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codeName="Questa_cartella_di_lavoro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G:\Il mio Drive\B. Progetti\1. Training\Tutored - 3 Masterclass\3. Advanced\"/>
    </mc:Choice>
  </mc:AlternateContent>
  <xr:revisionPtr revIDLastSave="0" documentId="13_ncr:1_{8098DDAE-5CEF-434D-8638-E063FFE7D14E}" xr6:coauthVersionLast="47" xr6:coauthVersionMax="47" xr10:uidLastSave="{00000000-0000-0000-0000-000000000000}"/>
  <bookViews>
    <workbookView xWindow="-120" yWindow="-120" windowWidth="29040" windowHeight="15840" tabRatio="835" activeTab="7" xr2:uid="{06382073-68CB-4DB0-BF54-D2DAB833CFC7}"/>
  </bookViews>
  <sheets>
    <sheet name="Pivot" sheetId="11" r:id="rId1"/>
    <sheet name="Calcolo costo festa" sheetId="9" state="hidden" r:id="rId2"/>
    <sheet name="StoricoOrdini" sheetId="1" r:id="rId3"/>
    <sheet name="Agenti" sheetId="4" r:id="rId4"/>
    <sheet name="Articoli" sheetId="3" r:id="rId5"/>
    <sheet name="Clienti" sheetId="2" r:id="rId6"/>
    <sheet name="NuoviOrdini" sheetId="6" r:id="rId7"/>
    <sheet name="Ranking" sheetId="8" r:id="rId8"/>
  </sheets>
  <definedNames>
    <definedName name="agenti">tbAgenti[AGENTE]</definedName>
    <definedName name="numeroOspiti">'Calcolo costo festa'!$I$3</definedName>
    <definedName name="ranking">Ranking!$C$3:$F$6</definedName>
    <definedName name="rngMediaFatturato">Ranking!$C$2:$F$2</definedName>
    <definedName name="rngOrdini">Ranking!$B$3:$B$6</definedName>
  </definedNames>
  <calcPr calcId="191029"/>
  <pivotCaches>
    <pivotCache cacheId="0" r:id="rId9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I4" i="1" l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6" i="1"/>
  <c r="I5847" i="1"/>
  <c r="I5848" i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2" i="1"/>
  <c r="I5863" i="1"/>
  <c r="I5864" i="1"/>
  <c r="I5865" i="1"/>
  <c r="I5866" i="1"/>
  <c r="I5867" i="1"/>
  <c r="I5868" i="1"/>
  <c r="I5869" i="1"/>
  <c r="I5870" i="1"/>
  <c r="I5871" i="1"/>
  <c r="I5872" i="1"/>
  <c r="I5873" i="1"/>
  <c r="I5874" i="1"/>
  <c r="I5875" i="1"/>
  <c r="I5876" i="1"/>
  <c r="I5877" i="1"/>
  <c r="I5878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5891" i="1"/>
  <c r="I5892" i="1"/>
  <c r="I5893" i="1"/>
  <c r="I5894" i="1"/>
  <c r="I5895" i="1"/>
  <c r="I5896" i="1"/>
  <c r="I5897" i="1"/>
  <c r="I5898" i="1"/>
  <c r="I5899" i="1"/>
  <c r="I5900" i="1"/>
  <c r="I5901" i="1"/>
  <c r="I5902" i="1"/>
  <c r="I5903" i="1"/>
  <c r="I5904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I5930" i="1"/>
  <c r="I5931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6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I5959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91" i="1"/>
  <c r="I5992" i="1"/>
  <c r="I5993" i="1"/>
  <c r="I5994" i="1"/>
  <c r="I5995" i="1"/>
  <c r="I5996" i="1"/>
  <c r="I5997" i="1"/>
  <c r="I5998" i="1"/>
  <c r="I5999" i="1"/>
  <c r="I6000" i="1"/>
  <c r="I6001" i="1"/>
  <c r="I6002" i="1"/>
  <c r="I6003" i="1"/>
  <c r="I6004" i="1"/>
  <c r="I6005" i="1"/>
  <c r="I6006" i="1"/>
  <c r="I6007" i="1"/>
  <c r="I6008" i="1"/>
  <c r="I6009" i="1"/>
  <c r="I6010" i="1"/>
  <c r="I6011" i="1"/>
  <c r="I6012" i="1"/>
  <c r="I6013" i="1"/>
  <c r="I6014" i="1"/>
  <c r="I6015" i="1"/>
  <c r="I6016" i="1"/>
  <c r="I6017" i="1"/>
  <c r="I6018" i="1"/>
  <c r="I6019" i="1"/>
  <c r="I6020" i="1"/>
  <c r="I6021" i="1"/>
  <c r="I6022" i="1"/>
  <c r="I6023" i="1"/>
  <c r="I6024" i="1"/>
  <c r="I6025" i="1"/>
  <c r="I6026" i="1"/>
  <c r="I6027" i="1"/>
  <c r="I6028" i="1"/>
  <c r="I6029" i="1"/>
  <c r="I6030" i="1"/>
  <c r="I6031" i="1"/>
  <c r="I6032" i="1"/>
  <c r="I6033" i="1"/>
  <c r="I6034" i="1"/>
  <c r="I6035" i="1"/>
  <c r="I6036" i="1"/>
  <c r="I6037" i="1"/>
  <c r="I6038" i="1"/>
  <c r="I6039" i="1"/>
  <c r="I6040" i="1"/>
  <c r="I6041" i="1"/>
  <c r="I6042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6088" i="1"/>
  <c r="I6089" i="1"/>
  <c r="I6090" i="1"/>
  <c r="I6091" i="1"/>
  <c r="I6092" i="1"/>
  <c r="I6093" i="1"/>
  <c r="I6094" i="1"/>
  <c r="I6095" i="1"/>
  <c r="I6096" i="1"/>
  <c r="I6097" i="1"/>
  <c r="I6098" i="1"/>
  <c r="I6099" i="1"/>
  <c r="I6100" i="1"/>
  <c r="I6101" i="1"/>
  <c r="I6102" i="1"/>
  <c r="I6103" i="1"/>
  <c r="I6104" i="1"/>
  <c r="I6105" i="1"/>
  <c r="I6106" i="1"/>
  <c r="I6107" i="1"/>
  <c r="I6108" i="1"/>
  <c r="I6109" i="1"/>
  <c r="I6110" i="1"/>
  <c r="I6111" i="1"/>
  <c r="I6112" i="1"/>
  <c r="I6113" i="1"/>
  <c r="I6114" i="1"/>
  <c r="I6115" i="1"/>
  <c r="I6116" i="1"/>
  <c r="I6117" i="1"/>
  <c r="I6118" i="1"/>
  <c r="I6119" i="1"/>
  <c r="I6120" i="1"/>
  <c r="I6121" i="1"/>
  <c r="I6122" i="1"/>
  <c r="I6123" i="1"/>
  <c r="I6124" i="1"/>
  <c r="I6125" i="1"/>
  <c r="I6126" i="1"/>
  <c r="I6127" i="1"/>
  <c r="I6128" i="1"/>
  <c r="I6129" i="1"/>
  <c r="I6130" i="1"/>
  <c r="I6131" i="1"/>
  <c r="I6132" i="1"/>
  <c r="I6133" i="1"/>
  <c r="I6134" i="1"/>
  <c r="I6135" i="1"/>
  <c r="I6136" i="1"/>
  <c r="I6137" i="1"/>
  <c r="I6138" i="1"/>
  <c r="I6139" i="1"/>
  <c r="I6140" i="1"/>
  <c r="I6141" i="1"/>
  <c r="I6142" i="1"/>
  <c r="I6143" i="1"/>
  <c r="I6144" i="1"/>
  <c r="I6145" i="1"/>
  <c r="I6146" i="1"/>
  <c r="I6147" i="1"/>
  <c r="I6148" i="1"/>
  <c r="I6149" i="1"/>
  <c r="I6150" i="1"/>
  <c r="I6151" i="1"/>
  <c r="I6152" i="1"/>
  <c r="I6153" i="1"/>
  <c r="I6154" i="1"/>
  <c r="I6155" i="1"/>
  <c r="I6156" i="1"/>
  <c r="I6157" i="1"/>
  <c r="I6158" i="1"/>
  <c r="I6159" i="1"/>
  <c r="I6160" i="1"/>
  <c r="I6161" i="1"/>
  <c r="I6162" i="1"/>
  <c r="I6163" i="1"/>
  <c r="I6164" i="1"/>
  <c r="I6165" i="1"/>
  <c r="I6166" i="1"/>
  <c r="I6167" i="1"/>
  <c r="I6168" i="1"/>
  <c r="I6169" i="1"/>
  <c r="I6170" i="1"/>
  <c r="I6171" i="1"/>
  <c r="I6172" i="1"/>
  <c r="I6173" i="1"/>
  <c r="I6174" i="1"/>
  <c r="I6175" i="1"/>
  <c r="I6176" i="1"/>
  <c r="I6177" i="1"/>
  <c r="I6178" i="1"/>
  <c r="I6179" i="1"/>
  <c r="I6180" i="1"/>
  <c r="I6181" i="1"/>
  <c r="I6182" i="1"/>
  <c r="I6183" i="1"/>
  <c r="I6184" i="1"/>
  <c r="I6185" i="1"/>
  <c r="I6186" i="1"/>
  <c r="I6187" i="1"/>
  <c r="I6188" i="1"/>
  <c r="I6189" i="1"/>
  <c r="I6190" i="1"/>
  <c r="I6191" i="1"/>
  <c r="I6192" i="1"/>
  <c r="I6193" i="1"/>
  <c r="I6194" i="1"/>
  <c r="I6195" i="1"/>
  <c r="I6196" i="1"/>
  <c r="I6197" i="1"/>
  <c r="I6198" i="1"/>
  <c r="I6199" i="1"/>
  <c r="I6200" i="1"/>
  <c r="I6201" i="1"/>
  <c r="I6202" i="1"/>
  <c r="I6203" i="1"/>
  <c r="I6204" i="1"/>
  <c r="I6205" i="1"/>
  <c r="I6206" i="1"/>
  <c r="I6207" i="1"/>
  <c r="I6208" i="1"/>
  <c r="I6209" i="1"/>
  <c r="I6210" i="1"/>
  <c r="I6211" i="1"/>
  <c r="I6212" i="1"/>
  <c r="I6213" i="1"/>
  <c r="I6214" i="1"/>
  <c r="I6215" i="1"/>
  <c r="I6216" i="1"/>
  <c r="I6217" i="1"/>
  <c r="I6218" i="1"/>
  <c r="I6219" i="1"/>
  <c r="I6220" i="1"/>
  <c r="I6221" i="1"/>
  <c r="I6222" i="1"/>
  <c r="I6223" i="1"/>
  <c r="I6224" i="1"/>
  <c r="I6225" i="1"/>
  <c r="I6226" i="1"/>
  <c r="I6227" i="1"/>
  <c r="I6228" i="1"/>
  <c r="I6229" i="1"/>
  <c r="I6230" i="1"/>
  <c r="I6231" i="1"/>
  <c r="I6232" i="1"/>
  <c r="I6233" i="1"/>
  <c r="I6234" i="1"/>
  <c r="I6235" i="1"/>
  <c r="I6236" i="1"/>
  <c r="I6237" i="1"/>
  <c r="I6238" i="1"/>
  <c r="I6239" i="1"/>
  <c r="I6240" i="1"/>
  <c r="I6241" i="1"/>
  <c r="I6242" i="1"/>
  <c r="I6243" i="1"/>
  <c r="I6244" i="1"/>
  <c r="I6245" i="1"/>
  <c r="I6246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F2" i="2"/>
  <c r="F3" i="2"/>
  <c r="F4" i="2"/>
  <c r="F5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E2" i="2"/>
  <c r="G2" i="2" s="1"/>
  <c r="E3" i="2"/>
  <c r="G3" i="2" s="1"/>
  <c r="E4" i="2"/>
  <c r="G4" i="2" s="1"/>
  <c r="E5" i="2"/>
  <c r="G5" i="2" s="1"/>
  <c r="E6" i="2"/>
  <c r="G6" i="2" s="1"/>
  <c r="E7" i="2"/>
  <c r="G7" i="2" s="1"/>
  <c r="E8" i="2"/>
  <c r="E9" i="2"/>
  <c r="G9" i="2" s="1"/>
  <c r="E10" i="2"/>
  <c r="G10" i="2" s="1"/>
  <c r="E11" i="2"/>
  <c r="G11" i="2" s="1"/>
  <c r="E12" i="2"/>
  <c r="G12" i="2" s="1"/>
  <c r="E13" i="2"/>
  <c r="G13" i="2" s="1"/>
  <c r="E14" i="2"/>
  <c r="G14" i="2" s="1"/>
  <c r="E15" i="2"/>
  <c r="G15" i="2" s="1"/>
  <c r="E16" i="2"/>
  <c r="E17" i="2"/>
  <c r="G17" i="2" s="1"/>
  <c r="E18" i="2"/>
  <c r="G18" i="2" s="1"/>
  <c r="E19" i="2"/>
  <c r="G19" i="2" s="1"/>
  <c r="E20" i="2"/>
  <c r="G20" i="2" s="1"/>
  <c r="E21" i="2"/>
  <c r="G21" i="2" s="1"/>
  <c r="E22" i="2"/>
  <c r="G22" i="2" s="1"/>
  <c r="E23" i="2"/>
  <c r="G23" i="2" s="1"/>
  <c r="E24" i="2"/>
  <c r="E25" i="2"/>
  <c r="G25" i="2" s="1"/>
  <c r="E26" i="2"/>
  <c r="G26" i="2" s="1"/>
  <c r="E27" i="2"/>
  <c r="G27" i="2" s="1"/>
  <c r="E28" i="2"/>
  <c r="G28" i="2" s="1"/>
  <c r="E29" i="2"/>
  <c r="G29" i="2" s="1"/>
  <c r="E30" i="2"/>
  <c r="G30" i="2" s="1"/>
  <c r="E31" i="2"/>
  <c r="G31" i="2" s="1"/>
  <c r="E32" i="2"/>
  <c r="E33" i="2"/>
  <c r="G33" i="2" s="1"/>
  <c r="E34" i="2"/>
  <c r="G34" i="2" s="1"/>
  <c r="E35" i="2"/>
  <c r="G35" i="2" s="1"/>
  <c r="E36" i="2"/>
  <c r="G36" i="2" s="1"/>
  <c r="E37" i="2"/>
  <c r="G37" i="2" s="1"/>
  <c r="E38" i="2"/>
  <c r="G38" i="2" s="1"/>
  <c r="E39" i="2"/>
  <c r="G39" i="2" s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B6235" i="1"/>
  <c r="D6235" i="1"/>
  <c r="J6235" i="1"/>
  <c r="K6235" i="1"/>
  <c r="L6235" i="1"/>
  <c r="M6235" i="1" s="1"/>
  <c r="O6235" i="1"/>
  <c r="Q6235" i="1" s="1"/>
  <c r="R6235" i="1" s="1"/>
  <c r="B6222" i="1"/>
  <c r="D6222" i="1"/>
  <c r="J6222" i="1"/>
  <c r="K6222" i="1"/>
  <c r="L6222" i="1"/>
  <c r="M6222" i="1" s="1"/>
  <c r="O6222" i="1"/>
  <c r="Q6222" i="1" s="1"/>
  <c r="R6222" i="1" s="1"/>
  <c r="B6117" i="1"/>
  <c r="D6117" i="1"/>
  <c r="J6117" i="1"/>
  <c r="K6117" i="1"/>
  <c r="L6117" i="1"/>
  <c r="M6117" i="1" s="1"/>
  <c r="O6117" i="1"/>
  <c r="Q6117" i="1" s="1"/>
  <c r="R6117" i="1" s="1"/>
  <c r="B6089" i="1"/>
  <c r="D6089" i="1"/>
  <c r="J6089" i="1"/>
  <c r="K6089" i="1"/>
  <c r="L6089" i="1"/>
  <c r="M6089" i="1" s="1"/>
  <c r="O6089" i="1"/>
  <c r="Q6089" i="1" s="1"/>
  <c r="R6089" i="1" s="1"/>
  <c r="B6086" i="1"/>
  <c r="D6086" i="1"/>
  <c r="J6086" i="1"/>
  <c r="K6086" i="1"/>
  <c r="L6086" i="1"/>
  <c r="M6086" i="1" s="1"/>
  <c r="O6086" i="1"/>
  <c r="Q6086" i="1" s="1"/>
  <c r="R6086" i="1" s="1"/>
  <c r="B6060" i="1"/>
  <c r="D6060" i="1"/>
  <c r="J6060" i="1"/>
  <c r="K6060" i="1"/>
  <c r="L6060" i="1"/>
  <c r="M6060" i="1" s="1"/>
  <c r="O6060" i="1"/>
  <c r="Q6060" i="1" s="1"/>
  <c r="R6060" i="1" s="1"/>
  <c r="B6061" i="1"/>
  <c r="D6061" i="1"/>
  <c r="J6061" i="1"/>
  <c r="K6061" i="1"/>
  <c r="L6061" i="1"/>
  <c r="M6061" i="1" s="1"/>
  <c r="O6061" i="1"/>
  <c r="Q6061" i="1" s="1"/>
  <c r="R6061" i="1" s="1"/>
  <c r="B6037" i="1"/>
  <c r="D6037" i="1"/>
  <c r="J6037" i="1"/>
  <c r="K6037" i="1"/>
  <c r="L6037" i="1"/>
  <c r="M6037" i="1" s="1"/>
  <c r="O6037" i="1"/>
  <c r="Q6037" i="1" s="1"/>
  <c r="R6037" i="1" s="1"/>
  <c r="B6029" i="1"/>
  <c r="D6029" i="1"/>
  <c r="J6029" i="1"/>
  <c r="K6029" i="1"/>
  <c r="L6029" i="1"/>
  <c r="M6029" i="1" s="1"/>
  <c r="O6029" i="1"/>
  <c r="Q6029" i="1" s="1"/>
  <c r="R6029" i="1" s="1"/>
  <c r="B6030" i="1"/>
  <c r="D6030" i="1"/>
  <c r="J6030" i="1"/>
  <c r="K6030" i="1"/>
  <c r="L6030" i="1"/>
  <c r="M6030" i="1" s="1"/>
  <c r="O6030" i="1"/>
  <c r="Q6030" i="1" s="1"/>
  <c r="R6030" i="1" s="1"/>
  <c r="B6022" i="1"/>
  <c r="D6022" i="1"/>
  <c r="J6022" i="1"/>
  <c r="K6022" i="1"/>
  <c r="L6022" i="1"/>
  <c r="M6022" i="1" s="1"/>
  <c r="O6022" i="1"/>
  <c r="Q6022" i="1" s="1"/>
  <c r="R6022" i="1" s="1"/>
  <c r="B5928" i="1"/>
  <c r="D5928" i="1"/>
  <c r="J5928" i="1"/>
  <c r="K5928" i="1"/>
  <c r="L5928" i="1"/>
  <c r="M5928" i="1" s="1"/>
  <c r="O5928" i="1"/>
  <c r="Q5928" i="1" s="1"/>
  <c r="R5928" i="1" s="1"/>
  <c r="B5885" i="1"/>
  <c r="D5885" i="1"/>
  <c r="J5885" i="1"/>
  <c r="K5885" i="1"/>
  <c r="L5885" i="1"/>
  <c r="M5885" i="1" s="1"/>
  <c r="O5885" i="1"/>
  <c r="Q5885" i="1" s="1"/>
  <c r="R5885" i="1" s="1"/>
  <c r="B5878" i="1"/>
  <c r="D5878" i="1"/>
  <c r="J5878" i="1"/>
  <c r="K5878" i="1"/>
  <c r="L5878" i="1"/>
  <c r="M5878" i="1" s="1"/>
  <c r="O5878" i="1"/>
  <c r="Q5878" i="1" s="1"/>
  <c r="R5878" i="1" s="1"/>
  <c r="B5855" i="1"/>
  <c r="D5855" i="1"/>
  <c r="J5855" i="1"/>
  <c r="K5855" i="1"/>
  <c r="L5855" i="1"/>
  <c r="M5855" i="1" s="1"/>
  <c r="O5855" i="1"/>
  <c r="Q5855" i="1" s="1"/>
  <c r="R5855" i="1" s="1"/>
  <c r="B5841" i="1"/>
  <c r="D5841" i="1"/>
  <c r="J5841" i="1"/>
  <c r="K5841" i="1"/>
  <c r="L5841" i="1"/>
  <c r="M5841" i="1" s="1"/>
  <c r="O5841" i="1"/>
  <c r="Q5841" i="1" s="1"/>
  <c r="R5841" i="1" s="1"/>
  <c r="B5829" i="1"/>
  <c r="D5829" i="1"/>
  <c r="J5829" i="1"/>
  <c r="K5829" i="1"/>
  <c r="L5829" i="1"/>
  <c r="M5829" i="1" s="1"/>
  <c r="O5829" i="1"/>
  <c r="Q5829" i="1" s="1"/>
  <c r="R5829" i="1" s="1"/>
  <c r="B5811" i="1"/>
  <c r="D5811" i="1"/>
  <c r="J5811" i="1"/>
  <c r="K5811" i="1"/>
  <c r="L5811" i="1"/>
  <c r="M5811" i="1" s="1"/>
  <c r="O5811" i="1"/>
  <c r="Q5811" i="1" s="1"/>
  <c r="R5811" i="1" s="1"/>
  <c r="B5806" i="1"/>
  <c r="D5806" i="1"/>
  <c r="J5806" i="1"/>
  <c r="K5806" i="1"/>
  <c r="L5806" i="1"/>
  <c r="M5806" i="1" s="1"/>
  <c r="O5806" i="1"/>
  <c r="Q5806" i="1" s="1"/>
  <c r="R5806" i="1" s="1"/>
  <c r="B5794" i="1"/>
  <c r="D5794" i="1"/>
  <c r="J5794" i="1"/>
  <c r="K5794" i="1"/>
  <c r="L5794" i="1"/>
  <c r="M5794" i="1" s="1"/>
  <c r="O5794" i="1"/>
  <c r="Q5794" i="1" s="1"/>
  <c r="R5794" i="1" s="1"/>
  <c r="B5778" i="1"/>
  <c r="D5778" i="1"/>
  <c r="J5778" i="1"/>
  <c r="K5778" i="1"/>
  <c r="L5778" i="1"/>
  <c r="M5778" i="1" s="1"/>
  <c r="O5778" i="1"/>
  <c r="Q5778" i="1" s="1"/>
  <c r="R5778" i="1" s="1"/>
  <c r="B5767" i="1"/>
  <c r="D5767" i="1"/>
  <c r="J5767" i="1"/>
  <c r="K5767" i="1"/>
  <c r="L5767" i="1"/>
  <c r="M5767" i="1" s="1"/>
  <c r="O5767" i="1"/>
  <c r="Q5767" i="1" s="1"/>
  <c r="R5767" i="1" s="1"/>
  <c r="B5761" i="1"/>
  <c r="D5761" i="1"/>
  <c r="J5761" i="1"/>
  <c r="K5761" i="1"/>
  <c r="L5761" i="1"/>
  <c r="M5761" i="1" s="1"/>
  <c r="O5761" i="1"/>
  <c r="Q5761" i="1" s="1"/>
  <c r="R5761" i="1" s="1"/>
  <c r="B5712" i="1"/>
  <c r="D5712" i="1"/>
  <c r="J5712" i="1"/>
  <c r="K5712" i="1"/>
  <c r="L5712" i="1"/>
  <c r="M5712" i="1" s="1"/>
  <c r="O5712" i="1"/>
  <c r="Q5712" i="1" s="1"/>
  <c r="R5712" i="1" s="1"/>
  <c r="B5698" i="1"/>
  <c r="D5698" i="1"/>
  <c r="J5698" i="1"/>
  <c r="K5698" i="1"/>
  <c r="L5698" i="1"/>
  <c r="M5698" i="1" s="1"/>
  <c r="O5698" i="1"/>
  <c r="Q5698" i="1" s="1"/>
  <c r="R5698" i="1" s="1"/>
  <c r="B5691" i="1"/>
  <c r="D5691" i="1"/>
  <c r="J5691" i="1"/>
  <c r="K5691" i="1"/>
  <c r="L5691" i="1"/>
  <c r="M5691" i="1" s="1"/>
  <c r="O5691" i="1"/>
  <c r="Q5691" i="1" s="1"/>
  <c r="R5691" i="1" s="1"/>
  <c r="B5692" i="1"/>
  <c r="D5692" i="1"/>
  <c r="J5692" i="1"/>
  <c r="K5692" i="1"/>
  <c r="L5692" i="1"/>
  <c r="M5692" i="1" s="1"/>
  <c r="O5692" i="1"/>
  <c r="Q5692" i="1" s="1"/>
  <c r="R5692" i="1" s="1"/>
  <c r="B5693" i="1"/>
  <c r="D5693" i="1"/>
  <c r="J5693" i="1"/>
  <c r="K5693" i="1"/>
  <c r="L5693" i="1"/>
  <c r="M5693" i="1" s="1"/>
  <c r="O5693" i="1"/>
  <c r="Q5693" i="1" s="1"/>
  <c r="R5693" i="1" s="1"/>
  <c r="B5678" i="1"/>
  <c r="D5678" i="1"/>
  <c r="J5678" i="1"/>
  <c r="K5678" i="1"/>
  <c r="L5678" i="1"/>
  <c r="M5678" i="1" s="1"/>
  <c r="O5678" i="1"/>
  <c r="Q5678" i="1" s="1"/>
  <c r="R5678" i="1" s="1"/>
  <c r="B5647" i="1"/>
  <c r="D5647" i="1"/>
  <c r="J5647" i="1"/>
  <c r="K5647" i="1"/>
  <c r="L5647" i="1"/>
  <c r="M5647" i="1" s="1"/>
  <c r="O5647" i="1"/>
  <c r="Q5647" i="1" s="1"/>
  <c r="R5647" i="1" s="1"/>
  <c r="B5641" i="1"/>
  <c r="D5641" i="1"/>
  <c r="J5641" i="1"/>
  <c r="K5641" i="1"/>
  <c r="L5641" i="1"/>
  <c r="M5641" i="1" s="1"/>
  <c r="O5641" i="1"/>
  <c r="Q5641" i="1" s="1"/>
  <c r="R5641" i="1" s="1"/>
  <c r="B5625" i="1"/>
  <c r="D5625" i="1"/>
  <c r="J5625" i="1"/>
  <c r="K5625" i="1"/>
  <c r="L5625" i="1"/>
  <c r="M5625" i="1" s="1"/>
  <c r="O5625" i="1"/>
  <c r="Q5625" i="1" s="1"/>
  <c r="R5625" i="1" s="1"/>
  <c r="B5612" i="1"/>
  <c r="D5612" i="1"/>
  <c r="J5612" i="1"/>
  <c r="K5612" i="1"/>
  <c r="L5612" i="1"/>
  <c r="M5612" i="1" s="1"/>
  <c r="O5612" i="1"/>
  <c r="Q5612" i="1" s="1"/>
  <c r="R5612" i="1" s="1"/>
  <c r="B5597" i="1"/>
  <c r="D5597" i="1"/>
  <c r="J5597" i="1"/>
  <c r="K5597" i="1"/>
  <c r="L5597" i="1"/>
  <c r="M5597" i="1" s="1"/>
  <c r="O5597" i="1"/>
  <c r="Q5597" i="1" s="1"/>
  <c r="R5597" i="1" s="1"/>
  <c r="B5571" i="1"/>
  <c r="D5571" i="1"/>
  <c r="J5571" i="1"/>
  <c r="K5571" i="1"/>
  <c r="L5571" i="1"/>
  <c r="M5571" i="1" s="1"/>
  <c r="O5571" i="1"/>
  <c r="Q5571" i="1" s="1"/>
  <c r="R5571" i="1" s="1"/>
  <c r="B5540" i="1"/>
  <c r="D5540" i="1"/>
  <c r="J5540" i="1"/>
  <c r="K5540" i="1"/>
  <c r="L5540" i="1"/>
  <c r="M5540" i="1" s="1"/>
  <c r="O5540" i="1"/>
  <c r="Q5540" i="1" s="1"/>
  <c r="R5540" i="1" s="1"/>
  <c r="B5526" i="1"/>
  <c r="D5526" i="1"/>
  <c r="J5526" i="1"/>
  <c r="K5526" i="1"/>
  <c r="L5526" i="1"/>
  <c r="M5526" i="1" s="1"/>
  <c r="O5526" i="1"/>
  <c r="Q5526" i="1" s="1"/>
  <c r="R5526" i="1" s="1"/>
  <c r="B5504" i="1"/>
  <c r="D5504" i="1"/>
  <c r="J5504" i="1"/>
  <c r="K5504" i="1"/>
  <c r="L5504" i="1"/>
  <c r="M5504" i="1" s="1"/>
  <c r="O5504" i="1"/>
  <c r="Q5504" i="1" s="1"/>
  <c r="R5504" i="1" s="1"/>
  <c r="B5467" i="1"/>
  <c r="D5467" i="1"/>
  <c r="J5467" i="1"/>
  <c r="K5467" i="1"/>
  <c r="L5467" i="1"/>
  <c r="M5467" i="1" s="1"/>
  <c r="O5467" i="1"/>
  <c r="Q5467" i="1" s="1"/>
  <c r="R5467" i="1" s="1"/>
  <c r="B5445" i="1"/>
  <c r="D5445" i="1"/>
  <c r="J5445" i="1"/>
  <c r="K5445" i="1"/>
  <c r="L5445" i="1"/>
  <c r="M5445" i="1" s="1"/>
  <c r="O5445" i="1"/>
  <c r="Q5445" i="1" s="1"/>
  <c r="R5445" i="1" s="1"/>
  <c r="B5413" i="1"/>
  <c r="D5413" i="1"/>
  <c r="J5413" i="1"/>
  <c r="K5413" i="1"/>
  <c r="L5413" i="1"/>
  <c r="M5413" i="1" s="1"/>
  <c r="O5413" i="1"/>
  <c r="Q5413" i="1" s="1"/>
  <c r="R5413" i="1" s="1"/>
  <c r="B5402" i="1"/>
  <c r="D5402" i="1"/>
  <c r="J5402" i="1"/>
  <c r="K5402" i="1"/>
  <c r="L5402" i="1"/>
  <c r="M5402" i="1" s="1"/>
  <c r="O5402" i="1"/>
  <c r="Q5402" i="1" s="1"/>
  <c r="R5402" i="1" s="1"/>
  <c r="B5363" i="1"/>
  <c r="D5363" i="1"/>
  <c r="J5363" i="1"/>
  <c r="K5363" i="1"/>
  <c r="L5363" i="1"/>
  <c r="M5363" i="1" s="1"/>
  <c r="O5363" i="1"/>
  <c r="Q5363" i="1" s="1"/>
  <c r="R5363" i="1" s="1"/>
  <c r="B5350" i="1"/>
  <c r="D5350" i="1"/>
  <c r="J5350" i="1"/>
  <c r="K5350" i="1"/>
  <c r="L5350" i="1"/>
  <c r="M5350" i="1" s="1"/>
  <c r="O5350" i="1"/>
  <c r="Q5350" i="1" s="1"/>
  <c r="R5350" i="1" s="1"/>
  <c r="B5343" i="1"/>
  <c r="D5343" i="1"/>
  <c r="J5343" i="1"/>
  <c r="K5343" i="1"/>
  <c r="L5343" i="1"/>
  <c r="M5343" i="1" s="1"/>
  <c r="O5343" i="1"/>
  <c r="Q5343" i="1" s="1"/>
  <c r="R5343" i="1" s="1"/>
  <c r="B5310" i="1"/>
  <c r="D5310" i="1"/>
  <c r="J5310" i="1"/>
  <c r="K5310" i="1"/>
  <c r="L5310" i="1"/>
  <c r="M5310" i="1" s="1"/>
  <c r="O5310" i="1"/>
  <c r="Q5310" i="1" s="1"/>
  <c r="R5310" i="1" s="1"/>
  <c r="B5295" i="1"/>
  <c r="D5295" i="1"/>
  <c r="J5295" i="1"/>
  <c r="K5295" i="1"/>
  <c r="L5295" i="1"/>
  <c r="M5295" i="1" s="1"/>
  <c r="O5295" i="1"/>
  <c r="Q5295" i="1" s="1"/>
  <c r="R5295" i="1" s="1"/>
  <c r="B5291" i="1"/>
  <c r="D5291" i="1"/>
  <c r="J5291" i="1"/>
  <c r="K5291" i="1"/>
  <c r="L5291" i="1"/>
  <c r="M5291" i="1" s="1"/>
  <c r="O5291" i="1"/>
  <c r="Q5291" i="1" s="1"/>
  <c r="R5291" i="1" s="1"/>
  <c r="B5213" i="1"/>
  <c r="D5213" i="1"/>
  <c r="J5213" i="1"/>
  <c r="K5213" i="1"/>
  <c r="L5213" i="1"/>
  <c r="M5213" i="1" s="1"/>
  <c r="O5213" i="1"/>
  <c r="Q5213" i="1" s="1"/>
  <c r="R5213" i="1" s="1"/>
  <c r="B5178" i="1"/>
  <c r="D5178" i="1"/>
  <c r="J5178" i="1"/>
  <c r="K5178" i="1"/>
  <c r="L5178" i="1"/>
  <c r="M5178" i="1" s="1"/>
  <c r="O5178" i="1"/>
  <c r="Q5178" i="1" s="1"/>
  <c r="R5178" i="1" s="1"/>
  <c r="B5168" i="1"/>
  <c r="D5168" i="1"/>
  <c r="J5168" i="1"/>
  <c r="K5168" i="1"/>
  <c r="L5168" i="1"/>
  <c r="M5168" i="1" s="1"/>
  <c r="O5168" i="1"/>
  <c r="Q5168" i="1" s="1"/>
  <c r="R5168" i="1" s="1"/>
  <c r="B5161" i="1"/>
  <c r="D5161" i="1"/>
  <c r="J5161" i="1"/>
  <c r="K5161" i="1"/>
  <c r="L5161" i="1"/>
  <c r="M5161" i="1" s="1"/>
  <c r="O5161" i="1"/>
  <c r="Q5161" i="1" s="1"/>
  <c r="R5161" i="1" s="1"/>
  <c r="B5144" i="1"/>
  <c r="D5144" i="1"/>
  <c r="J5144" i="1"/>
  <c r="K5144" i="1"/>
  <c r="L5144" i="1"/>
  <c r="M5144" i="1" s="1"/>
  <c r="O5144" i="1"/>
  <c r="Q5144" i="1" s="1"/>
  <c r="R5144" i="1" s="1"/>
  <c r="B5145" i="1"/>
  <c r="D5145" i="1"/>
  <c r="J5145" i="1"/>
  <c r="K5145" i="1"/>
  <c r="L5145" i="1"/>
  <c r="M5145" i="1" s="1"/>
  <c r="O5145" i="1"/>
  <c r="Q5145" i="1" s="1"/>
  <c r="R5145" i="1" s="1"/>
  <c r="B5136" i="1"/>
  <c r="D5136" i="1"/>
  <c r="J5136" i="1"/>
  <c r="K5136" i="1"/>
  <c r="L5136" i="1"/>
  <c r="M5136" i="1" s="1"/>
  <c r="O5136" i="1"/>
  <c r="Q5136" i="1" s="1"/>
  <c r="R5136" i="1" s="1"/>
  <c r="B5128" i="1"/>
  <c r="D5128" i="1"/>
  <c r="J5128" i="1"/>
  <c r="K5128" i="1"/>
  <c r="L5128" i="1"/>
  <c r="M5128" i="1" s="1"/>
  <c r="O5128" i="1"/>
  <c r="Q5128" i="1" s="1"/>
  <c r="R5128" i="1" s="1"/>
  <c r="B5111" i="1"/>
  <c r="D5111" i="1"/>
  <c r="J5111" i="1"/>
  <c r="K5111" i="1"/>
  <c r="L5111" i="1"/>
  <c r="M5111" i="1" s="1"/>
  <c r="O5111" i="1"/>
  <c r="Q5111" i="1" s="1"/>
  <c r="R5111" i="1" s="1"/>
  <c r="B5104" i="1"/>
  <c r="D5104" i="1"/>
  <c r="J5104" i="1"/>
  <c r="K5104" i="1"/>
  <c r="L5104" i="1"/>
  <c r="M5104" i="1" s="1"/>
  <c r="O5104" i="1"/>
  <c r="Q5104" i="1" s="1"/>
  <c r="R5104" i="1" s="1"/>
  <c r="B5049" i="1"/>
  <c r="D5049" i="1"/>
  <c r="J5049" i="1"/>
  <c r="K5049" i="1"/>
  <c r="L5049" i="1"/>
  <c r="M5049" i="1" s="1"/>
  <c r="O5049" i="1"/>
  <c r="Q5049" i="1" s="1"/>
  <c r="R5049" i="1" s="1"/>
  <c r="B5010" i="1"/>
  <c r="D5010" i="1"/>
  <c r="J5010" i="1"/>
  <c r="K5010" i="1"/>
  <c r="L5010" i="1"/>
  <c r="M5010" i="1" s="1"/>
  <c r="O5010" i="1"/>
  <c r="Q5010" i="1" s="1"/>
  <c r="R5010" i="1" s="1"/>
  <c r="B4972" i="1"/>
  <c r="D4972" i="1"/>
  <c r="J4972" i="1"/>
  <c r="K4972" i="1"/>
  <c r="L4972" i="1"/>
  <c r="M4972" i="1" s="1"/>
  <c r="O4972" i="1"/>
  <c r="Q4972" i="1" s="1"/>
  <c r="R4972" i="1" s="1"/>
  <c r="B4945" i="1"/>
  <c r="D4945" i="1"/>
  <c r="J4945" i="1"/>
  <c r="K4945" i="1"/>
  <c r="L4945" i="1"/>
  <c r="M4945" i="1" s="1"/>
  <c r="O4945" i="1"/>
  <c r="Q4945" i="1" s="1"/>
  <c r="R4945" i="1" s="1"/>
  <c r="B4927" i="1"/>
  <c r="D4927" i="1"/>
  <c r="J4927" i="1"/>
  <c r="K4927" i="1"/>
  <c r="L4927" i="1"/>
  <c r="M4927" i="1" s="1"/>
  <c r="O4927" i="1"/>
  <c r="Q4927" i="1" s="1"/>
  <c r="R4927" i="1" s="1"/>
  <c r="B4921" i="1"/>
  <c r="D4921" i="1"/>
  <c r="J4921" i="1"/>
  <c r="K4921" i="1"/>
  <c r="L4921" i="1"/>
  <c r="M4921" i="1" s="1"/>
  <c r="O4921" i="1"/>
  <c r="Q4921" i="1" s="1"/>
  <c r="R4921" i="1" s="1"/>
  <c r="B4905" i="1"/>
  <c r="D4905" i="1"/>
  <c r="J4905" i="1"/>
  <c r="K4905" i="1"/>
  <c r="L4905" i="1"/>
  <c r="M4905" i="1" s="1"/>
  <c r="O4905" i="1"/>
  <c r="Q4905" i="1" s="1"/>
  <c r="R4905" i="1" s="1"/>
  <c r="B4901" i="1"/>
  <c r="D4901" i="1"/>
  <c r="J4901" i="1"/>
  <c r="K4901" i="1"/>
  <c r="L4901" i="1"/>
  <c r="M4901" i="1" s="1"/>
  <c r="O4901" i="1"/>
  <c r="Q4901" i="1" s="1"/>
  <c r="R4901" i="1" s="1"/>
  <c r="B4882" i="1"/>
  <c r="D4882" i="1"/>
  <c r="J4882" i="1"/>
  <c r="K4882" i="1"/>
  <c r="L4882" i="1"/>
  <c r="M4882" i="1" s="1"/>
  <c r="O4882" i="1"/>
  <c r="Q4882" i="1" s="1"/>
  <c r="R4882" i="1" s="1"/>
  <c r="B4883" i="1"/>
  <c r="D4883" i="1"/>
  <c r="J4883" i="1"/>
  <c r="K4883" i="1"/>
  <c r="L4883" i="1"/>
  <c r="M4883" i="1" s="1"/>
  <c r="O4883" i="1"/>
  <c r="Q4883" i="1" s="1"/>
  <c r="R4883" i="1" s="1"/>
  <c r="B4805" i="1"/>
  <c r="D4805" i="1"/>
  <c r="J4805" i="1"/>
  <c r="K4805" i="1"/>
  <c r="L4805" i="1"/>
  <c r="M4805" i="1" s="1"/>
  <c r="O4805" i="1"/>
  <c r="Q4805" i="1" s="1"/>
  <c r="R4805" i="1" s="1"/>
  <c r="B4798" i="1"/>
  <c r="D4798" i="1"/>
  <c r="J4798" i="1"/>
  <c r="K4798" i="1"/>
  <c r="L4798" i="1"/>
  <c r="M4798" i="1" s="1"/>
  <c r="O4798" i="1"/>
  <c r="Q4798" i="1" s="1"/>
  <c r="R4798" i="1" s="1"/>
  <c r="B4786" i="1"/>
  <c r="D4786" i="1"/>
  <c r="J4786" i="1"/>
  <c r="K4786" i="1"/>
  <c r="L4786" i="1"/>
  <c r="M4786" i="1" s="1"/>
  <c r="O4786" i="1"/>
  <c r="Q4786" i="1" s="1"/>
  <c r="R4786" i="1" s="1"/>
  <c r="B4787" i="1"/>
  <c r="D4787" i="1"/>
  <c r="J4787" i="1"/>
  <c r="K4787" i="1"/>
  <c r="L4787" i="1"/>
  <c r="M4787" i="1" s="1"/>
  <c r="O4787" i="1"/>
  <c r="Q4787" i="1" s="1"/>
  <c r="R4787" i="1" s="1"/>
  <c r="B4758" i="1"/>
  <c r="D4758" i="1"/>
  <c r="J4758" i="1"/>
  <c r="K4758" i="1"/>
  <c r="L4758" i="1"/>
  <c r="M4758" i="1" s="1"/>
  <c r="O4758" i="1"/>
  <c r="Q4758" i="1" s="1"/>
  <c r="R4758" i="1" s="1"/>
  <c r="B4742" i="1"/>
  <c r="D4742" i="1"/>
  <c r="J4742" i="1"/>
  <c r="K4742" i="1"/>
  <c r="L4742" i="1"/>
  <c r="M4742" i="1" s="1"/>
  <c r="O4742" i="1"/>
  <c r="Q4742" i="1" s="1"/>
  <c r="R4742" i="1" s="1"/>
  <c r="B4743" i="1"/>
  <c r="D4743" i="1"/>
  <c r="J4743" i="1"/>
  <c r="K4743" i="1"/>
  <c r="L4743" i="1"/>
  <c r="M4743" i="1" s="1"/>
  <c r="O4743" i="1"/>
  <c r="Q4743" i="1" s="1"/>
  <c r="R4743" i="1" s="1"/>
  <c r="B4740" i="1"/>
  <c r="D4740" i="1"/>
  <c r="J4740" i="1"/>
  <c r="K4740" i="1"/>
  <c r="L4740" i="1"/>
  <c r="M4740" i="1" s="1"/>
  <c r="O4740" i="1"/>
  <c r="Q4740" i="1" s="1"/>
  <c r="R4740" i="1" s="1"/>
  <c r="B4733" i="1"/>
  <c r="D4733" i="1"/>
  <c r="J4733" i="1"/>
  <c r="K4733" i="1"/>
  <c r="L4733" i="1"/>
  <c r="M4733" i="1" s="1"/>
  <c r="O4733" i="1"/>
  <c r="Q4733" i="1" s="1"/>
  <c r="R4733" i="1" s="1"/>
  <c r="B4718" i="1"/>
  <c r="D4718" i="1"/>
  <c r="J4718" i="1"/>
  <c r="K4718" i="1"/>
  <c r="L4718" i="1"/>
  <c r="M4718" i="1" s="1"/>
  <c r="O4718" i="1"/>
  <c r="Q4718" i="1" s="1"/>
  <c r="R4718" i="1" s="1"/>
  <c r="B4705" i="1"/>
  <c r="D4705" i="1"/>
  <c r="J4705" i="1"/>
  <c r="K4705" i="1"/>
  <c r="L4705" i="1"/>
  <c r="M4705" i="1" s="1"/>
  <c r="O4705" i="1"/>
  <c r="Q4705" i="1" s="1"/>
  <c r="R4705" i="1" s="1"/>
  <c r="B4700" i="1"/>
  <c r="D4700" i="1"/>
  <c r="J4700" i="1"/>
  <c r="K4700" i="1"/>
  <c r="L4700" i="1"/>
  <c r="M4700" i="1" s="1"/>
  <c r="O4700" i="1"/>
  <c r="Q4700" i="1" s="1"/>
  <c r="R4700" i="1" s="1"/>
  <c r="B4701" i="1"/>
  <c r="D4701" i="1"/>
  <c r="J4701" i="1"/>
  <c r="K4701" i="1"/>
  <c r="L4701" i="1"/>
  <c r="M4701" i="1" s="1"/>
  <c r="O4701" i="1"/>
  <c r="Q4701" i="1" s="1"/>
  <c r="R4701" i="1" s="1"/>
  <c r="B4679" i="1"/>
  <c r="D4679" i="1"/>
  <c r="J4679" i="1"/>
  <c r="K4679" i="1"/>
  <c r="L4679" i="1"/>
  <c r="M4679" i="1" s="1"/>
  <c r="O4679" i="1"/>
  <c r="Q4679" i="1" s="1"/>
  <c r="R4679" i="1" s="1"/>
  <c r="B4644" i="1"/>
  <c r="D4644" i="1"/>
  <c r="J4644" i="1"/>
  <c r="K4644" i="1"/>
  <c r="L4644" i="1"/>
  <c r="M4644" i="1" s="1"/>
  <c r="O4644" i="1"/>
  <c r="Q4644" i="1" s="1"/>
  <c r="R4644" i="1" s="1"/>
  <c r="B4638" i="1"/>
  <c r="D4638" i="1"/>
  <c r="J4638" i="1"/>
  <c r="K4638" i="1"/>
  <c r="L4638" i="1"/>
  <c r="M4638" i="1" s="1"/>
  <c r="O4638" i="1"/>
  <c r="Q4638" i="1" s="1"/>
  <c r="R4638" i="1" s="1"/>
  <c r="B4629" i="1"/>
  <c r="D4629" i="1"/>
  <c r="J4629" i="1"/>
  <c r="K4629" i="1"/>
  <c r="L4629" i="1"/>
  <c r="M4629" i="1" s="1"/>
  <c r="O4629" i="1"/>
  <c r="Q4629" i="1" s="1"/>
  <c r="R4629" i="1" s="1"/>
  <c r="B4606" i="1"/>
  <c r="D4606" i="1"/>
  <c r="J4606" i="1"/>
  <c r="K4606" i="1"/>
  <c r="L4606" i="1"/>
  <c r="M4606" i="1" s="1"/>
  <c r="O4606" i="1"/>
  <c r="Q4606" i="1" s="1"/>
  <c r="R4606" i="1" s="1"/>
  <c r="B4600" i="1"/>
  <c r="D4600" i="1"/>
  <c r="J4600" i="1"/>
  <c r="K4600" i="1"/>
  <c r="L4600" i="1"/>
  <c r="M4600" i="1" s="1"/>
  <c r="O4600" i="1"/>
  <c r="Q4600" i="1" s="1"/>
  <c r="R4600" i="1" s="1"/>
  <c r="B4591" i="1"/>
  <c r="D4591" i="1"/>
  <c r="J4591" i="1"/>
  <c r="K4591" i="1"/>
  <c r="L4591" i="1"/>
  <c r="M4591" i="1" s="1"/>
  <c r="O4591" i="1"/>
  <c r="Q4591" i="1" s="1"/>
  <c r="R4591" i="1" s="1"/>
  <c r="B4562" i="1"/>
  <c r="D4562" i="1"/>
  <c r="J4562" i="1"/>
  <c r="K4562" i="1"/>
  <c r="L4562" i="1"/>
  <c r="M4562" i="1" s="1"/>
  <c r="O4562" i="1"/>
  <c r="Q4562" i="1" s="1"/>
  <c r="R4562" i="1" s="1"/>
  <c r="B4537" i="1"/>
  <c r="D4537" i="1"/>
  <c r="J4537" i="1"/>
  <c r="K4537" i="1"/>
  <c r="L4537" i="1"/>
  <c r="M4537" i="1" s="1"/>
  <c r="O4537" i="1"/>
  <c r="Q4537" i="1" s="1"/>
  <c r="R4537" i="1" s="1"/>
  <c r="B4502" i="1"/>
  <c r="D4502" i="1"/>
  <c r="J4502" i="1"/>
  <c r="K4502" i="1"/>
  <c r="L4502" i="1"/>
  <c r="M4502" i="1" s="1"/>
  <c r="O4502" i="1"/>
  <c r="Q4502" i="1" s="1"/>
  <c r="R4502" i="1" s="1"/>
  <c r="B4503" i="1"/>
  <c r="D4503" i="1"/>
  <c r="J4503" i="1"/>
  <c r="K4503" i="1"/>
  <c r="L4503" i="1"/>
  <c r="M4503" i="1" s="1"/>
  <c r="O4503" i="1"/>
  <c r="Q4503" i="1" s="1"/>
  <c r="R4503" i="1" s="1"/>
  <c r="B4496" i="1"/>
  <c r="D4496" i="1"/>
  <c r="J4496" i="1"/>
  <c r="K4496" i="1"/>
  <c r="L4496" i="1"/>
  <c r="M4496" i="1" s="1"/>
  <c r="O4496" i="1"/>
  <c r="Q4496" i="1" s="1"/>
  <c r="R4496" i="1" s="1"/>
  <c r="B4435" i="1"/>
  <c r="D4435" i="1"/>
  <c r="J4435" i="1"/>
  <c r="K4435" i="1"/>
  <c r="L4435" i="1"/>
  <c r="M4435" i="1" s="1"/>
  <c r="O4435" i="1"/>
  <c r="Q4435" i="1" s="1"/>
  <c r="R4435" i="1" s="1"/>
  <c r="B4397" i="1"/>
  <c r="D4397" i="1"/>
  <c r="J4397" i="1"/>
  <c r="K4397" i="1"/>
  <c r="L4397" i="1"/>
  <c r="M4397" i="1" s="1"/>
  <c r="O4397" i="1"/>
  <c r="Q4397" i="1" s="1"/>
  <c r="R4397" i="1" s="1"/>
  <c r="B4326" i="1"/>
  <c r="D4326" i="1"/>
  <c r="J4326" i="1"/>
  <c r="K4326" i="1"/>
  <c r="L4326" i="1"/>
  <c r="M4326" i="1" s="1"/>
  <c r="O4326" i="1"/>
  <c r="Q4326" i="1" s="1"/>
  <c r="R4326" i="1" s="1"/>
  <c r="B4318" i="1"/>
  <c r="D4318" i="1"/>
  <c r="J4318" i="1"/>
  <c r="K4318" i="1"/>
  <c r="L4318" i="1"/>
  <c r="M4318" i="1" s="1"/>
  <c r="O4318" i="1"/>
  <c r="Q4318" i="1" s="1"/>
  <c r="R4318" i="1" s="1"/>
  <c r="B4319" i="1"/>
  <c r="D4319" i="1"/>
  <c r="J4319" i="1"/>
  <c r="K4319" i="1"/>
  <c r="L4319" i="1"/>
  <c r="M4319" i="1" s="1"/>
  <c r="O4319" i="1"/>
  <c r="Q4319" i="1" s="1"/>
  <c r="R4319" i="1" s="1"/>
  <c r="B4280" i="1"/>
  <c r="D4280" i="1"/>
  <c r="J4280" i="1"/>
  <c r="K4280" i="1"/>
  <c r="L4280" i="1"/>
  <c r="M4280" i="1" s="1"/>
  <c r="O4280" i="1"/>
  <c r="Q4280" i="1" s="1"/>
  <c r="R4280" i="1" s="1"/>
  <c r="B4277" i="1"/>
  <c r="D4277" i="1"/>
  <c r="J4277" i="1"/>
  <c r="K4277" i="1"/>
  <c r="L4277" i="1"/>
  <c r="M4277" i="1" s="1"/>
  <c r="O4277" i="1"/>
  <c r="Q4277" i="1" s="1"/>
  <c r="R4277" i="1" s="1"/>
  <c r="B4263" i="1"/>
  <c r="D4263" i="1"/>
  <c r="J4263" i="1"/>
  <c r="K4263" i="1"/>
  <c r="L4263" i="1"/>
  <c r="M4263" i="1" s="1"/>
  <c r="O4263" i="1"/>
  <c r="Q4263" i="1" s="1"/>
  <c r="R4263" i="1" s="1"/>
  <c r="B4247" i="1"/>
  <c r="D4247" i="1"/>
  <c r="J4247" i="1"/>
  <c r="K4247" i="1"/>
  <c r="L4247" i="1"/>
  <c r="M4247" i="1" s="1"/>
  <c r="O4247" i="1"/>
  <c r="Q4247" i="1" s="1"/>
  <c r="R4247" i="1" s="1"/>
  <c r="B4248" i="1"/>
  <c r="D4248" i="1"/>
  <c r="J4248" i="1"/>
  <c r="K4248" i="1"/>
  <c r="L4248" i="1"/>
  <c r="M4248" i="1" s="1"/>
  <c r="O4248" i="1"/>
  <c r="Q4248" i="1" s="1"/>
  <c r="R4248" i="1" s="1"/>
  <c r="B4249" i="1"/>
  <c r="D4249" i="1"/>
  <c r="J4249" i="1"/>
  <c r="K4249" i="1"/>
  <c r="L4249" i="1"/>
  <c r="M4249" i="1" s="1"/>
  <c r="O4249" i="1"/>
  <c r="Q4249" i="1" s="1"/>
  <c r="R4249" i="1" s="1"/>
  <c r="B4220" i="1"/>
  <c r="D4220" i="1"/>
  <c r="J4220" i="1"/>
  <c r="K4220" i="1"/>
  <c r="L4220" i="1"/>
  <c r="M4220" i="1" s="1"/>
  <c r="O4220" i="1"/>
  <c r="Q4220" i="1" s="1"/>
  <c r="R4220" i="1" s="1"/>
  <c r="B4212" i="1"/>
  <c r="D4212" i="1"/>
  <c r="J4212" i="1"/>
  <c r="K4212" i="1"/>
  <c r="L4212" i="1"/>
  <c r="M4212" i="1" s="1"/>
  <c r="O4212" i="1"/>
  <c r="Q4212" i="1" s="1"/>
  <c r="R4212" i="1" s="1"/>
  <c r="B4114" i="1"/>
  <c r="D4114" i="1"/>
  <c r="J4114" i="1"/>
  <c r="K4114" i="1"/>
  <c r="L4114" i="1"/>
  <c r="M4114" i="1" s="1"/>
  <c r="O4114" i="1"/>
  <c r="Q4114" i="1" s="1"/>
  <c r="R4114" i="1" s="1"/>
  <c r="B4088" i="1"/>
  <c r="D4088" i="1"/>
  <c r="J4088" i="1"/>
  <c r="K4088" i="1"/>
  <c r="L4088" i="1"/>
  <c r="M4088" i="1" s="1"/>
  <c r="O4088" i="1"/>
  <c r="Q4088" i="1" s="1"/>
  <c r="R4088" i="1" s="1"/>
  <c r="B4081" i="1"/>
  <c r="D4081" i="1"/>
  <c r="J4081" i="1"/>
  <c r="K4081" i="1"/>
  <c r="L4081" i="1"/>
  <c r="M4081" i="1" s="1"/>
  <c r="O4081" i="1"/>
  <c r="Q4081" i="1" s="1"/>
  <c r="R4081" i="1" s="1"/>
  <c r="B4082" i="1"/>
  <c r="D4082" i="1"/>
  <c r="J4082" i="1"/>
  <c r="K4082" i="1"/>
  <c r="L4082" i="1"/>
  <c r="M4082" i="1" s="1"/>
  <c r="O4082" i="1"/>
  <c r="Q4082" i="1" s="1"/>
  <c r="R4082" i="1" s="1"/>
  <c r="B4079" i="1"/>
  <c r="D4079" i="1"/>
  <c r="J4079" i="1"/>
  <c r="K4079" i="1"/>
  <c r="L4079" i="1"/>
  <c r="M4079" i="1" s="1"/>
  <c r="O4079" i="1"/>
  <c r="Q4079" i="1" s="1"/>
  <c r="R4079" i="1" s="1"/>
  <c r="B4055" i="1"/>
  <c r="D4055" i="1"/>
  <c r="J4055" i="1"/>
  <c r="K4055" i="1"/>
  <c r="L4055" i="1"/>
  <c r="M4055" i="1" s="1"/>
  <c r="O4055" i="1"/>
  <c r="Q4055" i="1" s="1"/>
  <c r="R4055" i="1" s="1"/>
  <c r="B4048" i="1"/>
  <c r="D4048" i="1"/>
  <c r="J4048" i="1"/>
  <c r="K4048" i="1"/>
  <c r="L4048" i="1"/>
  <c r="M4048" i="1" s="1"/>
  <c r="O4048" i="1"/>
  <c r="Q4048" i="1" s="1"/>
  <c r="R4048" i="1" s="1"/>
  <c r="B4040" i="1"/>
  <c r="D4040" i="1"/>
  <c r="J4040" i="1"/>
  <c r="K4040" i="1"/>
  <c r="L4040" i="1"/>
  <c r="M4040" i="1" s="1"/>
  <c r="O4040" i="1"/>
  <c r="Q4040" i="1" s="1"/>
  <c r="R4040" i="1" s="1"/>
  <c r="B4016" i="1"/>
  <c r="D4016" i="1"/>
  <c r="J4016" i="1"/>
  <c r="K4016" i="1"/>
  <c r="L4016" i="1"/>
  <c r="M4016" i="1" s="1"/>
  <c r="O4016" i="1"/>
  <c r="Q4016" i="1" s="1"/>
  <c r="R4016" i="1" s="1"/>
  <c r="B4014" i="1"/>
  <c r="D4014" i="1"/>
  <c r="J4014" i="1"/>
  <c r="K4014" i="1"/>
  <c r="L4014" i="1"/>
  <c r="M4014" i="1" s="1"/>
  <c r="O4014" i="1"/>
  <c r="Q4014" i="1" s="1"/>
  <c r="R4014" i="1" s="1"/>
  <c r="B4000" i="1"/>
  <c r="D4000" i="1"/>
  <c r="J4000" i="1"/>
  <c r="K4000" i="1"/>
  <c r="L4000" i="1"/>
  <c r="M4000" i="1" s="1"/>
  <c r="O4000" i="1"/>
  <c r="Q4000" i="1" s="1"/>
  <c r="R4000" i="1" s="1"/>
  <c r="B3991" i="1"/>
  <c r="D3991" i="1"/>
  <c r="J3991" i="1"/>
  <c r="K3991" i="1"/>
  <c r="L3991" i="1"/>
  <c r="M3991" i="1" s="1"/>
  <c r="O3991" i="1"/>
  <c r="Q3991" i="1" s="1"/>
  <c r="R3991" i="1" s="1"/>
  <c r="B3987" i="1"/>
  <c r="D3987" i="1"/>
  <c r="J3987" i="1"/>
  <c r="K3987" i="1"/>
  <c r="L3987" i="1"/>
  <c r="M3987" i="1" s="1"/>
  <c r="O3987" i="1"/>
  <c r="Q3987" i="1" s="1"/>
  <c r="R3987" i="1" s="1"/>
  <c r="B3975" i="1"/>
  <c r="D3975" i="1"/>
  <c r="J3975" i="1"/>
  <c r="K3975" i="1"/>
  <c r="L3975" i="1"/>
  <c r="M3975" i="1" s="1"/>
  <c r="O3975" i="1"/>
  <c r="Q3975" i="1" s="1"/>
  <c r="R3975" i="1" s="1"/>
  <c r="B3966" i="1"/>
  <c r="D3966" i="1"/>
  <c r="J3966" i="1"/>
  <c r="K3966" i="1"/>
  <c r="L3966" i="1"/>
  <c r="M3966" i="1" s="1"/>
  <c r="O3966" i="1"/>
  <c r="Q3966" i="1" s="1"/>
  <c r="R3966" i="1" s="1"/>
  <c r="B3920" i="1"/>
  <c r="D3920" i="1"/>
  <c r="J3920" i="1"/>
  <c r="K3920" i="1"/>
  <c r="L3920" i="1"/>
  <c r="M3920" i="1" s="1"/>
  <c r="O3920" i="1"/>
  <c r="Q3920" i="1" s="1"/>
  <c r="R3920" i="1" s="1"/>
  <c r="B3913" i="1"/>
  <c r="D3913" i="1"/>
  <c r="J3913" i="1"/>
  <c r="K3913" i="1"/>
  <c r="L3913" i="1"/>
  <c r="M3913" i="1" s="1"/>
  <c r="O3913" i="1"/>
  <c r="Q3913" i="1" s="1"/>
  <c r="R3913" i="1" s="1"/>
  <c r="B3911" i="1"/>
  <c r="D3911" i="1"/>
  <c r="J3911" i="1"/>
  <c r="K3911" i="1"/>
  <c r="L3911" i="1"/>
  <c r="M3911" i="1" s="1"/>
  <c r="O3911" i="1"/>
  <c r="Q3911" i="1" s="1"/>
  <c r="R3911" i="1" s="1"/>
  <c r="B3904" i="1"/>
  <c r="D3904" i="1"/>
  <c r="J3904" i="1"/>
  <c r="K3904" i="1"/>
  <c r="L3904" i="1"/>
  <c r="M3904" i="1" s="1"/>
  <c r="O3904" i="1"/>
  <c r="Q3904" i="1" s="1"/>
  <c r="R3904" i="1" s="1"/>
  <c r="B3905" i="1"/>
  <c r="D3905" i="1"/>
  <c r="J3905" i="1"/>
  <c r="K3905" i="1"/>
  <c r="L3905" i="1"/>
  <c r="M3905" i="1" s="1"/>
  <c r="O3905" i="1"/>
  <c r="Q3905" i="1" s="1"/>
  <c r="R3905" i="1" s="1"/>
  <c r="B3898" i="1"/>
  <c r="D3898" i="1"/>
  <c r="J3898" i="1"/>
  <c r="K3898" i="1"/>
  <c r="L3898" i="1"/>
  <c r="M3898" i="1" s="1"/>
  <c r="O3898" i="1"/>
  <c r="Q3898" i="1" s="1"/>
  <c r="R3898" i="1" s="1"/>
  <c r="B3876" i="1"/>
  <c r="D3876" i="1"/>
  <c r="J3876" i="1"/>
  <c r="K3876" i="1"/>
  <c r="L3876" i="1"/>
  <c r="M3876" i="1" s="1"/>
  <c r="O3876" i="1"/>
  <c r="Q3876" i="1" s="1"/>
  <c r="R3876" i="1" s="1"/>
  <c r="B3874" i="1"/>
  <c r="D3874" i="1"/>
  <c r="J3874" i="1"/>
  <c r="K3874" i="1"/>
  <c r="L3874" i="1"/>
  <c r="M3874" i="1" s="1"/>
  <c r="O3874" i="1"/>
  <c r="Q3874" i="1" s="1"/>
  <c r="R3874" i="1" s="1"/>
  <c r="B3845" i="1"/>
  <c r="D3845" i="1"/>
  <c r="J3845" i="1"/>
  <c r="K3845" i="1"/>
  <c r="L3845" i="1"/>
  <c r="M3845" i="1" s="1"/>
  <c r="O3845" i="1"/>
  <c r="Q3845" i="1" s="1"/>
  <c r="R3845" i="1" s="1"/>
  <c r="B3832" i="1"/>
  <c r="D3832" i="1"/>
  <c r="J3832" i="1"/>
  <c r="K3832" i="1"/>
  <c r="L3832" i="1"/>
  <c r="M3832" i="1" s="1"/>
  <c r="O3832" i="1"/>
  <c r="Q3832" i="1" s="1"/>
  <c r="R3832" i="1" s="1"/>
  <c r="B3808" i="1"/>
  <c r="D3808" i="1"/>
  <c r="J3808" i="1"/>
  <c r="K3808" i="1"/>
  <c r="L3808" i="1"/>
  <c r="M3808" i="1" s="1"/>
  <c r="O3808" i="1"/>
  <c r="Q3808" i="1" s="1"/>
  <c r="R3808" i="1" s="1"/>
  <c r="B3745" i="1"/>
  <c r="D3745" i="1"/>
  <c r="J3745" i="1"/>
  <c r="K3745" i="1"/>
  <c r="L3745" i="1"/>
  <c r="M3745" i="1" s="1"/>
  <c r="O3745" i="1"/>
  <c r="Q3745" i="1" s="1"/>
  <c r="R3745" i="1" s="1"/>
  <c r="B3739" i="1"/>
  <c r="D3739" i="1"/>
  <c r="J3739" i="1"/>
  <c r="K3739" i="1"/>
  <c r="L3739" i="1"/>
  <c r="M3739" i="1" s="1"/>
  <c r="O3739" i="1"/>
  <c r="Q3739" i="1" s="1"/>
  <c r="R3739" i="1" s="1"/>
  <c r="B3732" i="1"/>
  <c r="D3732" i="1"/>
  <c r="J3732" i="1"/>
  <c r="K3732" i="1"/>
  <c r="L3732" i="1"/>
  <c r="M3732" i="1" s="1"/>
  <c r="O3732" i="1"/>
  <c r="Q3732" i="1" s="1"/>
  <c r="R3732" i="1" s="1"/>
  <c r="B3729" i="1"/>
  <c r="D3729" i="1"/>
  <c r="J3729" i="1"/>
  <c r="K3729" i="1"/>
  <c r="L3729" i="1"/>
  <c r="M3729" i="1" s="1"/>
  <c r="O3729" i="1"/>
  <c r="Q3729" i="1" s="1"/>
  <c r="R3729" i="1" s="1"/>
  <c r="B3703" i="1"/>
  <c r="D3703" i="1"/>
  <c r="J3703" i="1"/>
  <c r="K3703" i="1"/>
  <c r="L3703" i="1"/>
  <c r="M3703" i="1" s="1"/>
  <c r="O3703" i="1"/>
  <c r="Q3703" i="1" s="1"/>
  <c r="R3703" i="1" s="1"/>
  <c r="B3686" i="1"/>
  <c r="D3686" i="1"/>
  <c r="J3686" i="1"/>
  <c r="K3686" i="1"/>
  <c r="L3686" i="1"/>
  <c r="M3686" i="1" s="1"/>
  <c r="O3686" i="1"/>
  <c r="Q3686" i="1" s="1"/>
  <c r="R3686" i="1" s="1"/>
  <c r="B3664" i="1"/>
  <c r="D3664" i="1"/>
  <c r="J3664" i="1"/>
  <c r="K3664" i="1"/>
  <c r="L3664" i="1"/>
  <c r="M3664" i="1" s="1"/>
  <c r="O3664" i="1"/>
  <c r="Q3664" i="1" s="1"/>
  <c r="R3664" i="1" s="1"/>
  <c r="B3653" i="1"/>
  <c r="D3653" i="1"/>
  <c r="J3653" i="1"/>
  <c r="K3653" i="1"/>
  <c r="L3653" i="1"/>
  <c r="M3653" i="1" s="1"/>
  <c r="O3653" i="1"/>
  <c r="Q3653" i="1" s="1"/>
  <c r="R3653" i="1" s="1"/>
  <c r="B3502" i="1"/>
  <c r="D3502" i="1"/>
  <c r="J3502" i="1"/>
  <c r="K3502" i="1"/>
  <c r="L3502" i="1"/>
  <c r="M3502" i="1" s="1"/>
  <c r="O3502" i="1"/>
  <c r="Q3502" i="1" s="1"/>
  <c r="R3502" i="1" s="1"/>
  <c r="B3442" i="1"/>
  <c r="D3442" i="1"/>
  <c r="J3442" i="1"/>
  <c r="K3442" i="1"/>
  <c r="L3442" i="1"/>
  <c r="M3442" i="1" s="1"/>
  <c r="O3442" i="1"/>
  <c r="Q3442" i="1" s="1"/>
  <c r="R3442" i="1" s="1"/>
  <c r="B3439" i="1"/>
  <c r="D3439" i="1"/>
  <c r="J3439" i="1"/>
  <c r="K3439" i="1"/>
  <c r="L3439" i="1"/>
  <c r="M3439" i="1" s="1"/>
  <c r="O3439" i="1"/>
  <c r="Q3439" i="1" s="1"/>
  <c r="R3439" i="1" s="1"/>
  <c r="B3419" i="1"/>
  <c r="D3419" i="1"/>
  <c r="J3419" i="1"/>
  <c r="K3419" i="1"/>
  <c r="L3419" i="1"/>
  <c r="M3419" i="1" s="1"/>
  <c r="O3419" i="1"/>
  <c r="Q3419" i="1" s="1"/>
  <c r="R3419" i="1" s="1"/>
  <c r="B3404" i="1"/>
  <c r="D3404" i="1"/>
  <c r="J3404" i="1"/>
  <c r="K3404" i="1"/>
  <c r="L3404" i="1"/>
  <c r="M3404" i="1" s="1"/>
  <c r="O3404" i="1"/>
  <c r="Q3404" i="1" s="1"/>
  <c r="R3404" i="1" s="1"/>
  <c r="B3405" i="1"/>
  <c r="D3405" i="1"/>
  <c r="J3405" i="1"/>
  <c r="K3405" i="1"/>
  <c r="L3405" i="1"/>
  <c r="M3405" i="1" s="1"/>
  <c r="O3405" i="1"/>
  <c r="Q3405" i="1" s="1"/>
  <c r="R3405" i="1" s="1"/>
  <c r="B3397" i="1"/>
  <c r="D3397" i="1"/>
  <c r="J3397" i="1"/>
  <c r="K3397" i="1"/>
  <c r="L3397" i="1"/>
  <c r="M3397" i="1" s="1"/>
  <c r="O3397" i="1"/>
  <c r="Q3397" i="1" s="1"/>
  <c r="R3397" i="1" s="1"/>
  <c r="B3372" i="1"/>
  <c r="D3372" i="1"/>
  <c r="J3372" i="1"/>
  <c r="K3372" i="1"/>
  <c r="L3372" i="1"/>
  <c r="M3372" i="1" s="1"/>
  <c r="O3372" i="1"/>
  <c r="Q3372" i="1" s="1"/>
  <c r="R3372" i="1" s="1"/>
  <c r="B3364" i="1"/>
  <c r="D3364" i="1"/>
  <c r="J3364" i="1"/>
  <c r="K3364" i="1"/>
  <c r="L3364" i="1"/>
  <c r="M3364" i="1" s="1"/>
  <c r="O3364" i="1"/>
  <c r="Q3364" i="1" s="1"/>
  <c r="R3364" i="1" s="1"/>
  <c r="B3341" i="1"/>
  <c r="D3341" i="1"/>
  <c r="J3341" i="1"/>
  <c r="K3341" i="1"/>
  <c r="L3341" i="1"/>
  <c r="M3341" i="1" s="1"/>
  <c r="O3341" i="1"/>
  <c r="Q3341" i="1" s="1"/>
  <c r="R3341" i="1" s="1"/>
  <c r="B3266" i="1"/>
  <c r="D3266" i="1"/>
  <c r="J3266" i="1"/>
  <c r="K3266" i="1"/>
  <c r="L3266" i="1"/>
  <c r="M3266" i="1" s="1"/>
  <c r="O3266" i="1"/>
  <c r="Q3266" i="1" s="1"/>
  <c r="R3266" i="1" s="1"/>
  <c r="B3238" i="1"/>
  <c r="D3238" i="1"/>
  <c r="J3238" i="1"/>
  <c r="K3238" i="1"/>
  <c r="L3238" i="1"/>
  <c r="M3238" i="1" s="1"/>
  <c r="O3238" i="1"/>
  <c r="Q3238" i="1" s="1"/>
  <c r="R3238" i="1" s="1"/>
  <c r="B3201" i="1"/>
  <c r="D3201" i="1"/>
  <c r="J3201" i="1"/>
  <c r="K3201" i="1"/>
  <c r="L3201" i="1"/>
  <c r="M3201" i="1" s="1"/>
  <c r="O3201" i="1"/>
  <c r="Q3201" i="1" s="1"/>
  <c r="R3201" i="1" s="1"/>
  <c r="B3202" i="1"/>
  <c r="D3202" i="1"/>
  <c r="J3202" i="1"/>
  <c r="K3202" i="1"/>
  <c r="L3202" i="1"/>
  <c r="M3202" i="1" s="1"/>
  <c r="O3202" i="1"/>
  <c r="Q3202" i="1" s="1"/>
  <c r="R3202" i="1" s="1"/>
  <c r="B3162" i="1"/>
  <c r="D3162" i="1"/>
  <c r="J3162" i="1"/>
  <c r="K3162" i="1"/>
  <c r="L3162" i="1"/>
  <c r="M3162" i="1" s="1"/>
  <c r="O3162" i="1"/>
  <c r="Q3162" i="1" s="1"/>
  <c r="R3162" i="1" s="1"/>
  <c r="B3146" i="1"/>
  <c r="D3146" i="1"/>
  <c r="J3146" i="1"/>
  <c r="K3146" i="1"/>
  <c r="L3146" i="1"/>
  <c r="M3146" i="1" s="1"/>
  <c r="O3146" i="1"/>
  <c r="Q3146" i="1" s="1"/>
  <c r="R3146" i="1" s="1"/>
  <c r="B3140" i="1"/>
  <c r="D3140" i="1"/>
  <c r="J3140" i="1"/>
  <c r="K3140" i="1"/>
  <c r="L3140" i="1"/>
  <c r="M3140" i="1" s="1"/>
  <c r="O3140" i="1"/>
  <c r="Q3140" i="1" s="1"/>
  <c r="R3140" i="1" s="1"/>
  <c r="B3134" i="1"/>
  <c r="D3134" i="1"/>
  <c r="J3134" i="1"/>
  <c r="K3134" i="1"/>
  <c r="L3134" i="1"/>
  <c r="M3134" i="1" s="1"/>
  <c r="O3134" i="1"/>
  <c r="Q3134" i="1" s="1"/>
  <c r="R3134" i="1" s="1"/>
  <c r="B3124" i="1"/>
  <c r="D3124" i="1"/>
  <c r="J3124" i="1"/>
  <c r="K3124" i="1"/>
  <c r="L3124" i="1"/>
  <c r="M3124" i="1" s="1"/>
  <c r="O3124" i="1"/>
  <c r="Q3124" i="1" s="1"/>
  <c r="R3124" i="1" s="1"/>
  <c r="B3111" i="1"/>
  <c r="D3111" i="1"/>
  <c r="J3111" i="1"/>
  <c r="K3111" i="1"/>
  <c r="L3111" i="1"/>
  <c r="M3111" i="1" s="1"/>
  <c r="O3111" i="1"/>
  <c r="Q3111" i="1" s="1"/>
  <c r="R3111" i="1" s="1"/>
  <c r="B3066" i="1"/>
  <c r="D3066" i="1"/>
  <c r="J3066" i="1"/>
  <c r="K3066" i="1"/>
  <c r="L3066" i="1"/>
  <c r="M3066" i="1" s="1"/>
  <c r="O3066" i="1"/>
  <c r="Q3066" i="1" s="1"/>
  <c r="R3066" i="1" s="1"/>
  <c r="B3059" i="1"/>
  <c r="D3059" i="1"/>
  <c r="J3059" i="1"/>
  <c r="K3059" i="1"/>
  <c r="L3059" i="1"/>
  <c r="M3059" i="1" s="1"/>
  <c r="O3059" i="1"/>
  <c r="Q3059" i="1" s="1"/>
  <c r="R3059" i="1" s="1"/>
  <c r="B3056" i="1"/>
  <c r="D3056" i="1"/>
  <c r="J3056" i="1"/>
  <c r="K3056" i="1"/>
  <c r="L3056" i="1"/>
  <c r="M3056" i="1" s="1"/>
  <c r="O3056" i="1"/>
  <c r="Q3056" i="1" s="1"/>
  <c r="R3056" i="1" s="1"/>
  <c r="B3051" i="1"/>
  <c r="D3051" i="1"/>
  <c r="J3051" i="1"/>
  <c r="K3051" i="1"/>
  <c r="L3051" i="1"/>
  <c r="M3051" i="1" s="1"/>
  <c r="O3051" i="1"/>
  <c r="Q3051" i="1" s="1"/>
  <c r="R3051" i="1" s="1"/>
  <c r="B3010" i="1"/>
  <c r="D3010" i="1"/>
  <c r="J3010" i="1"/>
  <c r="K3010" i="1"/>
  <c r="L3010" i="1"/>
  <c r="M3010" i="1" s="1"/>
  <c r="O3010" i="1"/>
  <c r="Q3010" i="1" s="1"/>
  <c r="R3010" i="1" s="1"/>
  <c r="B3003" i="1"/>
  <c r="D3003" i="1"/>
  <c r="J3003" i="1"/>
  <c r="K3003" i="1"/>
  <c r="L3003" i="1"/>
  <c r="M3003" i="1" s="1"/>
  <c r="O3003" i="1"/>
  <c r="Q3003" i="1" s="1"/>
  <c r="R3003" i="1" s="1"/>
  <c r="B2976" i="1"/>
  <c r="D2976" i="1"/>
  <c r="J2976" i="1"/>
  <c r="K2976" i="1"/>
  <c r="L2976" i="1"/>
  <c r="M2976" i="1" s="1"/>
  <c r="O2976" i="1"/>
  <c r="Q2976" i="1" s="1"/>
  <c r="R2976" i="1" s="1"/>
  <c r="B2972" i="1"/>
  <c r="D2972" i="1"/>
  <c r="J2972" i="1"/>
  <c r="K2972" i="1"/>
  <c r="L2972" i="1"/>
  <c r="M2972" i="1" s="1"/>
  <c r="O2972" i="1"/>
  <c r="Q2972" i="1" s="1"/>
  <c r="R2972" i="1" s="1"/>
  <c r="B2962" i="1"/>
  <c r="D2962" i="1"/>
  <c r="J2962" i="1"/>
  <c r="K2962" i="1"/>
  <c r="L2962" i="1"/>
  <c r="M2962" i="1" s="1"/>
  <c r="O2962" i="1"/>
  <c r="Q2962" i="1" s="1"/>
  <c r="R2962" i="1" s="1"/>
  <c r="B2898" i="1"/>
  <c r="D2898" i="1"/>
  <c r="J2898" i="1"/>
  <c r="K2898" i="1"/>
  <c r="L2898" i="1"/>
  <c r="M2898" i="1" s="1"/>
  <c r="O2898" i="1"/>
  <c r="Q2898" i="1" s="1"/>
  <c r="R2898" i="1" s="1"/>
  <c r="B2896" i="1"/>
  <c r="D2896" i="1"/>
  <c r="J2896" i="1"/>
  <c r="K2896" i="1"/>
  <c r="L2896" i="1"/>
  <c r="M2896" i="1" s="1"/>
  <c r="O2896" i="1"/>
  <c r="Q2896" i="1" s="1"/>
  <c r="R2896" i="1" s="1"/>
  <c r="B2876" i="1"/>
  <c r="D2876" i="1"/>
  <c r="J2876" i="1"/>
  <c r="K2876" i="1"/>
  <c r="L2876" i="1"/>
  <c r="M2876" i="1" s="1"/>
  <c r="O2876" i="1"/>
  <c r="Q2876" i="1" s="1"/>
  <c r="R2876" i="1" s="1"/>
  <c r="B2812" i="1"/>
  <c r="D2812" i="1"/>
  <c r="J2812" i="1"/>
  <c r="K2812" i="1"/>
  <c r="L2812" i="1"/>
  <c r="M2812" i="1" s="1"/>
  <c r="O2812" i="1"/>
  <c r="Q2812" i="1" s="1"/>
  <c r="R2812" i="1" s="1"/>
  <c r="B2790" i="1"/>
  <c r="D2790" i="1"/>
  <c r="J2790" i="1"/>
  <c r="K2790" i="1"/>
  <c r="L2790" i="1"/>
  <c r="M2790" i="1" s="1"/>
  <c r="O2790" i="1"/>
  <c r="Q2790" i="1" s="1"/>
  <c r="R2790" i="1" s="1"/>
  <c r="B2781" i="1"/>
  <c r="D2781" i="1"/>
  <c r="J2781" i="1"/>
  <c r="K2781" i="1"/>
  <c r="L2781" i="1"/>
  <c r="M2781" i="1" s="1"/>
  <c r="O2781" i="1"/>
  <c r="Q2781" i="1" s="1"/>
  <c r="R2781" i="1" s="1"/>
  <c r="B2778" i="1"/>
  <c r="D2778" i="1"/>
  <c r="J2778" i="1"/>
  <c r="K2778" i="1"/>
  <c r="L2778" i="1"/>
  <c r="M2778" i="1" s="1"/>
  <c r="O2778" i="1"/>
  <c r="Q2778" i="1" s="1"/>
  <c r="R2778" i="1" s="1"/>
  <c r="B2773" i="1"/>
  <c r="D2773" i="1"/>
  <c r="J2773" i="1"/>
  <c r="K2773" i="1"/>
  <c r="L2773" i="1"/>
  <c r="M2773" i="1" s="1"/>
  <c r="O2773" i="1"/>
  <c r="Q2773" i="1" s="1"/>
  <c r="R2773" i="1" s="1"/>
  <c r="B2725" i="1"/>
  <c r="D2725" i="1"/>
  <c r="J2725" i="1"/>
  <c r="K2725" i="1"/>
  <c r="L2725" i="1"/>
  <c r="M2725" i="1" s="1"/>
  <c r="O2725" i="1"/>
  <c r="Q2725" i="1" s="1"/>
  <c r="R2725" i="1" s="1"/>
  <c r="B2723" i="1"/>
  <c r="D2723" i="1"/>
  <c r="J2723" i="1"/>
  <c r="K2723" i="1"/>
  <c r="L2723" i="1"/>
  <c r="M2723" i="1" s="1"/>
  <c r="O2723" i="1"/>
  <c r="Q2723" i="1" s="1"/>
  <c r="R2723" i="1" s="1"/>
  <c r="B2703" i="1"/>
  <c r="D2703" i="1"/>
  <c r="J2703" i="1"/>
  <c r="K2703" i="1"/>
  <c r="L2703" i="1"/>
  <c r="M2703" i="1" s="1"/>
  <c r="O2703" i="1"/>
  <c r="Q2703" i="1" s="1"/>
  <c r="R2703" i="1" s="1"/>
  <c r="B2648" i="1"/>
  <c r="D2648" i="1"/>
  <c r="J2648" i="1"/>
  <c r="K2648" i="1"/>
  <c r="L2648" i="1"/>
  <c r="M2648" i="1" s="1"/>
  <c r="O2648" i="1"/>
  <c r="Q2648" i="1" s="1"/>
  <c r="R2648" i="1" s="1"/>
  <c r="B2615" i="1"/>
  <c r="D2615" i="1"/>
  <c r="J2615" i="1"/>
  <c r="K2615" i="1"/>
  <c r="L2615" i="1"/>
  <c r="M2615" i="1" s="1"/>
  <c r="O2615" i="1"/>
  <c r="Q2615" i="1" s="1"/>
  <c r="R2615" i="1" s="1"/>
  <c r="B2542" i="1"/>
  <c r="D2542" i="1"/>
  <c r="J2542" i="1"/>
  <c r="K2542" i="1"/>
  <c r="L2542" i="1"/>
  <c r="M2542" i="1" s="1"/>
  <c r="O2542" i="1"/>
  <c r="Q2542" i="1" s="1"/>
  <c r="R2542" i="1" s="1"/>
  <c r="B2538" i="1"/>
  <c r="D2538" i="1"/>
  <c r="J2538" i="1"/>
  <c r="K2538" i="1"/>
  <c r="L2538" i="1"/>
  <c r="M2538" i="1" s="1"/>
  <c r="O2538" i="1"/>
  <c r="Q2538" i="1" s="1"/>
  <c r="R2538" i="1" s="1"/>
  <c r="B2535" i="1"/>
  <c r="D2535" i="1"/>
  <c r="J2535" i="1"/>
  <c r="K2535" i="1"/>
  <c r="L2535" i="1"/>
  <c r="M2535" i="1" s="1"/>
  <c r="O2535" i="1"/>
  <c r="Q2535" i="1" s="1"/>
  <c r="R2535" i="1" s="1"/>
  <c r="B2536" i="1"/>
  <c r="D2536" i="1"/>
  <c r="J2536" i="1"/>
  <c r="K2536" i="1"/>
  <c r="L2536" i="1"/>
  <c r="M2536" i="1" s="1"/>
  <c r="O2536" i="1"/>
  <c r="Q2536" i="1" s="1"/>
  <c r="R2536" i="1" s="1"/>
  <c r="B2505" i="1"/>
  <c r="D2505" i="1"/>
  <c r="J2505" i="1"/>
  <c r="K2505" i="1"/>
  <c r="L2505" i="1"/>
  <c r="M2505" i="1" s="1"/>
  <c r="O2505" i="1"/>
  <c r="Q2505" i="1" s="1"/>
  <c r="R2505" i="1" s="1"/>
  <c r="B2506" i="1"/>
  <c r="D2506" i="1"/>
  <c r="J2506" i="1"/>
  <c r="K2506" i="1"/>
  <c r="L2506" i="1"/>
  <c r="M2506" i="1" s="1"/>
  <c r="O2506" i="1"/>
  <c r="Q2506" i="1" s="1"/>
  <c r="R2506" i="1" s="1"/>
  <c r="B2498" i="1"/>
  <c r="D2498" i="1"/>
  <c r="J2498" i="1"/>
  <c r="K2498" i="1"/>
  <c r="L2498" i="1"/>
  <c r="M2498" i="1" s="1"/>
  <c r="O2498" i="1"/>
  <c r="Q2498" i="1" s="1"/>
  <c r="R2498" i="1" s="1"/>
  <c r="B2476" i="1"/>
  <c r="D2476" i="1"/>
  <c r="J2476" i="1"/>
  <c r="K2476" i="1"/>
  <c r="L2476" i="1"/>
  <c r="M2476" i="1" s="1"/>
  <c r="O2476" i="1"/>
  <c r="Q2476" i="1" s="1"/>
  <c r="R2476" i="1" s="1"/>
  <c r="B2413" i="1"/>
  <c r="D2413" i="1"/>
  <c r="J2413" i="1"/>
  <c r="K2413" i="1"/>
  <c r="L2413" i="1"/>
  <c r="M2413" i="1" s="1"/>
  <c r="O2413" i="1"/>
  <c r="Q2413" i="1" s="1"/>
  <c r="R2413" i="1" s="1"/>
  <c r="B2371" i="1"/>
  <c r="D2371" i="1"/>
  <c r="J2371" i="1"/>
  <c r="K2371" i="1"/>
  <c r="L2371" i="1"/>
  <c r="M2371" i="1" s="1"/>
  <c r="O2371" i="1"/>
  <c r="Q2371" i="1" s="1"/>
  <c r="R2371" i="1" s="1"/>
  <c r="B2357" i="1"/>
  <c r="D2357" i="1"/>
  <c r="J2357" i="1"/>
  <c r="K2357" i="1"/>
  <c r="L2357" i="1"/>
  <c r="M2357" i="1" s="1"/>
  <c r="O2357" i="1"/>
  <c r="Q2357" i="1" s="1"/>
  <c r="R2357" i="1" s="1"/>
  <c r="B2343" i="1"/>
  <c r="D2343" i="1"/>
  <c r="J2343" i="1"/>
  <c r="K2343" i="1"/>
  <c r="L2343" i="1"/>
  <c r="M2343" i="1" s="1"/>
  <c r="O2343" i="1"/>
  <c r="Q2343" i="1" s="1"/>
  <c r="R2343" i="1" s="1"/>
  <c r="B2339" i="1"/>
  <c r="D2339" i="1"/>
  <c r="J2339" i="1"/>
  <c r="K2339" i="1"/>
  <c r="L2339" i="1"/>
  <c r="M2339" i="1" s="1"/>
  <c r="O2339" i="1"/>
  <c r="Q2339" i="1" s="1"/>
  <c r="R2339" i="1" s="1"/>
  <c r="B2337" i="1"/>
  <c r="D2337" i="1"/>
  <c r="J2337" i="1"/>
  <c r="K2337" i="1"/>
  <c r="L2337" i="1"/>
  <c r="M2337" i="1" s="1"/>
  <c r="O2337" i="1"/>
  <c r="Q2337" i="1" s="1"/>
  <c r="R2337" i="1" s="1"/>
  <c r="B2331" i="1"/>
  <c r="D2331" i="1"/>
  <c r="J2331" i="1"/>
  <c r="K2331" i="1"/>
  <c r="L2331" i="1"/>
  <c r="M2331" i="1" s="1"/>
  <c r="O2331" i="1"/>
  <c r="Q2331" i="1" s="1"/>
  <c r="R2331" i="1" s="1"/>
  <c r="B2307" i="1"/>
  <c r="D2307" i="1"/>
  <c r="J2307" i="1"/>
  <c r="K2307" i="1"/>
  <c r="L2307" i="1"/>
  <c r="M2307" i="1" s="1"/>
  <c r="O2307" i="1"/>
  <c r="Q2307" i="1" s="1"/>
  <c r="R2307" i="1" s="1"/>
  <c r="B2301" i="1"/>
  <c r="D2301" i="1"/>
  <c r="J2301" i="1"/>
  <c r="K2301" i="1"/>
  <c r="L2301" i="1"/>
  <c r="M2301" i="1" s="1"/>
  <c r="O2301" i="1"/>
  <c r="Q2301" i="1" s="1"/>
  <c r="R2301" i="1" s="1"/>
  <c r="B2299" i="1"/>
  <c r="D2299" i="1"/>
  <c r="J2299" i="1"/>
  <c r="K2299" i="1"/>
  <c r="L2299" i="1"/>
  <c r="M2299" i="1" s="1"/>
  <c r="O2299" i="1"/>
  <c r="Q2299" i="1" s="1"/>
  <c r="R2299" i="1" s="1"/>
  <c r="B2284" i="1"/>
  <c r="D2284" i="1"/>
  <c r="J2284" i="1"/>
  <c r="K2284" i="1"/>
  <c r="L2284" i="1"/>
  <c r="M2284" i="1" s="1"/>
  <c r="O2284" i="1"/>
  <c r="Q2284" i="1" s="1"/>
  <c r="R2284" i="1" s="1"/>
  <c r="B2253" i="1"/>
  <c r="D2253" i="1"/>
  <c r="J2253" i="1"/>
  <c r="K2253" i="1"/>
  <c r="L2253" i="1"/>
  <c r="M2253" i="1" s="1"/>
  <c r="O2253" i="1"/>
  <c r="Q2253" i="1" s="1"/>
  <c r="R2253" i="1" s="1"/>
  <c r="B2236" i="1"/>
  <c r="D2236" i="1"/>
  <c r="J2236" i="1"/>
  <c r="K2236" i="1"/>
  <c r="L2236" i="1"/>
  <c r="M2236" i="1" s="1"/>
  <c r="O2236" i="1"/>
  <c r="Q2236" i="1" s="1"/>
  <c r="R2236" i="1" s="1"/>
  <c r="B2210" i="1"/>
  <c r="D2210" i="1"/>
  <c r="J2210" i="1"/>
  <c r="K2210" i="1"/>
  <c r="L2210" i="1"/>
  <c r="M2210" i="1" s="1"/>
  <c r="O2210" i="1"/>
  <c r="Q2210" i="1" s="1"/>
  <c r="R2210" i="1" s="1"/>
  <c r="B2151" i="1"/>
  <c r="D2151" i="1"/>
  <c r="J2151" i="1"/>
  <c r="K2151" i="1"/>
  <c r="L2151" i="1"/>
  <c r="M2151" i="1" s="1"/>
  <c r="O2151" i="1"/>
  <c r="Q2151" i="1" s="1"/>
  <c r="R2151" i="1" s="1"/>
  <c r="B2144" i="1"/>
  <c r="D2144" i="1"/>
  <c r="J2144" i="1"/>
  <c r="K2144" i="1"/>
  <c r="L2144" i="1"/>
  <c r="M2144" i="1" s="1"/>
  <c r="O2144" i="1"/>
  <c r="Q2144" i="1" s="1"/>
  <c r="R2144" i="1" s="1"/>
  <c r="B2142" i="1"/>
  <c r="D2142" i="1"/>
  <c r="J2142" i="1"/>
  <c r="K2142" i="1"/>
  <c r="L2142" i="1"/>
  <c r="M2142" i="1" s="1"/>
  <c r="O2142" i="1"/>
  <c r="Q2142" i="1" s="1"/>
  <c r="R2142" i="1" s="1"/>
  <c r="B2139" i="1"/>
  <c r="D2139" i="1"/>
  <c r="J2139" i="1"/>
  <c r="K2139" i="1"/>
  <c r="L2139" i="1"/>
  <c r="M2139" i="1" s="1"/>
  <c r="O2139" i="1"/>
  <c r="Q2139" i="1" s="1"/>
  <c r="R2139" i="1" s="1"/>
  <c r="B2140" i="1"/>
  <c r="D2140" i="1"/>
  <c r="J2140" i="1"/>
  <c r="K2140" i="1"/>
  <c r="L2140" i="1"/>
  <c r="M2140" i="1" s="1"/>
  <c r="O2140" i="1"/>
  <c r="Q2140" i="1" s="1"/>
  <c r="R2140" i="1" s="1"/>
  <c r="B2136" i="1"/>
  <c r="D2136" i="1"/>
  <c r="J2136" i="1"/>
  <c r="K2136" i="1"/>
  <c r="L2136" i="1"/>
  <c r="M2136" i="1" s="1"/>
  <c r="O2136" i="1"/>
  <c r="Q2136" i="1" s="1"/>
  <c r="R2136" i="1" s="1"/>
  <c r="B2091" i="1"/>
  <c r="D2091" i="1"/>
  <c r="J2091" i="1"/>
  <c r="K2091" i="1"/>
  <c r="L2091" i="1"/>
  <c r="M2091" i="1" s="1"/>
  <c r="O2091" i="1"/>
  <c r="Q2091" i="1" s="1"/>
  <c r="R2091" i="1" s="1"/>
  <c r="B2071" i="1"/>
  <c r="D2071" i="1"/>
  <c r="J2071" i="1"/>
  <c r="K2071" i="1"/>
  <c r="L2071" i="1"/>
  <c r="M2071" i="1" s="1"/>
  <c r="O2071" i="1"/>
  <c r="Q2071" i="1" s="1"/>
  <c r="R2071" i="1" s="1"/>
  <c r="B2056" i="1"/>
  <c r="D2056" i="1"/>
  <c r="J2056" i="1"/>
  <c r="K2056" i="1"/>
  <c r="L2056" i="1"/>
  <c r="M2056" i="1" s="1"/>
  <c r="O2056" i="1"/>
  <c r="Q2056" i="1" s="1"/>
  <c r="R2056" i="1" s="1"/>
  <c r="B2052" i="1"/>
  <c r="D2052" i="1"/>
  <c r="J2052" i="1"/>
  <c r="K2052" i="1"/>
  <c r="L2052" i="1"/>
  <c r="M2052" i="1" s="1"/>
  <c r="O2052" i="1"/>
  <c r="Q2052" i="1" s="1"/>
  <c r="R2052" i="1" s="1"/>
  <c r="B1988" i="1"/>
  <c r="D1988" i="1"/>
  <c r="J1988" i="1"/>
  <c r="K1988" i="1"/>
  <c r="L1988" i="1"/>
  <c r="M1988" i="1" s="1"/>
  <c r="O1988" i="1"/>
  <c r="Q1988" i="1" s="1"/>
  <c r="R1988" i="1" s="1"/>
  <c r="B1924" i="1"/>
  <c r="D1924" i="1"/>
  <c r="J1924" i="1"/>
  <c r="K1924" i="1"/>
  <c r="L1924" i="1"/>
  <c r="M1924" i="1" s="1"/>
  <c r="O1924" i="1"/>
  <c r="Q1924" i="1" s="1"/>
  <c r="R1924" i="1" s="1"/>
  <c r="B1906" i="1"/>
  <c r="D1906" i="1"/>
  <c r="J1906" i="1"/>
  <c r="K1906" i="1"/>
  <c r="L1906" i="1"/>
  <c r="M1906" i="1" s="1"/>
  <c r="O1906" i="1"/>
  <c r="Q1906" i="1" s="1"/>
  <c r="R1906" i="1" s="1"/>
  <c r="B1897" i="1"/>
  <c r="D1897" i="1"/>
  <c r="J1897" i="1"/>
  <c r="K1897" i="1"/>
  <c r="L1897" i="1"/>
  <c r="M1897" i="1" s="1"/>
  <c r="O1897" i="1"/>
  <c r="Q1897" i="1" s="1"/>
  <c r="R1897" i="1" s="1"/>
  <c r="B1888" i="1"/>
  <c r="D1888" i="1"/>
  <c r="J1888" i="1"/>
  <c r="K1888" i="1"/>
  <c r="L1888" i="1"/>
  <c r="M1888" i="1" s="1"/>
  <c r="O1888" i="1"/>
  <c r="Q1888" i="1" s="1"/>
  <c r="R1888" i="1" s="1"/>
  <c r="B1853" i="1"/>
  <c r="D1853" i="1"/>
  <c r="J1853" i="1"/>
  <c r="K1853" i="1"/>
  <c r="L1853" i="1"/>
  <c r="M1853" i="1" s="1"/>
  <c r="O1853" i="1"/>
  <c r="Q1853" i="1" s="1"/>
  <c r="R1853" i="1" s="1"/>
  <c r="B1851" i="1"/>
  <c r="D1851" i="1"/>
  <c r="J1851" i="1"/>
  <c r="K1851" i="1"/>
  <c r="L1851" i="1"/>
  <c r="M1851" i="1" s="1"/>
  <c r="O1851" i="1"/>
  <c r="Q1851" i="1" s="1"/>
  <c r="R1851" i="1" s="1"/>
  <c r="B1802" i="1"/>
  <c r="D1802" i="1"/>
  <c r="J1802" i="1"/>
  <c r="K1802" i="1"/>
  <c r="L1802" i="1"/>
  <c r="M1802" i="1" s="1"/>
  <c r="O1802" i="1"/>
  <c r="Q1802" i="1" s="1"/>
  <c r="R1802" i="1" s="1"/>
  <c r="B1788" i="1"/>
  <c r="D1788" i="1"/>
  <c r="J1788" i="1"/>
  <c r="K1788" i="1"/>
  <c r="L1788" i="1"/>
  <c r="M1788" i="1" s="1"/>
  <c r="O1788" i="1"/>
  <c r="Q1788" i="1" s="1"/>
  <c r="R1788" i="1" s="1"/>
  <c r="B1757" i="1"/>
  <c r="D1757" i="1"/>
  <c r="J1757" i="1"/>
  <c r="K1757" i="1"/>
  <c r="L1757" i="1"/>
  <c r="M1757" i="1" s="1"/>
  <c r="O1757" i="1"/>
  <c r="Q1757" i="1" s="1"/>
  <c r="R1757" i="1" s="1"/>
  <c r="B1752" i="1"/>
  <c r="D1752" i="1"/>
  <c r="J1752" i="1"/>
  <c r="K1752" i="1"/>
  <c r="L1752" i="1"/>
  <c r="M1752" i="1" s="1"/>
  <c r="O1752" i="1"/>
  <c r="Q1752" i="1" s="1"/>
  <c r="R1752" i="1" s="1"/>
  <c r="B1734" i="1"/>
  <c r="D1734" i="1"/>
  <c r="J1734" i="1"/>
  <c r="K1734" i="1"/>
  <c r="L1734" i="1"/>
  <c r="M1734" i="1" s="1"/>
  <c r="O1734" i="1"/>
  <c r="Q1734" i="1" s="1"/>
  <c r="R1734" i="1" s="1"/>
  <c r="B1726" i="1"/>
  <c r="D1726" i="1"/>
  <c r="J1726" i="1"/>
  <c r="K1726" i="1"/>
  <c r="L1726" i="1"/>
  <c r="M1726" i="1" s="1"/>
  <c r="O1726" i="1"/>
  <c r="Q1726" i="1" s="1"/>
  <c r="R1726" i="1" s="1"/>
  <c r="B1683" i="1"/>
  <c r="D1683" i="1"/>
  <c r="J1683" i="1"/>
  <c r="K1683" i="1"/>
  <c r="L1683" i="1"/>
  <c r="M1683" i="1" s="1"/>
  <c r="O1683" i="1"/>
  <c r="Q1683" i="1" s="1"/>
  <c r="R1683" i="1" s="1"/>
  <c r="B1616" i="1"/>
  <c r="D1616" i="1"/>
  <c r="J1616" i="1"/>
  <c r="K1616" i="1"/>
  <c r="L1616" i="1"/>
  <c r="M1616" i="1" s="1"/>
  <c r="O1616" i="1"/>
  <c r="Q1616" i="1" s="1"/>
  <c r="R1616" i="1" s="1"/>
  <c r="B1612" i="1"/>
  <c r="D1612" i="1"/>
  <c r="J1612" i="1"/>
  <c r="K1612" i="1"/>
  <c r="L1612" i="1"/>
  <c r="M1612" i="1" s="1"/>
  <c r="O1612" i="1"/>
  <c r="Q1612" i="1" s="1"/>
  <c r="R1612" i="1" s="1"/>
  <c r="B1609" i="1"/>
  <c r="D1609" i="1"/>
  <c r="J1609" i="1"/>
  <c r="K1609" i="1"/>
  <c r="L1609" i="1"/>
  <c r="M1609" i="1" s="1"/>
  <c r="O1609" i="1"/>
  <c r="Q1609" i="1" s="1"/>
  <c r="R1609" i="1" s="1"/>
  <c r="B1610" i="1"/>
  <c r="D1610" i="1"/>
  <c r="J1610" i="1"/>
  <c r="K1610" i="1"/>
  <c r="L1610" i="1"/>
  <c r="M1610" i="1" s="1"/>
  <c r="O1610" i="1"/>
  <c r="Q1610" i="1" s="1"/>
  <c r="R1610" i="1" s="1"/>
  <c r="B1602" i="1"/>
  <c r="D1602" i="1"/>
  <c r="J1602" i="1"/>
  <c r="K1602" i="1"/>
  <c r="L1602" i="1"/>
  <c r="M1602" i="1" s="1"/>
  <c r="O1602" i="1"/>
  <c r="Q1602" i="1" s="1"/>
  <c r="R1602" i="1" s="1"/>
  <c r="B1576" i="1"/>
  <c r="D1576" i="1"/>
  <c r="J1576" i="1"/>
  <c r="K1576" i="1"/>
  <c r="L1576" i="1"/>
  <c r="M1576" i="1" s="1"/>
  <c r="O1576" i="1"/>
  <c r="Q1576" i="1" s="1"/>
  <c r="R1576" i="1" s="1"/>
  <c r="B1577" i="1"/>
  <c r="D1577" i="1"/>
  <c r="J1577" i="1"/>
  <c r="K1577" i="1"/>
  <c r="L1577" i="1"/>
  <c r="M1577" i="1" s="1"/>
  <c r="O1577" i="1"/>
  <c r="Q1577" i="1" s="1"/>
  <c r="R1577" i="1" s="1"/>
  <c r="B1567" i="1"/>
  <c r="D1567" i="1"/>
  <c r="J1567" i="1"/>
  <c r="K1567" i="1"/>
  <c r="L1567" i="1"/>
  <c r="M1567" i="1" s="1"/>
  <c r="O1567" i="1"/>
  <c r="Q1567" i="1" s="1"/>
  <c r="R1567" i="1" s="1"/>
  <c r="B1544" i="1"/>
  <c r="D1544" i="1"/>
  <c r="J1544" i="1"/>
  <c r="K1544" i="1"/>
  <c r="L1544" i="1"/>
  <c r="M1544" i="1" s="1"/>
  <c r="O1544" i="1"/>
  <c r="Q1544" i="1" s="1"/>
  <c r="R1544" i="1" s="1"/>
  <c r="B1538" i="1"/>
  <c r="D1538" i="1"/>
  <c r="J1538" i="1"/>
  <c r="K1538" i="1"/>
  <c r="L1538" i="1"/>
  <c r="M1538" i="1" s="1"/>
  <c r="O1538" i="1"/>
  <c r="Q1538" i="1" s="1"/>
  <c r="R1538" i="1" s="1"/>
  <c r="B1452" i="1"/>
  <c r="D1452" i="1"/>
  <c r="J1452" i="1"/>
  <c r="K1452" i="1"/>
  <c r="L1452" i="1"/>
  <c r="M1452" i="1" s="1"/>
  <c r="O1452" i="1"/>
  <c r="Q1452" i="1" s="1"/>
  <c r="R1452" i="1" s="1"/>
  <c r="B1441" i="1"/>
  <c r="D1441" i="1"/>
  <c r="J1441" i="1"/>
  <c r="K1441" i="1"/>
  <c r="L1441" i="1"/>
  <c r="M1441" i="1" s="1"/>
  <c r="O1441" i="1"/>
  <c r="Q1441" i="1" s="1"/>
  <c r="R1441" i="1" s="1"/>
  <c r="B1437" i="1"/>
  <c r="D1437" i="1"/>
  <c r="J1437" i="1"/>
  <c r="K1437" i="1"/>
  <c r="L1437" i="1"/>
  <c r="M1437" i="1" s="1"/>
  <c r="O1437" i="1"/>
  <c r="Q1437" i="1" s="1"/>
  <c r="R1437" i="1" s="1"/>
  <c r="B1422" i="1"/>
  <c r="D1422" i="1"/>
  <c r="J1422" i="1"/>
  <c r="K1422" i="1"/>
  <c r="L1422" i="1"/>
  <c r="M1422" i="1" s="1"/>
  <c r="O1422" i="1"/>
  <c r="Q1422" i="1" s="1"/>
  <c r="R1422" i="1" s="1"/>
  <c r="B1415" i="1"/>
  <c r="D1415" i="1"/>
  <c r="J1415" i="1"/>
  <c r="K1415" i="1"/>
  <c r="L1415" i="1"/>
  <c r="M1415" i="1" s="1"/>
  <c r="O1415" i="1"/>
  <c r="Q1415" i="1" s="1"/>
  <c r="R1415" i="1" s="1"/>
  <c r="B1402" i="1"/>
  <c r="D1402" i="1"/>
  <c r="J1402" i="1"/>
  <c r="K1402" i="1"/>
  <c r="L1402" i="1"/>
  <c r="M1402" i="1" s="1"/>
  <c r="O1402" i="1"/>
  <c r="Q1402" i="1" s="1"/>
  <c r="R1402" i="1" s="1"/>
  <c r="B1392" i="1"/>
  <c r="D1392" i="1"/>
  <c r="J1392" i="1"/>
  <c r="K1392" i="1"/>
  <c r="L1392" i="1"/>
  <c r="M1392" i="1" s="1"/>
  <c r="O1392" i="1"/>
  <c r="Q1392" i="1" s="1"/>
  <c r="R1392" i="1" s="1"/>
  <c r="B1356" i="1"/>
  <c r="D1356" i="1"/>
  <c r="J1356" i="1"/>
  <c r="K1356" i="1"/>
  <c r="L1356" i="1"/>
  <c r="M1356" i="1" s="1"/>
  <c r="O1356" i="1"/>
  <c r="Q1356" i="1" s="1"/>
  <c r="R1356" i="1" s="1"/>
  <c r="B1329" i="1"/>
  <c r="D1329" i="1"/>
  <c r="J1329" i="1"/>
  <c r="K1329" i="1"/>
  <c r="L1329" i="1"/>
  <c r="M1329" i="1" s="1"/>
  <c r="O1329" i="1"/>
  <c r="Q1329" i="1" s="1"/>
  <c r="R1329" i="1" s="1"/>
  <c r="B1318" i="1"/>
  <c r="D1318" i="1"/>
  <c r="J1318" i="1"/>
  <c r="K1318" i="1"/>
  <c r="L1318" i="1"/>
  <c r="M1318" i="1" s="1"/>
  <c r="O1318" i="1"/>
  <c r="Q1318" i="1" s="1"/>
  <c r="R1318" i="1" s="1"/>
  <c r="B1314" i="1"/>
  <c r="D1314" i="1"/>
  <c r="J1314" i="1"/>
  <c r="K1314" i="1"/>
  <c r="L1314" i="1"/>
  <c r="M1314" i="1" s="1"/>
  <c r="O1314" i="1"/>
  <c r="Q1314" i="1" s="1"/>
  <c r="R1314" i="1" s="1"/>
  <c r="B1310" i="1"/>
  <c r="D1310" i="1"/>
  <c r="J1310" i="1"/>
  <c r="K1310" i="1"/>
  <c r="L1310" i="1"/>
  <c r="M1310" i="1" s="1"/>
  <c r="O1310" i="1"/>
  <c r="Q1310" i="1" s="1"/>
  <c r="R1310" i="1" s="1"/>
  <c r="B1311" i="1"/>
  <c r="D1311" i="1"/>
  <c r="J1311" i="1"/>
  <c r="K1311" i="1"/>
  <c r="L1311" i="1"/>
  <c r="M1311" i="1" s="1"/>
  <c r="O1311" i="1"/>
  <c r="Q1311" i="1" s="1"/>
  <c r="R1311" i="1" s="1"/>
  <c r="B1218" i="1"/>
  <c r="D1218" i="1"/>
  <c r="J1218" i="1"/>
  <c r="K1218" i="1"/>
  <c r="L1218" i="1"/>
  <c r="M1218" i="1" s="1"/>
  <c r="O1218" i="1"/>
  <c r="Q1218" i="1" s="1"/>
  <c r="R1218" i="1" s="1"/>
  <c r="B1210" i="1"/>
  <c r="D1210" i="1"/>
  <c r="J1210" i="1"/>
  <c r="K1210" i="1"/>
  <c r="L1210" i="1"/>
  <c r="M1210" i="1" s="1"/>
  <c r="O1210" i="1"/>
  <c r="Q1210" i="1" s="1"/>
  <c r="R1210" i="1" s="1"/>
  <c r="B1211" i="1"/>
  <c r="D1211" i="1"/>
  <c r="J1211" i="1"/>
  <c r="K1211" i="1"/>
  <c r="L1211" i="1"/>
  <c r="M1211" i="1" s="1"/>
  <c r="O1211" i="1"/>
  <c r="Q1211" i="1" s="1"/>
  <c r="R1211" i="1" s="1"/>
  <c r="B1204" i="1"/>
  <c r="D1204" i="1"/>
  <c r="J1204" i="1"/>
  <c r="K1204" i="1"/>
  <c r="L1204" i="1"/>
  <c r="M1204" i="1" s="1"/>
  <c r="O1204" i="1"/>
  <c r="Q1204" i="1" s="1"/>
  <c r="R1204" i="1" s="1"/>
  <c r="B1190" i="1"/>
  <c r="D1190" i="1"/>
  <c r="J1190" i="1"/>
  <c r="K1190" i="1"/>
  <c r="L1190" i="1"/>
  <c r="M1190" i="1" s="1"/>
  <c r="O1190" i="1"/>
  <c r="Q1190" i="1" s="1"/>
  <c r="R1190" i="1" s="1"/>
  <c r="B1178" i="1"/>
  <c r="D1178" i="1"/>
  <c r="J1178" i="1"/>
  <c r="K1178" i="1"/>
  <c r="L1178" i="1"/>
  <c r="M1178" i="1" s="1"/>
  <c r="O1178" i="1"/>
  <c r="Q1178" i="1" s="1"/>
  <c r="R1178" i="1" s="1"/>
  <c r="B1168" i="1"/>
  <c r="D1168" i="1"/>
  <c r="J1168" i="1"/>
  <c r="K1168" i="1"/>
  <c r="L1168" i="1"/>
  <c r="M1168" i="1" s="1"/>
  <c r="O1168" i="1"/>
  <c r="Q1168" i="1" s="1"/>
  <c r="R1168" i="1" s="1"/>
  <c r="B1147" i="1"/>
  <c r="D1147" i="1"/>
  <c r="J1147" i="1"/>
  <c r="K1147" i="1"/>
  <c r="L1147" i="1"/>
  <c r="M1147" i="1" s="1"/>
  <c r="O1147" i="1"/>
  <c r="Q1147" i="1" s="1"/>
  <c r="R1147" i="1" s="1"/>
  <c r="B1136" i="1"/>
  <c r="D1136" i="1"/>
  <c r="J1136" i="1"/>
  <c r="K1136" i="1"/>
  <c r="L1136" i="1"/>
  <c r="M1136" i="1" s="1"/>
  <c r="O1136" i="1"/>
  <c r="Q1136" i="1" s="1"/>
  <c r="R1136" i="1" s="1"/>
  <c r="B1131" i="1"/>
  <c r="D1131" i="1"/>
  <c r="J1131" i="1"/>
  <c r="K1131" i="1"/>
  <c r="L1131" i="1"/>
  <c r="M1131" i="1" s="1"/>
  <c r="O1131" i="1"/>
  <c r="Q1131" i="1" s="1"/>
  <c r="R1131" i="1" s="1"/>
  <c r="B1126" i="1"/>
  <c r="D1126" i="1"/>
  <c r="J1126" i="1"/>
  <c r="K1126" i="1"/>
  <c r="L1126" i="1"/>
  <c r="M1126" i="1" s="1"/>
  <c r="O1126" i="1"/>
  <c r="Q1126" i="1"/>
  <c r="R1126" i="1" s="1"/>
  <c r="B1071" i="1"/>
  <c r="D1071" i="1"/>
  <c r="J1071" i="1"/>
  <c r="K1071" i="1"/>
  <c r="L1071" i="1"/>
  <c r="M1071" i="1" s="1"/>
  <c r="O1071" i="1"/>
  <c r="Q1071" i="1" s="1"/>
  <c r="R1071" i="1" s="1"/>
  <c r="B1072" i="1"/>
  <c r="D1072" i="1"/>
  <c r="J1072" i="1"/>
  <c r="K1072" i="1"/>
  <c r="L1072" i="1"/>
  <c r="M1072" i="1" s="1"/>
  <c r="O1072" i="1"/>
  <c r="Q1072" i="1" s="1"/>
  <c r="R1072" i="1" s="1"/>
  <c r="B1061" i="1"/>
  <c r="D1061" i="1"/>
  <c r="J1061" i="1"/>
  <c r="K1061" i="1"/>
  <c r="L1061" i="1"/>
  <c r="M1061" i="1" s="1"/>
  <c r="O1061" i="1"/>
  <c r="Q1061" i="1" s="1"/>
  <c r="R1061" i="1" s="1"/>
  <c r="B1027" i="1"/>
  <c r="D1027" i="1"/>
  <c r="J1027" i="1"/>
  <c r="K1027" i="1"/>
  <c r="L1027" i="1"/>
  <c r="M1027" i="1" s="1"/>
  <c r="O1027" i="1"/>
  <c r="Q1027" i="1" s="1"/>
  <c r="R1027" i="1" s="1"/>
  <c r="B998" i="1"/>
  <c r="D998" i="1"/>
  <c r="J998" i="1"/>
  <c r="K998" i="1"/>
  <c r="L998" i="1"/>
  <c r="M998" i="1" s="1"/>
  <c r="O998" i="1"/>
  <c r="Q998" i="1" s="1"/>
  <c r="R998" i="1" s="1"/>
  <c r="B999" i="1"/>
  <c r="D999" i="1"/>
  <c r="J999" i="1"/>
  <c r="K999" i="1"/>
  <c r="L999" i="1"/>
  <c r="M999" i="1" s="1"/>
  <c r="O999" i="1"/>
  <c r="Q999" i="1" s="1"/>
  <c r="R999" i="1" s="1"/>
  <c r="B966" i="1"/>
  <c r="D966" i="1"/>
  <c r="J966" i="1"/>
  <c r="K966" i="1"/>
  <c r="L966" i="1"/>
  <c r="M966" i="1" s="1"/>
  <c r="O966" i="1"/>
  <c r="Q966" i="1" s="1"/>
  <c r="R966" i="1" s="1"/>
  <c r="B936" i="1"/>
  <c r="D936" i="1"/>
  <c r="J936" i="1"/>
  <c r="K936" i="1"/>
  <c r="L936" i="1"/>
  <c r="M936" i="1" s="1"/>
  <c r="O936" i="1"/>
  <c r="Q936" i="1" s="1"/>
  <c r="R936" i="1" s="1"/>
  <c r="B932" i="1"/>
  <c r="D932" i="1"/>
  <c r="J932" i="1"/>
  <c r="K932" i="1"/>
  <c r="L932" i="1"/>
  <c r="M932" i="1" s="1"/>
  <c r="O932" i="1"/>
  <c r="Q932" i="1" s="1"/>
  <c r="R932" i="1" s="1"/>
  <c r="B890" i="1"/>
  <c r="D890" i="1"/>
  <c r="J890" i="1"/>
  <c r="K890" i="1"/>
  <c r="L890" i="1"/>
  <c r="M890" i="1" s="1"/>
  <c r="O890" i="1"/>
  <c r="Q890" i="1" s="1"/>
  <c r="R890" i="1" s="1"/>
  <c r="B879" i="1"/>
  <c r="D879" i="1"/>
  <c r="J879" i="1"/>
  <c r="K879" i="1"/>
  <c r="L879" i="1"/>
  <c r="M879" i="1" s="1"/>
  <c r="O879" i="1"/>
  <c r="Q879" i="1" s="1"/>
  <c r="R879" i="1" s="1"/>
  <c r="B869" i="1"/>
  <c r="D869" i="1"/>
  <c r="J869" i="1"/>
  <c r="K869" i="1"/>
  <c r="L869" i="1"/>
  <c r="M869" i="1" s="1"/>
  <c r="O869" i="1"/>
  <c r="Q869" i="1" s="1"/>
  <c r="R869" i="1" s="1"/>
  <c r="B864" i="1"/>
  <c r="D864" i="1"/>
  <c r="J864" i="1"/>
  <c r="K864" i="1"/>
  <c r="L864" i="1"/>
  <c r="M864" i="1" s="1"/>
  <c r="O864" i="1"/>
  <c r="Q864" i="1" s="1"/>
  <c r="R864" i="1" s="1"/>
  <c r="B852" i="1"/>
  <c r="D852" i="1"/>
  <c r="J852" i="1"/>
  <c r="K852" i="1"/>
  <c r="L852" i="1"/>
  <c r="M852" i="1" s="1"/>
  <c r="O852" i="1"/>
  <c r="Q852" i="1" s="1"/>
  <c r="R852" i="1" s="1"/>
  <c r="B820" i="1"/>
  <c r="D820" i="1"/>
  <c r="J820" i="1"/>
  <c r="K820" i="1"/>
  <c r="L820" i="1"/>
  <c r="M820" i="1" s="1"/>
  <c r="O820" i="1"/>
  <c r="Q820" i="1" s="1"/>
  <c r="R820" i="1" s="1"/>
  <c r="B816" i="1"/>
  <c r="D816" i="1"/>
  <c r="J816" i="1"/>
  <c r="K816" i="1"/>
  <c r="L816" i="1"/>
  <c r="M816" i="1" s="1"/>
  <c r="O816" i="1"/>
  <c r="Q816" i="1" s="1"/>
  <c r="R816" i="1" s="1"/>
  <c r="B811" i="1"/>
  <c r="D811" i="1"/>
  <c r="J811" i="1"/>
  <c r="K811" i="1"/>
  <c r="L811" i="1"/>
  <c r="M811" i="1" s="1"/>
  <c r="O811" i="1"/>
  <c r="Q811" i="1" s="1"/>
  <c r="R811" i="1" s="1"/>
  <c r="B784" i="1"/>
  <c r="D784" i="1"/>
  <c r="J784" i="1"/>
  <c r="K784" i="1"/>
  <c r="L784" i="1"/>
  <c r="M784" i="1" s="1"/>
  <c r="O784" i="1"/>
  <c r="Q784" i="1" s="1"/>
  <c r="R784" i="1" s="1"/>
  <c r="B782" i="1"/>
  <c r="D782" i="1"/>
  <c r="J782" i="1"/>
  <c r="K782" i="1"/>
  <c r="L782" i="1"/>
  <c r="M782" i="1" s="1"/>
  <c r="O782" i="1"/>
  <c r="Q782" i="1" s="1"/>
  <c r="R782" i="1" s="1"/>
  <c r="B710" i="1"/>
  <c r="D710" i="1"/>
  <c r="J710" i="1"/>
  <c r="K710" i="1"/>
  <c r="L710" i="1"/>
  <c r="M710" i="1" s="1"/>
  <c r="O710" i="1"/>
  <c r="Q710" i="1" s="1"/>
  <c r="R710" i="1" s="1"/>
  <c r="B706" i="1"/>
  <c r="D706" i="1"/>
  <c r="J706" i="1"/>
  <c r="K706" i="1"/>
  <c r="L706" i="1"/>
  <c r="M706" i="1" s="1"/>
  <c r="O706" i="1"/>
  <c r="Q706" i="1" s="1"/>
  <c r="R706" i="1" s="1"/>
  <c r="L4" i="1"/>
  <c r="M4" i="1" s="1"/>
  <c r="L5" i="1"/>
  <c r="M5" i="1" s="1"/>
  <c r="L6" i="1"/>
  <c r="M6" i="1" s="1"/>
  <c r="L7" i="1"/>
  <c r="M7" i="1" s="1"/>
  <c r="L8" i="1"/>
  <c r="M8" i="1" s="1"/>
  <c r="L9" i="1"/>
  <c r="M9" i="1" s="1"/>
  <c r="L10" i="1"/>
  <c r="M10" i="1" s="1"/>
  <c r="L11" i="1"/>
  <c r="M11" i="1" s="1"/>
  <c r="L12" i="1"/>
  <c r="M12" i="1" s="1"/>
  <c r="L13" i="1"/>
  <c r="M13" i="1" s="1"/>
  <c r="L14" i="1"/>
  <c r="M14" i="1" s="1"/>
  <c r="L15" i="1"/>
  <c r="M15" i="1" s="1"/>
  <c r="L16" i="1"/>
  <c r="M16" i="1" s="1"/>
  <c r="L17" i="1"/>
  <c r="M17" i="1" s="1"/>
  <c r="L18" i="1"/>
  <c r="M18" i="1" s="1"/>
  <c r="L19" i="1"/>
  <c r="M19" i="1" s="1"/>
  <c r="L20" i="1"/>
  <c r="M20" i="1" s="1"/>
  <c r="L21" i="1"/>
  <c r="M21" i="1" s="1"/>
  <c r="L22" i="1"/>
  <c r="M22" i="1" s="1"/>
  <c r="L23" i="1"/>
  <c r="M23" i="1" s="1"/>
  <c r="L24" i="1"/>
  <c r="M24" i="1" s="1"/>
  <c r="L25" i="1"/>
  <c r="M25" i="1" s="1"/>
  <c r="L26" i="1"/>
  <c r="M26" i="1" s="1"/>
  <c r="L27" i="1"/>
  <c r="M27" i="1" s="1"/>
  <c r="L28" i="1"/>
  <c r="M28" i="1" s="1"/>
  <c r="L29" i="1"/>
  <c r="M29" i="1" s="1"/>
  <c r="L30" i="1"/>
  <c r="M30" i="1" s="1"/>
  <c r="L31" i="1"/>
  <c r="M31" i="1" s="1"/>
  <c r="L32" i="1"/>
  <c r="M32" i="1" s="1"/>
  <c r="L33" i="1"/>
  <c r="M33" i="1" s="1"/>
  <c r="L34" i="1"/>
  <c r="M34" i="1" s="1"/>
  <c r="L35" i="1"/>
  <c r="M35" i="1" s="1"/>
  <c r="L36" i="1"/>
  <c r="M36" i="1" s="1"/>
  <c r="L37" i="1"/>
  <c r="M37" i="1" s="1"/>
  <c r="L38" i="1"/>
  <c r="M38" i="1" s="1"/>
  <c r="L39" i="1"/>
  <c r="M39" i="1" s="1"/>
  <c r="L40" i="1"/>
  <c r="M40" i="1" s="1"/>
  <c r="L41" i="1"/>
  <c r="M41" i="1" s="1"/>
  <c r="L42" i="1"/>
  <c r="M42" i="1" s="1"/>
  <c r="L43" i="1"/>
  <c r="M43" i="1" s="1"/>
  <c r="L44" i="1"/>
  <c r="M44" i="1" s="1"/>
  <c r="L45" i="1"/>
  <c r="M45" i="1" s="1"/>
  <c r="L46" i="1"/>
  <c r="M46" i="1" s="1"/>
  <c r="L47" i="1"/>
  <c r="M47" i="1" s="1"/>
  <c r="L48" i="1"/>
  <c r="M48" i="1" s="1"/>
  <c r="L49" i="1"/>
  <c r="M49" i="1" s="1"/>
  <c r="L50" i="1"/>
  <c r="M50" i="1" s="1"/>
  <c r="L51" i="1"/>
  <c r="M51" i="1" s="1"/>
  <c r="L52" i="1"/>
  <c r="M52" i="1" s="1"/>
  <c r="L53" i="1"/>
  <c r="M53" i="1" s="1"/>
  <c r="L54" i="1"/>
  <c r="M54" i="1" s="1"/>
  <c r="L55" i="1"/>
  <c r="M55" i="1" s="1"/>
  <c r="L56" i="1"/>
  <c r="M56" i="1" s="1"/>
  <c r="L57" i="1"/>
  <c r="M57" i="1" s="1"/>
  <c r="L58" i="1"/>
  <c r="M58" i="1" s="1"/>
  <c r="L59" i="1"/>
  <c r="M59" i="1" s="1"/>
  <c r="L60" i="1"/>
  <c r="M60" i="1" s="1"/>
  <c r="L61" i="1"/>
  <c r="M61" i="1" s="1"/>
  <c r="L62" i="1"/>
  <c r="M62" i="1" s="1"/>
  <c r="L63" i="1"/>
  <c r="M63" i="1" s="1"/>
  <c r="L64" i="1"/>
  <c r="M64" i="1" s="1"/>
  <c r="L65" i="1"/>
  <c r="M65" i="1" s="1"/>
  <c r="L66" i="1"/>
  <c r="M66" i="1" s="1"/>
  <c r="L67" i="1"/>
  <c r="M67" i="1" s="1"/>
  <c r="L68" i="1"/>
  <c r="M68" i="1" s="1"/>
  <c r="L69" i="1"/>
  <c r="M69" i="1" s="1"/>
  <c r="L70" i="1"/>
  <c r="M70" i="1" s="1"/>
  <c r="L71" i="1"/>
  <c r="M71" i="1" s="1"/>
  <c r="L72" i="1"/>
  <c r="M72" i="1" s="1"/>
  <c r="L73" i="1"/>
  <c r="M73" i="1" s="1"/>
  <c r="L74" i="1"/>
  <c r="M74" i="1" s="1"/>
  <c r="L75" i="1"/>
  <c r="M75" i="1" s="1"/>
  <c r="L76" i="1"/>
  <c r="M76" i="1" s="1"/>
  <c r="L77" i="1"/>
  <c r="M77" i="1" s="1"/>
  <c r="L78" i="1"/>
  <c r="M78" i="1" s="1"/>
  <c r="L79" i="1"/>
  <c r="M79" i="1" s="1"/>
  <c r="L80" i="1"/>
  <c r="M80" i="1" s="1"/>
  <c r="L81" i="1"/>
  <c r="M81" i="1" s="1"/>
  <c r="L82" i="1"/>
  <c r="M82" i="1" s="1"/>
  <c r="L83" i="1"/>
  <c r="M83" i="1" s="1"/>
  <c r="L84" i="1"/>
  <c r="M84" i="1" s="1"/>
  <c r="L85" i="1"/>
  <c r="M85" i="1" s="1"/>
  <c r="L86" i="1"/>
  <c r="M86" i="1" s="1"/>
  <c r="L87" i="1"/>
  <c r="M87" i="1" s="1"/>
  <c r="L88" i="1"/>
  <c r="M88" i="1" s="1"/>
  <c r="L89" i="1"/>
  <c r="M89" i="1" s="1"/>
  <c r="L90" i="1"/>
  <c r="M90" i="1" s="1"/>
  <c r="L91" i="1"/>
  <c r="M91" i="1" s="1"/>
  <c r="L92" i="1"/>
  <c r="M92" i="1" s="1"/>
  <c r="L93" i="1"/>
  <c r="M93" i="1" s="1"/>
  <c r="L94" i="1"/>
  <c r="M94" i="1" s="1"/>
  <c r="L95" i="1"/>
  <c r="M95" i="1" s="1"/>
  <c r="L96" i="1"/>
  <c r="M96" i="1" s="1"/>
  <c r="L97" i="1"/>
  <c r="M97" i="1" s="1"/>
  <c r="L98" i="1"/>
  <c r="M98" i="1" s="1"/>
  <c r="L99" i="1"/>
  <c r="M99" i="1" s="1"/>
  <c r="L100" i="1"/>
  <c r="M100" i="1" s="1"/>
  <c r="L101" i="1"/>
  <c r="M101" i="1" s="1"/>
  <c r="L102" i="1"/>
  <c r="M102" i="1" s="1"/>
  <c r="L103" i="1"/>
  <c r="M103" i="1" s="1"/>
  <c r="L104" i="1"/>
  <c r="M104" i="1" s="1"/>
  <c r="L105" i="1"/>
  <c r="M105" i="1" s="1"/>
  <c r="L106" i="1"/>
  <c r="M106" i="1" s="1"/>
  <c r="L107" i="1"/>
  <c r="M107" i="1" s="1"/>
  <c r="L108" i="1"/>
  <c r="M108" i="1" s="1"/>
  <c r="L109" i="1"/>
  <c r="M109" i="1" s="1"/>
  <c r="L110" i="1"/>
  <c r="M110" i="1" s="1"/>
  <c r="L111" i="1"/>
  <c r="M111" i="1" s="1"/>
  <c r="L112" i="1"/>
  <c r="M112" i="1" s="1"/>
  <c r="L113" i="1"/>
  <c r="M113" i="1" s="1"/>
  <c r="L114" i="1"/>
  <c r="M114" i="1" s="1"/>
  <c r="L115" i="1"/>
  <c r="M115" i="1" s="1"/>
  <c r="L116" i="1"/>
  <c r="M116" i="1" s="1"/>
  <c r="L117" i="1"/>
  <c r="M117" i="1" s="1"/>
  <c r="L118" i="1"/>
  <c r="M118" i="1" s="1"/>
  <c r="L119" i="1"/>
  <c r="M119" i="1" s="1"/>
  <c r="L120" i="1"/>
  <c r="M120" i="1" s="1"/>
  <c r="L121" i="1"/>
  <c r="M121" i="1" s="1"/>
  <c r="L122" i="1"/>
  <c r="M122" i="1" s="1"/>
  <c r="L123" i="1"/>
  <c r="M123" i="1" s="1"/>
  <c r="L124" i="1"/>
  <c r="M124" i="1" s="1"/>
  <c r="L125" i="1"/>
  <c r="M125" i="1" s="1"/>
  <c r="L126" i="1"/>
  <c r="M126" i="1" s="1"/>
  <c r="L127" i="1"/>
  <c r="M127" i="1" s="1"/>
  <c r="L128" i="1"/>
  <c r="M128" i="1" s="1"/>
  <c r="L129" i="1"/>
  <c r="M129" i="1" s="1"/>
  <c r="L130" i="1"/>
  <c r="M130" i="1" s="1"/>
  <c r="L131" i="1"/>
  <c r="M131" i="1" s="1"/>
  <c r="L132" i="1"/>
  <c r="M132" i="1" s="1"/>
  <c r="L133" i="1"/>
  <c r="M133" i="1" s="1"/>
  <c r="L134" i="1"/>
  <c r="M134" i="1" s="1"/>
  <c r="L135" i="1"/>
  <c r="M135" i="1" s="1"/>
  <c r="L136" i="1"/>
  <c r="M136" i="1" s="1"/>
  <c r="L137" i="1"/>
  <c r="M137" i="1" s="1"/>
  <c r="L138" i="1"/>
  <c r="M138" i="1" s="1"/>
  <c r="L139" i="1"/>
  <c r="M139" i="1" s="1"/>
  <c r="L140" i="1"/>
  <c r="M140" i="1" s="1"/>
  <c r="L141" i="1"/>
  <c r="M141" i="1" s="1"/>
  <c r="L142" i="1"/>
  <c r="M142" i="1" s="1"/>
  <c r="L143" i="1"/>
  <c r="M143" i="1" s="1"/>
  <c r="L144" i="1"/>
  <c r="M144" i="1" s="1"/>
  <c r="L145" i="1"/>
  <c r="M145" i="1" s="1"/>
  <c r="L146" i="1"/>
  <c r="M146" i="1" s="1"/>
  <c r="L147" i="1"/>
  <c r="M147" i="1" s="1"/>
  <c r="L148" i="1"/>
  <c r="M148" i="1" s="1"/>
  <c r="L149" i="1"/>
  <c r="M149" i="1" s="1"/>
  <c r="L150" i="1"/>
  <c r="M150" i="1" s="1"/>
  <c r="L151" i="1"/>
  <c r="M151" i="1" s="1"/>
  <c r="L152" i="1"/>
  <c r="M152" i="1" s="1"/>
  <c r="L153" i="1"/>
  <c r="M153" i="1" s="1"/>
  <c r="L154" i="1"/>
  <c r="M154" i="1" s="1"/>
  <c r="L155" i="1"/>
  <c r="M155" i="1" s="1"/>
  <c r="L156" i="1"/>
  <c r="M156" i="1" s="1"/>
  <c r="L157" i="1"/>
  <c r="M157" i="1" s="1"/>
  <c r="L158" i="1"/>
  <c r="M158" i="1" s="1"/>
  <c r="L159" i="1"/>
  <c r="M159" i="1" s="1"/>
  <c r="L160" i="1"/>
  <c r="M160" i="1" s="1"/>
  <c r="L161" i="1"/>
  <c r="M161" i="1" s="1"/>
  <c r="L162" i="1"/>
  <c r="M162" i="1" s="1"/>
  <c r="L163" i="1"/>
  <c r="M163" i="1" s="1"/>
  <c r="L164" i="1"/>
  <c r="M164" i="1" s="1"/>
  <c r="L165" i="1"/>
  <c r="M165" i="1" s="1"/>
  <c r="L166" i="1"/>
  <c r="M166" i="1" s="1"/>
  <c r="L167" i="1"/>
  <c r="M167" i="1" s="1"/>
  <c r="L168" i="1"/>
  <c r="M168" i="1" s="1"/>
  <c r="L169" i="1"/>
  <c r="M169" i="1" s="1"/>
  <c r="L170" i="1"/>
  <c r="M170" i="1" s="1"/>
  <c r="L171" i="1"/>
  <c r="M171" i="1" s="1"/>
  <c r="L172" i="1"/>
  <c r="M172" i="1" s="1"/>
  <c r="L173" i="1"/>
  <c r="M173" i="1" s="1"/>
  <c r="L174" i="1"/>
  <c r="M174" i="1" s="1"/>
  <c r="L175" i="1"/>
  <c r="M175" i="1" s="1"/>
  <c r="L176" i="1"/>
  <c r="M176" i="1" s="1"/>
  <c r="L177" i="1"/>
  <c r="M177" i="1" s="1"/>
  <c r="L178" i="1"/>
  <c r="M178" i="1" s="1"/>
  <c r="L179" i="1"/>
  <c r="M179" i="1" s="1"/>
  <c r="L180" i="1"/>
  <c r="M180" i="1" s="1"/>
  <c r="L181" i="1"/>
  <c r="M181" i="1" s="1"/>
  <c r="L182" i="1"/>
  <c r="M182" i="1" s="1"/>
  <c r="L183" i="1"/>
  <c r="M183" i="1" s="1"/>
  <c r="L184" i="1"/>
  <c r="M184" i="1" s="1"/>
  <c r="L185" i="1"/>
  <c r="M185" i="1" s="1"/>
  <c r="L186" i="1"/>
  <c r="M186" i="1" s="1"/>
  <c r="L187" i="1"/>
  <c r="M187" i="1" s="1"/>
  <c r="L188" i="1"/>
  <c r="M188" i="1" s="1"/>
  <c r="L189" i="1"/>
  <c r="M189" i="1" s="1"/>
  <c r="L190" i="1"/>
  <c r="M190" i="1" s="1"/>
  <c r="L191" i="1"/>
  <c r="M191" i="1" s="1"/>
  <c r="L192" i="1"/>
  <c r="M192" i="1" s="1"/>
  <c r="L193" i="1"/>
  <c r="M193" i="1" s="1"/>
  <c r="L194" i="1"/>
  <c r="M194" i="1" s="1"/>
  <c r="L195" i="1"/>
  <c r="M195" i="1" s="1"/>
  <c r="L196" i="1"/>
  <c r="M196" i="1" s="1"/>
  <c r="L197" i="1"/>
  <c r="M197" i="1" s="1"/>
  <c r="L198" i="1"/>
  <c r="M198" i="1" s="1"/>
  <c r="L199" i="1"/>
  <c r="M199" i="1" s="1"/>
  <c r="L200" i="1"/>
  <c r="M200" i="1" s="1"/>
  <c r="L201" i="1"/>
  <c r="M201" i="1" s="1"/>
  <c r="L202" i="1"/>
  <c r="M202" i="1" s="1"/>
  <c r="L203" i="1"/>
  <c r="M203" i="1" s="1"/>
  <c r="L204" i="1"/>
  <c r="M204" i="1" s="1"/>
  <c r="L205" i="1"/>
  <c r="M205" i="1" s="1"/>
  <c r="L206" i="1"/>
  <c r="M206" i="1" s="1"/>
  <c r="L207" i="1"/>
  <c r="M207" i="1" s="1"/>
  <c r="L208" i="1"/>
  <c r="M208" i="1" s="1"/>
  <c r="L209" i="1"/>
  <c r="M209" i="1" s="1"/>
  <c r="L210" i="1"/>
  <c r="M210" i="1" s="1"/>
  <c r="L211" i="1"/>
  <c r="M211" i="1" s="1"/>
  <c r="L212" i="1"/>
  <c r="M212" i="1" s="1"/>
  <c r="L213" i="1"/>
  <c r="M213" i="1" s="1"/>
  <c r="L214" i="1"/>
  <c r="M214" i="1" s="1"/>
  <c r="L215" i="1"/>
  <c r="M215" i="1" s="1"/>
  <c r="L216" i="1"/>
  <c r="M216" i="1" s="1"/>
  <c r="L217" i="1"/>
  <c r="M217" i="1" s="1"/>
  <c r="L218" i="1"/>
  <c r="M218" i="1" s="1"/>
  <c r="L219" i="1"/>
  <c r="M219" i="1" s="1"/>
  <c r="L220" i="1"/>
  <c r="M220" i="1" s="1"/>
  <c r="L221" i="1"/>
  <c r="M221" i="1" s="1"/>
  <c r="L222" i="1"/>
  <c r="M222" i="1" s="1"/>
  <c r="L223" i="1"/>
  <c r="M223" i="1" s="1"/>
  <c r="L224" i="1"/>
  <c r="M224" i="1" s="1"/>
  <c r="L225" i="1"/>
  <c r="M225" i="1" s="1"/>
  <c r="L226" i="1"/>
  <c r="M226" i="1" s="1"/>
  <c r="L227" i="1"/>
  <c r="M227" i="1" s="1"/>
  <c r="L228" i="1"/>
  <c r="M228" i="1" s="1"/>
  <c r="L229" i="1"/>
  <c r="M229" i="1" s="1"/>
  <c r="L230" i="1"/>
  <c r="M230" i="1" s="1"/>
  <c r="L231" i="1"/>
  <c r="M231" i="1" s="1"/>
  <c r="L232" i="1"/>
  <c r="M232" i="1" s="1"/>
  <c r="L233" i="1"/>
  <c r="M233" i="1" s="1"/>
  <c r="L234" i="1"/>
  <c r="M234" i="1" s="1"/>
  <c r="L235" i="1"/>
  <c r="M235" i="1" s="1"/>
  <c r="L236" i="1"/>
  <c r="M236" i="1" s="1"/>
  <c r="L237" i="1"/>
  <c r="M237" i="1" s="1"/>
  <c r="L238" i="1"/>
  <c r="M238" i="1" s="1"/>
  <c r="L239" i="1"/>
  <c r="M239" i="1" s="1"/>
  <c r="L240" i="1"/>
  <c r="M240" i="1" s="1"/>
  <c r="L241" i="1"/>
  <c r="M241" i="1" s="1"/>
  <c r="L242" i="1"/>
  <c r="M242" i="1" s="1"/>
  <c r="L243" i="1"/>
  <c r="M243" i="1" s="1"/>
  <c r="L244" i="1"/>
  <c r="M244" i="1" s="1"/>
  <c r="L245" i="1"/>
  <c r="M245" i="1" s="1"/>
  <c r="L246" i="1"/>
  <c r="M246" i="1" s="1"/>
  <c r="L247" i="1"/>
  <c r="M247" i="1" s="1"/>
  <c r="L248" i="1"/>
  <c r="M248" i="1" s="1"/>
  <c r="L249" i="1"/>
  <c r="M249" i="1" s="1"/>
  <c r="L250" i="1"/>
  <c r="M250" i="1" s="1"/>
  <c r="L251" i="1"/>
  <c r="M251" i="1" s="1"/>
  <c r="L252" i="1"/>
  <c r="M252" i="1" s="1"/>
  <c r="L253" i="1"/>
  <c r="M253" i="1" s="1"/>
  <c r="L254" i="1"/>
  <c r="M254" i="1" s="1"/>
  <c r="L255" i="1"/>
  <c r="M255" i="1" s="1"/>
  <c r="L256" i="1"/>
  <c r="M256" i="1" s="1"/>
  <c r="L257" i="1"/>
  <c r="M257" i="1" s="1"/>
  <c r="L258" i="1"/>
  <c r="M258" i="1" s="1"/>
  <c r="L259" i="1"/>
  <c r="M259" i="1" s="1"/>
  <c r="L260" i="1"/>
  <c r="M260" i="1" s="1"/>
  <c r="L261" i="1"/>
  <c r="M261" i="1" s="1"/>
  <c r="L262" i="1"/>
  <c r="M262" i="1" s="1"/>
  <c r="L263" i="1"/>
  <c r="M263" i="1" s="1"/>
  <c r="L264" i="1"/>
  <c r="M264" i="1" s="1"/>
  <c r="L265" i="1"/>
  <c r="M265" i="1" s="1"/>
  <c r="L266" i="1"/>
  <c r="M266" i="1" s="1"/>
  <c r="L267" i="1"/>
  <c r="M267" i="1" s="1"/>
  <c r="L268" i="1"/>
  <c r="M268" i="1" s="1"/>
  <c r="L269" i="1"/>
  <c r="M269" i="1" s="1"/>
  <c r="L270" i="1"/>
  <c r="M270" i="1" s="1"/>
  <c r="L271" i="1"/>
  <c r="M271" i="1" s="1"/>
  <c r="L272" i="1"/>
  <c r="M272" i="1" s="1"/>
  <c r="L273" i="1"/>
  <c r="M273" i="1" s="1"/>
  <c r="L274" i="1"/>
  <c r="M274" i="1" s="1"/>
  <c r="L275" i="1"/>
  <c r="M275" i="1" s="1"/>
  <c r="L276" i="1"/>
  <c r="M276" i="1" s="1"/>
  <c r="L277" i="1"/>
  <c r="M277" i="1" s="1"/>
  <c r="L278" i="1"/>
  <c r="M278" i="1" s="1"/>
  <c r="L279" i="1"/>
  <c r="M279" i="1" s="1"/>
  <c r="L280" i="1"/>
  <c r="M280" i="1" s="1"/>
  <c r="L281" i="1"/>
  <c r="M281" i="1" s="1"/>
  <c r="L282" i="1"/>
  <c r="M282" i="1" s="1"/>
  <c r="L283" i="1"/>
  <c r="M283" i="1" s="1"/>
  <c r="L284" i="1"/>
  <c r="M284" i="1" s="1"/>
  <c r="L285" i="1"/>
  <c r="M285" i="1" s="1"/>
  <c r="L286" i="1"/>
  <c r="M286" i="1" s="1"/>
  <c r="L287" i="1"/>
  <c r="M287" i="1" s="1"/>
  <c r="L288" i="1"/>
  <c r="M288" i="1" s="1"/>
  <c r="L289" i="1"/>
  <c r="M289" i="1" s="1"/>
  <c r="L290" i="1"/>
  <c r="M290" i="1" s="1"/>
  <c r="L291" i="1"/>
  <c r="M291" i="1" s="1"/>
  <c r="L292" i="1"/>
  <c r="M292" i="1" s="1"/>
  <c r="L293" i="1"/>
  <c r="M293" i="1" s="1"/>
  <c r="L294" i="1"/>
  <c r="M294" i="1" s="1"/>
  <c r="L295" i="1"/>
  <c r="M295" i="1" s="1"/>
  <c r="L296" i="1"/>
  <c r="M296" i="1" s="1"/>
  <c r="L297" i="1"/>
  <c r="M297" i="1" s="1"/>
  <c r="L298" i="1"/>
  <c r="M298" i="1" s="1"/>
  <c r="L299" i="1"/>
  <c r="M299" i="1" s="1"/>
  <c r="L300" i="1"/>
  <c r="M300" i="1" s="1"/>
  <c r="L301" i="1"/>
  <c r="M301" i="1" s="1"/>
  <c r="L302" i="1"/>
  <c r="M302" i="1" s="1"/>
  <c r="L303" i="1"/>
  <c r="M303" i="1" s="1"/>
  <c r="L304" i="1"/>
  <c r="M304" i="1" s="1"/>
  <c r="L305" i="1"/>
  <c r="M305" i="1" s="1"/>
  <c r="L306" i="1"/>
  <c r="M306" i="1" s="1"/>
  <c r="L307" i="1"/>
  <c r="M307" i="1" s="1"/>
  <c r="L308" i="1"/>
  <c r="M308" i="1" s="1"/>
  <c r="L309" i="1"/>
  <c r="M309" i="1" s="1"/>
  <c r="L310" i="1"/>
  <c r="M310" i="1" s="1"/>
  <c r="L311" i="1"/>
  <c r="M311" i="1" s="1"/>
  <c r="L312" i="1"/>
  <c r="M312" i="1" s="1"/>
  <c r="L313" i="1"/>
  <c r="M313" i="1" s="1"/>
  <c r="L314" i="1"/>
  <c r="M314" i="1" s="1"/>
  <c r="L315" i="1"/>
  <c r="M315" i="1" s="1"/>
  <c r="L316" i="1"/>
  <c r="M316" i="1" s="1"/>
  <c r="L317" i="1"/>
  <c r="M317" i="1" s="1"/>
  <c r="L318" i="1"/>
  <c r="M318" i="1" s="1"/>
  <c r="L319" i="1"/>
  <c r="M319" i="1" s="1"/>
  <c r="L320" i="1"/>
  <c r="M320" i="1" s="1"/>
  <c r="L321" i="1"/>
  <c r="M321" i="1" s="1"/>
  <c r="L322" i="1"/>
  <c r="M322" i="1" s="1"/>
  <c r="L323" i="1"/>
  <c r="M323" i="1" s="1"/>
  <c r="L324" i="1"/>
  <c r="M324" i="1" s="1"/>
  <c r="L325" i="1"/>
  <c r="M325" i="1" s="1"/>
  <c r="L326" i="1"/>
  <c r="M326" i="1" s="1"/>
  <c r="L327" i="1"/>
  <c r="M327" i="1" s="1"/>
  <c r="L328" i="1"/>
  <c r="M328" i="1" s="1"/>
  <c r="L329" i="1"/>
  <c r="M329" i="1" s="1"/>
  <c r="L330" i="1"/>
  <c r="M330" i="1" s="1"/>
  <c r="L331" i="1"/>
  <c r="M331" i="1" s="1"/>
  <c r="L332" i="1"/>
  <c r="M332" i="1" s="1"/>
  <c r="L333" i="1"/>
  <c r="M333" i="1" s="1"/>
  <c r="L334" i="1"/>
  <c r="M334" i="1" s="1"/>
  <c r="L335" i="1"/>
  <c r="M335" i="1" s="1"/>
  <c r="L336" i="1"/>
  <c r="M336" i="1" s="1"/>
  <c r="L337" i="1"/>
  <c r="M337" i="1" s="1"/>
  <c r="L338" i="1"/>
  <c r="M338" i="1" s="1"/>
  <c r="L339" i="1"/>
  <c r="M339" i="1" s="1"/>
  <c r="L340" i="1"/>
  <c r="M340" i="1" s="1"/>
  <c r="L341" i="1"/>
  <c r="M341" i="1" s="1"/>
  <c r="L342" i="1"/>
  <c r="M342" i="1" s="1"/>
  <c r="L343" i="1"/>
  <c r="M343" i="1" s="1"/>
  <c r="L344" i="1"/>
  <c r="M344" i="1" s="1"/>
  <c r="L345" i="1"/>
  <c r="M345" i="1" s="1"/>
  <c r="L346" i="1"/>
  <c r="M346" i="1" s="1"/>
  <c r="L347" i="1"/>
  <c r="M347" i="1" s="1"/>
  <c r="L348" i="1"/>
  <c r="M348" i="1" s="1"/>
  <c r="L349" i="1"/>
  <c r="M349" i="1" s="1"/>
  <c r="L350" i="1"/>
  <c r="M350" i="1" s="1"/>
  <c r="L351" i="1"/>
  <c r="M351" i="1" s="1"/>
  <c r="L352" i="1"/>
  <c r="M352" i="1" s="1"/>
  <c r="L353" i="1"/>
  <c r="M353" i="1" s="1"/>
  <c r="L354" i="1"/>
  <c r="M354" i="1" s="1"/>
  <c r="L355" i="1"/>
  <c r="M355" i="1" s="1"/>
  <c r="L356" i="1"/>
  <c r="M356" i="1" s="1"/>
  <c r="L357" i="1"/>
  <c r="M357" i="1" s="1"/>
  <c r="L358" i="1"/>
  <c r="M358" i="1" s="1"/>
  <c r="L359" i="1"/>
  <c r="M359" i="1" s="1"/>
  <c r="L360" i="1"/>
  <c r="M360" i="1" s="1"/>
  <c r="L361" i="1"/>
  <c r="M361" i="1" s="1"/>
  <c r="L362" i="1"/>
  <c r="M362" i="1" s="1"/>
  <c r="L363" i="1"/>
  <c r="M363" i="1" s="1"/>
  <c r="L364" i="1"/>
  <c r="M364" i="1" s="1"/>
  <c r="L365" i="1"/>
  <c r="M365" i="1" s="1"/>
  <c r="L366" i="1"/>
  <c r="M366" i="1" s="1"/>
  <c r="L367" i="1"/>
  <c r="M367" i="1" s="1"/>
  <c r="L368" i="1"/>
  <c r="M368" i="1" s="1"/>
  <c r="L369" i="1"/>
  <c r="M369" i="1" s="1"/>
  <c r="L370" i="1"/>
  <c r="M370" i="1" s="1"/>
  <c r="L371" i="1"/>
  <c r="M371" i="1" s="1"/>
  <c r="L372" i="1"/>
  <c r="M372" i="1" s="1"/>
  <c r="L373" i="1"/>
  <c r="M373" i="1" s="1"/>
  <c r="L374" i="1"/>
  <c r="M374" i="1" s="1"/>
  <c r="L375" i="1"/>
  <c r="M375" i="1" s="1"/>
  <c r="L376" i="1"/>
  <c r="M376" i="1" s="1"/>
  <c r="L377" i="1"/>
  <c r="M377" i="1" s="1"/>
  <c r="L378" i="1"/>
  <c r="M378" i="1" s="1"/>
  <c r="L379" i="1"/>
  <c r="M379" i="1" s="1"/>
  <c r="L380" i="1"/>
  <c r="M380" i="1" s="1"/>
  <c r="L381" i="1"/>
  <c r="M381" i="1" s="1"/>
  <c r="L382" i="1"/>
  <c r="M382" i="1" s="1"/>
  <c r="L383" i="1"/>
  <c r="M383" i="1" s="1"/>
  <c r="L384" i="1"/>
  <c r="M384" i="1" s="1"/>
  <c r="L385" i="1"/>
  <c r="M385" i="1" s="1"/>
  <c r="L386" i="1"/>
  <c r="M386" i="1" s="1"/>
  <c r="L387" i="1"/>
  <c r="M387" i="1" s="1"/>
  <c r="L388" i="1"/>
  <c r="M388" i="1" s="1"/>
  <c r="L389" i="1"/>
  <c r="M389" i="1" s="1"/>
  <c r="L390" i="1"/>
  <c r="M390" i="1" s="1"/>
  <c r="L391" i="1"/>
  <c r="M391" i="1" s="1"/>
  <c r="L392" i="1"/>
  <c r="M392" i="1" s="1"/>
  <c r="L393" i="1"/>
  <c r="M393" i="1" s="1"/>
  <c r="L394" i="1"/>
  <c r="M394" i="1" s="1"/>
  <c r="L395" i="1"/>
  <c r="M395" i="1" s="1"/>
  <c r="L396" i="1"/>
  <c r="M396" i="1" s="1"/>
  <c r="L397" i="1"/>
  <c r="M397" i="1" s="1"/>
  <c r="L398" i="1"/>
  <c r="M398" i="1" s="1"/>
  <c r="L399" i="1"/>
  <c r="M399" i="1" s="1"/>
  <c r="L400" i="1"/>
  <c r="M400" i="1" s="1"/>
  <c r="L401" i="1"/>
  <c r="M401" i="1" s="1"/>
  <c r="L402" i="1"/>
  <c r="M402" i="1" s="1"/>
  <c r="L403" i="1"/>
  <c r="M403" i="1" s="1"/>
  <c r="L404" i="1"/>
  <c r="M404" i="1" s="1"/>
  <c r="L405" i="1"/>
  <c r="M405" i="1" s="1"/>
  <c r="L406" i="1"/>
  <c r="M406" i="1" s="1"/>
  <c r="L407" i="1"/>
  <c r="M407" i="1" s="1"/>
  <c r="L408" i="1"/>
  <c r="M408" i="1" s="1"/>
  <c r="L409" i="1"/>
  <c r="M409" i="1" s="1"/>
  <c r="L410" i="1"/>
  <c r="M410" i="1" s="1"/>
  <c r="L411" i="1"/>
  <c r="M411" i="1" s="1"/>
  <c r="L412" i="1"/>
  <c r="M412" i="1" s="1"/>
  <c r="L413" i="1"/>
  <c r="M413" i="1" s="1"/>
  <c r="L414" i="1"/>
  <c r="M414" i="1" s="1"/>
  <c r="L415" i="1"/>
  <c r="M415" i="1" s="1"/>
  <c r="L416" i="1"/>
  <c r="M416" i="1" s="1"/>
  <c r="L417" i="1"/>
  <c r="M417" i="1" s="1"/>
  <c r="L418" i="1"/>
  <c r="M418" i="1" s="1"/>
  <c r="L419" i="1"/>
  <c r="M419" i="1" s="1"/>
  <c r="L420" i="1"/>
  <c r="M420" i="1" s="1"/>
  <c r="L421" i="1"/>
  <c r="M421" i="1" s="1"/>
  <c r="L422" i="1"/>
  <c r="M422" i="1" s="1"/>
  <c r="L423" i="1"/>
  <c r="M423" i="1" s="1"/>
  <c r="L424" i="1"/>
  <c r="M424" i="1" s="1"/>
  <c r="L425" i="1"/>
  <c r="M425" i="1" s="1"/>
  <c r="L426" i="1"/>
  <c r="M426" i="1" s="1"/>
  <c r="L427" i="1"/>
  <c r="M427" i="1" s="1"/>
  <c r="L428" i="1"/>
  <c r="M428" i="1" s="1"/>
  <c r="L429" i="1"/>
  <c r="M429" i="1" s="1"/>
  <c r="L430" i="1"/>
  <c r="M430" i="1" s="1"/>
  <c r="L431" i="1"/>
  <c r="M431" i="1" s="1"/>
  <c r="L432" i="1"/>
  <c r="M432" i="1" s="1"/>
  <c r="L433" i="1"/>
  <c r="M433" i="1" s="1"/>
  <c r="L434" i="1"/>
  <c r="M434" i="1" s="1"/>
  <c r="L435" i="1"/>
  <c r="M435" i="1" s="1"/>
  <c r="L436" i="1"/>
  <c r="M436" i="1" s="1"/>
  <c r="L437" i="1"/>
  <c r="M437" i="1" s="1"/>
  <c r="L438" i="1"/>
  <c r="M438" i="1" s="1"/>
  <c r="L439" i="1"/>
  <c r="M439" i="1" s="1"/>
  <c r="L440" i="1"/>
  <c r="M440" i="1" s="1"/>
  <c r="L441" i="1"/>
  <c r="M441" i="1" s="1"/>
  <c r="L442" i="1"/>
  <c r="M442" i="1" s="1"/>
  <c r="L443" i="1"/>
  <c r="M443" i="1" s="1"/>
  <c r="L444" i="1"/>
  <c r="M444" i="1" s="1"/>
  <c r="L445" i="1"/>
  <c r="M445" i="1" s="1"/>
  <c r="L446" i="1"/>
  <c r="M446" i="1" s="1"/>
  <c r="L447" i="1"/>
  <c r="M447" i="1" s="1"/>
  <c r="L448" i="1"/>
  <c r="M448" i="1" s="1"/>
  <c r="L449" i="1"/>
  <c r="M449" i="1" s="1"/>
  <c r="L450" i="1"/>
  <c r="M450" i="1" s="1"/>
  <c r="L451" i="1"/>
  <c r="M451" i="1" s="1"/>
  <c r="L452" i="1"/>
  <c r="M452" i="1" s="1"/>
  <c r="L453" i="1"/>
  <c r="M453" i="1" s="1"/>
  <c r="L454" i="1"/>
  <c r="M454" i="1" s="1"/>
  <c r="L455" i="1"/>
  <c r="M455" i="1" s="1"/>
  <c r="L456" i="1"/>
  <c r="M456" i="1" s="1"/>
  <c r="L457" i="1"/>
  <c r="M457" i="1" s="1"/>
  <c r="L458" i="1"/>
  <c r="M458" i="1" s="1"/>
  <c r="L459" i="1"/>
  <c r="M459" i="1" s="1"/>
  <c r="L460" i="1"/>
  <c r="M460" i="1" s="1"/>
  <c r="L461" i="1"/>
  <c r="M461" i="1" s="1"/>
  <c r="L462" i="1"/>
  <c r="M462" i="1" s="1"/>
  <c r="L463" i="1"/>
  <c r="M463" i="1" s="1"/>
  <c r="L464" i="1"/>
  <c r="M464" i="1" s="1"/>
  <c r="L465" i="1"/>
  <c r="M465" i="1" s="1"/>
  <c r="L466" i="1"/>
  <c r="M466" i="1" s="1"/>
  <c r="L467" i="1"/>
  <c r="M467" i="1" s="1"/>
  <c r="L468" i="1"/>
  <c r="M468" i="1" s="1"/>
  <c r="L469" i="1"/>
  <c r="M469" i="1" s="1"/>
  <c r="L470" i="1"/>
  <c r="M470" i="1" s="1"/>
  <c r="L471" i="1"/>
  <c r="M471" i="1" s="1"/>
  <c r="L472" i="1"/>
  <c r="M472" i="1" s="1"/>
  <c r="L473" i="1"/>
  <c r="M473" i="1" s="1"/>
  <c r="L474" i="1"/>
  <c r="M474" i="1" s="1"/>
  <c r="L475" i="1"/>
  <c r="M475" i="1" s="1"/>
  <c r="L476" i="1"/>
  <c r="M476" i="1" s="1"/>
  <c r="L477" i="1"/>
  <c r="M477" i="1" s="1"/>
  <c r="L478" i="1"/>
  <c r="M478" i="1" s="1"/>
  <c r="L479" i="1"/>
  <c r="M479" i="1" s="1"/>
  <c r="L480" i="1"/>
  <c r="M480" i="1" s="1"/>
  <c r="L481" i="1"/>
  <c r="M481" i="1" s="1"/>
  <c r="L482" i="1"/>
  <c r="M482" i="1" s="1"/>
  <c r="L483" i="1"/>
  <c r="M483" i="1" s="1"/>
  <c r="L484" i="1"/>
  <c r="M484" i="1" s="1"/>
  <c r="L485" i="1"/>
  <c r="M485" i="1" s="1"/>
  <c r="L486" i="1"/>
  <c r="M486" i="1" s="1"/>
  <c r="L487" i="1"/>
  <c r="M487" i="1" s="1"/>
  <c r="L488" i="1"/>
  <c r="M488" i="1" s="1"/>
  <c r="L489" i="1"/>
  <c r="M489" i="1" s="1"/>
  <c r="L490" i="1"/>
  <c r="M490" i="1" s="1"/>
  <c r="L491" i="1"/>
  <c r="M491" i="1" s="1"/>
  <c r="L492" i="1"/>
  <c r="M492" i="1" s="1"/>
  <c r="L493" i="1"/>
  <c r="M493" i="1" s="1"/>
  <c r="L494" i="1"/>
  <c r="M494" i="1" s="1"/>
  <c r="L495" i="1"/>
  <c r="M495" i="1" s="1"/>
  <c r="L496" i="1"/>
  <c r="M496" i="1" s="1"/>
  <c r="L497" i="1"/>
  <c r="M497" i="1" s="1"/>
  <c r="L498" i="1"/>
  <c r="M498" i="1" s="1"/>
  <c r="L499" i="1"/>
  <c r="M499" i="1" s="1"/>
  <c r="L500" i="1"/>
  <c r="M500" i="1" s="1"/>
  <c r="L501" i="1"/>
  <c r="M501" i="1" s="1"/>
  <c r="L502" i="1"/>
  <c r="M502" i="1" s="1"/>
  <c r="L503" i="1"/>
  <c r="M503" i="1" s="1"/>
  <c r="L504" i="1"/>
  <c r="M504" i="1" s="1"/>
  <c r="L505" i="1"/>
  <c r="M505" i="1" s="1"/>
  <c r="L506" i="1"/>
  <c r="M506" i="1" s="1"/>
  <c r="L507" i="1"/>
  <c r="M507" i="1" s="1"/>
  <c r="L508" i="1"/>
  <c r="M508" i="1" s="1"/>
  <c r="L509" i="1"/>
  <c r="M509" i="1" s="1"/>
  <c r="L510" i="1"/>
  <c r="M510" i="1" s="1"/>
  <c r="L511" i="1"/>
  <c r="M511" i="1" s="1"/>
  <c r="L512" i="1"/>
  <c r="M512" i="1" s="1"/>
  <c r="L513" i="1"/>
  <c r="M513" i="1" s="1"/>
  <c r="L514" i="1"/>
  <c r="M514" i="1" s="1"/>
  <c r="L515" i="1"/>
  <c r="M515" i="1" s="1"/>
  <c r="L516" i="1"/>
  <c r="M516" i="1" s="1"/>
  <c r="L517" i="1"/>
  <c r="M517" i="1" s="1"/>
  <c r="L518" i="1"/>
  <c r="M518" i="1" s="1"/>
  <c r="L519" i="1"/>
  <c r="M519" i="1" s="1"/>
  <c r="L520" i="1"/>
  <c r="M520" i="1" s="1"/>
  <c r="L521" i="1"/>
  <c r="M521" i="1" s="1"/>
  <c r="L522" i="1"/>
  <c r="M522" i="1" s="1"/>
  <c r="L523" i="1"/>
  <c r="M523" i="1" s="1"/>
  <c r="L524" i="1"/>
  <c r="M524" i="1" s="1"/>
  <c r="L525" i="1"/>
  <c r="M525" i="1" s="1"/>
  <c r="L526" i="1"/>
  <c r="M526" i="1" s="1"/>
  <c r="L527" i="1"/>
  <c r="M527" i="1" s="1"/>
  <c r="L528" i="1"/>
  <c r="M528" i="1" s="1"/>
  <c r="L529" i="1"/>
  <c r="M529" i="1" s="1"/>
  <c r="L530" i="1"/>
  <c r="M530" i="1" s="1"/>
  <c r="L531" i="1"/>
  <c r="M531" i="1" s="1"/>
  <c r="L532" i="1"/>
  <c r="M532" i="1" s="1"/>
  <c r="L533" i="1"/>
  <c r="M533" i="1" s="1"/>
  <c r="L534" i="1"/>
  <c r="M534" i="1" s="1"/>
  <c r="L535" i="1"/>
  <c r="M535" i="1" s="1"/>
  <c r="L536" i="1"/>
  <c r="M536" i="1" s="1"/>
  <c r="L537" i="1"/>
  <c r="M537" i="1" s="1"/>
  <c r="L538" i="1"/>
  <c r="M538" i="1" s="1"/>
  <c r="L539" i="1"/>
  <c r="M539" i="1" s="1"/>
  <c r="L540" i="1"/>
  <c r="M540" i="1" s="1"/>
  <c r="L541" i="1"/>
  <c r="M541" i="1" s="1"/>
  <c r="L542" i="1"/>
  <c r="M542" i="1" s="1"/>
  <c r="L543" i="1"/>
  <c r="M543" i="1" s="1"/>
  <c r="L544" i="1"/>
  <c r="M544" i="1" s="1"/>
  <c r="L545" i="1"/>
  <c r="M545" i="1" s="1"/>
  <c r="L546" i="1"/>
  <c r="M546" i="1" s="1"/>
  <c r="L547" i="1"/>
  <c r="M547" i="1" s="1"/>
  <c r="L548" i="1"/>
  <c r="M548" i="1" s="1"/>
  <c r="L549" i="1"/>
  <c r="M549" i="1" s="1"/>
  <c r="L550" i="1"/>
  <c r="M550" i="1" s="1"/>
  <c r="L551" i="1"/>
  <c r="M551" i="1" s="1"/>
  <c r="L552" i="1"/>
  <c r="M552" i="1" s="1"/>
  <c r="L553" i="1"/>
  <c r="M553" i="1" s="1"/>
  <c r="L554" i="1"/>
  <c r="M554" i="1" s="1"/>
  <c r="L555" i="1"/>
  <c r="M555" i="1" s="1"/>
  <c r="L556" i="1"/>
  <c r="M556" i="1" s="1"/>
  <c r="L557" i="1"/>
  <c r="M557" i="1" s="1"/>
  <c r="L558" i="1"/>
  <c r="M558" i="1" s="1"/>
  <c r="L559" i="1"/>
  <c r="M559" i="1" s="1"/>
  <c r="L560" i="1"/>
  <c r="M560" i="1" s="1"/>
  <c r="L561" i="1"/>
  <c r="M561" i="1" s="1"/>
  <c r="L562" i="1"/>
  <c r="M562" i="1" s="1"/>
  <c r="L563" i="1"/>
  <c r="M563" i="1" s="1"/>
  <c r="L564" i="1"/>
  <c r="M564" i="1" s="1"/>
  <c r="L565" i="1"/>
  <c r="M565" i="1" s="1"/>
  <c r="L566" i="1"/>
  <c r="M566" i="1" s="1"/>
  <c r="L567" i="1"/>
  <c r="M567" i="1" s="1"/>
  <c r="L568" i="1"/>
  <c r="M568" i="1" s="1"/>
  <c r="L569" i="1"/>
  <c r="M569" i="1" s="1"/>
  <c r="L570" i="1"/>
  <c r="M570" i="1" s="1"/>
  <c r="L571" i="1"/>
  <c r="M571" i="1" s="1"/>
  <c r="L572" i="1"/>
  <c r="M572" i="1" s="1"/>
  <c r="L573" i="1"/>
  <c r="M573" i="1" s="1"/>
  <c r="L574" i="1"/>
  <c r="M574" i="1" s="1"/>
  <c r="L575" i="1"/>
  <c r="M575" i="1" s="1"/>
  <c r="L576" i="1"/>
  <c r="M576" i="1" s="1"/>
  <c r="L577" i="1"/>
  <c r="M577" i="1" s="1"/>
  <c r="L578" i="1"/>
  <c r="M578" i="1" s="1"/>
  <c r="L579" i="1"/>
  <c r="M579" i="1" s="1"/>
  <c r="L580" i="1"/>
  <c r="M580" i="1" s="1"/>
  <c r="L581" i="1"/>
  <c r="M581" i="1" s="1"/>
  <c r="L582" i="1"/>
  <c r="M582" i="1" s="1"/>
  <c r="L583" i="1"/>
  <c r="M583" i="1" s="1"/>
  <c r="L584" i="1"/>
  <c r="M584" i="1" s="1"/>
  <c r="L585" i="1"/>
  <c r="M585" i="1" s="1"/>
  <c r="L586" i="1"/>
  <c r="M586" i="1" s="1"/>
  <c r="L587" i="1"/>
  <c r="M587" i="1" s="1"/>
  <c r="L588" i="1"/>
  <c r="M588" i="1" s="1"/>
  <c r="L589" i="1"/>
  <c r="M589" i="1" s="1"/>
  <c r="L590" i="1"/>
  <c r="M590" i="1" s="1"/>
  <c r="L591" i="1"/>
  <c r="M591" i="1" s="1"/>
  <c r="L592" i="1"/>
  <c r="M592" i="1" s="1"/>
  <c r="L593" i="1"/>
  <c r="M593" i="1" s="1"/>
  <c r="L594" i="1"/>
  <c r="M594" i="1" s="1"/>
  <c r="L595" i="1"/>
  <c r="M595" i="1" s="1"/>
  <c r="L596" i="1"/>
  <c r="M596" i="1" s="1"/>
  <c r="L597" i="1"/>
  <c r="M597" i="1" s="1"/>
  <c r="L598" i="1"/>
  <c r="M598" i="1" s="1"/>
  <c r="L599" i="1"/>
  <c r="M599" i="1" s="1"/>
  <c r="L600" i="1"/>
  <c r="M600" i="1" s="1"/>
  <c r="L601" i="1"/>
  <c r="M601" i="1" s="1"/>
  <c r="L602" i="1"/>
  <c r="M602" i="1" s="1"/>
  <c r="L603" i="1"/>
  <c r="M603" i="1" s="1"/>
  <c r="L604" i="1"/>
  <c r="M604" i="1" s="1"/>
  <c r="L605" i="1"/>
  <c r="M605" i="1" s="1"/>
  <c r="L606" i="1"/>
  <c r="M606" i="1" s="1"/>
  <c r="L607" i="1"/>
  <c r="M607" i="1" s="1"/>
  <c r="L608" i="1"/>
  <c r="M608" i="1" s="1"/>
  <c r="L609" i="1"/>
  <c r="M609" i="1" s="1"/>
  <c r="L610" i="1"/>
  <c r="M610" i="1" s="1"/>
  <c r="L611" i="1"/>
  <c r="M611" i="1" s="1"/>
  <c r="L612" i="1"/>
  <c r="M612" i="1" s="1"/>
  <c r="L613" i="1"/>
  <c r="M613" i="1" s="1"/>
  <c r="L614" i="1"/>
  <c r="M614" i="1" s="1"/>
  <c r="L615" i="1"/>
  <c r="M615" i="1" s="1"/>
  <c r="L616" i="1"/>
  <c r="M616" i="1" s="1"/>
  <c r="L617" i="1"/>
  <c r="M617" i="1" s="1"/>
  <c r="L618" i="1"/>
  <c r="M618" i="1" s="1"/>
  <c r="L619" i="1"/>
  <c r="M619" i="1" s="1"/>
  <c r="L620" i="1"/>
  <c r="M620" i="1" s="1"/>
  <c r="L621" i="1"/>
  <c r="M621" i="1" s="1"/>
  <c r="L622" i="1"/>
  <c r="M622" i="1" s="1"/>
  <c r="L623" i="1"/>
  <c r="M623" i="1" s="1"/>
  <c r="L624" i="1"/>
  <c r="M624" i="1" s="1"/>
  <c r="L625" i="1"/>
  <c r="M625" i="1" s="1"/>
  <c r="L626" i="1"/>
  <c r="M626" i="1" s="1"/>
  <c r="L627" i="1"/>
  <c r="M627" i="1" s="1"/>
  <c r="L628" i="1"/>
  <c r="M628" i="1" s="1"/>
  <c r="L629" i="1"/>
  <c r="M629" i="1" s="1"/>
  <c r="L630" i="1"/>
  <c r="M630" i="1" s="1"/>
  <c r="L631" i="1"/>
  <c r="M631" i="1" s="1"/>
  <c r="L632" i="1"/>
  <c r="M632" i="1" s="1"/>
  <c r="L633" i="1"/>
  <c r="M633" i="1" s="1"/>
  <c r="L634" i="1"/>
  <c r="M634" i="1" s="1"/>
  <c r="L635" i="1"/>
  <c r="M635" i="1" s="1"/>
  <c r="L636" i="1"/>
  <c r="M636" i="1" s="1"/>
  <c r="L637" i="1"/>
  <c r="M637" i="1" s="1"/>
  <c r="L638" i="1"/>
  <c r="M638" i="1" s="1"/>
  <c r="L639" i="1"/>
  <c r="M639" i="1" s="1"/>
  <c r="L640" i="1"/>
  <c r="M640" i="1" s="1"/>
  <c r="L641" i="1"/>
  <c r="M641" i="1" s="1"/>
  <c r="L642" i="1"/>
  <c r="M642" i="1" s="1"/>
  <c r="L643" i="1"/>
  <c r="M643" i="1" s="1"/>
  <c r="L644" i="1"/>
  <c r="M644" i="1" s="1"/>
  <c r="L645" i="1"/>
  <c r="M645" i="1" s="1"/>
  <c r="L646" i="1"/>
  <c r="M646" i="1" s="1"/>
  <c r="L647" i="1"/>
  <c r="M647" i="1" s="1"/>
  <c r="L648" i="1"/>
  <c r="M648" i="1" s="1"/>
  <c r="L649" i="1"/>
  <c r="M649" i="1" s="1"/>
  <c r="L650" i="1"/>
  <c r="M650" i="1" s="1"/>
  <c r="L651" i="1"/>
  <c r="M651" i="1" s="1"/>
  <c r="L652" i="1"/>
  <c r="M652" i="1" s="1"/>
  <c r="L653" i="1"/>
  <c r="M653" i="1" s="1"/>
  <c r="L654" i="1"/>
  <c r="M654" i="1" s="1"/>
  <c r="L655" i="1"/>
  <c r="M655" i="1" s="1"/>
  <c r="L656" i="1"/>
  <c r="M656" i="1" s="1"/>
  <c r="L657" i="1"/>
  <c r="M657" i="1" s="1"/>
  <c r="L658" i="1"/>
  <c r="M658" i="1" s="1"/>
  <c r="L659" i="1"/>
  <c r="M659" i="1" s="1"/>
  <c r="L660" i="1"/>
  <c r="M660" i="1" s="1"/>
  <c r="L661" i="1"/>
  <c r="M661" i="1" s="1"/>
  <c r="L662" i="1"/>
  <c r="M662" i="1" s="1"/>
  <c r="L663" i="1"/>
  <c r="M663" i="1" s="1"/>
  <c r="L664" i="1"/>
  <c r="M664" i="1" s="1"/>
  <c r="L665" i="1"/>
  <c r="M665" i="1" s="1"/>
  <c r="L666" i="1"/>
  <c r="M666" i="1" s="1"/>
  <c r="L667" i="1"/>
  <c r="M667" i="1" s="1"/>
  <c r="L668" i="1"/>
  <c r="M668" i="1" s="1"/>
  <c r="L669" i="1"/>
  <c r="M669" i="1" s="1"/>
  <c r="L670" i="1"/>
  <c r="M670" i="1" s="1"/>
  <c r="L671" i="1"/>
  <c r="M671" i="1" s="1"/>
  <c r="L672" i="1"/>
  <c r="M672" i="1" s="1"/>
  <c r="L673" i="1"/>
  <c r="M673" i="1" s="1"/>
  <c r="L674" i="1"/>
  <c r="M674" i="1" s="1"/>
  <c r="L675" i="1"/>
  <c r="M675" i="1" s="1"/>
  <c r="L676" i="1"/>
  <c r="M676" i="1" s="1"/>
  <c r="L677" i="1"/>
  <c r="M677" i="1" s="1"/>
  <c r="L678" i="1"/>
  <c r="M678" i="1" s="1"/>
  <c r="L679" i="1"/>
  <c r="M679" i="1" s="1"/>
  <c r="L680" i="1"/>
  <c r="M680" i="1" s="1"/>
  <c r="L681" i="1"/>
  <c r="M681" i="1" s="1"/>
  <c r="L682" i="1"/>
  <c r="M682" i="1" s="1"/>
  <c r="L683" i="1"/>
  <c r="M683" i="1" s="1"/>
  <c r="L684" i="1"/>
  <c r="M684" i="1" s="1"/>
  <c r="L685" i="1"/>
  <c r="M685" i="1" s="1"/>
  <c r="L686" i="1"/>
  <c r="M686" i="1" s="1"/>
  <c r="L687" i="1"/>
  <c r="M687" i="1" s="1"/>
  <c r="L688" i="1"/>
  <c r="M688" i="1" s="1"/>
  <c r="L689" i="1"/>
  <c r="M689" i="1" s="1"/>
  <c r="L690" i="1"/>
  <c r="M690" i="1" s="1"/>
  <c r="L691" i="1"/>
  <c r="M691" i="1" s="1"/>
  <c r="L692" i="1"/>
  <c r="M692" i="1" s="1"/>
  <c r="L693" i="1"/>
  <c r="M693" i="1" s="1"/>
  <c r="L694" i="1"/>
  <c r="M694" i="1" s="1"/>
  <c r="L695" i="1"/>
  <c r="M695" i="1" s="1"/>
  <c r="L696" i="1"/>
  <c r="M696" i="1" s="1"/>
  <c r="L697" i="1"/>
  <c r="M697" i="1" s="1"/>
  <c r="L698" i="1"/>
  <c r="M698" i="1" s="1"/>
  <c r="L699" i="1"/>
  <c r="M699" i="1" s="1"/>
  <c r="L700" i="1"/>
  <c r="M700" i="1" s="1"/>
  <c r="L701" i="1"/>
  <c r="M701" i="1" s="1"/>
  <c r="L702" i="1"/>
  <c r="M702" i="1" s="1"/>
  <c r="L703" i="1"/>
  <c r="M703" i="1" s="1"/>
  <c r="L704" i="1"/>
  <c r="M704" i="1" s="1"/>
  <c r="L705" i="1"/>
  <c r="M705" i="1" s="1"/>
  <c r="L707" i="1"/>
  <c r="M707" i="1" s="1"/>
  <c r="L708" i="1"/>
  <c r="M708" i="1" s="1"/>
  <c r="L709" i="1"/>
  <c r="M709" i="1" s="1"/>
  <c r="L711" i="1"/>
  <c r="M711" i="1" s="1"/>
  <c r="L712" i="1"/>
  <c r="M712" i="1" s="1"/>
  <c r="L713" i="1"/>
  <c r="M713" i="1" s="1"/>
  <c r="L714" i="1"/>
  <c r="M714" i="1" s="1"/>
  <c r="L715" i="1"/>
  <c r="M715" i="1" s="1"/>
  <c r="L716" i="1"/>
  <c r="M716" i="1" s="1"/>
  <c r="L717" i="1"/>
  <c r="M717" i="1" s="1"/>
  <c r="L718" i="1"/>
  <c r="M718" i="1" s="1"/>
  <c r="L719" i="1"/>
  <c r="M719" i="1" s="1"/>
  <c r="L720" i="1"/>
  <c r="M720" i="1" s="1"/>
  <c r="L721" i="1"/>
  <c r="M721" i="1" s="1"/>
  <c r="L722" i="1"/>
  <c r="M722" i="1" s="1"/>
  <c r="L723" i="1"/>
  <c r="M723" i="1" s="1"/>
  <c r="L724" i="1"/>
  <c r="M724" i="1" s="1"/>
  <c r="L725" i="1"/>
  <c r="M725" i="1" s="1"/>
  <c r="L726" i="1"/>
  <c r="M726" i="1" s="1"/>
  <c r="L727" i="1"/>
  <c r="M727" i="1" s="1"/>
  <c r="L728" i="1"/>
  <c r="M728" i="1" s="1"/>
  <c r="L729" i="1"/>
  <c r="M729" i="1" s="1"/>
  <c r="L730" i="1"/>
  <c r="M730" i="1" s="1"/>
  <c r="L731" i="1"/>
  <c r="M731" i="1" s="1"/>
  <c r="L732" i="1"/>
  <c r="M732" i="1" s="1"/>
  <c r="L733" i="1"/>
  <c r="M733" i="1" s="1"/>
  <c r="L734" i="1"/>
  <c r="M734" i="1" s="1"/>
  <c r="L735" i="1"/>
  <c r="M735" i="1" s="1"/>
  <c r="L736" i="1"/>
  <c r="M736" i="1" s="1"/>
  <c r="L737" i="1"/>
  <c r="M737" i="1" s="1"/>
  <c r="L738" i="1"/>
  <c r="M738" i="1" s="1"/>
  <c r="L739" i="1"/>
  <c r="M739" i="1" s="1"/>
  <c r="L740" i="1"/>
  <c r="M740" i="1" s="1"/>
  <c r="L741" i="1"/>
  <c r="M741" i="1" s="1"/>
  <c r="L742" i="1"/>
  <c r="M742" i="1" s="1"/>
  <c r="L743" i="1"/>
  <c r="M743" i="1" s="1"/>
  <c r="L744" i="1"/>
  <c r="M744" i="1" s="1"/>
  <c r="L745" i="1"/>
  <c r="M745" i="1" s="1"/>
  <c r="L746" i="1"/>
  <c r="M746" i="1" s="1"/>
  <c r="L747" i="1"/>
  <c r="M747" i="1" s="1"/>
  <c r="L748" i="1"/>
  <c r="M748" i="1" s="1"/>
  <c r="L749" i="1"/>
  <c r="M749" i="1" s="1"/>
  <c r="L750" i="1"/>
  <c r="M750" i="1" s="1"/>
  <c r="L751" i="1"/>
  <c r="M751" i="1" s="1"/>
  <c r="L752" i="1"/>
  <c r="M752" i="1" s="1"/>
  <c r="L753" i="1"/>
  <c r="M753" i="1" s="1"/>
  <c r="L754" i="1"/>
  <c r="M754" i="1" s="1"/>
  <c r="L755" i="1"/>
  <c r="M755" i="1" s="1"/>
  <c r="L756" i="1"/>
  <c r="M756" i="1" s="1"/>
  <c r="L757" i="1"/>
  <c r="M757" i="1" s="1"/>
  <c r="L758" i="1"/>
  <c r="M758" i="1" s="1"/>
  <c r="L759" i="1"/>
  <c r="M759" i="1" s="1"/>
  <c r="L760" i="1"/>
  <c r="M760" i="1" s="1"/>
  <c r="L761" i="1"/>
  <c r="M761" i="1" s="1"/>
  <c r="L762" i="1"/>
  <c r="M762" i="1" s="1"/>
  <c r="L763" i="1"/>
  <c r="M763" i="1" s="1"/>
  <c r="L764" i="1"/>
  <c r="M764" i="1" s="1"/>
  <c r="L765" i="1"/>
  <c r="M765" i="1" s="1"/>
  <c r="L766" i="1"/>
  <c r="M766" i="1" s="1"/>
  <c r="L767" i="1"/>
  <c r="M767" i="1" s="1"/>
  <c r="L768" i="1"/>
  <c r="M768" i="1" s="1"/>
  <c r="L769" i="1"/>
  <c r="M769" i="1" s="1"/>
  <c r="L770" i="1"/>
  <c r="M770" i="1" s="1"/>
  <c r="L771" i="1"/>
  <c r="M771" i="1" s="1"/>
  <c r="L772" i="1"/>
  <c r="M772" i="1" s="1"/>
  <c r="L773" i="1"/>
  <c r="M773" i="1" s="1"/>
  <c r="L774" i="1"/>
  <c r="M774" i="1" s="1"/>
  <c r="L775" i="1"/>
  <c r="M775" i="1" s="1"/>
  <c r="L776" i="1"/>
  <c r="M776" i="1" s="1"/>
  <c r="L777" i="1"/>
  <c r="M777" i="1" s="1"/>
  <c r="L778" i="1"/>
  <c r="M778" i="1" s="1"/>
  <c r="L779" i="1"/>
  <c r="M779" i="1" s="1"/>
  <c r="L780" i="1"/>
  <c r="M780" i="1" s="1"/>
  <c r="L781" i="1"/>
  <c r="M781" i="1" s="1"/>
  <c r="L783" i="1"/>
  <c r="M783" i="1" s="1"/>
  <c r="L785" i="1"/>
  <c r="M785" i="1" s="1"/>
  <c r="L786" i="1"/>
  <c r="M786" i="1" s="1"/>
  <c r="L787" i="1"/>
  <c r="M787" i="1" s="1"/>
  <c r="L788" i="1"/>
  <c r="M788" i="1" s="1"/>
  <c r="L789" i="1"/>
  <c r="M789" i="1" s="1"/>
  <c r="L790" i="1"/>
  <c r="M790" i="1" s="1"/>
  <c r="L791" i="1"/>
  <c r="M791" i="1" s="1"/>
  <c r="L792" i="1"/>
  <c r="M792" i="1" s="1"/>
  <c r="L793" i="1"/>
  <c r="M793" i="1" s="1"/>
  <c r="L794" i="1"/>
  <c r="M794" i="1" s="1"/>
  <c r="L795" i="1"/>
  <c r="M795" i="1" s="1"/>
  <c r="L796" i="1"/>
  <c r="M796" i="1" s="1"/>
  <c r="L797" i="1"/>
  <c r="M797" i="1" s="1"/>
  <c r="L798" i="1"/>
  <c r="M798" i="1" s="1"/>
  <c r="L799" i="1"/>
  <c r="M799" i="1" s="1"/>
  <c r="L800" i="1"/>
  <c r="M800" i="1" s="1"/>
  <c r="L801" i="1"/>
  <c r="M801" i="1" s="1"/>
  <c r="L802" i="1"/>
  <c r="M802" i="1" s="1"/>
  <c r="L803" i="1"/>
  <c r="M803" i="1" s="1"/>
  <c r="L804" i="1"/>
  <c r="M804" i="1" s="1"/>
  <c r="L805" i="1"/>
  <c r="M805" i="1" s="1"/>
  <c r="L806" i="1"/>
  <c r="M806" i="1" s="1"/>
  <c r="L807" i="1"/>
  <c r="M807" i="1" s="1"/>
  <c r="L808" i="1"/>
  <c r="M808" i="1" s="1"/>
  <c r="L809" i="1"/>
  <c r="M809" i="1" s="1"/>
  <c r="L810" i="1"/>
  <c r="M810" i="1" s="1"/>
  <c r="L812" i="1"/>
  <c r="M812" i="1" s="1"/>
  <c r="L813" i="1"/>
  <c r="M813" i="1" s="1"/>
  <c r="L814" i="1"/>
  <c r="M814" i="1" s="1"/>
  <c r="L815" i="1"/>
  <c r="M815" i="1" s="1"/>
  <c r="L817" i="1"/>
  <c r="M817" i="1" s="1"/>
  <c r="L818" i="1"/>
  <c r="M818" i="1" s="1"/>
  <c r="L819" i="1"/>
  <c r="M819" i="1" s="1"/>
  <c r="L821" i="1"/>
  <c r="M821" i="1" s="1"/>
  <c r="L822" i="1"/>
  <c r="M822" i="1" s="1"/>
  <c r="L823" i="1"/>
  <c r="M823" i="1" s="1"/>
  <c r="L824" i="1"/>
  <c r="M824" i="1" s="1"/>
  <c r="L825" i="1"/>
  <c r="M825" i="1" s="1"/>
  <c r="L826" i="1"/>
  <c r="M826" i="1" s="1"/>
  <c r="L827" i="1"/>
  <c r="M827" i="1" s="1"/>
  <c r="L828" i="1"/>
  <c r="M828" i="1" s="1"/>
  <c r="L829" i="1"/>
  <c r="M829" i="1" s="1"/>
  <c r="L830" i="1"/>
  <c r="M830" i="1" s="1"/>
  <c r="L831" i="1"/>
  <c r="M831" i="1" s="1"/>
  <c r="L832" i="1"/>
  <c r="M832" i="1" s="1"/>
  <c r="L833" i="1"/>
  <c r="M833" i="1" s="1"/>
  <c r="L834" i="1"/>
  <c r="M834" i="1" s="1"/>
  <c r="L835" i="1"/>
  <c r="M835" i="1" s="1"/>
  <c r="L836" i="1"/>
  <c r="M836" i="1" s="1"/>
  <c r="L837" i="1"/>
  <c r="M837" i="1" s="1"/>
  <c r="L838" i="1"/>
  <c r="M838" i="1" s="1"/>
  <c r="L839" i="1"/>
  <c r="M839" i="1" s="1"/>
  <c r="L840" i="1"/>
  <c r="M840" i="1" s="1"/>
  <c r="L841" i="1"/>
  <c r="M841" i="1" s="1"/>
  <c r="L842" i="1"/>
  <c r="M842" i="1" s="1"/>
  <c r="L843" i="1"/>
  <c r="M843" i="1" s="1"/>
  <c r="L844" i="1"/>
  <c r="M844" i="1" s="1"/>
  <c r="L845" i="1"/>
  <c r="M845" i="1" s="1"/>
  <c r="L846" i="1"/>
  <c r="M846" i="1" s="1"/>
  <c r="L847" i="1"/>
  <c r="M847" i="1" s="1"/>
  <c r="L848" i="1"/>
  <c r="M848" i="1" s="1"/>
  <c r="L849" i="1"/>
  <c r="M849" i="1" s="1"/>
  <c r="L850" i="1"/>
  <c r="M850" i="1" s="1"/>
  <c r="L851" i="1"/>
  <c r="M851" i="1" s="1"/>
  <c r="L853" i="1"/>
  <c r="M853" i="1" s="1"/>
  <c r="L854" i="1"/>
  <c r="M854" i="1" s="1"/>
  <c r="L855" i="1"/>
  <c r="M855" i="1" s="1"/>
  <c r="L856" i="1"/>
  <c r="M856" i="1" s="1"/>
  <c r="L857" i="1"/>
  <c r="M857" i="1" s="1"/>
  <c r="L858" i="1"/>
  <c r="M858" i="1" s="1"/>
  <c r="L859" i="1"/>
  <c r="M859" i="1" s="1"/>
  <c r="L860" i="1"/>
  <c r="M860" i="1" s="1"/>
  <c r="L861" i="1"/>
  <c r="M861" i="1" s="1"/>
  <c r="L862" i="1"/>
  <c r="M862" i="1" s="1"/>
  <c r="L863" i="1"/>
  <c r="M863" i="1" s="1"/>
  <c r="L865" i="1"/>
  <c r="M865" i="1" s="1"/>
  <c r="L866" i="1"/>
  <c r="M866" i="1" s="1"/>
  <c r="L867" i="1"/>
  <c r="M867" i="1" s="1"/>
  <c r="L868" i="1"/>
  <c r="M868" i="1" s="1"/>
  <c r="L870" i="1"/>
  <c r="M870" i="1" s="1"/>
  <c r="L871" i="1"/>
  <c r="M871" i="1" s="1"/>
  <c r="L872" i="1"/>
  <c r="M872" i="1" s="1"/>
  <c r="L873" i="1"/>
  <c r="M873" i="1" s="1"/>
  <c r="L874" i="1"/>
  <c r="M874" i="1" s="1"/>
  <c r="L875" i="1"/>
  <c r="M875" i="1" s="1"/>
  <c r="L876" i="1"/>
  <c r="M876" i="1" s="1"/>
  <c r="L877" i="1"/>
  <c r="M877" i="1" s="1"/>
  <c r="L878" i="1"/>
  <c r="M878" i="1" s="1"/>
  <c r="L880" i="1"/>
  <c r="M880" i="1" s="1"/>
  <c r="L881" i="1"/>
  <c r="M881" i="1" s="1"/>
  <c r="L882" i="1"/>
  <c r="M882" i="1" s="1"/>
  <c r="L883" i="1"/>
  <c r="M883" i="1" s="1"/>
  <c r="L884" i="1"/>
  <c r="M884" i="1" s="1"/>
  <c r="L885" i="1"/>
  <c r="M885" i="1" s="1"/>
  <c r="L886" i="1"/>
  <c r="M886" i="1" s="1"/>
  <c r="L887" i="1"/>
  <c r="M887" i="1" s="1"/>
  <c r="L888" i="1"/>
  <c r="M888" i="1" s="1"/>
  <c r="L889" i="1"/>
  <c r="M889" i="1" s="1"/>
  <c r="L891" i="1"/>
  <c r="M891" i="1" s="1"/>
  <c r="L892" i="1"/>
  <c r="M892" i="1" s="1"/>
  <c r="L893" i="1"/>
  <c r="M893" i="1" s="1"/>
  <c r="L894" i="1"/>
  <c r="M894" i="1" s="1"/>
  <c r="L895" i="1"/>
  <c r="M895" i="1" s="1"/>
  <c r="L896" i="1"/>
  <c r="M896" i="1" s="1"/>
  <c r="L897" i="1"/>
  <c r="M897" i="1" s="1"/>
  <c r="L898" i="1"/>
  <c r="M898" i="1" s="1"/>
  <c r="L899" i="1"/>
  <c r="M899" i="1" s="1"/>
  <c r="L900" i="1"/>
  <c r="M900" i="1" s="1"/>
  <c r="L901" i="1"/>
  <c r="M901" i="1" s="1"/>
  <c r="L902" i="1"/>
  <c r="M902" i="1" s="1"/>
  <c r="L903" i="1"/>
  <c r="M903" i="1" s="1"/>
  <c r="L904" i="1"/>
  <c r="M904" i="1" s="1"/>
  <c r="L905" i="1"/>
  <c r="M905" i="1" s="1"/>
  <c r="L906" i="1"/>
  <c r="M906" i="1" s="1"/>
  <c r="L907" i="1"/>
  <c r="M907" i="1" s="1"/>
  <c r="L908" i="1"/>
  <c r="M908" i="1" s="1"/>
  <c r="L909" i="1"/>
  <c r="M909" i="1" s="1"/>
  <c r="L910" i="1"/>
  <c r="M910" i="1" s="1"/>
  <c r="L911" i="1"/>
  <c r="M911" i="1" s="1"/>
  <c r="L912" i="1"/>
  <c r="M912" i="1" s="1"/>
  <c r="L913" i="1"/>
  <c r="M913" i="1" s="1"/>
  <c r="L914" i="1"/>
  <c r="M914" i="1" s="1"/>
  <c r="L915" i="1"/>
  <c r="M915" i="1" s="1"/>
  <c r="L916" i="1"/>
  <c r="M916" i="1" s="1"/>
  <c r="L917" i="1"/>
  <c r="M917" i="1" s="1"/>
  <c r="L918" i="1"/>
  <c r="M918" i="1" s="1"/>
  <c r="L919" i="1"/>
  <c r="M919" i="1" s="1"/>
  <c r="L920" i="1"/>
  <c r="M920" i="1" s="1"/>
  <c r="L921" i="1"/>
  <c r="M921" i="1" s="1"/>
  <c r="L922" i="1"/>
  <c r="M922" i="1" s="1"/>
  <c r="L923" i="1"/>
  <c r="M923" i="1" s="1"/>
  <c r="L924" i="1"/>
  <c r="M924" i="1" s="1"/>
  <c r="L925" i="1"/>
  <c r="M925" i="1" s="1"/>
  <c r="L926" i="1"/>
  <c r="M926" i="1" s="1"/>
  <c r="L927" i="1"/>
  <c r="M927" i="1" s="1"/>
  <c r="L928" i="1"/>
  <c r="M928" i="1" s="1"/>
  <c r="L929" i="1"/>
  <c r="M929" i="1" s="1"/>
  <c r="L930" i="1"/>
  <c r="M930" i="1" s="1"/>
  <c r="L931" i="1"/>
  <c r="M931" i="1" s="1"/>
  <c r="L933" i="1"/>
  <c r="M933" i="1" s="1"/>
  <c r="L934" i="1"/>
  <c r="M934" i="1" s="1"/>
  <c r="L935" i="1"/>
  <c r="M935" i="1" s="1"/>
  <c r="L937" i="1"/>
  <c r="M937" i="1" s="1"/>
  <c r="L938" i="1"/>
  <c r="M938" i="1" s="1"/>
  <c r="L939" i="1"/>
  <c r="M939" i="1" s="1"/>
  <c r="L940" i="1"/>
  <c r="M940" i="1" s="1"/>
  <c r="L941" i="1"/>
  <c r="M941" i="1" s="1"/>
  <c r="L942" i="1"/>
  <c r="M942" i="1" s="1"/>
  <c r="L943" i="1"/>
  <c r="M943" i="1" s="1"/>
  <c r="L944" i="1"/>
  <c r="M944" i="1" s="1"/>
  <c r="L945" i="1"/>
  <c r="M945" i="1" s="1"/>
  <c r="L946" i="1"/>
  <c r="M946" i="1" s="1"/>
  <c r="L947" i="1"/>
  <c r="M947" i="1" s="1"/>
  <c r="L948" i="1"/>
  <c r="M948" i="1" s="1"/>
  <c r="L949" i="1"/>
  <c r="M949" i="1" s="1"/>
  <c r="L950" i="1"/>
  <c r="M950" i="1" s="1"/>
  <c r="L951" i="1"/>
  <c r="M951" i="1" s="1"/>
  <c r="L952" i="1"/>
  <c r="M952" i="1" s="1"/>
  <c r="L953" i="1"/>
  <c r="M953" i="1" s="1"/>
  <c r="L954" i="1"/>
  <c r="M954" i="1" s="1"/>
  <c r="L955" i="1"/>
  <c r="M955" i="1" s="1"/>
  <c r="L956" i="1"/>
  <c r="M956" i="1" s="1"/>
  <c r="L957" i="1"/>
  <c r="M957" i="1" s="1"/>
  <c r="L958" i="1"/>
  <c r="M958" i="1" s="1"/>
  <c r="L959" i="1"/>
  <c r="M959" i="1" s="1"/>
  <c r="L960" i="1"/>
  <c r="M960" i="1" s="1"/>
  <c r="L961" i="1"/>
  <c r="M961" i="1" s="1"/>
  <c r="L962" i="1"/>
  <c r="M962" i="1" s="1"/>
  <c r="L963" i="1"/>
  <c r="M963" i="1" s="1"/>
  <c r="L964" i="1"/>
  <c r="M964" i="1" s="1"/>
  <c r="L965" i="1"/>
  <c r="M965" i="1" s="1"/>
  <c r="L967" i="1"/>
  <c r="M967" i="1" s="1"/>
  <c r="L968" i="1"/>
  <c r="M968" i="1" s="1"/>
  <c r="L969" i="1"/>
  <c r="M969" i="1" s="1"/>
  <c r="L970" i="1"/>
  <c r="M970" i="1" s="1"/>
  <c r="L971" i="1"/>
  <c r="M971" i="1" s="1"/>
  <c r="L972" i="1"/>
  <c r="M972" i="1" s="1"/>
  <c r="L973" i="1"/>
  <c r="M973" i="1" s="1"/>
  <c r="L974" i="1"/>
  <c r="M974" i="1" s="1"/>
  <c r="L975" i="1"/>
  <c r="M975" i="1" s="1"/>
  <c r="L976" i="1"/>
  <c r="M976" i="1" s="1"/>
  <c r="L977" i="1"/>
  <c r="M977" i="1" s="1"/>
  <c r="L978" i="1"/>
  <c r="M978" i="1" s="1"/>
  <c r="L979" i="1"/>
  <c r="M979" i="1" s="1"/>
  <c r="L980" i="1"/>
  <c r="M980" i="1" s="1"/>
  <c r="L981" i="1"/>
  <c r="M981" i="1" s="1"/>
  <c r="L982" i="1"/>
  <c r="M982" i="1" s="1"/>
  <c r="L983" i="1"/>
  <c r="M983" i="1" s="1"/>
  <c r="L984" i="1"/>
  <c r="M984" i="1" s="1"/>
  <c r="L985" i="1"/>
  <c r="M985" i="1" s="1"/>
  <c r="L986" i="1"/>
  <c r="M986" i="1" s="1"/>
  <c r="L987" i="1"/>
  <c r="M987" i="1" s="1"/>
  <c r="L988" i="1"/>
  <c r="M988" i="1" s="1"/>
  <c r="L989" i="1"/>
  <c r="M989" i="1" s="1"/>
  <c r="L990" i="1"/>
  <c r="M990" i="1" s="1"/>
  <c r="L991" i="1"/>
  <c r="M991" i="1" s="1"/>
  <c r="L992" i="1"/>
  <c r="M992" i="1" s="1"/>
  <c r="L993" i="1"/>
  <c r="M993" i="1" s="1"/>
  <c r="L994" i="1"/>
  <c r="M994" i="1" s="1"/>
  <c r="L995" i="1"/>
  <c r="M995" i="1" s="1"/>
  <c r="L996" i="1"/>
  <c r="M996" i="1" s="1"/>
  <c r="L997" i="1"/>
  <c r="M997" i="1" s="1"/>
  <c r="L1000" i="1"/>
  <c r="M1000" i="1" s="1"/>
  <c r="L1001" i="1"/>
  <c r="M1001" i="1" s="1"/>
  <c r="L1002" i="1"/>
  <c r="M1002" i="1" s="1"/>
  <c r="L1003" i="1"/>
  <c r="M1003" i="1" s="1"/>
  <c r="L1004" i="1"/>
  <c r="M1004" i="1" s="1"/>
  <c r="L1005" i="1"/>
  <c r="M1005" i="1" s="1"/>
  <c r="L1006" i="1"/>
  <c r="M1006" i="1" s="1"/>
  <c r="L1007" i="1"/>
  <c r="M1007" i="1" s="1"/>
  <c r="L1008" i="1"/>
  <c r="M1008" i="1" s="1"/>
  <c r="L1009" i="1"/>
  <c r="M1009" i="1" s="1"/>
  <c r="L1010" i="1"/>
  <c r="M1010" i="1" s="1"/>
  <c r="L1011" i="1"/>
  <c r="M1011" i="1" s="1"/>
  <c r="L1012" i="1"/>
  <c r="M1012" i="1" s="1"/>
  <c r="L1013" i="1"/>
  <c r="M1013" i="1" s="1"/>
  <c r="L1014" i="1"/>
  <c r="M1014" i="1" s="1"/>
  <c r="L1015" i="1"/>
  <c r="M1015" i="1" s="1"/>
  <c r="L1016" i="1"/>
  <c r="M1016" i="1" s="1"/>
  <c r="L1017" i="1"/>
  <c r="M1017" i="1" s="1"/>
  <c r="L1018" i="1"/>
  <c r="M1018" i="1" s="1"/>
  <c r="L1019" i="1"/>
  <c r="M1019" i="1" s="1"/>
  <c r="L1020" i="1"/>
  <c r="M1020" i="1" s="1"/>
  <c r="L1021" i="1"/>
  <c r="M1021" i="1" s="1"/>
  <c r="L1022" i="1"/>
  <c r="M1022" i="1" s="1"/>
  <c r="L1023" i="1"/>
  <c r="M1023" i="1" s="1"/>
  <c r="L1024" i="1"/>
  <c r="M1024" i="1" s="1"/>
  <c r="L1025" i="1"/>
  <c r="M1025" i="1" s="1"/>
  <c r="L1026" i="1"/>
  <c r="M1026" i="1" s="1"/>
  <c r="L1028" i="1"/>
  <c r="M1028" i="1" s="1"/>
  <c r="L1029" i="1"/>
  <c r="M1029" i="1" s="1"/>
  <c r="L1030" i="1"/>
  <c r="M1030" i="1" s="1"/>
  <c r="L1031" i="1"/>
  <c r="M1031" i="1" s="1"/>
  <c r="L1032" i="1"/>
  <c r="M1032" i="1" s="1"/>
  <c r="L1033" i="1"/>
  <c r="M1033" i="1" s="1"/>
  <c r="L1034" i="1"/>
  <c r="M1034" i="1" s="1"/>
  <c r="L1035" i="1"/>
  <c r="M1035" i="1" s="1"/>
  <c r="L1036" i="1"/>
  <c r="M1036" i="1" s="1"/>
  <c r="L1037" i="1"/>
  <c r="M1037" i="1" s="1"/>
  <c r="L1038" i="1"/>
  <c r="M1038" i="1" s="1"/>
  <c r="L1039" i="1"/>
  <c r="M1039" i="1" s="1"/>
  <c r="L1040" i="1"/>
  <c r="M1040" i="1" s="1"/>
  <c r="L1041" i="1"/>
  <c r="M1041" i="1" s="1"/>
  <c r="L1042" i="1"/>
  <c r="M1042" i="1" s="1"/>
  <c r="L1043" i="1"/>
  <c r="M1043" i="1" s="1"/>
  <c r="L1044" i="1"/>
  <c r="M1044" i="1" s="1"/>
  <c r="L1045" i="1"/>
  <c r="M1045" i="1" s="1"/>
  <c r="L1046" i="1"/>
  <c r="M1046" i="1" s="1"/>
  <c r="L1047" i="1"/>
  <c r="M1047" i="1" s="1"/>
  <c r="L1048" i="1"/>
  <c r="M1048" i="1" s="1"/>
  <c r="L1049" i="1"/>
  <c r="M1049" i="1" s="1"/>
  <c r="L1050" i="1"/>
  <c r="M1050" i="1" s="1"/>
  <c r="L1051" i="1"/>
  <c r="M1051" i="1" s="1"/>
  <c r="L1052" i="1"/>
  <c r="M1052" i="1" s="1"/>
  <c r="L1053" i="1"/>
  <c r="M1053" i="1" s="1"/>
  <c r="L1054" i="1"/>
  <c r="M1054" i="1" s="1"/>
  <c r="L1055" i="1"/>
  <c r="M1055" i="1" s="1"/>
  <c r="L1056" i="1"/>
  <c r="M1056" i="1" s="1"/>
  <c r="L1057" i="1"/>
  <c r="M1057" i="1" s="1"/>
  <c r="L1058" i="1"/>
  <c r="M1058" i="1" s="1"/>
  <c r="L1059" i="1"/>
  <c r="M1059" i="1" s="1"/>
  <c r="L1060" i="1"/>
  <c r="M1060" i="1" s="1"/>
  <c r="L1062" i="1"/>
  <c r="M1062" i="1" s="1"/>
  <c r="L1063" i="1"/>
  <c r="M1063" i="1" s="1"/>
  <c r="L1064" i="1"/>
  <c r="M1064" i="1" s="1"/>
  <c r="L1065" i="1"/>
  <c r="M1065" i="1" s="1"/>
  <c r="L1066" i="1"/>
  <c r="M1066" i="1" s="1"/>
  <c r="L1067" i="1"/>
  <c r="M1067" i="1" s="1"/>
  <c r="L1068" i="1"/>
  <c r="M1068" i="1" s="1"/>
  <c r="L1069" i="1"/>
  <c r="M1069" i="1" s="1"/>
  <c r="L1070" i="1"/>
  <c r="M1070" i="1" s="1"/>
  <c r="L1073" i="1"/>
  <c r="M1073" i="1" s="1"/>
  <c r="L1074" i="1"/>
  <c r="M1074" i="1" s="1"/>
  <c r="L1075" i="1"/>
  <c r="M1075" i="1" s="1"/>
  <c r="L1076" i="1"/>
  <c r="M1076" i="1" s="1"/>
  <c r="L1077" i="1"/>
  <c r="M1077" i="1" s="1"/>
  <c r="L1078" i="1"/>
  <c r="M1078" i="1" s="1"/>
  <c r="L1079" i="1"/>
  <c r="M1079" i="1" s="1"/>
  <c r="L1080" i="1"/>
  <c r="M1080" i="1" s="1"/>
  <c r="L1081" i="1"/>
  <c r="M1081" i="1" s="1"/>
  <c r="L1082" i="1"/>
  <c r="M1082" i="1" s="1"/>
  <c r="L1083" i="1"/>
  <c r="M1083" i="1" s="1"/>
  <c r="L1084" i="1"/>
  <c r="M1084" i="1" s="1"/>
  <c r="L1085" i="1"/>
  <c r="M1085" i="1" s="1"/>
  <c r="L1086" i="1"/>
  <c r="M1086" i="1" s="1"/>
  <c r="L1087" i="1"/>
  <c r="M1087" i="1" s="1"/>
  <c r="L1088" i="1"/>
  <c r="M1088" i="1" s="1"/>
  <c r="L1089" i="1"/>
  <c r="M1089" i="1" s="1"/>
  <c r="L1090" i="1"/>
  <c r="M1090" i="1" s="1"/>
  <c r="L1091" i="1"/>
  <c r="M1091" i="1" s="1"/>
  <c r="L1092" i="1"/>
  <c r="M1092" i="1" s="1"/>
  <c r="L1093" i="1"/>
  <c r="M1093" i="1" s="1"/>
  <c r="L1094" i="1"/>
  <c r="M1094" i="1" s="1"/>
  <c r="L1095" i="1"/>
  <c r="M1095" i="1" s="1"/>
  <c r="L1096" i="1"/>
  <c r="M1096" i="1" s="1"/>
  <c r="L1097" i="1"/>
  <c r="M1097" i="1" s="1"/>
  <c r="L1098" i="1"/>
  <c r="M1098" i="1" s="1"/>
  <c r="L1099" i="1"/>
  <c r="M1099" i="1" s="1"/>
  <c r="L1100" i="1"/>
  <c r="M1100" i="1" s="1"/>
  <c r="L1101" i="1"/>
  <c r="M1101" i="1" s="1"/>
  <c r="L1102" i="1"/>
  <c r="M1102" i="1" s="1"/>
  <c r="L1103" i="1"/>
  <c r="M1103" i="1" s="1"/>
  <c r="L1104" i="1"/>
  <c r="M1104" i="1" s="1"/>
  <c r="L1105" i="1"/>
  <c r="M1105" i="1" s="1"/>
  <c r="L1106" i="1"/>
  <c r="M1106" i="1" s="1"/>
  <c r="L1107" i="1"/>
  <c r="M1107" i="1" s="1"/>
  <c r="L1108" i="1"/>
  <c r="M1108" i="1" s="1"/>
  <c r="L1109" i="1"/>
  <c r="M1109" i="1" s="1"/>
  <c r="L1110" i="1"/>
  <c r="M1110" i="1" s="1"/>
  <c r="L1111" i="1"/>
  <c r="M1111" i="1" s="1"/>
  <c r="L1112" i="1"/>
  <c r="M1112" i="1" s="1"/>
  <c r="L1113" i="1"/>
  <c r="M1113" i="1" s="1"/>
  <c r="L1114" i="1"/>
  <c r="M1114" i="1" s="1"/>
  <c r="L1115" i="1"/>
  <c r="M1115" i="1" s="1"/>
  <c r="L1116" i="1"/>
  <c r="M1116" i="1" s="1"/>
  <c r="L1117" i="1"/>
  <c r="M1117" i="1" s="1"/>
  <c r="L1118" i="1"/>
  <c r="M1118" i="1" s="1"/>
  <c r="L1119" i="1"/>
  <c r="M1119" i="1" s="1"/>
  <c r="L1120" i="1"/>
  <c r="M1120" i="1" s="1"/>
  <c r="L1121" i="1"/>
  <c r="M1121" i="1" s="1"/>
  <c r="L1122" i="1"/>
  <c r="M1122" i="1" s="1"/>
  <c r="L1123" i="1"/>
  <c r="M1123" i="1" s="1"/>
  <c r="L1124" i="1"/>
  <c r="M1124" i="1" s="1"/>
  <c r="L1125" i="1"/>
  <c r="M1125" i="1" s="1"/>
  <c r="L1127" i="1"/>
  <c r="M1127" i="1" s="1"/>
  <c r="L1128" i="1"/>
  <c r="M1128" i="1" s="1"/>
  <c r="L1129" i="1"/>
  <c r="M1129" i="1" s="1"/>
  <c r="L1130" i="1"/>
  <c r="M1130" i="1" s="1"/>
  <c r="L1132" i="1"/>
  <c r="M1132" i="1" s="1"/>
  <c r="L1133" i="1"/>
  <c r="M1133" i="1" s="1"/>
  <c r="L1134" i="1"/>
  <c r="M1134" i="1" s="1"/>
  <c r="L1135" i="1"/>
  <c r="M1135" i="1" s="1"/>
  <c r="L1137" i="1"/>
  <c r="M1137" i="1" s="1"/>
  <c r="L1138" i="1"/>
  <c r="M1138" i="1" s="1"/>
  <c r="L1139" i="1"/>
  <c r="M1139" i="1" s="1"/>
  <c r="L1140" i="1"/>
  <c r="M1140" i="1" s="1"/>
  <c r="L1141" i="1"/>
  <c r="M1141" i="1" s="1"/>
  <c r="L1142" i="1"/>
  <c r="M1142" i="1" s="1"/>
  <c r="L1143" i="1"/>
  <c r="M1143" i="1" s="1"/>
  <c r="L1144" i="1"/>
  <c r="M1144" i="1" s="1"/>
  <c r="L1145" i="1"/>
  <c r="M1145" i="1" s="1"/>
  <c r="L1146" i="1"/>
  <c r="M1146" i="1" s="1"/>
  <c r="L1148" i="1"/>
  <c r="M1148" i="1" s="1"/>
  <c r="L1149" i="1"/>
  <c r="M1149" i="1" s="1"/>
  <c r="L1150" i="1"/>
  <c r="M1150" i="1" s="1"/>
  <c r="L1151" i="1"/>
  <c r="M1151" i="1" s="1"/>
  <c r="L1152" i="1"/>
  <c r="M1152" i="1" s="1"/>
  <c r="L1153" i="1"/>
  <c r="M1153" i="1" s="1"/>
  <c r="L1154" i="1"/>
  <c r="M1154" i="1" s="1"/>
  <c r="L1155" i="1"/>
  <c r="M1155" i="1" s="1"/>
  <c r="L1156" i="1"/>
  <c r="M1156" i="1" s="1"/>
  <c r="L1157" i="1"/>
  <c r="M1157" i="1" s="1"/>
  <c r="L1158" i="1"/>
  <c r="M1158" i="1" s="1"/>
  <c r="L1159" i="1"/>
  <c r="M1159" i="1" s="1"/>
  <c r="L1160" i="1"/>
  <c r="M1160" i="1" s="1"/>
  <c r="L1161" i="1"/>
  <c r="M1161" i="1" s="1"/>
  <c r="L1162" i="1"/>
  <c r="M1162" i="1" s="1"/>
  <c r="L1163" i="1"/>
  <c r="M1163" i="1" s="1"/>
  <c r="L1164" i="1"/>
  <c r="M1164" i="1" s="1"/>
  <c r="L1165" i="1"/>
  <c r="M1165" i="1" s="1"/>
  <c r="L1166" i="1"/>
  <c r="M1166" i="1" s="1"/>
  <c r="L1167" i="1"/>
  <c r="M1167" i="1" s="1"/>
  <c r="L1169" i="1"/>
  <c r="M1169" i="1" s="1"/>
  <c r="L1170" i="1"/>
  <c r="M1170" i="1" s="1"/>
  <c r="L1171" i="1"/>
  <c r="M1171" i="1" s="1"/>
  <c r="L1172" i="1"/>
  <c r="M1172" i="1" s="1"/>
  <c r="L1173" i="1"/>
  <c r="M1173" i="1" s="1"/>
  <c r="L1174" i="1"/>
  <c r="M1174" i="1" s="1"/>
  <c r="L1175" i="1"/>
  <c r="M1175" i="1" s="1"/>
  <c r="L1176" i="1"/>
  <c r="M1176" i="1" s="1"/>
  <c r="L1177" i="1"/>
  <c r="M1177" i="1" s="1"/>
  <c r="L1179" i="1"/>
  <c r="M1179" i="1" s="1"/>
  <c r="L1180" i="1"/>
  <c r="M1180" i="1" s="1"/>
  <c r="L1181" i="1"/>
  <c r="M1181" i="1" s="1"/>
  <c r="L1182" i="1"/>
  <c r="M1182" i="1" s="1"/>
  <c r="L1183" i="1"/>
  <c r="M1183" i="1" s="1"/>
  <c r="L1184" i="1"/>
  <c r="M1184" i="1" s="1"/>
  <c r="L1185" i="1"/>
  <c r="M1185" i="1" s="1"/>
  <c r="L1186" i="1"/>
  <c r="M1186" i="1" s="1"/>
  <c r="L1187" i="1"/>
  <c r="M1187" i="1" s="1"/>
  <c r="L1188" i="1"/>
  <c r="M1188" i="1" s="1"/>
  <c r="L1189" i="1"/>
  <c r="M1189" i="1" s="1"/>
  <c r="L1191" i="1"/>
  <c r="M1191" i="1" s="1"/>
  <c r="L1192" i="1"/>
  <c r="M1192" i="1" s="1"/>
  <c r="L1193" i="1"/>
  <c r="M1193" i="1" s="1"/>
  <c r="L1194" i="1"/>
  <c r="M1194" i="1" s="1"/>
  <c r="L1195" i="1"/>
  <c r="M1195" i="1" s="1"/>
  <c r="L1196" i="1"/>
  <c r="M1196" i="1" s="1"/>
  <c r="L1197" i="1"/>
  <c r="M1197" i="1" s="1"/>
  <c r="L1198" i="1"/>
  <c r="M1198" i="1" s="1"/>
  <c r="L1199" i="1"/>
  <c r="M1199" i="1" s="1"/>
  <c r="L1200" i="1"/>
  <c r="M1200" i="1" s="1"/>
  <c r="L1201" i="1"/>
  <c r="M1201" i="1" s="1"/>
  <c r="L1202" i="1"/>
  <c r="M1202" i="1" s="1"/>
  <c r="L1203" i="1"/>
  <c r="M1203" i="1" s="1"/>
  <c r="L1205" i="1"/>
  <c r="M1205" i="1" s="1"/>
  <c r="L1206" i="1"/>
  <c r="M1206" i="1" s="1"/>
  <c r="L1207" i="1"/>
  <c r="M1207" i="1" s="1"/>
  <c r="L1208" i="1"/>
  <c r="M1208" i="1" s="1"/>
  <c r="L1209" i="1"/>
  <c r="M1209" i="1" s="1"/>
  <c r="L1212" i="1"/>
  <c r="M1212" i="1" s="1"/>
  <c r="L1213" i="1"/>
  <c r="M1213" i="1" s="1"/>
  <c r="L1214" i="1"/>
  <c r="M1214" i="1" s="1"/>
  <c r="L1215" i="1"/>
  <c r="M1215" i="1" s="1"/>
  <c r="L1216" i="1"/>
  <c r="M1216" i="1" s="1"/>
  <c r="L1217" i="1"/>
  <c r="M1217" i="1" s="1"/>
  <c r="L1219" i="1"/>
  <c r="M1219" i="1" s="1"/>
  <c r="L1220" i="1"/>
  <c r="M1220" i="1" s="1"/>
  <c r="L1221" i="1"/>
  <c r="M1221" i="1" s="1"/>
  <c r="L1222" i="1"/>
  <c r="M1222" i="1" s="1"/>
  <c r="L1223" i="1"/>
  <c r="M1223" i="1" s="1"/>
  <c r="L1224" i="1"/>
  <c r="M1224" i="1" s="1"/>
  <c r="L1225" i="1"/>
  <c r="M1225" i="1" s="1"/>
  <c r="L1226" i="1"/>
  <c r="M1226" i="1" s="1"/>
  <c r="L1227" i="1"/>
  <c r="M1227" i="1" s="1"/>
  <c r="L1228" i="1"/>
  <c r="M1228" i="1" s="1"/>
  <c r="L1229" i="1"/>
  <c r="M1229" i="1" s="1"/>
  <c r="L1230" i="1"/>
  <c r="M1230" i="1" s="1"/>
  <c r="L1231" i="1"/>
  <c r="M1231" i="1" s="1"/>
  <c r="L1232" i="1"/>
  <c r="M1232" i="1" s="1"/>
  <c r="L1233" i="1"/>
  <c r="M1233" i="1" s="1"/>
  <c r="L1234" i="1"/>
  <c r="M1234" i="1" s="1"/>
  <c r="L1235" i="1"/>
  <c r="M1235" i="1" s="1"/>
  <c r="L1236" i="1"/>
  <c r="M1236" i="1" s="1"/>
  <c r="L1237" i="1"/>
  <c r="M1237" i="1" s="1"/>
  <c r="L1238" i="1"/>
  <c r="M1238" i="1" s="1"/>
  <c r="L1239" i="1"/>
  <c r="M1239" i="1" s="1"/>
  <c r="L1240" i="1"/>
  <c r="M1240" i="1" s="1"/>
  <c r="L1241" i="1"/>
  <c r="M1241" i="1" s="1"/>
  <c r="L1242" i="1"/>
  <c r="M1242" i="1" s="1"/>
  <c r="L1243" i="1"/>
  <c r="M1243" i="1" s="1"/>
  <c r="L1244" i="1"/>
  <c r="M1244" i="1" s="1"/>
  <c r="L1245" i="1"/>
  <c r="M1245" i="1" s="1"/>
  <c r="L1246" i="1"/>
  <c r="M1246" i="1" s="1"/>
  <c r="L1247" i="1"/>
  <c r="M1247" i="1" s="1"/>
  <c r="L1248" i="1"/>
  <c r="M1248" i="1" s="1"/>
  <c r="L1249" i="1"/>
  <c r="M1249" i="1" s="1"/>
  <c r="L1250" i="1"/>
  <c r="M1250" i="1" s="1"/>
  <c r="L1251" i="1"/>
  <c r="M1251" i="1" s="1"/>
  <c r="L1252" i="1"/>
  <c r="M1252" i="1" s="1"/>
  <c r="L1253" i="1"/>
  <c r="M1253" i="1" s="1"/>
  <c r="L1254" i="1"/>
  <c r="M1254" i="1" s="1"/>
  <c r="L1255" i="1"/>
  <c r="M1255" i="1" s="1"/>
  <c r="L1256" i="1"/>
  <c r="M1256" i="1" s="1"/>
  <c r="L1257" i="1"/>
  <c r="M1257" i="1" s="1"/>
  <c r="L1258" i="1"/>
  <c r="M1258" i="1" s="1"/>
  <c r="L1259" i="1"/>
  <c r="M1259" i="1" s="1"/>
  <c r="L1260" i="1"/>
  <c r="M1260" i="1" s="1"/>
  <c r="L1261" i="1"/>
  <c r="M1261" i="1" s="1"/>
  <c r="L1262" i="1"/>
  <c r="M1262" i="1" s="1"/>
  <c r="L1263" i="1"/>
  <c r="M1263" i="1" s="1"/>
  <c r="L1264" i="1"/>
  <c r="M1264" i="1" s="1"/>
  <c r="L1265" i="1"/>
  <c r="M1265" i="1" s="1"/>
  <c r="L1266" i="1"/>
  <c r="M1266" i="1" s="1"/>
  <c r="L1267" i="1"/>
  <c r="M1267" i="1" s="1"/>
  <c r="L1268" i="1"/>
  <c r="M1268" i="1" s="1"/>
  <c r="L1269" i="1"/>
  <c r="M1269" i="1" s="1"/>
  <c r="L1270" i="1"/>
  <c r="M1270" i="1" s="1"/>
  <c r="L1271" i="1"/>
  <c r="M1271" i="1" s="1"/>
  <c r="L1272" i="1"/>
  <c r="M1272" i="1" s="1"/>
  <c r="L1273" i="1"/>
  <c r="M1273" i="1" s="1"/>
  <c r="L1274" i="1"/>
  <c r="M1274" i="1" s="1"/>
  <c r="L1275" i="1"/>
  <c r="M1275" i="1" s="1"/>
  <c r="L1276" i="1"/>
  <c r="M1276" i="1" s="1"/>
  <c r="L1277" i="1"/>
  <c r="M1277" i="1" s="1"/>
  <c r="L1278" i="1"/>
  <c r="M1278" i="1" s="1"/>
  <c r="L1279" i="1"/>
  <c r="M1279" i="1" s="1"/>
  <c r="L1280" i="1"/>
  <c r="M1280" i="1" s="1"/>
  <c r="L1281" i="1"/>
  <c r="M1281" i="1" s="1"/>
  <c r="L1282" i="1"/>
  <c r="M1282" i="1" s="1"/>
  <c r="L1283" i="1"/>
  <c r="M1283" i="1" s="1"/>
  <c r="L1284" i="1"/>
  <c r="M1284" i="1" s="1"/>
  <c r="L1285" i="1"/>
  <c r="M1285" i="1" s="1"/>
  <c r="L1286" i="1"/>
  <c r="M1286" i="1" s="1"/>
  <c r="L1287" i="1"/>
  <c r="M1287" i="1" s="1"/>
  <c r="L1288" i="1"/>
  <c r="M1288" i="1" s="1"/>
  <c r="L1289" i="1"/>
  <c r="M1289" i="1" s="1"/>
  <c r="L1290" i="1"/>
  <c r="M1290" i="1" s="1"/>
  <c r="L1291" i="1"/>
  <c r="M1291" i="1" s="1"/>
  <c r="L1292" i="1"/>
  <c r="M1292" i="1" s="1"/>
  <c r="L1293" i="1"/>
  <c r="M1293" i="1" s="1"/>
  <c r="L1294" i="1"/>
  <c r="M1294" i="1" s="1"/>
  <c r="L1295" i="1"/>
  <c r="M1295" i="1" s="1"/>
  <c r="L1296" i="1"/>
  <c r="M1296" i="1" s="1"/>
  <c r="L1297" i="1"/>
  <c r="M1297" i="1" s="1"/>
  <c r="L1298" i="1"/>
  <c r="M1298" i="1" s="1"/>
  <c r="L1299" i="1"/>
  <c r="M1299" i="1" s="1"/>
  <c r="L1300" i="1"/>
  <c r="M1300" i="1" s="1"/>
  <c r="L1301" i="1"/>
  <c r="M1301" i="1" s="1"/>
  <c r="L1302" i="1"/>
  <c r="M1302" i="1" s="1"/>
  <c r="L1303" i="1"/>
  <c r="M1303" i="1" s="1"/>
  <c r="L1304" i="1"/>
  <c r="M1304" i="1" s="1"/>
  <c r="L1305" i="1"/>
  <c r="M1305" i="1" s="1"/>
  <c r="L1306" i="1"/>
  <c r="M1306" i="1" s="1"/>
  <c r="L1307" i="1"/>
  <c r="M1307" i="1" s="1"/>
  <c r="L1308" i="1"/>
  <c r="M1308" i="1" s="1"/>
  <c r="L1309" i="1"/>
  <c r="M1309" i="1" s="1"/>
  <c r="L1312" i="1"/>
  <c r="M1312" i="1" s="1"/>
  <c r="L1313" i="1"/>
  <c r="M1313" i="1" s="1"/>
  <c r="L1315" i="1"/>
  <c r="M1315" i="1" s="1"/>
  <c r="L1316" i="1"/>
  <c r="M1316" i="1" s="1"/>
  <c r="L1317" i="1"/>
  <c r="M1317" i="1" s="1"/>
  <c r="L1319" i="1"/>
  <c r="M1319" i="1" s="1"/>
  <c r="L1320" i="1"/>
  <c r="M1320" i="1" s="1"/>
  <c r="L1321" i="1"/>
  <c r="M1321" i="1" s="1"/>
  <c r="L1322" i="1"/>
  <c r="M1322" i="1" s="1"/>
  <c r="L1323" i="1"/>
  <c r="M1323" i="1" s="1"/>
  <c r="L1324" i="1"/>
  <c r="M1324" i="1" s="1"/>
  <c r="L1325" i="1"/>
  <c r="M1325" i="1" s="1"/>
  <c r="L1326" i="1"/>
  <c r="M1326" i="1" s="1"/>
  <c r="L1327" i="1"/>
  <c r="M1327" i="1" s="1"/>
  <c r="L1328" i="1"/>
  <c r="M1328" i="1" s="1"/>
  <c r="L1330" i="1"/>
  <c r="M1330" i="1" s="1"/>
  <c r="L1331" i="1"/>
  <c r="M1331" i="1" s="1"/>
  <c r="L1332" i="1"/>
  <c r="M1332" i="1" s="1"/>
  <c r="L1333" i="1"/>
  <c r="M1333" i="1" s="1"/>
  <c r="L1334" i="1"/>
  <c r="M1334" i="1" s="1"/>
  <c r="L1335" i="1"/>
  <c r="M1335" i="1" s="1"/>
  <c r="L1336" i="1"/>
  <c r="M1336" i="1" s="1"/>
  <c r="L1337" i="1"/>
  <c r="M1337" i="1" s="1"/>
  <c r="L1338" i="1"/>
  <c r="M1338" i="1" s="1"/>
  <c r="L1339" i="1"/>
  <c r="M1339" i="1" s="1"/>
  <c r="L1340" i="1"/>
  <c r="M1340" i="1" s="1"/>
  <c r="L1341" i="1"/>
  <c r="M1341" i="1" s="1"/>
  <c r="L1342" i="1"/>
  <c r="M1342" i="1" s="1"/>
  <c r="L1343" i="1"/>
  <c r="M1343" i="1" s="1"/>
  <c r="L1344" i="1"/>
  <c r="M1344" i="1" s="1"/>
  <c r="L1345" i="1"/>
  <c r="M1345" i="1" s="1"/>
  <c r="L1346" i="1"/>
  <c r="M1346" i="1" s="1"/>
  <c r="L1347" i="1"/>
  <c r="M1347" i="1" s="1"/>
  <c r="L1348" i="1"/>
  <c r="M1348" i="1" s="1"/>
  <c r="L1349" i="1"/>
  <c r="M1349" i="1" s="1"/>
  <c r="L1350" i="1"/>
  <c r="M1350" i="1" s="1"/>
  <c r="L1351" i="1"/>
  <c r="M1351" i="1" s="1"/>
  <c r="L1352" i="1"/>
  <c r="M1352" i="1" s="1"/>
  <c r="L1353" i="1"/>
  <c r="M1353" i="1" s="1"/>
  <c r="L1354" i="1"/>
  <c r="M1354" i="1" s="1"/>
  <c r="L1355" i="1"/>
  <c r="M1355" i="1" s="1"/>
  <c r="L1357" i="1"/>
  <c r="M1357" i="1" s="1"/>
  <c r="L1358" i="1"/>
  <c r="M1358" i="1" s="1"/>
  <c r="L1359" i="1"/>
  <c r="M1359" i="1" s="1"/>
  <c r="L1360" i="1"/>
  <c r="M1360" i="1" s="1"/>
  <c r="L1361" i="1"/>
  <c r="M1361" i="1" s="1"/>
  <c r="L1362" i="1"/>
  <c r="M1362" i="1" s="1"/>
  <c r="L1363" i="1"/>
  <c r="M1363" i="1" s="1"/>
  <c r="L1364" i="1"/>
  <c r="M1364" i="1" s="1"/>
  <c r="L1365" i="1"/>
  <c r="M1365" i="1" s="1"/>
  <c r="L1366" i="1"/>
  <c r="M1366" i="1" s="1"/>
  <c r="L1367" i="1"/>
  <c r="M1367" i="1" s="1"/>
  <c r="L1368" i="1"/>
  <c r="M1368" i="1" s="1"/>
  <c r="L1369" i="1"/>
  <c r="M1369" i="1" s="1"/>
  <c r="L1370" i="1"/>
  <c r="M1370" i="1" s="1"/>
  <c r="L1371" i="1"/>
  <c r="M1371" i="1" s="1"/>
  <c r="L1372" i="1"/>
  <c r="M1372" i="1" s="1"/>
  <c r="L1373" i="1"/>
  <c r="M1373" i="1" s="1"/>
  <c r="L1374" i="1"/>
  <c r="M1374" i="1" s="1"/>
  <c r="L1375" i="1"/>
  <c r="M1375" i="1" s="1"/>
  <c r="L1376" i="1"/>
  <c r="M1376" i="1" s="1"/>
  <c r="L1377" i="1"/>
  <c r="M1377" i="1" s="1"/>
  <c r="L1378" i="1"/>
  <c r="M1378" i="1" s="1"/>
  <c r="L1379" i="1"/>
  <c r="M1379" i="1" s="1"/>
  <c r="L1380" i="1"/>
  <c r="M1380" i="1" s="1"/>
  <c r="L1381" i="1"/>
  <c r="M1381" i="1" s="1"/>
  <c r="L1382" i="1"/>
  <c r="M1382" i="1" s="1"/>
  <c r="L1383" i="1"/>
  <c r="M1383" i="1" s="1"/>
  <c r="L1384" i="1"/>
  <c r="M1384" i="1" s="1"/>
  <c r="L1385" i="1"/>
  <c r="M1385" i="1" s="1"/>
  <c r="L1386" i="1"/>
  <c r="M1386" i="1" s="1"/>
  <c r="L1387" i="1"/>
  <c r="M1387" i="1" s="1"/>
  <c r="L1388" i="1"/>
  <c r="M1388" i="1" s="1"/>
  <c r="L1389" i="1"/>
  <c r="M1389" i="1" s="1"/>
  <c r="L1390" i="1"/>
  <c r="M1390" i="1" s="1"/>
  <c r="L1391" i="1"/>
  <c r="M1391" i="1" s="1"/>
  <c r="L1393" i="1"/>
  <c r="M1393" i="1" s="1"/>
  <c r="L1394" i="1"/>
  <c r="M1394" i="1" s="1"/>
  <c r="L1395" i="1"/>
  <c r="M1395" i="1" s="1"/>
  <c r="L1396" i="1"/>
  <c r="M1396" i="1" s="1"/>
  <c r="L1397" i="1"/>
  <c r="M1397" i="1" s="1"/>
  <c r="L1398" i="1"/>
  <c r="M1398" i="1" s="1"/>
  <c r="L1399" i="1"/>
  <c r="M1399" i="1" s="1"/>
  <c r="L1400" i="1"/>
  <c r="M1400" i="1" s="1"/>
  <c r="L1401" i="1"/>
  <c r="M1401" i="1" s="1"/>
  <c r="L1403" i="1"/>
  <c r="M1403" i="1" s="1"/>
  <c r="L1404" i="1"/>
  <c r="M1404" i="1" s="1"/>
  <c r="L1405" i="1"/>
  <c r="M1405" i="1" s="1"/>
  <c r="L1406" i="1"/>
  <c r="M1406" i="1" s="1"/>
  <c r="L1407" i="1"/>
  <c r="M1407" i="1" s="1"/>
  <c r="L1408" i="1"/>
  <c r="M1408" i="1" s="1"/>
  <c r="L1409" i="1"/>
  <c r="M1409" i="1" s="1"/>
  <c r="L1410" i="1"/>
  <c r="M1410" i="1" s="1"/>
  <c r="L1411" i="1"/>
  <c r="M1411" i="1" s="1"/>
  <c r="L1412" i="1"/>
  <c r="M1412" i="1" s="1"/>
  <c r="L1413" i="1"/>
  <c r="M1413" i="1" s="1"/>
  <c r="L1414" i="1"/>
  <c r="M1414" i="1" s="1"/>
  <c r="L1416" i="1"/>
  <c r="M1416" i="1" s="1"/>
  <c r="L1417" i="1"/>
  <c r="M1417" i="1" s="1"/>
  <c r="L1418" i="1"/>
  <c r="M1418" i="1" s="1"/>
  <c r="L1419" i="1"/>
  <c r="M1419" i="1" s="1"/>
  <c r="L1420" i="1"/>
  <c r="M1420" i="1" s="1"/>
  <c r="L1421" i="1"/>
  <c r="M1421" i="1" s="1"/>
  <c r="L1423" i="1"/>
  <c r="M1423" i="1" s="1"/>
  <c r="L1424" i="1"/>
  <c r="M1424" i="1" s="1"/>
  <c r="L1425" i="1"/>
  <c r="M1425" i="1" s="1"/>
  <c r="L1426" i="1"/>
  <c r="M1426" i="1" s="1"/>
  <c r="L1427" i="1"/>
  <c r="M1427" i="1" s="1"/>
  <c r="L1428" i="1"/>
  <c r="M1428" i="1" s="1"/>
  <c r="L1429" i="1"/>
  <c r="M1429" i="1" s="1"/>
  <c r="L1430" i="1"/>
  <c r="M1430" i="1" s="1"/>
  <c r="L1431" i="1"/>
  <c r="M1431" i="1" s="1"/>
  <c r="L1432" i="1"/>
  <c r="M1432" i="1" s="1"/>
  <c r="L1433" i="1"/>
  <c r="M1433" i="1" s="1"/>
  <c r="L1434" i="1"/>
  <c r="M1434" i="1" s="1"/>
  <c r="L1435" i="1"/>
  <c r="M1435" i="1" s="1"/>
  <c r="L1436" i="1"/>
  <c r="M1436" i="1" s="1"/>
  <c r="L1438" i="1"/>
  <c r="M1438" i="1" s="1"/>
  <c r="L1439" i="1"/>
  <c r="M1439" i="1" s="1"/>
  <c r="L1440" i="1"/>
  <c r="M1440" i="1" s="1"/>
  <c r="L1442" i="1"/>
  <c r="M1442" i="1" s="1"/>
  <c r="L1443" i="1"/>
  <c r="M1443" i="1" s="1"/>
  <c r="L1444" i="1"/>
  <c r="M1444" i="1" s="1"/>
  <c r="L1445" i="1"/>
  <c r="M1445" i="1" s="1"/>
  <c r="L1446" i="1"/>
  <c r="M1446" i="1" s="1"/>
  <c r="L1447" i="1"/>
  <c r="M1447" i="1" s="1"/>
  <c r="L1448" i="1"/>
  <c r="M1448" i="1" s="1"/>
  <c r="L1449" i="1"/>
  <c r="M1449" i="1" s="1"/>
  <c r="L1450" i="1"/>
  <c r="M1450" i="1" s="1"/>
  <c r="L1451" i="1"/>
  <c r="M1451" i="1" s="1"/>
  <c r="L1453" i="1"/>
  <c r="M1453" i="1" s="1"/>
  <c r="L1454" i="1"/>
  <c r="M1454" i="1" s="1"/>
  <c r="L1455" i="1"/>
  <c r="M1455" i="1" s="1"/>
  <c r="L1456" i="1"/>
  <c r="M1456" i="1" s="1"/>
  <c r="L1457" i="1"/>
  <c r="M1457" i="1" s="1"/>
  <c r="L1458" i="1"/>
  <c r="M1458" i="1" s="1"/>
  <c r="L1459" i="1"/>
  <c r="M1459" i="1" s="1"/>
  <c r="L1460" i="1"/>
  <c r="M1460" i="1" s="1"/>
  <c r="L1461" i="1"/>
  <c r="M1461" i="1" s="1"/>
  <c r="L1462" i="1"/>
  <c r="M1462" i="1" s="1"/>
  <c r="L1463" i="1"/>
  <c r="M1463" i="1" s="1"/>
  <c r="L1464" i="1"/>
  <c r="M1464" i="1" s="1"/>
  <c r="L1465" i="1"/>
  <c r="M1465" i="1" s="1"/>
  <c r="L1466" i="1"/>
  <c r="M1466" i="1" s="1"/>
  <c r="L1467" i="1"/>
  <c r="M1467" i="1" s="1"/>
  <c r="L1468" i="1"/>
  <c r="M1468" i="1" s="1"/>
  <c r="L1469" i="1"/>
  <c r="M1469" i="1" s="1"/>
  <c r="L1470" i="1"/>
  <c r="M1470" i="1" s="1"/>
  <c r="L1471" i="1"/>
  <c r="M1471" i="1" s="1"/>
  <c r="L1472" i="1"/>
  <c r="M1472" i="1" s="1"/>
  <c r="L1473" i="1"/>
  <c r="M1473" i="1" s="1"/>
  <c r="L1474" i="1"/>
  <c r="M1474" i="1" s="1"/>
  <c r="L1475" i="1"/>
  <c r="M1475" i="1" s="1"/>
  <c r="L1476" i="1"/>
  <c r="M1476" i="1" s="1"/>
  <c r="L1477" i="1"/>
  <c r="M1477" i="1" s="1"/>
  <c r="L1478" i="1"/>
  <c r="M1478" i="1" s="1"/>
  <c r="L1479" i="1"/>
  <c r="M1479" i="1" s="1"/>
  <c r="L1480" i="1"/>
  <c r="M1480" i="1" s="1"/>
  <c r="L1481" i="1"/>
  <c r="M1481" i="1" s="1"/>
  <c r="L1482" i="1"/>
  <c r="M1482" i="1" s="1"/>
  <c r="L1483" i="1"/>
  <c r="M1483" i="1" s="1"/>
  <c r="L1484" i="1"/>
  <c r="M1484" i="1" s="1"/>
  <c r="L1485" i="1"/>
  <c r="M1485" i="1" s="1"/>
  <c r="L1486" i="1"/>
  <c r="M1486" i="1" s="1"/>
  <c r="L1487" i="1"/>
  <c r="M1487" i="1" s="1"/>
  <c r="L1488" i="1"/>
  <c r="M1488" i="1" s="1"/>
  <c r="L1489" i="1"/>
  <c r="M1489" i="1" s="1"/>
  <c r="L1490" i="1"/>
  <c r="M1490" i="1" s="1"/>
  <c r="L1491" i="1"/>
  <c r="M1491" i="1" s="1"/>
  <c r="L1492" i="1"/>
  <c r="M1492" i="1" s="1"/>
  <c r="L1493" i="1"/>
  <c r="M1493" i="1" s="1"/>
  <c r="L1494" i="1"/>
  <c r="M1494" i="1" s="1"/>
  <c r="L1495" i="1"/>
  <c r="M1495" i="1" s="1"/>
  <c r="L1496" i="1"/>
  <c r="M1496" i="1" s="1"/>
  <c r="L1497" i="1"/>
  <c r="M1497" i="1" s="1"/>
  <c r="L1498" i="1"/>
  <c r="M1498" i="1" s="1"/>
  <c r="L1499" i="1"/>
  <c r="M1499" i="1" s="1"/>
  <c r="L1500" i="1"/>
  <c r="M1500" i="1" s="1"/>
  <c r="L1501" i="1"/>
  <c r="M1501" i="1" s="1"/>
  <c r="L1502" i="1"/>
  <c r="M1502" i="1" s="1"/>
  <c r="L1503" i="1"/>
  <c r="M1503" i="1" s="1"/>
  <c r="L1504" i="1"/>
  <c r="M1504" i="1" s="1"/>
  <c r="L1505" i="1"/>
  <c r="M1505" i="1" s="1"/>
  <c r="L1506" i="1"/>
  <c r="M1506" i="1" s="1"/>
  <c r="L1507" i="1"/>
  <c r="M1507" i="1" s="1"/>
  <c r="L1508" i="1"/>
  <c r="M1508" i="1" s="1"/>
  <c r="L1509" i="1"/>
  <c r="M1509" i="1" s="1"/>
  <c r="L1510" i="1"/>
  <c r="M1510" i="1" s="1"/>
  <c r="L1511" i="1"/>
  <c r="M1511" i="1" s="1"/>
  <c r="L1512" i="1"/>
  <c r="M1512" i="1" s="1"/>
  <c r="L1513" i="1"/>
  <c r="M1513" i="1" s="1"/>
  <c r="L1514" i="1"/>
  <c r="M1514" i="1" s="1"/>
  <c r="L1515" i="1"/>
  <c r="M1515" i="1" s="1"/>
  <c r="L1516" i="1"/>
  <c r="M1516" i="1" s="1"/>
  <c r="L1517" i="1"/>
  <c r="M1517" i="1" s="1"/>
  <c r="L1518" i="1"/>
  <c r="M1518" i="1" s="1"/>
  <c r="L1519" i="1"/>
  <c r="M1519" i="1" s="1"/>
  <c r="L1520" i="1"/>
  <c r="M1520" i="1" s="1"/>
  <c r="L1521" i="1"/>
  <c r="M1521" i="1" s="1"/>
  <c r="L1522" i="1"/>
  <c r="M1522" i="1" s="1"/>
  <c r="L1523" i="1"/>
  <c r="M1523" i="1" s="1"/>
  <c r="L1524" i="1"/>
  <c r="M1524" i="1" s="1"/>
  <c r="L1525" i="1"/>
  <c r="M1525" i="1" s="1"/>
  <c r="L1526" i="1"/>
  <c r="M1526" i="1" s="1"/>
  <c r="L1527" i="1"/>
  <c r="M1527" i="1" s="1"/>
  <c r="L1528" i="1"/>
  <c r="M1528" i="1" s="1"/>
  <c r="L1529" i="1"/>
  <c r="M1529" i="1" s="1"/>
  <c r="L1530" i="1"/>
  <c r="M1530" i="1" s="1"/>
  <c r="L1531" i="1"/>
  <c r="M1531" i="1" s="1"/>
  <c r="L1532" i="1"/>
  <c r="M1532" i="1" s="1"/>
  <c r="L1533" i="1"/>
  <c r="M1533" i="1" s="1"/>
  <c r="L1534" i="1"/>
  <c r="M1534" i="1" s="1"/>
  <c r="L1535" i="1"/>
  <c r="M1535" i="1" s="1"/>
  <c r="L1536" i="1"/>
  <c r="M1536" i="1" s="1"/>
  <c r="L1537" i="1"/>
  <c r="M1537" i="1" s="1"/>
  <c r="L1539" i="1"/>
  <c r="M1539" i="1" s="1"/>
  <c r="L1540" i="1"/>
  <c r="M1540" i="1" s="1"/>
  <c r="L1541" i="1"/>
  <c r="M1541" i="1" s="1"/>
  <c r="L1542" i="1"/>
  <c r="M1542" i="1" s="1"/>
  <c r="L1543" i="1"/>
  <c r="M1543" i="1" s="1"/>
  <c r="L1545" i="1"/>
  <c r="M1545" i="1" s="1"/>
  <c r="L1546" i="1"/>
  <c r="M1546" i="1" s="1"/>
  <c r="L1547" i="1"/>
  <c r="M1547" i="1" s="1"/>
  <c r="L1548" i="1"/>
  <c r="M1548" i="1" s="1"/>
  <c r="L1549" i="1"/>
  <c r="M1549" i="1" s="1"/>
  <c r="L1550" i="1"/>
  <c r="M1550" i="1" s="1"/>
  <c r="L1551" i="1"/>
  <c r="M1551" i="1" s="1"/>
  <c r="L1552" i="1"/>
  <c r="M1552" i="1" s="1"/>
  <c r="L1553" i="1"/>
  <c r="M1553" i="1" s="1"/>
  <c r="L1554" i="1"/>
  <c r="M1554" i="1" s="1"/>
  <c r="L1555" i="1"/>
  <c r="M1555" i="1" s="1"/>
  <c r="L1556" i="1"/>
  <c r="M1556" i="1" s="1"/>
  <c r="L1557" i="1"/>
  <c r="M1557" i="1" s="1"/>
  <c r="L1558" i="1"/>
  <c r="M1558" i="1" s="1"/>
  <c r="L1559" i="1"/>
  <c r="M1559" i="1" s="1"/>
  <c r="L1560" i="1"/>
  <c r="M1560" i="1" s="1"/>
  <c r="L1561" i="1"/>
  <c r="M1561" i="1" s="1"/>
  <c r="L1562" i="1"/>
  <c r="M1562" i="1" s="1"/>
  <c r="L1563" i="1"/>
  <c r="M1563" i="1" s="1"/>
  <c r="L1564" i="1"/>
  <c r="M1564" i="1" s="1"/>
  <c r="L1565" i="1"/>
  <c r="M1565" i="1" s="1"/>
  <c r="L1566" i="1"/>
  <c r="M1566" i="1" s="1"/>
  <c r="L1568" i="1"/>
  <c r="M1568" i="1" s="1"/>
  <c r="L1569" i="1"/>
  <c r="M1569" i="1" s="1"/>
  <c r="L1570" i="1"/>
  <c r="M1570" i="1" s="1"/>
  <c r="L1571" i="1"/>
  <c r="M1571" i="1" s="1"/>
  <c r="L1572" i="1"/>
  <c r="M1572" i="1" s="1"/>
  <c r="L1573" i="1"/>
  <c r="M1573" i="1" s="1"/>
  <c r="L1574" i="1"/>
  <c r="M1574" i="1" s="1"/>
  <c r="L1575" i="1"/>
  <c r="M1575" i="1" s="1"/>
  <c r="L1578" i="1"/>
  <c r="M1578" i="1" s="1"/>
  <c r="L1579" i="1"/>
  <c r="M1579" i="1" s="1"/>
  <c r="L1580" i="1"/>
  <c r="M1580" i="1" s="1"/>
  <c r="L1581" i="1"/>
  <c r="M1581" i="1" s="1"/>
  <c r="L1582" i="1"/>
  <c r="M1582" i="1" s="1"/>
  <c r="L1583" i="1"/>
  <c r="M1583" i="1" s="1"/>
  <c r="L1584" i="1"/>
  <c r="M1584" i="1" s="1"/>
  <c r="L1585" i="1"/>
  <c r="M1585" i="1" s="1"/>
  <c r="L1586" i="1"/>
  <c r="M1586" i="1" s="1"/>
  <c r="L1587" i="1"/>
  <c r="M1587" i="1" s="1"/>
  <c r="L1588" i="1"/>
  <c r="M1588" i="1" s="1"/>
  <c r="L1589" i="1"/>
  <c r="M1589" i="1" s="1"/>
  <c r="L1590" i="1"/>
  <c r="M1590" i="1" s="1"/>
  <c r="L1591" i="1"/>
  <c r="M1591" i="1" s="1"/>
  <c r="L1592" i="1"/>
  <c r="M1592" i="1" s="1"/>
  <c r="L1593" i="1"/>
  <c r="M1593" i="1" s="1"/>
  <c r="L1594" i="1"/>
  <c r="M1594" i="1" s="1"/>
  <c r="L1595" i="1"/>
  <c r="M1595" i="1" s="1"/>
  <c r="L1596" i="1"/>
  <c r="M1596" i="1" s="1"/>
  <c r="L1597" i="1"/>
  <c r="M1597" i="1" s="1"/>
  <c r="L1598" i="1"/>
  <c r="M1598" i="1" s="1"/>
  <c r="L1599" i="1"/>
  <c r="M1599" i="1" s="1"/>
  <c r="L1600" i="1"/>
  <c r="M1600" i="1" s="1"/>
  <c r="L1601" i="1"/>
  <c r="M1601" i="1" s="1"/>
  <c r="L1603" i="1"/>
  <c r="M1603" i="1" s="1"/>
  <c r="L1604" i="1"/>
  <c r="M1604" i="1" s="1"/>
  <c r="L1605" i="1"/>
  <c r="M1605" i="1" s="1"/>
  <c r="L1606" i="1"/>
  <c r="M1606" i="1" s="1"/>
  <c r="L1607" i="1"/>
  <c r="M1607" i="1" s="1"/>
  <c r="L1608" i="1"/>
  <c r="M1608" i="1" s="1"/>
  <c r="L1611" i="1"/>
  <c r="M1611" i="1" s="1"/>
  <c r="L1613" i="1"/>
  <c r="M1613" i="1" s="1"/>
  <c r="L1614" i="1"/>
  <c r="M1614" i="1" s="1"/>
  <c r="L1615" i="1"/>
  <c r="M1615" i="1" s="1"/>
  <c r="L1617" i="1"/>
  <c r="M1617" i="1" s="1"/>
  <c r="L1618" i="1"/>
  <c r="M1618" i="1" s="1"/>
  <c r="L1619" i="1"/>
  <c r="M1619" i="1" s="1"/>
  <c r="L1620" i="1"/>
  <c r="M1620" i="1" s="1"/>
  <c r="L1621" i="1"/>
  <c r="M1621" i="1" s="1"/>
  <c r="L1622" i="1"/>
  <c r="M1622" i="1" s="1"/>
  <c r="L1623" i="1"/>
  <c r="M1623" i="1" s="1"/>
  <c r="L1624" i="1"/>
  <c r="M1624" i="1" s="1"/>
  <c r="L1625" i="1"/>
  <c r="M1625" i="1" s="1"/>
  <c r="L1626" i="1"/>
  <c r="M1626" i="1" s="1"/>
  <c r="L1627" i="1"/>
  <c r="M1627" i="1" s="1"/>
  <c r="L1628" i="1"/>
  <c r="M1628" i="1" s="1"/>
  <c r="L1629" i="1"/>
  <c r="M1629" i="1" s="1"/>
  <c r="L1630" i="1"/>
  <c r="M1630" i="1" s="1"/>
  <c r="L1631" i="1"/>
  <c r="M1631" i="1" s="1"/>
  <c r="L1632" i="1"/>
  <c r="M1632" i="1" s="1"/>
  <c r="L1633" i="1"/>
  <c r="M1633" i="1" s="1"/>
  <c r="L1634" i="1"/>
  <c r="M1634" i="1" s="1"/>
  <c r="L1635" i="1"/>
  <c r="M1635" i="1" s="1"/>
  <c r="L1636" i="1"/>
  <c r="M1636" i="1" s="1"/>
  <c r="L1637" i="1"/>
  <c r="M1637" i="1" s="1"/>
  <c r="L1638" i="1"/>
  <c r="M1638" i="1" s="1"/>
  <c r="L1639" i="1"/>
  <c r="M1639" i="1" s="1"/>
  <c r="L1640" i="1"/>
  <c r="M1640" i="1" s="1"/>
  <c r="L1641" i="1"/>
  <c r="M1641" i="1" s="1"/>
  <c r="L1642" i="1"/>
  <c r="M1642" i="1" s="1"/>
  <c r="L1643" i="1"/>
  <c r="M1643" i="1" s="1"/>
  <c r="L1644" i="1"/>
  <c r="M1644" i="1" s="1"/>
  <c r="L1645" i="1"/>
  <c r="M1645" i="1" s="1"/>
  <c r="L1646" i="1"/>
  <c r="M1646" i="1" s="1"/>
  <c r="L1647" i="1"/>
  <c r="M1647" i="1" s="1"/>
  <c r="L1648" i="1"/>
  <c r="M1648" i="1" s="1"/>
  <c r="L1649" i="1"/>
  <c r="M1649" i="1" s="1"/>
  <c r="L1650" i="1"/>
  <c r="M1650" i="1" s="1"/>
  <c r="L1651" i="1"/>
  <c r="M1651" i="1" s="1"/>
  <c r="L1652" i="1"/>
  <c r="M1652" i="1" s="1"/>
  <c r="L1653" i="1"/>
  <c r="M1653" i="1" s="1"/>
  <c r="L1654" i="1"/>
  <c r="M1654" i="1" s="1"/>
  <c r="L1655" i="1"/>
  <c r="M1655" i="1" s="1"/>
  <c r="L1656" i="1"/>
  <c r="M1656" i="1" s="1"/>
  <c r="L1657" i="1"/>
  <c r="M1657" i="1" s="1"/>
  <c r="L1658" i="1"/>
  <c r="M1658" i="1" s="1"/>
  <c r="L1659" i="1"/>
  <c r="M1659" i="1" s="1"/>
  <c r="L1660" i="1"/>
  <c r="M1660" i="1" s="1"/>
  <c r="L1661" i="1"/>
  <c r="M1661" i="1" s="1"/>
  <c r="L1662" i="1"/>
  <c r="M1662" i="1" s="1"/>
  <c r="L1663" i="1"/>
  <c r="M1663" i="1" s="1"/>
  <c r="L1664" i="1"/>
  <c r="M1664" i="1" s="1"/>
  <c r="L1665" i="1"/>
  <c r="M1665" i="1" s="1"/>
  <c r="L1666" i="1"/>
  <c r="M1666" i="1" s="1"/>
  <c r="L1667" i="1"/>
  <c r="M1667" i="1" s="1"/>
  <c r="L1668" i="1"/>
  <c r="M1668" i="1" s="1"/>
  <c r="L1669" i="1"/>
  <c r="M1669" i="1" s="1"/>
  <c r="L1670" i="1"/>
  <c r="M1670" i="1" s="1"/>
  <c r="L1671" i="1"/>
  <c r="M1671" i="1" s="1"/>
  <c r="L1672" i="1"/>
  <c r="M1672" i="1" s="1"/>
  <c r="L1673" i="1"/>
  <c r="M1673" i="1" s="1"/>
  <c r="L1674" i="1"/>
  <c r="M1674" i="1" s="1"/>
  <c r="L1675" i="1"/>
  <c r="M1675" i="1" s="1"/>
  <c r="L1676" i="1"/>
  <c r="M1676" i="1" s="1"/>
  <c r="L1677" i="1"/>
  <c r="M1677" i="1" s="1"/>
  <c r="L1678" i="1"/>
  <c r="M1678" i="1" s="1"/>
  <c r="L1679" i="1"/>
  <c r="M1679" i="1" s="1"/>
  <c r="L1680" i="1"/>
  <c r="M1680" i="1" s="1"/>
  <c r="L1681" i="1"/>
  <c r="M1681" i="1" s="1"/>
  <c r="L1682" i="1"/>
  <c r="M1682" i="1" s="1"/>
  <c r="L1684" i="1"/>
  <c r="M1684" i="1" s="1"/>
  <c r="L1685" i="1"/>
  <c r="M1685" i="1" s="1"/>
  <c r="L1686" i="1"/>
  <c r="M1686" i="1" s="1"/>
  <c r="L1687" i="1"/>
  <c r="M1687" i="1" s="1"/>
  <c r="L1688" i="1"/>
  <c r="M1688" i="1" s="1"/>
  <c r="L1689" i="1"/>
  <c r="M1689" i="1" s="1"/>
  <c r="L1690" i="1"/>
  <c r="M1690" i="1" s="1"/>
  <c r="L1691" i="1"/>
  <c r="M1691" i="1" s="1"/>
  <c r="L1692" i="1"/>
  <c r="M1692" i="1" s="1"/>
  <c r="L1693" i="1"/>
  <c r="M1693" i="1" s="1"/>
  <c r="L1694" i="1"/>
  <c r="M1694" i="1" s="1"/>
  <c r="L1695" i="1"/>
  <c r="M1695" i="1" s="1"/>
  <c r="L1696" i="1"/>
  <c r="M1696" i="1" s="1"/>
  <c r="L1697" i="1"/>
  <c r="M1697" i="1" s="1"/>
  <c r="L1698" i="1"/>
  <c r="M1698" i="1" s="1"/>
  <c r="L1699" i="1"/>
  <c r="M1699" i="1" s="1"/>
  <c r="L1700" i="1"/>
  <c r="M1700" i="1" s="1"/>
  <c r="L1701" i="1"/>
  <c r="M1701" i="1" s="1"/>
  <c r="L1702" i="1"/>
  <c r="M1702" i="1" s="1"/>
  <c r="L1703" i="1"/>
  <c r="M1703" i="1" s="1"/>
  <c r="L1704" i="1"/>
  <c r="M1704" i="1" s="1"/>
  <c r="L1705" i="1"/>
  <c r="M1705" i="1" s="1"/>
  <c r="L1706" i="1"/>
  <c r="M1706" i="1" s="1"/>
  <c r="L1707" i="1"/>
  <c r="M1707" i="1" s="1"/>
  <c r="L1708" i="1"/>
  <c r="M1708" i="1" s="1"/>
  <c r="L1709" i="1"/>
  <c r="M1709" i="1" s="1"/>
  <c r="L1710" i="1"/>
  <c r="M1710" i="1" s="1"/>
  <c r="L1711" i="1"/>
  <c r="M1711" i="1" s="1"/>
  <c r="L1712" i="1"/>
  <c r="M1712" i="1" s="1"/>
  <c r="L1713" i="1"/>
  <c r="M1713" i="1" s="1"/>
  <c r="L1714" i="1"/>
  <c r="M1714" i="1" s="1"/>
  <c r="L1715" i="1"/>
  <c r="M1715" i="1" s="1"/>
  <c r="L1716" i="1"/>
  <c r="M1716" i="1" s="1"/>
  <c r="L1717" i="1"/>
  <c r="M1717" i="1" s="1"/>
  <c r="L1718" i="1"/>
  <c r="M1718" i="1" s="1"/>
  <c r="L1719" i="1"/>
  <c r="M1719" i="1" s="1"/>
  <c r="L1720" i="1"/>
  <c r="M1720" i="1" s="1"/>
  <c r="L1721" i="1"/>
  <c r="M1721" i="1" s="1"/>
  <c r="L1722" i="1"/>
  <c r="M1722" i="1" s="1"/>
  <c r="L1723" i="1"/>
  <c r="M1723" i="1" s="1"/>
  <c r="L1724" i="1"/>
  <c r="M1724" i="1" s="1"/>
  <c r="L1725" i="1"/>
  <c r="M1725" i="1" s="1"/>
  <c r="L1727" i="1"/>
  <c r="M1727" i="1" s="1"/>
  <c r="L1728" i="1"/>
  <c r="M1728" i="1" s="1"/>
  <c r="L1729" i="1"/>
  <c r="M1729" i="1" s="1"/>
  <c r="L1730" i="1"/>
  <c r="M1730" i="1" s="1"/>
  <c r="L1731" i="1"/>
  <c r="M1731" i="1" s="1"/>
  <c r="L1732" i="1"/>
  <c r="M1732" i="1" s="1"/>
  <c r="L1733" i="1"/>
  <c r="M1733" i="1" s="1"/>
  <c r="L1735" i="1"/>
  <c r="M1735" i="1" s="1"/>
  <c r="L1736" i="1"/>
  <c r="M1736" i="1" s="1"/>
  <c r="L1737" i="1"/>
  <c r="M1737" i="1" s="1"/>
  <c r="L1738" i="1"/>
  <c r="M1738" i="1" s="1"/>
  <c r="L1739" i="1"/>
  <c r="M1739" i="1" s="1"/>
  <c r="L1740" i="1"/>
  <c r="M1740" i="1" s="1"/>
  <c r="L1741" i="1"/>
  <c r="M1741" i="1" s="1"/>
  <c r="L1742" i="1"/>
  <c r="M1742" i="1" s="1"/>
  <c r="L1743" i="1"/>
  <c r="M1743" i="1" s="1"/>
  <c r="L1744" i="1"/>
  <c r="M1744" i="1" s="1"/>
  <c r="L1745" i="1"/>
  <c r="M1745" i="1" s="1"/>
  <c r="L1746" i="1"/>
  <c r="M1746" i="1" s="1"/>
  <c r="L1747" i="1"/>
  <c r="M1747" i="1" s="1"/>
  <c r="L1748" i="1"/>
  <c r="M1748" i="1" s="1"/>
  <c r="L1749" i="1"/>
  <c r="M1749" i="1" s="1"/>
  <c r="L1750" i="1"/>
  <c r="M1750" i="1" s="1"/>
  <c r="L1751" i="1"/>
  <c r="M1751" i="1" s="1"/>
  <c r="L1753" i="1"/>
  <c r="M1753" i="1" s="1"/>
  <c r="L1754" i="1"/>
  <c r="M1754" i="1" s="1"/>
  <c r="L1755" i="1"/>
  <c r="M1755" i="1" s="1"/>
  <c r="L1756" i="1"/>
  <c r="M1756" i="1" s="1"/>
  <c r="L1758" i="1"/>
  <c r="M1758" i="1" s="1"/>
  <c r="L1759" i="1"/>
  <c r="M1759" i="1" s="1"/>
  <c r="L1760" i="1"/>
  <c r="M1760" i="1" s="1"/>
  <c r="L1761" i="1"/>
  <c r="M1761" i="1" s="1"/>
  <c r="L1762" i="1"/>
  <c r="M1762" i="1" s="1"/>
  <c r="L1763" i="1"/>
  <c r="M1763" i="1" s="1"/>
  <c r="L1764" i="1"/>
  <c r="M1764" i="1" s="1"/>
  <c r="L1765" i="1"/>
  <c r="M1765" i="1" s="1"/>
  <c r="L1766" i="1"/>
  <c r="M1766" i="1" s="1"/>
  <c r="L1767" i="1"/>
  <c r="M1767" i="1" s="1"/>
  <c r="L1768" i="1"/>
  <c r="M1768" i="1" s="1"/>
  <c r="L1769" i="1"/>
  <c r="M1769" i="1" s="1"/>
  <c r="L1770" i="1"/>
  <c r="M1770" i="1" s="1"/>
  <c r="L1771" i="1"/>
  <c r="M1771" i="1" s="1"/>
  <c r="L1772" i="1"/>
  <c r="M1772" i="1" s="1"/>
  <c r="L1773" i="1"/>
  <c r="M1773" i="1" s="1"/>
  <c r="L1774" i="1"/>
  <c r="M1774" i="1" s="1"/>
  <c r="L1775" i="1"/>
  <c r="M1775" i="1" s="1"/>
  <c r="L1776" i="1"/>
  <c r="M1776" i="1" s="1"/>
  <c r="L1777" i="1"/>
  <c r="M1777" i="1" s="1"/>
  <c r="L1778" i="1"/>
  <c r="M1778" i="1" s="1"/>
  <c r="L1779" i="1"/>
  <c r="M1779" i="1" s="1"/>
  <c r="L1780" i="1"/>
  <c r="M1780" i="1" s="1"/>
  <c r="L1781" i="1"/>
  <c r="M1781" i="1" s="1"/>
  <c r="L1782" i="1"/>
  <c r="M1782" i="1" s="1"/>
  <c r="L1783" i="1"/>
  <c r="M1783" i="1" s="1"/>
  <c r="L1784" i="1"/>
  <c r="M1784" i="1" s="1"/>
  <c r="L1785" i="1"/>
  <c r="M1785" i="1" s="1"/>
  <c r="L1786" i="1"/>
  <c r="M1786" i="1" s="1"/>
  <c r="L1787" i="1"/>
  <c r="M1787" i="1" s="1"/>
  <c r="L1789" i="1"/>
  <c r="M1789" i="1" s="1"/>
  <c r="L1790" i="1"/>
  <c r="M1790" i="1" s="1"/>
  <c r="L1791" i="1"/>
  <c r="M1791" i="1" s="1"/>
  <c r="L1792" i="1"/>
  <c r="M1792" i="1" s="1"/>
  <c r="L1793" i="1"/>
  <c r="M1793" i="1" s="1"/>
  <c r="L1794" i="1"/>
  <c r="M1794" i="1" s="1"/>
  <c r="L1795" i="1"/>
  <c r="M1795" i="1" s="1"/>
  <c r="L1796" i="1"/>
  <c r="M1796" i="1" s="1"/>
  <c r="L1797" i="1"/>
  <c r="M1797" i="1" s="1"/>
  <c r="L1798" i="1"/>
  <c r="M1798" i="1" s="1"/>
  <c r="L1799" i="1"/>
  <c r="M1799" i="1" s="1"/>
  <c r="L1800" i="1"/>
  <c r="M1800" i="1" s="1"/>
  <c r="L1801" i="1"/>
  <c r="M1801" i="1" s="1"/>
  <c r="L1803" i="1"/>
  <c r="M1803" i="1" s="1"/>
  <c r="L1804" i="1"/>
  <c r="M1804" i="1" s="1"/>
  <c r="L1805" i="1"/>
  <c r="M1805" i="1" s="1"/>
  <c r="L1806" i="1"/>
  <c r="M1806" i="1" s="1"/>
  <c r="L1807" i="1"/>
  <c r="M1807" i="1" s="1"/>
  <c r="L1808" i="1"/>
  <c r="M1808" i="1" s="1"/>
  <c r="L1809" i="1"/>
  <c r="M1809" i="1" s="1"/>
  <c r="L1810" i="1"/>
  <c r="M1810" i="1" s="1"/>
  <c r="L1811" i="1"/>
  <c r="M1811" i="1" s="1"/>
  <c r="L1812" i="1"/>
  <c r="M1812" i="1" s="1"/>
  <c r="L1813" i="1"/>
  <c r="M1813" i="1" s="1"/>
  <c r="L1814" i="1"/>
  <c r="M1814" i="1" s="1"/>
  <c r="L1815" i="1"/>
  <c r="M1815" i="1" s="1"/>
  <c r="L1816" i="1"/>
  <c r="M1816" i="1" s="1"/>
  <c r="L1817" i="1"/>
  <c r="M1817" i="1" s="1"/>
  <c r="L1818" i="1"/>
  <c r="M1818" i="1" s="1"/>
  <c r="L1819" i="1"/>
  <c r="M1819" i="1" s="1"/>
  <c r="L1820" i="1"/>
  <c r="M1820" i="1" s="1"/>
  <c r="L1821" i="1"/>
  <c r="M1821" i="1" s="1"/>
  <c r="L1822" i="1"/>
  <c r="M1822" i="1" s="1"/>
  <c r="L1823" i="1"/>
  <c r="M1823" i="1" s="1"/>
  <c r="L1824" i="1"/>
  <c r="M1824" i="1" s="1"/>
  <c r="L1825" i="1"/>
  <c r="M1825" i="1" s="1"/>
  <c r="L1826" i="1"/>
  <c r="M1826" i="1" s="1"/>
  <c r="L1827" i="1"/>
  <c r="M1827" i="1" s="1"/>
  <c r="L1828" i="1"/>
  <c r="M1828" i="1" s="1"/>
  <c r="L1829" i="1"/>
  <c r="M1829" i="1" s="1"/>
  <c r="L1830" i="1"/>
  <c r="M1830" i="1" s="1"/>
  <c r="L1831" i="1"/>
  <c r="M1831" i="1" s="1"/>
  <c r="L1832" i="1"/>
  <c r="M1832" i="1" s="1"/>
  <c r="L1833" i="1"/>
  <c r="M1833" i="1" s="1"/>
  <c r="L1834" i="1"/>
  <c r="M1834" i="1" s="1"/>
  <c r="L1835" i="1"/>
  <c r="M1835" i="1" s="1"/>
  <c r="L1836" i="1"/>
  <c r="M1836" i="1" s="1"/>
  <c r="L1837" i="1"/>
  <c r="M1837" i="1" s="1"/>
  <c r="L1838" i="1"/>
  <c r="M1838" i="1" s="1"/>
  <c r="L1839" i="1"/>
  <c r="M1839" i="1" s="1"/>
  <c r="L1840" i="1"/>
  <c r="M1840" i="1" s="1"/>
  <c r="L1841" i="1"/>
  <c r="M1841" i="1" s="1"/>
  <c r="L1842" i="1"/>
  <c r="M1842" i="1" s="1"/>
  <c r="L1843" i="1"/>
  <c r="M1843" i="1" s="1"/>
  <c r="L1844" i="1"/>
  <c r="M1844" i="1" s="1"/>
  <c r="L1845" i="1"/>
  <c r="M1845" i="1" s="1"/>
  <c r="L1846" i="1"/>
  <c r="M1846" i="1" s="1"/>
  <c r="L1847" i="1"/>
  <c r="M1847" i="1" s="1"/>
  <c r="L1848" i="1"/>
  <c r="M1848" i="1" s="1"/>
  <c r="L1849" i="1"/>
  <c r="M1849" i="1" s="1"/>
  <c r="L1850" i="1"/>
  <c r="M1850" i="1" s="1"/>
  <c r="L1852" i="1"/>
  <c r="M1852" i="1" s="1"/>
  <c r="L1854" i="1"/>
  <c r="M1854" i="1" s="1"/>
  <c r="L1855" i="1"/>
  <c r="M1855" i="1" s="1"/>
  <c r="L1856" i="1"/>
  <c r="M1856" i="1" s="1"/>
  <c r="L1857" i="1"/>
  <c r="M1857" i="1" s="1"/>
  <c r="L1858" i="1"/>
  <c r="M1858" i="1" s="1"/>
  <c r="L1859" i="1"/>
  <c r="M1859" i="1" s="1"/>
  <c r="L1860" i="1"/>
  <c r="M1860" i="1" s="1"/>
  <c r="L1861" i="1"/>
  <c r="M1861" i="1" s="1"/>
  <c r="L1862" i="1"/>
  <c r="M1862" i="1" s="1"/>
  <c r="L1863" i="1"/>
  <c r="M1863" i="1" s="1"/>
  <c r="L1864" i="1"/>
  <c r="M1864" i="1" s="1"/>
  <c r="L1865" i="1"/>
  <c r="M1865" i="1" s="1"/>
  <c r="L1866" i="1"/>
  <c r="M1866" i="1" s="1"/>
  <c r="L1867" i="1"/>
  <c r="M1867" i="1" s="1"/>
  <c r="L1868" i="1"/>
  <c r="M1868" i="1" s="1"/>
  <c r="L1869" i="1"/>
  <c r="M1869" i="1" s="1"/>
  <c r="L1870" i="1"/>
  <c r="M1870" i="1" s="1"/>
  <c r="L1871" i="1"/>
  <c r="M1871" i="1" s="1"/>
  <c r="L1872" i="1"/>
  <c r="M1872" i="1" s="1"/>
  <c r="L1873" i="1"/>
  <c r="M1873" i="1" s="1"/>
  <c r="L1874" i="1"/>
  <c r="M1874" i="1" s="1"/>
  <c r="L1875" i="1"/>
  <c r="M1875" i="1" s="1"/>
  <c r="L1876" i="1"/>
  <c r="M1876" i="1" s="1"/>
  <c r="L1877" i="1"/>
  <c r="M1877" i="1" s="1"/>
  <c r="L1878" i="1"/>
  <c r="M1878" i="1" s="1"/>
  <c r="L1879" i="1"/>
  <c r="M1879" i="1" s="1"/>
  <c r="L1880" i="1"/>
  <c r="M1880" i="1" s="1"/>
  <c r="L1881" i="1"/>
  <c r="M1881" i="1" s="1"/>
  <c r="L1882" i="1"/>
  <c r="M1882" i="1" s="1"/>
  <c r="L1883" i="1"/>
  <c r="M1883" i="1" s="1"/>
  <c r="L1884" i="1"/>
  <c r="M1884" i="1" s="1"/>
  <c r="L1885" i="1"/>
  <c r="M1885" i="1" s="1"/>
  <c r="L1886" i="1"/>
  <c r="M1886" i="1" s="1"/>
  <c r="L1887" i="1"/>
  <c r="M1887" i="1" s="1"/>
  <c r="L1889" i="1"/>
  <c r="M1889" i="1" s="1"/>
  <c r="L1890" i="1"/>
  <c r="M1890" i="1" s="1"/>
  <c r="L1891" i="1"/>
  <c r="M1891" i="1" s="1"/>
  <c r="L1892" i="1"/>
  <c r="M1892" i="1" s="1"/>
  <c r="L1893" i="1"/>
  <c r="M1893" i="1" s="1"/>
  <c r="L1894" i="1"/>
  <c r="M1894" i="1" s="1"/>
  <c r="L1895" i="1"/>
  <c r="M1895" i="1" s="1"/>
  <c r="L1896" i="1"/>
  <c r="M1896" i="1" s="1"/>
  <c r="L1898" i="1"/>
  <c r="M1898" i="1" s="1"/>
  <c r="L1899" i="1"/>
  <c r="M1899" i="1" s="1"/>
  <c r="L1900" i="1"/>
  <c r="M1900" i="1" s="1"/>
  <c r="L1901" i="1"/>
  <c r="M1901" i="1" s="1"/>
  <c r="L1902" i="1"/>
  <c r="M1902" i="1" s="1"/>
  <c r="L1903" i="1"/>
  <c r="M1903" i="1" s="1"/>
  <c r="L1904" i="1"/>
  <c r="M1904" i="1" s="1"/>
  <c r="L1905" i="1"/>
  <c r="M1905" i="1" s="1"/>
  <c r="L1907" i="1"/>
  <c r="M1907" i="1" s="1"/>
  <c r="L1908" i="1"/>
  <c r="M1908" i="1" s="1"/>
  <c r="L1909" i="1"/>
  <c r="M1909" i="1" s="1"/>
  <c r="L1910" i="1"/>
  <c r="M1910" i="1" s="1"/>
  <c r="L1911" i="1"/>
  <c r="M1911" i="1" s="1"/>
  <c r="L1912" i="1"/>
  <c r="M1912" i="1" s="1"/>
  <c r="L1913" i="1"/>
  <c r="M1913" i="1" s="1"/>
  <c r="L1914" i="1"/>
  <c r="M1914" i="1" s="1"/>
  <c r="L1915" i="1"/>
  <c r="M1915" i="1" s="1"/>
  <c r="L1916" i="1"/>
  <c r="M1916" i="1" s="1"/>
  <c r="L1917" i="1"/>
  <c r="M1917" i="1" s="1"/>
  <c r="L1918" i="1"/>
  <c r="M1918" i="1" s="1"/>
  <c r="L1919" i="1"/>
  <c r="M1919" i="1" s="1"/>
  <c r="L1920" i="1"/>
  <c r="M1920" i="1" s="1"/>
  <c r="L1921" i="1"/>
  <c r="M1921" i="1" s="1"/>
  <c r="L1922" i="1"/>
  <c r="M1922" i="1" s="1"/>
  <c r="L1923" i="1"/>
  <c r="M1923" i="1" s="1"/>
  <c r="L1925" i="1"/>
  <c r="M1925" i="1" s="1"/>
  <c r="L1926" i="1"/>
  <c r="M1926" i="1" s="1"/>
  <c r="L1927" i="1"/>
  <c r="M1927" i="1" s="1"/>
  <c r="L1928" i="1"/>
  <c r="M1928" i="1" s="1"/>
  <c r="L1929" i="1"/>
  <c r="M1929" i="1" s="1"/>
  <c r="L1930" i="1"/>
  <c r="M1930" i="1" s="1"/>
  <c r="L1931" i="1"/>
  <c r="M1931" i="1" s="1"/>
  <c r="L1932" i="1"/>
  <c r="M1932" i="1" s="1"/>
  <c r="L1933" i="1"/>
  <c r="M1933" i="1" s="1"/>
  <c r="L1934" i="1"/>
  <c r="M1934" i="1" s="1"/>
  <c r="L1935" i="1"/>
  <c r="M1935" i="1" s="1"/>
  <c r="L1936" i="1"/>
  <c r="M1936" i="1" s="1"/>
  <c r="L1937" i="1"/>
  <c r="M1937" i="1" s="1"/>
  <c r="L1938" i="1"/>
  <c r="M1938" i="1" s="1"/>
  <c r="L1939" i="1"/>
  <c r="M1939" i="1" s="1"/>
  <c r="L1940" i="1"/>
  <c r="M1940" i="1" s="1"/>
  <c r="L1941" i="1"/>
  <c r="M1941" i="1" s="1"/>
  <c r="L1942" i="1"/>
  <c r="M1942" i="1" s="1"/>
  <c r="L1943" i="1"/>
  <c r="M1943" i="1" s="1"/>
  <c r="L1944" i="1"/>
  <c r="M1944" i="1" s="1"/>
  <c r="L1945" i="1"/>
  <c r="M1945" i="1" s="1"/>
  <c r="L1946" i="1"/>
  <c r="M1946" i="1" s="1"/>
  <c r="L1947" i="1"/>
  <c r="M1947" i="1" s="1"/>
  <c r="L1948" i="1"/>
  <c r="M1948" i="1" s="1"/>
  <c r="L1949" i="1"/>
  <c r="M1949" i="1" s="1"/>
  <c r="L1950" i="1"/>
  <c r="M1950" i="1" s="1"/>
  <c r="L1951" i="1"/>
  <c r="M1951" i="1" s="1"/>
  <c r="L1952" i="1"/>
  <c r="M1952" i="1" s="1"/>
  <c r="L1953" i="1"/>
  <c r="M1953" i="1" s="1"/>
  <c r="L1954" i="1"/>
  <c r="M1954" i="1" s="1"/>
  <c r="L1955" i="1"/>
  <c r="M1955" i="1" s="1"/>
  <c r="L1956" i="1"/>
  <c r="M1956" i="1" s="1"/>
  <c r="L1957" i="1"/>
  <c r="M1957" i="1" s="1"/>
  <c r="L1958" i="1"/>
  <c r="M1958" i="1" s="1"/>
  <c r="L1959" i="1"/>
  <c r="M1959" i="1" s="1"/>
  <c r="L1960" i="1"/>
  <c r="M1960" i="1" s="1"/>
  <c r="L1961" i="1"/>
  <c r="M1961" i="1" s="1"/>
  <c r="L1962" i="1"/>
  <c r="M1962" i="1" s="1"/>
  <c r="L1963" i="1"/>
  <c r="M1963" i="1" s="1"/>
  <c r="L1964" i="1"/>
  <c r="M1964" i="1" s="1"/>
  <c r="L1965" i="1"/>
  <c r="M1965" i="1" s="1"/>
  <c r="L1966" i="1"/>
  <c r="M1966" i="1" s="1"/>
  <c r="L1967" i="1"/>
  <c r="M1967" i="1" s="1"/>
  <c r="L1968" i="1"/>
  <c r="M1968" i="1" s="1"/>
  <c r="L1969" i="1"/>
  <c r="M1969" i="1" s="1"/>
  <c r="L1970" i="1"/>
  <c r="M1970" i="1" s="1"/>
  <c r="L1971" i="1"/>
  <c r="M1971" i="1" s="1"/>
  <c r="L1972" i="1"/>
  <c r="M1972" i="1" s="1"/>
  <c r="L1973" i="1"/>
  <c r="M1973" i="1" s="1"/>
  <c r="L1974" i="1"/>
  <c r="M1974" i="1" s="1"/>
  <c r="L1975" i="1"/>
  <c r="M1975" i="1" s="1"/>
  <c r="L1976" i="1"/>
  <c r="M1976" i="1" s="1"/>
  <c r="L1977" i="1"/>
  <c r="M1977" i="1" s="1"/>
  <c r="L1978" i="1"/>
  <c r="M1978" i="1" s="1"/>
  <c r="L1979" i="1"/>
  <c r="M1979" i="1" s="1"/>
  <c r="L1980" i="1"/>
  <c r="M1980" i="1" s="1"/>
  <c r="L1981" i="1"/>
  <c r="M1981" i="1" s="1"/>
  <c r="L1982" i="1"/>
  <c r="M1982" i="1" s="1"/>
  <c r="L1983" i="1"/>
  <c r="M1983" i="1" s="1"/>
  <c r="L1984" i="1"/>
  <c r="M1984" i="1" s="1"/>
  <c r="L1985" i="1"/>
  <c r="M1985" i="1" s="1"/>
  <c r="L1986" i="1"/>
  <c r="M1986" i="1" s="1"/>
  <c r="L1987" i="1"/>
  <c r="M1987" i="1" s="1"/>
  <c r="L1989" i="1"/>
  <c r="M1989" i="1" s="1"/>
  <c r="L1990" i="1"/>
  <c r="M1990" i="1" s="1"/>
  <c r="L1991" i="1"/>
  <c r="M1991" i="1" s="1"/>
  <c r="L1992" i="1"/>
  <c r="M1992" i="1" s="1"/>
  <c r="L1993" i="1"/>
  <c r="M1993" i="1" s="1"/>
  <c r="L1994" i="1"/>
  <c r="M1994" i="1" s="1"/>
  <c r="L1995" i="1"/>
  <c r="M1995" i="1" s="1"/>
  <c r="L1996" i="1"/>
  <c r="M1996" i="1" s="1"/>
  <c r="L1997" i="1"/>
  <c r="M1997" i="1" s="1"/>
  <c r="L1998" i="1"/>
  <c r="M1998" i="1" s="1"/>
  <c r="L1999" i="1"/>
  <c r="M1999" i="1" s="1"/>
  <c r="L2000" i="1"/>
  <c r="M2000" i="1" s="1"/>
  <c r="L2001" i="1"/>
  <c r="M2001" i="1" s="1"/>
  <c r="L2002" i="1"/>
  <c r="M2002" i="1" s="1"/>
  <c r="L2003" i="1"/>
  <c r="M2003" i="1" s="1"/>
  <c r="L2004" i="1"/>
  <c r="M2004" i="1" s="1"/>
  <c r="L2005" i="1"/>
  <c r="M2005" i="1" s="1"/>
  <c r="L2006" i="1"/>
  <c r="M2006" i="1" s="1"/>
  <c r="L2007" i="1"/>
  <c r="M2007" i="1" s="1"/>
  <c r="L2008" i="1"/>
  <c r="M2008" i="1" s="1"/>
  <c r="L2009" i="1"/>
  <c r="M2009" i="1" s="1"/>
  <c r="L2010" i="1"/>
  <c r="M2010" i="1" s="1"/>
  <c r="L2011" i="1"/>
  <c r="M2011" i="1" s="1"/>
  <c r="L2012" i="1"/>
  <c r="M2012" i="1" s="1"/>
  <c r="L2013" i="1"/>
  <c r="M2013" i="1" s="1"/>
  <c r="L2014" i="1"/>
  <c r="M2014" i="1" s="1"/>
  <c r="L2015" i="1"/>
  <c r="M2015" i="1" s="1"/>
  <c r="L2016" i="1"/>
  <c r="M2016" i="1" s="1"/>
  <c r="L2017" i="1"/>
  <c r="M2017" i="1" s="1"/>
  <c r="L2018" i="1"/>
  <c r="M2018" i="1" s="1"/>
  <c r="L2019" i="1"/>
  <c r="M2019" i="1" s="1"/>
  <c r="L2020" i="1"/>
  <c r="M2020" i="1" s="1"/>
  <c r="L2021" i="1"/>
  <c r="M2021" i="1" s="1"/>
  <c r="L2022" i="1"/>
  <c r="M2022" i="1" s="1"/>
  <c r="L2023" i="1"/>
  <c r="M2023" i="1" s="1"/>
  <c r="L2024" i="1"/>
  <c r="M2024" i="1" s="1"/>
  <c r="L2025" i="1"/>
  <c r="M2025" i="1" s="1"/>
  <c r="L2026" i="1"/>
  <c r="M2026" i="1" s="1"/>
  <c r="L2027" i="1"/>
  <c r="M2027" i="1" s="1"/>
  <c r="L2028" i="1"/>
  <c r="M2028" i="1" s="1"/>
  <c r="L2029" i="1"/>
  <c r="M2029" i="1" s="1"/>
  <c r="L2030" i="1"/>
  <c r="M2030" i="1" s="1"/>
  <c r="L2031" i="1"/>
  <c r="M2031" i="1" s="1"/>
  <c r="L2032" i="1"/>
  <c r="M2032" i="1" s="1"/>
  <c r="L2033" i="1"/>
  <c r="M2033" i="1" s="1"/>
  <c r="L2034" i="1"/>
  <c r="M2034" i="1" s="1"/>
  <c r="L2035" i="1"/>
  <c r="M2035" i="1" s="1"/>
  <c r="L2036" i="1"/>
  <c r="M2036" i="1" s="1"/>
  <c r="L2037" i="1"/>
  <c r="M2037" i="1" s="1"/>
  <c r="L2038" i="1"/>
  <c r="M2038" i="1" s="1"/>
  <c r="L2039" i="1"/>
  <c r="M2039" i="1" s="1"/>
  <c r="L2040" i="1"/>
  <c r="M2040" i="1" s="1"/>
  <c r="L2041" i="1"/>
  <c r="M2041" i="1" s="1"/>
  <c r="L2042" i="1"/>
  <c r="M2042" i="1" s="1"/>
  <c r="L2043" i="1"/>
  <c r="M2043" i="1" s="1"/>
  <c r="L2044" i="1"/>
  <c r="M2044" i="1" s="1"/>
  <c r="L2045" i="1"/>
  <c r="M2045" i="1" s="1"/>
  <c r="L2046" i="1"/>
  <c r="M2046" i="1" s="1"/>
  <c r="L2047" i="1"/>
  <c r="M2047" i="1" s="1"/>
  <c r="L2048" i="1"/>
  <c r="M2048" i="1" s="1"/>
  <c r="L2049" i="1"/>
  <c r="M2049" i="1" s="1"/>
  <c r="L2050" i="1"/>
  <c r="M2050" i="1" s="1"/>
  <c r="L2051" i="1"/>
  <c r="M2051" i="1" s="1"/>
  <c r="L2053" i="1"/>
  <c r="M2053" i="1" s="1"/>
  <c r="L2054" i="1"/>
  <c r="M2054" i="1" s="1"/>
  <c r="L2055" i="1"/>
  <c r="M2055" i="1" s="1"/>
  <c r="L2057" i="1"/>
  <c r="M2057" i="1" s="1"/>
  <c r="L2058" i="1"/>
  <c r="M2058" i="1" s="1"/>
  <c r="L2059" i="1"/>
  <c r="M2059" i="1" s="1"/>
  <c r="L2060" i="1"/>
  <c r="M2060" i="1" s="1"/>
  <c r="L2061" i="1"/>
  <c r="M2061" i="1" s="1"/>
  <c r="L2062" i="1"/>
  <c r="M2062" i="1" s="1"/>
  <c r="L2063" i="1"/>
  <c r="M2063" i="1" s="1"/>
  <c r="L2064" i="1"/>
  <c r="M2064" i="1" s="1"/>
  <c r="L2065" i="1"/>
  <c r="M2065" i="1" s="1"/>
  <c r="L2066" i="1"/>
  <c r="M2066" i="1" s="1"/>
  <c r="L2067" i="1"/>
  <c r="M2067" i="1" s="1"/>
  <c r="L2068" i="1"/>
  <c r="M2068" i="1" s="1"/>
  <c r="L2069" i="1"/>
  <c r="M2069" i="1" s="1"/>
  <c r="L2070" i="1"/>
  <c r="M2070" i="1" s="1"/>
  <c r="L2072" i="1"/>
  <c r="M2072" i="1" s="1"/>
  <c r="L2073" i="1"/>
  <c r="M2073" i="1" s="1"/>
  <c r="L2074" i="1"/>
  <c r="M2074" i="1" s="1"/>
  <c r="L2075" i="1"/>
  <c r="M2075" i="1" s="1"/>
  <c r="L2076" i="1"/>
  <c r="M2076" i="1" s="1"/>
  <c r="L2077" i="1"/>
  <c r="M2077" i="1" s="1"/>
  <c r="L2078" i="1"/>
  <c r="M2078" i="1" s="1"/>
  <c r="L2079" i="1"/>
  <c r="M2079" i="1" s="1"/>
  <c r="L2080" i="1"/>
  <c r="M2080" i="1" s="1"/>
  <c r="L2081" i="1"/>
  <c r="M2081" i="1" s="1"/>
  <c r="L2082" i="1"/>
  <c r="M2082" i="1" s="1"/>
  <c r="L2083" i="1"/>
  <c r="M2083" i="1" s="1"/>
  <c r="L2084" i="1"/>
  <c r="M2084" i="1" s="1"/>
  <c r="L2085" i="1"/>
  <c r="M2085" i="1" s="1"/>
  <c r="L2086" i="1"/>
  <c r="M2086" i="1" s="1"/>
  <c r="L2087" i="1"/>
  <c r="M2087" i="1" s="1"/>
  <c r="L2088" i="1"/>
  <c r="M2088" i="1" s="1"/>
  <c r="L2089" i="1"/>
  <c r="M2089" i="1" s="1"/>
  <c r="L2090" i="1"/>
  <c r="M2090" i="1" s="1"/>
  <c r="L2092" i="1"/>
  <c r="M2092" i="1" s="1"/>
  <c r="L2093" i="1"/>
  <c r="M2093" i="1" s="1"/>
  <c r="L2094" i="1"/>
  <c r="M2094" i="1" s="1"/>
  <c r="L2095" i="1"/>
  <c r="M2095" i="1" s="1"/>
  <c r="L2096" i="1"/>
  <c r="M2096" i="1" s="1"/>
  <c r="L2097" i="1"/>
  <c r="M2097" i="1" s="1"/>
  <c r="L2098" i="1"/>
  <c r="M2098" i="1" s="1"/>
  <c r="L2099" i="1"/>
  <c r="M2099" i="1" s="1"/>
  <c r="L2100" i="1"/>
  <c r="M2100" i="1" s="1"/>
  <c r="L2101" i="1"/>
  <c r="M2101" i="1" s="1"/>
  <c r="L2102" i="1"/>
  <c r="M2102" i="1" s="1"/>
  <c r="L2103" i="1"/>
  <c r="M2103" i="1" s="1"/>
  <c r="L2104" i="1"/>
  <c r="M2104" i="1" s="1"/>
  <c r="L2105" i="1"/>
  <c r="M2105" i="1" s="1"/>
  <c r="L2106" i="1"/>
  <c r="M2106" i="1" s="1"/>
  <c r="L2107" i="1"/>
  <c r="M2107" i="1" s="1"/>
  <c r="L2108" i="1"/>
  <c r="M2108" i="1" s="1"/>
  <c r="L2109" i="1"/>
  <c r="M2109" i="1" s="1"/>
  <c r="L2110" i="1"/>
  <c r="M2110" i="1" s="1"/>
  <c r="L2111" i="1"/>
  <c r="M2111" i="1" s="1"/>
  <c r="L2112" i="1"/>
  <c r="M2112" i="1" s="1"/>
  <c r="L2113" i="1"/>
  <c r="M2113" i="1" s="1"/>
  <c r="L2114" i="1"/>
  <c r="M2114" i="1" s="1"/>
  <c r="L2115" i="1"/>
  <c r="M2115" i="1" s="1"/>
  <c r="L2116" i="1"/>
  <c r="M2116" i="1" s="1"/>
  <c r="L2117" i="1"/>
  <c r="M2117" i="1" s="1"/>
  <c r="L2118" i="1"/>
  <c r="M2118" i="1" s="1"/>
  <c r="L2119" i="1"/>
  <c r="M2119" i="1" s="1"/>
  <c r="L2120" i="1"/>
  <c r="M2120" i="1" s="1"/>
  <c r="L2121" i="1"/>
  <c r="M2121" i="1" s="1"/>
  <c r="L2122" i="1"/>
  <c r="M2122" i="1" s="1"/>
  <c r="L2123" i="1"/>
  <c r="M2123" i="1" s="1"/>
  <c r="L2124" i="1"/>
  <c r="M2124" i="1" s="1"/>
  <c r="L2125" i="1"/>
  <c r="M2125" i="1" s="1"/>
  <c r="L2126" i="1"/>
  <c r="M2126" i="1" s="1"/>
  <c r="L2127" i="1"/>
  <c r="M2127" i="1" s="1"/>
  <c r="L2128" i="1"/>
  <c r="M2128" i="1" s="1"/>
  <c r="L2129" i="1"/>
  <c r="M2129" i="1" s="1"/>
  <c r="L2130" i="1"/>
  <c r="M2130" i="1" s="1"/>
  <c r="L2131" i="1"/>
  <c r="M2131" i="1" s="1"/>
  <c r="L2132" i="1"/>
  <c r="M2132" i="1" s="1"/>
  <c r="L2133" i="1"/>
  <c r="M2133" i="1" s="1"/>
  <c r="L2134" i="1"/>
  <c r="M2134" i="1" s="1"/>
  <c r="L2135" i="1"/>
  <c r="M2135" i="1" s="1"/>
  <c r="L2137" i="1"/>
  <c r="M2137" i="1" s="1"/>
  <c r="L2138" i="1"/>
  <c r="M2138" i="1" s="1"/>
  <c r="L2141" i="1"/>
  <c r="M2141" i="1" s="1"/>
  <c r="L2143" i="1"/>
  <c r="M2143" i="1" s="1"/>
  <c r="L2145" i="1"/>
  <c r="M2145" i="1" s="1"/>
  <c r="L2146" i="1"/>
  <c r="M2146" i="1" s="1"/>
  <c r="L2147" i="1"/>
  <c r="M2147" i="1" s="1"/>
  <c r="L2148" i="1"/>
  <c r="M2148" i="1" s="1"/>
  <c r="L2149" i="1"/>
  <c r="M2149" i="1" s="1"/>
  <c r="L2150" i="1"/>
  <c r="M2150" i="1" s="1"/>
  <c r="L2152" i="1"/>
  <c r="M2152" i="1" s="1"/>
  <c r="L2153" i="1"/>
  <c r="M2153" i="1" s="1"/>
  <c r="L2154" i="1"/>
  <c r="M2154" i="1" s="1"/>
  <c r="L2155" i="1"/>
  <c r="M2155" i="1" s="1"/>
  <c r="L2156" i="1"/>
  <c r="M2156" i="1" s="1"/>
  <c r="L2157" i="1"/>
  <c r="M2157" i="1" s="1"/>
  <c r="L2158" i="1"/>
  <c r="M2158" i="1" s="1"/>
  <c r="L2159" i="1"/>
  <c r="M2159" i="1" s="1"/>
  <c r="L2160" i="1"/>
  <c r="M2160" i="1" s="1"/>
  <c r="L2161" i="1"/>
  <c r="M2161" i="1" s="1"/>
  <c r="L2162" i="1"/>
  <c r="M2162" i="1" s="1"/>
  <c r="L2163" i="1"/>
  <c r="M2163" i="1" s="1"/>
  <c r="L2164" i="1"/>
  <c r="M2164" i="1" s="1"/>
  <c r="L2165" i="1"/>
  <c r="M2165" i="1" s="1"/>
  <c r="L2166" i="1"/>
  <c r="M2166" i="1" s="1"/>
  <c r="L2167" i="1"/>
  <c r="M2167" i="1" s="1"/>
  <c r="L2168" i="1"/>
  <c r="M2168" i="1" s="1"/>
  <c r="L2169" i="1"/>
  <c r="M2169" i="1" s="1"/>
  <c r="L2170" i="1"/>
  <c r="M2170" i="1" s="1"/>
  <c r="L2171" i="1"/>
  <c r="M2171" i="1" s="1"/>
  <c r="L2172" i="1"/>
  <c r="M2172" i="1" s="1"/>
  <c r="L2173" i="1"/>
  <c r="M2173" i="1" s="1"/>
  <c r="L2174" i="1"/>
  <c r="M2174" i="1" s="1"/>
  <c r="L2175" i="1"/>
  <c r="M2175" i="1" s="1"/>
  <c r="L2176" i="1"/>
  <c r="M2176" i="1" s="1"/>
  <c r="L2177" i="1"/>
  <c r="M2177" i="1" s="1"/>
  <c r="L2178" i="1"/>
  <c r="M2178" i="1" s="1"/>
  <c r="L2179" i="1"/>
  <c r="M2179" i="1" s="1"/>
  <c r="L2180" i="1"/>
  <c r="M2180" i="1" s="1"/>
  <c r="L2181" i="1"/>
  <c r="M2181" i="1" s="1"/>
  <c r="L2182" i="1"/>
  <c r="M2182" i="1" s="1"/>
  <c r="L2183" i="1"/>
  <c r="M2183" i="1" s="1"/>
  <c r="L2184" i="1"/>
  <c r="M2184" i="1" s="1"/>
  <c r="L2185" i="1"/>
  <c r="M2185" i="1" s="1"/>
  <c r="L2186" i="1"/>
  <c r="M2186" i="1" s="1"/>
  <c r="L2187" i="1"/>
  <c r="M2187" i="1" s="1"/>
  <c r="L2188" i="1"/>
  <c r="M2188" i="1" s="1"/>
  <c r="L2189" i="1"/>
  <c r="M2189" i="1" s="1"/>
  <c r="L2190" i="1"/>
  <c r="M2190" i="1" s="1"/>
  <c r="L2191" i="1"/>
  <c r="M2191" i="1" s="1"/>
  <c r="L2192" i="1"/>
  <c r="M2192" i="1" s="1"/>
  <c r="L2193" i="1"/>
  <c r="M2193" i="1" s="1"/>
  <c r="L2194" i="1"/>
  <c r="M2194" i="1" s="1"/>
  <c r="L2195" i="1"/>
  <c r="M2195" i="1" s="1"/>
  <c r="L2196" i="1"/>
  <c r="M2196" i="1" s="1"/>
  <c r="L2197" i="1"/>
  <c r="M2197" i="1" s="1"/>
  <c r="L2198" i="1"/>
  <c r="M2198" i="1" s="1"/>
  <c r="L2199" i="1"/>
  <c r="M2199" i="1" s="1"/>
  <c r="L2200" i="1"/>
  <c r="M2200" i="1" s="1"/>
  <c r="L2201" i="1"/>
  <c r="M2201" i="1" s="1"/>
  <c r="L2202" i="1"/>
  <c r="M2202" i="1" s="1"/>
  <c r="L2203" i="1"/>
  <c r="M2203" i="1" s="1"/>
  <c r="L2204" i="1"/>
  <c r="M2204" i="1" s="1"/>
  <c r="L2205" i="1"/>
  <c r="M2205" i="1" s="1"/>
  <c r="L2206" i="1"/>
  <c r="M2206" i="1" s="1"/>
  <c r="L2207" i="1"/>
  <c r="M2207" i="1" s="1"/>
  <c r="L2208" i="1"/>
  <c r="M2208" i="1" s="1"/>
  <c r="L2209" i="1"/>
  <c r="M2209" i="1" s="1"/>
  <c r="L2211" i="1"/>
  <c r="M2211" i="1" s="1"/>
  <c r="L2212" i="1"/>
  <c r="M2212" i="1" s="1"/>
  <c r="L2213" i="1"/>
  <c r="M2213" i="1" s="1"/>
  <c r="L2214" i="1"/>
  <c r="M2214" i="1" s="1"/>
  <c r="L2215" i="1"/>
  <c r="M2215" i="1" s="1"/>
  <c r="L2216" i="1"/>
  <c r="M2216" i="1" s="1"/>
  <c r="L2217" i="1"/>
  <c r="M2217" i="1" s="1"/>
  <c r="L2218" i="1"/>
  <c r="M2218" i="1" s="1"/>
  <c r="L2219" i="1"/>
  <c r="M2219" i="1" s="1"/>
  <c r="L2220" i="1"/>
  <c r="M2220" i="1" s="1"/>
  <c r="L2221" i="1"/>
  <c r="M2221" i="1" s="1"/>
  <c r="L2222" i="1"/>
  <c r="M2222" i="1" s="1"/>
  <c r="L2223" i="1"/>
  <c r="M2223" i="1" s="1"/>
  <c r="L2224" i="1"/>
  <c r="M2224" i="1" s="1"/>
  <c r="L2225" i="1"/>
  <c r="M2225" i="1" s="1"/>
  <c r="L2226" i="1"/>
  <c r="M2226" i="1" s="1"/>
  <c r="L2227" i="1"/>
  <c r="M2227" i="1" s="1"/>
  <c r="L2228" i="1"/>
  <c r="M2228" i="1" s="1"/>
  <c r="L2229" i="1"/>
  <c r="M2229" i="1" s="1"/>
  <c r="L2230" i="1"/>
  <c r="M2230" i="1" s="1"/>
  <c r="L2231" i="1"/>
  <c r="M2231" i="1" s="1"/>
  <c r="L2232" i="1"/>
  <c r="M2232" i="1" s="1"/>
  <c r="L2233" i="1"/>
  <c r="M2233" i="1" s="1"/>
  <c r="L2234" i="1"/>
  <c r="M2234" i="1" s="1"/>
  <c r="L2235" i="1"/>
  <c r="M2235" i="1" s="1"/>
  <c r="L2237" i="1"/>
  <c r="M2237" i="1" s="1"/>
  <c r="L2238" i="1"/>
  <c r="M2238" i="1" s="1"/>
  <c r="L2239" i="1"/>
  <c r="M2239" i="1" s="1"/>
  <c r="L2240" i="1"/>
  <c r="M2240" i="1" s="1"/>
  <c r="L2241" i="1"/>
  <c r="M2241" i="1" s="1"/>
  <c r="L2242" i="1"/>
  <c r="M2242" i="1" s="1"/>
  <c r="L2243" i="1"/>
  <c r="M2243" i="1" s="1"/>
  <c r="L2244" i="1"/>
  <c r="M2244" i="1" s="1"/>
  <c r="L2245" i="1"/>
  <c r="M2245" i="1" s="1"/>
  <c r="L2246" i="1"/>
  <c r="M2246" i="1" s="1"/>
  <c r="L2247" i="1"/>
  <c r="M2247" i="1" s="1"/>
  <c r="L2248" i="1"/>
  <c r="M2248" i="1" s="1"/>
  <c r="L2249" i="1"/>
  <c r="M2249" i="1" s="1"/>
  <c r="L2250" i="1"/>
  <c r="M2250" i="1" s="1"/>
  <c r="L2251" i="1"/>
  <c r="M2251" i="1" s="1"/>
  <c r="L2252" i="1"/>
  <c r="M2252" i="1" s="1"/>
  <c r="L2254" i="1"/>
  <c r="M2254" i="1" s="1"/>
  <c r="L2255" i="1"/>
  <c r="M2255" i="1" s="1"/>
  <c r="L2256" i="1"/>
  <c r="M2256" i="1" s="1"/>
  <c r="L2257" i="1"/>
  <c r="M2257" i="1" s="1"/>
  <c r="L2258" i="1"/>
  <c r="M2258" i="1" s="1"/>
  <c r="L2259" i="1"/>
  <c r="M2259" i="1" s="1"/>
  <c r="L2260" i="1"/>
  <c r="M2260" i="1" s="1"/>
  <c r="L2261" i="1"/>
  <c r="M2261" i="1" s="1"/>
  <c r="L2262" i="1"/>
  <c r="M2262" i="1" s="1"/>
  <c r="L2263" i="1"/>
  <c r="M2263" i="1" s="1"/>
  <c r="L2264" i="1"/>
  <c r="M2264" i="1" s="1"/>
  <c r="L2265" i="1"/>
  <c r="M2265" i="1" s="1"/>
  <c r="L2266" i="1"/>
  <c r="M2266" i="1" s="1"/>
  <c r="L2267" i="1"/>
  <c r="M2267" i="1" s="1"/>
  <c r="L2268" i="1"/>
  <c r="M2268" i="1" s="1"/>
  <c r="L2269" i="1"/>
  <c r="M2269" i="1" s="1"/>
  <c r="L2270" i="1"/>
  <c r="M2270" i="1" s="1"/>
  <c r="L2271" i="1"/>
  <c r="M2271" i="1" s="1"/>
  <c r="L2272" i="1"/>
  <c r="M2272" i="1" s="1"/>
  <c r="L2273" i="1"/>
  <c r="M2273" i="1" s="1"/>
  <c r="L2274" i="1"/>
  <c r="M2274" i="1" s="1"/>
  <c r="L2275" i="1"/>
  <c r="M2275" i="1" s="1"/>
  <c r="L2276" i="1"/>
  <c r="M2276" i="1" s="1"/>
  <c r="L2277" i="1"/>
  <c r="M2277" i="1" s="1"/>
  <c r="L2278" i="1"/>
  <c r="M2278" i="1" s="1"/>
  <c r="L2279" i="1"/>
  <c r="M2279" i="1" s="1"/>
  <c r="L2280" i="1"/>
  <c r="M2280" i="1" s="1"/>
  <c r="L2281" i="1"/>
  <c r="M2281" i="1" s="1"/>
  <c r="L2282" i="1"/>
  <c r="M2282" i="1" s="1"/>
  <c r="L2283" i="1"/>
  <c r="M2283" i="1" s="1"/>
  <c r="L2285" i="1"/>
  <c r="M2285" i="1" s="1"/>
  <c r="L2286" i="1"/>
  <c r="M2286" i="1" s="1"/>
  <c r="L2287" i="1"/>
  <c r="M2287" i="1" s="1"/>
  <c r="L2288" i="1"/>
  <c r="M2288" i="1" s="1"/>
  <c r="L2289" i="1"/>
  <c r="M2289" i="1" s="1"/>
  <c r="L2290" i="1"/>
  <c r="M2290" i="1" s="1"/>
  <c r="L2291" i="1"/>
  <c r="M2291" i="1" s="1"/>
  <c r="L2292" i="1"/>
  <c r="M2292" i="1" s="1"/>
  <c r="L2293" i="1"/>
  <c r="M2293" i="1" s="1"/>
  <c r="L2294" i="1"/>
  <c r="M2294" i="1" s="1"/>
  <c r="L2295" i="1"/>
  <c r="M2295" i="1" s="1"/>
  <c r="L2296" i="1"/>
  <c r="M2296" i="1" s="1"/>
  <c r="L2297" i="1"/>
  <c r="M2297" i="1" s="1"/>
  <c r="L2298" i="1"/>
  <c r="M2298" i="1" s="1"/>
  <c r="L2300" i="1"/>
  <c r="M2300" i="1" s="1"/>
  <c r="L2302" i="1"/>
  <c r="M2302" i="1" s="1"/>
  <c r="L2303" i="1"/>
  <c r="M2303" i="1" s="1"/>
  <c r="L2304" i="1"/>
  <c r="M2304" i="1" s="1"/>
  <c r="L2305" i="1"/>
  <c r="M2305" i="1" s="1"/>
  <c r="L2306" i="1"/>
  <c r="M2306" i="1" s="1"/>
  <c r="L2308" i="1"/>
  <c r="M2308" i="1" s="1"/>
  <c r="L2309" i="1"/>
  <c r="M2309" i="1" s="1"/>
  <c r="L2310" i="1"/>
  <c r="M2310" i="1" s="1"/>
  <c r="L2311" i="1"/>
  <c r="M2311" i="1" s="1"/>
  <c r="L2312" i="1"/>
  <c r="M2312" i="1" s="1"/>
  <c r="L2313" i="1"/>
  <c r="M2313" i="1" s="1"/>
  <c r="L2314" i="1"/>
  <c r="M2314" i="1" s="1"/>
  <c r="L2315" i="1"/>
  <c r="M2315" i="1" s="1"/>
  <c r="L2316" i="1"/>
  <c r="M2316" i="1" s="1"/>
  <c r="L2317" i="1"/>
  <c r="M2317" i="1" s="1"/>
  <c r="L2318" i="1"/>
  <c r="M2318" i="1" s="1"/>
  <c r="L2319" i="1"/>
  <c r="M2319" i="1" s="1"/>
  <c r="L2320" i="1"/>
  <c r="M2320" i="1" s="1"/>
  <c r="L2321" i="1"/>
  <c r="M2321" i="1" s="1"/>
  <c r="L2322" i="1"/>
  <c r="M2322" i="1" s="1"/>
  <c r="L2323" i="1"/>
  <c r="M2323" i="1" s="1"/>
  <c r="L2324" i="1"/>
  <c r="M2324" i="1" s="1"/>
  <c r="L2325" i="1"/>
  <c r="M2325" i="1" s="1"/>
  <c r="L2326" i="1"/>
  <c r="M2326" i="1" s="1"/>
  <c r="L2327" i="1"/>
  <c r="M2327" i="1" s="1"/>
  <c r="L2328" i="1"/>
  <c r="M2328" i="1" s="1"/>
  <c r="L2329" i="1"/>
  <c r="M2329" i="1" s="1"/>
  <c r="L2330" i="1"/>
  <c r="M2330" i="1" s="1"/>
  <c r="L2332" i="1"/>
  <c r="M2332" i="1" s="1"/>
  <c r="L2333" i="1"/>
  <c r="M2333" i="1" s="1"/>
  <c r="L2334" i="1"/>
  <c r="M2334" i="1" s="1"/>
  <c r="L2335" i="1"/>
  <c r="M2335" i="1" s="1"/>
  <c r="L2336" i="1"/>
  <c r="M2336" i="1" s="1"/>
  <c r="L2338" i="1"/>
  <c r="M2338" i="1" s="1"/>
  <c r="L2340" i="1"/>
  <c r="M2340" i="1" s="1"/>
  <c r="L2341" i="1"/>
  <c r="M2341" i="1" s="1"/>
  <c r="L2342" i="1"/>
  <c r="M2342" i="1" s="1"/>
  <c r="L2344" i="1"/>
  <c r="M2344" i="1" s="1"/>
  <c r="L2345" i="1"/>
  <c r="M2345" i="1" s="1"/>
  <c r="L2346" i="1"/>
  <c r="M2346" i="1" s="1"/>
  <c r="L2347" i="1"/>
  <c r="M2347" i="1" s="1"/>
  <c r="L2348" i="1"/>
  <c r="M2348" i="1" s="1"/>
  <c r="L2349" i="1"/>
  <c r="M2349" i="1" s="1"/>
  <c r="L2350" i="1"/>
  <c r="M2350" i="1" s="1"/>
  <c r="L2351" i="1"/>
  <c r="M2351" i="1" s="1"/>
  <c r="L2352" i="1"/>
  <c r="M2352" i="1" s="1"/>
  <c r="L2353" i="1"/>
  <c r="M2353" i="1" s="1"/>
  <c r="L2354" i="1"/>
  <c r="M2354" i="1" s="1"/>
  <c r="L2355" i="1"/>
  <c r="M2355" i="1" s="1"/>
  <c r="L2356" i="1"/>
  <c r="M2356" i="1" s="1"/>
  <c r="L2358" i="1"/>
  <c r="M2358" i="1" s="1"/>
  <c r="L2359" i="1"/>
  <c r="M2359" i="1" s="1"/>
  <c r="L2360" i="1"/>
  <c r="M2360" i="1" s="1"/>
  <c r="L2361" i="1"/>
  <c r="M2361" i="1" s="1"/>
  <c r="L2362" i="1"/>
  <c r="M2362" i="1" s="1"/>
  <c r="L2363" i="1"/>
  <c r="M2363" i="1" s="1"/>
  <c r="L2364" i="1"/>
  <c r="M2364" i="1" s="1"/>
  <c r="L2365" i="1"/>
  <c r="M2365" i="1" s="1"/>
  <c r="L2366" i="1"/>
  <c r="M2366" i="1" s="1"/>
  <c r="L2367" i="1"/>
  <c r="M2367" i="1" s="1"/>
  <c r="L2368" i="1"/>
  <c r="M2368" i="1" s="1"/>
  <c r="L2369" i="1"/>
  <c r="M2369" i="1" s="1"/>
  <c r="L2370" i="1"/>
  <c r="M2370" i="1" s="1"/>
  <c r="L2372" i="1"/>
  <c r="M2372" i="1" s="1"/>
  <c r="L2373" i="1"/>
  <c r="M2373" i="1" s="1"/>
  <c r="L2374" i="1"/>
  <c r="M2374" i="1" s="1"/>
  <c r="L2375" i="1"/>
  <c r="M2375" i="1" s="1"/>
  <c r="L2376" i="1"/>
  <c r="M2376" i="1" s="1"/>
  <c r="L2377" i="1"/>
  <c r="M2377" i="1" s="1"/>
  <c r="L2378" i="1"/>
  <c r="M2378" i="1" s="1"/>
  <c r="L2379" i="1"/>
  <c r="M2379" i="1" s="1"/>
  <c r="L2380" i="1"/>
  <c r="M2380" i="1" s="1"/>
  <c r="L2381" i="1"/>
  <c r="M2381" i="1" s="1"/>
  <c r="L2382" i="1"/>
  <c r="M2382" i="1" s="1"/>
  <c r="L2383" i="1"/>
  <c r="M2383" i="1" s="1"/>
  <c r="L2384" i="1"/>
  <c r="M2384" i="1" s="1"/>
  <c r="L2385" i="1"/>
  <c r="M2385" i="1" s="1"/>
  <c r="L2386" i="1"/>
  <c r="M2386" i="1" s="1"/>
  <c r="L2387" i="1"/>
  <c r="M2387" i="1" s="1"/>
  <c r="L2388" i="1"/>
  <c r="M2388" i="1" s="1"/>
  <c r="L2389" i="1"/>
  <c r="M2389" i="1" s="1"/>
  <c r="L2390" i="1"/>
  <c r="M2390" i="1" s="1"/>
  <c r="L2391" i="1"/>
  <c r="M2391" i="1" s="1"/>
  <c r="L2392" i="1"/>
  <c r="M2392" i="1" s="1"/>
  <c r="L2393" i="1"/>
  <c r="M2393" i="1" s="1"/>
  <c r="L2394" i="1"/>
  <c r="M2394" i="1" s="1"/>
  <c r="L2395" i="1"/>
  <c r="M2395" i="1" s="1"/>
  <c r="L2396" i="1"/>
  <c r="M2396" i="1" s="1"/>
  <c r="L2397" i="1"/>
  <c r="M2397" i="1" s="1"/>
  <c r="L2398" i="1"/>
  <c r="M2398" i="1" s="1"/>
  <c r="L2399" i="1"/>
  <c r="M2399" i="1" s="1"/>
  <c r="L2400" i="1"/>
  <c r="M2400" i="1" s="1"/>
  <c r="L2401" i="1"/>
  <c r="M2401" i="1" s="1"/>
  <c r="L2402" i="1"/>
  <c r="M2402" i="1" s="1"/>
  <c r="L2403" i="1"/>
  <c r="M2403" i="1" s="1"/>
  <c r="L2404" i="1"/>
  <c r="M2404" i="1" s="1"/>
  <c r="L2405" i="1"/>
  <c r="M2405" i="1" s="1"/>
  <c r="L2406" i="1"/>
  <c r="M2406" i="1" s="1"/>
  <c r="L2407" i="1"/>
  <c r="M2407" i="1" s="1"/>
  <c r="L2408" i="1"/>
  <c r="M2408" i="1" s="1"/>
  <c r="L2409" i="1"/>
  <c r="M2409" i="1" s="1"/>
  <c r="L2410" i="1"/>
  <c r="M2410" i="1" s="1"/>
  <c r="L2411" i="1"/>
  <c r="M2411" i="1" s="1"/>
  <c r="L2412" i="1"/>
  <c r="M2412" i="1" s="1"/>
  <c r="L2414" i="1"/>
  <c r="M2414" i="1" s="1"/>
  <c r="L2415" i="1"/>
  <c r="M2415" i="1" s="1"/>
  <c r="L2416" i="1"/>
  <c r="M2416" i="1" s="1"/>
  <c r="L2417" i="1"/>
  <c r="M2417" i="1" s="1"/>
  <c r="L2418" i="1"/>
  <c r="M2418" i="1" s="1"/>
  <c r="L2419" i="1"/>
  <c r="M2419" i="1" s="1"/>
  <c r="L2420" i="1"/>
  <c r="M2420" i="1" s="1"/>
  <c r="L2421" i="1"/>
  <c r="M2421" i="1" s="1"/>
  <c r="L2422" i="1"/>
  <c r="M2422" i="1" s="1"/>
  <c r="L2423" i="1"/>
  <c r="M2423" i="1" s="1"/>
  <c r="L2424" i="1"/>
  <c r="M2424" i="1" s="1"/>
  <c r="L2425" i="1"/>
  <c r="M2425" i="1" s="1"/>
  <c r="L2426" i="1"/>
  <c r="M2426" i="1" s="1"/>
  <c r="L2427" i="1"/>
  <c r="M2427" i="1" s="1"/>
  <c r="L2428" i="1"/>
  <c r="M2428" i="1" s="1"/>
  <c r="L2429" i="1"/>
  <c r="M2429" i="1" s="1"/>
  <c r="L2430" i="1"/>
  <c r="M2430" i="1" s="1"/>
  <c r="L2431" i="1"/>
  <c r="M2431" i="1" s="1"/>
  <c r="L2432" i="1"/>
  <c r="M2432" i="1" s="1"/>
  <c r="L2433" i="1"/>
  <c r="M2433" i="1" s="1"/>
  <c r="L2434" i="1"/>
  <c r="M2434" i="1" s="1"/>
  <c r="L2435" i="1"/>
  <c r="M2435" i="1" s="1"/>
  <c r="L2436" i="1"/>
  <c r="M2436" i="1" s="1"/>
  <c r="L2437" i="1"/>
  <c r="M2437" i="1" s="1"/>
  <c r="L2438" i="1"/>
  <c r="M2438" i="1" s="1"/>
  <c r="L2439" i="1"/>
  <c r="M2439" i="1" s="1"/>
  <c r="L2440" i="1"/>
  <c r="M2440" i="1" s="1"/>
  <c r="L2441" i="1"/>
  <c r="M2441" i="1" s="1"/>
  <c r="L2442" i="1"/>
  <c r="M2442" i="1" s="1"/>
  <c r="L2443" i="1"/>
  <c r="M2443" i="1" s="1"/>
  <c r="L2444" i="1"/>
  <c r="M2444" i="1" s="1"/>
  <c r="L2445" i="1"/>
  <c r="M2445" i="1" s="1"/>
  <c r="L2446" i="1"/>
  <c r="M2446" i="1" s="1"/>
  <c r="L2447" i="1"/>
  <c r="M2447" i="1" s="1"/>
  <c r="L2448" i="1"/>
  <c r="M2448" i="1" s="1"/>
  <c r="L2449" i="1"/>
  <c r="M2449" i="1" s="1"/>
  <c r="L2450" i="1"/>
  <c r="M2450" i="1" s="1"/>
  <c r="L2451" i="1"/>
  <c r="M2451" i="1" s="1"/>
  <c r="L2452" i="1"/>
  <c r="M2452" i="1" s="1"/>
  <c r="L2453" i="1"/>
  <c r="M2453" i="1" s="1"/>
  <c r="L2454" i="1"/>
  <c r="M2454" i="1" s="1"/>
  <c r="L2455" i="1"/>
  <c r="M2455" i="1" s="1"/>
  <c r="L2456" i="1"/>
  <c r="M2456" i="1" s="1"/>
  <c r="L2457" i="1"/>
  <c r="M2457" i="1" s="1"/>
  <c r="L2458" i="1"/>
  <c r="M2458" i="1" s="1"/>
  <c r="L2459" i="1"/>
  <c r="M2459" i="1" s="1"/>
  <c r="L2460" i="1"/>
  <c r="M2460" i="1" s="1"/>
  <c r="L2461" i="1"/>
  <c r="M2461" i="1" s="1"/>
  <c r="L2462" i="1"/>
  <c r="M2462" i="1" s="1"/>
  <c r="L2463" i="1"/>
  <c r="M2463" i="1" s="1"/>
  <c r="L2464" i="1"/>
  <c r="M2464" i="1" s="1"/>
  <c r="L2465" i="1"/>
  <c r="M2465" i="1" s="1"/>
  <c r="L2466" i="1"/>
  <c r="M2466" i="1" s="1"/>
  <c r="L2467" i="1"/>
  <c r="M2467" i="1" s="1"/>
  <c r="L2468" i="1"/>
  <c r="M2468" i="1" s="1"/>
  <c r="L2469" i="1"/>
  <c r="M2469" i="1" s="1"/>
  <c r="L2470" i="1"/>
  <c r="M2470" i="1" s="1"/>
  <c r="L2471" i="1"/>
  <c r="M2471" i="1" s="1"/>
  <c r="L2472" i="1"/>
  <c r="M2472" i="1" s="1"/>
  <c r="L2473" i="1"/>
  <c r="M2473" i="1" s="1"/>
  <c r="L2474" i="1"/>
  <c r="M2474" i="1" s="1"/>
  <c r="L2475" i="1"/>
  <c r="M2475" i="1" s="1"/>
  <c r="L2477" i="1"/>
  <c r="M2477" i="1" s="1"/>
  <c r="L2478" i="1"/>
  <c r="M2478" i="1" s="1"/>
  <c r="L2479" i="1"/>
  <c r="M2479" i="1" s="1"/>
  <c r="L2480" i="1"/>
  <c r="M2480" i="1" s="1"/>
  <c r="L2481" i="1"/>
  <c r="M2481" i="1" s="1"/>
  <c r="L2482" i="1"/>
  <c r="M2482" i="1" s="1"/>
  <c r="L2483" i="1"/>
  <c r="M2483" i="1" s="1"/>
  <c r="L2484" i="1"/>
  <c r="M2484" i="1" s="1"/>
  <c r="L2485" i="1"/>
  <c r="M2485" i="1" s="1"/>
  <c r="L2486" i="1"/>
  <c r="M2486" i="1" s="1"/>
  <c r="L2487" i="1"/>
  <c r="M2487" i="1" s="1"/>
  <c r="L2488" i="1"/>
  <c r="M2488" i="1" s="1"/>
  <c r="L2489" i="1"/>
  <c r="M2489" i="1" s="1"/>
  <c r="L2490" i="1"/>
  <c r="M2490" i="1" s="1"/>
  <c r="L2491" i="1"/>
  <c r="M2491" i="1" s="1"/>
  <c r="L2492" i="1"/>
  <c r="M2492" i="1" s="1"/>
  <c r="L2493" i="1"/>
  <c r="M2493" i="1" s="1"/>
  <c r="L2494" i="1"/>
  <c r="M2494" i="1" s="1"/>
  <c r="L2495" i="1"/>
  <c r="M2495" i="1" s="1"/>
  <c r="L2496" i="1"/>
  <c r="M2496" i="1" s="1"/>
  <c r="L2497" i="1"/>
  <c r="M2497" i="1" s="1"/>
  <c r="L2499" i="1"/>
  <c r="M2499" i="1" s="1"/>
  <c r="L2500" i="1"/>
  <c r="M2500" i="1" s="1"/>
  <c r="L2501" i="1"/>
  <c r="M2501" i="1" s="1"/>
  <c r="L2502" i="1"/>
  <c r="M2502" i="1" s="1"/>
  <c r="L2503" i="1"/>
  <c r="M2503" i="1" s="1"/>
  <c r="L2504" i="1"/>
  <c r="M2504" i="1" s="1"/>
  <c r="L2507" i="1"/>
  <c r="M2507" i="1" s="1"/>
  <c r="L2508" i="1"/>
  <c r="M2508" i="1" s="1"/>
  <c r="L2509" i="1"/>
  <c r="M2509" i="1" s="1"/>
  <c r="L2510" i="1"/>
  <c r="M2510" i="1" s="1"/>
  <c r="L2511" i="1"/>
  <c r="M2511" i="1" s="1"/>
  <c r="L2512" i="1"/>
  <c r="M2512" i="1" s="1"/>
  <c r="L2513" i="1"/>
  <c r="M2513" i="1" s="1"/>
  <c r="L2514" i="1"/>
  <c r="M2514" i="1" s="1"/>
  <c r="L2515" i="1"/>
  <c r="M2515" i="1" s="1"/>
  <c r="L2516" i="1"/>
  <c r="M2516" i="1" s="1"/>
  <c r="L2517" i="1"/>
  <c r="M2517" i="1" s="1"/>
  <c r="L2518" i="1"/>
  <c r="M2518" i="1" s="1"/>
  <c r="L2519" i="1"/>
  <c r="M2519" i="1" s="1"/>
  <c r="L2520" i="1"/>
  <c r="M2520" i="1" s="1"/>
  <c r="L2521" i="1"/>
  <c r="M2521" i="1" s="1"/>
  <c r="L2522" i="1"/>
  <c r="M2522" i="1" s="1"/>
  <c r="L2523" i="1"/>
  <c r="M2523" i="1" s="1"/>
  <c r="L2524" i="1"/>
  <c r="M2524" i="1" s="1"/>
  <c r="L2525" i="1"/>
  <c r="M2525" i="1" s="1"/>
  <c r="L2526" i="1"/>
  <c r="M2526" i="1" s="1"/>
  <c r="L2527" i="1"/>
  <c r="M2527" i="1" s="1"/>
  <c r="L2528" i="1"/>
  <c r="M2528" i="1" s="1"/>
  <c r="L2529" i="1"/>
  <c r="M2529" i="1" s="1"/>
  <c r="L2530" i="1"/>
  <c r="M2530" i="1" s="1"/>
  <c r="L2531" i="1"/>
  <c r="M2531" i="1" s="1"/>
  <c r="L2532" i="1"/>
  <c r="M2532" i="1" s="1"/>
  <c r="L2533" i="1"/>
  <c r="M2533" i="1" s="1"/>
  <c r="L2534" i="1"/>
  <c r="M2534" i="1" s="1"/>
  <c r="L2537" i="1"/>
  <c r="M2537" i="1" s="1"/>
  <c r="L2539" i="1"/>
  <c r="M2539" i="1" s="1"/>
  <c r="L2540" i="1"/>
  <c r="M2540" i="1" s="1"/>
  <c r="L2541" i="1"/>
  <c r="M2541" i="1" s="1"/>
  <c r="L2543" i="1"/>
  <c r="M2543" i="1" s="1"/>
  <c r="L2544" i="1"/>
  <c r="M2544" i="1" s="1"/>
  <c r="L2545" i="1"/>
  <c r="M2545" i="1" s="1"/>
  <c r="L2546" i="1"/>
  <c r="M2546" i="1" s="1"/>
  <c r="L2547" i="1"/>
  <c r="M2547" i="1" s="1"/>
  <c r="L2548" i="1"/>
  <c r="M2548" i="1" s="1"/>
  <c r="L2549" i="1"/>
  <c r="M2549" i="1" s="1"/>
  <c r="L2550" i="1"/>
  <c r="M2550" i="1" s="1"/>
  <c r="L2551" i="1"/>
  <c r="M2551" i="1" s="1"/>
  <c r="L2552" i="1"/>
  <c r="M2552" i="1" s="1"/>
  <c r="L2553" i="1"/>
  <c r="M2553" i="1" s="1"/>
  <c r="L2554" i="1"/>
  <c r="M2554" i="1" s="1"/>
  <c r="L2555" i="1"/>
  <c r="M2555" i="1" s="1"/>
  <c r="L2556" i="1"/>
  <c r="M2556" i="1" s="1"/>
  <c r="L2557" i="1"/>
  <c r="M2557" i="1" s="1"/>
  <c r="L2558" i="1"/>
  <c r="M2558" i="1" s="1"/>
  <c r="L2559" i="1"/>
  <c r="M2559" i="1" s="1"/>
  <c r="L2560" i="1"/>
  <c r="M2560" i="1" s="1"/>
  <c r="L2561" i="1"/>
  <c r="M2561" i="1" s="1"/>
  <c r="L2562" i="1"/>
  <c r="M2562" i="1" s="1"/>
  <c r="L2563" i="1"/>
  <c r="M2563" i="1" s="1"/>
  <c r="L2564" i="1"/>
  <c r="M2564" i="1" s="1"/>
  <c r="L2565" i="1"/>
  <c r="M2565" i="1" s="1"/>
  <c r="L2566" i="1"/>
  <c r="M2566" i="1" s="1"/>
  <c r="L2567" i="1"/>
  <c r="M2567" i="1" s="1"/>
  <c r="L2568" i="1"/>
  <c r="M2568" i="1" s="1"/>
  <c r="L2569" i="1"/>
  <c r="M2569" i="1" s="1"/>
  <c r="L2570" i="1"/>
  <c r="M2570" i="1" s="1"/>
  <c r="L2571" i="1"/>
  <c r="M2571" i="1" s="1"/>
  <c r="L2572" i="1"/>
  <c r="M2572" i="1" s="1"/>
  <c r="L2573" i="1"/>
  <c r="M2573" i="1" s="1"/>
  <c r="L2574" i="1"/>
  <c r="M2574" i="1" s="1"/>
  <c r="L2575" i="1"/>
  <c r="M2575" i="1" s="1"/>
  <c r="L2576" i="1"/>
  <c r="M2576" i="1" s="1"/>
  <c r="L2577" i="1"/>
  <c r="M2577" i="1" s="1"/>
  <c r="L2578" i="1"/>
  <c r="M2578" i="1" s="1"/>
  <c r="L2579" i="1"/>
  <c r="M2579" i="1" s="1"/>
  <c r="L2580" i="1"/>
  <c r="M2580" i="1" s="1"/>
  <c r="L2581" i="1"/>
  <c r="M2581" i="1" s="1"/>
  <c r="L2582" i="1"/>
  <c r="M2582" i="1" s="1"/>
  <c r="L2583" i="1"/>
  <c r="M2583" i="1" s="1"/>
  <c r="L2584" i="1"/>
  <c r="M2584" i="1" s="1"/>
  <c r="L2585" i="1"/>
  <c r="M2585" i="1" s="1"/>
  <c r="L2586" i="1"/>
  <c r="M2586" i="1" s="1"/>
  <c r="L2587" i="1"/>
  <c r="M2587" i="1" s="1"/>
  <c r="L2588" i="1"/>
  <c r="M2588" i="1" s="1"/>
  <c r="L2589" i="1"/>
  <c r="M2589" i="1" s="1"/>
  <c r="L2590" i="1"/>
  <c r="M2590" i="1" s="1"/>
  <c r="L2591" i="1"/>
  <c r="M2591" i="1" s="1"/>
  <c r="L2592" i="1"/>
  <c r="M2592" i="1" s="1"/>
  <c r="L2593" i="1"/>
  <c r="M2593" i="1" s="1"/>
  <c r="L2594" i="1"/>
  <c r="M2594" i="1" s="1"/>
  <c r="L2595" i="1"/>
  <c r="M2595" i="1" s="1"/>
  <c r="L2596" i="1"/>
  <c r="M2596" i="1" s="1"/>
  <c r="L2597" i="1"/>
  <c r="M2597" i="1" s="1"/>
  <c r="L2598" i="1"/>
  <c r="M2598" i="1" s="1"/>
  <c r="L2599" i="1"/>
  <c r="M2599" i="1" s="1"/>
  <c r="L2600" i="1"/>
  <c r="M2600" i="1" s="1"/>
  <c r="L2601" i="1"/>
  <c r="M2601" i="1" s="1"/>
  <c r="L2602" i="1"/>
  <c r="M2602" i="1" s="1"/>
  <c r="L2603" i="1"/>
  <c r="M2603" i="1" s="1"/>
  <c r="L2604" i="1"/>
  <c r="M2604" i="1" s="1"/>
  <c r="L2605" i="1"/>
  <c r="M2605" i="1" s="1"/>
  <c r="L2606" i="1"/>
  <c r="M2606" i="1" s="1"/>
  <c r="L2607" i="1"/>
  <c r="M2607" i="1" s="1"/>
  <c r="L2608" i="1"/>
  <c r="M2608" i="1" s="1"/>
  <c r="L2609" i="1"/>
  <c r="M2609" i="1" s="1"/>
  <c r="L2610" i="1"/>
  <c r="M2610" i="1" s="1"/>
  <c r="L2611" i="1"/>
  <c r="M2611" i="1" s="1"/>
  <c r="L2612" i="1"/>
  <c r="M2612" i="1" s="1"/>
  <c r="L2613" i="1"/>
  <c r="M2613" i="1" s="1"/>
  <c r="L2614" i="1"/>
  <c r="M2614" i="1" s="1"/>
  <c r="L2616" i="1"/>
  <c r="M2616" i="1" s="1"/>
  <c r="L2617" i="1"/>
  <c r="M2617" i="1" s="1"/>
  <c r="L2618" i="1"/>
  <c r="M2618" i="1" s="1"/>
  <c r="L2619" i="1"/>
  <c r="M2619" i="1" s="1"/>
  <c r="L2620" i="1"/>
  <c r="M2620" i="1" s="1"/>
  <c r="L2621" i="1"/>
  <c r="M2621" i="1" s="1"/>
  <c r="L2622" i="1"/>
  <c r="M2622" i="1" s="1"/>
  <c r="L2623" i="1"/>
  <c r="M2623" i="1" s="1"/>
  <c r="L2624" i="1"/>
  <c r="M2624" i="1" s="1"/>
  <c r="L2625" i="1"/>
  <c r="M2625" i="1" s="1"/>
  <c r="L2626" i="1"/>
  <c r="M2626" i="1" s="1"/>
  <c r="L2627" i="1"/>
  <c r="M2627" i="1" s="1"/>
  <c r="L2628" i="1"/>
  <c r="M2628" i="1" s="1"/>
  <c r="L2629" i="1"/>
  <c r="M2629" i="1" s="1"/>
  <c r="L2630" i="1"/>
  <c r="M2630" i="1" s="1"/>
  <c r="L2631" i="1"/>
  <c r="M2631" i="1" s="1"/>
  <c r="L2632" i="1"/>
  <c r="M2632" i="1" s="1"/>
  <c r="L2633" i="1"/>
  <c r="M2633" i="1" s="1"/>
  <c r="L2634" i="1"/>
  <c r="M2634" i="1" s="1"/>
  <c r="L2635" i="1"/>
  <c r="M2635" i="1" s="1"/>
  <c r="L2636" i="1"/>
  <c r="M2636" i="1" s="1"/>
  <c r="L2637" i="1"/>
  <c r="M2637" i="1" s="1"/>
  <c r="L2638" i="1"/>
  <c r="M2638" i="1" s="1"/>
  <c r="L2639" i="1"/>
  <c r="M2639" i="1" s="1"/>
  <c r="L2640" i="1"/>
  <c r="M2640" i="1" s="1"/>
  <c r="L2641" i="1"/>
  <c r="M2641" i="1" s="1"/>
  <c r="L2642" i="1"/>
  <c r="M2642" i="1" s="1"/>
  <c r="L2643" i="1"/>
  <c r="M2643" i="1" s="1"/>
  <c r="L2644" i="1"/>
  <c r="M2644" i="1" s="1"/>
  <c r="L2645" i="1"/>
  <c r="M2645" i="1" s="1"/>
  <c r="L2646" i="1"/>
  <c r="M2646" i="1" s="1"/>
  <c r="L2647" i="1"/>
  <c r="M2647" i="1" s="1"/>
  <c r="L2649" i="1"/>
  <c r="M2649" i="1" s="1"/>
  <c r="L2650" i="1"/>
  <c r="M2650" i="1" s="1"/>
  <c r="L2651" i="1"/>
  <c r="M2651" i="1" s="1"/>
  <c r="L2652" i="1"/>
  <c r="M2652" i="1" s="1"/>
  <c r="L2653" i="1"/>
  <c r="M2653" i="1" s="1"/>
  <c r="L2654" i="1"/>
  <c r="M2654" i="1" s="1"/>
  <c r="L2655" i="1"/>
  <c r="M2655" i="1" s="1"/>
  <c r="L2656" i="1"/>
  <c r="M2656" i="1" s="1"/>
  <c r="L2657" i="1"/>
  <c r="M2657" i="1" s="1"/>
  <c r="L2658" i="1"/>
  <c r="M2658" i="1" s="1"/>
  <c r="L2659" i="1"/>
  <c r="M2659" i="1" s="1"/>
  <c r="L2660" i="1"/>
  <c r="M2660" i="1" s="1"/>
  <c r="L2661" i="1"/>
  <c r="M2661" i="1" s="1"/>
  <c r="L2662" i="1"/>
  <c r="M2662" i="1" s="1"/>
  <c r="L2663" i="1"/>
  <c r="M2663" i="1" s="1"/>
  <c r="L2664" i="1"/>
  <c r="M2664" i="1" s="1"/>
  <c r="L2665" i="1"/>
  <c r="M2665" i="1" s="1"/>
  <c r="L2666" i="1"/>
  <c r="M2666" i="1" s="1"/>
  <c r="L2667" i="1"/>
  <c r="M2667" i="1" s="1"/>
  <c r="L2668" i="1"/>
  <c r="M2668" i="1" s="1"/>
  <c r="L2669" i="1"/>
  <c r="M2669" i="1" s="1"/>
  <c r="L2670" i="1"/>
  <c r="M2670" i="1" s="1"/>
  <c r="L2671" i="1"/>
  <c r="M2671" i="1" s="1"/>
  <c r="L2672" i="1"/>
  <c r="M2672" i="1" s="1"/>
  <c r="L2673" i="1"/>
  <c r="M2673" i="1" s="1"/>
  <c r="L2674" i="1"/>
  <c r="M2674" i="1" s="1"/>
  <c r="L2675" i="1"/>
  <c r="M2675" i="1" s="1"/>
  <c r="L2676" i="1"/>
  <c r="M2676" i="1" s="1"/>
  <c r="L2677" i="1"/>
  <c r="M2677" i="1" s="1"/>
  <c r="L2678" i="1"/>
  <c r="M2678" i="1" s="1"/>
  <c r="L2679" i="1"/>
  <c r="M2679" i="1" s="1"/>
  <c r="L2680" i="1"/>
  <c r="M2680" i="1" s="1"/>
  <c r="L2681" i="1"/>
  <c r="M2681" i="1" s="1"/>
  <c r="L2682" i="1"/>
  <c r="M2682" i="1" s="1"/>
  <c r="L2683" i="1"/>
  <c r="M2683" i="1" s="1"/>
  <c r="L2684" i="1"/>
  <c r="M2684" i="1" s="1"/>
  <c r="L2685" i="1"/>
  <c r="M2685" i="1" s="1"/>
  <c r="L2686" i="1"/>
  <c r="M2686" i="1" s="1"/>
  <c r="L2687" i="1"/>
  <c r="M2687" i="1" s="1"/>
  <c r="L2688" i="1"/>
  <c r="M2688" i="1" s="1"/>
  <c r="L2689" i="1"/>
  <c r="M2689" i="1" s="1"/>
  <c r="L2690" i="1"/>
  <c r="M2690" i="1" s="1"/>
  <c r="L2691" i="1"/>
  <c r="M2691" i="1" s="1"/>
  <c r="L2692" i="1"/>
  <c r="M2692" i="1" s="1"/>
  <c r="L2693" i="1"/>
  <c r="M2693" i="1" s="1"/>
  <c r="L2694" i="1"/>
  <c r="M2694" i="1" s="1"/>
  <c r="L2695" i="1"/>
  <c r="M2695" i="1" s="1"/>
  <c r="L2696" i="1"/>
  <c r="M2696" i="1" s="1"/>
  <c r="L2697" i="1"/>
  <c r="M2697" i="1" s="1"/>
  <c r="L2698" i="1"/>
  <c r="M2698" i="1" s="1"/>
  <c r="L2699" i="1"/>
  <c r="M2699" i="1" s="1"/>
  <c r="L2700" i="1"/>
  <c r="M2700" i="1" s="1"/>
  <c r="L2701" i="1"/>
  <c r="M2701" i="1" s="1"/>
  <c r="L2702" i="1"/>
  <c r="M2702" i="1" s="1"/>
  <c r="L2704" i="1"/>
  <c r="M2704" i="1" s="1"/>
  <c r="L2705" i="1"/>
  <c r="M2705" i="1" s="1"/>
  <c r="L2706" i="1"/>
  <c r="M2706" i="1" s="1"/>
  <c r="L2707" i="1"/>
  <c r="M2707" i="1" s="1"/>
  <c r="L2708" i="1"/>
  <c r="M2708" i="1" s="1"/>
  <c r="L2709" i="1"/>
  <c r="M2709" i="1" s="1"/>
  <c r="L2710" i="1"/>
  <c r="M2710" i="1" s="1"/>
  <c r="L2711" i="1"/>
  <c r="M2711" i="1" s="1"/>
  <c r="L2712" i="1"/>
  <c r="M2712" i="1" s="1"/>
  <c r="L2713" i="1"/>
  <c r="M2713" i="1" s="1"/>
  <c r="L2714" i="1"/>
  <c r="M2714" i="1" s="1"/>
  <c r="L2715" i="1"/>
  <c r="M2715" i="1" s="1"/>
  <c r="L2716" i="1"/>
  <c r="M2716" i="1" s="1"/>
  <c r="L2717" i="1"/>
  <c r="M2717" i="1" s="1"/>
  <c r="L2718" i="1"/>
  <c r="M2718" i="1" s="1"/>
  <c r="L2719" i="1"/>
  <c r="M2719" i="1" s="1"/>
  <c r="L2720" i="1"/>
  <c r="M2720" i="1" s="1"/>
  <c r="L2721" i="1"/>
  <c r="M2721" i="1" s="1"/>
  <c r="L2722" i="1"/>
  <c r="M2722" i="1" s="1"/>
  <c r="L2724" i="1"/>
  <c r="M2724" i="1" s="1"/>
  <c r="L2726" i="1"/>
  <c r="M2726" i="1" s="1"/>
  <c r="L2727" i="1"/>
  <c r="M2727" i="1" s="1"/>
  <c r="L2728" i="1"/>
  <c r="M2728" i="1" s="1"/>
  <c r="L2729" i="1"/>
  <c r="M2729" i="1" s="1"/>
  <c r="L2730" i="1"/>
  <c r="M2730" i="1" s="1"/>
  <c r="L2731" i="1"/>
  <c r="M2731" i="1" s="1"/>
  <c r="L2732" i="1"/>
  <c r="M2732" i="1" s="1"/>
  <c r="L2733" i="1"/>
  <c r="M2733" i="1" s="1"/>
  <c r="L2734" i="1"/>
  <c r="M2734" i="1" s="1"/>
  <c r="L2735" i="1"/>
  <c r="M2735" i="1" s="1"/>
  <c r="L2736" i="1"/>
  <c r="M2736" i="1" s="1"/>
  <c r="L2737" i="1"/>
  <c r="M2737" i="1" s="1"/>
  <c r="L2738" i="1"/>
  <c r="M2738" i="1" s="1"/>
  <c r="L2739" i="1"/>
  <c r="M2739" i="1" s="1"/>
  <c r="L2740" i="1"/>
  <c r="M2740" i="1" s="1"/>
  <c r="L2741" i="1"/>
  <c r="M2741" i="1" s="1"/>
  <c r="L2742" i="1"/>
  <c r="M2742" i="1" s="1"/>
  <c r="L2743" i="1"/>
  <c r="M2743" i="1" s="1"/>
  <c r="L2744" i="1"/>
  <c r="M2744" i="1" s="1"/>
  <c r="L2745" i="1"/>
  <c r="M2745" i="1" s="1"/>
  <c r="L2746" i="1"/>
  <c r="M2746" i="1" s="1"/>
  <c r="L2747" i="1"/>
  <c r="M2747" i="1" s="1"/>
  <c r="L2748" i="1"/>
  <c r="M2748" i="1" s="1"/>
  <c r="L2749" i="1"/>
  <c r="M2749" i="1" s="1"/>
  <c r="L2750" i="1"/>
  <c r="M2750" i="1" s="1"/>
  <c r="L2751" i="1"/>
  <c r="M2751" i="1" s="1"/>
  <c r="L2752" i="1"/>
  <c r="M2752" i="1" s="1"/>
  <c r="L2753" i="1"/>
  <c r="M2753" i="1" s="1"/>
  <c r="L2754" i="1"/>
  <c r="M2754" i="1" s="1"/>
  <c r="L2755" i="1"/>
  <c r="M2755" i="1" s="1"/>
  <c r="L2756" i="1"/>
  <c r="M2756" i="1" s="1"/>
  <c r="L2757" i="1"/>
  <c r="M2757" i="1" s="1"/>
  <c r="L2758" i="1"/>
  <c r="M2758" i="1" s="1"/>
  <c r="L2759" i="1"/>
  <c r="M2759" i="1" s="1"/>
  <c r="L2760" i="1"/>
  <c r="M2760" i="1" s="1"/>
  <c r="L2761" i="1"/>
  <c r="M2761" i="1" s="1"/>
  <c r="L2762" i="1"/>
  <c r="M2762" i="1" s="1"/>
  <c r="L2763" i="1"/>
  <c r="M2763" i="1" s="1"/>
  <c r="L2764" i="1"/>
  <c r="M2764" i="1" s="1"/>
  <c r="L2765" i="1"/>
  <c r="M2765" i="1" s="1"/>
  <c r="L2766" i="1"/>
  <c r="M2766" i="1" s="1"/>
  <c r="L2767" i="1"/>
  <c r="M2767" i="1" s="1"/>
  <c r="L2768" i="1"/>
  <c r="M2768" i="1" s="1"/>
  <c r="L2769" i="1"/>
  <c r="M2769" i="1" s="1"/>
  <c r="L2770" i="1"/>
  <c r="M2770" i="1" s="1"/>
  <c r="L2771" i="1"/>
  <c r="M2771" i="1" s="1"/>
  <c r="L2772" i="1"/>
  <c r="M2772" i="1" s="1"/>
  <c r="L2774" i="1"/>
  <c r="M2774" i="1" s="1"/>
  <c r="L2775" i="1"/>
  <c r="M2775" i="1" s="1"/>
  <c r="L2776" i="1"/>
  <c r="M2776" i="1" s="1"/>
  <c r="L2777" i="1"/>
  <c r="M2777" i="1" s="1"/>
  <c r="L2779" i="1"/>
  <c r="M2779" i="1" s="1"/>
  <c r="L2780" i="1"/>
  <c r="M2780" i="1" s="1"/>
  <c r="L2782" i="1"/>
  <c r="M2782" i="1" s="1"/>
  <c r="L2783" i="1"/>
  <c r="M2783" i="1" s="1"/>
  <c r="L2784" i="1"/>
  <c r="M2784" i="1" s="1"/>
  <c r="L2785" i="1"/>
  <c r="M2785" i="1" s="1"/>
  <c r="L2786" i="1"/>
  <c r="M2786" i="1" s="1"/>
  <c r="L2787" i="1"/>
  <c r="M2787" i="1" s="1"/>
  <c r="L2788" i="1"/>
  <c r="M2788" i="1" s="1"/>
  <c r="L2789" i="1"/>
  <c r="M2789" i="1" s="1"/>
  <c r="L2791" i="1"/>
  <c r="M2791" i="1" s="1"/>
  <c r="L2792" i="1"/>
  <c r="M2792" i="1" s="1"/>
  <c r="L2793" i="1"/>
  <c r="M2793" i="1" s="1"/>
  <c r="L2794" i="1"/>
  <c r="M2794" i="1" s="1"/>
  <c r="L2795" i="1"/>
  <c r="M2795" i="1" s="1"/>
  <c r="L2796" i="1"/>
  <c r="M2796" i="1" s="1"/>
  <c r="L2797" i="1"/>
  <c r="M2797" i="1" s="1"/>
  <c r="L2798" i="1"/>
  <c r="M2798" i="1" s="1"/>
  <c r="L2799" i="1"/>
  <c r="M2799" i="1" s="1"/>
  <c r="L2800" i="1"/>
  <c r="M2800" i="1" s="1"/>
  <c r="L2801" i="1"/>
  <c r="M2801" i="1" s="1"/>
  <c r="L2802" i="1"/>
  <c r="M2802" i="1" s="1"/>
  <c r="L2803" i="1"/>
  <c r="M2803" i="1" s="1"/>
  <c r="L2804" i="1"/>
  <c r="M2804" i="1" s="1"/>
  <c r="L2805" i="1"/>
  <c r="M2805" i="1" s="1"/>
  <c r="L2806" i="1"/>
  <c r="M2806" i="1" s="1"/>
  <c r="L2807" i="1"/>
  <c r="M2807" i="1" s="1"/>
  <c r="L2808" i="1"/>
  <c r="M2808" i="1" s="1"/>
  <c r="L2809" i="1"/>
  <c r="M2809" i="1" s="1"/>
  <c r="L2810" i="1"/>
  <c r="M2810" i="1" s="1"/>
  <c r="L2811" i="1"/>
  <c r="M2811" i="1" s="1"/>
  <c r="L2813" i="1"/>
  <c r="M2813" i="1" s="1"/>
  <c r="L2814" i="1"/>
  <c r="M2814" i="1" s="1"/>
  <c r="L2815" i="1"/>
  <c r="M2815" i="1" s="1"/>
  <c r="L2816" i="1"/>
  <c r="M2816" i="1" s="1"/>
  <c r="L2817" i="1"/>
  <c r="M2817" i="1" s="1"/>
  <c r="L2818" i="1"/>
  <c r="M2818" i="1" s="1"/>
  <c r="L2819" i="1"/>
  <c r="M2819" i="1" s="1"/>
  <c r="L2820" i="1"/>
  <c r="M2820" i="1" s="1"/>
  <c r="L2821" i="1"/>
  <c r="M2821" i="1" s="1"/>
  <c r="L2822" i="1"/>
  <c r="M2822" i="1" s="1"/>
  <c r="L2823" i="1"/>
  <c r="M2823" i="1" s="1"/>
  <c r="L2824" i="1"/>
  <c r="M2824" i="1" s="1"/>
  <c r="L2825" i="1"/>
  <c r="M2825" i="1" s="1"/>
  <c r="L2826" i="1"/>
  <c r="M2826" i="1" s="1"/>
  <c r="L2827" i="1"/>
  <c r="M2827" i="1" s="1"/>
  <c r="L2828" i="1"/>
  <c r="M2828" i="1" s="1"/>
  <c r="L2829" i="1"/>
  <c r="M2829" i="1" s="1"/>
  <c r="L2830" i="1"/>
  <c r="M2830" i="1" s="1"/>
  <c r="L2831" i="1"/>
  <c r="M2831" i="1" s="1"/>
  <c r="L2832" i="1"/>
  <c r="M2832" i="1" s="1"/>
  <c r="L2833" i="1"/>
  <c r="M2833" i="1" s="1"/>
  <c r="L2834" i="1"/>
  <c r="M2834" i="1" s="1"/>
  <c r="L2835" i="1"/>
  <c r="M2835" i="1" s="1"/>
  <c r="L2836" i="1"/>
  <c r="M2836" i="1" s="1"/>
  <c r="L2837" i="1"/>
  <c r="M2837" i="1" s="1"/>
  <c r="L2838" i="1"/>
  <c r="M2838" i="1" s="1"/>
  <c r="L2839" i="1"/>
  <c r="M2839" i="1" s="1"/>
  <c r="L2840" i="1"/>
  <c r="M2840" i="1" s="1"/>
  <c r="L2841" i="1"/>
  <c r="M2841" i="1" s="1"/>
  <c r="L2842" i="1"/>
  <c r="M2842" i="1" s="1"/>
  <c r="L2843" i="1"/>
  <c r="M2843" i="1" s="1"/>
  <c r="L2844" i="1"/>
  <c r="M2844" i="1" s="1"/>
  <c r="L2845" i="1"/>
  <c r="M2845" i="1" s="1"/>
  <c r="L2846" i="1"/>
  <c r="M2846" i="1" s="1"/>
  <c r="L2847" i="1"/>
  <c r="M2847" i="1" s="1"/>
  <c r="L2848" i="1"/>
  <c r="M2848" i="1" s="1"/>
  <c r="L2849" i="1"/>
  <c r="M2849" i="1" s="1"/>
  <c r="L2850" i="1"/>
  <c r="M2850" i="1" s="1"/>
  <c r="L2851" i="1"/>
  <c r="M2851" i="1" s="1"/>
  <c r="L2852" i="1"/>
  <c r="M2852" i="1" s="1"/>
  <c r="L2853" i="1"/>
  <c r="M2853" i="1" s="1"/>
  <c r="L2854" i="1"/>
  <c r="M2854" i="1" s="1"/>
  <c r="L2855" i="1"/>
  <c r="M2855" i="1" s="1"/>
  <c r="L2856" i="1"/>
  <c r="M2856" i="1" s="1"/>
  <c r="L2857" i="1"/>
  <c r="M2857" i="1" s="1"/>
  <c r="L2858" i="1"/>
  <c r="M2858" i="1" s="1"/>
  <c r="L2859" i="1"/>
  <c r="M2859" i="1" s="1"/>
  <c r="L2860" i="1"/>
  <c r="M2860" i="1" s="1"/>
  <c r="L2861" i="1"/>
  <c r="M2861" i="1" s="1"/>
  <c r="L2862" i="1"/>
  <c r="M2862" i="1" s="1"/>
  <c r="L2863" i="1"/>
  <c r="M2863" i="1" s="1"/>
  <c r="L2864" i="1"/>
  <c r="M2864" i="1" s="1"/>
  <c r="L2865" i="1"/>
  <c r="M2865" i="1" s="1"/>
  <c r="L2866" i="1"/>
  <c r="M2866" i="1" s="1"/>
  <c r="L2867" i="1"/>
  <c r="M2867" i="1" s="1"/>
  <c r="L2868" i="1"/>
  <c r="M2868" i="1" s="1"/>
  <c r="L2869" i="1"/>
  <c r="M2869" i="1" s="1"/>
  <c r="L2870" i="1"/>
  <c r="M2870" i="1" s="1"/>
  <c r="L2871" i="1"/>
  <c r="M2871" i="1" s="1"/>
  <c r="L2872" i="1"/>
  <c r="M2872" i="1" s="1"/>
  <c r="L2873" i="1"/>
  <c r="M2873" i="1" s="1"/>
  <c r="L2874" i="1"/>
  <c r="M2874" i="1" s="1"/>
  <c r="L2875" i="1"/>
  <c r="M2875" i="1" s="1"/>
  <c r="L2877" i="1"/>
  <c r="M2877" i="1" s="1"/>
  <c r="L2878" i="1"/>
  <c r="M2878" i="1" s="1"/>
  <c r="L2879" i="1"/>
  <c r="M2879" i="1" s="1"/>
  <c r="L2880" i="1"/>
  <c r="M2880" i="1" s="1"/>
  <c r="L2881" i="1"/>
  <c r="M2881" i="1" s="1"/>
  <c r="L2882" i="1"/>
  <c r="M2882" i="1" s="1"/>
  <c r="L2883" i="1"/>
  <c r="M2883" i="1" s="1"/>
  <c r="L2884" i="1"/>
  <c r="M2884" i="1" s="1"/>
  <c r="L2885" i="1"/>
  <c r="M2885" i="1" s="1"/>
  <c r="L2886" i="1"/>
  <c r="M2886" i="1" s="1"/>
  <c r="L2887" i="1"/>
  <c r="M2887" i="1" s="1"/>
  <c r="L2888" i="1"/>
  <c r="M2888" i="1" s="1"/>
  <c r="L2889" i="1"/>
  <c r="M2889" i="1" s="1"/>
  <c r="L2890" i="1"/>
  <c r="M2890" i="1" s="1"/>
  <c r="L2891" i="1"/>
  <c r="M2891" i="1" s="1"/>
  <c r="L2892" i="1"/>
  <c r="M2892" i="1" s="1"/>
  <c r="L2893" i="1"/>
  <c r="M2893" i="1" s="1"/>
  <c r="L2894" i="1"/>
  <c r="M2894" i="1" s="1"/>
  <c r="L2895" i="1"/>
  <c r="M2895" i="1" s="1"/>
  <c r="L2897" i="1"/>
  <c r="M2897" i="1" s="1"/>
  <c r="L2899" i="1"/>
  <c r="M2899" i="1" s="1"/>
  <c r="L2900" i="1"/>
  <c r="M2900" i="1" s="1"/>
  <c r="L2901" i="1"/>
  <c r="M2901" i="1" s="1"/>
  <c r="L2902" i="1"/>
  <c r="M2902" i="1" s="1"/>
  <c r="L2903" i="1"/>
  <c r="M2903" i="1" s="1"/>
  <c r="L2904" i="1"/>
  <c r="M2904" i="1" s="1"/>
  <c r="L2905" i="1"/>
  <c r="M2905" i="1" s="1"/>
  <c r="L2906" i="1"/>
  <c r="M2906" i="1" s="1"/>
  <c r="L2907" i="1"/>
  <c r="M2907" i="1" s="1"/>
  <c r="L2908" i="1"/>
  <c r="M2908" i="1" s="1"/>
  <c r="L2909" i="1"/>
  <c r="M2909" i="1" s="1"/>
  <c r="L2910" i="1"/>
  <c r="M2910" i="1" s="1"/>
  <c r="L2911" i="1"/>
  <c r="M2911" i="1" s="1"/>
  <c r="L2912" i="1"/>
  <c r="M2912" i="1" s="1"/>
  <c r="L2913" i="1"/>
  <c r="M2913" i="1" s="1"/>
  <c r="L2914" i="1"/>
  <c r="M2914" i="1" s="1"/>
  <c r="L2915" i="1"/>
  <c r="M2915" i="1" s="1"/>
  <c r="L2916" i="1"/>
  <c r="M2916" i="1" s="1"/>
  <c r="L2917" i="1"/>
  <c r="M2917" i="1" s="1"/>
  <c r="L2918" i="1"/>
  <c r="M2918" i="1" s="1"/>
  <c r="L2919" i="1"/>
  <c r="M2919" i="1" s="1"/>
  <c r="L2920" i="1"/>
  <c r="M2920" i="1" s="1"/>
  <c r="L2921" i="1"/>
  <c r="M2921" i="1" s="1"/>
  <c r="L2922" i="1"/>
  <c r="M2922" i="1" s="1"/>
  <c r="L2923" i="1"/>
  <c r="M2923" i="1" s="1"/>
  <c r="L2924" i="1"/>
  <c r="M2924" i="1" s="1"/>
  <c r="L2925" i="1"/>
  <c r="M2925" i="1" s="1"/>
  <c r="L2926" i="1"/>
  <c r="M2926" i="1" s="1"/>
  <c r="L2927" i="1"/>
  <c r="M2927" i="1" s="1"/>
  <c r="L2928" i="1"/>
  <c r="M2928" i="1" s="1"/>
  <c r="L2929" i="1"/>
  <c r="M2929" i="1" s="1"/>
  <c r="L2930" i="1"/>
  <c r="M2930" i="1" s="1"/>
  <c r="L2931" i="1"/>
  <c r="M2931" i="1" s="1"/>
  <c r="L2932" i="1"/>
  <c r="M2932" i="1" s="1"/>
  <c r="L2933" i="1"/>
  <c r="M2933" i="1" s="1"/>
  <c r="L2934" i="1"/>
  <c r="M2934" i="1" s="1"/>
  <c r="L2935" i="1"/>
  <c r="M2935" i="1" s="1"/>
  <c r="L2936" i="1"/>
  <c r="M2936" i="1" s="1"/>
  <c r="L2937" i="1"/>
  <c r="M2937" i="1" s="1"/>
  <c r="L2938" i="1"/>
  <c r="M2938" i="1" s="1"/>
  <c r="L2939" i="1"/>
  <c r="M2939" i="1" s="1"/>
  <c r="L2940" i="1"/>
  <c r="M2940" i="1" s="1"/>
  <c r="L2941" i="1"/>
  <c r="M2941" i="1" s="1"/>
  <c r="L2942" i="1"/>
  <c r="M2942" i="1" s="1"/>
  <c r="L2943" i="1"/>
  <c r="M2943" i="1" s="1"/>
  <c r="L2944" i="1"/>
  <c r="M2944" i="1" s="1"/>
  <c r="L2945" i="1"/>
  <c r="M2945" i="1" s="1"/>
  <c r="L2946" i="1"/>
  <c r="M2946" i="1" s="1"/>
  <c r="L2947" i="1"/>
  <c r="M2947" i="1" s="1"/>
  <c r="L2948" i="1"/>
  <c r="M2948" i="1" s="1"/>
  <c r="L2949" i="1"/>
  <c r="M2949" i="1" s="1"/>
  <c r="L2950" i="1"/>
  <c r="M2950" i="1" s="1"/>
  <c r="L2951" i="1"/>
  <c r="M2951" i="1" s="1"/>
  <c r="L2952" i="1"/>
  <c r="M2952" i="1" s="1"/>
  <c r="L2953" i="1"/>
  <c r="M2953" i="1" s="1"/>
  <c r="L2954" i="1"/>
  <c r="M2954" i="1" s="1"/>
  <c r="L2955" i="1"/>
  <c r="M2955" i="1" s="1"/>
  <c r="L2956" i="1"/>
  <c r="M2956" i="1" s="1"/>
  <c r="L2957" i="1"/>
  <c r="M2957" i="1" s="1"/>
  <c r="L2958" i="1"/>
  <c r="M2958" i="1" s="1"/>
  <c r="L2959" i="1"/>
  <c r="M2959" i="1" s="1"/>
  <c r="L2960" i="1"/>
  <c r="M2960" i="1" s="1"/>
  <c r="L2961" i="1"/>
  <c r="M2961" i="1" s="1"/>
  <c r="L2963" i="1"/>
  <c r="M2963" i="1" s="1"/>
  <c r="L2964" i="1"/>
  <c r="M2964" i="1" s="1"/>
  <c r="L2965" i="1"/>
  <c r="M2965" i="1" s="1"/>
  <c r="L2966" i="1"/>
  <c r="M2966" i="1" s="1"/>
  <c r="L2967" i="1"/>
  <c r="M2967" i="1" s="1"/>
  <c r="L2968" i="1"/>
  <c r="M2968" i="1" s="1"/>
  <c r="L2969" i="1"/>
  <c r="M2969" i="1" s="1"/>
  <c r="L2970" i="1"/>
  <c r="M2970" i="1" s="1"/>
  <c r="L2971" i="1"/>
  <c r="M2971" i="1" s="1"/>
  <c r="L2973" i="1"/>
  <c r="M2973" i="1" s="1"/>
  <c r="L2974" i="1"/>
  <c r="M2974" i="1" s="1"/>
  <c r="L2975" i="1"/>
  <c r="M2975" i="1" s="1"/>
  <c r="L2977" i="1"/>
  <c r="M2977" i="1" s="1"/>
  <c r="L2978" i="1"/>
  <c r="M2978" i="1" s="1"/>
  <c r="L2979" i="1"/>
  <c r="M2979" i="1" s="1"/>
  <c r="L2980" i="1"/>
  <c r="M2980" i="1" s="1"/>
  <c r="L2981" i="1"/>
  <c r="M2981" i="1" s="1"/>
  <c r="L2982" i="1"/>
  <c r="M2982" i="1" s="1"/>
  <c r="L2983" i="1"/>
  <c r="M2983" i="1" s="1"/>
  <c r="L2984" i="1"/>
  <c r="M2984" i="1" s="1"/>
  <c r="L2985" i="1"/>
  <c r="M2985" i="1" s="1"/>
  <c r="L2986" i="1"/>
  <c r="M2986" i="1" s="1"/>
  <c r="L2987" i="1"/>
  <c r="M2987" i="1" s="1"/>
  <c r="L2988" i="1"/>
  <c r="M2988" i="1" s="1"/>
  <c r="L2989" i="1"/>
  <c r="M2989" i="1" s="1"/>
  <c r="L2990" i="1"/>
  <c r="M2990" i="1" s="1"/>
  <c r="L2991" i="1"/>
  <c r="M2991" i="1" s="1"/>
  <c r="L2992" i="1"/>
  <c r="M2992" i="1" s="1"/>
  <c r="L2993" i="1"/>
  <c r="M2993" i="1" s="1"/>
  <c r="L2994" i="1"/>
  <c r="M2994" i="1" s="1"/>
  <c r="L2995" i="1"/>
  <c r="M2995" i="1" s="1"/>
  <c r="L2996" i="1"/>
  <c r="M2996" i="1" s="1"/>
  <c r="L2997" i="1"/>
  <c r="M2997" i="1" s="1"/>
  <c r="L2998" i="1"/>
  <c r="M2998" i="1" s="1"/>
  <c r="L2999" i="1"/>
  <c r="M2999" i="1" s="1"/>
  <c r="L3000" i="1"/>
  <c r="M3000" i="1" s="1"/>
  <c r="L3001" i="1"/>
  <c r="M3001" i="1" s="1"/>
  <c r="L3002" i="1"/>
  <c r="M3002" i="1" s="1"/>
  <c r="L3004" i="1"/>
  <c r="M3004" i="1" s="1"/>
  <c r="L3005" i="1"/>
  <c r="M3005" i="1" s="1"/>
  <c r="L3006" i="1"/>
  <c r="M3006" i="1" s="1"/>
  <c r="L3007" i="1"/>
  <c r="M3007" i="1" s="1"/>
  <c r="L3008" i="1"/>
  <c r="M3008" i="1" s="1"/>
  <c r="L3009" i="1"/>
  <c r="M3009" i="1" s="1"/>
  <c r="L3011" i="1"/>
  <c r="M3011" i="1" s="1"/>
  <c r="L3012" i="1"/>
  <c r="M3012" i="1" s="1"/>
  <c r="L3013" i="1"/>
  <c r="M3013" i="1" s="1"/>
  <c r="L3014" i="1"/>
  <c r="M3014" i="1" s="1"/>
  <c r="L3015" i="1"/>
  <c r="M3015" i="1" s="1"/>
  <c r="L3016" i="1"/>
  <c r="M3016" i="1" s="1"/>
  <c r="L3017" i="1"/>
  <c r="M3017" i="1" s="1"/>
  <c r="L3018" i="1"/>
  <c r="M3018" i="1" s="1"/>
  <c r="L3019" i="1"/>
  <c r="M3019" i="1" s="1"/>
  <c r="L3020" i="1"/>
  <c r="M3020" i="1" s="1"/>
  <c r="L3021" i="1"/>
  <c r="M3021" i="1" s="1"/>
  <c r="L3022" i="1"/>
  <c r="M3022" i="1" s="1"/>
  <c r="L3023" i="1"/>
  <c r="M3023" i="1" s="1"/>
  <c r="L3024" i="1"/>
  <c r="M3024" i="1" s="1"/>
  <c r="L3025" i="1"/>
  <c r="M3025" i="1" s="1"/>
  <c r="L3026" i="1"/>
  <c r="M3026" i="1" s="1"/>
  <c r="L3027" i="1"/>
  <c r="M3027" i="1" s="1"/>
  <c r="L3028" i="1"/>
  <c r="M3028" i="1" s="1"/>
  <c r="L3029" i="1"/>
  <c r="M3029" i="1" s="1"/>
  <c r="L3030" i="1"/>
  <c r="M3030" i="1" s="1"/>
  <c r="L3031" i="1"/>
  <c r="M3031" i="1" s="1"/>
  <c r="L3032" i="1"/>
  <c r="M3032" i="1" s="1"/>
  <c r="L3033" i="1"/>
  <c r="M3033" i="1" s="1"/>
  <c r="L3034" i="1"/>
  <c r="M3034" i="1" s="1"/>
  <c r="L3035" i="1"/>
  <c r="M3035" i="1" s="1"/>
  <c r="L3036" i="1"/>
  <c r="M3036" i="1" s="1"/>
  <c r="L3037" i="1"/>
  <c r="M3037" i="1" s="1"/>
  <c r="L3038" i="1"/>
  <c r="M3038" i="1" s="1"/>
  <c r="L3039" i="1"/>
  <c r="M3039" i="1" s="1"/>
  <c r="L3040" i="1"/>
  <c r="M3040" i="1" s="1"/>
  <c r="L3041" i="1"/>
  <c r="M3041" i="1" s="1"/>
  <c r="L3042" i="1"/>
  <c r="M3042" i="1" s="1"/>
  <c r="L3043" i="1"/>
  <c r="M3043" i="1" s="1"/>
  <c r="L3044" i="1"/>
  <c r="M3044" i="1" s="1"/>
  <c r="L3045" i="1"/>
  <c r="M3045" i="1" s="1"/>
  <c r="L3046" i="1"/>
  <c r="M3046" i="1" s="1"/>
  <c r="L3047" i="1"/>
  <c r="M3047" i="1" s="1"/>
  <c r="L3048" i="1"/>
  <c r="M3048" i="1" s="1"/>
  <c r="L3049" i="1"/>
  <c r="M3049" i="1" s="1"/>
  <c r="L3050" i="1"/>
  <c r="M3050" i="1" s="1"/>
  <c r="L3052" i="1"/>
  <c r="M3052" i="1" s="1"/>
  <c r="L3053" i="1"/>
  <c r="M3053" i="1" s="1"/>
  <c r="L3054" i="1"/>
  <c r="M3054" i="1" s="1"/>
  <c r="L3055" i="1"/>
  <c r="M3055" i="1" s="1"/>
  <c r="L3057" i="1"/>
  <c r="M3057" i="1" s="1"/>
  <c r="L3058" i="1"/>
  <c r="M3058" i="1" s="1"/>
  <c r="L3060" i="1"/>
  <c r="M3060" i="1" s="1"/>
  <c r="L3061" i="1"/>
  <c r="M3061" i="1" s="1"/>
  <c r="L3062" i="1"/>
  <c r="M3062" i="1" s="1"/>
  <c r="L3063" i="1"/>
  <c r="M3063" i="1" s="1"/>
  <c r="L3064" i="1"/>
  <c r="M3064" i="1" s="1"/>
  <c r="L3065" i="1"/>
  <c r="M3065" i="1" s="1"/>
  <c r="L3067" i="1"/>
  <c r="M3067" i="1" s="1"/>
  <c r="L3068" i="1"/>
  <c r="M3068" i="1" s="1"/>
  <c r="L3069" i="1"/>
  <c r="M3069" i="1" s="1"/>
  <c r="L3070" i="1"/>
  <c r="M3070" i="1" s="1"/>
  <c r="L3071" i="1"/>
  <c r="M3071" i="1" s="1"/>
  <c r="L3072" i="1"/>
  <c r="M3072" i="1" s="1"/>
  <c r="L3073" i="1"/>
  <c r="M3073" i="1" s="1"/>
  <c r="L3074" i="1"/>
  <c r="M3074" i="1" s="1"/>
  <c r="L3075" i="1"/>
  <c r="M3075" i="1" s="1"/>
  <c r="L3076" i="1"/>
  <c r="M3076" i="1" s="1"/>
  <c r="L3077" i="1"/>
  <c r="M3077" i="1" s="1"/>
  <c r="L3078" i="1"/>
  <c r="M3078" i="1" s="1"/>
  <c r="L3079" i="1"/>
  <c r="M3079" i="1" s="1"/>
  <c r="L3080" i="1"/>
  <c r="M3080" i="1" s="1"/>
  <c r="L3081" i="1"/>
  <c r="M3081" i="1" s="1"/>
  <c r="L3082" i="1"/>
  <c r="M3082" i="1" s="1"/>
  <c r="L3083" i="1"/>
  <c r="M3083" i="1" s="1"/>
  <c r="L3084" i="1"/>
  <c r="M3084" i="1" s="1"/>
  <c r="L3085" i="1"/>
  <c r="M3085" i="1" s="1"/>
  <c r="L3086" i="1"/>
  <c r="M3086" i="1" s="1"/>
  <c r="L3087" i="1"/>
  <c r="M3087" i="1" s="1"/>
  <c r="L3088" i="1"/>
  <c r="M3088" i="1" s="1"/>
  <c r="L3089" i="1"/>
  <c r="M3089" i="1" s="1"/>
  <c r="L3090" i="1"/>
  <c r="M3090" i="1" s="1"/>
  <c r="L3091" i="1"/>
  <c r="M3091" i="1" s="1"/>
  <c r="L3092" i="1"/>
  <c r="M3092" i="1" s="1"/>
  <c r="L3093" i="1"/>
  <c r="M3093" i="1" s="1"/>
  <c r="L3094" i="1"/>
  <c r="M3094" i="1" s="1"/>
  <c r="L3095" i="1"/>
  <c r="M3095" i="1" s="1"/>
  <c r="L3096" i="1"/>
  <c r="M3096" i="1" s="1"/>
  <c r="L3097" i="1"/>
  <c r="M3097" i="1" s="1"/>
  <c r="L3098" i="1"/>
  <c r="M3098" i="1" s="1"/>
  <c r="L3099" i="1"/>
  <c r="M3099" i="1" s="1"/>
  <c r="L3100" i="1"/>
  <c r="M3100" i="1" s="1"/>
  <c r="L3101" i="1"/>
  <c r="M3101" i="1" s="1"/>
  <c r="L3102" i="1"/>
  <c r="M3102" i="1" s="1"/>
  <c r="L3103" i="1"/>
  <c r="M3103" i="1" s="1"/>
  <c r="L3104" i="1"/>
  <c r="M3104" i="1" s="1"/>
  <c r="L3105" i="1"/>
  <c r="M3105" i="1" s="1"/>
  <c r="L3106" i="1"/>
  <c r="M3106" i="1" s="1"/>
  <c r="L3107" i="1"/>
  <c r="M3107" i="1" s="1"/>
  <c r="L3108" i="1"/>
  <c r="M3108" i="1" s="1"/>
  <c r="L3109" i="1"/>
  <c r="M3109" i="1" s="1"/>
  <c r="L3110" i="1"/>
  <c r="M3110" i="1" s="1"/>
  <c r="L3112" i="1"/>
  <c r="M3112" i="1" s="1"/>
  <c r="L3113" i="1"/>
  <c r="M3113" i="1" s="1"/>
  <c r="L3114" i="1"/>
  <c r="M3114" i="1" s="1"/>
  <c r="L3115" i="1"/>
  <c r="M3115" i="1" s="1"/>
  <c r="L3116" i="1"/>
  <c r="M3116" i="1" s="1"/>
  <c r="L3117" i="1"/>
  <c r="M3117" i="1" s="1"/>
  <c r="L3118" i="1"/>
  <c r="M3118" i="1" s="1"/>
  <c r="L3119" i="1"/>
  <c r="M3119" i="1" s="1"/>
  <c r="L3120" i="1"/>
  <c r="M3120" i="1" s="1"/>
  <c r="L3121" i="1"/>
  <c r="M3121" i="1" s="1"/>
  <c r="L3122" i="1"/>
  <c r="M3122" i="1" s="1"/>
  <c r="L3123" i="1"/>
  <c r="M3123" i="1" s="1"/>
  <c r="L3125" i="1"/>
  <c r="M3125" i="1" s="1"/>
  <c r="L3126" i="1"/>
  <c r="M3126" i="1" s="1"/>
  <c r="L3127" i="1"/>
  <c r="M3127" i="1" s="1"/>
  <c r="L3128" i="1"/>
  <c r="M3128" i="1" s="1"/>
  <c r="L3129" i="1"/>
  <c r="M3129" i="1" s="1"/>
  <c r="L3130" i="1"/>
  <c r="M3130" i="1" s="1"/>
  <c r="L3131" i="1"/>
  <c r="M3131" i="1" s="1"/>
  <c r="L3132" i="1"/>
  <c r="M3132" i="1" s="1"/>
  <c r="L3133" i="1"/>
  <c r="M3133" i="1" s="1"/>
  <c r="L3135" i="1"/>
  <c r="M3135" i="1" s="1"/>
  <c r="L3136" i="1"/>
  <c r="M3136" i="1" s="1"/>
  <c r="L3137" i="1"/>
  <c r="M3137" i="1" s="1"/>
  <c r="L3138" i="1"/>
  <c r="M3138" i="1" s="1"/>
  <c r="L3139" i="1"/>
  <c r="M3139" i="1" s="1"/>
  <c r="L3141" i="1"/>
  <c r="M3141" i="1" s="1"/>
  <c r="L3142" i="1"/>
  <c r="M3142" i="1" s="1"/>
  <c r="L3143" i="1"/>
  <c r="M3143" i="1" s="1"/>
  <c r="L3144" i="1"/>
  <c r="M3144" i="1" s="1"/>
  <c r="L3145" i="1"/>
  <c r="M3145" i="1" s="1"/>
  <c r="L3147" i="1"/>
  <c r="M3147" i="1" s="1"/>
  <c r="L3148" i="1"/>
  <c r="M3148" i="1" s="1"/>
  <c r="L3149" i="1"/>
  <c r="M3149" i="1" s="1"/>
  <c r="L3150" i="1"/>
  <c r="M3150" i="1" s="1"/>
  <c r="L3151" i="1"/>
  <c r="M3151" i="1" s="1"/>
  <c r="L3152" i="1"/>
  <c r="M3152" i="1" s="1"/>
  <c r="L3153" i="1"/>
  <c r="M3153" i="1" s="1"/>
  <c r="L3154" i="1"/>
  <c r="M3154" i="1" s="1"/>
  <c r="L3155" i="1"/>
  <c r="M3155" i="1" s="1"/>
  <c r="L3156" i="1"/>
  <c r="M3156" i="1" s="1"/>
  <c r="L3157" i="1"/>
  <c r="M3157" i="1" s="1"/>
  <c r="L3158" i="1"/>
  <c r="M3158" i="1" s="1"/>
  <c r="L3159" i="1"/>
  <c r="M3159" i="1" s="1"/>
  <c r="L3160" i="1"/>
  <c r="M3160" i="1" s="1"/>
  <c r="L3161" i="1"/>
  <c r="M3161" i="1" s="1"/>
  <c r="L3163" i="1"/>
  <c r="M3163" i="1" s="1"/>
  <c r="L3164" i="1"/>
  <c r="M3164" i="1" s="1"/>
  <c r="L3165" i="1"/>
  <c r="M3165" i="1" s="1"/>
  <c r="L3166" i="1"/>
  <c r="M3166" i="1" s="1"/>
  <c r="L3167" i="1"/>
  <c r="M3167" i="1" s="1"/>
  <c r="L3168" i="1"/>
  <c r="M3168" i="1" s="1"/>
  <c r="L3169" i="1"/>
  <c r="M3169" i="1" s="1"/>
  <c r="L3170" i="1"/>
  <c r="M3170" i="1" s="1"/>
  <c r="L3171" i="1"/>
  <c r="M3171" i="1" s="1"/>
  <c r="L3172" i="1"/>
  <c r="M3172" i="1" s="1"/>
  <c r="L3173" i="1"/>
  <c r="M3173" i="1" s="1"/>
  <c r="L3174" i="1"/>
  <c r="M3174" i="1" s="1"/>
  <c r="L3175" i="1"/>
  <c r="M3175" i="1" s="1"/>
  <c r="L3176" i="1"/>
  <c r="M3176" i="1" s="1"/>
  <c r="L3177" i="1"/>
  <c r="M3177" i="1" s="1"/>
  <c r="L3178" i="1"/>
  <c r="M3178" i="1" s="1"/>
  <c r="L3179" i="1"/>
  <c r="M3179" i="1" s="1"/>
  <c r="L3180" i="1"/>
  <c r="M3180" i="1" s="1"/>
  <c r="L3181" i="1"/>
  <c r="M3181" i="1" s="1"/>
  <c r="L3182" i="1"/>
  <c r="M3182" i="1" s="1"/>
  <c r="L3183" i="1"/>
  <c r="M3183" i="1" s="1"/>
  <c r="L3184" i="1"/>
  <c r="M3184" i="1" s="1"/>
  <c r="L3185" i="1"/>
  <c r="M3185" i="1" s="1"/>
  <c r="L3186" i="1"/>
  <c r="M3186" i="1" s="1"/>
  <c r="L3187" i="1"/>
  <c r="M3187" i="1" s="1"/>
  <c r="L3188" i="1"/>
  <c r="M3188" i="1" s="1"/>
  <c r="L3189" i="1"/>
  <c r="M3189" i="1" s="1"/>
  <c r="L3190" i="1"/>
  <c r="M3190" i="1" s="1"/>
  <c r="L3191" i="1"/>
  <c r="M3191" i="1" s="1"/>
  <c r="L3192" i="1"/>
  <c r="M3192" i="1" s="1"/>
  <c r="L3193" i="1"/>
  <c r="M3193" i="1" s="1"/>
  <c r="L3194" i="1"/>
  <c r="M3194" i="1" s="1"/>
  <c r="L3195" i="1"/>
  <c r="M3195" i="1" s="1"/>
  <c r="L3196" i="1"/>
  <c r="M3196" i="1" s="1"/>
  <c r="L3197" i="1"/>
  <c r="M3197" i="1" s="1"/>
  <c r="L3198" i="1"/>
  <c r="M3198" i="1" s="1"/>
  <c r="L3199" i="1"/>
  <c r="M3199" i="1" s="1"/>
  <c r="L3200" i="1"/>
  <c r="M3200" i="1" s="1"/>
  <c r="L3203" i="1"/>
  <c r="M3203" i="1" s="1"/>
  <c r="L3204" i="1"/>
  <c r="M3204" i="1" s="1"/>
  <c r="L3205" i="1"/>
  <c r="M3205" i="1" s="1"/>
  <c r="L3206" i="1"/>
  <c r="M3206" i="1" s="1"/>
  <c r="L3207" i="1"/>
  <c r="M3207" i="1" s="1"/>
  <c r="L3208" i="1"/>
  <c r="M3208" i="1" s="1"/>
  <c r="L3209" i="1"/>
  <c r="M3209" i="1" s="1"/>
  <c r="L3210" i="1"/>
  <c r="M3210" i="1" s="1"/>
  <c r="L3211" i="1"/>
  <c r="M3211" i="1" s="1"/>
  <c r="L3212" i="1"/>
  <c r="M3212" i="1" s="1"/>
  <c r="L3213" i="1"/>
  <c r="M3213" i="1" s="1"/>
  <c r="L3214" i="1"/>
  <c r="M3214" i="1" s="1"/>
  <c r="L3215" i="1"/>
  <c r="M3215" i="1" s="1"/>
  <c r="L3216" i="1"/>
  <c r="M3216" i="1" s="1"/>
  <c r="L3217" i="1"/>
  <c r="M3217" i="1" s="1"/>
  <c r="L3218" i="1"/>
  <c r="M3218" i="1" s="1"/>
  <c r="L3219" i="1"/>
  <c r="M3219" i="1" s="1"/>
  <c r="L3220" i="1"/>
  <c r="M3220" i="1" s="1"/>
  <c r="L3221" i="1"/>
  <c r="M3221" i="1" s="1"/>
  <c r="L3222" i="1"/>
  <c r="M3222" i="1" s="1"/>
  <c r="L3223" i="1"/>
  <c r="M3223" i="1" s="1"/>
  <c r="L3224" i="1"/>
  <c r="M3224" i="1" s="1"/>
  <c r="L3225" i="1"/>
  <c r="M3225" i="1" s="1"/>
  <c r="L3226" i="1"/>
  <c r="M3226" i="1" s="1"/>
  <c r="L3227" i="1"/>
  <c r="M3227" i="1" s="1"/>
  <c r="L3228" i="1"/>
  <c r="M3228" i="1" s="1"/>
  <c r="L3229" i="1"/>
  <c r="M3229" i="1" s="1"/>
  <c r="L3230" i="1"/>
  <c r="M3230" i="1" s="1"/>
  <c r="L3231" i="1"/>
  <c r="M3231" i="1" s="1"/>
  <c r="L3232" i="1"/>
  <c r="M3232" i="1" s="1"/>
  <c r="L3233" i="1"/>
  <c r="M3233" i="1" s="1"/>
  <c r="L3234" i="1"/>
  <c r="M3234" i="1" s="1"/>
  <c r="L3235" i="1"/>
  <c r="M3235" i="1" s="1"/>
  <c r="L3236" i="1"/>
  <c r="M3236" i="1" s="1"/>
  <c r="L3237" i="1"/>
  <c r="M3237" i="1" s="1"/>
  <c r="L3239" i="1"/>
  <c r="M3239" i="1" s="1"/>
  <c r="L3240" i="1"/>
  <c r="M3240" i="1" s="1"/>
  <c r="L3241" i="1"/>
  <c r="M3241" i="1" s="1"/>
  <c r="L3242" i="1"/>
  <c r="M3242" i="1" s="1"/>
  <c r="L3243" i="1"/>
  <c r="M3243" i="1" s="1"/>
  <c r="L3244" i="1"/>
  <c r="M3244" i="1" s="1"/>
  <c r="L3245" i="1"/>
  <c r="M3245" i="1" s="1"/>
  <c r="L3246" i="1"/>
  <c r="M3246" i="1" s="1"/>
  <c r="L3247" i="1"/>
  <c r="M3247" i="1" s="1"/>
  <c r="L3248" i="1"/>
  <c r="M3248" i="1" s="1"/>
  <c r="L3249" i="1"/>
  <c r="M3249" i="1" s="1"/>
  <c r="L3250" i="1"/>
  <c r="M3250" i="1" s="1"/>
  <c r="L3251" i="1"/>
  <c r="M3251" i="1" s="1"/>
  <c r="L3252" i="1"/>
  <c r="M3252" i="1" s="1"/>
  <c r="L3253" i="1"/>
  <c r="M3253" i="1" s="1"/>
  <c r="L3254" i="1"/>
  <c r="M3254" i="1" s="1"/>
  <c r="L3255" i="1"/>
  <c r="M3255" i="1" s="1"/>
  <c r="L3256" i="1"/>
  <c r="M3256" i="1" s="1"/>
  <c r="L3257" i="1"/>
  <c r="M3257" i="1" s="1"/>
  <c r="L3258" i="1"/>
  <c r="M3258" i="1" s="1"/>
  <c r="L3259" i="1"/>
  <c r="M3259" i="1" s="1"/>
  <c r="L3260" i="1"/>
  <c r="M3260" i="1" s="1"/>
  <c r="L3261" i="1"/>
  <c r="M3261" i="1" s="1"/>
  <c r="L3262" i="1"/>
  <c r="M3262" i="1" s="1"/>
  <c r="L3263" i="1"/>
  <c r="M3263" i="1" s="1"/>
  <c r="L3264" i="1"/>
  <c r="M3264" i="1" s="1"/>
  <c r="L3265" i="1"/>
  <c r="M3265" i="1" s="1"/>
  <c r="L3267" i="1"/>
  <c r="M3267" i="1" s="1"/>
  <c r="L3268" i="1"/>
  <c r="M3268" i="1" s="1"/>
  <c r="L3269" i="1"/>
  <c r="M3269" i="1" s="1"/>
  <c r="L3270" i="1"/>
  <c r="M3270" i="1" s="1"/>
  <c r="L3271" i="1"/>
  <c r="M3271" i="1" s="1"/>
  <c r="L3272" i="1"/>
  <c r="M3272" i="1" s="1"/>
  <c r="L3273" i="1"/>
  <c r="M3273" i="1" s="1"/>
  <c r="L3274" i="1"/>
  <c r="M3274" i="1" s="1"/>
  <c r="L3275" i="1"/>
  <c r="M3275" i="1" s="1"/>
  <c r="L3276" i="1"/>
  <c r="M3276" i="1" s="1"/>
  <c r="L3277" i="1"/>
  <c r="M3277" i="1" s="1"/>
  <c r="L3278" i="1"/>
  <c r="M3278" i="1" s="1"/>
  <c r="L3279" i="1"/>
  <c r="M3279" i="1" s="1"/>
  <c r="L3280" i="1"/>
  <c r="M3280" i="1" s="1"/>
  <c r="L3281" i="1"/>
  <c r="M3281" i="1" s="1"/>
  <c r="L3282" i="1"/>
  <c r="M3282" i="1" s="1"/>
  <c r="L3283" i="1"/>
  <c r="M3283" i="1" s="1"/>
  <c r="L3284" i="1"/>
  <c r="M3284" i="1" s="1"/>
  <c r="L3285" i="1"/>
  <c r="M3285" i="1" s="1"/>
  <c r="L3286" i="1"/>
  <c r="M3286" i="1" s="1"/>
  <c r="L3287" i="1"/>
  <c r="M3287" i="1" s="1"/>
  <c r="L3288" i="1"/>
  <c r="M3288" i="1" s="1"/>
  <c r="L3289" i="1"/>
  <c r="M3289" i="1" s="1"/>
  <c r="L3290" i="1"/>
  <c r="M3290" i="1" s="1"/>
  <c r="L3291" i="1"/>
  <c r="M3291" i="1" s="1"/>
  <c r="L3292" i="1"/>
  <c r="M3292" i="1" s="1"/>
  <c r="L3293" i="1"/>
  <c r="M3293" i="1" s="1"/>
  <c r="L3294" i="1"/>
  <c r="M3294" i="1" s="1"/>
  <c r="L3295" i="1"/>
  <c r="M3295" i="1" s="1"/>
  <c r="L3296" i="1"/>
  <c r="M3296" i="1" s="1"/>
  <c r="L3297" i="1"/>
  <c r="M3297" i="1" s="1"/>
  <c r="L3298" i="1"/>
  <c r="M3298" i="1" s="1"/>
  <c r="L3299" i="1"/>
  <c r="M3299" i="1" s="1"/>
  <c r="L3300" i="1"/>
  <c r="M3300" i="1" s="1"/>
  <c r="L3301" i="1"/>
  <c r="M3301" i="1" s="1"/>
  <c r="L3302" i="1"/>
  <c r="M3302" i="1" s="1"/>
  <c r="L3303" i="1"/>
  <c r="M3303" i="1" s="1"/>
  <c r="L3304" i="1"/>
  <c r="M3304" i="1" s="1"/>
  <c r="L3305" i="1"/>
  <c r="M3305" i="1" s="1"/>
  <c r="L3306" i="1"/>
  <c r="M3306" i="1" s="1"/>
  <c r="L3307" i="1"/>
  <c r="M3307" i="1" s="1"/>
  <c r="L3308" i="1"/>
  <c r="M3308" i="1" s="1"/>
  <c r="L3309" i="1"/>
  <c r="M3309" i="1" s="1"/>
  <c r="L3310" i="1"/>
  <c r="M3310" i="1" s="1"/>
  <c r="L3311" i="1"/>
  <c r="M3311" i="1" s="1"/>
  <c r="L3312" i="1"/>
  <c r="M3312" i="1" s="1"/>
  <c r="L3313" i="1"/>
  <c r="M3313" i="1" s="1"/>
  <c r="L3314" i="1"/>
  <c r="M3314" i="1" s="1"/>
  <c r="L3315" i="1"/>
  <c r="M3315" i="1" s="1"/>
  <c r="L3316" i="1"/>
  <c r="M3316" i="1" s="1"/>
  <c r="L3317" i="1"/>
  <c r="M3317" i="1" s="1"/>
  <c r="L3318" i="1"/>
  <c r="M3318" i="1" s="1"/>
  <c r="L3319" i="1"/>
  <c r="M3319" i="1" s="1"/>
  <c r="L3320" i="1"/>
  <c r="M3320" i="1" s="1"/>
  <c r="L3321" i="1"/>
  <c r="M3321" i="1" s="1"/>
  <c r="L3322" i="1"/>
  <c r="M3322" i="1" s="1"/>
  <c r="L3323" i="1"/>
  <c r="M3323" i="1" s="1"/>
  <c r="L3324" i="1"/>
  <c r="M3324" i="1" s="1"/>
  <c r="L3325" i="1"/>
  <c r="M3325" i="1" s="1"/>
  <c r="L3326" i="1"/>
  <c r="M3326" i="1" s="1"/>
  <c r="L3327" i="1"/>
  <c r="M3327" i="1" s="1"/>
  <c r="L3328" i="1"/>
  <c r="M3328" i="1" s="1"/>
  <c r="L3329" i="1"/>
  <c r="M3329" i="1" s="1"/>
  <c r="L3330" i="1"/>
  <c r="M3330" i="1" s="1"/>
  <c r="L3331" i="1"/>
  <c r="M3331" i="1" s="1"/>
  <c r="L3332" i="1"/>
  <c r="M3332" i="1" s="1"/>
  <c r="L3333" i="1"/>
  <c r="M3333" i="1" s="1"/>
  <c r="L3334" i="1"/>
  <c r="M3334" i="1" s="1"/>
  <c r="L3335" i="1"/>
  <c r="M3335" i="1" s="1"/>
  <c r="L3336" i="1"/>
  <c r="M3336" i="1" s="1"/>
  <c r="L3337" i="1"/>
  <c r="M3337" i="1" s="1"/>
  <c r="L3338" i="1"/>
  <c r="M3338" i="1" s="1"/>
  <c r="L3339" i="1"/>
  <c r="M3339" i="1" s="1"/>
  <c r="L3340" i="1"/>
  <c r="M3340" i="1" s="1"/>
  <c r="L3342" i="1"/>
  <c r="M3342" i="1" s="1"/>
  <c r="L3343" i="1"/>
  <c r="M3343" i="1" s="1"/>
  <c r="L3344" i="1"/>
  <c r="M3344" i="1" s="1"/>
  <c r="L3345" i="1"/>
  <c r="M3345" i="1" s="1"/>
  <c r="L3346" i="1"/>
  <c r="M3346" i="1" s="1"/>
  <c r="L3347" i="1"/>
  <c r="M3347" i="1" s="1"/>
  <c r="L3348" i="1"/>
  <c r="M3348" i="1" s="1"/>
  <c r="L3349" i="1"/>
  <c r="M3349" i="1" s="1"/>
  <c r="L3350" i="1"/>
  <c r="M3350" i="1" s="1"/>
  <c r="L3351" i="1"/>
  <c r="M3351" i="1" s="1"/>
  <c r="L3352" i="1"/>
  <c r="M3352" i="1" s="1"/>
  <c r="L3353" i="1"/>
  <c r="M3353" i="1" s="1"/>
  <c r="L3354" i="1"/>
  <c r="M3354" i="1" s="1"/>
  <c r="L3355" i="1"/>
  <c r="M3355" i="1" s="1"/>
  <c r="L3356" i="1"/>
  <c r="M3356" i="1" s="1"/>
  <c r="L3357" i="1"/>
  <c r="M3357" i="1" s="1"/>
  <c r="L3358" i="1"/>
  <c r="M3358" i="1" s="1"/>
  <c r="L3359" i="1"/>
  <c r="M3359" i="1" s="1"/>
  <c r="L3360" i="1"/>
  <c r="M3360" i="1" s="1"/>
  <c r="L3361" i="1"/>
  <c r="M3361" i="1" s="1"/>
  <c r="L3362" i="1"/>
  <c r="M3362" i="1" s="1"/>
  <c r="L3363" i="1"/>
  <c r="M3363" i="1" s="1"/>
  <c r="L3365" i="1"/>
  <c r="M3365" i="1" s="1"/>
  <c r="L3366" i="1"/>
  <c r="M3366" i="1" s="1"/>
  <c r="L3367" i="1"/>
  <c r="M3367" i="1" s="1"/>
  <c r="L3368" i="1"/>
  <c r="M3368" i="1" s="1"/>
  <c r="L3369" i="1"/>
  <c r="M3369" i="1" s="1"/>
  <c r="L3370" i="1"/>
  <c r="M3370" i="1" s="1"/>
  <c r="L3371" i="1"/>
  <c r="M3371" i="1" s="1"/>
  <c r="L3373" i="1"/>
  <c r="M3373" i="1" s="1"/>
  <c r="L3374" i="1"/>
  <c r="M3374" i="1" s="1"/>
  <c r="L3375" i="1"/>
  <c r="M3375" i="1" s="1"/>
  <c r="L3376" i="1"/>
  <c r="M3376" i="1" s="1"/>
  <c r="L3377" i="1"/>
  <c r="M3377" i="1" s="1"/>
  <c r="L3378" i="1"/>
  <c r="M3378" i="1" s="1"/>
  <c r="L3379" i="1"/>
  <c r="M3379" i="1" s="1"/>
  <c r="L3380" i="1"/>
  <c r="M3380" i="1" s="1"/>
  <c r="L3381" i="1"/>
  <c r="M3381" i="1" s="1"/>
  <c r="L3382" i="1"/>
  <c r="M3382" i="1" s="1"/>
  <c r="L3383" i="1"/>
  <c r="M3383" i="1" s="1"/>
  <c r="L3384" i="1"/>
  <c r="M3384" i="1" s="1"/>
  <c r="L3385" i="1"/>
  <c r="M3385" i="1" s="1"/>
  <c r="L3386" i="1"/>
  <c r="M3386" i="1" s="1"/>
  <c r="L3387" i="1"/>
  <c r="M3387" i="1" s="1"/>
  <c r="L3388" i="1"/>
  <c r="M3388" i="1" s="1"/>
  <c r="L3389" i="1"/>
  <c r="M3389" i="1" s="1"/>
  <c r="L3390" i="1"/>
  <c r="M3390" i="1" s="1"/>
  <c r="L3391" i="1"/>
  <c r="M3391" i="1" s="1"/>
  <c r="L3392" i="1"/>
  <c r="M3392" i="1" s="1"/>
  <c r="L3393" i="1"/>
  <c r="M3393" i="1" s="1"/>
  <c r="L3394" i="1"/>
  <c r="M3394" i="1" s="1"/>
  <c r="L3395" i="1"/>
  <c r="M3395" i="1" s="1"/>
  <c r="L3396" i="1"/>
  <c r="M3396" i="1" s="1"/>
  <c r="L3398" i="1"/>
  <c r="M3398" i="1" s="1"/>
  <c r="L3399" i="1"/>
  <c r="M3399" i="1" s="1"/>
  <c r="L3400" i="1"/>
  <c r="M3400" i="1" s="1"/>
  <c r="L3401" i="1"/>
  <c r="M3401" i="1" s="1"/>
  <c r="L3402" i="1"/>
  <c r="M3402" i="1" s="1"/>
  <c r="L3403" i="1"/>
  <c r="M3403" i="1" s="1"/>
  <c r="L3406" i="1"/>
  <c r="M3406" i="1" s="1"/>
  <c r="L3407" i="1"/>
  <c r="M3407" i="1" s="1"/>
  <c r="L3408" i="1"/>
  <c r="M3408" i="1" s="1"/>
  <c r="L3409" i="1"/>
  <c r="M3409" i="1" s="1"/>
  <c r="L3410" i="1"/>
  <c r="M3410" i="1" s="1"/>
  <c r="L3411" i="1"/>
  <c r="M3411" i="1" s="1"/>
  <c r="L3412" i="1"/>
  <c r="M3412" i="1" s="1"/>
  <c r="L3413" i="1"/>
  <c r="M3413" i="1" s="1"/>
  <c r="L3414" i="1"/>
  <c r="M3414" i="1" s="1"/>
  <c r="L3415" i="1"/>
  <c r="M3415" i="1" s="1"/>
  <c r="L3416" i="1"/>
  <c r="M3416" i="1" s="1"/>
  <c r="L3417" i="1"/>
  <c r="M3417" i="1" s="1"/>
  <c r="L3418" i="1"/>
  <c r="M3418" i="1" s="1"/>
  <c r="L3420" i="1"/>
  <c r="M3420" i="1" s="1"/>
  <c r="L3421" i="1"/>
  <c r="M3421" i="1" s="1"/>
  <c r="L3422" i="1"/>
  <c r="M3422" i="1" s="1"/>
  <c r="L3423" i="1"/>
  <c r="M3423" i="1" s="1"/>
  <c r="L3424" i="1"/>
  <c r="M3424" i="1" s="1"/>
  <c r="L3425" i="1"/>
  <c r="M3425" i="1" s="1"/>
  <c r="L3426" i="1"/>
  <c r="M3426" i="1" s="1"/>
  <c r="L3427" i="1"/>
  <c r="M3427" i="1" s="1"/>
  <c r="L3428" i="1"/>
  <c r="M3428" i="1" s="1"/>
  <c r="L3429" i="1"/>
  <c r="M3429" i="1" s="1"/>
  <c r="L3430" i="1"/>
  <c r="M3430" i="1" s="1"/>
  <c r="L3431" i="1"/>
  <c r="M3431" i="1" s="1"/>
  <c r="L3432" i="1"/>
  <c r="M3432" i="1" s="1"/>
  <c r="L3433" i="1"/>
  <c r="M3433" i="1" s="1"/>
  <c r="L3434" i="1"/>
  <c r="M3434" i="1" s="1"/>
  <c r="L3435" i="1"/>
  <c r="M3435" i="1" s="1"/>
  <c r="L3436" i="1"/>
  <c r="M3436" i="1" s="1"/>
  <c r="L3437" i="1"/>
  <c r="M3437" i="1" s="1"/>
  <c r="L3438" i="1"/>
  <c r="M3438" i="1" s="1"/>
  <c r="L3440" i="1"/>
  <c r="M3440" i="1" s="1"/>
  <c r="L3441" i="1"/>
  <c r="M3441" i="1" s="1"/>
  <c r="L3443" i="1"/>
  <c r="M3443" i="1" s="1"/>
  <c r="L3444" i="1"/>
  <c r="M3444" i="1" s="1"/>
  <c r="L3445" i="1"/>
  <c r="M3445" i="1" s="1"/>
  <c r="L3446" i="1"/>
  <c r="M3446" i="1" s="1"/>
  <c r="L3447" i="1"/>
  <c r="M3447" i="1" s="1"/>
  <c r="L3448" i="1"/>
  <c r="M3448" i="1" s="1"/>
  <c r="L3449" i="1"/>
  <c r="M3449" i="1" s="1"/>
  <c r="L3450" i="1"/>
  <c r="M3450" i="1" s="1"/>
  <c r="L3451" i="1"/>
  <c r="M3451" i="1" s="1"/>
  <c r="L3452" i="1"/>
  <c r="M3452" i="1" s="1"/>
  <c r="L3453" i="1"/>
  <c r="M3453" i="1" s="1"/>
  <c r="L3454" i="1"/>
  <c r="M3454" i="1" s="1"/>
  <c r="L3455" i="1"/>
  <c r="M3455" i="1" s="1"/>
  <c r="L3456" i="1"/>
  <c r="M3456" i="1" s="1"/>
  <c r="L3457" i="1"/>
  <c r="M3457" i="1" s="1"/>
  <c r="L3458" i="1"/>
  <c r="M3458" i="1" s="1"/>
  <c r="L3459" i="1"/>
  <c r="M3459" i="1" s="1"/>
  <c r="L3460" i="1"/>
  <c r="M3460" i="1" s="1"/>
  <c r="L3461" i="1"/>
  <c r="M3461" i="1" s="1"/>
  <c r="L3462" i="1"/>
  <c r="M3462" i="1" s="1"/>
  <c r="L3463" i="1"/>
  <c r="M3463" i="1" s="1"/>
  <c r="L3464" i="1"/>
  <c r="M3464" i="1" s="1"/>
  <c r="L3465" i="1"/>
  <c r="M3465" i="1" s="1"/>
  <c r="L3466" i="1"/>
  <c r="M3466" i="1" s="1"/>
  <c r="L3467" i="1"/>
  <c r="M3467" i="1" s="1"/>
  <c r="L3468" i="1"/>
  <c r="M3468" i="1" s="1"/>
  <c r="L3469" i="1"/>
  <c r="M3469" i="1" s="1"/>
  <c r="L3470" i="1"/>
  <c r="M3470" i="1" s="1"/>
  <c r="L3471" i="1"/>
  <c r="M3471" i="1" s="1"/>
  <c r="L3472" i="1"/>
  <c r="M3472" i="1" s="1"/>
  <c r="L3473" i="1"/>
  <c r="M3473" i="1" s="1"/>
  <c r="L3474" i="1"/>
  <c r="M3474" i="1" s="1"/>
  <c r="L3475" i="1"/>
  <c r="M3475" i="1" s="1"/>
  <c r="L3476" i="1"/>
  <c r="M3476" i="1" s="1"/>
  <c r="L3477" i="1"/>
  <c r="M3477" i="1" s="1"/>
  <c r="L3478" i="1"/>
  <c r="M3478" i="1" s="1"/>
  <c r="L3479" i="1"/>
  <c r="M3479" i="1" s="1"/>
  <c r="L3480" i="1"/>
  <c r="M3480" i="1" s="1"/>
  <c r="L3481" i="1"/>
  <c r="M3481" i="1" s="1"/>
  <c r="L3482" i="1"/>
  <c r="M3482" i="1" s="1"/>
  <c r="L3483" i="1"/>
  <c r="M3483" i="1" s="1"/>
  <c r="L3484" i="1"/>
  <c r="M3484" i="1" s="1"/>
  <c r="L3485" i="1"/>
  <c r="M3485" i="1" s="1"/>
  <c r="L3486" i="1"/>
  <c r="M3486" i="1" s="1"/>
  <c r="L3487" i="1"/>
  <c r="M3487" i="1" s="1"/>
  <c r="L3488" i="1"/>
  <c r="M3488" i="1" s="1"/>
  <c r="L3489" i="1"/>
  <c r="M3489" i="1" s="1"/>
  <c r="L3490" i="1"/>
  <c r="M3490" i="1" s="1"/>
  <c r="L3491" i="1"/>
  <c r="M3491" i="1" s="1"/>
  <c r="L3492" i="1"/>
  <c r="M3492" i="1" s="1"/>
  <c r="L3493" i="1"/>
  <c r="M3493" i="1" s="1"/>
  <c r="L3494" i="1"/>
  <c r="M3494" i="1" s="1"/>
  <c r="L3495" i="1"/>
  <c r="M3495" i="1" s="1"/>
  <c r="L3496" i="1"/>
  <c r="M3496" i="1" s="1"/>
  <c r="L3497" i="1"/>
  <c r="M3497" i="1" s="1"/>
  <c r="L3498" i="1"/>
  <c r="M3498" i="1" s="1"/>
  <c r="L3499" i="1"/>
  <c r="M3499" i="1" s="1"/>
  <c r="L3500" i="1"/>
  <c r="M3500" i="1" s="1"/>
  <c r="L3501" i="1"/>
  <c r="M3501" i="1" s="1"/>
  <c r="L3503" i="1"/>
  <c r="M3503" i="1" s="1"/>
  <c r="L3504" i="1"/>
  <c r="M3504" i="1" s="1"/>
  <c r="L3505" i="1"/>
  <c r="M3505" i="1" s="1"/>
  <c r="L3506" i="1"/>
  <c r="M3506" i="1" s="1"/>
  <c r="L3507" i="1"/>
  <c r="M3507" i="1" s="1"/>
  <c r="L3508" i="1"/>
  <c r="M3508" i="1" s="1"/>
  <c r="L3509" i="1"/>
  <c r="M3509" i="1" s="1"/>
  <c r="L3510" i="1"/>
  <c r="M3510" i="1" s="1"/>
  <c r="L3511" i="1"/>
  <c r="M3511" i="1" s="1"/>
  <c r="L3512" i="1"/>
  <c r="M3512" i="1" s="1"/>
  <c r="L3513" i="1"/>
  <c r="M3513" i="1" s="1"/>
  <c r="L3514" i="1"/>
  <c r="M3514" i="1" s="1"/>
  <c r="L3515" i="1"/>
  <c r="M3515" i="1" s="1"/>
  <c r="L3516" i="1"/>
  <c r="M3516" i="1" s="1"/>
  <c r="L3517" i="1"/>
  <c r="M3517" i="1" s="1"/>
  <c r="L3518" i="1"/>
  <c r="M3518" i="1" s="1"/>
  <c r="L3519" i="1"/>
  <c r="M3519" i="1" s="1"/>
  <c r="L3520" i="1"/>
  <c r="M3520" i="1" s="1"/>
  <c r="L3521" i="1"/>
  <c r="M3521" i="1" s="1"/>
  <c r="L3522" i="1"/>
  <c r="M3522" i="1" s="1"/>
  <c r="L3523" i="1"/>
  <c r="M3523" i="1" s="1"/>
  <c r="L3524" i="1"/>
  <c r="M3524" i="1" s="1"/>
  <c r="L3525" i="1"/>
  <c r="M3525" i="1" s="1"/>
  <c r="L3526" i="1"/>
  <c r="M3526" i="1" s="1"/>
  <c r="L3527" i="1"/>
  <c r="M3527" i="1" s="1"/>
  <c r="L3528" i="1"/>
  <c r="M3528" i="1" s="1"/>
  <c r="L3529" i="1"/>
  <c r="M3529" i="1" s="1"/>
  <c r="L3530" i="1"/>
  <c r="M3530" i="1" s="1"/>
  <c r="L3531" i="1"/>
  <c r="M3531" i="1" s="1"/>
  <c r="L3532" i="1"/>
  <c r="M3532" i="1" s="1"/>
  <c r="L3533" i="1"/>
  <c r="M3533" i="1" s="1"/>
  <c r="L3534" i="1"/>
  <c r="M3534" i="1" s="1"/>
  <c r="L3535" i="1"/>
  <c r="M3535" i="1" s="1"/>
  <c r="L3536" i="1"/>
  <c r="M3536" i="1" s="1"/>
  <c r="L3537" i="1"/>
  <c r="M3537" i="1" s="1"/>
  <c r="L3538" i="1"/>
  <c r="M3538" i="1" s="1"/>
  <c r="L3539" i="1"/>
  <c r="M3539" i="1" s="1"/>
  <c r="L3540" i="1"/>
  <c r="M3540" i="1" s="1"/>
  <c r="L3541" i="1"/>
  <c r="M3541" i="1" s="1"/>
  <c r="L3542" i="1"/>
  <c r="M3542" i="1" s="1"/>
  <c r="L3543" i="1"/>
  <c r="M3543" i="1" s="1"/>
  <c r="L3544" i="1"/>
  <c r="M3544" i="1" s="1"/>
  <c r="L3545" i="1"/>
  <c r="M3545" i="1" s="1"/>
  <c r="L3546" i="1"/>
  <c r="M3546" i="1" s="1"/>
  <c r="L3547" i="1"/>
  <c r="M3547" i="1" s="1"/>
  <c r="L3548" i="1"/>
  <c r="M3548" i="1" s="1"/>
  <c r="L3549" i="1"/>
  <c r="M3549" i="1" s="1"/>
  <c r="L3550" i="1"/>
  <c r="M3550" i="1" s="1"/>
  <c r="L3551" i="1"/>
  <c r="M3551" i="1" s="1"/>
  <c r="L3552" i="1"/>
  <c r="M3552" i="1" s="1"/>
  <c r="L3553" i="1"/>
  <c r="M3553" i="1" s="1"/>
  <c r="L3554" i="1"/>
  <c r="M3554" i="1" s="1"/>
  <c r="L3555" i="1"/>
  <c r="M3555" i="1" s="1"/>
  <c r="L3556" i="1"/>
  <c r="M3556" i="1" s="1"/>
  <c r="L3557" i="1"/>
  <c r="M3557" i="1" s="1"/>
  <c r="L3558" i="1"/>
  <c r="M3558" i="1" s="1"/>
  <c r="L3559" i="1"/>
  <c r="M3559" i="1" s="1"/>
  <c r="L3560" i="1"/>
  <c r="M3560" i="1" s="1"/>
  <c r="L3561" i="1"/>
  <c r="M3561" i="1" s="1"/>
  <c r="L3562" i="1"/>
  <c r="M3562" i="1" s="1"/>
  <c r="L3563" i="1"/>
  <c r="M3563" i="1" s="1"/>
  <c r="L3564" i="1"/>
  <c r="M3564" i="1" s="1"/>
  <c r="L3565" i="1"/>
  <c r="M3565" i="1" s="1"/>
  <c r="L3566" i="1"/>
  <c r="M3566" i="1" s="1"/>
  <c r="L3567" i="1"/>
  <c r="M3567" i="1" s="1"/>
  <c r="L3568" i="1"/>
  <c r="M3568" i="1" s="1"/>
  <c r="L3569" i="1"/>
  <c r="M3569" i="1" s="1"/>
  <c r="L3570" i="1"/>
  <c r="M3570" i="1" s="1"/>
  <c r="L3571" i="1"/>
  <c r="M3571" i="1" s="1"/>
  <c r="L3572" i="1"/>
  <c r="M3572" i="1" s="1"/>
  <c r="L3573" i="1"/>
  <c r="M3573" i="1" s="1"/>
  <c r="L3574" i="1"/>
  <c r="M3574" i="1" s="1"/>
  <c r="L3575" i="1"/>
  <c r="M3575" i="1" s="1"/>
  <c r="L3576" i="1"/>
  <c r="M3576" i="1" s="1"/>
  <c r="L3577" i="1"/>
  <c r="M3577" i="1" s="1"/>
  <c r="L3578" i="1"/>
  <c r="M3578" i="1" s="1"/>
  <c r="L3579" i="1"/>
  <c r="M3579" i="1" s="1"/>
  <c r="L3580" i="1"/>
  <c r="M3580" i="1" s="1"/>
  <c r="L3581" i="1"/>
  <c r="M3581" i="1" s="1"/>
  <c r="L3582" i="1"/>
  <c r="M3582" i="1" s="1"/>
  <c r="L3583" i="1"/>
  <c r="M3583" i="1" s="1"/>
  <c r="L3584" i="1"/>
  <c r="M3584" i="1" s="1"/>
  <c r="L3585" i="1"/>
  <c r="M3585" i="1" s="1"/>
  <c r="L3586" i="1"/>
  <c r="M3586" i="1" s="1"/>
  <c r="L3587" i="1"/>
  <c r="M3587" i="1" s="1"/>
  <c r="L3588" i="1"/>
  <c r="M3588" i="1" s="1"/>
  <c r="L3589" i="1"/>
  <c r="M3589" i="1" s="1"/>
  <c r="L3590" i="1"/>
  <c r="M3590" i="1" s="1"/>
  <c r="L3591" i="1"/>
  <c r="M3591" i="1" s="1"/>
  <c r="L3592" i="1"/>
  <c r="M3592" i="1" s="1"/>
  <c r="L3593" i="1"/>
  <c r="M3593" i="1" s="1"/>
  <c r="L3594" i="1"/>
  <c r="M3594" i="1" s="1"/>
  <c r="L3595" i="1"/>
  <c r="M3595" i="1" s="1"/>
  <c r="L3596" i="1"/>
  <c r="M3596" i="1" s="1"/>
  <c r="L3597" i="1"/>
  <c r="M3597" i="1" s="1"/>
  <c r="L3598" i="1"/>
  <c r="M3598" i="1" s="1"/>
  <c r="L3599" i="1"/>
  <c r="M3599" i="1" s="1"/>
  <c r="L3600" i="1"/>
  <c r="M3600" i="1" s="1"/>
  <c r="L3601" i="1"/>
  <c r="M3601" i="1" s="1"/>
  <c r="L3602" i="1"/>
  <c r="M3602" i="1" s="1"/>
  <c r="L3603" i="1"/>
  <c r="M3603" i="1" s="1"/>
  <c r="L3604" i="1"/>
  <c r="M3604" i="1" s="1"/>
  <c r="L3605" i="1"/>
  <c r="M3605" i="1" s="1"/>
  <c r="L3606" i="1"/>
  <c r="M3606" i="1" s="1"/>
  <c r="L3607" i="1"/>
  <c r="M3607" i="1" s="1"/>
  <c r="L3608" i="1"/>
  <c r="M3608" i="1" s="1"/>
  <c r="L3609" i="1"/>
  <c r="M3609" i="1" s="1"/>
  <c r="L3610" i="1"/>
  <c r="M3610" i="1" s="1"/>
  <c r="L3611" i="1"/>
  <c r="M3611" i="1" s="1"/>
  <c r="L3612" i="1"/>
  <c r="M3612" i="1" s="1"/>
  <c r="L3613" i="1"/>
  <c r="M3613" i="1" s="1"/>
  <c r="L3614" i="1"/>
  <c r="M3614" i="1" s="1"/>
  <c r="L3615" i="1"/>
  <c r="M3615" i="1" s="1"/>
  <c r="L3616" i="1"/>
  <c r="M3616" i="1" s="1"/>
  <c r="L3617" i="1"/>
  <c r="M3617" i="1" s="1"/>
  <c r="L3618" i="1"/>
  <c r="M3618" i="1" s="1"/>
  <c r="L3619" i="1"/>
  <c r="M3619" i="1" s="1"/>
  <c r="L3620" i="1"/>
  <c r="M3620" i="1" s="1"/>
  <c r="L3621" i="1"/>
  <c r="M3621" i="1" s="1"/>
  <c r="L3622" i="1"/>
  <c r="M3622" i="1" s="1"/>
  <c r="L3623" i="1"/>
  <c r="M3623" i="1" s="1"/>
  <c r="L3624" i="1"/>
  <c r="M3624" i="1" s="1"/>
  <c r="L3625" i="1"/>
  <c r="M3625" i="1" s="1"/>
  <c r="L3626" i="1"/>
  <c r="M3626" i="1" s="1"/>
  <c r="L3627" i="1"/>
  <c r="M3627" i="1" s="1"/>
  <c r="L3628" i="1"/>
  <c r="M3628" i="1" s="1"/>
  <c r="L3629" i="1"/>
  <c r="M3629" i="1" s="1"/>
  <c r="L3630" i="1"/>
  <c r="M3630" i="1" s="1"/>
  <c r="L3631" i="1"/>
  <c r="M3631" i="1" s="1"/>
  <c r="L3632" i="1"/>
  <c r="M3632" i="1" s="1"/>
  <c r="L3633" i="1"/>
  <c r="M3633" i="1" s="1"/>
  <c r="L3634" i="1"/>
  <c r="M3634" i="1" s="1"/>
  <c r="L3635" i="1"/>
  <c r="M3635" i="1" s="1"/>
  <c r="L3636" i="1"/>
  <c r="M3636" i="1" s="1"/>
  <c r="L3637" i="1"/>
  <c r="M3637" i="1" s="1"/>
  <c r="L3638" i="1"/>
  <c r="M3638" i="1" s="1"/>
  <c r="L3639" i="1"/>
  <c r="M3639" i="1" s="1"/>
  <c r="L3640" i="1"/>
  <c r="M3640" i="1" s="1"/>
  <c r="L3641" i="1"/>
  <c r="M3641" i="1" s="1"/>
  <c r="L3642" i="1"/>
  <c r="M3642" i="1" s="1"/>
  <c r="L3643" i="1"/>
  <c r="M3643" i="1" s="1"/>
  <c r="L3644" i="1"/>
  <c r="M3644" i="1" s="1"/>
  <c r="L3645" i="1"/>
  <c r="M3645" i="1" s="1"/>
  <c r="L3646" i="1"/>
  <c r="M3646" i="1" s="1"/>
  <c r="L3647" i="1"/>
  <c r="M3647" i="1" s="1"/>
  <c r="L3648" i="1"/>
  <c r="M3648" i="1" s="1"/>
  <c r="L3649" i="1"/>
  <c r="M3649" i="1" s="1"/>
  <c r="L3650" i="1"/>
  <c r="M3650" i="1" s="1"/>
  <c r="L3651" i="1"/>
  <c r="M3651" i="1" s="1"/>
  <c r="L3652" i="1"/>
  <c r="M3652" i="1" s="1"/>
  <c r="L3654" i="1"/>
  <c r="M3654" i="1" s="1"/>
  <c r="L3655" i="1"/>
  <c r="M3655" i="1" s="1"/>
  <c r="L3656" i="1"/>
  <c r="M3656" i="1" s="1"/>
  <c r="L3657" i="1"/>
  <c r="M3657" i="1" s="1"/>
  <c r="L3658" i="1"/>
  <c r="M3658" i="1" s="1"/>
  <c r="L3659" i="1"/>
  <c r="M3659" i="1" s="1"/>
  <c r="L3660" i="1"/>
  <c r="M3660" i="1" s="1"/>
  <c r="L3661" i="1"/>
  <c r="M3661" i="1" s="1"/>
  <c r="L3662" i="1"/>
  <c r="M3662" i="1" s="1"/>
  <c r="L3663" i="1"/>
  <c r="M3663" i="1" s="1"/>
  <c r="L3665" i="1"/>
  <c r="M3665" i="1" s="1"/>
  <c r="L3666" i="1"/>
  <c r="M3666" i="1" s="1"/>
  <c r="L3667" i="1"/>
  <c r="M3667" i="1" s="1"/>
  <c r="L3668" i="1"/>
  <c r="M3668" i="1" s="1"/>
  <c r="L3669" i="1"/>
  <c r="M3669" i="1" s="1"/>
  <c r="L3670" i="1"/>
  <c r="M3670" i="1" s="1"/>
  <c r="L3671" i="1"/>
  <c r="M3671" i="1" s="1"/>
  <c r="L3672" i="1"/>
  <c r="M3672" i="1" s="1"/>
  <c r="L3673" i="1"/>
  <c r="M3673" i="1" s="1"/>
  <c r="L3674" i="1"/>
  <c r="M3674" i="1" s="1"/>
  <c r="L3675" i="1"/>
  <c r="M3675" i="1" s="1"/>
  <c r="L3676" i="1"/>
  <c r="M3676" i="1" s="1"/>
  <c r="L3677" i="1"/>
  <c r="M3677" i="1" s="1"/>
  <c r="L3678" i="1"/>
  <c r="M3678" i="1" s="1"/>
  <c r="L3679" i="1"/>
  <c r="M3679" i="1" s="1"/>
  <c r="L3680" i="1"/>
  <c r="M3680" i="1" s="1"/>
  <c r="L3681" i="1"/>
  <c r="M3681" i="1" s="1"/>
  <c r="L3682" i="1"/>
  <c r="M3682" i="1" s="1"/>
  <c r="L3683" i="1"/>
  <c r="M3683" i="1" s="1"/>
  <c r="L3684" i="1"/>
  <c r="M3684" i="1" s="1"/>
  <c r="L3685" i="1"/>
  <c r="M3685" i="1" s="1"/>
  <c r="L3687" i="1"/>
  <c r="M3687" i="1" s="1"/>
  <c r="L3688" i="1"/>
  <c r="M3688" i="1" s="1"/>
  <c r="L3689" i="1"/>
  <c r="M3689" i="1" s="1"/>
  <c r="L3690" i="1"/>
  <c r="M3690" i="1" s="1"/>
  <c r="L3691" i="1"/>
  <c r="M3691" i="1" s="1"/>
  <c r="L3692" i="1"/>
  <c r="M3692" i="1" s="1"/>
  <c r="L3693" i="1"/>
  <c r="M3693" i="1" s="1"/>
  <c r="L3694" i="1"/>
  <c r="M3694" i="1" s="1"/>
  <c r="L3695" i="1"/>
  <c r="M3695" i="1" s="1"/>
  <c r="L3696" i="1"/>
  <c r="M3696" i="1" s="1"/>
  <c r="L3697" i="1"/>
  <c r="M3697" i="1" s="1"/>
  <c r="L3698" i="1"/>
  <c r="M3698" i="1" s="1"/>
  <c r="L3699" i="1"/>
  <c r="M3699" i="1" s="1"/>
  <c r="L3700" i="1"/>
  <c r="M3700" i="1" s="1"/>
  <c r="L3701" i="1"/>
  <c r="M3701" i="1" s="1"/>
  <c r="L3702" i="1"/>
  <c r="M3702" i="1" s="1"/>
  <c r="L3704" i="1"/>
  <c r="M3704" i="1" s="1"/>
  <c r="L3705" i="1"/>
  <c r="M3705" i="1" s="1"/>
  <c r="L3706" i="1"/>
  <c r="M3706" i="1" s="1"/>
  <c r="L3707" i="1"/>
  <c r="M3707" i="1" s="1"/>
  <c r="L3708" i="1"/>
  <c r="M3708" i="1" s="1"/>
  <c r="L3709" i="1"/>
  <c r="M3709" i="1" s="1"/>
  <c r="L3710" i="1"/>
  <c r="M3710" i="1" s="1"/>
  <c r="L3711" i="1"/>
  <c r="M3711" i="1" s="1"/>
  <c r="L3712" i="1"/>
  <c r="M3712" i="1" s="1"/>
  <c r="L3713" i="1"/>
  <c r="M3713" i="1" s="1"/>
  <c r="L3714" i="1"/>
  <c r="M3714" i="1" s="1"/>
  <c r="L3715" i="1"/>
  <c r="M3715" i="1" s="1"/>
  <c r="L3716" i="1"/>
  <c r="M3716" i="1" s="1"/>
  <c r="L3717" i="1"/>
  <c r="M3717" i="1" s="1"/>
  <c r="L3718" i="1"/>
  <c r="M3718" i="1" s="1"/>
  <c r="L3719" i="1"/>
  <c r="M3719" i="1" s="1"/>
  <c r="L3720" i="1"/>
  <c r="M3720" i="1" s="1"/>
  <c r="L3721" i="1"/>
  <c r="M3721" i="1" s="1"/>
  <c r="L3722" i="1"/>
  <c r="M3722" i="1" s="1"/>
  <c r="L3723" i="1"/>
  <c r="M3723" i="1" s="1"/>
  <c r="L3724" i="1"/>
  <c r="M3724" i="1" s="1"/>
  <c r="L3725" i="1"/>
  <c r="M3725" i="1" s="1"/>
  <c r="L3726" i="1"/>
  <c r="M3726" i="1" s="1"/>
  <c r="L3727" i="1"/>
  <c r="M3727" i="1" s="1"/>
  <c r="L3728" i="1"/>
  <c r="M3728" i="1" s="1"/>
  <c r="L3730" i="1"/>
  <c r="M3730" i="1" s="1"/>
  <c r="L3731" i="1"/>
  <c r="M3731" i="1" s="1"/>
  <c r="L3733" i="1"/>
  <c r="M3733" i="1" s="1"/>
  <c r="L3734" i="1"/>
  <c r="M3734" i="1" s="1"/>
  <c r="L3735" i="1"/>
  <c r="M3735" i="1" s="1"/>
  <c r="L3736" i="1"/>
  <c r="M3736" i="1" s="1"/>
  <c r="L3737" i="1"/>
  <c r="M3737" i="1" s="1"/>
  <c r="L3738" i="1"/>
  <c r="M3738" i="1" s="1"/>
  <c r="L3740" i="1"/>
  <c r="M3740" i="1" s="1"/>
  <c r="L3741" i="1"/>
  <c r="M3741" i="1" s="1"/>
  <c r="L3742" i="1"/>
  <c r="M3742" i="1" s="1"/>
  <c r="L3743" i="1"/>
  <c r="M3743" i="1" s="1"/>
  <c r="L3744" i="1"/>
  <c r="M3744" i="1" s="1"/>
  <c r="L3746" i="1"/>
  <c r="M3746" i="1" s="1"/>
  <c r="L3747" i="1"/>
  <c r="M3747" i="1" s="1"/>
  <c r="L3748" i="1"/>
  <c r="M3748" i="1" s="1"/>
  <c r="L3749" i="1"/>
  <c r="M3749" i="1" s="1"/>
  <c r="L3750" i="1"/>
  <c r="M3750" i="1" s="1"/>
  <c r="L3751" i="1"/>
  <c r="M3751" i="1" s="1"/>
  <c r="L3752" i="1"/>
  <c r="M3752" i="1" s="1"/>
  <c r="L3753" i="1"/>
  <c r="M3753" i="1" s="1"/>
  <c r="L3754" i="1"/>
  <c r="M3754" i="1" s="1"/>
  <c r="L3755" i="1"/>
  <c r="M3755" i="1" s="1"/>
  <c r="L3756" i="1"/>
  <c r="M3756" i="1" s="1"/>
  <c r="L3757" i="1"/>
  <c r="M3757" i="1" s="1"/>
  <c r="L3758" i="1"/>
  <c r="M3758" i="1" s="1"/>
  <c r="L3759" i="1"/>
  <c r="M3759" i="1" s="1"/>
  <c r="L3760" i="1"/>
  <c r="M3760" i="1" s="1"/>
  <c r="L3761" i="1"/>
  <c r="M3761" i="1" s="1"/>
  <c r="L3762" i="1"/>
  <c r="M3762" i="1" s="1"/>
  <c r="L3763" i="1"/>
  <c r="M3763" i="1" s="1"/>
  <c r="L3764" i="1"/>
  <c r="M3764" i="1" s="1"/>
  <c r="L3765" i="1"/>
  <c r="M3765" i="1" s="1"/>
  <c r="L3766" i="1"/>
  <c r="M3766" i="1" s="1"/>
  <c r="L3767" i="1"/>
  <c r="M3767" i="1" s="1"/>
  <c r="L3768" i="1"/>
  <c r="M3768" i="1" s="1"/>
  <c r="L3769" i="1"/>
  <c r="M3769" i="1" s="1"/>
  <c r="L3770" i="1"/>
  <c r="M3770" i="1" s="1"/>
  <c r="L3771" i="1"/>
  <c r="M3771" i="1" s="1"/>
  <c r="L3772" i="1"/>
  <c r="M3772" i="1" s="1"/>
  <c r="L3773" i="1"/>
  <c r="M3773" i="1" s="1"/>
  <c r="L3774" i="1"/>
  <c r="M3774" i="1" s="1"/>
  <c r="L3775" i="1"/>
  <c r="M3775" i="1" s="1"/>
  <c r="L3776" i="1"/>
  <c r="M3776" i="1" s="1"/>
  <c r="L3777" i="1"/>
  <c r="M3777" i="1" s="1"/>
  <c r="L3778" i="1"/>
  <c r="M3778" i="1" s="1"/>
  <c r="L3779" i="1"/>
  <c r="M3779" i="1" s="1"/>
  <c r="L3780" i="1"/>
  <c r="M3780" i="1" s="1"/>
  <c r="L3781" i="1"/>
  <c r="M3781" i="1" s="1"/>
  <c r="L3782" i="1"/>
  <c r="M3782" i="1" s="1"/>
  <c r="L3783" i="1"/>
  <c r="M3783" i="1" s="1"/>
  <c r="L3784" i="1"/>
  <c r="M3784" i="1" s="1"/>
  <c r="L3785" i="1"/>
  <c r="M3785" i="1" s="1"/>
  <c r="L3786" i="1"/>
  <c r="M3786" i="1" s="1"/>
  <c r="L3787" i="1"/>
  <c r="M3787" i="1" s="1"/>
  <c r="L3788" i="1"/>
  <c r="M3788" i="1" s="1"/>
  <c r="L3789" i="1"/>
  <c r="M3789" i="1" s="1"/>
  <c r="L3790" i="1"/>
  <c r="M3790" i="1" s="1"/>
  <c r="L3791" i="1"/>
  <c r="M3791" i="1" s="1"/>
  <c r="L3792" i="1"/>
  <c r="M3792" i="1" s="1"/>
  <c r="L3793" i="1"/>
  <c r="M3793" i="1" s="1"/>
  <c r="L3794" i="1"/>
  <c r="M3794" i="1" s="1"/>
  <c r="L3795" i="1"/>
  <c r="M3795" i="1" s="1"/>
  <c r="L3796" i="1"/>
  <c r="M3796" i="1" s="1"/>
  <c r="L3797" i="1"/>
  <c r="M3797" i="1" s="1"/>
  <c r="L3798" i="1"/>
  <c r="M3798" i="1" s="1"/>
  <c r="L3799" i="1"/>
  <c r="M3799" i="1" s="1"/>
  <c r="L3800" i="1"/>
  <c r="M3800" i="1" s="1"/>
  <c r="L3801" i="1"/>
  <c r="M3801" i="1" s="1"/>
  <c r="L3802" i="1"/>
  <c r="M3802" i="1" s="1"/>
  <c r="L3803" i="1"/>
  <c r="M3803" i="1" s="1"/>
  <c r="L3804" i="1"/>
  <c r="M3804" i="1" s="1"/>
  <c r="L3805" i="1"/>
  <c r="M3805" i="1" s="1"/>
  <c r="L3806" i="1"/>
  <c r="M3806" i="1" s="1"/>
  <c r="L3807" i="1"/>
  <c r="M3807" i="1" s="1"/>
  <c r="L3809" i="1"/>
  <c r="M3809" i="1" s="1"/>
  <c r="L3810" i="1"/>
  <c r="M3810" i="1" s="1"/>
  <c r="L3811" i="1"/>
  <c r="M3811" i="1" s="1"/>
  <c r="L3812" i="1"/>
  <c r="M3812" i="1" s="1"/>
  <c r="L3813" i="1"/>
  <c r="M3813" i="1" s="1"/>
  <c r="L3814" i="1"/>
  <c r="M3814" i="1" s="1"/>
  <c r="L3815" i="1"/>
  <c r="M3815" i="1" s="1"/>
  <c r="L3816" i="1"/>
  <c r="M3816" i="1" s="1"/>
  <c r="L3817" i="1"/>
  <c r="M3817" i="1" s="1"/>
  <c r="L3818" i="1"/>
  <c r="M3818" i="1" s="1"/>
  <c r="L3819" i="1"/>
  <c r="M3819" i="1" s="1"/>
  <c r="L3820" i="1"/>
  <c r="M3820" i="1" s="1"/>
  <c r="L3821" i="1"/>
  <c r="M3821" i="1" s="1"/>
  <c r="L3822" i="1"/>
  <c r="M3822" i="1" s="1"/>
  <c r="L3823" i="1"/>
  <c r="M3823" i="1" s="1"/>
  <c r="L3824" i="1"/>
  <c r="M3824" i="1" s="1"/>
  <c r="L3825" i="1"/>
  <c r="M3825" i="1" s="1"/>
  <c r="L3826" i="1"/>
  <c r="M3826" i="1" s="1"/>
  <c r="L3827" i="1"/>
  <c r="M3827" i="1" s="1"/>
  <c r="L3828" i="1"/>
  <c r="M3828" i="1" s="1"/>
  <c r="L3829" i="1"/>
  <c r="M3829" i="1" s="1"/>
  <c r="L3830" i="1"/>
  <c r="M3830" i="1" s="1"/>
  <c r="L3831" i="1"/>
  <c r="M3831" i="1" s="1"/>
  <c r="L3833" i="1"/>
  <c r="M3833" i="1" s="1"/>
  <c r="L3834" i="1"/>
  <c r="M3834" i="1" s="1"/>
  <c r="L3835" i="1"/>
  <c r="M3835" i="1" s="1"/>
  <c r="L3836" i="1"/>
  <c r="M3836" i="1" s="1"/>
  <c r="L3837" i="1"/>
  <c r="M3837" i="1" s="1"/>
  <c r="L3838" i="1"/>
  <c r="M3838" i="1" s="1"/>
  <c r="L3839" i="1"/>
  <c r="M3839" i="1" s="1"/>
  <c r="L3840" i="1"/>
  <c r="M3840" i="1" s="1"/>
  <c r="L3841" i="1"/>
  <c r="M3841" i="1" s="1"/>
  <c r="L3842" i="1"/>
  <c r="M3842" i="1" s="1"/>
  <c r="L3843" i="1"/>
  <c r="M3843" i="1" s="1"/>
  <c r="L3844" i="1"/>
  <c r="M3844" i="1" s="1"/>
  <c r="L3846" i="1"/>
  <c r="M3846" i="1" s="1"/>
  <c r="L3847" i="1"/>
  <c r="M3847" i="1" s="1"/>
  <c r="L3848" i="1"/>
  <c r="M3848" i="1" s="1"/>
  <c r="L3849" i="1"/>
  <c r="M3849" i="1" s="1"/>
  <c r="L3850" i="1"/>
  <c r="M3850" i="1" s="1"/>
  <c r="L3851" i="1"/>
  <c r="M3851" i="1" s="1"/>
  <c r="L3852" i="1"/>
  <c r="M3852" i="1" s="1"/>
  <c r="L3853" i="1"/>
  <c r="M3853" i="1" s="1"/>
  <c r="L3854" i="1"/>
  <c r="M3854" i="1" s="1"/>
  <c r="L3855" i="1"/>
  <c r="M3855" i="1" s="1"/>
  <c r="L3856" i="1"/>
  <c r="M3856" i="1" s="1"/>
  <c r="L3857" i="1"/>
  <c r="M3857" i="1" s="1"/>
  <c r="L3858" i="1"/>
  <c r="M3858" i="1" s="1"/>
  <c r="L3859" i="1"/>
  <c r="M3859" i="1" s="1"/>
  <c r="L3860" i="1"/>
  <c r="M3860" i="1" s="1"/>
  <c r="L3861" i="1"/>
  <c r="M3861" i="1" s="1"/>
  <c r="L3862" i="1"/>
  <c r="M3862" i="1" s="1"/>
  <c r="L3863" i="1"/>
  <c r="M3863" i="1" s="1"/>
  <c r="L3864" i="1"/>
  <c r="M3864" i="1" s="1"/>
  <c r="L3865" i="1"/>
  <c r="M3865" i="1" s="1"/>
  <c r="L3866" i="1"/>
  <c r="M3866" i="1" s="1"/>
  <c r="L3867" i="1"/>
  <c r="M3867" i="1" s="1"/>
  <c r="L3868" i="1"/>
  <c r="M3868" i="1" s="1"/>
  <c r="L3869" i="1"/>
  <c r="M3869" i="1" s="1"/>
  <c r="L3870" i="1"/>
  <c r="M3870" i="1" s="1"/>
  <c r="L3871" i="1"/>
  <c r="M3871" i="1" s="1"/>
  <c r="L3872" i="1"/>
  <c r="M3872" i="1" s="1"/>
  <c r="L3873" i="1"/>
  <c r="M3873" i="1" s="1"/>
  <c r="L3875" i="1"/>
  <c r="M3875" i="1" s="1"/>
  <c r="L3877" i="1"/>
  <c r="M3877" i="1" s="1"/>
  <c r="L3878" i="1"/>
  <c r="M3878" i="1" s="1"/>
  <c r="L3879" i="1"/>
  <c r="M3879" i="1" s="1"/>
  <c r="L3880" i="1"/>
  <c r="M3880" i="1" s="1"/>
  <c r="L3881" i="1"/>
  <c r="M3881" i="1" s="1"/>
  <c r="L3882" i="1"/>
  <c r="M3882" i="1" s="1"/>
  <c r="L3883" i="1"/>
  <c r="M3883" i="1" s="1"/>
  <c r="L3884" i="1"/>
  <c r="M3884" i="1" s="1"/>
  <c r="L3885" i="1"/>
  <c r="M3885" i="1" s="1"/>
  <c r="L3886" i="1"/>
  <c r="M3886" i="1" s="1"/>
  <c r="L3887" i="1"/>
  <c r="M3887" i="1" s="1"/>
  <c r="L3888" i="1"/>
  <c r="M3888" i="1" s="1"/>
  <c r="L3889" i="1"/>
  <c r="M3889" i="1" s="1"/>
  <c r="L3890" i="1"/>
  <c r="M3890" i="1" s="1"/>
  <c r="L3891" i="1"/>
  <c r="M3891" i="1" s="1"/>
  <c r="L3892" i="1"/>
  <c r="M3892" i="1" s="1"/>
  <c r="L3893" i="1"/>
  <c r="M3893" i="1" s="1"/>
  <c r="L3894" i="1"/>
  <c r="M3894" i="1" s="1"/>
  <c r="L3895" i="1"/>
  <c r="M3895" i="1" s="1"/>
  <c r="L3896" i="1"/>
  <c r="M3896" i="1" s="1"/>
  <c r="L3897" i="1"/>
  <c r="M3897" i="1" s="1"/>
  <c r="L3899" i="1"/>
  <c r="M3899" i="1" s="1"/>
  <c r="L3900" i="1"/>
  <c r="M3900" i="1" s="1"/>
  <c r="L3901" i="1"/>
  <c r="M3901" i="1" s="1"/>
  <c r="L3902" i="1"/>
  <c r="M3902" i="1" s="1"/>
  <c r="L3903" i="1"/>
  <c r="M3903" i="1" s="1"/>
  <c r="L3906" i="1"/>
  <c r="M3906" i="1" s="1"/>
  <c r="L3907" i="1"/>
  <c r="M3907" i="1" s="1"/>
  <c r="L3908" i="1"/>
  <c r="M3908" i="1" s="1"/>
  <c r="L3909" i="1"/>
  <c r="M3909" i="1" s="1"/>
  <c r="L3910" i="1"/>
  <c r="M3910" i="1" s="1"/>
  <c r="L3912" i="1"/>
  <c r="M3912" i="1" s="1"/>
  <c r="L3914" i="1"/>
  <c r="M3914" i="1" s="1"/>
  <c r="L3915" i="1"/>
  <c r="M3915" i="1" s="1"/>
  <c r="L3916" i="1"/>
  <c r="M3916" i="1" s="1"/>
  <c r="L3917" i="1"/>
  <c r="M3917" i="1" s="1"/>
  <c r="L3918" i="1"/>
  <c r="M3918" i="1" s="1"/>
  <c r="L3919" i="1"/>
  <c r="M3919" i="1" s="1"/>
  <c r="L3921" i="1"/>
  <c r="M3921" i="1" s="1"/>
  <c r="L3922" i="1"/>
  <c r="M3922" i="1" s="1"/>
  <c r="L3923" i="1"/>
  <c r="M3923" i="1" s="1"/>
  <c r="L3924" i="1"/>
  <c r="M3924" i="1" s="1"/>
  <c r="L3925" i="1"/>
  <c r="M3925" i="1" s="1"/>
  <c r="L3926" i="1"/>
  <c r="M3926" i="1" s="1"/>
  <c r="L3927" i="1"/>
  <c r="M3927" i="1" s="1"/>
  <c r="L3928" i="1"/>
  <c r="M3928" i="1" s="1"/>
  <c r="L3929" i="1"/>
  <c r="M3929" i="1" s="1"/>
  <c r="L3930" i="1"/>
  <c r="M3930" i="1" s="1"/>
  <c r="L3931" i="1"/>
  <c r="M3931" i="1" s="1"/>
  <c r="L3932" i="1"/>
  <c r="M3932" i="1" s="1"/>
  <c r="L3933" i="1"/>
  <c r="M3933" i="1" s="1"/>
  <c r="L3934" i="1"/>
  <c r="M3934" i="1" s="1"/>
  <c r="L3935" i="1"/>
  <c r="M3935" i="1" s="1"/>
  <c r="L3936" i="1"/>
  <c r="M3936" i="1" s="1"/>
  <c r="L3937" i="1"/>
  <c r="M3937" i="1" s="1"/>
  <c r="L3938" i="1"/>
  <c r="M3938" i="1" s="1"/>
  <c r="L3939" i="1"/>
  <c r="M3939" i="1" s="1"/>
  <c r="L3940" i="1"/>
  <c r="M3940" i="1" s="1"/>
  <c r="L3941" i="1"/>
  <c r="M3941" i="1" s="1"/>
  <c r="L3942" i="1"/>
  <c r="M3942" i="1" s="1"/>
  <c r="L3943" i="1"/>
  <c r="M3943" i="1" s="1"/>
  <c r="L3944" i="1"/>
  <c r="M3944" i="1" s="1"/>
  <c r="L3945" i="1"/>
  <c r="M3945" i="1" s="1"/>
  <c r="L3946" i="1"/>
  <c r="M3946" i="1" s="1"/>
  <c r="L3947" i="1"/>
  <c r="M3947" i="1" s="1"/>
  <c r="L3948" i="1"/>
  <c r="M3948" i="1" s="1"/>
  <c r="L3949" i="1"/>
  <c r="M3949" i="1" s="1"/>
  <c r="L3950" i="1"/>
  <c r="M3950" i="1" s="1"/>
  <c r="L3951" i="1"/>
  <c r="M3951" i="1" s="1"/>
  <c r="L3952" i="1"/>
  <c r="M3952" i="1" s="1"/>
  <c r="L3953" i="1"/>
  <c r="M3953" i="1" s="1"/>
  <c r="L3954" i="1"/>
  <c r="M3954" i="1" s="1"/>
  <c r="L3955" i="1"/>
  <c r="M3955" i="1" s="1"/>
  <c r="L3956" i="1"/>
  <c r="M3956" i="1" s="1"/>
  <c r="L3957" i="1"/>
  <c r="M3957" i="1" s="1"/>
  <c r="L3958" i="1"/>
  <c r="M3958" i="1" s="1"/>
  <c r="L3959" i="1"/>
  <c r="M3959" i="1" s="1"/>
  <c r="L3960" i="1"/>
  <c r="M3960" i="1" s="1"/>
  <c r="L3961" i="1"/>
  <c r="M3961" i="1" s="1"/>
  <c r="L3962" i="1"/>
  <c r="M3962" i="1" s="1"/>
  <c r="L3963" i="1"/>
  <c r="M3963" i="1" s="1"/>
  <c r="L3964" i="1"/>
  <c r="M3964" i="1" s="1"/>
  <c r="L3965" i="1"/>
  <c r="M3965" i="1" s="1"/>
  <c r="L3967" i="1"/>
  <c r="M3967" i="1" s="1"/>
  <c r="L3968" i="1"/>
  <c r="M3968" i="1" s="1"/>
  <c r="L3969" i="1"/>
  <c r="M3969" i="1" s="1"/>
  <c r="L3970" i="1"/>
  <c r="M3970" i="1" s="1"/>
  <c r="L3971" i="1"/>
  <c r="M3971" i="1" s="1"/>
  <c r="L3972" i="1"/>
  <c r="M3972" i="1" s="1"/>
  <c r="L3973" i="1"/>
  <c r="M3973" i="1" s="1"/>
  <c r="L3974" i="1"/>
  <c r="M3974" i="1" s="1"/>
  <c r="L3976" i="1"/>
  <c r="M3976" i="1" s="1"/>
  <c r="L3977" i="1"/>
  <c r="M3977" i="1" s="1"/>
  <c r="L3978" i="1"/>
  <c r="M3978" i="1" s="1"/>
  <c r="L3979" i="1"/>
  <c r="M3979" i="1" s="1"/>
  <c r="L3980" i="1"/>
  <c r="M3980" i="1" s="1"/>
  <c r="L3981" i="1"/>
  <c r="M3981" i="1" s="1"/>
  <c r="L3982" i="1"/>
  <c r="M3982" i="1" s="1"/>
  <c r="L3983" i="1"/>
  <c r="M3983" i="1" s="1"/>
  <c r="L3984" i="1"/>
  <c r="M3984" i="1" s="1"/>
  <c r="L3985" i="1"/>
  <c r="M3985" i="1" s="1"/>
  <c r="L3986" i="1"/>
  <c r="M3986" i="1" s="1"/>
  <c r="L3988" i="1"/>
  <c r="M3988" i="1" s="1"/>
  <c r="L3989" i="1"/>
  <c r="M3989" i="1" s="1"/>
  <c r="L3990" i="1"/>
  <c r="M3990" i="1" s="1"/>
  <c r="L3992" i="1"/>
  <c r="M3992" i="1" s="1"/>
  <c r="L3993" i="1"/>
  <c r="M3993" i="1" s="1"/>
  <c r="L3994" i="1"/>
  <c r="M3994" i="1" s="1"/>
  <c r="L3995" i="1"/>
  <c r="M3995" i="1" s="1"/>
  <c r="L3996" i="1"/>
  <c r="M3996" i="1" s="1"/>
  <c r="L3997" i="1"/>
  <c r="M3997" i="1" s="1"/>
  <c r="L3998" i="1"/>
  <c r="M3998" i="1" s="1"/>
  <c r="L3999" i="1"/>
  <c r="M3999" i="1" s="1"/>
  <c r="L4001" i="1"/>
  <c r="M4001" i="1" s="1"/>
  <c r="L4002" i="1"/>
  <c r="M4002" i="1" s="1"/>
  <c r="L4003" i="1"/>
  <c r="M4003" i="1" s="1"/>
  <c r="L4004" i="1"/>
  <c r="M4004" i="1" s="1"/>
  <c r="L4005" i="1"/>
  <c r="M4005" i="1" s="1"/>
  <c r="L4006" i="1"/>
  <c r="M4006" i="1" s="1"/>
  <c r="L4007" i="1"/>
  <c r="M4007" i="1" s="1"/>
  <c r="L4008" i="1"/>
  <c r="M4008" i="1" s="1"/>
  <c r="L4009" i="1"/>
  <c r="M4009" i="1" s="1"/>
  <c r="L4010" i="1"/>
  <c r="M4010" i="1" s="1"/>
  <c r="L4011" i="1"/>
  <c r="M4011" i="1" s="1"/>
  <c r="L4012" i="1"/>
  <c r="M4012" i="1" s="1"/>
  <c r="L4013" i="1"/>
  <c r="M4013" i="1" s="1"/>
  <c r="L4015" i="1"/>
  <c r="M4015" i="1" s="1"/>
  <c r="L4017" i="1"/>
  <c r="M4017" i="1" s="1"/>
  <c r="L4018" i="1"/>
  <c r="M4018" i="1" s="1"/>
  <c r="L4019" i="1"/>
  <c r="M4019" i="1" s="1"/>
  <c r="L4020" i="1"/>
  <c r="M4020" i="1" s="1"/>
  <c r="L4021" i="1"/>
  <c r="M4021" i="1" s="1"/>
  <c r="L4022" i="1"/>
  <c r="M4022" i="1" s="1"/>
  <c r="L4023" i="1"/>
  <c r="M4023" i="1" s="1"/>
  <c r="L4024" i="1"/>
  <c r="M4024" i="1" s="1"/>
  <c r="L4025" i="1"/>
  <c r="M4025" i="1" s="1"/>
  <c r="L4026" i="1"/>
  <c r="M4026" i="1" s="1"/>
  <c r="L4027" i="1"/>
  <c r="M4027" i="1" s="1"/>
  <c r="L4028" i="1"/>
  <c r="M4028" i="1" s="1"/>
  <c r="L4029" i="1"/>
  <c r="M4029" i="1" s="1"/>
  <c r="L4030" i="1"/>
  <c r="M4030" i="1" s="1"/>
  <c r="L4031" i="1"/>
  <c r="M4031" i="1" s="1"/>
  <c r="L4032" i="1"/>
  <c r="M4032" i="1" s="1"/>
  <c r="L4033" i="1"/>
  <c r="M4033" i="1" s="1"/>
  <c r="L4034" i="1"/>
  <c r="M4034" i="1" s="1"/>
  <c r="L4035" i="1"/>
  <c r="M4035" i="1" s="1"/>
  <c r="L4036" i="1"/>
  <c r="M4036" i="1" s="1"/>
  <c r="L4037" i="1"/>
  <c r="M4037" i="1" s="1"/>
  <c r="L4038" i="1"/>
  <c r="M4038" i="1" s="1"/>
  <c r="L4039" i="1"/>
  <c r="M4039" i="1" s="1"/>
  <c r="L4041" i="1"/>
  <c r="M4041" i="1" s="1"/>
  <c r="L4042" i="1"/>
  <c r="M4042" i="1" s="1"/>
  <c r="L4043" i="1"/>
  <c r="M4043" i="1" s="1"/>
  <c r="L4044" i="1"/>
  <c r="M4044" i="1" s="1"/>
  <c r="L4045" i="1"/>
  <c r="M4045" i="1" s="1"/>
  <c r="L4046" i="1"/>
  <c r="M4046" i="1" s="1"/>
  <c r="L4047" i="1"/>
  <c r="M4047" i="1" s="1"/>
  <c r="L4049" i="1"/>
  <c r="M4049" i="1" s="1"/>
  <c r="L4050" i="1"/>
  <c r="M4050" i="1" s="1"/>
  <c r="L4051" i="1"/>
  <c r="M4051" i="1" s="1"/>
  <c r="L4052" i="1"/>
  <c r="M4052" i="1" s="1"/>
  <c r="L4053" i="1"/>
  <c r="M4053" i="1" s="1"/>
  <c r="L4054" i="1"/>
  <c r="M4054" i="1" s="1"/>
  <c r="L4056" i="1"/>
  <c r="M4056" i="1" s="1"/>
  <c r="L4057" i="1"/>
  <c r="M4057" i="1" s="1"/>
  <c r="L4058" i="1"/>
  <c r="M4058" i="1" s="1"/>
  <c r="L4059" i="1"/>
  <c r="M4059" i="1" s="1"/>
  <c r="L4060" i="1"/>
  <c r="M4060" i="1" s="1"/>
  <c r="L4061" i="1"/>
  <c r="M4061" i="1" s="1"/>
  <c r="L4062" i="1"/>
  <c r="M4062" i="1" s="1"/>
  <c r="L4063" i="1"/>
  <c r="M4063" i="1" s="1"/>
  <c r="L4064" i="1"/>
  <c r="M4064" i="1" s="1"/>
  <c r="L4065" i="1"/>
  <c r="M4065" i="1" s="1"/>
  <c r="L4066" i="1"/>
  <c r="M4066" i="1" s="1"/>
  <c r="L4067" i="1"/>
  <c r="M4067" i="1" s="1"/>
  <c r="L4068" i="1"/>
  <c r="M4068" i="1" s="1"/>
  <c r="L4069" i="1"/>
  <c r="M4069" i="1" s="1"/>
  <c r="L4070" i="1"/>
  <c r="M4070" i="1" s="1"/>
  <c r="L4071" i="1"/>
  <c r="M4071" i="1" s="1"/>
  <c r="L4072" i="1"/>
  <c r="M4072" i="1" s="1"/>
  <c r="L4073" i="1"/>
  <c r="M4073" i="1" s="1"/>
  <c r="L4074" i="1"/>
  <c r="M4074" i="1" s="1"/>
  <c r="L4075" i="1"/>
  <c r="M4075" i="1" s="1"/>
  <c r="L4076" i="1"/>
  <c r="M4076" i="1" s="1"/>
  <c r="L4077" i="1"/>
  <c r="M4077" i="1" s="1"/>
  <c r="L4078" i="1"/>
  <c r="M4078" i="1" s="1"/>
  <c r="L4080" i="1"/>
  <c r="M4080" i="1" s="1"/>
  <c r="L4083" i="1"/>
  <c r="M4083" i="1" s="1"/>
  <c r="L4084" i="1"/>
  <c r="M4084" i="1" s="1"/>
  <c r="L4085" i="1"/>
  <c r="M4085" i="1" s="1"/>
  <c r="L4086" i="1"/>
  <c r="M4086" i="1" s="1"/>
  <c r="L4087" i="1"/>
  <c r="M4087" i="1" s="1"/>
  <c r="L4089" i="1"/>
  <c r="M4089" i="1" s="1"/>
  <c r="L4090" i="1"/>
  <c r="M4090" i="1" s="1"/>
  <c r="L4091" i="1"/>
  <c r="M4091" i="1" s="1"/>
  <c r="L4092" i="1"/>
  <c r="M4092" i="1" s="1"/>
  <c r="L4093" i="1"/>
  <c r="M4093" i="1" s="1"/>
  <c r="L4094" i="1"/>
  <c r="M4094" i="1" s="1"/>
  <c r="L4095" i="1"/>
  <c r="M4095" i="1" s="1"/>
  <c r="L4096" i="1"/>
  <c r="M4096" i="1" s="1"/>
  <c r="L4097" i="1"/>
  <c r="M4097" i="1" s="1"/>
  <c r="L4098" i="1"/>
  <c r="M4098" i="1" s="1"/>
  <c r="L4099" i="1"/>
  <c r="M4099" i="1" s="1"/>
  <c r="L4100" i="1"/>
  <c r="M4100" i="1" s="1"/>
  <c r="L4101" i="1"/>
  <c r="M4101" i="1" s="1"/>
  <c r="L4102" i="1"/>
  <c r="M4102" i="1" s="1"/>
  <c r="L4103" i="1"/>
  <c r="M4103" i="1" s="1"/>
  <c r="L4104" i="1"/>
  <c r="M4104" i="1" s="1"/>
  <c r="L4105" i="1"/>
  <c r="M4105" i="1" s="1"/>
  <c r="L4106" i="1"/>
  <c r="M4106" i="1" s="1"/>
  <c r="L4107" i="1"/>
  <c r="M4107" i="1" s="1"/>
  <c r="L4108" i="1"/>
  <c r="M4108" i="1" s="1"/>
  <c r="L4109" i="1"/>
  <c r="M4109" i="1" s="1"/>
  <c r="L4110" i="1"/>
  <c r="M4110" i="1" s="1"/>
  <c r="L4111" i="1"/>
  <c r="M4111" i="1" s="1"/>
  <c r="L4112" i="1"/>
  <c r="M4112" i="1" s="1"/>
  <c r="L4113" i="1"/>
  <c r="M4113" i="1" s="1"/>
  <c r="L4115" i="1"/>
  <c r="M4115" i="1" s="1"/>
  <c r="L4116" i="1"/>
  <c r="M4116" i="1" s="1"/>
  <c r="L4117" i="1"/>
  <c r="M4117" i="1" s="1"/>
  <c r="L4118" i="1"/>
  <c r="M4118" i="1" s="1"/>
  <c r="L4119" i="1"/>
  <c r="M4119" i="1" s="1"/>
  <c r="L4120" i="1"/>
  <c r="M4120" i="1" s="1"/>
  <c r="L4121" i="1"/>
  <c r="M4121" i="1" s="1"/>
  <c r="L4122" i="1"/>
  <c r="M4122" i="1" s="1"/>
  <c r="L4123" i="1"/>
  <c r="M4123" i="1" s="1"/>
  <c r="L4124" i="1"/>
  <c r="M4124" i="1" s="1"/>
  <c r="L4125" i="1"/>
  <c r="M4125" i="1" s="1"/>
  <c r="L4126" i="1"/>
  <c r="M4126" i="1" s="1"/>
  <c r="L4127" i="1"/>
  <c r="M4127" i="1" s="1"/>
  <c r="L4128" i="1"/>
  <c r="M4128" i="1" s="1"/>
  <c r="L4129" i="1"/>
  <c r="M4129" i="1" s="1"/>
  <c r="L4130" i="1"/>
  <c r="M4130" i="1" s="1"/>
  <c r="L4131" i="1"/>
  <c r="M4131" i="1" s="1"/>
  <c r="L4132" i="1"/>
  <c r="M4132" i="1" s="1"/>
  <c r="L4133" i="1"/>
  <c r="M4133" i="1" s="1"/>
  <c r="L4134" i="1"/>
  <c r="M4134" i="1" s="1"/>
  <c r="L4135" i="1"/>
  <c r="M4135" i="1" s="1"/>
  <c r="L4136" i="1"/>
  <c r="M4136" i="1" s="1"/>
  <c r="L4137" i="1"/>
  <c r="M4137" i="1" s="1"/>
  <c r="L4138" i="1"/>
  <c r="M4138" i="1" s="1"/>
  <c r="L4139" i="1"/>
  <c r="M4139" i="1" s="1"/>
  <c r="L4140" i="1"/>
  <c r="M4140" i="1" s="1"/>
  <c r="L4141" i="1"/>
  <c r="M4141" i="1" s="1"/>
  <c r="L4142" i="1"/>
  <c r="M4142" i="1" s="1"/>
  <c r="L4143" i="1"/>
  <c r="M4143" i="1" s="1"/>
  <c r="L4144" i="1"/>
  <c r="M4144" i="1" s="1"/>
  <c r="L4145" i="1"/>
  <c r="M4145" i="1" s="1"/>
  <c r="L4146" i="1"/>
  <c r="M4146" i="1" s="1"/>
  <c r="L4147" i="1"/>
  <c r="M4147" i="1" s="1"/>
  <c r="L4148" i="1"/>
  <c r="M4148" i="1" s="1"/>
  <c r="L4149" i="1"/>
  <c r="M4149" i="1" s="1"/>
  <c r="L4150" i="1"/>
  <c r="M4150" i="1" s="1"/>
  <c r="L4151" i="1"/>
  <c r="M4151" i="1" s="1"/>
  <c r="L4152" i="1"/>
  <c r="M4152" i="1" s="1"/>
  <c r="L4153" i="1"/>
  <c r="M4153" i="1" s="1"/>
  <c r="L4154" i="1"/>
  <c r="M4154" i="1" s="1"/>
  <c r="L4155" i="1"/>
  <c r="M4155" i="1" s="1"/>
  <c r="L4156" i="1"/>
  <c r="M4156" i="1" s="1"/>
  <c r="L4157" i="1"/>
  <c r="M4157" i="1" s="1"/>
  <c r="L4158" i="1"/>
  <c r="M4158" i="1" s="1"/>
  <c r="L4159" i="1"/>
  <c r="M4159" i="1" s="1"/>
  <c r="L4160" i="1"/>
  <c r="M4160" i="1" s="1"/>
  <c r="L4161" i="1"/>
  <c r="M4161" i="1" s="1"/>
  <c r="L4162" i="1"/>
  <c r="M4162" i="1" s="1"/>
  <c r="L4163" i="1"/>
  <c r="M4163" i="1" s="1"/>
  <c r="L4164" i="1"/>
  <c r="M4164" i="1" s="1"/>
  <c r="L4165" i="1"/>
  <c r="M4165" i="1" s="1"/>
  <c r="L4166" i="1"/>
  <c r="M4166" i="1" s="1"/>
  <c r="L4167" i="1"/>
  <c r="M4167" i="1" s="1"/>
  <c r="L4168" i="1"/>
  <c r="M4168" i="1" s="1"/>
  <c r="L4169" i="1"/>
  <c r="M4169" i="1" s="1"/>
  <c r="L4170" i="1"/>
  <c r="M4170" i="1" s="1"/>
  <c r="L4171" i="1"/>
  <c r="M4171" i="1" s="1"/>
  <c r="L4172" i="1"/>
  <c r="M4172" i="1" s="1"/>
  <c r="L4173" i="1"/>
  <c r="M4173" i="1" s="1"/>
  <c r="L4174" i="1"/>
  <c r="M4174" i="1" s="1"/>
  <c r="L4175" i="1"/>
  <c r="M4175" i="1" s="1"/>
  <c r="L4176" i="1"/>
  <c r="M4176" i="1" s="1"/>
  <c r="L4177" i="1"/>
  <c r="M4177" i="1" s="1"/>
  <c r="L4178" i="1"/>
  <c r="M4178" i="1" s="1"/>
  <c r="L4179" i="1"/>
  <c r="M4179" i="1" s="1"/>
  <c r="L4180" i="1"/>
  <c r="M4180" i="1" s="1"/>
  <c r="L4181" i="1"/>
  <c r="M4181" i="1" s="1"/>
  <c r="L4182" i="1"/>
  <c r="M4182" i="1" s="1"/>
  <c r="L4183" i="1"/>
  <c r="M4183" i="1" s="1"/>
  <c r="L4184" i="1"/>
  <c r="M4184" i="1" s="1"/>
  <c r="L4185" i="1"/>
  <c r="M4185" i="1" s="1"/>
  <c r="L4186" i="1"/>
  <c r="M4186" i="1" s="1"/>
  <c r="L4187" i="1"/>
  <c r="M4187" i="1" s="1"/>
  <c r="L4188" i="1"/>
  <c r="M4188" i="1" s="1"/>
  <c r="L4189" i="1"/>
  <c r="M4189" i="1" s="1"/>
  <c r="L4190" i="1"/>
  <c r="M4190" i="1" s="1"/>
  <c r="L4191" i="1"/>
  <c r="M4191" i="1" s="1"/>
  <c r="L4192" i="1"/>
  <c r="M4192" i="1" s="1"/>
  <c r="L4193" i="1"/>
  <c r="M4193" i="1" s="1"/>
  <c r="L4194" i="1"/>
  <c r="M4194" i="1" s="1"/>
  <c r="L4195" i="1"/>
  <c r="M4195" i="1" s="1"/>
  <c r="L4196" i="1"/>
  <c r="M4196" i="1" s="1"/>
  <c r="L4197" i="1"/>
  <c r="M4197" i="1" s="1"/>
  <c r="L4198" i="1"/>
  <c r="M4198" i="1" s="1"/>
  <c r="L4199" i="1"/>
  <c r="M4199" i="1" s="1"/>
  <c r="L4200" i="1"/>
  <c r="M4200" i="1" s="1"/>
  <c r="L4201" i="1"/>
  <c r="M4201" i="1" s="1"/>
  <c r="L4202" i="1"/>
  <c r="M4202" i="1" s="1"/>
  <c r="L4203" i="1"/>
  <c r="M4203" i="1" s="1"/>
  <c r="L4204" i="1"/>
  <c r="M4204" i="1" s="1"/>
  <c r="L4205" i="1"/>
  <c r="M4205" i="1" s="1"/>
  <c r="L4206" i="1"/>
  <c r="M4206" i="1" s="1"/>
  <c r="L4207" i="1"/>
  <c r="M4207" i="1" s="1"/>
  <c r="L4208" i="1"/>
  <c r="M4208" i="1" s="1"/>
  <c r="L4209" i="1"/>
  <c r="M4209" i="1" s="1"/>
  <c r="L4210" i="1"/>
  <c r="M4210" i="1" s="1"/>
  <c r="L4211" i="1"/>
  <c r="M4211" i="1" s="1"/>
  <c r="L4213" i="1"/>
  <c r="M4213" i="1" s="1"/>
  <c r="L4214" i="1"/>
  <c r="M4214" i="1" s="1"/>
  <c r="L4215" i="1"/>
  <c r="M4215" i="1" s="1"/>
  <c r="L4216" i="1"/>
  <c r="M4216" i="1" s="1"/>
  <c r="L4217" i="1"/>
  <c r="M4217" i="1" s="1"/>
  <c r="L4218" i="1"/>
  <c r="M4218" i="1" s="1"/>
  <c r="L4219" i="1"/>
  <c r="M4219" i="1" s="1"/>
  <c r="L4221" i="1"/>
  <c r="M4221" i="1" s="1"/>
  <c r="L4222" i="1"/>
  <c r="M4222" i="1" s="1"/>
  <c r="L4223" i="1"/>
  <c r="M4223" i="1" s="1"/>
  <c r="L4224" i="1"/>
  <c r="M4224" i="1" s="1"/>
  <c r="L4225" i="1"/>
  <c r="M4225" i="1" s="1"/>
  <c r="L4226" i="1"/>
  <c r="M4226" i="1" s="1"/>
  <c r="L4227" i="1"/>
  <c r="M4227" i="1" s="1"/>
  <c r="L4228" i="1"/>
  <c r="M4228" i="1" s="1"/>
  <c r="L4229" i="1"/>
  <c r="M4229" i="1" s="1"/>
  <c r="L4230" i="1"/>
  <c r="M4230" i="1" s="1"/>
  <c r="L4231" i="1"/>
  <c r="M4231" i="1" s="1"/>
  <c r="L4232" i="1"/>
  <c r="M4232" i="1" s="1"/>
  <c r="L4233" i="1"/>
  <c r="M4233" i="1" s="1"/>
  <c r="L4234" i="1"/>
  <c r="M4234" i="1" s="1"/>
  <c r="L4235" i="1"/>
  <c r="M4235" i="1" s="1"/>
  <c r="L4236" i="1"/>
  <c r="M4236" i="1" s="1"/>
  <c r="L4237" i="1"/>
  <c r="M4237" i="1" s="1"/>
  <c r="L4238" i="1"/>
  <c r="M4238" i="1" s="1"/>
  <c r="L4239" i="1"/>
  <c r="M4239" i="1" s="1"/>
  <c r="L4240" i="1"/>
  <c r="M4240" i="1" s="1"/>
  <c r="L4241" i="1"/>
  <c r="M4241" i="1" s="1"/>
  <c r="L4242" i="1"/>
  <c r="M4242" i="1" s="1"/>
  <c r="L4243" i="1"/>
  <c r="M4243" i="1" s="1"/>
  <c r="L4244" i="1"/>
  <c r="M4244" i="1" s="1"/>
  <c r="L4245" i="1"/>
  <c r="M4245" i="1" s="1"/>
  <c r="L4246" i="1"/>
  <c r="M4246" i="1" s="1"/>
  <c r="L4250" i="1"/>
  <c r="M4250" i="1" s="1"/>
  <c r="L4251" i="1"/>
  <c r="M4251" i="1" s="1"/>
  <c r="L4252" i="1"/>
  <c r="M4252" i="1" s="1"/>
  <c r="L4253" i="1"/>
  <c r="M4253" i="1" s="1"/>
  <c r="L4254" i="1"/>
  <c r="M4254" i="1" s="1"/>
  <c r="L4255" i="1"/>
  <c r="M4255" i="1" s="1"/>
  <c r="L4256" i="1"/>
  <c r="M4256" i="1" s="1"/>
  <c r="L4257" i="1"/>
  <c r="M4257" i="1" s="1"/>
  <c r="L4258" i="1"/>
  <c r="M4258" i="1" s="1"/>
  <c r="L4259" i="1"/>
  <c r="M4259" i="1" s="1"/>
  <c r="L4260" i="1"/>
  <c r="M4260" i="1" s="1"/>
  <c r="L4261" i="1"/>
  <c r="M4261" i="1" s="1"/>
  <c r="L4262" i="1"/>
  <c r="M4262" i="1" s="1"/>
  <c r="L4264" i="1"/>
  <c r="M4264" i="1" s="1"/>
  <c r="L4265" i="1"/>
  <c r="M4265" i="1" s="1"/>
  <c r="L4266" i="1"/>
  <c r="M4266" i="1" s="1"/>
  <c r="L4267" i="1"/>
  <c r="M4267" i="1" s="1"/>
  <c r="L4268" i="1"/>
  <c r="M4268" i="1" s="1"/>
  <c r="L4269" i="1"/>
  <c r="M4269" i="1" s="1"/>
  <c r="L4270" i="1"/>
  <c r="M4270" i="1" s="1"/>
  <c r="L4271" i="1"/>
  <c r="M4271" i="1" s="1"/>
  <c r="L4272" i="1"/>
  <c r="M4272" i="1" s="1"/>
  <c r="L4273" i="1"/>
  <c r="M4273" i="1" s="1"/>
  <c r="L4274" i="1"/>
  <c r="M4274" i="1" s="1"/>
  <c r="L4275" i="1"/>
  <c r="M4275" i="1" s="1"/>
  <c r="L4276" i="1"/>
  <c r="M4276" i="1" s="1"/>
  <c r="L4278" i="1"/>
  <c r="M4278" i="1" s="1"/>
  <c r="L4279" i="1"/>
  <c r="M4279" i="1" s="1"/>
  <c r="L4281" i="1"/>
  <c r="M4281" i="1" s="1"/>
  <c r="L4282" i="1"/>
  <c r="M4282" i="1" s="1"/>
  <c r="L4283" i="1"/>
  <c r="M4283" i="1" s="1"/>
  <c r="L4284" i="1"/>
  <c r="M4284" i="1" s="1"/>
  <c r="L4285" i="1"/>
  <c r="M4285" i="1" s="1"/>
  <c r="L4286" i="1"/>
  <c r="M4286" i="1" s="1"/>
  <c r="L4287" i="1"/>
  <c r="M4287" i="1" s="1"/>
  <c r="L4288" i="1"/>
  <c r="M4288" i="1" s="1"/>
  <c r="L4289" i="1"/>
  <c r="M4289" i="1" s="1"/>
  <c r="L4290" i="1"/>
  <c r="M4290" i="1" s="1"/>
  <c r="L4291" i="1"/>
  <c r="M4291" i="1" s="1"/>
  <c r="L4292" i="1"/>
  <c r="M4292" i="1" s="1"/>
  <c r="L4293" i="1"/>
  <c r="M4293" i="1" s="1"/>
  <c r="L4294" i="1"/>
  <c r="M4294" i="1" s="1"/>
  <c r="L4295" i="1"/>
  <c r="M4295" i="1" s="1"/>
  <c r="L4296" i="1"/>
  <c r="M4296" i="1" s="1"/>
  <c r="L4297" i="1"/>
  <c r="M4297" i="1" s="1"/>
  <c r="L4298" i="1"/>
  <c r="M4298" i="1" s="1"/>
  <c r="L4299" i="1"/>
  <c r="M4299" i="1" s="1"/>
  <c r="L4300" i="1"/>
  <c r="M4300" i="1" s="1"/>
  <c r="L4301" i="1"/>
  <c r="M4301" i="1" s="1"/>
  <c r="L4302" i="1"/>
  <c r="M4302" i="1" s="1"/>
  <c r="L4303" i="1"/>
  <c r="M4303" i="1" s="1"/>
  <c r="L4304" i="1"/>
  <c r="M4304" i="1" s="1"/>
  <c r="L4305" i="1"/>
  <c r="M4305" i="1" s="1"/>
  <c r="L4306" i="1"/>
  <c r="M4306" i="1" s="1"/>
  <c r="L4307" i="1"/>
  <c r="M4307" i="1" s="1"/>
  <c r="L4308" i="1"/>
  <c r="M4308" i="1" s="1"/>
  <c r="L4309" i="1"/>
  <c r="M4309" i="1" s="1"/>
  <c r="L4310" i="1"/>
  <c r="M4310" i="1" s="1"/>
  <c r="L4311" i="1"/>
  <c r="M4311" i="1" s="1"/>
  <c r="L4312" i="1"/>
  <c r="M4312" i="1" s="1"/>
  <c r="L4313" i="1"/>
  <c r="M4313" i="1" s="1"/>
  <c r="L4314" i="1"/>
  <c r="M4314" i="1" s="1"/>
  <c r="L4315" i="1"/>
  <c r="M4315" i="1" s="1"/>
  <c r="L4316" i="1"/>
  <c r="M4316" i="1" s="1"/>
  <c r="L4317" i="1"/>
  <c r="M4317" i="1" s="1"/>
  <c r="L4320" i="1"/>
  <c r="M4320" i="1" s="1"/>
  <c r="L4321" i="1"/>
  <c r="M4321" i="1" s="1"/>
  <c r="L4322" i="1"/>
  <c r="M4322" i="1" s="1"/>
  <c r="L4323" i="1"/>
  <c r="M4323" i="1" s="1"/>
  <c r="L4324" i="1"/>
  <c r="M4324" i="1" s="1"/>
  <c r="L4325" i="1"/>
  <c r="M4325" i="1" s="1"/>
  <c r="L4327" i="1"/>
  <c r="M4327" i="1" s="1"/>
  <c r="L4328" i="1"/>
  <c r="M4328" i="1" s="1"/>
  <c r="L4329" i="1"/>
  <c r="M4329" i="1" s="1"/>
  <c r="L4330" i="1"/>
  <c r="M4330" i="1" s="1"/>
  <c r="L4331" i="1"/>
  <c r="M4331" i="1" s="1"/>
  <c r="L4332" i="1"/>
  <c r="M4332" i="1" s="1"/>
  <c r="L4333" i="1"/>
  <c r="M4333" i="1" s="1"/>
  <c r="L4334" i="1"/>
  <c r="M4334" i="1" s="1"/>
  <c r="L4335" i="1"/>
  <c r="M4335" i="1" s="1"/>
  <c r="L4336" i="1"/>
  <c r="M4336" i="1" s="1"/>
  <c r="L4337" i="1"/>
  <c r="M4337" i="1" s="1"/>
  <c r="L4338" i="1"/>
  <c r="M4338" i="1" s="1"/>
  <c r="L4339" i="1"/>
  <c r="M4339" i="1" s="1"/>
  <c r="L4340" i="1"/>
  <c r="M4340" i="1" s="1"/>
  <c r="L4341" i="1"/>
  <c r="M4341" i="1" s="1"/>
  <c r="L4342" i="1"/>
  <c r="M4342" i="1" s="1"/>
  <c r="L4343" i="1"/>
  <c r="M4343" i="1" s="1"/>
  <c r="L4344" i="1"/>
  <c r="M4344" i="1" s="1"/>
  <c r="L4345" i="1"/>
  <c r="M4345" i="1" s="1"/>
  <c r="L4346" i="1"/>
  <c r="M4346" i="1" s="1"/>
  <c r="L4347" i="1"/>
  <c r="M4347" i="1" s="1"/>
  <c r="L4348" i="1"/>
  <c r="M4348" i="1" s="1"/>
  <c r="L4349" i="1"/>
  <c r="M4349" i="1" s="1"/>
  <c r="L4350" i="1"/>
  <c r="M4350" i="1" s="1"/>
  <c r="L4351" i="1"/>
  <c r="M4351" i="1" s="1"/>
  <c r="L4352" i="1"/>
  <c r="M4352" i="1" s="1"/>
  <c r="L4353" i="1"/>
  <c r="M4353" i="1" s="1"/>
  <c r="L4354" i="1"/>
  <c r="M4354" i="1" s="1"/>
  <c r="L4355" i="1"/>
  <c r="M4355" i="1" s="1"/>
  <c r="L4356" i="1"/>
  <c r="M4356" i="1" s="1"/>
  <c r="L4357" i="1"/>
  <c r="M4357" i="1" s="1"/>
  <c r="L4358" i="1"/>
  <c r="M4358" i="1" s="1"/>
  <c r="L4359" i="1"/>
  <c r="M4359" i="1" s="1"/>
  <c r="L4360" i="1"/>
  <c r="M4360" i="1" s="1"/>
  <c r="L4361" i="1"/>
  <c r="M4361" i="1" s="1"/>
  <c r="L4362" i="1"/>
  <c r="M4362" i="1" s="1"/>
  <c r="L4363" i="1"/>
  <c r="M4363" i="1" s="1"/>
  <c r="L4364" i="1"/>
  <c r="M4364" i="1" s="1"/>
  <c r="L4365" i="1"/>
  <c r="M4365" i="1" s="1"/>
  <c r="L4366" i="1"/>
  <c r="M4366" i="1" s="1"/>
  <c r="L4367" i="1"/>
  <c r="M4367" i="1" s="1"/>
  <c r="L4368" i="1"/>
  <c r="M4368" i="1" s="1"/>
  <c r="L4369" i="1"/>
  <c r="M4369" i="1" s="1"/>
  <c r="L4370" i="1"/>
  <c r="M4370" i="1" s="1"/>
  <c r="L4371" i="1"/>
  <c r="M4371" i="1" s="1"/>
  <c r="L4372" i="1"/>
  <c r="M4372" i="1" s="1"/>
  <c r="L4373" i="1"/>
  <c r="M4373" i="1" s="1"/>
  <c r="L4374" i="1"/>
  <c r="M4374" i="1" s="1"/>
  <c r="L4375" i="1"/>
  <c r="M4375" i="1" s="1"/>
  <c r="L4376" i="1"/>
  <c r="M4376" i="1" s="1"/>
  <c r="L4377" i="1"/>
  <c r="M4377" i="1" s="1"/>
  <c r="L4378" i="1"/>
  <c r="M4378" i="1" s="1"/>
  <c r="L4379" i="1"/>
  <c r="M4379" i="1" s="1"/>
  <c r="L4380" i="1"/>
  <c r="M4380" i="1" s="1"/>
  <c r="L4381" i="1"/>
  <c r="M4381" i="1" s="1"/>
  <c r="L4382" i="1"/>
  <c r="M4382" i="1" s="1"/>
  <c r="L4383" i="1"/>
  <c r="M4383" i="1" s="1"/>
  <c r="L4384" i="1"/>
  <c r="M4384" i="1" s="1"/>
  <c r="L4385" i="1"/>
  <c r="M4385" i="1" s="1"/>
  <c r="L4386" i="1"/>
  <c r="M4386" i="1" s="1"/>
  <c r="L4387" i="1"/>
  <c r="M4387" i="1" s="1"/>
  <c r="L4388" i="1"/>
  <c r="M4388" i="1" s="1"/>
  <c r="L4389" i="1"/>
  <c r="M4389" i="1" s="1"/>
  <c r="L4390" i="1"/>
  <c r="M4390" i="1" s="1"/>
  <c r="L4391" i="1"/>
  <c r="M4391" i="1" s="1"/>
  <c r="L4392" i="1"/>
  <c r="M4392" i="1" s="1"/>
  <c r="L4393" i="1"/>
  <c r="M4393" i="1" s="1"/>
  <c r="L4394" i="1"/>
  <c r="M4394" i="1" s="1"/>
  <c r="L4395" i="1"/>
  <c r="M4395" i="1" s="1"/>
  <c r="L4396" i="1"/>
  <c r="M4396" i="1" s="1"/>
  <c r="L4398" i="1"/>
  <c r="M4398" i="1" s="1"/>
  <c r="L4399" i="1"/>
  <c r="M4399" i="1" s="1"/>
  <c r="L4400" i="1"/>
  <c r="M4400" i="1" s="1"/>
  <c r="L4401" i="1"/>
  <c r="M4401" i="1" s="1"/>
  <c r="L4402" i="1"/>
  <c r="M4402" i="1" s="1"/>
  <c r="L4403" i="1"/>
  <c r="M4403" i="1" s="1"/>
  <c r="L4404" i="1"/>
  <c r="M4404" i="1" s="1"/>
  <c r="L4405" i="1"/>
  <c r="M4405" i="1" s="1"/>
  <c r="L4406" i="1"/>
  <c r="M4406" i="1" s="1"/>
  <c r="L4407" i="1"/>
  <c r="M4407" i="1" s="1"/>
  <c r="L4408" i="1"/>
  <c r="M4408" i="1" s="1"/>
  <c r="L4409" i="1"/>
  <c r="M4409" i="1" s="1"/>
  <c r="L4410" i="1"/>
  <c r="M4410" i="1" s="1"/>
  <c r="L4411" i="1"/>
  <c r="M4411" i="1" s="1"/>
  <c r="L4412" i="1"/>
  <c r="M4412" i="1" s="1"/>
  <c r="L4413" i="1"/>
  <c r="M4413" i="1" s="1"/>
  <c r="L4414" i="1"/>
  <c r="M4414" i="1" s="1"/>
  <c r="L4415" i="1"/>
  <c r="M4415" i="1" s="1"/>
  <c r="L4416" i="1"/>
  <c r="M4416" i="1" s="1"/>
  <c r="L4417" i="1"/>
  <c r="M4417" i="1" s="1"/>
  <c r="L4418" i="1"/>
  <c r="M4418" i="1" s="1"/>
  <c r="L4419" i="1"/>
  <c r="M4419" i="1" s="1"/>
  <c r="L4420" i="1"/>
  <c r="M4420" i="1" s="1"/>
  <c r="L4421" i="1"/>
  <c r="M4421" i="1" s="1"/>
  <c r="L4422" i="1"/>
  <c r="M4422" i="1" s="1"/>
  <c r="L4423" i="1"/>
  <c r="M4423" i="1" s="1"/>
  <c r="L4424" i="1"/>
  <c r="M4424" i="1" s="1"/>
  <c r="L4425" i="1"/>
  <c r="M4425" i="1" s="1"/>
  <c r="L4426" i="1"/>
  <c r="M4426" i="1" s="1"/>
  <c r="L4427" i="1"/>
  <c r="M4427" i="1" s="1"/>
  <c r="L4428" i="1"/>
  <c r="M4428" i="1" s="1"/>
  <c r="L4429" i="1"/>
  <c r="M4429" i="1" s="1"/>
  <c r="L4430" i="1"/>
  <c r="M4430" i="1" s="1"/>
  <c r="L4431" i="1"/>
  <c r="M4431" i="1" s="1"/>
  <c r="L4432" i="1"/>
  <c r="M4432" i="1" s="1"/>
  <c r="L4433" i="1"/>
  <c r="M4433" i="1" s="1"/>
  <c r="L4434" i="1"/>
  <c r="M4434" i="1" s="1"/>
  <c r="L4436" i="1"/>
  <c r="M4436" i="1" s="1"/>
  <c r="L4437" i="1"/>
  <c r="M4437" i="1" s="1"/>
  <c r="L4438" i="1"/>
  <c r="M4438" i="1" s="1"/>
  <c r="L4439" i="1"/>
  <c r="M4439" i="1" s="1"/>
  <c r="L4440" i="1"/>
  <c r="M4440" i="1" s="1"/>
  <c r="L4441" i="1"/>
  <c r="M4441" i="1" s="1"/>
  <c r="L4442" i="1"/>
  <c r="M4442" i="1" s="1"/>
  <c r="L4443" i="1"/>
  <c r="M4443" i="1" s="1"/>
  <c r="L4444" i="1"/>
  <c r="M4444" i="1" s="1"/>
  <c r="L4445" i="1"/>
  <c r="M4445" i="1" s="1"/>
  <c r="L4446" i="1"/>
  <c r="M4446" i="1" s="1"/>
  <c r="L4447" i="1"/>
  <c r="M4447" i="1" s="1"/>
  <c r="L4448" i="1"/>
  <c r="M4448" i="1" s="1"/>
  <c r="L4449" i="1"/>
  <c r="M4449" i="1" s="1"/>
  <c r="L4450" i="1"/>
  <c r="M4450" i="1" s="1"/>
  <c r="L4451" i="1"/>
  <c r="M4451" i="1" s="1"/>
  <c r="L4452" i="1"/>
  <c r="M4452" i="1" s="1"/>
  <c r="L4453" i="1"/>
  <c r="M4453" i="1" s="1"/>
  <c r="L4454" i="1"/>
  <c r="M4454" i="1" s="1"/>
  <c r="L4455" i="1"/>
  <c r="M4455" i="1" s="1"/>
  <c r="L4456" i="1"/>
  <c r="M4456" i="1" s="1"/>
  <c r="L4457" i="1"/>
  <c r="M4457" i="1" s="1"/>
  <c r="L4458" i="1"/>
  <c r="M4458" i="1" s="1"/>
  <c r="L4459" i="1"/>
  <c r="M4459" i="1" s="1"/>
  <c r="L4460" i="1"/>
  <c r="M4460" i="1" s="1"/>
  <c r="L4461" i="1"/>
  <c r="M4461" i="1" s="1"/>
  <c r="L4462" i="1"/>
  <c r="M4462" i="1" s="1"/>
  <c r="L4463" i="1"/>
  <c r="M4463" i="1" s="1"/>
  <c r="L4464" i="1"/>
  <c r="M4464" i="1" s="1"/>
  <c r="L4465" i="1"/>
  <c r="M4465" i="1" s="1"/>
  <c r="L4466" i="1"/>
  <c r="M4466" i="1" s="1"/>
  <c r="L4467" i="1"/>
  <c r="M4467" i="1" s="1"/>
  <c r="L4468" i="1"/>
  <c r="M4468" i="1" s="1"/>
  <c r="L4469" i="1"/>
  <c r="M4469" i="1" s="1"/>
  <c r="L4470" i="1"/>
  <c r="M4470" i="1" s="1"/>
  <c r="L4471" i="1"/>
  <c r="M4471" i="1" s="1"/>
  <c r="L4472" i="1"/>
  <c r="M4472" i="1" s="1"/>
  <c r="L4473" i="1"/>
  <c r="M4473" i="1" s="1"/>
  <c r="L4474" i="1"/>
  <c r="M4474" i="1" s="1"/>
  <c r="L4475" i="1"/>
  <c r="M4475" i="1" s="1"/>
  <c r="L4476" i="1"/>
  <c r="M4476" i="1" s="1"/>
  <c r="L4477" i="1"/>
  <c r="M4477" i="1" s="1"/>
  <c r="L4478" i="1"/>
  <c r="M4478" i="1" s="1"/>
  <c r="L4479" i="1"/>
  <c r="M4479" i="1" s="1"/>
  <c r="L4480" i="1"/>
  <c r="M4480" i="1" s="1"/>
  <c r="L4481" i="1"/>
  <c r="M4481" i="1" s="1"/>
  <c r="L4482" i="1"/>
  <c r="M4482" i="1" s="1"/>
  <c r="L4483" i="1"/>
  <c r="M4483" i="1" s="1"/>
  <c r="L4484" i="1"/>
  <c r="M4484" i="1" s="1"/>
  <c r="L4485" i="1"/>
  <c r="M4485" i="1" s="1"/>
  <c r="L4486" i="1"/>
  <c r="M4486" i="1" s="1"/>
  <c r="L4487" i="1"/>
  <c r="M4487" i="1" s="1"/>
  <c r="L4488" i="1"/>
  <c r="M4488" i="1" s="1"/>
  <c r="L4489" i="1"/>
  <c r="M4489" i="1" s="1"/>
  <c r="L4490" i="1"/>
  <c r="M4490" i="1" s="1"/>
  <c r="L4491" i="1"/>
  <c r="M4491" i="1" s="1"/>
  <c r="L4492" i="1"/>
  <c r="M4492" i="1" s="1"/>
  <c r="L4493" i="1"/>
  <c r="M4493" i="1" s="1"/>
  <c r="L4494" i="1"/>
  <c r="M4494" i="1" s="1"/>
  <c r="L4495" i="1"/>
  <c r="M4495" i="1" s="1"/>
  <c r="L4497" i="1"/>
  <c r="M4497" i="1" s="1"/>
  <c r="L4498" i="1"/>
  <c r="M4498" i="1" s="1"/>
  <c r="L4499" i="1"/>
  <c r="M4499" i="1" s="1"/>
  <c r="L4500" i="1"/>
  <c r="M4500" i="1" s="1"/>
  <c r="L4501" i="1"/>
  <c r="M4501" i="1" s="1"/>
  <c r="L4504" i="1"/>
  <c r="M4504" i="1" s="1"/>
  <c r="L4505" i="1"/>
  <c r="M4505" i="1" s="1"/>
  <c r="L4506" i="1"/>
  <c r="M4506" i="1" s="1"/>
  <c r="L4507" i="1"/>
  <c r="M4507" i="1" s="1"/>
  <c r="L4508" i="1"/>
  <c r="M4508" i="1" s="1"/>
  <c r="L4509" i="1"/>
  <c r="M4509" i="1" s="1"/>
  <c r="L4510" i="1"/>
  <c r="M4510" i="1" s="1"/>
  <c r="L4511" i="1"/>
  <c r="M4511" i="1" s="1"/>
  <c r="L4512" i="1"/>
  <c r="M4512" i="1" s="1"/>
  <c r="L4513" i="1"/>
  <c r="M4513" i="1" s="1"/>
  <c r="L4514" i="1"/>
  <c r="M4514" i="1" s="1"/>
  <c r="L4515" i="1"/>
  <c r="M4515" i="1" s="1"/>
  <c r="L4516" i="1"/>
  <c r="M4516" i="1" s="1"/>
  <c r="L4517" i="1"/>
  <c r="M4517" i="1" s="1"/>
  <c r="L4518" i="1"/>
  <c r="M4518" i="1" s="1"/>
  <c r="L4519" i="1"/>
  <c r="M4519" i="1" s="1"/>
  <c r="L4520" i="1"/>
  <c r="M4520" i="1" s="1"/>
  <c r="L4521" i="1"/>
  <c r="M4521" i="1" s="1"/>
  <c r="L4522" i="1"/>
  <c r="M4522" i="1" s="1"/>
  <c r="L4523" i="1"/>
  <c r="M4523" i="1" s="1"/>
  <c r="L4524" i="1"/>
  <c r="M4524" i="1" s="1"/>
  <c r="L4525" i="1"/>
  <c r="M4525" i="1" s="1"/>
  <c r="L4526" i="1"/>
  <c r="M4526" i="1" s="1"/>
  <c r="L4527" i="1"/>
  <c r="M4527" i="1" s="1"/>
  <c r="L4528" i="1"/>
  <c r="M4528" i="1" s="1"/>
  <c r="L4529" i="1"/>
  <c r="M4529" i="1" s="1"/>
  <c r="L4530" i="1"/>
  <c r="M4530" i="1" s="1"/>
  <c r="L4531" i="1"/>
  <c r="M4531" i="1" s="1"/>
  <c r="L4532" i="1"/>
  <c r="M4532" i="1" s="1"/>
  <c r="L4533" i="1"/>
  <c r="M4533" i="1" s="1"/>
  <c r="L4534" i="1"/>
  <c r="M4534" i="1" s="1"/>
  <c r="L4535" i="1"/>
  <c r="M4535" i="1" s="1"/>
  <c r="L4536" i="1"/>
  <c r="M4536" i="1" s="1"/>
  <c r="L4538" i="1"/>
  <c r="M4538" i="1" s="1"/>
  <c r="L4539" i="1"/>
  <c r="M4539" i="1" s="1"/>
  <c r="L4540" i="1"/>
  <c r="M4540" i="1" s="1"/>
  <c r="L4541" i="1"/>
  <c r="M4541" i="1" s="1"/>
  <c r="L4542" i="1"/>
  <c r="M4542" i="1" s="1"/>
  <c r="L4543" i="1"/>
  <c r="M4543" i="1" s="1"/>
  <c r="L4544" i="1"/>
  <c r="M4544" i="1" s="1"/>
  <c r="L4545" i="1"/>
  <c r="M4545" i="1" s="1"/>
  <c r="L4546" i="1"/>
  <c r="M4546" i="1" s="1"/>
  <c r="L4547" i="1"/>
  <c r="M4547" i="1" s="1"/>
  <c r="L4548" i="1"/>
  <c r="M4548" i="1" s="1"/>
  <c r="L4549" i="1"/>
  <c r="M4549" i="1" s="1"/>
  <c r="L4550" i="1"/>
  <c r="M4550" i="1" s="1"/>
  <c r="L4551" i="1"/>
  <c r="M4551" i="1" s="1"/>
  <c r="L4552" i="1"/>
  <c r="M4552" i="1" s="1"/>
  <c r="L4553" i="1"/>
  <c r="M4553" i="1" s="1"/>
  <c r="L4554" i="1"/>
  <c r="M4554" i="1" s="1"/>
  <c r="L4555" i="1"/>
  <c r="M4555" i="1" s="1"/>
  <c r="L4556" i="1"/>
  <c r="M4556" i="1" s="1"/>
  <c r="L4557" i="1"/>
  <c r="M4557" i="1" s="1"/>
  <c r="L4558" i="1"/>
  <c r="M4558" i="1" s="1"/>
  <c r="L4559" i="1"/>
  <c r="M4559" i="1" s="1"/>
  <c r="L4560" i="1"/>
  <c r="M4560" i="1" s="1"/>
  <c r="L4561" i="1"/>
  <c r="M4561" i="1" s="1"/>
  <c r="L4563" i="1"/>
  <c r="M4563" i="1" s="1"/>
  <c r="L4564" i="1"/>
  <c r="M4564" i="1" s="1"/>
  <c r="L4565" i="1"/>
  <c r="M4565" i="1" s="1"/>
  <c r="L4566" i="1"/>
  <c r="M4566" i="1" s="1"/>
  <c r="L4567" i="1"/>
  <c r="M4567" i="1" s="1"/>
  <c r="L4568" i="1"/>
  <c r="M4568" i="1" s="1"/>
  <c r="L4569" i="1"/>
  <c r="M4569" i="1" s="1"/>
  <c r="L4570" i="1"/>
  <c r="M4570" i="1" s="1"/>
  <c r="L4571" i="1"/>
  <c r="M4571" i="1" s="1"/>
  <c r="L4572" i="1"/>
  <c r="M4572" i="1" s="1"/>
  <c r="L4573" i="1"/>
  <c r="M4573" i="1" s="1"/>
  <c r="L4574" i="1"/>
  <c r="M4574" i="1" s="1"/>
  <c r="L4575" i="1"/>
  <c r="M4575" i="1" s="1"/>
  <c r="L4576" i="1"/>
  <c r="M4576" i="1" s="1"/>
  <c r="L4577" i="1"/>
  <c r="M4577" i="1" s="1"/>
  <c r="L4578" i="1"/>
  <c r="M4578" i="1" s="1"/>
  <c r="L4579" i="1"/>
  <c r="M4579" i="1" s="1"/>
  <c r="L4580" i="1"/>
  <c r="M4580" i="1" s="1"/>
  <c r="L4581" i="1"/>
  <c r="M4581" i="1" s="1"/>
  <c r="L4582" i="1"/>
  <c r="M4582" i="1" s="1"/>
  <c r="L4583" i="1"/>
  <c r="M4583" i="1" s="1"/>
  <c r="L4584" i="1"/>
  <c r="M4584" i="1" s="1"/>
  <c r="L4585" i="1"/>
  <c r="M4585" i="1" s="1"/>
  <c r="L4586" i="1"/>
  <c r="M4586" i="1" s="1"/>
  <c r="L4587" i="1"/>
  <c r="M4587" i="1" s="1"/>
  <c r="L4588" i="1"/>
  <c r="M4588" i="1" s="1"/>
  <c r="L4589" i="1"/>
  <c r="M4589" i="1" s="1"/>
  <c r="L4590" i="1"/>
  <c r="M4590" i="1" s="1"/>
  <c r="L4592" i="1"/>
  <c r="M4592" i="1" s="1"/>
  <c r="L4593" i="1"/>
  <c r="M4593" i="1" s="1"/>
  <c r="L4594" i="1"/>
  <c r="M4594" i="1" s="1"/>
  <c r="L4595" i="1"/>
  <c r="M4595" i="1" s="1"/>
  <c r="L4596" i="1"/>
  <c r="M4596" i="1" s="1"/>
  <c r="L4597" i="1"/>
  <c r="M4597" i="1" s="1"/>
  <c r="L4598" i="1"/>
  <c r="M4598" i="1" s="1"/>
  <c r="L4599" i="1"/>
  <c r="M4599" i="1" s="1"/>
  <c r="L4601" i="1"/>
  <c r="M4601" i="1" s="1"/>
  <c r="L4602" i="1"/>
  <c r="M4602" i="1" s="1"/>
  <c r="L4603" i="1"/>
  <c r="M4603" i="1" s="1"/>
  <c r="L4604" i="1"/>
  <c r="M4604" i="1" s="1"/>
  <c r="L4605" i="1"/>
  <c r="M4605" i="1" s="1"/>
  <c r="L4607" i="1"/>
  <c r="M4607" i="1" s="1"/>
  <c r="L4608" i="1"/>
  <c r="M4608" i="1" s="1"/>
  <c r="L4609" i="1"/>
  <c r="M4609" i="1" s="1"/>
  <c r="L4610" i="1"/>
  <c r="M4610" i="1" s="1"/>
  <c r="L4611" i="1"/>
  <c r="M4611" i="1" s="1"/>
  <c r="L4612" i="1"/>
  <c r="M4612" i="1" s="1"/>
  <c r="L4613" i="1"/>
  <c r="M4613" i="1" s="1"/>
  <c r="L4614" i="1"/>
  <c r="M4614" i="1" s="1"/>
  <c r="L4615" i="1"/>
  <c r="M4615" i="1" s="1"/>
  <c r="L4616" i="1"/>
  <c r="M4616" i="1" s="1"/>
  <c r="L4617" i="1"/>
  <c r="M4617" i="1" s="1"/>
  <c r="L4618" i="1"/>
  <c r="M4618" i="1" s="1"/>
  <c r="L4619" i="1"/>
  <c r="M4619" i="1" s="1"/>
  <c r="L4620" i="1"/>
  <c r="M4620" i="1" s="1"/>
  <c r="L4621" i="1"/>
  <c r="M4621" i="1" s="1"/>
  <c r="L4622" i="1"/>
  <c r="M4622" i="1" s="1"/>
  <c r="L4623" i="1"/>
  <c r="M4623" i="1" s="1"/>
  <c r="L4624" i="1"/>
  <c r="M4624" i="1" s="1"/>
  <c r="L4625" i="1"/>
  <c r="M4625" i="1" s="1"/>
  <c r="L4626" i="1"/>
  <c r="M4626" i="1" s="1"/>
  <c r="L4627" i="1"/>
  <c r="M4627" i="1" s="1"/>
  <c r="L4628" i="1"/>
  <c r="M4628" i="1" s="1"/>
  <c r="L4630" i="1"/>
  <c r="M4630" i="1" s="1"/>
  <c r="L4631" i="1"/>
  <c r="M4631" i="1" s="1"/>
  <c r="L4632" i="1"/>
  <c r="M4632" i="1" s="1"/>
  <c r="L4633" i="1"/>
  <c r="M4633" i="1" s="1"/>
  <c r="L4634" i="1"/>
  <c r="M4634" i="1" s="1"/>
  <c r="L4635" i="1"/>
  <c r="M4635" i="1" s="1"/>
  <c r="L4636" i="1"/>
  <c r="M4636" i="1" s="1"/>
  <c r="L4637" i="1"/>
  <c r="M4637" i="1" s="1"/>
  <c r="L4639" i="1"/>
  <c r="M4639" i="1" s="1"/>
  <c r="L4640" i="1"/>
  <c r="M4640" i="1" s="1"/>
  <c r="L4641" i="1"/>
  <c r="M4641" i="1" s="1"/>
  <c r="L4642" i="1"/>
  <c r="M4642" i="1" s="1"/>
  <c r="L4643" i="1"/>
  <c r="M4643" i="1" s="1"/>
  <c r="L4645" i="1"/>
  <c r="M4645" i="1" s="1"/>
  <c r="L4646" i="1"/>
  <c r="M4646" i="1" s="1"/>
  <c r="L4647" i="1"/>
  <c r="M4647" i="1" s="1"/>
  <c r="L4648" i="1"/>
  <c r="M4648" i="1" s="1"/>
  <c r="L4649" i="1"/>
  <c r="M4649" i="1" s="1"/>
  <c r="L4650" i="1"/>
  <c r="M4650" i="1" s="1"/>
  <c r="L4651" i="1"/>
  <c r="M4651" i="1" s="1"/>
  <c r="L4652" i="1"/>
  <c r="M4652" i="1" s="1"/>
  <c r="L4653" i="1"/>
  <c r="M4653" i="1" s="1"/>
  <c r="L4654" i="1"/>
  <c r="M4654" i="1" s="1"/>
  <c r="L4655" i="1"/>
  <c r="M4655" i="1" s="1"/>
  <c r="L4656" i="1"/>
  <c r="M4656" i="1" s="1"/>
  <c r="L4657" i="1"/>
  <c r="M4657" i="1" s="1"/>
  <c r="L4658" i="1"/>
  <c r="M4658" i="1" s="1"/>
  <c r="L4659" i="1"/>
  <c r="M4659" i="1" s="1"/>
  <c r="L4660" i="1"/>
  <c r="M4660" i="1" s="1"/>
  <c r="L4661" i="1"/>
  <c r="M4661" i="1" s="1"/>
  <c r="L4662" i="1"/>
  <c r="M4662" i="1" s="1"/>
  <c r="L4663" i="1"/>
  <c r="M4663" i="1" s="1"/>
  <c r="L4664" i="1"/>
  <c r="M4664" i="1" s="1"/>
  <c r="L4665" i="1"/>
  <c r="M4665" i="1" s="1"/>
  <c r="L4666" i="1"/>
  <c r="M4666" i="1" s="1"/>
  <c r="L4667" i="1"/>
  <c r="M4667" i="1" s="1"/>
  <c r="L4668" i="1"/>
  <c r="M4668" i="1" s="1"/>
  <c r="L4669" i="1"/>
  <c r="M4669" i="1" s="1"/>
  <c r="L4670" i="1"/>
  <c r="M4670" i="1" s="1"/>
  <c r="L4671" i="1"/>
  <c r="M4671" i="1" s="1"/>
  <c r="L4672" i="1"/>
  <c r="M4672" i="1" s="1"/>
  <c r="L4673" i="1"/>
  <c r="M4673" i="1" s="1"/>
  <c r="L4674" i="1"/>
  <c r="M4674" i="1" s="1"/>
  <c r="L4675" i="1"/>
  <c r="M4675" i="1" s="1"/>
  <c r="L4676" i="1"/>
  <c r="M4676" i="1" s="1"/>
  <c r="L4677" i="1"/>
  <c r="M4677" i="1" s="1"/>
  <c r="L4678" i="1"/>
  <c r="M4678" i="1" s="1"/>
  <c r="L4680" i="1"/>
  <c r="M4680" i="1" s="1"/>
  <c r="L4681" i="1"/>
  <c r="M4681" i="1" s="1"/>
  <c r="L4682" i="1"/>
  <c r="M4682" i="1" s="1"/>
  <c r="L4683" i="1"/>
  <c r="M4683" i="1" s="1"/>
  <c r="L4684" i="1"/>
  <c r="M4684" i="1" s="1"/>
  <c r="L4685" i="1"/>
  <c r="M4685" i="1" s="1"/>
  <c r="L4686" i="1"/>
  <c r="M4686" i="1" s="1"/>
  <c r="L4687" i="1"/>
  <c r="M4687" i="1" s="1"/>
  <c r="L4688" i="1"/>
  <c r="M4688" i="1" s="1"/>
  <c r="L4689" i="1"/>
  <c r="M4689" i="1" s="1"/>
  <c r="L4690" i="1"/>
  <c r="M4690" i="1" s="1"/>
  <c r="L4691" i="1"/>
  <c r="M4691" i="1" s="1"/>
  <c r="L4692" i="1"/>
  <c r="M4692" i="1" s="1"/>
  <c r="L4693" i="1"/>
  <c r="M4693" i="1" s="1"/>
  <c r="L4694" i="1"/>
  <c r="M4694" i="1" s="1"/>
  <c r="L4695" i="1"/>
  <c r="M4695" i="1" s="1"/>
  <c r="L4696" i="1"/>
  <c r="M4696" i="1" s="1"/>
  <c r="L4697" i="1"/>
  <c r="M4697" i="1" s="1"/>
  <c r="L4698" i="1"/>
  <c r="M4698" i="1" s="1"/>
  <c r="L4699" i="1"/>
  <c r="M4699" i="1" s="1"/>
  <c r="L4702" i="1"/>
  <c r="M4702" i="1" s="1"/>
  <c r="L4703" i="1"/>
  <c r="M4703" i="1" s="1"/>
  <c r="L4704" i="1"/>
  <c r="M4704" i="1" s="1"/>
  <c r="L4706" i="1"/>
  <c r="M4706" i="1" s="1"/>
  <c r="L4707" i="1"/>
  <c r="M4707" i="1" s="1"/>
  <c r="L4708" i="1"/>
  <c r="M4708" i="1" s="1"/>
  <c r="L4709" i="1"/>
  <c r="M4709" i="1" s="1"/>
  <c r="L4710" i="1"/>
  <c r="M4710" i="1" s="1"/>
  <c r="L4711" i="1"/>
  <c r="M4711" i="1" s="1"/>
  <c r="L4712" i="1"/>
  <c r="M4712" i="1" s="1"/>
  <c r="L4713" i="1"/>
  <c r="M4713" i="1" s="1"/>
  <c r="L4714" i="1"/>
  <c r="M4714" i="1" s="1"/>
  <c r="L4715" i="1"/>
  <c r="M4715" i="1" s="1"/>
  <c r="L4716" i="1"/>
  <c r="M4716" i="1" s="1"/>
  <c r="L4717" i="1"/>
  <c r="M4717" i="1" s="1"/>
  <c r="L4719" i="1"/>
  <c r="M4719" i="1" s="1"/>
  <c r="L4720" i="1"/>
  <c r="M4720" i="1" s="1"/>
  <c r="L4721" i="1"/>
  <c r="M4721" i="1" s="1"/>
  <c r="L4722" i="1"/>
  <c r="M4722" i="1" s="1"/>
  <c r="L4723" i="1"/>
  <c r="M4723" i="1" s="1"/>
  <c r="L4724" i="1"/>
  <c r="M4724" i="1" s="1"/>
  <c r="L4725" i="1"/>
  <c r="M4725" i="1" s="1"/>
  <c r="L4726" i="1"/>
  <c r="M4726" i="1" s="1"/>
  <c r="L4727" i="1"/>
  <c r="M4727" i="1" s="1"/>
  <c r="L4728" i="1"/>
  <c r="M4728" i="1" s="1"/>
  <c r="L4729" i="1"/>
  <c r="M4729" i="1" s="1"/>
  <c r="L4730" i="1"/>
  <c r="M4730" i="1" s="1"/>
  <c r="L4731" i="1"/>
  <c r="M4731" i="1" s="1"/>
  <c r="L4732" i="1"/>
  <c r="M4732" i="1" s="1"/>
  <c r="L4734" i="1"/>
  <c r="M4734" i="1" s="1"/>
  <c r="L4735" i="1"/>
  <c r="M4735" i="1" s="1"/>
  <c r="L4736" i="1"/>
  <c r="M4736" i="1" s="1"/>
  <c r="L4737" i="1"/>
  <c r="M4737" i="1" s="1"/>
  <c r="L4738" i="1"/>
  <c r="M4738" i="1" s="1"/>
  <c r="L4739" i="1"/>
  <c r="M4739" i="1" s="1"/>
  <c r="L4741" i="1"/>
  <c r="M4741" i="1" s="1"/>
  <c r="L4744" i="1"/>
  <c r="M4744" i="1" s="1"/>
  <c r="L4745" i="1"/>
  <c r="M4745" i="1" s="1"/>
  <c r="L4746" i="1"/>
  <c r="M4746" i="1" s="1"/>
  <c r="L4747" i="1"/>
  <c r="M4747" i="1" s="1"/>
  <c r="L4748" i="1"/>
  <c r="M4748" i="1" s="1"/>
  <c r="L4749" i="1"/>
  <c r="M4749" i="1" s="1"/>
  <c r="L4750" i="1"/>
  <c r="M4750" i="1" s="1"/>
  <c r="L4751" i="1"/>
  <c r="M4751" i="1" s="1"/>
  <c r="L4752" i="1"/>
  <c r="M4752" i="1" s="1"/>
  <c r="L4753" i="1"/>
  <c r="M4753" i="1" s="1"/>
  <c r="L4754" i="1"/>
  <c r="M4754" i="1" s="1"/>
  <c r="L4755" i="1"/>
  <c r="M4755" i="1" s="1"/>
  <c r="L4756" i="1"/>
  <c r="M4756" i="1" s="1"/>
  <c r="L4757" i="1"/>
  <c r="M4757" i="1" s="1"/>
  <c r="L4759" i="1"/>
  <c r="M4759" i="1" s="1"/>
  <c r="L4760" i="1"/>
  <c r="M4760" i="1" s="1"/>
  <c r="L4761" i="1"/>
  <c r="M4761" i="1" s="1"/>
  <c r="L4762" i="1"/>
  <c r="M4762" i="1" s="1"/>
  <c r="L4763" i="1"/>
  <c r="M4763" i="1" s="1"/>
  <c r="L4764" i="1"/>
  <c r="M4764" i="1" s="1"/>
  <c r="L4765" i="1"/>
  <c r="M4765" i="1" s="1"/>
  <c r="L4766" i="1"/>
  <c r="M4766" i="1" s="1"/>
  <c r="L4767" i="1"/>
  <c r="M4767" i="1" s="1"/>
  <c r="L4768" i="1"/>
  <c r="M4768" i="1" s="1"/>
  <c r="L4769" i="1"/>
  <c r="M4769" i="1" s="1"/>
  <c r="L4770" i="1"/>
  <c r="M4770" i="1" s="1"/>
  <c r="L4771" i="1"/>
  <c r="M4771" i="1" s="1"/>
  <c r="L4772" i="1"/>
  <c r="M4772" i="1" s="1"/>
  <c r="L4773" i="1"/>
  <c r="M4773" i="1" s="1"/>
  <c r="L4774" i="1"/>
  <c r="M4774" i="1" s="1"/>
  <c r="L4775" i="1"/>
  <c r="M4775" i="1" s="1"/>
  <c r="L4776" i="1"/>
  <c r="M4776" i="1" s="1"/>
  <c r="L4777" i="1"/>
  <c r="M4777" i="1" s="1"/>
  <c r="L4778" i="1"/>
  <c r="M4778" i="1" s="1"/>
  <c r="L4779" i="1"/>
  <c r="M4779" i="1" s="1"/>
  <c r="L4780" i="1"/>
  <c r="M4780" i="1" s="1"/>
  <c r="L4781" i="1"/>
  <c r="M4781" i="1" s="1"/>
  <c r="L4782" i="1"/>
  <c r="M4782" i="1" s="1"/>
  <c r="L4783" i="1"/>
  <c r="M4783" i="1" s="1"/>
  <c r="L4784" i="1"/>
  <c r="M4784" i="1" s="1"/>
  <c r="L4785" i="1"/>
  <c r="M4785" i="1" s="1"/>
  <c r="L4788" i="1"/>
  <c r="M4788" i="1" s="1"/>
  <c r="L4789" i="1"/>
  <c r="M4789" i="1" s="1"/>
  <c r="L4790" i="1"/>
  <c r="M4790" i="1" s="1"/>
  <c r="L4791" i="1"/>
  <c r="M4791" i="1" s="1"/>
  <c r="L4792" i="1"/>
  <c r="M4792" i="1" s="1"/>
  <c r="L4793" i="1"/>
  <c r="M4793" i="1" s="1"/>
  <c r="L4794" i="1"/>
  <c r="M4794" i="1" s="1"/>
  <c r="L4795" i="1"/>
  <c r="M4795" i="1" s="1"/>
  <c r="L4796" i="1"/>
  <c r="M4796" i="1" s="1"/>
  <c r="L4797" i="1"/>
  <c r="M4797" i="1" s="1"/>
  <c r="L4799" i="1"/>
  <c r="M4799" i="1" s="1"/>
  <c r="L4800" i="1"/>
  <c r="M4800" i="1" s="1"/>
  <c r="L4801" i="1"/>
  <c r="M4801" i="1" s="1"/>
  <c r="L4802" i="1"/>
  <c r="M4802" i="1" s="1"/>
  <c r="L4803" i="1"/>
  <c r="M4803" i="1" s="1"/>
  <c r="L4804" i="1"/>
  <c r="M4804" i="1" s="1"/>
  <c r="L4806" i="1"/>
  <c r="M4806" i="1" s="1"/>
  <c r="L4807" i="1"/>
  <c r="M4807" i="1" s="1"/>
  <c r="L4808" i="1"/>
  <c r="M4808" i="1" s="1"/>
  <c r="L4809" i="1"/>
  <c r="M4809" i="1" s="1"/>
  <c r="L4810" i="1"/>
  <c r="M4810" i="1" s="1"/>
  <c r="L4811" i="1"/>
  <c r="M4811" i="1" s="1"/>
  <c r="L4812" i="1"/>
  <c r="M4812" i="1" s="1"/>
  <c r="L4813" i="1"/>
  <c r="M4813" i="1" s="1"/>
  <c r="L4814" i="1"/>
  <c r="M4814" i="1" s="1"/>
  <c r="L4815" i="1"/>
  <c r="M4815" i="1" s="1"/>
  <c r="L4816" i="1"/>
  <c r="M4816" i="1" s="1"/>
  <c r="L4817" i="1"/>
  <c r="M4817" i="1" s="1"/>
  <c r="L4818" i="1"/>
  <c r="M4818" i="1" s="1"/>
  <c r="L4819" i="1"/>
  <c r="M4819" i="1" s="1"/>
  <c r="L4820" i="1"/>
  <c r="M4820" i="1" s="1"/>
  <c r="L4821" i="1"/>
  <c r="M4821" i="1" s="1"/>
  <c r="L4822" i="1"/>
  <c r="M4822" i="1" s="1"/>
  <c r="L4823" i="1"/>
  <c r="M4823" i="1" s="1"/>
  <c r="L4824" i="1"/>
  <c r="M4824" i="1" s="1"/>
  <c r="L4825" i="1"/>
  <c r="M4825" i="1" s="1"/>
  <c r="L4826" i="1"/>
  <c r="M4826" i="1" s="1"/>
  <c r="L4827" i="1"/>
  <c r="M4827" i="1" s="1"/>
  <c r="L4828" i="1"/>
  <c r="M4828" i="1" s="1"/>
  <c r="L4829" i="1"/>
  <c r="M4829" i="1" s="1"/>
  <c r="L4830" i="1"/>
  <c r="M4830" i="1" s="1"/>
  <c r="L4831" i="1"/>
  <c r="M4831" i="1" s="1"/>
  <c r="L4832" i="1"/>
  <c r="M4832" i="1" s="1"/>
  <c r="L4833" i="1"/>
  <c r="M4833" i="1" s="1"/>
  <c r="L4834" i="1"/>
  <c r="M4834" i="1" s="1"/>
  <c r="L4835" i="1"/>
  <c r="M4835" i="1" s="1"/>
  <c r="L4836" i="1"/>
  <c r="M4836" i="1" s="1"/>
  <c r="L4837" i="1"/>
  <c r="M4837" i="1" s="1"/>
  <c r="L4838" i="1"/>
  <c r="M4838" i="1" s="1"/>
  <c r="L4839" i="1"/>
  <c r="M4839" i="1" s="1"/>
  <c r="L4840" i="1"/>
  <c r="M4840" i="1" s="1"/>
  <c r="L4841" i="1"/>
  <c r="M4841" i="1" s="1"/>
  <c r="L4842" i="1"/>
  <c r="M4842" i="1" s="1"/>
  <c r="L4843" i="1"/>
  <c r="M4843" i="1" s="1"/>
  <c r="L4844" i="1"/>
  <c r="M4844" i="1" s="1"/>
  <c r="L4845" i="1"/>
  <c r="M4845" i="1" s="1"/>
  <c r="L4846" i="1"/>
  <c r="M4846" i="1" s="1"/>
  <c r="L4847" i="1"/>
  <c r="M4847" i="1" s="1"/>
  <c r="L4848" i="1"/>
  <c r="M4848" i="1" s="1"/>
  <c r="L4849" i="1"/>
  <c r="M4849" i="1" s="1"/>
  <c r="L4850" i="1"/>
  <c r="M4850" i="1" s="1"/>
  <c r="L4851" i="1"/>
  <c r="M4851" i="1" s="1"/>
  <c r="L4852" i="1"/>
  <c r="M4852" i="1" s="1"/>
  <c r="L4853" i="1"/>
  <c r="M4853" i="1" s="1"/>
  <c r="L4854" i="1"/>
  <c r="M4854" i="1" s="1"/>
  <c r="L4855" i="1"/>
  <c r="M4855" i="1" s="1"/>
  <c r="L4856" i="1"/>
  <c r="M4856" i="1" s="1"/>
  <c r="L4857" i="1"/>
  <c r="M4857" i="1" s="1"/>
  <c r="L4858" i="1"/>
  <c r="M4858" i="1" s="1"/>
  <c r="L4859" i="1"/>
  <c r="M4859" i="1" s="1"/>
  <c r="L4860" i="1"/>
  <c r="M4860" i="1" s="1"/>
  <c r="L4861" i="1"/>
  <c r="M4861" i="1" s="1"/>
  <c r="L4862" i="1"/>
  <c r="M4862" i="1" s="1"/>
  <c r="L4863" i="1"/>
  <c r="M4863" i="1" s="1"/>
  <c r="L4864" i="1"/>
  <c r="M4864" i="1" s="1"/>
  <c r="L4865" i="1"/>
  <c r="M4865" i="1" s="1"/>
  <c r="L4866" i="1"/>
  <c r="M4866" i="1" s="1"/>
  <c r="L4867" i="1"/>
  <c r="M4867" i="1" s="1"/>
  <c r="L4868" i="1"/>
  <c r="M4868" i="1" s="1"/>
  <c r="L4869" i="1"/>
  <c r="M4869" i="1" s="1"/>
  <c r="L4870" i="1"/>
  <c r="M4870" i="1" s="1"/>
  <c r="L4871" i="1"/>
  <c r="M4871" i="1" s="1"/>
  <c r="L4872" i="1"/>
  <c r="M4872" i="1" s="1"/>
  <c r="L4873" i="1"/>
  <c r="M4873" i="1" s="1"/>
  <c r="L4874" i="1"/>
  <c r="M4874" i="1" s="1"/>
  <c r="L4875" i="1"/>
  <c r="M4875" i="1" s="1"/>
  <c r="L4876" i="1"/>
  <c r="M4876" i="1" s="1"/>
  <c r="L4877" i="1"/>
  <c r="M4877" i="1" s="1"/>
  <c r="L4878" i="1"/>
  <c r="M4878" i="1" s="1"/>
  <c r="L4879" i="1"/>
  <c r="M4879" i="1" s="1"/>
  <c r="L4880" i="1"/>
  <c r="M4880" i="1" s="1"/>
  <c r="L4881" i="1"/>
  <c r="M4881" i="1" s="1"/>
  <c r="L4884" i="1"/>
  <c r="M4884" i="1" s="1"/>
  <c r="L4885" i="1"/>
  <c r="M4885" i="1" s="1"/>
  <c r="L4886" i="1"/>
  <c r="M4886" i="1" s="1"/>
  <c r="L4887" i="1"/>
  <c r="M4887" i="1" s="1"/>
  <c r="L4888" i="1"/>
  <c r="M4888" i="1" s="1"/>
  <c r="L4889" i="1"/>
  <c r="M4889" i="1" s="1"/>
  <c r="L4890" i="1"/>
  <c r="M4890" i="1" s="1"/>
  <c r="L4891" i="1"/>
  <c r="M4891" i="1" s="1"/>
  <c r="L4892" i="1"/>
  <c r="M4892" i="1" s="1"/>
  <c r="L4893" i="1"/>
  <c r="M4893" i="1" s="1"/>
  <c r="L4894" i="1"/>
  <c r="M4894" i="1" s="1"/>
  <c r="L4895" i="1"/>
  <c r="M4895" i="1" s="1"/>
  <c r="L4896" i="1"/>
  <c r="M4896" i="1" s="1"/>
  <c r="L4897" i="1"/>
  <c r="M4897" i="1" s="1"/>
  <c r="L4898" i="1"/>
  <c r="M4898" i="1" s="1"/>
  <c r="L4899" i="1"/>
  <c r="M4899" i="1" s="1"/>
  <c r="L4900" i="1"/>
  <c r="M4900" i="1" s="1"/>
  <c r="L4902" i="1"/>
  <c r="M4902" i="1" s="1"/>
  <c r="L4903" i="1"/>
  <c r="M4903" i="1" s="1"/>
  <c r="L4904" i="1"/>
  <c r="M4904" i="1" s="1"/>
  <c r="L4906" i="1"/>
  <c r="M4906" i="1" s="1"/>
  <c r="L4907" i="1"/>
  <c r="M4907" i="1" s="1"/>
  <c r="L4908" i="1"/>
  <c r="M4908" i="1" s="1"/>
  <c r="L4909" i="1"/>
  <c r="M4909" i="1" s="1"/>
  <c r="L4910" i="1"/>
  <c r="M4910" i="1" s="1"/>
  <c r="L4911" i="1"/>
  <c r="M4911" i="1" s="1"/>
  <c r="L4912" i="1"/>
  <c r="M4912" i="1" s="1"/>
  <c r="L4913" i="1"/>
  <c r="M4913" i="1" s="1"/>
  <c r="L4914" i="1"/>
  <c r="M4914" i="1" s="1"/>
  <c r="L4915" i="1"/>
  <c r="M4915" i="1" s="1"/>
  <c r="L4916" i="1"/>
  <c r="M4916" i="1" s="1"/>
  <c r="L4917" i="1"/>
  <c r="M4917" i="1" s="1"/>
  <c r="L4918" i="1"/>
  <c r="M4918" i="1" s="1"/>
  <c r="L4919" i="1"/>
  <c r="M4919" i="1" s="1"/>
  <c r="L4920" i="1"/>
  <c r="M4920" i="1" s="1"/>
  <c r="L4922" i="1"/>
  <c r="M4922" i="1" s="1"/>
  <c r="L4923" i="1"/>
  <c r="M4923" i="1" s="1"/>
  <c r="L4924" i="1"/>
  <c r="M4924" i="1" s="1"/>
  <c r="L4925" i="1"/>
  <c r="M4925" i="1" s="1"/>
  <c r="L4926" i="1"/>
  <c r="M4926" i="1" s="1"/>
  <c r="L4928" i="1"/>
  <c r="M4928" i="1" s="1"/>
  <c r="L4929" i="1"/>
  <c r="M4929" i="1" s="1"/>
  <c r="L4930" i="1"/>
  <c r="M4930" i="1" s="1"/>
  <c r="L4931" i="1"/>
  <c r="M4931" i="1" s="1"/>
  <c r="L4932" i="1"/>
  <c r="M4932" i="1" s="1"/>
  <c r="L4933" i="1"/>
  <c r="M4933" i="1" s="1"/>
  <c r="L4934" i="1"/>
  <c r="M4934" i="1" s="1"/>
  <c r="L4935" i="1"/>
  <c r="M4935" i="1" s="1"/>
  <c r="L4936" i="1"/>
  <c r="M4936" i="1" s="1"/>
  <c r="L4937" i="1"/>
  <c r="M4937" i="1" s="1"/>
  <c r="L4938" i="1"/>
  <c r="M4938" i="1" s="1"/>
  <c r="L4939" i="1"/>
  <c r="M4939" i="1" s="1"/>
  <c r="L4940" i="1"/>
  <c r="M4940" i="1" s="1"/>
  <c r="L4941" i="1"/>
  <c r="M4941" i="1" s="1"/>
  <c r="L4942" i="1"/>
  <c r="M4942" i="1" s="1"/>
  <c r="L4943" i="1"/>
  <c r="M4943" i="1" s="1"/>
  <c r="L4944" i="1"/>
  <c r="M4944" i="1" s="1"/>
  <c r="L4946" i="1"/>
  <c r="M4946" i="1" s="1"/>
  <c r="L4947" i="1"/>
  <c r="M4947" i="1" s="1"/>
  <c r="L4948" i="1"/>
  <c r="M4948" i="1" s="1"/>
  <c r="L4949" i="1"/>
  <c r="M4949" i="1" s="1"/>
  <c r="L4950" i="1"/>
  <c r="M4950" i="1" s="1"/>
  <c r="L4951" i="1"/>
  <c r="M4951" i="1" s="1"/>
  <c r="L4952" i="1"/>
  <c r="M4952" i="1" s="1"/>
  <c r="L4953" i="1"/>
  <c r="M4953" i="1" s="1"/>
  <c r="L4954" i="1"/>
  <c r="M4954" i="1" s="1"/>
  <c r="L4955" i="1"/>
  <c r="M4955" i="1" s="1"/>
  <c r="L4956" i="1"/>
  <c r="M4956" i="1" s="1"/>
  <c r="L4957" i="1"/>
  <c r="M4957" i="1" s="1"/>
  <c r="L4958" i="1"/>
  <c r="M4958" i="1" s="1"/>
  <c r="L4959" i="1"/>
  <c r="M4959" i="1" s="1"/>
  <c r="L4960" i="1"/>
  <c r="M4960" i="1" s="1"/>
  <c r="L4961" i="1"/>
  <c r="M4961" i="1" s="1"/>
  <c r="L4962" i="1"/>
  <c r="M4962" i="1" s="1"/>
  <c r="L4963" i="1"/>
  <c r="M4963" i="1" s="1"/>
  <c r="L4964" i="1"/>
  <c r="M4964" i="1" s="1"/>
  <c r="L4965" i="1"/>
  <c r="M4965" i="1" s="1"/>
  <c r="L4966" i="1"/>
  <c r="M4966" i="1" s="1"/>
  <c r="L4967" i="1"/>
  <c r="M4967" i="1" s="1"/>
  <c r="L4968" i="1"/>
  <c r="M4968" i="1" s="1"/>
  <c r="L4969" i="1"/>
  <c r="M4969" i="1" s="1"/>
  <c r="L4970" i="1"/>
  <c r="M4970" i="1" s="1"/>
  <c r="L4971" i="1"/>
  <c r="M4971" i="1" s="1"/>
  <c r="L4973" i="1"/>
  <c r="M4973" i="1" s="1"/>
  <c r="L4974" i="1"/>
  <c r="M4974" i="1" s="1"/>
  <c r="L4975" i="1"/>
  <c r="M4975" i="1" s="1"/>
  <c r="L4976" i="1"/>
  <c r="M4976" i="1" s="1"/>
  <c r="L4977" i="1"/>
  <c r="M4977" i="1" s="1"/>
  <c r="L4978" i="1"/>
  <c r="M4978" i="1" s="1"/>
  <c r="L4979" i="1"/>
  <c r="M4979" i="1" s="1"/>
  <c r="L4980" i="1"/>
  <c r="M4980" i="1" s="1"/>
  <c r="L4981" i="1"/>
  <c r="M4981" i="1" s="1"/>
  <c r="L4982" i="1"/>
  <c r="M4982" i="1" s="1"/>
  <c r="L4983" i="1"/>
  <c r="M4983" i="1" s="1"/>
  <c r="L4984" i="1"/>
  <c r="M4984" i="1" s="1"/>
  <c r="L4985" i="1"/>
  <c r="M4985" i="1" s="1"/>
  <c r="L4986" i="1"/>
  <c r="M4986" i="1" s="1"/>
  <c r="L4987" i="1"/>
  <c r="M4987" i="1" s="1"/>
  <c r="L4988" i="1"/>
  <c r="M4988" i="1" s="1"/>
  <c r="L4989" i="1"/>
  <c r="M4989" i="1" s="1"/>
  <c r="L4990" i="1"/>
  <c r="M4990" i="1" s="1"/>
  <c r="L4991" i="1"/>
  <c r="M4991" i="1" s="1"/>
  <c r="L4992" i="1"/>
  <c r="M4992" i="1" s="1"/>
  <c r="L4993" i="1"/>
  <c r="M4993" i="1" s="1"/>
  <c r="L4994" i="1"/>
  <c r="M4994" i="1" s="1"/>
  <c r="L4995" i="1"/>
  <c r="M4995" i="1" s="1"/>
  <c r="L4996" i="1"/>
  <c r="M4996" i="1" s="1"/>
  <c r="L4997" i="1"/>
  <c r="M4997" i="1" s="1"/>
  <c r="L4998" i="1"/>
  <c r="M4998" i="1" s="1"/>
  <c r="L4999" i="1"/>
  <c r="M4999" i="1" s="1"/>
  <c r="L5000" i="1"/>
  <c r="M5000" i="1" s="1"/>
  <c r="L5001" i="1"/>
  <c r="M5001" i="1" s="1"/>
  <c r="L5002" i="1"/>
  <c r="M5002" i="1" s="1"/>
  <c r="L5003" i="1"/>
  <c r="M5003" i="1" s="1"/>
  <c r="L5004" i="1"/>
  <c r="M5004" i="1" s="1"/>
  <c r="L5005" i="1"/>
  <c r="M5005" i="1" s="1"/>
  <c r="L5006" i="1"/>
  <c r="M5006" i="1" s="1"/>
  <c r="L5007" i="1"/>
  <c r="M5007" i="1" s="1"/>
  <c r="L5008" i="1"/>
  <c r="M5008" i="1" s="1"/>
  <c r="L5009" i="1"/>
  <c r="M5009" i="1" s="1"/>
  <c r="L5011" i="1"/>
  <c r="M5011" i="1" s="1"/>
  <c r="L5012" i="1"/>
  <c r="M5012" i="1" s="1"/>
  <c r="L5013" i="1"/>
  <c r="M5013" i="1" s="1"/>
  <c r="L5014" i="1"/>
  <c r="M5014" i="1" s="1"/>
  <c r="L5015" i="1"/>
  <c r="M5015" i="1" s="1"/>
  <c r="L5016" i="1"/>
  <c r="M5016" i="1" s="1"/>
  <c r="L5017" i="1"/>
  <c r="M5017" i="1" s="1"/>
  <c r="L5018" i="1"/>
  <c r="M5018" i="1" s="1"/>
  <c r="L5019" i="1"/>
  <c r="M5019" i="1" s="1"/>
  <c r="L5020" i="1"/>
  <c r="M5020" i="1" s="1"/>
  <c r="L5021" i="1"/>
  <c r="M5021" i="1" s="1"/>
  <c r="L5022" i="1"/>
  <c r="M5022" i="1" s="1"/>
  <c r="L5023" i="1"/>
  <c r="M5023" i="1" s="1"/>
  <c r="L5024" i="1"/>
  <c r="M5024" i="1" s="1"/>
  <c r="L5025" i="1"/>
  <c r="M5025" i="1" s="1"/>
  <c r="L5026" i="1"/>
  <c r="M5026" i="1" s="1"/>
  <c r="L5027" i="1"/>
  <c r="M5027" i="1" s="1"/>
  <c r="L5028" i="1"/>
  <c r="M5028" i="1" s="1"/>
  <c r="L5029" i="1"/>
  <c r="M5029" i="1" s="1"/>
  <c r="L5030" i="1"/>
  <c r="M5030" i="1" s="1"/>
  <c r="L5031" i="1"/>
  <c r="M5031" i="1" s="1"/>
  <c r="L5032" i="1"/>
  <c r="M5032" i="1" s="1"/>
  <c r="L5033" i="1"/>
  <c r="M5033" i="1" s="1"/>
  <c r="L5034" i="1"/>
  <c r="M5034" i="1" s="1"/>
  <c r="L5035" i="1"/>
  <c r="M5035" i="1" s="1"/>
  <c r="L5036" i="1"/>
  <c r="M5036" i="1" s="1"/>
  <c r="L5037" i="1"/>
  <c r="M5037" i="1" s="1"/>
  <c r="L5038" i="1"/>
  <c r="M5038" i="1" s="1"/>
  <c r="L5039" i="1"/>
  <c r="M5039" i="1" s="1"/>
  <c r="L5040" i="1"/>
  <c r="M5040" i="1" s="1"/>
  <c r="L5041" i="1"/>
  <c r="M5041" i="1" s="1"/>
  <c r="L5042" i="1"/>
  <c r="M5042" i="1" s="1"/>
  <c r="L5043" i="1"/>
  <c r="M5043" i="1" s="1"/>
  <c r="L5044" i="1"/>
  <c r="M5044" i="1" s="1"/>
  <c r="L5045" i="1"/>
  <c r="M5045" i="1" s="1"/>
  <c r="L5046" i="1"/>
  <c r="M5046" i="1" s="1"/>
  <c r="L5047" i="1"/>
  <c r="M5047" i="1" s="1"/>
  <c r="L5048" i="1"/>
  <c r="M5048" i="1" s="1"/>
  <c r="L5050" i="1"/>
  <c r="M5050" i="1" s="1"/>
  <c r="L5051" i="1"/>
  <c r="M5051" i="1" s="1"/>
  <c r="L5052" i="1"/>
  <c r="M5052" i="1" s="1"/>
  <c r="L5053" i="1"/>
  <c r="M5053" i="1" s="1"/>
  <c r="L5054" i="1"/>
  <c r="M5054" i="1" s="1"/>
  <c r="L5055" i="1"/>
  <c r="M5055" i="1" s="1"/>
  <c r="L5056" i="1"/>
  <c r="M5056" i="1" s="1"/>
  <c r="L5057" i="1"/>
  <c r="M5057" i="1" s="1"/>
  <c r="L5058" i="1"/>
  <c r="M5058" i="1" s="1"/>
  <c r="L5059" i="1"/>
  <c r="M5059" i="1" s="1"/>
  <c r="L5060" i="1"/>
  <c r="M5060" i="1" s="1"/>
  <c r="L5061" i="1"/>
  <c r="M5061" i="1" s="1"/>
  <c r="L5062" i="1"/>
  <c r="M5062" i="1" s="1"/>
  <c r="L5063" i="1"/>
  <c r="M5063" i="1" s="1"/>
  <c r="L5064" i="1"/>
  <c r="M5064" i="1" s="1"/>
  <c r="L5065" i="1"/>
  <c r="M5065" i="1" s="1"/>
  <c r="L5066" i="1"/>
  <c r="M5066" i="1" s="1"/>
  <c r="L5067" i="1"/>
  <c r="M5067" i="1" s="1"/>
  <c r="L5068" i="1"/>
  <c r="M5068" i="1" s="1"/>
  <c r="L5069" i="1"/>
  <c r="M5069" i="1" s="1"/>
  <c r="L5070" i="1"/>
  <c r="M5070" i="1" s="1"/>
  <c r="L5071" i="1"/>
  <c r="M5071" i="1" s="1"/>
  <c r="L5072" i="1"/>
  <c r="M5072" i="1" s="1"/>
  <c r="L5073" i="1"/>
  <c r="M5073" i="1" s="1"/>
  <c r="L5074" i="1"/>
  <c r="M5074" i="1" s="1"/>
  <c r="L5075" i="1"/>
  <c r="M5075" i="1" s="1"/>
  <c r="L5076" i="1"/>
  <c r="M5076" i="1" s="1"/>
  <c r="L5077" i="1"/>
  <c r="M5077" i="1" s="1"/>
  <c r="L5078" i="1"/>
  <c r="M5078" i="1" s="1"/>
  <c r="L5079" i="1"/>
  <c r="M5079" i="1" s="1"/>
  <c r="L5080" i="1"/>
  <c r="M5080" i="1" s="1"/>
  <c r="L5081" i="1"/>
  <c r="M5081" i="1" s="1"/>
  <c r="L5082" i="1"/>
  <c r="M5082" i="1" s="1"/>
  <c r="L5083" i="1"/>
  <c r="M5083" i="1" s="1"/>
  <c r="L5084" i="1"/>
  <c r="M5084" i="1" s="1"/>
  <c r="L5085" i="1"/>
  <c r="M5085" i="1" s="1"/>
  <c r="L5086" i="1"/>
  <c r="M5086" i="1" s="1"/>
  <c r="L5087" i="1"/>
  <c r="M5087" i="1" s="1"/>
  <c r="L5088" i="1"/>
  <c r="M5088" i="1" s="1"/>
  <c r="L5089" i="1"/>
  <c r="M5089" i="1" s="1"/>
  <c r="L5090" i="1"/>
  <c r="M5090" i="1" s="1"/>
  <c r="L5091" i="1"/>
  <c r="M5091" i="1" s="1"/>
  <c r="L5092" i="1"/>
  <c r="M5092" i="1" s="1"/>
  <c r="L5093" i="1"/>
  <c r="M5093" i="1" s="1"/>
  <c r="L5094" i="1"/>
  <c r="M5094" i="1" s="1"/>
  <c r="L5095" i="1"/>
  <c r="M5095" i="1" s="1"/>
  <c r="L5096" i="1"/>
  <c r="M5096" i="1" s="1"/>
  <c r="L5097" i="1"/>
  <c r="M5097" i="1" s="1"/>
  <c r="L5098" i="1"/>
  <c r="M5098" i="1" s="1"/>
  <c r="L5099" i="1"/>
  <c r="M5099" i="1" s="1"/>
  <c r="L5100" i="1"/>
  <c r="M5100" i="1" s="1"/>
  <c r="L5101" i="1"/>
  <c r="M5101" i="1" s="1"/>
  <c r="L5102" i="1"/>
  <c r="M5102" i="1" s="1"/>
  <c r="L5103" i="1"/>
  <c r="M5103" i="1" s="1"/>
  <c r="L5105" i="1"/>
  <c r="M5105" i="1" s="1"/>
  <c r="L5106" i="1"/>
  <c r="M5106" i="1" s="1"/>
  <c r="L5107" i="1"/>
  <c r="M5107" i="1" s="1"/>
  <c r="L5108" i="1"/>
  <c r="M5108" i="1" s="1"/>
  <c r="L5109" i="1"/>
  <c r="M5109" i="1" s="1"/>
  <c r="L5110" i="1"/>
  <c r="M5110" i="1" s="1"/>
  <c r="L5112" i="1"/>
  <c r="M5112" i="1" s="1"/>
  <c r="L5113" i="1"/>
  <c r="M5113" i="1" s="1"/>
  <c r="L5114" i="1"/>
  <c r="M5114" i="1" s="1"/>
  <c r="L5115" i="1"/>
  <c r="M5115" i="1" s="1"/>
  <c r="L5116" i="1"/>
  <c r="M5116" i="1" s="1"/>
  <c r="L5117" i="1"/>
  <c r="M5117" i="1" s="1"/>
  <c r="L5118" i="1"/>
  <c r="M5118" i="1" s="1"/>
  <c r="L5119" i="1"/>
  <c r="M5119" i="1" s="1"/>
  <c r="L5120" i="1"/>
  <c r="M5120" i="1" s="1"/>
  <c r="L5121" i="1"/>
  <c r="M5121" i="1" s="1"/>
  <c r="L5122" i="1"/>
  <c r="M5122" i="1" s="1"/>
  <c r="L5123" i="1"/>
  <c r="M5123" i="1" s="1"/>
  <c r="L5124" i="1"/>
  <c r="M5124" i="1" s="1"/>
  <c r="L5125" i="1"/>
  <c r="M5125" i="1" s="1"/>
  <c r="L5126" i="1"/>
  <c r="M5126" i="1" s="1"/>
  <c r="L5127" i="1"/>
  <c r="M5127" i="1" s="1"/>
  <c r="L5129" i="1"/>
  <c r="M5129" i="1" s="1"/>
  <c r="L5130" i="1"/>
  <c r="M5130" i="1" s="1"/>
  <c r="L5131" i="1"/>
  <c r="M5131" i="1" s="1"/>
  <c r="L5132" i="1"/>
  <c r="M5132" i="1" s="1"/>
  <c r="L5133" i="1"/>
  <c r="M5133" i="1" s="1"/>
  <c r="L5134" i="1"/>
  <c r="M5134" i="1" s="1"/>
  <c r="L5135" i="1"/>
  <c r="M5135" i="1" s="1"/>
  <c r="L5137" i="1"/>
  <c r="M5137" i="1" s="1"/>
  <c r="L5138" i="1"/>
  <c r="M5138" i="1" s="1"/>
  <c r="L5139" i="1"/>
  <c r="M5139" i="1" s="1"/>
  <c r="L5140" i="1"/>
  <c r="M5140" i="1" s="1"/>
  <c r="L5141" i="1"/>
  <c r="M5141" i="1" s="1"/>
  <c r="L5142" i="1"/>
  <c r="M5142" i="1" s="1"/>
  <c r="L5143" i="1"/>
  <c r="M5143" i="1" s="1"/>
  <c r="L5146" i="1"/>
  <c r="M5146" i="1" s="1"/>
  <c r="L5147" i="1"/>
  <c r="M5147" i="1" s="1"/>
  <c r="L5148" i="1"/>
  <c r="M5148" i="1" s="1"/>
  <c r="L5149" i="1"/>
  <c r="M5149" i="1" s="1"/>
  <c r="L5150" i="1"/>
  <c r="M5150" i="1" s="1"/>
  <c r="L5151" i="1"/>
  <c r="M5151" i="1" s="1"/>
  <c r="L5152" i="1"/>
  <c r="M5152" i="1" s="1"/>
  <c r="L5153" i="1"/>
  <c r="M5153" i="1" s="1"/>
  <c r="L5154" i="1"/>
  <c r="M5154" i="1" s="1"/>
  <c r="L5155" i="1"/>
  <c r="M5155" i="1" s="1"/>
  <c r="L5156" i="1"/>
  <c r="M5156" i="1" s="1"/>
  <c r="L5157" i="1"/>
  <c r="M5157" i="1" s="1"/>
  <c r="L5158" i="1"/>
  <c r="M5158" i="1" s="1"/>
  <c r="L5159" i="1"/>
  <c r="M5159" i="1" s="1"/>
  <c r="L5160" i="1"/>
  <c r="M5160" i="1" s="1"/>
  <c r="L5162" i="1"/>
  <c r="M5162" i="1" s="1"/>
  <c r="L5163" i="1"/>
  <c r="M5163" i="1" s="1"/>
  <c r="L5164" i="1"/>
  <c r="M5164" i="1" s="1"/>
  <c r="L5165" i="1"/>
  <c r="M5165" i="1" s="1"/>
  <c r="L5166" i="1"/>
  <c r="M5166" i="1" s="1"/>
  <c r="L5167" i="1"/>
  <c r="M5167" i="1" s="1"/>
  <c r="L5169" i="1"/>
  <c r="M5169" i="1" s="1"/>
  <c r="L5170" i="1"/>
  <c r="M5170" i="1" s="1"/>
  <c r="L5171" i="1"/>
  <c r="M5171" i="1" s="1"/>
  <c r="L5172" i="1"/>
  <c r="M5172" i="1" s="1"/>
  <c r="L5173" i="1"/>
  <c r="M5173" i="1" s="1"/>
  <c r="L5174" i="1"/>
  <c r="M5174" i="1" s="1"/>
  <c r="L5175" i="1"/>
  <c r="M5175" i="1" s="1"/>
  <c r="L5176" i="1"/>
  <c r="M5176" i="1" s="1"/>
  <c r="L5177" i="1"/>
  <c r="M5177" i="1" s="1"/>
  <c r="L5179" i="1"/>
  <c r="M5179" i="1" s="1"/>
  <c r="L5180" i="1"/>
  <c r="M5180" i="1" s="1"/>
  <c r="L5181" i="1"/>
  <c r="M5181" i="1" s="1"/>
  <c r="L5182" i="1"/>
  <c r="M5182" i="1" s="1"/>
  <c r="L5183" i="1"/>
  <c r="M5183" i="1" s="1"/>
  <c r="L5184" i="1"/>
  <c r="M5184" i="1" s="1"/>
  <c r="L5185" i="1"/>
  <c r="M5185" i="1" s="1"/>
  <c r="L5186" i="1"/>
  <c r="M5186" i="1" s="1"/>
  <c r="L5187" i="1"/>
  <c r="M5187" i="1" s="1"/>
  <c r="L5188" i="1"/>
  <c r="M5188" i="1" s="1"/>
  <c r="L5189" i="1"/>
  <c r="M5189" i="1" s="1"/>
  <c r="L5190" i="1"/>
  <c r="M5190" i="1" s="1"/>
  <c r="L5191" i="1"/>
  <c r="M5191" i="1" s="1"/>
  <c r="L5192" i="1"/>
  <c r="M5192" i="1" s="1"/>
  <c r="L5193" i="1"/>
  <c r="M5193" i="1" s="1"/>
  <c r="L5194" i="1"/>
  <c r="M5194" i="1" s="1"/>
  <c r="L5195" i="1"/>
  <c r="M5195" i="1" s="1"/>
  <c r="L5196" i="1"/>
  <c r="M5196" i="1" s="1"/>
  <c r="L5197" i="1"/>
  <c r="M5197" i="1" s="1"/>
  <c r="L5198" i="1"/>
  <c r="M5198" i="1" s="1"/>
  <c r="L5199" i="1"/>
  <c r="M5199" i="1" s="1"/>
  <c r="L5200" i="1"/>
  <c r="M5200" i="1" s="1"/>
  <c r="L5201" i="1"/>
  <c r="M5201" i="1" s="1"/>
  <c r="L5202" i="1"/>
  <c r="M5202" i="1" s="1"/>
  <c r="L5203" i="1"/>
  <c r="M5203" i="1" s="1"/>
  <c r="L5204" i="1"/>
  <c r="M5204" i="1" s="1"/>
  <c r="L5205" i="1"/>
  <c r="M5205" i="1" s="1"/>
  <c r="L5206" i="1"/>
  <c r="M5206" i="1" s="1"/>
  <c r="L5207" i="1"/>
  <c r="M5207" i="1" s="1"/>
  <c r="L5208" i="1"/>
  <c r="M5208" i="1" s="1"/>
  <c r="L5209" i="1"/>
  <c r="M5209" i="1" s="1"/>
  <c r="L5210" i="1"/>
  <c r="M5210" i="1" s="1"/>
  <c r="L5211" i="1"/>
  <c r="M5211" i="1" s="1"/>
  <c r="L5212" i="1"/>
  <c r="M5212" i="1" s="1"/>
  <c r="L5214" i="1"/>
  <c r="M5214" i="1" s="1"/>
  <c r="L5215" i="1"/>
  <c r="M5215" i="1" s="1"/>
  <c r="L5216" i="1"/>
  <c r="M5216" i="1" s="1"/>
  <c r="L5217" i="1"/>
  <c r="M5217" i="1" s="1"/>
  <c r="L5218" i="1"/>
  <c r="M5218" i="1" s="1"/>
  <c r="L5219" i="1"/>
  <c r="M5219" i="1" s="1"/>
  <c r="L5220" i="1"/>
  <c r="M5220" i="1" s="1"/>
  <c r="L5221" i="1"/>
  <c r="M5221" i="1" s="1"/>
  <c r="L5222" i="1"/>
  <c r="M5222" i="1" s="1"/>
  <c r="L5223" i="1"/>
  <c r="M5223" i="1" s="1"/>
  <c r="L5224" i="1"/>
  <c r="M5224" i="1" s="1"/>
  <c r="L5225" i="1"/>
  <c r="M5225" i="1" s="1"/>
  <c r="L5226" i="1"/>
  <c r="M5226" i="1" s="1"/>
  <c r="L5227" i="1"/>
  <c r="M5227" i="1" s="1"/>
  <c r="L5228" i="1"/>
  <c r="M5228" i="1" s="1"/>
  <c r="L5229" i="1"/>
  <c r="M5229" i="1" s="1"/>
  <c r="L5230" i="1"/>
  <c r="M5230" i="1" s="1"/>
  <c r="L5231" i="1"/>
  <c r="M5231" i="1" s="1"/>
  <c r="L5232" i="1"/>
  <c r="M5232" i="1" s="1"/>
  <c r="L5233" i="1"/>
  <c r="M5233" i="1" s="1"/>
  <c r="L5234" i="1"/>
  <c r="M5234" i="1" s="1"/>
  <c r="L5235" i="1"/>
  <c r="M5235" i="1" s="1"/>
  <c r="L5236" i="1"/>
  <c r="M5236" i="1" s="1"/>
  <c r="L5237" i="1"/>
  <c r="M5237" i="1" s="1"/>
  <c r="L5238" i="1"/>
  <c r="M5238" i="1" s="1"/>
  <c r="L5239" i="1"/>
  <c r="M5239" i="1" s="1"/>
  <c r="L5240" i="1"/>
  <c r="M5240" i="1" s="1"/>
  <c r="L5241" i="1"/>
  <c r="M5241" i="1" s="1"/>
  <c r="L5242" i="1"/>
  <c r="M5242" i="1" s="1"/>
  <c r="L5243" i="1"/>
  <c r="M5243" i="1" s="1"/>
  <c r="L5244" i="1"/>
  <c r="M5244" i="1" s="1"/>
  <c r="L5245" i="1"/>
  <c r="M5245" i="1" s="1"/>
  <c r="L5246" i="1"/>
  <c r="M5246" i="1" s="1"/>
  <c r="L5247" i="1"/>
  <c r="M5247" i="1" s="1"/>
  <c r="L5248" i="1"/>
  <c r="M5248" i="1" s="1"/>
  <c r="L5249" i="1"/>
  <c r="M5249" i="1" s="1"/>
  <c r="L5250" i="1"/>
  <c r="M5250" i="1" s="1"/>
  <c r="L5251" i="1"/>
  <c r="M5251" i="1" s="1"/>
  <c r="L5252" i="1"/>
  <c r="M5252" i="1" s="1"/>
  <c r="L5253" i="1"/>
  <c r="M5253" i="1" s="1"/>
  <c r="L5254" i="1"/>
  <c r="M5254" i="1" s="1"/>
  <c r="L5255" i="1"/>
  <c r="M5255" i="1" s="1"/>
  <c r="L5256" i="1"/>
  <c r="M5256" i="1" s="1"/>
  <c r="L5257" i="1"/>
  <c r="M5257" i="1" s="1"/>
  <c r="L5258" i="1"/>
  <c r="M5258" i="1" s="1"/>
  <c r="L5259" i="1"/>
  <c r="M5259" i="1" s="1"/>
  <c r="L5260" i="1"/>
  <c r="M5260" i="1" s="1"/>
  <c r="L5261" i="1"/>
  <c r="M5261" i="1" s="1"/>
  <c r="L5262" i="1"/>
  <c r="M5262" i="1" s="1"/>
  <c r="L5263" i="1"/>
  <c r="M5263" i="1" s="1"/>
  <c r="L5264" i="1"/>
  <c r="M5264" i="1" s="1"/>
  <c r="L5265" i="1"/>
  <c r="M5265" i="1" s="1"/>
  <c r="L5266" i="1"/>
  <c r="M5266" i="1" s="1"/>
  <c r="L5267" i="1"/>
  <c r="M5267" i="1" s="1"/>
  <c r="L5268" i="1"/>
  <c r="M5268" i="1" s="1"/>
  <c r="L5269" i="1"/>
  <c r="M5269" i="1" s="1"/>
  <c r="L5270" i="1"/>
  <c r="M5270" i="1" s="1"/>
  <c r="L5271" i="1"/>
  <c r="M5271" i="1" s="1"/>
  <c r="L5272" i="1"/>
  <c r="M5272" i="1" s="1"/>
  <c r="L5273" i="1"/>
  <c r="M5273" i="1" s="1"/>
  <c r="L5274" i="1"/>
  <c r="M5274" i="1" s="1"/>
  <c r="L5275" i="1"/>
  <c r="M5275" i="1" s="1"/>
  <c r="L5276" i="1"/>
  <c r="M5276" i="1" s="1"/>
  <c r="L5277" i="1"/>
  <c r="M5277" i="1" s="1"/>
  <c r="L5278" i="1"/>
  <c r="M5278" i="1" s="1"/>
  <c r="L5279" i="1"/>
  <c r="M5279" i="1" s="1"/>
  <c r="L5280" i="1"/>
  <c r="M5280" i="1" s="1"/>
  <c r="L5281" i="1"/>
  <c r="M5281" i="1" s="1"/>
  <c r="L5282" i="1"/>
  <c r="M5282" i="1" s="1"/>
  <c r="L5283" i="1"/>
  <c r="M5283" i="1" s="1"/>
  <c r="L5284" i="1"/>
  <c r="M5284" i="1" s="1"/>
  <c r="L5285" i="1"/>
  <c r="M5285" i="1" s="1"/>
  <c r="L5286" i="1"/>
  <c r="M5286" i="1" s="1"/>
  <c r="L5287" i="1"/>
  <c r="M5287" i="1" s="1"/>
  <c r="L5288" i="1"/>
  <c r="M5288" i="1" s="1"/>
  <c r="L5289" i="1"/>
  <c r="M5289" i="1" s="1"/>
  <c r="L5290" i="1"/>
  <c r="M5290" i="1" s="1"/>
  <c r="L5292" i="1"/>
  <c r="M5292" i="1" s="1"/>
  <c r="L5293" i="1"/>
  <c r="M5293" i="1" s="1"/>
  <c r="L5294" i="1"/>
  <c r="M5294" i="1" s="1"/>
  <c r="L5296" i="1"/>
  <c r="M5296" i="1" s="1"/>
  <c r="L5297" i="1"/>
  <c r="M5297" i="1" s="1"/>
  <c r="L5298" i="1"/>
  <c r="M5298" i="1" s="1"/>
  <c r="L5299" i="1"/>
  <c r="M5299" i="1" s="1"/>
  <c r="L5300" i="1"/>
  <c r="M5300" i="1" s="1"/>
  <c r="L5301" i="1"/>
  <c r="M5301" i="1" s="1"/>
  <c r="L5302" i="1"/>
  <c r="M5302" i="1" s="1"/>
  <c r="L5303" i="1"/>
  <c r="M5303" i="1" s="1"/>
  <c r="L5304" i="1"/>
  <c r="M5304" i="1" s="1"/>
  <c r="L5305" i="1"/>
  <c r="M5305" i="1" s="1"/>
  <c r="L5306" i="1"/>
  <c r="M5306" i="1" s="1"/>
  <c r="L5307" i="1"/>
  <c r="M5307" i="1" s="1"/>
  <c r="L5308" i="1"/>
  <c r="M5308" i="1" s="1"/>
  <c r="L5309" i="1"/>
  <c r="M5309" i="1" s="1"/>
  <c r="L5311" i="1"/>
  <c r="M5311" i="1" s="1"/>
  <c r="L5312" i="1"/>
  <c r="M5312" i="1" s="1"/>
  <c r="L5313" i="1"/>
  <c r="M5313" i="1" s="1"/>
  <c r="L5314" i="1"/>
  <c r="M5314" i="1" s="1"/>
  <c r="L5315" i="1"/>
  <c r="M5315" i="1" s="1"/>
  <c r="L5316" i="1"/>
  <c r="M5316" i="1" s="1"/>
  <c r="L5317" i="1"/>
  <c r="M5317" i="1" s="1"/>
  <c r="L5318" i="1"/>
  <c r="M5318" i="1" s="1"/>
  <c r="L5319" i="1"/>
  <c r="M5319" i="1" s="1"/>
  <c r="L5320" i="1"/>
  <c r="M5320" i="1" s="1"/>
  <c r="L5321" i="1"/>
  <c r="M5321" i="1" s="1"/>
  <c r="L5322" i="1"/>
  <c r="M5322" i="1" s="1"/>
  <c r="L5323" i="1"/>
  <c r="M5323" i="1" s="1"/>
  <c r="L5324" i="1"/>
  <c r="M5324" i="1" s="1"/>
  <c r="L5325" i="1"/>
  <c r="M5325" i="1" s="1"/>
  <c r="L5326" i="1"/>
  <c r="M5326" i="1" s="1"/>
  <c r="L5327" i="1"/>
  <c r="M5327" i="1" s="1"/>
  <c r="L5328" i="1"/>
  <c r="M5328" i="1" s="1"/>
  <c r="L5329" i="1"/>
  <c r="M5329" i="1" s="1"/>
  <c r="L5330" i="1"/>
  <c r="M5330" i="1" s="1"/>
  <c r="L5331" i="1"/>
  <c r="M5331" i="1" s="1"/>
  <c r="L5332" i="1"/>
  <c r="M5332" i="1" s="1"/>
  <c r="L5333" i="1"/>
  <c r="M5333" i="1" s="1"/>
  <c r="L5334" i="1"/>
  <c r="M5334" i="1" s="1"/>
  <c r="L5335" i="1"/>
  <c r="M5335" i="1" s="1"/>
  <c r="L5336" i="1"/>
  <c r="M5336" i="1" s="1"/>
  <c r="L5337" i="1"/>
  <c r="M5337" i="1" s="1"/>
  <c r="L5338" i="1"/>
  <c r="M5338" i="1" s="1"/>
  <c r="L5339" i="1"/>
  <c r="M5339" i="1" s="1"/>
  <c r="L5340" i="1"/>
  <c r="M5340" i="1" s="1"/>
  <c r="L5341" i="1"/>
  <c r="M5341" i="1" s="1"/>
  <c r="L5342" i="1"/>
  <c r="M5342" i="1" s="1"/>
  <c r="L5344" i="1"/>
  <c r="M5344" i="1" s="1"/>
  <c r="L5345" i="1"/>
  <c r="M5345" i="1" s="1"/>
  <c r="L5346" i="1"/>
  <c r="M5346" i="1" s="1"/>
  <c r="L5347" i="1"/>
  <c r="M5347" i="1" s="1"/>
  <c r="L5348" i="1"/>
  <c r="M5348" i="1" s="1"/>
  <c r="L5349" i="1"/>
  <c r="M5349" i="1" s="1"/>
  <c r="L5351" i="1"/>
  <c r="M5351" i="1" s="1"/>
  <c r="L5352" i="1"/>
  <c r="M5352" i="1" s="1"/>
  <c r="L5353" i="1"/>
  <c r="M5353" i="1" s="1"/>
  <c r="L5354" i="1"/>
  <c r="M5354" i="1" s="1"/>
  <c r="L5355" i="1"/>
  <c r="M5355" i="1" s="1"/>
  <c r="L5356" i="1"/>
  <c r="M5356" i="1" s="1"/>
  <c r="L5357" i="1"/>
  <c r="M5357" i="1" s="1"/>
  <c r="L5358" i="1"/>
  <c r="M5358" i="1" s="1"/>
  <c r="L5359" i="1"/>
  <c r="M5359" i="1" s="1"/>
  <c r="L5360" i="1"/>
  <c r="M5360" i="1" s="1"/>
  <c r="L5361" i="1"/>
  <c r="M5361" i="1" s="1"/>
  <c r="L5362" i="1"/>
  <c r="M5362" i="1" s="1"/>
  <c r="L5364" i="1"/>
  <c r="M5364" i="1" s="1"/>
  <c r="L5365" i="1"/>
  <c r="M5365" i="1" s="1"/>
  <c r="L5366" i="1"/>
  <c r="M5366" i="1" s="1"/>
  <c r="L5367" i="1"/>
  <c r="M5367" i="1" s="1"/>
  <c r="L5368" i="1"/>
  <c r="M5368" i="1" s="1"/>
  <c r="L5369" i="1"/>
  <c r="M5369" i="1" s="1"/>
  <c r="L5370" i="1"/>
  <c r="M5370" i="1" s="1"/>
  <c r="L5371" i="1"/>
  <c r="M5371" i="1" s="1"/>
  <c r="L5372" i="1"/>
  <c r="M5372" i="1" s="1"/>
  <c r="L5373" i="1"/>
  <c r="M5373" i="1" s="1"/>
  <c r="L5374" i="1"/>
  <c r="M5374" i="1" s="1"/>
  <c r="L5375" i="1"/>
  <c r="M5375" i="1" s="1"/>
  <c r="L5376" i="1"/>
  <c r="M5376" i="1" s="1"/>
  <c r="L5377" i="1"/>
  <c r="M5377" i="1" s="1"/>
  <c r="L5378" i="1"/>
  <c r="M5378" i="1" s="1"/>
  <c r="L5379" i="1"/>
  <c r="M5379" i="1" s="1"/>
  <c r="L5380" i="1"/>
  <c r="M5380" i="1" s="1"/>
  <c r="L5381" i="1"/>
  <c r="M5381" i="1" s="1"/>
  <c r="L5382" i="1"/>
  <c r="M5382" i="1" s="1"/>
  <c r="L5383" i="1"/>
  <c r="M5383" i="1" s="1"/>
  <c r="L5384" i="1"/>
  <c r="M5384" i="1" s="1"/>
  <c r="L5385" i="1"/>
  <c r="M5385" i="1" s="1"/>
  <c r="L5386" i="1"/>
  <c r="M5386" i="1" s="1"/>
  <c r="L5387" i="1"/>
  <c r="M5387" i="1" s="1"/>
  <c r="L5388" i="1"/>
  <c r="M5388" i="1" s="1"/>
  <c r="L5389" i="1"/>
  <c r="M5389" i="1" s="1"/>
  <c r="L5390" i="1"/>
  <c r="M5390" i="1" s="1"/>
  <c r="L5391" i="1"/>
  <c r="M5391" i="1" s="1"/>
  <c r="L5392" i="1"/>
  <c r="M5392" i="1" s="1"/>
  <c r="L5393" i="1"/>
  <c r="M5393" i="1" s="1"/>
  <c r="L5394" i="1"/>
  <c r="M5394" i="1" s="1"/>
  <c r="L5395" i="1"/>
  <c r="M5395" i="1" s="1"/>
  <c r="L5396" i="1"/>
  <c r="M5396" i="1" s="1"/>
  <c r="L5397" i="1"/>
  <c r="M5397" i="1" s="1"/>
  <c r="L5398" i="1"/>
  <c r="M5398" i="1" s="1"/>
  <c r="L5399" i="1"/>
  <c r="M5399" i="1" s="1"/>
  <c r="L5400" i="1"/>
  <c r="M5400" i="1" s="1"/>
  <c r="L5401" i="1"/>
  <c r="M5401" i="1" s="1"/>
  <c r="L5403" i="1"/>
  <c r="M5403" i="1" s="1"/>
  <c r="L5404" i="1"/>
  <c r="M5404" i="1" s="1"/>
  <c r="L5405" i="1"/>
  <c r="M5405" i="1" s="1"/>
  <c r="L5406" i="1"/>
  <c r="M5406" i="1" s="1"/>
  <c r="L5407" i="1"/>
  <c r="M5407" i="1" s="1"/>
  <c r="L5408" i="1"/>
  <c r="M5408" i="1" s="1"/>
  <c r="L5409" i="1"/>
  <c r="M5409" i="1" s="1"/>
  <c r="L5410" i="1"/>
  <c r="M5410" i="1" s="1"/>
  <c r="L5411" i="1"/>
  <c r="M5411" i="1" s="1"/>
  <c r="L5412" i="1"/>
  <c r="M5412" i="1" s="1"/>
  <c r="L5414" i="1"/>
  <c r="M5414" i="1" s="1"/>
  <c r="L5415" i="1"/>
  <c r="M5415" i="1" s="1"/>
  <c r="L5416" i="1"/>
  <c r="M5416" i="1" s="1"/>
  <c r="L5417" i="1"/>
  <c r="M5417" i="1" s="1"/>
  <c r="L5418" i="1"/>
  <c r="M5418" i="1" s="1"/>
  <c r="L5419" i="1"/>
  <c r="M5419" i="1" s="1"/>
  <c r="L5420" i="1"/>
  <c r="M5420" i="1" s="1"/>
  <c r="L5421" i="1"/>
  <c r="M5421" i="1" s="1"/>
  <c r="L5422" i="1"/>
  <c r="M5422" i="1" s="1"/>
  <c r="L5423" i="1"/>
  <c r="M5423" i="1" s="1"/>
  <c r="L5424" i="1"/>
  <c r="M5424" i="1" s="1"/>
  <c r="L5425" i="1"/>
  <c r="M5425" i="1" s="1"/>
  <c r="L5426" i="1"/>
  <c r="M5426" i="1" s="1"/>
  <c r="L5427" i="1"/>
  <c r="M5427" i="1" s="1"/>
  <c r="L5428" i="1"/>
  <c r="M5428" i="1" s="1"/>
  <c r="L5429" i="1"/>
  <c r="M5429" i="1" s="1"/>
  <c r="L5430" i="1"/>
  <c r="M5430" i="1" s="1"/>
  <c r="L5431" i="1"/>
  <c r="M5431" i="1" s="1"/>
  <c r="L5432" i="1"/>
  <c r="M5432" i="1" s="1"/>
  <c r="L5433" i="1"/>
  <c r="M5433" i="1" s="1"/>
  <c r="L5434" i="1"/>
  <c r="M5434" i="1" s="1"/>
  <c r="L5435" i="1"/>
  <c r="M5435" i="1" s="1"/>
  <c r="L5436" i="1"/>
  <c r="M5436" i="1" s="1"/>
  <c r="L5437" i="1"/>
  <c r="M5437" i="1" s="1"/>
  <c r="L5438" i="1"/>
  <c r="M5438" i="1" s="1"/>
  <c r="L5439" i="1"/>
  <c r="M5439" i="1" s="1"/>
  <c r="L5440" i="1"/>
  <c r="M5440" i="1" s="1"/>
  <c r="L5441" i="1"/>
  <c r="M5441" i="1" s="1"/>
  <c r="L5442" i="1"/>
  <c r="M5442" i="1" s="1"/>
  <c r="L5443" i="1"/>
  <c r="M5443" i="1" s="1"/>
  <c r="L5444" i="1"/>
  <c r="M5444" i="1" s="1"/>
  <c r="L5446" i="1"/>
  <c r="M5446" i="1" s="1"/>
  <c r="L5447" i="1"/>
  <c r="M5447" i="1" s="1"/>
  <c r="L5448" i="1"/>
  <c r="M5448" i="1" s="1"/>
  <c r="L5449" i="1"/>
  <c r="M5449" i="1" s="1"/>
  <c r="L5450" i="1"/>
  <c r="M5450" i="1" s="1"/>
  <c r="L5451" i="1"/>
  <c r="M5451" i="1" s="1"/>
  <c r="L5452" i="1"/>
  <c r="M5452" i="1" s="1"/>
  <c r="L5453" i="1"/>
  <c r="M5453" i="1" s="1"/>
  <c r="L5454" i="1"/>
  <c r="M5454" i="1" s="1"/>
  <c r="L5455" i="1"/>
  <c r="M5455" i="1" s="1"/>
  <c r="L5456" i="1"/>
  <c r="M5456" i="1" s="1"/>
  <c r="L5457" i="1"/>
  <c r="M5457" i="1" s="1"/>
  <c r="L5458" i="1"/>
  <c r="M5458" i="1" s="1"/>
  <c r="L5459" i="1"/>
  <c r="M5459" i="1" s="1"/>
  <c r="L5460" i="1"/>
  <c r="M5460" i="1" s="1"/>
  <c r="L5461" i="1"/>
  <c r="M5461" i="1" s="1"/>
  <c r="L5462" i="1"/>
  <c r="M5462" i="1" s="1"/>
  <c r="L5463" i="1"/>
  <c r="M5463" i="1" s="1"/>
  <c r="L5464" i="1"/>
  <c r="M5464" i="1" s="1"/>
  <c r="L5465" i="1"/>
  <c r="M5465" i="1" s="1"/>
  <c r="L5466" i="1"/>
  <c r="M5466" i="1" s="1"/>
  <c r="L5468" i="1"/>
  <c r="M5468" i="1" s="1"/>
  <c r="L5469" i="1"/>
  <c r="M5469" i="1" s="1"/>
  <c r="L5470" i="1"/>
  <c r="M5470" i="1" s="1"/>
  <c r="L5471" i="1"/>
  <c r="M5471" i="1" s="1"/>
  <c r="L5472" i="1"/>
  <c r="M5472" i="1" s="1"/>
  <c r="L5473" i="1"/>
  <c r="M5473" i="1" s="1"/>
  <c r="L5474" i="1"/>
  <c r="M5474" i="1" s="1"/>
  <c r="L5475" i="1"/>
  <c r="M5475" i="1" s="1"/>
  <c r="L5476" i="1"/>
  <c r="M5476" i="1" s="1"/>
  <c r="L5477" i="1"/>
  <c r="M5477" i="1" s="1"/>
  <c r="L5478" i="1"/>
  <c r="M5478" i="1" s="1"/>
  <c r="L5479" i="1"/>
  <c r="M5479" i="1" s="1"/>
  <c r="L5480" i="1"/>
  <c r="M5480" i="1" s="1"/>
  <c r="L5481" i="1"/>
  <c r="M5481" i="1" s="1"/>
  <c r="L5482" i="1"/>
  <c r="M5482" i="1" s="1"/>
  <c r="L5483" i="1"/>
  <c r="M5483" i="1" s="1"/>
  <c r="L5484" i="1"/>
  <c r="M5484" i="1" s="1"/>
  <c r="L5485" i="1"/>
  <c r="M5485" i="1" s="1"/>
  <c r="L5486" i="1"/>
  <c r="M5486" i="1" s="1"/>
  <c r="L5487" i="1"/>
  <c r="M5487" i="1" s="1"/>
  <c r="L5488" i="1"/>
  <c r="M5488" i="1" s="1"/>
  <c r="L5489" i="1"/>
  <c r="M5489" i="1" s="1"/>
  <c r="L5490" i="1"/>
  <c r="M5490" i="1" s="1"/>
  <c r="L5491" i="1"/>
  <c r="M5491" i="1" s="1"/>
  <c r="L5492" i="1"/>
  <c r="M5492" i="1" s="1"/>
  <c r="L5493" i="1"/>
  <c r="M5493" i="1" s="1"/>
  <c r="L5494" i="1"/>
  <c r="M5494" i="1" s="1"/>
  <c r="L5495" i="1"/>
  <c r="M5495" i="1" s="1"/>
  <c r="L5496" i="1"/>
  <c r="M5496" i="1" s="1"/>
  <c r="L5497" i="1"/>
  <c r="M5497" i="1" s="1"/>
  <c r="L5498" i="1"/>
  <c r="M5498" i="1" s="1"/>
  <c r="L5499" i="1"/>
  <c r="M5499" i="1" s="1"/>
  <c r="L5500" i="1"/>
  <c r="M5500" i="1" s="1"/>
  <c r="L5501" i="1"/>
  <c r="M5501" i="1" s="1"/>
  <c r="L5502" i="1"/>
  <c r="M5502" i="1" s="1"/>
  <c r="L5503" i="1"/>
  <c r="M5503" i="1" s="1"/>
  <c r="L5505" i="1"/>
  <c r="M5505" i="1" s="1"/>
  <c r="L5506" i="1"/>
  <c r="M5506" i="1" s="1"/>
  <c r="L5507" i="1"/>
  <c r="M5507" i="1" s="1"/>
  <c r="L5508" i="1"/>
  <c r="M5508" i="1" s="1"/>
  <c r="L5509" i="1"/>
  <c r="M5509" i="1" s="1"/>
  <c r="L5510" i="1"/>
  <c r="M5510" i="1" s="1"/>
  <c r="L5511" i="1"/>
  <c r="M5511" i="1" s="1"/>
  <c r="L5512" i="1"/>
  <c r="M5512" i="1" s="1"/>
  <c r="L5513" i="1"/>
  <c r="M5513" i="1" s="1"/>
  <c r="L5514" i="1"/>
  <c r="M5514" i="1" s="1"/>
  <c r="L5515" i="1"/>
  <c r="M5515" i="1" s="1"/>
  <c r="L5516" i="1"/>
  <c r="M5516" i="1" s="1"/>
  <c r="L5517" i="1"/>
  <c r="M5517" i="1" s="1"/>
  <c r="L5518" i="1"/>
  <c r="M5518" i="1" s="1"/>
  <c r="L5519" i="1"/>
  <c r="M5519" i="1" s="1"/>
  <c r="L5520" i="1"/>
  <c r="M5520" i="1" s="1"/>
  <c r="L5521" i="1"/>
  <c r="M5521" i="1" s="1"/>
  <c r="L5522" i="1"/>
  <c r="M5522" i="1" s="1"/>
  <c r="L5523" i="1"/>
  <c r="M5523" i="1" s="1"/>
  <c r="L5524" i="1"/>
  <c r="M5524" i="1" s="1"/>
  <c r="L5525" i="1"/>
  <c r="M5525" i="1" s="1"/>
  <c r="L5527" i="1"/>
  <c r="M5527" i="1" s="1"/>
  <c r="L5528" i="1"/>
  <c r="M5528" i="1" s="1"/>
  <c r="L5529" i="1"/>
  <c r="M5529" i="1" s="1"/>
  <c r="L5530" i="1"/>
  <c r="M5530" i="1" s="1"/>
  <c r="L5531" i="1"/>
  <c r="M5531" i="1" s="1"/>
  <c r="L5532" i="1"/>
  <c r="M5532" i="1" s="1"/>
  <c r="L5533" i="1"/>
  <c r="M5533" i="1" s="1"/>
  <c r="L5534" i="1"/>
  <c r="M5534" i="1" s="1"/>
  <c r="L5535" i="1"/>
  <c r="M5535" i="1" s="1"/>
  <c r="L5536" i="1"/>
  <c r="M5536" i="1" s="1"/>
  <c r="L5537" i="1"/>
  <c r="M5537" i="1" s="1"/>
  <c r="L5538" i="1"/>
  <c r="M5538" i="1" s="1"/>
  <c r="L5539" i="1"/>
  <c r="M5539" i="1" s="1"/>
  <c r="L5541" i="1"/>
  <c r="M5541" i="1" s="1"/>
  <c r="L5542" i="1"/>
  <c r="M5542" i="1" s="1"/>
  <c r="L5543" i="1"/>
  <c r="M5543" i="1" s="1"/>
  <c r="L5544" i="1"/>
  <c r="M5544" i="1" s="1"/>
  <c r="L5545" i="1"/>
  <c r="M5545" i="1" s="1"/>
  <c r="L5546" i="1"/>
  <c r="M5546" i="1" s="1"/>
  <c r="L5547" i="1"/>
  <c r="M5547" i="1" s="1"/>
  <c r="L5548" i="1"/>
  <c r="M5548" i="1" s="1"/>
  <c r="L5549" i="1"/>
  <c r="M5549" i="1" s="1"/>
  <c r="L5550" i="1"/>
  <c r="M5550" i="1" s="1"/>
  <c r="L5551" i="1"/>
  <c r="M5551" i="1" s="1"/>
  <c r="L5552" i="1"/>
  <c r="M5552" i="1" s="1"/>
  <c r="L5553" i="1"/>
  <c r="M5553" i="1" s="1"/>
  <c r="L5554" i="1"/>
  <c r="M5554" i="1" s="1"/>
  <c r="L5555" i="1"/>
  <c r="M5555" i="1" s="1"/>
  <c r="L5556" i="1"/>
  <c r="M5556" i="1" s="1"/>
  <c r="L5557" i="1"/>
  <c r="M5557" i="1" s="1"/>
  <c r="L5558" i="1"/>
  <c r="M5558" i="1" s="1"/>
  <c r="L5559" i="1"/>
  <c r="M5559" i="1" s="1"/>
  <c r="L5560" i="1"/>
  <c r="M5560" i="1" s="1"/>
  <c r="L5561" i="1"/>
  <c r="M5561" i="1" s="1"/>
  <c r="L5562" i="1"/>
  <c r="M5562" i="1" s="1"/>
  <c r="L5563" i="1"/>
  <c r="M5563" i="1" s="1"/>
  <c r="L5564" i="1"/>
  <c r="M5564" i="1" s="1"/>
  <c r="L5565" i="1"/>
  <c r="M5565" i="1" s="1"/>
  <c r="L5566" i="1"/>
  <c r="M5566" i="1" s="1"/>
  <c r="L5567" i="1"/>
  <c r="M5567" i="1" s="1"/>
  <c r="L5568" i="1"/>
  <c r="M5568" i="1" s="1"/>
  <c r="L5569" i="1"/>
  <c r="M5569" i="1" s="1"/>
  <c r="L5570" i="1"/>
  <c r="M5570" i="1" s="1"/>
  <c r="L5572" i="1"/>
  <c r="M5572" i="1" s="1"/>
  <c r="L5573" i="1"/>
  <c r="M5573" i="1" s="1"/>
  <c r="L5574" i="1"/>
  <c r="M5574" i="1" s="1"/>
  <c r="L5575" i="1"/>
  <c r="M5575" i="1" s="1"/>
  <c r="L5576" i="1"/>
  <c r="M5576" i="1" s="1"/>
  <c r="L5577" i="1"/>
  <c r="M5577" i="1" s="1"/>
  <c r="L5578" i="1"/>
  <c r="M5578" i="1" s="1"/>
  <c r="L5579" i="1"/>
  <c r="M5579" i="1" s="1"/>
  <c r="L5580" i="1"/>
  <c r="M5580" i="1" s="1"/>
  <c r="L5581" i="1"/>
  <c r="M5581" i="1" s="1"/>
  <c r="L5582" i="1"/>
  <c r="M5582" i="1" s="1"/>
  <c r="L5583" i="1"/>
  <c r="M5583" i="1" s="1"/>
  <c r="L5584" i="1"/>
  <c r="M5584" i="1" s="1"/>
  <c r="L5585" i="1"/>
  <c r="M5585" i="1" s="1"/>
  <c r="L5586" i="1"/>
  <c r="M5586" i="1" s="1"/>
  <c r="L5587" i="1"/>
  <c r="M5587" i="1" s="1"/>
  <c r="L5588" i="1"/>
  <c r="M5588" i="1" s="1"/>
  <c r="L5589" i="1"/>
  <c r="M5589" i="1" s="1"/>
  <c r="L5590" i="1"/>
  <c r="M5590" i="1" s="1"/>
  <c r="L5591" i="1"/>
  <c r="M5591" i="1" s="1"/>
  <c r="L5592" i="1"/>
  <c r="M5592" i="1" s="1"/>
  <c r="L5593" i="1"/>
  <c r="M5593" i="1" s="1"/>
  <c r="L5594" i="1"/>
  <c r="M5594" i="1" s="1"/>
  <c r="L5595" i="1"/>
  <c r="M5595" i="1" s="1"/>
  <c r="L5596" i="1"/>
  <c r="M5596" i="1" s="1"/>
  <c r="L5598" i="1"/>
  <c r="M5598" i="1" s="1"/>
  <c r="L5599" i="1"/>
  <c r="M5599" i="1" s="1"/>
  <c r="L5600" i="1"/>
  <c r="M5600" i="1" s="1"/>
  <c r="L5601" i="1"/>
  <c r="M5601" i="1" s="1"/>
  <c r="L5602" i="1"/>
  <c r="M5602" i="1" s="1"/>
  <c r="L5603" i="1"/>
  <c r="M5603" i="1" s="1"/>
  <c r="L5604" i="1"/>
  <c r="M5604" i="1" s="1"/>
  <c r="L5605" i="1"/>
  <c r="M5605" i="1" s="1"/>
  <c r="L5606" i="1"/>
  <c r="M5606" i="1" s="1"/>
  <c r="L5607" i="1"/>
  <c r="M5607" i="1" s="1"/>
  <c r="L5608" i="1"/>
  <c r="M5608" i="1" s="1"/>
  <c r="L5609" i="1"/>
  <c r="M5609" i="1" s="1"/>
  <c r="L5610" i="1"/>
  <c r="M5610" i="1" s="1"/>
  <c r="L5611" i="1"/>
  <c r="M5611" i="1" s="1"/>
  <c r="L5613" i="1"/>
  <c r="M5613" i="1" s="1"/>
  <c r="L5614" i="1"/>
  <c r="M5614" i="1" s="1"/>
  <c r="L5615" i="1"/>
  <c r="M5615" i="1" s="1"/>
  <c r="L5616" i="1"/>
  <c r="M5616" i="1" s="1"/>
  <c r="L5617" i="1"/>
  <c r="M5617" i="1" s="1"/>
  <c r="L5618" i="1"/>
  <c r="M5618" i="1" s="1"/>
  <c r="L5619" i="1"/>
  <c r="M5619" i="1" s="1"/>
  <c r="L5620" i="1"/>
  <c r="M5620" i="1" s="1"/>
  <c r="L5621" i="1"/>
  <c r="M5621" i="1" s="1"/>
  <c r="L5622" i="1"/>
  <c r="M5622" i="1" s="1"/>
  <c r="L5623" i="1"/>
  <c r="M5623" i="1" s="1"/>
  <c r="L5624" i="1"/>
  <c r="M5624" i="1" s="1"/>
  <c r="L5626" i="1"/>
  <c r="M5626" i="1" s="1"/>
  <c r="L5627" i="1"/>
  <c r="M5627" i="1" s="1"/>
  <c r="L5628" i="1"/>
  <c r="M5628" i="1" s="1"/>
  <c r="L5629" i="1"/>
  <c r="M5629" i="1" s="1"/>
  <c r="L5630" i="1"/>
  <c r="M5630" i="1" s="1"/>
  <c r="L5631" i="1"/>
  <c r="M5631" i="1" s="1"/>
  <c r="L5632" i="1"/>
  <c r="M5632" i="1" s="1"/>
  <c r="L5633" i="1"/>
  <c r="M5633" i="1" s="1"/>
  <c r="L5634" i="1"/>
  <c r="M5634" i="1" s="1"/>
  <c r="L5635" i="1"/>
  <c r="M5635" i="1" s="1"/>
  <c r="L5636" i="1"/>
  <c r="M5636" i="1" s="1"/>
  <c r="L5637" i="1"/>
  <c r="M5637" i="1" s="1"/>
  <c r="L5638" i="1"/>
  <c r="M5638" i="1" s="1"/>
  <c r="L5639" i="1"/>
  <c r="M5639" i="1" s="1"/>
  <c r="L5640" i="1"/>
  <c r="M5640" i="1" s="1"/>
  <c r="L5642" i="1"/>
  <c r="M5642" i="1" s="1"/>
  <c r="L5643" i="1"/>
  <c r="M5643" i="1" s="1"/>
  <c r="L5644" i="1"/>
  <c r="M5644" i="1" s="1"/>
  <c r="L5645" i="1"/>
  <c r="M5645" i="1" s="1"/>
  <c r="L5646" i="1"/>
  <c r="M5646" i="1" s="1"/>
  <c r="L5648" i="1"/>
  <c r="M5648" i="1" s="1"/>
  <c r="L5649" i="1"/>
  <c r="M5649" i="1" s="1"/>
  <c r="L5650" i="1"/>
  <c r="M5650" i="1" s="1"/>
  <c r="L5651" i="1"/>
  <c r="M5651" i="1" s="1"/>
  <c r="L5652" i="1"/>
  <c r="M5652" i="1" s="1"/>
  <c r="L5653" i="1"/>
  <c r="M5653" i="1" s="1"/>
  <c r="L5654" i="1"/>
  <c r="M5654" i="1" s="1"/>
  <c r="L5655" i="1"/>
  <c r="M5655" i="1" s="1"/>
  <c r="L5656" i="1"/>
  <c r="M5656" i="1" s="1"/>
  <c r="L5657" i="1"/>
  <c r="M5657" i="1" s="1"/>
  <c r="L5658" i="1"/>
  <c r="M5658" i="1" s="1"/>
  <c r="L5659" i="1"/>
  <c r="M5659" i="1" s="1"/>
  <c r="L5660" i="1"/>
  <c r="M5660" i="1" s="1"/>
  <c r="L5661" i="1"/>
  <c r="M5661" i="1" s="1"/>
  <c r="L5662" i="1"/>
  <c r="M5662" i="1" s="1"/>
  <c r="L5663" i="1"/>
  <c r="M5663" i="1" s="1"/>
  <c r="L5664" i="1"/>
  <c r="M5664" i="1" s="1"/>
  <c r="L5665" i="1"/>
  <c r="M5665" i="1" s="1"/>
  <c r="L5666" i="1"/>
  <c r="M5666" i="1" s="1"/>
  <c r="L5667" i="1"/>
  <c r="M5667" i="1" s="1"/>
  <c r="L5668" i="1"/>
  <c r="M5668" i="1" s="1"/>
  <c r="L5669" i="1"/>
  <c r="M5669" i="1" s="1"/>
  <c r="L5670" i="1"/>
  <c r="M5670" i="1" s="1"/>
  <c r="L5671" i="1"/>
  <c r="M5671" i="1" s="1"/>
  <c r="L5672" i="1"/>
  <c r="M5672" i="1" s="1"/>
  <c r="L5673" i="1"/>
  <c r="M5673" i="1" s="1"/>
  <c r="L5674" i="1"/>
  <c r="M5674" i="1" s="1"/>
  <c r="L5675" i="1"/>
  <c r="M5675" i="1" s="1"/>
  <c r="L5676" i="1"/>
  <c r="M5676" i="1" s="1"/>
  <c r="L5677" i="1"/>
  <c r="M5677" i="1" s="1"/>
  <c r="L5679" i="1"/>
  <c r="M5679" i="1" s="1"/>
  <c r="L5680" i="1"/>
  <c r="M5680" i="1" s="1"/>
  <c r="L5681" i="1"/>
  <c r="M5681" i="1" s="1"/>
  <c r="L5682" i="1"/>
  <c r="M5682" i="1" s="1"/>
  <c r="L5683" i="1"/>
  <c r="M5683" i="1" s="1"/>
  <c r="L5684" i="1"/>
  <c r="M5684" i="1" s="1"/>
  <c r="L5685" i="1"/>
  <c r="M5685" i="1" s="1"/>
  <c r="L5686" i="1"/>
  <c r="M5686" i="1" s="1"/>
  <c r="L5687" i="1"/>
  <c r="M5687" i="1" s="1"/>
  <c r="L5688" i="1"/>
  <c r="M5688" i="1" s="1"/>
  <c r="L5689" i="1"/>
  <c r="M5689" i="1" s="1"/>
  <c r="L5690" i="1"/>
  <c r="M5690" i="1" s="1"/>
  <c r="L5694" i="1"/>
  <c r="M5694" i="1" s="1"/>
  <c r="L5695" i="1"/>
  <c r="M5695" i="1" s="1"/>
  <c r="L5696" i="1"/>
  <c r="M5696" i="1" s="1"/>
  <c r="L5697" i="1"/>
  <c r="M5697" i="1" s="1"/>
  <c r="L5699" i="1"/>
  <c r="M5699" i="1" s="1"/>
  <c r="L5700" i="1"/>
  <c r="M5700" i="1" s="1"/>
  <c r="L5701" i="1"/>
  <c r="M5701" i="1" s="1"/>
  <c r="L5702" i="1"/>
  <c r="M5702" i="1" s="1"/>
  <c r="L5703" i="1"/>
  <c r="M5703" i="1" s="1"/>
  <c r="L5704" i="1"/>
  <c r="M5704" i="1" s="1"/>
  <c r="L5705" i="1"/>
  <c r="M5705" i="1" s="1"/>
  <c r="L5706" i="1"/>
  <c r="M5706" i="1" s="1"/>
  <c r="L5707" i="1"/>
  <c r="M5707" i="1" s="1"/>
  <c r="L5708" i="1"/>
  <c r="M5708" i="1" s="1"/>
  <c r="L5709" i="1"/>
  <c r="M5709" i="1" s="1"/>
  <c r="L5710" i="1"/>
  <c r="M5710" i="1" s="1"/>
  <c r="L5711" i="1"/>
  <c r="M5711" i="1" s="1"/>
  <c r="L5713" i="1"/>
  <c r="M5713" i="1" s="1"/>
  <c r="L5714" i="1"/>
  <c r="M5714" i="1" s="1"/>
  <c r="L5715" i="1"/>
  <c r="M5715" i="1" s="1"/>
  <c r="L5716" i="1"/>
  <c r="M5716" i="1" s="1"/>
  <c r="L5717" i="1"/>
  <c r="M5717" i="1" s="1"/>
  <c r="L5718" i="1"/>
  <c r="M5718" i="1" s="1"/>
  <c r="L5719" i="1"/>
  <c r="M5719" i="1" s="1"/>
  <c r="L5720" i="1"/>
  <c r="M5720" i="1" s="1"/>
  <c r="L5721" i="1"/>
  <c r="M5721" i="1" s="1"/>
  <c r="L5722" i="1"/>
  <c r="M5722" i="1" s="1"/>
  <c r="L5723" i="1"/>
  <c r="M5723" i="1" s="1"/>
  <c r="L5724" i="1"/>
  <c r="M5724" i="1" s="1"/>
  <c r="L5725" i="1"/>
  <c r="M5725" i="1" s="1"/>
  <c r="L5726" i="1"/>
  <c r="M5726" i="1" s="1"/>
  <c r="L5727" i="1"/>
  <c r="M5727" i="1" s="1"/>
  <c r="L5728" i="1"/>
  <c r="M5728" i="1" s="1"/>
  <c r="L5729" i="1"/>
  <c r="M5729" i="1" s="1"/>
  <c r="L5730" i="1"/>
  <c r="M5730" i="1" s="1"/>
  <c r="L5731" i="1"/>
  <c r="M5731" i="1" s="1"/>
  <c r="L5732" i="1"/>
  <c r="M5732" i="1" s="1"/>
  <c r="L5733" i="1"/>
  <c r="M5733" i="1" s="1"/>
  <c r="L5734" i="1"/>
  <c r="M5734" i="1" s="1"/>
  <c r="L5735" i="1"/>
  <c r="M5735" i="1" s="1"/>
  <c r="L5736" i="1"/>
  <c r="M5736" i="1" s="1"/>
  <c r="L5737" i="1"/>
  <c r="M5737" i="1" s="1"/>
  <c r="L5738" i="1"/>
  <c r="M5738" i="1" s="1"/>
  <c r="L5739" i="1"/>
  <c r="M5739" i="1" s="1"/>
  <c r="L5740" i="1"/>
  <c r="M5740" i="1" s="1"/>
  <c r="L5741" i="1"/>
  <c r="M5741" i="1" s="1"/>
  <c r="L5742" i="1"/>
  <c r="M5742" i="1" s="1"/>
  <c r="L5743" i="1"/>
  <c r="M5743" i="1" s="1"/>
  <c r="L5744" i="1"/>
  <c r="M5744" i="1" s="1"/>
  <c r="L5745" i="1"/>
  <c r="M5745" i="1" s="1"/>
  <c r="L5746" i="1"/>
  <c r="M5746" i="1" s="1"/>
  <c r="L5747" i="1"/>
  <c r="M5747" i="1" s="1"/>
  <c r="L5748" i="1"/>
  <c r="M5748" i="1" s="1"/>
  <c r="L5749" i="1"/>
  <c r="M5749" i="1" s="1"/>
  <c r="L5750" i="1"/>
  <c r="M5750" i="1" s="1"/>
  <c r="L5751" i="1"/>
  <c r="M5751" i="1" s="1"/>
  <c r="L5752" i="1"/>
  <c r="M5752" i="1" s="1"/>
  <c r="L5753" i="1"/>
  <c r="M5753" i="1" s="1"/>
  <c r="L5754" i="1"/>
  <c r="M5754" i="1" s="1"/>
  <c r="L5755" i="1"/>
  <c r="M5755" i="1" s="1"/>
  <c r="L5756" i="1"/>
  <c r="M5756" i="1" s="1"/>
  <c r="L5757" i="1"/>
  <c r="M5757" i="1" s="1"/>
  <c r="L5758" i="1"/>
  <c r="M5758" i="1" s="1"/>
  <c r="L5759" i="1"/>
  <c r="M5759" i="1" s="1"/>
  <c r="L5760" i="1"/>
  <c r="M5760" i="1" s="1"/>
  <c r="L5762" i="1"/>
  <c r="M5762" i="1" s="1"/>
  <c r="L5763" i="1"/>
  <c r="M5763" i="1" s="1"/>
  <c r="L5764" i="1"/>
  <c r="M5764" i="1" s="1"/>
  <c r="L5765" i="1"/>
  <c r="M5765" i="1" s="1"/>
  <c r="L5766" i="1"/>
  <c r="M5766" i="1" s="1"/>
  <c r="L5768" i="1"/>
  <c r="M5768" i="1" s="1"/>
  <c r="L5769" i="1"/>
  <c r="M5769" i="1" s="1"/>
  <c r="L5770" i="1"/>
  <c r="M5770" i="1" s="1"/>
  <c r="L5771" i="1"/>
  <c r="M5771" i="1" s="1"/>
  <c r="L5772" i="1"/>
  <c r="M5772" i="1" s="1"/>
  <c r="L5773" i="1"/>
  <c r="M5773" i="1" s="1"/>
  <c r="L5774" i="1"/>
  <c r="M5774" i="1" s="1"/>
  <c r="L5775" i="1"/>
  <c r="M5775" i="1" s="1"/>
  <c r="L5776" i="1"/>
  <c r="M5776" i="1" s="1"/>
  <c r="L5777" i="1"/>
  <c r="M5777" i="1" s="1"/>
  <c r="L5779" i="1"/>
  <c r="M5779" i="1" s="1"/>
  <c r="L5780" i="1"/>
  <c r="M5780" i="1" s="1"/>
  <c r="L5781" i="1"/>
  <c r="M5781" i="1" s="1"/>
  <c r="L5782" i="1"/>
  <c r="M5782" i="1" s="1"/>
  <c r="L5783" i="1"/>
  <c r="M5783" i="1" s="1"/>
  <c r="L5784" i="1"/>
  <c r="M5784" i="1" s="1"/>
  <c r="L5785" i="1"/>
  <c r="M5785" i="1" s="1"/>
  <c r="L5786" i="1"/>
  <c r="M5786" i="1" s="1"/>
  <c r="L5787" i="1"/>
  <c r="M5787" i="1" s="1"/>
  <c r="L5788" i="1"/>
  <c r="M5788" i="1" s="1"/>
  <c r="L5789" i="1"/>
  <c r="M5789" i="1" s="1"/>
  <c r="L5790" i="1"/>
  <c r="M5790" i="1" s="1"/>
  <c r="L5791" i="1"/>
  <c r="M5791" i="1" s="1"/>
  <c r="L5792" i="1"/>
  <c r="M5792" i="1" s="1"/>
  <c r="L5793" i="1"/>
  <c r="M5793" i="1" s="1"/>
  <c r="L5795" i="1"/>
  <c r="M5795" i="1" s="1"/>
  <c r="L5796" i="1"/>
  <c r="M5796" i="1" s="1"/>
  <c r="L5797" i="1"/>
  <c r="M5797" i="1" s="1"/>
  <c r="L5798" i="1"/>
  <c r="M5798" i="1" s="1"/>
  <c r="L5799" i="1"/>
  <c r="M5799" i="1" s="1"/>
  <c r="L5800" i="1"/>
  <c r="M5800" i="1" s="1"/>
  <c r="L5801" i="1"/>
  <c r="M5801" i="1" s="1"/>
  <c r="L5802" i="1"/>
  <c r="M5802" i="1" s="1"/>
  <c r="L5803" i="1"/>
  <c r="M5803" i="1" s="1"/>
  <c r="L5804" i="1"/>
  <c r="M5804" i="1" s="1"/>
  <c r="L5805" i="1"/>
  <c r="M5805" i="1" s="1"/>
  <c r="L5807" i="1"/>
  <c r="M5807" i="1" s="1"/>
  <c r="L5808" i="1"/>
  <c r="M5808" i="1" s="1"/>
  <c r="L5809" i="1"/>
  <c r="M5809" i="1" s="1"/>
  <c r="L5810" i="1"/>
  <c r="M5810" i="1" s="1"/>
  <c r="L5812" i="1"/>
  <c r="M5812" i="1" s="1"/>
  <c r="L5813" i="1"/>
  <c r="M5813" i="1" s="1"/>
  <c r="L5814" i="1"/>
  <c r="M5814" i="1" s="1"/>
  <c r="L5815" i="1"/>
  <c r="M5815" i="1" s="1"/>
  <c r="L5816" i="1"/>
  <c r="M5816" i="1" s="1"/>
  <c r="L5817" i="1"/>
  <c r="M5817" i="1" s="1"/>
  <c r="L5818" i="1"/>
  <c r="M5818" i="1" s="1"/>
  <c r="L5819" i="1"/>
  <c r="M5819" i="1" s="1"/>
  <c r="L5820" i="1"/>
  <c r="M5820" i="1" s="1"/>
  <c r="L5821" i="1"/>
  <c r="M5821" i="1" s="1"/>
  <c r="L5822" i="1"/>
  <c r="M5822" i="1" s="1"/>
  <c r="L5823" i="1"/>
  <c r="M5823" i="1" s="1"/>
  <c r="L5824" i="1"/>
  <c r="M5824" i="1" s="1"/>
  <c r="L5825" i="1"/>
  <c r="M5825" i="1" s="1"/>
  <c r="L5826" i="1"/>
  <c r="M5826" i="1" s="1"/>
  <c r="L5827" i="1"/>
  <c r="M5827" i="1" s="1"/>
  <c r="L5828" i="1"/>
  <c r="M5828" i="1" s="1"/>
  <c r="L5830" i="1"/>
  <c r="M5830" i="1" s="1"/>
  <c r="L5831" i="1"/>
  <c r="M5831" i="1" s="1"/>
  <c r="L5832" i="1"/>
  <c r="M5832" i="1" s="1"/>
  <c r="L5833" i="1"/>
  <c r="M5833" i="1" s="1"/>
  <c r="L5834" i="1"/>
  <c r="M5834" i="1" s="1"/>
  <c r="L5835" i="1"/>
  <c r="M5835" i="1" s="1"/>
  <c r="L5836" i="1"/>
  <c r="M5836" i="1" s="1"/>
  <c r="L5837" i="1"/>
  <c r="M5837" i="1" s="1"/>
  <c r="L5838" i="1"/>
  <c r="M5838" i="1" s="1"/>
  <c r="L5839" i="1"/>
  <c r="M5839" i="1" s="1"/>
  <c r="L5840" i="1"/>
  <c r="M5840" i="1" s="1"/>
  <c r="L5842" i="1"/>
  <c r="M5842" i="1" s="1"/>
  <c r="L5843" i="1"/>
  <c r="M5843" i="1" s="1"/>
  <c r="L5844" i="1"/>
  <c r="M5844" i="1" s="1"/>
  <c r="L5845" i="1"/>
  <c r="M5845" i="1" s="1"/>
  <c r="L5846" i="1"/>
  <c r="M5846" i="1" s="1"/>
  <c r="L5847" i="1"/>
  <c r="M5847" i="1" s="1"/>
  <c r="L5848" i="1"/>
  <c r="M5848" i="1" s="1"/>
  <c r="L5849" i="1"/>
  <c r="M5849" i="1" s="1"/>
  <c r="L5850" i="1"/>
  <c r="M5850" i="1" s="1"/>
  <c r="L5851" i="1"/>
  <c r="M5851" i="1" s="1"/>
  <c r="L5852" i="1"/>
  <c r="M5852" i="1" s="1"/>
  <c r="L5853" i="1"/>
  <c r="M5853" i="1" s="1"/>
  <c r="L5854" i="1"/>
  <c r="M5854" i="1" s="1"/>
  <c r="L5856" i="1"/>
  <c r="M5856" i="1" s="1"/>
  <c r="L5857" i="1"/>
  <c r="M5857" i="1" s="1"/>
  <c r="L5858" i="1"/>
  <c r="M5858" i="1" s="1"/>
  <c r="L5859" i="1"/>
  <c r="M5859" i="1" s="1"/>
  <c r="L5860" i="1"/>
  <c r="M5860" i="1" s="1"/>
  <c r="L5861" i="1"/>
  <c r="M5861" i="1" s="1"/>
  <c r="L5862" i="1"/>
  <c r="M5862" i="1" s="1"/>
  <c r="L5863" i="1"/>
  <c r="M5863" i="1" s="1"/>
  <c r="L5864" i="1"/>
  <c r="M5864" i="1" s="1"/>
  <c r="L5865" i="1"/>
  <c r="M5865" i="1" s="1"/>
  <c r="L5866" i="1"/>
  <c r="M5866" i="1" s="1"/>
  <c r="L5867" i="1"/>
  <c r="M5867" i="1" s="1"/>
  <c r="L5868" i="1"/>
  <c r="M5868" i="1" s="1"/>
  <c r="L5869" i="1"/>
  <c r="M5869" i="1" s="1"/>
  <c r="L5870" i="1"/>
  <c r="M5870" i="1" s="1"/>
  <c r="L5871" i="1"/>
  <c r="M5871" i="1" s="1"/>
  <c r="L5872" i="1"/>
  <c r="M5872" i="1" s="1"/>
  <c r="L5873" i="1"/>
  <c r="M5873" i="1" s="1"/>
  <c r="L5874" i="1"/>
  <c r="M5874" i="1" s="1"/>
  <c r="L5875" i="1"/>
  <c r="M5875" i="1" s="1"/>
  <c r="L5876" i="1"/>
  <c r="M5876" i="1" s="1"/>
  <c r="L5877" i="1"/>
  <c r="M5877" i="1" s="1"/>
  <c r="L5879" i="1"/>
  <c r="M5879" i="1" s="1"/>
  <c r="L5880" i="1"/>
  <c r="M5880" i="1" s="1"/>
  <c r="L5881" i="1"/>
  <c r="M5881" i="1" s="1"/>
  <c r="L5882" i="1"/>
  <c r="M5882" i="1" s="1"/>
  <c r="L5883" i="1"/>
  <c r="M5883" i="1" s="1"/>
  <c r="L5884" i="1"/>
  <c r="M5884" i="1" s="1"/>
  <c r="L5886" i="1"/>
  <c r="M5886" i="1" s="1"/>
  <c r="L5887" i="1"/>
  <c r="M5887" i="1" s="1"/>
  <c r="L5888" i="1"/>
  <c r="M5888" i="1" s="1"/>
  <c r="L5889" i="1"/>
  <c r="M5889" i="1" s="1"/>
  <c r="L5890" i="1"/>
  <c r="M5890" i="1" s="1"/>
  <c r="L5891" i="1"/>
  <c r="M5891" i="1" s="1"/>
  <c r="L5892" i="1"/>
  <c r="M5892" i="1" s="1"/>
  <c r="L5893" i="1"/>
  <c r="M5893" i="1" s="1"/>
  <c r="L5894" i="1"/>
  <c r="M5894" i="1" s="1"/>
  <c r="L5895" i="1"/>
  <c r="M5895" i="1" s="1"/>
  <c r="L5896" i="1"/>
  <c r="M5896" i="1" s="1"/>
  <c r="L5897" i="1"/>
  <c r="M5897" i="1" s="1"/>
  <c r="L5898" i="1"/>
  <c r="M5898" i="1" s="1"/>
  <c r="L5899" i="1"/>
  <c r="M5899" i="1" s="1"/>
  <c r="L5900" i="1"/>
  <c r="M5900" i="1" s="1"/>
  <c r="L5901" i="1"/>
  <c r="M5901" i="1" s="1"/>
  <c r="L5902" i="1"/>
  <c r="M5902" i="1" s="1"/>
  <c r="L5903" i="1"/>
  <c r="M5903" i="1" s="1"/>
  <c r="L5904" i="1"/>
  <c r="M5904" i="1" s="1"/>
  <c r="L5905" i="1"/>
  <c r="M5905" i="1" s="1"/>
  <c r="L5906" i="1"/>
  <c r="M5906" i="1" s="1"/>
  <c r="L5907" i="1"/>
  <c r="M5907" i="1" s="1"/>
  <c r="L5908" i="1"/>
  <c r="M5908" i="1" s="1"/>
  <c r="L5909" i="1"/>
  <c r="M5909" i="1" s="1"/>
  <c r="L5910" i="1"/>
  <c r="M5910" i="1" s="1"/>
  <c r="L5911" i="1"/>
  <c r="M5911" i="1" s="1"/>
  <c r="L5912" i="1"/>
  <c r="M5912" i="1" s="1"/>
  <c r="L5913" i="1"/>
  <c r="M5913" i="1" s="1"/>
  <c r="L5914" i="1"/>
  <c r="M5914" i="1" s="1"/>
  <c r="L5915" i="1"/>
  <c r="M5915" i="1" s="1"/>
  <c r="L5916" i="1"/>
  <c r="M5916" i="1" s="1"/>
  <c r="L5917" i="1"/>
  <c r="M5917" i="1" s="1"/>
  <c r="L5918" i="1"/>
  <c r="M5918" i="1" s="1"/>
  <c r="L5919" i="1"/>
  <c r="M5919" i="1" s="1"/>
  <c r="L5920" i="1"/>
  <c r="M5920" i="1" s="1"/>
  <c r="L5921" i="1"/>
  <c r="M5921" i="1" s="1"/>
  <c r="L5922" i="1"/>
  <c r="M5922" i="1" s="1"/>
  <c r="L5923" i="1"/>
  <c r="M5923" i="1" s="1"/>
  <c r="L5924" i="1"/>
  <c r="M5924" i="1" s="1"/>
  <c r="L5925" i="1"/>
  <c r="M5925" i="1" s="1"/>
  <c r="L5926" i="1"/>
  <c r="M5926" i="1" s="1"/>
  <c r="L5927" i="1"/>
  <c r="M5927" i="1" s="1"/>
  <c r="L5929" i="1"/>
  <c r="M5929" i="1" s="1"/>
  <c r="L5930" i="1"/>
  <c r="M5930" i="1" s="1"/>
  <c r="L5931" i="1"/>
  <c r="M5931" i="1" s="1"/>
  <c r="L5932" i="1"/>
  <c r="M5932" i="1" s="1"/>
  <c r="L5933" i="1"/>
  <c r="M5933" i="1" s="1"/>
  <c r="L5934" i="1"/>
  <c r="M5934" i="1" s="1"/>
  <c r="L5935" i="1"/>
  <c r="M5935" i="1" s="1"/>
  <c r="L5936" i="1"/>
  <c r="M5936" i="1" s="1"/>
  <c r="L5937" i="1"/>
  <c r="M5937" i="1" s="1"/>
  <c r="L5938" i="1"/>
  <c r="M5938" i="1" s="1"/>
  <c r="L5939" i="1"/>
  <c r="M5939" i="1" s="1"/>
  <c r="L5940" i="1"/>
  <c r="M5940" i="1" s="1"/>
  <c r="L5941" i="1"/>
  <c r="M5941" i="1" s="1"/>
  <c r="L5942" i="1"/>
  <c r="M5942" i="1" s="1"/>
  <c r="L5943" i="1"/>
  <c r="M5943" i="1" s="1"/>
  <c r="L5944" i="1"/>
  <c r="M5944" i="1" s="1"/>
  <c r="L5945" i="1"/>
  <c r="M5945" i="1" s="1"/>
  <c r="L5946" i="1"/>
  <c r="M5946" i="1" s="1"/>
  <c r="L5947" i="1"/>
  <c r="M5947" i="1" s="1"/>
  <c r="L5948" i="1"/>
  <c r="M5948" i="1" s="1"/>
  <c r="L5949" i="1"/>
  <c r="M5949" i="1" s="1"/>
  <c r="L5950" i="1"/>
  <c r="M5950" i="1" s="1"/>
  <c r="L5951" i="1"/>
  <c r="M5951" i="1" s="1"/>
  <c r="L5952" i="1"/>
  <c r="M5952" i="1" s="1"/>
  <c r="L5953" i="1"/>
  <c r="M5953" i="1" s="1"/>
  <c r="L5954" i="1"/>
  <c r="M5954" i="1" s="1"/>
  <c r="L5955" i="1"/>
  <c r="M5955" i="1" s="1"/>
  <c r="L5956" i="1"/>
  <c r="M5956" i="1" s="1"/>
  <c r="L5957" i="1"/>
  <c r="M5957" i="1" s="1"/>
  <c r="L5958" i="1"/>
  <c r="M5958" i="1" s="1"/>
  <c r="L5959" i="1"/>
  <c r="M5959" i="1" s="1"/>
  <c r="L5960" i="1"/>
  <c r="M5960" i="1" s="1"/>
  <c r="L5961" i="1"/>
  <c r="M5961" i="1" s="1"/>
  <c r="L5962" i="1"/>
  <c r="M5962" i="1" s="1"/>
  <c r="L5963" i="1"/>
  <c r="M5963" i="1" s="1"/>
  <c r="L5964" i="1"/>
  <c r="M5964" i="1" s="1"/>
  <c r="L5965" i="1"/>
  <c r="M5965" i="1" s="1"/>
  <c r="L5966" i="1"/>
  <c r="M5966" i="1" s="1"/>
  <c r="L5967" i="1"/>
  <c r="M5967" i="1" s="1"/>
  <c r="L5968" i="1"/>
  <c r="M5968" i="1" s="1"/>
  <c r="L5969" i="1"/>
  <c r="M5969" i="1" s="1"/>
  <c r="L5970" i="1"/>
  <c r="M5970" i="1" s="1"/>
  <c r="L5971" i="1"/>
  <c r="M5971" i="1" s="1"/>
  <c r="L5972" i="1"/>
  <c r="M5972" i="1" s="1"/>
  <c r="L5973" i="1"/>
  <c r="M5973" i="1" s="1"/>
  <c r="L5974" i="1"/>
  <c r="M5974" i="1" s="1"/>
  <c r="L5975" i="1"/>
  <c r="M5975" i="1" s="1"/>
  <c r="L5976" i="1"/>
  <c r="M5976" i="1" s="1"/>
  <c r="L5977" i="1"/>
  <c r="M5977" i="1" s="1"/>
  <c r="L5978" i="1"/>
  <c r="M5978" i="1" s="1"/>
  <c r="L5979" i="1"/>
  <c r="M5979" i="1" s="1"/>
  <c r="L5980" i="1"/>
  <c r="M5980" i="1" s="1"/>
  <c r="L5981" i="1"/>
  <c r="M5981" i="1" s="1"/>
  <c r="L5982" i="1"/>
  <c r="M5982" i="1" s="1"/>
  <c r="L5983" i="1"/>
  <c r="M5983" i="1" s="1"/>
  <c r="L5984" i="1"/>
  <c r="M5984" i="1" s="1"/>
  <c r="L5985" i="1"/>
  <c r="M5985" i="1" s="1"/>
  <c r="L5986" i="1"/>
  <c r="M5986" i="1" s="1"/>
  <c r="L5987" i="1"/>
  <c r="M5987" i="1" s="1"/>
  <c r="L5988" i="1"/>
  <c r="M5988" i="1" s="1"/>
  <c r="L5989" i="1"/>
  <c r="M5989" i="1" s="1"/>
  <c r="L5990" i="1"/>
  <c r="M5990" i="1" s="1"/>
  <c r="L5991" i="1"/>
  <c r="M5991" i="1" s="1"/>
  <c r="L5992" i="1"/>
  <c r="M5992" i="1" s="1"/>
  <c r="L5993" i="1"/>
  <c r="M5993" i="1" s="1"/>
  <c r="L5994" i="1"/>
  <c r="M5994" i="1" s="1"/>
  <c r="L5995" i="1"/>
  <c r="M5995" i="1" s="1"/>
  <c r="L5996" i="1"/>
  <c r="M5996" i="1" s="1"/>
  <c r="L5997" i="1"/>
  <c r="M5997" i="1" s="1"/>
  <c r="L5998" i="1"/>
  <c r="M5998" i="1" s="1"/>
  <c r="L5999" i="1"/>
  <c r="M5999" i="1" s="1"/>
  <c r="L6000" i="1"/>
  <c r="M6000" i="1" s="1"/>
  <c r="L6001" i="1"/>
  <c r="M6001" i="1" s="1"/>
  <c r="L6002" i="1"/>
  <c r="M6002" i="1" s="1"/>
  <c r="L6003" i="1"/>
  <c r="M6003" i="1" s="1"/>
  <c r="L6004" i="1"/>
  <c r="M6004" i="1" s="1"/>
  <c r="L6005" i="1"/>
  <c r="M6005" i="1" s="1"/>
  <c r="L6006" i="1"/>
  <c r="M6006" i="1" s="1"/>
  <c r="L6007" i="1"/>
  <c r="M6007" i="1" s="1"/>
  <c r="L6008" i="1"/>
  <c r="M6008" i="1" s="1"/>
  <c r="L6009" i="1"/>
  <c r="M6009" i="1" s="1"/>
  <c r="L6010" i="1"/>
  <c r="M6010" i="1" s="1"/>
  <c r="L6011" i="1"/>
  <c r="M6011" i="1" s="1"/>
  <c r="L6012" i="1"/>
  <c r="M6012" i="1" s="1"/>
  <c r="L6013" i="1"/>
  <c r="M6013" i="1" s="1"/>
  <c r="L6014" i="1"/>
  <c r="M6014" i="1" s="1"/>
  <c r="L6015" i="1"/>
  <c r="M6015" i="1" s="1"/>
  <c r="L6016" i="1"/>
  <c r="M6016" i="1" s="1"/>
  <c r="L6017" i="1"/>
  <c r="M6017" i="1" s="1"/>
  <c r="L6018" i="1"/>
  <c r="M6018" i="1" s="1"/>
  <c r="L6019" i="1"/>
  <c r="M6019" i="1" s="1"/>
  <c r="L6020" i="1"/>
  <c r="M6020" i="1" s="1"/>
  <c r="L6021" i="1"/>
  <c r="M6021" i="1" s="1"/>
  <c r="L6023" i="1"/>
  <c r="M6023" i="1" s="1"/>
  <c r="L6024" i="1"/>
  <c r="M6024" i="1" s="1"/>
  <c r="L6025" i="1"/>
  <c r="M6025" i="1" s="1"/>
  <c r="L6026" i="1"/>
  <c r="M6026" i="1" s="1"/>
  <c r="L6027" i="1"/>
  <c r="M6027" i="1" s="1"/>
  <c r="L6028" i="1"/>
  <c r="M6028" i="1" s="1"/>
  <c r="L6031" i="1"/>
  <c r="M6031" i="1" s="1"/>
  <c r="L6032" i="1"/>
  <c r="M6032" i="1" s="1"/>
  <c r="L6033" i="1"/>
  <c r="M6033" i="1" s="1"/>
  <c r="L6034" i="1"/>
  <c r="M6034" i="1" s="1"/>
  <c r="L6035" i="1"/>
  <c r="M6035" i="1" s="1"/>
  <c r="L6036" i="1"/>
  <c r="M6036" i="1" s="1"/>
  <c r="L6038" i="1"/>
  <c r="M6038" i="1" s="1"/>
  <c r="L6039" i="1"/>
  <c r="M6039" i="1" s="1"/>
  <c r="L6040" i="1"/>
  <c r="M6040" i="1" s="1"/>
  <c r="L6041" i="1"/>
  <c r="M6041" i="1" s="1"/>
  <c r="L6042" i="1"/>
  <c r="M6042" i="1" s="1"/>
  <c r="L6043" i="1"/>
  <c r="M6043" i="1" s="1"/>
  <c r="L6044" i="1"/>
  <c r="M6044" i="1" s="1"/>
  <c r="L6045" i="1"/>
  <c r="M6045" i="1" s="1"/>
  <c r="L6046" i="1"/>
  <c r="M6046" i="1" s="1"/>
  <c r="L6047" i="1"/>
  <c r="M6047" i="1" s="1"/>
  <c r="L6048" i="1"/>
  <c r="M6048" i="1" s="1"/>
  <c r="L6049" i="1"/>
  <c r="M6049" i="1" s="1"/>
  <c r="L6050" i="1"/>
  <c r="M6050" i="1" s="1"/>
  <c r="L6051" i="1"/>
  <c r="M6051" i="1" s="1"/>
  <c r="L6052" i="1"/>
  <c r="M6052" i="1" s="1"/>
  <c r="L6053" i="1"/>
  <c r="M6053" i="1" s="1"/>
  <c r="L6054" i="1"/>
  <c r="M6054" i="1" s="1"/>
  <c r="L6055" i="1"/>
  <c r="M6055" i="1" s="1"/>
  <c r="L6056" i="1"/>
  <c r="M6056" i="1" s="1"/>
  <c r="L6057" i="1"/>
  <c r="M6057" i="1" s="1"/>
  <c r="L6058" i="1"/>
  <c r="M6058" i="1" s="1"/>
  <c r="L6059" i="1"/>
  <c r="M6059" i="1" s="1"/>
  <c r="L6062" i="1"/>
  <c r="M6062" i="1" s="1"/>
  <c r="L6063" i="1"/>
  <c r="M6063" i="1" s="1"/>
  <c r="L6064" i="1"/>
  <c r="M6064" i="1" s="1"/>
  <c r="L6065" i="1"/>
  <c r="M6065" i="1" s="1"/>
  <c r="L6066" i="1"/>
  <c r="M6066" i="1" s="1"/>
  <c r="L6067" i="1"/>
  <c r="M6067" i="1" s="1"/>
  <c r="L6068" i="1"/>
  <c r="M6068" i="1" s="1"/>
  <c r="L6069" i="1"/>
  <c r="M6069" i="1" s="1"/>
  <c r="L6070" i="1"/>
  <c r="M6070" i="1" s="1"/>
  <c r="L6071" i="1"/>
  <c r="M6071" i="1" s="1"/>
  <c r="L6072" i="1"/>
  <c r="M6072" i="1" s="1"/>
  <c r="L6073" i="1"/>
  <c r="M6073" i="1" s="1"/>
  <c r="L6074" i="1"/>
  <c r="M6074" i="1" s="1"/>
  <c r="L6075" i="1"/>
  <c r="M6075" i="1" s="1"/>
  <c r="L6076" i="1"/>
  <c r="M6076" i="1" s="1"/>
  <c r="L6077" i="1"/>
  <c r="M6077" i="1" s="1"/>
  <c r="L6078" i="1"/>
  <c r="M6078" i="1" s="1"/>
  <c r="L6079" i="1"/>
  <c r="M6079" i="1" s="1"/>
  <c r="L6080" i="1"/>
  <c r="M6080" i="1" s="1"/>
  <c r="L6081" i="1"/>
  <c r="M6081" i="1" s="1"/>
  <c r="L6082" i="1"/>
  <c r="M6082" i="1" s="1"/>
  <c r="L6083" i="1"/>
  <c r="M6083" i="1" s="1"/>
  <c r="L6084" i="1"/>
  <c r="M6084" i="1" s="1"/>
  <c r="L6085" i="1"/>
  <c r="M6085" i="1" s="1"/>
  <c r="L6087" i="1"/>
  <c r="M6087" i="1" s="1"/>
  <c r="L6088" i="1"/>
  <c r="M6088" i="1" s="1"/>
  <c r="L6090" i="1"/>
  <c r="M6090" i="1" s="1"/>
  <c r="L6091" i="1"/>
  <c r="M6091" i="1" s="1"/>
  <c r="L6092" i="1"/>
  <c r="M6092" i="1" s="1"/>
  <c r="L6093" i="1"/>
  <c r="M6093" i="1" s="1"/>
  <c r="L6094" i="1"/>
  <c r="M6094" i="1" s="1"/>
  <c r="L6095" i="1"/>
  <c r="M6095" i="1" s="1"/>
  <c r="L6096" i="1"/>
  <c r="M6096" i="1" s="1"/>
  <c r="L6097" i="1"/>
  <c r="M6097" i="1" s="1"/>
  <c r="L6098" i="1"/>
  <c r="M6098" i="1" s="1"/>
  <c r="L6099" i="1"/>
  <c r="M6099" i="1" s="1"/>
  <c r="L6100" i="1"/>
  <c r="M6100" i="1" s="1"/>
  <c r="L6101" i="1"/>
  <c r="M6101" i="1" s="1"/>
  <c r="L6102" i="1"/>
  <c r="M6102" i="1" s="1"/>
  <c r="L6103" i="1"/>
  <c r="M6103" i="1" s="1"/>
  <c r="L6104" i="1"/>
  <c r="M6104" i="1" s="1"/>
  <c r="L6105" i="1"/>
  <c r="M6105" i="1" s="1"/>
  <c r="L6106" i="1"/>
  <c r="M6106" i="1" s="1"/>
  <c r="L6107" i="1"/>
  <c r="M6107" i="1" s="1"/>
  <c r="L6108" i="1"/>
  <c r="M6108" i="1" s="1"/>
  <c r="L6109" i="1"/>
  <c r="M6109" i="1" s="1"/>
  <c r="L6110" i="1"/>
  <c r="M6110" i="1" s="1"/>
  <c r="L6111" i="1"/>
  <c r="M6111" i="1" s="1"/>
  <c r="L6112" i="1"/>
  <c r="M6112" i="1" s="1"/>
  <c r="L6113" i="1"/>
  <c r="M6113" i="1" s="1"/>
  <c r="L6114" i="1"/>
  <c r="M6114" i="1" s="1"/>
  <c r="L6115" i="1"/>
  <c r="M6115" i="1" s="1"/>
  <c r="L6116" i="1"/>
  <c r="M6116" i="1" s="1"/>
  <c r="L6118" i="1"/>
  <c r="M6118" i="1" s="1"/>
  <c r="L6119" i="1"/>
  <c r="M6119" i="1" s="1"/>
  <c r="L6120" i="1"/>
  <c r="M6120" i="1" s="1"/>
  <c r="L6121" i="1"/>
  <c r="M6121" i="1" s="1"/>
  <c r="L6122" i="1"/>
  <c r="M6122" i="1" s="1"/>
  <c r="L6123" i="1"/>
  <c r="M6123" i="1" s="1"/>
  <c r="L6124" i="1"/>
  <c r="M6124" i="1" s="1"/>
  <c r="L6125" i="1"/>
  <c r="M6125" i="1" s="1"/>
  <c r="L6126" i="1"/>
  <c r="M6126" i="1" s="1"/>
  <c r="L6127" i="1"/>
  <c r="M6127" i="1" s="1"/>
  <c r="L6128" i="1"/>
  <c r="M6128" i="1" s="1"/>
  <c r="L6129" i="1"/>
  <c r="M6129" i="1" s="1"/>
  <c r="L6130" i="1"/>
  <c r="M6130" i="1" s="1"/>
  <c r="L6131" i="1"/>
  <c r="M6131" i="1" s="1"/>
  <c r="L6132" i="1"/>
  <c r="M6132" i="1" s="1"/>
  <c r="L6133" i="1"/>
  <c r="M6133" i="1" s="1"/>
  <c r="L6134" i="1"/>
  <c r="M6134" i="1" s="1"/>
  <c r="L6135" i="1"/>
  <c r="M6135" i="1" s="1"/>
  <c r="L6136" i="1"/>
  <c r="M6136" i="1" s="1"/>
  <c r="L6137" i="1"/>
  <c r="M6137" i="1" s="1"/>
  <c r="L6138" i="1"/>
  <c r="M6138" i="1" s="1"/>
  <c r="L6139" i="1"/>
  <c r="M6139" i="1" s="1"/>
  <c r="L6140" i="1"/>
  <c r="M6140" i="1" s="1"/>
  <c r="L6141" i="1"/>
  <c r="M6141" i="1" s="1"/>
  <c r="L6142" i="1"/>
  <c r="M6142" i="1" s="1"/>
  <c r="L6143" i="1"/>
  <c r="M6143" i="1" s="1"/>
  <c r="L6144" i="1"/>
  <c r="M6144" i="1" s="1"/>
  <c r="L6145" i="1"/>
  <c r="M6145" i="1" s="1"/>
  <c r="L6146" i="1"/>
  <c r="M6146" i="1" s="1"/>
  <c r="L6147" i="1"/>
  <c r="M6147" i="1" s="1"/>
  <c r="L6148" i="1"/>
  <c r="M6148" i="1" s="1"/>
  <c r="L6149" i="1"/>
  <c r="M6149" i="1" s="1"/>
  <c r="L6150" i="1"/>
  <c r="M6150" i="1" s="1"/>
  <c r="L6151" i="1"/>
  <c r="M6151" i="1" s="1"/>
  <c r="L6152" i="1"/>
  <c r="M6152" i="1" s="1"/>
  <c r="L6153" i="1"/>
  <c r="M6153" i="1" s="1"/>
  <c r="L6154" i="1"/>
  <c r="M6154" i="1" s="1"/>
  <c r="L6155" i="1"/>
  <c r="M6155" i="1" s="1"/>
  <c r="L6156" i="1"/>
  <c r="M6156" i="1" s="1"/>
  <c r="L6157" i="1"/>
  <c r="M6157" i="1" s="1"/>
  <c r="L6158" i="1"/>
  <c r="M6158" i="1" s="1"/>
  <c r="L6159" i="1"/>
  <c r="M6159" i="1" s="1"/>
  <c r="L6160" i="1"/>
  <c r="M6160" i="1" s="1"/>
  <c r="L6161" i="1"/>
  <c r="M6161" i="1" s="1"/>
  <c r="L6162" i="1"/>
  <c r="M6162" i="1" s="1"/>
  <c r="L6163" i="1"/>
  <c r="M6163" i="1" s="1"/>
  <c r="L6164" i="1"/>
  <c r="M6164" i="1" s="1"/>
  <c r="L6165" i="1"/>
  <c r="M6165" i="1" s="1"/>
  <c r="L6166" i="1"/>
  <c r="M6166" i="1" s="1"/>
  <c r="L6167" i="1"/>
  <c r="M6167" i="1" s="1"/>
  <c r="L6168" i="1"/>
  <c r="M6168" i="1" s="1"/>
  <c r="L6169" i="1"/>
  <c r="M6169" i="1" s="1"/>
  <c r="L6170" i="1"/>
  <c r="M6170" i="1" s="1"/>
  <c r="L6171" i="1"/>
  <c r="M6171" i="1" s="1"/>
  <c r="L6172" i="1"/>
  <c r="M6172" i="1" s="1"/>
  <c r="L6173" i="1"/>
  <c r="M6173" i="1" s="1"/>
  <c r="L6174" i="1"/>
  <c r="M6174" i="1" s="1"/>
  <c r="L6175" i="1"/>
  <c r="M6175" i="1" s="1"/>
  <c r="L6176" i="1"/>
  <c r="M6176" i="1" s="1"/>
  <c r="L6177" i="1"/>
  <c r="M6177" i="1" s="1"/>
  <c r="L6178" i="1"/>
  <c r="M6178" i="1" s="1"/>
  <c r="L6179" i="1"/>
  <c r="M6179" i="1" s="1"/>
  <c r="L6180" i="1"/>
  <c r="M6180" i="1" s="1"/>
  <c r="L6181" i="1"/>
  <c r="M6181" i="1" s="1"/>
  <c r="L6182" i="1"/>
  <c r="M6182" i="1" s="1"/>
  <c r="L6183" i="1"/>
  <c r="M6183" i="1" s="1"/>
  <c r="L6184" i="1"/>
  <c r="M6184" i="1" s="1"/>
  <c r="L6185" i="1"/>
  <c r="M6185" i="1" s="1"/>
  <c r="L6186" i="1"/>
  <c r="M6186" i="1" s="1"/>
  <c r="L6187" i="1"/>
  <c r="M6187" i="1" s="1"/>
  <c r="L6188" i="1"/>
  <c r="M6188" i="1" s="1"/>
  <c r="L6189" i="1"/>
  <c r="M6189" i="1" s="1"/>
  <c r="L6190" i="1"/>
  <c r="M6190" i="1" s="1"/>
  <c r="L6191" i="1"/>
  <c r="M6191" i="1" s="1"/>
  <c r="L6192" i="1"/>
  <c r="M6192" i="1" s="1"/>
  <c r="L6193" i="1"/>
  <c r="M6193" i="1" s="1"/>
  <c r="L6194" i="1"/>
  <c r="M6194" i="1" s="1"/>
  <c r="L6195" i="1"/>
  <c r="M6195" i="1" s="1"/>
  <c r="L6196" i="1"/>
  <c r="M6196" i="1" s="1"/>
  <c r="L6197" i="1"/>
  <c r="M6197" i="1" s="1"/>
  <c r="L6198" i="1"/>
  <c r="M6198" i="1" s="1"/>
  <c r="L6199" i="1"/>
  <c r="M6199" i="1" s="1"/>
  <c r="L6200" i="1"/>
  <c r="M6200" i="1" s="1"/>
  <c r="L6201" i="1"/>
  <c r="M6201" i="1" s="1"/>
  <c r="L6202" i="1"/>
  <c r="M6202" i="1" s="1"/>
  <c r="L6203" i="1"/>
  <c r="M6203" i="1" s="1"/>
  <c r="L6204" i="1"/>
  <c r="M6204" i="1" s="1"/>
  <c r="L6205" i="1"/>
  <c r="M6205" i="1" s="1"/>
  <c r="L6206" i="1"/>
  <c r="M6206" i="1" s="1"/>
  <c r="L6207" i="1"/>
  <c r="M6207" i="1" s="1"/>
  <c r="L6208" i="1"/>
  <c r="M6208" i="1" s="1"/>
  <c r="L6209" i="1"/>
  <c r="M6209" i="1" s="1"/>
  <c r="L6210" i="1"/>
  <c r="M6210" i="1" s="1"/>
  <c r="L6211" i="1"/>
  <c r="M6211" i="1" s="1"/>
  <c r="L6212" i="1"/>
  <c r="M6212" i="1" s="1"/>
  <c r="L6213" i="1"/>
  <c r="M6213" i="1" s="1"/>
  <c r="L6214" i="1"/>
  <c r="M6214" i="1" s="1"/>
  <c r="L6215" i="1"/>
  <c r="M6215" i="1" s="1"/>
  <c r="L6216" i="1"/>
  <c r="M6216" i="1" s="1"/>
  <c r="L6217" i="1"/>
  <c r="M6217" i="1" s="1"/>
  <c r="L6218" i="1"/>
  <c r="M6218" i="1" s="1"/>
  <c r="L6219" i="1"/>
  <c r="M6219" i="1" s="1"/>
  <c r="L6220" i="1"/>
  <c r="M6220" i="1" s="1"/>
  <c r="L6221" i="1"/>
  <c r="M6221" i="1" s="1"/>
  <c r="L6223" i="1"/>
  <c r="M6223" i="1" s="1"/>
  <c r="L6224" i="1"/>
  <c r="M6224" i="1" s="1"/>
  <c r="L6225" i="1"/>
  <c r="M6225" i="1" s="1"/>
  <c r="L6226" i="1"/>
  <c r="M6226" i="1" s="1"/>
  <c r="L6227" i="1"/>
  <c r="M6227" i="1" s="1"/>
  <c r="L6228" i="1"/>
  <c r="M6228" i="1" s="1"/>
  <c r="L6229" i="1"/>
  <c r="M6229" i="1" s="1"/>
  <c r="L6230" i="1"/>
  <c r="M6230" i="1" s="1"/>
  <c r="L6231" i="1"/>
  <c r="M6231" i="1" s="1"/>
  <c r="L6232" i="1"/>
  <c r="M6232" i="1" s="1"/>
  <c r="L6233" i="1"/>
  <c r="M6233" i="1" s="1"/>
  <c r="L6234" i="1"/>
  <c r="M6234" i="1" s="1"/>
  <c r="L6236" i="1"/>
  <c r="M6236" i="1" s="1"/>
  <c r="L6237" i="1"/>
  <c r="M6237" i="1" s="1"/>
  <c r="L6238" i="1"/>
  <c r="M6238" i="1" s="1"/>
  <c r="L6239" i="1"/>
  <c r="M6239" i="1" s="1"/>
  <c r="L6240" i="1"/>
  <c r="M6240" i="1" s="1"/>
  <c r="L6241" i="1"/>
  <c r="M6241" i="1" s="1"/>
  <c r="L6242" i="1"/>
  <c r="M6242" i="1" s="1"/>
  <c r="L6243" i="1"/>
  <c r="M6243" i="1" s="1"/>
  <c r="L6244" i="1"/>
  <c r="M6244" i="1" s="1"/>
  <c r="L6245" i="1"/>
  <c r="M6245" i="1" s="1"/>
  <c r="L6246" i="1"/>
  <c r="M6246" i="1" s="1"/>
  <c r="O4" i="1"/>
  <c r="Q4" i="1" s="1"/>
  <c r="R4" i="1" s="1"/>
  <c r="O5" i="1"/>
  <c r="Q5" i="1" s="1"/>
  <c r="R5" i="1" s="1"/>
  <c r="O6" i="1"/>
  <c r="Q6" i="1" s="1"/>
  <c r="R6" i="1" s="1"/>
  <c r="O7" i="1"/>
  <c r="Q7" i="1" s="1"/>
  <c r="R7" i="1" s="1"/>
  <c r="O8" i="1"/>
  <c r="Q8" i="1" s="1"/>
  <c r="R8" i="1" s="1"/>
  <c r="O9" i="1"/>
  <c r="Q9" i="1" s="1"/>
  <c r="R9" i="1" s="1"/>
  <c r="O10" i="1"/>
  <c r="Q10" i="1" s="1"/>
  <c r="R10" i="1" s="1"/>
  <c r="O11" i="1"/>
  <c r="Q11" i="1" s="1"/>
  <c r="R11" i="1" s="1"/>
  <c r="O12" i="1"/>
  <c r="Q12" i="1" s="1"/>
  <c r="R12" i="1" s="1"/>
  <c r="O13" i="1"/>
  <c r="Q13" i="1" s="1"/>
  <c r="R13" i="1" s="1"/>
  <c r="O14" i="1"/>
  <c r="Q14" i="1" s="1"/>
  <c r="R14" i="1" s="1"/>
  <c r="O15" i="1"/>
  <c r="Q15" i="1" s="1"/>
  <c r="R15" i="1" s="1"/>
  <c r="O16" i="1"/>
  <c r="Q16" i="1" s="1"/>
  <c r="R16" i="1" s="1"/>
  <c r="O17" i="1"/>
  <c r="Q17" i="1" s="1"/>
  <c r="R17" i="1" s="1"/>
  <c r="O18" i="1"/>
  <c r="Q18" i="1" s="1"/>
  <c r="R18" i="1" s="1"/>
  <c r="O19" i="1"/>
  <c r="Q19" i="1" s="1"/>
  <c r="R19" i="1" s="1"/>
  <c r="O20" i="1"/>
  <c r="Q20" i="1" s="1"/>
  <c r="R20" i="1" s="1"/>
  <c r="O21" i="1"/>
  <c r="Q21" i="1" s="1"/>
  <c r="R21" i="1" s="1"/>
  <c r="O22" i="1"/>
  <c r="Q22" i="1" s="1"/>
  <c r="R22" i="1" s="1"/>
  <c r="O23" i="1"/>
  <c r="Q23" i="1" s="1"/>
  <c r="R23" i="1" s="1"/>
  <c r="O24" i="1"/>
  <c r="Q24" i="1" s="1"/>
  <c r="R24" i="1" s="1"/>
  <c r="O25" i="1"/>
  <c r="Q25" i="1" s="1"/>
  <c r="R25" i="1" s="1"/>
  <c r="O26" i="1"/>
  <c r="Q26" i="1" s="1"/>
  <c r="R26" i="1" s="1"/>
  <c r="O27" i="1"/>
  <c r="Q27" i="1" s="1"/>
  <c r="R27" i="1" s="1"/>
  <c r="O28" i="1"/>
  <c r="Q28" i="1" s="1"/>
  <c r="R28" i="1" s="1"/>
  <c r="O29" i="1"/>
  <c r="Q29" i="1" s="1"/>
  <c r="R29" i="1" s="1"/>
  <c r="O30" i="1"/>
  <c r="Q30" i="1" s="1"/>
  <c r="R30" i="1" s="1"/>
  <c r="O31" i="1"/>
  <c r="Q31" i="1" s="1"/>
  <c r="R31" i="1" s="1"/>
  <c r="O32" i="1"/>
  <c r="Q32" i="1" s="1"/>
  <c r="R32" i="1" s="1"/>
  <c r="O33" i="1"/>
  <c r="Q33" i="1" s="1"/>
  <c r="R33" i="1" s="1"/>
  <c r="O34" i="1"/>
  <c r="Q34" i="1" s="1"/>
  <c r="R34" i="1" s="1"/>
  <c r="O35" i="1"/>
  <c r="Q35" i="1" s="1"/>
  <c r="R35" i="1" s="1"/>
  <c r="O36" i="1"/>
  <c r="Q36" i="1" s="1"/>
  <c r="R36" i="1" s="1"/>
  <c r="O37" i="1"/>
  <c r="Q37" i="1" s="1"/>
  <c r="R37" i="1" s="1"/>
  <c r="O38" i="1"/>
  <c r="Q38" i="1" s="1"/>
  <c r="R38" i="1" s="1"/>
  <c r="O39" i="1"/>
  <c r="Q39" i="1" s="1"/>
  <c r="R39" i="1" s="1"/>
  <c r="O40" i="1"/>
  <c r="Q40" i="1" s="1"/>
  <c r="R40" i="1" s="1"/>
  <c r="O41" i="1"/>
  <c r="Q41" i="1" s="1"/>
  <c r="R41" i="1" s="1"/>
  <c r="O42" i="1"/>
  <c r="Q42" i="1" s="1"/>
  <c r="R42" i="1" s="1"/>
  <c r="O43" i="1"/>
  <c r="Q43" i="1" s="1"/>
  <c r="R43" i="1" s="1"/>
  <c r="O44" i="1"/>
  <c r="Q44" i="1" s="1"/>
  <c r="R44" i="1" s="1"/>
  <c r="O45" i="1"/>
  <c r="Q45" i="1" s="1"/>
  <c r="R45" i="1" s="1"/>
  <c r="O46" i="1"/>
  <c r="Q46" i="1" s="1"/>
  <c r="R46" i="1" s="1"/>
  <c r="O47" i="1"/>
  <c r="Q47" i="1" s="1"/>
  <c r="R47" i="1" s="1"/>
  <c r="O48" i="1"/>
  <c r="Q48" i="1" s="1"/>
  <c r="R48" i="1" s="1"/>
  <c r="O49" i="1"/>
  <c r="Q49" i="1" s="1"/>
  <c r="R49" i="1" s="1"/>
  <c r="O50" i="1"/>
  <c r="Q50" i="1" s="1"/>
  <c r="R50" i="1" s="1"/>
  <c r="O51" i="1"/>
  <c r="Q51" i="1" s="1"/>
  <c r="R51" i="1" s="1"/>
  <c r="O52" i="1"/>
  <c r="Q52" i="1" s="1"/>
  <c r="R52" i="1" s="1"/>
  <c r="O53" i="1"/>
  <c r="Q53" i="1" s="1"/>
  <c r="R53" i="1" s="1"/>
  <c r="O54" i="1"/>
  <c r="Q54" i="1" s="1"/>
  <c r="R54" i="1" s="1"/>
  <c r="O55" i="1"/>
  <c r="Q55" i="1" s="1"/>
  <c r="R55" i="1" s="1"/>
  <c r="O56" i="1"/>
  <c r="Q56" i="1" s="1"/>
  <c r="R56" i="1" s="1"/>
  <c r="O57" i="1"/>
  <c r="Q57" i="1" s="1"/>
  <c r="R57" i="1" s="1"/>
  <c r="O58" i="1"/>
  <c r="Q58" i="1" s="1"/>
  <c r="R58" i="1" s="1"/>
  <c r="O59" i="1"/>
  <c r="Q59" i="1" s="1"/>
  <c r="R59" i="1" s="1"/>
  <c r="O60" i="1"/>
  <c r="Q60" i="1" s="1"/>
  <c r="R60" i="1" s="1"/>
  <c r="O61" i="1"/>
  <c r="Q61" i="1" s="1"/>
  <c r="R61" i="1" s="1"/>
  <c r="O62" i="1"/>
  <c r="Q62" i="1" s="1"/>
  <c r="R62" i="1" s="1"/>
  <c r="O63" i="1"/>
  <c r="Q63" i="1" s="1"/>
  <c r="R63" i="1" s="1"/>
  <c r="O64" i="1"/>
  <c r="Q64" i="1" s="1"/>
  <c r="R64" i="1" s="1"/>
  <c r="O65" i="1"/>
  <c r="Q65" i="1" s="1"/>
  <c r="R65" i="1" s="1"/>
  <c r="O66" i="1"/>
  <c r="Q66" i="1" s="1"/>
  <c r="R66" i="1" s="1"/>
  <c r="O67" i="1"/>
  <c r="Q67" i="1" s="1"/>
  <c r="R67" i="1" s="1"/>
  <c r="O68" i="1"/>
  <c r="Q68" i="1" s="1"/>
  <c r="R68" i="1" s="1"/>
  <c r="O69" i="1"/>
  <c r="Q69" i="1" s="1"/>
  <c r="R69" i="1" s="1"/>
  <c r="O70" i="1"/>
  <c r="Q70" i="1" s="1"/>
  <c r="R70" i="1" s="1"/>
  <c r="O71" i="1"/>
  <c r="Q71" i="1" s="1"/>
  <c r="R71" i="1" s="1"/>
  <c r="O72" i="1"/>
  <c r="Q72" i="1" s="1"/>
  <c r="R72" i="1" s="1"/>
  <c r="O73" i="1"/>
  <c r="Q73" i="1" s="1"/>
  <c r="R73" i="1" s="1"/>
  <c r="O74" i="1"/>
  <c r="Q74" i="1" s="1"/>
  <c r="R74" i="1" s="1"/>
  <c r="O75" i="1"/>
  <c r="Q75" i="1" s="1"/>
  <c r="R75" i="1" s="1"/>
  <c r="O76" i="1"/>
  <c r="Q76" i="1" s="1"/>
  <c r="R76" i="1" s="1"/>
  <c r="O77" i="1"/>
  <c r="Q77" i="1" s="1"/>
  <c r="R77" i="1" s="1"/>
  <c r="O78" i="1"/>
  <c r="Q78" i="1" s="1"/>
  <c r="R78" i="1" s="1"/>
  <c r="O79" i="1"/>
  <c r="Q79" i="1" s="1"/>
  <c r="R79" i="1" s="1"/>
  <c r="O80" i="1"/>
  <c r="Q80" i="1" s="1"/>
  <c r="R80" i="1" s="1"/>
  <c r="O81" i="1"/>
  <c r="Q81" i="1" s="1"/>
  <c r="R81" i="1" s="1"/>
  <c r="O82" i="1"/>
  <c r="Q82" i="1" s="1"/>
  <c r="R82" i="1" s="1"/>
  <c r="O83" i="1"/>
  <c r="Q83" i="1" s="1"/>
  <c r="R83" i="1" s="1"/>
  <c r="O84" i="1"/>
  <c r="Q84" i="1" s="1"/>
  <c r="R84" i="1" s="1"/>
  <c r="O85" i="1"/>
  <c r="Q85" i="1" s="1"/>
  <c r="R85" i="1" s="1"/>
  <c r="O86" i="1"/>
  <c r="Q86" i="1" s="1"/>
  <c r="R86" i="1" s="1"/>
  <c r="O87" i="1"/>
  <c r="Q87" i="1" s="1"/>
  <c r="R87" i="1" s="1"/>
  <c r="O88" i="1"/>
  <c r="Q88" i="1" s="1"/>
  <c r="R88" i="1" s="1"/>
  <c r="O89" i="1"/>
  <c r="Q89" i="1" s="1"/>
  <c r="R89" i="1" s="1"/>
  <c r="O90" i="1"/>
  <c r="Q90" i="1" s="1"/>
  <c r="R90" i="1" s="1"/>
  <c r="O91" i="1"/>
  <c r="Q91" i="1" s="1"/>
  <c r="R91" i="1" s="1"/>
  <c r="O92" i="1"/>
  <c r="Q92" i="1" s="1"/>
  <c r="R92" i="1" s="1"/>
  <c r="O93" i="1"/>
  <c r="Q93" i="1" s="1"/>
  <c r="R93" i="1" s="1"/>
  <c r="O94" i="1"/>
  <c r="Q94" i="1" s="1"/>
  <c r="R94" i="1" s="1"/>
  <c r="O95" i="1"/>
  <c r="Q95" i="1" s="1"/>
  <c r="R95" i="1" s="1"/>
  <c r="O96" i="1"/>
  <c r="Q96" i="1" s="1"/>
  <c r="R96" i="1" s="1"/>
  <c r="O97" i="1"/>
  <c r="Q97" i="1" s="1"/>
  <c r="R97" i="1" s="1"/>
  <c r="O98" i="1"/>
  <c r="Q98" i="1" s="1"/>
  <c r="R98" i="1" s="1"/>
  <c r="O99" i="1"/>
  <c r="Q99" i="1" s="1"/>
  <c r="R99" i="1" s="1"/>
  <c r="O100" i="1"/>
  <c r="Q100" i="1" s="1"/>
  <c r="R100" i="1" s="1"/>
  <c r="O101" i="1"/>
  <c r="Q101" i="1" s="1"/>
  <c r="R101" i="1" s="1"/>
  <c r="O102" i="1"/>
  <c r="Q102" i="1" s="1"/>
  <c r="R102" i="1" s="1"/>
  <c r="O103" i="1"/>
  <c r="Q103" i="1" s="1"/>
  <c r="R103" i="1" s="1"/>
  <c r="O104" i="1"/>
  <c r="Q104" i="1" s="1"/>
  <c r="R104" i="1" s="1"/>
  <c r="O105" i="1"/>
  <c r="Q105" i="1" s="1"/>
  <c r="R105" i="1" s="1"/>
  <c r="O106" i="1"/>
  <c r="Q106" i="1" s="1"/>
  <c r="R106" i="1" s="1"/>
  <c r="O107" i="1"/>
  <c r="Q107" i="1" s="1"/>
  <c r="R107" i="1" s="1"/>
  <c r="O108" i="1"/>
  <c r="Q108" i="1" s="1"/>
  <c r="R108" i="1" s="1"/>
  <c r="O109" i="1"/>
  <c r="Q109" i="1" s="1"/>
  <c r="R109" i="1" s="1"/>
  <c r="O110" i="1"/>
  <c r="Q110" i="1" s="1"/>
  <c r="R110" i="1" s="1"/>
  <c r="O111" i="1"/>
  <c r="Q111" i="1" s="1"/>
  <c r="R111" i="1" s="1"/>
  <c r="O112" i="1"/>
  <c r="Q112" i="1" s="1"/>
  <c r="R112" i="1" s="1"/>
  <c r="O113" i="1"/>
  <c r="Q113" i="1" s="1"/>
  <c r="R113" i="1" s="1"/>
  <c r="O114" i="1"/>
  <c r="Q114" i="1" s="1"/>
  <c r="R114" i="1" s="1"/>
  <c r="O115" i="1"/>
  <c r="Q115" i="1" s="1"/>
  <c r="R115" i="1" s="1"/>
  <c r="O116" i="1"/>
  <c r="Q116" i="1" s="1"/>
  <c r="R116" i="1" s="1"/>
  <c r="O117" i="1"/>
  <c r="Q117" i="1" s="1"/>
  <c r="R117" i="1" s="1"/>
  <c r="O118" i="1"/>
  <c r="Q118" i="1" s="1"/>
  <c r="R118" i="1" s="1"/>
  <c r="O119" i="1"/>
  <c r="Q119" i="1" s="1"/>
  <c r="R119" i="1" s="1"/>
  <c r="O120" i="1"/>
  <c r="Q120" i="1" s="1"/>
  <c r="R120" i="1" s="1"/>
  <c r="O121" i="1"/>
  <c r="Q121" i="1" s="1"/>
  <c r="R121" i="1" s="1"/>
  <c r="O122" i="1"/>
  <c r="Q122" i="1" s="1"/>
  <c r="R122" i="1" s="1"/>
  <c r="O123" i="1"/>
  <c r="Q123" i="1" s="1"/>
  <c r="R123" i="1" s="1"/>
  <c r="O124" i="1"/>
  <c r="Q124" i="1" s="1"/>
  <c r="R124" i="1" s="1"/>
  <c r="O125" i="1"/>
  <c r="Q125" i="1" s="1"/>
  <c r="R125" i="1" s="1"/>
  <c r="O126" i="1"/>
  <c r="Q126" i="1" s="1"/>
  <c r="R126" i="1" s="1"/>
  <c r="O127" i="1"/>
  <c r="Q127" i="1" s="1"/>
  <c r="R127" i="1" s="1"/>
  <c r="O128" i="1"/>
  <c r="Q128" i="1" s="1"/>
  <c r="R128" i="1" s="1"/>
  <c r="O129" i="1"/>
  <c r="Q129" i="1" s="1"/>
  <c r="R129" i="1" s="1"/>
  <c r="O130" i="1"/>
  <c r="Q130" i="1" s="1"/>
  <c r="R130" i="1" s="1"/>
  <c r="O131" i="1"/>
  <c r="Q131" i="1" s="1"/>
  <c r="R131" i="1" s="1"/>
  <c r="O132" i="1"/>
  <c r="Q132" i="1" s="1"/>
  <c r="R132" i="1" s="1"/>
  <c r="O133" i="1"/>
  <c r="Q133" i="1" s="1"/>
  <c r="R133" i="1" s="1"/>
  <c r="O134" i="1"/>
  <c r="Q134" i="1" s="1"/>
  <c r="R134" i="1" s="1"/>
  <c r="O135" i="1"/>
  <c r="Q135" i="1" s="1"/>
  <c r="R135" i="1" s="1"/>
  <c r="O136" i="1"/>
  <c r="Q136" i="1" s="1"/>
  <c r="R136" i="1" s="1"/>
  <c r="O137" i="1"/>
  <c r="Q137" i="1" s="1"/>
  <c r="R137" i="1" s="1"/>
  <c r="O138" i="1"/>
  <c r="Q138" i="1" s="1"/>
  <c r="R138" i="1" s="1"/>
  <c r="O139" i="1"/>
  <c r="Q139" i="1" s="1"/>
  <c r="R139" i="1" s="1"/>
  <c r="O140" i="1"/>
  <c r="Q140" i="1" s="1"/>
  <c r="R140" i="1" s="1"/>
  <c r="O141" i="1"/>
  <c r="Q141" i="1" s="1"/>
  <c r="R141" i="1" s="1"/>
  <c r="O142" i="1"/>
  <c r="Q142" i="1" s="1"/>
  <c r="R142" i="1" s="1"/>
  <c r="O143" i="1"/>
  <c r="Q143" i="1" s="1"/>
  <c r="R143" i="1" s="1"/>
  <c r="O144" i="1"/>
  <c r="Q144" i="1" s="1"/>
  <c r="R144" i="1" s="1"/>
  <c r="O145" i="1"/>
  <c r="Q145" i="1" s="1"/>
  <c r="R145" i="1" s="1"/>
  <c r="O146" i="1"/>
  <c r="Q146" i="1" s="1"/>
  <c r="R146" i="1" s="1"/>
  <c r="O147" i="1"/>
  <c r="Q147" i="1" s="1"/>
  <c r="R147" i="1" s="1"/>
  <c r="O148" i="1"/>
  <c r="Q148" i="1" s="1"/>
  <c r="R148" i="1" s="1"/>
  <c r="O149" i="1"/>
  <c r="Q149" i="1" s="1"/>
  <c r="R149" i="1" s="1"/>
  <c r="O150" i="1"/>
  <c r="Q150" i="1" s="1"/>
  <c r="R150" i="1" s="1"/>
  <c r="O151" i="1"/>
  <c r="Q151" i="1" s="1"/>
  <c r="R151" i="1" s="1"/>
  <c r="O152" i="1"/>
  <c r="Q152" i="1" s="1"/>
  <c r="R152" i="1" s="1"/>
  <c r="O153" i="1"/>
  <c r="Q153" i="1" s="1"/>
  <c r="R153" i="1" s="1"/>
  <c r="O154" i="1"/>
  <c r="Q154" i="1" s="1"/>
  <c r="R154" i="1" s="1"/>
  <c r="O155" i="1"/>
  <c r="Q155" i="1" s="1"/>
  <c r="R155" i="1" s="1"/>
  <c r="O156" i="1"/>
  <c r="Q156" i="1" s="1"/>
  <c r="R156" i="1" s="1"/>
  <c r="O157" i="1"/>
  <c r="Q157" i="1" s="1"/>
  <c r="R157" i="1" s="1"/>
  <c r="O158" i="1"/>
  <c r="Q158" i="1" s="1"/>
  <c r="R158" i="1" s="1"/>
  <c r="O159" i="1"/>
  <c r="Q159" i="1" s="1"/>
  <c r="R159" i="1" s="1"/>
  <c r="O160" i="1"/>
  <c r="Q160" i="1" s="1"/>
  <c r="R160" i="1" s="1"/>
  <c r="O161" i="1"/>
  <c r="Q161" i="1" s="1"/>
  <c r="R161" i="1" s="1"/>
  <c r="O162" i="1"/>
  <c r="Q162" i="1" s="1"/>
  <c r="R162" i="1" s="1"/>
  <c r="O163" i="1"/>
  <c r="Q163" i="1" s="1"/>
  <c r="R163" i="1" s="1"/>
  <c r="O164" i="1"/>
  <c r="Q164" i="1" s="1"/>
  <c r="R164" i="1" s="1"/>
  <c r="O165" i="1"/>
  <c r="Q165" i="1" s="1"/>
  <c r="R165" i="1" s="1"/>
  <c r="O166" i="1"/>
  <c r="Q166" i="1" s="1"/>
  <c r="R166" i="1" s="1"/>
  <c r="O167" i="1"/>
  <c r="Q167" i="1" s="1"/>
  <c r="R167" i="1" s="1"/>
  <c r="O168" i="1"/>
  <c r="Q168" i="1" s="1"/>
  <c r="R168" i="1" s="1"/>
  <c r="O169" i="1"/>
  <c r="Q169" i="1" s="1"/>
  <c r="R169" i="1" s="1"/>
  <c r="O170" i="1"/>
  <c r="Q170" i="1" s="1"/>
  <c r="R170" i="1" s="1"/>
  <c r="O171" i="1"/>
  <c r="Q171" i="1" s="1"/>
  <c r="R171" i="1" s="1"/>
  <c r="O172" i="1"/>
  <c r="Q172" i="1" s="1"/>
  <c r="R172" i="1" s="1"/>
  <c r="O173" i="1"/>
  <c r="Q173" i="1" s="1"/>
  <c r="R173" i="1" s="1"/>
  <c r="O174" i="1"/>
  <c r="Q174" i="1" s="1"/>
  <c r="R174" i="1" s="1"/>
  <c r="O175" i="1"/>
  <c r="Q175" i="1" s="1"/>
  <c r="R175" i="1" s="1"/>
  <c r="O176" i="1"/>
  <c r="Q176" i="1" s="1"/>
  <c r="R176" i="1" s="1"/>
  <c r="O177" i="1"/>
  <c r="Q177" i="1" s="1"/>
  <c r="R177" i="1" s="1"/>
  <c r="O178" i="1"/>
  <c r="Q178" i="1" s="1"/>
  <c r="R178" i="1" s="1"/>
  <c r="O179" i="1"/>
  <c r="Q179" i="1" s="1"/>
  <c r="R179" i="1" s="1"/>
  <c r="O180" i="1"/>
  <c r="Q180" i="1" s="1"/>
  <c r="R180" i="1" s="1"/>
  <c r="O181" i="1"/>
  <c r="Q181" i="1" s="1"/>
  <c r="R181" i="1" s="1"/>
  <c r="O182" i="1"/>
  <c r="Q182" i="1" s="1"/>
  <c r="R182" i="1" s="1"/>
  <c r="O183" i="1"/>
  <c r="Q183" i="1" s="1"/>
  <c r="R183" i="1" s="1"/>
  <c r="O184" i="1"/>
  <c r="Q184" i="1" s="1"/>
  <c r="R184" i="1" s="1"/>
  <c r="O185" i="1"/>
  <c r="Q185" i="1" s="1"/>
  <c r="R185" i="1" s="1"/>
  <c r="O186" i="1"/>
  <c r="Q186" i="1" s="1"/>
  <c r="R186" i="1" s="1"/>
  <c r="O187" i="1"/>
  <c r="Q187" i="1" s="1"/>
  <c r="R187" i="1" s="1"/>
  <c r="O188" i="1"/>
  <c r="Q188" i="1" s="1"/>
  <c r="R188" i="1" s="1"/>
  <c r="O189" i="1"/>
  <c r="Q189" i="1" s="1"/>
  <c r="R189" i="1" s="1"/>
  <c r="O190" i="1"/>
  <c r="Q190" i="1" s="1"/>
  <c r="R190" i="1" s="1"/>
  <c r="O191" i="1"/>
  <c r="Q191" i="1" s="1"/>
  <c r="R191" i="1" s="1"/>
  <c r="O192" i="1"/>
  <c r="Q192" i="1" s="1"/>
  <c r="R192" i="1" s="1"/>
  <c r="O193" i="1"/>
  <c r="Q193" i="1" s="1"/>
  <c r="R193" i="1" s="1"/>
  <c r="O194" i="1"/>
  <c r="Q194" i="1" s="1"/>
  <c r="R194" i="1" s="1"/>
  <c r="O195" i="1"/>
  <c r="Q195" i="1" s="1"/>
  <c r="R195" i="1" s="1"/>
  <c r="O196" i="1"/>
  <c r="Q196" i="1" s="1"/>
  <c r="R196" i="1" s="1"/>
  <c r="O197" i="1"/>
  <c r="Q197" i="1" s="1"/>
  <c r="R197" i="1" s="1"/>
  <c r="O198" i="1"/>
  <c r="Q198" i="1" s="1"/>
  <c r="R198" i="1" s="1"/>
  <c r="O199" i="1"/>
  <c r="Q199" i="1" s="1"/>
  <c r="R199" i="1" s="1"/>
  <c r="O200" i="1"/>
  <c r="Q200" i="1" s="1"/>
  <c r="R200" i="1" s="1"/>
  <c r="O201" i="1"/>
  <c r="Q201" i="1" s="1"/>
  <c r="R201" i="1" s="1"/>
  <c r="O202" i="1"/>
  <c r="Q202" i="1" s="1"/>
  <c r="R202" i="1" s="1"/>
  <c r="O203" i="1"/>
  <c r="Q203" i="1" s="1"/>
  <c r="R203" i="1" s="1"/>
  <c r="O204" i="1"/>
  <c r="Q204" i="1" s="1"/>
  <c r="R204" i="1" s="1"/>
  <c r="O205" i="1"/>
  <c r="Q205" i="1" s="1"/>
  <c r="R205" i="1" s="1"/>
  <c r="O206" i="1"/>
  <c r="Q206" i="1" s="1"/>
  <c r="R206" i="1" s="1"/>
  <c r="O207" i="1"/>
  <c r="Q207" i="1" s="1"/>
  <c r="R207" i="1" s="1"/>
  <c r="O208" i="1"/>
  <c r="Q208" i="1" s="1"/>
  <c r="R208" i="1" s="1"/>
  <c r="O209" i="1"/>
  <c r="Q209" i="1" s="1"/>
  <c r="R209" i="1" s="1"/>
  <c r="O210" i="1"/>
  <c r="Q210" i="1" s="1"/>
  <c r="R210" i="1" s="1"/>
  <c r="O211" i="1"/>
  <c r="Q211" i="1" s="1"/>
  <c r="R211" i="1" s="1"/>
  <c r="O212" i="1"/>
  <c r="Q212" i="1" s="1"/>
  <c r="R212" i="1" s="1"/>
  <c r="O213" i="1"/>
  <c r="Q213" i="1" s="1"/>
  <c r="R213" i="1" s="1"/>
  <c r="O214" i="1"/>
  <c r="Q214" i="1" s="1"/>
  <c r="R214" i="1" s="1"/>
  <c r="O215" i="1"/>
  <c r="Q215" i="1" s="1"/>
  <c r="R215" i="1" s="1"/>
  <c r="O216" i="1"/>
  <c r="Q216" i="1" s="1"/>
  <c r="R216" i="1" s="1"/>
  <c r="O217" i="1"/>
  <c r="Q217" i="1" s="1"/>
  <c r="R217" i="1" s="1"/>
  <c r="O218" i="1"/>
  <c r="Q218" i="1" s="1"/>
  <c r="R218" i="1" s="1"/>
  <c r="O219" i="1"/>
  <c r="Q219" i="1" s="1"/>
  <c r="R219" i="1" s="1"/>
  <c r="O220" i="1"/>
  <c r="Q220" i="1" s="1"/>
  <c r="R220" i="1" s="1"/>
  <c r="O221" i="1"/>
  <c r="Q221" i="1" s="1"/>
  <c r="R221" i="1" s="1"/>
  <c r="O222" i="1"/>
  <c r="Q222" i="1" s="1"/>
  <c r="R222" i="1" s="1"/>
  <c r="O223" i="1"/>
  <c r="Q223" i="1" s="1"/>
  <c r="R223" i="1" s="1"/>
  <c r="O224" i="1"/>
  <c r="Q224" i="1" s="1"/>
  <c r="R224" i="1" s="1"/>
  <c r="O225" i="1"/>
  <c r="Q225" i="1" s="1"/>
  <c r="R225" i="1" s="1"/>
  <c r="O226" i="1"/>
  <c r="Q226" i="1" s="1"/>
  <c r="R226" i="1" s="1"/>
  <c r="O227" i="1"/>
  <c r="Q227" i="1" s="1"/>
  <c r="R227" i="1" s="1"/>
  <c r="O228" i="1"/>
  <c r="Q228" i="1" s="1"/>
  <c r="R228" i="1" s="1"/>
  <c r="O229" i="1"/>
  <c r="Q229" i="1" s="1"/>
  <c r="R229" i="1" s="1"/>
  <c r="O230" i="1"/>
  <c r="Q230" i="1" s="1"/>
  <c r="R230" i="1" s="1"/>
  <c r="O231" i="1"/>
  <c r="Q231" i="1" s="1"/>
  <c r="R231" i="1" s="1"/>
  <c r="O232" i="1"/>
  <c r="Q232" i="1" s="1"/>
  <c r="R232" i="1" s="1"/>
  <c r="O233" i="1"/>
  <c r="Q233" i="1" s="1"/>
  <c r="R233" i="1" s="1"/>
  <c r="O234" i="1"/>
  <c r="Q234" i="1" s="1"/>
  <c r="R234" i="1" s="1"/>
  <c r="O235" i="1"/>
  <c r="Q235" i="1" s="1"/>
  <c r="R235" i="1" s="1"/>
  <c r="O236" i="1"/>
  <c r="Q236" i="1" s="1"/>
  <c r="R236" i="1" s="1"/>
  <c r="O237" i="1"/>
  <c r="Q237" i="1" s="1"/>
  <c r="R237" i="1" s="1"/>
  <c r="O238" i="1"/>
  <c r="Q238" i="1" s="1"/>
  <c r="R238" i="1" s="1"/>
  <c r="O239" i="1"/>
  <c r="Q239" i="1" s="1"/>
  <c r="R239" i="1" s="1"/>
  <c r="O240" i="1"/>
  <c r="Q240" i="1" s="1"/>
  <c r="R240" i="1" s="1"/>
  <c r="O241" i="1"/>
  <c r="Q241" i="1" s="1"/>
  <c r="R241" i="1" s="1"/>
  <c r="O242" i="1"/>
  <c r="Q242" i="1" s="1"/>
  <c r="R242" i="1" s="1"/>
  <c r="O243" i="1"/>
  <c r="Q243" i="1" s="1"/>
  <c r="R243" i="1" s="1"/>
  <c r="O244" i="1"/>
  <c r="Q244" i="1" s="1"/>
  <c r="R244" i="1" s="1"/>
  <c r="O245" i="1"/>
  <c r="Q245" i="1" s="1"/>
  <c r="R245" i="1" s="1"/>
  <c r="O246" i="1"/>
  <c r="Q246" i="1" s="1"/>
  <c r="R246" i="1" s="1"/>
  <c r="O247" i="1"/>
  <c r="Q247" i="1" s="1"/>
  <c r="R247" i="1" s="1"/>
  <c r="O248" i="1"/>
  <c r="Q248" i="1" s="1"/>
  <c r="R248" i="1" s="1"/>
  <c r="O249" i="1"/>
  <c r="Q249" i="1" s="1"/>
  <c r="R249" i="1" s="1"/>
  <c r="O250" i="1"/>
  <c r="Q250" i="1" s="1"/>
  <c r="R250" i="1" s="1"/>
  <c r="O251" i="1"/>
  <c r="Q251" i="1" s="1"/>
  <c r="R251" i="1" s="1"/>
  <c r="O252" i="1"/>
  <c r="Q252" i="1" s="1"/>
  <c r="R252" i="1" s="1"/>
  <c r="O253" i="1"/>
  <c r="Q253" i="1" s="1"/>
  <c r="R253" i="1" s="1"/>
  <c r="O254" i="1"/>
  <c r="Q254" i="1" s="1"/>
  <c r="R254" i="1" s="1"/>
  <c r="O255" i="1"/>
  <c r="Q255" i="1" s="1"/>
  <c r="R255" i="1" s="1"/>
  <c r="O256" i="1"/>
  <c r="Q256" i="1" s="1"/>
  <c r="R256" i="1" s="1"/>
  <c r="O257" i="1"/>
  <c r="Q257" i="1" s="1"/>
  <c r="R257" i="1" s="1"/>
  <c r="O258" i="1"/>
  <c r="Q258" i="1" s="1"/>
  <c r="R258" i="1" s="1"/>
  <c r="O259" i="1"/>
  <c r="Q259" i="1" s="1"/>
  <c r="R259" i="1" s="1"/>
  <c r="O260" i="1"/>
  <c r="Q260" i="1" s="1"/>
  <c r="R260" i="1" s="1"/>
  <c r="O261" i="1"/>
  <c r="Q261" i="1" s="1"/>
  <c r="R261" i="1" s="1"/>
  <c r="O262" i="1"/>
  <c r="Q262" i="1" s="1"/>
  <c r="R262" i="1" s="1"/>
  <c r="O263" i="1"/>
  <c r="Q263" i="1" s="1"/>
  <c r="R263" i="1" s="1"/>
  <c r="O264" i="1"/>
  <c r="Q264" i="1" s="1"/>
  <c r="R264" i="1" s="1"/>
  <c r="O265" i="1"/>
  <c r="Q265" i="1" s="1"/>
  <c r="R265" i="1" s="1"/>
  <c r="O266" i="1"/>
  <c r="Q266" i="1" s="1"/>
  <c r="R266" i="1" s="1"/>
  <c r="O267" i="1"/>
  <c r="Q267" i="1" s="1"/>
  <c r="R267" i="1" s="1"/>
  <c r="O268" i="1"/>
  <c r="Q268" i="1" s="1"/>
  <c r="R268" i="1" s="1"/>
  <c r="O269" i="1"/>
  <c r="Q269" i="1" s="1"/>
  <c r="R269" i="1" s="1"/>
  <c r="O270" i="1"/>
  <c r="Q270" i="1" s="1"/>
  <c r="R270" i="1" s="1"/>
  <c r="O271" i="1"/>
  <c r="Q271" i="1" s="1"/>
  <c r="R271" i="1" s="1"/>
  <c r="O272" i="1"/>
  <c r="Q272" i="1" s="1"/>
  <c r="R272" i="1" s="1"/>
  <c r="O273" i="1"/>
  <c r="Q273" i="1" s="1"/>
  <c r="R273" i="1" s="1"/>
  <c r="O274" i="1"/>
  <c r="Q274" i="1" s="1"/>
  <c r="R274" i="1" s="1"/>
  <c r="O275" i="1"/>
  <c r="Q275" i="1" s="1"/>
  <c r="R275" i="1" s="1"/>
  <c r="O276" i="1"/>
  <c r="Q276" i="1" s="1"/>
  <c r="R276" i="1" s="1"/>
  <c r="O277" i="1"/>
  <c r="Q277" i="1" s="1"/>
  <c r="R277" i="1" s="1"/>
  <c r="O278" i="1"/>
  <c r="Q278" i="1" s="1"/>
  <c r="R278" i="1" s="1"/>
  <c r="O279" i="1"/>
  <c r="Q279" i="1" s="1"/>
  <c r="R279" i="1" s="1"/>
  <c r="O280" i="1"/>
  <c r="Q280" i="1" s="1"/>
  <c r="R280" i="1" s="1"/>
  <c r="O281" i="1"/>
  <c r="Q281" i="1" s="1"/>
  <c r="R281" i="1" s="1"/>
  <c r="O282" i="1"/>
  <c r="Q282" i="1" s="1"/>
  <c r="R282" i="1" s="1"/>
  <c r="O283" i="1"/>
  <c r="Q283" i="1" s="1"/>
  <c r="R283" i="1" s="1"/>
  <c r="O284" i="1"/>
  <c r="Q284" i="1" s="1"/>
  <c r="R284" i="1" s="1"/>
  <c r="O285" i="1"/>
  <c r="Q285" i="1" s="1"/>
  <c r="R285" i="1" s="1"/>
  <c r="O286" i="1"/>
  <c r="Q286" i="1" s="1"/>
  <c r="R286" i="1" s="1"/>
  <c r="O287" i="1"/>
  <c r="Q287" i="1" s="1"/>
  <c r="R287" i="1" s="1"/>
  <c r="O288" i="1"/>
  <c r="Q288" i="1" s="1"/>
  <c r="R288" i="1" s="1"/>
  <c r="O289" i="1"/>
  <c r="Q289" i="1" s="1"/>
  <c r="R289" i="1" s="1"/>
  <c r="O290" i="1"/>
  <c r="Q290" i="1" s="1"/>
  <c r="R290" i="1" s="1"/>
  <c r="O291" i="1"/>
  <c r="Q291" i="1" s="1"/>
  <c r="R291" i="1" s="1"/>
  <c r="O292" i="1"/>
  <c r="Q292" i="1" s="1"/>
  <c r="R292" i="1" s="1"/>
  <c r="O293" i="1"/>
  <c r="Q293" i="1" s="1"/>
  <c r="R293" i="1" s="1"/>
  <c r="O294" i="1"/>
  <c r="Q294" i="1" s="1"/>
  <c r="R294" i="1" s="1"/>
  <c r="O295" i="1"/>
  <c r="Q295" i="1" s="1"/>
  <c r="R295" i="1" s="1"/>
  <c r="O296" i="1"/>
  <c r="Q296" i="1" s="1"/>
  <c r="R296" i="1" s="1"/>
  <c r="O297" i="1"/>
  <c r="Q297" i="1" s="1"/>
  <c r="R297" i="1" s="1"/>
  <c r="O298" i="1"/>
  <c r="Q298" i="1" s="1"/>
  <c r="R298" i="1" s="1"/>
  <c r="O299" i="1"/>
  <c r="Q299" i="1" s="1"/>
  <c r="R299" i="1" s="1"/>
  <c r="O300" i="1"/>
  <c r="Q300" i="1" s="1"/>
  <c r="R300" i="1" s="1"/>
  <c r="O301" i="1"/>
  <c r="Q301" i="1" s="1"/>
  <c r="R301" i="1" s="1"/>
  <c r="O302" i="1"/>
  <c r="Q302" i="1" s="1"/>
  <c r="R302" i="1" s="1"/>
  <c r="O303" i="1"/>
  <c r="Q303" i="1" s="1"/>
  <c r="R303" i="1" s="1"/>
  <c r="O304" i="1"/>
  <c r="Q304" i="1" s="1"/>
  <c r="R304" i="1" s="1"/>
  <c r="O305" i="1"/>
  <c r="Q305" i="1" s="1"/>
  <c r="R305" i="1" s="1"/>
  <c r="O306" i="1"/>
  <c r="Q306" i="1" s="1"/>
  <c r="R306" i="1" s="1"/>
  <c r="O307" i="1"/>
  <c r="Q307" i="1" s="1"/>
  <c r="R307" i="1" s="1"/>
  <c r="O308" i="1"/>
  <c r="Q308" i="1" s="1"/>
  <c r="R308" i="1" s="1"/>
  <c r="O309" i="1"/>
  <c r="Q309" i="1" s="1"/>
  <c r="R309" i="1" s="1"/>
  <c r="O310" i="1"/>
  <c r="Q310" i="1" s="1"/>
  <c r="R310" i="1" s="1"/>
  <c r="O311" i="1"/>
  <c r="Q311" i="1" s="1"/>
  <c r="R311" i="1" s="1"/>
  <c r="O312" i="1"/>
  <c r="Q312" i="1" s="1"/>
  <c r="R312" i="1" s="1"/>
  <c r="O313" i="1"/>
  <c r="Q313" i="1" s="1"/>
  <c r="R313" i="1" s="1"/>
  <c r="O314" i="1"/>
  <c r="Q314" i="1" s="1"/>
  <c r="R314" i="1" s="1"/>
  <c r="O315" i="1"/>
  <c r="Q315" i="1" s="1"/>
  <c r="R315" i="1" s="1"/>
  <c r="O316" i="1"/>
  <c r="Q316" i="1" s="1"/>
  <c r="R316" i="1" s="1"/>
  <c r="O317" i="1"/>
  <c r="Q317" i="1" s="1"/>
  <c r="R317" i="1" s="1"/>
  <c r="O318" i="1"/>
  <c r="Q318" i="1" s="1"/>
  <c r="R318" i="1" s="1"/>
  <c r="O319" i="1"/>
  <c r="Q319" i="1" s="1"/>
  <c r="R319" i="1" s="1"/>
  <c r="O320" i="1"/>
  <c r="Q320" i="1" s="1"/>
  <c r="R320" i="1" s="1"/>
  <c r="O321" i="1"/>
  <c r="Q321" i="1" s="1"/>
  <c r="R321" i="1" s="1"/>
  <c r="O322" i="1"/>
  <c r="Q322" i="1" s="1"/>
  <c r="R322" i="1" s="1"/>
  <c r="O323" i="1"/>
  <c r="Q323" i="1" s="1"/>
  <c r="R323" i="1" s="1"/>
  <c r="O324" i="1"/>
  <c r="Q324" i="1" s="1"/>
  <c r="R324" i="1" s="1"/>
  <c r="O325" i="1"/>
  <c r="Q325" i="1" s="1"/>
  <c r="R325" i="1" s="1"/>
  <c r="O326" i="1"/>
  <c r="Q326" i="1" s="1"/>
  <c r="R326" i="1" s="1"/>
  <c r="O327" i="1"/>
  <c r="Q327" i="1" s="1"/>
  <c r="R327" i="1" s="1"/>
  <c r="O328" i="1"/>
  <c r="Q328" i="1" s="1"/>
  <c r="R328" i="1" s="1"/>
  <c r="O329" i="1"/>
  <c r="Q329" i="1" s="1"/>
  <c r="R329" i="1" s="1"/>
  <c r="O330" i="1"/>
  <c r="Q330" i="1" s="1"/>
  <c r="R330" i="1" s="1"/>
  <c r="O331" i="1"/>
  <c r="Q331" i="1" s="1"/>
  <c r="R331" i="1" s="1"/>
  <c r="O332" i="1"/>
  <c r="Q332" i="1" s="1"/>
  <c r="R332" i="1" s="1"/>
  <c r="O333" i="1"/>
  <c r="Q333" i="1" s="1"/>
  <c r="R333" i="1" s="1"/>
  <c r="O334" i="1"/>
  <c r="Q334" i="1" s="1"/>
  <c r="R334" i="1" s="1"/>
  <c r="O335" i="1"/>
  <c r="Q335" i="1" s="1"/>
  <c r="R335" i="1" s="1"/>
  <c r="O336" i="1"/>
  <c r="Q336" i="1" s="1"/>
  <c r="R336" i="1" s="1"/>
  <c r="O337" i="1"/>
  <c r="Q337" i="1" s="1"/>
  <c r="R337" i="1" s="1"/>
  <c r="O338" i="1"/>
  <c r="Q338" i="1" s="1"/>
  <c r="R338" i="1" s="1"/>
  <c r="O339" i="1"/>
  <c r="Q339" i="1" s="1"/>
  <c r="R339" i="1" s="1"/>
  <c r="O340" i="1"/>
  <c r="Q340" i="1" s="1"/>
  <c r="R340" i="1" s="1"/>
  <c r="O341" i="1"/>
  <c r="Q341" i="1" s="1"/>
  <c r="R341" i="1" s="1"/>
  <c r="O342" i="1"/>
  <c r="Q342" i="1" s="1"/>
  <c r="R342" i="1" s="1"/>
  <c r="O343" i="1"/>
  <c r="Q343" i="1" s="1"/>
  <c r="R343" i="1" s="1"/>
  <c r="O344" i="1"/>
  <c r="Q344" i="1" s="1"/>
  <c r="R344" i="1" s="1"/>
  <c r="O345" i="1"/>
  <c r="Q345" i="1" s="1"/>
  <c r="R345" i="1" s="1"/>
  <c r="O346" i="1"/>
  <c r="Q346" i="1" s="1"/>
  <c r="R346" i="1" s="1"/>
  <c r="O347" i="1"/>
  <c r="Q347" i="1" s="1"/>
  <c r="R347" i="1" s="1"/>
  <c r="O348" i="1"/>
  <c r="Q348" i="1" s="1"/>
  <c r="R348" i="1" s="1"/>
  <c r="O349" i="1"/>
  <c r="Q349" i="1" s="1"/>
  <c r="R349" i="1" s="1"/>
  <c r="O350" i="1"/>
  <c r="Q350" i="1" s="1"/>
  <c r="R350" i="1" s="1"/>
  <c r="O351" i="1"/>
  <c r="Q351" i="1" s="1"/>
  <c r="R351" i="1" s="1"/>
  <c r="O352" i="1"/>
  <c r="Q352" i="1" s="1"/>
  <c r="R352" i="1" s="1"/>
  <c r="O353" i="1"/>
  <c r="Q353" i="1" s="1"/>
  <c r="R353" i="1" s="1"/>
  <c r="O354" i="1"/>
  <c r="Q354" i="1" s="1"/>
  <c r="R354" i="1" s="1"/>
  <c r="O355" i="1"/>
  <c r="Q355" i="1" s="1"/>
  <c r="R355" i="1" s="1"/>
  <c r="O356" i="1"/>
  <c r="Q356" i="1" s="1"/>
  <c r="R356" i="1" s="1"/>
  <c r="O357" i="1"/>
  <c r="Q357" i="1" s="1"/>
  <c r="R357" i="1" s="1"/>
  <c r="O358" i="1"/>
  <c r="Q358" i="1" s="1"/>
  <c r="R358" i="1" s="1"/>
  <c r="O359" i="1"/>
  <c r="Q359" i="1" s="1"/>
  <c r="R359" i="1" s="1"/>
  <c r="O360" i="1"/>
  <c r="Q360" i="1" s="1"/>
  <c r="R360" i="1" s="1"/>
  <c r="O361" i="1"/>
  <c r="Q361" i="1" s="1"/>
  <c r="R361" i="1" s="1"/>
  <c r="O362" i="1"/>
  <c r="Q362" i="1" s="1"/>
  <c r="R362" i="1" s="1"/>
  <c r="O363" i="1"/>
  <c r="Q363" i="1" s="1"/>
  <c r="R363" i="1" s="1"/>
  <c r="O364" i="1"/>
  <c r="Q364" i="1" s="1"/>
  <c r="R364" i="1" s="1"/>
  <c r="O365" i="1"/>
  <c r="Q365" i="1" s="1"/>
  <c r="R365" i="1" s="1"/>
  <c r="O366" i="1"/>
  <c r="Q366" i="1" s="1"/>
  <c r="R366" i="1" s="1"/>
  <c r="O367" i="1"/>
  <c r="Q367" i="1" s="1"/>
  <c r="R367" i="1" s="1"/>
  <c r="O368" i="1"/>
  <c r="Q368" i="1" s="1"/>
  <c r="R368" i="1" s="1"/>
  <c r="O369" i="1"/>
  <c r="Q369" i="1" s="1"/>
  <c r="R369" i="1" s="1"/>
  <c r="O370" i="1"/>
  <c r="Q370" i="1" s="1"/>
  <c r="R370" i="1" s="1"/>
  <c r="O371" i="1"/>
  <c r="Q371" i="1" s="1"/>
  <c r="R371" i="1" s="1"/>
  <c r="O372" i="1"/>
  <c r="Q372" i="1" s="1"/>
  <c r="R372" i="1" s="1"/>
  <c r="O373" i="1"/>
  <c r="Q373" i="1" s="1"/>
  <c r="R373" i="1" s="1"/>
  <c r="O374" i="1"/>
  <c r="Q374" i="1" s="1"/>
  <c r="R374" i="1" s="1"/>
  <c r="O375" i="1"/>
  <c r="Q375" i="1" s="1"/>
  <c r="R375" i="1" s="1"/>
  <c r="O376" i="1"/>
  <c r="Q376" i="1" s="1"/>
  <c r="R376" i="1" s="1"/>
  <c r="O377" i="1"/>
  <c r="Q377" i="1" s="1"/>
  <c r="R377" i="1" s="1"/>
  <c r="O378" i="1"/>
  <c r="Q378" i="1" s="1"/>
  <c r="R378" i="1" s="1"/>
  <c r="O379" i="1"/>
  <c r="Q379" i="1" s="1"/>
  <c r="R379" i="1" s="1"/>
  <c r="O380" i="1"/>
  <c r="Q380" i="1" s="1"/>
  <c r="R380" i="1" s="1"/>
  <c r="O381" i="1"/>
  <c r="Q381" i="1" s="1"/>
  <c r="R381" i="1" s="1"/>
  <c r="O382" i="1"/>
  <c r="Q382" i="1" s="1"/>
  <c r="R382" i="1" s="1"/>
  <c r="O383" i="1"/>
  <c r="Q383" i="1" s="1"/>
  <c r="R383" i="1" s="1"/>
  <c r="O384" i="1"/>
  <c r="Q384" i="1" s="1"/>
  <c r="R384" i="1" s="1"/>
  <c r="O385" i="1"/>
  <c r="Q385" i="1" s="1"/>
  <c r="R385" i="1" s="1"/>
  <c r="O386" i="1"/>
  <c r="Q386" i="1" s="1"/>
  <c r="R386" i="1" s="1"/>
  <c r="O387" i="1"/>
  <c r="Q387" i="1" s="1"/>
  <c r="R387" i="1" s="1"/>
  <c r="O388" i="1"/>
  <c r="Q388" i="1" s="1"/>
  <c r="R388" i="1" s="1"/>
  <c r="O389" i="1"/>
  <c r="Q389" i="1" s="1"/>
  <c r="R389" i="1" s="1"/>
  <c r="O390" i="1"/>
  <c r="Q390" i="1" s="1"/>
  <c r="R390" i="1" s="1"/>
  <c r="O391" i="1"/>
  <c r="Q391" i="1" s="1"/>
  <c r="R391" i="1" s="1"/>
  <c r="O392" i="1"/>
  <c r="Q392" i="1" s="1"/>
  <c r="R392" i="1" s="1"/>
  <c r="O393" i="1"/>
  <c r="Q393" i="1" s="1"/>
  <c r="R393" i="1" s="1"/>
  <c r="O394" i="1"/>
  <c r="Q394" i="1" s="1"/>
  <c r="R394" i="1" s="1"/>
  <c r="O395" i="1"/>
  <c r="Q395" i="1" s="1"/>
  <c r="R395" i="1" s="1"/>
  <c r="O396" i="1"/>
  <c r="Q396" i="1" s="1"/>
  <c r="R396" i="1" s="1"/>
  <c r="O397" i="1"/>
  <c r="Q397" i="1" s="1"/>
  <c r="R397" i="1" s="1"/>
  <c r="O398" i="1"/>
  <c r="Q398" i="1" s="1"/>
  <c r="R398" i="1" s="1"/>
  <c r="O399" i="1"/>
  <c r="Q399" i="1" s="1"/>
  <c r="R399" i="1" s="1"/>
  <c r="O400" i="1"/>
  <c r="Q400" i="1" s="1"/>
  <c r="R400" i="1" s="1"/>
  <c r="O401" i="1"/>
  <c r="Q401" i="1" s="1"/>
  <c r="R401" i="1" s="1"/>
  <c r="O402" i="1"/>
  <c r="Q402" i="1" s="1"/>
  <c r="R402" i="1" s="1"/>
  <c r="O403" i="1"/>
  <c r="Q403" i="1" s="1"/>
  <c r="R403" i="1" s="1"/>
  <c r="O404" i="1"/>
  <c r="Q404" i="1" s="1"/>
  <c r="R404" i="1" s="1"/>
  <c r="O405" i="1"/>
  <c r="Q405" i="1" s="1"/>
  <c r="R405" i="1" s="1"/>
  <c r="O406" i="1"/>
  <c r="Q406" i="1" s="1"/>
  <c r="R406" i="1" s="1"/>
  <c r="O407" i="1"/>
  <c r="Q407" i="1" s="1"/>
  <c r="R407" i="1" s="1"/>
  <c r="O408" i="1"/>
  <c r="Q408" i="1" s="1"/>
  <c r="R408" i="1" s="1"/>
  <c r="O409" i="1"/>
  <c r="Q409" i="1" s="1"/>
  <c r="R409" i="1" s="1"/>
  <c r="O410" i="1"/>
  <c r="Q410" i="1" s="1"/>
  <c r="R410" i="1" s="1"/>
  <c r="O411" i="1"/>
  <c r="Q411" i="1" s="1"/>
  <c r="R411" i="1" s="1"/>
  <c r="O412" i="1"/>
  <c r="Q412" i="1" s="1"/>
  <c r="R412" i="1" s="1"/>
  <c r="O413" i="1"/>
  <c r="Q413" i="1" s="1"/>
  <c r="R413" i="1" s="1"/>
  <c r="O414" i="1"/>
  <c r="Q414" i="1" s="1"/>
  <c r="R414" i="1" s="1"/>
  <c r="O415" i="1"/>
  <c r="Q415" i="1" s="1"/>
  <c r="R415" i="1" s="1"/>
  <c r="O416" i="1"/>
  <c r="Q416" i="1" s="1"/>
  <c r="R416" i="1" s="1"/>
  <c r="O417" i="1"/>
  <c r="Q417" i="1" s="1"/>
  <c r="R417" i="1" s="1"/>
  <c r="O418" i="1"/>
  <c r="Q418" i="1" s="1"/>
  <c r="R418" i="1" s="1"/>
  <c r="O419" i="1"/>
  <c r="Q419" i="1" s="1"/>
  <c r="R419" i="1" s="1"/>
  <c r="O420" i="1"/>
  <c r="Q420" i="1" s="1"/>
  <c r="R420" i="1" s="1"/>
  <c r="O421" i="1"/>
  <c r="Q421" i="1" s="1"/>
  <c r="R421" i="1" s="1"/>
  <c r="O422" i="1"/>
  <c r="Q422" i="1" s="1"/>
  <c r="R422" i="1" s="1"/>
  <c r="O423" i="1"/>
  <c r="Q423" i="1" s="1"/>
  <c r="R423" i="1" s="1"/>
  <c r="O424" i="1"/>
  <c r="Q424" i="1" s="1"/>
  <c r="R424" i="1" s="1"/>
  <c r="O425" i="1"/>
  <c r="Q425" i="1" s="1"/>
  <c r="R425" i="1" s="1"/>
  <c r="O426" i="1"/>
  <c r="Q426" i="1" s="1"/>
  <c r="R426" i="1" s="1"/>
  <c r="O427" i="1"/>
  <c r="Q427" i="1" s="1"/>
  <c r="R427" i="1" s="1"/>
  <c r="O428" i="1"/>
  <c r="Q428" i="1" s="1"/>
  <c r="R428" i="1" s="1"/>
  <c r="O429" i="1"/>
  <c r="Q429" i="1" s="1"/>
  <c r="R429" i="1" s="1"/>
  <c r="O430" i="1"/>
  <c r="Q430" i="1" s="1"/>
  <c r="R430" i="1" s="1"/>
  <c r="O431" i="1"/>
  <c r="Q431" i="1" s="1"/>
  <c r="R431" i="1" s="1"/>
  <c r="O432" i="1"/>
  <c r="Q432" i="1" s="1"/>
  <c r="R432" i="1" s="1"/>
  <c r="O433" i="1"/>
  <c r="Q433" i="1" s="1"/>
  <c r="R433" i="1" s="1"/>
  <c r="O434" i="1"/>
  <c r="Q434" i="1" s="1"/>
  <c r="R434" i="1" s="1"/>
  <c r="O435" i="1"/>
  <c r="Q435" i="1" s="1"/>
  <c r="R435" i="1" s="1"/>
  <c r="O436" i="1"/>
  <c r="Q436" i="1" s="1"/>
  <c r="R436" i="1" s="1"/>
  <c r="O437" i="1"/>
  <c r="Q437" i="1" s="1"/>
  <c r="R437" i="1" s="1"/>
  <c r="O438" i="1"/>
  <c r="Q438" i="1" s="1"/>
  <c r="R438" i="1" s="1"/>
  <c r="O439" i="1"/>
  <c r="Q439" i="1" s="1"/>
  <c r="R439" i="1" s="1"/>
  <c r="O440" i="1"/>
  <c r="Q440" i="1" s="1"/>
  <c r="R440" i="1" s="1"/>
  <c r="O441" i="1"/>
  <c r="Q441" i="1" s="1"/>
  <c r="R441" i="1" s="1"/>
  <c r="O442" i="1"/>
  <c r="Q442" i="1" s="1"/>
  <c r="R442" i="1" s="1"/>
  <c r="O443" i="1"/>
  <c r="Q443" i="1" s="1"/>
  <c r="R443" i="1" s="1"/>
  <c r="O444" i="1"/>
  <c r="Q444" i="1" s="1"/>
  <c r="R444" i="1" s="1"/>
  <c r="O445" i="1"/>
  <c r="Q445" i="1" s="1"/>
  <c r="R445" i="1" s="1"/>
  <c r="O446" i="1"/>
  <c r="Q446" i="1" s="1"/>
  <c r="R446" i="1" s="1"/>
  <c r="O447" i="1"/>
  <c r="Q447" i="1" s="1"/>
  <c r="R447" i="1" s="1"/>
  <c r="O448" i="1"/>
  <c r="Q448" i="1" s="1"/>
  <c r="R448" i="1" s="1"/>
  <c r="O449" i="1"/>
  <c r="Q449" i="1" s="1"/>
  <c r="R449" i="1" s="1"/>
  <c r="O450" i="1"/>
  <c r="Q450" i="1" s="1"/>
  <c r="R450" i="1" s="1"/>
  <c r="O451" i="1"/>
  <c r="Q451" i="1" s="1"/>
  <c r="R451" i="1" s="1"/>
  <c r="O452" i="1"/>
  <c r="Q452" i="1" s="1"/>
  <c r="R452" i="1" s="1"/>
  <c r="O453" i="1"/>
  <c r="Q453" i="1" s="1"/>
  <c r="R453" i="1" s="1"/>
  <c r="O454" i="1"/>
  <c r="Q454" i="1" s="1"/>
  <c r="R454" i="1" s="1"/>
  <c r="O455" i="1"/>
  <c r="Q455" i="1" s="1"/>
  <c r="R455" i="1" s="1"/>
  <c r="O456" i="1"/>
  <c r="Q456" i="1" s="1"/>
  <c r="R456" i="1" s="1"/>
  <c r="O457" i="1"/>
  <c r="Q457" i="1" s="1"/>
  <c r="R457" i="1" s="1"/>
  <c r="O458" i="1"/>
  <c r="Q458" i="1" s="1"/>
  <c r="R458" i="1" s="1"/>
  <c r="O459" i="1"/>
  <c r="Q459" i="1" s="1"/>
  <c r="R459" i="1" s="1"/>
  <c r="O460" i="1"/>
  <c r="Q460" i="1" s="1"/>
  <c r="R460" i="1" s="1"/>
  <c r="O461" i="1"/>
  <c r="Q461" i="1" s="1"/>
  <c r="R461" i="1" s="1"/>
  <c r="O462" i="1"/>
  <c r="Q462" i="1" s="1"/>
  <c r="R462" i="1" s="1"/>
  <c r="O463" i="1"/>
  <c r="Q463" i="1" s="1"/>
  <c r="R463" i="1" s="1"/>
  <c r="O464" i="1"/>
  <c r="Q464" i="1" s="1"/>
  <c r="R464" i="1" s="1"/>
  <c r="O465" i="1"/>
  <c r="Q465" i="1" s="1"/>
  <c r="R465" i="1" s="1"/>
  <c r="O466" i="1"/>
  <c r="Q466" i="1" s="1"/>
  <c r="R466" i="1" s="1"/>
  <c r="O467" i="1"/>
  <c r="Q467" i="1" s="1"/>
  <c r="R467" i="1" s="1"/>
  <c r="O468" i="1"/>
  <c r="Q468" i="1" s="1"/>
  <c r="R468" i="1" s="1"/>
  <c r="O469" i="1"/>
  <c r="Q469" i="1" s="1"/>
  <c r="R469" i="1" s="1"/>
  <c r="O470" i="1"/>
  <c r="Q470" i="1" s="1"/>
  <c r="R470" i="1" s="1"/>
  <c r="O471" i="1"/>
  <c r="Q471" i="1" s="1"/>
  <c r="R471" i="1" s="1"/>
  <c r="O472" i="1"/>
  <c r="Q472" i="1" s="1"/>
  <c r="R472" i="1" s="1"/>
  <c r="O473" i="1"/>
  <c r="Q473" i="1" s="1"/>
  <c r="R473" i="1" s="1"/>
  <c r="O474" i="1"/>
  <c r="Q474" i="1" s="1"/>
  <c r="R474" i="1" s="1"/>
  <c r="O475" i="1"/>
  <c r="Q475" i="1" s="1"/>
  <c r="R475" i="1" s="1"/>
  <c r="O476" i="1"/>
  <c r="Q476" i="1" s="1"/>
  <c r="R476" i="1" s="1"/>
  <c r="O477" i="1"/>
  <c r="Q477" i="1" s="1"/>
  <c r="R477" i="1" s="1"/>
  <c r="O478" i="1"/>
  <c r="Q478" i="1" s="1"/>
  <c r="R478" i="1" s="1"/>
  <c r="O479" i="1"/>
  <c r="Q479" i="1" s="1"/>
  <c r="R479" i="1" s="1"/>
  <c r="O480" i="1"/>
  <c r="Q480" i="1" s="1"/>
  <c r="R480" i="1" s="1"/>
  <c r="O481" i="1"/>
  <c r="Q481" i="1" s="1"/>
  <c r="R481" i="1" s="1"/>
  <c r="O482" i="1"/>
  <c r="Q482" i="1" s="1"/>
  <c r="R482" i="1" s="1"/>
  <c r="O483" i="1"/>
  <c r="Q483" i="1" s="1"/>
  <c r="R483" i="1" s="1"/>
  <c r="O484" i="1"/>
  <c r="Q484" i="1" s="1"/>
  <c r="R484" i="1" s="1"/>
  <c r="O485" i="1"/>
  <c r="Q485" i="1" s="1"/>
  <c r="R485" i="1" s="1"/>
  <c r="O486" i="1"/>
  <c r="Q486" i="1" s="1"/>
  <c r="R486" i="1" s="1"/>
  <c r="O487" i="1"/>
  <c r="Q487" i="1" s="1"/>
  <c r="R487" i="1" s="1"/>
  <c r="O488" i="1"/>
  <c r="Q488" i="1" s="1"/>
  <c r="R488" i="1" s="1"/>
  <c r="O489" i="1"/>
  <c r="Q489" i="1" s="1"/>
  <c r="R489" i="1" s="1"/>
  <c r="O490" i="1"/>
  <c r="Q490" i="1" s="1"/>
  <c r="R490" i="1" s="1"/>
  <c r="O491" i="1"/>
  <c r="Q491" i="1" s="1"/>
  <c r="R491" i="1" s="1"/>
  <c r="O492" i="1"/>
  <c r="Q492" i="1" s="1"/>
  <c r="R492" i="1" s="1"/>
  <c r="O493" i="1"/>
  <c r="Q493" i="1" s="1"/>
  <c r="R493" i="1" s="1"/>
  <c r="O494" i="1"/>
  <c r="Q494" i="1" s="1"/>
  <c r="R494" i="1" s="1"/>
  <c r="O495" i="1"/>
  <c r="Q495" i="1" s="1"/>
  <c r="R495" i="1" s="1"/>
  <c r="O496" i="1"/>
  <c r="Q496" i="1" s="1"/>
  <c r="R496" i="1" s="1"/>
  <c r="O497" i="1"/>
  <c r="Q497" i="1" s="1"/>
  <c r="R497" i="1" s="1"/>
  <c r="O498" i="1"/>
  <c r="Q498" i="1" s="1"/>
  <c r="R498" i="1" s="1"/>
  <c r="O499" i="1"/>
  <c r="Q499" i="1" s="1"/>
  <c r="R499" i="1" s="1"/>
  <c r="O500" i="1"/>
  <c r="Q500" i="1" s="1"/>
  <c r="R500" i="1" s="1"/>
  <c r="O501" i="1"/>
  <c r="Q501" i="1" s="1"/>
  <c r="R501" i="1" s="1"/>
  <c r="O502" i="1"/>
  <c r="Q502" i="1" s="1"/>
  <c r="R502" i="1" s="1"/>
  <c r="O503" i="1"/>
  <c r="Q503" i="1" s="1"/>
  <c r="R503" i="1" s="1"/>
  <c r="O504" i="1"/>
  <c r="Q504" i="1" s="1"/>
  <c r="R504" i="1" s="1"/>
  <c r="O505" i="1"/>
  <c r="Q505" i="1" s="1"/>
  <c r="R505" i="1" s="1"/>
  <c r="O506" i="1"/>
  <c r="Q506" i="1" s="1"/>
  <c r="R506" i="1" s="1"/>
  <c r="O507" i="1"/>
  <c r="Q507" i="1" s="1"/>
  <c r="R507" i="1" s="1"/>
  <c r="O508" i="1"/>
  <c r="Q508" i="1" s="1"/>
  <c r="R508" i="1" s="1"/>
  <c r="O509" i="1"/>
  <c r="Q509" i="1" s="1"/>
  <c r="R509" i="1" s="1"/>
  <c r="O510" i="1"/>
  <c r="Q510" i="1" s="1"/>
  <c r="R510" i="1" s="1"/>
  <c r="O511" i="1"/>
  <c r="Q511" i="1" s="1"/>
  <c r="R511" i="1" s="1"/>
  <c r="O512" i="1"/>
  <c r="Q512" i="1" s="1"/>
  <c r="R512" i="1" s="1"/>
  <c r="O513" i="1"/>
  <c r="Q513" i="1" s="1"/>
  <c r="R513" i="1" s="1"/>
  <c r="O514" i="1"/>
  <c r="Q514" i="1" s="1"/>
  <c r="R514" i="1" s="1"/>
  <c r="O515" i="1"/>
  <c r="Q515" i="1" s="1"/>
  <c r="R515" i="1" s="1"/>
  <c r="O516" i="1"/>
  <c r="Q516" i="1" s="1"/>
  <c r="R516" i="1" s="1"/>
  <c r="O517" i="1"/>
  <c r="Q517" i="1" s="1"/>
  <c r="R517" i="1" s="1"/>
  <c r="O518" i="1"/>
  <c r="Q518" i="1" s="1"/>
  <c r="R518" i="1" s="1"/>
  <c r="O519" i="1"/>
  <c r="Q519" i="1" s="1"/>
  <c r="R519" i="1" s="1"/>
  <c r="O520" i="1"/>
  <c r="Q520" i="1" s="1"/>
  <c r="R520" i="1" s="1"/>
  <c r="O521" i="1"/>
  <c r="Q521" i="1" s="1"/>
  <c r="R521" i="1" s="1"/>
  <c r="O522" i="1"/>
  <c r="Q522" i="1" s="1"/>
  <c r="R522" i="1" s="1"/>
  <c r="O523" i="1"/>
  <c r="Q523" i="1" s="1"/>
  <c r="R523" i="1" s="1"/>
  <c r="O524" i="1"/>
  <c r="Q524" i="1" s="1"/>
  <c r="R524" i="1" s="1"/>
  <c r="O525" i="1"/>
  <c r="Q525" i="1" s="1"/>
  <c r="R525" i="1" s="1"/>
  <c r="O526" i="1"/>
  <c r="Q526" i="1" s="1"/>
  <c r="R526" i="1" s="1"/>
  <c r="O527" i="1"/>
  <c r="Q527" i="1" s="1"/>
  <c r="R527" i="1" s="1"/>
  <c r="O528" i="1"/>
  <c r="Q528" i="1" s="1"/>
  <c r="R528" i="1" s="1"/>
  <c r="O529" i="1"/>
  <c r="Q529" i="1" s="1"/>
  <c r="R529" i="1" s="1"/>
  <c r="O530" i="1"/>
  <c r="Q530" i="1" s="1"/>
  <c r="R530" i="1" s="1"/>
  <c r="O531" i="1"/>
  <c r="Q531" i="1" s="1"/>
  <c r="R531" i="1" s="1"/>
  <c r="O532" i="1"/>
  <c r="Q532" i="1" s="1"/>
  <c r="R532" i="1" s="1"/>
  <c r="O533" i="1"/>
  <c r="Q533" i="1" s="1"/>
  <c r="R533" i="1" s="1"/>
  <c r="O534" i="1"/>
  <c r="Q534" i="1" s="1"/>
  <c r="R534" i="1" s="1"/>
  <c r="O535" i="1"/>
  <c r="Q535" i="1" s="1"/>
  <c r="R535" i="1" s="1"/>
  <c r="O536" i="1"/>
  <c r="Q536" i="1" s="1"/>
  <c r="R536" i="1" s="1"/>
  <c r="O537" i="1"/>
  <c r="Q537" i="1" s="1"/>
  <c r="R537" i="1" s="1"/>
  <c r="O538" i="1"/>
  <c r="Q538" i="1" s="1"/>
  <c r="R538" i="1" s="1"/>
  <c r="O539" i="1"/>
  <c r="Q539" i="1" s="1"/>
  <c r="R539" i="1" s="1"/>
  <c r="O540" i="1"/>
  <c r="Q540" i="1" s="1"/>
  <c r="R540" i="1" s="1"/>
  <c r="O541" i="1"/>
  <c r="Q541" i="1" s="1"/>
  <c r="R541" i="1" s="1"/>
  <c r="O542" i="1"/>
  <c r="Q542" i="1" s="1"/>
  <c r="R542" i="1" s="1"/>
  <c r="O543" i="1"/>
  <c r="Q543" i="1" s="1"/>
  <c r="R543" i="1" s="1"/>
  <c r="O544" i="1"/>
  <c r="Q544" i="1" s="1"/>
  <c r="R544" i="1" s="1"/>
  <c r="O545" i="1"/>
  <c r="Q545" i="1" s="1"/>
  <c r="R545" i="1" s="1"/>
  <c r="O546" i="1"/>
  <c r="Q546" i="1" s="1"/>
  <c r="R546" i="1" s="1"/>
  <c r="O547" i="1"/>
  <c r="Q547" i="1" s="1"/>
  <c r="R547" i="1" s="1"/>
  <c r="O548" i="1"/>
  <c r="Q548" i="1" s="1"/>
  <c r="R548" i="1" s="1"/>
  <c r="O549" i="1"/>
  <c r="Q549" i="1" s="1"/>
  <c r="R549" i="1" s="1"/>
  <c r="O550" i="1"/>
  <c r="Q550" i="1" s="1"/>
  <c r="R550" i="1" s="1"/>
  <c r="O551" i="1"/>
  <c r="Q551" i="1" s="1"/>
  <c r="R551" i="1" s="1"/>
  <c r="O552" i="1"/>
  <c r="Q552" i="1" s="1"/>
  <c r="R552" i="1" s="1"/>
  <c r="O553" i="1"/>
  <c r="Q553" i="1" s="1"/>
  <c r="R553" i="1" s="1"/>
  <c r="O554" i="1"/>
  <c r="Q554" i="1" s="1"/>
  <c r="R554" i="1" s="1"/>
  <c r="O555" i="1"/>
  <c r="Q555" i="1" s="1"/>
  <c r="R555" i="1" s="1"/>
  <c r="O556" i="1"/>
  <c r="Q556" i="1" s="1"/>
  <c r="R556" i="1" s="1"/>
  <c r="O557" i="1"/>
  <c r="Q557" i="1" s="1"/>
  <c r="R557" i="1" s="1"/>
  <c r="O558" i="1"/>
  <c r="Q558" i="1" s="1"/>
  <c r="R558" i="1" s="1"/>
  <c r="O559" i="1"/>
  <c r="Q559" i="1" s="1"/>
  <c r="R559" i="1" s="1"/>
  <c r="O560" i="1"/>
  <c r="Q560" i="1" s="1"/>
  <c r="R560" i="1" s="1"/>
  <c r="O561" i="1"/>
  <c r="Q561" i="1" s="1"/>
  <c r="R561" i="1" s="1"/>
  <c r="O562" i="1"/>
  <c r="Q562" i="1" s="1"/>
  <c r="R562" i="1" s="1"/>
  <c r="O563" i="1"/>
  <c r="Q563" i="1" s="1"/>
  <c r="R563" i="1" s="1"/>
  <c r="O564" i="1"/>
  <c r="Q564" i="1" s="1"/>
  <c r="R564" i="1" s="1"/>
  <c r="O565" i="1"/>
  <c r="Q565" i="1" s="1"/>
  <c r="R565" i="1" s="1"/>
  <c r="O566" i="1"/>
  <c r="Q566" i="1" s="1"/>
  <c r="R566" i="1" s="1"/>
  <c r="O567" i="1"/>
  <c r="Q567" i="1" s="1"/>
  <c r="R567" i="1" s="1"/>
  <c r="O568" i="1"/>
  <c r="Q568" i="1" s="1"/>
  <c r="R568" i="1" s="1"/>
  <c r="O569" i="1"/>
  <c r="Q569" i="1" s="1"/>
  <c r="R569" i="1" s="1"/>
  <c r="O570" i="1"/>
  <c r="Q570" i="1" s="1"/>
  <c r="R570" i="1" s="1"/>
  <c r="O571" i="1"/>
  <c r="Q571" i="1" s="1"/>
  <c r="R571" i="1" s="1"/>
  <c r="O572" i="1"/>
  <c r="Q572" i="1" s="1"/>
  <c r="R572" i="1" s="1"/>
  <c r="O573" i="1"/>
  <c r="Q573" i="1" s="1"/>
  <c r="R573" i="1" s="1"/>
  <c r="O574" i="1"/>
  <c r="Q574" i="1" s="1"/>
  <c r="R574" i="1" s="1"/>
  <c r="O575" i="1"/>
  <c r="Q575" i="1" s="1"/>
  <c r="R575" i="1" s="1"/>
  <c r="O576" i="1"/>
  <c r="Q576" i="1" s="1"/>
  <c r="R576" i="1" s="1"/>
  <c r="O577" i="1"/>
  <c r="Q577" i="1" s="1"/>
  <c r="R577" i="1" s="1"/>
  <c r="O578" i="1"/>
  <c r="Q578" i="1" s="1"/>
  <c r="R578" i="1" s="1"/>
  <c r="O579" i="1"/>
  <c r="Q579" i="1" s="1"/>
  <c r="R579" i="1" s="1"/>
  <c r="O580" i="1"/>
  <c r="Q580" i="1" s="1"/>
  <c r="R580" i="1" s="1"/>
  <c r="O581" i="1"/>
  <c r="Q581" i="1" s="1"/>
  <c r="R581" i="1" s="1"/>
  <c r="O582" i="1"/>
  <c r="Q582" i="1" s="1"/>
  <c r="R582" i="1" s="1"/>
  <c r="O583" i="1"/>
  <c r="Q583" i="1" s="1"/>
  <c r="R583" i="1" s="1"/>
  <c r="O584" i="1"/>
  <c r="Q584" i="1" s="1"/>
  <c r="R584" i="1" s="1"/>
  <c r="O585" i="1"/>
  <c r="Q585" i="1" s="1"/>
  <c r="R585" i="1" s="1"/>
  <c r="O586" i="1"/>
  <c r="Q586" i="1" s="1"/>
  <c r="R586" i="1" s="1"/>
  <c r="O587" i="1"/>
  <c r="Q587" i="1" s="1"/>
  <c r="R587" i="1" s="1"/>
  <c r="O588" i="1"/>
  <c r="Q588" i="1" s="1"/>
  <c r="R588" i="1" s="1"/>
  <c r="O589" i="1"/>
  <c r="Q589" i="1" s="1"/>
  <c r="R589" i="1" s="1"/>
  <c r="O590" i="1"/>
  <c r="Q590" i="1" s="1"/>
  <c r="R590" i="1" s="1"/>
  <c r="O591" i="1"/>
  <c r="Q591" i="1" s="1"/>
  <c r="R591" i="1" s="1"/>
  <c r="O592" i="1"/>
  <c r="Q592" i="1" s="1"/>
  <c r="R592" i="1" s="1"/>
  <c r="O593" i="1"/>
  <c r="Q593" i="1" s="1"/>
  <c r="R593" i="1" s="1"/>
  <c r="O594" i="1"/>
  <c r="Q594" i="1" s="1"/>
  <c r="R594" i="1" s="1"/>
  <c r="O595" i="1"/>
  <c r="Q595" i="1" s="1"/>
  <c r="R595" i="1" s="1"/>
  <c r="O596" i="1"/>
  <c r="Q596" i="1" s="1"/>
  <c r="R596" i="1" s="1"/>
  <c r="O597" i="1"/>
  <c r="Q597" i="1" s="1"/>
  <c r="R597" i="1" s="1"/>
  <c r="O598" i="1"/>
  <c r="Q598" i="1" s="1"/>
  <c r="R598" i="1" s="1"/>
  <c r="O599" i="1"/>
  <c r="Q599" i="1" s="1"/>
  <c r="R599" i="1" s="1"/>
  <c r="O600" i="1"/>
  <c r="Q600" i="1" s="1"/>
  <c r="R600" i="1" s="1"/>
  <c r="O601" i="1"/>
  <c r="Q601" i="1" s="1"/>
  <c r="R601" i="1" s="1"/>
  <c r="O602" i="1"/>
  <c r="Q602" i="1" s="1"/>
  <c r="R602" i="1" s="1"/>
  <c r="O603" i="1"/>
  <c r="Q603" i="1" s="1"/>
  <c r="R603" i="1" s="1"/>
  <c r="O604" i="1"/>
  <c r="Q604" i="1" s="1"/>
  <c r="R604" i="1" s="1"/>
  <c r="O605" i="1"/>
  <c r="Q605" i="1" s="1"/>
  <c r="R605" i="1" s="1"/>
  <c r="O606" i="1"/>
  <c r="Q606" i="1" s="1"/>
  <c r="R606" i="1" s="1"/>
  <c r="O607" i="1"/>
  <c r="Q607" i="1" s="1"/>
  <c r="R607" i="1" s="1"/>
  <c r="O608" i="1"/>
  <c r="Q608" i="1" s="1"/>
  <c r="R608" i="1" s="1"/>
  <c r="O609" i="1"/>
  <c r="Q609" i="1" s="1"/>
  <c r="R609" i="1" s="1"/>
  <c r="O610" i="1"/>
  <c r="Q610" i="1" s="1"/>
  <c r="R610" i="1" s="1"/>
  <c r="O611" i="1"/>
  <c r="Q611" i="1" s="1"/>
  <c r="R611" i="1" s="1"/>
  <c r="O612" i="1"/>
  <c r="Q612" i="1" s="1"/>
  <c r="R612" i="1" s="1"/>
  <c r="O613" i="1"/>
  <c r="Q613" i="1" s="1"/>
  <c r="R613" i="1" s="1"/>
  <c r="O614" i="1"/>
  <c r="Q614" i="1" s="1"/>
  <c r="R614" i="1" s="1"/>
  <c r="O615" i="1"/>
  <c r="Q615" i="1" s="1"/>
  <c r="R615" i="1" s="1"/>
  <c r="O616" i="1"/>
  <c r="Q616" i="1" s="1"/>
  <c r="R616" i="1" s="1"/>
  <c r="O617" i="1"/>
  <c r="Q617" i="1" s="1"/>
  <c r="R617" i="1" s="1"/>
  <c r="O618" i="1"/>
  <c r="Q618" i="1" s="1"/>
  <c r="R618" i="1" s="1"/>
  <c r="O619" i="1"/>
  <c r="Q619" i="1" s="1"/>
  <c r="R619" i="1" s="1"/>
  <c r="O620" i="1"/>
  <c r="Q620" i="1" s="1"/>
  <c r="R620" i="1" s="1"/>
  <c r="O621" i="1"/>
  <c r="Q621" i="1" s="1"/>
  <c r="R621" i="1" s="1"/>
  <c r="O622" i="1"/>
  <c r="Q622" i="1" s="1"/>
  <c r="R622" i="1" s="1"/>
  <c r="O623" i="1"/>
  <c r="Q623" i="1" s="1"/>
  <c r="R623" i="1" s="1"/>
  <c r="O624" i="1"/>
  <c r="Q624" i="1" s="1"/>
  <c r="R624" i="1" s="1"/>
  <c r="O625" i="1"/>
  <c r="Q625" i="1" s="1"/>
  <c r="R625" i="1" s="1"/>
  <c r="O626" i="1"/>
  <c r="Q626" i="1" s="1"/>
  <c r="R626" i="1" s="1"/>
  <c r="O627" i="1"/>
  <c r="Q627" i="1" s="1"/>
  <c r="R627" i="1" s="1"/>
  <c r="O628" i="1"/>
  <c r="Q628" i="1" s="1"/>
  <c r="R628" i="1" s="1"/>
  <c r="O629" i="1"/>
  <c r="Q629" i="1" s="1"/>
  <c r="R629" i="1" s="1"/>
  <c r="O630" i="1"/>
  <c r="Q630" i="1" s="1"/>
  <c r="R630" i="1" s="1"/>
  <c r="O631" i="1"/>
  <c r="Q631" i="1" s="1"/>
  <c r="R631" i="1" s="1"/>
  <c r="O632" i="1"/>
  <c r="Q632" i="1" s="1"/>
  <c r="R632" i="1" s="1"/>
  <c r="O633" i="1"/>
  <c r="Q633" i="1" s="1"/>
  <c r="R633" i="1" s="1"/>
  <c r="O634" i="1"/>
  <c r="Q634" i="1" s="1"/>
  <c r="R634" i="1" s="1"/>
  <c r="O635" i="1"/>
  <c r="Q635" i="1" s="1"/>
  <c r="R635" i="1" s="1"/>
  <c r="O636" i="1"/>
  <c r="Q636" i="1" s="1"/>
  <c r="R636" i="1" s="1"/>
  <c r="O637" i="1"/>
  <c r="Q637" i="1" s="1"/>
  <c r="R637" i="1" s="1"/>
  <c r="O638" i="1"/>
  <c r="Q638" i="1" s="1"/>
  <c r="R638" i="1" s="1"/>
  <c r="O639" i="1"/>
  <c r="Q639" i="1" s="1"/>
  <c r="R639" i="1" s="1"/>
  <c r="O640" i="1"/>
  <c r="Q640" i="1" s="1"/>
  <c r="R640" i="1" s="1"/>
  <c r="O641" i="1"/>
  <c r="Q641" i="1" s="1"/>
  <c r="R641" i="1" s="1"/>
  <c r="O642" i="1"/>
  <c r="Q642" i="1" s="1"/>
  <c r="R642" i="1" s="1"/>
  <c r="O643" i="1"/>
  <c r="Q643" i="1" s="1"/>
  <c r="R643" i="1" s="1"/>
  <c r="O644" i="1"/>
  <c r="Q644" i="1" s="1"/>
  <c r="R644" i="1" s="1"/>
  <c r="O645" i="1"/>
  <c r="Q645" i="1" s="1"/>
  <c r="R645" i="1" s="1"/>
  <c r="O646" i="1"/>
  <c r="Q646" i="1" s="1"/>
  <c r="R646" i="1" s="1"/>
  <c r="O647" i="1"/>
  <c r="Q647" i="1" s="1"/>
  <c r="R647" i="1" s="1"/>
  <c r="O648" i="1"/>
  <c r="Q648" i="1" s="1"/>
  <c r="R648" i="1" s="1"/>
  <c r="O649" i="1"/>
  <c r="Q649" i="1" s="1"/>
  <c r="R649" i="1" s="1"/>
  <c r="O650" i="1"/>
  <c r="Q650" i="1" s="1"/>
  <c r="R650" i="1" s="1"/>
  <c r="O651" i="1"/>
  <c r="Q651" i="1" s="1"/>
  <c r="R651" i="1" s="1"/>
  <c r="O652" i="1"/>
  <c r="Q652" i="1" s="1"/>
  <c r="R652" i="1" s="1"/>
  <c r="O653" i="1"/>
  <c r="Q653" i="1" s="1"/>
  <c r="R653" i="1" s="1"/>
  <c r="O654" i="1"/>
  <c r="Q654" i="1" s="1"/>
  <c r="R654" i="1" s="1"/>
  <c r="O655" i="1"/>
  <c r="Q655" i="1" s="1"/>
  <c r="R655" i="1" s="1"/>
  <c r="O656" i="1"/>
  <c r="Q656" i="1" s="1"/>
  <c r="R656" i="1" s="1"/>
  <c r="O657" i="1"/>
  <c r="Q657" i="1" s="1"/>
  <c r="R657" i="1" s="1"/>
  <c r="O658" i="1"/>
  <c r="Q658" i="1" s="1"/>
  <c r="R658" i="1" s="1"/>
  <c r="O659" i="1"/>
  <c r="Q659" i="1" s="1"/>
  <c r="R659" i="1" s="1"/>
  <c r="O660" i="1"/>
  <c r="Q660" i="1" s="1"/>
  <c r="R660" i="1" s="1"/>
  <c r="O661" i="1"/>
  <c r="Q661" i="1" s="1"/>
  <c r="R661" i="1" s="1"/>
  <c r="O662" i="1"/>
  <c r="Q662" i="1" s="1"/>
  <c r="R662" i="1" s="1"/>
  <c r="O663" i="1"/>
  <c r="Q663" i="1" s="1"/>
  <c r="R663" i="1" s="1"/>
  <c r="O664" i="1"/>
  <c r="Q664" i="1" s="1"/>
  <c r="R664" i="1" s="1"/>
  <c r="O665" i="1"/>
  <c r="Q665" i="1" s="1"/>
  <c r="R665" i="1" s="1"/>
  <c r="O666" i="1"/>
  <c r="Q666" i="1" s="1"/>
  <c r="R666" i="1" s="1"/>
  <c r="O667" i="1"/>
  <c r="Q667" i="1" s="1"/>
  <c r="R667" i="1" s="1"/>
  <c r="O668" i="1"/>
  <c r="Q668" i="1" s="1"/>
  <c r="R668" i="1" s="1"/>
  <c r="O669" i="1"/>
  <c r="Q669" i="1" s="1"/>
  <c r="R669" i="1" s="1"/>
  <c r="O670" i="1"/>
  <c r="Q670" i="1" s="1"/>
  <c r="R670" i="1" s="1"/>
  <c r="O671" i="1"/>
  <c r="Q671" i="1" s="1"/>
  <c r="R671" i="1" s="1"/>
  <c r="O672" i="1"/>
  <c r="Q672" i="1" s="1"/>
  <c r="R672" i="1" s="1"/>
  <c r="O673" i="1"/>
  <c r="Q673" i="1" s="1"/>
  <c r="R673" i="1" s="1"/>
  <c r="O674" i="1"/>
  <c r="Q674" i="1" s="1"/>
  <c r="R674" i="1" s="1"/>
  <c r="O675" i="1"/>
  <c r="Q675" i="1" s="1"/>
  <c r="R675" i="1" s="1"/>
  <c r="O676" i="1"/>
  <c r="Q676" i="1" s="1"/>
  <c r="R676" i="1" s="1"/>
  <c r="O677" i="1"/>
  <c r="Q677" i="1" s="1"/>
  <c r="R677" i="1" s="1"/>
  <c r="O678" i="1"/>
  <c r="Q678" i="1" s="1"/>
  <c r="R678" i="1" s="1"/>
  <c r="O679" i="1"/>
  <c r="Q679" i="1" s="1"/>
  <c r="R679" i="1" s="1"/>
  <c r="O680" i="1"/>
  <c r="Q680" i="1" s="1"/>
  <c r="R680" i="1" s="1"/>
  <c r="O681" i="1"/>
  <c r="Q681" i="1" s="1"/>
  <c r="R681" i="1" s="1"/>
  <c r="O682" i="1"/>
  <c r="Q682" i="1" s="1"/>
  <c r="R682" i="1" s="1"/>
  <c r="O683" i="1"/>
  <c r="Q683" i="1" s="1"/>
  <c r="R683" i="1" s="1"/>
  <c r="O684" i="1"/>
  <c r="Q684" i="1" s="1"/>
  <c r="R684" i="1" s="1"/>
  <c r="O685" i="1"/>
  <c r="Q685" i="1" s="1"/>
  <c r="R685" i="1" s="1"/>
  <c r="O686" i="1"/>
  <c r="Q686" i="1" s="1"/>
  <c r="R686" i="1" s="1"/>
  <c r="O687" i="1"/>
  <c r="Q687" i="1" s="1"/>
  <c r="R687" i="1" s="1"/>
  <c r="O688" i="1"/>
  <c r="Q688" i="1" s="1"/>
  <c r="R688" i="1" s="1"/>
  <c r="O689" i="1"/>
  <c r="Q689" i="1" s="1"/>
  <c r="R689" i="1" s="1"/>
  <c r="O690" i="1"/>
  <c r="Q690" i="1" s="1"/>
  <c r="R690" i="1" s="1"/>
  <c r="O691" i="1"/>
  <c r="Q691" i="1" s="1"/>
  <c r="R691" i="1" s="1"/>
  <c r="O692" i="1"/>
  <c r="Q692" i="1" s="1"/>
  <c r="R692" i="1" s="1"/>
  <c r="O693" i="1"/>
  <c r="Q693" i="1" s="1"/>
  <c r="R693" i="1" s="1"/>
  <c r="O694" i="1"/>
  <c r="Q694" i="1" s="1"/>
  <c r="R694" i="1" s="1"/>
  <c r="O695" i="1"/>
  <c r="Q695" i="1" s="1"/>
  <c r="R695" i="1" s="1"/>
  <c r="O696" i="1"/>
  <c r="Q696" i="1" s="1"/>
  <c r="R696" i="1" s="1"/>
  <c r="O697" i="1"/>
  <c r="Q697" i="1" s="1"/>
  <c r="R697" i="1" s="1"/>
  <c r="O698" i="1"/>
  <c r="Q698" i="1" s="1"/>
  <c r="R698" i="1" s="1"/>
  <c r="O699" i="1"/>
  <c r="Q699" i="1" s="1"/>
  <c r="R699" i="1" s="1"/>
  <c r="O700" i="1"/>
  <c r="Q700" i="1" s="1"/>
  <c r="R700" i="1" s="1"/>
  <c r="O701" i="1"/>
  <c r="Q701" i="1" s="1"/>
  <c r="R701" i="1" s="1"/>
  <c r="O702" i="1"/>
  <c r="Q702" i="1" s="1"/>
  <c r="R702" i="1" s="1"/>
  <c r="O703" i="1"/>
  <c r="Q703" i="1" s="1"/>
  <c r="R703" i="1" s="1"/>
  <c r="O704" i="1"/>
  <c r="Q704" i="1" s="1"/>
  <c r="R704" i="1" s="1"/>
  <c r="O705" i="1"/>
  <c r="Q705" i="1" s="1"/>
  <c r="R705" i="1" s="1"/>
  <c r="O707" i="1"/>
  <c r="Q707" i="1" s="1"/>
  <c r="R707" i="1" s="1"/>
  <c r="O708" i="1"/>
  <c r="Q708" i="1" s="1"/>
  <c r="R708" i="1" s="1"/>
  <c r="O709" i="1"/>
  <c r="Q709" i="1" s="1"/>
  <c r="R709" i="1" s="1"/>
  <c r="O711" i="1"/>
  <c r="Q711" i="1" s="1"/>
  <c r="R711" i="1" s="1"/>
  <c r="O712" i="1"/>
  <c r="Q712" i="1" s="1"/>
  <c r="R712" i="1" s="1"/>
  <c r="O713" i="1"/>
  <c r="Q713" i="1" s="1"/>
  <c r="R713" i="1" s="1"/>
  <c r="O714" i="1"/>
  <c r="Q714" i="1" s="1"/>
  <c r="R714" i="1" s="1"/>
  <c r="O715" i="1"/>
  <c r="Q715" i="1" s="1"/>
  <c r="R715" i="1" s="1"/>
  <c r="O716" i="1"/>
  <c r="Q716" i="1" s="1"/>
  <c r="R716" i="1" s="1"/>
  <c r="O717" i="1"/>
  <c r="Q717" i="1" s="1"/>
  <c r="R717" i="1" s="1"/>
  <c r="O718" i="1"/>
  <c r="Q718" i="1" s="1"/>
  <c r="R718" i="1" s="1"/>
  <c r="O719" i="1"/>
  <c r="Q719" i="1" s="1"/>
  <c r="R719" i="1" s="1"/>
  <c r="O720" i="1"/>
  <c r="Q720" i="1" s="1"/>
  <c r="R720" i="1" s="1"/>
  <c r="O721" i="1"/>
  <c r="Q721" i="1" s="1"/>
  <c r="R721" i="1" s="1"/>
  <c r="O722" i="1"/>
  <c r="Q722" i="1" s="1"/>
  <c r="R722" i="1" s="1"/>
  <c r="O723" i="1"/>
  <c r="Q723" i="1" s="1"/>
  <c r="R723" i="1" s="1"/>
  <c r="O724" i="1"/>
  <c r="Q724" i="1" s="1"/>
  <c r="R724" i="1" s="1"/>
  <c r="O725" i="1"/>
  <c r="Q725" i="1" s="1"/>
  <c r="R725" i="1" s="1"/>
  <c r="O726" i="1"/>
  <c r="Q726" i="1" s="1"/>
  <c r="R726" i="1" s="1"/>
  <c r="O727" i="1"/>
  <c r="Q727" i="1" s="1"/>
  <c r="R727" i="1" s="1"/>
  <c r="O728" i="1"/>
  <c r="Q728" i="1" s="1"/>
  <c r="R728" i="1" s="1"/>
  <c r="O729" i="1"/>
  <c r="Q729" i="1" s="1"/>
  <c r="R729" i="1" s="1"/>
  <c r="O730" i="1"/>
  <c r="Q730" i="1" s="1"/>
  <c r="R730" i="1" s="1"/>
  <c r="O731" i="1"/>
  <c r="Q731" i="1" s="1"/>
  <c r="R731" i="1" s="1"/>
  <c r="O732" i="1"/>
  <c r="Q732" i="1" s="1"/>
  <c r="R732" i="1" s="1"/>
  <c r="O733" i="1"/>
  <c r="Q733" i="1" s="1"/>
  <c r="R733" i="1" s="1"/>
  <c r="O734" i="1"/>
  <c r="Q734" i="1" s="1"/>
  <c r="R734" i="1" s="1"/>
  <c r="O735" i="1"/>
  <c r="Q735" i="1" s="1"/>
  <c r="R735" i="1" s="1"/>
  <c r="O736" i="1"/>
  <c r="Q736" i="1" s="1"/>
  <c r="R736" i="1" s="1"/>
  <c r="O737" i="1"/>
  <c r="Q737" i="1" s="1"/>
  <c r="R737" i="1" s="1"/>
  <c r="O738" i="1"/>
  <c r="Q738" i="1" s="1"/>
  <c r="R738" i="1" s="1"/>
  <c r="O739" i="1"/>
  <c r="Q739" i="1" s="1"/>
  <c r="R739" i="1" s="1"/>
  <c r="O740" i="1"/>
  <c r="Q740" i="1" s="1"/>
  <c r="R740" i="1" s="1"/>
  <c r="O741" i="1"/>
  <c r="Q741" i="1" s="1"/>
  <c r="R741" i="1" s="1"/>
  <c r="O742" i="1"/>
  <c r="Q742" i="1" s="1"/>
  <c r="R742" i="1" s="1"/>
  <c r="O743" i="1"/>
  <c r="Q743" i="1" s="1"/>
  <c r="R743" i="1" s="1"/>
  <c r="O744" i="1"/>
  <c r="Q744" i="1" s="1"/>
  <c r="R744" i="1" s="1"/>
  <c r="O745" i="1"/>
  <c r="Q745" i="1" s="1"/>
  <c r="R745" i="1" s="1"/>
  <c r="O746" i="1"/>
  <c r="Q746" i="1" s="1"/>
  <c r="R746" i="1" s="1"/>
  <c r="O747" i="1"/>
  <c r="Q747" i="1" s="1"/>
  <c r="R747" i="1" s="1"/>
  <c r="O748" i="1"/>
  <c r="Q748" i="1" s="1"/>
  <c r="R748" i="1" s="1"/>
  <c r="O749" i="1"/>
  <c r="Q749" i="1" s="1"/>
  <c r="R749" i="1" s="1"/>
  <c r="O750" i="1"/>
  <c r="Q750" i="1" s="1"/>
  <c r="R750" i="1" s="1"/>
  <c r="O751" i="1"/>
  <c r="Q751" i="1" s="1"/>
  <c r="R751" i="1" s="1"/>
  <c r="O752" i="1"/>
  <c r="Q752" i="1" s="1"/>
  <c r="R752" i="1" s="1"/>
  <c r="O753" i="1"/>
  <c r="Q753" i="1" s="1"/>
  <c r="R753" i="1" s="1"/>
  <c r="O754" i="1"/>
  <c r="Q754" i="1" s="1"/>
  <c r="R754" i="1" s="1"/>
  <c r="O755" i="1"/>
  <c r="Q755" i="1" s="1"/>
  <c r="R755" i="1" s="1"/>
  <c r="O756" i="1"/>
  <c r="Q756" i="1" s="1"/>
  <c r="R756" i="1" s="1"/>
  <c r="O757" i="1"/>
  <c r="Q757" i="1" s="1"/>
  <c r="R757" i="1" s="1"/>
  <c r="O758" i="1"/>
  <c r="Q758" i="1" s="1"/>
  <c r="R758" i="1" s="1"/>
  <c r="O759" i="1"/>
  <c r="Q759" i="1" s="1"/>
  <c r="R759" i="1" s="1"/>
  <c r="O760" i="1"/>
  <c r="Q760" i="1" s="1"/>
  <c r="R760" i="1" s="1"/>
  <c r="O761" i="1"/>
  <c r="Q761" i="1" s="1"/>
  <c r="R761" i="1" s="1"/>
  <c r="O762" i="1"/>
  <c r="Q762" i="1" s="1"/>
  <c r="R762" i="1" s="1"/>
  <c r="O763" i="1"/>
  <c r="Q763" i="1" s="1"/>
  <c r="R763" i="1" s="1"/>
  <c r="O764" i="1"/>
  <c r="Q764" i="1" s="1"/>
  <c r="R764" i="1" s="1"/>
  <c r="O765" i="1"/>
  <c r="Q765" i="1" s="1"/>
  <c r="R765" i="1" s="1"/>
  <c r="O766" i="1"/>
  <c r="Q766" i="1" s="1"/>
  <c r="R766" i="1" s="1"/>
  <c r="O767" i="1"/>
  <c r="Q767" i="1" s="1"/>
  <c r="R767" i="1" s="1"/>
  <c r="O768" i="1"/>
  <c r="Q768" i="1" s="1"/>
  <c r="R768" i="1" s="1"/>
  <c r="O769" i="1"/>
  <c r="Q769" i="1" s="1"/>
  <c r="R769" i="1" s="1"/>
  <c r="O770" i="1"/>
  <c r="Q770" i="1" s="1"/>
  <c r="R770" i="1" s="1"/>
  <c r="O771" i="1"/>
  <c r="Q771" i="1" s="1"/>
  <c r="R771" i="1" s="1"/>
  <c r="O772" i="1"/>
  <c r="Q772" i="1" s="1"/>
  <c r="R772" i="1" s="1"/>
  <c r="O773" i="1"/>
  <c r="Q773" i="1" s="1"/>
  <c r="R773" i="1" s="1"/>
  <c r="O774" i="1"/>
  <c r="Q774" i="1" s="1"/>
  <c r="R774" i="1" s="1"/>
  <c r="O775" i="1"/>
  <c r="Q775" i="1" s="1"/>
  <c r="R775" i="1" s="1"/>
  <c r="O776" i="1"/>
  <c r="Q776" i="1" s="1"/>
  <c r="R776" i="1" s="1"/>
  <c r="O777" i="1"/>
  <c r="Q777" i="1" s="1"/>
  <c r="R777" i="1" s="1"/>
  <c r="O778" i="1"/>
  <c r="Q778" i="1" s="1"/>
  <c r="R778" i="1" s="1"/>
  <c r="O779" i="1"/>
  <c r="Q779" i="1" s="1"/>
  <c r="R779" i="1" s="1"/>
  <c r="O780" i="1"/>
  <c r="Q780" i="1" s="1"/>
  <c r="R780" i="1" s="1"/>
  <c r="O781" i="1"/>
  <c r="Q781" i="1" s="1"/>
  <c r="R781" i="1" s="1"/>
  <c r="O783" i="1"/>
  <c r="Q783" i="1" s="1"/>
  <c r="R783" i="1" s="1"/>
  <c r="O785" i="1"/>
  <c r="Q785" i="1" s="1"/>
  <c r="R785" i="1" s="1"/>
  <c r="O786" i="1"/>
  <c r="Q786" i="1" s="1"/>
  <c r="R786" i="1" s="1"/>
  <c r="O787" i="1"/>
  <c r="Q787" i="1" s="1"/>
  <c r="R787" i="1" s="1"/>
  <c r="O788" i="1"/>
  <c r="Q788" i="1" s="1"/>
  <c r="R788" i="1" s="1"/>
  <c r="O789" i="1"/>
  <c r="Q789" i="1" s="1"/>
  <c r="R789" i="1" s="1"/>
  <c r="O790" i="1"/>
  <c r="Q790" i="1" s="1"/>
  <c r="R790" i="1" s="1"/>
  <c r="O791" i="1"/>
  <c r="Q791" i="1" s="1"/>
  <c r="R791" i="1" s="1"/>
  <c r="O792" i="1"/>
  <c r="Q792" i="1" s="1"/>
  <c r="R792" i="1" s="1"/>
  <c r="O793" i="1"/>
  <c r="Q793" i="1" s="1"/>
  <c r="R793" i="1" s="1"/>
  <c r="O794" i="1"/>
  <c r="Q794" i="1" s="1"/>
  <c r="R794" i="1" s="1"/>
  <c r="O795" i="1"/>
  <c r="Q795" i="1" s="1"/>
  <c r="R795" i="1" s="1"/>
  <c r="O796" i="1"/>
  <c r="Q796" i="1" s="1"/>
  <c r="R796" i="1" s="1"/>
  <c r="O797" i="1"/>
  <c r="Q797" i="1" s="1"/>
  <c r="R797" i="1" s="1"/>
  <c r="O798" i="1"/>
  <c r="Q798" i="1" s="1"/>
  <c r="R798" i="1" s="1"/>
  <c r="O799" i="1"/>
  <c r="Q799" i="1" s="1"/>
  <c r="R799" i="1" s="1"/>
  <c r="O800" i="1"/>
  <c r="Q800" i="1" s="1"/>
  <c r="R800" i="1" s="1"/>
  <c r="O801" i="1"/>
  <c r="Q801" i="1" s="1"/>
  <c r="R801" i="1" s="1"/>
  <c r="O802" i="1"/>
  <c r="Q802" i="1" s="1"/>
  <c r="R802" i="1" s="1"/>
  <c r="O803" i="1"/>
  <c r="Q803" i="1" s="1"/>
  <c r="R803" i="1" s="1"/>
  <c r="O804" i="1"/>
  <c r="Q804" i="1" s="1"/>
  <c r="R804" i="1" s="1"/>
  <c r="O805" i="1"/>
  <c r="Q805" i="1" s="1"/>
  <c r="R805" i="1" s="1"/>
  <c r="O806" i="1"/>
  <c r="Q806" i="1" s="1"/>
  <c r="R806" i="1" s="1"/>
  <c r="O807" i="1"/>
  <c r="Q807" i="1" s="1"/>
  <c r="R807" i="1" s="1"/>
  <c r="O808" i="1"/>
  <c r="Q808" i="1" s="1"/>
  <c r="R808" i="1" s="1"/>
  <c r="O809" i="1"/>
  <c r="Q809" i="1" s="1"/>
  <c r="R809" i="1" s="1"/>
  <c r="O810" i="1"/>
  <c r="Q810" i="1" s="1"/>
  <c r="R810" i="1" s="1"/>
  <c r="O812" i="1"/>
  <c r="Q812" i="1" s="1"/>
  <c r="R812" i="1" s="1"/>
  <c r="O813" i="1"/>
  <c r="Q813" i="1" s="1"/>
  <c r="R813" i="1" s="1"/>
  <c r="O814" i="1"/>
  <c r="Q814" i="1" s="1"/>
  <c r="R814" i="1" s="1"/>
  <c r="O815" i="1"/>
  <c r="Q815" i="1" s="1"/>
  <c r="R815" i="1" s="1"/>
  <c r="O817" i="1"/>
  <c r="Q817" i="1" s="1"/>
  <c r="R817" i="1" s="1"/>
  <c r="O818" i="1"/>
  <c r="Q818" i="1" s="1"/>
  <c r="R818" i="1" s="1"/>
  <c r="O819" i="1"/>
  <c r="Q819" i="1" s="1"/>
  <c r="R819" i="1" s="1"/>
  <c r="O821" i="1"/>
  <c r="Q821" i="1" s="1"/>
  <c r="R821" i="1" s="1"/>
  <c r="O822" i="1"/>
  <c r="Q822" i="1" s="1"/>
  <c r="R822" i="1" s="1"/>
  <c r="O823" i="1"/>
  <c r="Q823" i="1" s="1"/>
  <c r="R823" i="1" s="1"/>
  <c r="O824" i="1"/>
  <c r="Q824" i="1" s="1"/>
  <c r="R824" i="1" s="1"/>
  <c r="O825" i="1"/>
  <c r="Q825" i="1" s="1"/>
  <c r="R825" i="1" s="1"/>
  <c r="O826" i="1"/>
  <c r="Q826" i="1" s="1"/>
  <c r="R826" i="1" s="1"/>
  <c r="O827" i="1"/>
  <c r="Q827" i="1" s="1"/>
  <c r="R827" i="1" s="1"/>
  <c r="O828" i="1"/>
  <c r="Q828" i="1" s="1"/>
  <c r="R828" i="1" s="1"/>
  <c r="O829" i="1"/>
  <c r="Q829" i="1" s="1"/>
  <c r="R829" i="1" s="1"/>
  <c r="O830" i="1"/>
  <c r="Q830" i="1" s="1"/>
  <c r="R830" i="1" s="1"/>
  <c r="O831" i="1"/>
  <c r="Q831" i="1" s="1"/>
  <c r="R831" i="1" s="1"/>
  <c r="O832" i="1"/>
  <c r="Q832" i="1" s="1"/>
  <c r="R832" i="1" s="1"/>
  <c r="O833" i="1"/>
  <c r="Q833" i="1" s="1"/>
  <c r="R833" i="1" s="1"/>
  <c r="O834" i="1"/>
  <c r="Q834" i="1" s="1"/>
  <c r="R834" i="1" s="1"/>
  <c r="O835" i="1"/>
  <c r="Q835" i="1" s="1"/>
  <c r="R835" i="1" s="1"/>
  <c r="O836" i="1"/>
  <c r="Q836" i="1" s="1"/>
  <c r="R836" i="1" s="1"/>
  <c r="O837" i="1"/>
  <c r="Q837" i="1" s="1"/>
  <c r="R837" i="1" s="1"/>
  <c r="O838" i="1"/>
  <c r="Q838" i="1" s="1"/>
  <c r="R838" i="1" s="1"/>
  <c r="O839" i="1"/>
  <c r="Q839" i="1" s="1"/>
  <c r="R839" i="1" s="1"/>
  <c r="O840" i="1"/>
  <c r="Q840" i="1" s="1"/>
  <c r="R840" i="1" s="1"/>
  <c r="O841" i="1"/>
  <c r="Q841" i="1" s="1"/>
  <c r="R841" i="1" s="1"/>
  <c r="O842" i="1"/>
  <c r="Q842" i="1" s="1"/>
  <c r="R842" i="1" s="1"/>
  <c r="O843" i="1"/>
  <c r="Q843" i="1" s="1"/>
  <c r="R843" i="1" s="1"/>
  <c r="O844" i="1"/>
  <c r="Q844" i="1" s="1"/>
  <c r="R844" i="1" s="1"/>
  <c r="O845" i="1"/>
  <c r="Q845" i="1" s="1"/>
  <c r="R845" i="1" s="1"/>
  <c r="O846" i="1"/>
  <c r="Q846" i="1" s="1"/>
  <c r="R846" i="1" s="1"/>
  <c r="O847" i="1"/>
  <c r="Q847" i="1" s="1"/>
  <c r="R847" i="1" s="1"/>
  <c r="O848" i="1"/>
  <c r="Q848" i="1" s="1"/>
  <c r="R848" i="1" s="1"/>
  <c r="O849" i="1"/>
  <c r="Q849" i="1" s="1"/>
  <c r="R849" i="1" s="1"/>
  <c r="O850" i="1"/>
  <c r="Q850" i="1" s="1"/>
  <c r="R850" i="1" s="1"/>
  <c r="O851" i="1"/>
  <c r="Q851" i="1" s="1"/>
  <c r="R851" i="1" s="1"/>
  <c r="O853" i="1"/>
  <c r="Q853" i="1" s="1"/>
  <c r="R853" i="1" s="1"/>
  <c r="O854" i="1"/>
  <c r="Q854" i="1" s="1"/>
  <c r="R854" i="1" s="1"/>
  <c r="O855" i="1"/>
  <c r="Q855" i="1" s="1"/>
  <c r="R855" i="1" s="1"/>
  <c r="O856" i="1"/>
  <c r="Q856" i="1" s="1"/>
  <c r="R856" i="1" s="1"/>
  <c r="O857" i="1"/>
  <c r="Q857" i="1" s="1"/>
  <c r="R857" i="1" s="1"/>
  <c r="O858" i="1"/>
  <c r="Q858" i="1" s="1"/>
  <c r="R858" i="1" s="1"/>
  <c r="O859" i="1"/>
  <c r="Q859" i="1" s="1"/>
  <c r="R859" i="1" s="1"/>
  <c r="O860" i="1"/>
  <c r="Q860" i="1" s="1"/>
  <c r="R860" i="1" s="1"/>
  <c r="O861" i="1"/>
  <c r="Q861" i="1" s="1"/>
  <c r="R861" i="1" s="1"/>
  <c r="O862" i="1"/>
  <c r="Q862" i="1" s="1"/>
  <c r="R862" i="1" s="1"/>
  <c r="O863" i="1"/>
  <c r="Q863" i="1" s="1"/>
  <c r="R863" i="1" s="1"/>
  <c r="O865" i="1"/>
  <c r="Q865" i="1" s="1"/>
  <c r="R865" i="1" s="1"/>
  <c r="O866" i="1"/>
  <c r="Q866" i="1" s="1"/>
  <c r="R866" i="1" s="1"/>
  <c r="O867" i="1"/>
  <c r="Q867" i="1" s="1"/>
  <c r="R867" i="1" s="1"/>
  <c r="O868" i="1"/>
  <c r="Q868" i="1" s="1"/>
  <c r="R868" i="1" s="1"/>
  <c r="O870" i="1"/>
  <c r="Q870" i="1" s="1"/>
  <c r="R870" i="1" s="1"/>
  <c r="O871" i="1"/>
  <c r="Q871" i="1" s="1"/>
  <c r="R871" i="1" s="1"/>
  <c r="O872" i="1"/>
  <c r="Q872" i="1" s="1"/>
  <c r="R872" i="1" s="1"/>
  <c r="O873" i="1"/>
  <c r="Q873" i="1" s="1"/>
  <c r="R873" i="1" s="1"/>
  <c r="O874" i="1"/>
  <c r="Q874" i="1" s="1"/>
  <c r="R874" i="1" s="1"/>
  <c r="O875" i="1"/>
  <c r="Q875" i="1" s="1"/>
  <c r="R875" i="1" s="1"/>
  <c r="O876" i="1"/>
  <c r="Q876" i="1" s="1"/>
  <c r="R876" i="1" s="1"/>
  <c r="O877" i="1"/>
  <c r="Q877" i="1" s="1"/>
  <c r="R877" i="1" s="1"/>
  <c r="O878" i="1"/>
  <c r="Q878" i="1" s="1"/>
  <c r="R878" i="1" s="1"/>
  <c r="O880" i="1"/>
  <c r="Q880" i="1" s="1"/>
  <c r="R880" i="1" s="1"/>
  <c r="O881" i="1"/>
  <c r="Q881" i="1" s="1"/>
  <c r="R881" i="1" s="1"/>
  <c r="O882" i="1"/>
  <c r="Q882" i="1" s="1"/>
  <c r="R882" i="1" s="1"/>
  <c r="O883" i="1"/>
  <c r="Q883" i="1" s="1"/>
  <c r="R883" i="1" s="1"/>
  <c r="O884" i="1"/>
  <c r="Q884" i="1" s="1"/>
  <c r="R884" i="1" s="1"/>
  <c r="O885" i="1"/>
  <c r="Q885" i="1" s="1"/>
  <c r="R885" i="1" s="1"/>
  <c r="O886" i="1"/>
  <c r="Q886" i="1" s="1"/>
  <c r="R886" i="1" s="1"/>
  <c r="O887" i="1"/>
  <c r="Q887" i="1" s="1"/>
  <c r="R887" i="1" s="1"/>
  <c r="O888" i="1"/>
  <c r="Q888" i="1" s="1"/>
  <c r="R888" i="1" s="1"/>
  <c r="O889" i="1"/>
  <c r="Q889" i="1" s="1"/>
  <c r="R889" i="1" s="1"/>
  <c r="O891" i="1"/>
  <c r="Q891" i="1" s="1"/>
  <c r="R891" i="1" s="1"/>
  <c r="O892" i="1"/>
  <c r="Q892" i="1" s="1"/>
  <c r="R892" i="1" s="1"/>
  <c r="O893" i="1"/>
  <c r="Q893" i="1" s="1"/>
  <c r="R893" i="1" s="1"/>
  <c r="O894" i="1"/>
  <c r="Q894" i="1" s="1"/>
  <c r="R894" i="1" s="1"/>
  <c r="O895" i="1"/>
  <c r="Q895" i="1" s="1"/>
  <c r="R895" i="1" s="1"/>
  <c r="O896" i="1"/>
  <c r="Q896" i="1" s="1"/>
  <c r="R896" i="1" s="1"/>
  <c r="O897" i="1"/>
  <c r="Q897" i="1" s="1"/>
  <c r="R897" i="1" s="1"/>
  <c r="O898" i="1"/>
  <c r="Q898" i="1" s="1"/>
  <c r="R898" i="1" s="1"/>
  <c r="O899" i="1"/>
  <c r="Q899" i="1" s="1"/>
  <c r="R899" i="1" s="1"/>
  <c r="O900" i="1"/>
  <c r="Q900" i="1" s="1"/>
  <c r="R900" i="1" s="1"/>
  <c r="O901" i="1"/>
  <c r="Q901" i="1" s="1"/>
  <c r="R901" i="1" s="1"/>
  <c r="O902" i="1"/>
  <c r="Q902" i="1" s="1"/>
  <c r="R902" i="1" s="1"/>
  <c r="O903" i="1"/>
  <c r="Q903" i="1" s="1"/>
  <c r="R903" i="1" s="1"/>
  <c r="O904" i="1"/>
  <c r="Q904" i="1" s="1"/>
  <c r="R904" i="1" s="1"/>
  <c r="O905" i="1"/>
  <c r="Q905" i="1" s="1"/>
  <c r="R905" i="1" s="1"/>
  <c r="O906" i="1"/>
  <c r="Q906" i="1" s="1"/>
  <c r="R906" i="1" s="1"/>
  <c r="O907" i="1"/>
  <c r="Q907" i="1" s="1"/>
  <c r="R907" i="1" s="1"/>
  <c r="O908" i="1"/>
  <c r="Q908" i="1" s="1"/>
  <c r="R908" i="1" s="1"/>
  <c r="O909" i="1"/>
  <c r="Q909" i="1" s="1"/>
  <c r="R909" i="1" s="1"/>
  <c r="O910" i="1"/>
  <c r="Q910" i="1" s="1"/>
  <c r="R910" i="1" s="1"/>
  <c r="O911" i="1"/>
  <c r="Q911" i="1" s="1"/>
  <c r="R911" i="1" s="1"/>
  <c r="O912" i="1"/>
  <c r="Q912" i="1" s="1"/>
  <c r="R912" i="1" s="1"/>
  <c r="O913" i="1"/>
  <c r="Q913" i="1" s="1"/>
  <c r="R913" i="1" s="1"/>
  <c r="O914" i="1"/>
  <c r="Q914" i="1" s="1"/>
  <c r="R914" i="1" s="1"/>
  <c r="O915" i="1"/>
  <c r="Q915" i="1" s="1"/>
  <c r="R915" i="1" s="1"/>
  <c r="O916" i="1"/>
  <c r="Q916" i="1" s="1"/>
  <c r="R916" i="1" s="1"/>
  <c r="O917" i="1"/>
  <c r="Q917" i="1" s="1"/>
  <c r="R917" i="1" s="1"/>
  <c r="O918" i="1"/>
  <c r="Q918" i="1" s="1"/>
  <c r="R918" i="1" s="1"/>
  <c r="O919" i="1"/>
  <c r="Q919" i="1" s="1"/>
  <c r="R919" i="1" s="1"/>
  <c r="O920" i="1"/>
  <c r="Q920" i="1" s="1"/>
  <c r="R920" i="1" s="1"/>
  <c r="O921" i="1"/>
  <c r="Q921" i="1" s="1"/>
  <c r="R921" i="1" s="1"/>
  <c r="O922" i="1"/>
  <c r="Q922" i="1" s="1"/>
  <c r="R922" i="1" s="1"/>
  <c r="O923" i="1"/>
  <c r="Q923" i="1" s="1"/>
  <c r="R923" i="1" s="1"/>
  <c r="O924" i="1"/>
  <c r="Q924" i="1" s="1"/>
  <c r="R924" i="1" s="1"/>
  <c r="O925" i="1"/>
  <c r="Q925" i="1" s="1"/>
  <c r="R925" i="1" s="1"/>
  <c r="O926" i="1"/>
  <c r="Q926" i="1" s="1"/>
  <c r="R926" i="1" s="1"/>
  <c r="O927" i="1"/>
  <c r="Q927" i="1" s="1"/>
  <c r="R927" i="1" s="1"/>
  <c r="O928" i="1"/>
  <c r="Q928" i="1" s="1"/>
  <c r="R928" i="1" s="1"/>
  <c r="O929" i="1"/>
  <c r="Q929" i="1" s="1"/>
  <c r="R929" i="1" s="1"/>
  <c r="O930" i="1"/>
  <c r="Q930" i="1" s="1"/>
  <c r="R930" i="1" s="1"/>
  <c r="O931" i="1"/>
  <c r="Q931" i="1" s="1"/>
  <c r="R931" i="1" s="1"/>
  <c r="O933" i="1"/>
  <c r="Q933" i="1" s="1"/>
  <c r="R933" i="1" s="1"/>
  <c r="O934" i="1"/>
  <c r="Q934" i="1" s="1"/>
  <c r="R934" i="1" s="1"/>
  <c r="O935" i="1"/>
  <c r="Q935" i="1" s="1"/>
  <c r="R935" i="1" s="1"/>
  <c r="O937" i="1"/>
  <c r="Q937" i="1" s="1"/>
  <c r="R937" i="1" s="1"/>
  <c r="O938" i="1"/>
  <c r="Q938" i="1" s="1"/>
  <c r="R938" i="1" s="1"/>
  <c r="O939" i="1"/>
  <c r="Q939" i="1" s="1"/>
  <c r="R939" i="1" s="1"/>
  <c r="O940" i="1"/>
  <c r="Q940" i="1" s="1"/>
  <c r="R940" i="1" s="1"/>
  <c r="O941" i="1"/>
  <c r="Q941" i="1" s="1"/>
  <c r="R941" i="1" s="1"/>
  <c r="O942" i="1"/>
  <c r="Q942" i="1" s="1"/>
  <c r="R942" i="1" s="1"/>
  <c r="O943" i="1"/>
  <c r="Q943" i="1" s="1"/>
  <c r="R943" i="1" s="1"/>
  <c r="O944" i="1"/>
  <c r="Q944" i="1" s="1"/>
  <c r="R944" i="1" s="1"/>
  <c r="O945" i="1"/>
  <c r="Q945" i="1" s="1"/>
  <c r="R945" i="1" s="1"/>
  <c r="O946" i="1"/>
  <c r="Q946" i="1" s="1"/>
  <c r="R946" i="1" s="1"/>
  <c r="O947" i="1"/>
  <c r="Q947" i="1" s="1"/>
  <c r="R947" i="1" s="1"/>
  <c r="O948" i="1"/>
  <c r="Q948" i="1" s="1"/>
  <c r="R948" i="1" s="1"/>
  <c r="O949" i="1"/>
  <c r="Q949" i="1" s="1"/>
  <c r="R949" i="1" s="1"/>
  <c r="O950" i="1"/>
  <c r="Q950" i="1" s="1"/>
  <c r="R950" i="1" s="1"/>
  <c r="O951" i="1"/>
  <c r="Q951" i="1" s="1"/>
  <c r="R951" i="1" s="1"/>
  <c r="O952" i="1"/>
  <c r="Q952" i="1" s="1"/>
  <c r="R952" i="1" s="1"/>
  <c r="O953" i="1"/>
  <c r="Q953" i="1" s="1"/>
  <c r="R953" i="1" s="1"/>
  <c r="O954" i="1"/>
  <c r="Q954" i="1" s="1"/>
  <c r="R954" i="1" s="1"/>
  <c r="O955" i="1"/>
  <c r="Q955" i="1" s="1"/>
  <c r="R955" i="1" s="1"/>
  <c r="O956" i="1"/>
  <c r="Q956" i="1" s="1"/>
  <c r="R956" i="1" s="1"/>
  <c r="O957" i="1"/>
  <c r="Q957" i="1" s="1"/>
  <c r="R957" i="1" s="1"/>
  <c r="O958" i="1"/>
  <c r="Q958" i="1" s="1"/>
  <c r="R958" i="1" s="1"/>
  <c r="O959" i="1"/>
  <c r="Q959" i="1" s="1"/>
  <c r="R959" i="1" s="1"/>
  <c r="O960" i="1"/>
  <c r="Q960" i="1" s="1"/>
  <c r="R960" i="1" s="1"/>
  <c r="O961" i="1"/>
  <c r="Q961" i="1" s="1"/>
  <c r="R961" i="1" s="1"/>
  <c r="O962" i="1"/>
  <c r="Q962" i="1" s="1"/>
  <c r="R962" i="1" s="1"/>
  <c r="O963" i="1"/>
  <c r="Q963" i="1" s="1"/>
  <c r="R963" i="1" s="1"/>
  <c r="O964" i="1"/>
  <c r="Q964" i="1" s="1"/>
  <c r="R964" i="1" s="1"/>
  <c r="O965" i="1"/>
  <c r="Q965" i="1" s="1"/>
  <c r="R965" i="1" s="1"/>
  <c r="O967" i="1"/>
  <c r="Q967" i="1" s="1"/>
  <c r="R967" i="1" s="1"/>
  <c r="O968" i="1"/>
  <c r="Q968" i="1" s="1"/>
  <c r="R968" i="1" s="1"/>
  <c r="O969" i="1"/>
  <c r="Q969" i="1" s="1"/>
  <c r="R969" i="1" s="1"/>
  <c r="O970" i="1"/>
  <c r="Q970" i="1" s="1"/>
  <c r="R970" i="1" s="1"/>
  <c r="O971" i="1"/>
  <c r="Q971" i="1" s="1"/>
  <c r="R971" i="1" s="1"/>
  <c r="O972" i="1"/>
  <c r="Q972" i="1" s="1"/>
  <c r="R972" i="1" s="1"/>
  <c r="O973" i="1"/>
  <c r="Q973" i="1" s="1"/>
  <c r="R973" i="1" s="1"/>
  <c r="O974" i="1"/>
  <c r="Q974" i="1" s="1"/>
  <c r="R974" i="1" s="1"/>
  <c r="O975" i="1"/>
  <c r="Q975" i="1" s="1"/>
  <c r="R975" i="1" s="1"/>
  <c r="O976" i="1"/>
  <c r="Q976" i="1" s="1"/>
  <c r="R976" i="1" s="1"/>
  <c r="O977" i="1"/>
  <c r="Q977" i="1" s="1"/>
  <c r="R977" i="1" s="1"/>
  <c r="O978" i="1"/>
  <c r="Q978" i="1" s="1"/>
  <c r="R978" i="1" s="1"/>
  <c r="O979" i="1"/>
  <c r="Q979" i="1" s="1"/>
  <c r="R979" i="1" s="1"/>
  <c r="O980" i="1"/>
  <c r="Q980" i="1" s="1"/>
  <c r="R980" i="1" s="1"/>
  <c r="O981" i="1"/>
  <c r="Q981" i="1" s="1"/>
  <c r="R981" i="1" s="1"/>
  <c r="O982" i="1"/>
  <c r="Q982" i="1" s="1"/>
  <c r="R982" i="1" s="1"/>
  <c r="O983" i="1"/>
  <c r="Q983" i="1" s="1"/>
  <c r="R983" i="1" s="1"/>
  <c r="O984" i="1"/>
  <c r="Q984" i="1" s="1"/>
  <c r="R984" i="1" s="1"/>
  <c r="O985" i="1"/>
  <c r="Q985" i="1" s="1"/>
  <c r="R985" i="1" s="1"/>
  <c r="O986" i="1"/>
  <c r="Q986" i="1" s="1"/>
  <c r="R986" i="1" s="1"/>
  <c r="O987" i="1"/>
  <c r="Q987" i="1" s="1"/>
  <c r="R987" i="1" s="1"/>
  <c r="O988" i="1"/>
  <c r="Q988" i="1" s="1"/>
  <c r="R988" i="1" s="1"/>
  <c r="O989" i="1"/>
  <c r="Q989" i="1" s="1"/>
  <c r="R989" i="1" s="1"/>
  <c r="O990" i="1"/>
  <c r="Q990" i="1" s="1"/>
  <c r="R990" i="1" s="1"/>
  <c r="O991" i="1"/>
  <c r="Q991" i="1" s="1"/>
  <c r="R991" i="1" s="1"/>
  <c r="O992" i="1"/>
  <c r="Q992" i="1" s="1"/>
  <c r="R992" i="1" s="1"/>
  <c r="O993" i="1"/>
  <c r="Q993" i="1" s="1"/>
  <c r="R993" i="1" s="1"/>
  <c r="O994" i="1"/>
  <c r="Q994" i="1" s="1"/>
  <c r="R994" i="1" s="1"/>
  <c r="O995" i="1"/>
  <c r="Q995" i="1" s="1"/>
  <c r="R995" i="1" s="1"/>
  <c r="O996" i="1"/>
  <c r="Q996" i="1" s="1"/>
  <c r="R996" i="1" s="1"/>
  <c r="O997" i="1"/>
  <c r="Q997" i="1" s="1"/>
  <c r="R997" i="1" s="1"/>
  <c r="O1000" i="1"/>
  <c r="Q1000" i="1" s="1"/>
  <c r="R1000" i="1" s="1"/>
  <c r="O1001" i="1"/>
  <c r="Q1001" i="1" s="1"/>
  <c r="R1001" i="1" s="1"/>
  <c r="O1002" i="1"/>
  <c r="Q1002" i="1" s="1"/>
  <c r="R1002" i="1" s="1"/>
  <c r="O1003" i="1"/>
  <c r="Q1003" i="1" s="1"/>
  <c r="R1003" i="1" s="1"/>
  <c r="O1004" i="1"/>
  <c r="Q1004" i="1" s="1"/>
  <c r="R1004" i="1" s="1"/>
  <c r="O1005" i="1"/>
  <c r="Q1005" i="1" s="1"/>
  <c r="R1005" i="1" s="1"/>
  <c r="O1006" i="1"/>
  <c r="Q1006" i="1" s="1"/>
  <c r="R1006" i="1" s="1"/>
  <c r="O1007" i="1"/>
  <c r="Q1007" i="1" s="1"/>
  <c r="R1007" i="1" s="1"/>
  <c r="O1008" i="1"/>
  <c r="Q1008" i="1" s="1"/>
  <c r="R1008" i="1" s="1"/>
  <c r="O1009" i="1"/>
  <c r="Q1009" i="1" s="1"/>
  <c r="R1009" i="1" s="1"/>
  <c r="O1010" i="1"/>
  <c r="Q1010" i="1" s="1"/>
  <c r="R1010" i="1" s="1"/>
  <c r="O1011" i="1"/>
  <c r="Q1011" i="1" s="1"/>
  <c r="R1011" i="1" s="1"/>
  <c r="O1012" i="1"/>
  <c r="Q1012" i="1" s="1"/>
  <c r="R1012" i="1" s="1"/>
  <c r="O1013" i="1"/>
  <c r="Q1013" i="1" s="1"/>
  <c r="R1013" i="1" s="1"/>
  <c r="O1014" i="1"/>
  <c r="Q1014" i="1" s="1"/>
  <c r="R1014" i="1" s="1"/>
  <c r="O1015" i="1"/>
  <c r="Q1015" i="1" s="1"/>
  <c r="R1015" i="1" s="1"/>
  <c r="O1016" i="1"/>
  <c r="Q1016" i="1" s="1"/>
  <c r="R1016" i="1" s="1"/>
  <c r="O1017" i="1"/>
  <c r="Q1017" i="1" s="1"/>
  <c r="R1017" i="1" s="1"/>
  <c r="O1018" i="1"/>
  <c r="Q1018" i="1" s="1"/>
  <c r="R1018" i="1" s="1"/>
  <c r="O1019" i="1"/>
  <c r="Q1019" i="1" s="1"/>
  <c r="R1019" i="1" s="1"/>
  <c r="O1020" i="1"/>
  <c r="Q1020" i="1" s="1"/>
  <c r="R1020" i="1" s="1"/>
  <c r="O1021" i="1"/>
  <c r="Q1021" i="1" s="1"/>
  <c r="R1021" i="1" s="1"/>
  <c r="O1022" i="1"/>
  <c r="Q1022" i="1" s="1"/>
  <c r="R1022" i="1" s="1"/>
  <c r="O1023" i="1"/>
  <c r="Q1023" i="1" s="1"/>
  <c r="R1023" i="1" s="1"/>
  <c r="O1024" i="1"/>
  <c r="Q1024" i="1" s="1"/>
  <c r="R1024" i="1" s="1"/>
  <c r="O1025" i="1"/>
  <c r="Q1025" i="1" s="1"/>
  <c r="R1025" i="1" s="1"/>
  <c r="O1026" i="1"/>
  <c r="Q1026" i="1" s="1"/>
  <c r="R1026" i="1" s="1"/>
  <c r="O1028" i="1"/>
  <c r="Q1028" i="1" s="1"/>
  <c r="R1028" i="1" s="1"/>
  <c r="O1029" i="1"/>
  <c r="Q1029" i="1" s="1"/>
  <c r="R1029" i="1" s="1"/>
  <c r="O1030" i="1"/>
  <c r="Q1030" i="1" s="1"/>
  <c r="R1030" i="1" s="1"/>
  <c r="O1031" i="1"/>
  <c r="Q1031" i="1" s="1"/>
  <c r="R1031" i="1" s="1"/>
  <c r="O1032" i="1"/>
  <c r="Q1032" i="1" s="1"/>
  <c r="R1032" i="1" s="1"/>
  <c r="O1033" i="1"/>
  <c r="Q1033" i="1" s="1"/>
  <c r="R1033" i="1" s="1"/>
  <c r="O1034" i="1"/>
  <c r="Q1034" i="1" s="1"/>
  <c r="R1034" i="1" s="1"/>
  <c r="O1035" i="1"/>
  <c r="Q1035" i="1" s="1"/>
  <c r="R1035" i="1" s="1"/>
  <c r="O1036" i="1"/>
  <c r="Q1036" i="1" s="1"/>
  <c r="R1036" i="1" s="1"/>
  <c r="O1037" i="1"/>
  <c r="Q1037" i="1" s="1"/>
  <c r="R1037" i="1" s="1"/>
  <c r="O1038" i="1"/>
  <c r="Q1038" i="1" s="1"/>
  <c r="R1038" i="1" s="1"/>
  <c r="O1039" i="1"/>
  <c r="Q1039" i="1" s="1"/>
  <c r="R1039" i="1" s="1"/>
  <c r="O1040" i="1"/>
  <c r="Q1040" i="1" s="1"/>
  <c r="R1040" i="1" s="1"/>
  <c r="O1041" i="1"/>
  <c r="Q1041" i="1" s="1"/>
  <c r="R1041" i="1" s="1"/>
  <c r="O1042" i="1"/>
  <c r="Q1042" i="1" s="1"/>
  <c r="R1042" i="1" s="1"/>
  <c r="O1043" i="1"/>
  <c r="Q1043" i="1" s="1"/>
  <c r="R1043" i="1" s="1"/>
  <c r="O1044" i="1"/>
  <c r="Q1044" i="1" s="1"/>
  <c r="R1044" i="1" s="1"/>
  <c r="O1045" i="1"/>
  <c r="Q1045" i="1" s="1"/>
  <c r="R1045" i="1" s="1"/>
  <c r="O1046" i="1"/>
  <c r="Q1046" i="1" s="1"/>
  <c r="R1046" i="1" s="1"/>
  <c r="O1047" i="1"/>
  <c r="Q1047" i="1" s="1"/>
  <c r="R1047" i="1" s="1"/>
  <c r="O1048" i="1"/>
  <c r="Q1048" i="1" s="1"/>
  <c r="R1048" i="1" s="1"/>
  <c r="O1049" i="1"/>
  <c r="Q1049" i="1" s="1"/>
  <c r="R1049" i="1" s="1"/>
  <c r="O1050" i="1"/>
  <c r="Q1050" i="1" s="1"/>
  <c r="R1050" i="1" s="1"/>
  <c r="O1051" i="1"/>
  <c r="Q1051" i="1" s="1"/>
  <c r="R1051" i="1" s="1"/>
  <c r="O1052" i="1"/>
  <c r="Q1052" i="1" s="1"/>
  <c r="R1052" i="1" s="1"/>
  <c r="O1053" i="1"/>
  <c r="Q1053" i="1" s="1"/>
  <c r="R1053" i="1" s="1"/>
  <c r="O1054" i="1"/>
  <c r="Q1054" i="1" s="1"/>
  <c r="R1054" i="1" s="1"/>
  <c r="O1055" i="1"/>
  <c r="Q1055" i="1" s="1"/>
  <c r="R1055" i="1" s="1"/>
  <c r="O1056" i="1"/>
  <c r="Q1056" i="1" s="1"/>
  <c r="R1056" i="1" s="1"/>
  <c r="O1057" i="1"/>
  <c r="Q1057" i="1" s="1"/>
  <c r="R1057" i="1" s="1"/>
  <c r="O1058" i="1"/>
  <c r="Q1058" i="1" s="1"/>
  <c r="R1058" i="1" s="1"/>
  <c r="O1059" i="1"/>
  <c r="Q1059" i="1" s="1"/>
  <c r="R1059" i="1" s="1"/>
  <c r="O1060" i="1"/>
  <c r="Q1060" i="1" s="1"/>
  <c r="R1060" i="1" s="1"/>
  <c r="O1062" i="1"/>
  <c r="Q1062" i="1" s="1"/>
  <c r="R1062" i="1" s="1"/>
  <c r="O1063" i="1"/>
  <c r="Q1063" i="1" s="1"/>
  <c r="R1063" i="1" s="1"/>
  <c r="O1064" i="1"/>
  <c r="Q1064" i="1" s="1"/>
  <c r="R1064" i="1" s="1"/>
  <c r="O1065" i="1"/>
  <c r="Q1065" i="1" s="1"/>
  <c r="R1065" i="1" s="1"/>
  <c r="O1066" i="1"/>
  <c r="Q1066" i="1" s="1"/>
  <c r="R1066" i="1" s="1"/>
  <c r="O1067" i="1"/>
  <c r="Q1067" i="1" s="1"/>
  <c r="R1067" i="1" s="1"/>
  <c r="O1068" i="1"/>
  <c r="Q1068" i="1" s="1"/>
  <c r="R1068" i="1" s="1"/>
  <c r="O1069" i="1"/>
  <c r="Q1069" i="1" s="1"/>
  <c r="R1069" i="1" s="1"/>
  <c r="O1070" i="1"/>
  <c r="Q1070" i="1" s="1"/>
  <c r="R1070" i="1" s="1"/>
  <c r="O1073" i="1"/>
  <c r="Q1073" i="1" s="1"/>
  <c r="R1073" i="1" s="1"/>
  <c r="O1074" i="1"/>
  <c r="Q1074" i="1" s="1"/>
  <c r="R1074" i="1" s="1"/>
  <c r="O1075" i="1"/>
  <c r="Q1075" i="1" s="1"/>
  <c r="R1075" i="1" s="1"/>
  <c r="O1076" i="1"/>
  <c r="Q1076" i="1" s="1"/>
  <c r="R1076" i="1" s="1"/>
  <c r="O1077" i="1"/>
  <c r="Q1077" i="1" s="1"/>
  <c r="R1077" i="1" s="1"/>
  <c r="O1078" i="1"/>
  <c r="Q1078" i="1" s="1"/>
  <c r="R1078" i="1" s="1"/>
  <c r="O1079" i="1"/>
  <c r="Q1079" i="1" s="1"/>
  <c r="R1079" i="1" s="1"/>
  <c r="O1080" i="1"/>
  <c r="Q1080" i="1" s="1"/>
  <c r="R1080" i="1" s="1"/>
  <c r="O1081" i="1"/>
  <c r="Q1081" i="1" s="1"/>
  <c r="R1081" i="1" s="1"/>
  <c r="O1082" i="1"/>
  <c r="Q1082" i="1" s="1"/>
  <c r="R1082" i="1" s="1"/>
  <c r="O1083" i="1"/>
  <c r="Q1083" i="1" s="1"/>
  <c r="R1083" i="1" s="1"/>
  <c r="O1084" i="1"/>
  <c r="Q1084" i="1" s="1"/>
  <c r="R1084" i="1" s="1"/>
  <c r="O1085" i="1"/>
  <c r="Q1085" i="1" s="1"/>
  <c r="R1085" i="1" s="1"/>
  <c r="O1086" i="1"/>
  <c r="Q1086" i="1" s="1"/>
  <c r="R1086" i="1" s="1"/>
  <c r="O1087" i="1"/>
  <c r="Q1087" i="1" s="1"/>
  <c r="R1087" i="1" s="1"/>
  <c r="O1088" i="1"/>
  <c r="Q1088" i="1" s="1"/>
  <c r="R1088" i="1" s="1"/>
  <c r="O1089" i="1"/>
  <c r="Q1089" i="1" s="1"/>
  <c r="R1089" i="1" s="1"/>
  <c r="O1090" i="1"/>
  <c r="Q1090" i="1" s="1"/>
  <c r="R1090" i="1" s="1"/>
  <c r="O1091" i="1"/>
  <c r="Q1091" i="1" s="1"/>
  <c r="R1091" i="1" s="1"/>
  <c r="O1092" i="1"/>
  <c r="Q1092" i="1" s="1"/>
  <c r="R1092" i="1" s="1"/>
  <c r="O1093" i="1"/>
  <c r="Q1093" i="1" s="1"/>
  <c r="R1093" i="1" s="1"/>
  <c r="O1094" i="1"/>
  <c r="Q1094" i="1" s="1"/>
  <c r="R1094" i="1" s="1"/>
  <c r="O1095" i="1"/>
  <c r="Q1095" i="1" s="1"/>
  <c r="R1095" i="1" s="1"/>
  <c r="O1096" i="1"/>
  <c r="Q1096" i="1" s="1"/>
  <c r="R1096" i="1" s="1"/>
  <c r="O1097" i="1"/>
  <c r="Q1097" i="1" s="1"/>
  <c r="R1097" i="1" s="1"/>
  <c r="O1098" i="1"/>
  <c r="Q1098" i="1" s="1"/>
  <c r="R1098" i="1" s="1"/>
  <c r="O1099" i="1"/>
  <c r="Q1099" i="1" s="1"/>
  <c r="R1099" i="1" s="1"/>
  <c r="O1100" i="1"/>
  <c r="Q1100" i="1" s="1"/>
  <c r="R1100" i="1" s="1"/>
  <c r="O1101" i="1"/>
  <c r="Q1101" i="1" s="1"/>
  <c r="R1101" i="1" s="1"/>
  <c r="O1102" i="1"/>
  <c r="Q1102" i="1" s="1"/>
  <c r="R1102" i="1" s="1"/>
  <c r="O1103" i="1"/>
  <c r="Q1103" i="1" s="1"/>
  <c r="R1103" i="1" s="1"/>
  <c r="O1104" i="1"/>
  <c r="Q1104" i="1" s="1"/>
  <c r="R1104" i="1" s="1"/>
  <c r="O1105" i="1"/>
  <c r="Q1105" i="1" s="1"/>
  <c r="R1105" i="1" s="1"/>
  <c r="O1106" i="1"/>
  <c r="Q1106" i="1" s="1"/>
  <c r="R1106" i="1" s="1"/>
  <c r="O1107" i="1"/>
  <c r="Q1107" i="1" s="1"/>
  <c r="R1107" i="1" s="1"/>
  <c r="O1108" i="1"/>
  <c r="Q1108" i="1" s="1"/>
  <c r="R1108" i="1" s="1"/>
  <c r="O1109" i="1"/>
  <c r="Q1109" i="1" s="1"/>
  <c r="R1109" i="1" s="1"/>
  <c r="O1110" i="1"/>
  <c r="Q1110" i="1" s="1"/>
  <c r="R1110" i="1" s="1"/>
  <c r="O1111" i="1"/>
  <c r="Q1111" i="1" s="1"/>
  <c r="R1111" i="1" s="1"/>
  <c r="O1112" i="1"/>
  <c r="Q1112" i="1" s="1"/>
  <c r="R1112" i="1" s="1"/>
  <c r="O1113" i="1"/>
  <c r="Q1113" i="1" s="1"/>
  <c r="R1113" i="1" s="1"/>
  <c r="O1114" i="1"/>
  <c r="Q1114" i="1" s="1"/>
  <c r="R1114" i="1" s="1"/>
  <c r="O1115" i="1"/>
  <c r="Q1115" i="1" s="1"/>
  <c r="R1115" i="1" s="1"/>
  <c r="O1116" i="1"/>
  <c r="Q1116" i="1" s="1"/>
  <c r="R1116" i="1" s="1"/>
  <c r="O1117" i="1"/>
  <c r="Q1117" i="1" s="1"/>
  <c r="R1117" i="1" s="1"/>
  <c r="O1118" i="1"/>
  <c r="Q1118" i="1" s="1"/>
  <c r="R1118" i="1" s="1"/>
  <c r="O1119" i="1"/>
  <c r="Q1119" i="1" s="1"/>
  <c r="R1119" i="1" s="1"/>
  <c r="O1120" i="1"/>
  <c r="Q1120" i="1" s="1"/>
  <c r="R1120" i="1" s="1"/>
  <c r="O1121" i="1"/>
  <c r="Q1121" i="1" s="1"/>
  <c r="R1121" i="1" s="1"/>
  <c r="O1122" i="1"/>
  <c r="Q1122" i="1" s="1"/>
  <c r="R1122" i="1" s="1"/>
  <c r="O1123" i="1"/>
  <c r="Q1123" i="1" s="1"/>
  <c r="R1123" i="1" s="1"/>
  <c r="O1124" i="1"/>
  <c r="Q1124" i="1" s="1"/>
  <c r="R1124" i="1" s="1"/>
  <c r="O1125" i="1"/>
  <c r="Q1125" i="1" s="1"/>
  <c r="R1125" i="1" s="1"/>
  <c r="O1127" i="1"/>
  <c r="Q1127" i="1" s="1"/>
  <c r="R1127" i="1" s="1"/>
  <c r="O1128" i="1"/>
  <c r="Q1128" i="1" s="1"/>
  <c r="R1128" i="1" s="1"/>
  <c r="O1129" i="1"/>
  <c r="Q1129" i="1" s="1"/>
  <c r="R1129" i="1" s="1"/>
  <c r="O1130" i="1"/>
  <c r="Q1130" i="1" s="1"/>
  <c r="R1130" i="1" s="1"/>
  <c r="O1132" i="1"/>
  <c r="Q1132" i="1" s="1"/>
  <c r="R1132" i="1" s="1"/>
  <c r="O1133" i="1"/>
  <c r="Q1133" i="1" s="1"/>
  <c r="R1133" i="1" s="1"/>
  <c r="O1134" i="1"/>
  <c r="Q1134" i="1" s="1"/>
  <c r="R1134" i="1" s="1"/>
  <c r="O1135" i="1"/>
  <c r="Q1135" i="1" s="1"/>
  <c r="R1135" i="1" s="1"/>
  <c r="O1137" i="1"/>
  <c r="Q1137" i="1" s="1"/>
  <c r="R1137" i="1" s="1"/>
  <c r="O1138" i="1"/>
  <c r="Q1138" i="1" s="1"/>
  <c r="R1138" i="1" s="1"/>
  <c r="O1139" i="1"/>
  <c r="Q1139" i="1" s="1"/>
  <c r="R1139" i="1" s="1"/>
  <c r="O1140" i="1"/>
  <c r="Q1140" i="1" s="1"/>
  <c r="R1140" i="1" s="1"/>
  <c r="O1141" i="1"/>
  <c r="Q1141" i="1" s="1"/>
  <c r="R1141" i="1" s="1"/>
  <c r="O1142" i="1"/>
  <c r="Q1142" i="1" s="1"/>
  <c r="R1142" i="1" s="1"/>
  <c r="O1143" i="1"/>
  <c r="Q1143" i="1" s="1"/>
  <c r="R1143" i="1" s="1"/>
  <c r="O1144" i="1"/>
  <c r="Q1144" i="1" s="1"/>
  <c r="R1144" i="1" s="1"/>
  <c r="O1145" i="1"/>
  <c r="Q1145" i="1" s="1"/>
  <c r="R1145" i="1" s="1"/>
  <c r="O1146" i="1"/>
  <c r="Q1146" i="1" s="1"/>
  <c r="R1146" i="1" s="1"/>
  <c r="O1148" i="1"/>
  <c r="Q1148" i="1" s="1"/>
  <c r="R1148" i="1" s="1"/>
  <c r="O1149" i="1"/>
  <c r="Q1149" i="1" s="1"/>
  <c r="R1149" i="1" s="1"/>
  <c r="O1150" i="1"/>
  <c r="Q1150" i="1" s="1"/>
  <c r="R1150" i="1" s="1"/>
  <c r="O1151" i="1"/>
  <c r="Q1151" i="1" s="1"/>
  <c r="R1151" i="1" s="1"/>
  <c r="O1152" i="1"/>
  <c r="Q1152" i="1" s="1"/>
  <c r="R1152" i="1" s="1"/>
  <c r="O1153" i="1"/>
  <c r="Q1153" i="1" s="1"/>
  <c r="R1153" i="1" s="1"/>
  <c r="O1154" i="1"/>
  <c r="Q1154" i="1" s="1"/>
  <c r="R1154" i="1" s="1"/>
  <c r="O1155" i="1"/>
  <c r="Q1155" i="1" s="1"/>
  <c r="R1155" i="1" s="1"/>
  <c r="O1156" i="1"/>
  <c r="Q1156" i="1" s="1"/>
  <c r="R1156" i="1" s="1"/>
  <c r="O1157" i="1"/>
  <c r="Q1157" i="1" s="1"/>
  <c r="R1157" i="1" s="1"/>
  <c r="O1158" i="1"/>
  <c r="Q1158" i="1" s="1"/>
  <c r="R1158" i="1" s="1"/>
  <c r="O1159" i="1"/>
  <c r="Q1159" i="1" s="1"/>
  <c r="R1159" i="1" s="1"/>
  <c r="O1160" i="1"/>
  <c r="Q1160" i="1" s="1"/>
  <c r="R1160" i="1" s="1"/>
  <c r="O1161" i="1"/>
  <c r="Q1161" i="1" s="1"/>
  <c r="R1161" i="1" s="1"/>
  <c r="O1162" i="1"/>
  <c r="Q1162" i="1" s="1"/>
  <c r="R1162" i="1" s="1"/>
  <c r="O1163" i="1"/>
  <c r="Q1163" i="1" s="1"/>
  <c r="R1163" i="1" s="1"/>
  <c r="O1164" i="1"/>
  <c r="Q1164" i="1" s="1"/>
  <c r="R1164" i="1" s="1"/>
  <c r="O1165" i="1"/>
  <c r="Q1165" i="1" s="1"/>
  <c r="R1165" i="1" s="1"/>
  <c r="O1166" i="1"/>
  <c r="Q1166" i="1" s="1"/>
  <c r="R1166" i="1" s="1"/>
  <c r="O1167" i="1"/>
  <c r="Q1167" i="1" s="1"/>
  <c r="R1167" i="1" s="1"/>
  <c r="O1169" i="1"/>
  <c r="Q1169" i="1" s="1"/>
  <c r="R1169" i="1" s="1"/>
  <c r="O1170" i="1"/>
  <c r="Q1170" i="1" s="1"/>
  <c r="R1170" i="1" s="1"/>
  <c r="O1171" i="1"/>
  <c r="Q1171" i="1" s="1"/>
  <c r="R1171" i="1" s="1"/>
  <c r="O1172" i="1"/>
  <c r="Q1172" i="1" s="1"/>
  <c r="R1172" i="1" s="1"/>
  <c r="O1173" i="1"/>
  <c r="Q1173" i="1" s="1"/>
  <c r="R1173" i="1" s="1"/>
  <c r="O1174" i="1"/>
  <c r="Q1174" i="1" s="1"/>
  <c r="R1174" i="1" s="1"/>
  <c r="O1175" i="1"/>
  <c r="Q1175" i="1" s="1"/>
  <c r="R1175" i="1" s="1"/>
  <c r="O1176" i="1"/>
  <c r="Q1176" i="1" s="1"/>
  <c r="R1176" i="1" s="1"/>
  <c r="O1177" i="1"/>
  <c r="Q1177" i="1" s="1"/>
  <c r="R1177" i="1" s="1"/>
  <c r="O1179" i="1"/>
  <c r="Q1179" i="1" s="1"/>
  <c r="R1179" i="1" s="1"/>
  <c r="O1180" i="1"/>
  <c r="Q1180" i="1" s="1"/>
  <c r="R1180" i="1" s="1"/>
  <c r="O1181" i="1"/>
  <c r="Q1181" i="1" s="1"/>
  <c r="R1181" i="1" s="1"/>
  <c r="O1182" i="1"/>
  <c r="Q1182" i="1" s="1"/>
  <c r="R1182" i="1" s="1"/>
  <c r="O1183" i="1"/>
  <c r="Q1183" i="1" s="1"/>
  <c r="R1183" i="1" s="1"/>
  <c r="O1184" i="1"/>
  <c r="Q1184" i="1" s="1"/>
  <c r="R1184" i="1" s="1"/>
  <c r="O1185" i="1"/>
  <c r="Q1185" i="1" s="1"/>
  <c r="R1185" i="1" s="1"/>
  <c r="O1186" i="1"/>
  <c r="Q1186" i="1" s="1"/>
  <c r="R1186" i="1" s="1"/>
  <c r="O1187" i="1"/>
  <c r="Q1187" i="1" s="1"/>
  <c r="R1187" i="1" s="1"/>
  <c r="O1188" i="1"/>
  <c r="Q1188" i="1" s="1"/>
  <c r="R1188" i="1" s="1"/>
  <c r="O1189" i="1"/>
  <c r="Q1189" i="1" s="1"/>
  <c r="R1189" i="1" s="1"/>
  <c r="O1191" i="1"/>
  <c r="Q1191" i="1" s="1"/>
  <c r="R1191" i="1" s="1"/>
  <c r="O1192" i="1"/>
  <c r="Q1192" i="1" s="1"/>
  <c r="R1192" i="1" s="1"/>
  <c r="O1193" i="1"/>
  <c r="Q1193" i="1" s="1"/>
  <c r="R1193" i="1" s="1"/>
  <c r="O1194" i="1"/>
  <c r="Q1194" i="1" s="1"/>
  <c r="R1194" i="1" s="1"/>
  <c r="O1195" i="1"/>
  <c r="Q1195" i="1" s="1"/>
  <c r="R1195" i="1" s="1"/>
  <c r="O1196" i="1"/>
  <c r="Q1196" i="1" s="1"/>
  <c r="R1196" i="1" s="1"/>
  <c r="O1197" i="1"/>
  <c r="Q1197" i="1" s="1"/>
  <c r="R1197" i="1" s="1"/>
  <c r="O1198" i="1"/>
  <c r="Q1198" i="1" s="1"/>
  <c r="R1198" i="1" s="1"/>
  <c r="O1199" i="1"/>
  <c r="Q1199" i="1" s="1"/>
  <c r="R1199" i="1" s="1"/>
  <c r="O1200" i="1"/>
  <c r="Q1200" i="1" s="1"/>
  <c r="R1200" i="1" s="1"/>
  <c r="O1201" i="1"/>
  <c r="Q1201" i="1" s="1"/>
  <c r="R1201" i="1" s="1"/>
  <c r="O1202" i="1"/>
  <c r="Q1202" i="1" s="1"/>
  <c r="R1202" i="1" s="1"/>
  <c r="O1203" i="1"/>
  <c r="Q1203" i="1" s="1"/>
  <c r="R1203" i="1" s="1"/>
  <c r="O1205" i="1"/>
  <c r="Q1205" i="1" s="1"/>
  <c r="R1205" i="1" s="1"/>
  <c r="O1206" i="1"/>
  <c r="Q1206" i="1" s="1"/>
  <c r="R1206" i="1" s="1"/>
  <c r="O1207" i="1"/>
  <c r="Q1207" i="1" s="1"/>
  <c r="R1207" i="1" s="1"/>
  <c r="O1208" i="1"/>
  <c r="Q1208" i="1" s="1"/>
  <c r="R1208" i="1" s="1"/>
  <c r="O1209" i="1"/>
  <c r="Q1209" i="1" s="1"/>
  <c r="R1209" i="1" s="1"/>
  <c r="O1212" i="1"/>
  <c r="Q1212" i="1" s="1"/>
  <c r="R1212" i="1" s="1"/>
  <c r="O1213" i="1"/>
  <c r="Q1213" i="1" s="1"/>
  <c r="R1213" i="1" s="1"/>
  <c r="O1214" i="1"/>
  <c r="Q1214" i="1" s="1"/>
  <c r="R1214" i="1" s="1"/>
  <c r="O1215" i="1"/>
  <c r="Q1215" i="1" s="1"/>
  <c r="R1215" i="1" s="1"/>
  <c r="O1216" i="1"/>
  <c r="Q1216" i="1" s="1"/>
  <c r="R1216" i="1" s="1"/>
  <c r="O1217" i="1"/>
  <c r="Q1217" i="1" s="1"/>
  <c r="R1217" i="1" s="1"/>
  <c r="O1219" i="1"/>
  <c r="Q1219" i="1" s="1"/>
  <c r="R1219" i="1" s="1"/>
  <c r="O1220" i="1"/>
  <c r="Q1220" i="1" s="1"/>
  <c r="R1220" i="1" s="1"/>
  <c r="O1221" i="1"/>
  <c r="Q1221" i="1" s="1"/>
  <c r="R1221" i="1" s="1"/>
  <c r="O1222" i="1"/>
  <c r="Q1222" i="1" s="1"/>
  <c r="R1222" i="1" s="1"/>
  <c r="O1223" i="1"/>
  <c r="Q1223" i="1" s="1"/>
  <c r="R1223" i="1" s="1"/>
  <c r="O1224" i="1"/>
  <c r="Q1224" i="1" s="1"/>
  <c r="R1224" i="1" s="1"/>
  <c r="O1225" i="1"/>
  <c r="Q1225" i="1" s="1"/>
  <c r="R1225" i="1" s="1"/>
  <c r="O1226" i="1"/>
  <c r="Q1226" i="1" s="1"/>
  <c r="R1226" i="1" s="1"/>
  <c r="O1227" i="1"/>
  <c r="Q1227" i="1" s="1"/>
  <c r="R1227" i="1" s="1"/>
  <c r="O1228" i="1"/>
  <c r="Q1228" i="1" s="1"/>
  <c r="R1228" i="1" s="1"/>
  <c r="O1229" i="1"/>
  <c r="Q1229" i="1" s="1"/>
  <c r="R1229" i="1" s="1"/>
  <c r="O1230" i="1"/>
  <c r="Q1230" i="1" s="1"/>
  <c r="R1230" i="1" s="1"/>
  <c r="O1231" i="1"/>
  <c r="Q1231" i="1" s="1"/>
  <c r="R1231" i="1" s="1"/>
  <c r="O1232" i="1"/>
  <c r="Q1232" i="1" s="1"/>
  <c r="R1232" i="1" s="1"/>
  <c r="O1233" i="1"/>
  <c r="Q1233" i="1" s="1"/>
  <c r="R1233" i="1" s="1"/>
  <c r="O1234" i="1"/>
  <c r="Q1234" i="1" s="1"/>
  <c r="R1234" i="1" s="1"/>
  <c r="O1235" i="1"/>
  <c r="Q1235" i="1" s="1"/>
  <c r="R1235" i="1" s="1"/>
  <c r="O1236" i="1"/>
  <c r="Q1236" i="1" s="1"/>
  <c r="R1236" i="1" s="1"/>
  <c r="O1237" i="1"/>
  <c r="Q1237" i="1" s="1"/>
  <c r="R1237" i="1" s="1"/>
  <c r="O1238" i="1"/>
  <c r="Q1238" i="1" s="1"/>
  <c r="R1238" i="1" s="1"/>
  <c r="O1239" i="1"/>
  <c r="Q1239" i="1" s="1"/>
  <c r="R1239" i="1" s="1"/>
  <c r="O1240" i="1"/>
  <c r="Q1240" i="1" s="1"/>
  <c r="R1240" i="1" s="1"/>
  <c r="O1241" i="1"/>
  <c r="Q1241" i="1" s="1"/>
  <c r="R1241" i="1" s="1"/>
  <c r="O1242" i="1"/>
  <c r="Q1242" i="1" s="1"/>
  <c r="R1242" i="1" s="1"/>
  <c r="O1243" i="1"/>
  <c r="Q1243" i="1" s="1"/>
  <c r="R1243" i="1" s="1"/>
  <c r="O1244" i="1"/>
  <c r="Q1244" i="1" s="1"/>
  <c r="R1244" i="1" s="1"/>
  <c r="O1245" i="1"/>
  <c r="Q1245" i="1" s="1"/>
  <c r="R1245" i="1" s="1"/>
  <c r="O1246" i="1"/>
  <c r="Q1246" i="1" s="1"/>
  <c r="R1246" i="1" s="1"/>
  <c r="O1247" i="1"/>
  <c r="Q1247" i="1" s="1"/>
  <c r="R1247" i="1" s="1"/>
  <c r="O1248" i="1"/>
  <c r="Q1248" i="1" s="1"/>
  <c r="R1248" i="1" s="1"/>
  <c r="O1249" i="1"/>
  <c r="Q1249" i="1" s="1"/>
  <c r="R1249" i="1" s="1"/>
  <c r="O1250" i="1"/>
  <c r="Q1250" i="1" s="1"/>
  <c r="R1250" i="1" s="1"/>
  <c r="O1251" i="1"/>
  <c r="Q1251" i="1" s="1"/>
  <c r="R1251" i="1" s="1"/>
  <c r="O1252" i="1"/>
  <c r="Q1252" i="1" s="1"/>
  <c r="R1252" i="1" s="1"/>
  <c r="O1253" i="1"/>
  <c r="Q1253" i="1" s="1"/>
  <c r="R1253" i="1" s="1"/>
  <c r="O1254" i="1"/>
  <c r="Q1254" i="1" s="1"/>
  <c r="R1254" i="1" s="1"/>
  <c r="O1255" i="1"/>
  <c r="Q1255" i="1" s="1"/>
  <c r="R1255" i="1" s="1"/>
  <c r="O1256" i="1"/>
  <c r="Q1256" i="1" s="1"/>
  <c r="R1256" i="1" s="1"/>
  <c r="O1257" i="1"/>
  <c r="Q1257" i="1" s="1"/>
  <c r="R1257" i="1" s="1"/>
  <c r="O1258" i="1"/>
  <c r="Q1258" i="1" s="1"/>
  <c r="R1258" i="1" s="1"/>
  <c r="O1259" i="1"/>
  <c r="Q1259" i="1" s="1"/>
  <c r="R1259" i="1" s="1"/>
  <c r="O1260" i="1"/>
  <c r="Q1260" i="1" s="1"/>
  <c r="R1260" i="1" s="1"/>
  <c r="O1261" i="1"/>
  <c r="Q1261" i="1" s="1"/>
  <c r="R1261" i="1" s="1"/>
  <c r="O1262" i="1"/>
  <c r="Q1262" i="1" s="1"/>
  <c r="R1262" i="1" s="1"/>
  <c r="O1263" i="1"/>
  <c r="Q1263" i="1" s="1"/>
  <c r="R1263" i="1" s="1"/>
  <c r="O1264" i="1"/>
  <c r="Q1264" i="1" s="1"/>
  <c r="R1264" i="1" s="1"/>
  <c r="O1265" i="1"/>
  <c r="Q1265" i="1" s="1"/>
  <c r="R1265" i="1" s="1"/>
  <c r="O1266" i="1"/>
  <c r="Q1266" i="1" s="1"/>
  <c r="R1266" i="1" s="1"/>
  <c r="O1267" i="1"/>
  <c r="Q1267" i="1" s="1"/>
  <c r="R1267" i="1" s="1"/>
  <c r="O1268" i="1"/>
  <c r="Q1268" i="1" s="1"/>
  <c r="R1268" i="1" s="1"/>
  <c r="O1269" i="1"/>
  <c r="Q1269" i="1" s="1"/>
  <c r="R1269" i="1" s="1"/>
  <c r="O1270" i="1"/>
  <c r="Q1270" i="1" s="1"/>
  <c r="R1270" i="1" s="1"/>
  <c r="O1271" i="1"/>
  <c r="Q1271" i="1" s="1"/>
  <c r="R1271" i="1" s="1"/>
  <c r="O1272" i="1"/>
  <c r="Q1272" i="1" s="1"/>
  <c r="R1272" i="1" s="1"/>
  <c r="O1273" i="1"/>
  <c r="Q1273" i="1" s="1"/>
  <c r="R1273" i="1" s="1"/>
  <c r="O1274" i="1"/>
  <c r="Q1274" i="1" s="1"/>
  <c r="R1274" i="1" s="1"/>
  <c r="O1275" i="1"/>
  <c r="Q1275" i="1" s="1"/>
  <c r="R1275" i="1" s="1"/>
  <c r="O1276" i="1"/>
  <c r="Q1276" i="1" s="1"/>
  <c r="R1276" i="1" s="1"/>
  <c r="O1277" i="1"/>
  <c r="Q1277" i="1" s="1"/>
  <c r="R1277" i="1" s="1"/>
  <c r="O1278" i="1"/>
  <c r="Q1278" i="1" s="1"/>
  <c r="R1278" i="1" s="1"/>
  <c r="O1279" i="1"/>
  <c r="Q1279" i="1" s="1"/>
  <c r="R1279" i="1" s="1"/>
  <c r="O1280" i="1"/>
  <c r="Q1280" i="1" s="1"/>
  <c r="R1280" i="1" s="1"/>
  <c r="O1281" i="1"/>
  <c r="Q1281" i="1" s="1"/>
  <c r="R1281" i="1" s="1"/>
  <c r="O1282" i="1"/>
  <c r="Q1282" i="1" s="1"/>
  <c r="R1282" i="1" s="1"/>
  <c r="O1283" i="1"/>
  <c r="Q1283" i="1" s="1"/>
  <c r="R1283" i="1" s="1"/>
  <c r="O1284" i="1"/>
  <c r="Q1284" i="1" s="1"/>
  <c r="R1284" i="1" s="1"/>
  <c r="O1285" i="1"/>
  <c r="Q1285" i="1" s="1"/>
  <c r="R1285" i="1" s="1"/>
  <c r="O1286" i="1"/>
  <c r="Q1286" i="1" s="1"/>
  <c r="R1286" i="1" s="1"/>
  <c r="O1287" i="1"/>
  <c r="Q1287" i="1" s="1"/>
  <c r="R1287" i="1" s="1"/>
  <c r="O1288" i="1"/>
  <c r="Q1288" i="1" s="1"/>
  <c r="R1288" i="1" s="1"/>
  <c r="O1289" i="1"/>
  <c r="Q1289" i="1" s="1"/>
  <c r="R1289" i="1" s="1"/>
  <c r="O1290" i="1"/>
  <c r="Q1290" i="1" s="1"/>
  <c r="R1290" i="1" s="1"/>
  <c r="O1291" i="1"/>
  <c r="Q1291" i="1" s="1"/>
  <c r="R1291" i="1" s="1"/>
  <c r="O1292" i="1"/>
  <c r="Q1292" i="1" s="1"/>
  <c r="R1292" i="1" s="1"/>
  <c r="O1293" i="1"/>
  <c r="Q1293" i="1" s="1"/>
  <c r="R1293" i="1" s="1"/>
  <c r="O1294" i="1"/>
  <c r="Q1294" i="1" s="1"/>
  <c r="R1294" i="1" s="1"/>
  <c r="O1295" i="1"/>
  <c r="Q1295" i="1" s="1"/>
  <c r="R1295" i="1" s="1"/>
  <c r="O1296" i="1"/>
  <c r="Q1296" i="1" s="1"/>
  <c r="R1296" i="1" s="1"/>
  <c r="O1297" i="1"/>
  <c r="Q1297" i="1" s="1"/>
  <c r="R1297" i="1" s="1"/>
  <c r="O1298" i="1"/>
  <c r="Q1298" i="1" s="1"/>
  <c r="R1298" i="1" s="1"/>
  <c r="O1299" i="1"/>
  <c r="Q1299" i="1" s="1"/>
  <c r="R1299" i="1" s="1"/>
  <c r="O1300" i="1"/>
  <c r="Q1300" i="1" s="1"/>
  <c r="R1300" i="1" s="1"/>
  <c r="O1301" i="1"/>
  <c r="Q1301" i="1" s="1"/>
  <c r="R1301" i="1" s="1"/>
  <c r="O1302" i="1"/>
  <c r="Q1302" i="1" s="1"/>
  <c r="R1302" i="1" s="1"/>
  <c r="O1303" i="1"/>
  <c r="Q1303" i="1" s="1"/>
  <c r="R1303" i="1" s="1"/>
  <c r="O1304" i="1"/>
  <c r="Q1304" i="1" s="1"/>
  <c r="R1304" i="1" s="1"/>
  <c r="O1305" i="1"/>
  <c r="Q1305" i="1" s="1"/>
  <c r="R1305" i="1" s="1"/>
  <c r="O1306" i="1"/>
  <c r="Q1306" i="1" s="1"/>
  <c r="R1306" i="1" s="1"/>
  <c r="O1307" i="1"/>
  <c r="Q1307" i="1" s="1"/>
  <c r="R1307" i="1" s="1"/>
  <c r="O1308" i="1"/>
  <c r="Q1308" i="1" s="1"/>
  <c r="R1308" i="1" s="1"/>
  <c r="O1309" i="1"/>
  <c r="Q1309" i="1" s="1"/>
  <c r="R1309" i="1" s="1"/>
  <c r="O1312" i="1"/>
  <c r="Q1312" i="1" s="1"/>
  <c r="R1312" i="1" s="1"/>
  <c r="O1313" i="1"/>
  <c r="Q1313" i="1" s="1"/>
  <c r="R1313" i="1" s="1"/>
  <c r="O1315" i="1"/>
  <c r="Q1315" i="1" s="1"/>
  <c r="R1315" i="1" s="1"/>
  <c r="O1316" i="1"/>
  <c r="Q1316" i="1" s="1"/>
  <c r="R1316" i="1" s="1"/>
  <c r="O1317" i="1"/>
  <c r="Q1317" i="1" s="1"/>
  <c r="R1317" i="1" s="1"/>
  <c r="O1319" i="1"/>
  <c r="Q1319" i="1" s="1"/>
  <c r="R1319" i="1" s="1"/>
  <c r="O1320" i="1"/>
  <c r="Q1320" i="1" s="1"/>
  <c r="R1320" i="1" s="1"/>
  <c r="O1321" i="1"/>
  <c r="Q1321" i="1" s="1"/>
  <c r="R1321" i="1" s="1"/>
  <c r="O1322" i="1"/>
  <c r="Q1322" i="1" s="1"/>
  <c r="R1322" i="1" s="1"/>
  <c r="O1323" i="1"/>
  <c r="Q1323" i="1" s="1"/>
  <c r="R1323" i="1" s="1"/>
  <c r="O1324" i="1"/>
  <c r="Q1324" i="1" s="1"/>
  <c r="R1324" i="1" s="1"/>
  <c r="O1325" i="1"/>
  <c r="Q1325" i="1" s="1"/>
  <c r="R1325" i="1" s="1"/>
  <c r="O1326" i="1"/>
  <c r="Q1326" i="1" s="1"/>
  <c r="R1326" i="1" s="1"/>
  <c r="O1327" i="1"/>
  <c r="Q1327" i="1" s="1"/>
  <c r="R1327" i="1" s="1"/>
  <c r="O1328" i="1"/>
  <c r="Q1328" i="1" s="1"/>
  <c r="R1328" i="1" s="1"/>
  <c r="O1330" i="1"/>
  <c r="Q1330" i="1" s="1"/>
  <c r="R1330" i="1" s="1"/>
  <c r="O1331" i="1"/>
  <c r="Q1331" i="1" s="1"/>
  <c r="R1331" i="1" s="1"/>
  <c r="O1332" i="1"/>
  <c r="Q1332" i="1" s="1"/>
  <c r="R1332" i="1" s="1"/>
  <c r="O1333" i="1"/>
  <c r="Q1333" i="1" s="1"/>
  <c r="R1333" i="1" s="1"/>
  <c r="O1334" i="1"/>
  <c r="Q1334" i="1" s="1"/>
  <c r="R1334" i="1" s="1"/>
  <c r="O1335" i="1"/>
  <c r="Q1335" i="1" s="1"/>
  <c r="R1335" i="1" s="1"/>
  <c r="O1336" i="1"/>
  <c r="Q1336" i="1" s="1"/>
  <c r="R1336" i="1" s="1"/>
  <c r="O1337" i="1"/>
  <c r="Q1337" i="1" s="1"/>
  <c r="R1337" i="1" s="1"/>
  <c r="O1338" i="1"/>
  <c r="Q1338" i="1" s="1"/>
  <c r="R1338" i="1" s="1"/>
  <c r="O1339" i="1"/>
  <c r="Q1339" i="1" s="1"/>
  <c r="R1339" i="1" s="1"/>
  <c r="O1340" i="1"/>
  <c r="Q1340" i="1" s="1"/>
  <c r="R1340" i="1" s="1"/>
  <c r="O1341" i="1"/>
  <c r="Q1341" i="1" s="1"/>
  <c r="R1341" i="1" s="1"/>
  <c r="O1342" i="1"/>
  <c r="Q1342" i="1" s="1"/>
  <c r="R1342" i="1" s="1"/>
  <c r="O1343" i="1"/>
  <c r="Q1343" i="1" s="1"/>
  <c r="R1343" i="1" s="1"/>
  <c r="O1344" i="1"/>
  <c r="Q1344" i="1" s="1"/>
  <c r="R1344" i="1" s="1"/>
  <c r="O1345" i="1"/>
  <c r="Q1345" i="1" s="1"/>
  <c r="R1345" i="1" s="1"/>
  <c r="O1346" i="1"/>
  <c r="Q1346" i="1" s="1"/>
  <c r="R1346" i="1" s="1"/>
  <c r="O1347" i="1"/>
  <c r="Q1347" i="1" s="1"/>
  <c r="R1347" i="1" s="1"/>
  <c r="O1348" i="1"/>
  <c r="Q1348" i="1" s="1"/>
  <c r="R1348" i="1" s="1"/>
  <c r="O1349" i="1"/>
  <c r="Q1349" i="1" s="1"/>
  <c r="R1349" i="1" s="1"/>
  <c r="O1350" i="1"/>
  <c r="Q1350" i="1" s="1"/>
  <c r="R1350" i="1" s="1"/>
  <c r="O1351" i="1"/>
  <c r="Q1351" i="1" s="1"/>
  <c r="R1351" i="1" s="1"/>
  <c r="O1352" i="1"/>
  <c r="Q1352" i="1" s="1"/>
  <c r="R1352" i="1" s="1"/>
  <c r="O1353" i="1"/>
  <c r="Q1353" i="1" s="1"/>
  <c r="R1353" i="1" s="1"/>
  <c r="O1354" i="1"/>
  <c r="Q1354" i="1" s="1"/>
  <c r="R1354" i="1" s="1"/>
  <c r="O1355" i="1"/>
  <c r="Q1355" i="1" s="1"/>
  <c r="R1355" i="1" s="1"/>
  <c r="O1357" i="1"/>
  <c r="Q1357" i="1" s="1"/>
  <c r="R1357" i="1" s="1"/>
  <c r="O1358" i="1"/>
  <c r="Q1358" i="1" s="1"/>
  <c r="R1358" i="1" s="1"/>
  <c r="O1359" i="1"/>
  <c r="Q1359" i="1" s="1"/>
  <c r="R1359" i="1" s="1"/>
  <c r="O1360" i="1"/>
  <c r="Q1360" i="1" s="1"/>
  <c r="R1360" i="1" s="1"/>
  <c r="O1361" i="1"/>
  <c r="Q1361" i="1" s="1"/>
  <c r="R1361" i="1" s="1"/>
  <c r="O1362" i="1"/>
  <c r="Q1362" i="1" s="1"/>
  <c r="R1362" i="1" s="1"/>
  <c r="O1363" i="1"/>
  <c r="Q1363" i="1" s="1"/>
  <c r="R1363" i="1" s="1"/>
  <c r="O1364" i="1"/>
  <c r="Q1364" i="1" s="1"/>
  <c r="R1364" i="1" s="1"/>
  <c r="O1365" i="1"/>
  <c r="Q1365" i="1" s="1"/>
  <c r="R1365" i="1" s="1"/>
  <c r="O1366" i="1"/>
  <c r="Q1366" i="1" s="1"/>
  <c r="R1366" i="1" s="1"/>
  <c r="O1367" i="1"/>
  <c r="Q1367" i="1" s="1"/>
  <c r="R1367" i="1" s="1"/>
  <c r="O1368" i="1"/>
  <c r="Q1368" i="1" s="1"/>
  <c r="R1368" i="1" s="1"/>
  <c r="O1369" i="1"/>
  <c r="Q1369" i="1" s="1"/>
  <c r="R1369" i="1" s="1"/>
  <c r="O1370" i="1"/>
  <c r="Q1370" i="1" s="1"/>
  <c r="R1370" i="1" s="1"/>
  <c r="O1371" i="1"/>
  <c r="Q1371" i="1" s="1"/>
  <c r="R1371" i="1" s="1"/>
  <c r="O1372" i="1"/>
  <c r="Q1372" i="1" s="1"/>
  <c r="R1372" i="1" s="1"/>
  <c r="O1373" i="1"/>
  <c r="Q1373" i="1" s="1"/>
  <c r="R1373" i="1" s="1"/>
  <c r="O1374" i="1"/>
  <c r="Q1374" i="1" s="1"/>
  <c r="R1374" i="1" s="1"/>
  <c r="O1375" i="1"/>
  <c r="Q1375" i="1" s="1"/>
  <c r="R1375" i="1" s="1"/>
  <c r="O1376" i="1"/>
  <c r="Q1376" i="1" s="1"/>
  <c r="R1376" i="1" s="1"/>
  <c r="O1377" i="1"/>
  <c r="Q1377" i="1" s="1"/>
  <c r="R1377" i="1" s="1"/>
  <c r="O1378" i="1"/>
  <c r="Q1378" i="1" s="1"/>
  <c r="R1378" i="1" s="1"/>
  <c r="O1379" i="1"/>
  <c r="Q1379" i="1" s="1"/>
  <c r="R1379" i="1" s="1"/>
  <c r="O1380" i="1"/>
  <c r="Q1380" i="1" s="1"/>
  <c r="R1380" i="1" s="1"/>
  <c r="O1381" i="1"/>
  <c r="Q1381" i="1" s="1"/>
  <c r="R1381" i="1" s="1"/>
  <c r="O1382" i="1"/>
  <c r="Q1382" i="1" s="1"/>
  <c r="R1382" i="1" s="1"/>
  <c r="O1383" i="1"/>
  <c r="Q1383" i="1" s="1"/>
  <c r="R1383" i="1" s="1"/>
  <c r="O1384" i="1"/>
  <c r="Q1384" i="1" s="1"/>
  <c r="R1384" i="1" s="1"/>
  <c r="O1385" i="1"/>
  <c r="Q1385" i="1" s="1"/>
  <c r="R1385" i="1" s="1"/>
  <c r="O1386" i="1"/>
  <c r="Q1386" i="1" s="1"/>
  <c r="R1386" i="1" s="1"/>
  <c r="O1387" i="1"/>
  <c r="Q1387" i="1" s="1"/>
  <c r="R1387" i="1" s="1"/>
  <c r="O1388" i="1"/>
  <c r="Q1388" i="1" s="1"/>
  <c r="R1388" i="1" s="1"/>
  <c r="O1389" i="1"/>
  <c r="Q1389" i="1" s="1"/>
  <c r="R1389" i="1" s="1"/>
  <c r="O1390" i="1"/>
  <c r="Q1390" i="1" s="1"/>
  <c r="R1390" i="1" s="1"/>
  <c r="O1391" i="1"/>
  <c r="Q1391" i="1" s="1"/>
  <c r="R1391" i="1" s="1"/>
  <c r="O1393" i="1"/>
  <c r="Q1393" i="1" s="1"/>
  <c r="R1393" i="1" s="1"/>
  <c r="O1394" i="1"/>
  <c r="Q1394" i="1" s="1"/>
  <c r="R1394" i="1" s="1"/>
  <c r="O1395" i="1"/>
  <c r="Q1395" i="1" s="1"/>
  <c r="R1395" i="1" s="1"/>
  <c r="O1396" i="1"/>
  <c r="Q1396" i="1" s="1"/>
  <c r="R1396" i="1" s="1"/>
  <c r="O1397" i="1"/>
  <c r="Q1397" i="1" s="1"/>
  <c r="R1397" i="1" s="1"/>
  <c r="O1398" i="1"/>
  <c r="Q1398" i="1" s="1"/>
  <c r="R1398" i="1" s="1"/>
  <c r="O1399" i="1"/>
  <c r="Q1399" i="1" s="1"/>
  <c r="R1399" i="1" s="1"/>
  <c r="O1400" i="1"/>
  <c r="Q1400" i="1" s="1"/>
  <c r="R1400" i="1" s="1"/>
  <c r="O1401" i="1"/>
  <c r="Q1401" i="1" s="1"/>
  <c r="R1401" i="1" s="1"/>
  <c r="O1403" i="1"/>
  <c r="Q1403" i="1" s="1"/>
  <c r="R1403" i="1" s="1"/>
  <c r="O1404" i="1"/>
  <c r="Q1404" i="1" s="1"/>
  <c r="R1404" i="1" s="1"/>
  <c r="O1405" i="1"/>
  <c r="Q1405" i="1" s="1"/>
  <c r="R1405" i="1" s="1"/>
  <c r="O1406" i="1"/>
  <c r="Q1406" i="1" s="1"/>
  <c r="R1406" i="1" s="1"/>
  <c r="O1407" i="1"/>
  <c r="Q1407" i="1" s="1"/>
  <c r="R1407" i="1" s="1"/>
  <c r="O1408" i="1"/>
  <c r="Q1408" i="1" s="1"/>
  <c r="R1408" i="1" s="1"/>
  <c r="O1409" i="1"/>
  <c r="Q1409" i="1" s="1"/>
  <c r="R1409" i="1" s="1"/>
  <c r="O1410" i="1"/>
  <c r="Q1410" i="1" s="1"/>
  <c r="R1410" i="1" s="1"/>
  <c r="O1411" i="1"/>
  <c r="Q1411" i="1" s="1"/>
  <c r="R1411" i="1" s="1"/>
  <c r="O1412" i="1"/>
  <c r="Q1412" i="1" s="1"/>
  <c r="R1412" i="1" s="1"/>
  <c r="O1413" i="1"/>
  <c r="Q1413" i="1" s="1"/>
  <c r="R1413" i="1" s="1"/>
  <c r="O1414" i="1"/>
  <c r="Q1414" i="1" s="1"/>
  <c r="R1414" i="1" s="1"/>
  <c r="O1416" i="1"/>
  <c r="Q1416" i="1" s="1"/>
  <c r="R1416" i="1" s="1"/>
  <c r="O1417" i="1"/>
  <c r="Q1417" i="1" s="1"/>
  <c r="R1417" i="1" s="1"/>
  <c r="O1418" i="1"/>
  <c r="Q1418" i="1" s="1"/>
  <c r="R1418" i="1" s="1"/>
  <c r="O1419" i="1"/>
  <c r="Q1419" i="1" s="1"/>
  <c r="R1419" i="1" s="1"/>
  <c r="O1420" i="1"/>
  <c r="Q1420" i="1" s="1"/>
  <c r="R1420" i="1" s="1"/>
  <c r="O1421" i="1"/>
  <c r="Q1421" i="1" s="1"/>
  <c r="R1421" i="1" s="1"/>
  <c r="O1423" i="1"/>
  <c r="Q1423" i="1" s="1"/>
  <c r="R1423" i="1" s="1"/>
  <c r="O1424" i="1"/>
  <c r="Q1424" i="1" s="1"/>
  <c r="R1424" i="1" s="1"/>
  <c r="O1425" i="1"/>
  <c r="Q1425" i="1" s="1"/>
  <c r="R1425" i="1" s="1"/>
  <c r="O1426" i="1"/>
  <c r="Q1426" i="1" s="1"/>
  <c r="R1426" i="1" s="1"/>
  <c r="O1427" i="1"/>
  <c r="Q1427" i="1" s="1"/>
  <c r="R1427" i="1" s="1"/>
  <c r="O1428" i="1"/>
  <c r="Q1428" i="1" s="1"/>
  <c r="R1428" i="1" s="1"/>
  <c r="O1429" i="1"/>
  <c r="Q1429" i="1" s="1"/>
  <c r="R1429" i="1" s="1"/>
  <c r="O1430" i="1"/>
  <c r="Q1430" i="1" s="1"/>
  <c r="R1430" i="1" s="1"/>
  <c r="O1431" i="1"/>
  <c r="Q1431" i="1" s="1"/>
  <c r="R1431" i="1" s="1"/>
  <c r="O1432" i="1"/>
  <c r="Q1432" i="1" s="1"/>
  <c r="R1432" i="1" s="1"/>
  <c r="O1433" i="1"/>
  <c r="Q1433" i="1" s="1"/>
  <c r="R1433" i="1" s="1"/>
  <c r="O1434" i="1"/>
  <c r="Q1434" i="1" s="1"/>
  <c r="R1434" i="1" s="1"/>
  <c r="O1435" i="1"/>
  <c r="Q1435" i="1" s="1"/>
  <c r="R1435" i="1" s="1"/>
  <c r="O1436" i="1"/>
  <c r="Q1436" i="1" s="1"/>
  <c r="R1436" i="1" s="1"/>
  <c r="O1438" i="1"/>
  <c r="Q1438" i="1" s="1"/>
  <c r="R1438" i="1" s="1"/>
  <c r="O1439" i="1"/>
  <c r="Q1439" i="1" s="1"/>
  <c r="R1439" i="1" s="1"/>
  <c r="O1440" i="1"/>
  <c r="Q1440" i="1" s="1"/>
  <c r="R1440" i="1" s="1"/>
  <c r="O1442" i="1"/>
  <c r="Q1442" i="1" s="1"/>
  <c r="R1442" i="1" s="1"/>
  <c r="O1443" i="1"/>
  <c r="Q1443" i="1" s="1"/>
  <c r="R1443" i="1" s="1"/>
  <c r="O1444" i="1"/>
  <c r="Q1444" i="1" s="1"/>
  <c r="R1444" i="1" s="1"/>
  <c r="O1445" i="1"/>
  <c r="Q1445" i="1" s="1"/>
  <c r="R1445" i="1" s="1"/>
  <c r="O1446" i="1"/>
  <c r="Q1446" i="1" s="1"/>
  <c r="R1446" i="1" s="1"/>
  <c r="O1447" i="1"/>
  <c r="Q1447" i="1" s="1"/>
  <c r="R1447" i="1" s="1"/>
  <c r="O1448" i="1"/>
  <c r="Q1448" i="1" s="1"/>
  <c r="R1448" i="1" s="1"/>
  <c r="O1449" i="1"/>
  <c r="Q1449" i="1" s="1"/>
  <c r="R1449" i="1" s="1"/>
  <c r="O1450" i="1"/>
  <c r="Q1450" i="1" s="1"/>
  <c r="R1450" i="1" s="1"/>
  <c r="O1451" i="1"/>
  <c r="Q1451" i="1" s="1"/>
  <c r="R1451" i="1" s="1"/>
  <c r="O1453" i="1"/>
  <c r="Q1453" i="1" s="1"/>
  <c r="R1453" i="1" s="1"/>
  <c r="O1454" i="1"/>
  <c r="Q1454" i="1" s="1"/>
  <c r="R1454" i="1" s="1"/>
  <c r="O1455" i="1"/>
  <c r="Q1455" i="1" s="1"/>
  <c r="R1455" i="1" s="1"/>
  <c r="O1456" i="1"/>
  <c r="Q1456" i="1" s="1"/>
  <c r="R1456" i="1" s="1"/>
  <c r="O1457" i="1"/>
  <c r="Q1457" i="1" s="1"/>
  <c r="R1457" i="1" s="1"/>
  <c r="O1458" i="1"/>
  <c r="Q1458" i="1" s="1"/>
  <c r="R1458" i="1" s="1"/>
  <c r="O1459" i="1"/>
  <c r="Q1459" i="1" s="1"/>
  <c r="R1459" i="1" s="1"/>
  <c r="O1460" i="1"/>
  <c r="Q1460" i="1" s="1"/>
  <c r="R1460" i="1" s="1"/>
  <c r="O1461" i="1"/>
  <c r="Q1461" i="1" s="1"/>
  <c r="R1461" i="1" s="1"/>
  <c r="O1462" i="1"/>
  <c r="Q1462" i="1" s="1"/>
  <c r="R1462" i="1" s="1"/>
  <c r="O1463" i="1"/>
  <c r="Q1463" i="1" s="1"/>
  <c r="R1463" i="1" s="1"/>
  <c r="O1464" i="1"/>
  <c r="Q1464" i="1" s="1"/>
  <c r="R1464" i="1" s="1"/>
  <c r="O1465" i="1"/>
  <c r="Q1465" i="1" s="1"/>
  <c r="R1465" i="1" s="1"/>
  <c r="O1466" i="1"/>
  <c r="Q1466" i="1" s="1"/>
  <c r="R1466" i="1" s="1"/>
  <c r="O1467" i="1"/>
  <c r="Q1467" i="1" s="1"/>
  <c r="R1467" i="1" s="1"/>
  <c r="O1468" i="1"/>
  <c r="Q1468" i="1" s="1"/>
  <c r="R1468" i="1" s="1"/>
  <c r="O1469" i="1"/>
  <c r="Q1469" i="1" s="1"/>
  <c r="R1469" i="1" s="1"/>
  <c r="O1470" i="1"/>
  <c r="Q1470" i="1" s="1"/>
  <c r="R1470" i="1" s="1"/>
  <c r="O1471" i="1"/>
  <c r="Q1471" i="1" s="1"/>
  <c r="R1471" i="1" s="1"/>
  <c r="O1472" i="1"/>
  <c r="Q1472" i="1" s="1"/>
  <c r="R1472" i="1" s="1"/>
  <c r="O1473" i="1"/>
  <c r="Q1473" i="1" s="1"/>
  <c r="R1473" i="1" s="1"/>
  <c r="O1474" i="1"/>
  <c r="Q1474" i="1" s="1"/>
  <c r="R1474" i="1" s="1"/>
  <c r="O1475" i="1"/>
  <c r="Q1475" i="1" s="1"/>
  <c r="R1475" i="1" s="1"/>
  <c r="O1476" i="1"/>
  <c r="Q1476" i="1" s="1"/>
  <c r="R1476" i="1" s="1"/>
  <c r="O1477" i="1"/>
  <c r="Q1477" i="1" s="1"/>
  <c r="R1477" i="1" s="1"/>
  <c r="O1478" i="1"/>
  <c r="Q1478" i="1" s="1"/>
  <c r="R1478" i="1" s="1"/>
  <c r="O1479" i="1"/>
  <c r="Q1479" i="1" s="1"/>
  <c r="R1479" i="1" s="1"/>
  <c r="O1480" i="1"/>
  <c r="Q1480" i="1" s="1"/>
  <c r="R1480" i="1" s="1"/>
  <c r="O1481" i="1"/>
  <c r="Q1481" i="1" s="1"/>
  <c r="R1481" i="1" s="1"/>
  <c r="O1482" i="1"/>
  <c r="Q1482" i="1" s="1"/>
  <c r="R1482" i="1" s="1"/>
  <c r="O1483" i="1"/>
  <c r="Q1483" i="1" s="1"/>
  <c r="R1483" i="1" s="1"/>
  <c r="O1484" i="1"/>
  <c r="Q1484" i="1" s="1"/>
  <c r="R1484" i="1" s="1"/>
  <c r="O1485" i="1"/>
  <c r="Q1485" i="1" s="1"/>
  <c r="R1485" i="1" s="1"/>
  <c r="O1486" i="1"/>
  <c r="Q1486" i="1" s="1"/>
  <c r="R1486" i="1" s="1"/>
  <c r="O1487" i="1"/>
  <c r="Q1487" i="1" s="1"/>
  <c r="R1487" i="1" s="1"/>
  <c r="O1488" i="1"/>
  <c r="Q1488" i="1" s="1"/>
  <c r="R1488" i="1" s="1"/>
  <c r="O1489" i="1"/>
  <c r="Q1489" i="1" s="1"/>
  <c r="R1489" i="1" s="1"/>
  <c r="O1490" i="1"/>
  <c r="Q1490" i="1" s="1"/>
  <c r="R1490" i="1" s="1"/>
  <c r="O1491" i="1"/>
  <c r="Q1491" i="1" s="1"/>
  <c r="R1491" i="1" s="1"/>
  <c r="O1492" i="1"/>
  <c r="Q1492" i="1" s="1"/>
  <c r="R1492" i="1" s="1"/>
  <c r="O1493" i="1"/>
  <c r="Q1493" i="1" s="1"/>
  <c r="R1493" i="1" s="1"/>
  <c r="O1494" i="1"/>
  <c r="Q1494" i="1" s="1"/>
  <c r="R1494" i="1" s="1"/>
  <c r="O1495" i="1"/>
  <c r="Q1495" i="1" s="1"/>
  <c r="R1495" i="1" s="1"/>
  <c r="O1496" i="1"/>
  <c r="Q1496" i="1" s="1"/>
  <c r="R1496" i="1" s="1"/>
  <c r="O1497" i="1"/>
  <c r="Q1497" i="1" s="1"/>
  <c r="R1497" i="1" s="1"/>
  <c r="O1498" i="1"/>
  <c r="Q1498" i="1" s="1"/>
  <c r="R1498" i="1" s="1"/>
  <c r="O1499" i="1"/>
  <c r="Q1499" i="1" s="1"/>
  <c r="R1499" i="1" s="1"/>
  <c r="O1500" i="1"/>
  <c r="Q1500" i="1" s="1"/>
  <c r="R1500" i="1" s="1"/>
  <c r="O1501" i="1"/>
  <c r="Q1501" i="1" s="1"/>
  <c r="R1501" i="1" s="1"/>
  <c r="O1502" i="1"/>
  <c r="Q1502" i="1" s="1"/>
  <c r="R1502" i="1" s="1"/>
  <c r="O1503" i="1"/>
  <c r="Q1503" i="1" s="1"/>
  <c r="R1503" i="1" s="1"/>
  <c r="O1504" i="1"/>
  <c r="Q1504" i="1" s="1"/>
  <c r="R1504" i="1" s="1"/>
  <c r="O1505" i="1"/>
  <c r="Q1505" i="1" s="1"/>
  <c r="R1505" i="1" s="1"/>
  <c r="O1506" i="1"/>
  <c r="Q1506" i="1" s="1"/>
  <c r="R1506" i="1" s="1"/>
  <c r="O1507" i="1"/>
  <c r="Q1507" i="1" s="1"/>
  <c r="R1507" i="1" s="1"/>
  <c r="O1508" i="1"/>
  <c r="Q1508" i="1" s="1"/>
  <c r="R1508" i="1" s="1"/>
  <c r="O1509" i="1"/>
  <c r="Q1509" i="1" s="1"/>
  <c r="R1509" i="1" s="1"/>
  <c r="O1510" i="1"/>
  <c r="Q1510" i="1" s="1"/>
  <c r="R1510" i="1" s="1"/>
  <c r="O1511" i="1"/>
  <c r="Q1511" i="1" s="1"/>
  <c r="R1511" i="1" s="1"/>
  <c r="O1512" i="1"/>
  <c r="Q1512" i="1" s="1"/>
  <c r="R1512" i="1" s="1"/>
  <c r="O1513" i="1"/>
  <c r="Q1513" i="1" s="1"/>
  <c r="R1513" i="1" s="1"/>
  <c r="O1514" i="1"/>
  <c r="Q1514" i="1" s="1"/>
  <c r="R1514" i="1" s="1"/>
  <c r="O1515" i="1"/>
  <c r="Q1515" i="1" s="1"/>
  <c r="R1515" i="1" s="1"/>
  <c r="O1516" i="1"/>
  <c r="Q1516" i="1" s="1"/>
  <c r="R1516" i="1" s="1"/>
  <c r="O1517" i="1"/>
  <c r="Q1517" i="1" s="1"/>
  <c r="R1517" i="1" s="1"/>
  <c r="O1518" i="1"/>
  <c r="Q1518" i="1" s="1"/>
  <c r="R1518" i="1" s="1"/>
  <c r="O1519" i="1"/>
  <c r="Q1519" i="1" s="1"/>
  <c r="R1519" i="1" s="1"/>
  <c r="O1520" i="1"/>
  <c r="Q1520" i="1" s="1"/>
  <c r="R1520" i="1" s="1"/>
  <c r="O1521" i="1"/>
  <c r="Q1521" i="1" s="1"/>
  <c r="R1521" i="1" s="1"/>
  <c r="O1522" i="1"/>
  <c r="Q1522" i="1" s="1"/>
  <c r="R1522" i="1" s="1"/>
  <c r="O1523" i="1"/>
  <c r="Q1523" i="1" s="1"/>
  <c r="R1523" i="1" s="1"/>
  <c r="O1524" i="1"/>
  <c r="Q1524" i="1" s="1"/>
  <c r="R1524" i="1" s="1"/>
  <c r="O1525" i="1"/>
  <c r="Q1525" i="1" s="1"/>
  <c r="R1525" i="1" s="1"/>
  <c r="O1526" i="1"/>
  <c r="Q1526" i="1" s="1"/>
  <c r="R1526" i="1" s="1"/>
  <c r="O1527" i="1"/>
  <c r="Q1527" i="1" s="1"/>
  <c r="R1527" i="1" s="1"/>
  <c r="O1528" i="1"/>
  <c r="Q1528" i="1" s="1"/>
  <c r="R1528" i="1" s="1"/>
  <c r="O1529" i="1"/>
  <c r="Q1529" i="1" s="1"/>
  <c r="R1529" i="1" s="1"/>
  <c r="O1530" i="1"/>
  <c r="Q1530" i="1" s="1"/>
  <c r="R1530" i="1" s="1"/>
  <c r="O1531" i="1"/>
  <c r="Q1531" i="1" s="1"/>
  <c r="R1531" i="1" s="1"/>
  <c r="O1532" i="1"/>
  <c r="Q1532" i="1" s="1"/>
  <c r="R1532" i="1" s="1"/>
  <c r="O1533" i="1"/>
  <c r="Q1533" i="1" s="1"/>
  <c r="R1533" i="1" s="1"/>
  <c r="O1534" i="1"/>
  <c r="Q1534" i="1" s="1"/>
  <c r="R1534" i="1" s="1"/>
  <c r="O1535" i="1"/>
  <c r="Q1535" i="1" s="1"/>
  <c r="R1535" i="1" s="1"/>
  <c r="O1536" i="1"/>
  <c r="Q1536" i="1" s="1"/>
  <c r="R1536" i="1" s="1"/>
  <c r="O1537" i="1"/>
  <c r="Q1537" i="1" s="1"/>
  <c r="R1537" i="1" s="1"/>
  <c r="O1539" i="1"/>
  <c r="Q1539" i="1" s="1"/>
  <c r="R1539" i="1" s="1"/>
  <c r="O1540" i="1"/>
  <c r="Q1540" i="1" s="1"/>
  <c r="R1540" i="1" s="1"/>
  <c r="O1541" i="1"/>
  <c r="Q1541" i="1" s="1"/>
  <c r="R1541" i="1" s="1"/>
  <c r="O1542" i="1"/>
  <c r="Q1542" i="1" s="1"/>
  <c r="R1542" i="1" s="1"/>
  <c r="O1543" i="1"/>
  <c r="Q1543" i="1" s="1"/>
  <c r="R1543" i="1" s="1"/>
  <c r="O1545" i="1"/>
  <c r="Q1545" i="1" s="1"/>
  <c r="R1545" i="1" s="1"/>
  <c r="O1546" i="1"/>
  <c r="Q1546" i="1" s="1"/>
  <c r="R1546" i="1" s="1"/>
  <c r="O1547" i="1"/>
  <c r="Q1547" i="1" s="1"/>
  <c r="R1547" i="1" s="1"/>
  <c r="O1548" i="1"/>
  <c r="Q1548" i="1" s="1"/>
  <c r="R1548" i="1" s="1"/>
  <c r="O1549" i="1"/>
  <c r="Q1549" i="1" s="1"/>
  <c r="R1549" i="1" s="1"/>
  <c r="O1550" i="1"/>
  <c r="Q1550" i="1" s="1"/>
  <c r="R1550" i="1" s="1"/>
  <c r="O1551" i="1"/>
  <c r="Q1551" i="1" s="1"/>
  <c r="R1551" i="1" s="1"/>
  <c r="O1552" i="1"/>
  <c r="Q1552" i="1" s="1"/>
  <c r="R1552" i="1" s="1"/>
  <c r="O1553" i="1"/>
  <c r="Q1553" i="1" s="1"/>
  <c r="R1553" i="1" s="1"/>
  <c r="O1554" i="1"/>
  <c r="Q1554" i="1" s="1"/>
  <c r="R1554" i="1" s="1"/>
  <c r="O1555" i="1"/>
  <c r="Q1555" i="1" s="1"/>
  <c r="R1555" i="1" s="1"/>
  <c r="O1556" i="1"/>
  <c r="Q1556" i="1" s="1"/>
  <c r="R1556" i="1" s="1"/>
  <c r="O1557" i="1"/>
  <c r="Q1557" i="1" s="1"/>
  <c r="R1557" i="1" s="1"/>
  <c r="O1558" i="1"/>
  <c r="Q1558" i="1" s="1"/>
  <c r="R1558" i="1" s="1"/>
  <c r="O1559" i="1"/>
  <c r="Q1559" i="1" s="1"/>
  <c r="R1559" i="1" s="1"/>
  <c r="O1560" i="1"/>
  <c r="Q1560" i="1" s="1"/>
  <c r="R1560" i="1" s="1"/>
  <c r="O1561" i="1"/>
  <c r="Q1561" i="1" s="1"/>
  <c r="R1561" i="1" s="1"/>
  <c r="O1562" i="1"/>
  <c r="Q1562" i="1" s="1"/>
  <c r="R1562" i="1" s="1"/>
  <c r="O1563" i="1"/>
  <c r="Q1563" i="1" s="1"/>
  <c r="R1563" i="1" s="1"/>
  <c r="O1564" i="1"/>
  <c r="Q1564" i="1" s="1"/>
  <c r="R1564" i="1" s="1"/>
  <c r="O1565" i="1"/>
  <c r="Q1565" i="1" s="1"/>
  <c r="R1565" i="1" s="1"/>
  <c r="O1566" i="1"/>
  <c r="Q1566" i="1" s="1"/>
  <c r="R1566" i="1" s="1"/>
  <c r="O1568" i="1"/>
  <c r="Q1568" i="1" s="1"/>
  <c r="R1568" i="1" s="1"/>
  <c r="O1569" i="1"/>
  <c r="Q1569" i="1" s="1"/>
  <c r="R1569" i="1" s="1"/>
  <c r="O1570" i="1"/>
  <c r="Q1570" i="1" s="1"/>
  <c r="R1570" i="1" s="1"/>
  <c r="O1571" i="1"/>
  <c r="Q1571" i="1" s="1"/>
  <c r="R1571" i="1" s="1"/>
  <c r="O1572" i="1"/>
  <c r="Q1572" i="1" s="1"/>
  <c r="R1572" i="1" s="1"/>
  <c r="O1573" i="1"/>
  <c r="Q1573" i="1" s="1"/>
  <c r="R1573" i="1" s="1"/>
  <c r="O1574" i="1"/>
  <c r="Q1574" i="1" s="1"/>
  <c r="R1574" i="1" s="1"/>
  <c r="O1575" i="1"/>
  <c r="Q1575" i="1" s="1"/>
  <c r="R1575" i="1" s="1"/>
  <c r="O1578" i="1"/>
  <c r="Q1578" i="1" s="1"/>
  <c r="R1578" i="1" s="1"/>
  <c r="O1579" i="1"/>
  <c r="Q1579" i="1" s="1"/>
  <c r="R1579" i="1" s="1"/>
  <c r="O1580" i="1"/>
  <c r="Q1580" i="1" s="1"/>
  <c r="R1580" i="1" s="1"/>
  <c r="O1581" i="1"/>
  <c r="Q1581" i="1" s="1"/>
  <c r="R1581" i="1" s="1"/>
  <c r="O1582" i="1"/>
  <c r="Q1582" i="1" s="1"/>
  <c r="R1582" i="1" s="1"/>
  <c r="O1583" i="1"/>
  <c r="Q1583" i="1" s="1"/>
  <c r="R1583" i="1" s="1"/>
  <c r="O1584" i="1"/>
  <c r="Q1584" i="1" s="1"/>
  <c r="R1584" i="1" s="1"/>
  <c r="O1585" i="1"/>
  <c r="Q1585" i="1" s="1"/>
  <c r="R1585" i="1" s="1"/>
  <c r="O1586" i="1"/>
  <c r="Q1586" i="1" s="1"/>
  <c r="R1586" i="1" s="1"/>
  <c r="O1587" i="1"/>
  <c r="Q1587" i="1" s="1"/>
  <c r="R1587" i="1" s="1"/>
  <c r="O1588" i="1"/>
  <c r="Q1588" i="1" s="1"/>
  <c r="R1588" i="1" s="1"/>
  <c r="O1589" i="1"/>
  <c r="Q1589" i="1" s="1"/>
  <c r="R1589" i="1" s="1"/>
  <c r="O1590" i="1"/>
  <c r="Q1590" i="1" s="1"/>
  <c r="R1590" i="1" s="1"/>
  <c r="O1591" i="1"/>
  <c r="Q1591" i="1" s="1"/>
  <c r="R1591" i="1" s="1"/>
  <c r="O1592" i="1"/>
  <c r="Q1592" i="1" s="1"/>
  <c r="R1592" i="1" s="1"/>
  <c r="O1593" i="1"/>
  <c r="Q1593" i="1" s="1"/>
  <c r="R1593" i="1" s="1"/>
  <c r="O1594" i="1"/>
  <c r="Q1594" i="1" s="1"/>
  <c r="R1594" i="1" s="1"/>
  <c r="O1595" i="1"/>
  <c r="Q1595" i="1" s="1"/>
  <c r="R1595" i="1" s="1"/>
  <c r="O1596" i="1"/>
  <c r="Q1596" i="1" s="1"/>
  <c r="R1596" i="1" s="1"/>
  <c r="O1597" i="1"/>
  <c r="Q1597" i="1" s="1"/>
  <c r="R1597" i="1" s="1"/>
  <c r="O1598" i="1"/>
  <c r="Q1598" i="1" s="1"/>
  <c r="R1598" i="1" s="1"/>
  <c r="O1599" i="1"/>
  <c r="Q1599" i="1" s="1"/>
  <c r="R1599" i="1" s="1"/>
  <c r="O1600" i="1"/>
  <c r="Q1600" i="1" s="1"/>
  <c r="R1600" i="1" s="1"/>
  <c r="O1601" i="1"/>
  <c r="Q1601" i="1" s="1"/>
  <c r="R1601" i="1" s="1"/>
  <c r="O1603" i="1"/>
  <c r="Q1603" i="1" s="1"/>
  <c r="R1603" i="1" s="1"/>
  <c r="O1604" i="1"/>
  <c r="Q1604" i="1" s="1"/>
  <c r="R1604" i="1" s="1"/>
  <c r="O1605" i="1"/>
  <c r="Q1605" i="1" s="1"/>
  <c r="R1605" i="1" s="1"/>
  <c r="O1606" i="1"/>
  <c r="Q1606" i="1" s="1"/>
  <c r="R1606" i="1" s="1"/>
  <c r="O1607" i="1"/>
  <c r="Q1607" i="1" s="1"/>
  <c r="R1607" i="1" s="1"/>
  <c r="O1608" i="1"/>
  <c r="Q1608" i="1" s="1"/>
  <c r="R1608" i="1" s="1"/>
  <c r="O1611" i="1"/>
  <c r="Q1611" i="1" s="1"/>
  <c r="R1611" i="1" s="1"/>
  <c r="O1613" i="1"/>
  <c r="Q1613" i="1" s="1"/>
  <c r="R1613" i="1" s="1"/>
  <c r="O1614" i="1"/>
  <c r="Q1614" i="1" s="1"/>
  <c r="R1614" i="1" s="1"/>
  <c r="O1615" i="1"/>
  <c r="Q1615" i="1" s="1"/>
  <c r="R1615" i="1" s="1"/>
  <c r="O1617" i="1"/>
  <c r="Q1617" i="1" s="1"/>
  <c r="R1617" i="1" s="1"/>
  <c r="O1618" i="1"/>
  <c r="Q1618" i="1" s="1"/>
  <c r="R1618" i="1" s="1"/>
  <c r="O1619" i="1"/>
  <c r="Q1619" i="1" s="1"/>
  <c r="R1619" i="1" s="1"/>
  <c r="O1620" i="1"/>
  <c r="Q1620" i="1" s="1"/>
  <c r="R1620" i="1" s="1"/>
  <c r="O1621" i="1"/>
  <c r="Q1621" i="1" s="1"/>
  <c r="R1621" i="1" s="1"/>
  <c r="O1622" i="1"/>
  <c r="Q1622" i="1" s="1"/>
  <c r="R1622" i="1" s="1"/>
  <c r="O1623" i="1"/>
  <c r="Q1623" i="1" s="1"/>
  <c r="R1623" i="1" s="1"/>
  <c r="O1624" i="1"/>
  <c r="Q1624" i="1" s="1"/>
  <c r="R1624" i="1" s="1"/>
  <c r="O1625" i="1"/>
  <c r="Q1625" i="1" s="1"/>
  <c r="R1625" i="1" s="1"/>
  <c r="O1626" i="1"/>
  <c r="Q1626" i="1" s="1"/>
  <c r="R1626" i="1" s="1"/>
  <c r="O1627" i="1"/>
  <c r="Q1627" i="1" s="1"/>
  <c r="R1627" i="1" s="1"/>
  <c r="O1628" i="1"/>
  <c r="Q1628" i="1" s="1"/>
  <c r="R1628" i="1" s="1"/>
  <c r="O1629" i="1"/>
  <c r="Q1629" i="1" s="1"/>
  <c r="R1629" i="1" s="1"/>
  <c r="O1630" i="1"/>
  <c r="Q1630" i="1" s="1"/>
  <c r="R1630" i="1" s="1"/>
  <c r="O1631" i="1"/>
  <c r="Q1631" i="1" s="1"/>
  <c r="R1631" i="1" s="1"/>
  <c r="O1632" i="1"/>
  <c r="Q1632" i="1" s="1"/>
  <c r="R1632" i="1" s="1"/>
  <c r="O1633" i="1"/>
  <c r="Q1633" i="1" s="1"/>
  <c r="R1633" i="1" s="1"/>
  <c r="O1634" i="1"/>
  <c r="Q1634" i="1" s="1"/>
  <c r="R1634" i="1" s="1"/>
  <c r="O1635" i="1"/>
  <c r="Q1635" i="1" s="1"/>
  <c r="R1635" i="1" s="1"/>
  <c r="O1636" i="1"/>
  <c r="Q1636" i="1" s="1"/>
  <c r="R1636" i="1" s="1"/>
  <c r="O1637" i="1"/>
  <c r="Q1637" i="1" s="1"/>
  <c r="R1637" i="1" s="1"/>
  <c r="O1638" i="1"/>
  <c r="Q1638" i="1" s="1"/>
  <c r="R1638" i="1" s="1"/>
  <c r="O1639" i="1"/>
  <c r="Q1639" i="1" s="1"/>
  <c r="R1639" i="1" s="1"/>
  <c r="O1640" i="1"/>
  <c r="Q1640" i="1" s="1"/>
  <c r="R1640" i="1" s="1"/>
  <c r="O1641" i="1"/>
  <c r="Q1641" i="1" s="1"/>
  <c r="R1641" i="1" s="1"/>
  <c r="O1642" i="1"/>
  <c r="Q1642" i="1" s="1"/>
  <c r="R1642" i="1" s="1"/>
  <c r="O1643" i="1"/>
  <c r="Q1643" i="1" s="1"/>
  <c r="R1643" i="1" s="1"/>
  <c r="O1644" i="1"/>
  <c r="Q1644" i="1" s="1"/>
  <c r="R1644" i="1" s="1"/>
  <c r="O1645" i="1"/>
  <c r="Q1645" i="1" s="1"/>
  <c r="R1645" i="1" s="1"/>
  <c r="O1646" i="1"/>
  <c r="Q1646" i="1" s="1"/>
  <c r="R1646" i="1" s="1"/>
  <c r="O1647" i="1"/>
  <c r="Q1647" i="1" s="1"/>
  <c r="R1647" i="1" s="1"/>
  <c r="O1648" i="1"/>
  <c r="Q1648" i="1" s="1"/>
  <c r="R1648" i="1" s="1"/>
  <c r="O1649" i="1"/>
  <c r="Q1649" i="1" s="1"/>
  <c r="R1649" i="1" s="1"/>
  <c r="O1650" i="1"/>
  <c r="Q1650" i="1" s="1"/>
  <c r="R1650" i="1" s="1"/>
  <c r="O1651" i="1"/>
  <c r="Q1651" i="1" s="1"/>
  <c r="R1651" i="1" s="1"/>
  <c r="O1652" i="1"/>
  <c r="Q1652" i="1" s="1"/>
  <c r="R1652" i="1" s="1"/>
  <c r="O1653" i="1"/>
  <c r="Q1653" i="1" s="1"/>
  <c r="R1653" i="1" s="1"/>
  <c r="O1654" i="1"/>
  <c r="Q1654" i="1" s="1"/>
  <c r="R1654" i="1" s="1"/>
  <c r="O1655" i="1"/>
  <c r="Q1655" i="1" s="1"/>
  <c r="R1655" i="1" s="1"/>
  <c r="O1656" i="1"/>
  <c r="Q1656" i="1" s="1"/>
  <c r="R1656" i="1" s="1"/>
  <c r="O1657" i="1"/>
  <c r="Q1657" i="1" s="1"/>
  <c r="R1657" i="1" s="1"/>
  <c r="O1658" i="1"/>
  <c r="Q1658" i="1" s="1"/>
  <c r="R1658" i="1" s="1"/>
  <c r="O1659" i="1"/>
  <c r="Q1659" i="1" s="1"/>
  <c r="R1659" i="1" s="1"/>
  <c r="O1660" i="1"/>
  <c r="Q1660" i="1" s="1"/>
  <c r="R1660" i="1" s="1"/>
  <c r="O1661" i="1"/>
  <c r="Q1661" i="1" s="1"/>
  <c r="R1661" i="1" s="1"/>
  <c r="O1662" i="1"/>
  <c r="Q1662" i="1" s="1"/>
  <c r="R1662" i="1" s="1"/>
  <c r="O1663" i="1"/>
  <c r="Q1663" i="1" s="1"/>
  <c r="R1663" i="1" s="1"/>
  <c r="O1664" i="1"/>
  <c r="Q1664" i="1" s="1"/>
  <c r="R1664" i="1" s="1"/>
  <c r="O1665" i="1"/>
  <c r="Q1665" i="1" s="1"/>
  <c r="R1665" i="1" s="1"/>
  <c r="O1666" i="1"/>
  <c r="Q1666" i="1" s="1"/>
  <c r="R1666" i="1" s="1"/>
  <c r="O1667" i="1"/>
  <c r="Q1667" i="1" s="1"/>
  <c r="R1667" i="1" s="1"/>
  <c r="O1668" i="1"/>
  <c r="Q1668" i="1" s="1"/>
  <c r="R1668" i="1" s="1"/>
  <c r="O1669" i="1"/>
  <c r="Q1669" i="1" s="1"/>
  <c r="R1669" i="1" s="1"/>
  <c r="O1670" i="1"/>
  <c r="Q1670" i="1" s="1"/>
  <c r="R1670" i="1" s="1"/>
  <c r="O1671" i="1"/>
  <c r="Q1671" i="1" s="1"/>
  <c r="R1671" i="1" s="1"/>
  <c r="O1672" i="1"/>
  <c r="Q1672" i="1" s="1"/>
  <c r="R1672" i="1" s="1"/>
  <c r="O1673" i="1"/>
  <c r="Q1673" i="1" s="1"/>
  <c r="R1673" i="1" s="1"/>
  <c r="O1674" i="1"/>
  <c r="Q1674" i="1" s="1"/>
  <c r="R1674" i="1" s="1"/>
  <c r="O1675" i="1"/>
  <c r="Q1675" i="1" s="1"/>
  <c r="R1675" i="1" s="1"/>
  <c r="O1676" i="1"/>
  <c r="Q1676" i="1" s="1"/>
  <c r="R1676" i="1" s="1"/>
  <c r="O1677" i="1"/>
  <c r="Q1677" i="1" s="1"/>
  <c r="R1677" i="1" s="1"/>
  <c r="O1678" i="1"/>
  <c r="Q1678" i="1" s="1"/>
  <c r="R1678" i="1" s="1"/>
  <c r="O1679" i="1"/>
  <c r="Q1679" i="1" s="1"/>
  <c r="R1679" i="1" s="1"/>
  <c r="O1680" i="1"/>
  <c r="Q1680" i="1" s="1"/>
  <c r="R1680" i="1" s="1"/>
  <c r="O1681" i="1"/>
  <c r="Q1681" i="1" s="1"/>
  <c r="R1681" i="1" s="1"/>
  <c r="O1682" i="1"/>
  <c r="Q1682" i="1" s="1"/>
  <c r="R1682" i="1" s="1"/>
  <c r="O1684" i="1"/>
  <c r="Q1684" i="1" s="1"/>
  <c r="R1684" i="1" s="1"/>
  <c r="O1685" i="1"/>
  <c r="Q1685" i="1" s="1"/>
  <c r="R1685" i="1" s="1"/>
  <c r="O1686" i="1"/>
  <c r="Q1686" i="1" s="1"/>
  <c r="R1686" i="1" s="1"/>
  <c r="O1687" i="1"/>
  <c r="Q1687" i="1" s="1"/>
  <c r="R1687" i="1" s="1"/>
  <c r="O1688" i="1"/>
  <c r="Q1688" i="1" s="1"/>
  <c r="R1688" i="1" s="1"/>
  <c r="O1689" i="1"/>
  <c r="Q1689" i="1" s="1"/>
  <c r="R1689" i="1" s="1"/>
  <c r="O1690" i="1"/>
  <c r="Q1690" i="1" s="1"/>
  <c r="R1690" i="1" s="1"/>
  <c r="O1691" i="1"/>
  <c r="Q1691" i="1" s="1"/>
  <c r="R1691" i="1" s="1"/>
  <c r="O1692" i="1"/>
  <c r="Q1692" i="1" s="1"/>
  <c r="R1692" i="1" s="1"/>
  <c r="O1693" i="1"/>
  <c r="Q1693" i="1" s="1"/>
  <c r="R1693" i="1" s="1"/>
  <c r="O1694" i="1"/>
  <c r="Q1694" i="1" s="1"/>
  <c r="R1694" i="1" s="1"/>
  <c r="O1695" i="1"/>
  <c r="Q1695" i="1" s="1"/>
  <c r="R1695" i="1" s="1"/>
  <c r="O1696" i="1"/>
  <c r="Q1696" i="1" s="1"/>
  <c r="R1696" i="1" s="1"/>
  <c r="O1697" i="1"/>
  <c r="Q1697" i="1" s="1"/>
  <c r="R1697" i="1" s="1"/>
  <c r="O1698" i="1"/>
  <c r="Q1698" i="1" s="1"/>
  <c r="R1698" i="1" s="1"/>
  <c r="O1699" i="1"/>
  <c r="Q1699" i="1" s="1"/>
  <c r="R1699" i="1" s="1"/>
  <c r="O1700" i="1"/>
  <c r="Q1700" i="1" s="1"/>
  <c r="R1700" i="1" s="1"/>
  <c r="O1701" i="1"/>
  <c r="Q1701" i="1" s="1"/>
  <c r="R1701" i="1" s="1"/>
  <c r="O1702" i="1"/>
  <c r="Q1702" i="1" s="1"/>
  <c r="R1702" i="1" s="1"/>
  <c r="O1703" i="1"/>
  <c r="Q1703" i="1" s="1"/>
  <c r="R1703" i="1" s="1"/>
  <c r="O1704" i="1"/>
  <c r="Q1704" i="1" s="1"/>
  <c r="R1704" i="1" s="1"/>
  <c r="O1705" i="1"/>
  <c r="Q1705" i="1" s="1"/>
  <c r="R1705" i="1" s="1"/>
  <c r="O1706" i="1"/>
  <c r="Q1706" i="1" s="1"/>
  <c r="R1706" i="1" s="1"/>
  <c r="O1707" i="1"/>
  <c r="Q1707" i="1" s="1"/>
  <c r="R1707" i="1" s="1"/>
  <c r="O1708" i="1"/>
  <c r="Q1708" i="1" s="1"/>
  <c r="R1708" i="1" s="1"/>
  <c r="O1709" i="1"/>
  <c r="Q1709" i="1" s="1"/>
  <c r="R1709" i="1" s="1"/>
  <c r="O1710" i="1"/>
  <c r="Q1710" i="1" s="1"/>
  <c r="R1710" i="1" s="1"/>
  <c r="O1711" i="1"/>
  <c r="Q1711" i="1" s="1"/>
  <c r="R1711" i="1" s="1"/>
  <c r="O1712" i="1"/>
  <c r="Q1712" i="1" s="1"/>
  <c r="R1712" i="1" s="1"/>
  <c r="O1713" i="1"/>
  <c r="Q1713" i="1" s="1"/>
  <c r="R1713" i="1" s="1"/>
  <c r="O1714" i="1"/>
  <c r="Q1714" i="1" s="1"/>
  <c r="R1714" i="1" s="1"/>
  <c r="O1715" i="1"/>
  <c r="Q1715" i="1" s="1"/>
  <c r="R1715" i="1" s="1"/>
  <c r="O1716" i="1"/>
  <c r="Q1716" i="1" s="1"/>
  <c r="R1716" i="1" s="1"/>
  <c r="O1717" i="1"/>
  <c r="Q1717" i="1" s="1"/>
  <c r="R1717" i="1" s="1"/>
  <c r="O1718" i="1"/>
  <c r="Q1718" i="1" s="1"/>
  <c r="R1718" i="1" s="1"/>
  <c r="O1719" i="1"/>
  <c r="Q1719" i="1" s="1"/>
  <c r="R1719" i="1" s="1"/>
  <c r="O1720" i="1"/>
  <c r="Q1720" i="1" s="1"/>
  <c r="R1720" i="1" s="1"/>
  <c r="O1721" i="1"/>
  <c r="Q1721" i="1" s="1"/>
  <c r="R1721" i="1" s="1"/>
  <c r="O1722" i="1"/>
  <c r="Q1722" i="1" s="1"/>
  <c r="R1722" i="1" s="1"/>
  <c r="O1723" i="1"/>
  <c r="Q1723" i="1" s="1"/>
  <c r="R1723" i="1" s="1"/>
  <c r="O1724" i="1"/>
  <c r="Q1724" i="1" s="1"/>
  <c r="R1724" i="1" s="1"/>
  <c r="O1725" i="1"/>
  <c r="Q1725" i="1" s="1"/>
  <c r="R1725" i="1" s="1"/>
  <c r="O1727" i="1"/>
  <c r="Q1727" i="1" s="1"/>
  <c r="R1727" i="1" s="1"/>
  <c r="O1728" i="1"/>
  <c r="Q1728" i="1" s="1"/>
  <c r="R1728" i="1" s="1"/>
  <c r="O1729" i="1"/>
  <c r="Q1729" i="1" s="1"/>
  <c r="R1729" i="1" s="1"/>
  <c r="O1730" i="1"/>
  <c r="Q1730" i="1" s="1"/>
  <c r="R1730" i="1" s="1"/>
  <c r="O1731" i="1"/>
  <c r="Q1731" i="1" s="1"/>
  <c r="R1731" i="1" s="1"/>
  <c r="O1732" i="1"/>
  <c r="Q1732" i="1" s="1"/>
  <c r="R1732" i="1" s="1"/>
  <c r="O1733" i="1"/>
  <c r="Q1733" i="1" s="1"/>
  <c r="R1733" i="1" s="1"/>
  <c r="O1735" i="1"/>
  <c r="Q1735" i="1" s="1"/>
  <c r="R1735" i="1" s="1"/>
  <c r="O1736" i="1"/>
  <c r="Q1736" i="1" s="1"/>
  <c r="R1736" i="1" s="1"/>
  <c r="O1737" i="1"/>
  <c r="Q1737" i="1" s="1"/>
  <c r="R1737" i="1" s="1"/>
  <c r="O1738" i="1"/>
  <c r="Q1738" i="1" s="1"/>
  <c r="R1738" i="1" s="1"/>
  <c r="O1739" i="1"/>
  <c r="Q1739" i="1" s="1"/>
  <c r="R1739" i="1" s="1"/>
  <c r="O1740" i="1"/>
  <c r="Q1740" i="1" s="1"/>
  <c r="R1740" i="1" s="1"/>
  <c r="O1741" i="1"/>
  <c r="Q1741" i="1" s="1"/>
  <c r="R1741" i="1" s="1"/>
  <c r="O1742" i="1"/>
  <c r="Q1742" i="1" s="1"/>
  <c r="R1742" i="1" s="1"/>
  <c r="O1743" i="1"/>
  <c r="Q1743" i="1" s="1"/>
  <c r="R1743" i="1" s="1"/>
  <c r="O1744" i="1"/>
  <c r="Q1744" i="1" s="1"/>
  <c r="R1744" i="1" s="1"/>
  <c r="O1745" i="1"/>
  <c r="Q1745" i="1" s="1"/>
  <c r="R1745" i="1" s="1"/>
  <c r="O1746" i="1"/>
  <c r="Q1746" i="1" s="1"/>
  <c r="R1746" i="1" s="1"/>
  <c r="O1747" i="1"/>
  <c r="Q1747" i="1" s="1"/>
  <c r="R1747" i="1" s="1"/>
  <c r="O1748" i="1"/>
  <c r="Q1748" i="1" s="1"/>
  <c r="R1748" i="1" s="1"/>
  <c r="O1749" i="1"/>
  <c r="Q1749" i="1" s="1"/>
  <c r="R1749" i="1" s="1"/>
  <c r="O1750" i="1"/>
  <c r="Q1750" i="1" s="1"/>
  <c r="R1750" i="1" s="1"/>
  <c r="O1751" i="1"/>
  <c r="Q1751" i="1" s="1"/>
  <c r="R1751" i="1" s="1"/>
  <c r="O1753" i="1"/>
  <c r="Q1753" i="1" s="1"/>
  <c r="R1753" i="1" s="1"/>
  <c r="O1754" i="1"/>
  <c r="Q1754" i="1" s="1"/>
  <c r="R1754" i="1" s="1"/>
  <c r="O1755" i="1"/>
  <c r="Q1755" i="1" s="1"/>
  <c r="R1755" i="1" s="1"/>
  <c r="O1756" i="1"/>
  <c r="Q1756" i="1" s="1"/>
  <c r="R1756" i="1" s="1"/>
  <c r="O1758" i="1"/>
  <c r="Q1758" i="1" s="1"/>
  <c r="R1758" i="1" s="1"/>
  <c r="O1759" i="1"/>
  <c r="Q1759" i="1" s="1"/>
  <c r="R1759" i="1" s="1"/>
  <c r="O1760" i="1"/>
  <c r="Q1760" i="1" s="1"/>
  <c r="R1760" i="1" s="1"/>
  <c r="O1761" i="1"/>
  <c r="Q1761" i="1" s="1"/>
  <c r="R1761" i="1" s="1"/>
  <c r="O1762" i="1"/>
  <c r="Q1762" i="1" s="1"/>
  <c r="R1762" i="1" s="1"/>
  <c r="O1763" i="1"/>
  <c r="Q1763" i="1" s="1"/>
  <c r="R1763" i="1" s="1"/>
  <c r="O1764" i="1"/>
  <c r="Q1764" i="1" s="1"/>
  <c r="R1764" i="1" s="1"/>
  <c r="O1765" i="1"/>
  <c r="Q1765" i="1" s="1"/>
  <c r="R1765" i="1" s="1"/>
  <c r="O1766" i="1"/>
  <c r="Q1766" i="1" s="1"/>
  <c r="R1766" i="1" s="1"/>
  <c r="O1767" i="1"/>
  <c r="Q1767" i="1" s="1"/>
  <c r="R1767" i="1" s="1"/>
  <c r="O1768" i="1"/>
  <c r="Q1768" i="1" s="1"/>
  <c r="R1768" i="1" s="1"/>
  <c r="O1769" i="1"/>
  <c r="Q1769" i="1" s="1"/>
  <c r="R1769" i="1" s="1"/>
  <c r="O1770" i="1"/>
  <c r="Q1770" i="1" s="1"/>
  <c r="R1770" i="1" s="1"/>
  <c r="O1771" i="1"/>
  <c r="Q1771" i="1" s="1"/>
  <c r="R1771" i="1" s="1"/>
  <c r="O1772" i="1"/>
  <c r="Q1772" i="1" s="1"/>
  <c r="R1772" i="1" s="1"/>
  <c r="O1773" i="1"/>
  <c r="Q1773" i="1" s="1"/>
  <c r="R1773" i="1" s="1"/>
  <c r="O1774" i="1"/>
  <c r="Q1774" i="1" s="1"/>
  <c r="R1774" i="1" s="1"/>
  <c r="O1775" i="1"/>
  <c r="Q1775" i="1" s="1"/>
  <c r="R1775" i="1" s="1"/>
  <c r="O1776" i="1"/>
  <c r="Q1776" i="1" s="1"/>
  <c r="R1776" i="1" s="1"/>
  <c r="O1777" i="1"/>
  <c r="Q1777" i="1" s="1"/>
  <c r="R1777" i="1" s="1"/>
  <c r="O1778" i="1"/>
  <c r="Q1778" i="1" s="1"/>
  <c r="R1778" i="1" s="1"/>
  <c r="O1779" i="1"/>
  <c r="Q1779" i="1" s="1"/>
  <c r="R1779" i="1" s="1"/>
  <c r="O1780" i="1"/>
  <c r="Q1780" i="1" s="1"/>
  <c r="R1780" i="1" s="1"/>
  <c r="O1781" i="1"/>
  <c r="Q1781" i="1" s="1"/>
  <c r="R1781" i="1" s="1"/>
  <c r="O1782" i="1"/>
  <c r="Q1782" i="1" s="1"/>
  <c r="R1782" i="1" s="1"/>
  <c r="O1783" i="1"/>
  <c r="Q1783" i="1" s="1"/>
  <c r="R1783" i="1" s="1"/>
  <c r="O1784" i="1"/>
  <c r="Q1784" i="1" s="1"/>
  <c r="R1784" i="1" s="1"/>
  <c r="O1785" i="1"/>
  <c r="Q1785" i="1" s="1"/>
  <c r="R1785" i="1" s="1"/>
  <c r="O1786" i="1"/>
  <c r="Q1786" i="1" s="1"/>
  <c r="R1786" i="1" s="1"/>
  <c r="O1787" i="1"/>
  <c r="Q1787" i="1" s="1"/>
  <c r="R1787" i="1" s="1"/>
  <c r="O1789" i="1"/>
  <c r="Q1789" i="1" s="1"/>
  <c r="R1789" i="1" s="1"/>
  <c r="O1790" i="1"/>
  <c r="Q1790" i="1" s="1"/>
  <c r="R1790" i="1" s="1"/>
  <c r="O1791" i="1"/>
  <c r="Q1791" i="1" s="1"/>
  <c r="R1791" i="1" s="1"/>
  <c r="O1792" i="1"/>
  <c r="Q1792" i="1" s="1"/>
  <c r="R1792" i="1" s="1"/>
  <c r="O1793" i="1"/>
  <c r="Q1793" i="1" s="1"/>
  <c r="R1793" i="1" s="1"/>
  <c r="O1794" i="1"/>
  <c r="Q1794" i="1" s="1"/>
  <c r="R1794" i="1" s="1"/>
  <c r="O1795" i="1"/>
  <c r="Q1795" i="1" s="1"/>
  <c r="R1795" i="1" s="1"/>
  <c r="O1796" i="1"/>
  <c r="Q1796" i="1" s="1"/>
  <c r="R1796" i="1" s="1"/>
  <c r="O1797" i="1"/>
  <c r="Q1797" i="1" s="1"/>
  <c r="R1797" i="1" s="1"/>
  <c r="O1798" i="1"/>
  <c r="Q1798" i="1" s="1"/>
  <c r="R1798" i="1" s="1"/>
  <c r="O1799" i="1"/>
  <c r="Q1799" i="1" s="1"/>
  <c r="R1799" i="1" s="1"/>
  <c r="O1800" i="1"/>
  <c r="Q1800" i="1" s="1"/>
  <c r="R1800" i="1" s="1"/>
  <c r="O1801" i="1"/>
  <c r="Q1801" i="1" s="1"/>
  <c r="R1801" i="1" s="1"/>
  <c r="O1803" i="1"/>
  <c r="Q1803" i="1" s="1"/>
  <c r="R1803" i="1" s="1"/>
  <c r="O1804" i="1"/>
  <c r="Q1804" i="1" s="1"/>
  <c r="R1804" i="1" s="1"/>
  <c r="O1805" i="1"/>
  <c r="Q1805" i="1" s="1"/>
  <c r="R1805" i="1" s="1"/>
  <c r="O1806" i="1"/>
  <c r="Q1806" i="1" s="1"/>
  <c r="R1806" i="1" s="1"/>
  <c r="O1807" i="1"/>
  <c r="Q1807" i="1" s="1"/>
  <c r="R1807" i="1" s="1"/>
  <c r="O1808" i="1"/>
  <c r="Q1808" i="1" s="1"/>
  <c r="R1808" i="1" s="1"/>
  <c r="O1809" i="1"/>
  <c r="Q1809" i="1" s="1"/>
  <c r="R1809" i="1" s="1"/>
  <c r="O1810" i="1"/>
  <c r="Q1810" i="1" s="1"/>
  <c r="R1810" i="1" s="1"/>
  <c r="O1811" i="1"/>
  <c r="Q1811" i="1" s="1"/>
  <c r="R1811" i="1" s="1"/>
  <c r="O1812" i="1"/>
  <c r="Q1812" i="1" s="1"/>
  <c r="R1812" i="1" s="1"/>
  <c r="O1813" i="1"/>
  <c r="Q1813" i="1" s="1"/>
  <c r="R1813" i="1" s="1"/>
  <c r="O1814" i="1"/>
  <c r="Q1814" i="1" s="1"/>
  <c r="R1814" i="1" s="1"/>
  <c r="O1815" i="1"/>
  <c r="Q1815" i="1" s="1"/>
  <c r="R1815" i="1" s="1"/>
  <c r="O1816" i="1"/>
  <c r="Q1816" i="1" s="1"/>
  <c r="R1816" i="1" s="1"/>
  <c r="O1817" i="1"/>
  <c r="Q1817" i="1" s="1"/>
  <c r="R1817" i="1" s="1"/>
  <c r="O1818" i="1"/>
  <c r="Q1818" i="1" s="1"/>
  <c r="R1818" i="1" s="1"/>
  <c r="O1819" i="1"/>
  <c r="Q1819" i="1" s="1"/>
  <c r="R1819" i="1" s="1"/>
  <c r="O1820" i="1"/>
  <c r="Q1820" i="1" s="1"/>
  <c r="R1820" i="1" s="1"/>
  <c r="O1821" i="1"/>
  <c r="Q1821" i="1" s="1"/>
  <c r="R1821" i="1" s="1"/>
  <c r="O1822" i="1"/>
  <c r="Q1822" i="1" s="1"/>
  <c r="R1822" i="1" s="1"/>
  <c r="O1823" i="1"/>
  <c r="Q1823" i="1" s="1"/>
  <c r="R1823" i="1" s="1"/>
  <c r="O1824" i="1"/>
  <c r="Q1824" i="1" s="1"/>
  <c r="R1824" i="1" s="1"/>
  <c r="O1825" i="1"/>
  <c r="Q1825" i="1" s="1"/>
  <c r="R1825" i="1" s="1"/>
  <c r="O1826" i="1"/>
  <c r="Q1826" i="1" s="1"/>
  <c r="R1826" i="1" s="1"/>
  <c r="O1827" i="1"/>
  <c r="Q1827" i="1" s="1"/>
  <c r="R1827" i="1" s="1"/>
  <c r="O1828" i="1"/>
  <c r="Q1828" i="1" s="1"/>
  <c r="R1828" i="1" s="1"/>
  <c r="O1829" i="1"/>
  <c r="Q1829" i="1" s="1"/>
  <c r="R1829" i="1" s="1"/>
  <c r="O1830" i="1"/>
  <c r="Q1830" i="1" s="1"/>
  <c r="R1830" i="1" s="1"/>
  <c r="O1831" i="1"/>
  <c r="Q1831" i="1" s="1"/>
  <c r="R1831" i="1" s="1"/>
  <c r="O1832" i="1"/>
  <c r="Q1832" i="1" s="1"/>
  <c r="R1832" i="1" s="1"/>
  <c r="O1833" i="1"/>
  <c r="Q1833" i="1" s="1"/>
  <c r="R1833" i="1" s="1"/>
  <c r="O1834" i="1"/>
  <c r="Q1834" i="1" s="1"/>
  <c r="R1834" i="1" s="1"/>
  <c r="O1835" i="1"/>
  <c r="Q1835" i="1" s="1"/>
  <c r="R1835" i="1" s="1"/>
  <c r="O1836" i="1"/>
  <c r="Q1836" i="1" s="1"/>
  <c r="R1836" i="1" s="1"/>
  <c r="O1837" i="1"/>
  <c r="Q1837" i="1" s="1"/>
  <c r="R1837" i="1" s="1"/>
  <c r="O1838" i="1"/>
  <c r="Q1838" i="1" s="1"/>
  <c r="R1838" i="1" s="1"/>
  <c r="O1839" i="1"/>
  <c r="Q1839" i="1" s="1"/>
  <c r="R1839" i="1" s="1"/>
  <c r="O1840" i="1"/>
  <c r="Q1840" i="1" s="1"/>
  <c r="R1840" i="1" s="1"/>
  <c r="O1841" i="1"/>
  <c r="Q1841" i="1" s="1"/>
  <c r="R1841" i="1" s="1"/>
  <c r="O1842" i="1"/>
  <c r="Q1842" i="1" s="1"/>
  <c r="R1842" i="1" s="1"/>
  <c r="O1843" i="1"/>
  <c r="Q1843" i="1" s="1"/>
  <c r="R1843" i="1" s="1"/>
  <c r="O1844" i="1"/>
  <c r="Q1844" i="1" s="1"/>
  <c r="R1844" i="1" s="1"/>
  <c r="O1845" i="1"/>
  <c r="Q1845" i="1" s="1"/>
  <c r="R1845" i="1" s="1"/>
  <c r="O1846" i="1"/>
  <c r="Q1846" i="1" s="1"/>
  <c r="R1846" i="1" s="1"/>
  <c r="O1847" i="1"/>
  <c r="Q1847" i="1" s="1"/>
  <c r="R1847" i="1" s="1"/>
  <c r="O1848" i="1"/>
  <c r="Q1848" i="1" s="1"/>
  <c r="R1848" i="1" s="1"/>
  <c r="O1849" i="1"/>
  <c r="Q1849" i="1" s="1"/>
  <c r="R1849" i="1" s="1"/>
  <c r="O1850" i="1"/>
  <c r="Q1850" i="1" s="1"/>
  <c r="R1850" i="1" s="1"/>
  <c r="O1852" i="1"/>
  <c r="Q1852" i="1" s="1"/>
  <c r="R1852" i="1" s="1"/>
  <c r="O1854" i="1"/>
  <c r="Q1854" i="1" s="1"/>
  <c r="R1854" i="1" s="1"/>
  <c r="O1855" i="1"/>
  <c r="Q1855" i="1" s="1"/>
  <c r="R1855" i="1" s="1"/>
  <c r="O1856" i="1"/>
  <c r="Q1856" i="1" s="1"/>
  <c r="R1856" i="1" s="1"/>
  <c r="O1857" i="1"/>
  <c r="Q1857" i="1" s="1"/>
  <c r="R1857" i="1" s="1"/>
  <c r="O1858" i="1"/>
  <c r="Q1858" i="1" s="1"/>
  <c r="R1858" i="1" s="1"/>
  <c r="O1859" i="1"/>
  <c r="Q1859" i="1" s="1"/>
  <c r="R1859" i="1" s="1"/>
  <c r="O1860" i="1"/>
  <c r="Q1860" i="1" s="1"/>
  <c r="R1860" i="1" s="1"/>
  <c r="O1861" i="1"/>
  <c r="Q1861" i="1" s="1"/>
  <c r="R1861" i="1" s="1"/>
  <c r="O1862" i="1"/>
  <c r="Q1862" i="1" s="1"/>
  <c r="R1862" i="1" s="1"/>
  <c r="O1863" i="1"/>
  <c r="Q1863" i="1" s="1"/>
  <c r="R1863" i="1" s="1"/>
  <c r="O1864" i="1"/>
  <c r="Q1864" i="1" s="1"/>
  <c r="R1864" i="1" s="1"/>
  <c r="O1865" i="1"/>
  <c r="Q1865" i="1" s="1"/>
  <c r="R1865" i="1" s="1"/>
  <c r="O1866" i="1"/>
  <c r="Q1866" i="1" s="1"/>
  <c r="R1866" i="1" s="1"/>
  <c r="O1867" i="1"/>
  <c r="Q1867" i="1" s="1"/>
  <c r="R1867" i="1" s="1"/>
  <c r="O1868" i="1"/>
  <c r="Q1868" i="1" s="1"/>
  <c r="R1868" i="1" s="1"/>
  <c r="O1869" i="1"/>
  <c r="Q1869" i="1" s="1"/>
  <c r="R1869" i="1" s="1"/>
  <c r="O1870" i="1"/>
  <c r="Q1870" i="1" s="1"/>
  <c r="R1870" i="1" s="1"/>
  <c r="O1871" i="1"/>
  <c r="Q1871" i="1" s="1"/>
  <c r="R1871" i="1" s="1"/>
  <c r="O1872" i="1"/>
  <c r="Q1872" i="1" s="1"/>
  <c r="R1872" i="1" s="1"/>
  <c r="O1873" i="1"/>
  <c r="Q1873" i="1" s="1"/>
  <c r="R1873" i="1" s="1"/>
  <c r="O1874" i="1"/>
  <c r="Q1874" i="1" s="1"/>
  <c r="R1874" i="1" s="1"/>
  <c r="O1875" i="1"/>
  <c r="Q1875" i="1" s="1"/>
  <c r="R1875" i="1" s="1"/>
  <c r="O1876" i="1"/>
  <c r="Q1876" i="1" s="1"/>
  <c r="R1876" i="1" s="1"/>
  <c r="O1877" i="1"/>
  <c r="Q1877" i="1" s="1"/>
  <c r="R1877" i="1" s="1"/>
  <c r="O1878" i="1"/>
  <c r="Q1878" i="1" s="1"/>
  <c r="R1878" i="1" s="1"/>
  <c r="O1879" i="1"/>
  <c r="Q1879" i="1" s="1"/>
  <c r="R1879" i="1" s="1"/>
  <c r="O1880" i="1"/>
  <c r="Q1880" i="1" s="1"/>
  <c r="R1880" i="1" s="1"/>
  <c r="O1881" i="1"/>
  <c r="Q1881" i="1" s="1"/>
  <c r="R1881" i="1" s="1"/>
  <c r="O1882" i="1"/>
  <c r="Q1882" i="1" s="1"/>
  <c r="R1882" i="1" s="1"/>
  <c r="O1883" i="1"/>
  <c r="Q1883" i="1" s="1"/>
  <c r="R1883" i="1" s="1"/>
  <c r="O1884" i="1"/>
  <c r="Q1884" i="1" s="1"/>
  <c r="R1884" i="1" s="1"/>
  <c r="O1885" i="1"/>
  <c r="Q1885" i="1" s="1"/>
  <c r="R1885" i="1" s="1"/>
  <c r="O1886" i="1"/>
  <c r="Q1886" i="1" s="1"/>
  <c r="R1886" i="1" s="1"/>
  <c r="O1887" i="1"/>
  <c r="Q1887" i="1" s="1"/>
  <c r="R1887" i="1" s="1"/>
  <c r="O1889" i="1"/>
  <c r="Q1889" i="1" s="1"/>
  <c r="R1889" i="1" s="1"/>
  <c r="O1890" i="1"/>
  <c r="Q1890" i="1" s="1"/>
  <c r="R1890" i="1" s="1"/>
  <c r="O1891" i="1"/>
  <c r="Q1891" i="1" s="1"/>
  <c r="R1891" i="1" s="1"/>
  <c r="O1892" i="1"/>
  <c r="Q1892" i="1" s="1"/>
  <c r="R1892" i="1" s="1"/>
  <c r="O1893" i="1"/>
  <c r="Q1893" i="1" s="1"/>
  <c r="R1893" i="1" s="1"/>
  <c r="O1894" i="1"/>
  <c r="Q1894" i="1" s="1"/>
  <c r="R1894" i="1" s="1"/>
  <c r="O1895" i="1"/>
  <c r="Q1895" i="1" s="1"/>
  <c r="R1895" i="1" s="1"/>
  <c r="O1896" i="1"/>
  <c r="Q1896" i="1" s="1"/>
  <c r="R1896" i="1" s="1"/>
  <c r="O1898" i="1"/>
  <c r="Q1898" i="1" s="1"/>
  <c r="R1898" i="1" s="1"/>
  <c r="O1899" i="1"/>
  <c r="Q1899" i="1" s="1"/>
  <c r="R1899" i="1" s="1"/>
  <c r="O1900" i="1"/>
  <c r="Q1900" i="1" s="1"/>
  <c r="R1900" i="1" s="1"/>
  <c r="O1901" i="1"/>
  <c r="Q1901" i="1" s="1"/>
  <c r="R1901" i="1" s="1"/>
  <c r="O1902" i="1"/>
  <c r="Q1902" i="1" s="1"/>
  <c r="R1902" i="1" s="1"/>
  <c r="O1903" i="1"/>
  <c r="Q1903" i="1" s="1"/>
  <c r="R1903" i="1" s="1"/>
  <c r="O1904" i="1"/>
  <c r="Q1904" i="1" s="1"/>
  <c r="R1904" i="1" s="1"/>
  <c r="O1905" i="1"/>
  <c r="Q1905" i="1" s="1"/>
  <c r="R1905" i="1" s="1"/>
  <c r="O1907" i="1"/>
  <c r="Q1907" i="1" s="1"/>
  <c r="R1907" i="1" s="1"/>
  <c r="O1908" i="1"/>
  <c r="Q1908" i="1" s="1"/>
  <c r="R1908" i="1" s="1"/>
  <c r="O1909" i="1"/>
  <c r="Q1909" i="1" s="1"/>
  <c r="R1909" i="1" s="1"/>
  <c r="O1910" i="1"/>
  <c r="Q1910" i="1" s="1"/>
  <c r="R1910" i="1" s="1"/>
  <c r="O1911" i="1"/>
  <c r="Q1911" i="1" s="1"/>
  <c r="R1911" i="1" s="1"/>
  <c r="O1912" i="1"/>
  <c r="Q1912" i="1" s="1"/>
  <c r="R1912" i="1" s="1"/>
  <c r="O1913" i="1"/>
  <c r="Q1913" i="1" s="1"/>
  <c r="R1913" i="1" s="1"/>
  <c r="O1914" i="1"/>
  <c r="Q1914" i="1" s="1"/>
  <c r="R1914" i="1" s="1"/>
  <c r="O1915" i="1"/>
  <c r="Q1915" i="1" s="1"/>
  <c r="R1915" i="1" s="1"/>
  <c r="O1916" i="1"/>
  <c r="Q1916" i="1" s="1"/>
  <c r="R1916" i="1" s="1"/>
  <c r="O1917" i="1"/>
  <c r="Q1917" i="1" s="1"/>
  <c r="R1917" i="1" s="1"/>
  <c r="O1918" i="1"/>
  <c r="Q1918" i="1" s="1"/>
  <c r="R1918" i="1" s="1"/>
  <c r="O1919" i="1"/>
  <c r="Q1919" i="1" s="1"/>
  <c r="R1919" i="1" s="1"/>
  <c r="O1920" i="1"/>
  <c r="Q1920" i="1" s="1"/>
  <c r="R1920" i="1" s="1"/>
  <c r="O1921" i="1"/>
  <c r="Q1921" i="1" s="1"/>
  <c r="R1921" i="1" s="1"/>
  <c r="O1922" i="1"/>
  <c r="Q1922" i="1" s="1"/>
  <c r="R1922" i="1" s="1"/>
  <c r="O1923" i="1"/>
  <c r="Q1923" i="1" s="1"/>
  <c r="R1923" i="1" s="1"/>
  <c r="O1925" i="1"/>
  <c r="Q1925" i="1" s="1"/>
  <c r="R1925" i="1" s="1"/>
  <c r="O1926" i="1"/>
  <c r="Q1926" i="1" s="1"/>
  <c r="R1926" i="1" s="1"/>
  <c r="O1927" i="1"/>
  <c r="Q1927" i="1" s="1"/>
  <c r="R1927" i="1" s="1"/>
  <c r="O1928" i="1"/>
  <c r="Q1928" i="1" s="1"/>
  <c r="R1928" i="1" s="1"/>
  <c r="O1929" i="1"/>
  <c r="Q1929" i="1" s="1"/>
  <c r="R1929" i="1" s="1"/>
  <c r="O1930" i="1"/>
  <c r="Q1930" i="1" s="1"/>
  <c r="R1930" i="1" s="1"/>
  <c r="O1931" i="1"/>
  <c r="Q1931" i="1" s="1"/>
  <c r="R1931" i="1" s="1"/>
  <c r="O1932" i="1"/>
  <c r="Q1932" i="1" s="1"/>
  <c r="R1932" i="1" s="1"/>
  <c r="O1933" i="1"/>
  <c r="Q1933" i="1" s="1"/>
  <c r="R1933" i="1" s="1"/>
  <c r="O1934" i="1"/>
  <c r="Q1934" i="1" s="1"/>
  <c r="R1934" i="1" s="1"/>
  <c r="O1935" i="1"/>
  <c r="Q1935" i="1" s="1"/>
  <c r="R1935" i="1" s="1"/>
  <c r="O1936" i="1"/>
  <c r="Q1936" i="1" s="1"/>
  <c r="R1936" i="1" s="1"/>
  <c r="O1937" i="1"/>
  <c r="Q1937" i="1" s="1"/>
  <c r="R1937" i="1" s="1"/>
  <c r="O1938" i="1"/>
  <c r="Q1938" i="1" s="1"/>
  <c r="R1938" i="1" s="1"/>
  <c r="O1939" i="1"/>
  <c r="Q1939" i="1" s="1"/>
  <c r="R1939" i="1" s="1"/>
  <c r="O1940" i="1"/>
  <c r="Q1940" i="1" s="1"/>
  <c r="R1940" i="1" s="1"/>
  <c r="O1941" i="1"/>
  <c r="Q1941" i="1" s="1"/>
  <c r="R1941" i="1" s="1"/>
  <c r="O1942" i="1"/>
  <c r="Q1942" i="1" s="1"/>
  <c r="R1942" i="1" s="1"/>
  <c r="O1943" i="1"/>
  <c r="Q1943" i="1" s="1"/>
  <c r="R1943" i="1" s="1"/>
  <c r="O1944" i="1"/>
  <c r="Q1944" i="1" s="1"/>
  <c r="R1944" i="1" s="1"/>
  <c r="O1945" i="1"/>
  <c r="Q1945" i="1" s="1"/>
  <c r="R1945" i="1" s="1"/>
  <c r="O1946" i="1"/>
  <c r="Q1946" i="1" s="1"/>
  <c r="R1946" i="1" s="1"/>
  <c r="O1947" i="1"/>
  <c r="Q1947" i="1" s="1"/>
  <c r="R1947" i="1" s="1"/>
  <c r="O1948" i="1"/>
  <c r="Q1948" i="1" s="1"/>
  <c r="R1948" i="1" s="1"/>
  <c r="O1949" i="1"/>
  <c r="Q1949" i="1" s="1"/>
  <c r="R1949" i="1" s="1"/>
  <c r="O1950" i="1"/>
  <c r="Q1950" i="1" s="1"/>
  <c r="R1950" i="1" s="1"/>
  <c r="O1951" i="1"/>
  <c r="Q1951" i="1" s="1"/>
  <c r="R1951" i="1" s="1"/>
  <c r="O1952" i="1"/>
  <c r="Q1952" i="1" s="1"/>
  <c r="R1952" i="1" s="1"/>
  <c r="O1953" i="1"/>
  <c r="Q1953" i="1" s="1"/>
  <c r="R1953" i="1" s="1"/>
  <c r="O1954" i="1"/>
  <c r="Q1954" i="1" s="1"/>
  <c r="R1954" i="1" s="1"/>
  <c r="O1955" i="1"/>
  <c r="Q1955" i="1" s="1"/>
  <c r="R1955" i="1" s="1"/>
  <c r="O1956" i="1"/>
  <c r="Q1956" i="1" s="1"/>
  <c r="R1956" i="1" s="1"/>
  <c r="O1957" i="1"/>
  <c r="Q1957" i="1" s="1"/>
  <c r="R1957" i="1" s="1"/>
  <c r="O1958" i="1"/>
  <c r="Q1958" i="1" s="1"/>
  <c r="R1958" i="1" s="1"/>
  <c r="O1959" i="1"/>
  <c r="Q1959" i="1" s="1"/>
  <c r="R1959" i="1" s="1"/>
  <c r="O1960" i="1"/>
  <c r="Q1960" i="1" s="1"/>
  <c r="R1960" i="1" s="1"/>
  <c r="O1961" i="1"/>
  <c r="Q1961" i="1" s="1"/>
  <c r="R1961" i="1" s="1"/>
  <c r="O1962" i="1"/>
  <c r="Q1962" i="1" s="1"/>
  <c r="R1962" i="1" s="1"/>
  <c r="O1963" i="1"/>
  <c r="Q1963" i="1" s="1"/>
  <c r="R1963" i="1" s="1"/>
  <c r="O1964" i="1"/>
  <c r="Q1964" i="1" s="1"/>
  <c r="R1964" i="1" s="1"/>
  <c r="O1965" i="1"/>
  <c r="Q1965" i="1" s="1"/>
  <c r="R1965" i="1" s="1"/>
  <c r="O1966" i="1"/>
  <c r="Q1966" i="1" s="1"/>
  <c r="R1966" i="1" s="1"/>
  <c r="O1967" i="1"/>
  <c r="Q1967" i="1" s="1"/>
  <c r="R1967" i="1" s="1"/>
  <c r="O1968" i="1"/>
  <c r="Q1968" i="1" s="1"/>
  <c r="R1968" i="1" s="1"/>
  <c r="O1969" i="1"/>
  <c r="Q1969" i="1" s="1"/>
  <c r="R1969" i="1" s="1"/>
  <c r="O1970" i="1"/>
  <c r="Q1970" i="1" s="1"/>
  <c r="R1970" i="1" s="1"/>
  <c r="O1971" i="1"/>
  <c r="Q1971" i="1" s="1"/>
  <c r="R1971" i="1" s="1"/>
  <c r="O1972" i="1"/>
  <c r="Q1972" i="1" s="1"/>
  <c r="R1972" i="1" s="1"/>
  <c r="O1973" i="1"/>
  <c r="Q1973" i="1" s="1"/>
  <c r="R1973" i="1" s="1"/>
  <c r="O1974" i="1"/>
  <c r="Q1974" i="1" s="1"/>
  <c r="R1974" i="1" s="1"/>
  <c r="O1975" i="1"/>
  <c r="Q1975" i="1" s="1"/>
  <c r="R1975" i="1" s="1"/>
  <c r="O1976" i="1"/>
  <c r="Q1976" i="1" s="1"/>
  <c r="R1976" i="1" s="1"/>
  <c r="O1977" i="1"/>
  <c r="Q1977" i="1" s="1"/>
  <c r="R1977" i="1" s="1"/>
  <c r="O1978" i="1"/>
  <c r="Q1978" i="1" s="1"/>
  <c r="R1978" i="1" s="1"/>
  <c r="O1979" i="1"/>
  <c r="Q1979" i="1" s="1"/>
  <c r="R1979" i="1" s="1"/>
  <c r="O1980" i="1"/>
  <c r="Q1980" i="1" s="1"/>
  <c r="R1980" i="1" s="1"/>
  <c r="O1981" i="1"/>
  <c r="Q1981" i="1" s="1"/>
  <c r="R1981" i="1" s="1"/>
  <c r="O1982" i="1"/>
  <c r="Q1982" i="1" s="1"/>
  <c r="R1982" i="1" s="1"/>
  <c r="O1983" i="1"/>
  <c r="Q1983" i="1" s="1"/>
  <c r="R1983" i="1" s="1"/>
  <c r="O1984" i="1"/>
  <c r="Q1984" i="1" s="1"/>
  <c r="R1984" i="1" s="1"/>
  <c r="O1985" i="1"/>
  <c r="Q1985" i="1" s="1"/>
  <c r="R1985" i="1" s="1"/>
  <c r="O1986" i="1"/>
  <c r="Q1986" i="1" s="1"/>
  <c r="R1986" i="1" s="1"/>
  <c r="O1987" i="1"/>
  <c r="Q1987" i="1" s="1"/>
  <c r="R1987" i="1" s="1"/>
  <c r="O1989" i="1"/>
  <c r="Q1989" i="1" s="1"/>
  <c r="R1989" i="1" s="1"/>
  <c r="O1990" i="1"/>
  <c r="Q1990" i="1" s="1"/>
  <c r="R1990" i="1" s="1"/>
  <c r="O1991" i="1"/>
  <c r="Q1991" i="1" s="1"/>
  <c r="R1991" i="1" s="1"/>
  <c r="O1992" i="1"/>
  <c r="Q1992" i="1" s="1"/>
  <c r="R1992" i="1" s="1"/>
  <c r="O1993" i="1"/>
  <c r="Q1993" i="1" s="1"/>
  <c r="R1993" i="1" s="1"/>
  <c r="O1994" i="1"/>
  <c r="Q1994" i="1" s="1"/>
  <c r="R1994" i="1" s="1"/>
  <c r="O1995" i="1"/>
  <c r="Q1995" i="1" s="1"/>
  <c r="R1995" i="1" s="1"/>
  <c r="O1996" i="1"/>
  <c r="Q1996" i="1" s="1"/>
  <c r="R1996" i="1" s="1"/>
  <c r="O1997" i="1"/>
  <c r="Q1997" i="1" s="1"/>
  <c r="R1997" i="1" s="1"/>
  <c r="O1998" i="1"/>
  <c r="Q1998" i="1" s="1"/>
  <c r="R1998" i="1" s="1"/>
  <c r="O1999" i="1"/>
  <c r="Q1999" i="1" s="1"/>
  <c r="R1999" i="1" s="1"/>
  <c r="O2000" i="1"/>
  <c r="Q2000" i="1" s="1"/>
  <c r="R2000" i="1" s="1"/>
  <c r="O2001" i="1"/>
  <c r="Q2001" i="1" s="1"/>
  <c r="R2001" i="1" s="1"/>
  <c r="O2002" i="1"/>
  <c r="Q2002" i="1" s="1"/>
  <c r="R2002" i="1" s="1"/>
  <c r="O2003" i="1"/>
  <c r="Q2003" i="1" s="1"/>
  <c r="R2003" i="1" s="1"/>
  <c r="O2004" i="1"/>
  <c r="Q2004" i="1" s="1"/>
  <c r="R2004" i="1" s="1"/>
  <c r="O2005" i="1"/>
  <c r="Q2005" i="1" s="1"/>
  <c r="R2005" i="1" s="1"/>
  <c r="O2006" i="1"/>
  <c r="Q2006" i="1" s="1"/>
  <c r="R2006" i="1" s="1"/>
  <c r="O2007" i="1"/>
  <c r="Q2007" i="1" s="1"/>
  <c r="R2007" i="1" s="1"/>
  <c r="O2008" i="1"/>
  <c r="Q2008" i="1" s="1"/>
  <c r="R2008" i="1" s="1"/>
  <c r="O2009" i="1"/>
  <c r="Q2009" i="1" s="1"/>
  <c r="R2009" i="1" s="1"/>
  <c r="O2010" i="1"/>
  <c r="Q2010" i="1" s="1"/>
  <c r="R2010" i="1" s="1"/>
  <c r="O2011" i="1"/>
  <c r="Q2011" i="1" s="1"/>
  <c r="R2011" i="1" s="1"/>
  <c r="O2012" i="1"/>
  <c r="Q2012" i="1" s="1"/>
  <c r="R2012" i="1" s="1"/>
  <c r="O2013" i="1"/>
  <c r="Q2013" i="1" s="1"/>
  <c r="R2013" i="1" s="1"/>
  <c r="O2014" i="1"/>
  <c r="Q2014" i="1" s="1"/>
  <c r="R2014" i="1" s="1"/>
  <c r="O2015" i="1"/>
  <c r="Q2015" i="1" s="1"/>
  <c r="R2015" i="1" s="1"/>
  <c r="O2016" i="1"/>
  <c r="Q2016" i="1" s="1"/>
  <c r="R2016" i="1" s="1"/>
  <c r="O2017" i="1"/>
  <c r="Q2017" i="1" s="1"/>
  <c r="R2017" i="1" s="1"/>
  <c r="O2018" i="1"/>
  <c r="Q2018" i="1" s="1"/>
  <c r="R2018" i="1" s="1"/>
  <c r="O2019" i="1"/>
  <c r="Q2019" i="1" s="1"/>
  <c r="R2019" i="1" s="1"/>
  <c r="O2020" i="1"/>
  <c r="Q2020" i="1" s="1"/>
  <c r="R2020" i="1" s="1"/>
  <c r="O2021" i="1"/>
  <c r="Q2021" i="1" s="1"/>
  <c r="R2021" i="1" s="1"/>
  <c r="O2022" i="1"/>
  <c r="Q2022" i="1" s="1"/>
  <c r="R2022" i="1" s="1"/>
  <c r="O2023" i="1"/>
  <c r="Q2023" i="1" s="1"/>
  <c r="R2023" i="1" s="1"/>
  <c r="O2024" i="1"/>
  <c r="Q2024" i="1" s="1"/>
  <c r="R2024" i="1" s="1"/>
  <c r="O2025" i="1"/>
  <c r="Q2025" i="1" s="1"/>
  <c r="R2025" i="1" s="1"/>
  <c r="O2026" i="1"/>
  <c r="Q2026" i="1" s="1"/>
  <c r="R2026" i="1" s="1"/>
  <c r="O2027" i="1"/>
  <c r="Q2027" i="1" s="1"/>
  <c r="R2027" i="1" s="1"/>
  <c r="O2028" i="1"/>
  <c r="Q2028" i="1" s="1"/>
  <c r="R2028" i="1" s="1"/>
  <c r="O2029" i="1"/>
  <c r="Q2029" i="1" s="1"/>
  <c r="R2029" i="1" s="1"/>
  <c r="O2030" i="1"/>
  <c r="Q2030" i="1" s="1"/>
  <c r="R2030" i="1" s="1"/>
  <c r="O2031" i="1"/>
  <c r="Q2031" i="1" s="1"/>
  <c r="R2031" i="1" s="1"/>
  <c r="O2032" i="1"/>
  <c r="Q2032" i="1" s="1"/>
  <c r="R2032" i="1" s="1"/>
  <c r="O2033" i="1"/>
  <c r="Q2033" i="1" s="1"/>
  <c r="R2033" i="1" s="1"/>
  <c r="O2034" i="1"/>
  <c r="Q2034" i="1" s="1"/>
  <c r="R2034" i="1" s="1"/>
  <c r="O2035" i="1"/>
  <c r="Q2035" i="1" s="1"/>
  <c r="R2035" i="1" s="1"/>
  <c r="O2036" i="1"/>
  <c r="Q2036" i="1" s="1"/>
  <c r="R2036" i="1" s="1"/>
  <c r="O2037" i="1"/>
  <c r="Q2037" i="1" s="1"/>
  <c r="R2037" i="1" s="1"/>
  <c r="O2038" i="1"/>
  <c r="Q2038" i="1" s="1"/>
  <c r="R2038" i="1" s="1"/>
  <c r="O2039" i="1"/>
  <c r="Q2039" i="1" s="1"/>
  <c r="R2039" i="1" s="1"/>
  <c r="O2040" i="1"/>
  <c r="Q2040" i="1" s="1"/>
  <c r="R2040" i="1" s="1"/>
  <c r="O2041" i="1"/>
  <c r="Q2041" i="1" s="1"/>
  <c r="R2041" i="1" s="1"/>
  <c r="O2042" i="1"/>
  <c r="Q2042" i="1" s="1"/>
  <c r="R2042" i="1" s="1"/>
  <c r="O2043" i="1"/>
  <c r="Q2043" i="1" s="1"/>
  <c r="R2043" i="1" s="1"/>
  <c r="O2044" i="1"/>
  <c r="Q2044" i="1" s="1"/>
  <c r="R2044" i="1" s="1"/>
  <c r="O2045" i="1"/>
  <c r="Q2045" i="1" s="1"/>
  <c r="R2045" i="1" s="1"/>
  <c r="O2046" i="1"/>
  <c r="Q2046" i="1" s="1"/>
  <c r="R2046" i="1" s="1"/>
  <c r="O2047" i="1"/>
  <c r="Q2047" i="1" s="1"/>
  <c r="R2047" i="1" s="1"/>
  <c r="O2048" i="1"/>
  <c r="Q2048" i="1" s="1"/>
  <c r="R2048" i="1" s="1"/>
  <c r="O2049" i="1"/>
  <c r="Q2049" i="1" s="1"/>
  <c r="R2049" i="1" s="1"/>
  <c r="O2050" i="1"/>
  <c r="Q2050" i="1" s="1"/>
  <c r="R2050" i="1" s="1"/>
  <c r="O2051" i="1"/>
  <c r="Q2051" i="1" s="1"/>
  <c r="R2051" i="1" s="1"/>
  <c r="O2053" i="1"/>
  <c r="Q2053" i="1" s="1"/>
  <c r="R2053" i="1" s="1"/>
  <c r="O2054" i="1"/>
  <c r="Q2054" i="1" s="1"/>
  <c r="R2054" i="1" s="1"/>
  <c r="O2055" i="1"/>
  <c r="Q2055" i="1" s="1"/>
  <c r="R2055" i="1" s="1"/>
  <c r="O2057" i="1"/>
  <c r="Q2057" i="1" s="1"/>
  <c r="R2057" i="1" s="1"/>
  <c r="O2058" i="1"/>
  <c r="Q2058" i="1" s="1"/>
  <c r="R2058" i="1" s="1"/>
  <c r="O2059" i="1"/>
  <c r="Q2059" i="1" s="1"/>
  <c r="R2059" i="1" s="1"/>
  <c r="O2060" i="1"/>
  <c r="Q2060" i="1" s="1"/>
  <c r="R2060" i="1" s="1"/>
  <c r="O2061" i="1"/>
  <c r="Q2061" i="1" s="1"/>
  <c r="R2061" i="1" s="1"/>
  <c r="O2062" i="1"/>
  <c r="Q2062" i="1" s="1"/>
  <c r="R2062" i="1" s="1"/>
  <c r="O2063" i="1"/>
  <c r="Q2063" i="1" s="1"/>
  <c r="R2063" i="1" s="1"/>
  <c r="O2064" i="1"/>
  <c r="Q2064" i="1" s="1"/>
  <c r="R2064" i="1" s="1"/>
  <c r="O2065" i="1"/>
  <c r="Q2065" i="1" s="1"/>
  <c r="R2065" i="1" s="1"/>
  <c r="O2066" i="1"/>
  <c r="Q2066" i="1" s="1"/>
  <c r="R2066" i="1" s="1"/>
  <c r="O2067" i="1"/>
  <c r="Q2067" i="1" s="1"/>
  <c r="R2067" i="1" s="1"/>
  <c r="O2068" i="1"/>
  <c r="Q2068" i="1" s="1"/>
  <c r="R2068" i="1" s="1"/>
  <c r="O2069" i="1"/>
  <c r="Q2069" i="1" s="1"/>
  <c r="R2069" i="1" s="1"/>
  <c r="O2070" i="1"/>
  <c r="Q2070" i="1" s="1"/>
  <c r="R2070" i="1" s="1"/>
  <c r="O2072" i="1"/>
  <c r="Q2072" i="1" s="1"/>
  <c r="R2072" i="1" s="1"/>
  <c r="O2073" i="1"/>
  <c r="Q2073" i="1" s="1"/>
  <c r="R2073" i="1" s="1"/>
  <c r="O2074" i="1"/>
  <c r="Q2074" i="1" s="1"/>
  <c r="R2074" i="1" s="1"/>
  <c r="O2075" i="1"/>
  <c r="Q2075" i="1" s="1"/>
  <c r="R2075" i="1" s="1"/>
  <c r="O2076" i="1"/>
  <c r="Q2076" i="1" s="1"/>
  <c r="R2076" i="1" s="1"/>
  <c r="O2077" i="1"/>
  <c r="Q2077" i="1" s="1"/>
  <c r="R2077" i="1" s="1"/>
  <c r="O2078" i="1"/>
  <c r="Q2078" i="1" s="1"/>
  <c r="R2078" i="1" s="1"/>
  <c r="O2079" i="1"/>
  <c r="Q2079" i="1" s="1"/>
  <c r="R2079" i="1" s="1"/>
  <c r="O2080" i="1"/>
  <c r="Q2080" i="1" s="1"/>
  <c r="R2080" i="1" s="1"/>
  <c r="O2081" i="1"/>
  <c r="Q2081" i="1" s="1"/>
  <c r="R2081" i="1" s="1"/>
  <c r="O2082" i="1"/>
  <c r="Q2082" i="1" s="1"/>
  <c r="R2082" i="1" s="1"/>
  <c r="O2083" i="1"/>
  <c r="Q2083" i="1" s="1"/>
  <c r="R2083" i="1" s="1"/>
  <c r="O2084" i="1"/>
  <c r="Q2084" i="1" s="1"/>
  <c r="R2084" i="1" s="1"/>
  <c r="O2085" i="1"/>
  <c r="Q2085" i="1" s="1"/>
  <c r="R2085" i="1" s="1"/>
  <c r="O2086" i="1"/>
  <c r="Q2086" i="1" s="1"/>
  <c r="R2086" i="1" s="1"/>
  <c r="O2087" i="1"/>
  <c r="Q2087" i="1" s="1"/>
  <c r="R2087" i="1" s="1"/>
  <c r="O2088" i="1"/>
  <c r="Q2088" i="1" s="1"/>
  <c r="R2088" i="1" s="1"/>
  <c r="O2089" i="1"/>
  <c r="Q2089" i="1" s="1"/>
  <c r="R2089" i="1" s="1"/>
  <c r="O2090" i="1"/>
  <c r="Q2090" i="1" s="1"/>
  <c r="R2090" i="1" s="1"/>
  <c r="O2092" i="1"/>
  <c r="Q2092" i="1" s="1"/>
  <c r="R2092" i="1" s="1"/>
  <c r="O2093" i="1"/>
  <c r="Q2093" i="1" s="1"/>
  <c r="R2093" i="1" s="1"/>
  <c r="O2094" i="1"/>
  <c r="Q2094" i="1" s="1"/>
  <c r="R2094" i="1" s="1"/>
  <c r="O2095" i="1"/>
  <c r="Q2095" i="1" s="1"/>
  <c r="R2095" i="1" s="1"/>
  <c r="O2096" i="1"/>
  <c r="Q2096" i="1" s="1"/>
  <c r="R2096" i="1" s="1"/>
  <c r="O2097" i="1"/>
  <c r="Q2097" i="1" s="1"/>
  <c r="R2097" i="1" s="1"/>
  <c r="O2098" i="1"/>
  <c r="Q2098" i="1" s="1"/>
  <c r="R2098" i="1" s="1"/>
  <c r="O2099" i="1"/>
  <c r="Q2099" i="1" s="1"/>
  <c r="R2099" i="1" s="1"/>
  <c r="O2100" i="1"/>
  <c r="Q2100" i="1" s="1"/>
  <c r="R2100" i="1" s="1"/>
  <c r="O2101" i="1"/>
  <c r="Q2101" i="1" s="1"/>
  <c r="R2101" i="1" s="1"/>
  <c r="O2102" i="1"/>
  <c r="Q2102" i="1" s="1"/>
  <c r="R2102" i="1" s="1"/>
  <c r="O2103" i="1"/>
  <c r="Q2103" i="1" s="1"/>
  <c r="R2103" i="1" s="1"/>
  <c r="O2104" i="1"/>
  <c r="Q2104" i="1" s="1"/>
  <c r="R2104" i="1" s="1"/>
  <c r="O2105" i="1"/>
  <c r="Q2105" i="1" s="1"/>
  <c r="R2105" i="1" s="1"/>
  <c r="O2106" i="1"/>
  <c r="Q2106" i="1" s="1"/>
  <c r="R2106" i="1" s="1"/>
  <c r="O2107" i="1"/>
  <c r="Q2107" i="1" s="1"/>
  <c r="R2107" i="1" s="1"/>
  <c r="O2108" i="1"/>
  <c r="Q2108" i="1" s="1"/>
  <c r="R2108" i="1" s="1"/>
  <c r="O2109" i="1"/>
  <c r="Q2109" i="1" s="1"/>
  <c r="R2109" i="1" s="1"/>
  <c r="O2110" i="1"/>
  <c r="Q2110" i="1" s="1"/>
  <c r="R2110" i="1" s="1"/>
  <c r="O2111" i="1"/>
  <c r="Q2111" i="1" s="1"/>
  <c r="R2111" i="1" s="1"/>
  <c r="O2112" i="1"/>
  <c r="Q2112" i="1" s="1"/>
  <c r="R2112" i="1" s="1"/>
  <c r="O2113" i="1"/>
  <c r="Q2113" i="1" s="1"/>
  <c r="R2113" i="1" s="1"/>
  <c r="O2114" i="1"/>
  <c r="Q2114" i="1" s="1"/>
  <c r="R2114" i="1" s="1"/>
  <c r="O2115" i="1"/>
  <c r="Q2115" i="1" s="1"/>
  <c r="R2115" i="1" s="1"/>
  <c r="O2116" i="1"/>
  <c r="Q2116" i="1" s="1"/>
  <c r="R2116" i="1" s="1"/>
  <c r="O2117" i="1"/>
  <c r="Q2117" i="1" s="1"/>
  <c r="R2117" i="1" s="1"/>
  <c r="O2118" i="1"/>
  <c r="Q2118" i="1" s="1"/>
  <c r="R2118" i="1" s="1"/>
  <c r="O2119" i="1"/>
  <c r="Q2119" i="1" s="1"/>
  <c r="R2119" i="1" s="1"/>
  <c r="O2120" i="1"/>
  <c r="Q2120" i="1" s="1"/>
  <c r="R2120" i="1" s="1"/>
  <c r="O2121" i="1"/>
  <c r="Q2121" i="1" s="1"/>
  <c r="R2121" i="1" s="1"/>
  <c r="O2122" i="1"/>
  <c r="Q2122" i="1" s="1"/>
  <c r="R2122" i="1" s="1"/>
  <c r="O2123" i="1"/>
  <c r="Q2123" i="1" s="1"/>
  <c r="R2123" i="1" s="1"/>
  <c r="O2124" i="1"/>
  <c r="Q2124" i="1" s="1"/>
  <c r="R2124" i="1" s="1"/>
  <c r="O2125" i="1"/>
  <c r="Q2125" i="1" s="1"/>
  <c r="R2125" i="1" s="1"/>
  <c r="O2126" i="1"/>
  <c r="Q2126" i="1" s="1"/>
  <c r="R2126" i="1" s="1"/>
  <c r="O2127" i="1"/>
  <c r="Q2127" i="1" s="1"/>
  <c r="R2127" i="1" s="1"/>
  <c r="O2128" i="1"/>
  <c r="Q2128" i="1" s="1"/>
  <c r="R2128" i="1" s="1"/>
  <c r="O2129" i="1"/>
  <c r="Q2129" i="1" s="1"/>
  <c r="R2129" i="1" s="1"/>
  <c r="O2130" i="1"/>
  <c r="Q2130" i="1" s="1"/>
  <c r="R2130" i="1" s="1"/>
  <c r="O2131" i="1"/>
  <c r="Q2131" i="1" s="1"/>
  <c r="R2131" i="1" s="1"/>
  <c r="O2132" i="1"/>
  <c r="Q2132" i="1" s="1"/>
  <c r="R2132" i="1" s="1"/>
  <c r="O2133" i="1"/>
  <c r="Q2133" i="1" s="1"/>
  <c r="R2133" i="1" s="1"/>
  <c r="O2134" i="1"/>
  <c r="Q2134" i="1" s="1"/>
  <c r="R2134" i="1" s="1"/>
  <c r="O2135" i="1"/>
  <c r="Q2135" i="1" s="1"/>
  <c r="R2135" i="1" s="1"/>
  <c r="O2137" i="1"/>
  <c r="Q2137" i="1" s="1"/>
  <c r="R2137" i="1" s="1"/>
  <c r="O2138" i="1"/>
  <c r="Q2138" i="1" s="1"/>
  <c r="R2138" i="1" s="1"/>
  <c r="O2141" i="1"/>
  <c r="Q2141" i="1" s="1"/>
  <c r="R2141" i="1" s="1"/>
  <c r="O2143" i="1"/>
  <c r="Q2143" i="1" s="1"/>
  <c r="R2143" i="1" s="1"/>
  <c r="O2145" i="1"/>
  <c r="Q2145" i="1" s="1"/>
  <c r="R2145" i="1" s="1"/>
  <c r="O2146" i="1"/>
  <c r="Q2146" i="1" s="1"/>
  <c r="R2146" i="1" s="1"/>
  <c r="O2147" i="1"/>
  <c r="Q2147" i="1" s="1"/>
  <c r="R2147" i="1" s="1"/>
  <c r="O2148" i="1"/>
  <c r="Q2148" i="1" s="1"/>
  <c r="R2148" i="1" s="1"/>
  <c r="O2149" i="1"/>
  <c r="Q2149" i="1" s="1"/>
  <c r="R2149" i="1" s="1"/>
  <c r="O2150" i="1"/>
  <c r="Q2150" i="1" s="1"/>
  <c r="R2150" i="1" s="1"/>
  <c r="O2152" i="1"/>
  <c r="Q2152" i="1" s="1"/>
  <c r="R2152" i="1" s="1"/>
  <c r="O2153" i="1"/>
  <c r="Q2153" i="1" s="1"/>
  <c r="R2153" i="1" s="1"/>
  <c r="O2154" i="1"/>
  <c r="Q2154" i="1" s="1"/>
  <c r="R2154" i="1" s="1"/>
  <c r="O2155" i="1"/>
  <c r="Q2155" i="1" s="1"/>
  <c r="R2155" i="1" s="1"/>
  <c r="O2156" i="1"/>
  <c r="Q2156" i="1" s="1"/>
  <c r="R2156" i="1" s="1"/>
  <c r="O2157" i="1"/>
  <c r="Q2157" i="1" s="1"/>
  <c r="R2157" i="1" s="1"/>
  <c r="O2158" i="1"/>
  <c r="Q2158" i="1" s="1"/>
  <c r="R2158" i="1" s="1"/>
  <c r="O2159" i="1"/>
  <c r="Q2159" i="1" s="1"/>
  <c r="R2159" i="1" s="1"/>
  <c r="O2160" i="1"/>
  <c r="Q2160" i="1" s="1"/>
  <c r="R2160" i="1" s="1"/>
  <c r="O2161" i="1"/>
  <c r="Q2161" i="1" s="1"/>
  <c r="R2161" i="1" s="1"/>
  <c r="O2162" i="1"/>
  <c r="Q2162" i="1" s="1"/>
  <c r="R2162" i="1" s="1"/>
  <c r="O2163" i="1"/>
  <c r="Q2163" i="1" s="1"/>
  <c r="R2163" i="1" s="1"/>
  <c r="O2164" i="1"/>
  <c r="Q2164" i="1" s="1"/>
  <c r="R2164" i="1" s="1"/>
  <c r="O2165" i="1"/>
  <c r="Q2165" i="1" s="1"/>
  <c r="R2165" i="1" s="1"/>
  <c r="O2166" i="1"/>
  <c r="Q2166" i="1" s="1"/>
  <c r="R2166" i="1" s="1"/>
  <c r="O2167" i="1"/>
  <c r="Q2167" i="1" s="1"/>
  <c r="R2167" i="1" s="1"/>
  <c r="O2168" i="1"/>
  <c r="Q2168" i="1" s="1"/>
  <c r="R2168" i="1" s="1"/>
  <c r="O2169" i="1"/>
  <c r="Q2169" i="1" s="1"/>
  <c r="R2169" i="1" s="1"/>
  <c r="O2170" i="1"/>
  <c r="Q2170" i="1" s="1"/>
  <c r="R2170" i="1" s="1"/>
  <c r="O2171" i="1"/>
  <c r="Q2171" i="1" s="1"/>
  <c r="R2171" i="1" s="1"/>
  <c r="O2172" i="1"/>
  <c r="Q2172" i="1" s="1"/>
  <c r="R2172" i="1" s="1"/>
  <c r="O2173" i="1"/>
  <c r="Q2173" i="1" s="1"/>
  <c r="R2173" i="1" s="1"/>
  <c r="O2174" i="1"/>
  <c r="Q2174" i="1" s="1"/>
  <c r="R2174" i="1" s="1"/>
  <c r="O2175" i="1"/>
  <c r="Q2175" i="1" s="1"/>
  <c r="R2175" i="1" s="1"/>
  <c r="O2176" i="1"/>
  <c r="Q2176" i="1" s="1"/>
  <c r="R2176" i="1" s="1"/>
  <c r="O2177" i="1"/>
  <c r="Q2177" i="1" s="1"/>
  <c r="R2177" i="1" s="1"/>
  <c r="O2178" i="1"/>
  <c r="Q2178" i="1" s="1"/>
  <c r="R2178" i="1" s="1"/>
  <c r="O2179" i="1"/>
  <c r="Q2179" i="1" s="1"/>
  <c r="R2179" i="1" s="1"/>
  <c r="O2180" i="1"/>
  <c r="Q2180" i="1" s="1"/>
  <c r="R2180" i="1" s="1"/>
  <c r="O2181" i="1"/>
  <c r="Q2181" i="1" s="1"/>
  <c r="R2181" i="1" s="1"/>
  <c r="O2182" i="1"/>
  <c r="Q2182" i="1" s="1"/>
  <c r="R2182" i="1" s="1"/>
  <c r="O2183" i="1"/>
  <c r="Q2183" i="1" s="1"/>
  <c r="R2183" i="1" s="1"/>
  <c r="O2184" i="1"/>
  <c r="Q2184" i="1" s="1"/>
  <c r="R2184" i="1" s="1"/>
  <c r="O2185" i="1"/>
  <c r="Q2185" i="1" s="1"/>
  <c r="R2185" i="1" s="1"/>
  <c r="O2186" i="1"/>
  <c r="Q2186" i="1" s="1"/>
  <c r="R2186" i="1" s="1"/>
  <c r="O2187" i="1"/>
  <c r="Q2187" i="1" s="1"/>
  <c r="R2187" i="1" s="1"/>
  <c r="O2188" i="1"/>
  <c r="Q2188" i="1" s="1"/>
  <c r="R2188" i="1" s="1"/>
  <c r="O2189" i="1"/>
  <c r="Q2189" i="1" s="1"/>
  <c r="R2189" i="1" s="1"/>
  <c r="O2190" i="1"/>
  <c r="Q2190" i="1" s="1"/>
  <c r="R2190" i="1" s="1"/>
  <c r="O2191" i="1"/>
  <c r="Q2191" i="1" s="1"/>
  <c r="R2191" i="1" s="1"/>
  <c r="O2192" i="1"/>
  <c r="Q2192" i="1" s="1"/>
  <c r="R2192" i="1" s="1"/>
  <c r="O2193" i="1"/>
  <c r="Q2193" i="1" s="1"/>
  <c r="R2193" i="1" s="1"/>
  <c r="O2194" i="1"/>
  <c r="Q2194" i="1" s="1"/>
  <c r="R2194" i="1" s="1"/>
  <c r="O2195" i="1"/>
  <c r="Q2195" i="1" s="1"/>
  <c r="R2195" i="1" s="1"/>
  <c r="O2196" i="1"/>
  <c r="Q2196" i="1" s="1"/>
  <c r="R2196" i="1" s="1"/>
  <c r="O2197" i="1"/>
  <c r="Q2197" i="1" s="1"/>
  <c r="R2197" i="1" s="1"/>
  <c r="O2198" i="1"/>
  <c r="Q2198" i="1" s="1"/>
  <c r="R2198" i="1" s="1"/>
  <c r="O2199" i="1"/>
  <c r="Q2199" i="1" s="1"/>
  <c r="R2199" i="1" s="1"/>
  <c r="O2200" i="1"/>
  <c r="Q2200" i="1" s="1"/>
  <c r="R2200" i="1" s="1"/>
  <c r="O2201" i="1"/>
  <c r="Q2201" i="1" s="1"/>
  <c r="R2201" i="1" s="1"/>
  <c r="O2202" i="1"/>
  <c r="Q2202" i="1" s="1"/>
  <c r="R2202" i="1" s="1"/>
  <c r="O2203" i="1"/>
  <c r="Q2203" i="1" s="1"/>
  <c r="R2203" i="1" s="1"/>
  <c r="O2204" i="1"/>
  <c r="Q2204" i="1" s="1"/>
  <c r="R2204" i="1" s="1"/>
  <c r="O2205" i="1"/>
  <c r="Q2205" i="1" s="1"/>
  <c r="R2205" i="1" s="1"/>
  <c r="O2206" i="1"/>
  <c r="Q2206" i="1" s="1"/>
  <c r="R2206" i="1" s="1"/>
  <c r="O2207" i="1"/>
  <c r="Q2207" i="1" s="1"/>
  <c r="R2207" i="1" s="1"/>
  <c r="O2208" i="1"/>
  <c r="Q2208" i="1" s="1"/>
  <c r="R2208" i="1" s="1"/>
  <c r="O2209" i="1"/>
  <c r="Q2209" i="1" s="1"/>
  <c r="R2209" i="1" s="1"/>
  <c r="O2211" i="1"/>
  <c r="Q2211" i="1" s="1"/>
  <c r="R2211" i="1" s="1"/>
  <c r="O2212" i="1"/>
  <c r="Q2212" i="1" s="1"/>
  <c r="R2212" i="1" s="1"/>
  <c r="O2213" i="1"/>
  <c r="Q2213" i="1" s="1"/>
  <c r="R2213" i="1" s="1"/>
  <c r="O2214" i="1"/>
  <c r="Q2214" i="1" s="1"/>
  <c r="R2214" i="1" s="1"/>
  <c r="O2215" i="1"/>
  <c r="Q2215" i="1" s="1"/>
  <c r="R2215" i="1" s="1"/>
  <c r="O2216" i="1"/>
  <c r="Q2216" i="1" s="1"/>
  <c r="R2216" i="1" s="1"/>
  <c r="O2217" i="1"/>
  <c r="Q2217" i="1" s="1"/>
  <c r="R2217" i="1" s="1"/>
  <c r="O2218" i="1"/>
  <c r="Q2218" i="1" s="1"/>
  <c r="R2218" i="1" s="1"/>
  <c r="O2219" i="1"/>
  <c r="Q2219" i="1" s="1"/>
  <c r="R2219" i="1" s="1"/>
  <c r="O2220" i="1"/>
  <c r="Q2220" i="1" s="1"/>
  <c r="R2220" i="1" s="1"/>
  <c r="O2221" i="1"/>
  <c r="Q2221" i="1" s="1"/>
  <c r="R2221" i="1" s="1"/>
  <c r="O2222" i="1"/>
  <c r="Q2222" i="1" s="1"/>
  <c r="R2222" i="1" s="1"/>
  <c r="O2223" i="1"/>
  <c r="Q2223" i="1" s="1"/>
  <c r="R2223" i="1" s="1"/>
  <c r="O2224" i="1"/>
  <c r="Q2224" i="1" s="1"/>
  <c r="R2224" i="1" s="1"/>
  <c r="O2225" i="1"/>
  <c r="Q2225" i="1" s="1"/>
  <c r="R2225" i="1" s="1"/>
  <c r="O2226" i="1"/>
  <c r="Q2226" i="1" s="1"/>
  <c r="R2226" i="1" s="1"/>
  <c r="O2227" i="1"/>
  <c r="Q2227" i="1" s="1"/>
  <c r="R2227" i="1" s="1"/>
  <c r="O2228" i="1"/>
  <c r="Q2228" i="1" s="1"/>
  <c r="R2228" i="1" s="1"/>
  <c r="O2229" i="1"/>
  <c r="Q2229" i="1" s="1"/>
  <c r="R2229" i="1" s="1"/>
  <c r="O2230" i="1"/>
  <c r="Q2230" i="1" s="1"/>
  <c r="R2230" i="1" s="1"/>
  <c r="O2231" i="1"/>
  <c r="Q2231" i="1" s="1"/>
  <c r="R2231" i="1" s="1"/>
  <c r="O2232" i="1"/>
  <c r="Q2232" i="1" s="1"/>
  <c r="R2232" i="1" s="1"/>
  <c r="O2233" i="1"/>
  <c r="Q2233" i="1" s="1"/>
  <c r="R2233" i="1" s="1"/>
  <c r="O2234" i="1"/>
  <c r="Q2234" i="1" s="1"/>
  <c r="R2234" i="1" s="1"/>
  <c r="O2235" i="1"/>
  <c r="Q2235" i="1" s="1"/>
  <c r="R2235" i="1" s="1"/>
  <c r="O2237" i="1"/>
  <c r="Q2237" i="1" s="1"/>
  <c r="R2237" i="1" s="1"/>
  <c r="O2238" i="1"/>
  <c r="Q2238" i="1" s="1"/>
  <c r="R2238" i="1" s="1"/>
  <c r="O2239" i="1"/>
  <c r="Q2239" i="1" s="1"/>
  <c r="R2239" i="1" s="1"/>
  <c r="O2240" i="1"/>
  <c r="Q2240" i="1" s="1"/>
  <c r="R2240" i="1" s="1"/>
  <c r="O2241" i="1"/>
  <c r="Q2241" i="1" s="1"/>
  <c r="R2241" i="1" s="1"/>
  <c r="O2242" i="1"/>
  <c r="Q2242" i="1" s="1"/>
  <c r="R2242" i="1" s="1"/>
  <c r="O2243" i="1"/>
  <c r="Q2243" i="1" s="1"/>
  <c r="R2243" i="1" s="1"/>
  <c r="O2244" i="1"/>
  <c r="Q2244" i="1" s="1"/>
  <c r="R2244" i="1" s="1"/>
  <c r="O2245" i="1"/>
  <c r="Q2245" i="1" s="1"/>
  <c r="R2245" i="1" s="1"/>
  <c r="O2246" i="1"/>
  <c r="Q2246" i="1" s="1"/>
  <c r="R2246" i="1" s="1"/>
  <c r="O2247" i="1"/>
  <c r="Q2247" i="1" s="1"/>
  <c r="R2247" i="1" s="1"/>
  <c r="O2248" i="1"/>
  <c r="Q2248" i="1" s="1"/>
  <c r="R2248" i="1" s="1"/>
  <c r="O2249" i="1"/>
  <c r="Q2249" i="1" s="1"/>
  <c r="R2249" i="1" s="1"/>
  <c r="O2250" i="1"/>
  <c r="Q2250" i="1" s="1"/>
  <c r="R2250" i="1" s="1"/>
  <c r="O2251" i="1"/>
  <c r="Q2251" i="1" s="1"/>
  <c r="R2251" i="1" s="1"/>
  <c r="O2252" i="1"/>
  <c r="Q2252" i="1" s="1"/>
  <c r="R2252" i="1" s="1"/>
  <c r="O2254" i="1"/>
  <c r="Q2254" i="1" s="1"/>
  <c r="R2254" i="1" s="1"/>
  <c r="O2255" i="1"/>
  <c r="Q2255" i="1" s="1"/>
  <c r="R2255" i="1" s="1"/>
  <c r="O2256" i="1"/>
  <c r="Q2256" i="1" s="1"/>
  <c r="R2256" i="1" s="1"/>
  <c r="O2257" i="1"/>
  <c r="Q2257" i="1" s="1"/>
  <c r="R2257" i="1" s="1"/>
  <c r="O2258" i="1"/>
  <c r="Q2258" i="1" s="1"/>
  <c r="R2258" i="1" s="1"/>
  <c r="O2259" i="1"/>
  <c r="Q2259" i="1" s="1"/>
  <c r="R2259" i="1" s="1"/>
  <c r="O2260" i="1"/>
  <c r="Q2260" i="1" s="1"/>
  <c r="R2260" i="1" s="1"/>
  <c r="O2261" i="1"/>
  <c r="Q2261" i="1" s="1"/>
  <c r="R2261" i="1" s="1"/>
  <c r="O2262" i="1"/>
  <c r="Q2262" i="1" s="1"/>
  <c r="R2262" i="1" s="1"/>
  <c r="O2263" i="1"/>
  <c r="Q2263" i="1" s="1"/>
  <c r="R2263" i="1" s="1"/>
  <c r="O2264" i="1"/>
  <c r="Q2264" i="1" s="1"/>
  <c r="R2264" i="1" s="1"/>
  <c r="O2265" i="1"/>
  <c r="Q2265" i="1" s="1"/>
  <c r="R2265" i="1" s="1"/>
  <c r="O2266" i="1"/>
  <c r="Q2266" i="1" s="1"/>
  <c r="R2266" i="1" s="1"/>
  <c r="O2267" i="1"/>
  <c r="Q2267" i="1" s="1"/>
  <c r="R2267" i="1" s="1"/>
  <c r="O2268" i="1"/>
  <c r="Q2268" i="1" s="1"/>
  <c r="R2268" i="1" s="1"/>
  <c r="O2269" i="1"/>
  <c r="Q2269" i="1" s="1"/>
  <c r="R2269" i="1" s="1"/>
  <c r="O2270" i="1"/>
  <c r="Q2270" i="1" s="1"/>
  <c r="R2270" i="1" s="1"/>
  <c r="O2271" i="1"/>
  <c r="Q2271" i="1" s="1"/>
  <c r="R2271" i="1" s="1"/>
  <c r="O2272" i="1"/>
  <c r="Q2272" i="1" s="1"/>
  <c r="R2272" i="1" s="1"/>
  <c r="O2273" i="1"/>
  <c r="Q2273" i="1" s="1"/>
  <c r="R2273" i="1" s="1"/>
  <c r="O2274" i="1"/>
  <c r="Q2274" i="1" s="1"/>
  <c r="R2274" i="1" s="1"/>
  <c r="O2275" i="1"/>
  <c r="Q2275" i="1" s="1"/>
  <c r="R2275" i="1" s="1"/>
  <c r="O2276" i="1"/>
  <c r="Q2276" i="1" s="1"/>
  <c r="R2276" i="1" s="1"/>
  <c r="O2277" i="1"/>
  <c r="Q2277" i="1" s="1"/>
  <c r="R2277" i="1" s="1"/>
  <c r="O2278" i="1"/>
  <c r="Q2278" i="1" s="1"/>
  <c r="R2278" i="1" s="1"/>
  <c r="O2279" i="1"/>
  <c r="Q2279" i="1" s="1"/>
  <c r="R2279" i="1" s="1"/>
  <c r="O2280" i="1"/>
  <c r="Q2280" i="1" s="1"/>
  <c r="R2280" i="1" s="1"/>
  <c r="O2281" i="1"/>
  <c r="Q2281" i="1" s="1"/>
  <c r="R2281" i="1" s="1"/>
  <c r="O2282" i="1"/>
  <c r="Q2282" i="1" s="1"/>
  <c r="R2282" i="1" s="1"/>
  <c r="O2283" i="1"/>
  <c r="Q2283" i="1" s="1"/>
  <c r="R2283" i="1" s="1"/>
  <c r="O2285" i="1"/>
  <c r="Q2285" i="1" s="1"/>
  <c r="R2285" i="1" s="1"/>
  <c r="O2286" i="1"/>
  <c r="Q2286" i="1" s="1"/>
  <c r="R2286" i="1" s="1"/>
  <c r="O2287" i="1"/>
  <c r="Q2287" i="1" s="1"/>
  <c r="R2287" i="1" s="1"/>
  <c r="O2288" i="1"/>
  <c r="Q2288" i="1" s="1"/>
  <c r="R2288" i="1" s="1"/>
  <c r="O2289" i="1"/>
  <c r="Q2289" i="1" s="1"/>
  <c r="R2289" i="1" s="1"/>
  <c r="O2290" i="1"/>
  <c r="Q2290" i="1" s="1"/>
  <c r="R2290" i="1" s="1"/>
  <c r="O2291" i="1"/>
  <c r="Q2291" i="1" s="1"/>
  <c r="R2291" i="1" s="1"/>
  <c r="O2292" i="1"/>
  <c r="Q2292" i="1" s="1"/>
  <c r="R2292" i="1" s="1"/>
  <c r="O2293" i="1"/>
  <c r="Q2293" i="1" s="1"/>
  <c r="R2293" i="1" s="1"/>
  <c r="O2294" i="1"/>
  <c r="Q2294" i="1" s="1"/>
  <c r="R2294" i="1" s="1"/>
  <c r="O2295" i="1"/>
  <c r="Q2295" i="1" s="1"/>
  <c r="R2295" i="1" s="1"/>
  <c r="O2296" i="1"/>
  <c r="Q2296" i="1" s="1"/>
  <c r="R2296" i="1" s="1"/>
  <c r="O2297" i="1"/>
  <c r="Q2297" i="1" s="1"/>
  <c r="R2297" i="1" s="1"/>
  <c r="O2298" i="1"/>
  <c r="Q2298" i="1" s="1"/>
  <c r="R2298" i="1" s="1"/>
  <c r="O2300" i="1"/>
  <c r="Q2300" i="1" s="1"/>
  <c r="R2300" i="1" s="1"/>
  <c r="O2302" i="1"/>
  <c r="Q2302" i="1" s="1"/>
  <c r="R2302" i="1" s="1"/>
  <c r="O2303" i="1"/>
  <c r="Q2303" i="1" s="1"/>
  <c r="R2303" i="1" s="1"/>
  <c r="O2304" i="1"/>
  <c r="Q2304" i="1" s="1"/>
  <c r="R2304" i="1" s="1"/>
  <c r="O2305" i="1"/>
  <c r="Q2305" i="1" s="1"/>
  <c r="R2305" i="1" s="1"/>
  <c r="O2306" i="1"/>
  <c r="Q2306" i="1" s="1"/>
  <c r="R2306" i="1" s="1"/>
  <c r="O2308" i="1"/>
  <c r="Q2308" i="1" s="1"/>
  <c r="R2308" i="1" s="1"/>
  <c r="O2309" i="1"/>
  <c r="Q2309" i="1" s="1"/>
  <c r="R2309" i="1" s="1"/>
  <c r="O2310" i="1"/>
  <c r="Q2310" i="1" s="1"/>
  <c r="R2310" i="1" s="1"/>
  <c r="O2311" i="1"/>
  <c r="Q2311" i="1" s="1"/>
  <c r="R2311" i="1" s="1"/>
  <c r="O2312" i="1"/>
  <c r="Q2312" i="1" s="1"/>
  <c r="R2312" i="1" s="1"/>
  <c r="O2313" i="1"/>
  <c r="Q2313" i="1" s="1"/>
  <c r="R2313" i="1" s="1"/>
  <c r="O2314" i="1"/>
  <c r="Q2314" i="1" s="1"/>
  <c r="R2314" i="1" s="1"/>
  <c r="O2315" i="1"/>
  <c r="Q2315" i="1" s="1"/>
  <c r="R2315" i="1" s="1"/>
  <c r="O2316" i="1"/>
  <c r="Q2316" i="1" s="1"/>
  <c r="R2316" i="1" s="1"/>
  <c r="O2317" i="1"/>
  <c r="Q2317" i="1" s="1"/>
  <c r="R2317" i="1" s="1"/>
  <c r="O2318" i="1"/>
  <c r="Q2318" i="1" s="1"/>
  <c r="R2318" i="1" s="1"/>
  <c r="O2319" i="1"/>
  <c r="Q2319" i="1" s="1"/>
  <c r="R2319" i="1" s="1"/>
  <c r="O2320" i="1"/>
  <c r="Q2320" i="1" s="1"/>
  <c r="R2320" i="1" s="1"/>
  <c r="O2321" i="1"/>
  <c r="Q2321" i="1" s="1"/>
  <c r="R2321" i="1" s="1"/>
  <c r="O2322" i="1"/>
  <c r="Q2322" i="1" s="1"/>
  <c r="R2322" i="1" s="1"/>
  <c r="O2323" i="1"/>
  <c r="Q2323" i="1" s="1"/>
  <c r="R2323" i="1" s="1"/>
  <c r="O2324" i="1"/>
  <c r="Q2324" i="1" s="1"/>
  <c r="R2324" i="1" s="1"/>
  <c r="O2325" i="1"/>
  <c r="Q2325" i="1" s="1"/>
  <c r="R2325" i="1" s="1"/>
  <c r="O2326" i="1"/>
  <c r="Q2326" i="1" s="1"/>
  <c r="R2326" i="1" s="1"/>
  <c r="O2327" i="1"/>
  <c r="Q2327" i="1" s="1"/>
  <c r="R2327" i="1" s="1"/>
  <c r="O2328" i="1"/>
  <c r="Q2328" i="1" s="1"/>
  <c r="R2328" i="1" s="1"/>
  <c r="O2329" i="1"/>
  <c r="Q2329" i="1" s="1"/>
  <c r="R2329" i="1" s="1"/>
  <c r="O2330" i="1"/>
  <c r="Q2330" i="1" s="1"/>
  <c r="R2330" i="1" s="1"/>
  <c r="O2332" i="1"/>
  <c r="Q2332" i="1" s="1"/>
  <c r="R2332" i="1" s="1"/>
  <c r="O2333" i="1"/>
  <c r="Q2333" i="1" s="1"/>
  <c r="R2333" i="1" s="1"/>
  <c r="O2334" i="1"/>
  <c r="Q2334" i="1" s="1"/>
  <c r="R2334" i="1" s="1"/>
  <c r="O2335" i="1"/>
  <c r="Q2335" i="1" s="1"/>
  <c r="R2335" i="1" s="1"/>
  <c r="O2336" i="1"/>
  <c r="Q2336" i="1" s="1"/>
  <c r="R2336" i="1" s="1"/>
  <c r="O2338" i="1"/>
  <c r="Q2338" i="1" s="1"/>
  <c r="R2338" i="1" s="1"/>
  <c r="O2340" i="1"/>
  <c r="Q2340" i="1" s="1"/>
  <c r="R2340" i="1" s="1"/>
  <c r="O2341" i="1"/>
  <c r="Q2341" i="1" s="1"/>
  <c r="R2341" i="1" s="1"/>
  <c r="O2342" i="1"/>
  <c r="Q2342" i="1" s="1"/>
  <c r="R2342" i="1" s="1"/>
  <c r="O2344" i="1"/>
  <c r="Q2344" i="1" s="1"/>
  <c r="R2344" i="1" s="1"/>
  <c r="O2345" i="1"/>
  <c r="Q2345" i="1" s="1"/>
  <c r="R2345" i="1" s="1"/>
  <c r="O2346" i="1"/>
  <c r="Q2346" i="1" s="1"/>
  <c r="R2346" i="1" s="1"/>
  <c r="O2347" i="1"/>
  <c r="Q2347" i="1" s="1"/>
  <c r="R2347" i="1" s="1"/>
  <c r="O2348" i="1"/>
  <c r="Q2348" i="1" s="1"/>
  <c r="R2348" i="1" s="1"/>
  <c r="O2349" i="1"/>
  <c r="Q2349" i="1" s="1"/>
  <c r="R2349" i="1" s="1"/>
  <c r="O2350" i="1"/>
  <c r="Q2350" i="1" s="1"/>
  <c r="R2350" i="1" s="1"/>
  <c r="O2351" i="1"/>
  <c r="Q2351" i="1" s="1"/>
  <c r="R2351" i="1" s="1"/>
  <c r="O2352" i="1"/>
  <c r="Q2352" i="1" s="1"/>
  <c r="R2352" i="1" s="1"/>
  <c r="O2353" i="1"/>
  <c r="Q2353" i="1" s="1"/>
  <c r="R2353" i="1" s="1"/>
  <c r="O2354" i="1"/>
  <c r="Q2354" i="1" s="1"/>
  <c r="R2354" i="1" s="1"/>
  <c r="O2355" i="1"/>
  <c r="Q2355" i="1" s="1"/>
  <c r="R2355" i="1" s="1"/>
  <c r="O2356" i="1"/>
  <c r="Q2356" i="1" s="1"/>
  <c r="R2356" i="1" s="1"/>
  <c r="O2358" i="1"/>
  <c r="Q2358" i="1" s="1"/>
  <c r="R2358" i="1" s="1"/>
  <c r="O2359" i="1"/>
  <c r="Q2359" i="1" s="1"/>
  <c r="R2359" i="1" s="1"/>
  <c r="O2360" i="1"/>
  <c r="Q2360" i="1" s="1"/>
  <c r="R2360" i="1" s="1"/>
  <c r="O2361" i="1"/>
  <c r="Q2361" i="1" s="1"/>
  <c r="R2361" i="1" s="1"/>
  <c r="O2362" i="1"/>
  <c r="Q2362" i="1" s="1"/>
  <c r="R2362" i="1" s="1"/>
  <c r="O2363" i="1"/>
  <c r="Q2363" i="1" s="1"/>
  <c r="R2363" i="1" s="1"/>
  <c r="O2364" i="1"/>
  <c r="Q2364" i="1" s="1"/>
  <c r="R2364" i="1" s="1"/>
  <c r="O2365" i="1"/>
  <c r="Q2365" i="1" s="1"/>
  <c r="R2365" i="1" s="1"/>
  <c r="O2366" i="1"/>
  <c r="Q2366" i="1" s="1"/>
  <c r="R2366" i="1" s="1"/>
  <c r="O2367" i="1"/>
  <c r="Q2367" i="1" s="1"/>
  <c r="R2367" i="1" s="1"/>
  <c r="O2368" i="1"/>
  <c r="Q2368" i="1" s="1"/>
  <c r="R2368" i="1" s="1"/>
  <c r="O2369" i="1"/>
  <c r="Q2369" i="1" s="1"/>
  <c r="R2369" i="1" s="1"/>
  <c r="O2370" i="1"/>
  <c r="Q2370" i="1" s="1"/>
  <c r="R2370" i="1" s="1"/>
  <c r="O2372" i="1"/>
  <c r="Q2372" i="1" s="1"/>
  <c r="R2372" i="1" s="1"/>
  <c r="O2373" i="1"/>
  <c r="Q2373" i="1" s="1"/>
  <c r="R2373" i="1" s="1"/>
  <c r="O2374" i="1"/>
  <c r="Q2374" i="1" s="1"/>
  <c r="R2374" i="1" s="1"/>
  <c r="O2375" i="1"/>
  <c r="Q2375" i="1" s="1"/>
  <c r="R2375" i="1" s="1"/>
  <c r="O2376" i="1"/>
  <c r="Q2376" i="1" s="1"/>
  <c r="R2376" i="1" s="1"/>
  <c r="O2377" i="1"/>
  <c r="Q2377" i="1" s="1"/>
  <c r="R2377" i="1" s="1"/>
  <c r="O2378" i="1"/>
  <c r="Q2378" i="1" s="1"/>
  <c r="R2378" i="1" s="1"/>
  <c r="O2379" i="1"/>
  <c r="Q2379" i="1" s="1"/>
  <c r="R2379" i="1" s="1"/>
  <c r="O2380" i="1"/>
  <c r="Q2380" i="1" s="1"/>
  <c r="R2380" i="1" s="1"/>
  <c r="O2381" i="1"/>
  <c r="Q2381" i="1" s="1"/>
  <c r="R2381" i="1" s="1"/>
  <c r="O2382" i="1"/>
  <c r="Q2382" i="1" s="1"/>
  <c r="R2382" i="1" s="1"/>
  <c r="O2383" i="1"/>
  <c r="Q2383" i="1" s="1"/>
  <c r="R2383" i="1" s="1"/>
  <c r="O2384" i="1"/>
  <c r="Q2384" i="1" s="1"/>
  <c r="R2384" i="1" s="1"/>
  <c r="O2385" i="1"/>
  <c r="Q2385" i="1" s="1"/>
  <c r="R2385" i="1" s="1"/>
  <c r="O2386" i="1"/>
  <c r="Q2386" i="1" s="1"/>
  <c r="R2386" i="1" s="1"/>
  <c r="O2387" i="1"/>
  <c r="Q2387" i="1" s="1"/>
  <c r="R2387" i="1" s="1"/>
  <c r="O2388" i="1"/>
  <c r="Q2388" i="1" s="1"/>
  <c r="R2388" i="1" s="1"/>
  <c r="O2389" i="1"/>
  <c r="Q2389" i="1" s="1"/>
  <c r="R2389" i="1" s="1"/>
  <c r="O2390" i="1"/>
  <c r="Q2390" i="1" s="1"/>
  <c r="R2390" i="1" s="1"/>
  <c r="O2391" i="1"/>
  <c r="Q2391" i="1" s="1"/>
  <c r="R2391" i="1" s="1"/>
  <c r="O2392" i="1"/>
  <c r="Q2392" i="1" s="1"/>
  <c r="R2392" i="1" s="1"/>
  <c r="O2393" i="1"/>
  <c r="Q2393" i="1" s="1"/>
  <c r="R2393" i="1" s="1"/>
  <c r="O2394" i="1"/>
  <c r="Q2394" i="1" s="1"/>
  <c r="R2394" i="1" s="1"/>
  <c r="O2395" i="1"/>
  <c r="Q2395" i="1" s="1"/>
  <c r="R2395" i="1" s="1"/>
  <c r="O2396" i="1"/>
  <c r="Q2396" i="1" s="1"/>
  <c r="R2396" i="1" s="1"/>
  <c r="O2397" i="1"/>
  <c r="Q2397" i="1" s="1"/>
  <c r="R2397" i="1" s="1"/>
  <c r="O2398" i="1"/>
  <c r="Q2398" i="1" s="1"/>
  <c r="R2398" i="1" s="1"/>
  <c r="O2399" i="1"/>
  <c r="Q2399" i="1" s="1"/>
  <c r="R2399" i="1" s="1"/>
  <c r="O2400" i="1"/>
  <c r="Q2400" i="1" s="1"/>
  <c r="R2400" i="1" s="1"/>
  <c r="O2401" i="1"/>
  <c r="Q2401" i="1" s="1"/>
  <c r="R2401" i="1" s="1"/>
  <c r="O2402" i="1"/>
  <c r="Q2402" i="1" s="1"/>
  <c r="R2402" i="1" s="1"/>
  <c r="O2403" i="1"/>
  <c r="Q2403" i="1" s="1"/>
  <c r="R2403" i="1" s="1"/>
  <c r="O2404" i="1"/>
  <c r="Q2404" i="1" s="1"/>
  <c r="R2404" i="1" s="1"/>
  <c r="O2405" i="1"/>
  <c r="Q2405" i="1" s="1"/>
  <c r="R2405" i="1" s="1"/>
  <c r="O2406" i="1"/>
  <c r="Q2406" i="1" s="1"/>
  <c r="R2406" i="1" s="1"/>
  <c r="O2407" i="1"/>
  <c r="Q2407" i="1" s="1"/>
  <c r="R2407" i="1" s="1"/>
  <c r="O2408" i="1"/>
  <c r="Q2408" i="1" s="1"/>
  <c r="R2408" i="1" s="1"/>
  <c r="O2409" i="1"/>
  <c r="Q2409" i="1" s="1"/>
  <c r="R2409" i="1" s="1"/>
  <c r="O2410" i="1"/>
  <c r="Q2410" i="1" s="1"/>
  <c r="R2410" i="1" s="1"/>
  <c r="O2411" i="1"/>
  <c r="Q2411" i="1" s="1"/>
  <c r="R2411" i="1" s="1"/>
  <c r="O2412" i="1"/>
  <c r="Q2412" i="1" s="1"/>
  <c r="R2412" i="1" s="1"/>
  <c r="O2414" i="1"/>
  <c r="Q2414" i="1" s="1"/>
  <c r="R2414" i="1" s="1"/>
  <c r="O2415" i="1"/>
  <c r="Q2415" i="1" s="1"/>
  <c r="R2415" i="1" s="1"/>
  <c r="O2416" i="1"/>
  <c r="Q2416" i="1" s="1"/>
  <c r="R2416" i="1" s="1"/>
  <c r="O2417" i="1"/>
  <c r="Q2417" i="1" s="1"/>
  <c r="R2417" i="1" s="1"/>
  <c r="O2418" i="1"/>
  <c r="Q2418" i="1" s="1"/>
  <c r="R2418" i="1" s="1"/>
  <c r="O2419" i="1"/>
  <c r="Q2419" i="1" s="1"/>
  <c r="R2419" i="1" s="1"/>
  <c r="O2420" i="1"/>
  <c r="Q2420" i="1" s="1"/>
  <c r="R2420" i="1" s="1"/>
  <c r="O2421" i="1"/>
  <c r="Q2421" i="1" s="1"/>
  <c r="R2421" i="1" s="1"/>
  <c r="O2422" i="1"/>
  <c r="Q2422" i="1" s="1"/>
  <c r="R2422" i="1" s="1"/>
  <c r="O2423" i="1"/>
  <c r="Q2423" i="1" s="1"/>
  <c r="R2423" i="1" s="1"/>
  <c r="O2424" i="1"/>
  <c r="Q2424" i="1" s="1"/>
  <c r="R2424" i="1" s="1"/>
  <c r="O2425" i="1"/>
  <c r="Q2425" i="1" s="1"/>
  <c r="R2425" i="1" s="1"/>
  <c r="O2426" i="1"/>
  <c r="Q2426" i="1" s="1"/>
  <c r="R2426" i="1" s="1"/>
  <c r="O2427" i="1"/>
  <c r="Q2427" i="1" s="1"/>
  <c r="R2427" i="1" s="1"/>
  <c r="O2428" i="1"/>
  <c r="Q2428" i="1" s="1"/>
  <c r="R2428" i="1" s="1"/>
  <c r="O2429" i="1"/>
  <c r="Q2429" i="1" s="1"/>
  <c r="R2429" i="1" s="1"/>
  <c r="O2430" i="1"/>
  <c r="Q2430" i="1" s="1"/>
  <c r="R2430" i="1" s="1"/>
  <c r="O2431" i="1"/>
  <c r="Q2431" i="1" s="1"/>
  <c r="R2431" i="1" s="1"/>
  <c r="O2432" i="1"/>
  <c r="Q2432" i="1" s="1"/>
  <c r="R2432" i="1" s="1"/>
  <c r="O2433" i="1"/>
  <c r="Q2433" i="1" s="1"/>
  <c r="R2433" i="1" s="1"/>
  <c r="O2434" i="1"/>
  <c r="Q2434" i="1" s="1"/>
  <c r="R2434" i="1" s="1"/>
  <c r="O2435" i="1"/>
  <c r="Q2435" i="1" s="1"/>
  <c r="R2435" i="1" s="1"/>
  <c r="O2436" i="1"/>
  <c r="Q2436" i="1" s="1"/>
  <c r="R2436" i="1" s="1"/>
  <c r="O2437" i="1"/>
  <c r="Q2437" i="1" s="1"/>
  <c r="R2437" i="1" s="1"/>
  <c r="O2438" i="1"/>
  <c r="Q2438" i="1" s="1"/>
  <c r="R2438" i="1" s="1"/>
  <c r="O2439" i="1"/>
  <c r="Q2439" i="1" s="1"/>
  <c r="R2439" i="1" s="1"/>
  <c r="O2440" i="1"/>
  <c r="Q2440" i="1" s="1"/>
  <c r="R2440" i="1" s="1"/>
  <c r="O2441" i="1"/>
  <c r="Q2441" i="1" s="1"/>
  <c r="R2441" i="1" s="1"/>
  <c r="O2442" i="1"/>
  <c r="Q2442" i="1" s="1"/>
  <c r="R2442" i="1" s="1"/>
  <c r="O2443" i="1"/>
  <c r="Q2443" i="1" s="1"/>
  <c r="R2443" i="1" s="1"/>
  <c r="O2444" i="1"/>
  <c r="Q2444" i="1" s="1"/>
  <c r="R2444" i="1" s="1"/>
  <c r="O2445" i="1"/>
  <c r="Q2445" i="1" s="1"/>
  <c r="R2445" i="1" s="1"/>
  <c r="O2446" i="1"/>
  <c r="Q2446" i="1" s="1"/>
  <c r="R2446" i="1" s="1"/>
  <c r="O2447" i="1"/>
  <c r="Q2447" i="1" s="1"/>
  <c r="R2447" i="1" s="1"/>
  <c r="O2448" i="1"/>
  <c r="Q2448" i="1" s="1"/>
  <c r="R2448" i="1" s="1"/>
  <c r="O2449" i="1"/>
  <c r="Q2449" i="1" s="1"/>
  <c r="R2449" i="1" s="1"/>
  <c r="O2450" i="1"/>
  <c r="Q2450" i="1" s="1"/>
  <c r="R2450" i="1" s="1"/>
  <c r="O2451" i="1"/>
  <c r="Q2451" i="1" s="1"/>
  <c r="R2451" i="1" s="1"/>
  <c r="O2452" i="1"/>
  <c r="Q2452" i="1" s="1"/>
  <c r="R2452" i="1" s="1"/>
  <c r="O2453" i="1"/>
  <c r="Q2453" i="1" s="1"/>
  <c r="R2453" i="1" s="1"/>
  <c r="O2454" i="1"/>
  <c r="Q2454" i="1" s="1"/>
  <c r="R2454" i="1" s="1"/>
  <c r="O2455" i="1"/>
  <c r="Q2455" i="1" s="1"/>
  <c r="R2455" i="1" s="1"/>
  <c r="O2456" i="1"/>
  <c r="Q2456" i="1" s="1"/>
  <c r="R2456" i="1" s="1"/>
  <c r="O2457" i="1"/>
  <c r="Q2457" i="1" s="1"/>
  <c r="R2457" i="1" s="1"/>
  <c r="O2458" i="1"/>
  <c r="Q2458" i="1" s="1"/>
  <c r="R2458" i="1" s="1"/>
  <c r="O2459" i="1"/>
  <c r="Q2459" i="1" s="1"/>
  <c r="R2459" i="1" s="1"/>
  <c r="O2460" i="1"/>
  <c r="Q2460" i="1" s="1"/>
  <c r="R2460" i="1" s="1"/>
  <c r="O2461" i="1"/>
  <c r="Q2461" i="1" s="1"/>
  <c r="R2461" i="1" s="1"/>
  <c r="O2462" i="1"/>
  <c r="Q2462" i="1" s="1"/>
  <c r="R2462" i="1" s="1"/>
  <c r="O2463" i="1"/>
  <c r="Q2463" i="1" s="1"/>
  <c r="R2463" i="1" s="1"/>
  <c r="O2464" i="1"/>
  <c r="Q2464" i="1" s="1"/>
  <c r="R2464" i="1" s="1"/>
  <c r="O2465" i="1"/>
  <c r="Q2465" i="1" s="1"/>
  <c r="R2465" i="1" s="1"/>
  <c r="O2466" i="1"/>
  <c r="Q2466" i="1" s="1"/>
  <c r="R2466" i="1" s="1"/>
  <c r="O2467" i="1"/>
  <c r="Q2467" i="1" s="1"/>
  <c r="R2467" i="1" s="1"/>
  <c r="O2468" i="1"/>
  <c r="Q2468" i="1" s="1"/>
  <c r="R2468" i="1" s="1"/>
  <c r="O2469" i="1"/>
  <c r="Q2469" i="1" s="1"/>
  <c r="R2469" i="1" s="1"/>
  <c r="O2470" i="1"/>
  <c r="Q2470" i="1" s="1"/>
  <c r="R2470" i="1" s="1"/>
  <c r="O2471" i="1"/>
  <c r="Q2471" i="1" s="1"/>
  <c r="R2471" i="1" s="1"/>
  <c r="O2472" i="1"/>
  <c r="Q2472" i="1" s="1"/>
  <c r="R2472" i="1" s="1"/>
  <c r="O2473" i="1"/>
  <c r="Q2473" i="1" s="1"/>
  <c r="R2473" i="1" s="1"/>
  <c r="O2474" i="1"/>
  <c r="Q2474" i="1" s="1"/>
  <c r="R2474" i="1" s="1"/>
  <c r="O2475" i="1"/>
  <c r="Q2475" i="1" s="1"/>
  <c r="R2475" i="1" s="1"/>
  <c r="O2477" i="1"/>
  <c r="Q2477" i="1" s="1"/>
  <c r="R2477" i="1" s="1"/>
  <c r="O2478" i="1"/>
  <c r="Q2478" i="1" s="1"/>
  <c r="R2478" i="1" s="1"/>
  <c r="O2479" i="1"/>
  <c r="Q2479" i="1" s="1"/>
  <c r="R2479" i="1" s="1"/>
  <c r="O2480" i="1"/>
  <c r="Q2480" i="1" s="1"/>
  <c r="R2480" i="1" s="1"/>
  <c r="O2481" i="1"/>
  <c r="Q2481" i="1" s="1"/>
  <c r="R2481" i="1" s="1"/>
  <c r="O2482" i="1"/>
  <c r="Q2482" i="1" s="1"/>
  <c r="R2482" i="1" s="1"/>
  <c r="O2483" i="1"/>
  <c r="Q2483" i="1" s="1"/>
  <c r="R2483" i="1" s="1"/>
  <c r="O2484" i="1"/>
  <c r="Q2484" i="1" s="1"/>
  <c r="R2484" i="1" s="1"/>
  <c r="O2485" i="1"/>
  <c r="Q2485" i="1" s="1"/>
  <c r="R2485" i="1" s="1"/>
  <c r="O2486" i="1"/>
  <c r="Q2486" i="1" s="1"/>
  <c r="R2486" i="1" s="1"/>
  <c r="O2487" i="1"/>
  <c r="Q2487" i="1" s="1"/>
  <c r="R2487" i="1" s="1"/>
  <c r="O2488" i="1"/>
  <c r="Q2488" i="1" s="1"/>
  <c r="R2488" i="1" s="1"/>
  <c r="O2489" i="1"/>
  <c r="Q2489" i="1" s="1"/>
  <c r="R2489" i="1" s="1"/>
  <c r="O2490" i="1"/>
  <c r="Q2490" i="1" s="1"/>
  <c r="R2490" i="1" s="1"/>
  <c r="O2491" i="1"/>
  <c r="Q2491" i="1" s="1"/>
  <c r="R2491" i="1" s="1"/>
  <c r="O2492" i="1"/>
  <c r="Q2492" i="1" s="1"/>
  <c r="R2492" i="1" s="1"/>
  <c r="O2493" i="1"/>
  <c r="Q2493" i="1" s="1"/>
  <c r="R2493" i="1" s="1"/>
  <c r="O2494" i="1"/>
  <c r="Q2494" i="1" s="1"/>
  <c r="R2494" i="1" s="1"/>
  <c r="O2495" i="1"/>
  <c r="Q2495" i="1" s="1"/>
  <c r="R2495" i="1" s="1"/>
  <c r="O2496" i="1"/>
  <c r="Q2496" i="1" s="1"/>
  <c r="R2496" i="1" s="1"/>
  <c r="O2497" i="1"/>
  <c r="Q2497" i="1" s="1"/>
  <c r="R2497" i="1" s="1"/>
  <c r="O2499" i="1"/>
  <c r="Q2499" i="1" s="1"/>
  <c r="R2499" i="1" s="1"/>
  <c r="O2500" i="1"/>
  <c r="Q2500" i="1" s="1"/>
  <c r="R2500" i="1" s="1"/>
  <c r="O2501" i="1"/>
  <c r="Q2501" i="1" s="1"/>
  <c r="R2501" i="1" s="1"/>
  <c r="O2502" i="1"/>
  <c r="Q2502" i="1" s="1"/>
  <c r="R2502" i="1" s="1"/>
  <c r="O2503" i="1"/>
  <c r="Q2503" i="1" s="1"/>
  <c r="R2503" i="1" s="1"/>
  <c r="O2504" i="1"/>
  <c r="Q2504" i="1" s="1"/>
  <c r="R2504" i="1" s="1"/>
  <c r="O2507" i="1"/>
  <c r="Q2507" i="1" s="1"/>
  <c r="R2507" i="1" s="1"/>
  <c r="O2508" i="1"/>
  <c r="Q2508" i="1" s="1"/>
  <c r="R2508" i="1" s="1"/>
  <c r="O2509" i="1"/>
  <c r="Q2509" i="1" s="1"/>
  <c r="R2509" i="1" s="1"/>
  <c r="O2510" i="1"/>
  <c r="Q2510" i="1" s="1"/>
  <c r="R2510" i="1" s="1"/>
  <c r="O2511" i="1"/>
  <c r="Q2511" i="1" s="1"/>
  <c r="R2511" i="1" s="1"/>
  <c r="O2512" i="1"/>
  <c r="Q2512" i="1" s="1"/>
  <c r="R2512" i="1" s="1"/>
  <c r="O2513" i="1"/>
  <c r="Q2513" i="1" s="1"/>
  <c r="R2513" i="1" s="1"/>
  <c r="O2514" i="1"/>
  <c r="Q2514" i="1" s="1"/>
  <c r="R2514" i="1" s="1"/>
  <c r="O2515" i="1"/>
  <c r="Q2515" i="1" s="1"/>
  <c r="R2515" i="1" s="1"/>
  <c r="O2516" i="1"/>
  <c r="Q2516" i="1" s="1"/>
  <c r="R2516" i="1" s="1"/>
  <c r="O2517" i="1"/>
  <c r="Q2517" i="1" s="1"/>
  <c r="R2517" i="1" s="1"/>
  <c r="O2518" i="1"/>
  <c r="Q2518" i="1" s="1"/>
  <c r="R2518" i="1" s="1"/>
  <c r="O2519" i="1"/>
  <c r="Q2519" i="1" s="1"/>
  <c r="R2519" i="1" s="1"/>
  <c r="O2520" i="1"/>
  <c r="Q2520" i="1" s="1"/>
  <c r="R2520" i="1" s="1"/>
  <c r="O2521" i="1"/>
  <c r="Q2521" i="1" s="1"/>
  <c r="R2521" i="1" s="1"/>
  <c r="O2522" i="1"/>
  <c r="Q2522" i="1" s="1"/>
  <c r="R2522" i="1" s="1"/>
  <c r="O2523" i="1"/>
  <c r="Q2523" i="1" s="1"/>
  <c r="R2523" i="1" s="1"/>
  <c r="O2524" i="1"/>
  <c r="Q2524" i="1" s="1"/>
  <c r="R2524" i="1" s="1"/>
  <c r="O2525" i="1"/>
  <c r="Q2525" i="1" s="1"/>
  <c r="R2525" i="1" s="1"/>
  <c r="O2526" i="1"/>
  <c r="Q2526" i="1" s="1"/>
  <c r="R2526" i="1" s="1"/>
  <c r="O2527" i="1"/>
  <c r="Q2527" i="1" s="1"/>
  <c r="R2527" i="1" s="1"/>
  <c r="O2528" i="1"/>
  <c r="Q2528" i="1" s="1"/>
  <c r="R2528" i="1" s="1"/>
  <c r="O2529" i="1"/>
  <c r="Q2529" i="1" s="1"/>
  <c r="R2529" i="1" s="1"/>
  <c r="O2530" i="1"/>
  <c r="Q2530" i="1" s="1"/>
  <c r="R2530" i="1" s="1"/>
  <c r="O2531" i="1"/>
  <c r="Q2531" i="1" s="1"/>
  <c r="R2531" i="1" s="1"/>
  <c r="O2532" i="1"/>
  <c r="Q2532" i="1" s="1"/>
  <c r="R2532" i="1" s="1"/>
  <c r="O2533" i="1"/>
  <c r="Q2533" i="1" s="1"/>
  <c r="R2533" i="1" s="1"/>
  <c r="O2534" i="1"/>
  <c r="Q2534" i="1" s="1"/>
  <c r="R2534" i="1" s="1"/>
  <c r="O2537" i="1"/>
  <c r="Q2537" i="1" s="1"/>
  <c r="R2537" i="1" s="1"/>
  <c r="O2539" i="1"/>
  <c r="Q2539" i="1" s="1"/>
  <c r="R2539" i="1" s="1"/>
  <c r="O2540" i="1"/>
  <c r="Q2540" i="1" s="1"/>
  <c r="R2540" i="1" s="1"/>
  <c r="O2541" i="1"/>
  <c r="Q2541" i="1" s="1"/>
  <c r="R2541" i="1" s="1"/>
  <c r="O2543" i="1"/>
  <c r="Q2543" i="1" s="1"/>
  <c r="R2543" i="1" s="1"/>
  <c r="O2544" i="1"/>
  <c r="Q2544" i="1" s="1"/>
  <c r="R2544" i="1" s="1"/>
  <c r="O2545" i="1"/>
  <c r="Q2545" i="1" s="1"/>
  <c r="R2545" i="1" s="1"/>
  <c r="O2546" i="1"/>
  <c r="Q2546" i="1" s="1"/>
  <c r="R2546" i="1" s="1"/>
  <c r="O2547" i="1"/>
  <c r="Q2547" i="1" s="1"/>
  <c r="R2547" i="1" s="1"/>
  <c r="O2548" i="1"/>
  <c r="Q2548" i="1" s="1"/>
  <c r="R2548" i="1" s="1"/>
  <c r="O2549" i="1"/>
  <c r="Q2549" i="1" s="1"/>
  <c r="R2549" i="1" s="1"/>
  <c r="O2550" i="1"/>
  <c r="Q2550" i="1" s="1"/>
  <c r="R2550" i="1" s="1"/>
  <c r="O2551" i="1"/>
  <c r="Q2551" i="1" s="1"/>
  <c r="R2551" i="1" s="1"/>
  <c r="O2552" i="1"/>
  <c r="Q2552" i="1" s="1"/>
  <c r="R2552" i="1" s="1"/>
  <c r="O2553" i="1"/>
  <c r="Q2553" i="1" s="1"/>
  <c r="R2553" i="1" s="1"/>
  <c r="O2554" i="1"/>
  <c r="Q2554" i="1" s="1"/>
  <c r="R2554" i="1" s="1"/>
  <c r="O2555" i="1"/>
  <c r="Q2555" i="1" s="1"/>
  <c r="R2555" i="1" s="1"/>
  <c r="O2556" i="1"/>
  <c r="Q2556" i="1" s="1"/>
  <c r="R2556" i="1" s="1"/>
  <c r="O2557" i="1"/>
  <c r="Q2557" i="1" s="1"/>
  <c r="R2557" i="1" s="1"/>
  <c r="O2558" i="1"/>
  <c r="Q2558" i="1" s="1"/>
  <c r="R2558" i="1" s="1"/>
  <c r="O2559" i="1"/>
  <c r="Q2559" i="1" s="1"/>
  <c r="R2559" i="1" s="1"/>
  <c r="O2560" i="1"/>
  <c r="Q2560" i="1" s="1"/>
  <c r="R2560" i="1" s="1"/>
  <c r="O2561" i="1"/>
  <c r="Q2561" i="1" s="1"/>
  <c r="R2561" i="1" s="1"/>
  <c r="O2562" i="1"/>
  <c r="Q2562" i="1" s="1"/>
  <c r="R2562" i="1" s="1"/>
  <c r="O2563" i="1"/>
  <c r="Q2563" i="1" s="1"/>
  <c r="R2563" i="1" s="1"/>
  <c r="O2564" i="1"/>
  <c r="Q2564" i="1" s="1"/>
  <c r="R2564" i="1" s="1"/>
  <c r="O2565" i="1"/>
  <c r="Q2565" i="1" s="1"/>
  <c r="R2565" i="1" s="1"/>
  <c r="O2566" i="1"/>
  <c r="Q2566" i="1" s="1"/>
  <c r="R2566" i="1" s="1"/>
  <c r="O2567" i="1"/>
  <c r="Q2567" i="1" s="1"/>
  <c r="R2567" i="1" s="1"/>
  <c r="O2568" i="1"/>
  <c r="Q2568" i="1" s="1"/>
  <c r="R2568" i="1" s="1"/>
  <c r="O2569" i="1"/>
  <c r="Q2569" i="1" s="1"/>
  <c r="R2569" i="1" s="1"/>
  <c r="O2570" i="1"/>
  <c r="Q2570" i="1" s="1"/>
  <c r="R2570" i="1" s="1"/>
  <c r="O2571" i="1"/>
  <c r="Q2571" i="1" s="1"/>
  <c r="R2571" i="1" s="1"/>
  <c r="O2572" i="1"/>
  <c r="Q2572" i="1" s="1"/>
  <c r="R2572" i="1" s="1"/>
  <c r="O2573" i="1"/>
  <c r="Q2573" i="1" s="1"/>
  <c r="R2573" i="1" s="1"/>
  <c r="O2574" i="1"/>
  <c r="Q2574" i="1" s="1"/>
  <c r="R2574" i="1" s="1"/>
  <c r="O2575" i="1"/>
  <c r="Q2575" i="1" s="1"/>
  <c r="R2575" i="1" s="1"/>
  <c r="O2576" i="1"/>
  <c r="Q2576" i="1" s="1"/>
  <c r="R2576" i="1" s="1"/>
  <c r="O2577" i="1"/>
  <c r="Q2577" i="1" s="1"/>
  <c r="R2577" i="1" s="1"/>
  <c r="O2578" i="1"/>
  <c r="Q2578" i="1" s="1"/>
  <c r="R2578" i="1" s="1"/>
  <c r="O2579" i="1"/>
  <c r="Q2579" i="1" s="1"/>
  <c r="R2579" i="1" s="1"/>
  <c r="O2580" i="1"/>
  <c r="Q2580" i="1" s="1"/>
  <c r="R2580" i="1" s="1"/>
  <c r="O2581" i="1"/>
  <c r="Q2581" i="1" s="1"/>
  <c r="R2581" i="1" s="1"/>
  <c r="O2582" i="1"/>
  <c r="Q2582" i="1" s="1"/>
  <c r="R2582" i="1" s="1"/>
  <c r="O2583" i="1"/>
  <c r="Q2583" i="1" s="1"/>
  <c r="R2583" i="1" s="1"/>
  <c r="O2584" i="1"/>
  <c r="Q2584" i="1" s="1"/>
  <c r="R2584" i="1" s="1"/>
  <c r="O2585" i="1"/>
  <c r="Q2585" i="1" s="1"/>
  <c r="R2585" i="1" s="1"/>
  <c r="O2586" i="1"/>
  <c r="Q2586" i="1" s="1"/>
  <c r="R2586" i="1" s="1"/>
  <c r="O2587" i="1"/>
  <c r="Q2587" i="1" s="1"/>
  <c r="R2587" i="1" s="1"/>
  <c r="O2588" i="1"/>
  <c r="Q2588" i="1" s="1"/>
  <c r="R2588" i="1" s="1"/>
  <c r="O2589" i="1"/>
  <c r="Q2589" i="1" s="1"/>
  <c r="R2589" i="1" s="1"/>
  <c r="O2590" i="1"/>
  <c r="Q2590" i="1" s="1"/>
  <c r="R2590" i="1" s="1"/>
  <c r="O2591" i="1"/>
  <c r="Q2591" i="1" s="1"/>
  <c r="R2591" i="1" s="1"/>
  <c r="O2592" i="1"/>
  <c r="Q2592" i="1" s="1"/>
  <c r="R2592" i="1" s="1"/>
  <c r="O2593" i="1"/>
  <c r="Q2593" i="1" s="1"/>
  <c r="R2593" i="1" s="1"/>
  <c r="O2594" i="1"/>
  <c r="Q2594" i="1" s="1"/>
  <c r="R2594" i="1" s="1"/>
  <c r="O2595" i="1"/>
  <c r="Q2595" i="1" s="1"/>
  <c r="R2595" i="1" s="1"/>
  <c r="O2596" i="1"/>
  <c r="Q2596" i="1" s="1"/>
  <c r="R2596" i="1" s="1"/>
  <c r="O2597" i="1"/>
  <c r="Q2597" i="1" s="1"/>
  <c r="R2597" i="1" s="1"/>
  <c r="O2598" i="1"/>
  <c r="Q2598" i="1" s="1"/>
  <c r="R2598" i="1" s="1"/>
  <c r="O2599" i="1"/>
  <c r="Q2599" i="1" s="1"/>
  <c r="R2599" i="1" s="1"/>
  <c r="O2600" i="1"/>
  <c r="Q2600" i="1" s="1"/>
  <c r="R2600" i="1" s="1"/>
  <c r="O2601" i="1"/>
  <c r="Q2601" i="1" s="1"/>
  <c r="R2601" i="1" s="1"/>
  <c r="O2602" i="1"/>
  <c r="Q2602" i="1" s="1"/>
  <c r="R2602" i="1" s="1"/>
  <c r="O2603" i="1"/>
  <c r="Q2603" i="1" s="1"/>
  <c r="R2603" i="1" s="1"/>
  <c r="O2604" i="1"/>
  <c r="Q2604" i="1" s="1"/>
  <c r="R2604" i="1" s="1"/>
  <c r="O2605" i="1"/>
  <c r="Q2605" i="1" s="1"/>
  <c r="R2605" i="1" s="1"/>
  <c r="O2606" i="1"/>
  <c r="Q2606" i="1" s="1"/>
  <c r="R2606" i="1" s="1"/>
  <c r="O2607" i="1"/>
  <c r="Q2607" i="1" s="1"/>
  <c r="R2607" i="1" s="1"/>
  <c r="O2608" i="1"/>
  <c r="Q2608" i="1" s="1"/>
  <c r="R2608" i="1" s="1"/>
  <c r="O2609" i="1"/>
  <c r="Q2609" i="1" s="1"/>
  <c r="R2609" i="1" s="1"/>
  <c r="O2610" i="1"/>
  <c r="Q2610" i="1" s="1"/>
  <c r="R2610" i="1" s="1"/>
  <c r="O2611" i="1"/>
  <c r="Q2611" i="1" s="1"/>
  <c r="R2611" i="1" s="1"/>
  <c r="O2612" i="1"/>
  <c r="Q2612" i="1" s="1"/>
  <c r="R2612" i="1" s="1"/>
  <c r="O2613" i="1"/>
  <c r="Q2613" i="1" s="1"/>
  <c r="R2613" i="1" s="1"/>
  <c r="O2614" i="1"/>
  <c r="Q2614" i="1" s="1"/>
  <c r="R2614" i="1" s="1"/>
  <c r="O2616" i="1"/>
  <c r="Q2616" i="1" s="1"/>
  <c r="R2616" i="1" s="1"/>
  <c r="O2617" i="1"/>
  <c r="Q2617" i="1" s="1"/>
  <c r="R2617" i="1" s="1"/>
  <c r="O2618" i="1"/>
  <c r="Q2618" i="1" s="1"/>
  <c r="R2618" i="1" s="1"/>
  <c r="O2619" i="1"/>
  <c r="Q2619" i="1" s="1"/>
  <c r="R2619" i="1" s="1"/>
  <c r="O2620" i="1"/>
  <c r="Q2620" i="1" s="1"/>
  <c r="R2620" i="1" s="1"/>
  <c r="O2621" i="1"/>
  <c r="Q2621" i="1" s="1"/>
  <c r="R2621" i="1" s="1"/>
  <c r="O2622" i="1"/>
  <c r="Q2622" i="1" s="1"/>
  <c r="R2622" i="1" s="1"/>
  <c r="O2623" i="1"/>
  <c r="Q2623" i="1" s="1"/>
  <c r="R2623" i="1" s="1"/>
  <c r="O2624" i="1"/>
  <c r="Q2624" i="1" s="1"/>
  <c r="R2624" i="1" s="1"/>
  <c r="O2625" i="1"/>
  <c r="Q2625" i="1" s="1"/>
  <c r="R2625" i="1" s="1"/>
  <c r="O2626" i="1"/>
  <c r="Q2626" i="1" s="1"/>
  <c r="R2626" i="1" s="1"/>
  <c r="O2627" i="1"/>
  <c r="Q2627" i="1" s="1"/>
  <c r="R2627" i="1" s="1"/>
  <c r="O2628" i="1"/>
  <c r="Q2628" i="1" s="1"/>
  <c r="R2628" i="1" s="1"/>
  <c r="O2629" i="1"/>
  <c r="Q2629" i="1" s="1"/>
  <c r="R2629" i="1" s="1"/>
  <c r="O2630" i="1"/>
  <c r="Q2630" i="1" s="1"/>
  <c r="R2630" i="1" s="1"/>
  <c r="O2631" i="1"/>
  <c r="Q2631" i="1" s="1"/>
  <c r="R2631" i="1" s="1"/>
  <c r="O2632" i="1"/>
  <c r="Q2632" i="1" s="1"/>
  <c r="R2632" i="1" s="1"/>
  <c r="O2633" i="1"/>
  <c r="Q2633" i="1" s="1"/>
  <c r="R2633" i="1" s="1"/>
  <c r="O2634" i="1"/>
  <c r="Q2634" i="1" s="1"/>
  <c r="R2634" i="1" s="1"/>
  <c r="O2635" i="1"/>
  <c r="Q2635" i="1" s="1"/>
  <c r="R2635" i="1" s="1"/>
  <c r="O2636" i="1"/>
  <c r="Q2636" i="1" s="1"/>
  <c r="R2636" i="1" s="1"/>
  <c r="O2637" i="1"/>
  <c r="Q2637" i="1" s="1"/>
  <c r="R2637" i="1" s="1"/>
  <c r="O2638" i="1"/>
  <c r="Q2638" i="1" s="1"/>
  <c r="R2638" i="1" s="1"/>
  <c r="O2639" i="1"/>
  <c r="Q2639" i="1" s="1"/>
  <c r="R2639" i="1" s="1"/>
  <c r="O2640" i="1"/>
  <c r="Q2640" i="1" s="1"/>
  <c r="R2640" i="1" s="1"/>
  <c r="O2641" i="1"/>
  <c r="Q2641" i="1" s="1"/>
  <c r="R2641" i="1" s="1"/>
  <c r="O2642" i="1"/>
  <c r="Q2642" i="1" s="1"/>
  <c r="R2642" i="1" s="1"/>
  <c r="O2643" i="1"/>
  <c r="Q2643" i="1" s="1"/>
  <c r="R2643" i="1" s="1"/>
  <c r="O2644" i="1"/>
  <c r="Q2644" i="1" s="1"/>
  <c r="R2644" i="1" s="1"/>
  <c r="O2645" i="1"/>
  <c r="Q2645" i="1" s="1"/>
  <c r="R2645" i="1" s="1"/>
  <c r="O2646" i="1"/>
  <c r="Q2646" i="1" s="1"/>
  <c r="R2646" i="1" s="1"/>
  <c r="O2647" i="1"/>
  <c r="Q2647" i="1" s="1"/>
  <c r="R2647" i="1" s="1"/>
  <c r="O2649" i="1"/>
  <c r="Q2649" i="1" s="1"/>
  <c r="R2649" i="1" s="1"/>
  <c r="O2650" i="1"/>
  <c r="Q2650" i="1" s="1"/>
  <c r="R2650" i="1" s="1"/>
  <c r="O2651" i="1"/>
  <c r="Q2651" i="1" s="1"/>
  <c r="R2651" i="1" s="1"/>
  <c r="O2652" i="1"/>
  <c r="Q2652" i="1" s="1"/>
  <c r="R2652" i="1" s="1"/>
  <c r="O2653" i="1"/>
  <c r="Q2653" i="1" s="1"/>
  <c r="R2653" i="1" s="1"/>
  <c r="O2654" i="1"/>
  <c r="Q2654" i="1" s="1"/>
  <c r="R2654" i="1" s="1"/>
  <c r="O2655" i="1"/>
  <c r="Q2655" i="1" s="1"/>
  <c r="R2655" i="1" s="1"/>
  <c r="O2656" i="1"/>
  <c r="Q2656" i="1" s="1"/>
  <c r="R2656" i="1" s="1"/>
  <c r="O2657" i="1"/>
  <c r="Q2657" i="1" s="1"/>
  <c r="R2657" i="1" s="1"/>
  <c r="O2658" i="1"/>
  <c r="Q2658" i="1" s="1"/>
  <c r="R2658" i="1" s="1"/>
  <c r="O2659" i="1"/>
  <c r="Q2659" i="1" s="1"/>
  <c r="R2659" i="1" s="1"/>
  <c r="O2660" i="1"/>
  <c r="Q2660" i="1" s="1"/>
  <c r="R2660" i="1" s="1"/>
  <c r="O2661" i="1"/>
  <c r="Q2661" i="1" s="1"/>
  <c r="R2661" i="1" s="1"/>
  <c r="O2662" i="1"/>
  <c r="Q2662" i="1" s="1"/>
  <c r="R2662" i="1" s="1"/>
  <c r="O2663" i="1"/>
  <c r="Q2663" i="1" s="1"/>
  <c r="R2663" i="1" s="1"/>
  <c r="O2664" i="1"/>
  <c r="Q2664" i="1" s="1"/>
  <c r="R2664" i="1" s="1"/>
  <c r="O2665" i="1"/>
  <c r="Q2665" i="1" s="1"/>
  <c r="R2665" i="1" s="1"/>
  <c r="O2666" i="1"/>
  <c r="Q2666" i="1" s="1"/>
  <c r="R2666" i="1" s="1"/>
  <c r="O2667" i="1"/>
  <c r="Q2667" i="1" s="1"/>
  <c r="R2667" i="1" s="1"/>
  <c r="O2668" i="1"/>
  <c r="Q2668" i="1" s="1"/>
  <c r="R2668" i="1" s="1"/>
  <c r="O2669" i="1"/>
  <c r="Q2669" i="1" s="1"/>
  <c r="R2669" i="1" s="1"/>
  <c r="O2670" i="1"/>
  <c r="Q2670" i="1" s="1"/>
  <c r="R2670" i="1" s="1"/>
  <c r="O2671" i="1"/>
  <c r="Q2671" i="1" s="1"/>
  <c r="R2671" i="1" s="1"/>
  <c r="O2672" i="1"/>
  <c r="Q2672" i="1" s="1"/>
  <c r="R2672" i="1" s="1"/>
  <c r="O2673" i="1"/>
  <c r="Q2673" i="1" s="1"/>
  <c r="R2673" i="1" s="1"/>
  <c r="O2674" i="1"/>
  <c r="Q2674" i="1" s="1"/>
  <c r="R2674" i="1" s="1"/>
  <c r="O2675" i="1"/>
  <c r="Q2675" i="1" s="1"/>
  <c r="R2675" i="1" s="1"/>
  <c r="O2676" i="1"/>
  <c r="Q2676" i="1" s="1"/>
  <c r="R2676" i="1" s="1"/>
  <c r="O2677" i="1"/>
  <c r="Q2677" i="1" s="1"/>
  <c r="R2677" i="1" s="1"/>
  <c r="O2678" i="1"/>
  <c r="Q2678" i="1" s="1"/>
  <c r="R2678" i="1" s="1"/>
  <c r="O2679" i="1"/>
  <c r="Q2679" i="1" s="1"/>
  <c r="R2679" i="1" s="1"/>
  <c r="O2680" i="1"/>
  <c r="Q2680" i="1" s="1"/>
  <c r="R2680" i="1" s="1"/>
  <c r="O2681" i="1"/>
  <c r="Q2681" i="1" s="1"/>
  <c r="R2681" i="1" s="1"/>
  <c r="O2682" i="1"/>
  <c r="Q2682" i="1" s="1"/>
  <c r="R2682" i="1" s="1"/>
  <c r="O2683" i="1"/>
  <c r="Q2683" i="1" s="1"/>
  <c r="R2683" i="1" s="1"/>
  <c r="O2684" i="1"/>
  <c r="Q2684" i="1" s="1"/>
  <c r="R2684" i="1" s="1"/>
  <c r="O2685" i="1"/>
  <c r="Q2685" i="1" s="1"/>
  <c r="R2685" i="1" s="1"/>
  <c r="O2686" i="1"/>
  <c r="Q2686" i="1" s="1"/>
  <c r="R2686" i="1" s="1"/>
  <c r="O2687" i="1"/>
  <c r="Q2687" i="1" s="1"/>
  <c r="R2687" i="1" s="1"/>
  <c r="O2688" i="1"/>
  <c r="Q2688" i="1" s="1"/>
  <c r="R2688" i="1" s="1"/>
  <c r="O2689" i="1"/>
  <c r="Q2689" i="1" s="1"/>
  <c r="R2689" i="1" s="1"/>
  <c r="O2690" i="1"/>
  <c r="Q2690" i="1" s="1"/>
  <c r="R2690" i="1" s="1"/>
  <c r="O2691" i="1"/>
  <c r="Q2691" i="1" s="1"/>
  <c r="R2691" i="1" s="1"/>
  <c r="O2692" i="1"/>
  <c r="Q2692" i="1" s="1"/>
  <c r="R2692" i="1" s="1"/>
  <c r="O2693" i="1"/>
  <c r="Q2693" i="1" s="1"/>
  <c r="R2693" i="1" s="1"/>
  <c r="O2694" i="1"/>
  <c r="Q2694" i="1" s="1"/>
  <c r="R2694" i="1" s="1"/>
  <c r="O2695" i="1"/>
  <c r="Q2695" i="1" s="1"/>
  <c r="R2695" i="1" s="1"/>
  <c r="O2696" i="1"/>
  <c r="Q2696" i="1" s="1"/>
  <c r="R2696" i="1" s="1"/>
  <c r="O2697" i="1"/>
  <c r="Q2697" i="1" s="1"/>
  <c r="R2697" i="1" s="1"/>
  <c r="O2698" i="1"/>
  <c r="Q2698" i="1" s="1"/>
  <c r="R2698" i="1" s="1"/>
  <c r="O2699" i="1"/>
  <c r="Q2699" i="1" s="1"/>
  <c r="R2699" i="1" s="1"/>
  <c r="O2700" i="1"/>
  <c r="Q2700" i="1" s="1"/>
  <c r="R2700" i="1" s="1"/>
  <c r="O2701" i="1"/>
  <c r="Q2701" i="1" s="1"/>
  <c r="R2701" i="1" s="1"/>
  <c r="O2702" i="1"/>
  <c r="Q2702" i="1" s="1"/>
  <c r="R2702" i="1" s="1"/>
  <c r="O2704" i="1"/>
  <c r="Q2704" i="1" s="1"/>
  <c r="R2704" i="1" s="1"/>
  <c r="O2705" i="1"/>
  <c r="Q2705" i="1" s="1"/>
  <c r="R2705" i="1" s="1"/>
  <c r="O2706" i="1"/>
  <c r="Q2706" i="1" s="1"/>
  <c r="R2706" i="1" s="1"/>
  <c r="O2707" i="1"/>
  <c r="Q2707" i="1" s="1"/>
  <c r="R2707" i="1" s="1"/>
  <c r="O2708" i="1"/>
  <c r="Q2708" i="1" s="1"/>
  <c r="R2708" i="1" s="1"/>
  <c r="O2709" i="1"/>
  <c r="Q2709" i="1" s="1"/>
  <c r="R2709" i="1" s="1"/>
  <c r="O2710" i="1"/>
  <c r="Q2710" i="1" s="1"/>
  <c r="R2710" i="1" s="1"/>
  <c r="O2711" i="1"/>
  <c r="Q2711" i="1" s="1"/>
  <c r="R2711" i="1" s="1"/>
  <c r="O2712" i="1"/>
  <c r="Q2712" i="1" s="1"/>
  <c r="R2712" i="1" s="1"/>
  <c r="O2713" i="1"/>
  <c r="Q2713" i="1" s="1"/>
  <c r="R2713" i="1" s="1"/>
  <c r="O2714" i="1"/>
  <c r="Q2714" i="1" s="1"/>
  <c r="R2714" i="1" s="1"/>
  <c r="O2715" i="1"/>
  <c r="Q2715" i="1" s="1"/>
  <c r="R2715" i="1" s="1"/>
  <c r="O2716" i="1"/>
  <c r="Q2716" i="1" s="1"/>
  <c r="R2716" i="1" s="1"/>
  <c r="O2717" i="1"/>
  <c r="Q2717" i="1" s="1"/>
  <c r="R2717" i="1" s="1"/>
  <c r="O2718" i="1"/>
  <c r="Q2718" i="1" s="1"/>
  <c r="R2718" i="1" s="1"/>
  <c r="O2719" i="1"/>
  <c r="Q2719" i="1" s="1"/>
  <c r="R2719" i="1" s="1"/>
  <c r="O2720" i="1"/>
  <c r="Q2720" i="1" s="1"/>
  <c r="R2720" i="1" s="1"/>
  <c r="O2721" i="1"/>
  <c r="Q2721" i="1" s="1"/>
  <c r="R2721" i="1" s="1"/>
  <c r="O2722" i="1"/>
  <c r="Q2722" i="1" s="1"/>
  <c r="R2722" i="1" s="1"/>
  <c r="O2724" i="1"/>
  <c r="Q2724" i="1" s="1"/>
  <c r="R2724" i="1" s="1"/>
  <c r="O2726" i="1"/>
  <c r="Q2726" i="1" s="1"/>
  <c r="R2726" i="1" s="1"/>
  <c r="O2727" i="1"/>
  <c r="Q2727" i="1" s="1"/>
  <c r="R2727" i="1" s="1"/>
  <c r="O2728" i="1"/>
  <c r="Q2728" i="1" s="1"/>
  <c r="R2728" i="1" s="1"/>
  <c r="O2729" i="1"/>
  <c r="Q2729" i="1" s="1"/>
  <c r="R2729" i="1" s="1"/>
  <c r="O2730" i="1"/>
  <c r="Q2730" i="1" s="1"/>
  <c r="R2730" i="1" s="1"/>
  <c r="O2731" i="1"/>
  <c r="Q2731" i="1" s="1"/>
  <c r="R2731" i="1" s="1"/>
  <c r="O2732" i="1"/>
  <c r="Q2732" i="1" s="1"/>
  <c r="R2732" i="1" s="1"/>
  <c r="O2733" i="1"/>
  <c r="Q2733" i="1" s="1"/>
  <c r="R2733" i="1" s="1"/>
  <c r="O2734" i="1"/>
  <c r="Q2734" i="1" s="1"/>
  <c r="R2734" i="1" s="1"/>
  <c r="O2735" i="1"/>
  <c r="Q2735" i="1" s="1"/>
  <c r="R2735" i="1" s="1"/>
  <c r="O2736" i="1"/>
  <c r="Q2736" i="1" s="1"/>
  <c r="R2736" i="1" s="1"/>
  <c r="O2737" i="1"/>
  <c r="Q2737" i="1" s="1"/>
  <c r="R2737" i="1" s="1"/>
  <c r="O2738" i="1"/>
  <c r="Q2738" i="1" s="1"/>
  <c r="R2738" i="1" s="1"/>
  <c r="O2739" i="1"/>
  <c r="Q2739" i="1" s="1"/>
  <c r="R2739" i="1" s="1"/>
  <c r="O2740" i="1"/>
  <c r="Q2740" i="1" s="1"/>
  <c r="R2740" i="1" s="1"/>
  <c r="O2741" i="1"/>
  <c r="Q2741" i="1" s="1"/>
  <c r="R2741" i="1" s="1"/>
  <c r="O2742" i="1"/>
  <c r="Q2742" i="1" s="1"/>
  <c r="R2742" i="1" s="1"/>
  <c r="O2743" i="1"/>
  <c r="Q2743" i="1" s="1"/>
  <c r="R2743" i="1" s="1"/>
  <c r="O2744" i="1"/>
  <c r="Q2744" i="1" s="1"/>
  <c r="R2744" i="1" s="1"/>
  <c r="O2745" i="1"/>
  <c r="Q2745" i="1" s="1"/>
  <c r="R2745" i="1" s="1"/>
  <c r="O2746" i="1"/>
  <c r="Q2746" i="1" s="1"/>
  <c r="R2746" i="1" s="1"/>
  <c r="O2747" i="1"/>
  <c r="Q2747" i="1" s="1"/>
  <c r="R2747" i="1" s="1"/>
  <c r="O2748" i="1"/>
  <c r="Q2748" i="1" s="1"/>
  <c r="R2748" i="1" s="1"/>
  <c r="O2749" i="1"/>
  <c r="Q2749" i="1" s="1"/>
  <c r="R2749" i="1" s="1"/>
  <c r="O2750" i="1"/>
  <c r="Q2750" i="1" s="1"/>
  <c r="R2750" i="1" s="1"/>
  <c r="O2751" i="1"/>
  <c r="Q2751" i="1" s="1"/>
  <c r="R2751" i="1" s="1"/>
  <c r="O2752" i="1"/>
  <c r="Q2752" i="1" s="1"/>
  <c r="R2752" i="1" s="1"/>
  <c r="O2753" i="1"/>
  <c r="Q2753" i="1" s="1"/>
  <c r="R2753" i="1" s="1"/>
  <c r="O2754" i="1"/>
  <c r="Q2754" i="1" s="1"/>
  <c r="R2754" i="1" s="1"/>
  <c r="O2755" i="1"/>
  <c r="Q2755" i="1" s="1"/>
  <c r="R2755" i="1" s="1"/>
  <c r="O2756" i="1"/>
  <c r="Q2756" i="1" s="1"/>
  <c r="R2756" i="1" s="1"/>
  <c r="O2757" i="1"/>
  <c r="Q2757" i="1" s="1"/>
  <c r="R2757" i="1" s="1"/>
  <c r="O2758" i="1"/>
  <c r="Q2758" i="1" s="1"/>
  <c r="R2758" i="1" s="1"/>
  <c r="O2759" i="1"/>
  <c r="Q2759" i="1" s="1"/>
  <c r="R2759" i="1" s="1"/>
  <c r="O2760" i="1"/>
  <c r="Q2760" i="1" s="1"/>
  <c r="R2760" i="1" s="1"/>
  <c r="O2761" i="1"/>
  <c r="Q2761" i="1" s="1"/>
  <c r="R2761" i="1" s="1"/>
  <c r="O2762" i="1"/>
  <c r="Q2762" i="1" s="1"/>
  <c r="R2762" i="1" s="1"/>
  <c r="O2763" i="1"/>
  <c r="Q2763" i="1" s="1"/>
  <c r="R2763" i="1" s="1"/>
  <c r="O2764" i="1"/>
  <c r="Q2764" i="1" s="1"/>
  <c r="R2764" i="1" s="1"/>
  <c r="O2765" i="1"/>
  <c r="Q2765" i="1" s="1"/>
  <c r="R2765" i="1" s="1"/>
  <c r="O2766" i="1"/>
  <c r="Q2766" i="1" s="1"/>
  <c r="R2766" i="1" s="1"/>
  <c r="O2767" i="1"/>
  <c r="Q2767" i="1" s="1"/>
  <c r="R2767" i="1" s="1"/>
  <c r="O2768" i="1"/>
  <c r="Q2768" i="1" s="1"/>
  <c r="R2768" i="1" s="1"/>
  <c r="O2769" i="1"/>
  <c r="Q2769" i="1" s="1"/>
  <c r="R2769" i="1" s="1"/>
  <c r="O2770" i="1"/>
  <c r="Q2770" i="1" s="1"/>
  <c r="R2770" i="1" s="1"/>
  <c r="O2771" i="1"/>
  <c r="Q2771" i="1" s="1"/>
  <c r="R2771" i="1" s="1"/>
  <c r="O2772" i="1"/>
  <c r="Q2772" i="1" s="1"/>
  <c r="R2772" i="1" s="1"/>
  <c r="O2774" i="1"/>
  <c r="Q2774" i="1" s="1"/>
  <c r="R2774" i="1" s="1"/>
  <c r="O2775" i="1"/>
  <c r="Q2775" i="1" s="1"/>
  <c r="R2775" i="1" s="1"/>
  <c r="O2776" i="1"/>
  <c r="Q2776" i="1" s="1"/>
  <c r="R2776" i="1" s="1"/>
  <c r="O2777" i="1"/>
  <c r="Q2777" i="1" s="1"/>
  <c r="R2777" i="1" s="1"/>
  <c r="O2779" i="1"/>
  <c r="Q2779" i="1" s="1"/>
  <c r="R2779" i="1" s="1"/>
  <c r="O2780" i="1"/>
  <c r="Q2780" i="1" s="1"/>
  <c r="R2780" i="1" s="1"/>
  <c r="O2782" i="1"/>
  <c r="Q2782" i="1" s="1"/>
  <c r="R2782" i="1" s="1"/>
  <c r="O2783" i="1"/>
  <c r="Q2783" i="1" s="1"/>
  <c r="R2783" i="1" s="1"/>
  <c r="O2784" i="1"/>
  <c r="Q2784" i="1" s="1"/>
  <c r="R2784" i="1" s="1"/>
  <c r="O2785" i="1"/>
  <c r="Q2785" i="1" s="1"/>
  <c r="R2785" i="1" s="1"/>
  <c r="O2786" i="1"/>
  <c r="Q2786" i="1" s="1"/>
  <c r="R2786" i="1" s="1"/>
  <c r="O2787" i="1"/>
  <c r="Q2787" i="1" s="1"/>
  <c r="R2787" i="1" s="1"/>
  <c r="O2788" i="1"/>
  <c r="Q2788" i="1" s="1"/>
  <c r="R2788" i="1" s="1"/>
  <c r="O2789" i="1"/>
  <c r="Q2789" i="1" s="1"/>
  <c r="R2789" i="1" s="1"/>
  <c r="O2791" i="1"/>
  <c r="Q2791" i="1" s="1"/>
  <c r="R2791" i="1" s="1"/>
  <c r="O2792" i="1"/>
  <c r="Q2792" i="1" s="1"/>
  <c r="R2792" i="1" s="1"/>
  <c r="O2793" i="1"/>
  <c r="Q2793" i="1" s="1"/>
  <c r="R2793" i="1" s="1"/>
  <c r="O2794" i="1"/>
  <c r="Q2794" i="1" s="1"/>
  <c r="R2794" i="1" s="1"/>
  <c r="O2795" i="1"/>
  <c r="Q2795" i="1" s="1"/>
  <c r="R2795" i="1" s="1"/>
  <c r="O2796" i="1"/>
  <c r="Q2796" i="1" s="1"/>
  <c r="R2796" i="1" s="1"/>
  <c r="O2797" i="1"/>
  <c r="Q2797" i="1" s="1"/>
  <c r="R2797" i="1" s="1"/>
  <c r="O2798" i="1"/>
  <c r="Q2798" i="1" s="1"/>
  <c r="R2798" i="1" s="1"/>
  <c r="O2799" i="1"/>
  <c r="Q2799" i="1" s="1"/>
  <c r="R2799" i="1" s="1"/>
  <c r="O2800" i="1"/>
  <c r="Q2800" i="1" s="1"/>
  <c r="R2800" i="1" s="1"/>
  <c r="O2801" i="1"/>
  <c r="Q2801" i="1" s="1"/>
  <c r="R2801" i="1" s="1"/>
  <c r="O2802" i="1"/>
  <c r="Q2802" i="1" s="1"/>
  <c r="R2802" i="1" s="1"/>
  <c r="O2803" i="1"/>
  <c r="Q2803" i="1" s="1"/>
  <c r="R2803" i="1" s="1"/>
  <c r="O2804" i="1"/>
  <c r="Q2804" i="1" s="1"/>
  <c r="R2804" i="1" s="1"/>
  <c r="O2805" i="1"/>
  <c r="Q2805" i="1" s="1"/>
  <c r="R2805" i="1" s="1"/>
  <c r="O2806" i="1"/>
  <c r="Q2806" i="1" s="1"/>
  <c r="R2806" i="1" s="1"/>
  <c r="O2807" i="1"/>
  <c r="Q2807" i="1" s="1"/>
  <c r="R2807" i="1" s="1"/>
  <c r="O2808" i="1"/>
  <c r="Q2808" i="1" s="1"/>
  <c r="R2808" i="1" s="1"/>
  <c r="O2809" i="1"/>
  <c r="Q2809" i="1" s="1"/>
  <c r="R2809" i="1" s="1"/>
  <c r="O2810" i="1"/>
  <c r="Q2810" i="1" s="1"/>
  <c r="R2810" i="1" s="1"/>
  <c r="O2811" i="1"/>
  <c r="Q2811" i="1" s="1"/>
  <c r="R2811" i="1" s="1"/>
  <c r="O2813" i="1"/>
  <c r="Q2813" i="1" s="1"/>
  <c r="R2813" i="1" s="1"/>
  <c r="O2814" i="1"/>
  <c r="Q2814" i="1" s="1"/>
  <c r="R2814" i="1" s="1"/>
  <c r="O2815" i="1"/>
  <c r="Q2815" i="1" s="1"/>
  <c r="R2815" i="1" s="1"/>
  <c r="O2816" i="1"/>
  <c r="Q2816" i="1" s="1"/>
  <c r="R2816" i="1" s="1"/>
  <c r="O2817" i="1"/>
  <c r="Q2817" i="1" s="1"/>
  <c r="R2817" i="1" s="1"/>
  <c r="O2818" i="1"/>
  <c r="Q2818" i="1" s="1"/>
  <c r="R2818" i="1" s="1"/>
  <c r="O2819" i="1"/>
  <c r="Q2819" i="1" s="1"/>
  <c r="R2819" i="1" s="1"/>
  <c r="O2820" i="1"/>
  <c r="Q2820" i="1" s="1"/>
  <c r="R2820" i="1" s="1"/>
  <c r="O2821" i="1"/>
  <c r="Q2821" i="1" s="1"/>
  <c r="R2821" i="1" s="1"/>
  <c r="O2822" i="1"/>
  <c r="Q2822" i="1" s="1"/>
  <c r="R2822" i="1" s="1"/>
  <c r="O2823" i="1"/>
  <c r="Q2823" i="1" s="1"/>
  <c r="R2823" i="1" s="1"/>
  <c r="O2824" i="1"/>
  <c r="Q2824" i="1" s="1"/>
  <c r="R2824" i="1" s="1"/>
  <c r="O2825" i="1"/>
  <c r="Q2825" i="1" s="1"/>
  <c r="R2825" i="1" s="1"/>
  <c r="O2826" i="1"/>
  <c r="Q2826" i="1" s="1"/>
  <c r="R2826" i="1" s="1"/>
  <c r="O2827" i="1"/>
  <c r="Q2827" i="1" s="1"/>
  <c r="R2827" i="1" s="1"/>
  <c r="O2828" i="1"/>
  <c r="Q2828" i="1" s="1"/>
  <c r="R2828" i="1" s="1"/>
  <c r="O2829" i="1"/>
  <c r="Q2829" i="1" s="1"/>
  <c r="R2829" i="1" s="1"/>
  <c r="O2830" i="1"/>
  <c r="Q2830" i="1" s="1"/>
  <c r="R2830" i="1" s="1"/>
  <c r="O2831" i="1"/>
  <c r="Q2831" i="1" s="1"/>
  <c r="R2831" i="1" s="1"/>
  <c r="O2832" i="1"/>
  <c r="Q2832" i="1" s="1"/>
  <c r="R2832" i="1" s="1"/>
  <c r="O2833" i="1"/>
  <c r="Q2833" i="1" s="1"/>
  <c r="R2833" i="1" s="1"/>
  <c r="O2834" i="1"/>
  <c r="Q2834" i="1" s="1"/>
  <c r="R2834" i="1" s="1"/>
  <c r="O2835" i="1"/>
  <c r="Q2835" i="1" s="1"/>
  <c r="R2835" i="1" s="1"/>
  <c r="O2836" i="1"/>
  <c r="Q2836" i="1" s="1"/>
  <c r="R2836" i="1" s="1"/>
  <c r="O2837" i="1"/>
  <c r="Q2837" i="1" s="1"/>
  <c r="R2837" i="1" s="1"/>
  <c r="O2838" i="1"/>
  <c r="Q2838" i="1" s="1"/>
  <c r="R2838" i="1" s="1"/>
  <c r="O2839" i="1"/>
  <c r="Q2839" i="1" s="1"/>
  <c r="R2839" i="1" s="1"/>
  <c r="O2840" i="1"/>
  <c r="Q2840" i="1" s="1"/>
  <c r="R2840" i="1" s="1"/>
  <c r="O2841" i="1"/>
  <c r="Q2841" i="1" s="1"/>
  <c r="R2841" i="1" s="1"/>
  <c r="O2842" i="1"/>
  <c r="Q2842" i="1" s="1"/>
  <c r="R2842" i="1" s="1"/>
  <c r="O2843" i="1"/>
  <c r="Q2843" i="1" s="1"/>
  <c r="R2843" i="1" s="1"/>
  <c r="O2844" i="1"/>
  <c r="Q2844" i="1" s="1"/>
  <c r="R2844" i="1" s="1"/>
  <c r="O2845" i="1"/>
  <c r="Q2845" i="1" s="1"/>
  <c r="R2845" i="1" s="1"/>
  <c r="O2846" i="1"/>
  <c r="Q2846" i="1" s="1"/>
  <c r="R2846" i="1" s="1"/>
  <c r="O2847" i="1"/>
  <c r="Q2847" i="1" s="1"/>
  <c r="R2847" i="1" s="1"/>
  <c r="O2848" i="1"/>
  <c r="Q2848" i="1" s="1"/>
  <c r="R2848" i="1" s="1"/>
  <c r="O2849" i="1"/>
  <c r="Q2849" i="1" s="1"/>
  <c r="R2849" i="1" s="1"/>
  <c r="O2850" i="1"/>
  <c r="Q2850" i="1" s="1"/>
  <c r="R2850" i="1" s="1"/>
  <c r="O2851" i="1"/>
  <c r="Q2851" i="1" s="1"/>
  <c r="R2851" i="1" s="1"/>
  <c r="O2852" i="1"/>
  <c r="Q2852" i="1" s="1"/>
  <c r="R2852" i="1" s="1"/>
  <c r="O2853" i="1"/>
  <c r="Q2853" i="1" s="1"/>
  <c r="R2853" i="1" s="1"/>
  <c r="O2854" i="1"/>
  <c r="Q2854" i="1" s="1"/>
  <c r="R2854" i="1" s="1"/>
  <c r="O2855" i="1"/>
  <c r="Q2855" i="1" s="1"/>
  <c r="R2855" i="1" s="1"/>
  <c r="O2856" i="1"/>
  <c r="Q2856" i="1" s="1"/>
  <c r="R2856" i="1" s="1"/>
  <c r="O2857" i="1"/>
  <c r="Q2857" i="1" s="1"/>
  <c r="R2857" i="1" s="1"/>
  <c r="O2858" i="1"/>
  <c r="Q2858" i="1" s="1"/>
  <c r="R2858" i="1" s="1"/>
  <c r="O2859" i="1"/>
  <c r="Q2859" i="1" s="1"/>
  <c r="R2859" i="1" s="1"/>
  <c r="O2860" i="1"/>
  <c r="Q2860" i="1" s="1"/>
  <c r="R2860" i="1" s="1"/>
  <c r="O2861" i="1"/>
  <c r="Q2861" i="1" s="1"/>
  <c r="R2861" i="1" s="1"/>
  <c r="O2862" i="1"/>
  <c r="Q2862" i="1" s="1"/>
  <c r="R2862" i="1" s="1"/>
  <c r="O2863" i="1"/>
  <c r="Q2863" i="1" s="1"/>
  <c r="R2863" i="1" s="1"/>
  <c r="O2864" i="1"/>
  <c r="Q2864" i="1" s="1"/>
  <c r="R2864" i="1" s="1"/>
  <c r="O2865" i="1"/>
  <c r="Q2865" i="1" s="1"/>
  <c r="R2865" i="1" s="1"/>
  <c r="O2866" i="1"/>
  <c r="Q2866" i="1" s="1"/>
  <c r="R2866" i="1" s="1"/>
  <c r="O2867" i="1"/>
  <c r="Q2867" i="1" s="1"/>
  <c r="R2867" i="1" s="1"/>
  <c r="O2868" i="1"/>
  <c r="Q2868" i="1" s="1"/>
  <c r="R2868" i="1" s="1"/>
  <c r="O2869" i="1"/>
  <c r="Q2869" i="1" s="1"/>
  <c r="R2869" i="1" s="1"/>
  <c r="O2870" i="1"/>
  <c r="Q2870" i="1" s="1"/>
  <c r="R2870" i="1" s="1"/>
  <c r="O2871" i="1"/>
  <c r="Q2871" i="1" s="1"/>
  <c r="R2871" i="1" s="1"/>
  <c r="O2872" i="1"/>
  <c r="Q2872" i="1" s="1"/>
  <c r="R2872" i="1" s="1"/>
  <c r="O2873" i="1"/>
  <c r="Q2873" i="1" s="1"/>
  <c r="R2873" i="1" s="1"/>
  <c r="O2874" i="1"/>
  <c r="Q2874" i="1" s="1"/>
  <c r="R2874" i="1" s="1"/>
  <c r="O2875" i="1"/>
  <c r="Q2875" i="1" s="1"/>
  <c r="R2875" i="1" s="1"/>
  <c r="O2877" i="1"/>
  <c r="Q2877" i="1" s="1"/>
  <c r="R2877" i="1" s="1"/>
  <c r="O2878" i="1"/>
  <c r="Q2878" i="1" s="1"/>
  <c r="R2878" i="1" s="1"/>
  <c r="O2879" i="1"/>
  <c r="Q2879" i="1" s="1"/>
  <c r="R2879" i="1" s="1"/>
  <c r="O2880" i="1"/>
  <c r="Q2880" i="1" s="1"/>
  <c r="R2880" i="1" s="1"/>
  <c r="O2881" i="1"/>
  <c r="Q2881" i="1" s="1"/>
  <c r="R2881" i="1" s="1"/>
  <c r="O2882" i="1"/>
  <c r="Q2882" i="1" s="1"/>
  <c r="R2882" i="1" s="1"/>
  <c r="O2883" i="1"/>
  <c r="Q2883" i="1" s="1"/>
  <c r="R2883" i="1" s="1"/>
  <c r="O2884" i="1"/>
  <c r="Q2884" i="1" s="1"/>
  <c r="R2884" i="1" s="1"/>
  <c r="O2885" i="1"/>
  <c r="Q2885" i="1" s="1"/>
  <c r="R2885" i="1" s="1"/>
  <c r="O2886" i="1"/>
  <c r="Q2886" i="1" s="1"/>
  <c r="R2886" i="1" s="1"/>
  <c r="O2887" i="1"/>
  <c r="Q2887" i="1" s="1"/>
  <c r="R2887" i="1" s="1"/>
  <c r="O2888" i="1"/>
  <c r="Q2888" i="1" s="1"/>
  <c r="R2888" i="1" s="1"/>
  <c r="O2889" i="1"/>
  <c r="Q2889" i="1" s="1"/>
  <c r="R2889" i="1" s="1"/>
  <c r="O2890" i="1"/>
  <c r="Q2890" i="1" s="1"/>
  <c r="R2890" i="1" s="1"/>
  <c r="O2891" i="1"/>
  <c r="Q2891" i="1" s="1"/>
  <c r="R2891" i="1" s="1"/>
  <c r="O2892" i="1"/>
  <c r="Q2892" i="1" s="1"/>
  <c r="R2892" i="1" s="1"/>
  <c r="O2893" i="1"/>
  <c r="Q2893" i="1" s="1"/>
  <c r="R2893" i="1" s="1"/>
  <c r="O2894" i="1"/>
  <c r="Q2894" i="1" s="1"/>
  <c r="R2894" i="1" s="1"/>
  <c r="O2895" i="1"/>
  <c r="Q2895" i="1" s="1"/>
  <c r="R2895" i="1" s="1"/>
  <c r="O2897" i="1"/>
  <c r="Q2897" i="1" s="1"/>
  <c r="R2897" i="1" s="1"/>
  <c r="O2899" i="1"/>
  <c r="Q2899" i="1" s="1"/>
  <c r="R2899" i="1" s="1"/>
  <c r="O2900" i="1"/>
  <c r="Q2900" i="1" s="1"/>
  <c r="R2900" i="1" s="1"/>
  <c r="O2901" i="1"/>
  <c r="Q2901" i="1" s="1"/>
  <c r="R2901" i="1" s="1"/>
  <c r="O2902" i="1"/>
  <c r="Q2902" i="1" s="1"/>
  <c r="R2902" i="1" s="1"/>
  <c r="O2903" i="1"/>
  <c r="Q2903" i="1" s="1"/>
  <c r="R2903" i="1" s="1"/>
  <c r="O2904" i="1"/>
  <c r="Q2904" i="1" s="1"/>
  <c r="R2904" i="1" s="1"/>
  <c r="O2905" i="1"/>
  <c r="Q2905" i="1" s="1"/>
  <c r="R2905" i="1" s="1"/>
  <c r="O2906" i="1"/>
  <c r="Q2906" i="1" s="1"/>
  <c r="R2906" i="1" s="1"/>
  <c r="O2907" i="1"/>
  <c r="Q2907" i="1" s="1"/>
  <c r="R2907" i="1" s="1"/>
  <c r="O2908" i="1"/>
  <c r="Q2908" i="1" s="1"/>
  <c r="R2908" i="1" s="1"/>
  <c r="O2909" i="1"/>
  <c r="Q2909" i="1" s="1"/>
  <c r="R2909" i="1" s="1"/>
  <c r="O2910" i="1"/>
  <c r="Q2910" i="1" s="1"/>
  <c r="R2910" i="1" s="1"/>
  <c r="O2911" i="1"/>
  <c r="Q2911" i="1" s="1"/>
  <c r="R2911" i="1" s="1"/>
  <c r="O2912" i="1"/>
  <c r="Q2912" i="1" s="1"/>
  <c r="R2912" i="1" s="1"/>
  <c r="O2913" i="1"/>
  <c r="Q2913" i="1" s="1"/>
  <c r="R2913" i="1" s="1"/>
  <c r="O2914" i="1"/>
  <c r="Q2914" i="1" s="1"/>
  <c r="R2914" i="1" s="1"/>
  <c r="O2915" i="1"/>
  <c r="Q2915" i="1" s="1"/>
  <c r="R2915" i="1" s="1"/>
  <c r="O2916" i="1"/>
  <c r="Q2916" i="1" s="1"/>
  <c r="R2916" i="1" s="1"/>
  <c r="O2917" i="1"/>
  <c r="Q2917" i="1" s="1"/>
  <c r="R2917" i="1" s="1"/>
  <c r="O2918" i="1"/>
  <c r="Q2918" i="1" s="1"/>
  <c r="R2918" i="1" s="1"/>
  <c r="O2919" i="1"/>
  <c r="Q2919" i="1" s="1"/>
  <c r="R2919" i="1" s="1"/>
  <c r="O2920" i="1"/>
  <c r="Q2920" i="1" s="1"/>
  <c r="R2920" i="1" s="1"/>
  <c r="O2921" i="1"/>
  <c r="Q2921" i="1" s="1"/>
  <c r="R2921" i="1" s="1"/>
  <c r="O2922" i="1"/>
  <c r="Q2922" i="1" s="1"/>
  <c r="R2922" i="1" s="1"/>
  <c r="O2923" i="1"/>
  <c r="Q2923" i="1" s="1"/>
  <c r="R2923" i="1" s="1"/>
  <c r="O2924" i="1"/>
  <c r="Q2924" i="1" s="1"/>
  <c r="R2924" i="1" s="1"/>
  <c r="O2925" i="1"/>
  <c r="Q2925" i="1" s="1"/>
  <c r="R2925" i="1" s="1"/>
  <c r="O2926" i="1"/>
  <c r="Q2926" i="1" s="1"/>
  <c r="R2926" i="1" s="1"/>
  <c r="O2927" i="1"/>
  <c r="Q2927" i="1" s="1"/>
  <c r="R2927" i="1" s="1"/>
  <c r="O2928" i="1"/>
  <c r="Q2928" i="1" s="1"/>
  <c r="R2928" i="1" s="1"/>
  <c r="O2929" i="1"/>
  <c r="Q2929" i="1" s="1"/>
  <c r="R2929" i="1" s="1"/>
  <c r="O2930" i="1"/>
  <c r="Q2930" i="1" s="1"/>
  <c r="R2930" i="1" s="1"/>
  <c r="O2931" i="1"/>
  <c r="Q2931" i="1" s="1"/>
  <c r="R2931" i="1" s="1"/>
  <c r="O2932" i="1"/>
  <c r="Q2932" i="1" s="1"/>
  <c r="R2932" i="1" s="1"/>
  <c r="O2933" i="1"/>
  <c r="Q2933" i="1" s="1"/>
  <c r="R2933" i="1" s="1"/>
  <c r="O2934" i="1"/>
  <c r="Q2934" i="1" s="1"/>
  <c r="R2934" i="1" s="1"/>
  <c r="O2935" i="1"/>
  <c r="Q2935" i="1" s="1"/>
  <c r="R2935" i="1" s="1"/>
  <c r="O2936" i="1"/>
  <c r="Q2936" i="1" s="1"/>
  <c r="R2936" i="1" s="1"/>
  <c r="O2937" i="1"/>
  <c r="Q2937" i="1" s="1"/>
  <c r="R2937" i="1" s="1"/>
  <c r="O2938" i="1"/>
  <c r="Q2938" i="1" s="1"/>
  <c r="R2938" i="1" s="1"/>
  <c r="O2939" i="1"/>
  <c r="Q2939" i="1" s="1"/>
  <c r="R2939" i="1" s="1"/>
  <c r="O2940" i="1"/>
  <c r="Q2940" i="1" s="1"/>
  <c r="R2940" i="1" s="1"/>
  <c r="O2941" i="1"/>
  <c r="Q2941" i="1" s="1"/>
  <c r="R2941" i="1" s="1"/>
  <c r="O2942" i="1"/>
  <c r="Q2942" i="1" s="1"/>
  <c r="R2942" i="1" s="1"/>
  <c r="O2943" i="1"/>
  <c r="Q2943" i="1" s="1"/>
  <c r="R2943" i="1" s="1"/>
  <c r="O2944" i="1"/>
  <c r="Q2944" i="1" s="1"/>
  <c r="R2944" i="1" s="1"/>
  <c r="O2945" i="1"/>
  <c r="Q2945" i="1" s="1"/>
  <c r="R2945" i="1" s="1"/>
  <c r="O2946" i="1"/>
  <c r="Q2946" i="1" s="1"/>
  <c r="R2946" i="1" s="1"/>
  <c r="O2947" i="1"/>
  <c r="Q2947" i="1" s="1"/>
  <c r="R2947" i="1" s="1"/>
  <c r="O2948" i="1"/>
  <c r="Q2948" i="1" s="1"/>
  <c r="R2948" i="1" s="1"/>
  <c r="O2949" i="1"/>
  <c r="Q2949" i="1" s="1"/>
  <c r="R2949" i="1" s="1"/>
  <c r="O2950" i="1"/>
  <c r="Q2950" i="1" s="1"/>
  <c r="R2950" i="1" s="1"/>
  <c r="O2951" i="1"/>
  <c r="Q2951" i="1" s="1"/>
  <c r="R2951" i="1" s="1"/>
  <c r="O2952" i="1"/>
  <c r="Q2952" i="1" s="1"/>
  <c r="R2952" i="1" s="1"/>
  <c r="O2953" i="1"/>
  <c r="Q2953" i="1" s="1"/>
  <c r="R2953" i="1" s="1"/>
  <c r="O2954" i="1"/>
  <c r="Q2954" i="1" s="1"/>
  <c r="R2954" i="1" s="1"/>
  <c r="O2955" i="1"/>
  <c r="Q2955" i="1" s="1"/>
  <c r="R2955" i="1" s="1"/>
  <c r="O2956" i="1"/>
  <c r="Q2956" i="1" s="1"/>
  <c r="R2956" i="1" s="1"/>
  <c r="O2957" i="1"/>
  <c r="Q2957" i="1" s="1"/>
  <c r="R2957" i="1" s="1"/>
  <c r="O2958" i="1"/>
  <c r="Q2958" i="1" s="1"/>
  <c r="R2958" i="1" s="1"/>
  <c r="O2959" i="1"/>
  <c r="Q2959" i="1" s="1"/>
  <c r="R2959" i="1" s="1"/>
  <c r="O2960" i="1"/>
  <c r="Q2960" i="1" s="1"/>
  <c r="R2960" i="1" s="1"/>
  <c r="O2961" i="1"/>
  <c r="Q2961" i="1" s="1"/>
  <c r="R2961" i="1" s="1"/>
  <c r="O2963" i="1"/>
  <c r="Q2963" i="1" s="1"/>
  <c r="R2963" i="1" s="1"/>
  <c r="O2964" i="1"/>
  <c r="Q2964" i="1" s="1"/>
  <c r="R2964" i="1" s="1"/>
  <c r="O2965" i="1"/>
  <c r="Q2965" i="1" s="1"/>
  <c r="R2965" i="1" s="1"/>
  <c r="O2966" i="1"/>
  <c r="Q2966" i="1" s="1"/>
  <c r="R2966" i="1" s="1"/>
  <c r="O2967" i="1"/>
  <c r="Q2967" i="1" s="1"/>
  <c r="R2967" i="1" s="1"/>
  <c r="O2968" i="1"/>
  <c r="Q2968" i="1" s="1"/>
  <c r="R2968" i="1" s="1"/>
  <c r="O2969" i="1"/>
  <c r="Q2969" i="1" s="1"/>
  <c r="R2969" i="1" s="1"/>
  <c r="O2970" i="1"/>
  <c r="Q2970" i="1" s="1"/>
  <c r="R2970" i="1" s="1"/>
  <c r="O2971" i="1"/>
  <c r="Q2971" i="1" s="1"/>
  <c r="R2971" i="1" s="1"/>
  <c r="O2973" i="1"/>
  <c r="Q2973" i="1" s="1"/>
  <c r="R2973" i="1" s="1"/>
  <c r="O2974" i="1"/>
  <c r="Q2974" i="1" s="1"/>
  <c r="R2974" i="1" s="1"/>
  <c r="O2975" i="1"/>
  <c r="Q2975" i="1" s="1"/>
  <c r="R2975" i="1" s="1"/>
  <c r="O2977" i="1"/>
  <c r="Q2977" i="1" s="1"/>
  <c r="R2977" i="1" s="1"/>
  <c r="O2978" i="1"/>
  <c r="Q2978" i="1" s="1"/>
  <c r="R2978" i="1" s="1"/>
  <c r="O2979" i="1"/>
  <c r="Q2979" i="1" s="1"/>
  <c r="R2979" i="1" s="1"/>
  <c r="O2980" i="1"/>
  <c r="Q2980" i="1" s="1"/>
  <c r="R2980" i="1" s="1"/>
  <c r="O2981" i="1"/>
  <c r="Q2981" i="1" s="1"/>
  <c r="R2981" i="1" s="1"/>
  <c r="O2982" i="1"/>
  <c r="Q2982" i="1" s="1"/>
  <c r="R2982" i="1" s="1"/>
  <c r="O2983" i="1"/>
  <c r="Q2983" i="1" s="1"/>
  <c r="R2983" i="1" s="1"/>
  <c r="O2984" i="1"/>
  <c r="Q2984" i="1" s="1"/>
  <c r="R2984" i="1" s="1"/>
  <c r="O2985" i="1"/>
  <c r="Q2985" i="1" s="1"/>
  <c r="R2985" i="1" s="1"/>
  <c r="O2986" i="1"/>
  <c r="Q2986" i="1" s="1"/>
  <c r="R2986" i="1" s="1"/>
  <c r="O2987" i="1"/>
  <c r="Q2987" i="1" s="1"/>
  <c r="R2987" i="1" s="1"/>
  <c r="O2988" i="1"/>
  <c r="Q2988" i="1" s="1"/>
  <c r="R2988" i="1" s="1"/>
  <c r="O2989" i="1"/>
  <c r="Q2989" i="1" s="1"/>
  <c r="R2989" i="1" s="1"/>
  <c r="O2990" i="1"/>
  <c r="Q2990" i="1" s="1"/>
  <c r="R2990" i="1" s="1"/>
  <c r="O2991" i="1"/>
  <c r="Q2991" i="1" s="1"/>
  <c r="R2991" i="1" s="1"/>
  <c r="O2992" i="1"/>
  <c r="Q2992" i="1" s="1"/>
  <c r="R2992" i="1" s="1"/>
  <c r="O2993" i="1"/>
  <c r="Q2993" i="1" s="1"/>
  <c r="R2993" i="1" s="1"/>
  <c r="O2994" i="1"/>
  <c r="Q2994" i="1" s="1"/>
  <c r="R2994" i="1" s="1"/>
  <c r="O2995" i="1"/>
  <c r="Q2995" i="1" s="1"/>
  <c r="R2995" i="1" s="1"/>
  <c r="O2996" i="1"/>
  <c r="Q2996" i="1" s="1"/>
  <c r="R2996" i="1" s="1"/>
  <c r="O2997" i="1"/>
  <c r="Q2997" i="1" s="1"/>
  <c r="R2997" i="1" s="1"/>
  <c r="O2998" i="1"/>
  <c r="Q2998" i="1" s="1"/>
  <c r="R2998" i="1" s="1"/>
  <c r="O2999" i="1"/>
  <c r="Q2999" i="1" s="1"/>
  <c r="R2999" i="1" s="1"/>
  <c r="O3000" i="1"/>
  <c r="Q3000" i="1" s="1"/>
  <c r="R3000" i="1" s="1"/>
  <c r="O3001" i="1"/>
  <c r="Q3001" i="1" s="1"/>
  <c r="R3001" i="1" s="1"/>
  <c r="O3002" i="1"/>
  <c r="Q3002" i="1" s="1"/>
  <c r="R3002" i="1" s="1"/>
  <c r="O3004" i="1"/>
  <c r="Q3004" i="1" s="1"/>
  <c r="R3004" i="1" s="1"/>
  <c r="O3005" i="1"/>
  <c r="Q3005" i="1" s="1"/>
  <c r="R3005" i="1" s="1"/>
  <c r="O3006" i="1"/>
  <c r="Q3006" i="1" s="1"/>
  <c r="R3006" i="1" s="1"/>
  <c r="O3007" i="1"/>
  <c r="Q3007" i="1" s="1"/>
  <c r="R3007" i="1" s="1"/>
  <c r="O3008" i="1"/>
  <c r="Q3008" i="1" s="1"/>
  <c r="R3008" i="1" s="1"/>
  <c r="O3009" i="1"/>
  <c r="Q3009" i="1" s="1"/>
  <c r="R3009" i="1" s="1"/>
  <c r="O3011" i="1"/>
  <c r="Q3011" i="1" s="1"/>
  <c r="R3011" i="1" s="1"/>
  <c r="O3012" i="1"/>
  <c r="Q3012" i="1" s="1"/>
  <c r="R3012" i="1" s="1"/>
  <c r="O3013" i="1"/>
  <c r="Q3013" i="1" s="1"/>
  <c r="R3013" i="1" s="1"/>
  <c r="O3014" i="1"/>
  <c r="Q3014" i="1" s="1"/>
  <c r="R3014" i="1" s="1"/>
  <c r="O3015" i="1"/>
  <c r="Q3015" i="1" s="1"/>
  <c r="R3015" i="1" s="1"/>
  <c r="O3016" i="1"/>
  <c r="Q3016" i="1" s="1"/>
  <c r="R3016" i="1" s="1"/>
  <c r="O3017" i="1"/>
  <c r="Q3017" i="1" s="1"/>
  <c r="R3017" i="1" s="1"/>
  <c r="O3018" i="1"/>
  <c r="Q3018" i="1" s="1"/>
  <c r="R3018" i="1" s="1"/>
  <c r="O3019" i="1"/>
  <c r="Q3019" i="1" s="1"/>
  <c r="R3019" i="1" s="1"/>
  <c r="O3020" i="1"/>
  <c r="Q3020" i="1" s="1"/>
  <c r="R3020" i="1" s="1"/>
  <c r="O3021" i="1"/>
  <c r="Q3021" i="1" s="1"/>
  <c r="R3021" i="1" s="1"/>
  <c r="O3022" i="1"/>
  <c r="Q3022" i="1" s="1"/>
  <c r="R3022" i="1" s="1"/>
  <c r="O3023" i="1"/>
  <c r="Q3023" i="1" s="1"/>
  <c r="R3023" i="1" s="1"/>
  <c r="O3024" i="1"/>
  <c r="Q3024" i="1" s="1"/>
  <c r="R3024" i="1" s="1"/>
  <c r="O3025" i="1"/>
  <c r="Q3025" i="1" s="1"/>
  <c r="R3025" i="1" s="1"/>
  <c r="O3026" i="1"/>
  <c r="Q3026" i="1" s="1"/>
  <c r="R3026" i="1" s="1"/>
  <c r="O3027" i="1"/>
  <c r="Q3027" i="1" s="1"/>
  <c r="R3027" i="1" s="1"/>
  <c r="O3028" i="1"/>
  <c r="Q3028" i="1" s="1"/>
  <c r="R3028" i="1" s="1"/>
  <c r="O3029" i="1"/>
  <c r="Q3029" i="1" s="1"/>
  <c r="R3029" i="1" s="1"/>
  <c r="O3030" i="1"/>
  <c r="Q3030" i="1" s="1"/>
  <c r="R3030" i="1" s="1"/>
  <c r="O3031" i="1"/>
  <c r="Q3031" i="1" s="1"/>
  <c r="R3031" i="1" s="1"/>
  <c r="O3032" i="1"/>
  <c r="Q3032" i="1" s="1"/>
  <c r="R3032" i="1" s="1"/>
  <c r="O3033" i="1"/>
  <c r="Q3033" i="1" s="1"/>
  <c r="R3033" i="1" s="1"/>
  <c r="O3034" i="1"/>
  <c r="Q3034" i="1" s="1"/>
  <c r="R3034" i="1" s="1"/>
  <c r="O3035" i="1"/>
  <c r="Q3035" i="1" s="1"/>
  <c r="R3035" i="1" s="1"/>
  <c r="O3036" i="1"/>
  <c r="Q3036" i="1" s="1"/>
  <c r="R3036" i="1" s="1"/>
  <c r="O3037" i="1"/>
  <c r="Q3037" i="1" s="1"/>
  <c r="R3037" i="1" s="1"/>
  <c r="O3038" i="1"/>
  <c r="Q3038" i="1" s="1"/>
  <c r="R3038" i="1" s="1"/>
  <c r="O3039" i="1"/>
  <c r="Q3039" i="1" s="1"/>
  <c r="R3039" i="1" s="1"/>
  <c r="O3040" i="1"/>
  <c r="Q3040" i="1" s="1"/>
  <c r="R3040" i="1" s="1"/>
  <c r="O3041" i="1"/>
  <c r="Q3041" i="1" s="1"/>
  <c r="R3041" i="1" s="1"/>
  <c r="O3042" i="1"/>
  <c r="Q3042" i="1" s="1"/>
  <c r="R3042" i="1" s="1"/>
  <c r="O3043" i="1"/>
  <c r="Q3043" i="1" s="1"/>
  <c r="R3043" i="1" s="1"/>
  <c r="O3044" i="1"/>
  <c r="Q3044" i="1" s="1"/>
  <c r="R3044" i="1" s="1"/>
  <c r="O3045" i="1"/>
  <c r="Q3045" i="1" s="1"/>
  <c r="R3045" i="1" s="1"/>
  <c r="O3046" i="1"/>
  <c r="Q3046" i="1" s="1"/>
  <c r="R3046" i="1" s="1"/>
  <c r="O3047" i="1"/>
  <c r="Q3047" i="1" s="1"/>
  <c r="R3047" i="1" s="1"/>
  <c r="O3048" i="1"/>
  <c r="Q3048" i="1" s="1"/>
  <c r="R3048" i="1" s="1"/>
  <c r="O3049" i="1"/>
  <c r="Q3049" i="1" s="1"/>
  <c r="R3049" i="1" s="1"/>
  <c r="O3050" i="1"/>
  <c r="Q3050" i="1" s="1"/>
  <c r="R3050" i="1" s="1"/>
  <c r="O3052" i="1"/>
  <c r="Q3052" i="1" s="1"/>
  <c r="R3052" i="1" s="1"/>
  <c r="O3053" i="1"/>
  <c r="Q3053" i="1" s="1"/>
  <c r="R3053" i="1" s="1"/>
  <c r="O3054" i="1"/>
  <c r="Q3054" i="1" s="1"/>
  <c r="R3054" i="1" s="1"/>
  <c r="O3055" i="1"/>
  <c r="Q3055" i="1" s="1"/>
  <c r="R3055" i="1" s="1"/>
  <c r="O3057" i="1"/>
  <c r="Q3057" i="1" s="1"/>
  <c r="R3057" i="1" s="1"/>
  <c r="O3058" i="1"/>
  <c r="Q3058" i="1" s="1"/>
  <c r="R3058" i="1" s="1"/>
  <c r="O3060" i="1"/>
  <c r="Q3060" i="1" s="1"/>
  <c r="R3060" i="1" s="1"/>
  <c r="O3061" i="1"/>
  <c r="Q3061" i="1" s="1"/>
  <c r="R3061" i="1" s="1"/>
  <c r="O3062" i="1"/>
  <c r="Q3062" i="1" s="1"/>
  <c r="R3062" i="1" s="1"/>
  <c r="O3063" i="1"/>
  <c r="Q3063" i="1" s="1"/>
  <c r="R3063" i="1" s="1"/>
  <c r="O3064" i="1"/>
  <c r="Q3064" i="1" s="1"/>
  <c r="R3064" i="1" s="1"/>
  <c r="O3065" i="1"/>
  <c r="Q3065" i="1" s="1"/>
  <c r="R3065" i="1" s="1"/>
  <c r="O3067" i="1"/>
  <c r="Q3067" i="1" s="1"/>
  <c r="R3067" i="1" s="1"/>
  <c r="O3068" i="1"/>
  <c r="Q3068" i="1" s="1"/>
  <c r="R3068" i="1" s="1"/>
  <c r="O3069" i="1"/>
  <c r="Q3069" i="1" s="1"/>
  <c r="R3069" i="1" s="1"/>
  <c r="O3070" i="1"/>
  <c r="Q3070" i="1" s="1"/>
  <c r="R3070" i="1" s="1"/>
  <c r="O3071" i="1"/>
  <c r="Q3071" i="1" s="1"/>
  <c r="R3071" i="1" s="1"/>
  <c r="O3072" i="1"/>
  <c r="Q3072" i="1" s="1"/>
  <c r="R3072" i="1" s="1"/>
  <c r="O3073" i="1"/>
  <c r="Q3073" i="1" s="1"/>
  <c r="R3073" i="1" s="1"/>
  <c r="O3074" i="1"/>
  <c r="Q3074" i="1" s="1"/>
  <c r="R3074" i="1" s="1"/>
  <c r="O3075" i="1"/>
  <c r="Q3075" i="1" s="1"/>
  <c r="R3075" i="1" s="1"/>
  <c r="O3076" i="1"/>
  <c r="Q3076" i="1" s="1"/>
  <c r="R3076" i="1" s="1"/>
  <c r="O3077" i="1"/>
  <c r="Q3077" i="1" s="1"/>
  <c r="R3077" i="1" s="1"/>
  <c r="O3078" i="1"/>
  <c r="Q3078" i="1" s="1"/>
  <c r="R3078" i="1" s="1"/>
  <c r="O3079" i="1"/>
  <c r="Q3079" i="1" s="1"/>
  <c r="R3079" i="1" s="1"/>
  <c r="O3080" i="1"/>
  <c r="Q3080" i="1" s="1"/>
  <c r="R3080" i="1" s="1"/>
  <c r="O3081" i="1"/>
  <c r="Q3081" i="1" s="1"/>
  <c r="R3081" i="1" s="1"/>
  <c r="O3082" i="1"/>
  <c r="Q3082" i="1" s="1"/>
  <c r="R3082" i="1" s="1"/>
  <c r="O3083" i="1"/>
  <c r="Q3083" i="1" s="1"/>
  <c r="R3083" i="1" s="1"/>
  <c r="O3084" i="1"/>
  <c r="Q3084" i="1" s="1"/>
  <c r="R3084" i="1" s="1"/>
  <c r="O3085" i="1"/>
  <c r="Q3085" i="1" s="1"/>
  <c r="R3085" i="1" s="1"/>
  <c r="O3086" i="1"/>
  <c r="Q3086" i="1" s="1"/>
  <c r="R3086" i="1" s="1"/>
  <c r="O3087" i="1"/>
  <c r="Q3087" i="1" s="1"/>
  <c r="R3087" i="1" s="1"/>
  <c r="O3088" i="1"/>
  <c r="Q3088" i="1" s="1"/>
  <c r="R3088" i="1" s="1"/>
  <c r="O3089" i="1"/>
  <c r="Q3089" i="1" s="1"/>
  <c r="R3089" i="1" s="1"/>
  <c r="O3090" i="1"/>
  <c r="Q3090" i="1" s="1"/>
  <c r="R3090" i="1" s="1"/>
  <c r="O3091" i="1"/>
  <c r="Q3091" i="1" s="1"/>
  <c r="R3091" i="1" s="1"/>
  <c r="O3092" i="1"/>
  <c r="Q3092" i="1" s="1"/>
  <c r="R3092" i="1" s="1"/>
  <c r="O3093" i="1"/>
  <c r="Q3093" i="1" s="1"/>
  <c r="R3093" i="1" s="1"/>
  <c r="O3094" i="1"/>
  <c r="Q3094" i="1" s="1"/>
  <c r="R3094" i="1" s="1"/>
  <c r="O3095" i="1"/>
  <c r="Q3095" i="1" s="1"/>
  <c r="R3095" i="1" s="1"/>
  <c r="O3096" i="1"/>
  <c r="Q3096" i="1" s="1"/>
  <c r="R3096" i="1" s="1"/>
  <c r="O3097" i="1"/>
  <c r="Q3097" i="1" s="1"/>
  <c r="R3097" i="1" s="1"/>
  <c r="O3098" i="1"/>
  <c r="Q3098" i="1" s="1"/>
  <c r="R3098" i="1" s="1"/>
  <c r="O3099" i="1"/>
  <c r="Q3099" i="1" s="1"/>
  <c r="R3099" i="1" s="1"/>
  <c r="O3100" i="1"/>
  <c r="Q3100" i="1" s="1"/>
  <c r="R3100" i="1" s="1"/>
  <c r="O3101" i="1"/>
  <c r="Q3101" i="1" s="1"/>
  <c r="R3101" i="1" s="1"/>
  <c r="O3102" i="1"/>
  <c r="Q3102" i="1" s="1"/>
  <c r="R3102" i="1" s="1"/>
  <c r="O3103" i="1"/>
  <c r="Q3103" i="1" s="1"/>
  <c r="R3103" i="1" s="1"/>
  <c r="O3104" i="1"/>
  <c r="Q3104" i="1" s="1"/>
  <c r="R3104" i="1" s="1"/>
  <c r="O3105" i="1"/>
  <c r="Q3105" i="1" s="1"/>
  <c r="R3105" i="1" s="1"/>
  <c r="O3106" i="1"/>
  <c r="Q3106" i="1" s="1"/>
  <c r="R3106" i="1" s="1"/>
  <c r="O3107" i="1"/>
  <c r="Q3107" i="1" s="1"/>
  <c r="R3107" i="1" s="1"/>
  <c r="O3108" i="1"/>
  <c r="Q3108" i="1" s="1"/>
  <c r="R3108" i="1" s="1"/>
  <c r="O3109" i="1"/>
  <c r="Q3109" i="1" s="1"/>
  <c r="R3109" i="1" s="1"/>
  <c r="O3110" i="1"/>
  <c r="Q3110" i="1" s="1"/>
  <c r="R3110" i="1" s="1"/>
  <c r="O3112" i="1"/>
  <c r="Q3112" i="1" s="1"/>
  <c r="R3112" i="1" s="1"/>
  <c r="O3113" i="1"/>
  <c r="Q3113" i="1" s="1"/>
  <c r="R3113" i="1" s="1"/>
  <c r="O3114" i="1"/>
  <c r="Q3114" i="1" s="1"/>
  <c r="R3114" i="1" s="1"/>
  <c r="O3115" i="1"/>
  <c r="Q3115" i="1" s="1"/>
  <c r="R3115" i="1" s="1"/>
  <c r="O3116" i="1"/>
  <c r="Q3116" i="1" s="1"/>
  <c r="R3116" i="1" s="1"/>
  <c r="O3117" i="1"/>
  <c r="Q3117" i="1" s="1"/>
  <c r="R3117" i="1" s="1"/>
  <c r="O3118" i="1"/>
  <c r="Q3118" i="1" s="1"/>
  <c r="R3118" i="1" s="1"/>
  <c r="O3119" i="1"/>
  <c r="Q3119" i="1" s="1"/>
  <c r="R3119" i="1" s="1"/>
  <c r="O3120" i="1"/>
  <c r="Q3120" i="1" s="1"/>
  <c r="R3120" i="1" s="1"/>
  <c r="O3121" i="1"/>
  <c r="Q3121" i="1" s="1"/>
  <c r="R3121" i="1" s="1"/>
  <c r="O3122" i="1"/>
  <c r="Q3122" i="1" s="1"/>
  <c r="R3122" i="1" s="1"/>
  <c r="O3123" i="1"/>
  <c r="Q3123" i="1" s="1"/>
  <c r="R3123" i="1" s="1"/>
  <c r="O3125" i="1"/>
  <c r="Q3125" i="1" s="1"/>
  <c r="R3125" i="1" s="1"/>
  <c r="O3126" i="1"/>
  <c r="Q3126" i="1" s="1"/>
  <c r="R3126" i="1" s="1"/>
  <c r="O3127" i="1"/>
  <c r="Q3127" i="1" s="1"/>
  <c r="R3127" i="1" s="1"/>
  <c r="O3128" i="1"/>
  <c r="Q3128" i="1" s="1"/>
  <c r="R3128" i="1" s="1"/>
  <c r="O3129" i="1"/>
  <c r="Q3129" i="1" s="1"/>
  <c r="R3129" i="1" s="1"/>
  <c r="O3130" i="1"/>
  <c r="Q3130" i="1" s="1"/>
  <c r="R3130" i="1" s="1"/>
  <c r="O3131" i="1"/>
  <c r="Q3131" i="1" s="1"/>
  <c r="R3131" i="1" s="1"/>
  <c r="O3132" i="1"/>
  <c r="Q3132" i="1" s="1"/>
  <c r="R3132" i="1" s="1"/>
  <c r="O3133" i="1"/>
  <c r="Q3133" i="1" s="1"/>
  <c r="R3133" i="1" s="1"/>
  <c r="O3135" i="1"/>
  <c r="Q3135" i="1" s="1"/>
  <c r="R3135" i="1" s="1"/>
  <c r="O3136" i="1"/>
  <c r="Q3136" i="1" s="1"/>
  <c r="R3136" i="1" s="1"/>
  <c r="O3137" i="1"/>
  <c r="Q3137" i="1" s="1"/>
  <c r="R3137" i="1" s="1"/>
  <c r="O3138" i="1"/>
  <c r="Q3138" i="1" s="1"/>
  <c r="R3138" i="1" s="1"/>
  <c r="O3139" i="1"/>
  <c r="Q3139" i="1" s="1"/>
  <c r="R3139" i="1" s="1"/>
  <c r="O3141" i="1"/>
  <c r="Q3141" i="1" s="1"/>
  <c r="R3141" i="1" s="1"/>
  <c r="O3142" i="1"/>
  <c r="Q3142" i="1" s="1"/>
  <c r="R3142" i="1" s="1"/>
  <c r="O3143" i="1"/>
  <c r="Q3143" i="1" s="1"/>
  <c r="R3143" i="1" s="1"/>
  <c r="O3144" i="1"/>
  <c r="Q3144" i="1" s="1"/>
  <c r="R3144" i="1" s="1"/>
  <c r="O3145" i="1"/>
  <c r="Q3145" i="1" s="1"/>
  <c r="R3145" i="1" s="1"/>
  <c r="O3147" i="1"/>
  <c r="Q3147" i="1" s="1"/>
  <c r="R3147" i="1" s="1"/>
  <c r="O3148" i="1"/>
  <c r="Q3148" i="1" s="1"/>
  <c r="R3148" i="1" s="1"/>
  <c r="O3149" i="1"/>
  <c r="Q3149" i="1" s="1"/>
  <c r="R3149" i="1" s="1"/>
  <c r="O3150" i="1"/>
  <c r="Q3150" i="1" s="1"/>
  <c r="R3150" i="1" s="1"/>
  <c r="O3151" i="1"/>
  <c r="Q3151" i="1" s="1"/>
  <c r="R3151" i="1" s="1"/>
  <c r="O3152" i="1"/>
  <c r="Q3152" i="1" s="1"/>
  <c r="R3152" i="1" s="1"/>
  <c r="O3153" i="1"/>
  <c r="Q3153" i="1" s="1"/>
  <c r="R3153" i="1" s="1"/>
  <c r="O3154" i="1"/>
  <c r="Q3154" i="1" s="1"/>
  <c r="R3154" i="1" s="1"/>
  <c r="O3155" i="1"/>
  <c r="Q3155" i="1" s="1"/>
  <c r="R3155" i="1" s="1"/>
  <c r="O3156" i="1"/>
  <c r="Q3156" i="1" s="1"/>
  <c r="R3156" i="1" s="1"/>
  <c r="O3157" i="1"/>
  <c r="Q3157" i="1" s="1"/>
  <c r="R3157" i="1" s="1"/>
  <c r="O3158" i="1"/>
  <c r="Q3158" i="1" s="1"/>
  <c r="R3158" i="1" s="1"/>
  <c r="O3159" i="1"/>
  <c r="Q3159" i="1" s="1"/>
  <c r="R3159" i="1" s="1"/>
  <c r="O3160" i="1"/>
  <c r="Q3160" i="1" s="1"/>
  <c r="R3160" i="1" s="1"/>
  <c r="O3161" i="1"/>
  <c r="Q3161" i="1" s="1"/>
  <c r="R3161" i="1" s="1"/>
  <c r="O3163" i="1"/>
  <c r="Q3163" i="1" s="1"/>
  <c r="R3163" i="1" s="1"/>
  <c r="O3164" i="1"/>
  <c r="Q3164" i="1" s="1"/>
  <c r="R3164" i="1" s="1"/>
  <c r="O3165" i="1"/>
  <c r="Q3165" i="1" s="1"/>
  <c r="R3165" i="1" s="1"/>
  <c r="O3166" i="1"/>
  <c r="Q3166" i="1" s="1"/>
  <c r="R3166" i="1" s="1"/>
  <c r="O3167" i="1"/>
  <c r="Q3167" i="1" s="1"/>
  <c r="R3167" i="1" s="1"/>
  <c r="O3168" i="1"/>
  <c r="Q3168" i="1" s="1"/>
  <c r="R3168" i="1" s="1"/>
  <c r="O3169" i="1"/>
  <c r="Q3169" i="1" s="1"/>
  <c r="R3169" i="1" s="1"/>
  <c r="O3170" i="1"/>
  <c r="Q3170" i="1" s="1"/>
  <c r="R3170" i="1" s="1"/>
  <c r="O3171" i="1"/>
  <c r="Q3171" i="1" s="1"/>
  <c r="R3171" i="1" s="1"/>
  <c r="O3172" i="1"/>
  <c r="Q3172" i="1" s="1"/>
  <c r="R3172" i="1" s="1"/>
  <c r="O3173" i="1"/>
  <c r="Q3173" i="1" s="1"/>
  <c r="R3173" i="1" s="1"/>
  <c r="O3174" i="1"/>
  <c r="Q3174" i="1" s="1"/>
  <c r="R3174" i="1" s="1"/>
  <c r="O3175" i="1"/>
  <c r="Q3175" i="1" s="1"/>
  <c r="R3175" i="1" s="1"/>
  <c r="O3176" i="1"/>
  <c r="Q3176" i="1" s="1"/>
  <c r="R3176" i="1" s="1"/>
  <c r="O3177" i="1"/>
  <c r="Q3177" i="1" s="1"/>
  <c r="R3177" i="1" s="1"/>
  <c r="O3178" i="1"/>
  <c r="Q3178" i="1" s="1"/>
  <c r="R3178" i="1" s="1"/>
  <c r="O3179" i="1"/>
  <c r="Q3179" i="1" s="1"/>
  <c r="R3179" i="1" s="1"/>
  <c r="O3180" i="1"/>
  <c r="Q3180" i="1" s="1"/>
  <c r="R3180" i="1" s="1"/>
  <c r="O3181" i="1"/>
  <c r="Q3181" i="1" s="1"/>
  <c r="R3181" i="1" s="1"/>
  <c r="O3182" i="1"/>
  <c r="Q3182" i="1" s="1"/>
  <c r="R3182" i="1" s="1"/>
  <c r="O3183" i="1"/>
  <c r="Q3183" i="1" s="1"/>
  <c r="R3183" i="1" s="1"/>
  <c r="O3184" i="1"/>
  <c r="Q3184" i="1" s="1"/>
  <c r="R3184" i="1" s="1"/>
  <c r="O3185" i="1"/>
  <c r="Q3185" i="1" s="1"/>
  <c r="R3185" i="1" s="1"/>
  <c r="O3186" i="1"/>
  <c r="Q3186" i="1" s="1"/>
  <c r="R3186" i="1" s="1"/>
  <c r="O3187" i="1"/>
  <c r="Q3187" i="1" s="1"/>
  <c r="R3187" i="1" s="1"/>
  <c r="O3188" i="1"/>
  <c r="Q3188" i="1" s="1"/>
  <c r="R3188" i="1" s="1"/>
  <c r="O3189" i="1"/>
  <c r="Q3189" i="1" s="1"/>
  <c r="R3189" i="1" s="1"/>
  <c r="O3190" i="1"/>
  <c r="Q3190" i="1" s="1"/>
  <c r="R3190" i="1" s="1"/>
  <c r="O3191" i="1"/>
  <c r="Q3191" i="1" s="1"/>
  <c r="R3191" i="1" s="1"/>
  <c r="O3192" i="1"/>
  <c r="Q3192" i="1" s="1"/>
  <c r="R3192" i="1" s="1"/>
  <c r="O3193" i="1"/>
  <c r="Q3193" i="1" s="1"/>
  <c r="R3193" i="1" s="1"/>
  <c r="O3194" i="1"/>
  <c r="Q3194" i="1" s="1"/>
  <c r="R3194" i="1" s="1"/>
  <c r="O3195" i="1"/>
  <c r="Q3195" i="1" s="1"/>
  <c r="R3195" i="1" s="1"/>
  <c r="O3196" i="1"/>
  <c r="Q3196" i="1" s="1"/>
  <c r="R3196" i="1" s="1"/>
  <c r="O3197" i="1"/>
  <c r="Q3197" i="1" s="1"/>
  <c r="R3197" i="1" s="1"/>
  <c r="O3198" i="1"/>
  <c r="Q3198" i="1" s="1"/>
  <c r="R3198" i="1" s="1"/>
  <c r="O3199" i="1"/>
  <c r="Q3199" i="1" s="1"/>
  <c r="R3199" i="1" s="1"/>
  <c r="O3200" i="1"/>
  <c r="Q3200" i="1" s="1"/>
  <c r="R3200" i="1" s="1"/>
  <c r="O3203" i="1"/>
  <c r="Q3203" i="1" s="1"/>
  <c r="R3203" i="1" s="1"/>
  <c r="O3204" i="1"/>
  <c r="Q3204" i="1" s="1"/>
  <c r="R3204" i="1" s="1"/>
  <c r="O3205" i="1"/>
  <c r="Q3205" i="1" s="1"/>
  <c r="R3205" i="1" s="1"/>
  <c r="O3206" i="1"/>
  <c r="Q3206" i="1" s="1"/>
  <c r="R3206" i="1" s="1"/>
  <c r="O3207" i="1"/>
  <c r="Q3207" i="1" s="1"/>
  <c r="R3207" i="1" s="1"/>
  <c r="O3208" i="1"/>
  <c r="Q3208" i="1" s="1"/>
  <c r="R3208" i="1" s="1"/>
  <c r="O3209" i="1"/>
  <c r="Q3209" i="1" s="1"/>
  <c r="R3209" i="1" s="1"/>
  <c r="O3210" i="1"/>
  <c r="Q3210" i="1" s="1"/>
  <c r="R3210" i="1" s="1"/>
  <c r="O3211" i="1"/>
  <c r="Q3211" i="1" s="1"/>
  <c r="R3211" i="1" s="1"/>
  <c r="O3212" i="1"/>
  <c r="Q3212" i="1" s="1"/>
  <c r="R3212" i="1" s="1"/>
  <c r="O3213" i="1"/>
  <c r="Q3213" i="1" s="1"/>
  <c r="R3213" i="1" s="1"/>
  <c r="O3214" i="1"/>
  <c r="Q3214" i="1" s="1"/>
  <c r="R3214" i="1" s="1"/>
  <c r="O3215" i="1"/>
  <c r="Q3215" i="1" s="1"/>
  <c r="R3215" i="1" s="1"/>
  <c r="O3216" i="1"/>
  <c r="Q3216" i="1" s="1"/>
  <c r="R3216" i="1" s="1"/>
  <c r="O3217" i="1"/>
  <c r="Q3217" i="1" s="1"/>
  <c r="R3217" i="1" s="1"/>
  <c r="O3218" i="1"/>
  <c r="Q3218" i="1" s="1"/>
  <c r="R3218" i="1" s="1"/>
  <c r="O3219" i="1"/>
  <c r="Q3219" i="1" s="1"/>
  <c r="R3219" i="1" s="1"/>
  <c r="O3220" i="1"/>
  <c r="Q3220" i="1" s="1"/>
  <c r="R3220" i="1" s="1"/>
  <c r="O3221" i="1"/>
  <c r="Q3221" i="1" s="1"/>
  <c r="R3221" i="1" s="1"/>
  <c r="O3222" i="1"/>
  <c r="Q3222" i="1" s="1"/>
  <c r="R3222" i="1" s="1"/>
  <c r="O3223" i="1"/>
  <c r="Q3223" i="1" s="1"/>
  <c r="R3223" i="1" s="1"/>
  <c r="O3224" i="1"/>
  <c r="Q3224" i="1" s="1"/>
  <c r="R3224" i="1" s="1"/>
  <c r="O3225" i="1"/>
  <c r="Q3225" i="1" s="1"/>
  <c r="R3225" i="1" s="1"/>
  <c r="O3226" i="1"/>
  <c r="Q3226" i="1" s="1"/>
  <c r="R3226" i="1" s="1"/>
  <c r="O3227" i="1"/>
  <c r="Q3227" i="1" s="1"/>
  <c r="R3227" i="1" s="1"/>
  <c r="O3228" i="1"/>
  <c r="Q3228" i="1" s="1"/>
  <c r="R3228" i="1" s="1"/>
  <c r="O3229" i="1"/>
  <c r="Q3229" i="1" s="1"/>
  <c r="R3229" i="1" s="1"/>
  <c r="O3230" i="1"/>
  <c r="Q3230" i="1" s="1"/>
  <c r="R3230" i="1" s="1"/>
  <c r="O3231" i="1"/>
  <c r="Q3231" i="1" s="1"/>
  <c r="R3231" i="1" s="1"/>
  <c r="O3232" i="1"/>
  <c r="Q3232" i="1" s="1"/>
  <c r="R3232" i="1" s="1"/>
  <c r="O3233" i="1"/>
  <c r="Q3233" i="1" s="1"/>
  <c r="R3233" i="1" s="1"/>
  <c r="O3234" i="1"/>
  <c r="Q3234" i="1" s="1"/>
  <c r="R3234" i="1" s="1"/>
  <c r="O3235" i="1"/>
  <c r="Q3235" i="1" s="1"/>
  <c r="R3235" i="1" s="1"/>
  <c r="O3236" i="1"/>
  <c r="Q3236" i="1" s="1"/>
  <c r="R3236" i="1" s="1"/>
  <c r="O3237" i="1"/>
  <c r="Q3237" i="1" s="1"/>
  <c r="R3237" i="1" s="1"/>
  <c r="O3239" i="1"/>
  <c r="Q3239" i="1" s="1"/>
  <c r="R3239" i="1" s="1"/>
  <c r="O3240" i="1"/>
  <c r="Q3240" i="1" s="1"/>
  <c r="R3240" i="1" s="1"/>
  <c r="O3241" i="1"/>
  <c r="Q3241" i="1" s="1"/>
  <c r="R3241" i="1" s="1"/>
  <c r="O3242" i="1"/>
  <c r="Q3242" i="1" s="1"/>
  <c r="R3242" i="1" s="1"/>
  <c r="O3243" i="1"/>
  <c r="Q3243" i="1" s="1"/>
  <c r="R3243" i="1" s="1"/>
  <c r="O3244" i="1"/>
  <c r="Q3244" i="1" s="1"/>
  <c r="R3244" i="1" s="1"/>
  <c r="O3245" i="1"/>
  <c r="Q3245" i="1" s="1"/>
  <c r="R3245" i="1" s="1"/>
  <c r="O3246" i="1"/>
  <c r="Q3246" i="1" s="1"/>
  <c r="R3246" i="1" s="1"/>
  <c r="O3247" i="1"/>
  <c r="Q3247" i="1" s="1"/>
  <c r="R3247" i="1" s="1"/>
  <c r="O3248" i="1"/>
  <c r="Q3248" i="1" s="1"/>
  <c r="R3248" i="1" s="1"/>
  <c r="O3249" i="1"/>
  <c r="Q3249" i="1" s="1"/>
  <c r="R3249" i="1" s="1"/>
  <c r="O3250" i="1"/>
  <c r="Q3250" i="1" s="1"/>
  <c r="R3250" i="1" s="1"/>
  <c r="O3251" i="1"/>
  <c r="Q3251" i="1" s="1"/>
  <c r="R3251" i="1" s="1"/>
  <c r="O3252" i="1"/>
  <c r="Q3252" i="1" s="1"/>
  <c r="R3252" i="1" s="1"/>
  <c r="O3253" i="1"/>
  <c r="Q3253" i="1" s="1"/>
  <c r="R3253" i="1" s="1"/>
  <c r="O3254" i="1"/>
  <c r="Q3254" i="1" s="1"/>
  <c r="R3254" i="1" s="1"/>
  <c r="O3255" i="1"/>
  <c r="Q3255" i="1" s="1"/>
  <c r="R3255" i="1" s="1"/>
  <c r="O3256" i="1"/>
  <c r="Q3256" i="1" s="1"/>
  <c r="R3256" i="1" s="1"/>
  <c r="O3257" i="1"/>
  <c r="Q3257" i="1" s="1"/>
  <c r="R3257" i="1" s="1"/>
  <c r="O3258" i="1"/>
  <c r="Q3258" i="1" s="1"/>
  <c r="R3258" i="1" s="1"/>
  <c r="O3259" i="1"/>
  <c r="Q3259" i="1" s="1"/>
  <c r="R3259" i="1" s="1"/>
  <c r="O3260" i="1"/>
  <c r="Q3260" i="1" s="1"/>
  <c r="R3260" i="1" s="1"/>
  <c r="O3261" i="1"/>
  <c r="Q3261" i="1" s="1"/>
  <c r="R3261" i="1" s="1"/>
  <c r="O3262" i="1"/>
  <c r="Q3262" i="1" s="1"/>
  <c r="R3262" i="1" s="1"/>
  <c r="O3263" i="1"/>
  <c r="Q3263" i="1" s="1"/>
  <c r="R3263" i="1" s="1"/>
  <c r="O3264" i="1"/>
  <c r="Q3264" i="1" s="1"/>
  <c r="R3264" i="1" s="1"/>
  <c r="O3265" i="1"/>
  <c r="Q3265" i="1" s="1"/>
  <c r="R3265" i="1" s="1"/>
  <c r="O3267" i="1"/>
  <c r="Q3267" i="1" s="1"/>
  <c r="R3267" i="1" s="1"/>
  <c r="O3268" i="1"/>
  <c r="Q3268" i="1" s="1"/>
  <c r="R3268" i="1" s="1"/>
  <c r="O3269" i="1"/>
  <c r="Q3269" i="1" s="1"/>
  <c r="R3269" i="1" s="1"/>
  <c r="O3270" i="1"/>
  <c r="Q3270" i="1" s="1"/>
  <c r="R3270" i="1" s="1"/>
  <c r="O3271" i="1"/>
  <c r="Q3271" i="1" s="1"/>
  <c r="R3271" i="1" s="1"/>
  <c r="O3272" i="1"/>
  <c r="Q3272" i="1" s="1"/>
  <c r="R3272" i="1" s="1"/>
  <c r="O3273" i="1"/>
  <c r="Q3273" i="1" s="1"/>
  <c r="R3273" i="1" s="1"/>
  <c r="O3274" i="1"/>
  <c r="Q3274" i="1" s="1"/>
  <c r="R3274" i="1" s="1"/>
  <c r="O3275" i="1"/>
  <c r="Q3275" i="1" s="1"/>
  <c r="R3275" i="1" s="1"/>
  <c r="O3276" i="1"/>
  <c r="Q3276" i="1" s="1"/>
  <c r="R3276" i="1" s="1"/>
  <c r="O3277" i="1"/>
  <c r="Q3277" i="1" s="1"/>
  <c r="R3277" i="1" s="1"/>
  <c r="O3278" i="1"/>
  <c r="Q3278" i="1" s="1"/>
  <c r="R3278" i="1" s="1"/>
  <c r="O3279" i="1"/>
  <c r="Q3279" i="1" s="1"/>
  <c r="R3279" i="1" s="1"/>
  <c r="O3280" i="1"/>
  <c r="Q3280" i="1" s="1"/>
  <c r="R3280" i="1" s="1"/>
  <c r="O3281" i="1"/>
  <c r="Q3281" i="1" s="1"/>
  <c r="R3281" i="1" s="1"/>
  <c r="O3282" i="1"/>
  <c r="Q3282" i="1" s="1"/>
  <c r="R3282" i="1" s="1"/>
  <c r="O3283" i="1"/>
  <c r="Q3283" i="1" s="1"/>
  <c r="R3283" i="1" s="1"/>
  <c r="O3284" i="1"/>
  <c r="Q3284" i="1" s="1"/>
  <c r="R3284" i="1" s="1"/>
  <c r="O3285" i="1"/>
  <c r="Q3285" i="1" s="1"/>
  <c r="R3285" i="1" s="1"/>
  <c r="O3286" i="1"/>
  <c r="Q3286" i="1" s="1"/>
  <c r="R3286" i="1" s="1"/>
  <c r="O3287" i="1"/>
  <c r="Q3287" i="1" s="1"/>
  <c r="R3287" i="1" s="1"/>
  <c r="O3288" i="1"/>
  <c r="Q3288" i="1" s="1"/>
  <c r="R3288" i="1" s="1"/>
  <c r="O3289" i="1"/>
  <c r="Q3289" i="1" s="1"/>
  <c r="R3289" i="1" s="1"/>
  <c r="O3290" i="1"/>
  <c r="Q3290" i="1" s="1"/>
  <c r="R3290" i="1" s="1"/>
  <c r="O3291" i="1"/>
  <c r="Q3291" i="1" s="1"/>
  <c r="R3291" i="1" s="1"/>
  <c r="O3292" i="1"/>
  <c r="Q3292" i="1" s="1"/>
  <c r="R3292" i="1" s="1"/>
  <c r="O3293" i="1"/>
  <c r="Q3293" i="1" s="1"/>
  <c r="R3293" i="1" s="1"/>
  <c r="O3294" i="1"/>
  <c r="Q3294" i="1" s="1"/>
  <c r="R3294" i="1" s="1"/>
  <c r="O3295" i="1"/>
  <c r="Q3295" i="1" s="1"/>
  <c r="R3295" i="1" s="1"/>
  <c r="O3296" i="1"/>
  <c r="Q3296" i="1" s="1"/>
  <c r="R3296" i="1" s="1"/>
  <c r="O3297" i="1"/>
  <c r="Q3297" i="1" s="1"/>
  <c r="R3297" i="1" s="1"/>
  <c r="O3298" i="1"/>
  <c r="Q3298" i="1" s="1"/>
  <c r="R3298" i="1" s="1"/>
  <c r="O3299" i="1"/>
  <c r="Q3299" i="1" s="1"/>
  <c r="R3299" i="1" s="1"/>
  <c r="O3300" i="1"/>
  <c r="Q3300" i="1" s="1"/>
  <c r="R3300" i="1" s="1"/>
  <c r="O3301" i="1"/>
  <c r="Q3301" i="1" s="1"/>
  <c r="R3301" i="1" s="1"/>
  <c r="O3302" i="1"/>
  <c r="Q3302" i="1" s="1"/>
  <c r="R3302" i="1" s="1"/>
  <c r="O3303" i="1"/>
  <c r="Q3303" i="1" s="1"/>
  <c r="R3303" i="1" s="1"/>
  <c r="O3304" i="1"/>
  <c r="Q3304" i="1" s="1"/>
  <c r="R3304" i="1" s="1"/>
  <c r="O3305" i="1"/>
  <c r="Q3305" i="1" s="1"/>
  <c r="R3305" i="1" s="1"/>
  <c r="O3306" i="1"/>
  <c r="Q3306" i="1" s="1"/>
  <c r="R3306" i="1" s="1"/>
  <c r="O3307" i="1"/>
  <c r="Q3307" i="1" s="1"/>
  <c r="R3307" i="1" s="1"/>
  <c r="O3308" i="1"/>
  <c r="Q3308" i="1" s="1"/>
  <c r="R3308" i="1" s="1"/>
  <c r="O3309" i="1"/>
  <c r="Q3309" i="1" s="1"/>
  <c r="R3309" i="1" s="1"/>
  <c r="O3310" i="1"/>
  <c r="Q3310" i="1" s="1"/>
  <c r="R3310" i="1" s="1"/>
  <c r="O3311" i="1"/>
  <c r="Q3311" i="1" s="1"/>
  <c r="R3311" i="1" s="1"/>
  <c r="O3312" i="1"/>
  <c r="Q3312" i="1" s="1"/>
  <c r="R3312" i="1" s="1"/>
  <c r="O3313" i="1"/>
  <c r="Q3313" i="1" s="1"/>
  <c r="R3313" i="1" s="1"/>
  <c r="O3314" i="1"/>
  <c r="Q3314" i="1" s="1"/>
  <c r="R3314" i="1" s="1"/>
  <c r="O3315" i="1"/>
  <c r="Q3315" i="1" s="1"/>
  <c r="R3315" i="1" s="1"/>
  <c r="O3316" i="1"/>
  <c r="Q3316" i="1" s="1"/>
  <c r="R3316" i="1" s="1"/>
  <c r="O3317" i="1"/>
  <c r="Q3317" i="1" s="1"/>
  <c r="R3317" i="1" s="1"/>
  <c r="O3318" i="1"/>
  <c r="Q3318" i="1" s="1"/>
  <c r="R3318" i="1" s="1"/>
  <c r="O3319" i="1"/>
  <c r="Q3319" i="1" s="1"/>
  <c r="R3319" i="1" s="1"/>
  <c r="O3320" i="1"/>
  <c r="Q3320" i="1" s="1"/>
  <c r="R3320" i="1" s="1"/>
  <c r="O3321" i="1"/>
  <c r="Q3321" i="1" s="1"/>
  <c r="R3321" i="1" s="1"/>
  <c r="O3322" i="1"/>
  <c r="Q3322" i="1" s="1"/>
  <c r="R3322" i="1" s="1"/>
  <c r="O3323" i="1"/>
  <c r="Q3323" i="1" s="1"/>
  <c r="R3323" i="1" s="1"/>
  <c r="O3324" i="1"/>
  <c r="Q3324" i="1" s="1"/>
  <c r="R3324" i="1" s="1"/>
  <c r="O3325" i="1"/>
  <c r="Q3325" i="1" s="1"/>
  <c r="R3325" i="1" s="1"/>
  <c r="O3326" i="1"/>
  <c r="Q3326" i="1" s="1"/>
  <c r="R3326" i="1" s="1"/>
  <c r="O3327" i="1"/>
  <c r="Q3327" i="1" s="1"/>
  <c r="R3327" i="1" s="1"/>
  <c r="O3328" i="1"/>
  <c r="Q3328" i="1" s="1"/>
  <c r="R3328" i="1" s="1"/>
  <c r="O3329" i="1"/>
  <c r="Q3329" i="1" s="1"/>
  <c r="R3329" i="1" s="1"/>
  <c r="O3330" i="1"/>
  <c r="Q3330" i="1" s="1"/>
  <c r="R3330" i="1" s="1"/>
  <c r="O3331" i="1"/>
  <c r="Q3331" i="1" s="1"/>
  <c r="R3331" i="1" s="1"/>
  <c r="O3332" i="1"/>
  <c r="Q3332" i="1" s="1"/>
  <c r="R3332" i="1" s="1"/>
  <c r="O3333" i="1"/>
  <c r="Q3333" i="1" s="1"/>
  <c r="R3333" i="1" s="1"/>
  <c r="O3334" i="1"/>
  <c r="Q3334" i="1" s="1"/>
  <c r="R3334" i="1" s="1"/>
  <c r="O3335" i="1"/>
  <c r="Q3335" i="1" s="1"/>
  <c r="R3335" i="1" s="1"/>
  <c r="O3336" i="1"/>
  <c r="Q3336" i="1" s="1"/>
  <c r="R3336" i="1" s="1"/>
  <c r="O3337" i="1"/>
  <c r="Q3337" i="1" s="1"/>
  <c r="R3337" i="1" s="1"/>
  <c r="O3338" i="1"/>
  <c r="Q3338" i="1" s="1"/>
  <c r="R3338" i="1" s="1"/>
  <c r="O3339" i="1"/>
  <c r="Q3339" i="1" s="1"/>
  <c r="R3339" i="1" s="1"/>
  <c r="O3340" i="1"/>
  <c r="Q3340" i="1" s="1"/>
  <c r="R3340" i="1" s="1"/>
  <c r="O3342" i="1"/>
  <c r="Q3342" i="1" s="1"/>
  <c r="R3342" i="1" s="1"/>
  <c r="O3343" i="1"/>
  <c r="Q3343" i="1" s="1"/>
  <c r="R3343" i="1" s="1"/>
  <c r="O3344" i="1"/>
  <c r="Q3344" i="1" s="1"/>
  <c r="R3344" i="1" s="1"/>
  <c r="O3345" i="1"/>
  <c r="Q3345" i="1" s="1"/>
  <c r="R3345" i="1" s="1"/>
  <c r="O3346" i="1"/>
  <c r="Q3346" i="1" s="1"/>
  <c r="R3346" i="1" s="1"/>
  <c r="O3347" i="1"/>
  <c r="Q3347" i="1" s="1"/>
  <c r="R3347" i="1" s="1"/>
  <c r="O3348" i="1"/>
  <c r="Q3348" i="1" s="1"/>
  <c r="R3348" i="1" s="1"/>
  <c r="O3349" i="1"/>
  <c r="Q3349" i="1" s="1"/>
  <c r="R3349" i="1" s="1"/>
  <c r="O3350" i="1"/>
  <c r="Q3350" i="1" s="1"/>
  <c r="R3350" i="1" s="1"/>
  <c r="O3351" i="1"/>
  <c r="Q3351" i="1" s="1"/>
  <c r="R3351" i="1" s="1"/>
  <c r="O3352" i="1"/>
  <c r="Q3352" i="1" s="1"/>
  <c r="R3352" i="1" s="1"/>
  <c r="O3353" i="1"/>
  <c r="Q3353" i="1" s="1"/>
  <c r="R3353" i="1" s="1"/>
  <c r="O3354" i="1"/>
  <c r="Q3354" i="1" s="1"/>
  <c r="R3354" i="1" s="1"/>
  <c r="O3355" i="1"/>
  <c r="Q3355" i="1" s="1"/>
  <c r="R3355" i="1" s="1"/>
  <c r="O3356" i="1"/>
  <c r="Q3356" i="1" s="1"/>
  <c r="R3356" i="1" s="1"/>
  <c r="O3357" i="1"/>
  <c r="Q3357" i="1" s="1"/>
  <c r="R3357" i="1" s="1"/>
  <c r="O3358" i="1"/>
  <c r="Q3358" i="1" s="1"/>
  <c r="R3358" i="1" s="1"/>
  <c r="O3359" i="1"/>
  <c r="Q3359" i="1" s="1"/>
  <c r="R3359" i="1" s="1"/>
  <c r="O3360" i="1"/>
  <c r="Q3360" i="1" s="1"/>
  <c r="R3360" i="1" s="1"/>
  <c r="O3361" i="1"/>
  <c r="Q3361" i="1" s="1"/>
  <c r="R3361" i="1" s="1"/>
  <c r="O3362" i="1"/>
  <c r="Q3362" i="1" s="1"/>
  <c r="R3362" i="1" s="1"/>
  <c r="O3363" i="1"/>
  <c r="Q3363" i="1" s="1"/>
  <c r="R3363" i="1" s="1"/>
  <c r="O3365" i="1"/>
  <c r="Q3365" i="1" s="1"/>
  <c r="R3365" i="1" s="1"/>
  <c r="O3366" i="1"/>
  <c r="Q3366" i="1" s="1"/>
  <c r="R3366" i="1" s="1"/>
  <c r="O3367" i="1"/>
  <c r="Q3367" i="1" s="1"/>
  <c r="R3367" i="1" s="1"/>
  <c r="O3368" i="1"/>
  <c r="Q3368" i="1" s="1"/>
  <c r="R3368" i="1" s="1"/>
  <c r="O3369" i="1"/>
  <c r="Q3369" i="1" s="1"/>
  <c r="R3369" i="1" s="1"/>
  <c r="O3370" i="1"/>
  <c r="Q3370" i="1" s="1"/>
  <c r="R3370" i="1" s="1"/>
  <c r="O3371" i="1"/>
  <c r="Q3371" i="1" s="1"/>
  <c r="R3371" i="1" s="1"/>
  <c r="O3373" i="1"/>
  <c r="Q3373" i="1" s="1"/>
  <c r="R3373" i="1" s="1"/>
  <c r="O3374" i="1"/>
  <c r="Q3374" i="1" s="1"/>
  <c r="R3374" i="1" s="1"/>
  <c r="O3375" i="1"/>
  <c r="Q3375" i="1" s="1"/>
  <c r="R3375" i="1" s="1"/>
  <c r="O3376" i="1"/>
  <c r="Q3376" i="1" s="1"/>
  <c r="R3376" i="1" s="1"/>
  <c r="O3377" i="1"/>
  <c r="Q3377" i="1" s="1"/>
  <c r="R3377" i="1" s="1"/>
  <c r="O3378" i="1"/>
  <c r="Q3378" i="1" s="1"/>
  <c r="R3378" i="1" s="1"/>
  <c r="O3379" i="1"/>
  <c r="Q3379" i="1" s="1"/>
  <c r="R3379" i="1" s="1"/>
  <c r="O3380" i="1"/>
  <c r="Q3380" i="1" s="1"/>
  <c r="R3380" i="1" s="1"/>
  <c r="O3381" i="1"/>
  <c r="Q3381" i="1" s="1"/>
  <c r="R3381" i="1" s="1"/>
  <c r="O3382" i="1"/>
  <c r="Q3382" i="1" s="1"/>
  <c r="R3382" i="1" s="1"/>
  <c r="O3383" i="1"/>
  <c r="Q3383" i="1" s="1"/>
  <c r="R3383" i="1" s="1"/>
  <c r="O3384" i="1"/>
  <c r="Q3384" i="1" s="1"/>
  <c r="R3384" i="1" s="1"/>
  <c r="O3385" i="1"/>
  <c r="Q3385" i="1" s="1"/>
  <c r="R3385" i="1" s="1"/>
  <c r="O3386" i="1"/>
  <c r="Q3386" i="1" s="1"/>
  <c r="R3386" i="1" s="1"/>
  <c r="O3387" i="1"/>
  <c r="Q3387" i="1" s="1"/>
  <c r="R3387" i="1" s="1"/>
  <c r="O3388" i="1"/>
  <c r="Q3388" i="1" s="1"/>
  <c r="R3388" i="1" s="1"/>
  <c r="O3389" i="1"/>
  <c r="Q3389" i="1" s="1"/>
  <c r="R3389" i="1" s="1"/>
  <c r="O3390" i="1"/>
  <c r="Q3390" i="1" s="1"/>
  <c r="R3390" i="1" s="1"/>
  <c r="O3391" i="1"/>
  <c r="Q3391" i="1" s="1"/>
  <c r="R3391" i="1" s="1"/>
  <c r="O3392" i="1"/>
  <c r="Q3392" i="1" s="1"/>
  <c r="R3392" i="1" s="1"/>
  <c r="O3393" i="1"/>
  <c r="Q3393" i="1" s="1"/>
  <c r="R3393" i="1" s="1"/>
  <c r="O3394" i="1"/>
  <c r="Q3394" i="1" s="1"/>
  <c r="R3394" i="1" s="1"/>
  <c r="O3395" i="1"/>
  <c r="Q3395" i="1" s="1"/>
  <c r="R3395" i="1" s="1"/>
  <c r="O3396" i="1"/>
  <c r="Q3396" i="1" s="1"/>
  <c r="R3396" i="1" s="1"/>
  <c r="O3398" i="1"/>
  <c r="Q3398" i="1" s="1"/>
  <c r="R3398" i="1" s="1"/>
  <c r="O3399" i="1"/>
  <c r="Q3399" i="1" s="1"/>
  <c r="R3399" i="1" s="1"/>
  <c r="O3400" i="1"/>
  <c r="Q3400" i="1" s="1"/>
  <c r="R3400" i="1" s="1"/>
  <c r="O3401" i="1"/>
  <c r="Q3401" i="1" s="1"/>
  <c r="R3401" i="1" s="1"/>
  <c r="O3402" i="1"/>
  <c r="Q3402" i="1" s="1"/>
  <c r="R3402" i="1" s="1"/>
  <c r="O3403" i="1"/>
  <c r="Q3403" i="1" s="1"/>
  <c r="R3403" i="1" s="1"/>
  <c r="O3406" i="1"/>
  <c r="Q3406" i="1" s="1"/>
  <c r="R3406" i="1" s="1"/>
  <c r="O3407" i="1"/>
  <c r="Q3407" i="1" s="1"/>
  <c r="R3407" i="1" s="1"/>
  <c r="O3408" i="1"/>
  <c r="Q3408" i="1" s="1"/>
  <c r="R3408" i="1" s="1"/>
  <c r="O3409" i="1"/>
  <c r="Q3409" i="1" s="1"/>
  <c r="R3409" i="1" s="1"/>
  <c r="O3410" i="1"/>
  <c r="Q3410" i="1" s="1"/>
  <c r="R3410" i="1" s="1"/>
  <c r="O3411" i="1"/>
  <c r="Q3411" i="1" s="1"/>
  <c r="R3411" i="1" s="1"/>
  <c r="O3412" i="1"/>
  <c r="Q3412" i="1" s="1"/>
  <c r="R3412" i="1" s="1"/>
  <c r="O3413" i="1"/>
  <c r="Q3413" i="1" s="1"/>
  <c r="R3413" i="1" s="1"/>
  <c r="O3414" i="1"/>
  <c r="Q3414" i="1" s="1"/>
  <c r="R3414" i="1" s="1"/>
  <c r="O3415" i="1"/>
  <c r="Q3415" i="1" s="1"/>
  <c r="R3415" i="1" s="1"/>
  <c r="O3416" i="1"/>
  <c r="Q3416" i="1" s="1"/>
  <c r="R3416" i="1" s="1"/>
  <c r="O3417" i="1"/>
  <c r="Q3417" i="1" s="1"/>
  <c r="R3417" i="1" s="1"/>
  <c r="O3418" i="1"/>
  <c r="Q3418" i="1" s="1"/>
  <c r="R3418" i="1" s="1"/>
  <c r="O3420" i="1"/>
  <c r="Q3420" i="1" s="1"/>
  <c r="R3420" i="1" s="1"/>
  <c r="O3421" i="1"/>
  <c r="Q3421" i="1" s="1"/>
  <c r="R3421" i="1" s="1"/>
  <c r="O3422" i="1"/>
  <c r="Q3422" i="1" s="1"/>
  <c r="R3422" i="1" s="1"/>
  <c r="O3423" i="1"/>
  <c r="Q3423" i="1" s="1"/>
  <c r="R3423" i="1" s="1"/>
  <c r="O3424" i="1"/>
  <c r="Q3424" i="1" s="1"/>
  <c r="R3424" i="1" s="1"/>
  <c r="O3425" i="1"/>
  <c r="Q3425" i="1" s="1"/>
  <c r="R3425" i="1" s="1"/>
  <c r="O3426" i="1"/>
  <c r="Q3426" i="1" s="1"/>
  <c r="R3426" i="1" s="1"/>
  <c r="O3427" i="1"/>
  <c r="Q3427" i="1" s="1"/>
  <c r="R3427" i="1" s="1"/>
  <c r="O3428" i="1"/>
  <c r="Q3428" i="1" s="1"/>
  <c r="R3428" i="1" s="1"/>
  <c r="O3429" i="1"/>
  <c r="Q3429" i="1" s="1"/>
  <c r="R3429" i="1" s="1"/>
  <c r="O3430" i="1"/>
  <c r="Q3430" i="1" s="1"/>
  <c r="R3430" i="1" s="1"/>
  <c r="O3431" i="1"/>
  <c r="Q3431" i="1" s="1"/>
  <c r="R3431" i="1" s="1"/>
  <c r="O3432" i="1"/>
  <c r="Q3432" i="1" s="1"/>
  <c r="R3432" i="1" s="1"/>
  <c r="O3433" i="1"/>
  <c r="Q3433" i="1" s="1"/>
  <c r="R3433" i="1" s="1"/>
  <c r="O3434" i="1"/>
  <c r="Q3434" i="1" s="1"/>
  <c r="R3434" i="1" s="1"/>
  <c r="O3435" i="1"/>
  <c r="Q3435" i="1" s="1"/>
  <c r="R3435" i="1" s="1"/>
  <c r="O3436" i="1"/>
  <c r="Q3436" i="1" s="1"/>
  <c r="R3436" i="1" s="1"/>
  <c r="O3437" i="1"/>
  <c r="Q3437" i="1" s="1"/>
  <c r="R3437" i="1" s="1"/>
  <c r="O3438" i="1"/>
  <c r="Q3438" i="1" s="1"/>
  <c r="R3438" i="1" s="1"/>
  <c r="O3440" i="1"/>
  <c r="Q3440" i="1" s="1"/>
  <c r="R3440" i="1" s="1"/>
  <c r="O3441" i="1"/>
  <c r="Q3441" i="1" s="1"/>
  <c r="R3441" i="1" s="1"/>
  <c r="O3443" i="1"/>
  <c r="Q3443" i="1" s="1"/>
  <c r="R3443" i="1" s="1"/>
  <c r="O3444" i="1"/>
  <c r="Q3444" i="1" s="1"/>
  <c r="R3444" i="1" s="1"/>
  <c r="O3445" i="1"/>
  <c r="Q3445" i="1" s="1"/>
  <c r="R3445" i="1" s="1"/>
  <c r="O3446" i="1"/>
  <c r="Q3446" i="1" s="1"/>
  <c r="R3446" i="1" s="1"/>
  <c r="O3447" i="1"/>
  <c r="Q3447" i="1" s="1"/>
  <c r="R3447" i="1" s="1"/>
  <c r="O3448" i="1"/>
  <c r="Q3448" i="1" s="1"/>
  <c r="R3448" i="1" s="1"/>
  <c r="O3449" i="1"/>
  <c r="Q3449" i="1" s="1"/>
  <c r="R3449" i="1" s="1"/>
  <c r="O3450" i="1"/>
  <c r="Q3450" i="1" s="1"/>
  <c r="R3450" i="1" s="1"/>
  <c r="O3451" i="1"/>
  <c r="Q3451" i="1" s="1"/>
  <c r="R3451" i="1" s="1"/>
  <c r="O3452" i="1"/>
  <c r="Q3452" i="1" s="1"/>
  <c r="R3452" i="1" s="1"/>
  <c r="O3453" i="1"/>
  <c r="Q3453" i="1" s="1"/>
  <c r="R3453" i="1" s="1"/>
  <c r="O3454" i="1"/>
  <c r="Q3454" i="1" s="1"/>
  <c r="R3454" i="1" s="1"/>
  <c r="O3455" i="1"/>
  <c r="Q3455" i="1" s="1"/>
  <c r="R3455" i="1" s="1"/>
  <c r="O3456" i="1"/>
  <c r="Q3456" i="1" s="1"/>
  <c r="R3456" i="1" s="1"/>
  <c r="O3457" i="1"/>
  <c r="Q3457" i="1" s="1"/>
  <c r="R3457" i="1" s="1"/>
  <c r="O3458" i="1"/>
  <c r="Q3458" i="1" s="1"/>
  <c r="R3458" i="1" s="1"/>
  <c r="O3459" i="1"/>
  <c r="Q3459" i="1" s="1"/>
  <c r="R3459" i="1" s="1"/>
  <c r="O3460" i="1"/>
  <c r="Q3460" i="1" s="1"/>
  <c r="R3460" i="1" s="1"/>
  <c r="O3461" i="1"/>
  <c r="Q3461" i="1" s="1"/>
  <c r="R3461" i="1" s="1"/>
  <c r="O3462" i="1"/>
  <c r="Q3462" i="1" s="1"/>
  <c r="R3462" i="1" s="1"/>
  <c r="O3463" i="1"/>
  <c r="Q3463" i="1" s="1"/>
  <c r="R3463" i="1" s="1"/>
  <c r="O3464" i="1"/>
  <c r="Q3464" i="1" s="1"/>
  <c r="R3464" i="1" s="1"/>
  <c r="O3465" i="1"/>
  <c r="Q3465" i="1" s="1"/>
  <c r="R3465" i="1" s="1"/>
  <c r="O3466" i="1"/>
  <c r="Q3466" i="1" s="1"/>
  <c r="R3466" i="1" s="1"/>
  <c r="O3467" i="1"/>
  <c r="Q3467" i="1" s="1"/>
  <c r="R3467" i="1" s="1"/>
  <c r="O3468" i="1"/>
  <c r="Q3468" i="1" s="1"/>
  <c r="R3468" i="1" s="1"/>
  <c r="O3469" i="1"/>
  <c r="Q3469" i="1" s="1"/>
  <c r="R3469" i="1" s="1"/>
  <c r="O3470" i="1"/>
  <c r="Q3470" i="1" s="1"/>
  <c r="R3470" i="1" s="1"/>
  <c r="O3471" i="1"/>
  <c r="Q3471" i="1" s="1"/>
  <c r="R3471" i="1" s="1"/>
  <c r="O3472" i="1"/>
  <c r="Q3472" i="1" s="1"/>
  <c r="R3472" i="1" s="1"/>
  <c r="O3473" i="1"/>
  <c r="Q3473" i="1" s="1"/>
  <c r="R3473" i="1" s="1"/>
  <c r="O3474" i="1"/>
  <c r="Q3474" i="1" s="1"/>
  <c r="R3474" i="1" s="1"/>
  <c r="O3475" i="1"/>
  <c r="Q3475" i="1" s="1"/>
  <c r="R3475" i="1" s="1"/>
  <c r="O3476" i="1"/>
  <c r="Q3476" i="1" s="1"/>
  <c r="R3476" i="1" s="1"/>
  <c r="O3477" i="1"/>
  <c r="Q3477" i="1" s="1"/>
  <c r="R3477" i="1" s="1"/>
  <c r="O3478" i="1"/>
  <c r="Q3478" i="1" s="1"/>
  <c r="R3478" i="1" s="1"/>
  <c r="O3479" i="1"/>
  <c r="Q3479" i="1" s="1"/>
  <c r="R3479" i="1" s="1"/>
  <c r="O3480" i="1"/>
  <c r="Q3480" i="1" s="1"/>
  <c r="R3480" i="1" s="1"/>
  <c r="O3481" i="1"/>
  <c r="Q3481" i="1" s="1"/>
  <c r="R3481" i="1" s="1"/>
  <c r="O3482" i="1"/>
  <c r="Q3482" i="1" s="1"/>
  <c r="R3482" i="1" s="1"/>
  <c r="O3483" i="1"/>
  <c r="Q3483" i="1" s="1"/>
  <c r="R3483" i="1" s="1"/>
  <c r="O3484" i="1"/>
  <c r="Q3484" i="1" s="1"/>
  <c r="R3484" i="1" s="1"/>
  <c r="O3485" i="1"/>
  <c r="Q3485" i="1" s="1"/>
  <c r="R3485" i="1" s="1"/>
  <c r="O3486" i="1"/>
  <c r="Q3486" i="1" s="1"/>
  <c r="R3486" i="1" s="1"/>
  <c r="O3487" i="1"/>
  <c r="Q3487" i="1" s="1"/>
  <c r="R3487" i="1" s="1"/>
  <c r="O3488" i="1"/>
  <c r="Q3488" i="1" s="1"/>
  <c r="R3488" i="1" s="1"/>
  <c r="O3489" i="1"/>
  <c r="Q3489" i="1" s="1"/>
  <c r="R3489" i="1" s="1"/>
  <c r="O3490" i="1"/>
  <c r="Q3490" i="1" s="1"/>
  <c r="R3490" i="1" s="1"/>
  <c r="O3491" i="1"/>
  <c r="Q3491" i="1" s="1"/>
  <c r="R3491" i="1" s="1"/>
  <c r="O3492" i="1"/>
  <c r="Q3492" i="1" s="1"/>
  <c r="R3492" i="1" s="1"/>
  <c r="O3493" i="1"/>
  <c r="Q3493" i="1" s="1"/>
  <c r="R3493" i="1" s="1"/>
  <c r="O3494" i="1"/>
  <c r="Q3494" i="1" s="1"/>
  <c r="R3494" i="1" s="1"/>
  <c r="O3495" i="1"/>
  <c r="Q3495" i="1" s="1"/>
  <c r="R3495" i="1" s="1"/>
  <c r="O3496" i="1"/>
  <c r="Q3496" i="1" s="1"/>
  <c r="R3496" i="1" s="1"/>
  <c r="O3497" i="1"/>
  <c r="Q3497" i="1" s="1"/>
  <c r="R3497" i="1" s="1"/>
  <c r="O3498" i="1"/>
  <c r="Q3498" i="1" s="1"/>
  <c r="R3498" i="1" s="1"/>
  <c r="O3499" i="1"/>
  <c r="Q3499" i="1" s="1"/>
  <c r="R3499" i="1" s="1"/>
  <c r="O3500" i="1"/>
  <c r="Q3500" i="1" s="1"/>
  <c r="R3500" i="1" s="1"/>
  <c r="O3501" i="1"/>
  <c r="Q3501" i="1" s="1"/>
  <c r="R3501" i="1" s="1"/>
  <c r="O3503" i="1"/>
  <c r="Q3503" i="1" s="1"/>
  <c r="R3503" i="1" s="1"/>
  <c r="O3504" i="1"/>
  <c r="Q3504" i="1" s="1"/>
  <c r="R3504" i="1" s="1"/>
  <c r="O3505" i="1"/>
  <c r="Q3505" i="1" s="1"/>
  <c r="R3505" i="1" s="1"/>
  <c r="O3506" i="1"/>
  <c r="Q3506" i="1" s="1"/>
  <c r="R3506" i="1" s="1"/>
  <c r="O3507" i="1"/>
  <c r="Q3507" i="1" s="1"/>
  <c r="R3507" i="1" s="1"/>
  <c r="O3508" i="1"/>
  <c r="Q3508" i="1" s="1"/>
  <c r="R3508" i="1" s="1"/>
  <c r="O3509" i="1"/>
  <c r="Q3509" i="1" s="1"/>
  <c r="R3509" i="1" s="1"/>
  <c r="O3510" i="1"/>
  <c r="Q3510" i="1" s="1"/>
  <c r="R3510" i="1" s="1"/>
  <c r="O3511" i="1"/>
  <c r="Q3511" i="1" s="1"/>
  <c r="R3511" i="1" s="1"/>
  <c r="O3512" i="1"/>
  <c r="Q3512" i="1" s="1"/>
  <c r="R3512" i="1" s="1"/>
  <c r="O3513" i="1"/>
  <c r="Q3513" i="1" s="1"/>
  <c r="R3513" i="1" s="1"/>
  <c r="O3514" i="1"/>
  <c r="Q3514" i="1" s="1"/>
  <c r="R3514" i="1" s="1"/>
  <c r="O3515" i="1"/>
  <c r="Q3515" i="1" s="1"/>
  <c r="R3515" i="1" s="1"/>
  <c r="O3516" i="1"/>
  <c r="Q3516" i="1" s="1"/>
  <c r="R3516" i="1" s="1"/>
  <c r="O3517" i="1"/>
  <c r="Q3517" i="1" s="1"/>
  <c r="R3517" i="1" s="1"/>
  <c r="O3518" i="1"/>
  <c r="Q3518" i="1" s="1"/>
  <c r="R3518" i="1" s="1"/>
  <c r="O3519" i="1"/>
  <c r="Q3519" i="1" s="1"/>
  <c r="R3519" i="1" s="1"/>
  <c r="O3520" i="1"/>
  <c r="Q3520" i="1" s="1"/>
  <c r="R3520" i="1" s="1"/>
  <c r="O3521" i="1"/>
  <c r="Q3521" i="1" s="1"/>
  <c r="R3521" i="1" s="1"/>
  <c r="O3522" i="1"/>
  <c r="Q3522" i="1" s="1"/>
  <c r="R3522" i="1" s="1"/>
  <c r="O3523" i="1"/>
  <c r="Q3523" i="1" s="1"/>
  <c r="R3523" i="1" s="1"/>
  <c r="O3524" i="1"/>
  <c r="Q3524" i="1" s="1"/>
  <c r="R3524" i="1" s="1"/>
  <c r="O3525" i="1"/>
  <c r="Q3525" i="1" s="1"/>
  <c r="R3525" i="1" s="1"/>
  <c r="O3526" i="1"/>
  <c r="Q3526" i="1" s="1"/>
  <c r="R3526" i="1" s="1"/>
  <c r="O3527" i="1"/>
  <c r="Q3527" i="1" s="1"/>
  <c r="R3527" i="1" s="1"/>
  <c r="O3528" i="1"/>
  <c r="Q3528" i="1" s="1"/>
  <c r="R3528" i="1" s="1"/>
  <c r="O3529" i="1"/>
  <c r="Q3529" i="1" s="1"/>
  <c r="R3529" i="1" s="1"/>
  <c r="O3530" i="1"/>
  <c r="Q3530" i="1" s="1"/>
  <c r="R3530" i="1" s="1"/>
  <c r="O3531" i="1"/>
  <c r="Q3531" i="1" s="1"/>
  <c r="R3531" i="1" s="1"/>
  <c r="O3532" i="1"/>
  <c r="Q3532" i="1" s="1"/>
  <c r="R3532" i="1" s="1"/>
  <c r="O3533" i="1"/>
  <c r="Q3533" i="1" s="1"/>
  <c r="R3533" i="1" s="1"/>
  <c r="O3534" i="1"/>
  <c r="Q3534" i="1" s="1"/>
  <c r="R3534" i="1" s="1"/>
  <c r="O3535" i="1"/>
  <c r="Q3535" i="1" s="1"/>
  <c r="R3535" i="1" s="1"/>
  <c r="O3536" i="1"/>
  <c r="Q3536" i="1" s="1"/>
  <c r="R3536" i="1" s="1"/>
  <c r="O3537" i="1"/>
  <c r="Q3537" i="1" s="1"/>
  <c r="R3537" i="1" s="1"/>
  <c r="O3538" i="1"/>
  <c r="Q3538" i="1" s="1"/>
  <c r="R3538" i="1" s="1"/>
  <c r="O3539" i="1"/>
  <c r="Q3539" i="1" s="1"/>
  <c r="R3539" i="1" s="1"/>
  <c r="O3540" i="1"/>
  <c r="Q3540" i="1" s="1"/>
  <c r="R3540" i="1" s="1"/>
  <c r="O3541" i="1"/>
  <c r="Q3541" i="1" s="1"/>
  <c r="R3541" i="1" s="1"/>
  <c r="O3542" i="1"/>
  <c r="Q3542" i="1" s="1"/>
  <c r="R3542" i="1" s="1"/>
  <c r="O3543" i="1"/>
  <c r="Q3543" i="1" s="1"/>
  <c r="R3543" i="1" s="1"/>
  <c r="O3544" i="1"/>
  <c r="Q3544" i="1" s="1"/>
  <c r="R3544" i="1" s="1"/>
  <c r="O3545" i="1"/>
  <c r="Q3545" i="1" s="1"/>
  <c r="R3545" i="1" s="1"/>
  <c r="O3546" i="1"/>
  <c r="Q3546" i="1" s="1"/>
  <c r="R3546" i="1" s="1"/>
  <c r="O3547" i="1"/>
  <c r="Q3547" i="1" s="1"/>
  <c r="R3547" i="1" s="1"/>
  <c r="O3548" i="1"/>
  <c r="Q3548" i="1" s="1"/>
  <c r="R3548" i="1" s="1"/>
  <c r="O3549" i="1"/>
  <c r="Q3549" i="1" s="1"/>
  <c r="R3549" i="1" s="1"/>
  <c r="O3550" i="1"/>
  <c r="Q3550" i="1" s="1"/>
  <c r="R3550" i="1" s="1"/>
  <c r="O3551" i="1"/>
  <c r="Q3551" i="1" s="1"/>
  <c r="R3551" i="1" s="1"/>
  <c r="O3552" i="1"/>
  <c r="Q3552" i="1" s="1"/>
  <c r="R3552" i="1" s="1"/>
  <c r="O3553" i="1"/>
  <c r="Q3553" i="1" s="1"/>
  <c r="R3553" i="1" s="1"/>
  <c r="O3554" i="1"/>
  <c r="Q3554" i="1" s="1"/>
  <c r="R3554" i="1" s="1"/>
  <c r="O3555" i="1"/>
  <c r="Q3555" i="1" s="1"/>
  <c r="R3555" i="1" s="1"/>
  <c r="O3556" i="1"/>
  <c r="Q3556" i="1" s="1"/>
  <c r="R3556" i="1" s="1"/>
  <c r="O3557" i="1"/>
  <c r="Q3557" i="1" s="1"/>
  <c r="R3557" i="1" s="1"/>
  <c r="O3558" i="1"/>
  <c r="Q3558" i="1" s="1"/>
  <c r="R3558" i="1" s="1"/>
  <c r="O3559" i="1"/>
  <c r="Q3559" i="1" s="1"/>
  <c r="R3559" i="1" s="1"/>
  <c r="O3560" i="1"/>
  <c r="Q3560" i="1" s="1"/>
  <c r="R3560" i="1" s="1"/>
  <c r="O3561" i="1"/>
  <c r="Q3561" i="1" s="1"/>
  <c r="R3561" i="1" s="1"/>
  <c r="O3562" i="1"/>
  <c r="Q3562" i="1" s="1"/>
  <c r="R3562" i="1" s="1"/>
  <c r="O3563" i="1"/>
  <c r="Q3563" i="1" s="1"/>
  <c r="R3563" i="1" s="1"/>
  <c r="O3564" i="1"/>
  <c r="Q3564" i="1" s="1"/>
  <c r="R3564" i="1" s="1"/>
  <c r="O3565" i="1"/>
  <c r="Q3565" i="1" s="1"/>
  <c r="R3565" i="1" s="1"/>
  <c r="O3566" i="1"/>
  <c r="Q3566" i="1" s="1"/>
  <c r="R3566" i="1" s="1"/>
  <c r="O3567" i="1"/>
  <c r="Q3567" i="1" s="1"/>
  <c r="R3567" i="1" s="1"/>
  <c r="O3568" i="1"/>
  <c r="Q3568" i="1" s="1"/>
  <c r="R3568" i="1" s="1"/>
  <c r="O3569" i="1"/>
  <c r="Q3569" i="1" s="1"/>
  <c r="R3569" i="1" s="1"/>
  <c r="O3570" i="1"/>
  <c r="Q3570" i="1" s="1"/>
  <c r="R3570" i="1" s="1"/>
  <c r="O3571" i="1"/>
  <c r="Q3571" i="1" s="1"/>
  <c r="R3571" i="1" s="1"/>
  <c r="O3572" i="1"/>
  <c r="Q3572" i="1" s="1"/>
  <c r="R3572" i="1" s="1"/>
  <c r="O3573" i="1"/>
  <c r="Q3573" i="1" s="1"/>
  <c r="R3573" i="1" s="1"/>
  <c r="O3574" i="1"/>
  <c r="Q3574" i="1" s="1"/>
  <c r="R3574" i="1" s="1"/>
  <c r="O3575" i="1"/>
  <c r="Q3575" i="1" s="1"/>
  <c r="R3575" i="1" s="1"/>
  <c r="O3576" i="1"/>
  <c r="Q3576" i="1" s="1"/>
  <c r="R3576" i="1" s="1"/>
  <c r="O3577" i="1"/>
  <c r="Q3577" i="1" s="1"/>
  <c r="R3577" i="1" s="1"/>
  <c r="O3578" i="1"/>
  <c r="Q3578" i="1" s="1"/>
  <c r="R3578" i="1" s="1"/>
  <c r="O3579" i="1"/>
  <c r="Q3579" i="1" s="1"/>
  <c r="R3579" i="1" s="1"/>
  <c r="O3580" i="1"/>
  <c r="Q3580" i="1" s="1"/>
  <c r="R3580" i="1" s="1"/>
  <c r="O3581" i="1"/>
  <c r="Q3581" i="1" s="1"/>
  <c r="R3581" i="1" s="1"/>
  <c r="O3582" i="1"/>
  <c r="Q3582" i="1" s="1"/>
  <c r="R3582" i="1" s="1"/>
  <c r="O3583" i="1"/>
  <c r="Q3583" i="1" s="1"/>
  <c r="R3583" i="1" s="1"/>
  <c r="O3584" i="1"/>
  <c r="Q3584" i="1" s="1"/>
  <c r="R3584" i="1" s="1"/>
  <c r="O3585" i="1"/>
  <c r="Q3585" i="1" s="1"/>
  <c r="R3585" i="1" s="1"/>
  <c r="O3586" i="1"/>
  <c r="Q3586" i="1" s="1"/>
  <c r="R3586" i="1" s="1"/>
  <c r="O3587" i="1"/>
  <c r="Q3587" i="1" s="1"/>
  <c r="R3587" i="1" s="1"/>
  <c r="O3588" i="1"/>
  <c r="Q3588" i="1" s="1"/>
  <c r="R3588" i="1" s="1"/>
  <c r="O3589" i="1"/>
  <c r="Q3589" i="1" s="1"/>
  <c r="R3589" i="1" s="1"/>
  <c r="O3590" i="1"/>
  <c r="Q3590" i="1" s="1"/>
  <c r="R3590" i="1" s="1"/>
  <c r="O3591" i="1"/>
  <c r="Q3591" i="1" s="1"/>
  <c r="R3591" i="1" s="1"/>
  <c r="O3592" i="1"/>
  <c r="Q3592" i="1" s="1"/>
  <c r="R3592" i="1" s="1"/>
  <c r="O3593" i="1"/>
  <c r="Q3593" i="1" s="1"/>
  <c r="R3593" i="1" s="1"/>
  <c r="O3594" i="1"/>
  <c r="Q3594" i="1" s="1"/>
  <c r="R3594" i="1" s="1"/>
  <c r="O3595" i="1"/>
  <c r="Q3595" i="1" s="1"/>
  <c r="R3595" i="1" s="1"/>
  <c r="O3596" i="1"/>
  <c r="Q3596" i="1" s="1"/>
  <c r="R3596" i="1" s="1"/>
  <c r="O3597" i="1"/>
  <c r="Q3597" i="1" s="1"/>
  <c r="R3597" i="1" s="1"/>
  <c r="O3598" i="1"/>
  <c r="Q3598" i="1" s="1"/>
  <c r="R3598" i="1" s="1"/>
  <c r="O3599" i="1"/>
  <c r="Q3599" i="1" s="1"/>
  <c r="R3599" i="1" s="1"/>
  <c r="O3600" i="1"/>
  <c r="Q3600" i="1" s="1"/>
  <c r="R3600" i="1" s="1"/>
  <c r="O3601" i="1"/>
  <c r="Q3601" i="1" s="1"/>
  <c r="R3601" i="1" s="1"/>
  <c r="O3602" i="1"/>
  <c r="Q3602" i="1" s="1"/>
  <c r="R3602" i="1" s="1"/>
  <c r="O3603" i="1"/>
  <c r="Q3603" i="1" s="1"/>
  <c r="R3603" i="1" s="1"/>
  <c r="O3604" i="1"/>
  <c r="Q3604" i="1" s="1"/>
  <c r="R3604" i="1" s="1"/>
  <c r="O3605" i="1"/>
  <c r="Q3605" i="1" s="1"/>
  <c r="R3605" i="1" s="1"/>
  <c r="O3606" i="1"/>
  <c r="Q3606" i="1" s="1"/>
  <c r="R3606" i="1" s="1"/>
  <c r="O3607" i="1"/>
  <c r="Q3607" i="1" s="1"/>
  <c r="R3607" i="1" s="1"/>
  <c r="O3608" i="1"/>
  <c r="Q3608" i="1" s="1"/>
  <c r="R3608" i="1" s="1"/>
  <c r="O3609" i="1"/>
  <c r="Q3609" i="1" s="1"/>
  <c r="R3609" i="1" s="1"/>
  <c r="O3610" i="1"/>
  <c r="Q3610" i="1" s="1"/>
  <c r="R3610" i="1" s="1"/>
  <c r="O3611" i="1"/>
  <c r="Q3611" i="1" s="1"/>
  <c r="R3611" i="1" s="1"/>
  <c r="O3612" i="1"/>
  <c r="Q3612" i="1" s="1"/>
  <c r="R3612" i="1" s="1"/>
  <c r="O3613" i="1"/>
  <c r="Q3613" i="1" s="1"/>
  <c r="R3613" i="1" s="1"/>
  <c r="O3614" i="1"/>
  <c r="Q3614" i="1" s="1"/>
  <c r="R3614" i="1" s="1"/>
  <c r="O3615" i="1"/>
  <c r="Q3615" i="1" s="1"/>
  <c r="R3615" i="1" s="1"/>
  <c r="O3616" i="1"/>
  <c r="Q3616" i="1" s="1"/>
  <c r="R3616" i="1" s="1"/>
  <c r="O3617" i="1"/>
  <c r="Q3617" i="1" s="1"/>
  <c r="R3617" i="1" s="1"/>
  <c r="O3618" i="1"/>
  <c r="Q3618" i="1" s="1"/>
  <c r="R3618" i="1" s="1"/>
  <c r="O3619" i="1"/>
  <c r="Q3619" i="1" s="1"/>
  <c r="R3619" i="1" s="1"/>
  <c r="O3620" i="1"/>
  <c r="Q3620" i="1" s="1"/>
  <c r="R3620" i="1" s="1"/>
  <c r="O3621" i="1"/>
  <c r="Q3621" i="1" s="1"/>
  <c r="R3621" i="1" s="1"/>
  <c r="O3622" i="1"/>
  <c r="Q3622" i="1" s="1"/>
  <c r="R3622" i="1" s="1"/>
  <c r="O3623" i="1"/>
  <c r="Q3623" i="1" s="1"/>
  <c r="R3623" i="1" s="1"/>
  <c r="O3624" i="1"/>
  <c r="Q3624" i="1" s="1"/>
  <c r="R3624" i="1" s="1"/>
  <c r="O3625" i="1"/>
  <c r="Q3625" i="1" s="1"/>
  <c r="R3625" i="1" s="1"/>
  <c r="O3626" i="1"/>
  <c r="Q3626" i="1" s="1"/>
  <c r="R3626" i="1" s="1"/>
  <c r="O3627" i="1"/>
  <c r="Q3627" i="1" s="1"/>
  <c r="R3627" i="1" s="1"/>
  <c r="O3628" i="1"/>
  <c r="Q3628" i="1" s="1"/>
  <c r="R3628" i="1" s="1"/>
  <c r="O3629" i="1"/>
  <c r="Q3629" i="1" s="1"/>
  <c r="R3629" i="1" s="1"/>
  <c r="O3630" i="1"/>
  <c r="Q3630" i="1" s="1"/>
  <c r="R3630" i="1" s="1"/>
  <c r="O3631" i="1"/>
  <c r="Q3631" i="1" s="1"/>
  <c r="R3631" i="1" s="1"/>
  <c r="O3632" i="1"/>
  <c r="Q3632" i="1" s="1"/>
  <c r="R3632" i="1" s="1"/>
  <c r="O3633" i="1"/>
  <c r="Q3633" i="1" s="1"/>
  <c r="R3633" i="1" s="1"/>
  <c r="O3634" i="1"/>
  <c r="Q3634" i="1" s="1"/>
  <c r="R3634" i="1" s="1"/>
  <c r="O3635" i="1"/>
  <c r="Q3635" i="1" s="1"/>
  <c r="R3635" i="1" s="1"/>
  <c r="O3636" i="1"/>
  <c r="Q3636" i="1" s="1"/>
  <c r="R3636" i="1" s="1"/>
  <c r="O3637" i="1"/>
  <c r="Q3637" i="1" s="1"/>
  <c r="R3637" i="1" s="1"/>
  <c r="O3638" i="1"/>
  <c r="Q3638" i="1" s="1"/>
  <c r="R3638" i="1" s="1"/>
  <c r="O3639" i="1"/>
  <c r="Q3639" i="1" s="1"/>
  <c r="R3639" i="1" s="1"/>
  <c r="O3640" i="1"/>
  <c r="Q3640" i="1" s="1"/>
  <c r="R3640" i="1" s="1"/>
  <c r="O3641" i="1"/>
  <c r="Q3641" i="1" s="1"/>
  <c r="R3641" i="1" s="1"/>
  <c r="O3642" i="1"/>
  <c r="Q3642" i="1" s="1"/>
  <c r="R3642" i="1" s="1"/>
  <c r="O3643" i="1"/>
  <c r="Q3643" i="1" s="1"/>
  <c r="R3643" i="1" s="1"/>
  <c r="O3644" i="1"/>
  <c r="Q3644" i="1" s="1"/>
  <c r="R3644" i="1" s="1"/>
  <c r="O3645" i="1"/>
  <c r="Q3645" i="1" s="1"/>
  <c r="R3645" i="1" s="1"/>
  <c r="O3646" i="1"/>
  <c r="Q3646" i="1" s="1"/>
  <c r="R3646" i="1" s="1"/>
  <c r="O3647" i="1"/>
  <c r="Q3647" i="1" s="1"/>
  <c r="R3647" i="1" s="1"/>
  <c r="O3648" i="1"/>
  <c r="Q3648" i="1" s="1"/>
  <c r="R3648" i="1" s="1"/>
  <c r="O3649" i="1"/>
  <c r="Q3649" i="1" s="1"/>
  <c r="R3649" i="1" s="1"/>
  <c r="O3650" i="1"/>
  <c r="Q3650" i="1" s="1"/>
  <c r="R3650" i="1" s="1"/>
  <c r="O3651" i="1"/>
  <c r="Q3651" i="1" s="1"/>
  <c r="R3651" i="1" s="1"/>
  <c r="O3652" i="1"/>
  <c r="Q3652" i="1" s="1"/>
  <c r="R3652" i="1" s="1"/>
  <c r="O3654" i="1"/>
  <c r="Q3654" i="1" s="1"/>
  <c r="R3654" i="1" s="1"/>
  <c r="O3655" i="1"/>
  <c r="Q3655" i="1" s="1"/>
  <c r="R3655" i="1" s="1"/>
  <c r="O3656" i="1"/>
  <c r="Q3656" i="1" s="1"/>
  <c r="R3656" i="1" s="1"/>
  <c r="O3657" i="1"/>
  <c r="Q3657" i="1" s="1"/>
  <c r="R3657" i="1" s="1"/>
  <c r="O3658" i="1"/>
  <c r="Q3658" i="1" s="1"/>
  <c r="R3658" i="1" s="1"/>
  <c r="O3659" i="1"/>
  <c r="Q3659" i="1" s="1"/>
  <c r="R3659" i="1" s="1"/>
  <c r="O3660" i="1"/>
  <c r="Q3660" i="1" s="1"/>
  <c r="R3660" i="1" s="1"/>
  <c r="O3661" i="1"/>
  <c r="Q3661" i="1" s="1"/>
  <c r="R3661" i="1" s="1"/>
  <c r="O3662" i="1"/>
  <c r="Q3662" i="1" s="1"/>
  <c r="R3662" i="1" s="1"/>
  <c r="O3663" i="1"/>
  <c r="Q3663" i="1" s="1"/>
  <c r="R3663" i="1" s="1"/>
  <c r="O3665" i="1"/>
  <c r="Q3665" i="1" s="1"/>
  <c r="R3665" i="1" s="1"/>
  <c r="O3666" i="1"/>
  <c r="Q3666" i="1" s="1"/>
  <c r="R3666" i="1" s="1"/>
  <c r="O3667" i="1"/>
  <c r="Q3667" i="1" s="1"/>
  <c r="R3667" i="1" s="1"/>
  <c r="O3668" i="1"/>
  <c r="Q3668" i="1" s="1"/>
  <c r="R3668" i="1" s="1"/>
  <c r="O3669" i="1"/>
  <c r="Q3669" i="1" s="1"/>
  <c r="R3669" i="1" s="1"/>
  <c r="O3670" i="1"/>
  <c r="Q3670" i="1" s="1"/>
  <c r="R3670" i="1" s="1"/>
  <c r="O3671" i="1"/>
  <c r="Q3671" i="1" s="1"/>
  <c r="R3671" i="1" s="1"/>
  <c r="O3672" i="1"/>
  <c r="Q3672" i="1" s="1"/>
  <c r="R3672" i="1" s="1"/>
  <c r="O3673" i="1"/>
  <c r="Q3673" i="1" s="1"/>
  <c r="R3673" i="1" s="1"/>
  <c r="O3674" i="1"/>
  <c r="Q3674" i="1" s="1"/>
  <c r="R3674" i="1" s="1"/>
  <c r="O3675" i="1"/>
  <c r="Q3675" i="1" s="1"/>
  <c r="R3675" i="1" s="1"/>
  <c r="O3676" i="1"/>
  <c r="Q3676" i="1" s="1"/>
  <c r="R3676" i="1" s="1"/>
  <c r="O3677" i="1"/>
  <c r="Q3677" i="1" s="1"/>
  <c r="R3677" i="1" s="1"/>
  <c r="O3678" i="1"/>
  <c r="Q3678" i="1" s="1"/>
  <c r="R3678" i="1" s="1"/>
  <c r="O3679" i="1"/>
  <c r="Q3679" i="1" s="1"/>
  <c r="R3679" i="1" s="1"/>
  <c r="O3680" i="1"/>
  <c r="Q3680" i="1" s="1"/>
  <c r="R3680" i="1" s="1"/>
  <c r="O3681" i="1"/>
  <c r="Q3681" i="1" s="1"/>
  <c r="R3681" i="1" s="1"/>
  <c r="O3682" i="1"/>
  <c r="Q3682" i="1" s="1"/>
  <c r="R3682" i="1" s="1"/>
  <c r="O3683" i="1"/>
  <c r="Q3683" i="1" s="1"/>
  <c r="R3683" i="1" s="1"/>
  <c r="O3684" i="1"/>
  <c r="Q3684" i="1" s="1"/>
  <c r="R3684" i="1" s="1"/>
  <c r="O3685" i="1"/>
  <c r="Q3685" i="1" s="1"/>
  <c r="R3685" i="1" s="1"/>
  <c r="O3687" i="1"/>
  <c r="Q3687" i="1" s="1"/>
  <c r="R3687" i="1" s="1"/>
  <c r="O3688" i="1"/>
  <c r="Q3688" i="1" s="1"/>
  <c r="R3688" i="1" s="1"/>
  <c r="O3689" i="1"/>
  <c r="Q3689" i="1" s="1"/>
  <c r="R3689" i="1" s="1"/>
  <c r="O3690" i="1"/>
  <c r="Q3690" i="1" s="1"/>
  <c r="R3690" i="1" s="1"/>
  <c r="O3691" i="1"/>
  <c r="Q3691" i="1" s="1"/>
  <c r="R3691" i="1" s="1"/>
  <c r="O3692" i="1"/>
  <c r="Q3692" i="1" s="1"/>
  <c r="R3692" i="1" s="1"/>
  <c r="O3693" i="1"/>
  <c r="Q3693" i="1" s="1"/>
  <c r="R3693" i="1" s="1"/>
  <c r="O3694" i="1"/>
  <c r="Q3694" i="1" s="1"/>
  <c r="R3694" i="1" s="1"/>
  <c r="O3695" i="1"/>
  <c r="Q3695" i="1" s="1"/>
  <c r="R3695" i="1" s="1"/>
  <c r="O3696" i="1"/>
  <c r="Q3696" i="1" s="1"/>
  <c r="R3696" i="1" s="1"/>
  <c r="O3697" i="1"/>
  <c r="Q3697" i="1" s="1"/>
  <c r="R3697" i="1" s="1"/>
  <c r="O3698" i="1"/>
  <c r="Q3698" i="1" s="1"/>
  <c r="R3698" i="1" s="1"/>
  <c r="O3699" i="1"/>
  <c r="Q3699" i="1" s="1"/>
  <c r="R3699" i="1" s="1"/>
  <c r="O3700" i="1"/>
  <c r="Q3700" i="1" s="1"/>
  <c r="R3700" i="1" s="1"/>
  <c r="O3701" i="1"/>
  <c r="Q3701" i="1" s="1"/>
  <c r="R3701" i="1" s="1"/>
  <c r="O3702" i="1"/>
  <c r="Q3702" i="1" s="1"/>
  <c r="R3702" i="1" s="1"/>
  <c r="O3704" i="1"/>
  <c r="Q3704" i="1" s="1"/>
  <c r="R3704" i="1" s="1"/>
  <c r="O3705" i="1"/>
  <c r="Q3705" i="1" s="1"/>
  <c r="R3705" i="1" s="1"/>
  <c r="O3706" i="1"/>
  <c r="Q3706" i="1" s="1"/>
  <c r="R3706" i="1" s="1"/>
  <c r="O3707" i="1"/>
  <c r="Q3707" i="1" s="1"/>
  <c r="R3707" i="1" s="1"/>
  <c r="O3708" i="1"/>
  <c r="Q3708" i="1" s="1"/>
  <c r="R3708" i="1" s="1"/>
  <c r="O3709" i="1"/>
  <c r="Q3709" i="1" s="1"/>
  <c r="R3709" i="1" s="1"/>
  <c r="O3710" i="1"/>
  <c r="Q3710" i="1" s="1"/>
  <c r="R3710" i="1" s="1"/>
  <c r="O3711" i="1"/>
  <c r="Q3711" i="1" s="1"/>
  <c r="R3711" i="1" s="1"/>
  <c r="O3712" i="1"/>
  <c r="Q3712" i="1" s="1"/>
  <c r="R3712" i="1" s="1"/>
  <c r="O3713" i="1"/>
  <c r="Q3713" i="1" s="1"/>
  <c r="R3713" i="1" s="1"/>
  <c r="O3714" i="1"/>
  <c r="Q3714" i="1" s="1"/>
  <c r="R3714" i="1" s="1"/>
  <c r="O3715" i="1"/>
  <c r="Q3715" i="1" s="1"/>
  <c r="R3715" i="1" s="1"/>
  <c r="O3716" i="1"/>
  <c r="Q3716" i="1" s="1"/>
  <c r="R3716" i="1" s="1"/>
  <c r="O3717" i="1"/>
  <c r="Q3717" i="1" s="1"/>
  <c r="R3717" i="1" s="1"/>
  <c r="O3718" i="1"/>
  <c r="Q3718" i="1" s="1"/>
  <c r="R3718" i="1" s="1"/>
  <c r="O3719" i="1"/>
  <c r="Q3719" i="1" s="1"/>
  <c r="R3719" i="1" s="1"/>
  <c r="O3720" i="1"/>
  <c r="Q3720" i="1" s="1"/>
  <c r="R3720" i="1" s="1"/>
  <c r="O3721" i="1"/>
  <c r="Q3721" i="1" s="1"/>
  <c r="R3721" i="1" s="1"/>
  <c r="O3722" i="1"/>
  <c r="Q3722" i="1" s="1"/>
  <c r="R3722" i="1" s="1"/>
  <c r="O3723" i="1"/>
  <c r="Q3723" i="1" s="1"/>
  <c r="R3723" i="1" s="1"/>
  <c r="O3724" i="1"/>
  <c r="Q3724" i="1" s="1"/>
  <c r="R3724" i="1" s="1"/>
  <c r="O3725" i="1"/>
  <c r="Q3725" i="1" s="1"/>
  <c r="R3725" i="1" s="1"/>
  <c r="O3726" i="1"/>
  <c r="Q3726" i="1" s="1"/>
  <c r="R3726" i="1" s="1"/>
  <c r="O3727" i="1"/>
  <c r="Q3727" i="1" s="1"/>
  <c r="R3727" i="1" s="1"/>
  <c r="O3728" i="1"/>
  <c r="Q3728" i="1" s="1"/>
  <c r="R3728" i="1" s="1"/>
  <c r="O3730" i="1"/>
  <c r="Q3730" i="1" s="1"/>
  <c r="R3730" i="1" s="1"/>
  <c r="O3731" i="1"/>
  <c r="Q3731" i="1" s="1"/>
  <c r="R3731" i="1" s="1"/>
  <c r="O3733" i="1"/>
  <c r="Q3733" i="1" s="1"/>
  <c r="R3733" i="1" s="1"/>
  <c r="O3734" i="1"/>
  <c r="Q3734" i="1" s="1"/>
  <c r="R3734" i="1" s="1"/>
  <c r="O3735" i="1"/>
  <c r="Q3735" i="1" s="1"/>
  <c r="R3735" i="1" s="1"/>
  <c r="O3736" i="1"/>
  <c r="Q3736" i="1" s="1"/>
  <c r="R3736" i="1" s="1"/>
  <c r="O3737" i="1"/>
  <c r="Q3737" i="1" s="1"/>
  <c r="R3737" i="1" s="1"/>
  <c r="O3738" i="1"/>
  <c r="Q3738" i="1" s="1"/>
  <c r="R3738" i="1" s="1"/>
  <c r="O3740" i="1"/>
  <c r="Q3740" i="1" s="1"/>
  <c r="R3740" i="1" s="1"/>
  <c r="O3741" i="1"/>
  <c r="Q3741" i="1" s="1"/>
  <c r="R3741" i="1" s="1"/>
  <c r="O3742" i="1"/>
  <c r="Q3742" i="1" s="1"/>
  <c r="R3742" i="1" s="1"/>
  <c r="O3743" i="1"/>
  <c r="Q3743" i="1" s="1"/>
  <c r="R3743" i="1" s="1"/>
  <c r="O3744" i="1"/>
  <c r="Q3744" i="1" s="1"/>
  <c r="R3744" i="1" s="1"/>
  <c r="O3746" i="1"/>
  <c r="Q3746" i="1" s="1"/>
  <c r="R3746" i="1" s="1"/>
  <c r="O3747" i="1"/>
  <c r="Q3747" i="1" s="1"/>
  <c r="R3747" i="1" s="1"/>
  <c r="O3748" i="1"/>
  <c r="Q3748" i="1" s="1"/>
  <c r="R3748" i="1" s="1"/>
  <c r="O3749" i="1"/>
  <c r="Q3749" i="1" s="1"/>
  <c r="R3749" i="1" s="1"/>
  <c r="O3750" i="1"/>
  <c r="Q3750" i="1" s="1"/>
  <c r="R3750" i="1" s="1"/>
  <c r="O3751" i="1"/>
  <c r="Q3751" i="1" s="1"/>
  <c r="R3751" i="1" s="1"/>
  <c r="O3752" i="1"/>
  <c r="Q3752" i="1" s="1"/>
  <c r="R3752" i="1" s="1"/>
  <c r="O3753" i="1"/>
  <c r="Q3753" i="1" s="1"/>
  <c r="R3753" i="1" s="1"/>
  <c r="O3754" i="1"/>
  <c r="Q3754" i="1" s="1"/>
  <c r="R3754" i="1" s="1"/>
  <c r="O3755" i="1"/>
  <c r="Q3755" i="1" s="1"/>
  <c r="R3755" i="1" s="1"/>
  <c r="O3756" i="1"/>
  <c r="Q3756" i="1" s="1"/>
  <c r="R3756" i="1" s="1"/>
  <c r="O3757" i="1"/>
  <c r="Q3757" i="1" s="1"/>
  <c r="R3757" i="1" s="1"/>
  <c r="O3758" i="1"/>
  <c r="Q3758" i="1" s="1"/>
  <c r="R3758" i="1" s="1"/>
  <c r="O3759" i="1"/>
  <c r="Q3759" i="1" s="1"/>
  <c r="R3759" i="1" s="1"/>
  <c r="O3760" i="1"/>
  <c r="Q3760" i="1" s="1"/>
  <c r="R3760" i="1" s="1"/>
  <c r="O3761" i="1"/>
  <c r="Q3761" i="1" s="1"/>
  <c r="R3761" i="1" s="1"/>
  <c r="O3762" i="1"/>
  <c r="Q3762" i="1" s="1"/>
  <c r="R3762" i="1" s="1"/>
  <c r="O3763" i="1"/>
  <c r="Q3763" i="1" s="1"/>
  <c r="R3763" i="1" s="1"/>
  <c r="O3764" i="1"/>
  <c r="Q3764" i="1" s="1"/>
  <c r="R3764" i="1" s="1"/>
  <c r="O3765" i="1"/>
  <c r="Q3765" i="1" s="1"/>
  <c r="R3765" i="1" s="1"/>
  <c r="O3766" i="1"/>
  <c r="Q3766" i="1" s="1"/>
  <c r="R3766" i="1" s="1"/>
  <c r="O3767" i="1"/>
  <c r="Q3767" i="1" s="1"/>
  <c r="R3767" i="1" s="1"/>
  <c r="O3768" i="1"/>
  <c r="Q3768" i="1" s="1"/>
  <c r="R3768" i="1" s="1"/>
  <c r="O3769" i="1"/>
  <c r="Q3769" i="1" s="1"/>
  <c r="R3769" i="1" s="1"/>
  <c r="O3770" i="1"/>
  <c r="Q3770" i="1" s="1"/>
  <c r="R3770" i="1" s="1"/>
  <c r="O3771" i="1"/>
  <c r="Q3771" i="1" s="1"/>
  <c r="R3771" i="1" s="1"/>
  <c r="O3772" i="1"/>
  <c r="Q3772" i="1" s="1"/>
  <c r="R3772" i="1" s="1"/>
  <c r="O3773" i="1"/>
  <c r="Q3773" i="1" s="1"/>
  <c r="R3773" i="1" s="1"/>
  <c r="O3774" i="1"/>
  <c r="Q3774" i="1" s="1"/>
  <c r="R3774" i="1" s="1"/>
  <c r="O3775" i="1"/>
  <c r="Q3775" i="1" s="1"/>
  <c r="R3775" i="1" s="1"/>
  <c r="O3776" i="1"/>
  <c r="Q3776" i="1" s="1"/>
  <c r="R3776" i="1" s="1"/>
  <c r="O3777" i="1"/>
  <c r="Q3777" i="1" s="1"/>
  <c r="R3777" i="1" s="1"/>
  <c r="O3778" i="1"/>
  <c r="Q3778" i="1" s="1"/>
  <c r="R3778" i="1" s="1"/>
  <c r="O3779" i="1"/>
  <c r="Q3779" i="1" s="1"/>
  <c r="R3779" i="1" s="1"/>
  <c r="O3780" i="1"/>
  <c r="Q3780" i="1" s="1"/>
  <c r="R3780" i="1" s="1"/>
  <c r="O3781" i="1"/>
  <c r="Q3781" i="1" s="1"/>
  <c r="R3781" i="1" s="1"/>
  <c r="O3782" i="1"/>
  <c r="Q3782" i="1" s="1"/>
  <c r="R3782" i="1" s="1"/>
  <c r="O3783" i="1"/>
  <c r="Q3783" i="1" s="1"/>
  <c r="R3783" i="1" s="1"/>
  <c r="O3784" i="1"/>
  <c r="Q3784" i="1" s="1"/>
  <c r="R3784" i="1" s="1"/>
  <c r="O3785" i="1"/>
  <c r="Q3785" i="1" s="1"/>
  <c r="R3785" i="1" s="1"/>
  <c r="O3786" i="1"/>
  <c r="Q3786" i="1" s="1"/>
  <c r="R3786" i="1" s="1"/>
  <c r="O3787" i="1"/>
  <c r="Q3787" i="1" s="1"/>
  <c r="R3787" i="1" s="1"/>
  <c r="O3788" i="1"/>
  <c r="Q3788" i="1" s="1"/>
  <c r="R3788" i="1" s="1"/>
  <c r="O3789" i="1"/>
  <c r="Q3789" i="1" s="1"/>
  <c r="R3789" i="1" s="1"/>
  <c r="O3790" i="1"/>
  <c r="Q3790" i="1" s="1"/>
  <c r="R3790" i="1" s="1"/>
  <c r="O3791" i="1"/>
  <c r="Q3791" i="1" s="1"/>
  <c r="R3791" i="1" s="1"/>
  <c r="O3792" i="1"/>
  <c r="Q3792" i="1" s="1"/>
  <c r="R3792" i="1" s="1"/>
  <c r="O3793" i="1"/>
  <c r="Q3793" i="1" s="1"/>
  <c r="R3793" i="1" s="1"/>
  <c r="O3794" i="1"/>
  <c r="Q3794" i="1" s="1"/>
  <c r="R3794" i="1" s="1"/>
  <c r="O3795" i="1"/>
  <c r="Q3795" i="1" s="1"/>
  <c r="R3795" i="1" s="1"/>
  <c r="O3796" i="1"/>
  <c r="Q3796" i="1" s="1"/>
  <c r="R3796" i="1" s="1"/>
  <c r="O3797" i="1"/>
  <c r="Q3797" i="1" s="1"/>
  <c r="R3797" i="1" s="1"/>
  <c r="O3798" i="1"/>
  <c r="Q3798" i="1" s="1"/>
  <c r="R3798" i="1" s="1"/>
  <c r="O3799" i="1"/>
  <c r="Q3799" i="1" s="1"/>
  <c r="R3799" i="1" s="1"/>
  <c r="O3800" i="1"/>
  <c r="Q3800" i="1" s="1"/>
  <c r="R3800" i="1" s="1"/>
  <c r="O3801" i="1"/>
  <c r="Q3801" i="1" s="1"/>
  <c r="R3801" i="1" s="1"/>
  <c r="O3802" i="1"/>
  <c r="Q3802" i="1" s="1"/>
  <c r="R3802" i="1" s="1"/>
  <c r="O3803" i="1"/>
  <c r="Q3803" i="1" s="1"/>
  <c r="R3803" i="1" s="1"/>
  <c r="O3804" i="1"/>
  <c r="Q3804" i="1" s="1"/>
  <c r="R3804" i="1" s="1"/>
  <c r="O3805" i="1"/>
  <c r="Q3805" i="1" s="1"/>
  <c r="R3805" i="1" s="1"/>
  <c r="O3806" i="1"/>
  <c r="Q3806" i="1" s="1"/>
  <c r="R3806" i="1" s="1"/>
  <c r="O3807" i="1"/>
  <c r="Q3807" i="1" s="1"/>
  <c r="R3807" i="1" s="1"/>
  <c r="O3809" i="1"/>
  <c r="Q3809" i="1" s="1"/>
  <c r="R3809" i="1" s="1"/>
  <c r="O3810" i="1"/>
  <c r="Q3810" i="1" s="1"/>
  <c r="R3810" i="1" s="1"/>
  <c r="O3811" i="1"/>
  <c r="Q3811" i="1" s="1"/>
  <c r="R3811" i="1" s="1"/>
  <c r="O3812" i="1"/>
  <c r="Q3812" i="1" s="1"/>
  <c r="R3812" i="1" s="1"/>
  <c r="O3813" i="1"/>
  <c r="Q3813" i="1" s="1"/>
  <c r="R3813" i="1" s="1"/>
  <c r="O3814" i="1"/>
  <c r="Q3814" i="1" s="1"/>
  <c r="R3814" i="1" s="1"/>
  <c r="O3815" i="1"/>
  <c r="Q3815" i="1" s="1"/>
  <c r="R3815" i="1" s="1"/>
  <c r="O3816" i="1"/>
  <c r="Q3816" i="1" s="1"/>
  <c r="R3816" i="1" s="1"/>
  <c r="O3817" i="1"/>
  <c r="Q3817" i="1" s="1"/>
  <c r="R3817" i="1" s="1"/>
  <c r="O3818" i="1"/>
  <c r="Q3818" i="1" s="1"/>
  <c r="R3818" i="1" s="1"/>
  <c r="O3819" i="1"/>
  <c r="Q3819" i="1" s="1"/>
  <c r="R3819" i="1" s="1"/>
  <c r="O3820" i="1"/>
  <c r="Q3820" i="1" s="1"/>
  <c r="R3820" i="1" s="1"/>
  <c r="O3821" i="1"/>
  <c r="Q3821" i="1" s="1"/>
  <c r="R3821" i="1" s="1"/>
  <c r="O3822" i="1"/>
  <c r="Q3822" i="1" s="1"/>
  <c r="R3822" i="1" s="1"/>
  <c r="O3823" i="1"/>
  <c r="Q3823" i="1" s="1"/>
  <c r="R3823" i="1" s="1"/>
  <c r="O3824" i="1"/>
  <c r="Q3824" i="1" s="1"/>
  <c r="R3824" i="1" s="1"/>
  <c r="O3825" i="1"/>
  <c r="Q3825" i="1" s="1"/>
  <c r="R3825" i="1" s="1"/>
  <c r="O3826" i="1"/>
  <c r="Q3826" i="1" s="1"/>
  <c r="R3826" i="1" s="1"/>
  <c r="O3827" i="1"/>
  <c r="Q3827" i="1" s="1"/>
  <c r="R3827" i="1" s="1"/>
  <c r="O3828" i="1"/>
  <c r="Q3828" i="1" s="1"/>
  <c r="R3828" i="1" s="1"/>
  <c r="O3829" i="1"/>
  <c r="Q3829" i="1" s="1"/>
  <c r="R3829" i="1" s="1"/>
  <c r="O3830" i="1"/>
  <c r="Q3830" i="1" s="1"/>
  <c r="R3830" i="1" s="1"/>
  <c r="O3831" i="1"/>
  <c r="Q3831" i="1" s="1"/>
  <c r="R3831" i="1" s="1"/>
  <c r="O3833" i="1"/>
  <c r="Q3833" i="1" s="1"/>
  <c r="R3833" i="1" s="1"/>
  <c r="O3834" i="1"/>
  <c r="Q3834" i="1" s="1"/>
  <c r="R3834" i="1" s="1"/>
  <c r="O3835" i="1"/>
  <c r="Q3835" i="1" s="1"/>
  <c r="R3835" i="1" s="1"/>
  <c r="O3836" i="1"/>
  <c r="Q3836" i="1" s="1"/>
  <c r="R3836" i="1" s="1"/>
  <c r="O3837" i="1"/>
  <c r="Q3837" i="1" s="1"/>
  <c r="R3837" i="1" s="1"/>
  <c r="O3838" i="1"/>
  <c r="Q3838" i="1" s="1"/>
  <c r="R3838" i="1" s="1"/>
  <c r="O3839" i="1"/>
  <c r="Q3839" i="1" s="1"/>
  <c r="R3839" i="1" s="1"/>
  <c r="O3840" i="1"/>
  <c r="Q3840" i="1" s="1"/>
  <c r="R3840" i="1" s="1"/>
  <c r="O3841" i="1"/>
  <c r="Q3841" i="1" s="1"/>
  <c r="R3841" i="1" s="1"/>
  <c r="O3842" i="1"/>
  <c r="Q3842" i="1" s="1"/>
  <c r="R3842" i="1" s="1"/>
  <c r="O3843" i="1"/>
  <c r="Q3843" i="1" s="1"/>
  <c r="R3843" i="1" s="1"/>
  <c r="O3844" i="1"/>
  <c r="Q3844" i="1" s="1"/>
  <c r="R3844" i="1" s="1"/>
  <c r="O3846" i="1"/>
  <c r="Q3846" i="1" s="1"/>
  <c r="R3846" i="1" s="1"/>
  <c r="O3847" i="1"/>
  <c r="Q3847" i="1" s="1"/>
  <c r="R3847" i="1" s="1"/>
  <c r="O3848" i="1"/>
  <c r="Q3848" i="1" s="1"/>
  <c r="R3848" i="1" s="1"/>
  <c r="O3849" i="1"/>
  <c r="Q3849" i="1" s="1"/>
  <c r="R3849" i="1" s="1"/>
  <c r="O3850" i="1"/>
  <c r="Q3850" i="1" s="1"/>
  <c r="R3850" i="1" s="1"/>
  <c r="O3851" i="1"/>
  <c r="Q3851" i="1" s="1"/>
  <c r="R3851" i="1" s="1"/>
  <c r="O3852" i="1"/>
  <c r="Q3852" i="1" s="1"/>
  <c r="R3852" i="1" s="1"/>
  <c r="O3853" i="1"/>
  <c r="Q3853" i="1" s="1"/>
  <c r="R3853" i="1" s="1"/>
  <c r="O3854" i="1"/>
  <c r="Q3854" i="1" s="1"/>
  <c r="R3854" i="1" s="1"/>
  <c r="O3855" i="1"/>
  <c r="Q3855" i="1" s="1"/>
  <c r="R3855" i="1" s="1"/>
  <c r="O3856" i="1"/>
  <c r="Q3856" i="1" s="1"/>
  <c r="R3856" i="1" s="1"/>
  <c r="O3857" i="1"/>
  <c r="Q3857" i="1" s="1"/>
  <c r="R3857" i="1" s="1"/>
  <c r="O3858" i="1"/>
  <c r="Q3858" i="1" s="1"/>
  <c r="R3858" i="1" s="1"/>
  <c r="O3859" i="1"/>
  <c r="Q3859" i="1" s="1"/>
  <c r="R3859" i="1" s="1"/>
  <c r="O3860" i="1"/>
  <c r="Q3860" i="1" s="1"/>
  <c r="R3860" i="1" s="1"/>
  <c r="O3861" i="1"/>
  <c r="Q3861" i="1" s="1"/>
  <c r="R3861" i="1" s="1"/>
  <c r="O3862" i="1"/>
  <c r="Q3862" i="1" s="1"/>
  <c r="R3862" i="1" s="1"/>
  <c r="O3863" i="1"/>
  <c r="Q3863" i="1" s="1"/>
  <c r="R3863" i="1" s="1"/>
  <c r="O3864" i="1"/>
  <c r="Q3864" i="1" s="1"/>
  <c r="R3864" i="1" s="1"/>
  <c r="O3865" i="1"/>
  <c r="Q3865" i="1" s="1"/>
  <c r="R3865" i="1" s="1"/>
  <c r="O3866" i="1"/>
  <c r="Q3866" i="1" s="1"/>
  <c r="R3866" i="1" s="1"/>
  <c r="O3867" i="1"/>
  <c r="Q3867" i="1" s="1"/>
  <c r="R3867" i="1" s="1"/>
  <c r="O3868" i="1"/>
  <c r="Q3868" i="1" s="1"/>
  <c r="R3868" i="1" s="1"/>
  <c r="O3869" i="1"/>
  <c r="Q3869" i="1" s="1"/>
  <c r="R3869" i="1" s="1"/>
  <c r="O3870" i="1"/>
  <c r="Q3870" i="1" s="1"/>
  <c r="R3870" i="1" s="1"/>
  <c r="O3871" i="1"/>
  <c r="Q3871" i="1" s="1"/>
  <c r="R3871" i="1" s="1"/>
  <c r="O3872" i="1"/>
  <c r="Q3872" i="1" s="1"/>
  <c r="R3872" i="1" s="1"/>
  <c r="O3873" i="1"/>
  <c r="Q3873" i="1" s="1"/>
  <c r="R3873" i="1" s="1"/>
  <c r="O3875" i="1"/>
  <c r="Q3875" i="1" s="1"/>
  <c r="R3875" i="1" s="1"/>
  <c r="O3877" i="1"/>
  <c r="Q3877" i="1" s="1"/>
  <c r="R3877" i="1" s="1"/>
  <c r="O3878" i="1"/>
  <c r="Q3878" i="1" s="1"/>
  <c r="R3878" i="1" s="1"/>
  <c r="O3879" i="1"/>
  <c r="Q3879" i="1" s="1"/>
  <c r="R3879" i="1" s="1"/>
  <c r="O3880" i="1"/>
  <c r="Q3880" i="1" s="1"/>
  <c r="R3880" i="1" s="1"/>
  <c r="O3881" i="1"/>
  <c r="Q3881" i="1" s="1"/>
  <c r="R3881" i="1" s="1"/>
  <c r="O3882" i="1"/>
  <c r="Q3882" i="1" s="1"/>
  <c r="R3882" i="1" s="1"/>
  <c r="O3883" i="1"/>
  <c r="Q3883" i="1" s="1"/>
  <c r="R3883" i="1" s="1"/>
  <c r="O3884" i="1"/>
  <c r="Q3884" i="1" s="1"/>
  <c r="R3884" i="1" s="1"/>
  <c r="O3885" i="1"/>
  <c r="Q3885" i="1" s="1"/>
  <c r="R3885" i="1" s="1"/>
  <c r="O3886" i="1"/>
  <c r="Q3886" i="1" s="1"/>
  <c r="R3886" i="1" s="1"/>
  <c r="O3887" i="1"/>
  <c r="Q3887" i="1" s="1"/>
  <c r="R3887" i="1" s="1"/>
  <c r="O3888" i="1"/>
  <c r="Q3888" i="1" s="1"/>
  <c r="R3888" i="1" s="1"/>
  <c r="O3889" i="1"/>
  <c r="Q3889" i="1" s="1"/>
  <c r="R3889" i="1" s="1"/>
  <c r="O3890" i="1"/>
  <c r="Q3890" i="1" s="1"/>
  <c r="R3890" i="1" s="1"/>
  <c r="O3891" i="1"/>
  <c r="Q3891" i="1" s="1"/>
  <c r="R3891" i="1" s="1"/>
  <c r="O3892" i="1"/>
  <c r="Q3892" i="1" s="1"/>
  <c r="R3892" i="1" s="1"/>
  <c r="O3893" i="1"/>
  <c r="Q3893" i="1" s="1"/>
  <c r="R3893" i="1" s="1"/>
  <c r="O3894" i="1"/>
  <c r="Q3894" i="1" s="1"/>
  <c r="R3894" i="1" s="1"/>
  <c r="O3895" i="1"/>
  <c r="Q3895" i="1" s="1"/>
  <c r="R3895" i="1" s="1"/>
  <c r="O3896" i="1"/>
  <c r="Q3896" i="1" s="1"/>
  <c r="R3896" i="1" s="1"/>
  <c r="O3897" i="1"/>
  <c r="Q3897" i="1" s="1"/>
  <c r="R3897" i="1" s="1"/>
  <c r="O3899" i="1"/>
  <c r="Q3899" i="1" s="1"/>
  <c r="R3899" i="1" s="1"/>
  <c r="O3900" i="1"/>
  <c r="Q3900" i="1" s="1"/>
  <c r="R3900" i="1" s="1"/>
  <c r="O3901" i="1"/>
  <c r="Q3901" i="1" s="1"/>
  <c r="R3901" i="1" s="1"/>
  <c r="O3902" i="1"/>
  <c r="Q3902" i="1" s="1"/>
  <c r="R3902" i="1" s="1"/>
  <c r="O3903" i="1"/>
  <c r="Q3903" i="1" s="1"/>
  <c r="R3903" i="1" s="1"/>
  <c r="O3906" i="1"/>
  <c r="Q3906" i="1" s="1"/>
  <c r="R3906" i="1" s="1"/>
  <c r="O3907" i="1"/>
  <c r="Q3907" i="1" s="1"/>
  <c r="R3907" i="1" s="1"/>
  <c r="O3908" i="1"/>
  <c r="Q3908" i="1" s="1"/>
  <c r="R3908" i="1" s="1"/>
  <c r="O3909" i="1"/>
  <c r="Q3909" i="1" s="1"/>
  <c r="R3909" i="1" s="1"/>
  <c r="O3910" i="1"/>
  <c r="Q3910" i="1" s="1"/>
  <c r="R3910" i="1" s="1"/>
  <c r="O3912" i="1"/>
  <c r="Q3912" i="1" s="1"/>
  <c r="R3912" i="1" s="1"/>
  <c r="O3914" i="1"/>
  <c r="Q3914" i="1" s="1"/>
  <c r="R3914" i="1" s="1"/>
  <c r="O3915" i="1"/>
  <c r="Q3915" i="1" s="1"/>
  <c r="R3915" i="1" s="1"/>
  <c r="O3916" i="1"/>
  <c r="Q3916" i="1" s="1"/>
  <c r="R3916" i="1" s="1"/>
  <c r="O3917" i="1"/>
  <c r="Q3917" i="1" s="1"/>
  <c r="R3917" i="1" s="1"/>
  <c r="O3918" i="1"/>
  <c r="Q3918" i="1" s="1"/>
  <c r="R3918" i="1" s="1"/>
  <c r="O3919" i="1"/>
  <c r="Q3919" i="1" s="1"/>
  <c r="R3919" i="1" s="1"/>
  <c r="O3921" i="1"/>
  <c r="Q3921" i="1" s="1"/>
  <c r="R3921" i="1" s="1"/>
  <c r="O3922" i="1"/>
  <c r="Q3922" i="1" s="1"/>
  <c r="R3922" i="1" s="1"/>
  <c r="O3923" i="1"/>
  <c r="Q3923" i="1" s="1"/>
  <c r="R3923" i="1" s="1"/>
  <c r="O3924" i="1"/>
  <c r="Q3924" i="1" s="1"/>
  <c r="R3924" i="1" s="1"/>
  <c r="O3925" i="1"/>
  <c r="Q3925" i="1" s="1"/>
  <c r="R3925" i="1" s="1"/>
  <c r="O3926" i="1"/>
  <c r="Q3926" i="1" s="1"/>
  <c r="R3926" i="1" s="1"/>
  <c r="O3927" i="1"/>
  <c r="Q3927" i="1" s="1"/>
  <c r="R3927" i="1" s="1"/>
  <c r="O3928" i="1"/>
  <c r="Q3928" i="1" s="1"/>
  <c r="R3928" i="1" s="1"/>
  <c r="O3929" i="1"/>
  <c r="Q3929" i="1" s="1"/>
  <c r="R3929" i="1" s="1"/>
  <c r="O3930" i="1"/>
  <c r="Q3930" i="1" s="1"/>
  <c r="R3930" i="1" s="1"/>
  <c r="O3931" i="1"/>
  <c r="Q3931" i="1" s="1"/>
  <c r="R3931" i="1" s="1"/>
  <c r="O3932" i="1"/>
  <c r="Q3932" i="1" s="1"/>
  <c r="R3932" i="1" s="1"/>
  <c r="O3933" i="1"/>
  <c r="Q3933" i="1" s="1"/>
  <c r="R3933" i="1" s="1"/>
  <c r="O3934" i="1"/>
  <c r="Q3934" i="1" s="1"/>
  <c r="R3934" i="1" s="1"/>
  <c r="O3935" i="1"/>
  <c r="Q3935" i="1" s="1"/>
  <c r="R3935" i="1" s="1"/>
  <c r="O3936" i="1"/>
  <c r="Q3936" i="1" s="1"/>
  <c r="R3936" i="1" s="1"/>
  <c r="O3937" i="1"/>
  <c r="Q3937" i="1" s="1"/>
  <c r="R3937" i="1" s="1"/>
  <c r="O3938" i="1"/>
  <c r="Q3938" i="1" s="1"/>
  <c r="R3938" i="1" s="1"/>
  <c r="O3939" i="1"/>
  <c r="Q3939" i="1" s="1"/>
  <c r="R3939" i="1" s="1"/>
  <c r="O3940" i="1"/>
  <c r="Q3940" i="1" s="1"/>
  <c r="R3940" i="1" s="1"/>
  <c r="O3941" i="1"/>
  <c r="Q3941" i="1" s="1"/>
  <c r="R3941" i="1" s="1"/>
  <c r="O3942" i="1"/>
  <c r="Q3942" i="1" s="1"/>
  <c r="R3942" i="1" s="1"/>
  <c r="O3943" i="1"/>
  <c r="Q3943" i="1" s="1"/>
  <c r="R3943" i="1" s="1"/>
  <c r="O3944" i="1"/>
  <c r="Q3944" i="1" s="1"/>
  <c r="R3944" i="1" s="1"/>
  <c r="O3945" i="1"/>
  <c r="Q3945" i="1" s="1"/>
  <c r="R3945" i="1" s="1"/>
  <c r="O3946" i="1"/>
  <c r="Q3946" i="1" s="1"/>
  <c r="R3946" i="1" s="1"/>
  <c r="O3947" i="1"/>
  <c r="Q3947" i="1" s="1"/>
  <c r="R3947" i="1" s="1"/>
  <c r="O3948" i="1"/>
  <c r="Q3948" i="1" s="1"/>
  <c r="R3948" i="1" s="1"/>
  <c r="O3949" i="1"/>
  <c r="Q3949" i="1" s="1"/>
  <c r="R3949" i="1" s="1"/>
  <c r="O3950" i="1"/>
  <c r="Q3950" i="1" s="1"/>
  <c r="R3950" i="1" s="1"/>
  <c r="O3951" i="1"/>
  <c r="Q3951" i="1" s="1"/>
  <c r="R3951" i="1" s="1"/>
  <c r="O3952" i="1"/>
  <c r="Q3952" i="1" s="1"/>
  <c r="R3952" i="1" s="1"/>
  <c r="O3953" i="1"/>
  <c r="Q3953" i="1" s="1"/>
  <c r="R3953" i="1" s="1"/>
  <c r="O3954" i="1"/>
  <c r="Q3954" i="1" s="1"/>
  <c r="R3954" i="1" s="1"/>
  <c r="O3955" i="1"/>
  <c r="Q3955" i="1" s="1"/>
  <c r="R3955" i="1" s="1"/>
  <c r="O3956" i="1"/>
  <c r="Q3956" i="1" s="1"/>
  <c r="R3956" i="1" s="1"/>
  <c r="O3957" i="1"/>
  <c r="Q3957" i="1" s="1"/>
  <c r="R3957" i="1" s="1"/>
  <c r="O3958" i="1"/>
  <c r="Q3958" i="1" s="1"/>
  <c r="R3958" i="1" s="1"/>
  <c r="O3959" i="1"/>
  <c r="Q3959" i="1" s="1"/>
  <c r="R3959" i="1" s="1"/>
  <c r="O3960" i="1"/>
  <c r="Q3960" i="1" s="1"/>
  <c r="R3960" i="1" s="1"/>
  <c r="O3961" i="1"/>
  <c r="Q3961" i="1" s="1"/>
  <c r="R3961" i="1" s="1"/>
  <c r="O3962" i="1"/>
  <c r="Q3962" i="1" s="1"/>
  <c r="R3962" i="1" s="1"/>
  <c r="O3963" i="1"/>
  <c r="Q3963" i="1" s="1"/>
  <c r="R3963" i="1" s="1"/>
  <c r="O3964" i="1"/>
  <c r="Q3964" i="1" s="1"/>
  <c r="R3964" i="1" s="1"/>
  <c r="O3965" i="1"/>
  <c r="Q3965" i="1" s="1"/>
  <c r="R3965" i="1" s="1"/>
  <c r="O3967" i="1"/>
  <c r="Q3967" i="1" s="1"/>
  <c r="R3967" i="1" s="1"/>
  <c r="O3968" i="1"/>
  <c r="Q3968" i="1" s="1"/>
  <c r="R3968" i="1" s="1"/>
  <c r="O3969" i="1"/>
  <c r="Q3969" i="1" s="1"/>
  <c r="R3969" i="1" s="1"/>
  <c r="O3970" i="1"/>
  <c r="Q3970" i="1" s="1"/>
  <c r="R3970" i="1" s="1"/>
  <c r="O3971" i="1"/>
  <c r="Q3971" i="1" s="1"/>
  <c r="R3971" i="1" s="1"/>
  <c r="O3972" i="1"/>
  <c r="Q3972" i="1" s="1"/>
  <c r="R3972" i="1" s="1"/>
  <c r="O3973" i="1"/>
  <c r="Q3973" i="1" s="1"/>
  <c r="R3973" i="1" s="1"/>
  <c r="O3974" i="1"/>
  <c r="Q3974" i="1" s="1"/>
  <c r="R3974" i="1" s="1"/>
  <c r="O3976" i="1"/>
  <c r="Q3976" i="1" s="1"/>
  <c r="R3976" i="1" s="1"/>
  <c r="O3977" i="1"/>
  <c r="Q3977" i="1" s="1"/>
  <c r="R3977" i="1" s="1"/>
  <c r="O3978" i="1"/>
  <c r="Q3978" i="1" s="1"/>
  <c r="R3978" i="1" s="1"/>
  <c r="O3979" i="1"/>
  <c r="Q3979" i="1" s="1"/>
  <c r="R3979" i="1" s="1"/>
  <c r="O3980" i="1"/>
  <c r="Q3980" i="1" s="1"/>
  <c r="R3980" i="1" s="1"/>
  <c r="O3981" i="1"/>
  <c r="Q3981" i="1" s="1"/>
  <c r="R3981" i="1" s="1"/>
  <c r="O3982" i="1"/>
  <c r="Q3982" i="1" s="1"/>
  <c r="R3982" i="1" s="1"/>
  <c r="O3983" i="1"/>
  <c r="Q3983" i="1" s="1"/>
  <c r="R3983" i="1" s="1"/>
  <c r="O3984" i="1"/>
  <c r="Q3984" i="1" s="1"/>
  <c r="R3984" i="1" s="1"/>
  <c r="O3985" i="1"/>
  <c r="Q3985" i="1" s="1"/>
  <c r="R3985" i="1" s="1"/>
  <c r="O3986" i="1"/>
  <c r="Q3986" i="1" s="1"/>
  <c r="R3986" i="1" s="1"/>
  <c r="O3988" i="1"/>
  <c r="Q3988" i="1" s="1"/>
  <c r="R3988" i="1" s="1"/>
  <c r="O3989" i="1"/>
  <c r="Q3989" i="1" s="1"/>
  <c r="R3989" i="1" s="1"/>
  <c r="O3990" i="1"/>
  <c r="Q3990" i="1" s="1"/>
  <c r="R3990" i="1" s="1"/>
  <c r="O3992" i="1"/>
  <c r="Q3992" i="1" s="1"/>
  <c r="R3992" i="1" s="1"/>
  <c r="O3993" i="1"/>
  <c r="Q3993" i="1" s="1"/>
  <c r="R3993" i="1" s="1"/>
  <c r="O3994" i="1"/>
  <c r="Q3994" i="1" s="1"/>
  <c r="R3994" i="1" s="1"/>
  <c r="O3995" i="1"/>
  <c r="Q3995" i="1" s="1"/>
  <c r="R3995" i="1" s="1"/>
  <c r="O3996" i="1"/>
  <c r="Q3996" i="1" s="1"/>
  <c r="R3996" i="1" s="1"/>
  <c r="O3997" i="1"/>
  <c r="Q3997" i="1" s="1"/>
  <c r="R3997" i="1" s="1"/>
  <c r="O3998" i="1"/>
  <c r="Q3998" i="1" s="1"/>
  <c r="R3998" i="1" s="1"/>
  <c r="O3999" i="1"/>
  <c r="Q3999" i="1" s="1"/>
  <c r="R3999" i="1" s="1"/>
  <c r="O4001" i="1"/>
  <c r="Q4001" i="1" s="1"/>
  <c r="R4001" i="1" s="1"/>
  <c r="O4002" i="1"/>
  <c r="Q4002" i="1" s="1"/>
  <c r="R4002" i="1" s="1"/>
  <c r="O4003" i="1"/>
  <c r="Q4003" i="1" s="1"/>
  <c r="R4003" i="1" s="1"/>
  <c r="O4004" i="1"/>
  <c r="Q4004" i="1" s="1"/>
  <c r="R4004" i="1" s="1"/>
  <c r="O4005" i="1"/>
  <c r="Q4005" i="1" s="1"/>
  <c r="R4005" i="1" s="1"/>
  <c r="O4006" i="1"/>
  <c r="Q4006" i="1" s="1"/>
  <c r="R4006" i="1" s="1"/>
  <c r="O4007" i="1"/>
  <c r="Q4007" i="1" s="1"/>
  <c r="R4007" i="1" s="1"/>
  <c r="O4008" i="1"/>
  <c r="Q4008" i="1" s="1"/>
  <c r="R4008" i="1" s="1"/>
  <c r="O4009" i="1"/>
  <c r="Q4009" i="1" s="1"/>
  <c r="R4009" i="1" s="1"/>
  <c r="O4010" i="1"/>
  <c r="Q4010" i="1" s="1"/>
  <c r="R4010" i="1" s="1"/>
  <c r="O4011" i="1"/>
  <c r="Q4011" i="1" s="1"/>
  <c r="R4011" i="1" s="1"/>
  <c r="O4012" i="1"/>
  <c r="Q4012" i="1" s="1"/>
  <c r="R4012" i="1" s="1"/>
  <c r="O4013" i="1"/>
  <c r="Q4013" i="1" s="1"/>
  <c r="R4013" i="1" s="1"/>
  <c r="O4015" i="1"/>
  <c r="Q4015" i="1" s="1"/>
  <c r="R4015" i="1" s="1"/>
  <c r="O4017" i="1"/>
  <c r="Q4017" i="1" s="1"/>
  <c r="R4017" i="1" s="1"/>
  <c r="O4018" i="1"/>
  <c r="Q4018" i="1" s="1"/>
  <c r="R4018" i="1" s="1"/>
  <c r="O4019" i="1"/>
  <c r="Q4019" i="1" s="1"/>
  <c r="R4019" i="1" s="1"/>
  <c r="O4020" i="1"/>
  <c r="Q4020" i="1" s="1"/>
  <c r="R4020" i="1" s="1"/>
  <c r="O4021" i="1"/>
  <c r="Q4021" i="1" s="1"/>
  <c r="R4021" i="1" s="1"/>
  <c r="O4022" i="1"/>
  <c r="Q4022" i="1" s="1"/>
  <c r="R4022" i="1" s="1"/>
  <c r="O4023" i="1"/>
  <c r="Q4023" i="1" s="1"/>
  <c r="R4023" i="1" s="1"/>
  <c r="O4024" i="1"/>
  <c r="Q4024" i="1" s="1"/>
  <c r="R4024" i="1" s="1"/>
  <c r="O4025" i="1"/>
  <c r="Q4025" i="1" s="1"/>
  <c r="R4025" i="1" s="1"/>
  <c r="O4026" i="1"/>
  <c r="Q4026" i="1" s="1"/>
  <c r="R4026" i="1" s="1"/>
  <c r="O4027" i="1"/>
  <c r="Q4027" i="1" s="1"/>
  <c r="R4027" i="1" s="1"/>
  <c r="O4028" i="1"/>
  <c r="Q4028" i="1" s="1"/>
  <c r="R4028" i="1" s="1"/>
  <c r="O4029" i="1"/>
  <c r="Q4029" i="1" s="1"/>
  <c r="R4029" i="1" s="1"/>
  <c r="O4030" i="1"/>
  <c r="Q4030" i="1" s="1"/>
  <c r="R4030" i="1" s="1"/>
  <c r="O4031" i="1"/>
  <c r="Q4031" i="1" s="1"/>
  <c r="R4031" i="1" s="1"/>
  <c r="O4032" i="1"/>
  <c r="Q4032" i="1" s="1"/>
  <c r="R4032" i="1" s="1"/>
  <c r="O4033" i="1"/>
  <c r="Q4033" i="1" s="1"/>
  <c r="R4033" i="1" s="1"/>
  <c r="O4034" i="1"/>
  <c r="Q4034" i="1" s="1"/>
  <c r="R4034" i="1" s="1"/>
  <c r="O4035" i="1"/>
  <c r="Q4035" i="1" s="1"/>
  <c r="R4035" i="1" s="1"/>
  <c r="O4036" i="1"/>
  <c r="Q4036" i="1" s="1"/>
  <c r="R4036" i="1" s="1"/>
  <c r="O4037" i="1"/>
  <c r="Q4037" i="1" s="1"/>
  <c r="R4037" i="1" s="1"/>
  <c r="O4038" i="1"/>
  <c r="Q4038" i="1" s="1"/>
  <c r="R4038" i="1" s="1"/>
  <c r="O4039" i="1"/>
  <c r="Q4039" i="1" s="1"/>
  <c r="R4039" i="1" s="1"/>
  <c r="O4041" i="1"/>
  <c r="Q4041" i="1" s="1"/>
  <c r="R4041" i="1" s="1"/>
  <c r="O4042" i="1"/>
  <c r="Q4042" i="1" s="1"/>
  <c r="R4042" i="1" s="1"/>
  <c r="O4043" i="1"/>
  <c r="Q4043" i="1" s="1"/>
  <c r="R4043" i="1" s="1"/>
  <c r="O4044" i="1"/>
  <c r="Q4044" i="1" s="1"/>
  <c r="R4044" i="1" s="1"/>
  <c r="O4045" i="1"/>
  <c r="Q4045" i="1" s="1"/>
  <c r="R4045" i="1" s="1"/>
  <c r="O4046" i="1"/>
  <c r="Q4046" i="1" s="1"/>
  <c r="R4046" i="1" s="1"/>
  <c r="O4047" i="1"/>
  <c r="Q4047" i="1" s="1"/>
  <c r="R4047" i="1" s="1"/>
  <c r="O4049" i="1"/>
  <c r="Q4049" i="1" s="1"/>
  <c r="R4049" i="1" s="1"/>
  <c r="O4050" i="1"/>
  <c r="Q4050" i="1" s="1"/>
  <c r="R4050" i="1" s="1"/>
  <c r="O4051" i="1"/>
  <c r="Q4051" i="1" s="1"/>
  <c r="R4051" i="1" s="1"/>
  <c r="O4052" i="1"/>
  <c r="Q4052" i="1" s="1"/>
  <c r="R4052" i="1" s="1"/>
  <c r="O4053" i="1"/>
  <c r="Q4053" i="1" s="1"/>
  <c r="R4053" i="1" s="1"/>
  <c r="O4054" i="1"/>
  <c r="Q4054" i="1" s="1"/>
  <c r="R4054" i="1" s="1"/>
  <c r="O4056" i="1"/>
  <c r="Q4056" i="1" s="1"/>
  <c r="R4056" i="1" s="1"/>
  <c r="O4057" i="1"/>
  <c r="Q4057" i="1" s="1"/>
  <c r="R4057" i="1" s="1"/>
  <c r="O4058" i="1"/>
  <c r="Q4058" i="1" s="1"/>
  <c r="R4058" i="1" s="1"/>
  <c r="O4059" i="1"/>
  <c r="Q4059" i="1" s="1"/>
  <c r="R4059" i="1" s="1"/>
  <c r="O4060" i="1"/>
  <c r="Q4060" i="1" s="1"/>
  <c r="R4060" i="1" s="1"/>
  <c r="O4061" i="1"/>
  <c r="Q4061" i="1" s="1"/>
  <c r="R4061" i="1" s="1"/>
  <c r="O4062" i="1"/>
  <c r="Q4062" i="1" s="1"/>
  <c r="R4062" i="1" s="1"/>
  <c r="O4063" i="1"/>
  <c r="Q4063" i="1" s="1"/>
  <c r="R4063" i="1" s="1"/>
  <c r="O4064" i="1"/>
  <c r="Q4064" i="1" s="1"/>
  <c r="R4064" i="1" s="1"/>
  <c r="O4065" i="1"/>
  <c r="Q4065" i="1" s="1"/>
  <c r="R4065" i="1" s="1"/>
  <c r="O4066" i="1"/>
  <c r="Q4066" i="1" s="1"/>
  <c r="R4066" i="1" s="1"/>
  <c r="O4067" i="1"/>
  <c r="Q4067" i="1" s="1"/>
  <c r="R4067" i="1" s="1"/>
  <c r="O4068" i="1"/>
  <c r="Q4068" i="1" s="1"/>
  <c r="R4068" i="1" s="1"/>
  <c r="O4069" i="1"/>
  <c r="Q4069" i="1" s="1"/>
  <c r="R4069" i="1" s="1"/>
  <c r="O4070" i="1"/>
  <c r="Q4070" i="1" s="1"/>
  <c r="R4070" i="1" s="1"/>
  <c r="O4071" i="1"/>
  <c r="Q4071" i="1" s="1"/>
  <c r="R4071" i="1" s="1"/>
  <c r="O4072" i="1"/>
  <c r="Q4072" i="1" s="1"/>
  <c r="R4072" i="1" s="1"/>
  <c r="O4073" i="1"/>
  <c r="Q4073" i="1" s="1"/>
  <c r="R4073" i="1" s="1"/>
  <c r="O4074" i="1"/>
  <c r="Q4074" i="1" s="1"/>
  <c r="R4074" i="1" s="1"/>
  <c r="O4075" i="1"/>
  <c r="Q4075" i="1" s="1"/>
  <c r="R4075" i="1" s="1"/>
  <c r="O4076" i="1"/>
  <c r="Q4076" i="1" s="1"/>
  <c r="R4076" i="1" s="1"/>
  <c r="O4077" i="1"/>
  <c r="Q4077" i="1" s="1"/>
  <c r="R4077" i="1" s="1"/>
  <c r="O4078" i="1"/>
  <c r="Q4078" i="1" s="1"/>
  <c r="R4078" i="1" s="1"/>
  <c r="O4080" i="1"/>
  <c r="Q4080" i="1" s="1"/>
  <c r="R4080" i="1" s="1"/>
  <c r="O4083" i="1"/>
  <c r="Q4083" i="1" s="1"/>
  <c r="R4083" i="1" s="1"/>
  <c r="O4084" i="1"/>
  <c r="Q4084" i="1" s="1"/>
  <c r="R4084" i="1" s="1"/>
  <c r="O4085" i="1"/>
  <c r="Q4085" i="1" s="1"/>
  <c r="R4085" i="1" s="1"/>
  <c r="O4086" i="1"/>
  <c r="Q4086" i="1" s="1"/>
  <c r="R4086" i="1" s="1"/>
  <c r="O4087" i="1"/>
  <c r="Q4087" i="1" s="1"/>
  <c r="R4087" i="1" s="1"/>
  <c r="O4089" i="1"/>
  <c r="Q4089" i="1" s="1"/>
  <c r="R4089" i="1" s="1"/>
  <c r="O4090" i="1"/>
  <c r="Q4090" i="1" s="1"/>
  <c r="R4090" i="1" s="1"/>
  <c r="O4091" i="1"/>
  <c r="Q4091" i="1" s="1"/>
  <c r="R4091" i="1" s="1"/>
  <c r="O4092" i="1"/>
  <c r="Q4092" i="1" s="1"/>
  <c r="R4092" i="1" s="1"/>
  <c r="O4093" i="1"/>
  <c r="Q4093" i="1" s="1"/>
  <c r="R4093" i="1" s="1"/>
  <c r="O4094" i="1"/>
  <c r="Q4094" i="1" s="1"/>
  <c r="R4094" i="1" s="1"/>
  <c r="O4095" i="1"/>
  <c r="Q4095" i="1" s="1"/>
  <c r="R4095" i="1" s="1"/>
  <c r="O4096" i="1"/>
  <c r="Q4096" i="1" s="1"/>
  <c r="R4096" i="1" s="1"/>
  <c r="O4097" i="1"/>
  <c r="Q4097" i="1" s="1"/>
  <c r="R4097" i="1" s="1"/>
  <c r="O4098" i="1"/>
  <c r="Q4098" i="1" s="1"/>
  <c r="R4098" i="1" s="1"/>
  <c r="O4099" i="1"/>
  <c r="Q4099" i="1" s="1"/>
  <c r="R4099" i="1" s="1"/>
  <c r="O4100" i="1"/>
  <c r="Q4100" i="1" s="1"/>
  <c r="R4100" i="1" s="1"/>
  <c r="O4101" i="1"/>
  <c r="Q4101" i="1" s="1"/>
  <c r="R4101" i="1" s="1"/>
  <c r="O4102" i="1"/>
  <c r="Q4102" i="1" s="1"/>
  <c r="R4102" i="1" s="1"/>
  <c r="O4103" i="1"/>
  <c r="Q4103" i="1" s="1"/>
  <c r="R4103" i="1" s="1"/>
  <c r="O4104" i="1"/>
  <c r="Q4104" i="1" s="1"/>
  <c r="R4104" i="1" s="1"/>
  <c r="O4105" i="1"/>
  <c r="Q4105" i="1" s="1"/>
  <c r="R4105" i="1" s="1"/>
  <c r="O4106" i="1"/>
  <c r="Q4106" i="1" s="1"/>
  <c r="R4106" i="1" s="1"/>
  <c r="O4107" i="1"/>
  <c r="Q4107" i="1" s="1"/>
  <c r="R4107" i="1" s="1"/>
  <c r="O4108" i="1"/>
  <c r="Q4108" i="1" s="1"/>
  <c r="R4108" i="1" s="1"/>
  <c r="O4109" i="1"/>
  <c r="Q4109" i="1" s="1"/>
  <c r="R4109" i="1" s="1"/>
  <c r="O4110" i="1"/>
  <c r="Q4110" i="1" s="1"/>
  <c r="R4110" i="1" s="1"/>
  <c r="O4111" i="1"/>
  <c r="Q4111" i="1" s="1"/>
  <c r="R4111" i="1" s="1"/>
  <c r="O4112" i="1"/>
  <c r="Q4112" i="1" s="1"/>
  <c r="R4112" i="1" s="1"/>
  <c r="O4113" i="1"/>
  <c r="Q4113" i="1" s="1"/>
  <c r="R4113" i="1" s="1"/>
  <c r="O4115" i="1"/>
  <c r="Q4115" i="1" s="1"/>
  <c r="R4115" i="1" s="1"/>
  <c r="O4116" i="1"/>
  <c r="Q4116" i="1" s="1"/>
  <c r="R4116" i="1" s="1"/>
  <c r="O4117" i="1"/>
  <c r="Q4117" i="1" s="1"/>
  <c r="R4117" i="1" s="1"/>
  <c r="O4118" i="1"/>
  <c r="Q4118" i="1" s="1"/>
  <c r="R4118" i="1" s="1"/>
  <c r="O4119" i="1"/>
  <c r="Q4119" i="1" s="1"/>
  <c r="R4119" i="1" s="1"/>
  <c r="O4120" i="1"/>
  <c r="Q4120" i="1" s="1"/>
  <c r="R4120" i="1" s="1"/>
  <c r="O4121" i="1"/>
  <c r="Q4121" i="1" s="1"/>
  <c r="R4121" i="1" s="1"/>
  <c r="O4122" i="1"/>
  <c r="Q4122" i="1" s="1"/>
  <c r="R4122" i="1" s="1"/>
  <c r="O4123" i="1"/>
  <c r="Q4123" i="1" s="1"/>
  <c r="R4123" i="1" s="1"/>
  <c r="O4124" i="1"/>
  <c r="Q4124" i="1" s="1"/>
  <c r="R4124" i="1" s="1"/>
  <c r="O4125" i="1"/>
  <c r="Q4125" i="1" s="1"/>
  <c r="R4125" i="1" s="1"/>
  <c r="O4126" i="1"/>
  <c r="Q4126" i="1" s="1"/>
  <c r="R4126" i="1" s="1"/>
  <c r="O4127" i="1"/>
  <c r="Q4127" i="1" s="1"/>
  <c r="R4127" i="1" s="1"/>
  <c r="O4128" i="1"/>
  <c r="Q4128" i="1" s="1"/>
  <c r="R4128" i="1" s="1"/>
  <c r="O4129" i="1"/>
  <c r="Q4129" i="1" s="1"/>
  <c r="R4129" i="1" s="1"/>
  <c r="O4130" i="1"/>
  <c r="Q4130" i="1" s="1"/>
  <c r="R4130" i="1" s="1"/>
  <c r="O4131" i="1"/>
  <c r="Q4131" i="1" s="1"/>
  <c r="R4131" i="1" s="1"/>
  <c r="O4132" i="1"/>
  <c r="Q4132" i="1" s="1"/>
  <c r="R4132" i="1" s="1"/>
  <c r="O4133" i="1"/>
  <c r="Q4133" i="1" s="1"/>
  <c r="R4133" i="1" s="1"/>
  <c r="O4134" i="1"/>
  <c r="Q4134" i="1" s="1"/>
  <c r="R4134" i="1" s="1"/>
  <c r="O4135" i="1"/>
  <c r="Q4135" i="1" s="1"/>
  <c r="R4135" i="1" s="1"/>
  <c r="O4136" i="1"/>
  <c r="Q4136" i="1" s="1"/>
  <c r="R4136" i="1" s="1"/>
  <c r="O4137" i="1"/>
  <c r="Q4137" i="1" s="1"/>
  <c r="R4137" i="1" s="1"/>
  <c r="O4138" i="1"/>
  <c r="Q4138" i="1" s="1"/>
  <c r="R4138" i="1" s="1"/>
  <c r="O4139" i="1"/>
  <c r="Q4139" i="1" s="1"/>
  <c r="R4139" i="1" s="1"/>
  <c r="O4140" i="1"/>
  <c r="Q4140" i="1" s="1"/>
  <c r="R4140" i="1" s="1"/>
  <c r="O4141" i="1"/>
  <c r="Q4141" i="1" s="1"/>
  <c r="R4141" i="1" s="1"/>
  <c r="O4142" i="1"/>
  <c r="Q4142" i="1" s="1"/>
  <c r="R4142" i="1" s="1"/>
  <c r="O4143" i="1"/>
  <c r="Q4143" i="1" s="1"/>
  <c r="R4143" i="1" s="1"/>
  <c r="O4144" i="1"/>
  <c r="Q4144" i="1" s="1"/>
  <c r="R4144" i="1" s="1"/>
  <c r="O4145" i="1"/>
  <c r="Q4145" i="1" s="1"/>
  <c r="R4145" i="1" s="1"/>
  <c r="O4146" i="1"/>
  <c r="Q4146" i="1" s="1"/>
  <c r="R4146" i="1" s="1"/>
  <c r="O4147" i="1"/>
  <c r="Q4147" i="1" s="1"/>
  <c r="R4147" i="1" s="1"/>
  <c r="O4148" i="1"/>
  <c r="Q4148" i="1" s="1"/>
  <c r="R4148" i="1" s="1"/>
  <c r="O4149" i="1"/>
  <c r="Q4149" i="1" s="1"/>
  <c r="R4149" i="1" s="1"/>
  <c r="O4150" i="1"/>
  <c r="Q4150" i="1" s="1"/>
  <c r="R4150" i="1" s="1"/>
  <c r="O4151" i="1"/>
  <c r="Q4151" i="1" s="1"/>
  <c r="R4151" i="1" s="1"/>
  <c r="O4152" i="1"/>
  <c r="Q4152" i="1" s="1"/>
  <c r="R4152" i="1" s="1"/>
  <c r="O4153" i="1"/>
  <c r="Q4153" i="1" s="1"/>
  <c r="R4153" i="1" s="1"/>
  <c r="O4154" i="1"/>
  <c r="Q4154" i="1" s="1"/>
  <c r="R4154" i="1" s="1"/>
  <c r="O4155" i="1"/>
  <c r="Q4155" i="1" s="1"/>
  <c r="R4155" i="1" s="1"/>
  <c r="O4156" i="1"/>
  <c r="Q4156" i="1" s="1"/>
  <c r="R4156" i="1" s="1"/>
  <c r="O4157" i="1"/>
  <c r="Q4157" i="1" s="1"/>
  <c r="R4157" i="1" s="1"/>
  <c r="O4158" i="1"/>
  <c r="Q4158" i="1" s="1"/>
  <c r="R4158" i="1" s="1"/>
  <c r="O4159" i="1"/>
  <c r="Q4159" i="1" s="1"/>
  <c r="R4159" i="1" s="1"/>
  <c r="O4160" i="1"/>
  <c r="Q4160" i="1" s="1"/>
  <c r="R4160" i="1" s="1"/>
  <c r="O4161" i="1"/>
  <c r="Q4161" i="1" s="1"/>
  <c r="R4161" i="1" s="1"/>
  <c r="O4162" i="1"/>
  <c r="Q4162" i="1" s="1"/>
  <c r="R4162" i="1" s="1"/>
  <c r="O4163" i="1"/>
  <c r="Q4163" i="1" s="1"/>
  <c r="R4163" i="1" s="1"/>
  <c r="O4164" i="1"/>
  <c r="Q4164" i="1" s="1"/>
  <c r="R4164" i="1" s="1"/>
  <c r="O4165" i="1"/>
  <c r="Q4165" i="1" s="1"/>
  <c r="R4165" i="1" s="1"/>
  <c r="O4166" i="1"/>
  <c r="Q4166" i="1" s="1"/>
  <c r="R4166" i="1" s="1"/>
  <c r="O4167" i="1"/>
  <c r="Q4167" i="1" s="1"/>
  <c r="R4167" i="1" s="1"/>
  <c r="O4168" i="1"/>
  <c r="Q4168" i="1" s="1"/>
  <c r="R4168" i="1" s="1"/>
  <c r="O4169" i="1"/>
  <c r="Q4169" i="1" s="1"/>
  <c r="R4169" i="1" s="1"/>
  <c r="O4170" i="1"/>
  <c r="Q4170" i="1" s="1"/>
  <c r="R4170" i="1" s="1"/>
  <c r="O4171" i="1"/>
  <c r="Q4171" i="1" s="1"/>
  <c r="R4171" i="1" s="1"/>
  <c r="O4172" i="1"/>
  <c r="Q4172" i="1" s="1"/>
  <c r="R4172" i="1" s="1"/>
  <c r="O4173" i="1"/>
  <c r="Q4173" i="1" s="1"/>
  <c r="R4173" i="1" s="1"/>
  <c r="O4174" i="1"/>
  <c r="Q4174" i="1" s="1"/>
  <c r="R4174" i="1" s="1"/>
  <c r="O4175" i="1"/>
  <c r="Q4175" i="1" s="1"/>
  <c r="R4175" i="1" s="1"/>
  <c r="O4176" i="1"/>
  <c r="Q4176" i="1" s="1"/>
  <c r="R4176" i="1" s="1"/>
  <c r="O4177" i="1"/>
  <c r="Q4177" i="1" s="1"/>
  <c r="R4177" i="1" s="1"/>
  <c r="O4178" i="1"/>
  <c r="Q4178" i="1" s="1"/>
  <c r="R4178" i="1" s="1"/>
  <c r="O4179" i="1"/>
  <c r="Q4179" i="1" s="1"/>
  <c r="R4179" i="1" s="1"/>
  <c r="O4180" i="1"/>
  <c r="Q4180" i="1" s="1"/>
  <c r="R4180" i="1" s="1"/>
  <c r="O4181" i="1"/>
  <c r="Q4181" i="1" s="1"/>
  <c r="R4181" i="1" s="1"/>
  <c r="O4182" i="1"/>
  <c r="Q4182" i="1" s="1"/>
  <c r="R4182" i="1" s="1"/>
  <c r="O4183" i="1"/>
  <c r="Q4183" i="1" s="1"/>
  <c r="R4183" i="1" s="1"/>
  <c r="O4184" i="1"/>
  <c r="Q4184" i="1" s="1"/>
  <c r="R4184" i="1" s="1"/>
  <c r="O4185" i="1"/>
  <c r="Q4185" i="1" s="1"/>
  <c r="R4185" i="1" s="1"/>
  <c r="O4186" i="1"/>
  <c r="Q4186" i="1" s="1"/>
  <c r="R4186" i="1" s="1"/>
  <c r="O4187" i="1"/>
  <c r="Q4187" i="1" s="1"/>
  <c r="R4187" i="1" s="1"/>
  <c r="O4188" i="1"/>
  <c r="Q4188" i="1" s="1"/>
  <c r="R4188" i="1" s="1"/>
  <c r="O4189" i="1"/>
  <c r="Q4189" i="1" s="1"/>
  <c r="R4189" i="1" s="1"/>
  <c r="O4190" i="1"/>
  <c r="Q4190" i="1" s="1"/>
  <c r="R4190" i="1" s="1"/>
  <c r="O4191" i="1"/>
  <c r="Q4191" i="1" s="1"/>
  <c r="R4191" i="1" s="1"/>
  <c r="O4192" i="1"/>
  <c r="Q4192" i="1" s="1"/>
  <c r="R4192" i="1" s="1"/>
  <c r="O4193" i="1"/>
  <c r="Q4193" i="1" s="1"/>
  <c r="R4193" i="1" s="1"/>
  <c r="O4194" i="1"/>
  <c r="Q4194" i="1" s="1"/>
  <c r="R4194" i="1" s="1"/>
  <c r="O4195" i="1"/>
  <c r="Q4195" i="1" s="1"/>
  <c r="R4195" i="1" s="1"/>
  <c r="O4196" i="1"/>
  <c r="Q4196" i="1" s="1"/>
  <c r="R4196" i="1" s="1"/>
  <c r="O4197" i="1"/>
  <c r="Q4197" i="1" s="1"/>
  <c r="R4197" i="1" s="1"/>
  <c r="O4198" i="1"/>
  <c r="Q4198" i="1" s="1"/>
  <c r="R4198" i="1" s="1"/>
  <c r="O4199" i="1"/>
  <c r="Q4199" i="1" s="1"/>
  <c r="R4199" i="1" s="1"/>
  <c r="O4200" i="1"/>
  <c r="Q4200" i="1" s="1"/>
  <c r="R4200" i="1" s="1"/>
  <c r="O4201" i="1"/>
  <c r="Q4201" i="1" s="1"/>
  <c r="R4201" i="1" s="1"/>
  <c r="O4202" i="1"/>
  <c r="Q4202" i="1" s="1"/>
  <c r="R4202" i="1" s="1"/>
  <c r="O4203" i="1"/>
  <c r="Q4203" i="1" s="1"/>
  <c r="R4203" i="1" s="1"/>
  <c r="O4204" i="1"/>
  <c r="Q4204" i="1" s="1"/>
  <c r="R4204" i="1" s="1"/>
  <c r="O4205" i="1"/>
  <c r="Q4205" i="1" s="1"/>
  <c r="R4205" i="1" s="1"/>
  <c r="O4206" i="1"/>
  <c r="Q4206" i="1" s="1"/>
  <c r="R4206" i="1" s="1"/>
  <c r="O4207" i="1"/>
  <c r="Q4207" i="1" s="1"/>
  <c r="R4207" i="1" s="1"/>
  <c r="O4208" i="1"/>
  <c r="Q4208" i="1" s="1"/>
  <c r="R4208" i="1" s="1"/>
  <c r="O4209" i="1"/>
  <c r="Q4209" i="1" s="1"/>
  <c r="R4209" i="1" s="1"/>
  <c r="O4210" i="1"/>
  <c r="Q4210" i="1" s="1"/>
  <c r="R4210" i="1" s="1"/>
  <c r="O4211" i="1"/>
  <c r="Q4211" i="1" s="1"/>
  <c r="R4211" i="1" s="1"/>
  <c r="O4213" i="1"/>
  <c r="Q4213" i="1" s="1"/>
  <c r="R4213" i="1" s="1"/>
  <c r="O4214" i="1"/>
  <c r="Q4214" i="1" s="1"/>
  <c r="R4214" i="1" s="1"/>
  <c r="O4215" i="1"/>
  <c r="Q4215" i="1" s="1"/>
  <c r="R4215" i="1" s="1"/>
  <c r="O4216" i="1"/>
  <c r="Q4216" i="1" s="1"/>
  <c r="R4216" i="1" s="1"/>
  <c r="O4217" i="1"/>
  <c r="Q4217" i="1" s="1"/>
  <c r="R4217" i="1" s="1"/>
  <c r="O4218" i="1"/>
  <c r="Q4218" i="1" s="1"/>
  <c r="R4218" i="1" s="1"/>
  <c r="O4219" i="1"/>
  <c r="Q4219" i="1" s="1"/>
  <c r="R4219" i="1" s="1"/>
  <c r="O4221" i="1"/>
  <c r="Q4221" i="1" s="1"/>
  <c r="R4221" i="1" s="1"/>
  <c r="O4222" i="1"/>
  <c r="Q4222" i="1" s="1"/>
  <c r="R4222" i="1" s="1"/>
  <c r="O4223" i="1"/>
  <c r="Q4223" i="1" s="1"/>
  <c r="R4223" i="1" s="1"/>
  <c r="O4224" i="1"/>
  <c r="Q4224" i="1" s="1"/>
  <c r="R4224" i="1" s="1"/>
  <c r="O4225" i="1"/>
  <c r="Q4225" i="1" s="1"/>
  <c r="R4225" i="1" s="1"/>
  <c r="O4226" i="1"/>
  <c r="Q4226" i="1" s="1"/>
  <c r="R4226" i="1" s="1"/>
  <c r="O4227" i="1"/>
  <c r="Q4227" i="1" s="1"/>
  <c r="R4227" i="1" s="1"/>
  <c r="O4228" i="1"/>
  <c r="Q4228" i="1" s="1"/>
  <c r="R4228" i="1" s="1"/>
  <c r="O4229" i="1"/>
  <c r="Q4229" i="1" s="1"/>
  <c r="R4229" i="1" s="1"/>
  <c r="O4230" i="1"/>
  <c r="Q4230" i="1" s="1"/>
  <c r="R4230" i="1" s="1"/>
  <c r="O4231" i="1"/>
  <c r="Q4231" i="1" s="1"/>
  <c r="R4231" i="1" s="1"/>
  <c r="O4232" i="1"/>
  <c r="Q4232" i="1" s="1"/>
  <c r="R4232" i="1" s="1"/>
  <c r="O4233" i="1"/>
  <c r="Q4233" i="1" s="1"/>
  <c r="R4233" i="1" s="1"/>
  <c r="O4234" i="1"/>
  <c r="Q4234" i="1" s="1"/>
  <c r="R4234" i="1" s="1"/>
  <c r="O4235" i="1"/>
  <c r="Q4235" i="1" s="1"/>
  <c r="R4235" i="1" s="1"/>
  <c r="O4236" i="1"/>
  <c r="Q4236" i="1" s="1"/>
  <c r="R4236" i="1" s="1"/>
  <c r="O4237" i="1"/>
  <c r="Q4237" i="1" s="1"/>
  <c r="R4237" i="1" s="1"/>
  <c r="O4238" i="1"/>
  <c r="Q4238" i="1" s="1"/>
  <c r="R4238" i="1" s="1"/>
  <c r="O4239" i="1"/>
  <c r="Q4239" i="1" s="1"/>
  <c r="R4239" i="1" s="1"/>
  <c r="O4240" i="1"/>
  <c r="Q4240" i="1" s="1"/>
  <c r="R4240" i="1" s="1"/>
  <c r="O4241" i="1"/>
  <c r="Q4241" i="1" s="1"/>
  <c r="R4241" i="1" s="1"/>
  <c r="O4242" i="1"/>
  <c r="Q4242" i="1" s="1"/>
  <c r="R4242" i="1" s="1"/>
  <c r="O4243" i="1"/>
  <c r="Q4243" i="1" s="1"/>
  <c r="R4243" i="1" s="1"/>
  <c r="O4244" i="1"/>
  <c r="Q4244" i="1" s="1"/>
  <c r="R4244" i="1" s="1"/>
  <c r="O4245" i="1"/>
  <c r="Q4245" i="1" s="1"/>
  <c r="R4245" i="1" s="1"/>
  <c r="O4246" i="1"/>
  <c r="Q4246" i="1" s="1"/>
  <c r="R4246" i="1" s="1"/>
  <c r="O4250" i="1"/>
  <c r="Q4250" i="1" s="1"/>
  <c r="R4250" i="1" s="1"/>
  <c r="O4251" i="1"/>
  <c r="Q4251" i="1" s="1"/>
  <c r="R4251" i="1" s="1"/>
  <c r="O4252" i="1"/>
  <c r="Q4252" i="1" s="1"/>
  <c r="R4252" i="1" s="1"/>
  <c r="O4253" i="1"/>
  <c r="Q4253" i="1" s="1"/>
  <c r="R4253" i="1" s="1"/>
  <c r="O4254" i="1"/>
  <c r="Q4254" i="1" s="1"/>
  <c r="R4254" i="1" s="1"/>
  <c r="O4255" i="1"/>
  <c r="Q4255" i="1" s="1"/>
  <c r="R4255" i="1" s="1"/>
  <c r="O4256" i="1"/>
  <c r="Q4256" i="1" s="1"/>
  <c r="R4256" i="1" s="1"/>
  <c r="O4257" i="1"/>
  <c r="Q4257" i="1" s="1"/>
  <c r="R4257" i="1" s="1"/>
  <c r="O4258" i="1"/>
  <c r="Q4258" i="1" s="1"/>
  <c r="R4258" i="1" s="1"/>
  <c r="O4259" i="1"/>
  <c r="Q4259" i="1" s="1"/>
  <c r="R4259" i="1" s="1"/>
  <c r="O4260" i="1"/>
  <c r="Q4260" i="1" s="1"/>
  <c r="R4260" i="1" s="1"/>
  <c r="O4261" i="1"/>
  <c r="Q4261" i="1" s="1"/>
  <c r="R4261" i="1" s="1"/>
  <c r="O4262" i="1"/>
  <c r="Q4262" i="1" s="1"/>
  <c r="R4262" i="1" s="1"/>
  <c r="O4264" i="1"/>
  <c r="Q4264" i="1" s="1"/>
  <c r="R4264" i="1" s="1"/>
  <c r="O4265" i="1"/>
  <c r="Q4265" i="1" s="1"/>
  <c r="R4265" i="1" s="1"/>
  <c r="O4266" i="1"/>
  <c r="Q4266" i="1" s="1"/>
  <c r="R4266" i="1" s="1"/>
  <c r="O4267" i="1"/>
  <c r="Q4267" i="1" s="1"/>
  <c r="R4267" i="1" s="1"/>
  <c r="O4268" i="1"/>
  <c r="Q4268" i="1" s="1"/>
  <c r="R4268" i="1" s="1"/>
  <c r="O4269" i="1"/>
  <c r="Q4269" i="1" s="1"/>
  <c r="R4269" i="1" s="1"/>
  <c r="O4270" i="1"/>
  <c r="Q4270" i="1" s="1"/>
  <c r="R4270" i="1" s="1"/>
  <c r="O4271" i="1"/>
  <c r="Q4271" i="1" s="1"/>
  <c r="R4271" i="1" s="1"/>
  <c r="O4272" i="1"/>
  <c r="Q4272" i="1" s="1"/>
  <c r="R4272" i="1" s="1"/>
  <c r="O4273" i="1"/>
  <c r="Q4273" i="1" s="1"/>
  <c r="R4273" i="1" s="1"/>
  <c r="O4274" i="1"/>
  <c r="Q4274" i="1" s="1"/>
  <c r="R4274" i="1" s="1"/>
  <c r="O4275" i="1"/>
  <c r="Q4275" i="1" s="1"/>
  <c r="R4275" i="1" s="1"/>
  <c r="O4276" i="1"/>
  <c r="Q4276" i="1" s="1"/>
  <c r="R4276" i="1" s="1"/>
  <c r="O4278" i="1"/>
  <c r="Q4278" i="1" s="1"/>
  <c r="R4278" i="1" s="1"/>
  <c r="O4279" i="1"/>
  <c r="Q4279" i="1" s="1"/>
  <c r="R4279" i="1" s="1"/>
  <c r="O4281" i="1"/>
  <c r="Q4281" i="1" s="1"/>
  <c r="R4281" i="1" s="1"/>
  <c r="O4282" i="1"/>
  <c r="Q4282" i="1" s="1"/>
  <c r="R4282" i="1" s="1"/>
  <c r="O4283" i="1"/>
  <c r="Q4283" i="1" s="1"/>
  <c r="R4283" i="1" s="1"/>
  <c r="O4284" i="1"/>
  <c r="Q4284" i="1" s="1"/>
  <c r="R4284" i="1" s="1"/>
  <c r="O4285" i="1"/>
  <c r="Q4285" i="1" s="1"/>
  <c r="R4285" i="1" s="1"/>
  <c r="O4286" i="1"/>
  <c r="Q4286" i="1" s="1"/>
  <c r="R4286" i="1" s="1"/>
  <c r="O4287" i="1"/>
  <c r="Q4287" i="1" s="1"/>
  <c r="R4287" i="1" s="1"/>
  <c r="O4288" i="1"/>
  <c r="Q4288" i="1" s="1"/>
  <c r="R4288" i="1" s="1"/>
  <c r="O4289" i="1"/>
  <c r="Q4289" i="1" s="1"/>
  <c r="R4289" i="1" s="1"/>
  <c r="O4290" i="1"/>
  <c r="Q4290" i="1" s="1"/>
  <c r="R4290" i="1" s="1"/>
  <c r="O4291" i="1"/>
  <c r="Q4291" i="1" s="1"/>
  <c r="R4291" i="1" s="1"/>
  <c r="O4292" i="1"/>
  <c r="Q4292" i="1" s="1"/>
  <c r="R4292" i="1" s="1"/>
  <c r="O4293" i="1"/>
  <c r="Q4293" i="1" s="1"/>
  <c r="R4293" i="1" s="1"/>
  <c r="O4294" i="1"/>
  <c r="Q4294" i="1" s="1"/>
  <c r="R4294" i="1" s="1"/>
  <c r="O4295" i="1"/>
  <c r="Q4295" i="1" s="1"/>
  <c r="R4295" i="1" s="1"/>
  <c r="O4296" i="1"/>
  <c r="Q4296" i="1" s="1"/>
  <c r="R4296" i="1" s="1"/>
  <c r="O4297" i="1"/>
  <c r="Q4297" i="1" s="1"/>
  <c r="R4297" i="1" s="1"/>
  <c r="O4298" i="1"/>
  <c r="Q4298" i="1" s="1"/>
  <c r="R4298" i="1" s="1"/>
  <c r="O4299" i="1"/>
  <c r="Q4299" i="1" s="1"/>
  <c r="R4299" i="1" s="1"/>
  <c r="O4300" i="1"/>
  <c r="Q4300" i="1" s="1"/>
  <c r="R4300" i="1" s="1"/>
  <c r="O4301" i="1"/>
  <c r="Q4301" i="1" s="1"/>
  <c r="R4301" i="1" s="1"/>
  <c r="O4302" i="1"/>
  <c r="Q4302" i="1" s="1"/>
  <c r="R4302" i="1" s="1"/>
  <c r="O4303" i="1"/>
  <c r="Q4303" i="1" s="1"/>
  <c r="R4303" i="1" s="1"/>
  <c r="O4304" i="1"/>
  <c r="Q4304" i="1" s="1"/>
  <c r="R4304" i="1" s="1"/>
  <c r="O4305" i="1"/>
  <c r="Q4305" i="1" s="1"/>
  <c r="R4305" i="1" s="1"/>
  <c r="O4306" i="1"/>
  <c r="Q4306" i="1" s="1"/>
  <c r="R4306" i="1" s="1"/>
  <c r="O4307" i="1"/>
  <c r="Q4307" i="1" s="1"/>
  <c r="R4307" i="1" s="1"/>
  <c r="O4308" i="1"/>
  <c r="Q4308" i="1" s="1"/>
  <c r="R4308" i="1" s="1"/>
  <c r="O4309" i="1"/>
  <c r="Q4309" i="1" s="1"/>
  <c r="R4309" i="1" s="1"/>
  <c r="O4310" i="1"/>
  <c r="Q4310" i="1" s="1"/>
  <c r="R4310" i="1" s="1"/>
  <c r="O4311" i="1"/>
  <c r="Q4311" i="1" s="1"/>
  <c r="R4311" i="1" s="1"/>
  <c r="O4312" i="1"/>
  <c r="Q4312" i="1" s="1"/>
  <c r="R4312" i="1" s="1"/>
  <c r="O4313" i="1"/>
  <c r="Q4313" i="1" s="1"/>
  <c r="R4313" i="1" s="1"/>
  <c r="O4314" i="1"/>
  <c r="Q4314" i="1" s="1"/>
  <c r="R4314" i="1" s="1"/>
  <c r="O4315" i="1"/>
  <c r="Q4315" i="1" s="1"/>
  <c r="R4315" i="1" s="1"/>
  <c r="O4316" i="1"/>
  <c r="Q4316" i="1" s="1"/>
  <c r="R4316" i="1" s="1"/>
  <c r="O4317" i="1"/>
  <c r="Q4317" i="1" s="1"/>
  <c r="R4317" i="1" s="1"/>
  <c r="O4320" i="1"/>
  <c r="Q4320" i="1" s="1"/>
  <c r="R4320" i="1" s="1"/>
  <c r="O4321" i="1"/>
  <c r="Q4321" i="1" s="1"/>
  <c r="R4321" i="1" s="1"/>
  <c r="O4322" i="1"/>
  <c r="Q4322" i="1" s="1"/>
  <c r="R4322" i="1" s="1"/>
  <c r="O4323" i="1"/>
  <c r="Q4323" i="1" s="1"/>
  <c r="R4323" i="1" s="1"/>
  <c r="O4324" i="1"/>
  <c r="Q4324" i="1" s="1"/>
  <c r="R4324" i="1" s="1"/>
  <c r="O4325" i="1"/>
  <c r="Q4325" i="1" s="1"/>
  <c r="R4325" i="1" s="1"/>
  <c r="O4327" i="1"/>
  <c r="Q4327" i="1" s="1"/>
  <c r="R4327" i="1" s="1"/>
  <c r="O4328" i="1"/>
  <c r="Q4328" i="1" s="1"/>
  <c r="R4328" i="1" s="1"/>
  <c r="O4329" i="1"/>
  <c r="Q4329" i="1" s="1"/>
  <c r="R4329" i="1" s="1"/>
  <c r="O4330" i="1"/>
  <c r="Q4330" i="1" s="1"/>
  <c r="R4330" i="1" s="1"/>
  <c r="O4331" i="1"/>
  <c r="Q4331" i="1" s="1"/>
  <c r="R4331" i="1" s="1"/>
  <c r="O4332" i="1"/>
  <c r="Q4332" i="1" s="1"/>
  <c r="R4332" i="1" s="1"/>
  <c r="O4333" i="1"/>
  <c r="Q4333" i="1" s="1"/>
  <c r="R4333" i="1" s="1"/>
  <c r="O4334" i="1"/>
  <c r="Q4334" i="1" s="1"/>
  <c r="R4334" i="1" s="1"/>
  <c r="O4335" i="1"/>
  <c r="Q4335" i="1" s="1"/>
  <c r="R4335" i="1" s="1"/>
  <c r="O4336" i="1"/>
  <c r="Q4336" i="1" s="1"/>
  <c r="R4336" i="1" s="1"/>
  <c r="O4337" i="1"/>
  <c r="Q4337" i="1" s="1"/>
  <c r="R4337" i="1" s="1"/>
  <c r="O4338" i="1"/>
  <c r="Q4338" i="1" s="1"/>
  <c r="R4338" i="1" s="1"/>
  <c r="O4339" i="1"/>
  <c r="Q4339" i="1" s="1"/>
  <c r="R4339" i="1" s="1"/>
  <c r="O4340" i="1"/>
  <c r="Q4340" i="1" s="1"/>
  <c r="R4340" i="1" s="1"/>
  <c r="O4341" i="1"/>
  <c r="Q4341" i="1" s="1"/>
  <c r="R4341" i="1" s="1"/>
  <c r="O4342" i="1"/>
  <c r="Q4342" i="1" s="1"/>
  <c r="R4342" i="1" s="1"/>
  <c r="O4343" i="1"/>
  <c r="Q4343" i="1" s="1"/>
  <c r="R4343" i="1" s="1"/>
  <c r="O4344" i="1"/>
  <c r="Q4344" i="1" s="1"/>
  <c r="R4344" i="1" s="1"/>
  <c r="O4345" i="1"/>
  <c r="Q4345" i="1" s="1"/>
  <c r="R4345" i="1" s="1"/>
  <c r="O4346" i="1"/>
  <c r="Q4346" i="1" s="1"/>
  <c r="R4346" i="1" s="1"/>
  <c r="O4347" i="1"/>
  <c r="Q4347" i="1" s="1"/>
  <c r="R4347" i="1" s="1"/>
  <c r="O4348" i="1"/>
  <c r="Q4348" i="1" s="1"/>
  <c r="R4348" i="1" s="1"/>
  <c r="O4349" i="1"/>
  <c r="Q4349" i="1" s="1"/>
  <c r="R4349" i="1" s="1"/>
  <c r="O4350" i="1"/>
  <c r="Q4350" i="1" s="1"/>
  <c r="R4350" i="1" s="1"/>
  <c r="O4351" i="1"/>
  <c r="Q4351" i="1" s="1"/>
  <c r="R4351" i="1" s="1"/>
  <c r="O4352" i="1"/>
  <c r="Q4352" i="1" s="1"/>
  <c r="R4352" i="1" s="1"/>
  <c r="O4353" i="1"/>
  <c r="Q4353" i="1" s="1"/>
  <c r="R4353" i="1" s="1"/>
  <c r="O4354" i="1"/>
  <c r="Q4354" i="1" s="1"/>
  <c r="R4354" i="1" s="1"/>
  <c r="O4355" i="1"/>
  <c r="Q4355" i="1" s="1"/>
  <c r="R4355" i="1" s="1"/>
  <c r="O4356" i="1"/>
  <c r="Q4356" i="1" s="1"/>
  <c r="R4356" i="1" s="1"/>
  <c r="O4357" i="1"/>
  <c r="Q4357" i="1" s="1"/>
  <c r="R4357" i="1" s="1"/>
  <c r="O4358" i="1"/>
  <c r="Q4358" i="1" s="1"/>
  <c r="R4358" i="1" s="1"/>
  <c r="O4359" i="1"/>
  <c r="Q4359" i="1" s="1"/>
  <c r="R4359" i="1" s="1"/>
  <c r="O4360" i="1"/>
  <c r="Q4360" i="1" s="1"/>
  <c r="R4360" i="1" s="1"/>
  <c r="O4361" i="1"/>
  <c r="Q4361" i="1" s="1"/>
  <c r="R4361" i="1" s="1"/>
  <c r="O4362" i="1"/>
  <c r="Q4362" i="1" s="1"/>
  <c r="R4362" i="1" s="1"/>
  <c r="O4363" i="1"/>
  <c r="Q4363" i="1" s="1"/>
  <c r="R4363" i="1" s="1"/>
  <c r="O4364" i="1"/>
  <c r="Q4364" i="1" s="1"/>
  <c r="R4364" i="1" s="1"/>
  <c r="O4365" i="1"/>
  <c r="Q4365" i="1" s="1"/>
  <c r="R4365" i="1" s="1"/>
  <c r="O4366" i="1"/>
  <c r="Q4366" i="1" s="1"/>
  <c r="R4366" i="1" s="1"/>
  <c r="O4367" i="1"/>
  <c r="Q4367" i="1" s="1"/>
  <c r="R4367" i="1" s="1"/>
  <c r="O4368" i="1"/>
  <c r="Q4368" i="1" s="1"/>
  <c r="R4368" i="1" s="1"/>
  <c r="O4369" i="1"/>
  <c r="Q4369" i="1" s="1"/>
  <c r="R4369" i="1" s="1"/>
  <c r="O4370" i="1"/>
  <c r="Q4370" i="1" s="1"/>
  <c r="R4370" i="1" s="1"/>
  <c r="O4371" i="1"/>
  <c r="Q4371" i="1" s="1"/>
  <c r="R4371" i="1" s="1"/>
  <c r="O4372" i="1"/>
  <c r="Q4372" i="1" s="1"/>
  <c r="R4372" i="1" s="1"/>
  <c r="O4373" i="1"/>
  <c r="Q4373" i="1" s="1"/>
  <c r="R4373" i="1" s="1"/>
  <c r="O4374" i="1"/>
  <c r="Q4374" i="1" s="1"/>
  <c r="R4374" i="1" s="1"/>
  <c r="O4375" i="1"/>
  <c r="Q4375" i="1" s="1"/>
  <c r="R4375" i="1" s="1"/>
  <c r="O4376" i="1"/>
  <c r="Q4376" i="1" s="1"/>
  <c r="R4376" i="1" s="1"/>
  <c r="O4377" i="1"/>
  <c r="Q4377" i="1" s="1"/>
  <c r="R4377" i="1" s="1"/>
  <c r="O4378" i="1"/>
  <c r="Q4378" i="1" s="1"/>
  <c r="R4378" i="1" s="1"/>
  <c r="O4379" i="1"/>
  <c r="Q4379" i="1" s="1"/>
  <c r="R4379" i="1" s="1"/>
  <c r="O4380" i="1"/>
  <c r="Q4380" i="1" s="1"/>
  <c r="R4380" i="1" s="1"/>
  <c r="O4381" i="1"/>
  <c r="Q4381" i="1" s="1"/>
  <c r="R4381" i="1" s="1"/>
  <c r="O4382" i="1"/>
  <c r="Q4382" i="1" s="1"/>
  <c r="R4382" i="1" s="1"/>
  <c r="O4383" i="1"/>
  <c r="Q4383" i="1" s="1"/>
  <c r="R4383" i="1" s="1"/>
  <c r="O4384" i="1"/>
  <c r="Q4384" i="1" s="1"/>
  <c r="R4384" i="1" s="1"/>
  <c r="O4385" i="1"/>
  <c r="Q4385" i="1" s="1"/>
  <c r="R4385" i="1" s="1"/>
  <c r="O4386" i="1"/>
  <c r="Q4386" i="1" s="1"/>
  <c r="R4386" i="1" s="1"/>
  <c r="O4387" i="1"/>
  <c r="Q4387" i="1" s="1"/>
  <c r="R4387" i="1" s="1"/>
  <c r="O4388" i="1"/>
  <c r="Q4388" i="1" s="1"/>
  <c r="R4388" i="1" s="1"/>
  <c r="O4389" i="1"/>
  <c r="Q4389" i="1" s="1"/>
  <c r="R4389" i="1" s="1"/>
  <c r="O4390" i="1"/>
  <c r="Q4390" i="1" s="1"/>
  <c r="R4390" i="1" s="1"/>
  <c r="O4391" i="1"/>
  <c r="Q4391" i="1" s="1"/>
  <c r="R4391" i="1" s="1"/>
  <c r="O4392" i="1"/>
  <c r="Q4392" i="1" s="1"/>
  <c r="R4392" i="1" s="1"/>
  <c r="O4393" i="1"/>
  <c r="Q4393" i="1" s="1"/>
  <c r="R4393" i="1" s="1"/>
  <c r="O4394" i="1"/>
  <c r="Q4394" i="1" s="1"/>
  <c r="R4394" i="1" s="1"/>
  <c r="O4395" i="1"/>
  <c r="Q4395" i="1" s="1"/>
  <c r="R4395" i="1" s="1"/>
  <c r="O4396" i="1"/>
  <c r="Q4396" i="1" s="1"/>
  <c r="R4396" i="1" s="1"/>
  <c r="O4398" i="1"/>
  <c r="Q4398" i="1" s="1"/>
  <c r="R4398" i="1" s="1"/>
  <c r="O4399" i="1"/>
  <c r="Q4399" i="1" s="1"/>
  <c r="R4399" i="1" s="1"/>
  <c r="O4400" i="1"/>
  <c r="Q4400" i="1" s="1"/>
  <c r="R4400" i="1" s="1"/>
  <c r="O4401" i="1"/>
  <c r="Q4401" i="1" s="1"/>
  <c r="R4401" i="1" s="1"/>
  <c r="O4402" i="1"/>
  <c r="Q4402" i="1" s="1"/>
  <c r="R4402" i="1" s="1"/>
  <c r="O4403" i="1"/>
  <c r="Q4403" i="1" s="1"/>
  <c r="R4403" i="1" s="1"/>
  <c r="O4404" i="1"/>
  <c r="Q4404" i="1" s="1"/>
  <c r="R4404" i="1" s="1"/>
  <c r="O4405" i="1"/>
  <c r="Q4405" i="1" s="1"/>
  <c r="R4405" i="1" s="1"/>
  <c r="O4406" i="1"/>
  <c r="Q4406" i="1" s="1"/>
  <c r="R4406" i="1" s="1"/>
  <c r="O4407" i="1"/>
  <c r="Q4407" i="1" s="1"/>
  <c r="R4407" i="1" s="1"/>
  <c r="O4408" i="1"/>
  <c r="Q4408" i="1" s="1"/>
  <c r="R4408" i="1" s="1"/>
  <c r="O4409" i="1"/>
  <c r="Q4409" i="1" s="1"/>
  <c r="R4409" i="1" s="1"/>
  <c r="O4410" i="1"/>
  <c r="Q4410" i="1" s="1"/>
  <c r="R4410" i="1" s="1"/>
  <c r="O4411" i="1"/>
  <c r="Q4411" i="1" s="1"/>
  <c r="R4411" i="1" s="1"/>
  <c r="O4412" i="1"/>
  <c r="Q4412" i="1" s="1"/>
  <c r="R4412" i="1" s="1"/>
  <c r="O4413" i="1"/>
  <c r="Q4413" i="1" s="1"/>
  <c r="R4413" i="1" s="1"/>
  <c r="O4414" i="1"/>
  <c r="Q4414" i="1" s="1"/>
  <c r="R4414" i="1" s="1"/>
  <c r="O4415" i="1"/>
  <c r="Q4415" i="1" s="1"/>
  <c r="R4415" i="1" s="1"/>
  <c r="O4416" i="1"/>
  <c r="Q4416" i="1" s="1"/>
  <c r="R4416" i="1" s="1"/>
  <c r="O4417" i="1"/>
  <c r="Q4417" i="1" s="1"/>
  <c r="R4417" i="1" s="1"/>
  <c r="O4418" i="1"/>
  <c r="Q4418" i="1" s="1"/>
  <c r="R4418" i="1" s="1"/>
  <c r="O4419" i="1"/>
  <c r="Q4419" i="1" s="1"/>
  <c r="R4419" i="1" s="1"/>
  <c r="O4420" i="1"/>
  <c r="Q4420" i="1" s="1"/>
  <c r="R4420" i="1" s="1"/>
  <c r="O4421" i="1"/>
  <c r="Q4421" i="1" s="1"/>
  <c r="R4421" i="1" s="1"/>
  <c r="O4422" i="1"/>
  <c r="Q4422" i="1" s="1"/>
  <c r="R4422" i="1" s="1"/>
  <c r="O4423" i="1"/>
  <c r="Q4423" i="1" s="1"/>
  <c r="R4423" i="1" s="1"/>
  <c r="O4424" i="1"/>
  <c r="Q4424" i="1" s="1"/>
  <c r="R4424" i="1" s="1"/>
  <c r="O4425" i="1"/>
  <c r="Q4425" i="1" s="1"/>
  <c r="R4425" i="1" s="1"/>
  <c r="O4426" i="1"/>
  <c r="Q4426" i="1" s="1"/>
  <c r="R4426" i="1" s="1"/>
  <c r="O4427" i="1"/>
  <c r="Q4427" i="1" s="1"/>
  <c r="R4427" i="1" s="1"/>
  <c r="O4428" i="1"/>
  <c r="Q4428" i="1" s="1"/>
  <c r="R4428" i="1" s="1"/>
  <c r="O4429" i="1"/>
  <c r="Q4429" i="1" s="1"/>
  <c r="R4429" i="1" s="1"/>
  <c r="O4430" i="1"/>
  <c r="Q4430" i="1" s="1"/>
  <c r="R4430" i="1" s="1"/>
  <c r="O4431" i="1"/>
  <c r="Q4431" i="1" s="1"/>
  <c r="R4431" i="1" s="1"/>
  <c r="O4432" i="1"/>
  <c r="Q4432" i="1" s="1"/>
  <c r="R4432" i="1" s="1"/>
  <c r="O4433" i="1"/>
  <c r="Q4433" i="1" s="1"/>
  <c r="R4433" i="1" s="1"/>
  <c r="O4434" i="1"/>
  <c r="Q4434" i="1" s="1"/>
  <c r="R4434" i="1" s="1"/>
  <c r="O4436" i="1"/>
  <c r="Q4436" i="1" s="1"/>
  <c r="R4436" i="1" s="1"/>
  <c r="O4437" i="1"/>
  <c r="Q4437" i="1" s="1"/>
  <c r="R4437" i="1" s="1"/>
  <c r="O4438" i="1"/>
  <c r="Q4438" i="1" s="1"/>
  <c r="R4438" i="1" s="1"/>
  <c r="O4439" i="1"/>
  <c r="Q4439" i="1" s="1"/>
  <c r="R4439" i="1" s="1"/>
  <c r="O4440" i="1"/>
  <c r="Q4440" i="1" s="1"/>
  <c r="R4440" i="1" s="1"/>
  <c r="O4441" i="1"/>
  <c r="Q4441" i="1" s="1"/>
  <c r="R4441" i="1" s="1"/>
  <c r="O4442" i="1"/>
  <c r="Q4442" i="1" s="1"/>
  <c r="R4442" i="1" s="1"/>
  <c r="O4443" i="1"/>
  <c r="Q4443" i="1" s="1"/>
  <c r="R4443" i="1" s="1"/>
  <c r="O4444" i="1"/>
  <c r="Q4444" i="1" s="1"/>
  <c r="R4444" i="1" s="1"/>
  <c r="O4445" i="1"/>
  <c r="Q4445" i="1" s="1"/>
  <c r="R4445" i="1" s="1"/>
  <c r="O4446" i="1"/>
  <c r="Q4446" i="1" s="1"/>
  <c r="R4446" i="1" s="1"/>
  <c r="O4447" i="1"/>
  <c r="Q4447" i="1" s="1"/>
  <c r="R4447" i="1" s="1"/>
  <c r="O4448" i="1"/>
  <c r="Q4448" i="1" s="1"/>
  <c r="R4448" i="1" s="1"/>
  <c r="O4449" i="1"/>
  <c r="Q4449" i="1" s="1"/>
  <c r="R4449" i="1" s="1"/>
  <c r="O4450" i="1"/>
  <c r="Q4450" i="1" s="1"/>
  <c r="R4450" i="1" s="1"/>
  <c r="O4451" i="1"/>
  <c r="Q4451" i="1" s="1"/>
  <c r="R4451" i="1" s="1"/>
  <c r="O4452" i="1"/>
  <c r="Q4452" i="1" s="1"/>
  <c r="R4452" i="1" s="1"/>
  <c r="O4453" i="1"/>
  <c r="Q4453" i="1" s="1"/>
  <c r="R4453" i="1" s="1"/>
  <c r="O4454" i="1"/>
  <c r="Q4454" i="1" s="1"/>
  <c r="R4454" i="1" s="1"/>
  <c r="O4455" i="1"/>
  <c r="Q4455" i="1" s="1"/>
  <c r="R4455" i="1" s="1"/>
  <c r="O4456" i="1"/>
  <c r="Q4456" i="1" s="1"/>
  <c r="R4456" i="1" s="1"/>
  <c r="O4457" i="1"/>
  <c r="Q4457" i="1" s="1"/>
  <c r="R4457" i="1" s="1"/>
  <c r="O4458" i="1"/>
  <c r="Q4458" i="1" s="1"/>
  <c r="R4458" i="1" s="1"/>
  <c r="O4459" i="1"/>
  <c r="Q4459" i="1" s="1"/>
  <c r="R4459" i="1" s="1"/>
  <c r="O4460" i="1"/>
  <c r="Q4460" i="1" s="1"/>
  <c r="R4460" i="1" s="1"/>
  <c r="O4461" i="1"/>
  <c r="Q4461" i="1" s="1"/>
  <c r="R4461" i="1" s="1"/>
  <c r="O4462" i="1"/>
  <c r="Q4462" i="1" s="1"/>
  <c r="R4462" i="1" s="1"/>
  <c r="O4463" i="1"/>
  <c r="Q4463" i="1" s="1"/>
  <c r="R4463" i="1" s="1"/>
  <c r="O4464" i="1"/>
  <c r="Q4464" i="1" s="1"/>
  <c r="R4464" i="1" s="1"/>
  <c r="O4465" i="1"/>
  <c r="Q4465" i="1" s="1"/>
  <c r="R4465" i="1" s="1"/>
  <c r="O4466" i="1"/>
  <c r="Q4466" i="1" s="1"/>
  <c r="R4466" i="1" s="1"/>
  <c r="O4467" i="1"/>
  <c r="Q4467" i="1" s="1"/>
  <c r="R4467" i="1" s="1"/>
  <c r="O4468" i="1"/>
  <c r="Q4468" i="1" s="1"/>
  <c r="R4468" i="1" s="1"/>
  <c r="O4469" i="1"/>
  <c r="Q4469" i="1" s="1"/>
  <c r="R4469" i="1" s="1"/>
  <c r="O4470" i="1"/>
  <c r="Q4470" i="1" s="1"/>
  <c r="R4470" i="1" s="1"/>
  <c r="O4471" i="1"/>
  <c r="Q4471" i="1" s="1"/>
  <c r="R4471" i="1" s="1"/>
  <c r="O4472" i="1"/>
  <c r="Q4472" i="1" s="1"/>
  <c r="R4472" i="1" s="1"/>
  <c r="O4473" i="1"/>
  <c r="Q4473" i="1" s="1"/>
  <c r="R4473" i="1" s="1"/>
  <c r="O4474" i="1"/>
  <c r="Q4474" i="1" s="1"/>
  <c r="R4474" i="1" s="1"/>
  <c r="O4475" i="1"/>
  <c r="Q4475" i="1" s="1"/>
  <c r="R4475" i="1" s="1"/>
  <c r="O4476" i="1"/>
  <c r="Q4476" i="1" s="1"/>
  <c r="R4476" i="1" s="1"/>
  <c r="O4477" i="1"/>
  <c r="Q4477" i="1" s="1"/>
  <c r="R4477" i="1" s="1"/>
  <c r="O4478" i="1"/>
  <c r="Q4478" i="1" s="1"/>
  <c r="R4478" i="1" s="1"/>
  <c r="O4479" i="1"/>
  <c r="Q4479" i="1" s="1"/>
  <c r="R4479" i="1" s="1"/>
  <c r="O4480" i="1"/>
  <c r="Q4480" i="1" s="1"/>
  <c r="R4480" i="1" s="1"/>
  <c r="O4481" i="1"/>
  <c r="Q4481" i="1" s="1"/>
  <c r="R4481" i="1" s="1"/>
  <c r="O4482" i="1"/>
  <c r="Q4482" i="1" s="1"/>
  <c r="R4482" i="1" s="1"/>
  <c r="O4483" i="1"/>
  <c r="Q4483" i="1" s="1"/>
  <c r="R4483" i="1" s="1"/>
  <c r="O4484" i="1"/>
  <c r="Q4484" i="1" s="1"/>
  <c r="R4484" i="1" s="1"/>
  <c r="O4485" i="1"/>
  <c r="Q4485" i="1" s="1"/>
  <c r="R4485" i="1" s="1"/>
  <c r="O4486" i="1"/>
  <c r="Q4486" i="1" s="1"/>
  <c r="R4486" i="1" s="1"/>
  <c r="O4487" i="1"/>
  <c r="Q4487" i="1" s="1"/>
  <c r="R4487" i="1" s="1"/>
  <c r="O4488" i="1"/>
  <c r="Q4488" i="1" s="1"/>
  <c r="R4488" i="1" s="1"/>
  <c r="O4489" i="1"/>
  <c r="Q4489" i="1" s="1"/>
  <c r="R4489" i="1" s="1"/>
  <c r="O4490" i="1"/>
  <c r="Q4490" i="1" s="1"/>
  <c r="R4490" i="1" s="1"/>
  <c r="O4491" i="1"/>
  <c r="Q4491" i="1" s="1"/>
  <c r="R4491" i="1" s="1"/>
  <c r="O4492" i="1"/>
  <c r="Q4492" i="1" s="1"/>
  <c r="R4492" i="1" s="1"/>
  <c r="O4493" i="1"/>
  <c r="Q4493" i="1" s="1"/>
  <c r="R4493" i="1" s="1"/>
  <c r="O4494" i="1"/>
  <c r="Q4494" i="1" s="1"/>
  <c r="R4494" i="1" s="1"/>
  <c r="O4495" i="1"/>
  <c r="Q4495" i="1" s="1"/>
  <c r="R4495" i="1" s="1"/>
  <c r="O4497" i="1"/>
  <c r="Q4497" i="1" s="1"/>
  <c r="R4497" i="1" s="1"/>
  <c r="O4498" i="1"/>
  <c r="Q4498" i="1" s="1"/>
  <c r="R4498" i="1" s="1"/>
  <c r="O4499" i="1"/>
  <c r="Q4499" i="1" s="1"/>
  <c r="R4499" i="1" s="1"/>
  <c r="O4500" i="1"/>
  <c r="Q4500" i="1" s="1"/>
  <c r="R4500" i="1" s="1"/>
  <c r="O4501" i="1"/>
  <c r="Q4501" i="1" s="1"/>
  <c r="R4501" i="1" s="1"/>
  <c r="O4504" i="1"/>
  <c r="Q4504" i="1" s="1"/>
  <c r="R4504" i="1" s="1"/>
  <c r="O4505" i="1"/>
  <c r="Q4505" i="1" s="1"/>
  <c r="R4505" i="1" s="1"/>
  <c r="O4506" i="1"/>
  <c r="Q4506" i="1" s="1"/>
  <c r="R4506" i="1" s="1"/>
  <c r="O4507" i="1"/>
  <c r="Q4507" i="1" s="1"/>
  <c r="R4507" i="1" s="1"/>
  <c r="O4508" i="1"/>
  <c r="Q4508" i="1" s="1"/>
  <c r="R4508" i="1" s="1"/>
  <c r="O4509" i="1"/>
  <c r="Q4509" i="1" s="1"/>
  <c r="R4509" i="1" s="1"/>
  <c r="O4510" i="1"/>
  <c r="Q4510" i="1" s="1"/>
  <c r="R4510" i="1" s="1"/>
  <c r="O4511" i="1"/>
  <c r="Q4511" i="1" s="1"/>
  <c r="R4511" i="1" s="1"/>
  <c r="O4512" i="1"/>
  <c r="Q4512" i="1" s="1"/>
  <c r="R4512" i="1" s="1"/>
  <c r="O4513" i="1"/>
  <c r="Q4513" i="1" s="1"/>
  <c r="R4513" i="1" s="1"/>
  <c r="O4514" i="1"/>
  <c r="Q4514" i="1" s="1"/>
  <c r="R4514" i="1" s="1"/>
  <c r="O4515" i="1"/>
  <c r="Q4515" i="1" s="1"/>
  <c r="R4515" i="1" s="1"/>
  <c r="O4516" i="1"/>
  <c r="Q4516" i="1" s="1"/>
  <c r="R4516" i="1" s="1"/>
  <c r="O4517" i="1"/>
  <c r="Q4517" i="1" s="1"/>
  <c r="R4517" i="1" s="1"/>
  <c r="O4518" i="1"/>
  <c r="Q4518" i="1" s="1"/>
  <c r="R4518" i="1" s="1"/>
  <c r="O4519" i="1"/>
  <c r="Q4519" i="1" s="1"/>
  <c r="R4519" i="1" s="1"/>
  <c r="O4520" i="1"/>
  <c r="Q4520" i="1" s="1"/>
  <c r="R4520" i="1" s="1"/>
  <c r="O4521" i="1"/>
  <c r="Q4521" i="1" s="1"/>
  <c r="R4521" i="1" s="1"/>
  <c r="O4522" i="1"/>
  <c r="Q4522" i="1" s="1"/>
  <c r="R4522" i="1" s="1"/>
  <c r="O4523" i="1"/>
  <c r="Q4523" i="1" s="1"/>
  <c r="R4523" i="1" s="1"/>
  <c r="O4524" i="1"/>
  <c r="Q4524" i="1" s="1"/>
  <c r="R4524" i="1" s="1"/>
  <c r="O4525" i="1"/>
  <c r="Q4525" i="1" s="1"/>
  <c r="R4525" i="1" s="1"/>
  <c r="O4526" i="1"/>
  <c r="Q4526" i="1" s="1"/>
  <c r="R4526" i="1" s="1"/>
  <c r="O4527" i="1"/>
  <c r="Q4527" i="1" s="1"/>
  <c r="R4527" i="1" s="1"/>
  <c r="O4528" i="1"/>
  <c r="Q4528" i="1" s="1"/>
  <c r="R4528" i="1" s="1"/>
  <c r="O4529" i="1"/>
  <c r="Q4529" i="1" s="1"/>
  <c r="R4529" i="1" s="1"/>
  <c r="O4530" i="1"/>
  <c r="Q4530" i="1" s="1"/>
  <c r="R4530" i="1" s="1"/>
  <c r="O4531" i="1"/>
  <c r="Q4531" i="1" s="1"/>
  <c r="R4531" i="1" s="1"/>
  <c r="O4532" i="1"/>
  <c r="Q4532" i="1" s="1"/>
  <c r="R4532" i="1" s="1"/>
  <c r="O4533" i="1"/>
  <c r="Q4533" i="1" s="1"/>
  <c r="R4533" i="1" s="1"/>
  <c r="O4534" i="1"/>
  <c r="Q4534" i="1" s="1"/>
  <c r="R4534" i="1" s="1"/>
  <c r="O4535" i="1"/>
  <c r="Q4535" i="1" s="1"/>
  <c r="R4535" i="1" s="1"/>
  <c r="O4536" i="1"/>
  <c r="Q4536" i="1" s="1"/>
  <c r="R4536" i="1" s="1"/>
  <c r="O4538" i="1"/>
  <c r="Q4538" i="1" s="1"/>
  <c r="R4538" i="1" s="1"/>
  <c r="O4539" i="1"/>
  <c r="Q4539" i="1" s="1"/>
  <c r="R4539" i="1" s="1"/>
  <c r="O4540" i="1"/>
  <c r="Q4540" i="1" s="1"/>
  <c r="R4540" i="1" s="1"/>
  <c r="O4541" i="1"/>
  <c r="Q4541" i="1" s="1"/>
  <c r="R4541" i="1" s="1"/>
  <c r="O4542" i="1"/>
  <c r="Q4542" i="1" s="1"/>
  <c r="R4542" i="1" s="1"/>
  <c r="O4543" i="1"/>
  <c r="Q4543" i="1" s="1"/>
  <c r="R4543" i="1" s="1"/>
  <c r="O4544" i="1"/>
  <c r="Q4544" i="1" s="1"/>
  <c r="R4544" i="1" s="1"/>
  <c r="O4545" i="1"/>
  <c r="Q4545" i="1" s="1"/>
  <c r="R4545" i="1" s="1"/>
  <c r="O4546" i="1"/>
  <c r="Q4546" i="1" s="1"/>
  <c r="R4546" i="1" s="1"/>
  <c r="O4547" i="1"/>
  <c r="Q4547" i="1" s="1"/>
  <c r="R4547" i="1" s="1"/>
  <c r="O4548" i="1"/>
  <c r="Q4548" i="1" s="1"/>
  <c r="R4548" i="1" s="1"/>
  <c r="O4549" i="1"/>
  <c r="Q4549" i="1" s="1"/>
  <c r="R4549" i="1" s="1"/>
  <c r="O4550" i="1"/>
  <c r="Q4550" i="1" s="1"/>
  <c r="R4550" i="1" s="1"/>
  <c r="O4551" i="1"/>
  <c r="Q4551" i="1" s="1"/>
  <c r="R4551" i="1" s="1"/>
  <c r="O4552" i="1"/>
  <c r="Q4552" i="1" s="1"/>
  <c r="R4552" i="1" s="1"/>
  <c r="O4553" i="1"/>
  <c r="Q4553" i="1" s="1"/>
  <c r="R4553" i="1" s="1"/>
  <c r="O4554" i="1"/>
  <c r="Q4554" i="1" s="1"/>
  <c r="R4554" i="1" s="1"/>
  <c r="O4555" i="1"/>
  <c r="Q4555" i="1" s="1"/>
  <c r="R4555" i="1" s="1"/>
  <c r="O4556" i="1"/>
  <c r="Q4556" i="1" s="1"/>
  <c r="R4556" i="1" s="1"/>
  <c r="O4557" i="1"/>
  <c r="Q4557" i="1" s="1"/>
  <c r="R4557" i="1" s="1"/>
  <c r="O4558" i="1"/>
  <c r="Q4558" i="1" s="1"/>
  <c r="R4558" i="1" s="1"/>
  <c r="O4559" i="1"/>
  <c r="Q4559" i="1" s="1"/>
  <c r="R4559" i="1" s="1"/>
  <c r="O4560" i="1"/>
  <c r="Q4560" i="1" s="1"/>
  <c r="R4560" i="1" s="1"/>
  <c r="O4561" i="1"/>
  <c r="Q4561" i="1" s="1"/>
  <c r="R4561" i="1" s="1"/>
  <c r="O4563" i="1"/>
  <c r="Q4563" i="1" s="1"/>
  <c r="R4563" i="1" s="1"/>
  <c r="O4564" i="1"/>
  <c r="Q4564" i="1" s="1"/>
  <c r="R4564" i="1" s="1"/>
  <c r="O4565" i="1"/>
  <c r="Q4565" i="1" s="1"/>
  <c r="R4565" i="1" s="1"/>
  <c r="O4566" i="1"/>
  <c r="Q4566" i="1" s="1"/>
  <c r="R4566" i="1" s="1"/>
  <c r="O4567" i="1"/>
  <c r="Q4567" i="1" s="1"/>
  <c r="R4567" i="1" s="1"/>
  <c r="O4568" i="1"/>
  <c r="Q4568" i="1" s="1"/>
  <c r="R4568" i="1" s="1"/>
  <c r="O4569" i="1"/>
  <c r="Q4569" i="1" s="1"/>
  <c r="R4569" i="1" s="1"/>
  <c r="O4570" i="1"/>
  <c r="Q4570" i="1" s="1"/>
  <c r="R4570" i="1" s="1"/>
  <c r="O4571" i="1"/>
  <c r="Q4571" i="1" s="1"/>
  <c r="R4571" i="1" s="1"/>
  <c r="O4572" i="1"/>
  <c r="Q4572" i="1" s="1"/>
  <c r="R4572" i="1" s="1"/>
  <c r="O4573" i="1"/>
  <c r="Q4573" i="1" s="1"/>
  <c r="R4573" i="1" s="1"/>
  <c r="O4574" i="1"/>
  <c r="Q4574" i="1" s="1"/>
  <c r="R4574" i="1" s="1"/>
  <c r="O4575" i="1"/>
  <c r="Q4575" i="1" s="1"/>
  <c r="R4575" i="1" s="1"/>
  <c r="O4576" i="1"/>
  <c r="Q4576" i="1" s="1"/>
  <c r="R4576" i="1" s="1"/>
  <c r="O4577" i="1"/>
  <c r="Q4577" i="1" s="1"/>
  <c r="R4577" i="1" s="1"/>
  <c r="O4578" i="1"/>
  <c r="Q4578" i="1" s="1"/>
  <c r="R4578" i="1" s="1"/>
  <c r="O4579" i="1"/>
  <c r="Q4579" i="1" s="1"/>
  <c r="R4579" i="1" s="1"/>
  <c r="O4580" i="1"/>
  <c r="Q4580" i="1" s="1"/>
  <c r="R4580" i="1" s="1"/>
  <c r="O4581" i="1"/>
  <c r="Q4581" i="1" s="1"/>
  <c r="R4581" i="1" s="1"/>
  <c r="O4582" i="1"/>
  <c r="Q4582" i="1" s="1"/>
  <c r="R4582" i="1" s="1"/>
  <c r="O4583" i="1"/>
  <c r="Q4583" i="1" s="1"/>
  <c r="R4583" i="1" s="1"/>
  <c r="O4584" i="1"/>
  <c r="Q4584" i="1" s="1"/>
  <c r="R4584" i="1" s="1"/>
  <c r="O4585" i="1"/>
  <c r="Q4585" i="1" s="1"/>
  <c r="R4585" i="1" s="1"/>
  <c r="O4586" i="1"/>
  <c r="Q4586" i="1" s="1"/>
  <c r="R4586" i="1" s="1"/>
  <c r="O4587" i="1"/>
  <c r="Q4587" i="1" s="1"/>
  <c r="R4587" i="1" s="1"/>
  <c r="O4588" i="1"/>
  <c r="Q4588" i="1" s="1"/>
  <c r="R4588" i="1" s="1"/>
  <c r="O4589" i="1"/>
  <c r="Q4589" i="1" s="1"/>
  <c r="R4589" i="1" s="1"/>
  <c r="O4590" i="1"/>
  <c r="Q4590" i="1" s="1"/>
  <c r="R4590" i="1" s="1"/>
  <c r="O4592" i="1"/>
  <c r="Q4592" i="1" s="1"/>
  <c r="R4592" i="1" s="1"/>
  <c r="O4593" i="1"/>
  <c r="Q4593" i="1" s="1"/>
  <c r="R4593" i="1" s="1"/>
  <c r="O4594" i="1"/>
  <c r="Q4594" i="1" s="1"/>
  <c r="R4594" i="1" s="1"/>
  <c r="O4595" i="1"/>
  <c r="Q4595" i="1" s="1"/>
  <c r="R4595" i="1" s="1"/>
  <c r="O4596" i="1"/>
  <c r="Q4596" i="1" s="1"/>
  <c r="R4596" i="1" s="1"/>
  <c r="O4597" i="1"/>
  <c r="Q4597" i="1" s="1"/>
  <c r="R4597" i="1" s="1"/>
  <c r="O4598" i="1"/>
  <c r="Q4598" i="1" s="1"/>
  <c r="R4598" i="1" s="1"/>
  <c r="O4599" i="1"/>
  <c r="Q4599" i="1" s="1"/>
  <c r="R4599" i="1" s="1"/>
  <c r="O4601" i="1"/>
  <c r="Q4601" i="1" s="1"/>
  <c r="R4601" i="1" s="1"/>
  <c r="O4602" i="1"/>
  <c r="Q4602" i="1" s="1"/>
  <c r="R4602" i="1" s="1"/>
  <c r="O4603" i="1"/>
  <c r="Q4603" i="1" s="1"/>
  <c r="R4603" i="1" s="1"/>
  <c r="O4604" i="1"/>
  <c r="Q4604" i="1" s="1"/>
  <c r="R4604" i="1" s="1"/>
  <c r="O4605" i="1"/>
  <c r="Q4605" i="1" s="1"/>
  <c r="R4605" i="1" s="1"/>
  <c r="O4607" i="1"/>
  <c r="Q4607" i="1" s="1"/>
  <c r="R4607" i="1" s="1"/>
  <c r="O4608" i="1"/>
  <c r="Q4608" i="1" s="1"/>
  <c r="R4608" i="1" s="1"/>
  <c r="O4609" i="1"/>
  <c r="Q4609" i="1" s="1"/>
  <c r="R4609" i="1" s="1"/>
  <c r="O4610" i="1"/>
  <c r="Q4610" i="1" s="1"/>
  <c r="R4610" i="1" s="1"/>
  <c r="O4611" i="1"/>
  <c r="Q4611" i="1" s="1"/>
  <c r="R4611" i="1" s="1"/>
  <c r="O4612" i="1"/>
  <c r="Q4612" i="1" s="1"/>
  <c r="R4612" i="1" s="1"/>
  <c r="O4613" i="1"/>
  <c r="Q4613" i="1" s="1"/>
  <c r="R4613" i="1" s="1"/>
  <c r="O4614" i="1"/>
  <c r="Q4614" i="1" s="1"/>
  <c r="R4614" i="1" s="1"/>
  <c r="O4615" i="1"/>
  <c r="Q4615" i="1" s="1"/>
  <c r="R4615" i="1" s="1"/>
  <c r="O4616" i="1"/>
  <c r="Q4616" i="1" s="1"/>
  <c r="R4616" i="1" s="1"/>
  <c r="O4617" i="1"/>
  <c r="Q4617" i="1" s="1"/>
  <c r="R4617" i="1" s="1"/>
  <c r="O4618" i="1"/>
  <c r="Q4618" i="1" s="1"/>
  <c r="R4618" i="1" s="1"/>
  <c r="O4619" i="1"/>
  <c r="Q4619" i="1" s="1"/>
  <c r="R4619" i="1" s="1"/>
  <c r="O4620" i="1"/>
  <c r="Q4620" i="1" s="1"/>
  <c r="R4620" i="1" s="1"/>
  <c r="O4621" i="1"/>
  <c r="Q4621" i="1" s="1"/>
  <c r="R4621" i="1" s="1"/>
  <c r="O4622" i="1"/>
  <c r="Q4622" i="1" s="1"/>
  <c r="R4622" i="1" s="1"/>
  <c r="O4623" i="1"/>
  <c r="Q4623" i="1" s="1"/>
  <c r="R4623" i="1" s="1"/>
  <c r="O4624" i="1"/>
  <c r="Q4624" i="1" s="1"/>
  <c r="R4624" i="1" s="1"/>
  <c r="O4625" i="1"/>
  <c r="Q4625" i="1" s="1"/>
  <c r="R4625" i="1" s="1"/>
  <c r="O4626" i="1"/>
  <c r="Q4626" i="1" s="1"/>
  <c r="R4626" i="1" s="1"/>
  <c r="O4627" i="1"/>
  <c r="Q4627" i="1" s="1"/>
  <c r="R4627" i="1" s="1"/>
  <c r="O4628" i="1"/>
  <c r="Q4628" i="1" s="1"/>
  <c r="R4628" i="1" s="1"/>
  <c r="O4630" i="1"/>
  <c r="Q4630" i="1" s="1"/>
  <c r="R4630" i="1" s="1"/>
  <c r="O4631" i="1"/>
  <c r="Q4631" i="1" s="1"/>
  <c r="R4631" i="1" s="1"/>
  <c r="O4632" i="1"/>
  <c r="Q4632" i="1" s="1"/>
  <c r="R4632" i="1" s="1"/>
  <c r="O4633" i="1"/>
  <c r="Q4633" i="1" s="1"/>
  <c r="R4633" i="1" s="1"/>
  <c r="O4634" i="1"/>
  <c r="Q4634" i="1" s="1"/>
  <c r="R4634" i="1" s="1"/>
  <c r="O4635" i="1"/>
  <c r="Q4635" i="1" s="1"/>
  <c r="R4635" i="1" s="1"/>
  <c r="O4636" i="1"/>
  <c r="Q4636" i="1" s="1"/>
  <c r="R4636" i="1" s="1"/>
  <c r="O4637" i="1"/>
  <c r="Q4637" i="1" s="1"/>
  <c r="R4637" i="1" s="1"/>
  <c r="O4639" i="1"/>
  <c r="Q4639" i="1" s="1"/>
  <c r="R4639" i="1" s="1"/>
  <c r="O4640" i="1"/>
  <c r="Q4640" i="1" s="1"/>
  <c r="R4640" i="1" s="1"/>
  <c r="O4641" i="1"/>
  <c r="Q4641" i="1" s="1"/>
  <c r="R4641" i="1" s="1"/>
  <c r="O4642" i="1"/>
  <c r="Q4642" i="1" s="1"/>
  <c r="R4642" i="1" s="1"/>
  <c r="O4643" i="1"/>
  <c r="Q4643" i="1" s="1"/>
  <c r="R4643" i="1" s="1"/>
  <c r="O4645" i="1"/>
  <c r="Q4645" i="1" s="1"/>
  <c r="R4645" i="1" s="1"/>
  <c r="O4646" i="1"/>
  <c r="Q4646" i="1" s="1"/>
  <c r="R4646" i="1" s="1"/>
  <c r="O4647" i="1"/>
  <c r="Q4647" i="1" s="1"/>
  <c r="R4647" i="1" s="1"/>
  <c r="O4648" i="1"/>
  <c r="Q4648" i="1" s="1"/>
  <c r="R4648" i="1" s="1"/>
  <c r="O4649" i="1"/>
  <c r="Q4649" i="1" s="1"/>
  <c r="R4649" i="1" s="1"/>
  <c r="O4650" i="1"/>
  <c r="Q4650" i="1" s="1"/>
  <c r="R4650" i="1" s="1"/>
  <c r="O4651" i="1"/>
  <c r="Q4651" i="1" s="1"/>
  <c r="R4651" i="1" s="1"/>
  <c r="O4652" i="1"/>
  <c r="Q4652" i="1" s="1"/>
  <c r="R4652" i="1" s="1"/>
  <c r="O4653" i="1"/>
  <c r="Q4653" i="1" s="1"/>
  <c r="R4653" i="1" s="1"/>
  <c r="O4654" i="1"/>
  <c r="Q4654" i="1" s="1"/>
  <c r="R4654" i="1" s="1"/>
  <c r="O4655" i="1"/>
  <c r="Q4655" i="1" s="1"/>
  <c r="R4655" i="1" s="1"/>
  <c r="O4656" i="1"/>
  <c r="Q4656" i="1" s="1"/>
  <c r="R4656" i="1" s="1"/>
  <c r="O4657" i="1"/>
  <c r="Q4657" i="1" s="1"/>
  <c r="R4657" i="1" s="1"/>
  <c r="O4658" i="1"/>
  <c r="Q4658" i="1" s="1"/>
  <c r="R4658" i="1" s="1"/>
  <c r="O4659" i="1"/>
  <c r="Q4659" i="1" s="1"/>
  <c r="R4659" i="1" s="1"/>
  <c r="O4660" i="1"/>
  <c r="Q4660" i="1" s="1"/>
  <c r="R4660" i="1" s="1"/>
  <c r="O4661" i="1"/>
  <c r="Q4661" i="1" s="1"/>
  <c r="R4661" i="1" s="1"/>
  <c r="O4662" i="1"/>
  <c r="Q4662" i="1" s="1"/>
  <c r="R4662" i="1" s="1"/>
  <c r="O4663" i="1"/>
  <c r="Q4663" i="1" s="1"/>
  <c r="R4663" i="1" s="1"/>
  <c r="O4664" i="1"/>
  <c r="Q4664" i="1" s="1"/>
  <c r="R4664" i="1" s="1"/>
  <c r="O4665" i="1"/>
  <c r="Q4665" i="1" s="1"/>
  <c r="R4665" i="1" s="1"/>
  <c r="O4666" i="1"/>
  <c r="Q4666" i="1" s="1"/>
  <c r="R4666" i="1" s="1"/>
  <c r="O4667" i="1"/>
  <c r="Q4667" i="1" s="1"/>
  <c r="R4667" i="1" s="1"/>
  <c r="O4668" i="1"/>
  <c r="Q4668" i="1" s="1"/>
  <c r="R4668" i="1" s="1"/>
  <c r="O4669" i="1"/>
  <c r="Q4669" i="1" s="1"/>
  <c r="R4669" i="1" s="1"/>
  <c r="O4670" i="1"/>
  <c r="Q4670" i="1" s="1"/>
  <c r="R4670" i="1" s="1"/>
  <c r="O4671" i="1"/>
  <c r="Q4671" i="1" s="1"/>
  <c r="R4671" i="1" s="1"/>
  <c r="O4672" i="1"/>
  <c r="Q4672" i="1" s="1"/>
  <c r="R4672" i="1" s="1"/>
  <c r="O4673" i="1"/>
  <c r="Q4673" i="1" s="1"/>
  <c r="R4673" i="1" s="1"/>
  <c r="O4674" i="1"/>
  <c r="Q4674" i="1" s="1"/>
  <c r="R4674" i="1" s="1"/>
  <c r="O4675" i="1"/>
  <c r="Q4675" i="1" s="1"/>
  <c r="R4675" i="1" s="1"/>
  <c r="O4676" i="1"/>
  <c r="Q4676" i="1" s="1"/>
  <c r="R4676" i="1" s="1"/>
  <c r="O4677" i="1"/>
  <c r="Q4677" i="1" s="1"/>
  <c r="R4677" i="1" s="1"/>
  <c r="O4678" i="1"/>
  <c r="Q4678" i="1" s="1"/>
  <c r="R4678" i="1" s="1"/>
  <c r="O4680" i="1"/>
  <c r="Q4680" i="1" s="1"/>
  <c r="R4680" i="1" s="1"/>
  <c r="O4681" i="1"/>
  <c r="Q4681" i="1" s="1"/>
  <c r="R4681" i="1" s="1"/>
  <c r="O4682" i="1"/>
  <c r="Q4682" i="1" s="1"/>
  <c r="R4682" i="1" s="1"/>
  <c r="O4683" i="1"/>
  <c r="Q4683" i="1" s="1"/>
  <c r="R4683" i="1" s="1"/>
  <c r="O4684" i="1"/>
  <c r="Q4684" i="1" s="1"/>
  <c r="R4684" i="1" s="1"/>
  <c r="O4685" i="1"/>
  <c r="Q4685" i="1" s="1"/>
  <c r="R4685" i="1" s="1"/>
  <c r="O4686" i="1"/>
  <c r="Q4686" i="1" s="1"/>
  <c r="R4686" i="1" s="1"/>
  <c r="O4687" i="1"/>
  <c r="Q4687" i="1" s="1"/>
  <c r="R4687" i="1" s="1"/>
  <c r="O4688" i="1"/>
  <c r="Q4688" i="1" s="1"/>
  <c r="R4688" i="1" s="1"/>
  <c r="O4689" i="1"/>
  <c r="Q4689" i="1" s="1"/>
  <c r="R4689" i="1" s="1"/>
  <c r="O4690" i="1"/>
  <c r="Q4690" i="1" s="1"/>
  <c r="R4690" i="1" s="1"/>
  <c r="O4691" i="1"/>
  <c r="Q4691" i="1" s="1"/>
  <c r="R4691" i="1" s="1"/>
  <c r="O4692" i="1"/>
  <c r="Q4692" i="1" s="1"/>
  <c r="R4692" i="1" s="1"/>
  <c r="O4693" i="1"/>
  <c r="Q4693" i="1" s="1"/>
  <c r="R4693" i="1" s="1"/>
  <c r="O4694" i="1"/>
  <c r="Q4694" i="1" s="1"/>
  <c r="R4694" i="1" s="1"/>
  <c r="O4695" i="1"/>
  <c r="Q4695" i="1" s="1"/>
  <c r="R4695" i="1" s="1"/>
  <c r="O4696" i="1"/>
  <c r="Q4696" i="1" s="1"/>
  <c r="R4696" i="1" s="1"/>
  <c r="O4697" i="1"/>
  <c r="Q4697" i="1" s="1"/>
  <c r="R4697" i="1" s="1"/>
  <c r="O4698" i="1"/>
  <c r="Q4698" i="1" s="1"/>
  <c r="R4698" i="1" s="1"/>
  <c r="O4699" i="1"/>
  <c r="Q4699" i="1" s="1"/>
  <c r="R4699" i="1" s="1"/>
  <c r="O4702" i="1"/>
  <c r="Q4702" i="1" s="1"/>
  <c r="R4702" i="1" s="1"/>
  <c r="O4703" i="1"/>
  <c r="Q4703" i="1" s="1"/>
  <c r="R4703" i="1" s="1"/>
  <c r="O4704" i="1"/>
  <c r="Q4704" i="1" s="1"/>
  <c r="R4704" i="1" s="1"/>
  <c r="O4706" i="1"/>
  <c r="Q4706" i="1" s="1"/>
  <c r="R4706" i="1" s="1"/>
  <c r="O4707" i="1"/>
  <c r="Q4707" i="1" s="1"/>
  <c r="R4707" i="1" s="1"/>
  <c r="O4708" i="1"/>
  <c r="Q4708" i="1" s="1"/>
  <c r="R4708" i="1" s="1"/>
  <c r="O4709" i="1"/>
  <c r="Q4709" i="1" s="1"/>
  <c r="R4709" i="1" s="1"/>
  <c r="O4710" i="1"/>
  <c r="Q4710" i="1" s="1"/>
  <c r="R4710" i="1" s="1"/>
  <c r="O4711" i="1"/>
  <c r="Q4711" i="1" s="1"/>
  <c r="R4711" i="1" s="1"/>
  <c r="O4712" i="1"/>
  <c r="Q4712" i="1" s="1"/>
  <c r="R4712" i="1" s="1"/>
  <c r="O4713" i="1"/>
  <c r="Q4713" i="1" s="1"/>
  <c r="R4713" i="1" s="1"/>
  <c r="O4714" i="1"/>
  <c r="Q4714" i="1" s="1"/>
  <c r="R4714" i="1" s="1"/>
  <c r="O4715" i="1"/>
  <c r="Q4715" i="1" s="1"/>
  <c r="R4715" i="1" s="1"/>
  <c r="O4716" i="1"/>
  <c r="Q4716" i="1" s="1"/>
  <c r="R4716" i="1" s="1"/>
  <c r="O4717" i="1"/>
  <c r="Q4717" i="1" s="1"/>
  <c r="R4717" i="1" s="1"/>
  <c r="O4719" i="1"/>
  <c r="Q4719" i="1" s="1"/>
  <c r="R4719" i="1" s="1"/>
  <c r="O4720" i="1"/>
  <c r="Q4720" i="1" s="1"/>
  <c r="R4720" i="1" s="1"/>
  <c r="O4721" i="1"/>
  <c r="Q4721" i="1" s="1"/>
  <c r="R4721" i="1" s="1"/>
  <c r="O4722" i="1"/>
  <c r="Q4722" i="1" s="1"/>
  <c r="R4722" i="1" s="1"/>
  <c r="O4723" i="1"/>
  <c r="Q4723" i="1" s="1"/>
  <c r="R4723" i="1" s="1"/>
  <c r="O4724" i="1"/>
  <c r="Q4724" i="1" s="1"/>
  <c r="R4724" i="1" s="1"/>
  <c r="O4725" i="1"/>
  <c r="Q4725" i="1" s="1"/>
  <c r="R4725" i="1" s="1"/>
  <c r="O4726" i="1"/>
  <c r="Q4726" i="1" s="1"/>
  <c r="R4726" i="1" s="1"/>
  <c r="O4727" i="1"/>
  <c r="Q4727" i="1" s="1"/>
  <c r="R4727" i="1" s="1"/>
  <c r="O4728" i="1"/>
  <c r="Q4728" i="1" s="1"/>
  <c r="R4728" i="1" s="1"/>
  <c r="O4729" i="1"/>
  <c r="Q4729" i="1" s="1"/>
  <c r="R4729" i="1" s="1"/>
  <c r="O4730" i="1"/>
  <c r="Q4730" i="1" s="1"/>
  <c r="R4730" i="1" s="1"/>
  <c r="O4731" i="1"/>
  <c r="Q4731" i="1" s="1"/>
  <c r="R4731" i="1" s="1"/>
  <c r="O4732" i="1"/>
  <c r="Q4732" i="1" s="1"/>
  <c r="R4732" i="1" s="1"/>
  <c r="O4734" i="1"/>
  <c r="Q4734" i="1" s="1"/>
  <c r="R4734" i="1" s="1"/>
  <c r="O4735" i="1"/>
  <c r="Q4735" i="1" s="1"/>
  <c r="R4735" i="1" s="1"/>
  <c r="O4736" i="1"/>
  <c r="Q4736" i="1" s="1"/>
  <c r="R4736" i="1" s="1"/>
  <c r="O4737" i="1"/>
  <c r="Q4737" i="1" s="1"/>
  <c r="R4737" i="1" s="1"/>
  <c r="O4738" i="1"/>
  <c r="Q4738" i="1" s="1"/>
  <c r="R4738" i="1" s="1"/>
  <c r="O4739" i="1"/>
  <c r="Q4739" i="1" s="1"/>
  <c r="R4739" i="1" s="1"/>
  <c r="O4741" i="1"/>
  <c r="Q4741" i="1" s="1"/>
  <c r="R4741" i="1" s="1"/>
  <c r="O4744" i="1"/>
  <c r="Q4744" i="1" s="1"/>
  <c r="R4744" i="1" s="1"/>
  <c r="O4745" i="1"/>
  <c r="Q4745" i="1" s="1"/>
  <c r="R4745" i="1" s="1"/>
  <c r="O4746" i="1"/>
  <c r="Q4746" i="1" s="1"/>
  <c r="R4746" i="1" s="1"/>
  <c r="O4747" i="1"/>
  <c r="Q4747" i="1" s="1"/>
  <c r="R4747" i="1" s="1"/>
  <c r="O4748" i="1"/>
  <c r="Q4748" i="1" s="1"/>
  <c r="R4748" i="1" s="1"/>
  <c r="O4749" i="1"/>
  <c r="Q4749" i="1" s="1"/>
  <c r="R4749" i="1" s="1"/>
  <c r="O4750" i="1"/>
  <c r="Q4750" i="1" s="1"/>
  <c r="R4750" i="1" s="1"/>
  <c r="O4751" i="1"/>
  <c r="Q4751" i="1" s="1"/>
  <c r="R4751" i="1" s="1"/>
  <c r="O4752" i="1"/>
  <c r="Q4752" i="1" s="1"/>
  <c r="R4752" i="1" s="1"/>
  <c r="O4753" i="1"/>
  <c r="Q4753" i="1" s="1"/>
  <c r="R4753" i="1" s="1"/>
  <c r="O4754" i="1"/>
  <c r="Q4754" i="1" s="1"/>
  <c r="R4754" i="1" s="1"/>
  <c r="O4755" i="1"/>
  <c r="Q4755" i="1" s="1"/>
  <c r="R4755" i="1" s="1"/>
  <c r="O4756" i="1"/>
  <c r="Q4756" i="1" s="1"/>
  <c r="R4756" i="1" s="1"/>
  <c r="O4757" i="1"/>
  <c r="Q4757" i="1" s="1"/>
  <c r="R4757" i="1" s="1"/>
  <c r="O4759" i="1"/>
  <c r="Q4759" i="1" s="1"/>
  <c r="R4759" i="1" s="1"/>
  <c r="O4760" i="1"/>
  <c r="Q4760" i="1" s="1"/>
  <c r="R4760" i="1" s="1"/>
  <c r="O4761" i="1"/>
  <c r="Q4761" i="1" s="1"/>
  <c r="R4761" i="1" s="1"/>
  <c r="O4762" i="1"/>
  <c r="Q4762" i="1" s="1"/>
  <c r="R4762" i="1" s="1"/>
  <c r="O4763" i="1"/>
  <c r="Q4763" i="1" s="1"/>
  <c r="R4763" i="1" s="1"/>
  <c r="O4764" i="1"/>
  <c r="Q4764" i="1" s="1"/>
  <c r="R4764" i="1" s="1"/>
  <c r="O4765" i="1"/>
  <c r="Q4765" i="1" s="1"/>
  <c r="R4765" i="1" s="1"/>
  <c r="O4766" i="1"/>
  <c r="Q4766" i="1" s="1"/>
  <c r="R4766" i="1" s="1"/>
  <c r="O4767" i="1"/>
  <c r="Q4767" i="1" s="1"/>
  <c r="R4767" i="1" s="1"/>
  <c r="O4768" i="1"/>
  <c r="Q4768" i="1" s="1"/>
  <c r="R4768" i="1" s="1"/>
  <c r="O4769" i="1"/>
  <c r="Q4769" i="1" s="1"/>
  <c r="R4769" i="1" s="1"/>
  <c r="O4770" i="1"/>
  <c r="Q4770" i="1" s="1"/>
  <c r="R4770" i="1" s="1"/>
  <c r="O4771" i="1"/>
  <c r="Q4771" i="1" s="1"/>
  <c r="R4771" i="1" s="1"/>
  <c r="O4772" i="1"/>
  <c r="Q4772" i="1" s="1"/>
  <c r="R4772" i="1" s="1"/>
  <c r="O4773" i="1"/>
  <c r="Q4773" i="1" s="1"/>
  <c r="R4773" i="1" s="1"/>
  <c r="O4774" i="1"/>
  <c r="Q4774" i="1" s="1"/>
  <c r="R4774" i="1" s="1"/>
  <c r="O4775" i="1"/>
  <c r="Q4775" i="1" s="1"/>
  <c r="R4775" i="1" s="1"/>
  <c r="O4776" i="1"/>
  <c r="Q4776" i="1" s="1"/>
  <c r="R4776" i="1" s="1"/>
  <c r="O4777" i="1"/>
  <c r="Q4777" i="1" s="1"/>
  <c r="R4777" i="1" s="1"/>
  <c r="O4778" i="1"/>
  <c r="Q4778" i="1" s="1"/>
  <c r="R4778" i="1" s="1"/>
  <c r="O4779" i="1"/>
  <c r="Q4779" i="1" s="1"/>
  <c r="R4779" i="1" s="1"/>
  <c r="O4780" i="1"/>
  <c r="Q4780" i="1" s="1"/>
  <c r="R4780" i="1" s="1"/>
  <c r="O4781" i="1"/>
  <c r="Q4781" i="1" s="1"/>
  <c r="R4781" i="1" s="1"/>
  <c r="O4782" i="1"/>
  <c r="Q4782" i="1" s="1"/>
  <c r="R4782" i="1" s="1"/>
  <c r="O4783" i="1"/>
  <c r="Q4783" i="1" s="1"/>
  <c r="R4783" i="1" s="1"/>
  <c r="O4784" i="1"/>
  <c r="Q4784" i="1" s="1"/>
  <c r="R4784" i="1" s="1"/>
  <c r="O4785" i="1"/>
  <c r="Q4785" i="1" s="1"/>
  <c r="R4785" i="1" s="1"/>
  <c r="O4788" i="1"/>
  <c r="Q4788" i="1" s="1"/>
  <c r="R4788" i="1" s="1"/>
  <c r="O4789" i="1"/>
  <c r="Q4789" i="1" s="1"/>
  <c r="R4789" i="1" s="1"/>
  <c r="O4790" i="1"/>
  <c r="Q4790" i="1" s="1"/>
  <c r="R4790" i="1" s="1"/>
  <c r="O4791" i="1"/>
  <c r="Q4791" i="1" s="1"/>
  <c r="R4791" i="1" s="1"/>
  <c r="O4792" i="1"/>
  <c r="Q4792" i="1" s="1"/>
  <c r="R4792" i="1" s="1"/>
  <c r="O4793" i="1"/>
  <c r="Q4793" i="1" s="1"/>
  <c r="R4793" i="1" s="1"/>
  <c r="O4794" i="1"/>
  <c r="Q4794" i="1" s="1"/>
  <c r="R4794" i="1" s="1"/>
  <c r="O4795" i="1"/>
  <c r="Q4795" i="1" s="1"/>
  <c r="R4795" i="1" s="1"/>
  <c r="O4796" i="1"/>
  <c r="Q4796" i="1" s="1"/>
  <c r="R4796" i="1" s="1"/>
  <c r="O4797" i="1"/>
  <c r="Q4797" i="1" s="1"/>
  <c r="R4797" i="1" s="1"/>
  <c r="O4799" i="1"/>
  <c r="Q4799" i="1" s="1"/>
  <c r="R4799" i="1" s="1"/>
  <c r="O4800" i="1"/>
  <c r="Q4800" i="1" s="1"/>
  <c r="R4800" i="1" s="1"/>
  <c r="O4801" i="1"/>
  <c r="Q4801" i="1" s="1"/>
  <c r="R4801" i="1" s="1"/>
  <c r="O4802" i="1"/>
  <c r="Q4802" i="1" s="1"/>
  <c r="R4802" i="1" s="1"/>
  <c r="O4803" i="1"/>
  <c r="Q4803" i="1" s="1"/>
  <c r="R4803" i="1" s="1"/>
  <c r="O4804" i="1"/>
  <c r="Q4804" i="1" s="1"/>
  <c r="R4804" i="1" s="1"/>
  <c r="O4806" i="1"/>
  <c r="Q4806" i="1" s="1"/>
  <c r="R4806" i="1" s="1"/>
  <c r="O4807" i="1"/>
  <c r="Q4807" i="1" s="1"/>
  <c r="R4807" i="1" s="1"/>
  <c r="O4808" i="1"/>
  <c r="Q4808" i="1" s="1"/>
  <c r="R4808" i="1" s="1"/>
  <c r="O4809" i="1"/>
  <c r="Q4809" i="1" s="1"/>
  <c r="R4809" i="1" s="1"/>
  <c r="O4810" i="1"/>
  <c r="Q4810" i="1" s="1"/>
  <c r="R4810" i="1" s="1"/>
  <c r="O4811" i="1"/>
  <c r="Q4811" i="1" s="1"/>
  <c r="R4811" i="1" s="1"/>
  <c r="O4812" i="1"/>
  <c r="Q4812" i="1" s="1"/>
  <c r="R4812" i="1" s="1"/>
  <c r="O4813" i="1"/>
  <c r="Q4813" i="1" s="1"/>
  <c r="R4813" i="1" s="1"/>
  <c r="O4814" i="1"/>
  <c r="Q4814" i="1" s="1"/>
  <c r="R4814" i="1" s="1"/>
  <c r="O4815" i="1"/>
  <c r="Q4815" i="1" s="1"/>
  <c r="R4815" i="1" s="1"/>
  <c r="O4816" i="1"/>
  <c r="Q4816" i="1" s="1"/>
  <c r="R4816" i="1" s="1"/>
  <c r="O4817" i="1"/>
  <c r="Q4817" i="1" s="1"/>
  <c r="R4817" i="1" s="1"/>
  <c r="O4818" i="1"/>
  <c r="Q4818" i="1" s="1"/>
  <c r="R4818" i="1" s="1"/>
  <c r="O4819" i="1"/>
  <c r="Q4819" i="1" s="1"/>
  <c r="R4819" i="1" s="1"/>
  <c r="O4820" i="1"/>
  <c r="Q4820" i="1" s="1"/>
  <c r="R4820" i="1" s="1"/>
  <c r="O4821" i="1"/>
  <c r="Q4821" i="1" s="1"/>
  <c r="R4821" i="1" s="1"/>
  <c r="O4822" i="1"/>
  <c r="Q4822" i="1" s="1"/>
  <c r="R4822" i="1" s="1"/>
  <c r="O4823" i="1"/>
  <c r="Q4823" i="1" s="1"/>
  <c r="R4823" i="1" s="1"/>
  <c r="O4824" i="1"/>
  <c r="Q4824" i="1" s="1"/>
  <c r="R4824" i="1" s="1"/>
  <c r="O4825" i="1"/>
  <c r="Q4825" i="1" s="1"/>
  <c r="R4825" i="1" s="1"/>
  <c r="O4826" i="1"/>
  <c r="Q4826" i="1" s="1"/>
  <c r="R4826" i="1" s="1"/>
  <c r="O4827" i="1"/>
  <c r="Q4827" i="1" s="1"/>
  <c r="R4827" i="1" s="1"/>
  <c r="O4828" i="1"/>
  <c r="Q4828" i="1" s="1"/>
  <c r="R4828" i="1" s="1"/>
  <c r="O4829" i="1"/>
  <c r="Q4829" i="1" s="1"/>
  <c r="R4829" i="1" s="1"/>
  <c r="O4830" i="1"/>
  <c r="Q4830" i="1" s="1"/>
  <c r="R4830" i="1" s="1"/>
  <c r="O4831" i="1"/>
  <c r="Q4831" i="1" s="1"/>
  <c r="R4831" i="1" s="1"/>
  <c r="O4832" i="1"/>
  <c r="Q4832" i="1" s="1"/>
  <c r="R4832" i="1" s="1"/>
  <c r="O4833" i="1"/>
  <c r="Q4833" i="1" s="1"/>
  <c r="R4833" i="1" s="1"/>
  <c r="O4834" i="1"/>
  <c r="Q4834" i="1" s="1"/>
  <c r="R4834" i="1" s="1"/>
  <c r="O4835" i="1"/>
  <c r="Q4835" i="1" s="1"/>
  <c r="R4835" i="1" s="1"/>
  <c r="O4836" i="1"/>
  <c r="Q4836" i="1" s="1"/>
  <c r="R4836" i="1" s="1"/>
  <c r="O4837" i="1"/>
  <c r="Q4837" i="1" s="1"/>
  <c r="R4837" i="1" s="1"/>
  <c r="O4838" i="1"/>
  <c r="Q4838" i="1" s="1"/>
  <c r="R4838" i="1" s="1"/>
  <c r="O4839" i="1"/>
  <c r="Q4839" i="1" s="1"/>
  <c r="R4839" i="1" s="1"/>
  <c r="O4840" i="1"/>
  <c r="Q4840" i="1" s="1"/>
  <c r="R4840" i="1" s="1"/>
  <c r="O4841" i="1"/>
  <c r="Q4841" i="1" s="1"/>
  <c r="R4841" i="1" s="1"/>
  <c r="O4842" i="1"/>
  <c r="Q4842" i="1" s="1"/>
  <c r="R4842" i="1" s="1"/>
  <c r="O4843" i="1"/>
  <c r="Q4843" i="1" s="1"/>
  <c r="R4843" i="1" s="1"/>
  <c r="O4844" i="1"/>
  <c r="Q4844" i="1" s="1"/>
  <c r="R4844" i="1" s="1"/>
  <c r="O4845" i="1"/>
  <c r="Q4845" i="1" s="1"/>
  <c r="R4845" i="1" s="1"/>
  <c r="O4846" i="1"/>
  <c r="Q4846" i="1" s="1"/>
  <c r="R4846" i="1" s="1"/>
  <c r="O4847" i="1"/>
  <c r="Q4847" i="1" s="1"/>
  <c r="R4847" i="1" s="1"/>
  <c r="O4848" i="1"/>
  <c r="Q4848" i="1" s="1"/>
  <c r="R4848" i="1" s="1"/>
  <c r="O4849" i="1"/>
  <c r="Q4849" i="1" s="1"/>
  <c r="R4849" i="1" s="1"/>
  <c r="O4850" i="1"/>
  <c r="Q4850" i="1" s="1"/>
  <c r="R4850" i="1" s="1"/>
  <c r="O4851" i="1"/>
  <c r="Q4851" i="1" s="1"/>
  <c r="R4851" i="1" s="1"/>
  <c r="O4852" i="1"/>
  <c r="Q4852" i="1" s="1"/>
  <c r="R4852" i="1" s="1"/>
  <c r="O4853" i="1"/>
  <c r="Q4853" i="1" s="1"/>
  <c r="R4853" i="1" s="1"/>
  <c r="O4854" i="1"/>
  <c r="Q4854" i="1" s="1"/>
  <c r="R4854" i="1" s="1"/>
  <c r="O4855" i="1"/>
  <c r="Q4855" i="1" s="1"/>
  <c r="R4855" i="1" s="1"/>
  <c r="O4856" i="1"/>
  <c r="Q4856" i="1" s="1"/>
  <c r="R4856" i="1" s="1"/>
  <c r="O4857" i="1"/>
  <c r="Q4857" i="1" s="1"/>
  <c r="R4857" i="1" s="1"/>
  <c r="O4858" i="1"/>
  <c r="Q4858" i="1" s="1"/>
  <c r="R4858" i="1" s="1"/>
  <c r="O4859" i="1"/>
  <c r="Q4859" i="1" s="1"/>
  <c r="R4859" i="1" s="1"/>
  <c r="O4860" i="1"/>
  <c r="Q4860" i="1" s="1"/>
  <c r="R4860" i="1" s="1"/>
  <c r="O4861" i="1"/>
  <c r="Q4861" i="1" s="1"/>
  <c r="R4861" i="1" s="1"/>
  <c r="O4862" i="1"/>
  <c r="Q4862" i="1" s="1"/>
  <c r="R4862" i="1" s="1"/>
  <c r="O4863" i="1"/>
  <c r="Q4863" i="1" s="1"/>
  <c r="R4863" i="1" s="1"/>
  <c r="O4864" i="1"/>
  <c r="Q4864" i="1" s="1"/>
  <c r="R4864" i="1" s="1"/>
  <c r="O4865" i="1"/>
  <c r="Q4865" i="1" s="1"/>
  <c r="R4865" i="1" s="1"/>
  <c r="O4866" i="1"/>
  <c r="Q4866" i="1" s="1"/>
  <c r="R4866" i="1" s="1"/>
  <c r="O4867" i="1"/>
  <c r="Q4867" i="1" s="1"/>
  <c r="R4867" i="1" s="1"/>
  <c r="O4868" i="1"/>
  <c r="Q4868" i="1" s="1"/>
  <c r="R4868" i="1" s="1"/>
  <c r="O4869" i="1"/>
  <c r="Q4869" i="1" s="1"/>
  <c r="R4869" i="1" s="1"/>
  <c r="O4870" i="1"/>
  <c r="Q4870" i="1" s="1"/>
  <c r="R4870" i="1" s="1"/>
  <c r="O4871" i="1"/>
  <c r="Q4871" i="1" s="1"/>
  <c r="R4871" i="1" s="1"/>
  <c r="O4872" i="1"/>
  <c r="Q4872" i="1" s="1"/>
  <c r="R4872" i="1" s="1"/>
  <c r="O4873" i="1"/>
  <c r="Q4873" i="1" s="1"/>
  <c r="R4873" i="1" s="1"/>
  <c r="O4874" i="1"/>
  <c r="Q4874" i="1" s="1"/>
  <c r="R4874" i="1" s="1"/>
  <c r="O4875" i="1"/>
  <c r="Q4875" i="1" s="1"/>
  <c r="R4875" i="1" s="1"/>
  <c r="O4876" i="1"/>
  <c r="Q4876" i="1" s="1"/>
  <c r="R4876" i="1" s="1"/>
  <c r="O4877" i="1"/>
  <c r="Q4877" i="1" s="1"/>
  <c r="R4877" i="1" s="1"/>
  <c r="O4878" i="1"/>
  <c r="Q4878" i="1" s="1"/>
  <c r="R4878" i="1" s="1"/>
  <c r="O4879" i="1"/>
  <c r="Q4879" i="1" s="1"/>
  <c r="R4879" i="1" s="1"/>
  <c r="O4880" i="1"/>
  <c r="Q4880" i="1" s="1"/>
  <c r="R4880" i="1" s="1"/>
  <c r="O4881" i="1"/>
  <c r="Q4881" i="1" s="1"/>
  <c r="R4881" i="1" s="1"/>
  <c r="O4884" i="1"/>
  <c r="Q4884" i="1" s="1"/>
  <c r="R4884" i="1" s="1"/>
  <c r="O4885" i="1"/>
  <c r="Q4885" i="1" s="1"/>
  <c r="R4885" i="1" s="1"/>
  <c r="O4886" i="1"/>
  <c r="Q4886" i="1" s="1"/>
  <c r="R4886" i="1" s="1"/>
  <c r="O4887" i="1"/>
  <c r="Q4887" i="1" s="1"/>
  <c r="R4887" i="1" s="1"/>
  <c r="O4888" i="1"/>
  <c r="Q4888" i="1" s="1"/>
  <c r="R4888" i="1" s="1"/>
  <c r="O4889" i="1"/>
  <c r="Q4889" i="1" s="1"/>
  <c r="R4889" i="1" s="1"/>
  <c r="O4890" i="1"/>
  <c r="Q4890" i="1" s="1"/>
  <c r="R4890" i="1" s="1"/>
  <c r="O4891" i="1"/>
  <c r="Q4891" i="1" s="1"/>
  <c r="R4891" i="1" s="1"/>
  <c r="O4892" i="1"/>
  <c r="Q4892" i="1" s="1"/>
  <c r="R4892" i="1" s="1"/>
  <c r="O4893" i="1"/>
  <c r="Q4893" i="1" s="1"/>
  <c r="R4893" i="1" s="1"/>
  <c r="O4894" i="1"/>
  <c r="Q4894" i="1" s="1"/>
  <c r="R4894" i="1" s="1"/>
  <c r="O4895" i="1"/>
  <c r="Q4895" i="1" s="1"/>
  <c r="R4895" i="1" s="1"/>
  <c r="O4896" i="1"/>
  <c r="Q4896" i="1" s="1"/>
  <c r="R4896" i="1" s="1"/>
  <c r="O4897" i="1"/>
  <c r="Q4897" i="1" s="1"/>
  <c r="R4897" i="1" s="1"/>
  <c r="O4898" i="1"/>
  <c r="Q4898" i="1" s="1"/>
  <c r="R4898" i="1" s="1"/>
  <c r="O4899" i="1"/>
  <c r="Q4899" i="1" s="1"/>
  <c r="R4899" i="1" s="1"/>
  <c r="O4900" i="1"/>
  <c r="Q4900" i="1" s="1"/>
  <c r="R4900" i="1" s="1"/>
  <c r="O4902" i="1"/>
  <c r="Q4902" i="1" s="1"/>
  <c r="R4902" i="1" s="1"/>
  <c r="O4903" i="1"/>
  <c r="Q4903" i="1" s="1"/>
  <c r="R4903" i="1" s="1"/>
  <c r="O4904" i="1"/>
  <c r="Q4904" i="1" s="1"/>
  <c r="R4904" i="1" s="1"/>
  <c r="O4906" i="1"/>
  <c r="Q4906" i="1" s="1"/>
  <c r="R4906" i="1" s="1"/>
  <c r="O4907" i="1"/>
  <c r="Q4907" i="1" s="1"/>
  <c r="R4907" i="1" s="1"/>
  <c r="O4908" i="1"/>
  <c r="Q4908" i="1" s="1"/>
  <c r="R4908" i="1" s="1"/>
  <c r="O4909" i="1"/>
  <c r="Q4909" i="1" s="1"/>
  <c r="R4909" i="1" s="1"/>
  <c r="O4910" i="1"/>
  <c r="Q4910" i="1" s="1"/>
  <c r="R4910" i="1" s="1"/>
  <c r="O4911" i="1"/>
  <c r="Q4911" i="1" s="1"/>
  <c r="R4911" i="1" s="1"/>
  <c r="O4912" i="1"/>
  <c r="Q4912" i="1" s="1"/>
  <c r="R4912" i="1" s="1"/>
  <c r="O4913" i="1"/>
  <c r="Q4913" i="1" s="1"/>
  <c r="R4913" i="1" s="1"/>
  <c r="O4914" i="1"/>
  <c r="Q4914" i="1" s="1"/>
  <c r="R4914" i="1" s="1"/>
  <c r="O4915" i="1"/>
  <c r="Q4915" i="1" s="1"/>
  <c r="R4915" i="1" s="1"/>
  <c r="O4916" i="1"/>
  <c r="Q4916" i="1" s="1"/>
  <c r="R4916" i="1" s="1"/>
  <c r="O4917" i="1"/>
  <c r="Q4917" i="1" s="1"/>
  <c r="R4917" i="1" s="1"/>
  <c r="O4918" i="1"/>
  <c r="Q4918" i="1" s="1"/>
  <c r="R4918" i="1" s="1"/>
  <c r="O4919" i="1"/>
  <c r="Q4919" i="1" s="1"/>
  <c r="R4919" i="1" s="1"/>
  <c r="O4920" i="1"/>
  <c r="Q4920" i="1" s="1"/>
  <c r="R4920" i="1" s="1"/>
  <c r="O4922" i="1"/>
  <c r="Q4922" i="1" s="1"/>
  <c r="R4922" i="1" s="1"/>
  <c r="O4923" i="1"/>
  <c r="Q4923" i="1" s="1"/>
  <c r="R4923" i="1" s="1"/>
  <c r="O4924" i="1"/>
  <c r="Q4924" i="1" s="1"/>
  <c r="R4924" i="1" s="1"/>
  <c r="O4925" i="1"/>
  <c r="Q4925" i="1" s="1"/>
  <c r="R4925" i="1" s="1"/>
  <c r="O4926" i="1"/>
  <c r="Q4926" i="1" s="1"/>
  <c r="R4926" i="1" s="1"/>
  <c r="O4928" i="1"/>
  <c r="Q4928" i="1" s="1"/>
  <c r="R4928" i="1" s="1"/>
  <c r="O4929" i="1"/>
  <c r="Q4929" i="1" s="1"/>
  <c r="R4929" i="1" s="1"/>
  <c r="O4930" i="1"/>
  <c r="Q4930" i="1" s="1"/>
  <c r="R4930" i="1" s="1"/>
  <c r="O4931" i="1"/>
  <c r="Q4931" i="1" s="1"/>
  <c r="R4931" i="1" s="1"/>
  <c r="O4932" i="1"/>
  <c r="Q4932" i="1" s="1"/>
  <c r="R4932" i="1" s="1"/>
  <c r="O4933" i="1"/>
  <c r="Q4933" i="1" s="1"/>
  <c r="R4933" i="1" s="1"/>
  <c r="O4934" i="1"/>
  <c r="Q4934" i="1" s="1"/>
  <c r="R4934" i="1" s="1"/>
  <c r="O4935" i="1"/>
  <c r="Q4935" i="1" s="1"/>
  <c r="R4935" i="1" s="1"/>
  <c r="O4936" i="1"/>
  <c r="Q4936" i="1" s="1"/>
  <c r="R4936" i="1" s="1"/>
  <c r="O4937" i="1"/>
  <c r="Q4937" i="1" s="1"/>
  <c r="R4937" i="1" s="1"/>
  <c r="O4938" i="1"/>
  <c r="Q4938" i="1" s="1"/>
  <c r="R4938" i="1" s="1"/>
  <c r="O4939" i="1"/>
  <c r="Q4939" i="1" s="1"/>
  <c r="R4939" i="1" s="1"/>
  <c r="O4940" i="1"/>
  <c r="Q4940" i="1" s="1"/>
  <c r="R4940" i="1" s="1"/>
  <c r="O4941" i="1"/>
  <c r="Q4941" i="1" s="1"/>
  <c r="R4941" i="1" s="1"/>
  <c r="O4942" i="1"/>
  <c r="Q4942" i="1" s="1"/>
  <c r="R4942" i="1" s="1"/>
  <c r="O4943" i="1"/>
  <c r="Q4943" i="1" s="1"/>
  <c r="R4943" i="1" s="1"/>
  <c r="O4944" i="1"/>
  <c r="Q4944" i="1" s="1"/>
  <c r="R4944" i="1" s="1"/>
  <c r="O4946" i="1"/>
  <c r="Q4946" i="1" s="1"/>
  <c r="R4946" i="1" s="1"/>
  <c r="O4947" i="1"/>
  <c r="Q4947" i="1" s="1"/>
  <c r="R4947" i="1" s="1"/>
  <c r="O4948" i="1"/>
  <c r="Q4948" i="1" s="1"/>
  <c r="R4948" i="1" s="1"/>
  <c r="O4949" i="1"/>
  <c r="Q4949" i="1" s="1"/>
  <c r="R4949" i="1" s="1"/>
  <c r="O4950" i="1"/>
  <c r="Q4950" i="1" s="1"/>
  <c r="R4950" i="1" s="1"/>
  <c r="O4951" i="1"/>
  <c r="Q4951" i="1" s="1"/>
  <c r="R4951" i="1" s="1"/>
  <c r="O4952" i="1"/>
  <c r="Q4952" i="1" s="1"/>
  <c r="R4952" i="1" s="1"/>
  <c r="O4953" i="1"/>
  <c r="Q4953" i="1" s="1"/>
  <c r="R4953" i="1" s="1"/>
  <c r="O4954" i="1"/>
  <c r="Q4954" i="1" s="1"/>
  <c r="R4954" i="1" s="1"/>
  <c r="O4955" i="1"/>
  <c r="Q4955" i="1" s="1"/>
  <c r="R4955" i="1" s="1"/>
  <c r="O4956" i="1"/>
  <c r="Q4956" i="1" s="1"/>
  <c r="R4956" i="1" s="1"/>
  <c r="O4957" i="1"/>
  <c r="Q4957" i="1" s="1"/>
  <c r="R4957" i="1" s="1"/>
  <c r="O4958" i="1"/>
  <c r="Q4958" i="1" s="1"/>
  <c r="R4958" i="1" s="1"/>
  <c r="O4959" i="1"/>
  <c r="Q4959" i="1" s="1"/>
  <c r="R4959" i="1" s="1"/>
  <c r="O4960" i="1"/>
  <c r="Q4960" i="1" s="1"/>
  <c r="R4960" i="1" s="1"/>
  <c r="O4961" i="1"/>
  <c r="Q4961" i="1" s="1"/>
  <c r="R4961" i="1" s="1"/>
  <c r="O4962" i="1"/>
  <c r="Q4962" i="1" s="1"/>
  <c r="R4962" i="1" s="1"/>
  <c r="O4963" i="1"/>
  <c r="Q4963" i="1" s="1"/>
  <c r="R4963" i="1" s="1"/>
  <c r="O4964" i="1"/>
  <c r="Q4964" i="1" s="1"/>
  <c r="R4964" i="1" s="1"/>
  <c r="O4965" i="1"/>
  <c r="Q4965" i="1" s="1"/>
  <c r="R4965" i="1" s="1"/>
  <c r="O4966" i="1"/>
  <c r="Q4966" i="1" s="1"/>
  <c r="R4966" i="1" s="1"/>
  <c r="O4967" i="1"/>
  <c r="Q4967" i="1" s="1"/>
  <c r="R4967" i="1" s="1"/>
  <c r="O4968" i="1"/>
  <c r="Q4968" i="1" s="1"/>
  <c r="R4968" i="1" s="1"/>
  <c r="O4969" i="1"/>
  <c r="Q4969" i="1" s="1"/>
  <c r="R4969" i="1" s="1"/>
  <c r="O4970" i="1"/>
  <c r="Q4970" i="1" s="1"/>
  <c r="R4970" i="1" s="1"/>
  <c r="O4971" i="1"/>
  <c r="Q4971" i="1" s="1"/>
  <c r="R4971" i="1" s="1"/>
  <c r="O4973" i="1"/>
  <c r="Q4973" i="1" s="1"/>
  <c r="R4973" i="1" s="1"/>
  <c r="O4974" i="1"/>
  <c r="Q4974" i="1" s="1"/>
  <c r="R4974" i="1" s="1"/>
  <c r="O4975" i="1"/>
  <c r="Q4975" i="1" s="1"/>
  <c r="R4975" i="1" s="1"/>
  <c r="O4976" i="1"/>
  <c r="Q4976" i="1" s="1"/>
  <c r="R4976" i="1" s="1"/>
  <c r="O4977" i="1"/>
  <c r="Q4977" i="1" s="1"/>
  <c r="R4977" i="1" s="1"/>
  <c r="O4978" i="1"/>
  <c r="Q4978" i="1" s="1"/>
  <c r="R4978" i="1" s="1"/>
  <c r="O4979" i="1"/>
  <c r="Q4979" i="1" s="1"/>
  <c r="R4979" i="1" s="1"/>
  <c r="O4980" i="1"/>
  <c r="Q4980" i="1" s="1"/>
  <c r="R4980" i="1" s="1"/>
  <c r="O4981" i="1"/>
  <c r="Q4981" i="1" s="1"/>
  <c r="R4981" i="1" s="1"/>
  <c r="O4982" i="1"/>
  <c r="Q4982" i="1" s="1"/>
  <c r="R4982" i="1" s="1"/>
  <c r="O4983" i="1"/>
  <c r="Q4983" i="1" s="1"/>
  <c r="R4983" i="1" s="1"/>
  <c r="O4984" i="1"/>
  <c r="Q4984" i="1" s="1"/>
  <c r="R4984" i="1" s="1"/>
  <c r="O4985" i="1"/>
  <c r="Q4985" i="1" s="1"/>
  <c r="R4985" i="1" s="1"/>
  <c r="O4986" i="1"/>
  <c r="Q4986" i="1" s="1"/>
  <c r="R4986" i="1" s="1"/>
  <c r="O4987" i="1"/>
  <c r="Q4987" i="1" s="1"/>
  <c r="R4987" i="1" s="1"/>
  <c r="O4988" i="1"/>
  <c r="Q4988" i="1" s="1"/>
  <c r="R4988" i="1" s="1"/>
  <c r="O4989" i="1"/>
  <c r="Q4989" i="1" s="1"/>
  <c r="R4989" i="1" s="1"/>
  <c r="O4990" i="1"/>
  <c r="Q4990" i="1" s="1"/>
  <c r="R4990" i="1" s="1"/>
  <c r="O4991" i="1"/>
  <c r="Q4991" i="1" s="1"/>
  <c r="R4991" i="1" s="1"/>
  <c r="O4992" i="1"/>
  <c r="Q4992" i="1" s="1"/>
  <c r="R4992" i="1" s="1"/>
  <c r="O4993" i="1"/>
  <c r="Q4993" i="1" s="1"/>
  <c r="R4993" i="1" s="1"/>
  <c r="O4994" i="1"/>
  <c r="Q4994" i="1" s="1"/>
  <c r="R4994" i="1" s="1"/>
  <c r="O4995" i="1"/>
  <c r="Q4995" i="1" s="1"/>
  <c r="R4995" i="1" s="1"/>
  <c r="O4996" i="1"/>
  <c r="Q4996" i="1" s="1"/>
  <c r="R4996" i="1" s="1"/>
  <c r="O4997" i="1"/>
  <c r="Q4997" i="1" s="1"/>
  <c r="R4997" i="1" s="1"/>
  <c r="O4998" i="1"/>
  <c r="Q4998" i="1" s="1"/>
  <c r="R4998" i="1" s="1"/>
  <c r="O4999" i="1"/>
  <c r="Q4999" i="1" s="1"/>
  <c r="R4999" i="1" s="1"/>
  <c r="O5000" i="1"/>
  <c r="Q5000" i="1" s="1"/>
  <c r="R5000" i="1" s="1"/>
  <c r="O5001" i="1"/>
  <c r="Q5001" i="1" s="1"/>
  <c r="R5001" i="1" s="1"/>
  <c r="O5002" i="1"/>
  <c r="Q5002" i="1" s="1"/>
  <c r="R5002" i="1" s="1"/>
  <c r="O5003" i="1"/>
  <c r="Q5003" i="1" s="1"/>
  <c r="R5003" i="1" s="1"/>
  <c r="O5004" i="1"/>
  <c r="Q5004" i="1" s="1"/>
  <c r="R5004" i="1" s="1"/>
  <c r="O5005" i="1"/>
  <c r="Q5005" i="1" s="1"/>
  <c r="R5005" i="1" s="1"/>
  <c r="O5006" i="1"/>
  <c r="Q5006" i="1" s="1"/>
  <c r="R5006" i="1" s="1"/>
  <c r="O5007" i="1"/>
  <c r="Q5007" i="1" s="1"/>
  <c r="R5007" i="1" s="1"/>
  <c r="O5008" i="1"/>
  <c r="Q5008" i="1" s="1"/>
  <c r="R5008" i="1" s="1"/>
  <c r="O5009" i="1"/>
  <c r="Q5009" i="1" s="1"/>
  <c r="R5009" i="1" s="1"/>
  <c r="O5011" i="1"/>
  <c r="Q5011" i="1" s="1"/>
  <c r="R5011" i="1" s="1"/>
  <c r="O5012" i="1"/>
  <c r="Q5012" i="1" s="1"/>
  <c r="R5012" i="1" s="1"/>
  <c r="O5013" i="1"/>
  <c r="Q5013" i="1" s="1"/>
  <c r="R5013" i="1" s="1"/>
  <c r="O5014" i="1"/>
  <c r="Q5014" i="1" s="1"/>
  <c r="R5014" i="1" s="1"/>
  <c r="O5015" i="1"/>
  <c r="Q5015" i="1" s="1"/>
  <c r="R5015" i="1" s="1"/>
  <c r="O5016" i="1"/>
  <c r="Q5016" i="1" s="1"/>
  <c r="R5016" i="1" s="1"/>
  <c r="O5017" i="1"/>
  <c r="Q5017" i="1" s="1"/>
  <c r="R5017" i="1" s="1"/>
  <c r="O5018" i="1"/>
  <c r="Q5018" i="1" s="1"/>
  <c r="R5018" i="1" s="1"/>
  <c r="O5019" i="1"/>
  <c r="Q5019" i="1" s="1"/>
  <c r="R5019" i="1" s="1"/>
  <c r="O5020" i="1"/>
  <c r="Q5020" i="1" s="1"/>
  <c r="R5020" i="1" s="1"/>
  <c r="O5021" i="1"/>
  <c r="Q5021" i="1" s="1"/>
  <c r="R5021" i="1" s="1"/>
  <c r="O5022" i="1"/>
  <c r="Q5022" i="1" s="1"/>
  <c r="R5022" i="1" s="1"/>
  <c r="O5023" i="1"/>
  <c r="Q5023" i="1" s="1"/>
  <c r="R5023" i="1" s="1"/>
  <c r="O5024" i="1"/>
  <c r="Q5024" i="1" s="1"/>
  <c r="R5024" i="1" s="1"/>
  <c r="O5025" i="1"/>
  <c r="Q5025" i="1" s="1"/>
  <c r="R5025" i="1" s="1"/>
  <c r="O5026" i="1"/>
  <c r="Q5026" i="1" s="1"/>
  <c r="R5026" i="1" s="1"/>
  <c r="O5027" i="1"/>
  <c r="Q5027" i="1" s="1"/>
  <c r="R5027" i="1" s="1"/>
  <c r="O5028" i="1"/>
  <c r="Q5028" i="1" s="1"/>
  <c r="R5028" i="1" s="1"/>
  <c r="O5029" i="1"/>
  <c r="Q5029" i="1" s="1"/>
  <c r="R5029" i="1" s="1"/>
  <c r="O5030" i="1"/>
  <c r="Q5030" i="1" s="1"/>
  <c r="R5030" i="1" s="1"/>
  <c r="O5031" i="1"/>
  <c r="Q5031" i="1" s="1"/>
  <c r="R5031" i="1" s="1"/>
  <c r="O5032" i="1"/>
  <c r="Q5032" i="1" s="1"/>
  <c r="R5032" i="1" s="1"/>
  <c r="O5033" i="1"/>
  <c r="Q5033" i="1" s="1"/>
  <c r="R5033" i="1" s="1"/>
  <c r="O5034" i="1"/>
  <c r="Q5034" i="1" s="1"/>
  <c r="R5034" i="1" s="1"/>
  <c r="O5035" i="1"/>
  <c r="Q5035" i="1" s="1"/>
  <c r="R5035" i="1" s="1"/>
  <c r="O5036" i="1"/>
  <c r="Q5036" i="1" s="1"/>
  <c r="R5036" i="1" s="1"/>
  <c r="O5037" i="1"/>
  <c r="Q5037" i="1" s="1"/>
  <c r="R5037" i="1" s="1"/>
  <c r="O5038" i="1"/>
  <c r="Q5038" i="1" s="1"/>
  <c r="R5038" i="1" s="1"/>
  <c r="O5039" i="1"/>
  <c r="Q5039" i="1" s="1"/>
  <c r="R5039" i="1" s="1"/>
  <c r="O5040" i="1"/>
  <c r="Q5040" i="1" s="1"/>
  <c r="R5040" i="1" s="1"/>
  <c r="O5041" i="1"/>
  <c r="Q5041" i="1" s="1"/>
  <c r="R5041" i="1" s="1"/>
  <c r="O5042" i="1"/>
  <c r="Q5042" i="1" s="1"/>
  <c r="R5042" i="1" s="1"/>
  <c r="O5043" i="1"/>
  <c r="Q5043" i="1" s="1"/>
  <c r="R5043" i="1" s="1"/>
  <c r="O5044" i="1"/>
  <c r="Q5044" i="1" s="1"/>
  <c r="R5044" i="1" s="1"/>
  <c r="O5045" i="1"/>
  <c r="Q5045" i="1" s="1"/>
  <c r="R5045" i="1" s="1"/>
  <c r="O5046" i="1"/>
  <c r="Q5046" i="1" s="1"/>
  <c r="R5046" i="1" s="1"/>
  <c r="O5047" i="1"/>
  <c r="Q5047" i="1" s="1"/>
  <c r="R5047" i="1" s="1"/>
  <c r="O5048" i="1"/>
  <c r="Q5048" i="1" s="1"/>
  <c r="R5048" i="1" s="1"/>
  <c r="O5050" i="1"/>
  <c r="Q5050" i="1" s="1"/>
  <c r="R5050" i="1" s="1"/>
  <c r="O5051" i="1"/>
  <c r="Q5051" i="1" s="1"/>
  <c r="R5051" i="1" s="1"/>
  <c r="O5052" i="1"/>
  <c r="Q5052" i="1" s="1"/>
  <c r="R5052" i="1" s="1"/>
  <c r="O5053" i="1"/>
  <c r="Q5053" i="1" s="1"/>
  <c r="R5053" i="1" s="1"/>
  <c r="O5054" i="1"/>
  <c r="Q5054" i="1" s="1"/>
  <c r="R5054" i="1" s="1"/>
  <c r="O5055" i="1"/>
  <c r="Q5055" i="1" s="1"/>
  <c r="R5055" i="1" s="1"/>
  <c r="O5056" i="1"/>
  <c r="Q5056" i="1" s="1"/>
  <c r="R5056" i="1" s="1"/>
  <c r="O5057" i="1"/>
  <c r="Q5057" i="1" s="1"/>
  <c r="R5057" i="1" s="1"/>
  <c r="O5058" i="1"/>
  <c r="Q5058" i="1" s="1"/>
  <c r="R5058" i="1" s="1"/>
  <c r="O5059" i="1"/>
  <c r="Q5059" i="1" s="1"/>
  <c r="R5059" i="1" s="1"/>
  <c r="O5060" i="1"/>
  <c r="Q5060" i="1" s="1"/>
  <c r="R5060" i="1" s="1"/>
  <c r="O5061" i="1"/>
  <c r="Q5061" i="1" s="1"/>
  <c r="R5061" i="1" s="1"/>
  <c r="O5062" i="1"/>
  <c r="Q5062" i="1" s="1"/>
  <c r="R5062" i="1" s="1"/>
  <c r="O5063" i="1"/>
  <c r="Q5063" i="1" s="1"/>
  <c r="R5063" i="1" s="1"/>
  <c r="O5064" i="1"/>
  <c r="Q5064" i="1" s="1"/>
  <c r="R5064" i="1" s="1"/>
  <c r="O5065" i="1"/>
  <c r="Q5065" i="1" s="1"/>
  <c r="R5065" i="1" s="1"/>
  <c r="O5066" i="1"/>
  <c r="Q5066" i="1" s="1"/>
  <c r="R5066" i="1" s="1"/>
  <c r="O5067" i="1"/>
  <c r="Q5067" i="1" s="1"/>
  <c r="R5067" i="1" s="1"/>
  <c r="O5068" i="1"/>
  <c r="Q5068" i="1" s="1"/>
  <c r="R5068" i="1" s="1"/>
  <c r="O5069" i="1"/>
  <c r="Q5069" i="1" s="1"/>
  <c r="R5069" i="1" s="1"/>
  <c r="O5070" i="1"/>
  <c r="Q5070" i="1" s="1"/>
  <c r="R5070" i="1" s="1"/>
  <c r="O5071" i="1"/>
  <c r="Q5071" i="1" s="1"/>
  <c r="R5071" i="1" s="1"/>
  <c r="O5072" i="1"/>
  <c r="Q5072" i="1" s="1"/>
  <c r="R5072" i="1" s="1"/>
  <c r="O5073" i="1"/>
  <c r="Q5073" i="1" s="1"/>
  <c r="R5073" i="1" s="1"/>
  <c r="O5074" i="1"/>
  <c r="Q5074" i="1" s="1"/>
  <c r="R5074" i="1" s="1"/>
  <c r="O5075" i="1"/>
  <c r="Q5075" i="1" s="1"/>
  <c r="R5075" i="1" s="1"/>
  <c r="O5076" i="1"/>
  <c r="Q5076" i="1" s="1"/>
  <c r="R5076" i="1" s="1"/>
  <c r="O5077" i="1"/>
  <c r="Q5077" i="1" s="1"/>
  <c r="R5077" i="1" s="1"/>
  <c r="O5078" i="1"/>
  <c r="Q5078" i="1" s="1"/>
  <c r="R5078" i="1" s="1"/>
  <c r="O5079" i="1"/>
  <c r="Q5079" i="1" s="1"/>
  <c r="R5079" i="1" s="1"/>
  <c r="O5080" i="1"/>
  <c r="Q5080" i="1" s="1"/>
  <c r="R5080" i="1" s="1"/>
  <c r="O5081" i="1"/>
  <c r="Q5081" i="1" s="1"/>
  <c r="R5081" i="1" s="1"/>
  <c r="O5082" i="1"/>
  <c r="Q5082" i="1" s="1"/>
  <c r="R5082" i="1" s="1"/>
  <c r="O5083" i="1"/>
  <c r="Q5083" i="1" s="1"/>
  <c r="R5083" i="1" s="1"/>
  <c r="O5084" i="1"/>
  <c r="Q5084" i="1" s="1"/>
  <c r="R5084" i="1" s="1"/>
  <c r="O5085" i="1"/>
  <c r="Q5085" i="1" s="1"/>
  <c r="R5085" i="1" s="1"/>
  <c r="O5086" i="1"/>
  <c r="Q5086" i="1" s="1"/>
  <c r="R5086" i="1" s="1"/>
  <c r="O5087" i="1"/>
  <c r="Q5087" i="1" s="1"/>
  <c r="R5087" i="1" s="1"/>
  <c r="O5088" i="1"/>
  <c r="Q5088" i="1" s="1"/>
  <c r="R5088" i="1" s="1"/>
  <c r="O5089" i="1"/>
  <c r="Q5089" i="1" s="1"/>
  <c r="R5089" i="1" s="1"/>
  <c r="O5090" i="1"/>
  <c r="Q5090" i="1" s="1"/>
  <c r="R5090" i="1" s="1"/>
  <c r="O5091" i="1"/>
  <c r="Q5091" i="1" s="1"/>
  <c r="R5091" i="1" s="1"/>
  <c r="O5092" i="1"/>
  <c r="Q5092" i="1" s="1"/>
  <c r="R5092" i="1" s="1"/>
  <c r="O5093" i="1"/>
  <c r="Q5093" i="1" s="1"/>
  <c r="R5093" i="1" s="1"/>
  <c r="O5094" i="1"/>
  <c r="Q5094" i="1" s="1"/>
  <c r="R5094" i="1" s="1"/>
  <c r="O5095" i="1"/>
  <c r="Q5095" i="1" s="1"/>
  <c r="R5095" i="1" s="1"/>
  <c r="O5096" i="1"/>
  <c r="Q5096" i="1" s="1"/>
  <c r="R5096" i="1" s="1"/>
  <c r="O5097" i="1"/>
  <c r="Q5097" i="1" s="1"/>
  <c r="R5097" i="1" s="1"/>
  <c r="O5098" i="1"/>
  <c r="Q5098" i="1" s="1"/>
  <c r="R5098" i="1" s="1"/>
  <c r="O5099" i="1"/>
  <c r="Q5099" i="1" s="1"/>
  <c r="R5099" i="1" s="1"/>
  <c r="O5100" i="1"/>
  <c r="Q5100" i="1" s="1"/>
  <c r="R5100" i="1" s="1"/>
  <c r="O5101" i="1"/>
  <c r="Q5101" i="1" s="1"/>
  <c r="R5101" i="1" s="1"/>
  <c r="O5102" i="1"/>
  <c r="Q5102" i="1" s="1"/>
  <c r="R5102" i="1" s="1"/>
  <c r="O5103" i="1"/>
  <c r="Q5103" i="1" s="1"/>
  <c r="R5103" i="1" s="1"/>
  <c r="O5105" i="1"/>
  <c r="Q5105" i="1" s="1"/>
  <c r="R5105" i="1" s="1"/>
  <c r="O5106" i="1"/>
  <c r="Q5106" i="1" s="1"/>
  <c r="R5106" i="1" s="1"/>
  <c r="O5107" i="1"/>
  <c r="Q5107" i="1" s="1"/>
  <c r="R5107" i="1" s="1"/>
  <c r="O5108" i="1"/>
  <c r="Q5108" i="1" s="1"/>
  <c r="R5108" i="1" s="1"/>
  <c r="O5109" i="1"/>
  <c r="Q5109" i="1" s="1"/>
  <c r="R5109" i="1" s="1"/>
  <c r="O5110" i="1"/>
  <c r="Q5110" i="1" s="1"/>
  <c r="R5110" i="1" s="1"/>
  <c r="O5112" i="1"/>
  <c r="Q5112" i="1" s="1"/>
  <c r="R5112" i="1" s="1"/>
  <c r="O5113" i="1"/>
  <c r="Q5113" i="1" s="1"/>
  <c r="R5113" i="1" s="1"/>
  <c r="O5114" i="1"/>
  <c r="Q5114" i="1" s="1"/>
  <c r="R5114" i="1" s="1"/>
  <c r="O5115" i="1"/>
  <c r="Q5115" i="1" s="1"/>
  <c r="R5115" i="1" s="1"/>
  <c r="O5116" i="1"/>
  <c r="Q5116" i="1" s="1"/>
  <c r="R5116" i="1" s="1"/>
  <c r="O5117" i="1"/>
  <c r="Q5117" i="1" s="1"/>
  <c r="R5117" i="1" s="1"/>
  <c r="O5118" i="1"/>
  <c r="Q5118" i="1" s="1"/>
  <c r="R5118" i="1" s="1"/>
  <c r="O5119" i="1"/>
  <c r="Q5119" i="1" s="1"/>
  <c r="R5119" i="1" s="1"/>
  <c r="O5120" i="1"/>
  <c r="Q5120" i="1" s="1"/>
  <c r="R5120" i="1" s="1"/>
  <c r="O5121" i="1"/>
  <c r="Q5121" i="1" s="1"/>
  <c r="R5121" i="1" s="1"/>
  <c r="O5122" i="1"/>
  <c r="Q5122" i="1" s="1"/>
  <c r="R5122" i="1" s="1"/>
  <c r="O5123" i="1"/>
  <c r="Q5123" i="1" s="1"/>
  <c r="R5123" i="1" s="1"/>
  <c r="O5124" i="1"/>
  <c r="Q5124" i="1" s="1"/>
  <c r="R5124" i="1" s="1"/>
  <c r="O5125" i="1"/>
  <c r="Q5125" i="1" s="1"/>
  <c r="R5125" i="1" s="1"/>
  <c r="O5126" i="1"/>
  <c r="Q5126" i="1" s="1"/>
  <c r="R5126" i="1" s="1"/>
  <c r="O5127" i="1"/>
  <c r="Q5127" i="1" s="1"/>
  <c r="R5127" i="1" s="1"/>
  <c r="O5129" i="1"/>
  <c r="Q5129" i="1" s="1"/>
  <c r="R5129" i="1" s="1"/>
  <c r="O5130" i="1"/>
  <c r="Q5130" i="1" s="1"/>
  <c r="R5130" i="1" s="1"/>
  <c r="O5131" i="1"/>
  <c r="Q5131" i="1" s="1"/>
  <c r="R5131" i="1" s="1"/>
  <c r="O5132" i="1"/>
  <c r="Q5132" i="1" s="1"/>
  <c r="R5132" i="1" s="1"/>
  <c r="O5133" i="1"/>
  <c r="Q5133" i="1" s="1"/>
  <c r="R5133" i="1" s="1"/>
  <c r="O5134" i="1"/>
  <c r="Q5134" i="1" s="1"/>
  <c r="R5134" i="1" s="1"/>
  <c r="O5135" i="1"/>
  <c r="Q5135" i="1" s="1"/>
  <c r="R5135" i="1" s="1"/>
  <c r="O5137" i="1"/>
  <c r="Q5137" i="1" s="1"/>
  <c r="R5137" i="1" s="1"/>
  <c r="O5138" i="1"/>
  <c r="Q5138" i="1" s="1"/>
  <c r="R5138" i="1" s="1"/>
  <c r="O5139" i="1"/>
  <c r="Q5139" i="1" s="1"/>
  <c r="R5139" i="1" s="1"/>
  <c r="O5140" i="1"/>
  <c r="Q5140" i="1" s="1"/>
  <c r="R5140" i="1" s="1"/>
  <c r="O5141" i="1"/>
  <c r="Q5141" i="1" s="1"/>
  <c r="R5141" i="1" s="1"/>
  <c r="O5142" i="1"/>
  <c r="Q5142" i="1" s="1"/>
  <c r="R5142" i="1" s="1"/>
  <c r="O5143" i="1"/>
  <c r="Q5143" i="1" s="1"/>
  <c r="R5143" i="1" s="1"/>
  <c r="O5146" i="1"/>
  <c r="Q5146" i="1" s="1"/>
  <c r="R5146" i="1" s="1"/>
  <c r="O5147" i="1"/>
  <c r="Q5147" i="1" s="1"/>
  <c r="R5147" i="1" s="1"/>
  <c r="O5148" i="1"/>
  <c r="Q5148" i="1" s="1"/>
  <c r="R5148" i="1" s="1"/>
  <c r="O5149" i="1"/>
  <c r="Q5149" i="1" s="1"/>
  <c r="R5149" i="1" s="1"/>
  <c r="O5150" i="1"/>
  <c r="Q5150" i="1" s="1"/>
  <c r="R5150" i="1" s="1"/>
  <c r="O5151" i="1"/>
  <c r="Q5151" i="1" s="1"/>
  <c r="R5151" i="1" s="1"/>
  <c r="O5152" i="1"/>
  <c r="Q5152" i="1" s="1"/>
  <c r="R5152" i="1" s="1"/>
  <c r="O5153" i="1"/>
  <c r="Q5153" i="1" s="1"/>
  <c r="R5153" i="1" s="1"/>
  <c r="O5154" i="1"/>
  <c r="Q5154" i="1" s="1"/>
  <c r="R5154" i="1" s="1"/>
  <c r="O5155" i="1"/>
  <c r="Q5155" i="1" s="1"/>
  <c r="R5155" i="1" s="1"/>
  <c r="O5156" i="1"/>
  <c r="Q5156" i="1" s="1"/>
  <c r="R5156" i="1" s="1"/>
  <c r="O5157" i="1"/>
  <c r="Q5157" i="1" s="1"/>
  <c r="R5157" i="1" s="1"/>
  <c r="O5158" i="1"/>
  <c r="Q5158" i="1" s="1"/>
  <c r="R5158" i="1" s="1"/>
  <c r="O5159" i="1"/>
  <c r="Q5159" i="1" s="1"/>
  <c r="R5159" i="1" s="1"/>
  <c r="O5160" i="1"/>
  <c r="Q5160" i="1" s="1"/>
  <c r="R5160" i="1" s="1"/>
  <c r="O5162" i="1"/>
  <c r="Q5162" i="1" s="1"/>
  <c r="R5162" i="1" s="1"/>
  <c r="O5163" i="1"/>
  <c r="Q5163" i="1" s="1"/>
  <c r="R5163" i="1" s="1"/>
  <c r="O5164" i="1"/>
  <c r="Q5164" i="1" s="1"/>
  <c r="R5164" i="1" s="1"/>
  <c r="O5165" i="1"/>
  <c r="Q5165" i="1" s="1"/>
  <c r="R5165" i="1" s="1"/>
  <c r="O5166" i="1"/>
  <c r="Q5166" i="1" s="1"/>
  <c r="R5166" i="1" s="1"/>
  <c r="O5167" i="1"/>
  <c r="Q5167" i="1" s="1"/>
  <c r="R5167" i="1" s="1"/>
  <c r="O5169" i="1"/>
  <c r="Q5169" i="1" s="1"/>
  <c r="R5169" i="1" s="1"/>
  <c r="O5170" i="1"/>
  <c r="Q5170" i="1" s="1"/>
  <c r="R5170" i="1" s="1"/>
  <c r="O5171" i="1"/>
  <c r="Q5171" i="1" s="1"/>
  <c r="R5171" i="1" s="1"/>
  <c r="O5172" i="1"/>
  <c r="Q5172" i="1" s="1"/>
  <c r="R5172" i="1" s="1"/>
  <c r="O5173" i="1"/>
  <c r="Q5173" i="1" s="1"/>
  <c r="R5173" i="1" s="1"/>
  <c r="O5174" i="1"/>
  <c r="Q5174" i="1" s="1"/>
  <c r="R5174" i="1" s="1"/>
  <c r="O5175" i="1"/>
  <c r="Q5175" i="1" s="1"/>
  <c r="R5175" i="1" s="1"/>
  <c r="O5176" i="1"/>
  <c r="Q5176" i="1" s="1"/>
  <c r="R5176" i="1" s="1"/>
  <c r="O5177" i="1"/>
  <c r="Q5177" i="1" s="1"/>
  <c r="R5177" i="1" s="1"/>
  <c r="O5179" i="1"/>
  <c r="Q5179" i="1" s="1"/>
  <c r="R5179" i="1" s="1"/>
  <c r="O5180" i="1"/>
  <c r="Q5180" i="1" s="1"/>
  <c r="R5180" i="1" s="1"/>
  <c r="O5181" i="1"/>
  <c r="Q5181" i="1" s="1"/>
  <c r="R5181" i="1" s="1"/>
  <c r="O5182" i="1"/>
  <c r="Q5182" i="1" s="1"/>
  <c r="R5182" i="1" s="1"/>
  <c r="O5183" i="1"/>
  <c r="Q5183" i="1" s="1"/>
  <c r="R5183" i="1" s="1"/>
  <c r="O5184" i="1"/>
  <c r="Q5184" i="1" s="1"/>
  <c r="R5184" i="1" s="1"/>
  <c r="O5185" i="1"/>
  <c r="Q5185" i="1" s="1"/>
  <c r="R5185" i="1" s="1"/>
  <c r="O5186" i="1"/>
  <c r="Q5186" i="1" s="1"/>
  <c r="R5186" i="1" s="1"/>
  <c r="O5187" i="1"/>
  <c r="Q5187" i="1" s="1"/>
  <c r="R5187" i="1" s="1"/>
  <c r="O5188" i="1"/>
  <c r="Q5188" i="1" s="1"/>
  <c r="R5188" i="1" s="1"/>
  <c r="O5189" i="1"/>
  <c r="Q5189" i="1" s="1"/>
  <c r="R5189" i="1" s="1"/>
  <c r="O5190" i="1"/>
  <c r="Q5190" i="1" s="1"/>
  <c r="R5190" i="1" s="1"/>
  <c r="O5191" i="1"/>
  <c r="Q5191" i="1" s="1"/>
  <c r="R5191" i="1" s="1"/>
  <c r="O5192" i="1"/>
  <c r="Q5192" i="1" s="1"/>
  <c r="R5192" i="1" s="1"/>
  <c r="O5193" i="1"/>
  <c r="Q5193" i="1" s="1"/>
  <c r="R5193" i="1" s="1"/>
  <c r="O5194" i="1"/>
  <c r="Q5194" i="1" s="1"/>
  <c r="R5194" i="1" s="1"/>
  <c r="O5195" i="1"/>
  <c r="Q5195" i="1" s="1"/>
  <c r="R5195" i="1" s="1"/>
  <c r="O5196" i="1"/>
  <c r="Q5196" i="1" s="1"/>
  <c r="R5196" i="1" s="1"/>
  <c r="O5197" i="1"/>
  <c r="Q5197" i="1" s="1"/>
  <c r="R5197" i="1" s="1"/>
  <c r="O5198" i="1"/>
  <c r="Q5198" i="1" s="1"/>
  <c r="R5198" i="1" s="1"/>
  <c r="O5199" i="1"/>
  <c r="Q5199" i="1" s="1"/>
  <c r="R5199" i="1" s="1"/>
  <c r="O5200" i="1"/>
  <c r="Q5200" i="1" s="1"/>
  <c r="R5200" i="1" s="1"/>
  <c r="O5201" i="1"/>
  <c r="Q5201" i="1" s="1"/>
  <c r="R5201" i="1" s="1"/>
  <c r="O5202" i="1"/>
  <c r="Q5202" i="1" s="1"/>
  <c r="R5202" i="1" s="1"/>
  <c r="O5203" i="1"/>
  <c r="Q5203" i="1" s="1"/>
  <c r="R5203" i="1" s="1"/>
  <c r="O5204" i="1"/>
  <c r="Q5204" i="1" s="1"/>
  <c r="R5204" i="1" s="1"/>
  <c r="O5205" i="1"/>
  <c r="Q5205" i="1" s="1"/>
  <c r="R5205" i="1" s="1"/>
  <c r="O5206" i="1"/>
  <c r="Q5206" i="1" s="1"/>
  <c r="R5206" i="1" s="1"/>
  <c r="O5207" i="1"/>
  <c r="Q5207" i="1" s="1"/>
  <c r="R5207" i="1" s="1"/>
  <c r="O5208" i="1"/>
  <c r="Q5208" i="1" s="1"/>
  <c r="R5208" i="1" s="1"/>
  <c r="O5209" i="1"/>
  <c r="Q5209" i="1" s="1"/>
  <c r="R5209" i="1" s="1"/>
  <c r="O5210" i="1"/>
  <c r="Q5210" i="1" s="1"/>
  <c r="R5210" i="1" s="1"/>
  <c r="O5211" i="1"/>
  <c r="Q5211" i="1" s="1"/>
  <c r="R5211" i="1" s="1"/>
  <c r="O5212" i="1"/>
  <c r="Q5212" i="1" s="1"/>
  <c r="R5212" i="1" s="1"/>
  <c r="O5214" i="1"/>
  <c r="Q5214" i="1" s="1"/>
  <c r="R5214" i="1" s="1"/>
  <c r="O5215" i="1"/>
  <c r="Q5215" i="1" s="1"/>
  <c r="R5215" i="1" s="1"/>
  <c r="O5216" i="1"/>
  <c r="Q5216" i="1" s="1"/>
  <c r="R5216" i="1" s="1"/>
  <c r="O5217" i="1"/>
  <c r="Q5217" i="1" s="1"/>
  <c r="R5217" i="1" s="1"/>
  <c r="O5218" i="1"/>
  <c r="Q5218" i="1" s="1"/>
  <c r="R5218" i="1" s="1"/>
  <c r="O5219" i="1"/>
  <c r="Q5219" i="1" s="1"/>
  <c r="R5219" i="1" s="1"/>
  <c r="O5220" i="1"/>
  <c r="Q5220" i="1" s="1"/>
  <c r="R5220" i="1" s="1"/>
  <c r="O5221" i="1"/>
  <c r="Q5221" i="1" s="1"/>
  <c r="R5221" i="1" s="1"/>
  <c r="O5222" i="1"/>
  <c r="Q5222" i="1" s="1"/>
  <c r="R5222" i="1" s="1"/>
  <c r="O5223" i="1"/>
  <c r="Q5223" i="1" s="1"/>
  <c r="R5223" i="1" s="1"/>
  <c r="O5224" i="1"/>
  <c r="Q5224" i="1" s="1"/>
  <c r="R5224" i="1" s="1"/>
  <c r="O5225" i="1"/>
  <c r="Q5225" i="1" s="1"/>
  <c r="R5225" i="1" s="1"/>
  <c r="O5226" i="1"/>
  <c r="Q5226" i="1" s="1"/>
  <c r="R5226" i="1" s="1"/>
  <c r="O5227" i="1"/>
  <c r="Q5227" i="1" s="1"/>
  <c r="R5227" i="1" s="1"/>
  <c r="O5228" i="1"/>
  <c r="Q5228" i="1" s="1"/>
  <c r="R5228" i="1" s="1"/>
  <c r="O5229" i="1"/>
  <c r="Q5229" i="1" s="1"/>
  <c r="R5229" i="1" s="1"/>
  <c r="O5230" i="1"/>
  <c r="Q5230" i="1" s="1"/>
  <c r="R5230" i="1" s="1"/>
  <c r="O5231" i="1"/>
  <c r="Q5231" i="1" s="1"/>
  <c r="R5231" i="1" s="1"/>
  <c r="O5232" i="1"/>
  <c r="Q5232" i="1" s="1"/>
  <c r="R5232" i="1" s="1"/>
  <c r="O5233" i="1"/>
  <c r="Q5233" i="1" s="1"/>
  <c r="R5233" i="1" s="1"/>
  <c r="O5234" i="1"/>
  <c r="Q5234" i="1" s="1"/>
  <c r="R5234" i="1" s="1"/>
  <c r="O5235" i="1"/>
  <c r="Q5235" i="1" s="1"/>
  <c r="R5235" i="1" s="1"/>
  <c r="O5236" i="1"/>
  <c r="Q5236" i="1" s="1"/>
  <c r="R5236" i="1" s="1"/>
  <c r="O5237" i="1"/>
  <c r="Q5237" i="1" s="1"/>
  <c r="R5237" i="1" s="1"/>
  <c r="O5238" i="1"/>
  <c r="Q5238" i="1" s="1"/>
  <c r="R5238" i="1" s="1"/>
  <c r="O5239" i="1"/>
  <c r="Q5239" i="1" s="1"/>
  <c r="R5239" i="1" s="1"/>
  <c r="O5240" i="1"/>
  <c r="Q5240" i="1" s="1"/>
  <c r="R5240" i="1" s="1"/>
  <c r="O5241" i="1"/>
  <c r="Q5241" i="1" s="1"/>
  <c r="R5241" i="1" s="1"/>
  <c r="O5242" i="1"/>
  <c r="Q5242" i="1" s="1"/>
  <c r="R5242" i="1" s="1"/>
  <c r="O5243" i="1"/>
  <c r="Q5243" i="1" s="1"/>
  <c r="R5243" i="1" s="1"/>
  <c r="O5244" i="1"/>
  <c r="Q5244" i="1" s="1"/>
  <c r="R5244" i="1" s="1"/>
  <c r="O5245" i="1"/>
  <c r="Q5245" i="1" s="1"/>
  <c r="R5245" i="1" s="1"/>
  <c r="O5246" i="1"/>
  <c r="Q5246" i="1" s="1"/>
  <c r="R5246" i="1" s="1"/>
  <c r="O5247" i="1"/>
  <c r="Q5247" i="1" s="1"/>
  <c r="R5247" i="1" s="1"/>
  <c r="O5248" i="1"/>
  <c r="Q5248" i="1" s="1"/>
  <c r="R5248" i="1" s="1"/>
  <c r="O5249" i="1"/>
  <c r="Q5249" i="1" s="1"/>
  <c r="R5249" i="1" s="1"/>
  <c r="O5250" i="1"/>
  <c r="Q5250" i="1" s="1"/>
  <c r="R5250" i="1" s="1"/>
  <c r="O5251" i="1"/>
  <c r="Q5251" i="1" s="1"/>
  <c r="R5251" i="1" s="1"/>
  <c r="O5252" i="1"/>
  <c r="Q5252" i="1" s="1"/>
  <c r="R5252" i="1" s="1"/>
  <c r="O5253" i="1"/>
  <c r="Q5253" i="1" s="1"/>
  <c r="R5253" i="1" s="1"/>
  <c r="O5254" i="1"/>
  <c r="Q5254" i="1" s="1"/>
  <c r="R5254" i="1" s="1"/>
  <c r="O5255" i="1"/>
  <c r="Q5255" i="1" s="1"/>
  <c r="R5255" i="1" s="1"/>
  <c r="O5256" i="1"/>
  <c r="Q5256" i="1" s="1"/>
  <c r="R5256" i="1" s="1"/>
  <c r="O5257" i="1"/>
  <c r="Q5257" i="1" s="1"/>
  <c r="R5257" i="1" s="1"/>
  <c r="O5258" i="1"/>
  <c r="Q5258" i="1" s="1"/>
  <c r="R5258" i="1" s="1"/>
  <c r="O5259" i="1"/>
  <c r="Q5259" i="1" s="1"/>
  <c r="R5259" i="1" s="1"/>
  <c r="O5260" i="1"/>
  <c r="Q5260" i="1" s="1"/>
  <c r="R5260" i="1" s="1"/>
  <c r="O5261" i="1"/>
  <c r="Q5261" i="1" s="1"/>
  <c r="R5261" i="1" s="1"/>
  <c r="O5262" i="1"/>
  <c r="Q5262" i="1" s="1"/>
  <c r="R5262" i="1" s="1"/>
  <c r="O5263" i="1"/>
  <c r="Q5263" i="1" s="1"/>
  <c r="R5263" i="1" s="1"/>
  <c r="O5264" i="1"/>
  <c r="Q5264" i="1" s="1"/>
  <c r="R5264" i="1" s="1"/>
  <c r="O5265" i="1"/>
  <c r="Q5265" i="1" s="1"/>
  <c r="R5265" i="1" s="1"/>
  <c r="O5266" i="1"/>
  <c r="Q5266" i="1" s="1"/>
  <c r="R5266" i="1" s="1"/>
  <c r="O5267" i="1"/>
  <c r="Q5267" i="1" s="1"/>
  <c r="R5267" i="1" s="1"/>
  <c r="O5268" i="1"/>
  <c r="Q5268" i="1" s="1"/>
  <c r="R5268" i="1" s="1"/>
  <c r="O5269" i="1"/>
  <c r="Q5269" i="1" s="1"/>
  <c r="R5269" i="1" s="1"/>
  <c r="O5270" i="1"/>
  <c r="Q5270" i="1" s="1"/>
  <c r="R5270" i="1" s="1"/>
  <c r="O5271" i="1"/>
  <c r="Q5271" i="1" s="1"/>
  <c r="R5271" i="1" s="1"/>
  <c r="O5272" i="1"/>
  <c r="Q5272" i="1" s="1"/>
  <c r="R5272" i="1" s="1"/>
  <c r="O5273" i="1"/>
  <c r="Q5273" i="1" s="1"/>
  <c r="R5273" i="1" s="1"/>
  <c r="O5274" i="1"/>
  <c r="Q5274" i="1" s="1"/>
  <c r="R5274" i="1" s="1"/>
  <c r="O5275" i="1"/>
  <c r="Q5275" i="1" s="1"/>
  <c r="R5275" i="1" s="1"/>
  <c r="O5276" i="1"/>
  <c r="Q5276" i="1" s="1"/>
  <c r="R5276" i="1" s="1"/>
  <c r="O5277" i="1"/>
  <c r="Q5277" i="1" s="1"/>
  <c r="R5277" i="1" s="1"/>
  <c r="O5278" i="1"/>
  <c r="Q5278" i="1" s="1"/>
  <c r="R5278" i="1" s="1"/>
  <c r="O5279" i="1"/>
  <c r="Q5279" i="1" s="1"/>
  <c r="R5279" i="1" s="1"/>
  <c r="O5280" i="1"/>
  <c r="Q5280" i="1" s="1"/>
  <c r="R5280" i="1" s="1"/>
  <c r="O5281" i="1"/>
  <c r="Q5281" i="1" s="1"/>
  <c r="R5281" i="1" s="1"/>
  <c r="O5282" i="1"/>
  <c r="Q5282" i="1" s="1"/>
  <c r="R5282" i="1" s="1"/>
  <c r="O5283" i="1"/>
  <c r="Q5283" i="1" s="1"/>
  <c r="R5283" i="1" s="1"/>
  <c r="O5284" i="1"/>
  <c r="Q5284" i="1" s="1"/>
  <c r="R5284" i="1" s="1"/>
  <c r="O5285" i="1"/>
  <c r="Q5285" i="1" s="1"/>
  <c r="R5285" i="1" s="1"/>
  <c r="O5286" i="1"/>
  <c r="Q5286" i="1" s="1"/>
  <c r="R5286" i="1" s="1"/>
  <c r="O5287" i="1"/>
  <c r="Q5287" i="1" s="1"/>
  <c r="R5287" i="1" s="1"/>
  <c r="O5288" i="1"/>
  <c r="Q5288" i="1" s="1"/>
  <c r="R5288" i="1" s="1"/>
  <c r="O5289" i="1"/>
  <c r="Q5289" i="1" s="1"/>
  <c r="R5289" i="1" s="1"/>
  <c r="O5290" i="1"/>
  <c r="Q5290" i="1" s="1"/>
  <c r="R5290" i="1" s="1"/>
  <c r="O5292" i="1"/>
  <c r="Q5292" i="1" s="1"/>
  <c r="R5292" i="1" s="1"/>
  <c r="O5293" i="1"/>
  <c r="Q5293" i="1" s="1"/>
  <c r="R5293" i="1" s="1"/>
  <c r="O5294" i="1"/>
  <c r="Q5294" i="1" s="1"/>
  <c r="R5294" i="1" s="1"/>
  <c r="O5296" i="1"/>
  <c r="Q5296" i="1" s="1"/>
  <c r="R5296" i="1" s="1"/>
  <c r="O5297" i="1"/>
  <c r="Q5297" i="1" s="1"/>
  <c r="R5297" i="1" s="1"/>
  <c r="O5298" i="1"/>
  <c r="Q5298" i="1" s="1"/>
  <c r="R5298" i="1" s="1"/>
  <c r="O5299" i="1"/>
  <c r="Q5299" i="1" s="1"/>
  <c r="R5299" i="1" s="1"/>
  <c r="O5300" i="1"/>
  <c r="Q5300" i="1" s="1"/>
  <c r="R5300" i="1" s="1"/>
  <c r="O5301" i="1"/>
  <c r="Q5301" i="1" s="1"/>
  <c r="R5301" i="1" s="1"/>
  <c r="O5302" i="1"/>
  <c r="Q5302" i="1" s="1"/>
  <c r="R5302" i="1" s="1"/>
  <c r="O5303" i="1"/>
  <c r="Q5303" i="1" s="1"/>
  <c r="R5303" i="1" s="1"/>
  <c r="O5304" i="1"/>
  <c r="Q5304" i="1" s="1"/>
  <c r="R5304" i="1" s="1"/>
  <c r="O5305" i="1"/>
  <c r="Q5305" i="1" s="1"/>
  <c r="R5305" i="1" s="1"/>
  <c r="O5306" i="1"/>
  <c r="Q5306" i="1" s="1"/>
  <c r="R5306" i="1" s="1"/>
  <c r="O5307" i="1"/>
  <c r="Q5307" i="1" s="1"/>
  <c r="R5307" i="1" s="1"/>
  <c r="O5308" i="1"/>
  <c r="Q5308" i="1" s="1"/>
  <c r="R5308" i="1" s="1"/>
  <c r="O5309" i="1"/>
  <c r="Q5309" i="1" s="1"/>
  <c r="R5309" i="1" s="1"/>
  <c r="O5311" i="1"/>
  <c r="Q5311" i="1" s="1"/>
  <c r="R5311" i="1" s="1"/>
  <c r="O5312" i="1"/>
  <c r="Q5312" i="1" s="1"/>
  <c r="R5312" i="1" s="1"/>
  <c r="O5313" i="1"/>
  <c r="Q5313" i="1" s="1"/>
  <c r="R5313" i="1" s="1"/>
  <c r="O5314" i="1"/>
  <c r="Q5314" i="1" s="1"/>
  <c r="R5314" i="1" s="1"/>
  <c r="O5315" i="1"/>
  <c r="Q5315" i="1" s="1"/>
  <c r="R5315" i="1" s="1"/>
  <c r="O5316" i="1"/>
  <c r="Q5316" i="1" s="1"/>
  <c r="R5316" i="1" s="1"/>
  <c r="O5317" i="1"/>
  <c r="Q5317" i="1" s="1"/>
  <c r="R5317" i="1" s="1"/>
  <c r="O5318" i="1"/>
  <c r="Q5318" i="1" s="1"/>
  <c r="R5318" i="1" s="1"/>
  <c r="O5319" i="1"/>
  <c r="Q5319" i="1" s="1"/>
  <c r="R5319" i="1" s="1"/>
  <c r="O5320" i="1"/>
  <c r="Q5320" i="1" s="1"/>
  <c r="R5320" i="1" s="1"/>
  <c r="O5321" i="1"/>
  <c r="Q5321" i="1" s="1"/>
  <c r="R5321" i="1" s="1"/>
  <c r="O5322" i="1"/>
  <c r="Q5322" i="1" s="1"/>
  <c r="R5322" i="1" s="1"/>
  <c r="O5323" i="1"/>
  <c r="Q5323" i="1" s="1"/>
  <c r="R5323" i="1" s="1"/>
  <c r="O5324" i="1"/>
  <c r="Q5324" i="1" s="1"/>
  <c r="R5324" i="1" s="1"/>
  <c r="O5325" i="1"/>
  <c r="Q5325" i="1" s="1"/>
  <c r="R5325" i="1" s="1"/>
  <c r="O5326" i="1"/>
  <c r="Q5326" i="1" s="1"/>
  <c r="R5326" i="1" s="1"/>
  <c r="O5327" i="1"/>
  <c r="Q5327" i="1" s="1"/>
  <c r="R5327" i="1" s="1"/>
  <c r="O5328" i="1"/>
  <c r="Q5328" i="1" s="1"/>
  <c r="R5328" i="1" s="1"/>
  <c r="O5329" i="1"/>
  <c r="Q5329" i="1" s="1"/>
  <c r="R5329" i="1" s="1"/>
  <c r="O5330" i="1"/>
  <c r="Q5330" i="1" s="1"/>
  <c r="R5330" i="1" s="1"/>
  <c r="O5331" i="1"/>
  <c r="Q5331" i="1" s="1"/>
  <c r="R5331" i="1" s="1"/>
  <c r="O5332" i="1"/>
  <c r="Q5332" i="1" s="1"/>
  <c r="R5332" i="1" s="1"/>
  <c r="O5333" i="1"/>
  <c r="Q5333" i="1" s="1"/>
  <c r="R5333" i="1" s="1"/>
  <c r="O5334" i="1"/>
  <c r="Q5334" i="1" s="1"/>
  <c r="R5334" i="1" s="1"/>
  <c r="O5335" i="1"/>
  <c r="Q5335" i="1" s="1"/>
  <c r="R5335" i="1" s="1"/>
  <c r="O5336" i="1"/>
  <c r="Q5336" i="1" s="1"/>
  <c r="R5336" i="1" s="1"/>
  <c r="O5337" i="1"/>
  <c r="Q5337" i="1" s="1"/>
  <c r="R5337" i="1" s="1"/>
  <c r="O5338" i="1"/>
  <c r="Q5338" i="1" s="1"/>
  <c r="R5338" i="1" s="1"/>
  <c r="O5339" i="1"/>
  <c r="Q5339" i="1" s="1"/>
  <c r="R5339" i="1" s="1"/>
  <c r="O5340" i="1"/>
  <c r="Q5340" i="1" s="1"/>
  <c r="R5340" i="1" s="1"/>
  <c r="O5341" i="1"/>
  <c r="Q5341" i="1" s="1"/>
  <c r="R5341" i="1" s="1"/>
  <c r="O5342" i="1"/>
  <c r="Q5342" i="1" s="1"/>
  <c r="R5342" i="1" s="1"/>
  <c r="O5344" i="1"/>
  <c r="Q5344" i="1" s="1"/>
  <c r="R5344" i="1" s="1"/>
  <c r="O5345" i="1"/>
  <c r="Q5345" i="1" s="1"/>
  <c r="R5345" i="1" s="1"/>
  <c r="O5346" i="1"/>
  <c r="Q5346" i="1" s="1"/>
  <c r="R5346" i="1" s="1"/>
  <c r="O5347" i="1"/>
  <c r="Q5347" i="1" s="1"/>
  <c r="R5347" i="1" s="1"/>
  <c r="O5348" i="1"/>
  <c r="Q5348" i="1" s="1"/>
  <c r="R5348" i="1" s="1"/>
  <c r="O5349" i="1"/>
  <c r="Q5349" i="1" s="1"/>
  <c r="R5349" i="1" s="1"/>
  <c r="O5351" i="1"/>
  <c r="Q5351" i="1" s="1"/>
  <c r="R5351" i="1" s="1"/>
  <c r="O5352" i="1"/>
  <c r="Q5352" i="1" s="1"/>
  <c r="R5352" i="1" s="1"/>
  <c r="O5353" i="1"/>
  <c r="Q5353" i="1" s="1"/>
  <c r="R5353" i="1" s="1"/>
  <c r="O5354" i="1"/>
  <c r="Q5354" i="1" s="1"/>
  <c r="R5354" i="1" s="1"/>
  <c r="O5355" i="1"/>
  <c r="Q5355" i="1" s="1"/>
  <c r="R5355" i="1" s="1"/>
  <c r="O5356" i="1"/>
  <c r="Q5356" i="1" s="1"/>
  <c r="R5356" i="1" s="1"/>
  <c r="O5357" i="1"/>
  <c r="Q5357" i="1" s="1"/>
  <c r="R5357" i="1" s="1"/>
  <c r="O5358" i="1"/>
  <c r="Q5358" i="1" s="1"/>
  <c r="R5358" i="1" s="1"/>
  <c r="O5359" i="1"/>
  <c r="Q5359" i="1" s="1"/>
  <c r="R5359" i="1" s="1"/>
  <c r="O5360" i="1"/>
  <c r="Q5360" i="1" s="1"/>
  <c r="R5360" i="1" s="1"/>
  <c r="O5361" i="1"/>
  <c r="Q5361" i="1" s="1"/>
  <c r="R5361" i="1" s="1"/>
  <c r="O5362" i="1"/>
  <c r="Q5362" i="1" s="1"/>
  <c r="R5362" i="1" s="1"/>
  <c r="O5364" i="1"/>
  <c r="Q5364" i="1" s="1"/>
  <c r="R5364" i="1" s="1"/>
  <c r="O5365" i="1"/>
  <c r="Q5365" i="1" s="1"/>
  <c r="R5365" i="1" s="1"/>
  <c r="O5366" i="1"/>
  <c r="Q5366" i="1" s="1"/>
  <c r="R5366" i="1" s="1"/>
  <c r="O5367" i="1"/>
  <c r="Q5367" i="1" s="1"/>
  <c r="R5367" i="1" s="1"/>
  <c r="O5368" i="1"/>
  <c r="Q5368" i="1" s="1"/>
  <c r="R5368" i="1" s="1"/>
  <c r="O5369" i="1"/>
  <c r="Q5369" i="1" s="1"/>
  <c r="R5369" i="1" s="1"/>
  <c r="O5370" i="1"/>
  <c r="Q5370" i="1" s="1"/>
  <c r="R5370" i="1" s="1"/>
  <c r="O5371" i="1"/>
  <c r="Q5371" i="1" s="1"/>
  <c r="R5371" i="1" s="1"/>
  <c r="O5372" i="1"/>
  <c r="Q5372" i="1" s="1"/>
  <c r="R5372" i="1" s="1"/>
  <c r="O5373" i="1"/>
  <c r="Q5373" i="1" s="1"/>
  <c r="R5373" i="1" s="1"/>
  <c r="O5374" i="1"/>
  <c r="Q5374" i="1" s="1"/>
  <c r="R5374" i="1" s="1"/>
  <c r="O5375" i="1"/>
  <c r="Q5375" i="1" s="1"/>
  <c r="R5375" i="1" s="1"/>
  <c r="O5376" i="1"/>
  <c r="Q5376" i="1" s="1"/>
  <c r="R5376" i="1" s="1"/>
  <c r="O5377" i="1"/>
  <c r="Q5377" i="1" s="1"/>
  <c r="R5377" i="1" s="1"/>
  <c r="O5378" i="1"/>
  <c r="Q5378" i="1" s="1"/>
  <c r="R5378" i="1" s="1"/>
  <c r="O5379" i="1"/>
  <c r="Q5379" i="1" s="1"/>
  <c r="R5379" i="1" s="1"/>
  <c r="O5380" i="1"/>
  <c r="Q5380" i="1" s="1"/>
  <c r="R5380" i="1" s="1"/>
  <c r="O5381" i="1"/>
  <c r="Q5381" i="1" s="1"/>
  <c r="R5381" i="1" s="1"/>
  <c r="O5382" i="1"/>
  <c r="Q5382" i="1" s="1"/>
  <c r="R5382" i="1" s="1"/>
  <c r="O5383" i="1"/>
  <c r="Q5383" i="1" s="1"/>
  <c r="R5383" i="1" s="1"/>
  <c r="O5384" i="1"/>
  <c r="Q5384" i="1" s="1"/>
  <c r="R5384" i="1" s="1"/>
  <c r="O5385" i="1"/>
  <c r="Q5385" i="1" s="1"/>
  <c r="R5385" i="1" s="1"/>
  <c r="O5386" i="1"/>
  <c r="Q5386" i="1" s="1"/>
  <c r="R5386" i="1" s="1"/>
  <c r="O5387" i="1"/>
  <c r="Q5387" i="1" s="1"/>
  <c r="R5387" i="1" s="1"/>
  <c r="O5388" i="1"/>
  <c r="Q5388" i="1" s="1"/>
  <c r="R5388" i="1" s="1"/>
  <c r="O5389" i="1"/>
  <c r="Q5389" i="1" s="1"/>
  <c r="R5389" i="1" s="1"/>
  <c r="O5390" i="1"/>
  <c r="Q5390" i="1" s="1"/>
  <c r="R5390" i="1" s="1"/>
  <c r="O5391" i="1"/>
  <c r="Q5391" i="1" s="1"/>
  <c r="R5391" i="1" s="1"/>
  <c r="O5392" i="1"/>
  <c r="Q5392" i="1" s="1"/>
  <c r="R5392" i="1" s="1"/>
  <c r="O5393" i="1"/>
  <c r="Q5393" i="1" s="1"/>
  <c r="R5393" i="1" s="1"/>
  <c r="O5394" i="1"/>
  <c r="Q5394" i="1" s="1"/>
  <c r="R5394" i="1" s="1"/>
  <c r="O5395" i="1"/>
  <c r="Q5395" i="1" s="1"/>
  <c r="R5395" i="1" s="1"/>
  <c r="O5396" i="1"/>
  <c r="Q5396" i="1" s="1"/>
  <c r="R5396" i="1" s="1"/>
  <c r="O5397" i="1"/>
  <c r="Q5397" i="1" s="1"/>
  <c r="R5397" i="1" s="1"/>
  <c r="O5398" i="1"/>
  <c r="Q5398" i="1" s="1"/>
  <c r="R5398" i="1" s="1"/>
  <c r="O5399" i="1"/>
  <c r="Q5399" i="1" s="1"/>
  <c r="R5399" i="1" s="1"/>
  <c r="O5400" i="1"/>
  <c r="Q5400" i="1" s="1"/>
  <c r="R5400" i="1" s="1"/>
  <c r="O5401" i="1"/>
  <c r="Q5401" i="1" s="1"/>
  <c r="R5401" i="1" s="1"/>
  <c r="O5403" i="1"/>
  <c r="Q5403" i="1" s="1"/>
  <c r="R5403" i="1" s="1"/>
  <c r="O5404" i="1"/>
  <c r="Q5404" i="1" s="1"/>
  <c r="R5404" i="1" s="1"/>
  <c r="O5405" i="1"/>
  <c r="Q5405" i="1" s="1"/>
  <c r="R5405" i="1" s="1"/>
  <c r="O5406" i="1"/>
  <c r="Q5406" i="1" s="1"/>
  <c r="R5406" i="1" s="1"/>
  <c r="O5407" i="1"/>
  <c r="Q5407" i="1" s="1"/>
  <c r="R5407" i="1" s="1"/>
  <c r="O5408" i="1"/>
  <c r="Q5408" i="1" s="1"/>
  <c r="R5408" i="1" s="1"/>
  <c r="O5409" i="1"/>
  <c r="Q5409" i="1" s="1"/>
  <c r="R5409" i="1" s="1"/>
  <c r="O5410" i="1"/>
  <c r="Q5410" i="1" s="1"/>
  <c r="R5410" i="1" s="1"/>
  <c r="O5411" i="1"/>
  <c r="Q5411" i="1" s="1"/>
  <c r="R5411" i="1" s="1"/>
  <c r="O5412" i="1"/>
  <c r="Q5412" i="1" s="1"/>
  <c r="R5412" i="1" s="1"/>
  <c r="O5414" i="1"/>
  <c r="Q5414" i="1" s="1"/>
  <c r="R5414" i="1" s="1"/>
  <c r="O5415" i="1"/>
  <c r="Q5415" i="1" s="1"/>
  <c r="R5415" i="1" s="1"/>
  <c r="O5416" i="1"/>
  <c r="Q5416" i="1" s="1"/>
  <c r="R5416" i="1" s="1"/>
  <c r="O5417" i="1"/>
  <c r="Q5417" i="1" s="1"/>
  <c r="R5417" i="1" s="1"/>
  <c r="O5418" i="1"/>
  <c r="Q5418" i="1" s="1"/>
  <c r="R5418" i="1" s="1"/>
  <c r="O5419" i="1"/>
  <c r="Q5419" i="1" s="1"/>
  <c r="R5419" i="1" s="1"/>
  <c r="O5420" i="1"/>
  <c r="Q5420" i="1" s="1"/>
  <c r="R5420" i="1" s="1"/>
  <c r="O5421" i="1"/>
  <c r="Q5421" i="1" s="1"/>
  <c r="R5421" i="1" s="1"/>
  <c r="O5422" i="1"/>
  <c r="Q5422" i="1" s="1"/>
  <c r="R5422" i="1" s="1"/>
  <c r="O5423" i="1"/>
  <c r="Q5423" i="1" s="1"/>
  <c r="R5423" i="1" s="1"/>
  <c r="O5424" i="1"/>
  <c r="Q5424" i="1" s="1"/>
  <c r="R5424" i="1" s="1"/>
  <c r="O5425" i="1"/>
  <c r="Q5425" i="1" s="1"/>
  <c r="R5425" i="1" s="1"/>
  <c r="O5426" i="1"/>
  <c r="Q5426" i="1" s="1"/>
  <c r="R5426" i="1" s="1"/>
  <c r="O5427" i="1"/>
  <c r="Q5427" i="1" s="1"/>
  <c r="R5427" i="1" s="1"/>
  <c r="O5428" i="1"/>
  <c r="Q5428" i="1" s="1"/>
  <c r="R5428" i="1" s="1"/>
  <c r="O5429" i="1"/>
  <c r="Q5429" i="1" s="1"/>
  <c r="R5429" i="1" s="1"/>
  <c r="O5430" i="1"/>
  <c r="Q5430" i="1" s="1"/>
  <c r="R5430" i="1" s="1"/>
  <c r="O5431" i="1"/>
  <c r="Q5431" i="1" s="1"/>
  <c r="R5431" i="1" s="1"/>
  <c r="O5432" i="1"/>
  <c r="Q5432" i="1" s="1"/>
  <c r="R5432" i="1" s="1"/>
  <c r="O5433" i="1"/>
  <c r="Q5433" i="1" s="1"/>
  <c r="R5433" i="1" s="1"/>
  <c r="O5434" i="1"/>
  <c r="Q5434" i="1" s="1"/>
  <c r="R5434" i="1" s="1"/>
  <c r="O5435" i="1"/>
  <c r="Q5435" i="1" s="1"/>
  <c r="R5435" i="1" s="1"/>
  <c r="O5436" i="1"/>
  <c r="Q5436" i="1" s="1"/>
  <c r="R5436" i="1" s="1"/>
  <c r="O5437" i="1"/>
  <c r="Q5437" i="1" s="1"/>
  <c r="R5437" i="1" s="1"/>
  <c r="O5438" i="1"/>
  <c r="Q5438" i="1" s="1"/>
  <c r="R5438" i="1" s="1"/>
  <c r="O5439" i="1"/>
  <c r="Q5439" i="1" s="1"/>
  <c r="R5439" i="1" s="1"/>
  <c r="O5440" i="1"/>
  <c r="Q5440" i="1" s="1"/>
  <c r="R5440" i="1" s="1"/>
  <c r="O5441" i="1"/>
  <c r="Q5441" i="1" s="1"/>
  <c r="R5441" i="1" s="1"/>
  <c r="O5442" i="1"/>
  <c r="Q5442" i="1" s="1"/>
  <c r="R5442" i="1" s="1"/>
  <c r="O5443" i="1"/>
  <c r="Q5443" i="1" s="1"/>
  <c r="R5443" i="1" s="1"/>
  <c r="O5444" i="1"/>
  <c r="Q5444" i="1" s="1"/>
  <c r="R5444" i="1" s="1"/>
  <c r="O5446" i="1"/>
  <c r="Q5446" i="1" s="1"/>
  <c r="R5446" i="1" s="1"/>
  <c r="O5447" i="1"/>
  <c r="Q5447" i="1" s="1"/>
  <c r="R5447" i="1" s="1"/>
  <c r="O5448" i="1"/>
  <c r="Q5448" i="1" s="1"/>
  <c r="R5448" i="1" s="1"/>
  <c r="O5449" i="1"/>
  <c r="Q5449" i="1" s="1"/>
  <c r="R5449" i="1" s="1"/>
  <c r="O5450" i="1"/>
  <c r="Q5450" i="1" s="1"/>
  <c r="R5450" i="1" s="1"/>
  <c r="O5451" i="1"/>
  <c r="Q5451" i="1" s="1"/>
  <c r="R5451" i="1" s="1"/>
  <c r="O5452" i="1"/>
  <c r="Q5452" i="1" s="1"/>
  <c r="R5452" i="1" s="1"/>
  <c r="O5453" i="1"/>
  <c r="Q5453" i="1" s="1"/>
  <c r="R5453" i="1" s="1"/>
  <c r="O5454" i="1"/>
  <c r="Q5454" i="1" s="1"/>
  <c r="R5454" i="1" s="1"/>
  <c r="O5455" i="1"/>
  <c r="Q5455" i="1" s="1"/>
  <c r="R5455" i="1" s="1"/>
  <c r="O5456" i="1"/>
  <c r="Q5456" i="1" s="1"/>
  <c r="R5456" i="1" s="1"/>
  <c r="O5457" i="1"/>
  <c r="Q5457" i="1" s="1"/>
  <c r="R5457" i="1" s="1"/>
  <c r="O5458" i="1"/>
  <c r="Q5458" i="1" s="1"/>
  <c r="R5458" i="1" s="1"/>
  <c r="O5459" i="1"/>
  <c r="Q5459" i="1" s="1"/>
  <c r="R5459" i="1" s="1"/>
  <c r="O5460" i="1"/>
  <c r="Q5460" i="1" s="1"/>
  <c r="R5460" i="1" s="1"/>
  <c r="O5461" i="1"/>
  <c r="Q5461" i="1" s="1"/>
  <c r="R5461" i="1" s="1"/>
  <c r="O5462" i="1"/>
  <c r="Q5462" i="1" s="1"/>
  <c r="R5462" i="1" s="1"/>
  <c r="O5463" i="1"/>
  <c r="Q5463" i="1" s="1"/>
  <c r="R5463" i="1" s="1"/>
  <c r="O5464" i="1"/>
  <c r="Q5464" i="1" s="1"/>
  <c r="R5464" i="1" s="1"/>
  <c r="O5465" i="1"/>
  <c r="Q5465" i="1" s="1"/>
  <c r="R5465" i="1" s="1"/>
  <c r="O5466" i="1"/>
  <c r="Q5466" i="1" s="1"/>
  <c r="R5466" i="1" s="1"/>
  <c r="O5468" i="1"/>
  <c r="Q5468" i="1" s="1"/>
  <c r="R5468" i="1" s="1"/>
  <c r="O5469" i="1"/>
  <c r="Q5469" i="1" s="1"/>
  <c r="R5469" i="1" s="1"/>
  <c r="O5470" i="1"/>
  <c r="Q5470" i="1" s="1"/>
  <c r="R5470" i="1" s="1"/>
  <c r="O5471" i="1"/>
  <c r="Q5471" i="1" s="1"/>
  <c r="R5471" i="1" s="1"/>
  <c r="O5472" i="1"/>
  <c r="Q5472" i="1" s="1"/>
  <c r="R5472" i="1" s="1"/>
  <c r="O5473" i="1"/>
  <c r="Q5473" i="1" s="1"/>
  <c r="R5473" i="1" s="1"/>
  <c r="O5474" i="1"/>
  <c r="Q5474" i="1" s="1"/>
  <c r="R5474" i="1" s="1"/>
  <c r="O5475" i="1"/>
  <c r="Q5475" i="1" s="1"/>
  <c r="R5475" i="1" s="1"/>
  <c r="O5476" i="1"/>
  <c r="Q5476" i="1" s="1"/>
  <c r="R5476" i="1" s="1"/>
  <c r="O5477" i="1"/>
  <c r="Q5477" i="1" s="1"/>
  <c r="R5477" i="1" s="1"/>
  <c r="O5478" i="1"/>
  <c r="Q5478" i="1" s="1"/>
  <c r="R5478" i="1" s="1"/>
  <c r="O5479" i="1"/>
  <c r="Q5479" i="1" s="1"/>
  <c r="R5479" i="1" s="1"/>
  <c r="O5480" i="1"/>
  <c r="Q5480" i="1" s="1"/>
  <c r="R5480" i="1" s="1"/>
  <c r="O5481" i="1"/>
  <c r="Q5481" i="1" s="1"/>
  <c r="R5481" i="1" s="1"/>
  <c r="O5482" i="1"/>
  <c r="Q5482" i="1" s="1"/>
  <c r="R5482" i="1" s="1"/>
  <c r="O5483" i="1"/>
  <c r="Q5483" i="1" s="1"/>
  <c r="R5483" i="1" s="1"/>
  <c r="O5484" i="1"/>
  <c r="Q5484" i="1" s="1"/>
  <c r="R5484" i="1" s="1"/>
  <c r="O5485" i="1"/>
  <c r="Q5485" i="1" s="1"/>
  <c r="R5485" i="1" s="1"/>
  <c r="O5486" i="1"/>
  <c r="Q5486" i="1" s="1"/>
  <c r="R5486" i="1" s="1"/>
  <c r="O5487" i="1"/>
  <c r="Q5487" i="1" s="1"/>
  <c r="R5487" i="1" s="1"/>
  <c r="O5488" i="1"/>
  <c r="Q5488" i="1" s="1"/>
  <c r="R5488" i="1" s="1"/>
  <c r="O5489" i="1"/>
  <c r="Q5489" i="1" s="1"/>
  <c r="R5489" i="1" s="1"/>
  <c r="O5490" i="1"/>
  <c r="Q5490" i="1" s="1"/>
  <c r="R5490" i="1" s="1"/>
  <c r="O5491" i="1"/>
  <c r="Q5491" i="1" s="1"/>
  <c r="R5491" i="1" s="1"/>
  <c r="O5492" i="1"/>
  <c r="Q5492" i="1" s="1"/>
  <c r="R5492" i="1" s="1"/>
  <c r="O5493" i="1"/>
  <c r="Q5493" i="1" s="1"/>
  <c r="R5493" i="1" s="1"/>
  <c r="O5494" i="1"/>
  <c r="Q5494" i="1" s="1"/>
  <c r="R5494" i="1" s="1"/>
  <c r="O5495" i="1"/>
  <c r="Q5495" i="1" s="1"/>
  <c r="R5495" i="1" s="1"/>
  <c r="O5496" i="1"/>
  <c r="Q5496" i="1" s="1"/>
  <c r="R5496" i="1" s="1"/>
  <c r="O5497" i="1"/>
  <c r="Q5497" i="1" s="1"/>
  <c r="R5497" i="1" s="1"/>
  <c r="O5498" i="1"/>
  <c r="Q5498" i="1" s="1"/>
  <c r="R5498" i="1" s="1"/>
  <c r="O5499" i="1"/>
  <c r="Q5499" i="1" s="1"/>
  <c r="R5499" i="1" s="1"/>
  <c r="O5500" i="1"/>
  <c r="Q5500" i="1" s="1"/>
  <c r="R5500" i="1" s="1"/>
  <c r="O5501" i="1"/>
  <c r="Q5501" i="1" s="1"/>
  <c r="R5501" i="1" s="1"/>
  <c r="O5502" i="1"/>
  <c r="Q5502" i="1" s="1"/>
  <c r="R5502" i="1" s="1"/>
  <c r="O5503" i="1"/>
  <c r="Q5503" i="1" s="1"/>
  <c r="R5503" i="1" s="1"/>
  <c r="O5505" i="1"/>
  <c r="Q5505" i="1" s="1"/>
  <c r="R5505" i="1" s="1"/>
  <c r="O5506" i="1"/>
  <c r="Q5506" i="1" s="1"/>
  <c r="R5506" i="1" s="1"/>
  <c r="O5507" i="1"/>
  <c r="Q5507" i="1" s="1"/>
  <c r="R5507" i="1" s="1"/>
  <c r="O5508" i="1"/>
  <c r="Q5508" i="1" s="1"/>
  <c r="R5508" i="1" s="1"/>
  <c r="O5509" i="1"/>
  <c r="Q5509" i="1" s="1"/>
  <c r="R5509" i="1" s="1"/>
  <c r="O5510" i="1"/>
  <c r="Q5510" i="1" s="1"/>
  <c r="R5510" i="1" s="1"/>
  <c r="O5511" i="1"/>
  <c r="Q5511" i="1" s="1"/>
  <c r="R5511" i="1" s="1"/>
  <c r="O5512" i="1"/>
  <c r="Q5512" i="1" s="1"/>
  <c r="R5512" i="1" s="1"/>
  <c r="O5513" i="1"/>
  <c r="Q5513" i="1" s="1"/>
  <c r="R5513" i="1" s="1"/>
  <c r="O5514" i="1"/>
  <c r="Q5514" i="1" s="1"/>
  <c r="R5514" i="1" s="1"/>
  <c r="O5515" i="1"/>
  <c r="Q5515" i="1" s="1"/>
  <c r="R5515" i="1" s="1"/>
  <c r="O5516" i="1"/>
  <c r="Q5516" i="1" s="1"/>
  <c r="R5516" i="1" s="1"/>
  <c r="O5517" i="1"/>
  <c r="Q5517" i="1" s="1"/>
  <c r="R5517" i="1" s="1"/>
  <c r="O5518" i="1"/>
  <c r="Q5518" i="1" s="1"/>
  <c r="R5518" i="1" s="1"/>
  <c r="O5519" i="1"/>
  <c r="Q5519" i="1" s="1"/>
  <c r="R5519" i="1" s="1"/>
  <c r="O5520" i="1"/>
  <c r="Q5520" i="1" s="1"/>
  <c r="R5520" i="1" s="1"/>
  <c r="O5521" i="1"/>
  <c r="Q5521" i="1" s="1"/>
  <c r="R5521" i="1" s="1"/>
  <c r="O5522" i="1"/>
  <c r="Q5522" i="1" s="1"/>
  <c r="R5522" i="1" s="1"/>
  <c r="O5523" i="1"/>
  <c r="Q5523" i="1" s="1"/>
  <c r="R5523" i="1" s="1"/>
  <c r="O5524" i="1"/>
  <c r="Q5524" i="1" s="1"/>
  <c r="R5524" i="1" s="1"/>
  <c r="O5525" i="1"/>
  <c r="Q5525" i="1" s="1"/>
  <c r="R5525" i="1" s="1"/>
  <c r="O5527" i="1"/>
  <c r="Q5527" i="1" s="1"/>
  <c r="R5527" i="1" s="1"/>
  <c r="O5528" i="1"/>
  <c r="Q5528" i="1" s="1"/>
  <c r="R5528" i="1" s="1"/>
  <c r="O5529" i="1"/>
  <c r="Q5529" i="1" s="1"/>
  <c r="R5529" i="1" s="1"/>
  <c r="O5530" i="1"/>
  <c r="Q5530" i="1" s="1"/>
  <c r="R5530" i="1" s="1"/>
  <c r="O5531" i="1"/>
  <c r="Q5531" i="1" s="1"/>
  <c r="R5531" i="1" s="1"/>
  <c r="O5532" i="1"/>
  <c r="Q5532" i="1" s="1"/>
  <c r="R5532" i="1" s="1"/>
  <c r="O5533" i="1"/>
  <c r="Q5533" i="1" s="1"/>
  <c r="R5533" i="1" s="1"/>
  <c r="O5534" i="1"/>
  <c r="Q5534" i="1" s="1"/>
  <c r="R5534" i="1" s="1"/>
  <c r="O5535" i="1"/>
  <c r="Q5535" i="1" s="1"/>
  <c r="R5535" i="1" s="1"/>
  <c r="O5536" i="1"/>
  <c r="Q5536" i="1" s="1"/>
  <c r="R5536" i="1" s="1"/>
  <c r="O5537" i="1"/>
  <c r="Q5537" i="1" s="1"/>
  <c r="R5537" i="1" s="1"/>
  <c r="O5538" i="1"/>
  <c r="Q5538" i="1" s="1"/>
  <c r="R5538" i="1" s="1"/>
  <c r="O5539" i="1"/>
  <c r="Q5539" i="1" s="1"/>
  <c r="R5539" i="1" s="1"/>
  <c r="O5541" i="1"/>
  <c r="Q5541" i="1" s="1"/>
  <c r="R5541" i="1" s="1"/>
  <c r="O5542" i="1"/>
  <c r="Q5542" i="1" s="1"/>
  <c r="R5542" i="1" s="1"/>
  <c r="O5543" i="1"/>
  <c r="Q5543" i="1" s="1"/>
  <c r="R5543" i="1" s="1"/>
  <c r="O5544" i="1"/>
  <c r="Q5544" i="1" s="1"/>
  <c r="R5544" i="1" s="1"/>
  <c r="O5545" i="1"/>
  <c r="Q5545" i="1" s="1"/>
  <c r="R5545" i="1" s="1"/>
  <c r="O5546" i="1"/>
  <c r="Q5546" i="1" s="1"/>
  <c r="R5546" i="1" s="1"/>
  <c r="O5547" i="1"/>
  <c r="Q5547" i="1" s="1"/>
  <c r="R5547" i="1" s="1"/>
  <c r="O5548" i="1"/>
  <c r="Q5548" i="1" s="1"/>
  <c r="R5548" i="1" s="1"/>
  <c r="O5549" i="1"/>
  <c r="Q5549" i="1" s="1"/>
  <c r="R5549" i="1" s="1"/>
  <c r="O5550" i="1"/>
  <c r="Q5550" i="1" s="1"/>
  <c r="R5550" i="1" s="1"/>
  <c r="O5551" i="1"/>
  <c r="Q5551" i="1" s="1"/>
  <c r="R5551" i="1" s="1"/>
  <c r="O5552" i="1"/>
  <c r="Q5552" i="1" s="1"/>
  <c r="R5552" i="1" s="1"/>
  <c r="O5553" i="1"/>
  <c r="Q5553" i="1" s="1"/>
  <c r="R5553" i="1" s="1"/>
  <c r="O5554" i="1"/>
  <c r="Q5554" i="1" s="1"/>
  <c r="R5554" i="1" s="1"/>
  <c r="O5555" i="1"/>
  <c r="Q5555" i="1" s="1"/>
  <c r="R5555" i="1" s="1"/>
  <c r="O5556" i="1"/>
  <c r="Q5556" i="1" s="1"/>
  <c r="R5556" i="1" s="1"/>
  <c r="O5557" i="1"/>
  <c r="Q5557" i="1" s="1"/>
  <c r="R5557" i="1" s="1"/>
  <c r="O5558" i="1"/>
  <c r="Q5558" i="1" s="1"/>
  <c r="R5558" i="1" s="1"/>
  <c r="O5559" i="1"/>
  <c r="Q5559" i="1" s="1"/>
  <c r="R5559" i="1" s="1"/>
  <c r="O5560" i="1"/>
  <c r="Q5560" i="1" s="1"/>
  <c r="R5560" i="1" s="1"/>
  <c r="O5561" i="1"/>
  <c r="Q5561" i="1" s="1"/>
  <c r="R5561" i="1" s="1"/>
  <c r="O5562" i="1"/>
  <c r="Q5562" i="1" s="1"/>
  <c r="R5562" i="1" s="1"/>
  <c r="O5563" i="1"/>
  <c r="Q5563" i="1" s="1"/>
  <c r="R5563" i="1" s="1"/>
  <c r="O5564" i="1"/>
  <c r="Q5564" i="1" s="1"/>
  <c r="R5564" i="1" s="1"/>
  <c r="O5565" i="1"/>
  <c r="Q5565" i="1" s="1"/>
  <c r="R5565" i="1" s="1"/>
  <c r="O5566" i="1"/>
  <c r="Q5566" i="1" s="1"/>
  <c r="R5566" i="1" s="1"/>
  <c r="O5567" i="1"/>
  <c r="Q5567" i="1" s="1"/>
  <c r="R5567" i="1" s="1"/>
  <c r="O5568" i="1"/>
  <c r="Q5568" i="1" s="1"/>
  <c r="R5568" i="1" s="1"/>
  <c r="O5569" i="1"/>
  <c r="Q5569" i="1" s="1"/>
  <c r="R5569" i="1" s="1"/>
  <c r="O5570" i="1"/>
  <c r="Q5570" i="1" s="1"/>
  <c r="R5570" i="1" s="1"/>
  <c r="O5572" i="1"/>
  <c r="Q5572" i="1" s="1"/>
  <c r="R5572" i="1" s="1"/>
  <c r="O5573" i="1"/>
  <c r="Q5573" i="1" s="1"/>
  <c r="R5573" i="1" s="1"/>
  <c r="O5574" i="1"/>
  <c r="Q5574" i="1" s="1"/>
  <c r="R5574" i="1" s="1"/>
  <c r="O5575" i="1"/>
  <c r="Q5575" i="1" s="1"/>
  <c r="R5575" i="1" s="1"/>
  <c r="O5576" i="1"/>
  <c r="Q5576" i="1" s="1"/>
  <c r="R5576" i="1" s="1"/>
  <c r="O5577" i="1"/>
  <c r="Q5577" i="1" s="1"/>
  <c r="R5577" i="1" s="1"/>
  <c r="O5578" i="1"/>
  <c r="Q5578" i="1" s="1"/>
  <c r="R5578" i="1" s="1"/>
  <c r="O5579" i="1"/>
  <c r="Q5579" i="1" s="1"/>
  <c r="R5579" i="1" s="1"/>
  <c r="O5580" i="1"/>
  <c r="Q5580" i="1" s="1"/>
  <c r="R5580" i="1" s="1"/>
  <c r="O5581" i="1"/>
  <c r="Q5581" i="1" s="1"/>
  <c r="R5581" i="1" s="1"/>
  <c r="O5582" i="1"/>
  <c r="Q5582" i="1" s="1"/>
  <c r="R5582" i="1" s="1"/>
  <c r="O5583" i="1"/>
  <c r="Q5583" i="1" s="1"/>
  <c r="R5583" i="1" s="1"/>
  <c r="O5584" i="1"/>
  <c r="Q5584" i="1" s="1"/>
  <c r="R5584" i="1" s="1"/>
  <c r="O5585" i="1"/>
  <c r="Q5585" i="1" s="1"/>
  <c r="R5585" i="1" s="1"/>
  <c r="O5586" i="1"/>
  <c r="Q5586" i="1" s="1"/>
  <c r="R5586" i="1" s="1"/>
  <c r="O5587" i="1"/>
  <c r="Q5587" i="1" s="1"/>
  <c r="R5587" i="1" s="1"/>
  <c r="O5588" i="1"/>
  <c r="Q5588" i="1" s="1"/>
  <c r="R5588" i="1" s="1"/>
  <c r="O5589" i="1"/>
  <c r="Q5589" i="1" s="1"/>
  <c r="R5589" i="1" s="1"/>
  <c r="O5590" i="1"/>
  <c r="Q5590" i="1" s="1"/>
  <c r="R5590" i="1" s="1"/>
  <c r="O5591" i="1"/>
  <c r="Q5591" i="1" s="1"/>
  <c r="R5591" i="1" s="1"/>
  <c r="O5592" i="1"/>
  <c r="Q5592" i="1" s="1"/>
  <c r="R5592" i="1" s="1"/>
  <c r="O5593" i="1"/>
  <c r="Q5593" i="1" s="1"/>
  <c r="R5593" i="1" s="1"/>
  <c r="O5594" i="1"/>
  <c r="Q5594" i="1" s="1"/>
  <c r="R5594" i="1" s="1"/>
  <c r="O5595" i="1"/>
  <c r="Q5595" i="1" s="1"/>
  <c r="R5595" i="1" s="1"/>
  <c r="O5596" i="1"/>
  <c r="Q5596" i="1" s="1"/>
  <c r="R5596" i="1" s="1"/>
  <c r="O5598" i="1"/>
  <c r="Q5598" i="1" s="1"/>
  <c r="R5598" i="1" s="1"/>
  <c r="O5599" i="1"/>
  <c r="Q5599" i="1" s="1"/>
  <c r="R5599" i="1" s="1"/>
  <c r="O5600" i="1"/>
  <c r="Q5600" i="1" s="1"/>
  <c r="R5600" i="1" s="1"/>
  <c r="O5601" i="1"/>
  <c r="Q5601" i="1" s="1"/>
  <c r="R5601" i="1" s="1"/>
  <c r="O5602" i="1"/>
  <c r="Q5602" i="1" s="1"/>
  <c r="R5602" i="1" s="1"/>
  <c r="O5603" i="1"/>
  <c r="Q5603" i="1" s="1"/>
  <c r="R5603" i="1" s="1"/>
  <c r="O5604" i="1"/>
  <c r="Q5604" i="1" s="1"/>
  <c r="R5604" i="1" s="1"/>
  <c r="O5605" i="1"/>
  <c r="Q5605" i="1" s="1"/>
  <c r="R5605" i="1" s="1"/>
  <c r="O5606" i="1"/>
  <c r="Q5606" i="1" s="1"/>
  <c r="R5606" i="1" s="1"/>
  <c r="O5607" i="1"/>
  <c r="Q5607" i="1" s="1"/>
  <c r="R5607" i="1" s="1"/>
  <c r="O5608" i="1"/>
  <c r="Q5608" i="1" s="1"/>
  <c r="R5608" i="1" s="1"/>
  <c r="O5609" i="1"/>
  <c r="Q5609" i="1" s="1"/>
  <c r="R5609" i="1" s="1"/>
  <c r="O5610" i="1"/>
  <c r="Q5610" i="1" s="1"/>
  <c r="R5610" i="1" s="1"/>
  <c r="O5611" i="1"/>
  <c r="Q5611" i="1" s="1"/>
  <c r="R5611" i="1" s="1"/>
  <c r="O5613" i="1"/>
  <c r="Q5613" i="1" s="1"/>
  <c r="R5613" i="1" s="1"/>
  <c r="O5614" i="1"/>
  <c r="Q5614" i="1" s="1"/>
  <c r="R5614" i="1" s="1"/>
  <c r="O5615" i="1"/>
  <c r="Q5615" i="1" s="1"/>
  <c r="R5615" i="1" s="1"/>
  <c r="O5616" i="1"/>
  <c r="Q5616" i="1" s="1"/>
  <c r="R5616" i="1" s="1"/>
  <c r="O5617" i="1"/>
  <c r="Q5617" i="1" s="1"/>
  <c r="R5617" i="1" s="1"/>
  <c r="O5618" i="1"/>
  <c r="Q5618" i="1" s="1"/>
  <c r="R5618" i="1" s="1"/>
  <c r="O5619" i="1"/>
  <c r="Q5619" i="1" s="1"/>
  <c r="R5619" i="1" s="1"/>
  <c r="O5620" i="1"/>
  <c r="Q5620" i="1" s="1"/>
  <c r="R5620" i="1" s="1"/>
  <c r="O5621" i="1"/>
  <c r="Q5621" i="1" s="1"/>
  <c r="R5621" i="1" s="1"/>
  <c r="O5622" i="1"/>
  <c r="Q5622" i="1" s="1"/>
  <c r="R5622" i="1" s="1"/>
  <c r="O5623" i="1"/>
  <c r="Q5623" i="1" s="1"/>
  <c r="R5623" i="1" s="1"/>
  <c r="O5624" i="1"/>
  <c r="Q5624" i="1" s="1"/>
  <c r="R5624" i="1" s="1"/>
  <c r="O5626" i="1"/>
  <c r="Q5626" i="1" s="1"/>
  <c r="R5626" i="1" s="1"/>
  <c r="O5627" i="1"/>
  <c r="Q5627" i="1" s="1"/>
  <c r="R5627" i="1" s="1"/>
  <c r="O5628" i="1"/>
  <c r="Q5628" i="1" s="1"/>
  <c r="R5628" i="1" s="1"/>
  <c r="O5629" i="1"/>
  <c r="Q5629" i="1" s="1"/>
  <c r="R5629" i="1" s="1"/>
  <c r="O5630" i="1"/>
  <c r="Q5630" i="1" s="1"/>
  <c r="R5630" i="1" s="1"/>
  <c r="O5631" i="1"/>
  <c r="Q5631" i="1" s="1"/>
  <c r="R5631" i="1" s="1"/>
  <c r="O5632" i="1"/>
  <c r="Q5632" i="1" s="1"/>
  <c r="R5632" i="1" s="1"/>
  <c r="O5633" i="1"/>
  <c r="Q5633" i="1" s="1"/>
  <c r="R5633" i="1" s="1"/>
  <c r="O5634" i="1"/>
  <c r="Q5634" i="1" s="1"/>
  <c r="R5634" i="1" s="1"/>
  <c r="O5635" i="1"/>
  <c r="Q5635" i="1" s="1"/>
  <c r="R5635" i="1" s="1"/>
  <c r="O5636" i="1"/>
  <c r="Q5636" i="1" s="1"/>
  <c r="R5636" i="1" s="1"/>
  <c r="O5637" i="1"/>
  <c r="Q5637" i="1" s="1"/>
  <c r="R5637" i="1" s="1"/>
  <c r="O5638" i="1"/>
  <c r="Q5638" i="1" s="1"/>
  <c r="R5638" i="1" s="1"/>
  <c r="O5639" i="1"/>
  <c r="Q5639" i="1" s="1"/>
  <c r="R5639" i="1" s="1"/>
  <c r="O5640" i="1"/>
  <c r="Q5640" i="1" s="1"/>
  <c r="R5640" i="1" s="1"/>
  <c r="O5642" i="1"/>
  <c r="Q5642" i="1" s="1"/>
  <c r="R5642" i="1" s="1"/>
  <c r="O5643" i="1"/>
  <c r="Q5643" i="1" s="1"/>
  <c r="R5643" i="1" s="1"/>
  <c r="O5644" i="1"/>
  <c r="Q5644" i="1" s="1"/>
  <c r="R5644" i="1" s="1"/>
  <c r="O5645" i="1"/>
  <c r="Q5645" i="1" s="1"/>
  <c r="R5645" i="1" s="1"/>
  <c r="O5646" i="1"/>
  <c r="Q5646" i="1" s="1"/>
  <c r="R5646" i="1" s="1"/>
  <c r="O5648" i="1"/>
  <c r="Q5648" i="1" s="1"/>
  <c r="R5648" i="1" s="1"/>
  <c r="O5649" i="1"/>
  <c r="Q5649" i="1" s="1"/>
  <c r="R5649" i="1" s="1"/>
  <c r="O5650" i="1"/>
  <c r="Q5650" i="1" s="1"/>
  <c r="R5650" i="1" s="1"/>
  <c r="O5651" i="1"/>
  <c r="Q5651" i="1" s="1"/>
  <c r="R5651" i="1" s="1"/>
  <c r="O5652" i="1"/>
  <c r="Q5652" i="1" s="1"/>
  <c r="R5652" i="1" s="1"/>
  <c r="O5653" i="1"/>
  <c r="Q5653" i="1" s="1"/>
  <c r="R5653" i="1" s="1"/>
  <c r="O5654" i="1"/>
  <c r="Q5654" i="1" s="1"/>
  <c r="R5654" i="1" s="1"/>
  <c r="O5655" i="1"/>
  <c r="Q5655" i="1" s="1"/>
  <c r="R5655" i="1" s="1"/>
  <c r="O5656" i="1"/>
  <c r="Q5656" i="1" s="1"/>
  <c r="R5656" i="1" s="1"/>
  <c r="O5657" i="1"/>
  <c r="Q5657" i="1" s="1"/>
  <c r="R5657" i="1" s="1"/>
  <c r="O5658" i="1"/>
  <c r="Q5658" i="1" s="1"/>
  <c r="R5658" i="1" s="1"/>
  <c r="O5659" i="1"/>
  <c r="Q5659" i="1" s="1"/>
  <c r="R5659" i="1" s="1"/>
  <c r="O5660" i="1"/>
  <c r="Q5660" i="1" s="1"/>
  <c r="R5660" i="1" s="1"/>
  <c r="O5661" i="1"/>
  <c r="Q5661" i="1" s="1"/>
  <c r="R5661" i="1" s="1"/>
  <c r="O5662" i="1"/>
  <c r="Q5662" i="1" s="1"/>
  <c r="R5662" i="1" s="1"/>
  <c r="O5663" i="1"/>
  <c r="Q5663" i="1" s="1"/>
  <c r="R5663" i="1" s="1"/>
  <c r="O5664" i="1"/>
  <c r="Q5664" i="1" s="1"/>
  <c r="R5664" i="1" s="1"/>
  <c r="O5665" i="1"/>
  <c r="Q5665" i="1" s="1"/>
  <c r="R5665" i="1" s="1"/>
  <c r="O5666" i="1"/>
  <c r="Q5666" i="1" s="1"/>
  <c r="R5666" i="1" s="1"/>
  <c r="O5667" i="1"/>
  <c r="Q5667" i="1" s="1"/>
  <c r="R5667" i="1" s="1"/>
  <c r="O5668" i="1"/>
  <c r="Q5668" i="1" s="1"/>
  <c r="R5668" i="1" s="1"/>
  <c r="O5669" i="1"/>
  <c r="Q5669" i="1" s="1"/>
  <c r="R5669" i="1" s="1"/>
  <c r="O5670" i="1"/>
  <c r="Q5670" i="1" s="1"/>
  <c r="R5670" i="1" s="1"/>
  <c r="O5671" i="1"/>
  <c r="Q5671" i="1" s="1"/>
  <c r="R5671" i="1" s="1"/>
  <c r="O5672" i="1"/>
  <c r="Q5672" i="1" s="1"/>
  <c r="R5672" i="1" s="1"/>
  <c r="O5673" i="1"/>
  <c r="Q5673" i="1" s="1"/>
  <c r="R5673" i="1" s="1"/>
  <c r="O5674" i="1"/>
  <c r="Q5674" i="1" s="1"/>
  <c r="R5674" i="1" s="1"/>
  <c r="O5675" i="1"/>
  <c r="Q5675" i="1" s="1"/>
  <c r="R5675" i="1" s="1"/>
  <c r="O5676" i="1"/>
  <c r="Q5676" i="1" s="1"/>
  <c r="R5676" i="1" s="1"/>
  <c r="O5677" i="1"/>
  <c r="Q5677" i="1" s="1"/>
  <c r="R5677" i="1" s="1"/>
  <c r="O5679" i="1"/>
  <c r="Q5679" i="1" s="1"/>
  <c r="R5679" i="1" s="1"/>
  <c r="O5680" i="1"/>
  <c r="Q5680" i="1" s="1"/>
  <c r="R5680" i="1" s="1"/>
  <c r="O5681" i="1"/>
  <c r="Q5681" i="1" s="1"/>
  <c r="R5681" i="1" s="1"/>
  <c r="O5682" i="1"/>
  <c r="Q5682" i="1" s="1"/>
  <c r="R5682" i="1" s="1"/>
  <c r="O5683" i="1"/>
  <c r="Q5683" i="1" s="1"/>
  <c r="R5683" i="1" s="1"/>
  <c r="O5684" i="1"/>
  <c r="Q5684" i="1" s="1"/>
  <c r="R5684" i="1" s="1"/>
  <c r="O5685" i="1"/>
  <c r="Q5685" i="1" s="1"/>
  <c r="R5685" i="1" s="1"/>
  <c r="O5686" i="1"/>
  <c r="Q5686" i="1" s="1"/>
  <c r="R5686" i="1" s="1"/>
  <c r="O5687" i="1"/>
  <c r="Q5687" i="1" s="1"/>
  <c r="R5687" i="1" s="1"/>
  <c r="O5688" i="1"/>
  <c r="Q5688" i="1" s="1"/>
  <c r="R5688" i="1" s="1"/>
  <c r="O5689" i="1"/>
  <c r="Q5689" i="1" s="1"/>
  <c r="R5689" i="1" s="1"/>
  <c r="O5690" i="1"/>
  <c r="Q5690" i="1" s="1"/>
  <c r="R5690" i="1" s="1"/>
  <c r="O5694" i="1"/>
  <c r="Q5694" i="1" s="1"/>
  <c r="R5694" i="1" s="1"/>
  <c r="O5695" i="1"/>
  <c r="Q5695" i="1" s="1"/>
  <c r="R5695" i="1" s="1"/>
  <c r="O5696" i="1"/>
  <c r="Q5696" i="1" s="1"/>
  <c r="R5696" i="1" s="1"/>
  <c r="O5697" i="1"/>
  <c r="Q5697" i="1" s="1"/>
  <c r="R5697" i="1" s="1"/>
  <c r="O5699" i="1"/>
  <c r="Q5699" i="1" s="1"/>
  <c r="R5699" i="1" s="1"/>
  <c r="O5700" i="1"/>
  <c r="Q5700" i="1" s="1"/>
  <c r="R5700" i="1" s="1"/>
  <c r="O5701" i="1"/>
  <c r="Q5701" i="1" s="1"/>
  <c r="R5701" i="1" s="1"/>
  <c r="O5702" i="1"/>
  <c r="Q5702" i="1" s="1"/>
  <c r="R5702" i="1" s="1"/>
  <c r="O5703" i="1"/>
  <c r="Q5703" i="1" s="1"/>
  <c r="R5703" i="1" s="1"/>
  <c r="O5704" i="1"/>
  <c r="Q5704" i="1" s="1"/>
  <c r="R5704" i="1" s="1"/>
  <c r="O5705" i="1"/>
  <c r="Q5705" i="1" s="1"/>
  <c r="R5705" i="1" s="1"/>
  <c r="O5706" i="1"/>
  <c r="Q5706" i="1" s="1"/>
  <c r="R5706" i="1" s="1"/>
  <c r="O5707" i="1"/>
  <c r="Q5707" i="1" s="1"/>
  <c r="R5707" i="1" s="1"/>
  <c r="O5708" i="1"/>
  <c r="Q5708" i="1" s="1"/>
  <c r="R5708" i="1" s="1"/>
  <c r="O5709" i="1"/>
  <c r="Q5709" i="1" s="1"/>
  <c r="R5709" i="1" s="1"/>
  <c r="O5710" i="1"/>
  <c r="Q5710" i="1" s="1"/>
  <c r="R5710" i="1" s="1"/>
  <c r="O5711" i="1"/>
  <c r="Q5711" i="1" s="1"/>
  <c r="R5711" i="1" s="1"/>
  <c r="O5713" i="1"/>
  <c r="Q5713" i="1" s="1"/>
  <c r="R5713" i="1" s="1"/>
  <c r="O5714" i="1"/>
  <c r="Q5714" i="1" s="1"/>
  <c r="R5714" i="1" s="1"/>
  <c r="O5715" i="1"/>
  <c r="Q5715" i="1" s="1"/>
  <c r="R5715" i="1" s="1"/>
  <c r="O5716" i="1"/>
  <c r="Q5716" i="1" s="1"/>
  <c r="R5716" i="1" s="1"/>
  <c r="O5717" i="1"/>
  <c r="Q5717" i="1" s="1"/>
  <c r="R5717" i="1" s="1"/>
  <c r="O5718" i="1"/>
  <c r="Q5718" i="1" s="1"/>
  <c r="R5718" i="1" s="1"/>
  <c r="O5719" i="1"/>
  <c r="Q5719" i="1" s="1"/>
  <c r="R5719" i="1" s="1"/>
  <c r="O5720" i="1"/>
  <c r="Q5720" i="1" s="1"/>
  <c r="R5720" i="1" s="1"/>
  <c r="O5721" i="1"/>
  <c r="Q5721" i="1" s="1"/>
  <c r="R5721" i="1" s="1"/>
  <c r="O5722" i="1"/>
  <c r="Q5722" i="1" s="1"/>
  <c r="R5722" i="1" s="1"/>
  <c r="O5723" i="1"/>
  <c r="Q5723" i="1" s="1"/>
  <c r="R5723" i="1" s="1"/>
  <c r="O5724" i="1"/>
  <c r="Q5724" i="1" s="1"/>
  <c r="R5724" i="1" s="1"/>
  <c r="O5725" i="1"/>
  <c r="Q5725" i="1" s="1"/>
  <c r="R5725" i="1" s="1"/>
  <c r="O5726" i="1"/>
  <c r="Q5726" i="1" s="1"/>
  <c r="R5726" i="1" s="1"/>
  <c r="O5727" i="1"/>
  <c r="Q5727" i="1" s="1"/>
  <c r="R5727" i="1" s="1"/>
  <c r="O5728" i="1"/>
  <c r="Q5728" i="1" s="1"/>
  <c r="R5728" i="1" s="1"/>
  <c r="O5729" i="1"/>
  <c r="Q5729" i="1" s="1"/>
  <c r="R5729" i="1" s="1"/>
  <c r="O5730" i="1"/>
  <c r="Q5730" i="1" s="1"/>
  <c r="R5730" i="1" s="1"/>
  <c r="O5731" i="1"/>
  <c r="Q5731" i="1" s="1"/>
  <c r="R5731" i="1" s="1"/>
  <c r="O5732" i="1"/>
  <c r="Q5732" i="1" s="1"/>
  <c r="R5732" i="1" s="1"/>
  <c r="O5733" i="1"/>
  <c r="Q5733" i="1" s="1"/>
  <c r="R5733" i="1" s="1"/>
  <c r="O5734" i="1"/>
  <c r="Q5734" i="1" s="1"/>
  <c r="R5734" i="1" s="1"/>
  <c r="O5735" i="1"/>
  <c r="Q5735" i="1" s="1"/>
  <c r="R5735" i="1" s="1"/>
  <c r="O5736" i="1"/>
  <c r="Q5736" i="1" s="1"/>
  <c r="R5736" i="1" s="1"/>
  <c r="O5737" i="1"/>
  <c r="Q5737" i="1" s="1"/>
  <c r="R5737" i="1" s="1"/>
  <c r="O5738" i="1"/>
  <c r="Q5738" i="1" s="1"/>
  <c r="R5738" i="1" s="1"/>
  <c r="O5739" i="1"/>
  <c r="Q5739" i="1" s="1"/>
  <c r="R5739" i="1" s="1"/>
  <c r="O5740" i="1"/>
  <c r="Q5740" i="1" s="1"/>
  <c r="R5740" i="1" s="1"/>
  <c r="O5741" i="1"/>
  <c r="Q5741" i="1" s="1"/>
  <c r="R5741" i="1" s="1"/>
  <c r="O5742" i="1"/>
  <c r="Q5742" i="1" s="1"/>
  <c r="R5742" i="1" s="1"/>
  <c r="O5743" i="1"/>
  <c r="Q5743" i="1" s="1"/>
  <c r="R5743" i="1" s="1"/>
  <c r="O5744" i="1"/>
  <c r="Q5744" i="1" s="1"/>
  <c r="R5744" i="1" s="1"/>
  <c r="O5745" i="1"/>
  <c r="Q5745" i="1" s="1"/>
  <c r="R5745" i="1" s="1"/>
  <c r="O5746" i="1"/>
  <c r="Q5746" i="1" s="1"/>
  <c r="R5746" i="1" s="1"/>
  <c r="O5747" i="1"/>
  <c r="Q5747" i="1" s="1"/>
  <c r="R5747" i="1" s="1"/>
  <c r="O5748" i="1"/>
  <c r="Q5748" i="1" s="1"/>
  <c r="R5748" i="1" s="1"/>
  <c r="O5749" i="1"/>
  <c r="Q5749" i="1" s="1"/>
  <c r="R5749" i="1" s="1"/>
  <c r="O5750" i="1"/>
  <c r="Q5750" i="1" s="1"/>
  <c r="R5750" i="1" s="1"/>
  <c r="O5751" i="1"/>
  <c r="Q5751" i="1" s="1"/>
  <c r="R5751" i="1" s="1"/>
  <c r="O5752" i="1"/>
  <c r="Q5752" i="1" s="1"/>
  <c r="R5752" i="1" s="1"/>
  <c r="O5753" i="1"/>
  <c r="Q5753" i="1" s="1"/>
  <c r="R5753" i="1" s="1"/>
  <c r="O5754" i="1"/>
  <c r="Q5754" i="1" s="1"/>
  <c r="R5754" i="1" s="1"/>
  <c r="O5755" i="1"/>
  <c r="Q5755" i="1" s="1"/>
  <c r="R5755" i="1" s="1"/>
  <c r="O5756" i="1"/>
  <c r="Q5756" i="1" s="1"/>
  <c r="R5756" i="1" s="1"/>
  <c r="O5757" i="1"/>
  <c r="Q5757" i="1" s="1"/>
  <c r="R5757" i="1" s="1"/>
  <c r="O5758" i="1"/>
  <c r="Q5758" i="1" s="1"/>
  <c r="R5758" i="1" s="1"/>
  <c r="O5759" i="1"/>
  <c r="Q5759" i="1" s="1"/>
  <c r="R5759" i="1" s="1"/>
  <c r="O5760" i="1"/>
  <c r="Q5760" i="1" s="1"/>
  <c r="R5760" i="1" s="1"/>
  <c r="O5762" i="1"/>
  <c r="Q5762" i="1" s="1"/>
  <c r="R5762" i="1" s="1"/>
  <c r="O5763" i="1"/>
  <c r="Q5763" i="1" s="1"/>
  <c r="R5763" i="1" s="1"/>
  <c r="O5764" i="1"/>
  <c r="Q5764" i="1" s="1"/>
  <c r="R5764" i="1" s="1"/>
  <c r="O5765" i="1"/>
  <c r="Q5765" i="1" s="1"/>
  <c r="R5765" i="1" s="1"/>
  <c r="O5766" i="1"/>
  <c r="Q5766" i="1" s="1"/>
  <c r="R5766" i="1" s="1"/>
  <c r="O5768" i="1"/>
  <c r="Q5768" i="1" s="1"/>
  <c r="R5768" i="1" s="1"/>
  <c r="O5769" i="1"/>
  <c r="Q5769" i="1" s="1"/>
  <c r="R5769" i="1" s="1"/>
  <c r="O5770" i="1"/>
  <c r="Q5770" i="1" s="1"/>
  <c r="R5770" i="1" s="1"/>
  <c r="O5771" i="1"/>
  <c r="Q5771" i="1" s="1"/>
  <c r="R5771" i="1" s="1"/>
  <c r="O5772" i="1"/>
  <c r="Q5772" i="1" s="1"/>
  <c r="R5772" i="1" s="1"/>
  <c r="O5773" i="1"/>
  <c r="Q5773" i="1" s="1"/>
  <c r="R5773" i="1" s="1"/>
  <c r="O5774" i="1"/>
  <c r="Q5774" i="1" s="1"/>
  <c r="R5774" i="1" s="1"/>
  <c r="O5775" i="1"/>
  <c r="Q5775" i="1" s="1"/>
  <c r="R5775" i="1" s="1"/>
  <c r="O5776" i="1"/>
  <c r="Q5776" i="1" s="1"/>
  <c r="R5776" i="1" s="1"/>
  <c r="O5777" i="1"/>
  <c r="Q5777" i="1" s="1"/>
  <c r="R5777" i="1" s="1"/>
  <c r="O5779" i="1"/>
  <c r="Q5779" i="1" s="1"/>
  <c r="R5779" i="1" s="1"/>
  <c r="O5780" i="1"/>
  <c r="Q5780" i="1" s="1"/>
  <c r="R5780" i="1" s="1"/>
  <c r="O5781" i="1"/>
  <c r="Q5781" i="1" s="1"/>
  <c r="R5781" i="1" s="1"/>
  <c r="O5782" i="1"/>
  <c r="Q5782" i="1" s="1"/>
  <c r="R5782" i="1" s="1"/>
  <c r="O5783" i="1"/>
  <c r="Q5783" i="1" s="1"/>
  <c r="R5783" i="1" s="1"/>
  <c r="O5784" i="1"/>
  <c r="Q5784" i="1" s="1"/>
  <c r="R5784" i="1" s="1"/>
  <c r="O5785" i="1"/>
  <c r="Q5785" i="1" s="1"/>
  <c r="R5785" i="1" s="1"/>
  <c r="O5786" i="1"/>
  <c r="Q5786" i="1" s="1"/>
  <c r="R5786" i="1" s="1"/>
  <c r="O5787" i="1"/>
  <c r="Q5787" i="1" s="1"/>
  <c r="R5787" i="1" s="1"/>
  <c r="O5788" i="1"/>
  <c r="Q5788" i="1" s="1"/>
  <c r="R5788" i="1" s="1"/>
  <c r="O5789" i="1"/>
  <c r="Q5789" i="1" s="1"/>
  <c r="R5789" i="1" s="1"/>
  <c r="O5790" i="1"/>
  <c r="Q5790" i="1" s="1"/>
  <c r="R5790" i="1" s="1"/>
  <c r="O5791" i="1"/>
  <c r="Q5791" i="1" s="1"/>
  <c r="R5791" i="1" s="1"/>
  <c r="O5792" i="1"/>
  <c r="Q5792" i="1" s="1"/>
  <c r="R5792" i="1" s="1"/>
  <c r="O5793" i="1"/>
  <c r="Q5793" i="1" s="1"/>
  <c r="R5793" i="1" s="1"/>
  <c r="O5795" i="1"/>
  <c r="Q5795" i="1" s="1"/>
  <c r="R5795" i="1" s="1"/>
  <c r="O5796" i="1"/>
  <c r="Q5796" i="1" s="1"/>
  <c r="R5796" i="1" s="1"/>
  <c r="O5797" i="1"/>
  <c r="Q5797" i="1" s="1"/>
  <c r="R5797" i="1" s="1"/>
  <c r="O5798" i="1"/>
  <c r="Q5798" i="1" s="1"/>
  <c r="R5798" i="1" s="1"/>
  <c r="O5799" i="1"/>
  <c r="Q5799" i="1" s="1"/>
  <c r="R5799" i="1" s="1"/>
  <c r="O5800" i="1"/>
  <c r="Q5800" i="1" s="1"/>
  <c r="R5800" i="1" s="1"/>
  <c r="O5801" i="1"/>
  <c r="Q5801" i="1" s="1"/>
  <c r="R5801" i="1" s="1"/>
  <c r="O5802" i="1"/>
  <c r="Q5802" i="1" s="1"/>
  <c r="R5802" i="1" s="1"/>
  <c r="O5803" i="1"/>
  <c r="Q5803" i="1" s="1"/>
  <c r="R5803" i="1" s="1"/>
  <c r="O5804" i="1"/>
  <c r="Q5804" i="1" s="1"/>
  <c r="R5804" i="1" s="1"/>
  <c r="O5805" i="1"/>
  <c r="Q5805" i="1" s="1"/>
  <c r="R5805" i="1" s="1"/>
  <c r="O5807" i="1"/>
  <c r="Q5807" i="1" s="1"/>
  <c r="R5807" i="1" s="1"/>
  <c r="O5808" i="1"/>
  <c r="Q5808" i="1" s="1"/>
  <c r="R5808" i="1" s="1"/>
  <c r="O5809" i="1"/>
  <c r="Q5809" i="1" s="1"/>
  <c r="R5809" i="1" s="1"/>
  <c r="O5810" i="1"/>
  <c r="Q5810" i="1" s="1"/>
  <c r="R5810" i="1" s="1"/>
  <c r="O5812" i="1"/>
  <c r="Q5812" i="1" s="1"/>
  <c r="R5812" i="1" s="1"/>
  <c r="O5813" i="1"/>
  <c r="Q5813" i="1" s="1"/>
  <c r="R5813" i="1" s="1"/>
  <c r="O5814" i="1"/>
  <c r="Q5814" i="1" s="1"/>
  <c r="R5814" i="1" s="1"/>
  <c r="O5815" i="1"/>
  <c r="Q5815" i="1" s="1"/>
  <c r="R5815" i="1" s="1"/>
  <c r="O5816" i="1"/>
  <c r="Q5816" i="1" s="1"/>
  <c r="R5816" i="1" s="1"/>
  <c r="O5817" i="1"/>
  <c r="Q5817" i="1" s="1"/>
  <c r="R5817" i="1" s="1"/>
  <c r="O5818" i="1"/>
  <c r="Q5818" i="1" s="1"/>
  <c r="R5818" i="1" s="1"/>
  <c r="O5819" i="1"/>
  <c r="Q5819" i="1" s="1"/>
  <c r="R5819" i="1" s="1"/>
  <c r="O5820" i="1"/>
  <c r="Q5820" i="1" s="1"/>
  <c r="R5820" i="1" s="1"/>
  <c r="O5821" i="1"/>
  <c r="Q5821" i="1" s="1"/>
  <c r="R5821" i="1" s="1"/>
  <c r="O5822" i="1"/>
  <c r="Q5822" i="1" s="1"/>
  <c r="R5822" i="1" s="1"/>
  <c r="O5823" i="1"/>
  <c r="Q5823" i="1" s="1"/>
  <c r="R5823" i="1" s="1"/>
  <c r="O5824" i="1"/>
  <c r="Q5824" i="1" s="1"/>
  <c r="R5824" i="1" s="1"/>
  <c r="O5825" i="1"/>
  <c r="Q5825" i="1" s="1"/>
  <c r="R5825" i="1" s="1"/>
  <c r="O5826" i="1"/>
  <c r="Q5826" i="1" s="1"/>
  <c r="R5826" i="1" s="1"/>
  <c r="O5827" i="1"/>
  <c r="Q5827" i="1" s="1"/>
  <c r="R5827" i="1" s="1"/>
  <c r="O5828" i="1"/>
  <c r="Q5828" i="1" s="1"/>
  <c r="R5828" i="1" s="1"/>
  <c r="O5830" i="1"/>
  <c r="Q5830" i="1" s="1"/>
  <c r="R5830" i="1" s="1"/>
  <c r="O5831" i="1"/>
  <c r="Q5831" i="1" s="1"/>
  <c r="R5831" i="1" s="1"/>
  <c r="O5832" i="1"/>
  <c r="Q5832" i="1" s="1"/>
  <c r="R5832" i="1" s="1"/>
  <c r="O5833" i="1"/>
  <c r="Q5833" i="1" s="1"/>
  <c r="R5833" i="1" s="1"/>
  <c r="O5834" i="1"/>
  <c r="Q5834" i="1" s="1"/>
  <c r="R5834" i="1" s="1"/>
  <c r="O5835" i="1"/>
  <c r="Q5835" i="1" s="1"/>
  <c r="R5835" i="1" s="1"/>
  <c r="O5836" i="1"/>
  <c r="Q5836" i="1" s="1"/>
  <c r="R5836" i="1" s="1"/>
  <c r="O5837" i="1"/>
  <c r="Q5837" i="1" s="1"/>
  <c r="R5837" i="1" s="1"/>
  <c r="O5838" i="1"/>
  <c r="Q5838" i="1" s="1"/>
  <c r="R5838" i="1" s="1"/>
  <c r="O5839" i="1"/>
  <c r="Q5839" i="1" s="1"/>
  <c r="R5839" i="1" s="1"/>
  <c r="O5840" i="1"/>
  <c r="Q5840" i="1" s="1"/>
  <c r="R5840" i="1" s="1"/>
  <c r="O5842" i="1"/>
  <c r="Q5842" i="1" s="1"/>
  <c r="R5842" i="1" s="1"/>
  <c r="O5843" i="1"/>
  <c r="Q5843" i="1" s="1"/>
  <c r="R5843" i="1" s="1"/>
  <c r="O5844" i="1"/>
  <c r="Q5844" i="1" s="1"/>
  <c r="R5844" i="1" s="1"/>
  <c r="O5845" i="1"/>
  <c r="Q5845" i="1" s="1"/>
  <c r="R5845" i="1" s="1"/>
  <c r="O5846" i="1"/>
  <c r="Q5846" i="1" s="1"/>
  <c r="R5846" i="1" s="1"/>
  <c r="O5847" i="1"/>
  <c r="Q5847" i="1" s="1"/>
  <c r="R5847" i="1" s="1"/>
  <c r="O5848" i="1"/>
  <c r="Q5848" i="1" s="1"/>
  <c r="R5848" i="1" s="1"/>
  <c r="O5849" i="1"/>
  <c r="Q5849" i="1" s="1"/>
  <c r="R5849" i="1" s="1"/>
  <c r="O5850" i="1"/>
  <c r="Q5850" i="1" s="1"/>
  <c r="R5850" i="1" s="1"/>
  <c r="O5851" i="1"/>
  <c r="Q5851" i="1" s="1"/>
  <c r="R5851" i="1" s="1"/>
  <c r="O5852" i="1"/>
  <c r="Q5852" i="1" s="1"/>
  <c r="R5852" i="1" s="1"/>
  <c r="O5853" i="1"/>
  <c r="Q5853" i="1" s="1"/>
  <c r="R5853" i="1" s="1"/>
  <c r="O5854" i="1"/>
  <c r="Q5854" i="1" s="1"/>
  <c r="R5854" i="1" s="1"/>
  <c r="O5856" i="1"/>
  <c r="Q5856" i="1" s="1"/>
  <c r="R5856" i="1" s="1"/>
  <c r="O5857" i="1"/>
  <c r="Q5857" i="1" s="1"/>
  <c r="R5857" i="1" s="1"/>
  <c r="O5858" i="1"/>
  <c r="Q5858" i="1" s="1"/>
  <c r="R5858" i="1" s="1"/>
  <c r="O5859" i="1"/>
  <c r="Q5859" i="1" s="1"/>
  <c r="R5859" i="1" s="1"/>
  <c r="O5860" i="1"/>
  <c r="Q5860" i="1" s="1"/>
  <c r="R5860" i="1" s="1"/>
  <c r="O5861" i="1"/>
  <c r="Q5861" i="1" s="1"/>
  <c r="R5861" i="1" s="1"/>
  <c r="O5862" i="1"/>
  <c r="Q5862" i="1" s="1"/>
  <c r="R5862" i="1" s="1"/>
  <c r="O5863" i="1"/>
  <c r="Q5863" i="1" s="1"/>
  <c r="R5863" i="1" s="1"/>
  <c r="O5864" i="1"/>
  <c r="Q5864" i="1" s="1"/>
  <c r="R5864" i="1" s="1"/>
  <c r="O5865" i="1"/>
  <c r="Q5865" i="1" s="1"/>
  <c r="R5865" i="1" s="1"/>
  <c r="O5866" i="1"/>
  <c r="Q5866" i="1" s="1"/>
  <c r="R5866" i="1" s="1"/>
  <c r="O5867" i="1"/>
  <c r="Q5867" i="1" s="1"/>
  <c r="R5867" i="1" s="1"/>
  <c r="O5868" i="1"/>
  <c r="Q5868" i="1" s="1"/>
  <c r="R5868" i="1" s="1"/>
  <c r="O5869" i="1"/>
  <c r="Q5869" i="1" s="1"/>
  <c r="R5869" i="1" s="1"/>
  <c r="O5870" i="1"/>
  <c r="Q5870" i="1" s="1"/>
  <c r="R5870" i="1" s="1"/>
  <c r="O5871" i="1"/>
  <c r="Q5871" i="1" s="1"/>
  <c r="R5871" i="1" s="1"/>
  <c r="O5872" i="1"/>
  <c r="Q5872" i="1" s="1"/>
  <c r="R5872" i="1" s="1"/>
  <c r="O5873" i="1"/>
  <c r="Q5873" i="1" s="1"/>
  <c r="R5873" i="1" s="1"/>
  <c r="O5874" i="1"/>
  <c r="Q5874" i="1" s="1"/>
  <c r="R5874" i="1" s="1"/>
  <c r="O5875" i="1"/>
  <c r="Q5875" i="1" s="1"/>
  <c r="R5875" i="1" s="1"/>
  <c r="O5876" i="1"/>
  <c r="Q5876" i="1" s="1"/>
  <c r="R5876" i="1" s="1"/>
  <c r="O5877" i="1"/>
  <c r="Q5877" i="1" s="1"/>
  <c r="R5877" i="1" s="1"/>
  <c r="O5879" i="1"/>
  <c r="Q5879" i="1" s="1"/>
  <c r="R5879" i="1" s="1"/>
  <c r="O5880" i="1"/>
  <c r="Q5880" i="1" s="1"/>
  <c r="R5880" i="1" s="1"/>
  <c r="O5881" i="1"/>
  <c r="Q5881" i="1" s="1"/>
  <c r="R5881" i="1" s="1"/>
  <c r="O5882" i="1"/>
  <c r="Q5882" i="1" s="1"/>
  <c r="R5882" i="1" s="1"/>
  <c r="O5883" i="1"/>
  <c r="Q5883" i="1" s="1"/>
  <c r="R5883" i="1" s="1"/>
  <c r="O5884" i="1"/>
  <c r="Q5884" i="1" s="1"/>
  <c r="R5884" i="1" s="1"/>
  <c r="O5886" i="1"/>
  <c r="Q5886" i="1" s="1"/>
  <c r="R5886" i="1" s="1"/>
  <c r="O5887" i="1"/>
  <c r="Q5887" i="1" s="1"/>
  <c r="R5887" i="1" s="1"/>
  <c r="O5888" i="1"/>
  <c r="Q5888" i="1" s="1"/>
  <c r="R5888" i="1" s="1"/>
  <c r="O5889" i="1"/>
  <c r="Q5889" i="1" s="1"/>
  <c r="R5889" i="1" s="1"/>
  <c r="O5890" i="1"/>
  <c r="Q5890" i="1" s="1"/>
  <c r="R5890" i="1" s="1"/>
  <c r="O5891" i="1"/>
  <c r="Q5891" i="1" s="1"/>
  <c r="R5891" i="1" s="1"/>
  <c r="O5892" i="1"/>
  <c r="Q5892" i="1" s="1"/>
  <c r="R5892" i="1" s="1"/>
  <c r="O5893" i="1"/>
  <c r="Q5893" i="1" s="1"/>
  <c r="R5893" i="1" s="1"/>
  <c r="O5894" i="1"/>
  <c r="Q5894" i="1" s="1"/>
  <c r="R5894" i="1" s="1"/>
  <c r="O5895" i="1"/>
  <c r="Q5895" i="1" s="1"/>
  <c r="R5895" i="1" s="1"/>
  <c r="O5896" i="1"/>
  <c r="Q5896" i="1" s="1"/>
  <c r="R5896" i="1" s="1"/>
  <c r="O5897" i="1"/>
  <c r="Q5897" i="1" s="1"/>
  <c r="R5897" i="1" s="1"/>
  <c r="O5898" i="1"/>
  <c r="Q5898" i="1" s="1"/>
  <c r="R5898" i="1" s="1"/>
  <c r="O5899" i="1"/>
  <c r="Q5899" i="1" s="1"/>
  <c r="R5899" i="1" s="1"/>
  <c r="O5900" i="1"/>
  <c r="Q5900" i="1" s="1"/>
  <c r="R5900" i="1" s="1"/>
  <c r="O5901" i="1"/>
  <c r="Q5901" i="1" s="1"/>
  <c r="R5901" i="1" s="1"/>
  <c r="O5902" i="1"/>
  <c r="Q5902" i="1" s="1"/>
  <c r="R5902" i="1" s="1"/>
  <c r="O5903" i="1"/>
  <c r="Q5903" i="1" s="1"/>
  <c r="R5903" i="1" s="1"/>
  <c r="O5904" i="1"/>
  <c r="Q5904" i="1" s="1"/>
  <c r="R5904" i="1" s="1"/>
  <c r="O5905" i="1"/>
  <c r="Q5905" i="1" s="1"/>
  <c r="R5905" i="1" s="1"/>
  <c r="O5906" i="1"/>
  <c r="Q5906" i="1" s="1"/>
  <c r="R5906" i="1" s="1"/>
  <c r="O5907" i="1"/>
  <c r="Q5907" i="1" s="1"/>
  <c r="R5907" i="1" s="1"/>
  <c r="O5908" i="1"/>
  <c r="Q5908" i="1" s="1"/>
  <c r="R5908" i="1" s="1"/>
  <c r="O5909" i="1"/>
  <c r="Q5909" i="1" s="1"/>
  <c r="R5909" i="1" s="1"/>
  <c r="O5910" i="1"/>
  <c r="Q5910" i="1" s="1"/>
  <c r="R5910" i="1" s="1"/>
  <c r="O5911" i="1"/>
  <c r="Q5911" i="1" s="1"/>
  <c r="R5911" i="1" s="1"/>
  <c r="O5912" i="1"/>
  <c r="Q5912" i="1" s="1"/>
  <c r="R5912" i="1" s="1"/>
  <c r="O5913" i="1"/>
  <c r="Q5913" i="1" s="1"/>
  <c r="R5913" i="1" s="1"/>
  <c r="O5914" i="1"/>
  <c r="Q5914" i="1" s="1"/>
  <c r="R5914" i="1" s="1"/>
  <c r="O5915" i="1"/>
  <c r="Q5915" i="1" s="1"/>
  <c r="R5915" i="1" s="1"/>
  <c r="O5916" i="1"/>
  <c r="Q5916" i="1" s="1"/>
  <c r="R5916" i="1" s="1"/>
  <c r="O5917" i="1"/>
  <c r="Q5917" i="1" s="1"/>
  <c r="R5917" i="1" s="1"/>
  <c r="O5918" i="1"/>
  <c r="Q5918" i="1" s="1"/>
  <c r="R5918" i="1" s="1"/>
  <c r="O5919" i="1"/>
  <c r="Q5919" i="1" s="1"/>
  <c r="R5919" i="1" s="1"/>
  <c r="O5920" i="1"/>
  <c r="Q5920" i="1" s="1"/>
  <c r="R5920" i="1" s="1"/>
  <c r="O5921" i="1"/>
  <c r="Q5921" i="1" s="1"/>
  <c r="R5921" i="1" s="1"/>
  <c r="O5922" i="1"/>
  <c r="Q5922" i="1" s="1"/>
  <c r="R5922" i="1" s="1"/>
  <c r="O5923" i="1"/>
  <c r="Q5923" i="1" s="1"/>
  <c r="R5923" i="1" s="1"/>
  <c r="O5924" i="1"/>
  <c r="Q5924" i="1" s="1"/>
  <c r="R5924" i="1" s="1"/>
  <c r="O5925" i="1"/>
  <c r="Q5925" i="1" s="1"/>
  <c r="R5925" i="1" s="1"/>
  <c r="O5926" i="1"/>
  <c r="Q5926" i="1" s="1"/>
  <c r="R5926" i="1" s="1"/>
  <c r="O5927" i="1"/>
  <c r="Q5927" i="1" s="1"/>
  <c r="R5927" i="1" s="1"/>
  <c r="O5929" i="1"/>
  <c r="Q5929" i="1" s="1"/>
  <c r="R5929" i="1" s="1"/>
  <c r="O5930" i="1"/>
  <c r="Q5930" i="1" s="1"/>
  <c r="R5930" i="1" s="1"/>
  <c r="O5931" i="1"/>
  <c r="Q5931" i="1" s="1"/>
  <c r="R5931" i="1" s="1"/>
  <c r="O5932" i="1"/>
  <c r="Q5932" i="1" s="1"/>
  <c r="R5932" i="1" s="1"/>
  <c r="O5933" i="1"/>
  <c r="Q5933" i="1" s="1"/>
  <c r="R5933" i="1" s="1"/>
  <c r="O5934" i="1"/>
  <c r="Q5934" i="1" s="1"/>
  <c r="R5934" i="1" s="1"/>
  <c r="O5935" i="1"/>
  <c r="Q5935" i="1" s="1"/>
  <c r="R5935" i="1" s="1"/>
  <c r="O5936" i="1"/>
  <c r="Q5936" i="1" s="1"/>
  <c r="R5936" i="1" s="1"/>
  <c r="O5937" i="1"/>
  <c r="Q5937" i="1" s="1"/>
  <c r="R5937" i="1" s="1"/>
  <c r="O5938" i="1"/>
  <c r="Q5938" i="1" s="1"/>
  <c r="R5938" i="1" s="1"/>
  <c r="O5939" i="1"/>
  <c r="Q5939" i="1" s="1"/>
  <c r="R5939" i="1" s="1"/>
  <c r="O5940" i="1"/>
  <c r="Q5940" i="1" s="1"/>
  <c r="R5940" i="1" s="1"/>
  <c r="O5941" i="1"/>
  <c r="Q5941" i="1" s="1"/>
  <c r="R5941" i="1" s="1"/>
  <c r="O5942" i="1"/>
  <c r="Q5942" i="1" s="1"/>
  <c r="R5942" i="1" s="1"/>
  <c r="O5943" i="1"/>
  <c r="Q5943" i="1" s="1"/>
  <c r="R5943" i="1" s="1"/>
  <c r="O5944" i="1"/>
  <c r="Q5944" i="1" s="1"/>
  <c r="R5944" i="1" s="1"/>
  <c r="O5945" i="1"/>
  <c r="Q5945" i="1" s="1"/>
  <c r="R5945" i="1" s="1"/>
  <c r="O5946" i="1"/>
  <c r="Q5946" i="1" s="1"/>
  <c r="R5946" i="1" s="1"/>
  <c r="O5947" i="1"/>
  <c r="Q5947" i="1" s="1"/>
  <c r="R5947" i="1" s="1"/>
  <c r="O5948" i="1"/>
  <c r="Q5948" i="1" s="1"/>
  <c r="R5948" i="1" s="1"/>
  <c r="O5949" i="1"/>
  <c r="Q5949" i="1" s="1"/>
  <c r="R5949" i="1" s="1"/>
  <c r="O5950" i="1"/>
  <c r="Q5950" i="1" s="1"/>
  <c r="R5950" i="1" s="1"/>
  <c r="O5951" i="1"/>
  <c r="Q5951" i="1" s="1"/>
  <c r="R5951" i="1" s="1"/>
  <c r="O5952" i="1"/>
  <c r="Q5952" i="1" s="1"/>
  <c r="R5952" i="1" s="1"/>
  <c r="O5953" i="1"/>
  <c r="Q5953" i="1" s="1"/>
  <c r="R5953" i="1" s="1"/>
  <c r="O5954" i="1"/>
  <c r="Q5954" i="1" s="1"/>
  <c r="R5954" i="1" s="1"/>
  <c r="O5955" i="1"/>
  <c r="Q5955" i="1" s="1"/>
  <c r="R5955" i="1" s="1"/>
  <c r="O5956" i="1"/>
  <c r="Q5956" i="1" s="1"/>
  <c r="R5956" i="1" s="1"/>
  <c r="O5957" i="1"/>
  <c r="Q5957" i="1" s="1"/>
  <c r="R5957" i="1" s="1"/>
  <c r="O5958" i="1"/>
  <c r="Q5958" i="1" s="1"/>
  <c r="R5958" i="1" s="1"/>
  <c r="O5959" i="1"/>
  <c r="Q5959" i="1" s="1"/>
  <c r="R5959" i="1" s="1"/>
  <c r="O5960" i="1"/>
  <c r="Q5960" i="1" s="1"/>
  <c r="R5960" i="1" s="1"/>
  <c r="O5961" i="1"/>
  <c r="Q5961" i="1" s="1"/>
  <c r="R5961" i="1" s="1"/>
  <c r="O5962" i="1"/>
  <c r="Q5962" i="1" s="1"/>
  <c r="R5962" i="1" s="1"/>
  <c r="O5963" i="1"/>
  <c r="Q5963" i="1" s="1"/>
  <c r="R5963" i="1" s="1"/>
  <c r="O5964" i="1"/>
  <c r="Q5964" i="1" s="1"/>
  <c r="R5964" i="1" s="1"/>
  <c r="O5965" i="1"/>
  <c r="Q5965" i="1" s="1"/>
  <c r="R5965" i="1" s="1"/>
  <c r="O5966" i="1"/>
  <c r="Q5966" i="1" s="1"/>
  <c r="R5966" i="1" s="1"/>
  <c r="O5967" i="1"/>
  <c r="Q5967" i="1" s="1"/>
  <c r="R5967" i="1" s="1"/>
  <c r="O5968" i="1"/>
  <c r="Q5968" i="1" s="1"/>
  <c r="R5968" i="1" s="1"/>
  <c r="O5969" i="1"/>
  <c r="Q5969" i="1" s="1"/>
  <c r="R5969" i="1" s="1"/>
  <c r="O5970" i="1"/>
  <c r="Q5970" i="1" s="1"/>
  <c r="R5970" i="1" s="1"/>
  <c r="O5971" i="1"/>
  <c r="Q5971" i="1" s="1"/>
  <c r="R5971" i="1" s="1"/>
  <c r="O5972" i="1"/>
  <c r="Q5972" i="1" s="1"/>
  <c r="R5972" i="1" s="1"/>
  <c r="O5973" i="1"/>
  <c r="Q5973" i="1" s="1"/>
  <c r="R5973" i="1" s="1"/>
  <c r="O5974" i="1"/>
  <c r="Q5974" i="1" s="1"/>
  <c r="R5974" i="1" s="1"/>
  <c r="O5975" i="1"/>
  <c r="Q5975" i="1" s="1"/>
  <c r="R5975" i="1" s="1"/>
  <c r="O5976" i="1"/>
  <c r="Q5976" i="1" s="1"/>
  <c r="R5976" i="1" s="1"/>
  <c r="O5977" i="1"/>
  <c r="Q5977" i="1" s="1"/>
  <c r="R5977" i="1" s="1"/>
  <c r="O5978" i="1"/>
  <c r="Q5978" i="1" s="1"/>
  <c r="R5978" i="1" s="1"/>
  <c r="O5979" i="1"/>
  <c r="Q5979" i="1" s="1"/>
  <c r="R5979" i="1" s="1"/>
  <c r="O5980" i="1"/>
  <c r="Q5980" i="1" s="1"/>
  <c r="R5980" i="1" s="1"/>
  <c r="O5981" i="1"/>
  <c r="Q5981" i="1" s="1"/>
  <c r="R5981" i="1" s="1"/>
  <c r="O5982" i="1"/>
  <c r="Q5982" i="1" s="1"/>
  <c r="R5982" i="1" s="1"/>
  <c r="O5983" i="1"/>
  <c r="Q5983" i="1" s="1"/>
  <c r="R5983" i="1" s="1"/>
  <c r="O5984" i="1"/>
  <c r="Q5984" i="1" s="1"/>
  <c r="R5984" i="1" s="1"/>
  <c r="O5985" i="1"/>
  <c r="Q5985" i="1" s="1"/>
  <c r="R5985" i="1" s="1"/>
  <c r="O5986" i="1"/>
  <c r="Q5986" i="1" s="1"/>
  <c r="R5986" i="1" s="1"/>
  <c r="O5987" i="1"/>
  <c r="Q5987" i="1" s="1"/>
  <c r="R5987" i="1" s="1"/>
  <c r="O5988" i="1"/>
  <c r="Q5988" i="1" s="1"/>
  <c r="R5988" i="1" s="1"/>
  <c r="O5989" i="1"/>
  <c r="Q5989" i="1" s="1"/>
  <c r="R5989" i="1" s="1"/>
  <c r="O5990" i="1"/>
  <c r="Q5990" i="1" s="1"/>
  <c r="R5990" i="1" s="1"/>
  <c r="O5991" i="1"/>
  <c r="Q5991" i="1" s="1"/>
  <c r="R5991" i="1" s="1"/>
  <c r="O5992" i="1"/>
  <c r="Q5992" i="1" s="1"/>
  <c r="R5992" i="1" s="1"/>
  <c r="O5993" i="1"/>
  <c r="Q5993" i="1" s="1"/>
  <c r="R5993" i="1" s="1"/>
  <c r="O5994" i="1"/>
  <c r="Q5994" i="1" s="1"/>
  <c r="R5994" i="1" s="1"/>
  <c r="O5995" i="1"/>
  <c r="Q5995" i="1" s="1"/>
  <c r="R5995" i="1" s="1"/>
  <c r="O5996" i="1"/>
  <c r="Q5996" i="1" s="1"/>
  <c r="R5996" i="1" s="1"/>
  <c r="O5997" i="1"/>
  <c r="Q5997" i="1" s="1"/>
  <c r="R5997" i="1" s="1"/>
  <c r="O5998" i="1"/>
  <c r="Q5998" i="1" s="1"/>
  <c r="R5998" i="1" s="1"/>
  <c r="O5999" i="1"/>
  <c r="Q5999" i="1" s="1"/>
  <c r="R5999" i="1" s="1"/>
  <c r="O6000" i="1"/>
  <c r="Q6000" i="1" s="1"/>
  <c r="R6000" i="1" s="1"/>
  <c r="O6001" i="1"/>
  <c r="Q6001" i="1" s="1"/>
  <c r="R6001" i="1" s="1"/>
  <c r="O6002" i="1"/>
  <c r="Q6002" i="1" s="1"/>
  <c r="R6002" i="1" s="1"/>
  <c r="O6003" i="1"/>
  <c r="Q6003" i="1" s="1"/>
  <c r="R6003" i="1" s="1"/>
  <c r="O6004" i="1"/>
  <c r="Q6004" i="1" s="1"/>
  <c r="R6004" i="1" s="1"/>
  <c r="O6005" i="1"/>
  <c r="Q6005" i="1" s="1"/>
  <c r="R6005" i="1" s="1"/>
  <c r="O6006" i="1"/>
  <c r="Q6006" i="1" s="1"/>
  <c r="R6006" i="1" s="1"/>
  <c r="O6007" i="1"/>
  <c r="Q6007" i="1" s="1"/>
  <c r="R6007" i="1" s="1"/>
  <c r="O6008" i="1"/>
  <c r="Q6008" i="1" s="1"/>
  <c r="R6008" i="1" s="1"/>
  <c r="O6009" i="1"/>
  <c r="Q6009" i="1" s="1"/>
  <c r="R6009" i="1" s="1"/>
  <c r="O6010" i="1"/>
  <c r="Q6010" i="1" s="1"/>
  <c r="R6010" i="1" s="1"/>
  <c r="O6011" i="1"/>
  <c r="Q6011" i="1" s="1"/>
  <c r="R6011" i="1" s="1"/>
  <c r="O6012" i="1"/>
  <c r="Q6012" i="1" s="1"/>
  <c r="R6012" i="1" s="1"/>
  <c r="O6013" i="1"/>
  <c r="Q6013" i="1" s="1"/>
  <c r="R6013" i="1" s="1"/>
  <c r="O6014" i="1"/>
  <c r="Q6014" i="1" s="1"/>
  <c r="R6014" i="1" s="1"/>
  <c r="O6015" i="1"/>
  <c r="Q6015" i="1" s="1"/>
  <c r="R6015" i="1" s="1"/>
  <c r="O6016" i="1"/>
  <c r="Q6016" i="1" s="1"/>
  <c r="R6016" i="1" s="1"/>
  <c r="O6017" i="1"/>
  <c r="Q6017" i="1" s="1"/>
  <c r="R6017" i="1" s="1"/>
  <c r="O6018" i="1"/>
  <c r="Q6018" i="1" s="1"/>
  <c r="R6018" i="1" s="1"/>
  <c r="O6019" i="1"/>
  <c r="Q6019" i="1" s="1"/>
  <c r="R6019" i="1" s="1"/>
  <c r="O6020" i="1"/>
  <c r="Q6020" i="1" s="1"/>
  <c r="R6020" i="1" s="1"/>
  <c r="O6021" i="1"/>
  <c r="Q6021" i="1" s="1"/>
  <c r="R6021" i="1" s="1"/>
  <c r="O6023" i="1"/>
  <c r="Q6023" i="1" s="1"/>
  <c r="R6023" i="1" s="1"/>
  <c r="O6024" i="1"/>
  <c r="Q6024" i="1" s="1"/>
  <c r="R6024" i="1" s="1"/>
  <c r="O6025" i="1"/>
  <c r="Q6025" i="1" s="1"/>
  <c r="R6025" i="1" s="1"/>
  <c r="O6026" i="1"/>
  <c r="Q6026" i="1" s="1"/>
  <c r="R6026" i="1" s="1"/>
  <c r="O6027" i="1"/>
  <c r="Q6027" i="1" s="1"/>
  <c r="R6027" i="1" s="1"/>
  <c r="O6028" i="1"/>
  <c r="Q6028" i="1" s="1"/>
  <c r="R6028" i="1" s="1"/>
  <c r="O6031" i="1"/>
  <c r="Q6031" i="1" s="1"/>
  <c r="R6031" i="1" s="1"/>
  <c r="O6032" i="1"/>
  <c r="Q6032" i="1" s="1"/>
  <c r="R6032" i="1" s="1"/>
  <c r="O6033" i="1"/>
  <c r="Q6033" i="1" s="1"/>
  <c r="R6033" i="1" s="1"/>
  <c r="O6034" i="1"/>
  <c r="Q6034" i="1" s="1"/>
  <c r="R6034" i="1" s="1"/>
  <c r="O6035" i="1"/>
  <c r="Q6035" i="1" s="1"/>
  <c r="R6035" i="1" s="1"/>
  <c r="O6036" i="1"/>
  <c r="Q6036" i="1" s="1"/>
  <c r="R6036" i="1" s="1"/>
  <c r="O6038" i="1"/>
  <c r="Q6038" i="1" s="1"/>
  <c r="R6038" i="1" s="1"/>
  <c r="O6039" i="1"/>
  <c r="Q6039" i="1" s="1"/>
  <c r="R6039" i="1" s="1"/>
  <c r="O6040" i="1"/>
  <c r="Q6040" i="1" s="1"/>
  <c r="R6040" i="1" s="1"/>
  <c r="O6041" i="1"/>
  <c r="Q6041" i="1" s="1"/>
  <c r="R6041" i="1" s="1"/>
  <c r="O6042" i="1"/>
  <c r="Q6042" i="1" s="1"/>
  <c r="R6042" i="1" s="1"/>
  <c r="O6043" i="1"/>
  <c r="Q6043" i="1" s="1"/>
  <c r="R6043" i="1" s="1"/>
  <c r="O6044" i="1"/>
  <c r="Q6044" i="1" s="1"/>
  <c r="R6044" i="1" s="1"/>
  <c r="O6045" i="1"/>
  <c r="Q6045" i="1" s="1"/>
  <c r="R6045" i="1" s="1"/>
  <c r="O6046" i="1"/>
  <c r="Q6046" i="1" s="1"/>
  <c r="R6046" i="1" s="1"/>
  <c r="O6047" i="1"/>
  <c r="Q6047" i="1" s="1"/>
  <c r="R6047" i="1" s="1"/>
  <c r="O6048" i="1"/>
  <c r="Q6048" i="1" s="1"/>
  <c r="R6048" i="1" s="1"/>
  <c r="O6049" i="1"/>
  <c r="Q6049" i="1" s="1"/>
  <c r="R6049" i="1" s="1"/>
  <c r="O6050" i="1"/>
  <c r="Q6050" i="1" s="1"/>
  <c r="R6050" i="1" s="1"/>
  <c r="O6051" i="1"/>
  <c r="Q6051" i="1" s="1"/>
  <c r="R6051" i="1" s="1"/>
  <c r="O6052" i="1"/>
  <c r="Q6052" i="1" s="1"/>
  <c r="R6052" i="1" s="1"/>
  <c r="O6053" i="1"/>
  <c r="Q6053" i="1" s="1"/>
  <c r="R6053" i="1" s="1"/>
  <c r="O6054" i="1"/>
  <c r="Q6054" i="1" s="1"/>
  <c r="R6054" i="1" s="1"/>
  <c r="O6055" i="1"/>
  <c r="Q6055" i="1" s="1"/>
  <c r="R6055" i="1" s="1"/>
  <c r="O6056" i="1"/>
  <c r="Q6056" i="1" s="1"/>
  <c r="R6056" i="1" s="1"/>
  <c r="O6057" i="1"/>
  <c r="Q6057" i="1" s="1"/>
  <c r="R6057" i="1" s="1"/>
  <c r="O6058" i="1"/>
  <c r="Q6058" i="1" s="1"/>
  <c r="R6058" i="1" s="1"/>
  <c r="O6059" i="1"/>
  <c r="Q6059" i="1" s="1"/>
  <c r="R6059" i="1" s="1"/>
  <c r="O6062" i="1"/>
  <c r="Q6062" i="1" s="1"/>
  <c r="R6062" i="1" s="1"/>
  <c r="O6063" i="1"/>
  <c r="Q6063" i="1" s="1"/>
  <c r="R6063" i="1" s="1"/>
  <c r="O6064" i="1"/>
  <c r="Q6064" i="1" s="1"/>
  <c r="R6064" i="1" s="1"/>
  <c r="O6065" i="1"/>
  <c r="Q6065" i="1" s="1"/>
  <c r="R6065" i="1" s="1"/>
  <c r="O6066" i="1"/>
  <c r="Q6066" i="1" s="1"/>
  <c r="R6066" i="1" s="1"/>
  <c r="O6067" i="1"/>
  <c r="Q6067" i="1" s="1"/>
  <c r="R6067" i="1" s="1"/>
  <c r="O6068" i="1"/>
  <c r="Q6068" i="1" s="1"/>
  <c r="R6068" i="1" s="1"/>
  <c r="O6069" i="1"/>
  <c r="Q6069" i="1" s="1"/>
  <c r="R6069" i="1" s="1"/>
  <c r="O6070" i="1"/>
  <c r="Q6070" i="1" s="1"/>
  <c r="R6070" i="1" s="1"/>
  <c r="O6071" i="1"/>
  <c r="Q6071" i="1" s="1"/>
  <c r="R6071" i="1" s="1"/>
  <c r="O6072" i="1"/>
  <c r="Q6072" i="1" s="1"/>
  <c r="R6072" i="1" s="1"/>
  <c r="O6073" i="1"/>
  <c r="Q6073" i="1" s="1"/>
  <c r="R6073" i="1" s="1"/>
  <c r="O6074" i="1"/>
  <c r="Q6074" i="1" s="1"/>
  <c r="R6074" i="1" s="1"/>
  <c r="O6075" i="1"/>
  <c r="Q6075" i="1" s="1"/>
  <c r="R6075" i="1" s="1"/>
  <c r="O6076" i="1"/>
  <c r="Q6076" i="1" s="1"/>
  <c r="R6076" i="1" s="1"/>
  <c r="O6077" i="1"/>
  <c r="Q6077" i="1" s="1"/>
  <c r="R6077" i="1" s="1"/>
  <c r="O6078" i="1"/>
  <c r="Q6078" i="1" s="1"/>
  <c r="R6078" i="1" s="1"/>
  <c r="O6079" i="1"/>
  <c r="Q6079" i="1" s="1"/>
  <c r="R6079" i="1" s="1"/>
  <c r="O6080" i="1"/>
  <c r="Q6080" i="1" s="1"/>
  <c r="R6080" i="1" s="1"/>
  <c r="O6081" i="1"/>
  <c r="Q6081" i="1" s="1"/>
  <c r="R6081" i="1" s="1"/>
  <c r="O6082" i="1"/>
  <c r="Q6082" i="1" s="1"/>
  <c r="R6082" i="1" s="1"/>
  <c r="O6083" i="1"/>
  <c r="Q6083" i="1" s="1"/>
  <c r="R6083" i="1" s="1"/>
  <c r="O6084" i="1"/>
  <c r="Q6084" i="1" s="1"/>
  <c r="R6084" i="1" s="1"/>
  <c r="O6085" i="1"/>
  <c r="Q6085" i="1" s="1"/>
  <c r="R6085" i="1" s="1"/>
  <c r="O6087" i="1"/>
  <c r="Q6087" i="1" s="1"/>
  <c r="R6087" i="1" s="1"/>
  <c r="O6088" i="1"/>
  <c r="Q6088" i="1" s="1"/>
  <c r="R6088" i="1" s="1"/>
  <c r="O6090" i="1"/>
  <c r="Q6090" i="1" s="1"/>
  <c r="R6090" i="1" s="1"/>
  <c r="O6091" i="1"/>
  <c r="Q6091" i="1" s="1"/>
  <c r="R6091" i="1" s="1"/>
  <c r="O6092" i="1"/>
  <c r="Q6092" i="1" s="1"/>
  <c r="R6092" i="1" s="1"/>
  <c r="O6093" i="1"/>
  <c r="Q6093" i="1" s="1"/>
  <c r="R6093" i="1" s="1"/>
  <c r="O6094" i="1"/>
  <c r="Q6094" i="1" s="1"/>
  <c r="R6094" i="1" s="1"/>
  <c r="O6095" i="1"/>
  <c r="Q6095" i="1" s="1"/>
  <c r="R6095" i="1" s="1"/>
  <c r="O6096" i="1"/>
  <c r="Q6096" i="1" s="1"/>
  <c r="R6096" i="1" s="1"/>
  <c r="O6097" i="1"/>
  <c r="Q6097" i="1" s="1"/>
  <c r="R6097" i="1" s="1"/>
  <c r="O6098" i="1"/>
  <c r="Q6098" i="1" s="1"/>
  <c r="R6098" i="1" s="1"/>
  <c r="O6099" i="1"/>
  <c r="Q6099" i="1" s="1"/>
  <c r="R6099" i="1" s="1"/>
  <c r="O6100" i="1"/>
  <c r="Q6100" i="1" s="1"/>
  <c r="R6100" i="1" s="1"/>
  <c r="O6101" i="1"/>
  <c r="Q6101" i="1" s="1"/>
  <c r="R6101" i="1" s="1"/>
  <c r="O6102" i="1"/>
  <c r="Q6102" i="1" s="1"/>
  <c r="R6102" i="1" s="1"/>
  <c r="O6103" i="1"/>
  <c r="Q6103" i="1" s="1"/>
  <c r="R6103" i="1" s="1"/>
  <c r="O6104" i="1"/>
  <c r="Q6104" i="1" s="1"/>
  <c r="R6104" i="1" s="1"/>
  <c r="O6105" i="1"/>
  <c r="Q6105" i="1" s="1"/>
  <c r="R6105" i="1" s="1"/>
  <c r="O6106" i="1"/>
  <c r="Q6106" i="1" s="1"/>
  <c r="R6106" i="1" s="1"/>
  <c r="O6107" i="1"/>
  <c r="Q6107" i="1" s="1"/>
  <c r="R6107" i="1" s="1"/>
  <c r="O6108" i="1"/>
  <c r="Q6108" i="1" s="1"/>
  <c r="R6108" i="1" s="1"/>
  <c r="O6109" i="1"/>
  <c r="Q6109" i="1" s="1"/>
  <c r="R6109" i="1" s="1"/>
  <c r="O6110" i="1"/>
  <c r="Q6110" i="1" s="1"/>
  <c r="R6110" i="1" s="1"/>
  <c r="O6111" i="1"/>
  <c r="Q6111" i="1" s="1"/>
  <c r="R6111" i="1" s="1"/>
  <c r="O6112" i="1"/>
  <c r="Q6112" i="1" s="1"/>
  <c r="R6112" i="1" s="1"/>
  <c r="O6113" i="1"/>
  <c r="Q6113" i="1" s="1"/>
  <c r="R6113" i="1" s="1"/>
  <c r="O6114" i="1"/>
  <c r="Q6114" i="1" s="1"/>
  <c r="R6114" i="1" s="1"/>
  <c r="O6115" i="1"/>
  <c r="Q6115" i="1" s="1"/>
  <c r="R6115" i="1" s="1"/>
  <c r="O6116" i="1"/>
  <c r="Q6116" i="1" s="1"/>
  <c r="R6116" i="1" s="1"/>
  <c r="O6118" i="1"/>
  <c r="Q6118" i="1" s="1"/>
  <c r="R6118" i="1" s="1"/>
  <c r="O6119" i="1"/>
  <c r="Q6119" i="1" s="1"/>
  <c r="R6119" i="1" s="1"/>
  <c r="O6120" i="1"/>
  <c r="Q6120" i="1" s="1"/>
  <c r="R6120" i="1" s="1"/>
  <c r="O6121" i="1"/>
  <c r="Q6121" i="1" s="1"/>
  <c r="R6121" i="1" s="1"/>
  <c r="O6122" i="1"/>
  <c r="Q6122" i="1" s="1"/>
  <c r="R6122" i="1" s="1"/>
  <c r="O6123" i="1"/>
  <c r="Q6123" i="1" s="1"/>
  <c r="R6123" i="1" s="1"/>
  <c r="O6124" i="1"/>
  <c r="Q6124" i="1" s="1"/>
  <c r="R6124" i="1" s="1"/>
  <c r="O6125" i="1"/>
  <c r="Q6125" i="1" s="1"/>
  <c r="R6125" i="1" s="1"/>
  <c r="O6126" i="1"/>
  <c r="Q6126" i="1" s="1"/>
  <c r="R6126" i="1" s="1"/>
  <c r="O6127" i="1"/>
  <c r="Q6127" i="1" s="1"/>
  <c r="R6127" i="1" s="1"/>
  <c r="O6128" i="1"/>
  <c r="Q6128" i="1" s="1"/>
  <c r="R6128" i="1" s="1"/>
  <c r="O6129" i="1"/>
  <c r="Q6129" i="1" s="1"/>
  <c r="R6129" i="1" s="1"/>
  <c r="O6130" i="1"/>
  <c r="Q6130" i="1" s="1"/>
  <c r="R6130" i="1" s="1"/>
  <c r="O6131" i="1"/>
  <c r="Q6131" i="1" s="1"/>
  <c r="R6131" i="1" s="1"/>
  <c r="O6132" i="1"/>
  <c r="Q6132" i="1" s="1"/>
  <c r="R6132" i="1" s="1"/>
  <c r="O6133" i="1"/>
  <c r="Q6133" i="1" s="1"/>
  <c r="R6133" i="1" s="1"/>
  <c r="O6134" i="1"/>
  <c r="Q6134" i="1" s="1"/>
  <c r="R6134" i="1" s="1"/>
  <c r="O6135" i="1"/>
  <c r="Q6135" i="1" s="1"/>
  <c r="R6135" i="1" s="1"/>
  <c r="O6136" i="1"/>
  <c r="Q6136" i="1" s="1"/>
  <c r="R6136" i="1" s="1"/>
  <c r="O6137" i="1"/>
  <c r="Q6137" i="1" s="1"/>
  <c r="R6137" i="1" s="1"/>
  <c r="O6138" i="1"/>
  <c r="Q6138" i="1" s="1"/>
  <c r="R6138" i="1" s="1"/>
  <c r="O6139" i="1"/>
  <c r="Q6139" i="1" s="1"/>
  <c r="R6139" i="1" s="1"/>
  <c r="O6140" i="1"/>
  <c r="Q6140" i="1" s="1"/>
  <c r="R6140" i="1" s="1"/>
  <c r="O6141" i="1"/>
  <c r="Q6141" i="1" s="1"/>
  <c r="R6141" i="1" s="1"/>
  <c r="O6142" i="1"/>
  <c r="Q6142" i="1" s="1"/>
  <c r="R6142" i="1" s="1"/>
  <c r="O6143" i="1"/>
  <c r="Q6143" i="1" s="1"/>
  <c r="R6143" i="1" s="1"/>
  <c r="O6144" i="1"/>
  <c r="Q6144" i="1" s="1"/>
  <c r="R6144" i="1" s="1"/>
  <c r="O6145" i="1"/>
  <c r="Q6145" i="1" s="1"/>
  <c r="R6145" i="1" s="1"/>
  <c r="O6146" i="1"/>
  <c r="Q6146" i="1" s="1"/>
  <c r="R6146" i="1" s="1"/>
  <c r="O6147" i="1"/>
  <c r="Q6147" i="1" s="1"/>
  <c r="R6147" i="1" s="1"/>
  <c r="O6148" i="1"/>
  <c r="Q6148" i="1" s="1"/>
  <c r="R6148" i="1" s="1"/>
  <c r="O6149" i="1"/>
  <c r="Q6149" i="1" s="1"/>
  <c r="R6149" i="1" s="1"/>
  <c r="O6150" i="1"/>
  <c r="Q6150" i="1" s="1"/>
  <c r="R6150" i="1" s="1"/>
  <c r="O6151" i="1"/>
  <c r="Q6151" i="1" s="1"/>
  <c r="R6151" i="1" s="1"/>
  <c r="O6152" i="1"/>
  <c r="Q6152" i="1" s="1"/>
  <c r="R6152" i="1" s="1"/>
  <c r="O6153" i="1"/>
  <c r="Q6153" i="1" s="1"/>
  <c r="R6153" i="1" s="1"/>
  <c r="O6154" i="1"/>
  <c r="Q6154" i="1" s="1"/>
  <c r="R6154" i="1" s="1"/>
  <c r="O6155" i="1"/>
  <c r="Q6155" i="1" s="1"/>
  <c r="R6155" i="1" s="1"/>
  <c r="O6156" i="1"/>
  <c r="Q6156" i="1" s="1"/>
  <c r="R6156" i="1" s="1"/>
  <c r="O6157" i="1"/>
  <c r="Q6157" i="1" s="1"/>
  <c r="R6157" i="1" s="1"/>
  <c r="O6158" i="1"/>
  <c r="Q6158" i="1" s="1"/>
  <c r="R6158" i="1" s="1"/>
  <c r="O6159" i="1"/>
  <c r="Q6159" i="1" s="1"/>
  <c r="R6159" i="1" s="1"/>
  <c r="O6160" i="1"/>
  <c r="Q6160" i="1" s="1"/>
  <c r="R6160" i="1" s="1"/>
  <c r="O6161" i="1"/>
  <c r="Q6161" i="1" s="1"/>
  <c r="R6161" i="1" s="1"/>
  <c r="O6162" i="1"/>
  <c r="Q6162" i="1" s="1"/>
  <c r="R6162" i="1" s="1"/>
  <c r="O6163" i="1"/>
  <c r="Q6163" i="1" s="1"/>
  <c r="R6163" i="1" s="1"/>
  <c r="O6164" i="1"/>
  <c r="Q6164" i="1" s="1"/>
  <c r="R6164" i="1" s="1"/>
  <c r="O6165" i="1"/>
  <c r="Q6165" i="1" s="1"/>
  <c r="R6165" i="1" s="1"/>
  <c r="O6166" i="1"/>
  <c r="Q6166" i="1" s="1"/>
  <c r="R6166" i="1" s="1"/>
  <c r="O6167" i="1"/>
  <c r="Q6167" i="1" s="1"/>
  <c r="R6167" i="1" s="1"/>
  <c r="O6168" i="1"/>
  <c r="Q6168" i="1" s="1"/>
  <c r="R6168" i="1" s="1"/>
  <c r="O6169" i="1"/>
  <c r="Q6169" i="1" s="1"/>
  <c r="R6169" i="1" s="1"/>
  <c r="O6170" i="1"/>
  <c r="Q6170" i="1" s="1"/>
  <c r="R6170" i="1" s="1"/>
  <c r="O6171" i="1"/>
  <c r="Q6171" i="1" s="1"/>
  <c r="R6171" i="1" s="1"/>
  <c r="O6172" i="1"/>
  <c r="Q6172" i="1" s="1"/>
  <c r="R6172" i="1" s="1"/>
  <c r="O6173" i="1"/>
  <c r="Q6173" i="1" s="1"/>
  <c r="R6173" i="1" s="1"/>
  <c r="O6174" i="1"/>
  <c r="Q6174" i="1" s="1"/>
  <c r="R6174" i="1" s="1"/>
  <c r="O6175" i="1"/>
  <c r="Q6175" i="1" s="1"/>
  <c r="R6175" i="1" s="1"/>
  <c r="O6176" i="1"/>
  <c r="Q6176" i="1" s="1"/>
  <c r="R6176" i="1" s="1"/>
  <c r="O6177" i="1"/>
  <c r="Q6177" i="1" s="1"/>
  <c r="R6177" i="1" s="1"/>
  <c r="O6178" i="1"/>
  <c r="Q6178" i="1" s="1"/>
  <c r="R6178" i="1" s="1"/>
  <c r="O6179" i="1"/>
  <c r="Q6179" i="1" s="1"/>
  <c r="R6179" i="1" s="1"/>
  <c r="O6180" i="1"/>
  <c r="Q6180" i="1" s="1"/>
  <c r="R6180" i="1" s="1"/>
  <c r="O6181" i="1"/>
  <c r="Q6181" i="1" s="1"/>
  <c r="R6181" i="1" s="1"/>
  <c r="O6182" i="1"/>
  <c r="Q6182" i="1" s="1"/>
  <c r="R6182" i="1" s="1"/>
  <c r="O6183" i="1"/>
  <c r="Q6183" i="1" s="1"/>
  <c r="R6183" i="1" s="1"/>
  <c r="O6184" i="1"/>
  <c r="Q6184" i="1" s="1"/>
  <c r="R6184" i="1" s="1"/>
  <c r="O6185" i="1"/>
  <c r="Q6185" i="1" s="1"/>
  <c r="R6185" i="1" s="1"/>
  <c r="O6186" i="1"/>
  <c r="Q6186" i="1" s="1"/>
  <c r="R6186" i="1" s="1"/>
  <c r="O6187" i="1"/>
  <c r="Q6187" i="1" s="1"/>
  <c r="R6187" i="1" s="1"/>
  <c r="O6188" i="1"/>
  <c r="Q6188" i="1" s="1"/>
  <c r="R6188" i="1" s="1"/>
  <c r="O6189" i="1"/>
  <c r="Q6189" i="1" s="1"/>
  <c r="R6189" i="1" s="1"/>
  <c r="O6190" i="1"/>
  <c r="Q6190" i="1" s="1"/>
  <c r="R6190" i="1" s="1"/>
  <c r="O6191" i="1"/>
  <c r="Q6191" i="1" s="1"/>
  <c r="R6191" i="1" s="1"/>
  <c r="O6192" i="1"/>
  <c r="Q6192" i="1" s="1"/>
  <c r="R6192" i="1" s="1"/>
  <c r="O6193" i="1"/>
  <c r="Q6193" i="1" s="1"/>
  <c r="R6193" i="1" s="1"/>
  <c r="O6194" i="1"/>
  <c r="Q6194" i="1" s="1"/>
  <c r="R6194" i="1" s="1"/>
  <c r="O6195" i="1"/>
  <c r="Q6195" i="1" s="1"/>
  <c r="R6195" i="1" s="1"/>
  <c r="O6196" i="1"/>
  <c r="Q6196" i="1" s="1"/>
  <c r="R6196" i="1" s="1"/>
  <c r="O6197" i="1"/>
  <c r="Q6197" i="1" s="1"/>
  <c r="R6197" i="1" s="1"/>
  <c r="O6198" i="1"/>
  <c r="Q6198" i="1" s="1"/>
  <c r="R6198" i="1" s="1"/>
  <c r="O6199" i="1"/>
  <c r="Q6199" i="1" s="1"/>
  <c r="R6199" i="1" s="1"/>
  <c r="O6200" i="1"/>
  <c r="Q6200" i="1" s="1"/>
  <c r="R6200" i="1" s="1"/>
  <c r="O6201" i="1"/>
  <c r="Q6201" i="1" s="1"/>
  <c r="R6201" i="1" s="1"/>
  <c r="O6202" i="1"/>
  <c r="Q6202" i="1" s="1"/>
  <c r="R6202" i="1" s="1"/>
  <c r="O6203" i="1"/>
  <c r="Q6203" i="1" s="1"/>
  <c r="R6203" i="1" s="1"/>
  <c r="O6204" i="1"/>
  <c r="Q6204" i="1" s="1"/>
  <c r="R6204" i="1" s="1"/>
  <c r="O6205" i="1"/>
  <c r="Q6205" i="1" s="1"/>
  <c r="R6205" i="1" s="1"/>
  <c r="O6206" i="1"/>
  <c r="Q6206" i="1" s="1"/>
  <c r="R6206" i="1" s="1"/>
  <c r="O6207" i="1"/>
  <c r="Q6207" i="1" s="1"/>
  <c r="R6207" i="1" s="1"/>
  <c r="O6208" i="1"/>
  <c r="Q6208" i="1" s="1"/>
  <c r="R6208" i="1" s="1"/>
  <c r="O6209" i="1"/>
  <c r="Q6209" i="1" s="1"/>
  <c r="R6209" i="1" s="1"/>
  <c r="O6210" i="1"/>
  <c r="Q6210" i="1" s="1"/>
  <c r="R6210" i="1" s="1"/>
  <c r="O6211" i="1"/>
  <c r="Q6211" i="1" s="1"/>
  <c r="R6211" i="1" s="1"/>
  <c r="O6212" i="1"/>
  <c r="Q6212" i="1" s="1"/>
  <c r="R6212" i="1" s="1"/>
  <c r="O6213" i="1"/>
  <c r="Q6213" i="1" s="1"/>
  <c r="R6213" i="1" s="1"/>
  <c r="O6214" i="1"/>
  <c r="Q6214" i="1" s="1"/>
  <c r="R6214" i="1" s="1"/>
  <c r="O6215" i="1"/>
  <c r="Q6215" i="1" s="1"/>
  <c r="R6215" i="1" s="1"/>
  <c r="O6216" i="1"/>
  <c r="Q6216" i="1" s="1"/>
  <c r="R6216" i="1" s="1"/>
  <c r="O6217" i="1"/>
  <c r="Q6217" i="1" s="1"/>
  <c r="R6217" i="1" s="1"/>
  <c r="O6218" i="1"/>
  <c r="Q6218" i="1" s="1"/>
  <c r="R6218" i="1" s="1"/>
  <c r="O6219" i="1"/>
  <c r="Q6219" i="1" s="1"/>
  <c r="R6219" i="1" s="1"/>
  <c r="O6220" i="1"/>
  <c r="Q6220" i="1" s="1"/>
  <c r="R6220" i="1" s="1"/>
  <c r="O6221" i="1"/>
  <c r="Q6221" i="1" s="1"/>
  <c r="R6221" i="1" s="1"/>
  <c r="O6223" i="1"/>
  <c r="Q6223" i="1" s="1"/>
  <c r="R6223" i="1" s="1"/>
  <c r="O6224" i="1"/>
  <c r="Q6224" i="1" s="1"/>
  <c r="R6224" i="1" s="1"/>
  <c r="O6225" i="1"/>
  <c r="Q6225" i="1" s="1"/>
  <c r="R6225" i="1" s="1"/>
  <c r="O6226" i="1"/>
  <c r="Q6226" i="1" s="1"/>
  <c r="R6226" i="1" s="1"/>
  <c r="O6227" i="1"/>
  <c r="Q6227" i="1" s="1"/>
  <c r="R6227" i="1" s="1"/>
  <c r="O6228" i="1"/>
  <c r="Q6228" i="1" s="1"/>
  <c r="R6228" i="1" s="1"/>
  <c r="O6229" i="1"/>
  <c r="Q6229" i="1" s="1"/>
  <c r="R6229" i="1" s="1"/>
  <c r="O6230" i="1"/>
  <c r="Q6230" i="1" s="1"/>
  <c r="R6230" i="1" s="1"/>
  <c r="O6231" i="1"/>
  <c r="Q6231" i="1" s="1"/>
  <c r="R6231" i="1" s="1"/>
  <c r="O6232" i="1"/>
  <c r="Q6232" i="1" s="1"/>
  <c r="R6232" i="1" s="1"/>
  <c r="O6233" i="1"/>
  <c r="Q6233" i="1" s="1"/>
  <c r="R6233" i="1" s="1"/>
  <c r="O6234" i="1"/>
  <c r="Q6234" i="1" s="1"/>
  <c r="R6234" i="1" s="1"/>
  <c r="O6236" i="1"/>
  <c r="Q6236" i="1" s="1"/>
  <c r="R6236" i="1" s="1"/>
  <c r="O6237" i="1"/>
  <c r="Q6237" i="1" s="1"/>
  <c r="R6237" i="1" s="1"/>
  <c r="O6238" i="1"/>
  <c r="Q6238" i="1" s="1"/>
  <c r="R6238" i="1" s="1"/>
  <c r="O6239" i="1"/>
  <c r="Q6239" i="1" s="1"/>
  <c r="R6239" i="1" s="1"/>
  <c r="O6240" i="1"/>
  <c r="Q6240" i="1" s="1"/>
  <c r="R6240" i="1" s="1"/>
  <c r="O6241" i="1"/>
  <c r="Q6241" i="1" s="1"/>
  <c r="R6241" i="1" s="1"/>
  <c r="O6242" i="1"/>
  <c r="Q6242" i="1" s="1"/>
  <c r="R6242" i="1" s="1"/>
  <c r="O6243" i="1"/>
  <c r="Q6243" i="1" s="1"/>
  <c r="R6243" i="1" s="1"/>
  <c r="O6244" i="1"/>
  <c r="Q6244" i="1" s="1"/>
  <c r="R6244" i="1" s="1"/>
  <c r="O6245" i="1"/>
  <c r="Q6245" i="1" s="1"/>
  <c r="R6245" i="1" s="1"/>
  <c r="O6246" i="1"/>
  <c r="Q6246" i="1" s="1"/>
  <c r="R6246" i="1" s="1"/>
  <c r="B2" i="2"/>
  <c r="K5" i="1"/>
  <c r="K4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7" i="1"/>
  <c r="K708" i="1"/>
  <c r="K709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3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2" i="1"/>
  <c r="K813" i="1"/>
  <c r="K814" i="1"/>
  <c r="K815" i="1"/>
  <c r="K817" i="1"/>
  <c r="K818" i="1"/>
  <c r="K819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3" i="1"/>
  <c r="K854" i="1"/>
  <c r="K855" i="1"/>
  <c r="K856" i="1"/>
  <c r="K857" i="1"/>
  <c r="K858" i="1"/>
  <c r="K859" i="1"/>
  <c r="K860" i="1"/>
  <c r="K861" i="1"/>
  <c r="K862" i="1"/>
  <c r="K863" i="1"/>
  <c r="K865" i="1"/>
  <c r="K866" i="1"/>
  <c r="K867" i="1"/>
  <c r="K868" i="1"/>
  <c r="K870" i="1"/>
  <c r="K871" i="1"/>
  <c r="K872" i="1"/>
  <c r="K873" i="1"/>
  <c r="K874" i="1"/>
  <c r="K875" i="1"/>
  <c r="K876" i="1"/>
  <c r="K877" i="1"/>
  <c r="K878" i="1"/>
  <c r="K880" i="1"/>
  <c r="K881" i="1"/>
  <c r="K882" i="1"/>
  <c r="K883" i="1"/>
  <c r="K884" i="1"/>
  <c r="K885" i="1"/>
  <c r="K886" i="1"/>
  <c r="K887" i="1"/>
  <c r="K888" i="1"/>
  <c r="K889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3" i="1"/>
  <c r="K934" i="1"/>
  <c r="K935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2" i="1"/>
  <c r="K1063" i="1"/>
  <c r="K1064" i="1"/>
  <c r="K1065" i="1"/>
  <c r="K1066" i="1"/>
  <c r="K1067" i="1"/>
  <c r="K1068" i="1"/>
  <c r="K1069" i="1"/>
  <c r="K1070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7" i="1"/>
  <c r="K1128" i="1"/>
  <c r="K1129" i="1"/>
  <c r="K1130" i="1"/>
  <c r="K1132" i="1"/>
  <c r="K1133" i="1"/>
  <c r="K1134" i="1"/>
  <c r="K1135" i="1"/>
  <c r="K1137" i="1"/>
  <c r="K1138" i="1"/>
  <c r="K1139" i="1"/>
  <c r="K1140" i="1"/>
  <c r="K1141" i="1"/>
  <c r="K1142" i="1"/>
  <c r="K1143" i="1"/>
  <c r="K1144" i="1"/>
  <c r="K1145" i="1"/>
  <c r="K1146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9" i="1"/>
  <c r="K1170" i="1"/>
  <c r="K1171" i="1"/>
  <c r="K1172" i="1"/>
  <c r="K1173" i="1"/>
  <c r="K1174" i="1"/>
  <c r="K1175" i="1"/>
  <c r="K1176" i="1"/>
  <c r="K1177" i="1"/>
  <c r="K1179" i="1"/>
  <c r="K1180" i="1"/>
  <c r="K1181" i="1"/>
  <c r="K1182" i="1"/>
  <c r="K1183" i="1"/>
  <c r="K1184" i="1"/>
  <c r="K1185" i="1"/>
  <c r="K1186" i="1"/>
  <c r="K1187" i="1"/>
  <c r="K1188" i="1"/>
  <c r="K1189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5" i="1"/>
  <c r="K1206" i="1"/>
  <c r="K1207" i="1"/>
  <c r="K1208" i="1"/>
  <c r="K1209" i="1"/>
  <c r="K1212" i="1"/>
  <c r="K1213" i="1"/>
  <c r="K1214" i="1"/>
  <c r="K1215" i="1"/>
  <c r="K1216" i="1"/>
  <c r="K1217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2" i="1"/>
  <c r="K1313" i="1"/>
  <c r="K1315" i="1"/>
  <c r="K1316" i="1"/>
  <c r="K1317" i="1"/>
  <c r="K1319" i="1"/>
  <c r="K1320" i="1"/>
  <c r="K1321" i="1"/>
  <c r="K1322" i="1"/>
  <c r="K1323" i="1"/>
  <c r="K1324" i="1"/>
  <c r="K1325" i="1"/>
  <c r="K1326" i="1"/>
  <c r="K1327" i="1"/>
  <c r="K1328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3" i="1"/>
  <c r="K1394" i="1"/>
  <c r="K1395" i="1"/>
  <c r="K1396" i="1"/>
  <c r="K1397" i="1"/>
  <c r="K1398" i="1"/>
  <c r="K1399" i="1"/>
  <c r="K1400" i="1"/>
  <c r="K1401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6" i="1"/>
  <c r="K1417" i="1"/>
  <c r="K1418" i="1"/>
  <c r="K1419" i="1"/>
  <c r="K1420" i="1"/>
  <c r="K1421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8" i="1"/>
  <c r="K1439" i="1"/>
  <c r="K1440" i="1"/>
  <c r="K1442" i="1"/>
  <c r="K1443" i="1"/>
  <c r="K1444" i="1"/>
  <c r="K1445" i="1"/>
  <c r="K1446" i="1"/>
  <c r="K1447" i="1"/>
  <c r="K1448" i="1"/>
  <c r="K1449" i="1"/>
  <c r="K1450" i="1"/>
  <c r="K1451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9" i="1"/>
  <c r="K1540" i="1"/>
  <c r="K1541" i="1"/>
  <c r="K1542" i="1"/>
  <c r="K1543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8" i="1"/>
  <c r="K1569" i="1"/>
  <c r="K1570" i="1"/>
  <c r="K1571" i="1"/>
  <c r="K1572" i="1"/>
  <c r="K1573" i="1"/>
  <c r="K1574" i="1"/>
  <c r="K1575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3" i="1"/>
  <c r="K1604" i="1"/>
  <c r="K1605" i="1"/>
  <c r="K1606" i="1"/>
  <c r="K1607" i="1"/>
  <c r="K1608" i="1"/>
  <c r="K1611" i="1"/>
  <c r="K1613" i="1"/>
  <c r="K1614" i="1"/>
  <c r="K1615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7" i="1"/>
  <c r="K1728" i="1"/>
  <c r="K1729" i="1"/>
  <c r="K1730" i="1"/>
  <c r="K1731" i="1"/>
  <c r="K1732" i="1"/>
  <c r="K1733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3" i="1"/>
  <c r="K1754" i="1"/>
  <c r="K1755" i="1"/>
  <c r="K1756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2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9" i="1"/>
  <c r="K1890" i="1"/>
  <c r="K1891" i="1"/>
  <c r="K1892" i="1"/>
  <c r="K1893" i="1"/>
  <c r="K1894" i="1"/>
  <c r="K1895" i="1"/>
  <c r="K1896" i="1"/>
  <c r="K1898" i="1"/>
  <c r="K1899" i="1"/>
  <c r="K1900" i="1"/>
  <c r="K1901" i="1"/>
  <c r="K1902" i="1"/>
  <c r="K1903" i="1"/>
  <c r="K1904" i="1"/>
  <c r="K1905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3" i="1"/>
  <c r="K2054" i="1"/>
  <c r="K2055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7" i="1"/>
  <c r="K2138" i="1"/>
  <c r="K2141" i="1"/>
  <c r="K2143" i="1"/>
  <c r="K2145" i="1"/>
  <c r="K2146" i="1"/>
  <c r="K2147" i="1"/>
  <c r="K2148" i="1"/>
  <c r="K2149" i="1"/>
  <c r="K2150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300" i="1"/>
  <c r="K2302" i="1"/>
  <c r="K2303" i="1"/>
  <c r="K2304" i="1"/>
  <c r="K2305" i="1"/>
  <c r="K2306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2" i="1"/>
  <c r="K2333" i="1"/>
  <c r="K2334" i="1"/>
  <c r="K2335" i="1"/>
  <c r="K2336" i="1"/>
  <c r="K2338" i="1"/>
  <c r="K2340" i="1"/>
  <c r="K2341" i="1"/>
  <c r="K2342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9" i="1"/>
  <c r="K2500" i="1"/>
  <c r="K2501" i="1"/>
  <c r="K2502" i="1"/>
  <c r="K2503" i="1"/>
  <c r="K2504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7" i="1"/>
  <c r="K2539" i="1"/>
  <c r="K2540" i="1"/>
  <c r="K2541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4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4" i="1"/>
  <c r="K2775" i="1"/>
  <c r="K2776" i="1"/>
  <c r="K2777" i="1"/>
  <c r="K2779" i="1"/>
  <c r="K2780" i="1"/>
  <c r="K2782" i="1"/>
  <c r="K2783" i="1"/>
  <c r="K2784" i="1"/>
  <c r="K2785" i="1"/>
  <c r="K2786" i="1"/>
  <c r="K2787" i="1"/>
  <c r="K2788" i="1"/>
  <c r="K2789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7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3" i="1"/>
  <c r="K2964" i="1"/>
  <c r="K2965" i="1"/>
  <c r="K2966" i="1"/>
  <c r="K2967" i="1"/>
  <c r="K2968" i="1"/>
  <c r="K2969" i="1"/>
  <c r="K2970" i="1"/>
  <c r="K2971" i="1"/>
  <c r="K2973" i="1"/>
  <c r="K2974" i="1"/>
  <c r="K2975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4" i="1"/>
  <c r="K3005" i="1"/>
  <c r="K3006" i="1"/>
  <c r="K3007" i="1"/>
  <c r="K3008" i="1"/>
  <c r="K3009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2" i="1"/>
  <c r="K3053" i="1"/>
  <c r="K3054" i="1"/>
  <c r="K3055" i="1"/>
  <c r="K3057" i="1"/>
  <c r="K3058" i="1"/>
  <c r="K3060" i="1"/>
  <c r="K3061" i="1"/>
  <c r="K3062" i="1"/>
  <c r="K3063" i="1"/>
  <c r="K3064" i="1"/>
  <c r="K3065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5" i="1"/>
  <c r="K3126" i="1"/>
  <c r="K3127" i="1"/>
  <c r="K3128" i="1"/>
  <c r="K3129" i="1"/>
  <c r="K3130" i="1"/>
  <c r="K3131" i="1"/>
  <c r="K3132" i="1"/>
  <c r="K3133" i="1"/>
  <c r="K3135" i="1"/>
  <c r="K3136" i="1"/>
  <c r="K3137" i="1"/>
  <c r="K3138" i="1"/>
  <c r="K3139" i="1"/>
  <c r="K3141" i="1"/>
  <c r="K3142" i="1"/>
  <c r="K3143" i="1"/>
  <c r="K3144" i="1"/>
  <c r="K3145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5" i="1"/>
  <c r="K3366" i="1"/>
  <c r="K3367" i="1"/>
  <c r="K3368" i="1"/>
  <c r="K3369" i="1"/>
  <c r="K3370" i="1"/>
  <c r="K3371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8" i="1"/>
  <c r="K3399" i="1"/>
  <c r="K3400" i="1"/>
  <c r="K3401" i="1"/>
  <c r="K3402" i="1"/>
  <c r="K3403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40" i="1"/>
  <c r="K3441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4" i="1"/>
  <c r="K3655" i="1"/>
  <c r="K3656" i="1"/>
  <c r="K3657" i="1"/>
  <c r="K3658" i="1"/>
  <c r="K3659" i="1"/>
  <c r="K3660" i="1"/>
  <c r="K3661" i="1"/>
  <c r="K3662" i="1"/>
  <c r="K3663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30" i="1"/>
  <c r="K3731" i="1"/>
  <c r="K3733" i="1"/>
  <c r="K3734" i="1"/>
  <c r="K3735" i="1"/>
  <c r="K3736" i="1"/>
  <c r="K3737" i="1"/>
  <c r="K3738" i="1"/>
  <c r="K3740" i="1"/>
  <c r="K3741" i="1"/>
  <c r="K3742" i="1"/>
  <c r="K3743" i="1"/>
  <c r="K3744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5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9" i="1"/>
  <c r="K3900" i="1"/>
  <c r="K3901" i="1"/>
  <c r="K3902" i="1"/>
  <c r="K3903" i="1"/>
  <c r="K3906" i="1"/>
  <c r="K3907" i="1"/>
  <c r="K3908" i="1"/>
  <c r="K3909" i="1"/>
  <c r="K3910" i="1"/>
  <c r="K3912" i="1"/>
  <c r="K3914" i="1"/>
  <c r="K3915" i="1"/>
  <c r="K3916" i="1"/>
  <c r="K3917" i="1"/>
  <c r="K3918" i="1"/>
  <c r="K3919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7" i="1"/>
  <c r="K3968" i="1"/>
  <c r="K3969" i="1"/>
  <c r="K3970" i="1"/>
  <c r="K3971" i="1"/>
  <c r="K3972" i="1"/>
  <c r="K3973" i="1"/>
  <c r="K3974" i="1"/>
  <c r="K3976" i="1"/>
  <c r="K3977" i="1"/>
  <c r="K3978" i="1"/>
  <c r="K3979" i="1"/>
  <c r="K3980" i="1"/>
  <c r="K3981" i="1"/>
  <c r="K3982" i="1"/>
  <c r="K3983" i="1"/>
  <c r="K3984" i="1"/>
  <c r="K3985" i="1"/>
  <c r="K3986" i="1"/>
  <c r="K3988" i="1"/>
  <c r="K3989" i="1"/>
  <c r="K3990" i="1"/>
  <c r="K3992" i="1"/>
  <c r="K3993" i="1"/>
  <c r="K3994" i="1"/>
  <c r="K3995" i="1"/>
  <c r="K3996" i="1"/>
  <c r="K3997" i="1"/>
  <c r="K3998" i="1"/>
  <c r="K3999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5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1" i="1"/>
  <c r="K4042" i="1"/>
  <c r="K4043" i="1"/>
  <c r="K4044" i="1"/>
  <c r="K4045" i="1"/>
  <c r="K4046" i="1"/>
  <c r="K4047" i="1"/>
  <c r="K4049" i="1"/>
  <c r="K4050" i="1"/>
  <c r="K4051" i="1"/>
  <c r="K4052" i="1"/>
  <c r="K4053" i="1"/>
  <c r="K4054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80" i="1"/>
  <c r="K4083" i="1"/>
  <c r="K4084" i="1"/>
  <c r="K4085" i="1"/>
  <c r="K4086" i="1"/>
  <c r="K4087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3" i="1"/>
  <c r="K4214" i="1"/>
  <c r="K4215" i="1"/>
  <c r="K4216" i="1"/>
  <c r="K4217" i="1"/>
  <c r="K4218" i="1"/>
  <c r="K4219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8" i="1"/>
  <c r="K4279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20" i="1"/>
  <c r="K4321" i="1"/>
  <c r="K4322" i="1"/>
  <c r="K4323" i="1"/>
  <c r="K4324" i="1"/>
  <c r="K4325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7" i="1"/>
  <c r="K4498" i="1"/>
  <c r="K4499" i="1"/>
  <c r="K4500" i="1"/>
  <c r="K4501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2" i="1"/>
  <c r="K4593" i="1"/>
  <c r="K4594" i="1"/>
  <c r="K4595" i="1"/>
  <c r="K4596" i="1"/>
  <c r="K4597" i="1"/>
  <c r="K4598" i="1"/>
  <c r="K4599" i="1"/>
  <c r="K4601" i="1"/>
  <c r="K4602" i="1"/>
  <c r="K4603" i="1"/>
  <c r="K4604" i="1"/>
  <c r="K4605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30" i="1"/>
  <c r="K4631" i="1"/>
  <c r="K4632" i="1"/>
  <c r="K4633" i="1"/>
  <c r="K4634" i="1"/>
  <c r="K4635" i="1"/>
  <c r="K4636" i="1"/>
  <c r="K4637" i="1"/>
  <c r="K4639" i="1"/>
  <c r="K4640" i="1"/>
  <c r="K4641" i="1"/>
  <c r="K4642" i="1"/>
  <c r="K4643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2" i="1"/>
  <c r="K4703" i="1"/>
  <c r="K4704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4" i="1"/>
  <c r="K4735" i="1"/>
  <c r="K4736" i="1"/>
  <c r="K4737" i="1"/>
  <c r="K4738" i="1"/>
  <c r="K4739" i="1"/>
  <c r="K4741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8" i="1"/>
  <c r="K4789" i="1"/>
  <c r="K4790" i="1"/>
  <c r="K4791" i="1"/>
  <c r="K4792" i="1"/>
  <c r="K4793" i="1"/>
  <c r="K4794" i="1"/>
  <c r="K4795" i="1"/>
  <c r="K4796" i="1"/>
  <c r="K4797" i="1"/>
  <c r="K4799" i="1"/>
  <c r="K4800" i="1"/>
  <c r="K4801" i="1"/>
  <c r="K4802" i="1"/>
  <c r="K4803" i="1"/>
  <c r="K4804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2" i="1"/>
  <c r="K4903" i="1"/>
  <c r="K4904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2" i="1"/>
  <c r="K4923" i="1"/>
  <c r="K4924" i="1"/>
  <c r="K4925" i="1"/>
  <c r="K4926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5" i="1"/>
  <c r="K5106" i="1"/>
  <c r="K5107" i="1"/>
  <c r="K5108" i="1"/>
  <c r="K5109" i="1"/>
  <c r="K5110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9" i="1"/>
  <c r="K5130" i="1"/>
  <c r="K5131" i="1"/>
  <c r="K5132" i="1"/>
  <c r="K5133" i="1"/>
  <c r="K5134" i="1"/>
  <c r="K5135" i="1"/>
  <c r="K5137" i="1"/>
  <c r="K5138" i="1"/>
  <c r="K5139" i="1"/>
  <c r="K5140" i="1"/>
  <c r="K5141" i="1"/>
  <c r="K5142" i="1"/>
  <c r="K5143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2" i="1"/>
  <c r="K5163" i="1"/>
  <c r="K5164" i="1"/>
  <c r="K5165" i="1"/>
  <c r="K5166" i="1"/>
  <c r="K5167" i="1"/>
  <c r="K5169" i="1"/>
  <c r="K5170" i="1"/>
  <c r="K5171" i="1"/>
  <c r="K5172" i="1"/>
  <c r="K5173" i="1"/>
  <c r="K5174" i="1"/>
  <c r="K5175" i="1"/>
  <c r="K5176" i="1"/>
  <c r="K5177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2" i="1"/>
  <c r="K5293" i="1"/>
  <c r="K5294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4" i="1"/>
  <c r="K5345" i="1"/>
  <c r="K5346" i="1"/>
  <c r="K5347" i="1"/>
  <c r="K5348" i="1"/>
  <c r="K5349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3" i="1"/>
  <c r="K5404" i="1"/>
  <c r="K5405" i="1"/>
  <c r="K5406" i="1"/>
  <c r="K5407" i="1"/>
  <c r="K5408" i="1"/>
  <c r="K5409" i="1"/>
  <c r="K5410" i="1"/>
  <c r="K5411" i="1"/>
  <c r="K5412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2" i="1"/>
  <c r="K5643" i="1"/>
  <c r="K5644" i="1"/>
  <c r="K5645" i="1"/>
  <c r="K5646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4" i="1"/>
  <c r="K5695" i="1"/>
  <c r="K5696" i="1"/>
  <c r="K5697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2" i="1"/>
  <c r="K5763" i="1"/>
  <c r="K5764" i="1"/>
  <c r="K5765" i="1"/>
  <c r="K5766" i="1"/>
  <c r="K5768" i="1"/>
  <c r="K5769" i="1"/>
  <c r="K5770" i="1"/>
  <c r="K5771" i="1"/>
  <c r="K5772" i="1"/>
  <c r="K5773" i="1"/>
  <c r="K5774" i="1"/>
  <c r="K5775" i="1"/>
  <c r="K5776" i="1"/>
  <c r="K5777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5" i="1"/>
  <c r="K5796" i="1"/>
  <c r="K5797" i="1"/>
  <c r="K5798" i="1"/>
  <c r="K5799" i="1"/>
  <c r="K5800" i="1"/>
  <c r="K5801" i="1"/>
  <c r="K5802" i="1"/>
  <c r="K5803" i="1"/>
  <c r="K5804" i="1"/>
  <c r="K5805" i="1"/>
  <c r="K5807" i="1"/>
  <c r="K5808" i="1"/>
  <c r="K5809" i="1"/>
  <c r="K5810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30" i="1"/>
  <c r="K5831" i="1"/>
  <c r="K5832" i="1"/>
  <c r="K5833" i="1"/>
  <c r="K5834" i="1"/>
  <c r="K5835" i="1"/>
  <c r="K5836" i="1"/>
  <c r="K5837" i="1"/>
  <c r="K5838" i="1"/>
  <c r="K5839" i="1"/>
  <c r="K5840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9" i="1"/>
  <c r="K5880" i="1"/>
  <c r="K5881" i="1"/>
  <c r="K5882" i="1"/>
  <c r="K5883" i="1"/>
  <c r="K5884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3" i="1"/>
  <c r="K6024" i="1"/>
  <c r="K6025" i="1"/>
  <c r="K6026" i="1"/>
  <c r="K6027" i="1"/>
  <c r="K6028" i="1"/>
  <c r="K6031" i="1"/>
  <c r="K6032" i="1"/>
  <c r="K6033" i="1"/>
  <c r="K6034" i="1"/>
  <c r="K6035" i="1"/>
  <c r="K6036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7" i="1"/>
  <c r="K6088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6" i="1"/>
  <c r="K6237" i="1"/>
  <c r="K6238" i="1"/>
  <c r="K6239" i="1"/>
  <c r="K6240" i="1"/>
  <c r="K6241" i="1"/>
  <c r="K6242" i="1"/>
  <c r="K6243" i="1"/>
  <c r="K6244" i="1"/>
  <c r="K6245" i="1"/>
  <c r="K6246" i="1"/>
  <c r="B3" i="2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V13" i="1"/>
  <c r="W13" i="1"/>
  <c r="U13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7" i="1"/>
  <c r="B708" i="1"/>
  <c r="B709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3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2" i="1"/>
  <c r="B813" i="1"/>
  <c r="B814" i="1"/>
  <c r="B815" i="1"/>
  <c r="B817" i="1"/>
  <c r="B818" i="1"/>
  <c r="B819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3" i="1"/>
  <c r="B854" i="1"/>
  <c r="B855" i="1"/>
  <c r="B856" i="1"/>
  <c r="B857" i="1"/>
  <c r="B858" i="1"/>
  <c r="B859" i="1"/>
  <c r="B860" i="1"/>
  <c r="B861" i="1"/>
  <c r="B862" i="1"/>
  <c r="B863" i="1"/>
  <c r="B865" i="1"/>
  <c r="B866" i="1"/>
  <c r="B867" i="1"/>
  <c r="B868" i="1"/>
  <c r="B870" i="1"/>
  <c r="B871" i="1"/>
  <c r="B872" i="1"/>
  <c r="B873" i="1"/>
  <c r="B874" i="1"/>
  <c r="B875" i="1"/>
  <c r="B876" i="1"/>
  <c r="B877" i="1"/>
  <c r="B878" i="1"/>
  <c r="B880" i="1"/>
  <c r="B881" i="1"/>
  <c r="B882" i="1"/>
  <c r="B883" i="1"/>
  <c r="B884" i="1"/>
  <c r="B885" i="1"/>
  <c r="B886" i="1"/>
  <c r="B887" i="1"/>
  <c r="B888" i="1"/>
  <c r="B889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3" i="1"/>
  <c r="B934" i="1"/>
  <c r="B935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2" i="1"/>
  <c r="B1063" i="1"/>
  <c r="B1064" i="1"/>
  <c r="B1065" i="1"/>
  <c r="B1066" i="1"/>
  <c r="B1067" i="1"/>
  <c r="B1068" i="1"/>
  <c r="B1069" i="1"/>
  <c r="B1070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7" i="1"/>
  <c r="B1128" i="1"/>
  <c r="B1129" i="1"/>
  <c r="B1130" i="1"/>
  <c r="B1132" i="1"/>
  <c r="B1133" i="1"/>
  <c r="B1134" i="1"/>
  <c r="B1135" i="1"/>
  <c r="B1137" i="1"/>
  <c r="B1138" i="1"/>
  <c r="B1139" i="1"/>
  <c r="B1140" i="1"/>
  <c r="B1141" i="1"/>
  <c r="B1142" i="1"/>
  <c r="B1143" i="1"/>
  <c r="B1144" i="1"/>
  <c r="B1145" i="1"/>
  <c r="B1146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9" i="1"/>
  <c r="B1170" i="1"/>
  <c r="B1171" i="1"/>
  <c r="B1172" i="1"/>
  <c r="B1173" i="1"/>
  <c r="B1174" i="1"/>
  <c r="B1175" i="1"/>
  <c r="B1176" i="1"/>
  <c r="B1177" i="1"/>
  <c r="B1179" i="1"/>
  <c r="B1180" i="1"/>
  <c r="B1181" i="1"/>
  <c r="B1182" i="1"/>
  <c r="B1183" i="1"/>
  <c r="B1184" i="1"/>
  <c r="B1185" i="1"/>
  <c r="B1186" i="1"/>
  <c r="B1187" i="1"/>
  <c r="B1188" i="1"/>
  <c r="B1189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5" i="1"/>
  <c r="B1206" i="1"/>
  <c r="B1207" i="1"/>
  <c r="B1208" i="1"/>
  <c r="B1209" i="1"/>
  <c r="B1212" i="1"/>
  <c r="B1213" i="1"/>
  <c r="B1214" i="1"/>
  <c r="B1215" i="1"/>
  <c r="B1216" i="1"/>
  <c r="B1217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2" i="1"/>
  <c r="B1313" i="1"/>
  <c r="B1315" i="1"/>
  <c r="B1316" i="1"/>
  <c r="B1317" i="1"/>
  <c r="B1319" i="1"/>
  <c r="B1320" i="1"/>
  <c r="B1321" i="1"/>
  <c r="B1322" i="1"/>
  <c r="B1323" i="1"/>
  <c r="B1324" i="1"/>
  <c r="B1325" i="1"/>
  <c r="B1326" i="1"/>
  <c r="B1327" i="1"/>
  <c r="B1328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3" i="1"/>
  <c r="B1394" i="1"/>
  <c r="B1395" i="1"/>
  <c r="B1396" i="1"/>
  <c r="B1397" i="1"/>
  <c r="B1398" i="1"/>
  <c r="B1399" i="1"/>
  <c r="B1400" i="1"/>
  <c r="B1401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6" i="1"/>
  <c r="B1417" i="1"/>
  <c r="B1418" i="1"/>
  <c r="B1419" i="1"/>
  <c r="B1420" i="1"/>
  <c r="B1421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8" i="1"/>
  <c r="B1439" i="1"/>
  <c r="B1440" i="1"/>
  <c r="B1442" i="1"/>
  <c r="B1443" i="1"/>
  <c r="B1444" i="1"/>
  <c r="B1445" i="1"/>
  <c r="B1446" i="1"/>
  <c r="B1447" i="1"/>
  <c r="B1448" i="1"/>
  <c r="B1449" i="1"/>
  <c r="B1450" i="1"/>
  <c r="B1451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9" i="1"/>
  <c r="B1540" i="1"/>
  <c r="B1541" i="1"/>
  <c r="B1542" i="1"/>
  <c r="B1543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8" i="1"/>
  <c r="B1569" i="1"/>
  <c r="B1570" i="1"/>
  <c r="B1571" i="1"/>
  <c r="B1572" i="1"/>
  <c r="B1573" i="1"/>
  <c r="B1574" i="1"/>
  <c r="B1575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3" i="1"/>
  <c r="B1604" i="1"/>
  <c r="B1605" i="1"/>
  <c r="B1606" i="1"/>
  <c r="B1607" i="1"/>
  <c r="B1608" i="1"/>
  <c r="B1611" i="1"/>
  <c r="B1613" i="1"/>
  <c r="B1614" i="1"/>
  <c r="B1615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7" i="1"/>
  <c r="B1728" i="1"/>
  <c r="B1729" i="1"/>
  <c r="B1730" i="1"/>
  <c r="B1731" i="1"/>
  <c r="B1732" i="1"/>
  <c r="B1733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3" i="1"/>
  <c r="B1754" i="1"/>
  <c r="B1755" i="1"/>
  <c r="B1756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2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9" i="1"/>
  <c r="B1890" i="1"/>
  <c r="B1891" i="1"/>
  <c r="B1892" i="1"/>
  <c r="B1893" i="1"/>
  <c r="B1894" i="1"/>
  <c r="B1895" i="1"/>
  <c r="B1896" i="1"/>
  <c r="B1898" i="1"/>
  <c r="B1899" i="1"/>
  <c r="B1900" i="1"/>
  <c r="B1901" i="1"/>
  <c r="B1902" i="1"/>
  <c r="B1903" i="1"/>
  <c r="B1904" i="1"/>
  <c r="B1905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3" i="1"/>
  <c r="B2054" i="1"/>
  <c r="B2055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7" i="1"/>
  <c r="B2138" i="1"/>
  <c r="B2141" i="1"/>
  <c r="B2143" i="1"/>
  <c r="B2145" i="1"/>
  <c r="B2146" i="1"/>
  <c r="B2147" i="1"/>
  <c r="B2148" i="1"/>
  <c r="B2149" i="1"/>
  <c r="B2150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300" i="1"/>
  <c r="B2302" i="1"/>
  <c r="B2303" i="1"/>
  <c r="B2304" i="1"/>
  <c r="B2305" i="1"/>
  <c r="B2306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2" i="1"/>
  <c r="B2333" i="1"/>
  <c r="B2334" i="1"/>
  <c r="B2335" i="1"/>
  <c r="B2336" i="1"/>
  <c r="B2338" i="1"/>
  <c r="B2340" i="1"/>
  <c r="B2341" i="1"/>
  <c r="B2342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9" i="1"/>
  <c r="B2500" i="1"/>
  <c r="B2501" i="1"/>
  <c r="B2502" i="1"/>
  <c r="B2503" i="1"/>
  <c r="B2504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7" i="1"/>
  <c r="B2539" i="1"/>
  <c r="B2540" i="1"/>
  <c r="B2541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4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4" i="1"/>
  <c r="B2775" i="1"/>
  <c r="B2776" i="1"/>
  <c r="B2777" i="1"/>
  <c r="B2779" i="1"/>
  <c r="B2780" i="1"/>
  <c r="B2782" i="1"/>
  <c r="B2783" i="1"/>
  <c r="B2784" i="1"/>
  <c r="B2785" i="1"/>
  <c r="B2786" i="1"/>
  <c r="B2787" i="1"/>
  <c r="B2788" i="1"/>
  <c r="B2789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7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3" i="1"/>
  <c r="B2964" i="1"/>
  <c r="B2965" i="1"/>
  <c r="B2966" i="1"/>
  <c r="B2967" i="1"/>
  <c r="B2968" i="1"/>
  <c r="B2969" i="1"/>
  <c r="B2970" i="1"/>
  <c r="B2971" i="1"/>
  <c r="B2973" i="1"/>
  <c r="B2974" i="1"/>
  <c r="B2975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4" i="1"/>
  <c r="B3005" i="1"/>
  <c r="B3006" i="1"/>
  <c r="B3007" i="1"/>
  <c r="B3008" i="1"/>
  <c r="B3009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2" i="1"/>
  <c r="B3053" i="1"/>
  <c r="B3054" i="1"/>
  <c r="B3055" i="1"/>
  <c r="B3057" i="1"/>
  <c r="B3058" i="1"/>
  <c r="B3060" i="1"/>
  <c r="B3061" i="1"/>
  <c r="B3062" i="1"/>
  <c r="B3063" i="1"/>
  <c r="B3064" i="1"/>
  <c r="B3065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5" i="1"/>
  <c r="B3126" i="1"/>
  <c r="B3127" i="1"/>
  <c r="B3128" i="1"/>
  <c r="B3129" i="1"/>
  <c r="B3130" i="1"/>
  <c r="B3131" i="1"/>
  <c r="B3132" i="1"/>
  <c r="B3133" i="1"/>
  <c r="B3135" i="1"/>
  <c r="B3136" i="1"/>
  <c r="B3137" i="1"/>
  <c r="B3138" i="1"/>
  <c r="B3139" i="1"/>
  <c r="B3141" i="1"/>
  <c r="B3142" i="1"/>
  <c r="B3143" i="1"/>
  <c r="B3144" i="1"/>
  <c r="B3145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5" i="1"/>
  <c r="B3366" i="1"/>
  <c r="B3367" i="1"/>
  <c r="B3368" i="1"/>
  <c r="B3369" i="1"/>
  <c r="B3370" i="1"/>
  <c r="B3371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8" i="1"/>
  <c r="B3399" i="1"/>
  <c r="B3400" i="1"/>
  <c r="B3401" i="1"/>
  <c r="B3402" i="1"/>
  <c r="B3403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40" i="1"/>
  <c r="B3441" i="1"/>
  <c r="B3443" i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B3498" i="1"/>
  <c r="B3499" i="1"/>
  <c r="B3500" i="1"/>
  <c r="B3501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59" i="1"/>
  <c r="B3560" i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B3573" i="1"/>
  <c r="B3574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614" i="1"/>
  <c r="B3615" i="1"/>
  <c r="B3616" i="1"/>
  <c r="B3617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1" i="1"/>
  <c r="B3642" i="1"/>
  <c r="B3643" i="1"/>
  <c r="B3644" i="1"/>
  <c r="B3645" i="1"/>
  <c r="B3646" i="1"/>
  <c r="B3647" i="1"/>
  <c r="B3648" i="1"/>
  <c r="B3649" i="1"/>
  <c r="B3650" i="1"/>
  <c r="B3651" i="1"/>
  <c r="B3652" i="1"/>
  <c r="B3654" i="1"/>
  <c r="B3655" i="1"/>
  <c r="B3656" i="1"/>
  <c r="B3657" i="1"/>
  <c r="B3658" i="1"/>
  <c r="B3659" i="1"/>
  <c r="B3660" i="1"/>
  <c r="B3661" i="1"/>
  <c r="B3662" i="1"/>
  <c r="B3663" i="1"/>
  <c r="B3665" i="1"/>
  <c r="B3666" i="1"/>
  <c r="B3667" i="1"/>
  <c r="B3668" i="1"/>
  <c r="B3669" i="1"/>
  <c r="B3670" i="1"/>
  <c r="B3671" i="1"/>
  <c r="B3672" i="1"/>
  <c r="B3673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30" i="1"/>
  <c r="B3731" i="1"/>
  <c r="B3733" i="1"/>
  <c r="B3734" i="1"/>
  <c r="B3735" i="1"/>
  <c r="B3736" i="1"/>
  <c r="B3737" i="1"/>
  <c r="B3738" i="1"/>
  <c r="B3740" i="1"/>
  <c r="B3741" i="1"/>
  <c r="B3742" i="1"/>
  <c r="B3743" i="1"/>
  <c r="B3744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5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9" i="1"/>
  <c r="B3900" i="1"/>
  <c r="B3901" i="1"/>
  <c r="B3902" i="1"/>
  <c r="B3903" i="1"/>
  <c r="B3906" i="1"/>
  <c r="B3907" i="1"/>
  <c r="B3908" i="1"/>
  <c r="B3909" i="1"/>
  <c r="B3910" i="1"/>
  <c r="B3912" i="1"/>
  <c r="B3914" i="1"/>
  <c r="B3915" i="1"/>
  <c r="B3916" i="1"/>
  <c r="B3917" i="1"/>
  <c r="B3918" i="1"/>
  <c r="B3919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7" i="1"/>
  <c r="B3968" i="1"/>
  <c r="B3969" i="1"/>
  <c r="B3970" i="1"/>
  <c r="B3971" i="1"/>
  <c r="B3972" i="1"/>
  <c r="B3973" i="1"/>
  <c r="B3974" i="1"/>
  <c r="B3976" i="1"/>
  <c r="B3977" i="1"/>
  <c r="B3978" i="1"/>
  <c r="B3979" i="1"/>
  <c r="B3980" i="1"/>
  <c r="B3981" i="1"/>
  <c r="B3982" i="1"/>
  <c r="B3983" i="1"/>
  <c r="B3984" i="1"/>
  <c r="B3985" i="1"/>
  <c r="B3986" i="1"/>
  <c r="B3988" i="1"/>
  <c r="B3989" i="1"/>
  <c r="B3990" i="1"/>
  <c r="B3992" i="1"/>
  <c r="B3993" i="1"/>
  <c r="B3994" i="1"/>
  <c r="B3995" i="1"/>
  <c r="B3996" i="1"/>
  <c r="B3997" i="1"/>
  <c r="B3998" i="1"/>
  <c r="B3999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5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1" i="1"/>
  <c r="B4042" i="1"/>
  <c r="B4043" i="1"/>
  <c r="B4044" i="1"/>
  <c r="B4045" i="1"/>
  <c r="B4046" i="1"/>
  <c r="B4047" i="1"/>
  <c r="B4049" i="1"/>
  <c r="B4050" i="1"/>
  <c r="B4051" i="1"/>
  <c r="B4052" i="1"/>
  <c r="B4053" i="1"/>
  <c r="B4054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80" i="1"/>
  <c r="B4083" i="1"/>
  <c r="B4084" i="1"/>
  <c r="B4085" i="1"/>
  <c r="B4086" i="1"/>
  <c r="B4087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3" i="1"/>
  <c r="B4214" i="1"/>
  <c r="B4215" i="1"/>
  <c r="B4216" i="1"/>
  <c r="B4217" i="1"/>
  <c r="B4218" i="1"/>
  <c r="B4219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8" i="1"/>
  <c r="B4279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20" i="1"/>
  <c r="B4321" i="1"/>
  <c r="B4322" i="1"/>
  <c r="B4323" i="1"/>
  <c r="B4324" i="1"/>
  <c r="B4325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7" i="1"/>
  <c r="B4498" i="1"/>
  <c r="B4499" i="1"/>
  <c r="B4500" i="1"/>
  <c r="B4501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2" i="1"/>
  <c r="B4593" i="1"/>
  <c r="B4594" i="1"/>
  <c r="B4595" i="1"/>
  <c r="B4596" i="1"/>
  <c r="B4597" i="1"/>
  <c r="B4598" i="1"/>
  <c r="B4599" i="1"/>
  <c r="B4601" i="1"/>
  <c r="B4602" i="1"/>
  <c r="B4603" i="1"/>
  <c r="B4604" i="1"/>
  <c r="B4605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30" i="1"/>
  <c r="B4631" i="1"/>
  <c r="B4632" i="1"/>
  <c r="B4633" i="1"/>
  <c r="B4634" i="1"/>
  <c r="B4635" i="1"/>
  <c r="B4636" i="1"/>
  <c r="B4637" i="1"/>
  <c r="B4639" i="1"/>
  <c r="B4640" i="1"/>
  <c r="B4641" i="1"/>
  <c r="B4642" i="1"/>
  <c r="B4643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2" i="1"/>
  <c r="B4703" i="1"/>
  <c r="B4704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4" i="1"/>
  <c r="B4735" i="1"/>
  <c r="B4736" i="1"/>
  <c r="B4737" i="1"/>
  <c r="B4738" i="1"/>
  <c r="B4739" i="1"/>
  <c r="B4741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8" i="1"/>
  <c r="B4789" i="1"/>
  <c r="B4790" i="1"/>
  <c r="B4791" i="1"/>
  <c r="B4792" i="1"/>
  <c r="B4793" i="1"/>
  <c r="B4794" i="1"/>
  <c r="B4795" i="1"/>
  <c r="B4796" i="1"/>
  <c r="B4797" i="1"/>
  <c r="B4799" i="1"/>
  <c r="B4800" i="1"/>
  <c r="B4801" i="1"/>
  <c r="B4802" i="1"/>
  <c r="B4803" i="1"/>
  <c r="B4804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2" i="1"/>
  <c r="B4903" i="1"/>
  <c r="B4904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2" i="1"/>
  <c r="B4923" i="1"/>
  <c r="B4924" i="1"/>
  <c r="B4925" i="1"/>
  <c r="B4926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5" i="1"/>
  <c r="B5106" i="1"/>
  <c r="B5107" i="1"/>
  <c r="B5108" i="1"/>
  <c r="B5109" i="1"/>
  <c r="B5110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9" i="1"/>
  <c r="B5130" i="1"/>
  <c r="B5131" i="1"/>
  <c r="B5132" i="1"/>
  <c r="B5133" i="1"/>
  <c r="B5134" i="1"/>
  <c r="B5135" i="1"/>
  <c r="B5137" i="1"/>
  <c r="B5138" i="1"/>
  <c r="B5139" i="1"/>
  <c r="B5140" i="1"/>
  <c r="B5141" i="1"/>
  <c r="B5142" i="1"/>
  <c r="B5143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2" i="1"/>
  <c r="B5163" i="1"/>
  <c r="B5164" i="1"/>
  <c r="B5165" i="1"/>
  <c r="B5166" i="1"/>
  <c r="B5167" i="1"/>
  <c r="B5169" i="1"/>
  <c r="B5170" i="1"/>
  <c r="B5171" i="1"/>
  <c r="B5172" i="1"/>
  <c r="B5173" i="1"/>
  <c r="B5174" i="1"/>
  <c r="B5175" i="1"/>
  <c r="B5176" i="1"/>
  <c r="B5177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2" i="1"/>
  <c r="B5293" i="1"/>
  <c r="B5294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4" i="1"/>
  <c r="B5345" i="1"/>
  <c r="B5346" i="1"/>
  <c r="B5347" i="1"/>
  <c r="B5348" i="1"/>
  <c r="B5349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400" i="1"/>
  <c r="B5401" i="1"/>
  <c r="B5403" i="1"/>
  <c r="B5404" i="1"/>
  <c r="B5405" i="1"/>
  <c r="B5406" i="1"/>
  <c r="B5407" i="1"/>
  <c r="B5408" i="1"/>
  <c r="B5409" i="1"/>
  <c r="B5410" i="1"/>
  <c r="B5411" i="1"/>
  <c r="B5412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611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2" i="1"/>
  <c r="B5643" i="1"/>
  <c r="B5644" i="1"/>
  <c r="B5645" i="1"/>
  <c r="B5646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4" i="1"/>
  <c r="B5695" i="1"/>
  <c r="B5696" i="1"/>
  <c r="B5697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2" i="1"/>
  <c r="B5763" i="1"/>
  <c r="B5764" i="1"/>
  <c r="B5765" i="1"/>
  <c r="B5766" i="1"/>
  <c r="B5768" i="1"/>
  <c r="B5769" i="1"/>
  <c r="B5770" i="1"/>
  <c r="B5771" i="1"/>
  <c r="B5772" i="1"/>
  <c r="B5773" i="1"/>
  <c r="B5774" i="1"/>
  <c r="B5775" i="1"/>
  <c r="B5776" i="1"/>
  <c r="B5777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5" i="1"/>
  <c r="B5796" i="1"/>
  <c r="B5797" i="1"/>
  <c r="B5798" i="1"/>
  <c r="B5799" i="1"/>
  <c r="B5800" i="1"/>
  <c r="B5801" i="1"/>
  <c r="B5802" i="1"/>
  <c r="B5803" i="1"/>
  <c r="B5804" i="1"/>
  <c r="B5805" i="1"/>
  <c r="B5807" i="1"/>
  <c r="B5808" i="1"/>
  <c r="B5809" i="1"/>
  <c r="B5810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30" i="1"/>
  <c r="B5831" i="1"/>
  <c r="B5832" i="1"/>
  <c r="B5833" i="1"/>
  <c r="B5834" i="1"/>
  <c r="B5835" i="1"/>
  <c r="B5836" i="1"/>
  <c r="B5837" i="1"/>
  <c r="B5838" i="1"/>
  <c r="B5839" i="1"/>
  <c r="B5840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9" i="1"/>
  <c r="B5880" i="1"/>
  <c r="B5881" i="1"/>
  <c r="B5882" i="1"/>
  <c r="B5883" i="1"/>
  <c r="B5884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3" i="1"/>
  <c r="B6024" i="1"/>
  <c r="B6025" i="1"/>
  <c r="B6026" i="1"/>
  <c r="B6027" i="1"/>
  <c r="B6028" i="1"/>
  <c r="B6031" i="1"/>
  <c r="B6032" i="1"/>
  <c r="B6033" i="1"/>
  <c r="B6034" i="1"/>
  <c r="B6035" i="1"/>
  <c r="B6036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7" i="1"/>
  <c r="B6088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6" i="1"/>
  <c r="B6237" i="1"/>
  <c r="B6238" i="1"/>
  <c r="B6239" i="1"/>
  <c r="B6240" i="1"/>
  <c r="B6241" i="1"/>
  <c r="B6242" i="1"/>
  <c r="B6243" i="1"/>
  <c r="B6244" i="1"/>
  <c r="B6245" i="1"/>
  <c r="B6246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7" i="1"/>
  <c r="J708" i="1"/>
  <c r="J709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3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2" i="1"/>
  <c r="J813" i="1"/>
  <c r="J814" i="1"/>
  <c r="J815" i="1"/>
  <c r="J817" i="1"/>
  <c r="J818" i="1"/>
  <c r="J819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3" i="1"/>
  <c r="J854" i="1"/>
  <c r="J855" i="1"/>
  <c r="J856" i="1"/>
  <c r="J857" i="1"/>
  <c r="J858" i="1"/>
  <c r="J859" i="1"/>
  <c r="J860" i="1"/>
  <c r="J861" i="1"/>
  <c r="J862" i="1"/>
  <c r="J863" i="1"/>
  <c r="J865" i="1"/>
  <c r="J866" i="1"/>
  <c r="J867" i="1"/>
  <c r="J868" i="1"/>
  <c r="J870" i="1"/>
  <c r="J871" i="1"/>
  <c r="J872" i="1"/>
  <c r="J873" i="1"/>
  <c r="J874" i="1"/>
  <c r="J875" i="1"/>
  <c r="J876" i="1"/>
  <c r="J877" i="1"/>
  <c r="J878" i="1"/>
  <c r="J880" i="1"/>
  <c r="J881" i="1"/>
  <c r="J882" i="1"/>
  <c r="J883" i="1"/>
  <c r="J884" i="1"/>
  <c r="J885" i="1"/>
  <c r="J886" i="1"/>
  <c r="J887" i="1"/>
  <c r="J888" i="1"/>
  <c r="J889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3" i="1"/>
  <c r="J934" i="1"/>
  <c r="J935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2" i="1"/>
  <c r="J1063" i="1"/>
  <c r="J1064" i="1"/>
  <c r="J1065" i="1"/>
  <c r="J1066" i="1"/>
  <c r="J1067" i="1"/>
  <c r="J1068" i="1"/>
  <c r="J1069" i="1"/>
  <c r="J1070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7" i="1"/>
  <c r="J1128" i="1"/>
  <c r="J1129" i="1"/>
  <c r="J1130" i="1"/>
  <c r="J1132" i="1"/>
  <c r="J1133" i="1"/>
  <c r="J1134" i="1"/>
  <c r="J1135" i="1"/>
  <c r="J1137" i="1"/>
  <c r="J1138" i="1"/>
  <c r="J1139" i="1"/>
  <c r="J1140" i="1"/>
  <c r="J1141" i="1"/>
  <c r="J1142" i="1"/>
  <c r="J1143" i="1"/>
  <c r="J1144" i="1"/>
  <c r="J1145" i="1"/>
  <c r="J1146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9" i="1"/>
  <c r="J1170" i="1"/>
  <c r="J1171" i="1"/>
  <c r="J1172" i="1"/>
  <c r="J1173" i="1"/>
  <c r="J1174" i="1"/>
  <c r="J1175" i="1"/>
  <c r="J1176" i="1"/>
  <c r="J1177" i="1"/>
  <c r="J1179" i="1"/>
  <c r="J1180" i="1"/>
  <c r="J1181" i="1"/>
  <c r="J1182" i="1"/>
  <c r="J1183" i="1"/>
  <c r="J1184" i="1"/>
  <c r="J1185" i="1"/>
  <c r="J1186" i="1"/>
  <c r="J1187" i="1"/>
  <c r="J1188" i="1"/>
  <c r="J1189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5" i="1"/>
  <c r="J1206" i="1"/>
  <c r="J1207" i="1"/>
  <c r="J1208" i="1"/>
  <c r="J1209" i="1"/>
  <c r="J1212" i="1"/>
  <c r="J1213" i="1"/>
  <c r="J1214" i="1"/>
  <c r="J1215" i="1"/>
  <c r="J1216" i="1"/>
  <c r="J1217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2" i="1"/>
  <c r="J1313" i="1"/>
  <c r="J1315" i="1"/>
  <c r="J1316" i="1"/>
  <c r="J1317" i="1"/>
  <c r="J1319" i="1"/>
  <c r="J1320" i="1"/>
  <c r="J1321" i="1"/>
  <c r="J1322" i="1"/>
  <c r="J1323" i="1"/>
  <c r="J1324" i="1"/>
  <c r="J1325" i="1"/>
  <c r="J1326" i="1"/>
  <c r="J1327" i="1"/>
  <c r="J1328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3" i="1"/>
  <c r="J1394" i="1"/>
  <c r="J1395" i="1"/>
  <c r="J1396" i="1"/>
  <c r="J1397" i="1"/>
  <c r="J1398" i="1"/>
  <c r="J1399" i="1"/>
  <c r="J1400" i="1"/>
  <c r="J1401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6" i="1"/>
  <c r="J1417" i="1"/>
  <c r="J1418" i="1"/>
  <c r="J1419" i="1"/>
  <c r="J1420" i="1"/>
  <c r="J1421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8" i="1"/>
  <c r="J1439" i="1"/>
  <c r="J1440" i="1"/>
  <c r="J1442" i="1"/>
  <c r="J1443" i="1"/>
  <c r="J1444" i="1"/>
  <c r="J1445" i="1"/>
  <c r="J1446" i="1"/>
  <c r="J1447" i="1"/>
  <c r="J1448" i="1"/>
  <c r="J1449" i="1"/>
  <c r="J1450" i="1"/>
  <c r="J1451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9" i="1"/>
  <c r="J1540" i="1"/>
  <c r="J1541" i="1"/>
  <c r="J1542" i="1"/>
  <c r="J1543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8" i="1"/>
  <c r="J1569" i="1"/>
  <c r="J1570" i="1"/>
  <c r="J1571" i="1"/>
  <c r="J1572" i="1"/>
  <c r="J1573" i="1"/>
  <c r="J1574" i="1"/>
  <c r="J1575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3" i="1"/>
  <c r="J1604" i="1"/>
  <c r="J1605" i="1"/>
  <c r="J1606" i="1"/>
  <c r="J1607" i="1"/>
  <c r="J1608" i="1"/>
  <c r="J1611" i="1"/>
  <c r="J1613" i="1"/>
  <c r="J1614" i="1"/>
  <c r="J1615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7" i="1"/>
  <c r="J1728" i="1"/>
  <c r="J1729" i="1"/>
  <c r="J1730" i="1"/>
  <c r="J1731" i="1"/>
  <c r="J1732" i="1"/>
  <c r="J1733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3" i="1"/>
  <c r="J1754" i="1"/>
  <c r="J1755" i="1"/>
  <c r="J1756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2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9" i="1"/>
  <c r="J1890" i="1"/>
  <c r="J1891" i="1"/>
  <c r="J1892" i="1"/>
  <c r="J1893" i="1"/>
  <c r="J1894" i="1"/>
  <c r="J1895" i="1"/>
  <c r="J1896" i="1"/>
  <c r="J1898" i="1"/>
  <c r="J1899" i="1"/>
  <c r="J1900" i="1"/>
  <c r="J1901" i="1"/>
  <c r="J1902" i="1"/>
  <c r="J1903" i="1"/>
  <c r="J1904" i="1"/>
  <c r="J1905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3" i="1"/>
  <c r="J2054" i="1"/>
  <c r="J2055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7" i="1"/>
  <c r="J2138" i="1"/>
  <c r="J2141" i="1"/>
  <c r="J2143" i="1"/>
  <c r="J2145" i="1"/>
  <c r="J2146" i="1"/>
  <c r="J2147" i="1"/>
  <c r="J2148" i="1"/>
  <c r="J2149" i="1"/>
  <c r="J2150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300" i="1"/>
  <c r="J2302" i="1"/>
  <c r="J2303" i="1"/>
  <c r="J2304" i="1"/>
  <c r="J2305" i="1"/>
  <c r="J2306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2" i="1"/>
  <c r="J2333" i="1"/>
  <c r="J2334" i="1"/>
  <c r="J2335" i="1"/>
  <c r="J2336" i="1"/>
  <c r="J2338" i="1"/>
  <c r="J2340" i="1"/>
  <c r="J2341" i="1"/>
  <c r="J2342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9" i="1"/>
  <c r="J2500" i="1"/>
  <c r="J2501" i="1"/>
  <c r="J2502" i="1"/>
  <c r="J2503" i="1"/>
  <c r="J2504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7" i="1"/>
  <c r="J2539" i="1"/>
  <c r="J2540" i="1"/>
  <c r="J2541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4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4" i="1"/>
  <c r="J2775" i="1"/>
  <c r="J2776" i="1"/>
  <c r="J2777" i="1"/>
  <c r="J2779" i="1"/>
  <c r="J2780" i="1"/>
  <c r="J2782" i="1"/>
  <c r="J2783" i="1"/>
  <c r="J2784" i="1"/>
  <c r="J2785" i="1"/>
  <c r="J2786" i="1"/>
  <c r="J2787" i="1"/>
  <c r="J2788" i="1"/>
  <c r="J2789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7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3" i="1"/>
  <c r="J2964" i="1"/>
  <c r="J2965" i="1"/>
  <c r="J2966" i="1"/>
  <c r="J2967" i="1"/>
  <c r="J2968" i="1"/>
  <c r="J2969" i="1"/>
  <c r="J2970" i="1"/>
  <c r="J2971" i="1"/>
  <c r="J2973" i="1"/>
  <c r="J2974" i="1"/>
  <c r="J2975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4" i="1"/>
  <c r="J3005" i="1"/>
  <c r="J3006" i="1"/>
  <c r="J3007" i="1"/>
  <c r="J3008" i="1"/>
  <c r="J3009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2" i="1"/>
  <c r="J3053" i="1"/>
  <c r="J3054" i="1"/>
  <c r="J3055" i="1"/>
  <c r="J3057" i="1"/>
  <c r="J3058" i="1"/>
  <c r="J3060" i="1"/>
  <c r="J3061" i="1"/>
  <c r="J3062" i="1"/>
  <c r="J3063" i="1"/>
  <c r="J3064" i="1"/>
  <c r="J3065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5" i="1"/>
  <c r="J3126" i="1"/>
  <c r="J3127" i="1"/>
  <c r="J3128" i="1"/>
  <c r="J3129" i="1"/>
  <c r="J3130" i="1"/>
  <c r="J3131" i="1"/>
  <c r="J3132" i="1"/>
  <c r="J3133" i="1"/>
  <c r="J3135" i="1"/>
  <c r="J3136" i="1"/>
  <c r="J3137" i="1"/>
  <c r="J3138" i="1"/>
  <c r="J3139" i="1"/>
  <c r="J3141" i="1"/>
  <c r="J3142" i="1"/>
  <c r="J3143" i="1"/>
  <c r="J3144" i="1"/>
  <c r="J3145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5" i="1"/>
  <c r="J3366" i="1"/>
  <c r="J3367" i="1"/>
  <c r="J3368" i="1"/>
  <c r="J3369" i="1"/>
  <c r="J3370" i="1"/>
  <c r="J3371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8" i="1"/>
  <c r="J3399" i="1"/>
  <c r="J3400" i="1"/>
  <c r="J3401" i="1"/>
  <c r="J3402" i="1"/>
  <c r="J3403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40" i="1"/>
  <c r="J3441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4" i="1"/>
  <c r="J3655" i="1"/>
  <c r="J3656" i="1"/>
  <c r="J3657" i="1"/>
  <c r="J3658" i="1"/>
  <c r="J3659" i="1"/>
  <c r="J3660" i="1"/>
  <c r="J3661" i="1"/>
  <c r="J3662" i="1"/>
  <c r="J3663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30" i="1"/>
  <c r="J3731" i="1"/>
  <c r="J3733" i="1"/>
  <c r="J3734" i="1"/>
  <c r="J3735" i="1"/>
  <c r="J3736" i="1"/>
  <c r="J3737" i="1"/>
  <c r="J3738" i="1"/>
  <c r="J3740" i="1"/>
  <c r="J3741" i="1"/>
  <c r="J3742" i="1"/>
  <c r="J3743" i="1"/>
  <c r="J3744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5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9" i="1"/>
  <c r="J3900" i="1"/>
  <c r="J3901" i="1"/>
  <c r="J3902" i="1"/>
  <c r="J3903" i="1"/>
  <c r="J3906" i="1"/>
  <c r="J3907" i="1"/>
  <c r="J3908" i="1"/>
  <c r="J3909" i="1"/>
  <c r="J3910" i="1"/>
  <c r="J3912" i="1"/>
  <c r="J3914" i="1"/>
  <c r="J3915" i="1"/>
  <c r="J3916" i="1"/>
  <c r="J3917" i="1"/>
  <c r="J3918" i="1"/>
  <c r="J3919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7" i="1"/>
  <c r="J3968" i="1"/>
  <c r="J3969" i="1"/>
  <c r="J3970" i="1"/>
  <c r="J3971" i="1"/>
  <c r="J3972" i="1"/>
  <c r="J3973" i="1"/>
  <c r="J3974" i="1"/>
  <c r="J3976" i="1"/>
  <c r="J3977" i="1"/>
  <c r="J3978" i="1"/>
  <c r="J3979" i="1"/>
  <c r="J3980" i="1"/>
  <c r="J3981" i="1"/>
  <c r="J3982" i="1"/>
  <c r="J3983" i="1"/>
  <c r="J3984" i="1"/>
  <c r="J3985" i="1"/>
  <c r="J3986" i="1"/>
  <c r="J3988" i="1"/>
  <c r="J3989" i="1"/>
  <c r="J3990" i="1"/>
  <c r="J3992" i="1"/>
  <c r="J3993" i="1"/>
  <c r="J3994" i="1"/>
  <c r="J3995" i="1"/>
  <c r="J3996" i="1"/>
  <c r="J3997" i="1"/>
  <c r="J3998" i="1"/>
  <c r="J3999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5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1" i="1"/>
  <c r="J4042" i="1"/>
  <c r="J4043" i="1"/>
  <c r="J4044" i="1"/>
  <c r="J4045" i="1"/>
  <c r="J4046" i="1"/>
  <c r="J4047" i="1"/>
  <c r="J4049" i="1"/>
  <c r="J4050" i="1"/>
  <c r="J4051" i="1"/>
  <c r="J4052" i="1"/>
  <c r="J4053" i="1"/>
  <c r="J4054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80" i="1"/>
  <c r="J4083" i="1"/>
  <c r="J4084" i="1"/>
  <c r="J4085" i="1"/>
  <c r="J4086" i="1"/>
  <c r="J4087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3" i="1"/>
  <c r="J4214" i="1"/>
  <c r="J4215" i="1"/>
  <c r="J4216" i="1"/>
  <c r="J4217" i="1"/>
  <c r="J4218" i="1"/>
  <c r="J4219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8" i="1"/>
  <c r="J4279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20" i="1"/>
  <c r="J4321" i="1"/>
  <c r="J4322" i="1"/>
  <c r="J4323" i="1"/>
  <c r="J4324" i="1"/>
  <c r="J4325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4370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3" i="1"/>
  <c r="J4394" i="1"/>
  <c r="J4395" i="1"/>
  <c r="J4396" i="1"/>
  <c r="J4398" i="1"/>
  <c r="J4399" i="1"/>
  <c r="J4400" i="1"/>
  <c r="J4401" i="1"/>
  <c r="J4402" i="1"/>
  <c r="J4403" i="1"/>
  <c r="J4404" i="1"/>
  <c r="J4405" i="1"/>
  <c r="J4406" i="1"/>
  <c r="J4407" i="1"/>
  <c r="J4408" i="1"/>
  <c r="J4409" i="1"/>
  <c r="J4410" i="1"/>
  <c r="J4411" i="1"/>
  <c r="J4412" i="1"/>
  <c r="J4413" i="1"/>
  <c r="J4414" i="1"/>
  <c r="J4415" i="1"/>
  <c r="J4416" i="1"/>
  <c r="J4417" i="1"/>
  <c r="J4418" i="1"/>
  <c r="J4419" i="1"/>
  <c r="J4420" i="1"/>
  <c r="J4421" i="1"/>
  <c r="J4422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4436" i="1"/>
  <c r="J4437" i="1"/>
  <c r="J4438" i="1"/>
  <c r="J4439" i="1"/>
  <c r="J4440" i="1"/>
  <c r="J4441" i="1"/>
  <c r="J4442" i="1"/>
  <c r="J4443" i="1"/>
  <c r="J4444" i="1"/>
  <c r="J4445" i="1"/>
  <c r="J4446" i="1"/>
  <c r="J4447" i="1"/>
  <c r="J4448" i="1"/>
  <c r="J4449" i="1"/>
  <c r="J4450" i="1"/>
  <c r="J4451" i="1"/>
  <c r="J4452" i="1"/>
  <c r="J4453" i="1"/>
  <c r="J4454" i="1"/>
  <c r="J4455" i="1"/>
  <c r="J4456" i="1"/>
  <c r="J4457" i="1"/>
  <c r="J4458" i="1"/>
  <c r="J4459" i="1"/>
  <c r="J4460" i="1"/>
  <c r="J4461" i="1"/>
  <c r="J4462" i="1"/>
  <c r="J4463" i="1"/>
  <c r="J4464" i="1"/>
  <c r="J4465" i="1"/>
  <c r="J4466" i="1"/>
  <c r="J4467" i="1"/>
  <c r="J4468" i="1"/>
  <c r="J4469" i="1"/>
  <c r="J4470" i="1"/>
  <c r="J4471" i="1"/>
  <c r="J4472" i="1"/>
  <c r="J4473" i="1"/>
  <c r="J4474" i="1"/>
  <c r="J4475" i="1"/>
  <c r="J4476" i="1"/>
  <c r="J4477" i="1"/>
  <c r="J4478" i="1"/>
  <c r="J4479" i="1"/>
  <c r="J4480" i="1"/>
  <c r="J4481" i="1"/>
  <c r="J4482" i="1"/>
  <c r="J4483" i="1"/>
  <c r="J4484" i="1"/>
  <c r="J4485" i="1"/>
  <c r="J4486" i="1"/>
  <c r="J4487" i="1"/>
  <c r="J4488" i="1"/>
  <c r="J4489" i="1"/>
  <c r="J4490" i="1"/>
  <c r="J4491" i="1"/>
  <c r="J4492" i="1"/>
  <c r="J4493" i="1"/>
  <c r="J4494" i="1"/>
  <c r="J4495" i="1"/>
  <c r="J4497" i="1"/>
  <c r="J4498" i="1"/>
  <c r="J4499" i="1"/>
  <c r="J4500" i="1"/>
  <c r="J4501" i="1"/>
  <c r="J4504" i="1"/>
  <c r="J4505" i="1"/>
  <c r="J4506" i="1"/>
  <c r="J4507" i="1"/>
  <c r="J4508" i="1"/>
  <c r="J4509" i="1"/>
  <c r="J4510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3" i="1"/>
  <c r="J4524" i="1"/>
  <c r="J4525" i="1"/>
  <c r="J4526" i="1"/>
  <c r="J4527" i="1"/>
  <c r="J4528" i="1"/>
  <c r="J4529" i="1"/>
  <c r="J4530" i="1"/>
  <c r="J4531" i="1"/>
  <c r="J4532" i="1"/>
  <c r="J4533" i="1"/>
  <c r="J4534" i="1"/>
  <c r="J4535" i="1"/>
  <c r="J4536" i="1"/>
  <c r="J4538" i="1"/>
  <c r="J4539" i="1"/>
  <c r="J4540" i="1"/>
  <c r="J4541" i="1"/>
  <c r="J4542" i="1"/>
  <c r="J4543" i="1"/>
  <c r="J4544" i="1"/>
  <c r="J4545" i="1"/>
  <c r="J4546" i="1"/>
  <c r="J4547" i="1"/>
  <c r="J4548" i="1"/>
  <c r="J4549" i="1"/>
  <c r="J4550" i="1"/>
  <c r="J4551" i="1"/>
  <c r="J4552" i="1"/>
  <c r="J4553" i="1"/>
  <c r="J4554" i="1"/>
  <c r="J4555" i="1"/>
  <c r="J4556" i="1"/>
  <c r="J4557" i="1"/>
  <c r="J4558" i="1"/>
  <c r="J4559" i="1"/>
  <c r="J4560" i="1"/>
  <c r="J4561" i="1"/>
  <c r="J4563" i="1"/>
  <c r="J4564" i="1"/>
  <c r="J4565" i="1"/>
  <c r="J4566" i="1"/>
  <c r="J4567" i="1"/>
  <c r="J4568" i="1"/>
  <c r="J4569" i="1"/>
  <c r="J4570" i="1"/>
  <c r="J4571" i="1"/>
  <c r="J4572" i="1"/>
  <c r="J4573" i="1"/>
  <c r="J4574" i="1"/>
  <c r="J4575" i="1"/>
  <c r="J4576" i="1"/>
  <c r="J4577" i="1"/>
  <c r="J4578" i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2" i="1"/>
  <c r="J4593" i="1"/>
  <c r="J4594" i="1"/>
  <c r="J4595" i="1"/>
  <c r="J4596" i="1"/>
  <c r="J4597" i="1"/>
  <c r="J4598" i="1"/>
  <c r="J4599" i="1"/>
  <c r="J4601" i="1"/>
  <c r="J4602" i="1"/>
  <c r="J4603" i="1"/>
  <c r="J4604" i="1"/>
  <c r="J4605" i="1"/>
  <c r="J4607" i="1"/>
  <c r="J4608" i="1"/>
  <c r="J4609" i="1"/>
  <c r="J4610" i="1"/>
  <c r="J4611" i="1"/>
  <c r="J4612" i="1"/>
  <c r="J4613" i="1"/>
  <c r="J4614" i="1"/>
  <c r="J4615" i="1"/>
  <c r="J4616" i="1"/>
  <c r="J4617" i="1"/>
  <c r="J4618" i="1"/>
  <c r="J4619" i="1"/>
  <c r="J4620" i="1"/>
  <c r="J4621" i="1"/>
  <c r="J4622" i="1"/>
  <c r="J4623" i="1"/>
  <c r="J4624" i="1"/>
  <c r="J4625" i="1"/>
  <c r="J4626" i="1"/>
  <c r="J4627" i="1"/>
  <c r="J4628" i="1"/>
  <c r="J4630" i="1"/>
  <c r="J4631" i="1"/>
  <c r="J4632" i="1"/>
  <c r="J4633" i="1"/>
  <c r="J4634" i="1"/>
  <c r="J4635" i="1"/>
  <c r="J4636" i="1"/>
  <c r="J4637" i="1"/>
  <c r="J4639" i="1"/>
  <c r="J4640" i="1"/>
  <c r="J4641" i="1"/>
  <c r="J4642" i="1"/>
  <c r="J4643" i="1"/>
  <c r="J4645" i="1"/>
  <c r="J4646" i="1"/>
  <c r="J4647" i="1"/>
  <c r="J4648" i="1"/>
  <c r="J4649" i="1"/>
  <c r="J4650" i="1"/>
  <c r="J4651" i="1"/>
  <c r="J4652" i="1"/>
  <c r="J4653" i="1"/>
  <c r="J4654" i="1"/>
  <c r="J4655" i="1"/>
  <c r="J4656" i="1"/>
  <c r="J4657" i="1"/>
  <c r="J4658" i="1"/>
  <c r="J4659" i="1"/>
  <c r="J4660" i="1"/>
  <c r="J4661" i="1"/>
  <c r="J4662" i="1"/>
  <c r="J4663" i="1"/>
  <c r="J4664" i="1"/>
  <c r="J4665" i="1"/>
  <c r="J4666" i="1"/>
  <c r="J4667" i="1"/>
  <c r="J4668" i="1"/>
  <c r="J4669" i="1"/>
  <c r="J4670" i="1"/>
  <c r="J4671" i="1"/>
  <c r="J4672" i="1"/>
  <c r="J4673" i="1"/>
  <c r="J4674" i="1"/>
  <c r="J4675" i="1"/>
  <c r="J4676" i="1"/>
  <c r="J4677" i="1"/>
  <c r="J4678" i="1"/>
  <c r="J4680" i="1"/>
  <c r="J4681" i="1"/>
  <c r="J4682" i="1"/>
  <c r="J4683" i="1"/>
  <c r="J4684" i="1"/>
  <c r="J4685" i="1"/>
  <c r="J4686" i="1"/>
  <c r="J4687" i="1"/>
  <c r="J4688" i="1"/>
  <c r="J4689" i="1"/>
  <c r="J4690" i="1"/>
  <c r="J4691" i="1"/>
  <c r="J4692" i="1"/>
  <c r="J4693" i="1"/>
  <c r="J4694" i="1"/>
  <c r="J4695" i="1"/>
  <c r="J4696" i="1"/>
  <c r="J4697" i="1"/>
  <c r="J4698" i="1"/>
  <c r="J4699" i="1"/>
  <c r="J4702" i="1"/>
  <c r="J4703" i="1"/>
  <c r="J4704" i="1"/>
  <c r="J4706" i="1"/>
  <c r="J4707" i="1"/>
  <c r="J4708" i="1"/>
  <c r="J4709" i="1"/>
  <c r="J4710" i="1"/>
  <c r="J4711" i="1"/>
  <c r="J4712" i="1"/>
  <c r="J4713" i="1"/>
  <c r="J4714" i="1"/>
  <c r="J4715" i="1"/>
  <c r="J4716" i="1"/>
  <c r="J4717" i="1"/>
  <c r="J4719" i="1"/>
  <c r="J4720" i="1"/>
  <c r="J4721" i="1"/>
  <c r="J4722" i="1"/>
  <c r="J4723" i="1"/>
  <c r="J4724" i="1"/>
  <c r="J4725" i="1"/>
  <c r="J4726" i="1"/>
  <c r="J4727" i="1"/>
  <c r="J4728" i="1"/>
  <c r="J4729" i="1"/>
  <c r="J4730" i="1"/>
  <c r="J4731" i="1"/>
  <c r="J4732" i="1"/>
  <c r="J4734" i="1"/>
  <c r="J4735" i="1"/>
  <c r="J4736" i="1"/>
  <c r="J4737" i="1"/>
  <c r="J4738" i="1"/>
  <c r="J4739" i="1"/>
  <c r="J4741" i="1"/>
  <c r="J4744" i="1"/>
  <c r="J4745" i="1"/>
  <c r="J4746" i="1"/>
  <c r="J4747" i="1"/>
  <c r="J4748" i="1"/>
  <c r="J4749" i="1"/>
  <c r="J4750" i="1"/>
  <c r="J4751" i="1"/>
  <c r="J4752" i="1"/>
  <c r="J4753" i="1"/>
  <c r="J4754" i="1"/>
  <c r="J4755" i="1"/>
  <c r="J4756" i="1"/>
  <c r="J4757" i="1"/>
  <c r="J4759" i="1"/>
  <c r="J4760" i="1"/>
  <c r="J4761" i="1"/>
  <c r="J4762" i="1"/>
  <c r="J4763" i="1"/>
  <c r="J4764" i="1"/>
  <c r="J4765" i="1"/>
  <c r="J4766" i="1"/>
  <c r="J4767" i="1"/>
  <c r="J4768" i="1"/>
  <c r="J4769" i="1"/>
  <c r="J4770" i="1"/>
  <c r="J4771" i="1"/>
  <c r="J4772" i="1"/>
  <c r="J4773" i="1"/>
  <c r="J4774" i="1"/>
  <c r="J4775" i="1"/>
  <c r="J4776" i="1"/>
  <c r="J4777" i="1"/>
  <c r="J4778" i="1"/>
  <c r="J4779" i="1"/>
  <c r="J4780" i="1"/>
  <c r="J4781" i="1"/>
  <c r="J4782" i="1"/>
  <c r="J4783" i="1"/>
  <c r="J4784" i="1"/>
  <c r="J4785" i="1"/>
  <c r="J4788" i="1"/>
  <c r="J4789" i="1"/>
  <c r="J4790" i="1"/>
  <c r="J4791" i="1"/>
  <c r="J4792" i="1"/>
  <c r="J4793" i="1"/>
  <c r="J4794" i="1"/>
  <c r="J4795" i="1"/>
  <c r="J4796" i="1"/>
  <c r="J4797" i="1"/>
  <c r="J4799" i="1"/>
  <c r="J4800" i="1"/>
  <c r="J4801" i="1"/>
  <c r="J4802" i="1"/>
  <c r="J4803" i="1"/>
  <c r="J4804" i="1"/>
  <c r="J4806" i="1"/>
  <c r="J4807" i="1"/>
  <c r="J4808" i="1"/>
  <c r="J4809" i="1"/>
  <c r="J4810" i="1"/>
  <c r="J4811" i="1"/>
  <c r="J4812" i="1"/>
  <c r="J4813" i="1"/>
  <c r="J4814" i="1"/>
  <c r="J4815" i="1"/>
  <c r="J4816" i="1"/>
  <c r="J4817" i="1"/>
  <c r="J4818" i="1"/>
  <c r="J4819" i="1"/>
  <c r="J4820" i="1"/>
  <c r="J4821" i="1"/>
  <c r="J4822" i="1"/>
  <c r="J4823" i="1"/>
  <c r="J4824" i="1"/>
  <c r="J4825" i="1"/>
  <c r="J4826" i="1"/>
  <c r="J4827" i="1"/>
  <c r="J4828" i="1"/>
  <c r="J4829" i="1"/>
  <c r="J4830" i="1"/>
  <c r="J4831" i="1"/>
  <c r="J4832" i="1"/>
  <c r="J4833" i="1"/>
  <c r="J4834" i="1"/>
  <c r="J4835" i="1"/>
  <c r="J4836" i="1"/>
  <c r="J4837" i="1"/>
  <c r="J4838" i="1"/>
  <c r="J4839" i="1"/>
  <c r="J4840" i="1"/>
  <c r="J4841" i="1"/>
  <c r="J4842" i="1"/>
  <c r="J4843" i="1"/>
  <c r="J4844" i="1"/>
  <c r="J4845" i="1"/>
  <c r="J4846" i="1"/>
  <c r="J4847" i="1"/>
  <c r="J4848" i="1"/>
  <c r="J4849" i="1"/>
  <c r="J4850" i="1"/>
  <c r="J4851" i="1"/>
  <c r="J4852" i="1"/>
  <c r="J4853" i="1"/>
  <c r="J4854" i="1"/>
  <c r="J4855" i="1"/>
  <c r="J4856" i="1"/>
  <c r="J4857" i="1"/>
  <c r="J4858" i="1"/>
  <c r="J4859" i="1"/>
  <c r="J4860" i="1"/>
  <c r="J4861" i="1"/>
  <c r="J4862" i="1"/>
  <c r="J4863" i="1"/>
  <c r="J4864" i="1"/>
  <c r="J4865" i="1"/>
  <c r="J4866" i="1"/>
  <c r="J4867" i="1"/>
  <c r="J4868" i="1"/>
  <c r="J4869" i="1"/>
  <c r="J4870" i="1"/>
  <c r="J4871" i="1"/>
  <c r="J4872" i="1"/>
  <c r="J4873" i="1"/>
  <c r="J4874" i="1"/>
  <c r="J4875" i="1"/>
  <c r="J4876" i="1"/>
  <c r="J4877" i="1"/>
  <c r="J4878" i="1"/>
  <c r="J4879" i="1"/>
  <c r="J4880" i="1"/>
  <c r="J4881" i="1"/>
  <c r="J4884" i="1"/>
  <c r="J4885" i="1"/>
  <c r="J4886" i="1"/>
  <c r="J4887" i="1"/>
  <c r="J4888" i="1"/>
  <c r="J4889" i="1"/>
  <c r="J4890" i="1"/>
  <c r="J4891" i="1"/>
  <c r="J4892" i="1"/>
  <c r="J4893" i="1"/>
  <c r="J4894" i="1"/>
  <c r="J4895" i="1"/>
  <c r="J4896" i="1"/>
  <c r="J4897" i="1"/>
  <c r="J4898" i="1"/>
  <c r="J4899" i="1"/>
  <c r="J4900" i="1"/>
  <c r="J4902" i="1"/>
  <c r="J4903" i="1"/>
  <c r="J4904" i="1"/>
  <c r="J4906" i="1"/>
  <c r="J4907" i="1"/>
  <c r="J4908" i="1"/>
  <c r="J4909" i="1"/>
  <c r="J4910" i="1"/>
  <c r="J4911" i="1"/>
  <c r="J4912" i="1"/>
  <c r="J4913" i="1"/>
  <c r="J4914" i="1"/>
  <c r="J4915" i="1"/>
  <c r="J4916" i="1"/>
  <c r="J4917" i="1"/>
  <c r="J4918" i="1"/>
  <c r="J4919" i="1"/>
  <c r="J4920" i="1"/>
  <c r="J4922" i="1"/>
  <c r="J4923" i="1"/>
  <c r="J4924" i="1"/>
  <c r="J4925" i="1"/>
  <c r="J4926" i="1"/>
  <c r="J4928" i="1"/>
  <c r="J4929" i="1"/>
  <c r="J4930" i="1"/>
  <c r="J4931" i="1"/>
  <c r="J4932" i="1"/>
  <c r="J4933" i="1"/>
  <c r="J4934" i="1"/>
  <c r="J4935" i="1"/>
  <c r="J4936" i="1"/>
  <c r="J4937" i="1"/>
  <c r="J4938" i="1"/>
  <c r="J4939" i="1"/>
  <c r="J4940" i="1"/>
  <c r="J4941" i="1"/>
  <c r="J4942" i="1"/>
  <c r="J4943" i="1"/>
  <c r="J4944" i="1"/>
  <c r="J4946" i="1"/>
  <c r="J4947" i="1"/>
  <c r="J4948" i="1"/>
  <c r="J4949" i="1"/>
  <c r="J4950" i="1"/>
  <c r="J4951" i="1"/>
  <c r="J4952" i="1"/>
  <c r="J4953" i="1"/>
  <c r="J4954" i="1"/>
  <c r="J4955" i="1"/>
  <c r="J4956" i="1"/>
  <c r="J4957" i="1"/>
  <c r="J4958" i="1"/>
  <c r="J4959" i="1"/>
  <c r="J4960" i="1"/>
  <c r="J4961" i="1"/>
  <c r="J4962" i="1"/>
  <c r="J4963" i="1"/>
  <c r="J4964" i="1"/>
  <c r="J4965" i="1"/>
  <c r="J4966" i="1"/>
  <c r="J4967" i="1"/>
  <c r="J4968" i="1"/>
  <c r="J4969" i="1"/>
  <c r="J4970" i="1"/>
  <c r="J4971" i="1"/>
  <c r="J4973" i="1"/>
  <c r="J4974" i="1"/>
  <c r="J4975" i="1"/>
  <c r="J4976" i="1"/>
  <c r="J4977" i="1"/>
  <c r="J4978" i="1"/>
  <c r="J4979" i="1"/>
  <c r="J4980" i="1"/>
  <c r="J4981" i="1"/>
  <c r="J4982" i="1"/>
  <c r="J4983" i="1"/>
  <c r="J4984" i="1"/>
  <c r="J4985" i="1"/>
  <c r="J4986" i="1"/>
  <c r="J4987" i="1"/>
  <c r="J4988" i="1"/>
  <c r="J4989" i="1"/>
  <c r="J4990" i="1"/>
  <c r="J4991" i="1"/>
  <c r="J4992" i="1"/>
  <c r="J4993" i="1"/>
  <c r="J4994" i="1"/>
  <c r="J4995" i="1"/>
  <c r="J4996" i="1"/>
  <c r="J4997" i="1"/>
  <c r="J4998" i="1"/>
  <c r="J4999" i="1"/>
  <c r="J5000" i="1"/>
  <c r="J5001" i="1"/>
  <c r="J5002" i="1"/>
  <c r="J5003" i="1"/>
  <c r="J5004" i="1"/>
  <c r="J5005" i="1"/>
  <c r="J5006" i="1"/>
  <c r="J5007" i="1"/>
  <c r="J5008" i="1"/>
  <c r="J5009" i="1"/>
  <c r="J5011" i="1"/>
  <c r="J5012" i="1"/>
  <c r="J5013" i="1"/>
  <c r="J5014" i="1"/>
  <c r="J5015" i="1"/>
  <c r="J5016" i="1"/>
  <c r="J5017" i="1"/>
  <c r="J5018" i="1"/>
  <c r="J5019" i="1"/>
  <c r="J5020" i="1"/>
  <c r="J5021" i="1"/>
  <c r="J5022" i="1"/>
  <c r="J5023" i="1"/>
  <c r="J5024" i="1"/>
  <c r="J5025" i="1"/>
  <c r="J5026" i="1"/>
  <c r="J5027" i="1"/>
  <c r="J5028" i="1"/>
  <c r="J5029" i="1"/>
  <c r="J5030" i="1"/>
  <c r="J5031" i="1"/>
  <c r="J5032" i="1"/>
  <c r="J5033" i="1"/>
  <c r="J5034" i="1"/>
  <c r="J5035" i="1"/>
  <c r="J5036" i="1"/>
  <c r="J5037" i="1"/>
  <c r="J5038" i="1"/>
  <c r="J5039" i="1"/>
  <c r="J5040" i="1"/>
  <c r="J5041" i="1"/>
  <c r="J5042" i="1"/>
  <c r="J5043" i="1"/>
  <c r="J5044" i="1"/>
  <c r="J5045" i="1"/>
  <c r="J5046" i="1"/>
  <c r="J5047" i="1"/>
  <c r="J5048" i="1"/>
  <c r="J5050" i="1"/>
  <c r="J5051" i="1"/>
  <c r="J5052" i="1"/>
  <c r="J5053" i="1"/>
  <c r="J5054" i="1"/>
  <c r="J5055" i="1"/>
  <c r="J5056" i="1"/>
  <c r="J5057" i="1"/>
  <c r="J5058" i="1"/>
  <c r="J5059" i="1"/>
  <c r="J5060" i="1"/>
  <c r="J5061" i="1"/>
  <c r="J5062" i="1"/>
  <c r="J5063" i="1"/>
  <c r="J5064" i="1"/>
  <c r="J5065" i="1"/>
  <c r="J5066" i="1"/>
  <c r="J5067" i="1"/>
  <c r="J5068" i="1"/>
  <c r="J5069" i="1"/>
  <c r="J5070" i="1"/>
  <c r="J5071" i="1"/>
  <c r="J5072" i="1"/>
  <c r="J5073" i="1"/>
  <c r="J5074" i="1"/>
  <c r="J5075" i="1"/>
  <c r="J5076" i="1"/>
  <c r="J5077" i="1"/>
  <c r="J5078" i="1"/>
  <c r="J5079" i="1"/>
  <c r="J5080" i="1"/>
  <c r="J5081" i="1"/>
  <c r="J5082" i="1"/>
  <c r="J5083" i="1"/>
  <c r="J5084" i="1"/>
  <c r="J5085" i="1"/>
  <c r="J5086" i="1"/>
  <c r="J5087" i="1"/>
  <c r="J5088" i="1"/>
  <c r="J5089" i="1"/>
  <c r="J5090" i="1"/>
  <c r="J5091" i="1"/>
  <c r="J5092" i="1"/>
  <c r="J5093" i="1"/>
  <c r="J5094" i="1"/>
  <c r="J5095" i="1"/>
  <c r="J5096" i="1"/>
  <c r="J5097" i="1"/>
  <c r="J5098" i="1"/>
  <c r="J5099" i="1"/>
  <c r="J5100" i="1"/>
  <c r="J5101" i="1"/>
  <c r="J5102" i="1"/>
  <c r="J5103" i="1"/>
  <c r="J5105" i="1"/>
  <c r="J5106" i="1"/>
  <c r="J5107" i="1"/>
  <c r="J5108" i="1"/>
  <c r="J5109" i="1"/>
  <c r="J5110" i="1"/>
  <c r="J5112" i="1"/>
  <c r="J5113" i="1"/>
  <c r="J5114" i="1"/>
  <c r="J5115" i="1"/>
  <c r="J5116" i="1"/>
  <c r="J5117" i="1"/>
  <c r="J5118" i="1"/>
  <c r="J5119" i="1"/>
  <c r="J5120" i="1"/>
  <c r="J5121" i="1"/>
  <c r="J5122" i="1"/>
  <c r="J5123" i="1"/>
  <c r="J5124" i="1"/>
  <c r="J5125" i="1"/>
  <c r="J5126" i="1"/>
  <c r="J5127" i="1"/>
  <c r="J5129" i="1"/>
  <c r="J5130" i="1"/>
  <c r="J5131" i="1"/>
  <c r="J5132" i="1"/>
  <c r="J5133" i="1"/>
  <c r="J5134" i="1"/>
  <c r="J5135" i="1"/>
  <c r="J5137" i="1"/>
  <c r="J5138" i="1"/>
  <c r="J5139" i="1"/>
  <c r="J5140" i="1"/>
  <c r="J5141" i="1"/>
  <c r="J5142" i="1"/>
  <c r="J5143" i="1"/>
  <c r="J5146" i="1"/>
  <c r="J5147" i="1"/>
  <c r="J5148" i="1"/>
  <c r="J5149" i="1"/>
  <c r="J5150" i="1"/>
  <c r="J5151" i="1"/>
  <c r="J5152" i="1"/>
  <c r="J5153" i="1"/>
  <c r="J5154" i="1"/>
  <c r="J5155" i="1"/>
  <c r="J5156" i="1"/>
  <c r="J5157" i="1"/>
  <c r="J5158" i="1"/>
  <c r="J5159" i="1"/>
  <c r="J5160" i="1"/>
  <c r="J5162" i="1"/>
  <c r="J5163" i="1"/>
  <c r="J5164" i="1"/>
  <c r="J5165" i="1"/>
  <c r="J5166" i="1"/>
  <c r="J5167" i="1"/>
  <c r="J5169" i="1"/>
  <c r="J5170" i="1"/>
  <c r="J5171" i="1"/>
  <c r="J5172" i="1"/>
  <c r="J5173" i="1"/>
  <c r="J5174" i="1"/>
  <c r="J5175" i="1"/>
  <c r="J5176" i="1"/>
  <c r="J5177" i="1"/>
  <c r="J5179" i="1"/>
  <c r="J5180" i="1"/>
  <c r="J5181" i="1"/>
  <c r="J5182" i="1"/>
  <c r="J5183" i="1"/>
  <c r="J5184" i="1"/>
  <c r="J5185" i="1"/>
  <c r="J5186" i="1"/>
  <c r="J5187" i="1"/>
  <c r="J5188" i="1"/>
  <c r="J5189" i="1"/>
  <c r="J5190" i="1"/>
  <c r="J5191" i="1"/>
  <c r="J5192" i="1"/>
  <c r="J5193" i="1"/>
  <c r="J5194" i="1"/>
  <c r="J5195" i="1"/>
  <c r="J5196" i="1"/>
  <c r="J5197" i="1"/>
  <c r="J5198" i="1"/>
  <c r="J5199" i="1"/>
  <c r="J5200" i="1"/>
  <c r="J5201" i="1"/>
  <c r="J5202" i="1"/>
  <c r="J5203" i="1"/>
  <c r="J5204" i="1"/>
  <c r="J5205" i="1"/>
  <c r="J5206" i="1"/>
  <c r="J5207" i="1"/>
  <c r="J5208" i="1"/>
  <c r="J5209" i="1"/>
  <c r="J5210" i="1"/>
  <c r="J5211" i="1"/>
  <c r="J5212" i="1"/>
  <c r="J5214" i="1"/>
  <c r="J5215" i="1"/>
  <c r="J5216" i="1"/>
  <c r="J5217" i="1"/>
  <c r="J5218" i="1"/>
  <c r="J5219" i="1"/>
  <c r="J5220" i="1"/>
  <c r="J5221" i="1"/>
  <c r="J5222" i="1"/>
  <c r="J5223" i="1"/>
  <c r="J5224" i="1"/>
  <c r="J5225" i="1"/>
  <c r="J5226" i="1"/>
  <c r="J5227" i="1"/>
  <c r="J5228" i="1"/>
  <c r="J5229" i="1"/>
  <c r="J5230" i="1"/>
  <c r="J5231" i="1"/>
  <c r="J5232" i="1"/>
  <c r="J5233" i="1"/>
  <c r="J5234" i="1"/>
  <c r="J5235" i="1"/>
  <c r="J5236" i="1"/>
  <c r="J5237" i="1"/>
  <c r="J5238" i="1"/>
  <c r="J5239" i="1"/>
  <c r="J5240" i="1"/>
  <c r="J5241" i="1"/>
  <c r="J5242" i="1"/>
  <c r="J5243" i="1"/>
  <c r="J5244" i="1"/>
  <c r="J5245" i="1"/>
  <c r="J5246" i="1"/>
  <c r="J5247" i="1"/>
  <c r="J5248" i="1"/>
  <c r="J5249" i="1"/>
  <c r="J5250" i="1"/>
  <c r="J5251" i="1"/>
  <c r="J5252" i="1"/>
  <c r="J5253" i="1"/>
  <c r="J5254" i="1"/>
  <c r="J5255" i="1"/>
  <c r="J5256" i="1"/>
  <c r="J5257" i="1"/>
  <c r="J5258" i="1"/>
  <c r="J5259" i="1"/>
  <c r="J5260" i="1"/>
  <c r="J5261" i="1"/>
  <c r="J5262" i="1"/>
  <c r="J5263" i="1"/>
  <c r="J5264" i="1"/>
  <c r="J5265" i="1"/>
  <c r="J5266" i="1"/>
  <c r="J5267" i="1"/>
  <c r="J5268" i="1"/>
  <c r="J5269" i="1"/>
  <c r="J5270" i="1"/>
  <c r="J5271" i="1"/>
  <c r="J5272" i="1"/>
  <c r="J5273" i="1"/>
  <c r="J5274" i="1"/>
  <c r="J5275" i="1"/>
  <c r="J5276" i="1"/>
  <c r="J5277" i="1"/>
  <c r="J5278" i="1"/>
  <c r="J5279" i="1"/>
  <c r="J5280" i="1"/>
  <c r="J5281" i="1"/>
  <c r="J5282" i="1"/>
  <c r="J5283" i="1"/>
  <c r="J5284" i="1"/>
  <c r="J5285" i="1"/>
  <c r="J5286" i="1"/>
  <c r="J5287" i="1"/>
  <c r="J5288" i="1"/>
  <c r="J5289" i="1"/>
  <c r="J5290" i="1"/>
  <c r="J5292" i="1"/>
  <c r="J5293" i="1"/>
  <c r="J5294" i="1"/>
  <c r="J5296" i="1"/>
  <c r="J5297" i="1"/>
  <c r="J5298" i="1"/>
  <c r="J5299" i="1"/>
  <c r="J5300" i="1"/>
  <c r="J5301" i="1"/>
  <c r="J5302" i="1"/>
  <c r="J5303" i="1"/>
  <c r="J5304" i="1"/>
  <c r="J5305" i="1"/>
  <c r="J5306" i="1"/>
  <c r="J5307" i="1"/>
  <c r="J5308" i="1"/>
  <c r="J5309" i="1"/>
  <c r="J5311" i="1"/>
  <c r="J5312" i="1"/>
  <c r="J5313" i="1"/>
  <c r="J5314" i="1"/>
  <c r="J5315" i="1"/>
  <c r="J5316" i="1"/>
  <c r="J5317" i="1"/>
  <c r="J5318" i="1"/>
  <c r="J5319" i="1"/>
  <c r="J5320" i="1"/>
  <c r="J5321" i="1"/>
  <c r="J5322" i="1"/>
  <c r="J5323" i="1"/>
  <c r="J5324" i="1"/>
  <c r="J5325" i="1"/>
  <c r="J5326" i="1"/>
  <c r="J5327" i="1"/>
  <c r="J5328" i="1"/>
  <c r="J5329" i="1"/>
  <c r="J5330" i="1"/>
  <c r="J5331" i="1"/>
  <c r="J5332" i="1"/>
  <c r="J5333" i="1"/>
  <c r="J5334" i="1"/>
  <c r="J5335" i="1"/>
  <c r="J5336" i="1"/>
  <c r="J5337" i="1"/>
  <c r="J5338" i="1"/>
  <c r="J5339" i="1"/>
  <c r="J5340" i="1"/>
  <c r="J5341" i="1"/>
  <c r="J5342" i="1"/>
  <c r="J5344" i="1"/>
  <c r="J5345" i="1"/>
  <c r="J5346" i="1"/>
  <c r="J5347" i="1"/>
  <c r="J5348" i="1"/>
  <c r="J5349" i="1"/>
  <c r="J5351" i="1"/>
  <c r="J5352" i="1"/>
  <c r="J5353" i="1"/>
  <c r="J5354" i="1"/>
  <c r="J5355" i="1"/>
  <c r="J5356" i="1"/>
  <c r="J5357" i="1"/>
  <c r="J5358" i="1"/>
  <c r="J5359" i="1"/>
  <c r="J5360" i="1"/>
  <c r="J5361" i="1"/>
  <c r="J5362" i="1"/>
  <c r="J5364" i="1"/>
  <c r="J5365" i="1"/>
  <c r="J5366" i="1"/>
  <c r="J5367" i="1"/>
  <c r="J5368" i="1"/>
  <c r="J5369" i="1"/>
  <c r="J5370" i="1"/>
  <c r="J5371" i="1"/>
  <c r="J5372" i="1"/>
  <c r="J5373" i="1"/>
  <c r="J5374" i="1"/>
  <c r="J5375" i="1"/>
  <c r="J5376" i="1"/>
  <c r="J5377" i="1"/>
  <c r="J5378" i="1"/>
  <c r="J5379" i="1"/>
  <c r="J5380" i="1"/>
  <c r="J5381" i="1"/>
  <c r="J5382" i="1"/>
  <c r="J5383" i="1"/>
  <c r="J5384" i="1"/>
  <c r="J5385" i="1"/>
  <c r="J5386" i="1"/>
  <c r="J5387" i="1"/>
  <c r="J5388" i="1"/>
  <c r="J5389" i="1"/>
  <c r="J5390" i="1"/>
  <c r="J5391" i="1"/>
  <c r="J5392" i="1"/>
  <c r="J5393" i="1"/>
  <c r="J5394" i="1"/>
  <c r="J5395" i="1"/>
  <c r="J5396" i="1"/>
  <c r="J5397" i="1"/>
  <c r="J5398" i="1"/>
  <c r="J5399" i="1"/>
  <c r="J5400" i="1"/>
  <c r="J5401" i="1"/>
  <c r="J5403" i="1"/>
  <c r="J5404" i="1"/>
  <c r="J5405" i="1"/>
  <c r="J5406" i="1"/>
  <c r="J5407" i="1"/>
  <c r="J5408" i="1"/>
  <c r="J5409" i="1"/>
  <c r="J5410" i="1"/>
  <c r="J5411" i="1"/>
  <c r="J5412" i="1"/>
  <c r="J5414" i="1"/>
  <c r="J5415" i="1"/>
  <c r="J5416" i="1"/>
  <c r="J5417" i="1"/>
  <c r="J5418" i="1"/>
  <c r="J5419" i="1"/>
  <c r="J5420" i="1"/>
  <c r="J5421" i="1"/>
  <c r="J5422" i="1"/>
  <c r="J5423" i="1"/>
  <c r="J5424" i="1"/>
  <c r="J5425" i="1"/>
  <c r="J5426" i="1"/>
  <c r="J5427" i="1"/>
  <c r="J5428" i="1"/>
  <c r="J5429" i="1"/>
  <c r="J5430" i="1"/>
  <c r="J5431" i="1"/>
  <c r="J5432" i="1"/>
  <c r="J5433" i="1"/>
  <c r="J5434" i="1"/>
  <c r="J5435" i="1"/>
  <c r="J5436" i="1"/>
  <c r="J5437" i="1"/>
  <c r="J5438" i="1"/>
  <c r="J5439" i="1"/>
  <c r="J5440" i="1"/>
  <c r="J5441" i="1"/>
  <c r="J5442" i="1"/>
  <c r="J5443" i="1"/>
  <c r="J5444" i="1"/>
  <c r="J5446" i="1"/>
  <c r="J5447" i="1"/>
  <c r="J5448" i="1"/>
  <c r="J5449" i="1"/>
  <c r="J5450" i="1"/>
  <c r="J5451" i="1"/>
  <c r="J5452" i="1"/>
  <c r="J5453" i="1"/>
  <c r="J5454" i="1"/>
  <c r="J5455" i="1"/>
  <c r="J5456" i="1"/>
  <c r="J5457" i="1"/>
  <c r="J5458" i="1"/>
  <c r="J5459" i="1"/>
  <c r="J5460" i="1"/>
  <c r="J5461" i="1"/>
  <c r="J5462" i="1"/>
  <c r="J5463" i="1"/>
  <c r="J5464" i="1"/>
  <c r="J5465" i="1"/>
  <c r="J5466" i="1"/>
  <c r="J5468" i="1"/>
  <c r="J5469" i="1"/>
  <c r="J5470" i="1"/>
  <c r="J5471" i="1"/>
  <c r="J5472" i="1"/>
  <c r="J5473" i="1"/>
  <c r="J5474" i="1"/>
  <c r="J5475" i="1"/>
  <c r="J5476" i="1"/>
  <c r="J5477" i="1"/>
  <c r="J5478" i="1"/>
  <c r="J5479" i="1"/>
  <c r="J5480" i="1"/>
  <c r="J5481" i="1"/>
  <c r="J5482" i="1"/>
  <c r="J5483" i="1"/>
  <c r="J5484" i="1"/>
  <c r="J5485" i="1"/>
  <c r="J5486" i="1"/>
  <c r="J5487" i="1"/>
  <c r="J5488" i="1"/>
  <c r="J5489" i="1"/>
  <c r="J5490" i="1"/>
  <c r="J5491" i="1"/>
  <c r="J5492" i="1"/>
  <c r="J5493" i="1"/>
  <c r="J5494" i="1"/>
  <c r="J5495" i="1"/>
  <c r="J5496" i="1"/>
  <c r="J5497" i="1"/>
  <c r="J5498" i="1"/>
  <c r="J5499" i="1"/>
  <c r="J5500" i="1"/>
  <c r="J5501" i="1"/>
  <c r="J5502" i="1"/>
  <c r="J5503" i="1"/>
  <c r="J5505" i="1"/>
  <c r="J5506" i="1"/>
  <c r="J5507" i="1"/>
  <c r="J5508" i="1"/>
  <c r="J5509" i="1"/>
  <c r="J5510" i="1"/>
  <c r="J5511" i="1"/>
  <c r="J5512" i="1"/>
  <c r="J5513" i="1"/>
  <c r="J5514" i="1"/>
  <c r="J5515" i="1"/>
  <c r="J5516" i="1"/>
  <c r="J5517" i="1"/>
  <c r="J5518" i="1"/>
  <c r="J5519" i="1"/>
  <c r="J5520" i="1"/>
  <c r="J5521" i="1"/>
  <c r="J5522" i="1"/>
  <c r="J5523" i="1"/>
  <c r="J5524" i="1"/>
  <c r="J5525" i="1"/>
  <c r="J5527" i="1"/>
  <c r="J5528" i="1"/>
  <c r="J5529" i="1"/>
  <c r="J5530" i="1"/>
  <c r="J5531" i="1"/>
  <c r="J5532" i="1"/>
  <c r="J5533" i="1"/>
  <c r="J5534" i="1"/>
  <c r="J5535" i="1"/>
  <c r="J5536" i="1"/>
  <c r="J5537" i="1"/>
  <c r="J5538" i="1"/>
  <c r="J5539" i="1"/>
  <c r="J5541" i="1"/>
  <c r="J5542" i="1"/>
  <c r="J5543" i="1"/>
  <c r="J5544" i="1"/>
  <c r="J5545" i="1"/>
  <c r="J5546" i="1"/>
  <c r="J5547" i="1"/>
  <c r="J5548" i="1"/>
  <c r="J5549" i="1"/>
  <c r="J5550" i="1"/>
  <c r="J5551" i="1"/>
  <c r="J5552" i="1"/>
  <c r="J5553" i="1"/>
  <c r="J5554" i="1"/>
  <c r="J5555" i="1"/>
  <c r="J5556" i="1"/>
  <c r="J5557" i="1"/>
  <c r="J5558" i="1"/>
  <c r="J5559" i="1"/>
  <c r="J5560" i="1"/>
  <c r="J5561" i="1"/>
  <c r="J5562" i="1"/>
  <c r="J5563" i="1"/>
  <c r="J5564" i="1"/>
  <c r="J5565" i="1"/>
  <c r="J5566" i="1"/>
  <c r="J5567" i="1"/>
  <c r="J5568" i="1"/>
  <c r="J5569" i="1"/>
  <c r="J5570" i="1"/>
  <c r="J5572" i="1"/>
  <c r="J5573" i="1"/>
  <c r="J5574" i="1"/>
  <c r="J5575" i="1"/>
  <c r="J5576" i="1"/>
  <c r="J5577" i="1"/>
  <c r="J5578" i="1"/>
  <c r="J5579" i="1"/>
  <c r="J5580" i="1"/>
  <c r="J5581" i="1"/>
  <c r="J5582" i="1"/>
  <c r="J5583" i="1"/>
  <c r="J5584" i="1"/>
  <c r="J5585" i="1"/>
  <c r="J5586" i="1"/>
  <c r="J5587" i="1"/>
  <c r="J5588" i="1"/>
  <c r="J5589" i="1"/>
  <c r="J5590" i="1"/>
  <c r="J5591" i="1"/>
  <c r="J5592" i="1"/>
  <c r="J5593" i="1"/>
  <c r="J5594" i="1"/>
  <c r="J5595" i="1"/>
  <c r="J5596" i="1"/>
  <c r="J5598" i="1"/>
  <c r="J5599" i="1"/>
  <c r="J5600" i="1"/>
  <c r="J5601" i="1"/>
  <c r="J5602" i="1"/>
  <c r="J5603" i="1"/>
  <c r="J5604" i="1"/>
  <c r="J5605" i="1"/>
  <c r="J5606" i="1"/>
  <c r="J5607" i="1"/>
  <c r="J5608" i="1"/>
  <c r="J5609" i="1"/>
  <c r="J5610" i="1"/>
  <c r="J5611" i="1"/>
  <c r="J5613" i="1"/>
  <c r="J5614" i="1"/>
  <c r="J5615" i="1"/>
  <c r="J5616" i="1"/>
  <c r="J5617" i="1"/>
  <c r="J5618" i="1"/>
  <c r="J5619" i="1"/>
  <c r="J5620" i="1"/>
  <c r="J5621" i="1"/>
  <c r="J5622" i="1"/>
  <c r="J5623" i="1"/>
  <c r="J5624" i="1"/>
  <c r="J5626" i="1"/>
  <c r="J5627" i="1"/>
  <c r="J5628" i="1"/>
  <c r="J5629" i="1"/>
  <c r="J5630" i="1"/>
  <c r="J5631" i="1"/>
  <c r="J5632" i="1"/>
  <c r="J5633" i="1"/>
  <c r="J5634" i="1"/>
  <c r="J5635" i="1"/>
  <c r="J5636" i="1"/>
  <c r="J5637" i="1"/>
  <c r="J5638" i="1"/>
  <c r="J5639" i="1"/>
  <c r="J5640" i="1"/>
  <c r="J5642" i="1"/>
  <c r="J5643" i="1"/>
  <c r="J5644" i="1"/>
  <c r="J5645" i="1"/>
  <c r="J5646" i="1"/>
  <c r="J5648" i="1"/>
  <c r="J5649" i="1"/>
  <c r="J5650" i="1"/>
  <c r="J5651" i="1"/>
  <c r="J5652" i="1"/>
  <c r="J5653" i="1"/>
  <c r="J5654" i="1"/>
  <c r="J5655" i="1"/>
  <c r="J5656" i="1"/>
  <c r="J5657" i="1"/>
  <c r="J5658" i="1"/>
  <c r="J5659" i="1"/>
  <c r="J5660" i="1"/>
  <c r="J5661" i="1"/>
  <c r="J5662" i="1"/>
  <c r="J5663" i="1"/>
  <c r="J5664" i="1"/>
  <c r="J5665" i="1"/>
  <c r="J5666" i="1"/>
  <c r="J5667" i="1"/>
  <c r="J5668" i="1"/>
  <c r="J5669" i="1"/>
  <c r="J5670" i="1"/>
  <c r="J5671" i="1"/>
  <c r="J5672" i="1"/>
  <c r="J5673" i="1"/>
  <c r="J5674" i="1"/>
  <c r="J5675" i="1"/>
  <c r="J5676" i="1"/>
  <c r="J5677" i="1"/>
  <c r="J5679" i="1"/>
  <c r="J5680" i="1"/>
  <c r="J5681" i="1"/>
  <c r="J5682" i="1"/>
  <c r="J5683" i="1"/>
  <c r="J5684" i="1"/>
  <c r="J5685" i="1"/>
  <c r="J5686" i="1"/>
  <c r="J5687" i="1"/>
  <c r="J5688" i="1"/>
  <c r="J5689" i="1"/>
  <c r="J5690" i="1"/>
  <c r="J5694" i="1"/>
  <c r="J5695" i="1"/>
  <c r="J5696" i="1"/>
  <c r="J5697" i="1"/>
  <c r="J5699" i="1"/>
  <c r="J5700" i="1"/>
  <c r="J5701" i="1"/>
  <c r="J5702" i="1"/>
  <c r="J5703" i="1"/>
  <c r="J5704" i="1"/>
  <c r="J5705" i="1"/>
  <c r="J5706" i="1"/>
  <c r="J5707" i="1"/>
  <c r="J5708" i="1"/>
  <c r="J5709" i="1"/>
  <c r="J5710" i="1"/>
  <c r="J5711" i="1"/>
  <c r="J5713" i="1"/>
  <c r="J5714" i="1"/>
  <c r="J5715" i="1"/>
  <c r="J5716" i="1"/>
  <c r="J5717" i="1"/>
  <c r="J5718" i="1"/>
  <c r="J5719" i="1"/>
  <c r="J5720" i="1"/>
  <c r="J5721" i="1"/>
  <c r="J5722" i="1"/>
  <c r="J5723" i="1"/>
  <c r="J5724" i="1"/>
  <c r="J5725" i="1"/>
  <c r="J5726" i="1"/>
  <c r="J5727" i="1"/>
  <c r="J5728" i="1"/>
  <c r="J5729" i="1"/>
  <c r="J5730" i="1"/>
  <c r="J5731" i="1"/>
  <c r="J5732" i="1"/>
  <c r="J5733" i="1"/>
  <c r="J5734" i="1"/>
  <c r="J5735" i="1"/>
  <c r="J5736" i="1"/>
  <c r="J5737" i="1"/>
  <c r="J5738" i="1"/>
  <c r="J5739" i="1"/>
  <c r="J5740" i="1"/>
  <c r="J5741" i="1"/>
  <c r="J5742" i="1"/>
  <c r="J5743" i="1"/>
  <c r="J5744" i="1"/>
  <c r="J5745" i="1"/>
  <c r="J5746" i="1"/>
  <c r="J5747" i="1"/>
  <c r="J5748" i="1"/>
  <c r="J5749" i="1"/>
  <c r="J5750" i="1"/>
  <c r="J5751" i="1"/>
  <c r="J5752" i="1"/>
  <c r="J5753" i="1"/>
  <c r="J5754" i="1"/>
  <c r="J5755" i="1"/>
  <c r="J5756" i="1"/>
  <c r="J5757" i="1"/>
  <c r="J5758" i="1"/>
  <c r="J5759" i="1"/>
  <c r="J5760" i="1"/>
  <c r="J5762" i="1"/>
  <c r="J5763" i="1"/>
  <c r="J5764" i="1"/>
  <c r="J5765" i="1"/>
  <c r="J5766" i="1"/>
  <c r="J5768" i="1"/>
  <c r="J5769" i="1"/>
  <c r="J5770" i="1"/>
  <c r="J5771" i="1"/>
  <c r="J5772" i="1"/>
  <c r="J5773" i="1"/>
  <c r="J5774" i="1"/>
  <c r="J5775" i="1"/>
  <c r="J5776" i="1"/>
  <c r="J5777" i="1"/>
  <c r="J5779" i="1"/>
  <c r="J5780" i="1"/>
  <c r="J5781" i="1"/>
  <c r="J5782" i="1"/>
  <c r="J5783" i="1"/>
  <c r="J5784" i="1"/>
  <c r="J5785" i="1"/>
  <c r="J5786" i="1"/>
  <c r="J5787" i="1"/>
  <c r="J5788" i="1"/>
  <c r="J5789" i="1"/>
  <c r="J5790" i="1"/>
  <c r="J5791" i="1"/>
  <c r="J5792" i="1"/>
  <c r="J5793" i="1"/>
  <c r="J5795" i="1"/>
  <c r="J5796" i="1"/>
  <c r="J5797" i="1"/>
  <c r="J5798" i="1"/>
  <c r="J5799" i="1"/>
  <c r="J5800" i="1"/>
  <c r="J5801" i="1"/>
  <c r="J5802" i="1"/>
  <c r="J5803" i="1"/>
  <c r="J5804" i="1"/>
  <c r="J5805" i="1"/>
  <c r="J5807" i="1"/>
  <c r="J5808" i="1"/>
  <c r="J5809" i="1"/>
  <c r="J5810" i="1"/>
  <c r="J5812" i="1"/>
  <c r="J5813" i="1"/>
  <c r="J5814" i="1"/>
  <c r="J5815" i="1"/>
  <c r="J5816" i="1"/>
  <c r="J5817" i="1"/>
  <c r="J5818" i="1"/>
  <c r="J5819" i="1"/>
  <c r="J5820" i="1"/>
  <c r="J5821" i="1"/>
  <c r="J5822" i="1"/>
  <c r="J5823" i="1"/>
  <c r="J5824" i="1"/>
  <c r="J5825" i="1"/>
  <c r="J5826" i="1"/>
  <c r="J5827" i="1"/>
  <c r="J5828" i="1"/>
  <c r="J5830" i="1"/>
  <c r="J5831" i="1"/>
  <c r="J5832" i="1"/>
  <c r="J5833" i="1"/>
  <c r="J5834" i="1"/>
  <c r="J5835" i="1"/>
  <c r="J5836" i="1"/>
  <c r="J5837" i="1"/>
  <c r="J5838" i="1"/>
  <c r="J5839" i="1"/>
  <c r="J5840" i="1"/>
  <c r="J5842" i="1"/>
  <c r="J5843" i="1"/>
  <c r="J5844" i="1"/>
  <c r="J5845" i="1"/>
  <c r="J5846" i="1"/>
  <c r="J5847" i="1"/>
  <c r="J5848" i="1"/>
  <c r="J5849" i="1"/>
  <c r="J5850" i="1"/>
  <c r="J5851" i="1"/>
  <c r="J5852" i="1"/>
  <c r="J5853" i="1"/>
  <c r="J5854" i="1"/>
  <c r="J5856" i="1"/>
  <c r="J5857" i="1"/>
  <c r="J5858" i="1"/>
  <c r="J5859" i="1"/>
  <c r="J5860" i="1"/>
  <c r="J5861" i="1"/>
  <c r="J5862" i="1"/>
  <c r="J5863" i="1"/>
  <c r="J5864" i="1"/>
  <c r="J5865" i="1"/>
  <c r="J5866" i="1"/>
  <c r="J5867" i="1"/>
  <c r="J5868" i="1"/>
  <c r="J5869" i="1"/>
  <c r="J5870" i="1"/>
  <c r="J5871" i="1"/>
  <c r="J5872" i="1"/>
  <c r="J5873" i="1"/>
  <c r="J5874" i="1"/>
  <c r="J5875" i="1"/>
  <c r="J5876" i="1"/>
  <c r="J5877" i="1"/>
  <c r="J5879" i="1"/>
  <c r="J5880" i="1"/>
  <c r="J5881" i="1"/>
  <c r="J5882" i="1"/>
  <c r="J5883" i="1"/>
  <c r="J5884" i="1"/>
  <c r="J5886" i="1"/>
  <c r="J5887" i="1"/>
  <c r="J5888" i="1"/>
  <c r="J5889" i="1"/>
  <c r="J5890" i="1"/>
  <c r="J5891" i="1"/>
  <c r="J5892" i="1"/>
  <c r="J5893" i="1"/>
  <c r="J5894" i="1"/>
  <c r="J5895" i="1"/>
  <c r="J5896" i="1"/>
  <c r="J5897" i="1"/>
  <c r="J5898" i="1"/>
  <c r="J5899" i="1"/>
  <c r="J5900" i="1"/>
  <c r="J5901" i="1"/>
  <c r="J5902" i="1"/>
  <c r="J5903" i="1"/>
  <c r="J5904" i="1"/>
  <c r="J5905" i="1"/>
  <c r="J5906" i="1"/>
  <c r="J5907" i="1"/>
  <c r="J5908" i="1"/>
  <c r="J5909" i="1"/>
  <c r="J5910" i="1"/>
  <c r="J5911" i="1"/>
  <c r="J5912" i="1"/>
  <c r="J5913" i="1"/>
  <c r="J5914" i="1"/>
  <c r="J5915" i="1"/>
  <c r="J5916" i="1"/>
  <c r="J5917" i="1"/>
  <c r="J5918" i="1"/>
  <c r="J5919" i="1"/>
  <c r="J5920" i="1"/>
  <c r="J5921" i="1"/>
  <c r="J5922" i="1"/>
  <c r="J5923" i="1"/>
  <c r="J5924" i="1"/>
  <c r="J5925" i="1"/>
  <c r="J5926" i="1"/>
  <c r="J5927" i="1"/>
  <c r="J5929" i="1"/>
  <c r="J5930" i="1"/>
  <c r="J5931" i="1"/>
  <c r="J5932" i="1"/>
  <c r="J5933" i="1"/>
  <c r="J5934" i="1"/>
  <c r="J5935" i="1"/>
  <c r="J5936" i="1"/>
  <c r="J5937" i="1"/>
  <c r="J5938" i="1"/>
  <c r="J5939" i="1"/>
  <c r="J5940" i="1"/>
  <c r="J5941" i="1"/>
  <c r="J5942" i="1"/>
  <c r="J5943" i="1"/>
  <c r="J5944" i="1"/>
  <c r="J5945" i="1"/>
  <c r="J5946" i="1"/>
  <c r="J5947" i="1"/>
  <c r="J5948" i="1"/>
  <c r="J5949" i="1"/>
  <c r="J5950" i="1"/>
  <c r="J5951" i="1"/>
  <c r="J5952" i="1"/>
  <c r="J5953" i="1"/>
  <c r="J5954" i="1"/>
  <c r="J5955" i="1"/>
  <c r="J5956" i="1"/>
  <c r="J5957" i="1"/>
  <c r="J5958" i="1"/>
  <c r="J5959" i="1"/>
  <c r="J5960" i="1"/>
  <c r="J5961" i="1"/>
  <c r="J5962" i="1"/>
  <c r="J5963" i="1"/>
  <c r="J5964" i="1"/>
  <c r="J5965" i="1"/>
  <c r="J5966" i="1"/>
  <c r="J5967" i="1"/>
  <c r="J5968" i="1"/>
  <c r="J5969" i="1"/>
  <c r="J5970" i="1"/>
  <c r="J5971" i="1"/>
  <c r="J5972" i="1"/>
  <c r="J5973" i="1"/>
  <c r="J5974" i="1"/>
  <c r="J5975" i="1"/>
  <c r="J5976" i="1"/>
  <c r="J5977" i="1"/>
  <c r="J5978" i="1"/>
  <c r="J5979" i="1"/>
  <c r="J5980" i="1"/>
  <c r="J5981" i="1"/>
  <c r="J5982" i="1"/>
  <c r="J5983" i="1"/>
  <c r="J5984" i="1"/>
  <c r="J5985" i="1"/>
  <c r="J5986" i="1"/>
  <c r="J5987" i="1"/>
  <c r="J5988" i="1"/>
  <c r="J5989" i="1"/>
  <c r="J5990" i="1"/>
  <c r="J5991" i="1"/>
  <c r="J5992" i="1"/>
  <c r="J5993" i="1"/>
  <c r="J5994" i="1"/>
  <c r="J5995" i="1"/>
  <c r="J5996" i="1"/>
  <c r="J5997" i="1"/>
  <c r="J5998" i="1"/>
  <c r="J5999" i="1"/>
  <c r="J6000" i="1"/>
  <c r="J6001" i="1"/>
  <c r="J6002" i="1"/>
  <c r="J6003" i="1"/>
  <c r="J6004" i="1"/>
  <c r="J6005" i="1"/>
  <c r="J6006" i="1"/>
  <c r="J6007" i="1"/>
  <c r="J6008" i="1"/>
  <c r="J6009" i="1"/>
  <c r="J6010" i="1"/>
  <c r="J6011" i="1"/>
  <c r="J6012" i="1"/>
  <c r="J6013" i="1"/>
  <c r="J6014" i="1"/>
  <c r="J6015" i="1"/>
  <c r="J6016" i="1"/>
  <c r="J6017" i="1"/>
  <c r="J6018" i="1"/>
  <c r="J6019" i="1"/>
  <c r="J6020" i="1"/>
  <c r="J6021" i="1"/>
  <c r="J6023" i="1"/>
  <c r="J6024" i="1"/>
  <c r="J6025" i="1"/>
  <c r="J6026" i="1"/>
  <c r="J6027" i="1"/>
  <c r="J6028" i="1"/>
  <c r="J6031" i="1"/>
  <c r="J6032" i="1"/>
  <c r="J6033" i="1"/>
  <c r="J6034" i="1"/>
  <c r="J6035" i="1"/>
  <c r="J6036" i="1"/>
  <c r="J6038" i="1"/>
  <c r="J6039" i="1"/>
  <c r="J6040" i="1"/>
  <c r="J6041" i="1"/>
  <c r="J6042" i="1"/>
  <c r="J6043" i="1"/>
  <c r="J6044" i="1"/>
  <c r="J6045" i="1"/>
  <c r="J6046" i="1"/>
  <c r="J6047" i="1"/>
  <c r="J6048" i="1"/>
  <c r="J6049" i="1"/>
  <c r="J6050" i="1"/>
  <c r="J6051" i="1"/>
  <c r="J6052" i="1"/>
  <c r="J6053" i="1"/>
  <c r="J6054" i="1"/>
  <c r="J6055" i="1"/>
  <c r="J6056" i="1"/>
  <c r="J6057" i="1"/>
  <c r="J6058" i="1"/>
  <c r="J6059" i="1"/>
  <c r="J6062" i="1"/>
  <c r="J6063" i="1"/>
  <c r="J6064" i="1"/>
  <c r="J6065" i="1"/>
  <c r="J6066" i="1"/>
  <c r="J6067" i="1"/>
  <c r="J6068" i="1"/>
  <c r="J6069" i="1"/>
  <c r="J6070" i="1"/>
  <c r="J6071" i="1"/>
  <c r="J6072" i="1"/>
  <c r="J6073" i="1"/>
  <c r="J6074" i="1"/>
  <c r="J6075" i="1"/>
  <c r="J6076" i="1"/>
  <c r="J6077" i="1"/>
  <c r="J6078" i="1"/>
  <c r="J6079" i="1"/>
  <c r="J6080" i="1"/>
  <c r="J6081" i="1"/>
  <c r="J6082" i="1"/>
  <c r="J6083" i="1"/>
  <c r="J6084" i="1"/>
  <c r="J6085" i="1"/>
  <c r="J6087" i="1"/>
  <c r="J6088" i="1"/>
  <c r="J6090" i="1"/>
  <c r="J6091" i="1"/>
  <c r="J6092" i="1"/>
  <c r="J6093" i="1"/>
  <c r="J6094" i="1"/>
  <c r="J6095" i="1"/>
  <c r="J6096" i="1"/>
  <c r="J6097" i="1"/>
  <c r="J6098" i="1"/>
  <c r="J6099" i="1"/>
  <c r="J6100" i="1"/>
  <c r="J6101" i="1"/>
  <c r="J6102" i="1"/>
  <c r="J6103" i="1"/>
  <c r="J6104" i="1"/>
  <c r="J6105" i="1"/>
  <c r="J6106" i="1"/>
  <c r="J6107" i="1"/>
  <c r="J6108" i="1"/>
  <c r="J6109" i="1"/>
  <c r="J6110" i="1"/>
  <c r="J6111" i="1"/>
  <c r="J6112" i="1"/>
  <c r="J6113" i="1"/>
  <c r="J6114" i="1"/>
  <c r="J6115" i="1"/>
  <c r="J6116" i="1"/>
  <c r="J6118" i="1"/>
  <c r="J6119" i="1"/>
  <c r="J6120" i="1"/>
  <c r="J6121" i="1"/>
  <c r="J6122" i="1"/>
  <c r="J6123" i="1"/>
  <c r="J6124" i="1"/>
  <c r="J6125" i="1"/>
  <c r="J6126" i="1"/>
  <c r="J6127" i="1"/>
  <c r="J6128" i="1"/>
  <c r="J6129" i="1"/>
  <c r="J6130" i="1"/>
  <c r="J6131" i="1"/>
  <c r="J6132" i="1"/>
  <c r="J6133" i="1"/>
  <c r="J6134" i="1"/>
  <c r="J6135" i="1"/>
  <c r="J6136" i="1"/>
  <c r="J6137" i="1"/>
  <c r="J6138" i="1"/>
  <c r="J6139" i="1"/>
  <c r="J6140" i="1"/>
  <c r="J6141" i="1"/>
  <c r="J6142" i="1"/>
  <c r="J6143" i="1"/>
  <c r="J6144" i="1"/>
  <c r="J6145" i="1"/>
  <c r="J6146" i="1"/>
  <c r="J6147" i="1"/>
  <c r="J6148" i="1"/>
  <c r="J6149" i="1"/>
  <c r="J6150" i="1"/>
  <c r="J6151" i="1"/>
  <c r="J6152" i="1"/>
  <c r="J6153" i="1"/>
  <c r="J6154" i="1"/>
  <c r="J6155" i="1"/>
  <c r="J6156" i="1"/>
  <c r="J6157" i="1"/>
  <c r="J6158" i="1"/>
  <c r="J6159" i="1"/>
  <c r="J6160" i="1"/>
  <c r="J6161" i="1"/>
  <c r="J6162" i="1"/>
  <c r="J6163" i="1"/>
  <c r="J6164" i="1"/>
  <c r="J6165" i="1"/>
  <c r="J6166" i="1"/>
  <c r="J6167" i="1"/>
  <c r="J6168" i="1"/>
  <c r="J6169" i="1"/>
  <c r="J6170" i="1"/>
  <c r="J6171" i="1"/>
  <c r="J6172" i="1"/>
  <c r="J6173" i="1"/>
  <c r="J6174" i="1"/>
  <c r="J6175" i="1"/>
  <c r="J6176" i="1"/>
  <c r="J6177" i="1"/>
  <c r="J6178" i="1"/>
  <c r="J6179" i="1"/>
  <c r="J6180" i="1"/>
  <c r="J6181" i="1"/>
  <c r="J6182" i="1"/>
  <c r="J6183" i="1"/>
  <c r="J6184" i="1"/>
  <c r="J6185" i="1"/>
  <c r="J6186" i="1"/>
  <c r="J6187" i="1"/>
  <c r="J6188" i="1"/>
  <c r="J6189" i="1"/>
  <c r="J6190" i="1"/>
  <c r="J6191" i="1"/>
  <c r="J6192" i="1"/>
  <c r="J6193" i="1"/>
  <c r="J6194" i="1"/>
  <c r="J6195" i="1"/>
  <c r="J6196" i="1"/>
  <c r="J6197" i="1"/>
  <c r="J6198" i="1"/>
  <c r="J6199" i="1"/>
  <c r="J6200" i="1"/>
  <c r="J6201" i="1"/>
  <c r="J6202" i="1"/>
  <c r="J6203" i="1"/>
  <c r="J6204" i="1"/>
  <c r="J6205" i="1"/>
  <c r="J6206" i="1"/>
  <c r="J6207" i="1"/>
  <c r="J6208" i="1"/>
  <c r="J6209" i="1"/>
  <c r="J6210" i="1"/>
  <c r="J6211" i="1"/>
  <c r="J6212" i="1"/>
  <c r="J6213" i="1"/>
  <c r="J6214" i="1"/>
  <c r="J6215" i="1"/>
  <c r="J6216" i="1"/>
  <c r="J6217" i="1"/>
  <c r="J6218" i="1"/>
  <c r="J6219" i="1"/>
  <c r="J6220" i="1"/>
  <c r="J6221" i="1"/>
  <c r="J6223" i="1"/>
  <c r="J6224" i="1"/>
  <c r="J6225" i="1"/>
  <c r="J6226" i="1"/>
  <c r="J6227" i="1"/>
  <c r="J6228" i="1"/>
  <c r="J6229" i="1"/>
  <c r="J6230" i="1"/>
  <c r="J6231" i="1"/>
  <c r="J6232" i="1"/>
  <c r="J6233" i="1"/>
  <c r="J6234" i="1"/>
  <c r="J6236" i="1"/>
  <c r="J6237" i="1"/>
  <c r="J6238" i="1"/>
  <c r="J6239" i="1"/>
  <c r="J6240" i="1"/>
  <c r="J6241" i="1"/>
  <c r="J6242" i="1"/>
  <c r="J6243" i="1"/>
  <c r="J6244" i="1"/>
  <c r="J6245" i="1"/>
  <c r="J6246" i="1"/>
  <c r="D5" i="1"/>
  <c r="D4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7" i="1"/>
  <c r="D708" i="1"/>
  <c r="D709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3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2" i="1"/>
  <c r="D813" i="1"/>
  <c r="D814" i="1"/>
  <c r="D815" i="1"/>
  <c r="D817" i="1"/>
  <c r="D818" i="1"/>
  <c r="D819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3" i="1"/>
  <c r="D854" i="1"/>
  <c r="D855" i="1"/>
  <c r="D856" i="1"/>
  <c r="D857" i="1"/>
  <c r="D858" i="1"/>
  <c r="D859" i="1"/>
  <c r="D860" i="1"/>
  <c r="D861" i="1"/>
  <c r="D862" i="1"/>
  <c r="D863" i="1"/>
  <c r="D865" i="1"/>
  <c r="D866" i="1"/>
  <c r="D867" i="1"/>
  <c r="D868" i="1"/>
  <c r="D870" i="1"/>
  <c r="D871" i="1"/>
  <c r="D872" i="1"/>
  <c r="D873" i="1"/>
  <c r="D874" i="1"/>
  <c r="D875" i="1"/>
  <c r="D876" i="1"/>
  <c r="D877" i="1"/>
  <c r="D878" i="1"/>
  <c r="D880" i="1"/>
  <c r="D881" i="1"/>
  <c r="D882" i="1"/>
  <c r="D883" i="1"/>
  <c r="D884" i="1"/>
  <c r="D885" i="1"/>
  <c r="D886" i="1"/>
  <c r="D887" i="1"/>
  <c r="D888" i="1"/>
  <c r="D889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3" i="1"/>
  <c r="D934" i="1"/>
  <c r="D935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2" i="1"/>
  <c r="D1063" i="1"/>
  <c r="D1064" i="1"/>
  <c r="D1065" i="1"/>
  <c r="D1066" i="1"/>
  <c r="D1067" i="1"/>
  <c r="D1068" i="1"/>
  <c r="D1069" i="1"/>
  <c r="D1070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7" i="1"/>
  <c r="D1128" i="1"/>
  <c r="D1129" i="1"/>
  <c r="D1130" i="1"/>
  <c r="D1132" i="1"/>
  <c r="D1133" i="1"/>
  <c r="D1134" i="1"/>
  <c r="D1135" i="1"/>
  <c r="D1137" i="1"/>
  <c r="D1138" i="1"/>
  <c r="D1139" i="1"/>
  <c r="D1140" i="1"/>
  <c r="D1141" i="1"/>
  <c r="D1142" i="1"/>
  <c r="D1143" i="1"/>
  <c r="D1144" i="1"/>
  <c r="D1145" i="1"/>
  <c r="D1146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9" i="1"/>
  <c r="D1170" i="1"/>
  <c r="D1171" i="1"/>
  <c r="D1172" i="1"/>
  <c r="D1173" i="1"/>
  <c r="D1174" i="1"/>
  <c r="D1175" i="1"/>
  <c r="D1176" i="1"/>
  <c r="D1177" i="1"/>
  <c r="D1179" i="1"/>
  <c r="D1180" i="1"/>
  <c r="D1181" i="1"/>
  <c r="D1182" i="1"/>
  <c r="D1183" i="1"/>
  <c r="D1184" i="1"/>
  <c r="D1185" i="1"/>
  <c r="D1186" i="1"/>
  <c r="D1187" i="1"/>
  <c r="D1188" i="1"/>
  <c r="D1189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5" i="1"/>
  <c r="D1206" i="1"/>
  <c r="D1207" i="1"/>
  <c r="D1208" i="1"/>
  <c r="D1209" i="1"/>
  <c r="D1212" i="1"/>
  <c r="D1213" i="1"/>
  <c r="D1214" i="1"/>
  <c r="D1215" i="1"/>
  <c r="D1216" i="1"/>
  <c r="D1217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2" i="1"/>
  <c r="D1313" i="1"/>
  <c r="D1315" i="1"/>
  <c r="D1316" i="1"/>
  <c r="D1317" i="1"/>
  <c r="D1319" i="1"/>
  <c r="D1320" i="1"/>
  <c r="D1321" i="1"/>
  <c r="D1322" i="1"/>
  <c r="D1323" i="1"/>
  <c r="D1324" i="1"/>
  <c r="D1325" i="1"/>
  <c r="D1326" i="1"/>
  <c r="D1327" i="1"/>
  <c r="D1328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3" i="1"/>
  <c r="D1394" i="1"/>
  <c r="D1395" i="1"/>
  <c r="D1396" i="1"/>
  <c r="D1397" i="1"/>
  <c r="D1398" i="1"/>
  <c r="D1399" i="1"/>
  <c r="D1400" i="1"/>
  <c r="D1401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6" i="1"/>
  <c r="D1417" i="1"/>
  <c r="D1418" i="1"/>
  <c r="D1419" i="1"/>
  <c r="D1420" i="1"/>
  <c r="D1421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8" i="1"/>
  <c r="D1439" i="1"/>
  <c r="D1440" i="1"/>
  <c r="D1442" i="1"/>
  <c r="D1443" i="1"/>
  <c r="D1444" i="1"/>
  <c r="D1445" i="1"/>
  <c r="D1446" i="1"/>
  <c r="D1447" i="1"/>
  <c r="D1448" i="1"/>
  <c r="D1449" i="1"/>
  <c r="D1450" i="1"/>
  <c r="D1451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9" i="1"/>
  <c r="D1540" i="1"/>
  <c r="D1541" i="1"/>
  <c r="D1542" i="1"/>
  <c r="D1543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8" i="1"/>
  <c r="D1569" i="1"/>
  <c r="D1570" i="1"/>
  <c r="D1571" i="1"/>
  <c r="D1572" i="1"/>
  <c r="D1573" i="1"/>
  <c r="D1574" i="1"/>
  <c r="D1575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3" i="1"/>
  <c r="D1604" i="1"/>
  <c r="D1605" i="1"/>
  <c r="D1606" i="1"/>
  <c r="D1607" i="1"/>
  <c r="D1608" i="1"/>
  <c r="D1611" i="1"/>
  <c r="D1613" i="1"/>
  <c r="D1614" i="1"/>
  <c r="D1615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7" i="1"/>
  <c r="D1728" i="1"/>
  <c r="D1729" i="1"/>
  <c r="D1730" i="1"/>
  <c r="D1731" i="1"/>
  <c r="D1732" i="1"/>
  <c r="D1733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3" i="1"/>
  <c r="D1754" i="1"/>
  <c r="D1755" i="1"/>
  <c r="D1756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2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9" i="1"/>
  <c r="D1890" i="1"/>
  <c r="D1891" i="1"/>
  <c r="D1892" i="1"/>
  <c r="D1893" i="1"/>
  <c r="D1894" i="1"/>
  <c r="D1895" i="1"/>
  <c r="D1896" i="1"/>
  <c r="D1898" i="1"/>
  <c r="D1899" i="1"/>
  <c r="D1900" i="1"/>
  <c r="D1901" i="1"/>
  <c r="D1902" i="1"/>
  <c r="D1903" i="1"/>
  <c r="D1904" i="1"/>
  <c r="D1905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3" i="1"/>
  <c r="D2054" i="1"/>
  <c r="D2055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7" i="1"/>
  <c r="D2138" i="1"/>
  <c r="D2141" i="1"/>
  <c r="D2143" i="1"/>
  <c r="D2145" i="1"/>
  <c r="D2146" i="1"/>
  <c r="D2147" i="1"/>
  <c r="D2148" i="1"/>
  <c r="D2149" i="1"/>
  <c r="D2150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300" i="1"/>
  <c r="D2302" i="1"/>
  <c r="D2303" i="1"/>
  <c r="D2304" i="1"/>
  <c r="D2305" i="1"/>
  <c r="D2306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2" i="1"/>
  <c r="D2333" i="1"/>
  <c r="D2334" i="1"/>
  <c r="D2335" i="1"/>
  <c r="D2336" i="1"/>
  <c r="D2338" i="1"/>
  <c r="D2340" i="1"/>
  <c r="D2341" i="1"/>
  <c r="D2342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9" i="1"/>
  <c r="D2500" i="1"/>
  <c r="D2501" i="1"/>
  <c r="D2502" i="1"/>
  <c r="D2503" i="1"/>
  <c r="D2504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7" i="1"/>
  <c r="D2539" i="1"/>
  <c r="D2540" i="1"/>
  <c r="D2541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4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4" i="1"/>
  <c r="D2775" i="1"/>
  <c r="D2776" i="1"/>
  <c r="D2777" i="1"/>
  <c r="D2779" i="1"/>
  <c r="D2780" i="1"/>
  <c r="D2782" i="1"/>
  <c r="D2783" i="1"/>
  <c r="D2784" i="1"/>
  <c r="D2785" i="1"/>
  <c r="D2786" i="1"/>
  <c r="D2787" i="1"/>
  <c r="D2788" i="1"/>
  <c r="D2789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7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3" i="1"/>
  <c r="D2964" i="1"/>
  <c r="D2965" i="1"/>
  <c r="D2966" i="1"/>
  <c r="D2967" i="1"/>
  <c r="D2968" i="1"/>
  <c r="D2969" i="1"/>
  <c r="D2970" i="1"/>
  <c r="D2971" i="1"/>
  <c r="D2973" i="1"/>
  <c r="D2974" i="1"/>
  <c r="D2975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4" i="1"/>
  <c r="D3005" i="1"/>
  <c r="D3006" i="1"/>
  <c r="D3007" i="1"/>
  <c r="D3008" i="1"/>
  <c r="D3009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2" i="1"/>
  <c r="D3053" i="1"/>
  <c r="D3054" i="1"/>
  <c r="D3055" i="1"/>
  <c r="D3057" i="1"/>
  <c r="D3058" i="1"/>
  <c r="D3060" i="1"/>
  <c r="D3061" i="1"/>
  <c r="D3062" i="1"/>
  <c r="D3063" i="1"/>
  <c r="D3064" i="1"/>
  <c r="D3065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5" i="1"/>
  <c r="D3126" i="1"/>
  <c r="D3127" i="1"/>
  <c r="D3128" i="1"/>
  <c r="D3129" i="1"/>
  <c r="D3130" i="1"/>
  <c r="D3131" i="1"/>
  <c r="D3132" i="1"/>
  <c r="D3133" i="1"/>
  <c r="D3135" i="1"/>
  <c r="D3136" i="1"/>
  <c r="D3137" i="1"/>
  <c r="D3138" i="1"/>
  <c r="D3139" i="1"/>
  <c r="D3141" i="1"/>
  <c r="D3142" i="1"/>
  <c r="D3143" i="1"/>
  <c r="D3144" i="1"/>
  <c r="D3145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5" i="1"/>
  <c r="D3366" i="1"/>
  <c r="D3367" i="1"/>
  <c r="D3368" i="1"/>
  <c r="D3369" i="1"/>
  <c r="D3370" i="1"/>
  <c r="D3371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8" i="1"/>
  <c r="D3399" i="1"/>
  <c r="D3400" i="1"/>
  <c r="D3401" i="1"/>
  <c r="D3402" i="1"/>
  <c r="D3403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40" i="1"/>
  <c r="D3441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4" i="1"/>
  <c r="D3655" i="1"/>
  <c r="D3656" i="1"/>
  <c r="D3657" i="1"/>
  <c r="D3658" i="1"/>
  <c r="D3659" i="1"/>
  <c r="D3660" i="1"/>
  <c r="D3661" i="1"/>
  <c r="D3662" i="1"/>
  <c r="D3663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30" i="1"/>
  <c r="D3731" i="1"/>
  <c r="D3733" i="1"/>
  <c r="D3734" i="1"/>
  <c r="D3735" i="1"/>
  <c r="D3736" i="1"/>
  <c r="D3737" i="1"/>
  <c r="D3738" i="1"/>
  <c r="D3740" i="1"/>
  <c r="D3741" i="1"/>
  <c r="D3742" i="1"/>
  <c r="D3743" i="1"/>
  <c r="D3744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5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9" i="1"/>
  <c r="D3900" i="1"/>
  <c r="D3901" i="1"/>
  <c r="D3902" i="1"/>
  <c r="D3903" i="1"/>
  <c r="D3906" i="1"/>
  <c r="D3907" i="1"/>
  <c r="D3908" i="1"/>
  <c r="D3909" i="1"/>
  <c r="D3910" i="1"/>
  <c r="D3912" i="1"/>
  <c r="D3914" i="1"/>
  <c r="D3915" i="1"/>
  <c r="D3916" i="1"/>
  <c r="D3917" i="1"/>
  <c r="D3918" i="1"/>
  <c r="D3919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7" i="1"/>
  <c r="D3968" i="1"/>
  <c r="D3969" i="1"/>
  <c r="D3970" i="1"/>
  <c r="D3971" i="1"/>
  <c r="D3972" i="1"/>
  <c r="D3973" i="1"/>
  <c r="D3974" i="1"/>
  <c r="D3976" i="1"/>
  <c r="D3977" i="1"/>
  <c r="D3978" i="1"/>
  <c r="D3979" i="1"/>
  <c r="D3980" i="1"/>
  <c r="D3981" i="1"/>
  <c r="D3982" i="1"/>
  <c r="D3983" i="1"/>
  <c r="D3984" i="1"/>
  <c r="D3985" i="1"/>
  <c r="D3986" i="1"/>
  <c r="D3988" i="1"/>
  <c r="D3989" i="1"/>
  <c r="D3990" i="1"/>
  <c r="D3992" i="1"/>
  <c r="D3993" i="1"/>
  <c r="D3994" i="1"/>
  <c r="D3995" i="1"/>
  <c r="D3996" i="1"/>
  <c r="D3997" i="1"/>
  <c r="D3998" i="1"/>
  <c r="D3999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5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1" i="1"/>
  <c r="D4042" i="1"/>
  <c r="D4043" i="1"/>
  <c r="D4044" i="1"/>
  <c r="D4045" i="1"/>
  <c r="D4046" i="1"/>
  <c r="D4047" i="1"/>
  <c r="D4049" i="1"/>
  <c r="D4050" i="1"/>
  <c r="D4051" i="1"/>
  <c r="D4052" i="1"/>
  <c r="D4053" i="1"/>
  <c r="D4054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80" i="1"/>
  <c r="D4083" i="1"/>
  <c r="D4084" i="1"/>
  <c r="D4085" i="1"/>
  <c r="D4086" i="1"/>
  <c r="D4087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3" i="1"/>
  <c r="D4214" i="1"/>
  <c r="D4215" i="1"/>
  <c r="D4216" i="1"/>
  <c r="D4217" i="1"/>
  <c r="D4218" i="1"/>
  <c r="D4219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8" i="1"/>
  <c r="D4279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20" i="1"/>
  <c r="D4321" i="1"/>
  <c r="D4322" i="1"/>
  <c r="D4323" i="1"/>
  <c r="D4324" i="1"/>
  <c r="D4325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7" i="1"/>
  <c r="D4498" i="1"/>
  <c r="D4499" i="1"/>
  <c r="D4500" i="1"/>
  <c r="D4501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2" i="1"/>
  <c r="D4593" i="1"/>
  <c r="D4594" i="1"/>
  <c r="D4595" i="1"/>
  <c r="D4596" i="1"/>
  <c r="D4597" i="1"/>
  <c r="D4598" i="1"/>
  <c r="D4599" i="1"/>
  <c r="D4601" i="1"/>
  <c r="D4602" i="1"/>
  <c r="D4603" i="1"/>
  <c r="D4604" i="1"/>
  <c r="D4605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30" i="1"/>
  <c r="D4631" i="1"/>
  <c r="D4632" i="1"/>
  <c r="D4633" i="1"/>
  <c r="D4634" i="1"/>
  <c r="D4635" i="1"/>
  <c r="D4636" i="1"/>
  <c r="D4637" i="1"/>
  <c r="D4639" i="1"/>
  <c r="D4640" i="1"/>
  <c r="D4641" i="1"/>
  <c r="D4642" i="1"/>
  <c r="D4643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2" i="1"/>
  <c r="D4703" i="1"/>
  <c r="D4704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4" i="1"/>
  <c r="D4735" i="1"/>
  <c r="D4736" i="1"/>
  <c r="D4737" i="1"/>
  <c r="D4738" i="1"/>
  <c r="D4739" i="1"/>
  <c r="D4741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8" i="1"/>
  <c r="D4789" i="1"/>
  <c r="D4790" i="1"/>
  <c r="D4791" i="1"/>
  <c r="D4792" i="1"/>
  <c r="D4793" i="1"/>
  <c r="D4794" i="1"/>
  <c r="D4795" i="1"/>
  <c r="D4796" i="1"/>
  <c r="D4797" i="1"/>
  <c r="D4799" i="1"/>
  <c r="D4800" i="1"/>
  <c r="D4801" i="1"/>
  <c r="D4802" i="1"/>
  <c r="D4803" i="1"/>
  <c r="D4804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2" i="1"/>
  <c r="D4903" i="1"/>
  <c r="D4904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2" i="1"/>
  <c r="D4923" i="1"/>
  <c r="D4924" i="1"/>
  <c r="D4925" i="1"/>
  <c r="D4926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5" i="1"/>
  <c r="D5106" i="1"/>
  <c r="D5107" i="1"/>
  <c r="D5108" i="1"/>
  <c r="D5109" i="1"/>
  <c r="D5110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9" i="1"/>
  <c r="D5130" i="1"/>
  <c r="D5131" i="1"/>
  <c r="D5132" i="1"/>
  <c r="D5133" i="1"/>
  <c r="D5134" i="1"/>
  <c r="D5135" i="1"/>
  <c r="D5137" i="1"/>
  <c r="D5138" i="1"/>
  <c r="D5139" i="1"/>
  <c r="D5140" i="1"/>
  <c r="D5141" i="1"/>
  <c r="D5142" i="1"/>
  <c r="D5143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2" i="1"/>
  <c r="D5163" i="1"/>
  <c r="D5164" i="1"/>
  <c r="D5165" i="1"/>
  <c r="D5166" i="1"/>
  <c r="D5167" i="1"/>
  <c r="D5169" i="1"/>
  <c r="D5170" i="1"/>
  <c r="D5171" i="1"/>
  <c r="D5172" i="1"/>
  <c r="D5173" i="1"/>
  <c r="D5174" i="1"/>
  <c r="D5175" i="1"/>
  <c r="D5176" i="1"/>
  <c r="D5177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2" i="1"/>
  <c r="D5293" i="1"/>
  <c r="D5294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4" i="1"/>
  <c r="D5345" i="1"/>
  <c r="D5346" i="1"/>
  <c r="D5347" i="1"/>
  <c r="D5348" i="1"/>
  <c r="D5349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3" i="1"/>
  <c r="D5404" i="1"/>
  <c r="D5405" i="1"/>
  <c r="D5406" i="1"/>
  <c r="D5407" i="1"/>
  <c r="D5408" i="1"/>
  <c r="D5409" i="1"/>
  <c r="D5410" i="1"/>
  <c r="D5411" i="1"/>
  <c r="D5412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2" i="1"/>
  <c r="D5643" i="1"/>
  <c r="D5644" i="1"/>
  <c r="D5645" i="1"/>
  <c r="D5646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4" i="1"/>
  <c r="D5695" i="1"/>
  <c r="D5696" i="1"/>
  <c r="D5697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2" i="1"/>
  <c r="D5763" i="1"/>
  <c r="D5764" i="1"/>
  <c r="D5765" i="1"/>
  <c r="D5766" i="1"/>
  <c r="D5768" i="1"/>
  <c r="D5769" i="1"/>
  <c r="D5770" i="1"/>
  <c r="D5771" i="1"/>
  <c r="D5772" i="1"/>
  <c r="D5773" i="1"/>
  <c r="D5774" i="1"/>
  <c r="D5775" i="1"/>
  <c r="D5776" i="1"/>
  <c r="D5777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5" i="1"/>
  <c r="D5796" i="1"/>
  <c r="D5797" i="1"/>
  <c r="D5798" i="1"/>
  <c r="D5799" i="1"/>
  <c r="D5800" i="1"/>
  <c r="D5801" i="1"/>
  <c r="D5802" i="1"/>
  <c r="D5803" i="1"/>
  <c r="D5804" i="1"/>
  <c r="D5805" i="1"/>
  <c r="D5807" i="1"/>
  <c r="D5808" i="1"/>
  <c r="D5809" i="1"/>
  <c r="D5810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30" i="1"/>
  <c r="D5831" i="1"/>
  <c r="D5832" i="1"/>
  <c r="D5833" i="1"/>
  <c r="D5834" i="1"/>
  <c r="D5835" i="1"/>
  <c r="D5836" i="1"/>
  <c r="D5837" i="1"/>
  <c r="D5838" i="1"/>
  <c r="D5839" i="1"/>
  <c r="D5840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9" i="1"/>
  <c r="D5880" i="1"/>
  <c r="D5881" i="1"/>
  <c r="D5882" i="1"/>
  <c r="D5883" i="1"/>
  <c r="D5884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3" i="1"/>
  <c r="D6024" i="1"/>
  <c r="D6025" i="1"/>
  <c r="D6026" i="1"/>
  <c r="D6027" i="1"/>
  <c r="D6028" i="1"/>
  <c r="D6031" i="1"/>
  <c r="D6032" i="1"/>
  <c r="D6033" i="1"/>
  <c r="D6034" i="1"/>
  <c r="D6035" i="1"/>
  <c r="D6036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7" i="1"/>
  <c r="D6088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6" i="1"/>
  <c r="D6237" i="1"/>
  <c r="D6238" i="1"/>
  <c r="D6239" i="1"/>
  <c r="D6240" i="1"/>
  <c r="D6241" i="1"/>
  <c r="D6242" i="1"/>
  <c r="D6243" i="1"/>
  <c r="D6244" i="1"/>
  <c r="D6245" i="1"/>
  <c r="D6246" i="1"/>
  <c r="E4" i="9"/>
  <c r="F4" i="9" s="1"/>
  <c r="E6" i="9"/>
  <c r="F6" i="9" s="1"/>
  <c r="E5" i="9"/>
  <c r="F5" i="9" s="1"/>
  <c r="E7" i="9"/>
  <c r="F7" i="9" s="1"/>
  <c r="G32" i="2" l="1"/>
  <c r="G24" i="2"/>
  <c r="G16" i="2"/>
  <c r="G8" i="2"/>
  <c r="U9" i="1"/>
  <c r="U4" i="1"/>
  <c r="U10" i="1"/>
  <c r="V10" i="1" s="1"/>
  <c r="U8" i="1"/>
  <c r="U7" i="1"/>
  <c r="U6" i="1"/>
  <c r="U5" i="1"/>
  <c r="F8" i="9"/>
  <c r="C10" i="9" s="1"/>
  <c r="V4" i="1" l="1"/>
  <c r="V5" i="1"/>
  <c r="V7" i="1"/>
  <c r="V6" i="1"/>
  <c r="V9" i="1"/>
  <c r="V8" i="1"/>
</calcChain>
</file>

<file path=xl/sharedStrings.xml><?xml version="1.0" encoding="utf-8"?>
<sst xmlns="http://schemas.openxmlformats.org/spreadsheetml/2006/main" count="25447" uniqueCount="6471">
  <si>
    <t>DATA</t>
  </si>
  <si>
    <t>ORDINE</t>
  </si>
  <si>
    <t>ARTICOLO</t>
  </si>
  <si>
    <t>CLIENTE</t>
  </si>
  <si>
    <t>IMPORTO</t>
  </si>
  <si>
    <t>AGENTE</t>
  </si>
  <si>
    <t>Marco Rossi</t>
  </si>
  <si>
    <t>Giuseppe Favari</t>
  </si>
  <si>
    <t>Matteo Landi</t>
  </si>
  <si>
    <t>Lalerio Vundini</t>
  </si>
  <si>
    <t>Giulio de Primis</t>
  </si>
  <si>
    <t>Federica Meni</t>
  </si>
  <si>
    <t>Siria Lessio</t>
  </si>
  <si>
    <t>Costanza Bigatti</t>
  </si>
  <si>
    <t>Daniela Ansani</t>
  </si>
  <si>
    <t>Roberto Falcucci</t>
  </si>
  <si>
    <t>Olivia Gusso</t>
  </si>
  <si>
    <t>Elisa Covassi</t>
  </si>
  <si>
    <t>Fabo Girgentini</t>
  </si>
  <si>
    <t>Alfonso Falconeri</t>
  </si>
  <si>
    <t>Michele Scotto</t>
  </si>
  <si>
    <t>Dunder Miffilin Inc.</t>
  </si>
  <si>
    <t>Federtex spa</t>
  </si>
  <si>
    <t>TKR srl</t>
  </si>
  <si>
    <t>Mario rossi snc</t>
  </si>
  <si>
    <t>RTPS srl</t>
  </si>
  <si>
    <t>Erreesse spa</t>
  </si>
  <si>
    <t>The VBA Guys srl</t>
  </si>
  <si>
    <t>De Piris spa</t>
  </si>
  <si>
    <t>Materie plastiche srl</t>
  </si>
  <si>
    <t>MacLarens's pub Ltd</t>
  </si>
  <si>
    <t>Giovanni de Pretis s.r.l.</t>
  </si>
  <si>
    <t>Greca Srl</t>
  </si>
  <si>
    <t>Veneta distribuzioni srl</t>
  </si>
  <si>
    <t>Lombarda e F.lli snc</t>
  </si>
  <si>
    <t>GRC spa</t>
  </si>
  <si>
    <t>HelpDesk LTD</t>
  </si>
  <si>
    <t>ItalMecch spa</t>
  </si>
  <si>
    <t>UPDL srl</t>
  </si>
  <si>
    <t xml:space="preserve">Lorenzo Von Matterhorn </t>
  </si>
  <si>
    <t>Goliath National Bank Ltd</t>
  </si>
  <si>
    <t>Portals spa</t>
  </si>
  <si>
    <t>SDD srl</t>
  </si>
  <si>
    <t>PM srl</t>
  </si>
  <si>
    <t>LVM tech spa</t>
  </si>
  <si>
    <t>Previs s.p.a.</t>
  </si>
  <si>
    <t>EmmeBi s.n.c.</t>
  </si>
  <si>
    <t>Q&amp;C snc</t>
  </si>
  <si>
    <t>Parsec &amp; Quanti spa</t>
  </si>
  <si>
    <t>Navite s.r.l.</t>
  </si>
  <si>
    <t>Caffè con i titani srl</t>
  </si>
  <si>
    <t>Italferro spa</t>
  </si>
  <si>
    <t>Autogrill snc</t>
  </si>
  <si>
    <t>Riech di Marco Bianchi srl</t>
  </si>
  <si>
    <t>SixSigma srl</t>
  </si>
  <si>
    <t>SSO spa</t>
  </si>
  <si>
    <t>Ecoferr spa</t>
  </si>
  <si>
    <t>Lumatex spa</t>
  </si>
  <si>
    <t>Benissi &amp; Curli snc</t>
  </si>
  <si>
    <t>S.A.P.A. s.r.l.</t>
  </si>
  <si>
    <t>KLM 5000 Plus</t>
  </si>
  <si>
    <t>KLM 5000 Medium</t>
  </si>
  <si>
    <t>KLM 2500 Plus</t>
  </si>
  <si>
    <t>KLM 3000 Plus</t>
  </si>
  <si>
    <t>GKLM 1000</t>
  </si>
  <si>
    <t>GKLM 5000</t>
  </si>
  <si>
    <t>BAG 2500 Plus</t>
  </si>
  <si>
    <t>BAG 2500 Medium</t>
  </si>
  <si>
    <t>BAG 5000</t>
  </si>
  <si>
    <t>BAG 1121 Gold</t>
  </si>
  <si>
    <t>EB08 7500 Premium</t>
  </si>
  <si>
    <t>EB07 5000</t>
  </si>
  <si>
    <t>EB06 3000 Medium</t>
  </si>
  <si>
    <t>EB06 3000 Plus</t>
  </si>
  <si>
    <t>AVRC 2500 Gold</t>
  </si>
  <si>
    <t>AVRC 1000 Silver</t>
  </si>
  <si>
    <t>COGB01 1000</t>
  </si>
  <si>
    <t>COGB02 2000 Medium</t>
  </si>
  <si>
    <t>COGB03 3000 Medium</t>
  </si>
  <si>
    <t>COGB04 4000 Plus</t>
  </si>
  <si>
    <t>COGB05 5000 Silver</t>
  </si>
  <si>
    <t>COGB06 6000 Gold</t>
  </si>
  <si>
    <t>COGB07 7000 Premium</t>
  </si>
  <si>
    <t>COGB08 8000 Premium</t>
  </si>
  <si>
    <t>PREZZO</t>
  </si>
  <si>
    <t>COMMISSIONE</t>
  </si>
  <si>
    <t>REGIONE</t>
  </si>
  <si>
    <t>STATO</t>
  </si>
  <si>
    <t>NYC</t>
  </si>
  <si>
    <t>Estero</t>
  </si>
  <si>
    <t>Veneto</t>
  </si>
  <si>
    <t>Italia</t>
  </si>
  <si>
    <t>Lombardia</t>
  </si>
  <si>
    <t>Piemonte</t>
  </si>
  <si>
    <t>PA</t>
  </si>
  <si>
    <t>Emilia Romagna</t>
  </si>
  <si>
    <t>Lazio</t>
  </si>
  <si>
    <t>Umbria</t>
  </si>
  <si>
    <t>TEMPO DI PRODUZIONE [h]</t>
  </si>
  <si>
    <t>TVG-0001</t>
  </si>
  <si>
    <t>TVG-0002</t>
  </si>
  <si>
    <t>TVG-0003</t>
  </si>
  <si>
    <t>TVG-0004</t>
  </si>
  <si>
    <t>TVG-0005</t>
  </si>
  <si>
    <t>TVG-0006</t>
  </si>
  <si>
    <t>TVG-0007</t>
  </si>
  <si>
    <t>TVG-0008</t>
  </si>
  <si>
    <t>TVG-0009</t>
  </si>
  <si>
    <t>TVG-0010</t>
  </si>
  <si>
    <t>TVG-0011</t>
  </si>
  <si>
    <t>TVG-0012</t>
  </si>
  <si>
    <t>TVG-0013</t>
  </si>
  <si>
    <t>TVG-0014</t>
  </si>
  <si>
    <t>TVG-0015</t>
  </si>
  <si>
    <t>TVG-0016</t>
  </si>
  <si>
    <t>TVG-0017</t>
  </si>
  <si>
    <t>TVG-0018</t>
  </si>
  <si>
    <t>TVG-0019</t>
  </si>
  <si>
    <t>TVG-0020</t>
  </si>
  <si>
    <t>TVG-0021</t>
  </si>
  <si>
    <t>TVG-0022</t>
  </si>
  <si>
    <t>TVG-0023</t>
  </si>
  <si>
    <t>TVG-0024</t>
  </si>
  <si>
    <t>TVG-0025</t>
  </si>
  <si>
    <t>TVG-0026</t>
  </si>
  <si>
    <t>TVG-0027</t>
  </si>
  <si>
    <t>TVG-0028</t>
  </si>
  <si>
    <t>TVG-0029</t>
  </si>
  <si>
    <t>TVG-0030</t>
  </si>
  <si>
    <t>TVG-0031</t>
  </si>
  <si>
    <t>TVG-0032</t>
  </si>
  <si>
    <t>TVG-0033</t>
  </si>
  <si>
    <t>TVG-0034</t>
  </si>
  <si>
    <t>TVG-0035</t>
  </si>
  <si>
    <t>TVG-0036</t>
  </si>
  <si>
    <t>TVG-0037</t>
  </si>
  <si>
    <t>TVG-0038</t>
  </si>
  <si>
    <t>TVG-0039</t>
  </si>
  <si>
    <t>TVG-0040</t>
  </si>
  <si>
    <t>TVG-0041</t>
  </si>
  <si>
    <t>TVG-0042</t>
  </si>
  <si>
    <t>TVG-0043</t>
  </si>
  <si>
    <t>TVG-0044</t>
  </si>
  <si>
    <t>TVG-0045</t>
  </si>
  <si>
    <t>TVG-0046</t>
  </si>
  <si>
    <t>TVG-0047</t>
  </si>
  <si>
    <t>TVG-0048</t>
  </si>
  <si>
    <t>TVG-0049</t>
  </si>
  <si>
    <t>TVG-0050</t>
  </si>
  <si>
    <t>TVG-0051</t>
  </si>
  <si>
    <t>TVG-0052</t>
  </si>
  <si>
    <t>TVG-0053</t>
  </si>
  <si>
    <t>TVG-0054</t>
  </si>
  <si>
    <t>TVG-0055</t>
  </si>
  <si>
    <t>TVG-0056</t>
  </si>
  <si>
    <t>TVG-0057</t>
  </si>
  <si>
    <t>TVG-0058</t>
  </si>
  <si>
    <t>TVG-0059</t>
  </si>
  <si>
    <t>TVG-0060</t>
  </si>
  <si>
    <t>TVG-0061</t>
  </si>
  <si>
    <t>TVG-0062</t>
  </si>
  <si>
    <t>TVG-0063</t>
  </si>
  <si>
    <t>TVG-0064</t>
  </si>
  <si>
    <t>TVG-0065</t>
  </si>
  <si>
    <t>TVG-0066</t>
  </si>
  <si>
    <t>TVG-0067</t>
  </si>
  <si>
    <t>TVG-0068</t>
  </si>
  <si>
    <t>TVG-0069</t>
  </si>
  <si>
    <t>TVG-0070</t>
  </si>
  <si>
    <t>TVG-0071</t>
  </si>
  <si>
    <t>TVG-0072</t>
  </si>
  <si>
    <t>TVG-0073</t>
  </si>
  <si>
    <t>TVG-0074</t>
  </si>
  <si>
    <t>TVG-0075</t>
  </si>
  <si>
    <t>TVG-0076</t>
  </si>
  <si>
    <t>TVG-0077</t>
  </si>
  <si>
    <t>TVG-0078</t>
  </si>
  <si>
    <t>TVG-0079</t>
  </si>
  <si>
    <t>TVG-0080</t>
  </si>
  <si>
    <t>TVG-0081</t>
  </si>
  <si>
    <t>TVG-0082</t>
  </si>
  <si>
    <t>TVG-0083</t>
  </si>
  <si>
    <t>TVG-0084</t>
  </si>
  <si>
    <t>TVG-0085</t>
  </si>
  <si>
    <t>TVG-0086</t>
  </si>
  <si>
    <t>TVG-0087</t>
  </si>
  <si>
    <t>TVG-0088</t>
  </si>
  <si>
    <t>TVG-0089</t>
  </si>
  <si>
    <t>TVG-0090</t>
  </si>
  <si>
    <t>TVG-0091</t>
  </si>
  <si>
    <t>TVG-0092</t>
  </si>
  <si>
    <t>TVG-0093</t>
  </si>
  <si>
    <t>TVG-0094</t>
  </si>
  <si>
    <t>TVG-0095</t>
  </si>
  <si>
    <t>TVG-0096</t>
  </si>
  <si>
    <t>TVG-0097</t>
  </si>
  <si>
    <t>TVG-0098</t>
  </si>
  <si>
    <t>TVG-0099</t>
  </si>
  <si>
    <t>TVG-0100</t>
  </si>
  <si>
    <t>TVG-0101</t>
  </si>
  <si>
    <t>TVG-0102</t>
  </si>
  <si>
    <t>TVG-0103</t>
  </si>
  <si>
    <t>TVG-0104</t>
  </si>
  <si>
    <t>TVG-0105</t>
  </si>
  <si>
    <t>TVG-0106</t>
  </si>
  <si>
    <t>TVG-0107</t>
  </si>
  <si>
    <t>TVG-0108</t>
  </si>
  <si>
    <t>TVG-0109</t>
  </si>
  <si>
    <t>TVG-0110</t>
  </si>
  <si>
    <t>TVG-0111</t>
  </si>
  <si>
    <t>TVG-0112</t>
  </si>
  <si>
    <t>TVG-0113</t>
  </si>
  <si>
    <t>TVG-0114</t>
  </si>
  <si>
    <t>TVG-0115</t>
  </si>
  <si>
    <t>TVG-0116</t>
  </si>
  <si>
    <t>TVG-0117</t>
  </si>
  <si>
    <t>TVG-0118</t>
  </si>
  <si>
    <t>TVG-0119</t>
  </si>
  <si>
    <t>TVG-0120</t>
  </si>
  <si>
    <t>TVG-0121</t>
  </si>
  <si>
    <t>TVG-0122</t>
  </si>
  <si>
    <t>TVG-0123</t>
  </si>
  <si>
    <t>TVG-0124</t>
  </si>
  <si>
    <t>TVG-0125</t>
  </si>
  <si>
    <t>TVG-0126</t>
  </si>
  <si>
    <t>TVG-0127</t>
  </si>
  <si>
    <t>TVG-0128</t>
  </si>
  <si>
    <t>TVG-0129</t>
  </si>
  <si>
    <t>TVG-0130</t>
  </si>
  <si>
    <t>TVG-0131</t>
  </si>
  <si>
    <t>TVG-0132</t>
  </si>
  <si>
    <t>TVG-0133</t>
  </si>
  <si>
    <t>TVG-0134</t>
  </si>
  <si>
    <t>TVG-0135</t>
  </si>
  <si>
    <t>TVG-0136</t>
  </si>
  <si>
    <t>TVG-0137</t>
  </si>
  <si>
    <t>TVG-0138</t>
  </si>
  <si>
    <t>TVG-0139</t>
  </si>
  <si>
    <t>TVG-0140</t>
  </si>
  <si>
    <t>TVG-0141</t>
  </si>
  <si>
    <t>TVG-0142</t>
  </si>
  <si>
    <t>TVG-0143</t>
  </si>
  <si>
    <t>TVG-0144</t>
  </si>
  <si>
    <t>TVG-0145</t>
  </si>
  <si>
    <t>TVG-0146</t>
  </si>
  <si>
    <t>TVG-0147</t>
  </si>
  <si>
    <t>TVG-0148</t>
  </si>
  <si>
    <t>TVG-0149</t>
  </si>
  <si>
    <t>TVG-0150</t>
  </si>
  <si>
    <t>TVG-0151</t>
  </si>
  <si>
    <t>TVG-0152</t>
  </si>
  <si>
    <t>TVG-0153</t>
  </si>
  <si>
    <t>TVG-0154</t>
  </si>
  <si>
    <t>TVG-0155</t>
  </si>
  <si>
    <t>TVG-0156</t>
  </si>
  <si>
    <t>TVG-0157</t>
  </si>
  <si>
    <t>TVG-0158</t>
  </si>
  <si>
    <t>TVG-0159</t>
  </si>
  <si>
    <t>TVG-0160</t>
  </si>
  <si>
    <t>TVG-0161</t>
  </si>
  <si>
    <t>TVG-0162</t>
  </si>
  <si>
    <t>TVG-0163</t>
  </si>
  <si>
    <t>TVG-0164</t>
  </si>
  <si>
    <t>TVG-0165</t>
  </si>
  <si>
    <t>TVG-0166</t>
  </si>
  <si>
    <t>TVG-0167</t>
  </si>
  <si>
    <t>TVG-0168</t>
  </si>
  <si>
    <t>TVG-0169</t>
  </si>
  <si>
    <t>TVG-0170</t>
  </si>
  <si>
    <t>TVG-0171</t>
  </si>
  <si>
    <t>TVG-0172</t>
  </si>
  <si>
    <t>TVG-0173</t>
  </si>
  <si>
    <t>TVG-0174</t>
  </si>
  <si>
    <t>TVG-0175</t>
  </si>
  <si>
    <t>TVG-0176</t>
  </si>
  <si>
    <t>TVG-0177</t>
  </si>
  <si>
    <t>TVG-0178</t>
  </si>
  <si>
    <t>TVG-0179</t>
  </si>
  <si>
    <t>TVG-0180</t>
  </si>
  <si>
    <t>TVG-0181</t>
  </si>
  <si>
    <t>TVG-0182</t>
  </si>
  <si>
    <t>TVG-0183</t>
  </si>
  <si>
    <t>TVG-0184</t>
  </si>
  <si>
    <t>TVG-0185</t>
  </si>
  <si>
    <t>TVG-0186</t>
  </si>
  <si>
    <t>TVG-0187</t>
  </si>
  <si>
    <t>TVG-0188</t>
  </si>
  <si>
    <t>TVG-0189</t>
  </si>
  <si>
    <t>TVG-0190</t>
  </si>
  <si>
    <t>TVG-0191</t>
  </si>
  <si>
    <t>TVG-0192</t>
  </si>
  <si>
    <t>TVG-0193</t>
  </si>
  <si>
    <t>TVG-0194</t>
  </si>
  <si>
    <t>TVG-0195</t>
  </si>
  <si>
    <t>TVG-0196</t>
  </si>
  <si>
    <t>TVG-0197</t>
  </si>
  <si>
    <t>TVG-0198</t>
  </si>
  <si>
    <t>TVG-0199</t>
  </si>
  <si>
    <t>TVG-0200</t>
  </si>
  <si>
    <t>TVG-0201</t>
  </si>
  <si>
    <t>TVG-0202</t>
  </si>
  <si>
    <t>TVG-0203</t>
  </si>
  <si>
    <t>TVG-0204</t>
  </si>
  <si>
    <t>TVG-0205</t>
  </si>
  <si>
    <t>TVG-0206</t>
  </si>
  <si>
    <t>TVG-0207</t>
  </si>
  <si>
    <t>TVG-0208</t>
  </si>
  <si>
    <t>TVG-0209</t>
  </si>
  <si>
    <t>TVG-0210</t>
  </si>
  <si>
    <t>TVG-0211</t>
  </si>
  <si>
    <t>TVG-0212</t>
  </si>
  <si>
    <t>TVG-0213</t>
  </si>
  <si>
    <t>TVG-0214</t>
  </si>
  <si>
    <t>TVG-0215</t>
  </si>
  <si>
    <t>TVG-0216</t>
  </si>
  <si>
    <t>TVG-0217</t>
  </si>
  <si>
    <t>TVG-0218</t>
  </si>
  <si>
    <t>TVG-0219</t>
  </si>
  <si>
    <t>TVG-0220</t>
  </si>
  <si>
    <t>TVG-0221</t>
  </si>
  <si>
    <t>TVG-0222</t>
  </si>
  <si>
    <t>TVG-0223</t>
  </si>
  <si>
    <t>TVG-0224</t>
  </si>
  <si>
    <t>TVG-0225</t>
  </si>
  <si>
    <t>TVG-0226</t>
  </si>
  <si>
    <t>TVG-0227</t>
  </si>
  <si>
    <t>TVG-0228</t>
  </si>
  <si>
    <t>TVG-0229</t>
  </si>
  <si>
    <t>TVG-0230</t>
  </si>
  <si>
    <t>TVG-0231</t>
  </si>
  <si>
    <t>TVG-0232</t>
  </si>
  <si>
    <t>TVG-0233</t>
  </si>
  <si>
    <t>TVG-0234</t>
  </si>
  <si>
    <t>TVG-0235</t>
  </si>
  <si>
    <t>TVG-0236</t>
  </si>
  <si>
    <t>TVG-0237</t>
  </si>
  <si>
    <t>TVG-0238</t>
  </si>
  <si>
    <t>TVG-0239</t>
  </si>
  <si>
    <t>TVG-0240</t>
  </si>
  <si>
    <t>TVG-0241</t>
  </si>
  <si>
    <t>TVG-0242</t>
  </si>
  <si>
    <t>TVG-0243</t>
  </si>
  <si>
    <t>TVG-0244</t>
  </si>
  <si>
    <t>TVG-0245</t>
  </si>
  <si>
    <t>TVG-0246</t>
  </si>
  <si>
    <t>TVG-0247</t>
  </si>
  <si>
    <t>TVG-0248</t>
  </si>
  <si>
    <t>TVG-0249</t>
  </si>
  <si>
    <t>TVG-0250</t>
  </si>
  <si>
    <t>TVG-0251</t>
  </si>
  <si>
    <t>TVG-0252</t>
  </si>
  <si>
    <t>TVG-0253</t>
  </si>
  <si>
    <t>TVG-0254</t>
  </si>
  <si>
    <t>TVG-0255</t>
  </si>
  <si>
    <t>TVG-0256</t>
  </si>
  <si>
    <t>TVG-0257</t>
  </si>
  <si>
    <t>TVG-0258</t>
  </si>
  <si>
    <t>TVG-0259</t>
  </si>
  <si>
    <t>TVG-0260</t>
  </si>
  <si>
    <t>TVG-0261</t>
  </si>
  <si>
    <t>TVG-0262</t>
  </si>
  <si>
    <t>TVG-0263</t>
  </si>
  <si>
    <t>TVG-0264</t>
  </si>
  <si>
    <t>TVG-0265</t>
  </si>
  <si>
    <t>TVG-0266</t>
  </si>
  <si>
    <t>TVG-0267</t>
  </si>
  <si>
    <t>TVG-0268</t>
  </si>
  <si>
    <t>TVG-0269</t>
  </si>
  <si>
    <t>TVG-0270</t>
  </si>
  <si>
    <t>TVG-0271</t>
  </si>
  <si>
    <t>TVG-0272</t>
  </si>
  <si>
    <t>TVG-0273</t>
  </si>
  <si>
    <t>TVG-0274</t>
  </si>
  <si>
    <t>TVG-0275</t>
  </si>
  <si>
    <t>TVG-0276</t>
  </si>
  <si>
    <t>TVG-0277</t>
  </si>
  <si>
    <t>TVG-0278</t>
  </si>
  <si>
    <t>TVG-0279</t>
  </si>
  <si>
    <t>TVG-0280</t>
  </si>
  <si>
    <t>TVG-0281</t>
  </si>
  <si>
    <t>TVG-0282</t>
  </si>
  <si>
    <t>TVG-0283</t>
  </si>
  <si>
    <t>TVG-0284</t>
  </si>
  <si>
    <t>TVG-0285</t>
  </si>
  <si>
    <t>TVG-0286</t>
  </si>
  <si>
    <t>TVG-0287</t>
  </si>
  <si>
    <t>TVG-0288</t>
  </si>
  <si>
    <t>TVG-0289</t>
  </si>
  <si>
    <t>TVG-0290</t>
  </si>
  <si>
    <t>TVG-0291</t>
  </si>
  <si>
    <t>TVG-0292</t>
  </si>
  <si>
    <t>TVG-0293</t>
  </si>
  <si>
    <t>TVG-0294</t>
  </si>
  <si>
    <t>TVG-0295</t>
  </si>
  <si>
    <t>TVG-0296</t>
  </si>
  <si>
    <t>TVG-0297</t>
  </si>
  <si>
    <t>TVG-0298</t>
  </si>
  <si>
    <t>TVG-0299</t>
  </si>
  <si>
    <t>TVG-0300</t>
  </si>
  <si>
    <t>TVG-0301</t>
  </si>
  <si>
    <t>TVG-0302</t>
  </si>
  <si>
    <t>TVG-0303</t>
  </si>
  <si>
    <t>TVG-0304</t>
  </si>
  <si>
    <t>TVG-0305</t>
  </si>
  <si>
    <t>TVG-0306</t>
  </si>
  <si>
    <t>TVG-0307</t>
  </si>
  <si>
    <t>TVG-0308</t>
  </si>
  <si>
    <t>TVG-0309</t>
  </si>
  <si>
    <t>TVG-0310</t>
  </si>
  <si>
    <t>TVG-0311</t>
  </si>
  <si>
    <t>TVG-0312</t>
  </si>
  <si>
    <t>TVG-0313</t>
  </si>
  <si>
    <t>TVG-0314</t>
  </si>
  <si>
    <t>TVG-0315</t>
  </si>
  <si>
    <t>TVG-0316</t>
  </si>
  <si>
    <t>TVG-0317</t>
  </si>
  <si>
    <t>TVG-0318</t>
  </si>
  <si>
    <t>TVG-0319</t>
  </si>
  <si>
    <t>TVG-0320</t>
  </si>
  <si>
    <t>TVG-0321</t>
  </si>
  <si>
    <t>TVG-0322</t>
  </si>
  <si>
    <t>TVG-0323</t>
  </si>
  <si>
    <t>TVG-0324</t>
  </si>
  <si>
    <t>TVG-0325</t>
  </si>
  <si>
    <t>TVG-0326</t>
  </si>
  <si>
    <t>TVG-0327</t>
  </si>
  <si>
    <t>TVG-0328</t>
  </si>
  <si>
    <t>TVG-0329</t>
  </si>
  <si>
    <t>TVG-0330</t>
  </si>
  <si>
    <t>TVG-0331</t>
  </si>
  <si>
    <t>TVG-0332</t>
  </si>
  <si>
    <t>TVG-0333</t>
  </si>
  <si>
    <t>TVG-0334</t>
  </si>
  <si>
    <t>TVG-0335</t>
  </si>
  <si>
    <t>TVG-0336</t>
  </si>
  <si>
    <t>TVG-0337</t>
  </si>
  <si>
    <t>TVG-0338</t>
  </si>
  <si>
    <t>TVG-0339</t>
  </si>
  <si>
    <t>TVG-0340</t>
  </si>
  <si>
    <t>TVG-0341</t>
  </si>
  <si>
    <t>TVG-0342</t>
  </si>
  <si>
    <t>TVG-0343</t>
  </si>
  <si>
    <t>TVG-0344</t>
  </si>
  <si>
    <t>TVG-0345</t>
  </si>
  <si>
    <t>TVG-0346</t>
  </si>
  <si>
    <t>TVG-0347</t>
  </si>
  <si>
    <t>TVG-0348</t>
  </si>
  <si>
    <t>TVG-0349</t>
  </si>
  <si>
    <t>TVG-0350</t>
  </si>
  <si>
    <t>TVG-0351</t>
  </si>
  <si>
    <t>TVG-0352</t>
  </si>
  <si>
    <t>TVG-0353</t>
  </si>
  <si>
    <t>TVG-0354</t>
  </si>
  <si>
    <t>TVG-0355</t>
  </si>
  <si>
    <t>TVG-0356</t>
  </si>
  <si>
    <t>TVG-0357</t>
  </si>
  <si>
    <t>TVG-0358</t>
  </si>
  <si>
    <t>TVG-0359</t>
  </si>
  <si>
    <t>TVG-0360</t>
  </si>
  <si>
    <t>TVG-0361</t>
  </si>
  <si>
    <t>TVG-0362</t>
  </si>
  <si>
    <t>TVG-0363</t>
  </si>
  <si>
    <t>TVG-0364</t>
  </si>
  <si>
    <t>TVG-0365</t>
  </si>
  <si>
    <t>TVG-0366</t>
  </si>
  <si>
    <t>TVG-0367</t>
  </si>
  <si>
    <t>TVG-0368</t>
  </si>
  <si>
    <t>TVG-0369</t>
  </si>
  <si>
    <t>TVG-0370</t>
  </si>
  <si>
    <t>TVG-0371</t>
  </si>
  <si>
    <t>TVG-0372</t>
  </si>
  <si>
    <t>TVG-0373</t>
  </si>
  <si>
    <t>TVG-0374</t>
  </si>
  <si>
    <t>TVG-0375</t>
  </si>
  <si>
    <t>TVG-0376</t>
  </si>
  <si>
    <t>TVG-0377</t>
  </si>
  <si>
    <t>TVG-0378</t>
  </si>
  <si>
    <t>TVG-0379</t>
  </si>
  <si>
    <t>TVG-0380</t>
  </si>
  <si>
    <t>TVG-0381</t>
  </si>
  <si>
    <t>TVG-0382</t>
  </si>
  <si>
    <t>TVG-0383</t>
  </si>
  <si>
    <t>TVG-0384</t>
  </si>
  <si>
    <t>TVG-0385</t>
  </si>
  <si>
    <t>TVG-0386</t>
  </si>
  <si>
    <t>TVG-0387</t>
  </si>
  <si>
    <t>TVG-0388</t>
  </si>
  <si>
    <t>TVG-0389</t>
  </si>
  <si>
    <t>TVG-0390</t>
  </si>
  <si>
    <t>TVG-0391</t>
  </si>
  <si>
    <t>TVG-0392</t>
  </si>
  <si>
    <t>TVG-0393</t>
  </si>
  <si>
    <t>TVG-0394</t>
  </si>
  <si>
    <t>TVG-0395</t>
  </si>
  <si>
    <t>TVG-0396</t>
  </si>
  <si>
    <t>TVG-0397</t>
  </si>
  <si>
    <t>TVG-0398</t>
  </si>
  <si>
    <t>TVG-0399</t>
  </si>
  <si>
    <t>TVG-0400</t>
  </si>
  <si>
    <t>TVG-0401</t>
  </si>
  <si>
    <t>TVG-0402</t>
  </si>
  <si>
    <t>TVG-0403</t>
  </si>
  <si>
    <t>TVG-0404</t>
  </si>
  <si>
    <t>TVG-0405</t>
  </si>
  <si>
    <t>TVG-0406</t>
  </si>
  <si>
    <t>TVG-0407</t>
  </si>
  <si>
    <t>TVG-0408</t>
  </si>
  <si>
    <t>TVG-0409</t>
  </si>
  <si>
    <t>TVG-0410</t>
  </si>
  <si>
    <t>TVG-0411</t>
  </si>
  <si>
    <t>TVG-0412</t>
  </si>
  <si>
    <t>TVG-0413</t>
  </si>
  <si>
    <t>TVG-0414</t>
  </si>
  <si>
    <t>TVG-0415</t>
  </si>
  <si>
    <t>TVG-0416</t>
  </si>
  <si>
    <t>TVG-0417</t>
  </si>
  <si>
    <t>TVG-0418</t>
  </si>
  <si>
    <t>TVG-0419</t>
  </si>
  <si>
    <t>TVG-0420</t>
  </si>
  <si>
    <t>TVG-0421</t>
  </si>
  <si>
    <t>TVG-0422</t>
  </si>
  <si>
    <t>TVG-0423</t>
  </si>
  <si>
    <t>TVG-0424</t>
  </si>
  <si>
    <t>TVG-0425</t>
  </si>
  <si>
    <t>TVG-0426</t>
  </si>
  <si>
    <t>TVG-0427</t>
  </si>
  <si>
    <t>TVG-0428</t>
  </si>
  <si>
    <t>TVG-0429</t>
  </si>
  <si>
    <t>TVG-0430</t>
  </si>
  <si>
    <t>TVG-0431</t>
  </si>
  <si>
    <t>TVG-0432</t>
  </si>
  <si>
    <t>TVG-0433</t>
  </si>
  <si>
    <t>TVG-0434</t>
  </si>
  <si>
    <t>TVG-0435</t>
  </si>
  <si>
    <t>TVG-0436</t>
  </si>
  <si>
    <t>TVG-0437</t>
  </si>
  <si>
    <t>TVG-0438</t>
  </si>
  <si>
    <t>TVG-0439</t>
  </si>
  <si>
    <t>TVG-0440</t>
  </si>
  <si>
    <t>TVG-0441</t>
  </si>
  <si>
    <t>TVG-0442</t>
  </si>
  <si>
    <t>TVG-0443</t>
  </si>
  <si>
    <t>TVG-0444</t>
  </si>
  <si>
    <t>TVG-0445</t>
  </si>
  <si>
    <t>TVG-0446</t>
  </si>
  <si>
    <t>TVG-0447</t>
  </si>
  <si>
    <t>TVG-0448</t>
  </si>
  <si>
    <t>TVG-0449</t>
  </si>
  <si>
    <t>TVG-0450</t>
  </si>
  <si>
    <t>TVG-0451</t>
  </si>
  <si>
    <t>TVG-0452</t>
  </si>
  <si>
    <t>TVG-0453</t>
  </si>
  <si>
    <t>TVG-0454</t>
  </si>
  <si>
    <t>TVG-0455</t>
  </si>
  <si>
    <t>TVG-0456</t>
  </si>
  <si>
    <t>TVG-0457</t>
  </si>
  <si>
    <t>TVG-0458</t>
  </si>
  <si>
    <t>TVG-0459</t>
  </si>
  <si>
    <t>TVG-0460</t>
  </si>
  <si>
    <t>TVG-0461</t>
  </si>
  <si>
    <t>TVG-0462</t>
  </si>
  <si>
    <t>TVG-0463</t>
  </si>
  <si>
    <t>TVG-0464</t>
  </si>
  <si>
    <t>TVG-0465</t>
  </si>
  <si>
    <t>TVG-0466</t>
  </si>
  <si>
    <t>TVG-0467</t>
  </si>
  <si>
    <t>TVG-0468</t>
  </si>
  <si>
    <t>TVG-0469</t>
  </si>
  <si>
    <t>TVG-0470</t>
  </si>
  <si>
    <t>TVG-0471</t>
  </si>
  <si>
    <t>TVG-0472</t>
  </si>
  <si>
    <t>TVG-0473</t>
  </si>
  <si>
    <t>TVG-0474</t>
  </si>
  <si>
    <t>TVG-0475</t>
  </si>
  <si>
    <t>TVG-0476</t>
  </si>
  <si>
    <t>TVG-0477</t>
  </si>
  <si>
    <t>TVG-0478</t>
  </si>
  <si>
    <t>TVG-0479</t>
  </si>
  <si>
    <t>TVG-0480</t>
  </si>
  <si>
    <t>TVG-0481</t>
  </si>
  <si>
    <t>TVG-0482</t>
  </si>
  <si>
    <t>TVG-0483</t>
  </si>
  <si>
    <t>TVG-0484</t>
  </si>
  <si>
    <t>TVG-0485</t>
  </si>
  <si>
    <t>TVG-0486</t>
  </si>
  <si>
    <t>TVG-0487</t>
  </si>
  <si>
    <t>TVG-0488</t>
  </si>
  <si>
    <t>TVG-0489</t>
  </si>
  <si>
    <t>TVG-0490</t>
  </si>
  <si>
    <t>TVG-0491</t>
  </si>
  <si>
    <t>TVG-0492</t>
  </si>
  <si>
    <t>TVG-0493</t>
  </si>
  <si>
    <t>TVG-0494</t>
  </si>
  <si>
    <t>TVG-0495</t>
  </si>
  <si>
    <t>TVG-0496</t>
  </si>
  <si>
    <t>TVG-0497</t>
  </si>
  <si>
    <t>TVG-0498</t>
  </si>
  <si>
    <t>TVG-0499</t>
  </si>
  <si>
    <t>TVG-0500</t>
  </si>
  <si>
    <t>TVG-0501</t>
  </si>
  <si>
    <t>TVG-0502</t>
  </si>
  <si>
    <t>TVG-0503</t>
  </si>
  <si>
    <t>TVG-0504</t>
  </si>
  <si>
    <t>TVG-0505</t>
  </si>
  <si>
    <t>TVG-0506</t>
  </si>
  <si>
    <t>TVG-0507</t>
  </si>
  <si>
    <t>TVG-0508</t>
  </si>
  <si>
    <t>TVG-0509</t>
  </si>
  <si>
    <t>TVG-0510</t>
  </si>
  <si>
    <t>TVG-0511</t>
  </si>
  <si>
    <t>TVG-0512</t>
  </si>
  <si>
    <t>TVG-0513</t>
  </si>
  <si>
    <t>TVG-0514</t>
  </si>
  <si>
    <t>TVG-0515</t>
  </si>
  <si>
    <t>TVG-0516</t>
  </si>
  <si>
    <t>TVG-0517</t>
  </si>
  <si>
    <t>TVG-0518</t>
  </si>
  <si>
    <t>TVG-0519</t>
  </si>
  <si>
    <t>TVG-0520</t>
  </si>
  <si>
    <t>TVG-0521</t>
  </si>
  <si>
    <t>TVG-0522</t>
  </si>
  <si>
    <t>TVG-0523</t>
  </si>
  <si>
    <t>TVG-0524</t>
  </si>
  <si>
    <t>TVG-0525</t>
  </si>
  <si>
    <t>TVG-0526</t>
  </si>
  <si>
    <t>TVG-0527</t>
  </si>
  <si>
    <t>TVG-0528</t>
  </si>
  <si>
    <t>TVG-0529</t>
  </si>
  <si>
    <t>TVG-0530</t>
  </si>
  <si>
    <t>TVG-0531</t>
  </si>
  <si>
    <t>TVG-0532</t>
  </si>
  <si>
    <t>TVG-0533</t>
  </si>
  <si>
    <t>TVG-0534</t>
  </si>
  <si>
    <t>TVG-0535</t>
  </si>
  <si>
    <t>TVG-0536</t>
  </si>
  <si>
    <t>TVG-0537</t>
  </si>
  <si>
    <t>TVG-0538</t>
  </si>
  <si>
    <t>TVG-0539</t>
  </si>
  <si>
    <t>TVG-0540</t>
  </si>
  <si>
    <t>TVG-0541</t>
  </si>
  <si>
    <t>TVG-0542</t>
  </si>
  <si>
    <t>TVG-0543</t>
  </si>
  <si>
    <t>TVG-0544</t>
  </si>
  <si>
    <t>TVG-0545</t>
  </si>
  <si>
    <t>TVG-0546</t>
  </si>
  <si>
    <t>TVG-0547</t>
  </si>
  <si>
    <t>TVG-0548</t>
  </si>
  <si>
    <t>TVG-0549</t>
  </si>
  <si>
    <t>TVG-0550</t>
  </si>
  <si>
    <t>TVG-0551</t>
  </si>
  <si>
    <t>TVG-0552</t>
  </si>
  <si>
    <t>TVG-0553</t>
  </si>
  <si>
    <t>TVG-0554</t>
  </si>
  <si>
    <t>TVG-0555</t>
  </si>
  <si>
    <t>TVG-0556</t>
  </si>
  <si>
    <t>TVG-0557</t>
  </si>
  <si>
    <t>TVG-0558</t>
  </si>
  <si>
    <t>TVG-0559</t>
  </si>
  <si>
    <t>TVG-0560</t>
  </si>
  <si>
    <t>TVG-0561</t>
  </si>
  <si>
    <t>TVG-0562</t>
  </si>
  <si>
    <t>TVG-0563</t>
  </si>
  <si>
    <t>TVG-0564</t>
  </si>
  <si>
    <t>TVG-0565</t>
  </si>
  <si>
    <t>TVG-0566</t>
  </si>
  <si>
    <t>TVG-0567</t>
  </si>
  <si>
    <t>TVG-0568</t>
  </si>
  <si>
    <t>TVG-0569</t>
  </si>
  <si>
    <t>TVG-0570</t>
  </si>
  <si>
    <t>TVG-0571</t>
  </si>
  <si>
    <t>TVG-0572</t>
  </si>
  <si>
    <t>TVG-0573</t>
  </si>
  <si>
    <t>TVG-0574</t>
  </si>
  <si>
    <t>TVG-0575</t>
  </si>
  <si>
    <t>TVG-0576</t>
  </si>
  <si>
    <t>TVG-0577</t>
  </si>
  <si>
    <t>TVG-0578</t>
  </si>
  <si>
    <t>TVG-0579</t>
  </si>
  <si>
    <t>TVG-0580</t>
  </si>
  <si>
    <t>TVG-0581</t>
  </si>
  <si>
    <t>TVG-0582</t>
  </si>
  <si>
    <t>TVG-0583</t>
  </si>
  <si>
    <t>TVG-0584</t>
  </si>
  <si>
    <t>TVG-0585</t>
  </si>
  <si>
    <t>TVG-0586</t>
  </si>
  <si>
    <t>TVG-0587</t>
  </si>
  <si>
    <t>TVG-0588</t>
  </si>
  <si>
    <t>TVG-0589</t>
  </si>
  <si>
    <t>TVG-0590</t>
  </si>
  <si>
    <t>TVG-0591</t>
  </si>
  <si>
    <t>TVG-0592</t>
  </si>
  <si>
    <t>TVG-0593</t>
  </si>
  <si>
    <t>TVG-0594</t>
  </si>
  <si>
    <t>TVG-0595</t>
  </si>
  <si>
    <t>TVG-0596</t>
  </si>
  <si>
    <t>TVG-0597</t>
  </si>
  <si>
    <t>TVG-0598</t>
  </si>
  <si>
    <t>TVG-0599</t>
  </si>
  <si>
    <t>TVG-0600</t>
  </si>
  <si>
    <t>TVG-0601</t>
  </si>
  <si>
    <t>TVG-0602</t>
  </si>
  <si>
    <t>TVG-0603</t>
  </si>
  <si>
    <t>TVG-0604</t>
  </si>
  <si>
    <t>TVG-0605</t>
  </si>
  <si>
    <t>TVG-0606</t>
  </si>
  <si>
    <t>TVG-0607</t>
  </si>
  <si>
    <t>TVG-0608</t>
  </si>
  <si>
    <t>TVG-0609</t>
  </si>
  <si>
    <t>TVG-0610</t>
  </si>
  <si>
    <t>TVG-0611</t>
  </si>
  <si>
    <t>TVG-0612</t>
  </si>
  <si>
    <t>TVG-0613</t>
  </si>
  <si>
    <t>TVG-0614</t>
  </si>
  <si>
    <t>TVG-0615</t>
  </si>
  <si>
    <t>TVG-0616</t>
  </si>
  <si>
    <t>TVG-0617</t>
  </si>
  <si>
    <t>TVG-0618</t>
  </si>
  <si>
    <t>TVG-0619</t>
  </si>
  <si>
    <t>TVG-0620</t>
  </si>
  <si>
    <t>TVG-0621</t>
  </si>
  <si>
    <t>TVG-0622</t>
  </si>
  <si>
    <t>TVG-0623</t>
  </si>
  <si>
    <t>TVG-0624</t>
  </si>
  <si>
    <t>TVG-0625</t>
  </si>
  <si>
    <t>TVG-0626</t>
  </si>
  <si>
    <t>TVG-0627</t>
  </si>
  <si>
    <t>TVG-0628</t>
  </si>
  <si>
    <t>TVG-0629</t>
  </si>
  <si>
    <t>TVG-0630</t>
  </si>
  <si>
    <t>TVG-0631</t>
  </si>
  <si>
    <t>TVG-0632</t>
  </si>
  <si>
    <t>TVG-0633</t>
  </si>
  <si>
    <t>TVG-0634</t>
  </si>
  <si>
    <t>TVG-0635</t>
  </si>
  <si>
    <t>TVG-0636</t>
  </si>
  <si>
    <t>TVG-0637</t>
  </si>
  <si>
    <t>TVG-0638</t>
  </si>
  <si>
    <t>TVG-0639</t>
  </si>
  <si>
    <t>TVG-0640</t>
  </si>
  <si>
    <t>TVG-0641</t>
  </si>
  <si>
    <t>TVG-0642</t>
  </si>
  <si>
    <t>TVG-0643</t>
  </si>
  <si>
    <t>TVG-0644</t>
  </si>
  <si>
    <t>TVG-0645</t>
  </si>
  <si>
    <t>TVG-0646</t>
  </si>
  <si>
    <t>TVG-0647</t>
  </si>
  <si>
    <t>TVG-0648</t>
  </si>
  <si>
    <t>TVG-0649</t>
  </si>
  <si>
    <t>TVG-0650</t>
  </si>
  <si>
    <t>TVG-0651</t>
  </si>
  <si>
    <t>TVG-0652</t>
  </si>
  <si>
    <t>TVG-0653</t>
  </si>
  <si>
    <t>TVG-0654</t>
  </si>
  <si>
    <t>TVG-0655</t>
  </si>
  <si>
    <t>TVG-0656</t>
  </si>
  <si>
    <t>TVG-0657</t>
  </si>
  <si>
    <t>TVG-0658</t>
  </si>
  <si>
    <t>TVG-0659</t>
  </si>
  <si>
    <t>TVG-0660</t>
  </si>
  <si>
    <t>TVG-0661</t>
  </si>
  <si>
    <t>TVG-0662</t>
  </si>
  <si>
    <t>TVG-0663</t>
  </si>
  <si>
    <t>TVG-0664</t>
  </si>
  <si>
    <t>TVG-0665</t>
  </si>
  <si>
    <t>TVG-0666</t>
  </si>
  <si>
    <t>TVG-0667</t>
  </si>
  <si>
    <t>TVG-0668</t>
  </si>
  <si>
    <t>TVG-0669</t>
  </si>
  <si>
    <t>TVG-0670</t>
  </si>
  <si>
    <t>TVG-0671</t>
  </si>
  <si>
    <t>TVG-0672</t>
  </si>
  <si>
    <t>TVG-0673</t>
  </si>
  <si>
    <t>TVG-0674</t>
  </si>
  <si>
    <t>TVG-0675</t>
  </si>
  <si>
    <t>TVG-0676</t>
  </si>
  <si>
    <t>TVG-0677</t>
  </si>
  <si>
    <t>TVG-0678</t>
  </si>
  <si>
    <t>TVG-0679</t>
  </si>
  <si>
    <t>TVG-0680</t>
  </si>
  <si>
    <t>TVG-0681</t>
  </si>
  <si>
    <t>TVG-0682</t>
  </si>
  <si>
    <t>TVG-0683</t>
  </si>
  <si>
    <t>TVG-0684</t>
  </si>
  <si>
    <t>TVG-0685</t>
  </si>
  <si>
    <t>TVG-0686</t>
  </si>
  <si>
    <t>TVG-0687</t>
  </si>
  <si>
    <t>TVG-0688</t>
  </si>
  <si>
    <t>TVG-0689</t>
  </si>
  <si>
    <t>TVG-0690</t>
  </si>
  <si>
    <t>TVG-0691</t>
  </si>
  <si>
    <t>TVG-0692</t>
  </si>
  <si>
    <t>TVG-0693</t>
  </si>
  <si>
    <t>TVG-0694</t>
  </si>
  <si>
    <t>TVG-0695</t>
  </si>
  <si>
    <t>TVG-0696</t>
  </si>
  <si>
    <t>TVG-0697</t>
  </si>
  <si>
    <t>TVG-0698</t>
  </si>
  <si>
    <t>TVG-0699</t>
  </si>
  <si>
    <t>TVG-0700</t>
  </si>
  <si>
    <t>TVG-0701</t>
  </si>
  <si>
    <t>TVG-0702</t>
  </si>
  <si>
    <t>TVG-0703</t>
  </si>
  <si>
    <t>TVG-0704</t>
  </si>
  <si>
    <t>TVG-0705</t>
  </si>
  <si>
    <t>TVG-0706</t>
  </si>
  <si>
    <t>TVG-0707</t>
  </si>
  <si>
    <t>TVG-0708</t>
  </si>
  <si>
    <t>TVG-0709</t>
  </si>
  <si>
    <t>TVG-0710</t>
  </si>
  <si>
    <t>TVG-0711</t>
  </si>
  <si>
    <t>TVG-0712</t>
  </si>
  <si>
    <t>TVG-0713</t>
  </si>
  <si>
    <t>TVG-0714</t>
  </si>
  <si>
    <t>TVG-0715</t>
  </si>
  <si>
    <t>TVG-0716</t>
  </si>
  <si>
    <t>TVG-0717</t>
  </si>
  <si>
    <t>TVG-0718</t>
  </si>
  <si>
    <t>TVG-0719</t>
  </si>
  <si>
    <t>TVG-0720</t>
  </si>
  <si>
    <t>TVG-0721</t>
  </si>
  <si>
    <t>TVG-0722</t>
  </si>
  <si>
    <t>TVG-0723</t>
  </si>
  <si>
    <t>TVG-0724</t>
  </si>
  <si>
    <t>TVG-0725</t>
  </si>
  <si>
    <t>TVG-0726</t>
  </si>
  <si>
    <t>TVG-0727</t>
  </si>
  <si>
    <t>TVG-0728</t>
  </si>
  <si>
    <t>TVG-0729</t>
  </si>
  <si>
    <t>TVG-0730</t>
  </si>
  <si>
    <t>TVG-0731</t>
  </si>
  <si>
    <t>TVG-0732</t>
  </si>
  <si>
    <t>TVG-0733</t>
  </si>
  <si>
    <t>TVG-0734</t>
  </si>
  <si>
    <t>TVG-0735</t>
  </si>
  <si>
    <t>TVG-0736</t>
  </si>
  <si>
    <t>TVG-0737</t>
  </si>
  <si>
    <t>TVG-0738</t>
  </si>
  <si>
    <t>TVG-0739</t>
  </si>
  <si>
    <t>TVG-0740</t>
  </si>
  <si>
    <t>TVG-0741</t>
  </si>
  <si>
    <t>TVG-0742</t>
  </si>
  <si>
    <t>TVG-0743</t>
  </si>
  <si>
    <t>TVG-0744</t>
  </si>
  <si>
    <t>TVG-0745</t>
  </si>
  <si>
    <t>TVG-0746</t>
  </si>
  <si>
    <t>TVG-0747</t>
  </si>
  <si>
    <t>TVG-0748</t>
  </si>
  <si>
    <t>TVG-0749</t>
  </si>
  <si>
    <t>TVG-0750</t>
  </si>
  <si>
    <t>TVG-0751</t>
  </si>
  <si>
    <t>TVG-0752</t>
  </si>
  <si>
    <t>TVG-0753</t>
  </si>
  <si>
    <t>TVG-0754</t>
  </si>
  <si>
    <t>TVG-0755</t>
  </si>
  <si>
    <t>TVG-0756</t>
  </si>
  <si>
    <t>TVG-0757</t>
  </si>
  <si>
    <t>TVG-0758</t>
  </si>
  <si>
    <t>TVG-0759</t>
  </si>
  <si>
    <t>TVG-0760</t>
  </si>
  <si>
    <t>TVG-0761</t>
  </si>
  <si>
    <t>TVG-0762</t>
  </si>
  <si>
    <t>TVG-0763</t>
  </si>
  <si>
    <t>TVG-0764</t>
  </si>
  <si>
    <t>TVG-0765</t>
  </si>
  <si>
    <t>TVG-0766</t>
  </si>
  <si>
    <t>TVG-0767</t>
  </si>
  <si>
    <t>TVG-0768</t>
  </si>
  <si>
    <t>TVG-0769</t>
  </si>
  <si>
    <t>TVG-0770</t>
  </si>
  <si>
    <t>TVG-0771</t>
  </si>
  <si>
    <t>TVG-0772</t>
  </si>
  <si>
    <t>TVG-0773</t>
  </si>
  <si>
    <t>TVG-0774</t>
  </si>
  <si>
    <t>TVG-0775</t>
  </si>
  <si>
    <t>TVG-0776</t>
  </si>
  <si>
    <t>TVG-0777</t>
  </si>
  <si>
    <t>TVG-0778</t>
  </si>
  <si>
    <t>TVG-0779</t>
  </si>
  <si>
    <t>TVG-0780</t>
  </si>
  <si>
    <t>TVG-0781</t>
  </si>
  <si>
    <t>TVG-0782</t>
  </si>
  <si>
    <t>TVG-0783</t>
  </si>
  <si>
    <t>TVG-0784</t>
  </si>
  <si>
    <t>TVG-0785</t>
  </si>
  <si>
    <t>TVG-0786</t>
  </si>
  <si>
    <t>TVG-0787</t>
  </si>
  <si>
    <t>TVG-0788</t>
  </si>
  <si>
    <t>TVG-0789</t>
  </si>
  <si>
    <t>TVG-0790</t>
  </si>
  <si>
    <t>TVG-0791</t>
  </si>
  <si>
    <t>TVG-0792</t>
  </si>
  <si>
    <t>TVG-0793</t>
  </si>
  <si>
    <t>TVG-0794</t>
  </si>
  <si>
    <t>TVG-0795</t>
  </si>
  <si>
    <t>TVG-0796</t>
  </si>
  <si>
    <t>TVG-0797</t>
  </si>
  <si>
    <t>TVG-0798</t>
  </si>
  <si>
    <t>TVG-0799</t>
  </si>
  <si>
    <t>TVG-0800</t>
  </si>
  <si>
    <t>TVG-0801</t>
  </si>
  <si>
    <t>TVG-0802</t>
  </si>
  <si>
    <t>TVG-0803</t>
  </si>
  <si>
    <t>TVG-0804</t>
  </si>
  <si>
    <t>TVG-0805</t>
  </si>
  <si>
    <t>TVG-0806</t>
  </si>
  <si>
    <t>TVG-0807</t>
  </si>
  <si>
    <t>TVG-0808</t>
  </si>
  <si>
    <t>TVG-0809</t>
  </si>
  <si>
    <t>TVG-0810</t>
  </si>
  <si>
    <t>TVG-0811</t>
  </si>
  <si>
    <t>TVG-0812</t>
  </si>
  <si>
    <t>TVG-0813</t>
  </si>
  <si>
    <t>TVG-0814</t>
  </si>
  <si>
    <t>TVG-0815</t>
  </si>
  <si>
    <t>TVG-0816</t>
  </si>
  <si>
    <t>TVG-0817</t>
  </si>
  <si>
    <t>TVG-0818</t>
  </si>
  <si>
    <t>TVG-0819</t>
  </si>
  <si>
    <t>TVG-0820</t>
  </si>
  <si>
    <t>TVG-0821</t>
  </si>
  <si>
    <t>TVG-0822</t>
  </si>
  <si>
    <t>TVG-0823</t>
  </si>
  <si>
    <t>TVG-0824</t>
  </si>
  <si>
    <t>TVG-0825</t>
  </si>
  <si>
    <t>TVG-0826</t>
  </si>
  <si>
    <t>TVG-0827</t>
  </si>
  <si>
    <t>TVG-0828</t>
  </si>
  <si>
    <t>TVG-0829</t>
  </si>
  <si>
    <t>TVG-0830</t>
  </si>
  <si>
    <t>TVG-0831</t>
  </si>
  <si>
    <t>TVG-0832</t>
  </si>
  <si>
    <t>TVG-0833</t>
  </si>
  <si>
    <t>TVG-0834</t>
  </si>
  <si>
    <t>TVG-0835</t>
  </si>
  <si>
    <t>TVG-0836</t>
  </si>
  <si>
    <t>TVG-0837</t>
  </si>
  <si>
    <t>TVG-0838</t>
  </si>
  <si>
    <t>TVG-0839</t>
  </si>
  <si>
    <t>TVG-0840</t>
  </si>
  <si>
    <t>TVG-0841</t>
  </si>
  <si>
    <t>TVG-0842</t>
  </si>
  <si>
    <t>TVG-0843</t>
  </si>
  <si>
    <t>TVG-0844</t>
  </si>
  <si>
    <t>TVG-0845</t>
  </si>
  <si>
    <t>TVG-0846</t>
  </si>
  <si>
    <t>TVG-0847</t>
  </si>
  <si>
    <t>TVG-0848</t>
  </si>
  <si>
    <t>TVG-0849</t>
  </si>
  <si>
    <t>TVG-0850</t>
  </si>
  <si>
    <t>TVG-0851</t>
  </si>
  <si>
    <t>TVG-0852</t>
  </si>
  <si>
    <t>TVG-0853</t>
  </si>
  <si>
    <t>TVG-0854</t>
  </si>
  <si>
    <t>TVG-0855</t>
  </si>
  <si>
    <t>TVG-0856</t>
  </si>
  <si>
    <t>TVG-0857</t>
  </si>
  <si>
    <t>TVG-0858</t>
  </si>
  <si>
    <t>TVG-0859</t>
  </si>
  <si>
    <t>TVG-0860</t>
  </si>
  <si>
    <t>TVG-0861</t>
  </si>
  <si>
    <t>TVG-0862</t>
  </si>
  <si>
    <t>TVG-0863</t>
  </si>
  <si>
    <t>TVG-0864</t>
  </si>
  <si>
    <t>TVG-0865</t>
  </si>
  <si>
    <t>TVG-0866</t>
  </si>
  <si>
    <t>TVG-0867</t>
  </si>
  <si>
    <t>TVG-0868</t>
  </si>
  <si>
    <t>TVG-0869</t>
  </si>
  <si>
    <t>TVG-0870</t>
  </si>
  <si>
    <t>TVG-0871</t>
  </si>
  <si>
    <t>TVG-0872</t>
  </si>
  <si>
    <t>TVG-0873</t>
  </si>
  <si>
    <t>TVG-0874</t>
  </si>
  <si>
    <t>TVG-0875</t>
  </si>
  <si>
    <t>TVG-0876</t>
  </si>
  <si>
    <t>TVG-0877</t>
  </si>
  <si>
    <t>TVG-0878</t>
  </si>
  <si>
    <t>TVG-0879</t>
  </si>
  <si>
    <t>TVG-0880</t>
  </si>
  <si>
    <t>TVG-0881</t>
  </si>
  <si>
    <t>TVG-0882</t>
  </si>
  <si>
    <t>TVG-0883</t>
  </si>
  <si>
    <t>TVG-0884</t>
  </si>
  <si>
    <t>TVG-0885</t>
  </si>
  <si>
    <t>TVG-0886</t>
  </si>
  <si>
    <t>TVG-0887</t>
  </si>
  <si>
    <t>TVG-0888</t>
  </si>
  <si>
    <t>TVG-0889</t>
  </si>
  <si>
    <t>TVG-0890</t>
  </si>
  <si>
    <t>TVG-0891</t>
  </si>
  <si>
    <t>TVG-0892</t>
  </si>
  <si>
    <t>TVG-0893</t>
  </si>
  <si>
    <t>TVG-0894</t>
  </si>
  <si>
    <t>TVG-0895</t>
  </si>
  <si>
    <t>TVG-0896</t>
  </si>
  <si>
    <t>TVG-0897</t>
  </si>
  <si>
    <t>TVG-0898</t>
  </si>
  <si>
    <t>TVG-0899</t>
  </si>
  <si>
    <t>TVG-0900</t>
  </si>
  <si>
    <t>TVG-0901</t>
  </si>
  <si>
    <t>TVG-0902</t>
  </si>
  <si>
    <t>TVG-0903</t>
  </si>
  <si>
    <t>TVG-0904</t>
  </si>
  <si>
    <t>TVG-0905</t>
  </si>
  <si>
    <t>TVG-0906</t>
  </si>
  <si>
    <t>TVG-0907</t>
  </si>
  <si>
    <t>TVG-0908</t>
  </si>
  <si>
    <t>TVG-0909</t>
  </si>
  <si>
    <t>TVG-0910</t>
  </si>
  <si>
    <t>TVG-0911</t>
  </si>
  <si>
    <t>TVG-0912</t>
  </si>
  <si>
    <t>TVG-0913</t>
  </si>
  <si>
    <t>TVG-0914</t>
  </si>
  <si>
    <t>TVG-0915</t>
  </si>
  <si>
    <t>TVG-0916</t>
  </si>
  <si>
    <t>TVG-0917</t>
  </si>
  <si>
    <t>TVG-0918</t>
  </si>
  <si>
    <t>TVG-0919</t>
  </si>
  <si>
    <t>TVG-0920</t>
  </si>
  <si>
    <t>TVG-0921</t>
  </si>
  <si>
    <t>TVG-0922</t>
  </si>
  <si>
    <t>TVG-0923</t>
  </si>
  <si>
    <t>TVG-0924</t>
  </si>
  <si>
    <t>TVG-0925</t>
  </si>
  <si>
    <t>TVG-0926</t>
  </si>
  <si>
    <t>TVG-0927</t>
  </si>
  <si>
    <t>TVG-0928</t>
  </si>
  <si>
    <t>TVG-0929</t>
  </si>
  <si>
    <t>TVG-0930</t>
  </si>
  <si>
    <t>TVG-0931</t>
  </si>
  <si>
    <t>TVG-0932</t>
  </si>
  <si>
    <t>TVG-0933</t>
  </si>
  <si>
    <t>TVG-0934</t>
  </si>
  <si>
    <t>TVG-0935</t>
  </si>
  <si>
    <t>TVG-0936</t>
  </si>
  <si>
    <t>TVG-0937</t>
  </si>
  <si>
    <t>TVG-0938</t>
  </si>
  <si>
    <t>TVG-0939</t>
  </si>
  <si>
    <t>TVG-0940</t>
  </si>
  <si>
    <t>TVG-0941</t>
  </si>
  <si>
    <t>TVG-0942</t>
  </si>
  <si>
    <t>TVG-0943</t>
  </si>
  <si>
    <t>TVG-0944</t>
  </si>
  <si>
    <t>TVG-0945</t>
  </si>
  <si>
    <t>TVG-0946</t>
  </si>
  <si>
    <t>TVG-0947</t>
  </si>
  <si>
    <t>TVG-0948</t>
  </si>
  <si>
    <t>TVG-0949</t>
  </si>
  <si>
    <t>TVG-0950</t>
  </si>
  <si>
    <t>TVG-0951</t>
  </si>
  <si>
    <t>TVG-0952</t>
  </si>
  <si>
    <t>TVG-0953</t>
  </si>
  <si>
    <t>TVG-0954</t>
  </si>
  <si>
    <t>TVG-0955</t>
  </si>
  <si>
    <t>TVG-0956</t>
  </si>
  <si>
    <t>TVG-0957</t>
  </si>
  <si>
    <t>TVG-0958</t>
  </si>
  <si>
    <t>TVG-0959</t>
  </si>
  <si>
    <t>TVG-0960</t>
  </si>
  <si>
    <t>TVG-0961</t>
  </si>
  <si>
    <t>TVG-0962</t>
  </si>
  <si>
    <t>TVG-0963</t>
  </si>
  <si>
    <t>TVG-0964</t>
  </si>
  <si>
    <t>TVG-0965</t>
  </si>
  <si>
    <t>TVG-0966</t>
  </si>
  <si>
    <t>TVG-0967</t>
  </si>
  <si>
    <t>TVG-0968</t>
  </si>
  <si>
    <t>TVG-0969</t>
  </si>
  <si>
    <t>TVG-0970</t>
  </si>
  <si>
    <t>TVG-0971</t>
  </si>
  <si>
    <t>TVG-0972</t>
  </si>
  <si>
    <t>TVG-0973</t>
  </si>
  <si>
    <t>TVG-0974</t>
  </si>
  <si>
    <t>TVG-0975</t>
  </si>
  <si>
    <t>TVG-0976</t>
  </si>
  <si>
    <t>TVG-0977</t>
  </si>
  <si>
    <t>TVG-0978</t>
  </si>
  <si>
    <t>TVG-0979</t>
  </si>
  <si>
    <t>TVG-0980</t>
  </si>
  <si>
    <t>TVG-0981</t>
  </si>
  <si>
    <t>TVG-0982</t>
  </si>
  <si>
    <t>TVG-0983</t>
  </si>
  <si>
    <t>TVG-0984</t>
  </si>
  <si>
    <t>TVG-0985</t>
  </si>
  <si>
    <t>TVG-0986</t>
  </si>
  <si>
    <t>TVG-0987</t>
  </si>
  <si>
    <t>TVG-0988</t>
  </si>
  <si>
    <t>TVG-0989</t>
  </si>
  <si>
    <t>TVG-0990</t>
  </si>
  <si>
    <t>TVG-0991</t>
  </si>
  <si>
    <t>TVG-0992</t>
  </si>
  <si>
    <t>TVG-0993</t>
  </si>
  <si>
    <t>TVG-0994</t>
  </si>
  <si>
    <t>TVG-0995</t>
  </si>
  <si>
    <t>TVG-0996</t>
  </si>
  <si>
    <t>TVG-0997</t>
  </si>
  <si>
    <t>TVG-0998</t>
  </si>
  <si>
    <t>TVG-0999</t>
  </si>
  <si>
    <t>TVG-1000</t>
  </si>
  <si>
    <t>TVG-1001</t>
  </si>
  <si>
    <t>TVG-1002</t>
  </si>
  <si>
    <t>TVG-1003</t>
  </si>
  <si>
    <t>TVG-1004</t>
  </si>
  <si>
    <t>TVG-1005</t>
  </si>
  <si>
    <t>TVG-1006</t>
  </si>
  <si>
    <t>TVG-1007</t>
  </si>
  <si>
    <t>TVG-1008</t>
  </si>
  <si>
    <t>TVG-1009</t>
  </si>
  <si>
    <t>TVG-1010</t>
  </si>
  <si>
    <t>TVG-1011</t>
  </si>
  <si>
    <t>TVG-1012</t>
  </si>
  <si>
    <t>TVG-1013</t>
  </si>
  <si>
    <t>TVG-1014</t>
  </si>
  <si>
    <t>TVG-1015</t>
  </si>
  <si>
    <t>TVG-1016</t>
  </si>
  <si>
    <t>TVG-1017</t>
  </si>
  <si>
    <t>TVG-1018</t>
  </si>
  <si>
    <t>TVG-1019</t>
  </si>
  <si>
    <t>TVG-1020</t>
  </si>
  <si>
    <t>TVG-1021</t>
  </si>
  <si>
    <t>TVG-1022</t>
  </si>
  <si>
    <t>TVG-1023</t>
  </si>
  <si>
    <t>TVG-1024</t>
  </si>
  <si>
    <t>TVG-1025</t>
  </si>
  <si>
    <t>TVG-1026</t>
  </si>
  <si>
    <t>TVG-1027</t>
  </si>
  <si>
    <t>TVG-1028</t>
  </si>
  <si>
    <t>TVG-1029</t>
  </si>
  <si>
    <t>TVG-1030</t>
  </si>
  <si>
    <t>TVG-1031</t>
  </si>
  <si>
    <t>TVG-1032</t>
  </si>
  <si>
    <t>TVG-1033</t>
  </si>
  <si>
    <t>TVG-1034</t>
  </si>
  <si>
    <t>TVG-1035</t>
  </si>
  <si>
    <t>TVG-1036</t>
  </si>
  <si>
    <t>TVG-1037</t>
  </si>
  <si>
    <t>TVG-1038</t>
  </si>
  <si>
    <t>TVG-1039</t>
  </si>
  <si>
    <t>TVG-1040</t>
  </si>
  <si>
    <t>TVG-1041</t>
  </si>
  <si>
    <t>TVG-1042</t>
  </si>
  <si>
    <t>TVG-1043</t>
  </si>
  <si>
    <t>TVG-1044</t>
  </si>
  <si>
    <t>TVG-1045</t>
  </si>
  <si>
    <t>TVG-1046</t>
  </si>
  <si>
    <t>TVG-1047</t>
  </si>
  <si>
    <t>TVG-1048</t>
  </si>
  <si>
    <t>TVG-1049</t>
  </si>
  <si>
    <t>TVG-1050</t>
  </si>
  <si>
    <t>TVG-1051</t>
  </si>
  <si>
    <t>TVG-1052</t>
  </si>
  <si>
    <t>TVG-1053</t>
  </si>
  <si>
    <t>TVG-1054</t>
  </si>
  <si>
    <t>TVG-1055</t>
  </si>
  <si>
    <t>TVG-1056</t>
  </si>
  <si>
    <t>TVG-1057</t>
  </si>
  <si>
    <t>TVG-1058</t>
  </si>
  <si>
    <t>TVG-1059</t>
  </si>
  <si>
    <t>TVG-1060</t>
  </si>
  <si>
    <t>TVG-1061</t>
  </si>
  <si>
    <t>TVG-1062</t>
  </si>
  <si>
    <t>TVG-1063</t>
  </si>
  <si>
    <t>TVG-1064</t>
  </si>
  <si>
    <t>TVG-1065</t>
  </si>
  <si>
    <t>TVG-1066</t>
  </si>
  <si>
    <t>TVG-1067</t>
  </si>
  <si>
    <t>TVG-1068</t>
  </si>
  <si>
    <t>TVG-1069</t>
  </si>
  <si>
    <t>TVG-1070</t>
  </si>
  <si>
    <t>TVG-1071</t>
  </si>
  <si>
    <t>TVG-1072</t>
  </si>
  <si>
    <t>TVG-1073</t>
  </si>
  <si>
    <t>TVG-1074</t>
  </si>
  <si>
    <t>TVG-1075</t>
  </si>
  <si>
    <t>TVG-1076</t>
  </si>
  <si>
    <t>TVG-1077</t>
  </si>
  <si>
    <t>TVG-1078</t>
  </si>
  <si>
    <t>TVG-1079</t>
  </si>
  <si>
    <t>TVG-1080</t>
  </si>
  <si>
    <t>TVG-1081</t>
  </si>
  <si>
    <t>TVG-1082</t>
  </si>
  <si>
    <t>TVG-1083</t>
  </si>
  <si>
    <t>TVG-1084</t>
  </si>
  <si>
    <t>TVG-1085</t>
  </si>
  <si>
    <t>TVG-1086</t>
  </si>
  <si>
    <t>TVG-1087</t>
  </si>
  <si>
    <t>TVG-1088</t>
  </si>
  <si>
    <t>TVG-1089</t>
  </si>
  <si>
    <t>TVG-1090</t>
  </si>
  <si>
    <t>TVG-1091</t>
  </si>
  <si>
    <t>TVG-1092</t>
  </si>
  <si>
    <t>TVG-1093</t>
  </si>
  <si>
    <t>TVG-1094</t>
  </si>
  <si>
    <t>TVG-1095</t>
  </si>
  <si>
    <t>TVG-1096</t>
  </si>
  <si>
    <t>TVG-1097</t>
  </si>
  <si>
    <t>TVG-1098</t>
  </si>
  <si>
    <t>TVG-1099</t>
  </si>
  <si>
    <t>TVG-1100</t>
  </si>
  <si>
    <t>TVG-1101</t>
  </si>
  <si>
    <t>TVG-1102</t>
  </si>
  <si>
    <t>TVG-1103</t>
  </si>
  <si>
    <t>TVG-1104</t>
  </si>
  <si>
    <t>TVG-1105</t>
  </si>
  <si>
    <t>TVG-1106</t>
  </si>
  <si>
    <t>TVG-1107</t>
  </si>
  <si>
    <t>TVG-1108</t>
  </si>
  <si>
    <t>TVG-1109</t>
  </si>
  <si>
    <t>TVG-1110</t>
  </si>
  <si>
    <t>TVG-1111</t>
  </si>
  <si>
    <t>TVG-1112</t>
  </si>
  <si>
    <t>TVG-1113</t>
  </si>
  <si>
    <t>TVG-1114</t>
  </si>
  <si>
    <t>TVG-1115</t>
  </si>
  <si>
    <t>TVG-1116</t>
  </si>
  <si>
    <t>TVG-1117</t>
  </si>
  <si>
    <t>TVG-1118</t>
  </si>
  <si>
    <t>TVG-1119</t>
  </si>
  <si>
    <t>TVG-1120</t>
  </si>
  <si>
    <t>TVG-1121</t>
  </si>
  <si>
    <t>TVG-1122</t>
  </si>
  <si>
    <t>TVG-1123</t>
  </si>
  <si>
    <t>TVG-1124</t>
  </si>
  <si>
    <t>TVG-1125</t>
  </si>
  <si>
    <t>TVG-1126</t>
  </si>
  <si>
    <t>TVG-1127</t>
  </si>
  <si>
    <t>TVG-1128</t>
  </si>
  <si>
    <t>TVG-1129</t>
  </si>
  <si>
    <t>TVG-1130</t>
  </si>
  <si>
    <t>TVG-1131</t>
  </si>
  <si>
    <t>TVG-1132</t>
  </si>
  <si>
    <t>TVG-1133</t>
  </si>
  <si>
    <t>TVG-1134</t>
  </si>
  <si>
    <t>TVG-1135</t>
  </si>
  <si>
    <t>TVG-1136</t>
  </si>
  <si>
    <t>TVG-1137</t>
  </si>
  <si>
    <t>TVG-1138</t>
  </si>
  <si>
    <t>TVG-1139</t>
  </si>
  <si>
    <t>TVG-1140</t>
  </si>
  <si>
    <t>TVG-1141</t>
  </si>
  <si>
    <t>TVG-1142</t>
  </si>
  <si>
    <t>TVG-1143</t>
  </si>
  <si>
    <t>TVG-1144</t>
  </si>
  <si>
    <t>TVG-1145</t>
  </si>
  <si>
    <t>TVG-1146</t>
  </si>
  <si>
    <t>TVG-1147</t>
  </si>
  <si>
    <t>TVG-1148</t>
  </si>
  <si>
    <t>TVG-1149</t>
  </si>
  <si>
    <t>TVG-1150</t>
  </si>
  <si>
    <t>TVG-1151</t>
  </si>
  <si>
    <t>TVG-1152</t>
  </si>
  <si>
    <t>TVG-1153</t>
  </si>
  <si>
    <t>TVG-1154</t>
  </si>
  <si>
    <t>TVG-1155</t>
  </si>
  <si>
    <t>TVG-1156</t>
  </si>
  <si>
    <t>TVG-1157</t>
  </si>
  <si>
    <t>TVG-1158</t>
  </si>
  <si>
    <t>TVG-1159</t>
  </si>
  <si>
    <t>TVG-1160</t>
  </si>
  <si>
    <t>TVG-1161</t>
  </si>
  <si>
    <t>TVG-1162</t>
  </si>
  <si>
    <t>TVG-1163</t>
  </si>
  <si>
    <t>TVG-1164</t>
  </si>
  <si>
    <t>TVG-1165</t>
  </si>
  <si>
    <t>TVG-1166</t>
  </si>
  <si>
    <t>TVG-1167</t>
  </si>
  <si>
    <t>TVG-1168</t>
  </si>
  <si>
    <t>TVG-1169</t>
  </si>
  <si>
    <t>TVG-1170</t>
  </si>
  <si>
    <t>TVG-1171</t>
  </si>
  <si>
    <t>TVG-1172</t>
  </si>
  <si>
    <t>TVG-1173</t>
  </si>
  <si>
    <t>TVG-1174</t>
  </si>
  <si>
    <t>TVG-1175</t>
  </si>
  <si>
    <t>TVG-1176</t>
  </si>
  <si>
    <t>TVG-1177</t>
  </si>
  <si>
    <t>TVG-1178</t>
  </si>
  <si>
    <t>TVG-1179</t>
  </si>
  <si>
    <t>TVG-1180</t>
  </si>
  <si>
    <t>TVG-1181</t>
  </si>
  <si>
    <t>TVG-1182</t>
  </si>
  <si>
    <t>TVG-1183</t>
  </si>
  <si>
    <t>TVG-1184</t>
  </si>
  <si>
    <t>TVG-1185</t>
  </si>
  <si>
    <t>TVG-1186</t>
  </si>
  <si>
    <t>TVG-1187</t>
  </si>
  <si>
    <t>TVG-1188</t>
  </si>
  <si>
    <t>TVG-1189</t>
  </si>
  <si>
    <t>TVG-1190</t>
  </si>
  <si>
    <t>TVG-1191</t>
  </si>
  <si>
    <t>TVG-1192</t>
  </si>
  <si>
    <t>TVG-1193</t>
  </si>
  <si>
    <t>TVG-1194</t>
  </si>
  <si>
    <t>TVG-1195</t>
  </si>
  <si>
    <t>TVG-1196</t>
  </si>
  <si>
    <t>TVG-1197</t>
  </si>
  <si>
    <t>TVG-1198</t>
  </si>
  <si>
    <t>TVG-1199</t>
  </si>
  <si>
    <t>TVG-1200</t>
  </si>
  <si>
    <t>TVG-1201</t>
  </si>
  <si>
    <t>TVG-1202</t>
  </si>
  <si>
    <t>TVG-1203</t>
  </si>
  <si>
    <t>TVG-1204</t>
  </si>
  <si>
    <t>TVG-1205</t>
  </si>
  <si>
    <t>TVG-1206</t>
  </si>
  <si>
    <t>TVG-1207</t>
  </si>
  <si>
    <t>TVG-1208</t>
  </si>
  <si>
    <t>TVG-1209</t>
  </si>
  <si>
    <t>TVG-1210</t>
  </si>
  <si>
    <t>TVG-1211</t>
  </si>
  <si>
    <t>TVG-1212</t>
  </si>
  <si>
    <t>TVG-1213</t>
  </si>
  <si>
    <t>TVG-1214</t>
  </si>
  <si>
    <t>TVG-1215</t>
  </si>
  <si>
    <t>TVG-1216</t>
  </si>
  <si>
    <t>TVG-1217</t>
  </si>
  <si>
    <t>TVG-1218</t>
  </si>
  <si>
    <t>TVG-1219</t>
  </si>
  <si>
    <t>TVG-1220</t>
  </si>
  <si>
    <t>TVG-1221</t>
  </si>
  <si>
    <t>TVG-1222</t>
  </si>
  <si>
    <t>TVG-1223</t>
  </si>
  <si>
    <t>TVG-1224</t>
  </si>
  <si>
    <t>TVG-1225</t>
  </si>
  <si>
    <t>TVG-1226</t>
  </si>
  <si>
    <t>TVG-1227</t>
  </si>
  <si>
    <t>TVG-1228</t>
  </si>
  <si>
    <t>TVG-1229</t>
  </si>
  <si>
    <t>TVG-1230</t>
  </si>
  <si>
    <t>TVG-1231</t>
  </si>
  <si>
    <t>TVG-1232</t>
  </si>
  <si>
    <t>TVG-1233</t>
  </si>
  <si>
    <t>TVG-1234</t>
  </si>
  <si>
    <t>TVG-1235</t>
  </si>
  <si>
    <t>TVG-1236</t>
  </si>
  <si>
    <t>TVG-1237</t>
  </si>
  <si>
    <t>TVG-1238</t>
  </si>
  <si>
    <t>TVG-1239</t>
  </si>
  <si>
    <t>TVG-1240</t>
  </si>
  <si>
    <t>TVG-1241</t>
  </si>
  <si>
    <t>TVG-1242</t>
  </si>
  <si>
    <t>TVG-1243</t>
  </si>
  <si>
    <t>TVG-1244</t>
  </si>
  <si>
    <t>TVG-1245</t>
  </si>
  <si>
    <t>TVG-1246</t>
  </si>
  <si>
    <t>TVG-1247</t>
  </si>
  <si>
    <t>TVG-1248</t>
  </si>
  <si>
    <t>TVG-1249</t>
  </si>
  <si>
    <t>TVG-1250</t>
  </si>
  <si>
    <t>TVG-1251</t>
  </si>
  <si>
    <t>TVG-1252</t>
  </si>
  <si>
    <t>TVG-1253</t>
  </si>
  <si>
    <t>TVG-1254</t>
  </si>
  <si>
    <t>TVG-1255</t>
  </si>
  <si>
    <t>TVG-1256</t>
  </si>
  <si>
    <t>TVG-1257</t>
  </si>
  <si>
    <t>TVG-1258</t>
  </si>
  <si>
    <t>TVG-1259</t>
  </si>
  <si>
    <t>TVG-1260</t>
  </si>
  <si>
    <t>TVG-1261</t>
  </si>
  <si>
    <t>TVG-1262</t>
  </si>
  <si>
    <t>TVG-1263</t>
  </si>
  <si>
    <t>TVG-1264</t>
  </si>
  <si>
    <t>TVG-1265</t>
  </si>
  <si>
    <t>TVG-1266</t>
  </si>
  <si>
    <t>TVG-1267</t>
  </si>
  <si>
    <t>TVG-1268</t>
  </si>
  <si>
    <t>TVG-1269</t>
  </si>
  <si>
    <t>TVG-1270</t>
  </si>
  <si>
    <t>TVG-1271</t>
  </si>
  <si>
    <t>TVG-1272</t>
  </si>
  <si>
    <t>TVG-1273</t>
  </si>
  <si>
    <t>TVG-1274</t>
  </si>
  <si>
    <t>TVG-1275</t>
  </si>
  <si>
    <t>TVG-1276</t>
  </si>
  <si>
    <t>TVG-1277</t>
  </si>
  <si>
    <t>TVG-1278</t>
  </si>
  <si>
    <t>TVG-1279</t>
  </si>
  <si>
    <t>TVG-1280</t>
  </si>
  <si>
    <t>TVG-1281</t>
  </si>
  <si>
    <t>TVG-1282</t>
  </si>
  <si>
    <t>TVG-1283</t>
  </si>
  <si>
    <t>TVG-1284</t>
  </si>
  <si>
    <t>TVG-1285</t>
  </si>
  <si>
    <t>TVG-1286</t>
  </si>
  <si>
    <t>TVG-1287</t>
  </si>
  <si>
    <t>TVG-1288</t>
  </si>
  <si>
    <t>TVG-1289</t>
  </si>
  <si>
    <t>TVG-1290</t>
  </si>
  <si>
    <t>TVG-1291</t>
  </si>
  <si>
    <t>TVG-1292</t>
  </si>
  <si>
    <t>TVG-1293</t>
  </si>
  <si>
    <t>TVG-1294</t>
  </si>
  <si>
    <t>TVG-1295</t>
  </si>
  <si>
    <t>TVG-1296</t>
  </si>
  <si>
    <t>TVG-1297</t>
  </si>
  <si>
    <t>TVG-1298</t>
  </si>
  <si>
    <t>TVG-1299</t>
  </si>
  <si>
    <t>TVG-1300</t>
  </si>
  <si>
    <t>TVG-1301</t>
  </si>
  <si>
    <t>TVG-1302</t>
  </si>
  <si>
    <t>TVG-1303</t>
  </si>
  <si>
    <t>TVG-1304</t>
  </si>
  <si>
    <t>TVG-1305</t>
  </si>
  <si>
    <t>TVG-1306</t>
  </si>
  <si>
    <t>TVG-1307</t>
  </si>
  <si>
    <t>TVG-1308</t>
  </si>
  <si>
    <t>TVG-1309</t>
  </si>
  <si>
    <t>TVG-1310</t>
  </si>
  <si>
    <t>TVG-1311</t>
  </si>
  <si>
    <t>TVG-1312</t>
  </si>
  <si>
    <t>TVG-1313</t>
  </si>
  <si>
    <t>TVG-1314</t>
  </si>
  <si>
    <t>TVG-1315</t>
  </si>
  <si>
    <t>TVG-1316</t>
  </si>
  <si>
    <t>TVG-1317</t>
  </si>
  <si>
    <t>TVG-1318</t>
  </si>
  <si>
    <t>TVG-1319</t>
  </si>
  <si>
    <t>TVG-1320</t>
  </si>
  <si>
    <t>TVG-1321</t>
  </si>
  <si>
    <t>TVG-1322</t>
  </si>
  <si>
    <t>TVG-1323</t>
  </si>
  <si>
    <t>TVG-1324</t>
  </si>
  <si>
    <t>TVG-1325</t>
  </si>
  <si>
    <t>TVG-1326</t>
  </si>
  <si>
    <t>TVG-1327</t>
  </si>
  <si>
    <t>TVG-1328</t>
  </si>
  <si>
    <t>TVG-1329</t>
  </si>
  <si>
    <t>TVG-1330</t>
  </si>
  <si>
    <t>TVG-1331</t>
  </si>
  <si>
    <t>TVG-1332</t>
  </si>
  <si>
    <t>TVG-1333</t>
  </si>
  <si>
    <t>TVG-1334</t>
  </si>
  <si>
    <t>TVG-1335</t>
  </si>
  <si>
    <t>TVG-1336</t>
  </si>
  <si>
    <t>TVG-1337</t>
  </si>
  <si>
    <t>TVG-1338</t>
  </si>
  <si>
    <t>TVG-1339</t>
  </si>
  <si>
    <t>TVG-1340</t>
  </si>
  <si>
    <t>TVG-1341</t>
  </si>
  <si>
    <t>TVG-1342</t>
  </si>
  <si>
    <t>TVG-1343</t>
  </si>
  <si>
    <t>TVG-1344</t>
  </si>
  <si>
    <t>TVG-1345</t>
  </si>
  <si>
    <t>TVG-1346</t>
  </si>
  <si>
    <t>TVG-1347</t>
  </si>
  <si>
    <t>TVG-1348</t>
  </si>
  <si>
    <t>TVG-1349</t>
  </si>
  <si>
    <t>TVG-1350</t>
  </si>
  <si>
    <t>TVG-1351</t>
  </si>
  <si>
    <t>TVG-1352</t>
  </si>
  <si>
    <t>TVG-1353</t>
  </si>
  <si>
    <t>TVG-1354</t>
  </si>
  <si>
    <t>TVG-1355</t>
  </si>
  <si>
    <t>TVG-1356</t>
  </si>
  <si>
    <t>TVG-1357</t>
  </si>
  <si>
    <t>TVG-1358</t>
  </si>
  <si>
    <t>TVG-1359</t>
  </si>
  <si>
    <t>TVG-1360</t>
  </si>
  <si>
    <t>TVG-1361</t>
  </si>
  <si>
    <t>TVG-1362</t>
  </si>
  <si>
    <t>TVG-1363</t>
  </si>
  <si>
    <t>TVG-1364</t>
  </si>
  <si>
    <t>TVG-1365</t>
  </si>
  <si>
    <t>TVG-1366</t>
  </si>
  <si>
    <t>TVG-1367</t>
  </si>
  <si>
    <t>TVG-1368</t>
  </si>
  <si>
    <t>TVG-1369</t>
  </si>
  <si>
    <t>TVG-1370</t>
  </si>
  <si>
    <t>TVG-1371</t>
  </si>
  <si>
    <t>TVG-1372</t>
  </si>
  <si>
    <t>TVG-1373</t>
  </si>
  <si>
    <t>TVG-1374</t>
  </si>
  <si>
    <t>TVG-1375</t>
  </si>
  <si>
    <t>TVG-1376</t>
  </si>
  <si>
    <t>TVG-1377</t>
  </si>
  <si>
    <t>TVG-1378</t>
  </si>
  <si>
    <t>TVG-1379</t>
  </si>
  <si>
    <t>TVG-1380</t>
  </si>
  <si>
    <t>TVG-1381</t>
  </si>
  <si>
    <t>TVG-1382</t>
  </si>
  <si>
    <t>TVG-1383</t>
  </si>
  <si>
    <t>TVG-1384</t>
  </si>
  <si>
    <t>TVG-1385</t>
  </si>
  <si>
    <t>TVG-1386</t>
  </si>
  <si>
    <t>TVG-1387</t>
  </si>
  <si>
    <t>TVG-1388</t>
  </si>
  <si>
    <t>TVG-1389</t>
  </si>
  <si>
    <t>TVG-1390</t>
  </si>
  <si>
    <t>TVG-1391</t>
  </si>
  <si>
    <t>TVG-1392</t>
  </si>
  <si>
    <t>TVG-1393</t>
  </si>
  <si>
    <t>TVG-1394</t>
  </si>
  <si>
    <t>TVG-1395</t>
  </si>
  <si>
    <t>TVG-1396</t>
  </si>
  <si>
    <t>TVG-1397</t>
  </si>
  <si>
    <t>TVG-1398</t>
  </si>
  <si>
    <t>TVG-1399</t>
  </si>
  <si>
    <t>TVG-1400</t>
  </si>
  <si>
    <t>TVG-1401</t>
  </si>
  <si>
    <t>TVG-1402</t>
  </si>
  <si>
    <t>TVG-1403</t>
  </si>
  <si>
    <t>TVG-1404</t>
  </si>
  <si>
    <t>TVG-1405</t>
  </si>
  <si>
    <t>TVG-1406</t>
  </si>
  <si>
    <t>TVG-1407</t>
  </si>
  <si>
    <t>TVG-1408</t>
  </si>
  <si>
    <t>TVG-1409</t>
  </si>
  <si>
    <t>TVG-1410</t>
  </si>
  <si>
    <t>TVG-1411</t>
  </si>
  <si>
    <t>TVG-1412</t>
  </si>
  <si>
    <t>TVG-1413</t>
  </si>
  <si>
    <t>TVG-1414</t>
  </si>
  <si>
    <t>TVG-1415</t>
  </si>
  <si>
    <t>TVG-1416</t>
  </si>
  <si>
    <t>TVG-1417</t>
  </si>
  <si>
    <t>TVG-1418</t>
  </si>
  <si>
    <t>TVG-1419</t>
  </si>
  <si>
    <t>TVG-1420</t>
  </si>
  <si>
    <t>TVG-1421</t>
  </si>
  <si>
    <t>TVG-1422</t>
  </si>
  <si>
    <t>TVG-1423</t>
  </si>
  <si>
    <t>TVG-1424</t>
  </si>
  <si>
    <t>TVG-1425</t>
  </si>
  <si>
    <t>TVG-1426</t>
  </si>
  <si>
    <t>TVG-1427</t>
  </si>
  <si>
    <t>TVG-1428</t>
  </si>
  <si>
    <t>TVG-1429</t>
  </si>
  <si>
    <t>TVG-1430</t>
  </si>
  <si>
    <t>TVG-1431</t>
  </si>
  <si>
    <t>TVG-1432</t>
  </si>
  <si>
    <t>TVG-1433</t>
  </si>
  <si>
    <t>TVG-1434</t>
  </si>
  <si>
    <t>TVG-1435</t>
  </si>
  <si>
    <t>TVG-1436</t>
  </si>
  <si>
    <t>TVG-1437</t>
  </si>
  <si>
    <t>TVG-1438</t>
  </si>
  <si>
    <t>TVG-1439</t>
  </si>
  <si>
    <t>TVG-1440</t>
  </si>
  <si>
    <t>TVG-1441</t>
  </si>
  <si>
    <t>TVG-1442</t>
  </si>
  <si>
    <t>TVG-1443</t>
  </si>
  <si>
    <t>TVG-1444</t>
  </si>
  <si>
    <t>TVG-1445</t>
  </si>
  <si>
    <t>TVG-1446</t>
  </si>
  <si>
    <t>TVG-1447</t>
  </si>
  <si>
    <t>TVG-1448</t>
  </si>
  <si>
    <t>TVG-1449</t>
  </si>
  <si>
    <t>TVG-1450</t>
  </si>
  <si>
    <t>TVG-1451</t>
  </si>
  <si>
    <t>TVG-1452</t>
  </si>
  <si>
    <t>TVG-1453</t>
  </si>
  <si>
    <t>TVG-1454</t>
  </si>
  <si>
    <t>TVG-1455</t>
  </si>
  <si>
    <t>TVG-1456</t>
  </si>
  <si>
    <t>TVG-1457</t>
  </si>
  <si>
    <t>TVG-1458</t>
  </si>
  <si>
    <t>TVG-1459</t>
  </si>
  <si>
    <t>TVG-1460</t>
  </si>
  <si>
    <t>TVG-1461</t>
  </si>
  <si>
    <t>TVG-1462</t>
  </si>
  <si>
    <t>TVG-1463</t>
  </si>
  <si>
    <t>TVG-1464</t>
  </si>
  <si>
    <t>TVG-1465</t>
  </si>
  <si>
    <t>TVG-1466</t>
  </si>
  <si>
    <t>TVG-1467</t>
  </si>
  <si>
    <t>TVG-1468</t>
  </si>
  <si>
    <t>TVG-1469</t>
  </si>
  <si>
    <t>TVG-1470</t>
  </si>
  <si>
    <t>TVG-1471</t>
  </si>
  <si>
    <t>TVG-1472</t>
  </si>
  <si>
    <t>TVG-1473</t>
  </si>
  <si>
    <t>TVG-1474</t>
  </si>
  <si>
    <t>TVG-1475</t>
  </si>
  <si>
    <t>TVG-1476</t>
  </si>
  <si>
    <t>TVG-1477</t>
  </si>
  <si>
    <t>TVG-1478</t>
  </si>
  <si>
    <t>TVG-1479</t>
  </si>
  <si>
    <t>TVG-1480</t>
  </si>
  <si>
    <t>TVG-1481</t>
  </si>
  <si>
    <t>TVG-1482</t>
  </si>
  <si>
    <t>TVG-1483</t>
  </si>
  <si>
    <t>TVG-1484</t>
  </si>
  <si>
    <t>TVG-1485</t>
  </si>
  <si>
    <t>TVG-1486</t>
  </si>
  <si>
    <t>TVG-1487</t>
  </si>
  <si>
    <t>TVG-1488</t>
  </si>
  <si>
    <t>TVG-1489</t>
  </si>
  <si>
    <t>TVG-1490</t>
  </si>
  <si>
    <t>TVG-1491</t>
  </si>
  <si>
    <t>TVG-1492</t>
  </si>
  <si>
    <t>TVG-1493</t>
  </si>
  <si>
    <t>TVG-1494</t>
  </si>
  <si>
    <t>TVG-1495</t>
  </si>
  <si>
    <t>TVG-1496</t>
  </si>
  <si>
    <t>TVG-1497</t>
  </si>
  <si>
    <t>TVG-1498</t>
  </si>
  <si>
    <t>TVG-1499</t>
  </si>
  <si>
    <t>TVG-1500</t>
  </si>
  <si>
    <t>TVG-1501</t>
  </si>
  <si>
    <t>TVG-1502</t>
  </si>
  <si>
    <t>TVG-1503</t>
  </si>
  <si>
    <t>TVG-1504</t>
  </si>
  <si>
    <t>TVG-1505</t>
  </si>
  <si>
    <t>TVG-1506</t>
  </si>
  <si>
    <t>TVG-1507</t>
  </si>
  <si>
    <t>TVG-1508</t>
  </si>
  <si>
    <t>TVG-1509</t>
  </si>
  <si>
    <t>TVG-1510</t>
  </si>
  <si>
    <t>TVG-1511</t>
  </si>
  <si>
    <t>TVG-1512</t>
  </si>
  <si>
    <t>TVG-1513</t>
  </si>
  <si>
    <t>TVG-1514</t>
  </si>
  <si>
    <t>TVG-1515</t>
  </si>
  <si>
    <t>TVG-1516</t>
  </si>
  <si>
    <t>TVG-1517</t>
  </si>
  <si>
    <t>TVG-1518</t>
  </si>
  <si>
    <t>TVG-1519</t>
  </si>
  <si>
    <t>TVG-1520</t>
  </si>
  <si>
    <t>TVG-1521</t>
  </si>
  <si>
    <t>TVG-1522</t>
  </si>
  <si>
    <t>TVG-1523</t>
  </si>
  <si>
    <t>TVG-1524</t>
  </si>
  <si>
    <t>TVG-1525</t>
  </si>
  <si>
    <t>TVG-1526</t>
  </si>
  <si>
    <t>TVG-1527</t>
  </si>
  <si>
    <t>TVG-1528</t>
  </si>
  <si>
    <t>TVG-1529</t>
  </si>
  <si>
    <t>TVG-1530</t>
  </si>
  <si>
    <t>TVG-1531</t>
  </si>
  <si>
    <t>TVG-1532</t>
  </si>
  <si>
    <t>TVG-1533</t>
  </si>
  <si>
    <t>TVG-1534</t>
  </si>
  <si>
    <t>TVG-1535</t>
  </si>
  <si>
    <t>TVG-1536</t>
  </si>
  <si>
    <t>TVG-1537</t>
  </si>
  <si>
    <t>TVG-1538</t>
  </si>
  <si>
    <t>TVG-1539</t>
  </si>
  <si>
    <t>TVG-1540</t>
  </si>
  <si>
    <t>TVG-1541</t>
  </si>
  <si>
    <t>TVG-1542</t>
  </si>
  <si>
    <t>TVG-1543</t>
  </si>
  <si>
    <t>TVG-1544</t>
  </si>
  <si>
    <t>TVG-1545</t>
  </si>
  <si>
    <t>TVG-1546</t>
  </si>
  <si>
    <t>TVG-1547</t>
  </si>
  <si>
    <t>TVG-1548</t>
  </si>
  <si>
    <t>TVG-1549</t>
  </si>
  <si>
    <t>TVG-1550</t>
  </si>
  <si>
    <t>TVG-1551</t>
  </si>
  <si>
    <t>TVG-1552</t>
  </si>
  <si>
    <t>TVG-1553</t>
  </si>
  <si>
    <t>TVG-1554</t>
  </si>
  <si>
    <t>TVG-1555</t>
  </si>
  <si>
    <t>TVG-1556</t>
  </si>
  <si>
    <t>TVG-1557</t>
  </si>
  <si>
    <t>TVG-1558</t>
  </si>
  <si>
    <t>TVG-1559</t>
  </si>
  <si>
    <t>TVG-1560</t>
  </si>
  <si>
    <t>TVG-1561</t>
  </si>
  <si>
    <t>TVG-1562</t>
  </si>
  <si>
    <t>TVG-1563</t>
  </si>
  <si>
    <t>TVG-1564</t>
  </si>
  <si>
    <t>TVG-1565</t>
  </si>
  <si>
    <t>TVG-1566</t>
  </si>
  <si>
    <t>TVG-1567</t>
  </si>
  <si>
    <t>TVG-1568</t>
  </si>
  <si>
    <t>TVG-1569</t>
  </si>
  <si>
    <t>TVG-1570</t>
  </si>
  <si>
    <t>TVG-1571</t>
  </si>
  <si>
    <t>TVG-1572</t>
  </si>
  <si>
    <t>TVG-1573</t>
  </si>
  <si>
    <t>TVG-1574</t>
  </si>
  <si>
    <t>TVG-1575</t>
  </si>
  <si>
    <t>TVG-1576</t>
  </si>
  <si>
    <t>TVG-1577</t>
  </si>
  <si>
    <t>TVG-1578</t>
  </si>
  <si>
    <t>TVG-1579</t>
  </si>
  <si>
    <t>TVG-1580</t>
  </si>
  <si>
    <t>TVG-1581</t>
  </si>
  <si>
    <t>TVG-1582</t>
  </si>
  <si>
    <t>TVG-1583</t>
  </si>
  <si>
    <t>TVG-1584</t>
  </si>
  <si>
    <t>TVG-1585</t>
  </si>
  <si>
    <t>TVG-1586</t>
  </si>
  <si>
    <t>TVG-1587</t>
  </si>
  <si>
    <t>TVG-1588</t>
  </si>
  <si>
    <t>TVG-1589</t>
  </si>
  <si>
    <t>TVG-1590</t>
  </si>
  <si>
    <t>TVG-1591</t>
  </si>
  <si>
    <t>TVG-1592</t>
  </si>
  <si>
    <t>TVG-1593</t>
  </si>
  <si>
    <t>TVG-1594</t>
  </si>
  <si>
    <t>TVG-1595</t>
  </si>
  <si>
    <t>TVG-1596</t>
  </si>
  <si>
    <t>TVG-1597</t>
  </si>
  <si>
    <t>TVG-1598</t>
  </si>
  <si>
    <t>TVG-1599</t>
  </si>
  <si>
    <t>TVG-1600</t>
  </si>
  <si>
    <t>TVG-1601</t>
  </si>
  <si>
    <t>TVG-1602</t>
  </si>
  <si>
    <t>TVG-1603</t>
  </si>
  <si>
    <t>TVG-1604</t>
  </si>
  <si>
    <t>TVG-1605</t>
  </si>
  <si>
    <t>TVG-1606</t>
  </si>
  <si>
    <t>TVG-1607</t>
  </si>
  <si>
    <t>TVG-1608</t>
  </si>
  <si>
    <t>TVG-1609</t>
  </si>
  <si>
    <t>TVG-1610</t>
  </si>
  <si>
    <t>TVG-1611</t>
  </si>
  <si>
    <t>TVG-1612</t>
  </si>
  <si>
    <t>TVG-1613</t>
  </si>
  <si>
    <t>TVG-1614</t>
  </si>
  <si>
    <t>TVG-1615</t>
  </si>
  <si>
    <t>TVG-1616</t>
  </si>
  <si>
    <t>TVG-1617</t>
  </si>
  <si>
    <t>TVG-1618</t>
  </si>
  <si>
    <t>TVG-1619</t>
  </si>
  <si>
    <t>TVG-1620</t>
  </si>
  <si>
    <t>TVG-1621</t>
  </si>
  <si>
    <t>TVG-1622</t>
  </si>
  <si>
    <t>TVG-1623</t>
  </si>
  <si>
    <t>TVG-1624</t>
  </si>
  <si>
    <t>TVG-1625</t>
  </si>
  <si>
    <t>TVG-1626</t>
  </si>
  <si>
    <t>TVG-1627</t>
  </si>
  <si>
    <t>TVG-1628</t>
  </si>
  <si>
    <t>TVG-1629</t>
  </si>
  <si>
    <t>TVG-1630</t>
  </si>
  <si>
    <t>TVG-1631</t>
  </si>
  <si>
    <t>TVG-1632</t>
  </si>
  <si>
    <t>TVG-1633</t>
  </si>
  <si>
    <t>TVG-1634</t>
  </si>
  <si>
    <t>TVG-1635</t>
  </si>
  <si>
    <t>TVG-1636</t>
  </si>
  <si>
    <t>TVG-1637</t>
  </si>
  <si>
    <t>TVG-1638</t>
  </si>
  <si>
    <t>TVG-1639</t>
  </si>
  <si>
    <t>TVG-1640</t>
  </si>
  <si>
    <t>TVG-1641</t>
  </si>
  <si>
    <t>TVG-1642</t>
  </si>
  <si>
    <t>TVG-1643</t>
  </si>
  <si>
    <t>TVG-1644</t>
  </si>
  <si>
    <t>TVG-1645</t>
  </si>
  <si>
    <t>TVG-1646</t>
  </si>
  <si>
    <t>TVG-1647</t>
  </si>
  <si>
    <t>TVG-1648</t>
  </si>
  <si>
    <t>TVG-1649</t>
  </si>
  <si>
    <t>TVG-1650</t>
  </si>
  <si>
    <t>TVG-1651</t>
  </si>
  <si>
    <t>TVG-1652</t>
  </si>
  <si>
    <t>TVG-1653</t>
  </si>
  <si>
    <t>TVG-1654</t>
  </si>
  <si>
    <t>TVG-1655</t>
  </si>
  <si>
    <t>TVG-1656</t>
  </si>
  <si>
    <t>TVG-1657</t>
  </si>
  <si>
    <t>TVG-1658</t>
  </si>
  <si>
    <t>TVG-1659</t>
  </si>
  <si>
    <t>TVG-1660</t>
  </si>
  <si>
    <t>TVG-1661</t>
  </si>
  <si>
    <t>TVG-1662</t>
  </si>
  <si>
    <t>TVG-1663</t>
  </si>
  <si>
    <t>TVG-1664</t>
  </si>
  <si>
    <t>TVG-1665</t>
  </si>
  <si>
    <t>TVG-1666</t>
  </si>
  <si>
    <t>TVG-1667</t>
  </si>
  <si>
    <t>TVG-1668</t>
  </si>
  <si>
    <t>TVG-1669</t>
  </si>
  <si>
    <t>TVG-1670</t>
  </si>
  <si>
    <t>TVG-1671</t>
  </si>
  <si>
    <t>TVG-1672</t>
  </si>
  <si>
    <t>TVG-1673</t>
  </si>
  <si>
    <t>TVG-1674</t>
  </si>
  <si>
    <t>TVG-1675</t>
  </si>
  <si>
    <t>TVG-1676</t>
  </si>
  <si>
    <t>TVG-1677</t>
  </si>
  <si>
    <t>TVG-1678</t>
  </si>
  <si>
    <t>TVG-1679</t>
  </si>
  <si>
    <t>TVG-1680</t>
  </si>
  <si>
    <t>TVG-1681</t>
  </si>
  <si>
    <t>TVG-1682</t>
  </si>
  <si>
    <t>TVG-1683</t>
  </si>
  <si>
    <t>TVG-1684</t>
  </si>
  <si>
    <t>TVG-1685</t>
  </si>
  <si>
    <t>TVG-1686</t>
  </si>
  <si>
    <t>TVG-1687</t>
  </si>
  <si>
    <t>TVG-1688</t>
  </si>
  <si>
    <t>TVG-1689</t>
  </si>
  <si>
    <t>TVG-1690</t>
  </si>
  <si>
    <t>TVG-1691</t>
  </si>
  <si>
    <t>TVG-1692</t>
  </si>
  <si>
    <t>TVG-1693</t>
  </si>
  <si>
    <t>TVG-1694</t>
  </si>
  <si>
    <t>TVG-1695</t>
  </si>
  <si>
    <t>TVG-1696</t>
  </si>
  <si>
    <t>TVG-1697</t>
  </si>
  <si>
    <t>TVG-1698</t>
  </si>
  <si>
    <t>TVG-1699</t>
  </si>
  <si>
    <t>TVG-1700</t>
  </si>
  <si>
    <t>TVG-1701</t>
  </si>
  <si>
    <t>TVG-1702</t>
  </si>
  <si>
    <t>TVG-1703</t>
  </si>
  <si>
    <t>TVG-1704</t>
  </si>
  <si>
    <t>TVG-1705</t>
  </si>
  <si>
    <t>TVG-1706</t>
  </si>
  <si>
    <t>TVG-1707</t>
  </si>
  <si>
    <t>TVG-1708</t>
  </si>
  <si>
    <t>TVG-1709</t>
  </si>
  <si>
    <t>TVG-1710</t>
  </si>
  <si>
    <t>TVG-1711</t>
  </si>
  <si>
    <t>TVG-1712</t>
  </si>
  <si>
    <t>TVG-1713</t>
  </si>
  <si>
    <t>TVG-1714</t>
  </si>
  <si>
    <t>TVG-1715</t>
  </si>
  <si>
    <t>TVG-1716</t>
  </si>
  <si>
    <t>TVG-1717</t>
  </si>
  <si>
    <t>TVG-1718</t>
  </si>
  <si>
    <t>TVG-1719</t>
  </si>
  <si>
    <t>TVG-1720</t>
  </si>
  <si>
    <t>TVG-1721</t>
  </si>
  <si>
    <t>TVG-1722</t>
  </si>
  <si>
    <t>TVG-1723</t>
  </si>
  <si>
    <t>TVG-1724</t>
  </si>
  <si>
    <t>TVG-1725</t>
  </si>
  <si>
    <t>TVG-1726</t>
  </si>
  <si>
    <t>TVG-1727</t>
  </si>
  <si>
    <t>TVG-1728</t>
  </si>
  <si>
    <t>TVG-1729</t>
  </si>
  <si>
    <t>TVG-1730</t>
  </si>
  <si>
    <t>TVG-1731</t>
  </si>
  <si>
    <t>TVG-1732</t>
  </si>
  <si>
    <t>TVG-1733</t>
  </si>
  <si>
    <t>TVG-1734</t>
  </si>
  <si>
    <t>TVG-1735</t>
  </si>
  <si>
    <t>TVG-1736</t>
  </si>
  <si>
    <t>TVG-1737</t>
  </si>
  <si>
    <t>TVG-1738</t>
  </si>
  <si>
    <t>TVG-1739</t>
  </si>
  <si>
    <t>TVG-1740</t>
  </si>
  <si>
    <t>TVG-1741</t>
  </si>
  <si>
    <t>TVG-1742</t>
  </si>
  <si>
    <t>TVG-1743</t>
  </si>
  <si>
    <t>TVG-1744</t>
  </si>
  <si>
    <t>TVG-1745</t>
  </si>
  <si>
    <t>TVG-1746</t>
  </si>
  <si>
    <t>TVG-1747</t>
  </si>
  <si>
    <t>TVG-1748</t>
  </si>
  <si>
    <t>TVG-1749</t>
  </si>
  <si>
    <t>TVG-1750</t>
  </si>
  <si>
    <t>TVG-1751</t>
  </si>
  <si>
    <t>TVG-1752</t>
  </si>
  <si>
    <t>TVG-1753</t>
  </si>
  <si>
    <t>TVG-1754</t>
  </si>
  <si>
    <t>TVG-1755</t>
  </si>
  <si>
    <t>TVG-1756</t>
  </si>
  <si>
    <t>TVG-1757</t>
  </si>
  <si>
    <t>TVG-1758</t>
  </si>
  <si>
    <t>TVG-1759</t>
  </si>
  <si>
    <t>TVG-1760</t>
  </si>
  <si>
    <t>TVG-1761</t>
  </si>
  <si>
    <t>TVG-1762</t>
  </si>
  <si>
    <t>TVG-1763</t>
  </si>
  <si>
    <t>TVG-1764</t>
  </si>
  <si>
    <t>TVG-1765</t>
  </si>
  <si>
    <t>TVG-1766</t>
  </si>
  <si>
    <t>TVG-1767</t>
  </si>
  <si>
    <t>TVG-1768</t>
  </si>
  <si>
    <t>TVG-1769</t>
  </si>
  <si>
    <t>TVG-1770</t>
  </si>
  <si>
    <t>TVG-1771</t>
  </si>
  <si>
    <t>TVG-1772</t>
  </si>
  <si>
    <t>TVG-1773</t>
  </si>
  <si>
    <t>TVG-1774</t>
  </si>
  <si>
    <t>TVG-1775</t>
  </si>
  <si>
    <t>TVG-1776</t>
  </si>
  <si>
    <t>TVG-1777</t>
  </si>
  <si>
    <t>TVG-1778</t>
  </si>
  <si>
    <t>TVG-1779</t>
  </si>
  <si>
    <t>TVG-1780</t>
  </si>
  <si>
    <t>TVG-1781</t>
  </si>
  <si>
    <t>TVG-1782</t>
  </si>
  <si>
    <t>TVG-1783</t>
  </si>
  <si>
    <t>TVG-1784</t>
  </si>
  <si>
    <t>TVG-1785</t>
  </si>
  <si>
    <t>TVG-1786</t>
  </si>
  <si>
    <t>TVG-1787</t>
  </si>
  <si>
    <t>TVG-1788</t>
  </si>
  <si>
    <t>TVG-1789</t>
  </si>
  <si>
    <t>TVG-1790</t>
  </si>
  <si>
    <t>TVG-1791</t>
  </si>
  <si>
    <t>TVG-1792</t>
  </si>
  <si>
    <t>TVG-1793</t>
  </si>
  <si>
    <t>TVG-1794</t>
  </si>
  <si>
    <t>TVG-1795</t>
  </si>
  <si>
    <t>TVG-1796</t>
  </si>
  <si>
    <t>TVG-1797</t>
  </si>
  <si>
    <t>TVG-1798</t>
  </si>
  <si>
    <t>TVG-1799</t>
  </si>
  <si>
    <t>TVG-1800</t>
  </si>
  <si>
    <t>TVG-1801</t>
  </si>
  <si>
    <t>TVG-1802</t>
  </si>
  <si>
    <t>TVG-1803</t>
  </si>
  <si>
    <t>TVG-1804</t>
  </si>
  <si>
    <t>TVG-1805</t>
  </si>
  <si>
    <t>TVG-1806</t>
  </si>
  <si>
    <t>TVG-1807</t>
  </si>
  <si>
    <t>TVG-1808</t>
  </si>
  <si>
    <t>TVG-1809</t>
  </si>
  <si>
    <t>TVG-1810</t>
  </si>
  <si>
    <t>TVG-1811</t>
  </si>
  <si>
    <t>TVG-1812</t>
  </si>
  <si>
    <t>TVG-1813</t>
  </si>
  <si>
    <t>TVG-1814</t>
  </si>
  <si>
    <t>TVG-1815</t>
  </si>
  <si>
    <t>TVG-1816</t>
  </si>
  <si>
    <t>TVG-1817</t>
  </si>
  <si>
    <t>TVG-1818</t>
  </si>
  <si>
    <t>TVG-1819</t>
  </si>
  <si>
    <t>TVG-1820</t>
  </si>
  <si>
    <t>TVG-1821</t>
  </si>
  <si>
    <t>TVG-1822</t>
  </si>
  <si>
    <t>TVG-1823</t>
  </si>
  <si>
    <t>TVG-1824</t>
  </si>
  <si>
    <t>TVG-1825</t>
  </si>
  <si>
    <t>TVG-1826</t>
  </si>
  <si>
    <t>TVG-1827</t>
  </si>
  <si>
    <t>TVG-1828</t>
  </si>
  <si>
    <t>TVG-1829</t>
  </si>
  <si>
    <t>TVG-1830</t>
  </si>
  <si>
    <t>TVG-1831</t>
  </si>
  <si>
    <t>TVG-1832</t>
  </si>
  <si>
    <t>TVG-1833</t>
  </si>
  <si>
    <t>TVG-1834</t>
  </si>
  <si>
    <t>TVG-1835</t>
  </si>
  <si>
    <t>TVG-1836</t>
  </si>
  <si>
    <t>TVG-1837</t>
  </si>
  <si>
    <t>TVG-1838</t>
  </si>
  <si>
    <t>TVG-1839</t>
  </si>
  <si>
    <t>TVG-1840</t>
  </si>
  <si>
    <t>TVG-1841</t>
  </si>
  <si>
    <t>TVG-1842</t>
  </si>
  <si>
    <t>TVG-1843</t>
  </si>
  <si>
    <t>TVG-1844</t>
  </si>
  <si>
    <t>TVG-1845</t>
  </si>
  <si>
    <t>TVG-1846</t>
  </si>
  <si>
    <t>TVG-1847</t>
  </si>
  <si>
    <t>TVG-1848</t>
  </si>
  <si>
    <t>TVG-1849</t>
  </si>
  <si>
    <t>TVG-1850</t>
  </si>
  <si>
    <t>TVG-1851</t>
  </si>
  <si>
    <t>TVG-1852</t>
  </si>
  <si>
    <t>TVG-1853</t>
  </si>
  <si>
    <t>TVG-1854</t>
  </si>
  <si>
    <t>TVG-1855</t>
  </si>
  <si>
    <t>TVG-1856</t>
  </si>
  <si>
    <t>TVG-1857</t>
  </si>
  <si>
    <t>TVG-1858</t>
  </si>
  <si>
    <t>TVG-1859</t>
  </si>
  <si>
    <t>TVG-1860</t>
  </si>
  <si>
    <t>TVG-1861</t>
  </si>
  <si>
    <t>TVG-1862</t>
  </si>
  <si>
    <t>TVG-1863</t>
  </si>
  <si>
    <t>TVG-1864</t>
  </si>
  <si>
    <t>TVG-1865</t>
  </si>
  <si>
    <t>TVG-1866</t>
  </si>
  <si>
    <t>TVG-1867</t>
  </si>
  <si>
    <t>TVG-1868</t>
  </si>
  <si>
    <t>TVG-1869</t>
  </si>
  <si>
    <t>TVG-1870</t>
  </si>
  <si>
    <t>TVG-1871</t>
  </si>
  <si>
    <t>TVG-1872</t>
  </si>
  <si>
    <t>TVG-1873</t>
  </si>
  <si>
    <t>TVG-1874</t>
  </si>
  <si>
    <t>TVG-1875</t>
  </si>
  <si>
    <t>TVG-1876</t>
  </si>
  <si>
    <t>TVG-1877</t>
  </si>
  <si>
    <t>TVG-1878</t>
  </si>
  <si>
    <t>TVG-1879</t>
  </si>
  <si>
    <t>TVG-1880</t>
  </si>
  <si>
    <t>TVG-1881</t>
  </si>
  <si>
    <t>TVG-1882</t>
  </si>
  <si>
    <t>TVG-1883</t>
  </si>
  <si>
    <t>TVG-1884</t>
  </si>
  <si>
    <t>TVG-1885</t>
  </si>
  <si>
    <t>TVG-1886</t>
  </si>
  <si>
    <t>TVG-1887</t>
  </si>
  <si>
    <t>TVG-1888</t>
  </si>
  <si>
    <t>TVG-1889</t>
  </si>
  <si>
    <t>TVG-1890</t>
  </si>
  <si>
    <t>TVG-1891</t>
  </si>
  <si>
    <t>TVG-1892</t>
  </si>
  <si>
    <t>TVG-1893</t>
  </si>
  <si>
    <t>TVG-1894</t>
  </si>
  <si>
    <t>TVG-1895</t>
  </si>
  <si>
    <t>TVG-1896</t>
  </si>
  <si>
    <t>TVG-1897</t>
  </si>
  <si>
    <t>TVG-1898</t>
  </si>
  <si>
    <t>TVG-1899</t>
  </si>
  <si>
    <t>TVG-1900</t>
  </si>
  <si>
    <t>TVG-1901</t>
  </si>
  <si>
    <t>TVG-1902</t>
  </si>
  <si>
    <t>TVG-1903</t>
  </si>
  <si>
    <t>TVG-1904</t>
  </si>
  <si>
    <t>TVG-1905</t>
  </si>
  <si>
    <t>TVG-1906</t>
  </si>
  <si>
    <t>TVG-1907</t>
  </si>
  <si>
    <t>TVG-1908</t>
  </si>
  <si>
    <t>TVG-1909</t>
  </si>
  <si>
    <t>TVG-1910</t>
  </si>
  <si>
    <t>TVG-1911</t>
  </si>
  <si>
    <t>TVG-1912</t>
  </si>
  <si>
    <t>TVG-1913</t>
  </si>
  <si>
    <t>TVG-1914</t>
  </si>
  <si>
    <t>TVG-1915</t>
  </si>
  <si>
    <t>TVG-1916</t>
  </si>
  <si>
    <t>TVG-1917</t>
  </si>
  <si>
    <t>TVG-1918</t>
  </si>
  <si>
    <t>TVG-1919</t>
  </si>
  <si>
    <t>TVG-1920</t>
  </si>
  <si>
    <t>TVG-1921</t>
  </si>
  <si>
    <t>TVG-1922</t>
  </si>
  <si>
    <t>TVG-1923</t>
  </si>
  <si>
    <t>TVG-1924</t>
  </si>
  <si>
    <t>TVG-1925</t>
  </si>
  <si>
    <t>TVG-1926</t>
  </si>
  <si>
    <t>TVG-1927</t>
  </si>
  <si>
    <t>TVG-1928</t>
  </si>
  <si>
    <t>TVG-1929</t>
  </si>
  <si>
    <t>TVG-1930</t>
  </si>
  <si>
    <t>TVG-1931</t>
  </si>
  <si>
    <t>TVG-1932</t>
  </si>
  <si>
    <t>TVG-1933</t>
  </si>
  <si>
    <t>TVG-1934</t>
  </si>
  <si>
    <t>TVG-1935</t>
  </si>
  <si>
    <t>TVG-1936</t>
  </si>
  <si>
    <t>TVG-1937</t>
  </si>
  <si>
    <t>TVG-1938</t>
  </si>
  <si>
    <t>TVG-1939</t>
  </si>
  <si>
    <t>TVG-1940</t>
  </si>
  <si>
    <t>TVG-1941</t>
  </si>
  <si>
    <t>TVG-1942</t>
  </si>
  <si>
    <t>TVG-1943</t>
  </si>
  <si>
    <t>TVG-1944</t>
  </si>
  <si>
    <t>TVG-1945</t>
  </si>
  <si>
    <t>TVG-1946</t>
  </si>
  <si>
    <t>TVG-1947</t>
  </si>
  <si>
    <t>TVG-1948</t>
  </si>
  <si>
    <t>TVG-1949</t>
  </si>
  <si>
    <t>TVG-1950</t>
  </si>
  <si>
    <t>TVG-1951</t>
  </si>
  <si>
    <t>TVG-1952</t>
  </si>
  <si>
    <t>TVG-1953</t>
  </si>
  <si>
    <t>TVG-1954</t>
  </si>
  <si>
    <t>TVG-1955</t>
  </si>
  <si>
    <t>TVG-1956</t>
  </si>
  <si>
    <t>TVG-1957</t>
  </si>
  <si>
    <t>TVG-1958</t>
  </si>
  <si>
    <t>TVG-1959</t>
  </si>
  <si>
    <t>TVG-1960</t>
  </si>
  <si>
    <t>TVG-1961</t>
  </si>
  <si>
    <t>TVG-1962</t>
  </si>
  <si>
    <t>TVG-1963</t>
  </si>
  <si>
    <t>TVG-1964</t>
  </si>
  <si>
    <t>TVG-1965</t>
  </si>
  <si>
    <t>TVG-1966</t>
  </si>
  <si>
    <t>TVG-1967</t>
  </si>
  <si>
    <t>TVG-1968</t>
  </si>
  <si>
    <t>TVG-1969</t>
  </si>
  <si>
    <t>TVG-1970</t>
  </si>
  <si>
    <t>TVG-1971</t>
  </si>
  <si>
    <t>TVG-1972</t>
  </si>
  <si>
    <t>TVG-1973</t>
  </si>
  <si>
    <t>TVG-1974</t>
  </si>
  <si>
    <t>TVG-1975</t>
  </si>
  <si>
    <t>TVG-1976</t>
  </si>
  <si>
    <t>TVG-1977</t>
  </si>
  <si>
    <t>TVG-1978</t>
  </si>
  <si>
    <t>TVG-1979</t>
  </si>
  <si>
    <t>TVG-1980</t>
  </si>
  <si>
    <t>TVG-1981</t>
  </si>
  <si>
    <t>TVG-1982</t>
  </si>
  <si>
    <t>TVG-1983</t>
  </si>
  <si>
    <t>TVG-1984</t>
  </si>
  <si>
    <t>TVG-1985</t>
  </si>
  <si>
    <t>TVG-1986</t>
  </si>
  <si>
    <t>TVG-1987</t>
  </si>
  <si>
    <t>TVG-1988</t>
  </si>
  <si>
    <t>TVG-1989</t>
  </si>
  <si>
    <t>TVG-1990</t>
  </si>
  <si>
    <t>TVG-1991</t>
  </si>
  <si>
    <t>TVG-1992</t>
  </si>
  <si>
    <t>TVG-1993</t>
  </si>
  <si>
    <t>TVG-1994</t>
  </si>
  <si>
    <t>TVG-1995</t>
  </si>
  <si>
    <t>TVG-1996</t>
  </si>
  <si>
    <t>TVG-1997</t>
  </si>
  <si>
    <t>TVG-1998</t>
  </si>
  <si>
    <t>TVG-1999</t>
  </si>
  <si>
    <t>TVG-2000</t>
  </si>
  <si>
    <t>TVG-2001</t>
  </si>
  <si>
    <t>TVG-2002</t>
  </si>
  <si>
    <t>TVG-2003</t>
  </si>
  <si>
    <t>TVG-2004</t>
  </si>
  <si>
    <t>TVG-2005</t>
  </si>
  <si>
    <t>TVG-2006</t>
  </si>
  <si>
    <t>TVG-2007</t>
  </si>
  <si>
    <t>TVG-2008</t>
  </si>
  <si>
    <t>TVG-2009</t>
  </si>
  <si>
    <t>TVG-2010</t>
  </si>
  <si>
    <t>TVG-2011</t>
  </si>
  <si>
    <t>TVG-2012</t>
  </si>
  <si>
    <t>TVG-2013</t>
  </si>
  <si>
    <t>TVG-2014</t>
  </si>
  <si>
    <t>TVG-2015</t>
  </si>
  <si>
    <t>TVG-2016</t>
  </si>
  <si>
    <t>TVG-2017</t>
  </si>
  <si>
    <t>TVG-2018</t>
  </si>
  <si>
    <t>TVG-2019</t>
  </si>
  <si>
    <t>TVG-2020</t>
  </si>
  <si>
    <t>TVG-2021</t>
  </si>
  <si>
    <t>TVG-2022</t>
  </si>
  <si>
    <t>TVG-2023</t>
  </si>
  <si>
    <t>TVG-2024</t>
  </si>
  <si>
    <t>TVG-2025</t>
  </si>
  <si>
    <t>TVG-2026</t>
  </si>
  <si>
    <t>TVG-2027</t>
  </si>
  <si>
    <t>TVG-2028</t>
  </si>
  <si>
    <t>TVG-2029</t>
  </si>
  <si>
    <t>TVG-2030</t>
  </si>
  <si>
    <t>TVG-2031</t>
  </si>
  <si>
    <t>TVG-2032</t>
  </si>
  <si>
    <t>TVG-2033</t>
  </si>
  <si>
    <t>TVG-2034</t>
  </si>
  <si>
    <t>TVG-2035</t>
  </si>
  <si>
    <t>TVG-2036</t>
  </si>
  <si>
    <t>TVG-2037</t>
  </si>
  <si>
    <t>TVG-2038</t>
  </si>
  <si>
    <t>TVG-2039</t>
  </si>
  <si>
    <t>TVG-2040</t>
  </si>
  <si>
    <t>TVG-2041</t>
  </si>
  <si>
    <t>TVG-2042</t>
  </si>
  <si>
    <t>TVG-2043</t>
  </si>
  <si>
    <t>TVG-2044</t>
  </si>
  <si>
    <t>TVG-2045</t>
  </si>
  <si>
    <t>TVG-2046</t>
  </si>
  <si>
    <t>TVG-2047</t>
  </si>
  <si>
    <t>TVG-2048</t>
  </si>
  <si>
    <t>TVG-2049</t>
  </si>
  <si>
    <t>TVG-2050</t>
  </si>
  <si>
    <t>TVG-2051</t>
  </si>
  <si>
    <t>TVG-2052</t>
  </si>
  <si>
    <t>TVG-2053</t>
  </si>
  <si>
    <t>TVG-2054</t>
  </si>
  <si>
    <t>TVG-2055</t>
  </si>
  <si>
    <t>TVG-2056</t>
  </si>
  <si>
    <t>TVG-2057</t>
  </si>
  <si>
    <t>TVG-2058</t>
  </si>
  <si>
    <t>TVG-2059</t>
  </si>
  <si>
    <t>TVG-2060</t>
  </si>
  <si>
    <t>TVG-2061</t>
  </si>
  <si>
    <t>TVG-2062</t>
  </si>
  <si>
    <t>TVG-2063</t>
  </si>
  <si>
    <t>TVG-2064</t>
  </si>
  <si>
    <t>TVG-2065</t>
  </si>
  <si>
    <t>TVG-2066</t>
  </si>
  <si>
    <t>TVG-2067</t>
  </si>
  <si>
    <t>TVG-2068</t>
  </si>
  <si>
    <t>TVG-2069</t>
  </si>
  <si>
    <t>TVG-2070</t>
  </si>
  <si>
    <t>TVG-2071</t>
  </si>
  <si>
    <t>TVG-2072</t>
  </si>
  <si>
    <t>TVG-2073</t>
  </si>
  <si>
    <t>TVG-2074</t>
  </si>
  <si>
    <t>TVG-2075</t>
  </si>
  <si>
    <t>TVG-2076</t>
  </si>
  <si>
    <t>TVG-2077</t>
  </si>
  <si>
    <t>TVG-2078</t>
  </si>
  <si>
    <t>TVG-2079</t>
  </si>
  <si>
    <t>TVG-2080</t>
  </si>
  <si>
    <t>TVG-2081</t>
  </si>
  <si>
    <t>TVG-2082</t>
  </si>
  <si>
    <t>TVG-2083</t>
  </si>
  <si>
    <t>TVG-2084</t>
  </si>
  <si>
    <t>TVG-2085</t>
  </si>
  <si>
    <t>TVG-2086</t>
  </si>
  <si>
    <t>TVG-2087</t>
  </si>
  <si>
    <t>TVG-2088</t>
  </si>
  <si>
    <t>TVG-2089</t>
  </si>
  <si>
    <t>TVG-2090</t>
  </si>
  <si>
    <t>TVG-2091</t>
  </si>
  <si>
    <t>TVG-2092</t>
  </si>
  <si>
    <t>TVG-2093</t>
  </si>
  <si>
    <t>TVG-2094</t>
  </si>
  <si>
    <t>TVG-2095</t>
  </si>
  <si>
    <t>TVG-2096</t>
  </si>
  <si>
    <t>TVG-2097</t>
  </si>
  <si>
    <t>TVG-2098</t>
  </si>
  <si>
    <t>TVG-2099</t>
  </si>
  <si>
    <t>TVG-2100</t>
  </si>
  <si>
    <t>TVG-2101</t>
  </si>
  <si>
    <t>TVG-2102</t>
  </si>
  <si>
    <t>TVG-2103</t>
  </si>
  <si>
    <t>TVG-2104</t>
  </si>
  <si>
    <t>TVG-2105</t>
  </si>
  <si>
    <t>TVG-2106</t>
  </si>
  <si>
    <t>TVG-2107</t>
  </si>
  <si>
    <t>TVG-2108</t>
  </si>
  <si>
    <t>TVG-2109</t>
  </si>
  <si>
    <t>TVG-2110</t>
  </si>
  <si>
    <t>TVG-2111</t>
  </si>
  <si>
    <t>TVG-2112</t>
  </si>
  <si>
    <t>TVG-2113</t>
  </si>
  <si>
    <t>TVG-2114</t>
  </si>
  <si>
    <t>TVG-2115</t>
  </si>
  <si>
    <t>TVG-2116</t>
  </si>
  <si>
    <t>TVG-2117</t>
  </si>
  <si>
    <t>TVG-2118</t>
  </si>
  <si>
    <t>TVG-2119</t>
  </si>
  <si>
    <t>TVG-2120</t>
  </si>
  <si>
    <t>TVG-2121</t>
  </si>
  <si>
    <t>TVG-2122</t>
  </si>
  <si>
    <t>TVG-2123</t>
  </si>
  <si>
    <t>TVG-2124</t>
  </si>
  <si>
    <t>TVG-2125</t>
  </si>
  <si>
    <t>TVG-2126</t>
  </si>
  <si>
    <t>TVG-2127</t>
  </si>
  <si>
    <t>TVG-2128</t>
  </si>
  <si>
    <t>TVG-2129</t>
  </si>
  <si>
    <t>TVG-2130</t>
  </si>
  <si>
    <t>TVG-2131</t>
  </si>
  <si>
    <t>TVG-2132</t>
  </si>
  <si>
    <t>TVG-2133</t>
  </si>
  <si>
    <t>TVG-2134</t>
  </si>
  <si>
    <t>TVG-2135</t>
  </si>
  <si>
    <t>TVG-2136</t>
  </si>
  <si>
    <t>TVG-2137</t>
  </si>
  <si>
    <t>TVG-2138</t>
  </si>
  <si>
    <t>TVG-2139</t>
  </si>
  <si>
    <t>TVG-2140</t>
  </si>
  <si>
    <t>TVG-2141</t>
  </si>
  <si>
    <t>TVG-2142</t>
  </si>
  <si>
    <t>TVG-2143</t>
  </si>
  <si>
    <t>TVG-2144</t>
  </si>
  <si>
    <t>TVG-2145</t>
  </si>
  <si>
    <t>TVG-2146</t>
  </si>
  <si>
    <t>TVG-2147</t>
  </si>
  <si>
    <t>TVG-2148</t>
  </si>
  <si>
    <t>TVG-2149</t>
  </si>
  <si>
    <t>TVG-2150</t>
  </si>
  <si>
    <t>TVG-2151</t>
  </si>
  <si>
    <t>TVG-2152</t>
  </si>
  <si>
    <t>TVG-2153</t>
  </si>
  <si>
    <t>TVG-2154</t>
  </si>
  <si>
    <t>TVG-2155</t>
  </si>
  <si>
    <t>TVG-2156</t>
  </si>
  <si>
    <t>TVG-2157</t>
  </si>
  <si>
    <t>TVG-2158</t>
  </si>
  <si>
    <t>TVG-2159</t>
  </si>
  <si>
    <t>TVG-2160</t>
  </si>
  <si>
    <t>TVG-2161</t>
  </si>
  <si>
    <t>TVG-2162</t>
  </si>
  <si>
    <t>TVG-2163</t>
  </si>
  <si>
    <t>TVG-2164</t>
  </si>
  <si>
    <t>TVG-2165</t>
  </si>
  <si>
    <t>TVG-2166</t>
  </si>
  <si>
    <t>TVG-2167</t>
  </si>
  <si>
    <t>TVG-2168</t>
  </si>
  <si>
    <t>TVG-2169</t>
  </si>
  <si>
    <t>TVG-2170</t>
  </si>
  <si>
    <t>TVG-2171</t>
  </si>
  <si>
    <t>TVG-2172</t>
  </si>
  <si>
    <t>TVG-2173</t>
  </si>
  <si>
    <t>TVG-2174</t>
  </si>
  <si>
    <t>TVG-2175</t>
  </si>
  <si>
    <t>TVG-2176</t>
  </si>
  <si>
    <t>TVG-2177</t>
  </si>
  <si>
    <t>TVG-2178</t>
  </si>
  <si>
    <t>TVG-2179</t>
  </si>
  <si>
    <t>TVG-2180</t>
  </si>
  <si>
    <t>TVG-2181</t>
  </si>
  <si>
    <t>TVG-2182</t>
  </si>
  <si>
    <t>TVG-2183</t>
  </si>
  <si>
    <t>TVG-2184</t>
  </si>
  <si>
    <t>TVG-2185</t>
  </si>
  <si>
    <t>TVG-2186</t>
  </si>
  <si>
    <t>TVG-2187</t>
  </si>
  <si>
    <t>TVG-2188</t>
  </si>
  <si>
    <t>TVG-2189</t>
  </si>
  <si>
    <t>TVG-2190</t>
  </si>
  <si>
    <t>TVG-2191</t>
  </si>
  <si>
    <t>TVG-2192</t>
  </si>
  <si>
    <t>TVG-2193</t>
  </si>
  <si>
    <t>TVG-2194</t>
  </si>
  <si>
    <t>TVG-2195</t>
  </si>
  <si>
    <t>TVG-2196</t>
  </si>
  <si>
    <t>TVG-2197</t>
  </si>
  <si>
    <t>TVG-2198</t>
  </si>
  <si>
    <t>TVG-2199</t>
  </si>
  <si>
    <t>TVG-2200</t>
  </si>
  <si>
    <t>TVG-2201</t>
  </si>
  <si>
    <t>TVG-2202</t>
  </si>
  <si>
    <t>TVG-2203</t>
  </si>
  <si>
    <t>TVG-2204</t>
  </si>
  <si>
    <t>TVG-2205</t>
  </si>
  <si>
    <t>TVG-2206</t>
  </si>
  <si>
    <t>TVG-2207</t>
  </si>
  <si>
    <t>TVG-2208</t>
  </si>
  <si>
    <t>TVG-2209</t>
  </si>
  <si>
    <t>TVG-2210</t>
  </si>
  <si>
    <t>TVG-2211</t>
  </si>
  <si>
    <t>TVG-2212</t>
  </si>
  <si>
    <t>TVG-2213</t>
  </si>
  <si>
    <t>TVG-2214</t>
  </si>
  <si>
    <t>TVG-2215</t>
  </si>
  <si>
    <t>TVG-2216</t>
  </si>
  <si>
    <t>TVG-2217</t>
  </si>
  <si>
    <t>TVG-2218</t>
  </si>
  <si>
    <t>TVG-2219</t>
  </si>
  <si>
    <t>TVG-2220</t>
  </si>
  <si>
    <t>TVG-2221</t>
  </si>
  <si>
    <t>TVG-2222</t>
  </si>
  <si>
    <t>TVG-2223</t>
  </si>
  <si>
    <t>TVG-2224</t>
  </si>
  <si>
    <t>TVG-2225</t>
  </si>
  <si>
    <t>TVG-2226</t>
  </si>
  <si>
    <t>TVG-2227</t>
  </si>
  <si>
    <t>TVG-2228</t>
  </si>
  <si>
    <t>TVG-2229</t>
  </si>
  <si>
    <t>TVG-2230</t>
  </si>
  <si>
    <t>TVG-2231</t>
  </si>
  <si>
    <t>TVG-2232</t>
  </si>
  <si>
    <t>TVG-2233</t>
  </si>
  <si>
    <t>TVG-2234</t>
  </si>
  <si>
    <t>TVG-2235</t>
  </si>
  <si>
    <t>TVG-2236</t>
  </si>
  <si>
    <t>TVG-2237</t>
  </si>
  <si>
    <t>TVG-2238</t>
  </si>
  <si>
    <t>TVG-2239</t>
  </si>
  <si>
    <t>TVG-2240</t>
  </si>
  <si>
    <t>TVG-2241</t>
  </si>
  <si>
    <t>TVG-2242</t>
  </si>
  <si>
    <t>TVG-2243</t>
  </si>
  <si>
    <t>TVG-2244</t>
  </si>
  <si>
    <t>TVG-2245</t>
  </si>
  <si>
    <t>TVG-2246</t>
  </si>
  <si>
    <t>TVG-2247</t>
  </si>
  <si>
    <t>TVG-2248</t>
  </si>
  <si>
    <t>TVG-2249</t>
  </si>
  <si>
    <t>TVG-2250</t>
  </si>
  <si>
    <t>TVG-2251</t>
  </si>
  <si>
    <t>TVG-2252</t>
  </si>
  <si>
    <t>TVG-2253</t>
  </si>
  <si>
    <t>TVG-2254</t>
  </si>
  <si>
    <t>TVG-2255</t>
  </si>
  <si>
    <t>TVG-2256</t>
  </si>
  <si>
    <t>TVG-2257</t>
  </si>
  <si>
    <t>TVG-2258</t>
  </si>
  <si>
    <t>TVG-2259</t>
  </si>
  <si>
    <t>TVG-2260</t>
  </si>
  <si>
    <t>TVG-2261</t>
  </si>
  <si>
    <t>TVG-2262</t>
  </si>
  <si>
    <t>TVG-2263</t>
  </si>
  <si>
    <t>TVG-2264</t>
  </si>
  <si>
    <t>TVG-2265</t>
  </si>
  <si>
    <t>TVG-2266</t>
  </si>
  <si>
    <t>TVG-2267</t>
  </si>
  <si>
    <t>TVG-2268</t>
  </si>
  <si>
    <t>TVG-2269</t>
  </si>
  <si>
    <t>TVG-2270</t>
  </si>
  <si>
    <t>TVG-2271</t>
  </si>
  <si>
    <t>TVG-2272</t>
  </si>
  <si>
    <t>TVG-2273</t>
  </si>
  <si>
    <t>TVG-2274</t>
  </si>
  <si>
    <t>TVG-2275</t>
  </si>
  <si>
    <t>TVG-2276</t>
  </si>
  <si>
    <t>TVG-2277</t>
  </si>
  <si>
    <t>TVG-2278</t>
  </si>
  <si>
    <t>TVG-2279</t>
  </si>
  <si>
    <t>TVG-2280</t>
  </si>
  <si>
    <t>TVG-2281</t>
  </si>
  <si>
    <t>TVG-2282</t>
  </si>
  <si>
    <t>TVG-2283</t>
  </si>
  <si>
    <t>TVG-2284</t>
  </si>
  <si>
    <t>TVG-2285</t>
  </si>
  <si>
    <t>TVG-2286</t>
  </si>
  <si>
    <t>TVG-2287</t>
  </si>
  <si>
    <t>TVG-2288</t>
  </si>
  <si>
    <t>TVG-2289</t>
  </si>
  <si>
    <t>TVG-2290</t>
  </si>
  <si>
    <t>TVG-2291</t>
  </si>
  <si>
    <t>TVG-2292</t>
  </si>
  <si>
    <t>TVG-2293</t>
  </si>
  <si>
    <t>TVG-2294</t>
  </si>
  <si>
    <t>TVG-2295</t>
  </si>
  <si>
    <t>TVG-2296</t>
  </si>
  <si>
    <t>TVG-2297</t>
  </si>
  <si>
    <t>TVG-2298</t>
  </si>
  <si>
    <t>TVG-2299</t>
  </si>
  <si>
    <t>TVG-2300</t>
  </si>
  <si>
    <t>TVG-2301</t>
  </si>
  <si>
    <t>TVG-2302</t>
  </si>
  <si>
    <t>TVG-2303</t>
  </si>
  <si>
    <t>TVG-2304</t>
  </si>
  <si>
    <t>TVG-2305</t>
  </si>
  <si>
    <t>TVG-2306</t>
  </si>
  <si>
    <t>TVG-2307</t>
  </si>
  <si>
    <t>TVG-2308</t>
  </si>
  <si>
    <t>TVG-2309</t>
  </si>
  <si>
    <t>TVG-2310</t>
  </si>
  <si>
    <t>TVG-2311</t>
  </si>
  <si>
    <t>TVG-2312</t>
  </si>
  <si>
    <t>TVG-2313</t>
  </si>
  <si>
    <t>TVG-2314</t>
  </si>
  <si>
    <t>TVG-2315</t>
  </si>
  <si>
    <t>TVG-2316</t>
  </si>
  <si>
    <t>TVG-2317</t>
  </si>
  <si>
    <t>TVG-2318</t>
  </si>
  <si>
    <t>TVG-2319</t>
  </si>
  <si>
    <t>TVG-2320</t>
  </si>
  <si>
    <t>TVG-2321</t>
  </si>
  <si>
    <t>TVG-2322</t>
  </si>
  <si>
    <t>TVG-2323</t>
  </si>
  <si>
    <t>TVG-2324</t>
  </si>
  <si>
    <t>TVG-2325</t>
  </si>
  <si>
    <t>TVG-2326</t>
  </si>
  <si>
    <t>TVG-2327</t>
  </si>
  <si>
    <t>TVG-2328</t>
  </si>
  <si>
    <t>TVG-2329</t>
  </si>
  <si>
    <t>TVG-2330</t>
  </si>
  <si>
    <t>TVG-2331</t>
  </si>
  <si>
    <t>TVG-2332</t>
  </si>
  <si>
    <t>TVG-2333</t>
  </si>
  <si>
    <t>TVG-2334</t>
  </si>
  <si>
    <t>TVG-2335</t>
  </si>
  <si>
    <t>TVG-2336</t>
  </si>
  <si>
    <t>TVG-2337</t>
  </si>
  <si>
    <t>TVG-2338</t>
  </si>
  <si>
    <t>TVG-2339</t>
  </si>
  <si>
    <t>TVG-2340</t>
  </si>
  <si>
    <t>TVG-2341</t>
  </si>
  <si>
    <t>TVG-2342</t>
  </si>
  <si>
    <t>TVG-2343</t>
  </si>
  <si>
    <t>TVG-2344</t>
  </si>
  <si>
    <t>TVG-2345</t>
  </si>
  <si>
    <t>TVG-2346</t>
  </si>
  <si>
    <t>TVG-2347</t>
  </si>
  <si>
    <t>TVG-2348</t>
  </si>
  <si>
    <t>TVG-2349</t>
  </si>
  <si>
    <t>TVG-2350</t>
  </si>
  <si>
    <t>TVG-2351</t>
  </si>
  <si>
    <t>TVG-2352</t>
  </si>
  <si>
    <t>TVG-2353</t>
  </si>
  <si>
    <t>TVG-2354</t>
  </si>
  <si>
    <t>TVG-2355</t>
  </si>
  <si>
    <t>TVG-2356</t>
  </si>
  <si>
    <t>TVG-2357</t>
  </si>
  <si>
    <t>TVG-2358</t>
  </si>
  <si>
    <t>TVG-2359</t>
  </si>
  <si>
    <t>TVG-2360</t>
  </si>
  <si>
    <t>TVG-2361</t>
  </si>
  <si>
    <t>TVG-2362</t>
  </si>
  <si>
    <t>TVG-2363</t>
  </si>
  <si>
    <t>TVG-2364</t>
  </si>
  <si>
    <t>TVG-2365</t>
  </si>
  <si>
    <t>TVG-2366</t>
  </si>
  <si>
    <t>TVG-2367</t>
  </si>
  <si>
    <t>TVG-2368</t>
  </si>
  <si>
    <t>TVG-2369</t>
  </si>
  <si>
    <t>TVG-2370</t>
  </si>
  <si>
    <t>TVG-2371</t>
  </si>
  <si>
    <t>TVG-2372</t>
  </si>
  <si>
    <t>TVG-2373</t>
  </si>
  <si>
    <t>TVG-2374</t>
  </si>
  <si>
    <t>TVG-2375</t>
  </si>
  <si>
    <t>TVG-2376</t>
  </si>
  <si>
    <t>TVG-2377</t>
  </si>
  <si>
    <t>TVG-2378</t>
  </si>
  <si>
    <t>TVG-2379</t>
  </si>
  <si>
    <t>TVG-2380</t>
  </si>
  <si>
    <t>TVG-2381</t>
  </si>
  <si>
    <t>TVG-2382</t>
  </si>
  <si>
    <t>TVG-2383</t>
  </si>
  <si>
    <t>TVG-2384</t>
  </si>
  <si>
    <t>TVG-2385</t>
  </si>
  <si>
    <t>TVG-2386</t>
  </si>
  <si>
    <t>TVG-2387</t>
  </si>
  <si>
    <t>TVG-2388</t>
  </si>
  <si>
    <t>TVG-2389</t>
  </si>
  <si>
    <t>TVG-2390</t>
  </si>
  <si>
    <t>TVG-2391</t>
  </si>
  <si>
    <t>TVG-2392</t>
  </si>
  <si>
    <t>TVG-2393</t>
  </si>
  <si>
    <t>TVG-2394</t>
  </si>
  <si>
    <t>TVG-2395</t>
  </si>
  <si>
    <t>TVG-2396</t>
  </si>
  <si>
    <t>TVG-2397</t>
  </si>
  <si>
    <t>TVG-2398</t>
  </si>
  <si>
    <t>TVG-2399</t>
  </si>
  <si>
    <t>TVG-2400</t>
  </si>
  <si>
    <t>TVG-2401</t>
  </si>
  <si>
    <t>TVG-2402</t>
  </si>
  <si>
    <t>TVG-2403</t>
  </si>
  <si>
    <t>TVG-2404</t>
  </si>
  <si>
    <t>TVG-2405</t>
  </si>
  <si>
    <t>TVG-2406</t>
  </si>
  <si>
    <t>TVG-2407</t>
  </si>
  <si>
    <t>TVG-2408</t>
  </si>
  <si>
    <t>TVG-2409</t>
  </si>
  <si>
    <t>TVG-2410</t>
  </si>
  <si>
    <t>TVG-2411</t>
  </si>
  <si>
    <t>TVG-2412</t>
  </si>
  <si>
    <t>TVG-2413</t>
  </si>
  <si>
    <t>TVG-2414</t>
  </si>
  <si>
    <t>TVG-2415</t>
  </si>
  <si>
    <t>TVG-2416</t>
  </si>
  <si>
    <t>TVG-2417</t>
  </si>
  <si>
    <t>TVG-2418</t>
  </si>
  <si>
    <t>TVG-2419</t>
  </si>
  <si>
    <t>TVG-2420</t>
  </si>
  <si>
    <t>TVG-2421</t>
  </si>
  <si>
    <t>TVG-2422</t>
  </si>
  <si>
    <t>TVG-2423</t>
  </si>
  <si>
    <t>TVG-2424</t>
  </si>
  <si>
    <t>TVG-2425</t>
  </si>
  <si>
    <t>TVG-2426</t>
  </si>
  <si>
    <t>TVG-2427</t>
  </si>
  <si>
    <t>TVG-2428</t>
  </si>
  <si>
    <t>TVG-2429</t>
  </si>
  <si>
    <t>TVG-2430</t>
  </si>
  <si>
    <t>TVG-2431</t>
  </si>
  <si>
    <t>TVG-2432</t>
  </si>
  <si>
    <t>TVG-2433</t>
  </si>
  <si>
    <t>TVG-2434</t>
  </si>
  <si>
    <t>TVG-2435</t>
  </si>
  <si>
    <t>TVG-2436</t>
  </si>
  <si>
    <t>TVG-2437</t>
  </si>
  <si>
    <t>TVG-2438</t>
  </si>
  <si>
    <t>TVG-2439</t>
  </si>
  <si>
    <t>TVG-2440</t>
  </si>
  <si>
    <t>TVG-2441</t>
  </si>
  <si>
    <t>TVG-2442</t>
  </si>
  <si>
    <t>TVG-2443</t>
  </si>
  <si>
    <t>TVG-2444</t>
  </si>
  <si>
    <t>TVG-2445</t>
  </si>
  <si>
    <t>TVG-2446</t>
  </si>
  <si>
    <t>TVG-2447</t>
  </si>
  <si>
    <t>TVG-2448</t>
  </si>
  <si>
    <t>TVG-2449</t>
  </si>
  <si>
    <t>TVG-2450</t>
  </si>
  <si>
    <t>TVG-2451</t>
  </si>
  <si>
    <t>TVG-2452</t>
  </si>
  <si>
    <t>TVG-2453</t>
  </si>
  <si>
    <t>TVG-2454</t>
  </si>
  <si>
    <t>TVG-2455</t>
  </si>
  <si>
    <t>TVG-2456</t>
  </si>
  <si>
    <t>TVG-2457</t>
  </si>
  <si>
    <t>TVG-2458</t>
  </si>
  <si>
    <t>TVG-2459</t>
  </si>
  <si>
    <t>TVG-2460</t>
  </si>
  <si>
    <t>TVG-2461</t>
  </si>
  <si>
    <t>TVG-2462</t>
  </si>
  <si>
    <t>TVG-2463</t>
  </si>
  <si>
    <t>TVG-2464</t>
  </si>
  <si>
    <t>TVG-2465</t>
  </si>
  <si>
    <t>TVG-2466</t>
  </si>
  <si>
    <t>TVG-2467</t>
  </si>
  <si>
    <t>TVG-2468</t>
  </si>
  <si>
    <t>TVG-2469</t>
  </si>
  <si>
    <t>TVG-2470</t>
  </si>
  <si>
    <t>TVG-2471</t>
  </si>
  <si>
    <t>TVG-2472</t>
  </si>
  <si>
    <t>TVG-2473</t>
  </si>
  <si>
    <t>TVG-2474</t>
  </si>
  <si>
    <t>TVG-2475</t>
  </si>
  <si>
    <t>TVG-2476</t>
  </si>
  <si>
    <t>TVG-2477</t>
  </si>
  <si>
    <t>TVG-2478</t>
  </si>
  <si>
    <t>TVG-2479</t>
  </si>
  <si>
    <t>TVG-2480</t>
  </si>
  <si>
    <t>TVG-2481</t>
  </si>
  <si>
    <t>TVG-2482</t>
  </si>
  <si>
    <t>TVG-2483</t>
  </si>
  <si>
    <t>TVG-2484</t>
  </si>
  <si>
    <t>TVG-2485</t>
  </si>
  <si>
    <t>TVG-2486</t>
  </si>
  <si>
    <t>TVG-2487</t>
  </si>
  <si>
    <t>TVG-2488</t>
  </si>
  <si>
    <t>TVG-2489</t>
  </si>
  <si>
    <t>TVG-2490</t>
  </si>
  <si>
    <t>TVG-2491</t>
  </si>
  <si>
    <t>TVG-2492</t>
  </si>
  <si>
    <t>TVG-2493</t>
  </si>
  <si>
    <t>TVG-2494</t>
  </si>
  <si>
    <t>TVG-2495</t>
  </si>
  <si>
    <t>TVG-2496</t>
  </si>
  <si>
    <t>TVG-2497</t>
  </si>
  <si>
    <t>TVG-2498</t>
  </si>
  <si>
    <t>TVG-2499</t>
  </si>
  <si>
    <t>TVG-2500</t>
  </si>
  <si>
    <t>TVG-2501</t>
  </si>
  <si>
    <t>TVG-2502</t>
  </si>
  <si>
    <t>TVG-2503</t>
  </si>
  <si>
    <t>TVG-2504</t>
  </si>
  <si>
    <t>TVG-2505</t>
  </si>
  <si>
    <t>TVG-2506</t>
  </si>
  <si>
    <t>TVG-2507</t>
  </si>
  <si>
    <t>TVG-2508</t>
  </si>
  <si>
    <t>TVG-2509</t>
  </si>
  <si>
    <t>TVG-2510</t>
  </si>
  <si>
    <t>TVG-2511</t>
  </si>
  <si>
    <t>TVG-2512</t>
  </si>
  <si>
    <t>TVG-2513</t>
  </si>
  <si>
    <t>TVG-2514</t>
  </si>
  <si>
    <t>TVG-2515</t>
  </si>
  <si>
    <t>TVG-2516</t>
  </si>
  <si>
    <t>TVG-2517</t>
  </si>
  <si>
    <t>TVG-2518</t>
  </si>
  <si>
    <t>TVG-2519</t>
  </si>
  <si>
    <t>TVG-2520</t>
  </si>
  <si>
    <t>TVG-2521</t>
  </si>
  <si>
    <t>TVG-2522</t>
  </si>
  <si>
    <t>TVG-2523</t>
  </si>
  <si>
    <t>TVG-2524</t>
  </si>
  <si>
    <t>TVG-2525</t>
  </si>
  <si>
    <t>TVG-2526</t>
  </si>
  <si>
    <t>TVG-2527</t>
  </si>
  <si>
    <t>TVG-2528</t>
  </si>
  <si>
    <t>TVG-2529</t>
  </si>
  <si>
    <t>TVG-2530</t>
  </si>
  <si>
    <t>TVG-2531</t>
  </si>
  <si>
    <t>TVG-2532</t>
  </si>
  <si>
    <t>TVG-2533</t>
  </si>
  <si>
    <t>TVG-2534</t>
  </si>
  <si>
    <t>TVG-2535</t>
  </si>
  <si>
    <t>TVG-2536</t>
  </si>
  <si>
    <t>TVG-2537</t>
  </si>
  <si>
    <t>TVG-2538</t>
  </si>
  <si>
    <t>TVG-2539</t>
  </si>
  <si>
    <t>TVG-2540</t>
  </si>
  <si>
    <t>TVG-2541</t>
  </si>
  <si>
    <t>TVG-2542</t>
  </si>
  <si>
    <t>TVG-2543</t>
  </si>
  <si>
    <t>TVG-2544</t>
  </si>
  <si>
    <t>TVG-2545</t>
  </si>
  <si>
    <t>TVG-2546</t>
  </si>
  <si>
    <t>TVG-2547</t>
  </si>
  <si>
    <t>TVG-2548</t>
  </si>
  <si>
    <t>TVG-2549</t>
  </si>
  <si>
    <t>TVG-2550</t>
  </si>
  <si>
    <t>TVG-2551</t>
  </si>
  <si>
    <t>TVG-2552</t>
  </si>
  <si>
    <t>TVG-2553</t>
  </si>
  <si>
    <t>TVG-2554</t>
  </si>
  <si>
    <t>TVG-2555</t>
  </si>
  <si>
    <t>TVG-2556</t>
  </si>
  <si>
    <t>TVG-2557</t>
  </si>
  <si>
    <t>TVG-2558</t>
  </si>
  <si>
    <t>TVG-2559</t>
  </si>
  <si>
    <t>TVG-2560</t>
  </si>
  <si>
    <t>TVG-2561</t>
  </si>
  <si>
    <t>TVG-2562</t>
  </si>
  <si>
    <t>TVG-2563</t>
  </si>
  <si>
    <t>TVG-2564</t>
  </si>
  <si>
    <t>TVG-2565</t>
  </si>
  <si>
    <t>TVG-2566</t>
  </si>
  <si>
    <t>TVG-2567</t>
  </si>
  <si>
    <t>TVG-2568</t>
  </si>
  <si>
    <t>TVG-2569</t>
  </si>
  <si>
    <t>TVG-2570</t>
  </si>
  <si>
    <t>TVG-2571</t>
  </si>
  <si>
    <t>TVG-2572</t>
  </si>
  <si>
    <t>TVG-2573</t>
  </si>
  <si>
    <t>TVG-2574</t>
  </si>
  <si>
    <t>TVG-2575</t>
  </si>
  <si>
    <t>TVG-2576</t>
  </si>
  <si>
    <t>TVG-2577</t>
  </si>
  <si>
    <t>TVG-2578</t>
  </si>
  <si>
    <t>TVG-2579</t>
  </si>
  <si>
    <t>TVG-2580</t>
  </si>
  <si>
    <t>TVG-2581</t>
  </si>
  <si>
    <t>TVG-2582</t>
  </si>
  <si>
    <t>TVG-2583</t>
  </si>
  <si>
    <t>TVG-2584</t>
  </si>
  <si>
    <t>TVG-2585</t>
  </si>
  <si>
    <t>TVG-2586</t>
  </si>
  <si>
    <t>TVG-2587</t>
  </si>
  <si>
    <t>TVG-2588</t>
  </si>
  <si>
    <t>TVG-2589</t>
  </si>
  <si>
    <t>TVG-2590</t>
  </si>
  <si>
    <t>TVG-2591</t>
  </si>
  <si>
    <t>TVG-2592</t>
  </si>
  <si>
    <t>TVG-2593</t>
  </si>
  <si>
    <t>TVG-2594</t>
  </si>
  <si>
    <t>TVG-2595</t>
  </si>
  <si>
    <t>TVG-2596</t>
  </si>
  <si>
    <t>TVG-2597</t>
  </si>
  <si>
    <t>TVG-2598</t>
  </si>
  <si>
    <t>TVG-2599</t>
  </si>
  <si>
    <t>TVG-2600</t>
  </si>
  <si>
    <t>TVG-2601</t>
  </si>
  <si>
    <t>TVG-2602</t>
  </si>
  <si>
    <t>TVG-2603</t>
  </si>
  <si>
    <t>TVG-2604</t>
  </si>
  <si>
    <t>TVG-2605</t>
  </si>
  <si>
    <t>TVG-2606</t>
  </si>
  <si>
    <t>TVG-2607</t>
  </si>
  <si>
    <t>TVG-2608</t>
  </si>
  <si>
    <t>TVG-2609</t>
  </si>
  <si>
    <t>TVG-2610</t>
  </si>
  <si>
    <t>TVG-2611</t>
  </si>
  <si>
    <t>TVG-2612</t>
  </si>
  <si>
    <t>TVG-2613</t>
  </si>
  <si>
    <t>TVG-2614</t>
  </si>
  <si>
    <t>TVG-2615</t>
  </si>
  <si>
    <t>TVG-2616</t>
  </si>
  <si>
    <t>TVG-2617</t>
  </si>
  <si>
    <t>TVG-2618</t>
  </si>
  <si>
    <t>TVG-2619</t>
  </si>
  <si>
    <t>TVG-2620</t>
  </si>
  <si>
    <t>TVG-2621</t>
  </si>
  <si>
    <t>TVG-2622</t>
  </si>
  <si>
    <t>TVG-2623</t>
  </si>
  <si>
    <t>TVG-2624</t>
  </si>
  <si>
    <t>TVG-2625</t>
  </si>
  <si>
    <t>TVG-2626</t>
  </si>
  <si>
    <t>TVG-2627</t>
  </si>
  <si>
    <t>TVG-2628</t>
  </si>
  <si>
    <t>TVG-2629</t>
  </si>
  <si>
    <t>TVG-2630</t>
  </si>
  <si>
    <t>TVG-2631</t>
  </si>
  <si>
    <t>TVG-2632</t>
  </si>
  <si>
    <t>TVG-2633</t>
  </si>
  <si>
    <t>TVG-2634</t>
  </si>
  <si>
    <t>TVG-2635</t>
  </si>
  <si>
    <t>TVG-2636</t>
  </si>
  <si>
    <t>TVG-2637</t>
  </si>
  <si>
    <t>TVG-2638</t>
  </si>
  <si>
    <t>TVG-2639</t>
  </si>
  <si>
    <t>TVG-2640</t>
  </si>
  <si>
    <t>TVG-2641</t>
  </si>
  <si>
    <t>TVG-2642</t>
  </si>
  <si>
    <t>TVG-2643</t>
  </si>
  <si>
    <t>TVG-2644</t>
  </si>
  <si>
    <t>TVG-2645</t>
  </si>
  <si>
    <t>TVG-2646</t>
  </si>
  <si>
    <t>TVG-2647</t>
  </si>
  <si>
    <t>TVG-2648</t>
  </si>
  <si>
    <t>TVG-2649</t>
  </si>
  <si>
    <t>TVG-2650</t>
  </si>
  <si>
    <t>TVG-2651</t>
  </si>
  <si>
    <t>TVG-2652</t>
  </si>
  <si>
    <t>TVG-2653</t>
  </si>
  <si>
    <t>TVG-2654</t>
  </si>
  <si>
    <t>TVG-2655</t>
  </si>
  <si>
    <t>TVG-2656</t>
  </si>
  <si>
    <t>TVG-2657</t>
  </si>
  <si>
    <t>TVG-2658</t>
  </si>
  <si>
    <t>TVG-2659</t>
  </si>
  <si>
    <t>TVG-2660</t>
  </si>
  <si>
    <t>TVG-2661</t>
  </si>
  <si>
    <t>TVG-2662</t>
  </si>
  <si>
    <t>TVG-2663</t>
  </si>
  <si>
    <t>TVG-2664</t>
  </si>
  <si>
    <t>TVG-2665</t>
  </si>
  <si>
    <t>TVG-2666</t>
  </si>
  <si>
    <t>TVG-2667</t>
  </si>
  <si>
    <t>TVG-2668</t>
  </si>
  <si>
    <t>TVG-2669</t>
  </si>
  <si>
    <t>TVG-2670</t>
  </si>
  <si>
    <t>TVG-2671</t>
  </si>
  <si>
    <t>TVG-2672</t>
  </si>
  <si>
    <t>TVG-2673</t>
  </si>
  <si>
    <t>TVG-2674</t>
  </si>
  <si>
    <t>TVG-2675</t>
  </si>
  <si>
    <t>TVG-2676</t>
  </si>
  <si>
    <t>TVG-2677</t>
  </si>
  <si>
    <t>TVG-2678</t>
  </si>
  <si>
    <t>TVG-2679</t>
  </si>
  <si>
    <t>TVG-2680</t>
  </si>
  <si>
    <t>TVG-2681</t>
  </si>
  <si>
    <t>TVG-2682</t>
  </si>
  <si>
    <t>TVG-2683</t>
  </si>
  <si>
    <t>TVG-2684</t>
  </si>
  <si>
    <t>TVG-2685</t>
  </si>
  <si>
    <t>TVG-2686</t>
  </si>
  <si>
    <t>TVG-2687</t>
  </si>
  <si>
    <t>TVG-2688</t>
  </si>
  <si>
    <t>TVG-2689</t>
  </si>
  <si>
    <t>TVG-2690</t>
  </si>
  <si>
    <t>TVG-2691</t>
  </si>
  <si>
    <t>TVG-2692</t>
  </si>
  <si>
    <t>TVG-2693</t>
  </si>
  <si>
    <t>TVG-2694</t>
  </si>
  <si>
    <t>TVG-2695</t>
  </si>
  <si>
    <t>TVG-2696</t>
  </si>
  <si>
    <t>TVG-2697</t>
  </si>
  <si>
    <t>TVG-2698</t>
  </si>
  <si>
    <t>TVG-2699</t>
  </si>
  <si>
    <t>TVG-2700</t>
  </si>
  <si>
    <t>TVG-2701</t>
  </si>
  <si>
    <t>TVG-2702</t>
  </si>
  <si>
    <t>TVG-2703</t>
  </si>
  <si>
    <t>TVG-2704</t>
  </si>
  <si>
    <t>TVG-2705</t>
  </si>
  <si>
    <t>TVG-2706</t>
  </si>
  <si>
    <t>TVG-2707</t>
  </si>
  <si>
    <t>TVG-2708</t>
  </si>
  <si>
    <t>TVG-2709</t>
  </si>
  <si>
    <t>TVG-2710</t>
  </si>
  <si>
    <t>TVG-2711</t>
  </si>
  <si>
    <t>TVG-2712</t>
  </si>
  <si>
    <t>TVG-2713</t>
  </si>
  <si>
    <t>TVG-2714</t>
  </si>
  <si>
    <t>TVG-2715</t>
  </si>
  <si>
    <t>TVG-2716</t>
  </si>
  <si>
    <t>TVG-2717</t>
  </si>
  <si>
    <t>TVG-2718</t>
  </si>
  <si>
    <t>TVG-2719</t>
  </si>
  <si>
    <t>TVG-2720</t>
  </si>
  <si>
    <t>TVG-2721</t>
  </si>
  <si>
    <t>TVG-2722</t>
  </si>
  <si>
    <t>TVG-2723</t>
  </si>
  <si>
    <t>TVG-2724</t>
  </si>
  <si>
    <t>TVG-2725</t>
  </si>
  <si>
    <t>TVG-2726</t>
  </si>
  <si>
    <t>TVG-2727</t>
  </si>
  <si>
    <t>TVG-2728</t>
  </si>
  <si>
    <t>TVG-2729</t>
  </si>
  <si>
    <t>TVG-2730</t>
  </si>
  <si>
    <t>TVG-2731</t>
  </si>
  <si>
    <t>TVG-2732</t>
  </si>
  <si>
    <t>TVG-2733</t>
  </si>
  <si>
    <t>TVG-2734</t>
  </si>
  <si>
    <t>TVG-2735</t>
  </si>
  <si>
    <t>TVG-2736</t>
  </si>
  <si>
    <t>TVG-2737</t>
  </si>
  <si>
    <t>TVG-2738</t>
  </si>
  <si>
    <t>TVG-2739</t>
  </si>
  <si>
    <t>TVG-2740</t>
  </si>
  <si>
    <t>TVG-2741</t>
  </si>
  <si>
    <t>TVG-2742</t>
  </si>
  <si>
    <t>TVG-2743</t>
  </si>
  <si>
    <t>TVG-2744</t>
  </si>
  <si>
    <t>TVG-2745</t>
  </si>
  <si>
    <t>TVG-2746</t>
  </si>
  <si>
    <t>TVG-2747</t>
  </si>
  <si>
    <t>TVG-2748</t>
  </si>
  <si>
    <t>TVG-2749</t>
  </si>
  <si>
    <t>TVG-2750</t>
  </si>
  <si>
    <t>TVG-2751</t>
  </si>
  <si>
    <t>TVG-2752</t>
  </si>
  <si>
    <t>TVG-2753</t>
  </si>
  <si>
    <t>TVG-2754</t>
  </si>
  <si>
    <t>TVG-2755</t>
  </si>
  <si>
    <t>TVG-2756</t>
  </si>
  <si>
    <t>TVG-2757</t>
  </si>
  <si>
    <t>TVG-2758</t>
  </si>
  <si>
    <t>TVG-2759</t>
  </si>
  <si>
    <t>TVG-2760</t>
  </si>
  <si>
    <t>TVG-2761</t>
  </si>
  <si>
    <t>TVG-2762</t>
  </si>
  <si>
    <t>TVG-2763</t>
  </si>
  <si>
    <t>TVG-2764</t>
  </si>
  <si>
    <t>TVG-2765</t>
  </si>
  <si>
    <t>TVG-2766</t>
  </si>
  <si>
    <t>TVG-2767</t>
  </si>
  <si>
    <t>TVG-2768</t>
  </si>
  <si>
    <t>TVG-2769</t>
  </si>
  <si>
    <t>TVG-2770</t>
  </si>
  <si>
    <t>TVG-2771</t>
  </si>
  <si>
    <t>TVG-2772</t>
  </si>
  <si>
    <t>TVG-2773</t>
  </si>
  <si>
    <t>TVG-2774</t>
  </si>
  <si>
    <t>TVG-2775</t>
  </si>
  <si>
    <t>TVG-2776</t>
  </si>
  <si>
    <t>TVG-2777</t>
  </si>
  <si>
    <t>TVG-2778</t>
  </si>
  <si>
    <t>TVG-2779</t>
  </si>
  <si>
    <t>TVG-2780</t>
  </si>
  <si>
    <t>TVG-2781</t>
  </si>
  <si>
    <t>TVG-2782</t>
  </si>
  <si>
    <t>TVG-2783</t>
  </si>
  <si>
    <t>TVG-2784</t>
  </si>
  <si>
    <t>TVG-2785</t>
  </si>
  <si>
    <t>TVG-2786</t>
  </si>
  <si>
    <t>TVG-2787</t>
  </si>
  <si>
    <t>TVG-2788</t>
  </si>
  <si>
    <t>TVG-2789</t>
  </si>
  <si>
    <t>TVG-2790</t>
  </si>
  <si>
    <t>TVG-2791</t>
  </si>
  <si>
    <t>TVG-2792</t>
  </si>
  <si>
    <t>TVG-2793</t>
  </si>
  <si>
    <t>TVG-2794</t>
  </si>
  <si>
    <t>TVG-2795</t>
  </si>
  <si>
    <t>TVG-2796</t>
  </si>
  <si>
    <t>TVG-2797</t>
  </si>
  <si>
    <t>TVG-2798</t>
  </si>
  <si>
    <t>TVG-2799</t>
  </si>
  <si>
    <t>TVG-2800</t>
  </si>
  <si>
    <t>TVG-2801</t>
  </si>
  <si>
    <t>TVG-2802</t>
  </si>
  <si>
    <t>TVG-2803</t>
  </si>
  <si>
    <t>TVG-2804</t>
  </si>
  <si>
    <t>TVG-2805</t>
  </si>
  <si>
    <t>TVG-2806</t>
  </si>
  <si>
    <t>TVG-2807</t>
  </si>
  <si>
    <t>TVG-2808</t>
  </si>
  <si>
    <t>TVG-2809</t>
  </si>
  <si>
    <t>TVG-2810</t>
  </si>
  <si>
    <t>TVG-2811</t>
  </si>
  <si>
    <t>TVG-2812</t>
  </si>
  <si>
    <t>TVG-2813</t>
  </si>
  <si>
    <t>TVG-2814</t>
  </si>
  <si>
    <t>TVG-2815</t>
  </si>
  <si>
    <t>TVG-2816</t>
  </si>
  <si>
    <t>TVG-2817</t>
  </si>
  <si>
    <t>TVG-2818</t>
  </si>
  <si>
    <t>TVG-2819</t>
  </si>
  <si>
    <t>TVG-2820</t>
  </si>
  <si>
    <t>TVG-2821</t>
  </si>
  <si>
    <t>TVG-2822</t>
  </si>
  <si>
    <t>TVG-2823</t>
  </si>
  <si>
    <t>TVG-2824</t>
  </si>
  <si>
    <t>TVG-2825</t>
  </si>
  <si>
    <t>TVG-2826</t>
  </si>
  <si>
    <t>TVG-2827</t>
  </si>
  <si>
    <t>TVG-2828</t>
  </si>
  <si>
    <t>TVG-2829</t>
  </si>
  <si>
    <t>TVG-2830</t>
  </si>
  <si>
    <t>TVG-2831</t>
  </si>
  <si>
    <t>TVG-2832</t>
  </si>
  <si>
    <t>TVG-2833</t>
  </si>
  <si>
    <t>TVG-2834</t>
  </si>
  <si>
    <t>TVG-2835</t>
  </si>
  <si>
    <t>TVG-2836</t>
  </si>
  <si>
    <t>TVG-2837</t>
  </si>
  <si>
    <t>TVG-2838</t>
  </si>
  <si>
    <t>TVG-2839</t>
  </si>
  <si>
    <t>TVG-2840</t>
  </si>
  <si>
    <t>TVG-2841</t>
  </si>
  <si>
    <t>TVG-2842</t>
  </si>
  <si>
    <t>TVG-2843</t>
  </si>
  <si>
    <t>TVG-2844</t>
  </si>
  <si>
    <t>TVG-2845</t>
  </si>
  <si>
    <t>TVG-2846</t>
  </si>
  <si>
    <t>TVG-2847</t>
  </si>
  <si>
    <t>TVG-2848</t>
  </si>
  <si>
    <t>TVG-2849</t>
  </si>
  <si>
    <t>TVG-2850</t>
  </si>
  <si>
    <t>TVG-2851</t>
  </si>
  <si>
    <t>TVG-2852</t>
  </si>
  <si>
    <t>TVG-2853</t>
  </si>
  <si>
    <t>TVG-2854</t>
  </si>
  <si>
    <t>TVG-2855</t>
  </si>
  <si>
    <t>TVG-2856</t>
  </si>
  <si>
    <t>TVG-2857</t>
  </si>
  <si>
    <t>TVG-2858</t>
  </si>
  <si>
    <t>TVG-2859</t>
  </si>
  <si>
    <t>TVG-2860</t>
  </si>
  <si>
    <t>TVG-2861</t>
  </si>
  <si>
    <t>TVG-2862</t>
  </si>
  <si>
    <t>TVG-2863</t>
  </si>
  <si>
    <t>TVG-2864</t>
  </si>
  <si>
    <t>TVG-2865</t>
  </si>
  <si>
    <t>TVG-2866</t>
  </si>
  <si>
    <t>TVG-2867</t>
  </si>
  <si>
    <t>TVG-2868</t>
  </si>
  <si>
    <t>TVG-2869</t>
  </si>
  <si>
    <t>TVG-2870</t>
  </si>
  <si>
    <t>TVG-2871</t>
  </si>
  <si>
    <t>TVG-2872</t>
  </si>
  <si>
    <t>TVG-2873</t>
  </si>
  <si>
    <t>TVG-2874</t>
  </si>
  <si>
    <t>TVG-2875</t>
  </si>
  <si>
    <t>TVG-2876</t>
  </si>
  <si>
    <t>TVG-2877</t>
  </si>
  <si>
    <t>TVG-2878</t>
  </si>
  <si>
    <t>TVG-2879</t>
  </si>
  <si>
    <t>TVG-2880</t>
  </si>
  <si>
    <t>TVG-2881</t>
  </si>
  <si>
    <t>TVG-2882</t>
  </si>
  <si>
    <t>TVG-2883</t>
  </si>
  <si>
    <t>TVG-2884</t>
  </si>
  <si>
    <t>TVG-2885</t>
  </si>
  <si>
    <t>TVG-2886</t>
  </si>
  <si>
    <t>TVG-2887</t>
  </si>
  <si>
    <t>TVG-2888</t>
  </si>
  <si>
    <t>TVG-2889</t>
  </si>
  <si>
    <t>TVG-2890</t>
  </si>
  <si>
    <t>TVG-2891</t>
  </si>
  <si>
    <t>TVG-2892</t>
  </si>
  <si>
    <t>TVG-2893</t>
  </si>
  <si>
    <t>TVG-2894</t>
  </si>
  <si>
    <t>TVG-2895</t>
  </si>
  <si>
    <t>TVG-2896</t>
  </si>
  <si>
    <t>TVG-2897</t>
  </si>
  <si>
    <t>TVG-2898</t>
  </si>
  <si>
    <t>TVG-2899</t>
  </si>
  <si>
    <t>TVG-2900</t>
  </si>
  <si>
    <t>TVG-2901</t>
  </si>
  <si>
    <t>TVG-2902</t>
  </si>
  <si>
    <t>TVG-2903</t>
  </si>
  <si>
    <t>TVG-2904</t>
  </si>
  <si>
    <t>TVG-2905</t>
  </si>
  <si>
    <t>TVG-2906</t>
  </si>
  <si>
    <t>TVG-2907</t>
  </si>
  <si>
    <t>TVG-2908</t>
  </si>
  <si>
    <t>TVG-2909</t>
  </si>
  <si>
    <t>TVG-2910</t>
  </si>
  <si>
    <t>TVG-2911</t>
  </si>
  <si>
    <t>TVG-2912</t>
  </si>
  <si>
    <t>TVG-2913</t>
  </si>
  <si>
    <t>TVG-2914</t>
  </si>
  <si>
    <t>TVG-2915</t>
  </si>
  <si>
    <t>TVG-2916</t>
  </si>
  <si>
    <t>TVG-2917</t>
  </si>
  <si>
    <t>TVG-2918</t>
  </si>
  <si>
    <t>TVG-2919</t>
  </si>
  <si>
    <t>TVG-2920</t>
  </si>
  <si>
    <t>TVG-2921</t>
  </si>
  <si>
    <t>TVG-2922</t>
  </si>
  <si>
    <t>TVG-2923</t>
  </si>
  <si>
    <t>TVG-2924</t>
  </si>
  <si>
    <t>TVG-2925</t>
  </si>
  <si>
    <t>TVG-2926</t>
  </si>
  <si>
    <t>TVG-2927</t>
  </si>
  <si>
    <t>TVG-2928</t>
  </si>
  <si>
    <t>TVG-2929</t>
  </si>
  <si>
    <t>TVG-2930</t>
  </si>
  <si>
    <t>TVG-2931</t>
  </si>
  <si>
    <t>TVG-2932</t>
  </si>
  <si>
    <t>TVG-2933</t>
  </si>
  <si>
    <t>TVG-2934</t>
  </si>
  <si>
    <t>TVG-2935</t>
  </si>
  <si>
    <t>TVG-2936</t>
  </si>
  <si>
    <t>TVG-2937</t>
  </si>
  <si>
    <t>TVG-2938</t>
  </si>
  <si>
    <t>TVG-2939</t>
  </si>
  <si>
    <t>TVG-2940</t>
  </si>
  <si>
    <t>TVG-2941</t>
  </si>
  <si>
    <t>TVG-2942</t>
  </si>
  <si>
    <t>TVG-2943</t>
  </si>
  <si>
    <t>TVG-2944</t>
  </si>
  <si>
    <t>TVG-2945</t>
  </si>
  <si>
    <t>TVG-2946</t>
  </si>
  <si>
    <t>TVG-2947</t>
  </si>
  <si>
    <t>TVG-2948</t>
  </si>
  <si>
    <t>TVG-2949</t>
  </si>
  <si>
    <t>TVG-2950</t>
  </si>
  <si>
    <t>TVG-2951</t>
  </si>
  <si>
    <t>TVG-2952</t>
  </si>
  <si>
    <t>TVG-2953</t>
  </si>
  <si>
    <t>TVG-2954</t>
  </si>
  <si>
    <t>TVG-2955</t>
  </si>
  <si>
    <t>TVG-2956</t>
  </si>
  <si>
    <t>TVG-2957</t>
  </si>
  <si>
    <t>TVG-2958</t>
  </si>
  <si>
    <t>TVG-2959</t>
  </si>
  <si>
    <t>TVG-2960</t>
  </si>
  <si>
    <t>TVG-2961</t>
  </si>
  <si>
    <t>TVG-2962</t>
  </si>
  <si>
    <t>TVG-2963</t>
  </si>
  <si>
    <t>TVG-2964</t>
  </si>
  <si>
    <t>TVG-2965</t>
  </si>
  <si>
    <t>TVG-2966</t>
  </si>
  <si>
    <t>TVG-2967</t>
  </si>
  <si>
    <t>TVG-2968</t>
  </si>
  <si>
    <t>TVG-2969</t>
  </si>
  <si>
    <t>TVG-2970</t>
  </si>
  <si>
    <t>TVG-2971</t>
  </si>
  <si>
    <t>TVG-2972</t>
  </si>
  <si>
    <t>TVG-2973</t>
  </si>
  <si>
    <t>TVG-2974</t>
  </si>
  <si>
    <t>TVG-2975</t>
  </si>
  <si>
    <t>TVG-2976</t>
  </si>
  <si>
    <t>TVG-2977</t>
  </si>
  <si>
    <t>TVG-2978</t>
  </si>
  <si>
    <t>TVG-2979</t>
  </si>
  <si>
    <t>TVG-2980</t>
  </si>
  <si>
    <t>TVG-2981</t>
  </si>
  <si>
    <t>TVG-2982</t>
  </si>
  <si>
    <t>TVG-2983</t>
  </si>
  <si>
    <t>TVG-2984</t>
  </si>
  <si>
    <t>TVG-2985</t>
  </si>
  <si>
    <t>TVG-2986</t>
  </si>
  <si>
    <t>TVG-2987</t>
  </si>
  <si>
    <t>TVG-2988</t>
  </si>
  <si>
    <t>TVG-2989</t>
  </si>
  <si>
    <t>TVG-2990</t>
  </si>
  <si>
    <t>TVG-2991</t>
  </si>
  <si>
    <t>TVG-2992</t>
  </si>
  <si>
    <t>TVG-2993</t>
  </si>
  <si>
    <t>TVG-2994</t>
  </si>
  <si>
    <t>TVG-2995</t>
  </si>
  <si>
    <t>TVG-2996</t>
  </si>
  <si>
    <t>TVG-2997</t>
  </si>
  <si>
    <t>TVG-2998</t>
  </si>
  <si>
    <t>TVG-2999</t>
  </si>
  <si>
    <t>TVG-3000</t>
  </si>
  <si>
    <t>TVG-3001</t>
  </si>
  <si>
    <t>TVG-3002</t>
  </si>
  <si>
    <t>TVG-3003</t>
  </si>
  <si>
    <t>TVG-3004</t>
  </si>
  <si>
    <t>TVG-3005</t>
  </si>
  <si>
    <t>TVG-3006</t>
  </si>
  <si>
    <t>TVG-3007</t>
  </si>
  <si>
    <t>TVG-3008</t>
  </si>
  <si>
    <t>TVG-3009</t>
  </si>
  <si>
    <t>TVG-3010</t>
  </si>
  <si>
    <t>TVG-3011</t>
  </si>
  <si>
    <t>TVG-3012</t>
  </si>
  <si>
    <t>TVG-3013</t>
  </si>
  <si>
    <t>TVG-3014</t>
  </si>
  <si>
    <t>TVG-3015</t>
  </si>
  <si>
    <t>TVG-3016</t>
  </si>
  <si>
    <t>TVG-3017</t>
  </si>
  <si>
    <t>TVG-3018</t>
  </si>
  <si>
    <t>TVG-3019</t>
  </si>
  <si>
    <t>TVG-3020</t>
  </si>
  <si>
    <t>TVG-3021</t>
  </si>
  <si>
    <t>TVG-3022</t>
  </si>
  <si>
    <t>TVG-3023</t>
  </si>
  <si>
    <t>TVG-3024</t>
  </si>
  <si>
    <t>TVG-3025</t>
  </si>
  <si>
    <t>TVG-3026</t>
  </si>
  <si>
    <t>TVG-3027</t>
  </si>
  <si>
    <t>TVG-3028</t>
  </si>
  <si>
    <t>TVG-3029</t>
  </si>
  <si>
    <t>TVG-3030</t>
  </si>
  <si>
    <t>TVG-3031</t>
  </si>
  <si>
    <t>TVG-3032</t>
  </si>
  <si>
    <t>TVG-3033</t>
  </si>
  <si>
    <t>TVG-3034</t>
  </si>
  <si>
    <t>TVG-3035</t>
  </si>
  <si>
    <t>TVG-3036</t>
  </si>
  <si>
    <t>TVG-3037</t>
  </si>
  <si>
    <t>TVG-3038</t>
  </si>
  <si>
    <t>TVG-3039</t>
  </si>
  <si>
    <t>TVG-3040</t>
  </si>
  <si>
    <t>TVG-3041</t>
  </si>
  <si>
    <t>TVG-3042</t>
  </si>
  <si>
    <t>TVG-3043</t>
  </si>
  <si>
    <t>TVG-3044</t>
  </si>
  <si>
    <t>TVG-3045</t>
  </si>
  <si>
    <t>TVG-3046</t>
  </si>
  <si>
    <t>TVG-3047</t>
  </si>
  <si>
    <t>TVG-3048</t>
  </si>
  <si>
    <t>TVG-3049</t>
  </si>
  <si>
    <t>TVG-3050</t>
  </si>
  <si>
    <t>TVG-3051</t>
  </si>
  <si>
    <t>TVG-3052</t>
  </si>
  <si>
    <t>TVG-3053</t>
  </si>
  <si>
    <t>TVG-3054</t>
  </si>
  <si>
    <t>TVG-3055</t>
  </si>
  <si>
    <t>TVG-3056</t>
  </si>
  <si>
    <t>TVG-3057</t>
  </si>
  <si>
    <t>TVG-3058</t>
  </si>
  <si>
    <t>TVG-3059</t>
  </si>
  <si>
    <t>TVG-3060</t>
  </si>
  <si>
    <t>TVG-3061</t>
  </si>
  <si>
    <t>TVG-3062</t>
  </si>
  <si>
    <t>TVG-3063</t>
  </si>
  <si>
    <t>TVG-3064</t>
  </si>
  <si>
    <t>TVG-3065</t>
  </si>
  <si>
    <t>TVG-3066</t>
  </si>
  <si>
    <t>TVG-3067</t>
  </si>
  <si>
    <t>TVG-3068</t>
  </si>
  <si>
    <t>TVG-3069</t>
  </si>
  <si>
    <t>TVG-3070</t>
  </si>
  <si>
    <t>TVG-3071</t>
  </si>
  <si>
    <t>TVG-3072</t>
  </si>
  <si>
    <t>TVG-3073</t>
  </si>
  <si>
    <t>TVG-3074</t>
  </si>
  <si>
    <t>TVG-3075</t>
  </si>
  <si>
    <t>TVG-3076</t>
  </si>
  <si>
    <t>TVG-3077</t>
  </si>
  <si>
    <t>TVG-3078</t>
  </si>
  <si>
    <t>TVG-3079</t>
  </si>
  <si>
    <t>TVG-3080</t>
  </si>
  <si>
    <t>TVG-3081</t>
  </si>
  <si>
    <t>TVG-3082</t>
  </si>
  <si>
    <t>TVG-3083</t>
  </si>
  <si>
    <t>TVG-3084</t>
  </si>
  <si>
    <t>TVG-3085</t>
  </si>
  <si>
    <t>TVG-3086</t>
  </si>
  <si>
    <t>TVG-3087</t>
  </si>
  <si>
    <t>TVG-3088</t>
  </si>
  <si>
    <t>TVG-3089</t>
  </si>
  <si>
    <t>TVG-3090</t>
  </si>
  <si>
    <t>TVG-3091</t>
  </si>
  <si>
    <t>TVG-3092</t>
  </si>
  <si>
    <t>TVG-3093</t>
  </si>
  <si>
    <t>TVG-3094</t>
  </si>
  <si>
    <t>TVG-3095</t>
  </si>
  <si>
    <t>TVG-3096</t>
  </si>
  <si>
    <t>TVG-3097</t>
  </si>
  <si>
    <t>TVG-3098</t>
  </si>
  <si>
    <t>TVG-3099</t>
  </si>
  <si>
    <t>TVG-3100</t>
  </si>
  <si>
    <t>TVG-3101</t>
  </si>
  <si>
    <t>TVG-3102</t>
  </si>
  <si>
    <t>TVG-3103</t>
  </si>
  <si>
    <t>TVG-3104</t>
  </si>
  <si>
    <t>TVG-3105</t>
  </si>
  <si>
    <t>TVG-3106</t>
  </si>
  <si>
    <t>TVG-3107</t>
  </si>
  <si>
    <t>TVG-3108</t>
  </si>
  <si>
    <t>TVG-3109</t>
  </si>
  <si>
    <t>TVG-3110</t>
  </si>
  <si>
    <t>TVG-3111</t>
  </si>
  <si>
    <t>TVG-3112</t>
  </si>
  <si>
    <t>TVG-3113</t>
  </si>
  <si>
    <t>TVG-3114</t>
  </si>
  <si>
    <t>TVG-3115</t>
  </si>
  <si>
    <t>TVG-3116</t>
  </si>
  <si>
    <t>TVG-3117</t>
  </si>
  <si>
    <t>TVG-3118</t>
  </si>
  <si>
    <t>TVG-3119</t>
  </si>
  <si>
    <t>TVG-3120</t>
  </si>
  <si>
    <t>TVG-3121</t>
  </si>
  <si>
    <t>TVG-3122</t>
  </si>
  <si>
    <t>TVG-3123</t>
  </si>
  <si>
    <t>TVG-3124</t>
  </si>
  <si>
    <t>TVG-3125</t>
  </si>
  <si>
    <t>TVG-3126</t>
  </si>
  <si>
    <t>TVG-3127</t>
  </si>
  <si>
    <t>TVG-3128</t>
  </si>
  <si>
    <t>TVG-3129</t>
  </si>
  <si>
    <t>TVG-3130</t>
  </si>
  <si>
    <t>TVG-3131</t>
  </si>
  <si>
    <t>TVG-3132</t>
  </si>
  <si>
    <t>TVG-3133</t>
  </si>
  <si>
    <t>TVG-3134</t>
  </si>
  <si>
    <t>TVG-3135</t>
  </si>
  <si>
    <t>TVG-3136</t>
  </si>
  <si>
    <t>TVG-3137</t>
  </si>
  <si>
    <t>TVG-3138</t>
  </si>
  <si>
    <t>TVG-3139</t>
  </si>
  <si>
    <t>TVG-3140</t>
  </si>
  <si>
    <t>TVG-3141</t>
  </si>
  <si>
    <t>TVG-3142</t>
  </si>
  <si>
    <t>TVG-3143</t>
  </si>
  <si>
    <t>TVG-3144</t>
  </si>
  <si>
    <t>TVG-3145</t>
  </si>
  <si>
    <t>TVG-3146</t>
  </si>
  <si>
    <t>TVG-3147</t>
  </si>
  <si>
    <t>TVG-3148</t>
  </si>
  <si>
    <t>TVG-3149</t>
  </si>
  <si>
    <t>TVG-3150</t>
  </si>
  <si>
    <t>TVG-3151</t>
  </si>
  <si>
    <t>TVG-3152</t>
  </si>
  <si>
    <t>TVG-3153</t>
  </si>
  <si>
    <t>TVG-3154</t>
  </si>
  <si>
    <t>TVG-3155</t>
  </si>
  <si>
    <t>TVG-3156</t>
  </si>
  <si>
    <t>TVG-3157</t>
  </si>
  <si>
    <t>TVG-3158</t>
  </si>
  <si>
    <t>TVG-3159</t>
  </si>
  <si>
    <t>TVG-3160</t>
  </si>
  <si>
    <t>TVG-3161</t>
  </si>
  <si>
    <t>TVG-3162</t>
  </si>
  <si>
    <t>TVG-3163</t>
  </si>
  <si>
    <t>TVG-3164</t>
  </si>
  <si>
    <t>TVG-3165</t>
  </si>
  <si>
    <t>TVG-3166</t>
  </si>
  <si>
    <t>TVG-3167</t>
  </si>
  <si>
    <t>TVG-3168</t>
  </si>
  <si>
    <t>TVG-3169</t>
  </si>
  <si>
    <t>TVG-3170</t>
  </si>
  <si>
    <t>TVG-3171</t>
  </si>
  <si>
    <t>TVG-3172</t>
  </si>
  <si>
    <t>TVG-3173</t>
  </si>
  <si>
    <t>TVG-3174</t>
  </si>
  <si>
    <t>TVG-3175</t>
  </si>
  <si>
    <t>TVG-3176</t>
  </si>
  <si>
    <t>TVG-3177</t>
  </si>
  <si>
    <t>TVG-3178</t>
  </si>
  <si>
    <t>TVG-3179</t>
  </si>
  <si>
    <t>TVG-3180</t>
  </si>
  <si>
    <t>TVG-3181</t>
  </si>
  <si>
    <t>TVG-3182</t>
  </si>
  <si>
    <t>TVG-3183</t>
  </si>
  <si>
    <t>TVG-3184</t>
  </si>
  <si>
    <t>TVG-3185</t>
  </si>
  <si>
    <t>TVG-3186</t>
  </si>
  <si>
    <t>TVG-3187</t>
  </si>
  <si>
    <t>TVG-3188</t>
  </si>
  <si>
    <t>TVG-3189</t>
  </si>
  <si>
    <t>TVG-3190</t>
  </si>
  <si>
    <t>TVG-3191</t>
  </si>
  <si>
    <t>TVG-3192</t>
  </si>
  <si>
    <t>TVG-3193</t>
  </si>
  <si>
    <t>TVG-3194</t>
  </si>
  <si>
    <t>TVG-3195</t>
  </si>
  <si>
    <t>TVG-3196</t>
  </si>
  <si>
    <t>TVG-3197</t>
  </si>
  <si>
    <t>TVG-3198</t>
  </si>
  <si>
    <t>TVG-3199</t>
  </si>
  <si>
    <t>TVG-3200</t>
  </si>
  <si>
    <t>TVG-3201</t>
  </si>
  <si>
    <t>TVG-3202</t>
  </si>
  <si>
    <t>TVG-3203</t>
  </si>
  <si>
    <t>TVG-3204</t>
  </si>
  <si>
    <t>TVG-3205</t>
  </si>
  <si>
    <t>TVG-3206</t>
  </si>
  <si>
    <t>TVG-3207</t>
  </si>
  <si>
    <t>TVG-3208</t>
  </si>
  <si>
    <t>TVG-3209</t>
  </si>
  <si>
    <t>TVG-3210</t>
  </si>
  <si>
    <t>TVG-3211</t>
  </si>
  <si>
    <t>TVG-3212</t>
  </si>
  <si>
    <t>TVG-3213</t>
  </si>
  <si>
    <t>TVG-3214</t>
  </si>
  <si>
    <t>TVG-3215</t>
  </si>
  <si>
    <t>TVG-3216</t>
  </si>
  <si>
    <t>TVG-3217</t>
  </si>
  <si>
    <t>TVG-3218</t>
  </si>
  <si>
    <t>TVG-3219</t>
  </si>
  <si>
    <t>TVG-3220</t>
  </si>
  <si>
    <t>TVG-3221</t>
  </si>
  <si>
    <t>TVG-3222</t>
  </si>
  <si>
    <t>TVG-3223</t>
  </si>
  <si>
    <t>TVG-3224</t>
  </si>
  <si>
    <t>TVG-3225</t>
  </si>
  <si>
    <t>TVG-3226</t>
  </si>
  <si>
    <t>TVG-3227</t>
  </si>
  <si>
    <t>TVG-3228</t>
  </si>
  <si>
    <t>TVG-3229</t>
  </si>
  <si>
    <t>TVG-3230</t>
  </si>
  <si>
    <t>TVG-3231</t>
  </si>
  <si>
    <t>TVG-3232</t>
  </si>
  <si>
    <t>TVG-3233</t>
  </si>
  <si>
    <t>TVG-3234</t>
  </si>
  <si>
    <t>TVG-3235</t>
  </si>
  <si>
    <t>TVG-3236</t>
  </si>
  <si>
    <t>TVG-3237</t>
  </si>
  <si>
    <t>TVG-3238</t>
  </si>
  <si>
    <t>TVG-3239</t>
  </si>
  <si>
    <t>TVG-3240</t>
  </si>
  <si>
    <t>TVG-3241</t>
  </si>
  <si>
    <t>TVG-3242</t>
  </si>
  <si>
    <t>TVG-3243</t>
  </si>
  <si>
    <t>TVG-3244</t>
  </si>
  <si>
    <t>TVG-3245</t>
  </si>
  <si>
    <t>TVG-3246</t>
  </si>
  <si>
    <t>TVG-3247</t>
  </si>
  <si>
    <t>TVG-3248</t>
  </si>
  <si>
    <t>TVG-3249</t>
  </si>
  <si>
    <t>TVG-3250</t>
  </si>
  <si>
    <t>TVG-3251</t>
  </si>
  <si>
    <t>TVG-3252</t>
  </si>
  <si>
    <t>TVG-3253</t>
  </si>
  <si>
    <t>TVG-3254</t>
  </si>
  <si>
    <t>TVG-3255</t>
  </si>
  <si>
    <t>TVG-3256</t>
  </si>
  <si>
    <t>TVG-3257</t>
  </si>
  <si>
    <t>TVG-3258</t>
  </si>
  <si>
    <t>TVG-3259</t>
  </si>
  <si>
    <t>TVG-3260</t>
  </si>
  <si>
    <t>TVG-3261</t>
  </si>
  <si>
    <t>TVG-3262</t>
  </si>
  <si>
    <t>TVG-3263</t>
  </si>
  <si>
    <t>TVG-3264</t>
  </si>
  <si>
    <t>TVG-3265</t>
  </si>
  <si>
    <t>TVG-3266</t>
  </si>
  <si>
    <t>TVG-3267</t>
  </si>
  <si>
    <t>TVG-3268</t>
  </si>
  <si>
    <t>TVG-3269</t>
  </si>
  <si>
    <t>TVG-3270</t>
  </si>
  <si>
    <t>TVG-3271</t>
  </si>
  <si>
    <t>TVG-3272</t>
  </si>
  <si>
    <t>TVG-3273</t>
  </si>
  <si>
    <t>TVG-3274</t>
  </si>
  <si>
    <t>TVG-3275</t>
  </si>
  <si>
    <t>TVG-3276</t>
  </si>
  <si>
    <t>TVG-3277</t>
  </si>
  <si>
    <t>TVG-3278</t>
  </si>
  <si>
    <t>TVG-3279</t>
  </si>
  <si>
    <t>TVG-3280</t>
  </si>
  <si>
    <t>TVG-3281</t>
  </si>
  <si>
    <t>TVG-3282</t>
  </si>
  <si>
    <t>TVG-3283</t>
  </si>
  <si>
    <t>TVG-3284</t>
  </si>
  <si>
    <t>TVG-3285</t>
  </si>
  <si>
    <t>TVG-3286</t>
  </si>
  <si>
    <t>TVG-3287</t>
  </si>
  <si>
    <t>TVG-3288</t>
  </si>
  <si>
    <t>TVG-3289</t>
  </si>
  <si>
    <t>TVG-3290</t>
  </si>
  <si>
    <t>TVG-3291</t>
  </si>
  <si>
    <t>TVG-3292</t>
  </si>
  <si>
    <t>TVG-3293</t>
  </si>
  <si>
    <t>TVG-3294</t>
  </si>
  <si>
    <t>TVG-3295</t>
  </si>
  <si>
    <t>TVG-3296</t>
  </si>
  <si>
    <t>TVG-3297</t>
  </si>
  <si>
    <t>TVG-3298</t>
  </si>
  <si>
    <t>TVG-3299</t>
  </si>
  <si>
    <t>TVG-3300</t>
  </si>
  <si>
    <t>TVG-3301</t>
  </si>
  <si>
    <t>TVG-3302</t>
  </si>
  <si>
    <t>TVG-3303</t>
  </si>
  <si>
    <t>TVG-3304</t>
  </si>
  <si>
    <t>TVG-3305</t>
  </si>
  <si>
    <t>TVG-3306</t>
  </si>
  <si>
    <t>TVG-3307</t>
  </si>
  <si>
    <t>TVG-3308</t>
  </si>
  <si>
    <t>TVG-3309</t>
  </si>
  <si>
    <t>TVG-3310</t>
  </si>
  <si>
    <t>TVG-3311</t>
  </si>
  <si>
    <t>TVG-3312</t>
  </si>
  <si>
    <t>TVG-3313</t>
  </si>
  <si>
    <t>TVG-3314</t>
  </si>
  <si>
    <t>TVG-3315</t>
  </si>
  <si>
    <t>TVG-3316</t>
  </si>
  <si>
    <t>TVG-3317</t>
  </si>
  <si>
    <t>TVG-3318</t>
  </si>
  <si>
    <t>TVG-3319</t>
  </si>
  <si>
    <t>TVG-3320</t>
  </si>
  <si>
    <t>TVG-3321</t>
  </si>
  <si>
    <t>TVG-3322</t>
  </si>
  <si>
    <t>TVG-3323</t>
  </si>
  <si>
    <t>TVG-3324</t>
  </si>
  <si>
    <t>TVG-3325</t>
  </si>
  <si>
    <t>TVG-3326</t>
  </si>
  <si>
    <t>TVG-3327</t>
  </si>
  <si>
    <t>TVG-3328</t>
  </si>
  <si>
    <t>TVG-3329</t>
  </si>
  <si>
    <t>TVG-3330</t>
  </si>
  <si>
    <t>TVG-3331</t>
  </si>
  <si>
    <t>TVG-3332</t>
  </si>
  <si>
    <t>TVG-3333</t>
  </si>
  <si>
    <t>TVG-3334</t>
  </si>
  <si>
    <t>TVG-3335</t>
  </si>
  <si>
    <t>TVG-3336</t>
  </si>
  <si>
    <t>TVG-3337</t>
  </si>
  <si>
    <t>TVG-3338</t>
  </si>
  <si>
    <t>TVG-3339</t>
  </si>
  <si>
    <t>TVG-3340</t>
  </si>
  <si>
    <t>TVG-3341</t>
  </si>
  <si>
    <t>TVG-3342</t>
  </si>
  <si>
    <t>TVG-3343</t>
  </si>
  <si>
    <t>TVG-3344</t>
  </si>
  <si>
    <t>TVG-3345</t>
  </si>
  <si>
    <t>TVG-3346</t>
  </si>
  <si>
    <t>TVG-3347</t>
  </si>
  <si>
    <t>TVG-3348</t>
  </si>
  <si>
    <t>TVG-3349</t>
  </si>
  <si>
    <t>TVG-3350</t>
  </si>
  <si>
    <t>TVG-3351</t>
  </si>
  <si>
    <t>TVG-3352</t>
  </si>
  <si>
    <t>TVG-3353</t>
  </si>
  <si>
    <t>TVG-3354</t>
  </si>
  <si>
    <t>TVG-3355</t>
  </si>
  <si>
    <t>TVG-3356</t>
  </si>
  <si>
    <t>TVG-3357</t>
  </si>
  <si>
    <t>TVG-3358</t>
  </si>
  <si>
    <t>TVG-3359</t>
  </si>
  <si>
    <t>TVG-3360</t>
  </si>
  <si>
    <t>TVG-3361</t>
  </si>
  <si>
    <t>TVG-3362</t>
  </si>
  <si>
    <t>TVG-3363</t>
  </si>
  <si>
    <t>TVG-3364</t>
  </si>
  <si>
    <t>TVG-3365</t>
  </si>
  <si>
    <t>TVG-3366</t>
  </si>
  <si>
    <t>TVG-3367</t>
  </si>
  <si>
    <t>TVG-3368</t>
  </si>
  <si>
    <t>TVG-3369</t>
  </si>
  <si>
    <t>TVG-3370</t>
  </si>
  <si>
    <t>TVG-3371</t>
  </si>
  <si>
    <t>TVG-3372</t>
  </si>
  <si>
    <t>TVG-3373</t>
  </si>
  <si>
    <t>TVG-3374</t>
  </si>
  <si>
    <t>TVG-3375</t>
  </si>
  <si>
    <t>TVG-3376</t>
  </si>
  <si>
    <t>TVG-3377</t>
  </si>
  <si>
    <t>TVG-3378</t>
  </si>
  <si>
    <t>TVG-3379</t>
  </si>
  <si>
    <t>TVG-3380</t>
  </si>
  <si>
    <t>TVG-3381</t>
  </si>
  <si>
    <t>TVG-3382</t>
  </si>
  <si>
    <t>TVG-3383</t>
  </si>
  <si>
    <t>TVG-3384</t>
  </si>
  <si>
    <t>TVG-3385</t>
  </si>
  <si>
    <t>TVG-3386</t>
  </si>
  <si>
    <t>TVG-3387</t>
  </si>
  <si>
    <t>TVG-3388</t>
  </si>
  <si>
    <t>TVG-3389</t>
  </si>
  <si>
    <t>TVG-3390</t>
  </si>
  <si>
    <t>TVG-3391</t>
  </si>
  <si>
    <t>TVG-3392</t>
  </si>
  <si>
    <t>TVG-3393</t>
  </si>
  <si>
    <t>TVG-3394</t>
  </si>
  <si>
    <t>TVG-3395</t>
  </si>
  <si>
    <t>TVG-3396</t>
  </si>
  <si>
    <t>TVG-3397</t>
  </si>
  <si>
    <t>TVG-3398</t>
  </si>
  <si>
    <t>TVG-3399</t>
  </si>
  <si>
    <t>TVG-3400</t>
  </si>
  <si>
    <t>TVG-3401</t>
  </si>
  <si>
    <t>TVG-3402</t>
  </si>
  <si>
    <t>TVG-3403</t>
  </si>
  <si>
    <t>TVG-3404</t>
  </si>
  <si>
    <t>TVG-3405</t>
  </si>
  <si>
    <t>TVG-3406</t>
  </si>
  <si>
    <t>TVG-3407</t>
  </si>
  <si>
    <t>TVG-3408</t>
  </si>
  <si>
    <t>TVG-3409</t>
  </si>
  <si>
    <t>TVG-3410</t>
  </si>
  <si>
    <t>TVG-3411</t>
  </si>
  <si>
    <t>TVG-3412</t>
  </si>
  <si>
    <t>TVG-3413</t>
  </si>
  <si>
    <t>TVG-3414</t>
  </si>
  <si>
    <t>TVG-3415</t>
  </si>
  <si>
    <t>TVG-3416</t>
  </si>
  <si>
    <t>TVG-3417</t>
  </si>
  <si>
    <t>TVG-3418</t>
  </si>
  <si>
    <t>TVG-3419</t>
  </si>
  <si>
    <t>TVG-3420</t>
  </si>
  <si>
    <t>TVG-3421</t>
  </si>
  <si>
    <t>TVG-3422</t>
  </si>
  <si>
    <t>TVG-3423</t>
  </si>
  <si>
    <t>TVG-3424</t>
  </si>
  <si>
    <t>TVG-3425</t>
  </si>
  <si>
    <t>TVG-3426</t>
  </si>
  <si>
    <t>TVG-3427</t>
  </si>
  <si>
    <t>TVG-3428</t>
  </si>
  <si>
    <t>TVG-3429</t>
  </si>
  <si>
    <t>TVG-3430</t>
  </si>
  <si>
    <t>TVG-3431</t>
  </si>
  <si>
    <t>TVG-3432</t>
  </si>
  <si>
    <t>TVG-3433</t>
  </si>
  <si>
    <t>TVG-3434</t>
  </si>
  <si>
    <t>TVG-3435</t>
  </si>
  <si>
    <t>TVG-3436</t>
  </si>
  <si>
    <t>TVG-3437</t>
  </si>
  <si>
    <t>TVG-3438</t>
  </si>
  <si>
    <t>TVG-3439</t>
  </si>
  <si>
    <t>TVG-3440</t>
  </si>
  <si>
    <t>TVG-3441</t>
  </si>
  <si>
    <t>TVG-3442</t>
  </si>
  <si>
    <t>TVG-3443</t>
  </si>
  <si>
    <t>TVG-3444</t>
  </si>
  <si>
    <t>TVG-3445</t>
  </si>
  <si>
    <t>TVG-3446</t>
  </si>
  <si>
    <t>TVG-3447</t>
  </si>
  <si>
    <t>TVG-3448</t>
  </si>
  <si>
    <t>TVG-3449</t>
  </si>
  <si>
    <t>TVG-3450</t>
  </si>
  <si>
    <t>TVG-3451</t>
  </si>
  <si>
    <t>TVG-3452</t>
  </si>
  <si>
    <t>TVG-3453</t>
  </si>
  <si>
    <t>TVG-3454</t>
  </si>
  <si>
    <t>TVG-3455</t>
  </si>
  <si>
    <t>TVG-3456</t>
  </si>
  <si>
    <t>TVG-3457</t>
  </si>
  <si>
    <t>TVG-3458</t>
  </si>
  <si>
    <t>TVG-3459</t>
  </si>
  <si>
    <t>TVG-3460</t>
  </si>
  <si>
    <t>TVG-3461</t>
  </si>
  <si>
    <t>TVG-3462</t>
  </si>
  <si>
    <t>TVG-3463</t>
  </si>
  <si>
    <t>TVG-3464</t>
  </si>
  <si>
    <t>TVG-3465</t>
  </si>
  <si>
    <t>TVG-3466</t>
  </si>
  <si>
    <t>TVG-3467</t>
  </si>
  <si>
    <t>TVG-3468</t>
  </si>
  <si>
    <t>TVG-3469</t>
  </si>
  <si>
    <t>TVG-3470</t>
  </si>
  <si>
    <t>TVG-3471</t>
  </si>
  <si>
    <t>TVG-3472</t>
  </si>
  <si>
    <t>TVG-3473</t>
  </si>
  <si>
    <t>TVG-3474</t>
  </si>
  <si>
    <t>TVG-3475</t>
  </si>
  <si>
    <t>TVG-3476</t>
  </si>
  <si>
    <t>TVG-3477</t>
  </si>
  <si>
    <t>TVG-3478</t>
  </si>
  <si>
    <t>TVG-3479</t>
  </si>
  <si>
    <t>TVG-3480</t>
  </si>
  <si>
    <t>TVG-3481</t>
  </si>
  <si>
    <t>TVG-3482</t>
  </si>
  <si>
    <t>TVG-3483</t>
  </si>
  <si>
    <t>TVG-3484</t>
  </si>
  <si>
    <t>TVG-3485</t>
  </si>
  <si>
    <t>TVG-3486</t>
  </si>
  <si>
    <t>TVG-3487</t>
  </si>
  <si>
    <t>TVG-3488</t>
  </si>
  <si>
    <t>TVG-3489</t>
  </si>
  <si>
    <t>TVG-3490</t>
  </si>
  <si>
    <t>TVG-3491</t>
  </si>
  <si>
    <t>TVG-3492</t>
  </si>
  <si>
    <t>TVG-3493</t>
  </si>
  <si>
    <t>TVG-3494</t>
  </si>
  <si>
    <t>TVG-3495</t>
  </si>
  <si>
    <t>TVG-3496</t>
  </si>
  <si>
    <t>TVG-3497</t>
  </si>
  <si>
    <t>TVG-3498</t>
  </si>
  <si>
    <t>TVG-3499</t>
  </si>
  <si>
    <t>TVG-3500</t>
  </si>
  <si>
    <t>TVG-3501</t>
  </si>
  <si>
    <t>TVG-3502</t>
  </si>
  <si>
    <t>TVG-3503</t>
  </si>
  <si>
    <t>TVG-3504</t>
  </si>
  <si>
    <t>TVG-3505</t>
  </si>
  <si>
    <t>TVG-3506</t>
  </si>
  <si>
    <t>TVG-3507</t>
  </si>
  <si>
    <t>TVG-3508</t>
  </si>
  <si>
    <t>TVG-3509</t>
  </si>
  <si>
    <t>TVG-3510</t>
  </si>
  <si>
    <t>TVG-3511</t>
  </si>
  <si>
    <t>TVG-3512</t>
  </si>
  <si>
    <t>TVG-3513</t>
  </si>
  <si>
    <t>TVG-3514</t>
  </si>
  <si>
    <t>TVG-3515</t>
  </si>
  <si>
    <t>TVG-3516</t>
  </si>
  <si>
    <t>TVG-3517</t>
  </si>
  <si>
    <t>TVG-3518</t>
  </si>
  <si>
    <t>TVG-3519</t>
  </si>
  <si>
    <t>TVG-3520</t>
  </si>
  <si>
    <t>TVG-3521</t>
  </si>
  <si>
    <t>TVG-3522</t>
  </si>
  <si>
    <t>TVG-3523</t>
  </si>
  <si>
    <t>TVG-3524</t>
  </si>
  <si>
    <t>TVG-3525</t>
  </si>
  <si>
    <t>TVG-3526</t>
  </si>
  <si>
    <t>TVG-3527</t>
  </si>
  <si>
    <t>TVG-3528</t>
  </si>
  <si>
    <t>TVG-3529</t>
  </si>
  <si>
    <t>TVG-3530</t>
  </si>
  <si>
    <t>TVG-3531</t>
  </si>
  <si>
    <t>TVG-3532</t>
  </si>
  <si>
    <t>TVG-3533</t>
  </si>
  <si>
    <t>TVG-3534</t>
  </si>
  <si>
    <t>TVG-3535</t>
  </si>
  <si>
    <t>TVG-3536</t>
  </si>
  <si>
    <t>TVG-3537</t>
  </si>
  <si>
    <t>TVG-3538</t>
  </si>
  <si>
    <t>TVG-3539</t>
  </si>
  <si>
    <t>TVG-3540</t>
  </si>
  <si>
    <t>TVG-3541</t>
  </si>
  <si>
    <t>TVG-3542</t>
  </si>
  <si>
    <t>TVG-3543</t>
  </si>
  <si>
    <t>TVG-3544</t>
  </si>
  <si>
    <t>TVG-3545</t>
  </si>
  <si>
    <t>TVG-3546</t>
  </si>
  <si>
    <t>TVG-3547</t>
  </si>
  <si>
    <t>TVG-3548</t>
  </si>
  <si>
    <t>TVG-3549</t>
  </si>
  <si>
    <t>TVG-3550</t>
  </si>
  <si>
    <t>TVG-3551</t>
  </si>
  <si>
    <t>TVG-3552</t>
  </si>
  <si>
    <t>TVG-3553</t>
  </si>
  <si>
    <t>TVG-3554</t>
  </si>
  <si>
    <t>TVG-3555</t>
  </si>
  <si>
    <t>TVG-3556</t>
  </si>
  <si>
    <t>TVG-3557</t>
  </si>
  <si>
    <t>TVG-3558</t>
  </si>
  <si>
    <t>TVG-3559</t>
  </si>
  <si>
    <t>TVG-3560</t>
  </si>
  <si>
    <t>TVG-3561</t>
  </si>
  <si>
    <t>TVG-3562</t>
  </si>
  <si>
    <t>TVG-3563</t>
  </si>
  <si>
    <t>TVG-3564</t>
  </si>
  <si>
    <t>TVG-3565</t>
  </si>
  <si>
    <t>TVG-3566</t>
  </si>
  <si>
    <t>TVG-3567</t>
  </si>
  <si>
    <t>TVG-3568</t>
  </si>
  <si>
    <t>TVG-3569</t>
  </si>
  <si>
    <t>TVG-3570</t>
  </si>
  <si>
    <t>TVG-3571</t>
  </si>
  <si>
    <t>TVG-3572</t>
  </si>
  <si>
    <t>TVG-3573</t>
  </si>
  <si>
    <t>TVG-3574</t>
  </si>
  <si>
    <t>TVG-3575</t>
  </si>
  <si>
    <t>TVG-3576</t>
  </si>
  <si>
    <t>TVG-3577</t>
  </si>
  <si>
    <t>TVG-3578</t>
  </si>
  <si>
    <t>TVG-3579</t>
  </si>
  <si>
    <t>TVG-3580</t>
  </si>
  <si>
    <t>TVG-3581</t>
  </si>
  <si>
    <t>TVG-3582</t>
  </si>
  <si>
    <t>TVG-3583</t>
  </si>
  <si>
    <t>TVG-3584</t>
  </si>
  <si>
    <t>TVG-3585</t>
  </si>
  <si>
    <t>TVG-3586</t>
  </si>
  <si>
    <t>TVG-3587</t>
  </si>
  <si>
    <t>TVG-3588</t>
  </si>
  <si>
    <t>TVG-3589</t>
  </si>
  <si>
    <t>TVG-3590</t>
  </si>
  <si>
    <t>TVG-3591</t>
  </si>
  <si>
    <t>TVG-3592</t>
  </si>
  <si>
    <t>TVG-3593</t>
  </si>
  <si>
    <t>TVG-3594</t>
  </si>
  <si>
    <t>TVG-3595</t>
  </si>
  <si>
    <t>TVG-3596</t>
  </si>
  <si>
    <t>TVG-3597</t>
  </si>
  <si>
    <t>TVG-3598</t>
  </si>
  <si>
    <t>TVG-3599</t>
  </si>
  <si>
    <t>TVG-3600</t>
  </si>
  <si>
    <t>TVG-3601</t>
  </si>
  <si>
    <t>TVG-3602</t>
  </si>
  <si>
    <t>TVG-3603</t>
  </si>
  <si>
    <t>TVG-3604</t>
  </si>
  <si>
    <t>TVG-3605</t>
  </si>
  <si>
    <t>TVG-3606</t>
  </si>
  <si>
    <t>TVG-3607</t>
  </si>
  <si>
    <t>TVG-3608</t>
  </si>
  <si>
    <t>TVG-3609</t>
  </si>
  <si>
    <t>TVG-3610</t>
  </si>
  <si>
    <t>TVG-3611</t>
  </si>
  <si>
    <t>TVG-3612</t>
  </si>
  <si>
    <t>TVG-3613</t>
  </si>
  <si>
    <t>TVG-3614</t>
  </si>
  <si>
    <t>TVG-3615</t>
  </si>
  <si>
    <t>TVG-3616</t>
  </si>
  <si>
    <t>TVG-3617</t>
  </si>
  <si>
    <t>TVG-3618</t>
  </si>
  <si>
    <t>TVG-3619</t>
  </si>
  <si>
    <t>TVG-3620</t>
  </si>
  <si>
    <t>TVG-3621</t>
  </si>
  <si>
    <t>TVG-3622</t>
  </si>
  <si>
    <t>TVG-3623</t>
  </si>
  <si>
    <t>TVG-3624</t>
  </si>
  <si>
    <t>TVG-3625</t>
  </si>
  <si>
    <t>TVG-3626</t>
  </si>
  <si>
    <t>TVG-3627</t>
  </si>
  <si>
    <t>TVG-3628</t>
  </si>
  <si>
    <t>TVG-3629</t>
  </si>
  <si>
    <t>TVG-3630</t>
  </si>
  <si>
    <t>TVG-3631</t>
  </si>
  <si>
    <t>TVG-3632</t>
  </si>
  <si>
    <t>TVG-3633</t>
  </si>
  <si>
    <t>TVG-3634</t>
  </si>
  <si>
    <t>TVG-3635</t>
  </si>
  <si>
    <t>TVG-3636</t>
  </si>
  <si>
    <t>TVG-3637</t>
  </si>
  <si>
    <t>TVG-3638</t>
  </si>
  <si>
    <t>TVG-3639</t>
  </si>
  <si>
    <t>TVG-3640</t>
  </si>
  <si>
    <t>TVG-3641</t>
  </si>
  <si>
    <t>TVG-3642</t>
  </si>
  <si>
    <t>TVG-3643</t>
  </si>
  <si>
    <t>TVG-3644</t>
  </si>
  <si>
    <t>TVG-3645</t>
  </si>
  <si>
    <t>TVG-3646</t>
  </si>
  <si>
    <t>TVG-3647</t>
  </si>
  <si>
    <t>TVG-3648</t>
  </si>
  <si>
    <t>TVG-3649</t>
  </si>
  <si>
    <t>TVG-3650</t>
  </si>
  <si>
    <t>TVG-3651</t>
  </si>
  <si>
    <t>TVG-3652</t>
  </si>
  <si>
    <t>TVG-3653</t>
  </si>
  <si>
    <t>TVG-3654</t>
  </si>
  <si>
    <t>TVG-3655</t>
  </si>
  <si>
    <t>TVG-3656</t>
  </si>
  <si>
    <t>TVG-3657</t>
  </si>
  <si>
    <t>TVG-3658</t>
  </si>
  <si>
    <t>TVG-3659</t>
  </si>
  <si>
    <t>TVG-3660</t>
  </si>
  <si>
    <t>TVG-3661</t>
  </si>
  <si>
    <t>TVG-3662</t>
  </si>
  <si>
    <t>TVG-3663</t>
  </si>
  <si>
    <t>TVG-3664</t>
  </si>
  <si>
    <t>TVG-3665</t>
  </si>
  <si>
    <t>TVG-3666</t>
  </si>
  <si>
    <t>TVG-3667</t>
  </si>
  <si>
    <t>TVG-3668</t>
  </si>
  <si>
    <t>TVG-3669</t>
  </si>
  <si>
    <t>TVG-3670</t>
  </si>
  <si>
    <t>TVG-3671</t>
  </si>
  <si>
    <t>TVG-3672</t>
  </si>
  <si>
    <t>TVG-3673</t>
  </si>
  <si>
    <t>TVG-3674</t>
  </si>
  <si>
    <t>TVG-3675</t>
  </si>
  <si>
    <t>TVG-3676</t>
  </si>
  <si>
    <t>TVG-3677</t>
  </si>
  <si>
    <t>TVG-3678</t>
  </si>
  <si>
    <t>TVG-3679</t>
  </si>
  <si>
    <t>TVG-3680</t>
  </si>
  <si>
    <t>TVG-3681</t>
  </si>
  <si>
    <t>TVG-3682</t>
  </si>
  <si>
    <t>TVG-3683</t>
  </si>
  <si>
    <t>TVG-3684</t>
  </si>
  <si>
    <t>TVG-3685</t>
  </si>
  <si>
    <t>TVG-3686</t>
  </si>
  <si>
    <t>TVG-3687</t>
  </si>
  <si>
    <t>TVG-3688</t>
  </si>
  <si>
    <t>TVG-3689</t>
  </si>
  <si>
    <t>TVG-3690</t>
  </si>
  <si>
    <t>TVG-3691</t>
  </si>
  <si>
    <t>TVG-3692</t>
  </si>
  <si>
    <t>TVG-3693</t>
  </si>
  <si>
    <t>TVG-3694</t>
  </si>
  <si>
    <t>TVG-3695</t>
  </si>
  <si>
    <t>TVG-3696</t>
  </si>
  <si>
    <t>TVG-3697</t>
  </si>
  <si>
    <t>TVG-3698</t>
  </si>
  <si>
    <t>TVG-3699</t>
  </si>
  <si>
    <t>TVG-3700</t>
  </si>
  <si>
    <t>TVG-3701</t>
  </si>
  <si>
    <t>TVG-3702</t>
  </si>
  <si>
    <t>TVG-3703</t>
  </si>
  <si>
    <t>TVG-3704</t>
  </si>
  <si>
    <t>TVG-3705</t>
  </si>
  <si>
    <t>TVG-3706</t>
  </si>
  <si>
    <t>TVG-3707</t>
  </si>
  <si>
    <t>TVG-3708</t>
  </si>
  <si>
    <t>TVG-3709</t>
  </si>
  <si>
    <t>TVG-3710</t>
  </si>
  <si>
    <t>TVG-3711</t>
  </si>
  <si>
    <t>TVG-3712</t>
  </si>
  <si>
    <t>TVG-3713</t>
  </si>
  <si>
    <t>TVG-3714</t>
  </si>
  <si>
    <t>TVG-3715</t>
  </si>
  <si>
    <t>TVG-3716</t>
  </si>
  <si>
    <t>TVG-3717</t>
  </si>
  <si>
    <t>TVG-3718</t>
  </si>
  <si>
    <t>TVG-3719</t>
  </si>
  <si>
    <t>TVG-3720</t>
  </si>
  <si>
    <t>TVG-3721</t>
  </si>
  <si>
    <t>TVG-3722</t>
  </si>
  <si>
    <t>TVG-3723</t>
  </si>
  <si>
    <t>TVG-3724</t>
  </si>
  <si>
    <t>TVG-3725</t>
  </si>
  <si>
    <t>TVG-3726</t>
  </si>
  <si>
    <t>TVG-3727</t>
  </si>
  <si>
    <t>TVG-3728</t>
  </si>
  <si>
    <t>TVG-3729</t>
  </si>
  <si>
    <t>TVG-3730</t>
  </si>
  <si>
    <t>TVG-3731</t>
  </si>
  <si>
    <t>TVG-3732</t>
  </si>
  <si>
    <t>TVG-3733</t>
  </si>
  <si>
    <t>TVG-3734</t>
  </si>
  <si>
    <t>TVG-3735</t>
  </si>
  <si>
    <t>TVG-3736</t>
  </si>
  <si>
    <t>TVG-3737</t>
  </si>
  <si>
    <t>TVG-3738</t>
  </si>
  <si>
    <t>TVG-3739</t>
  </si>
  <si>
    <t>TVG-3740</t>
  </si>
  <si>
    <t>TVG-3741</t>
  </si>
  <si>
    <t>TVG-3742</t>
  </si>
  <si>
    <t>TVG-3743</t>
  </si>
  <si>
    <t>TVG-3744</t>
  </si>
  <si>
    <t>TVG-3745</t>
  </si>
  <si>
    <t>TVG-3746</t>
  </si>
  <si>
    <t>TVG-3747</t>
  </si>
  <si>
    <t>TVG-3748</t>
  </si>
  <si>
    <t>TVG-3749</t>
  </si>
  <si>
    <t>TVG-3750</t>
  </si>
  <si>
    <t>TVG-3751</t>
  </si>
  <si>
    <t>TVG-3752</t>
  </si>
  <si>
    <t>TVG-3753</t>
  </si>
  <si>
    <t>TVG-3754</t>
  </si>
  <si>
    <t>TVG-3755</t>
  </si>
  <si>
    <t>TVG-3756</t>
  </si>
  <si>
    <t>TVG-3757</t>
  </si>
  <si>
    <t>TVG-3758</t>
  </si>
  <si>
    <t>TVG-3759</t>
  </si>
  <si>
    <t>TVG-3760</t>
  </si>
  <si>
    <t>TVG-3761</t>
  </si>
  <si>
    <t>TVG-3762</t>
  </si>
  <si>
    <t>TVG-3763</t>
  </si>
  <si>
    <t>TVG-3764</t>
  </si>
  <si>
    <t>TVG-3765</t>
  </si>
  <si>
    <t>TVG-3766</t>
  </si>
  <si>
    <t>TVG-3767</t>
  </si>
  <si>
    <t>TVG-3768</t>
  </si>
  <si>
    <t>TVG-3769</t>
  </si>
  <si>
    <t>TVG-3770</t>
  </si>
  <si>
    <t>TVG-3771</t>
  </si>
  <si>
    <t>TVG-3772</t>
  </si>
  <si>
    <t>TVG-3773</t>
  </si>
  <si>
    <t>TVG-3774</t>
  </si>
  <si>
    <t>TVG-3775</t>
  </si>
  <si>
    <t>TVG-3776</t>
  </si>
  <si>
    <t>TVG-3777</t>
  </si>
  <si>
    <t>TVG-3778</t>
  </si>
  <si>
    <t>TVG-3779</t>
  </si>
  <si>
    <t>TVG-3780</t>
  </si>
  <si>
    <t>TVG-3781</t>
  </si>
  <si>
    <t>TVG-3782</t>
  </si>
  <si>
    <t>TVG-3783</t>
  </si>
  <si>
    <t>TVG-3784</t>
  </si>
  <si>
    <t>TVG-3785</t>
  </si>
  <si>
    <t>TVG-3786</t>
  </si>
  <si>
    <t>TVG-3787</t>
  </si>
  <si>
    <t>TVG-3788</t>
  </si>
  <si>
    <t>TVG-3789</t>
  </si>
  <si>
    <t>TVG-3790</t>
  </si>
  <si>
    <t>TVG-3791</t>
  </si>
  <si>
    <t>TVG-3792</t>
  </si>
  <si>
    <t>TVG-3793</t>
  </si>
  <si>
    <t>TVG-3794</t>
  </si>
  <si>
    <t>TVG-3795</t>
  </si>
  <si>
    <t>TVG-3796</t>
  </si>
  <si>
    <t>TVG-3797</t>
  </si>
  <si>
    <t>TVG-3798</t>
  </si>
  <si>
    <t>TVG-3799</t>
  </si>
  <si>
    <t>TVG-3800</t>
  </si>
  <si>
    <t>TVG-3801</t>
  </si>
  <si>
    <t>TVG-3802</t>
  </si>
  <si>
    <t>TVG-3803</t>
  </si>
  <si>
    <t>TVG-3804</t>
  </si>
  <si>
    <t>TVG-3805</t>
  </si>
  <si>
    <t>TVG-3806</t>
  </si>
  <si>
    <t>TVG-3807</t>
  </si>
  <si>
    <t>TVG-3808</t>
  </si>
  <si>
    <t>TVG-3809</t>
  </si>
  <si>
    <t>TVG-3810</t>
  </si>
  <si>
    <t>TVG-3811</t>
  </si>
  <si>
    <t>TVG-3812</t>
  </si>
  <si>
    <t>TVG-3813</t>
  </si>
  <si>
    <t>TVG-3814</t>
  </si>
  <si>
    <t>TVG-3815</t>
  </si>
  <si>
    <t>TVG-3816</t>
  </si>
  <si>
    <t>TVG-3817</t>
  </si>
  <si>
    <t>TVG-3818</t>
  </si>
  <si>
    <t>TVG-3819</t>
  </si>
  <si>
    <t>TVG-3820</t>
  </si>
  <si>
    <t>TVG-3821</t>
  </si>
  <si>
    <t>TVG-3822</t>
  </si>
  <si>
    <t>TVG-3823</t>
  </si>
  <si>
    <t>TVG-3824</t>
  </si>
  <si>
    <t>TVG-3825</t>
  </si>
  <si>
    <t>TVG-3826</t>
  </si>
  <si>
    <t>TVG-3827</t>
  </si>
  <si>
    <t>TVG-3828</t>
  </si>
  <si>
    <t>TVG-3829</t>
  </si>
  <si>
    <t>TVG-3830</t>
  </si>
  <si>
    <t>TVG-3831</t>
  </si>
  <si>
    <t>TVG-3832</t>
  </si>
  <si>
    <t>TVG-3833</t>
  </si>
  <si>
    <t>TVG-3834</t>
  </si>
  <si>
    <t>TVG-3835</t>
  </si>
  <si>
    <t>TVG-3836</t>
  </si>
  <si>
    <t>TVG-3837</t>
  </si>
  <si>
    <t>TVG-3838</t>
  </si>
  <si>
    <t>TVG-3839</t>
  </si>
  <si>
    <t>TVG-3840</t>
  </si>
  <si>
    <t>TVG-3841</t>
  </si>
  <si>
    <t>TVG-3842</t>
  </si>
  <si>
    <t>TVG-3843</t>
  </si>
  <si>
    <t>TVG-3844</t>
  </si>
  <si>
    <t>TVG-3845</t>
  </si>
  <si>
    <t>TVG-3846</t>
  </si>
  <si>
    <t>TVG-3847</t>
  </si>
  <si>
    <t>TVG-3848</t>
  </si>
  <si>
    <t>TVG-3849</t>
  </si>
  <si>
    <t>TVG-3850</t>
  </si>
  <si>
    <t>TVG-3851</t>
  </si>
  <si>
    <t>TVG-3852</t>
  </si>
  <si>
    <t>TVG-3853</t>
  </si>
  <si>
    <t>TVG-3854</t>
  </si>
  <si>
    <t>TVG-3855</t>
  </si>
  <si>
    <t>TVG-3856</t>
  </si>
  <si>
    <t>TVG-3857</t>
  </si>
  <si>
    <t>TVG-3858</t>
  </si>
  <si>
    <t>TVG-3859</t>
  </si>
  <si>
    <t>TVG-3860</t>
  </si>
  <si>
    <t>TVG-3861</t>
  </si>
  <si>
    <t>TVG-3862</t>
  </si>
  <si>
    <t>TVG-3863</t>
  </si>
  <si>
    <t>TVG-3864</t>
  </si>
  <si>
    <t>TVG-3865</t>
  </si>
  <si>
    <t>TVG-3866</t>
  </si>
  <si>
    <t>TVG-3867</t>
  </si>
  <si>
    <t>TVG-3868</t>
  </si>
  <si>
    <t>TVG-3869</t>
  </si>
  <si>
    <t>TVG-3870</t>
  </si>
  <si>
    <t>TVG-3871</t>
  </si>
  <si>
    <t>TVG-3872</t>
  </si>
  <si>
    <t>TVG-3873</t>
  </si>
  <si>
    <t>TVG-3874</t>
  </si>
  <si>
    <t>TVG-3875</t>
  </si>
  <si>
    <t>TVG-3876</t>
  </si>
  <si>
    <t>TVG-3877</t>
  </si>
  <si>
    <t>TVG-3878</t>
  </si>
  <si>
    <t>TVG-3879</t>
  </si>
  <si>
    <t>TVG-3880</t>
  </si>
  <si>
    <t>TVG-3881</t>
  </si>
  <si>
    <t>TVG-3882</t>
  </si>
  <si>
    <t>TVG-3883</t>
  </si>
  <si>
    <t>TVG-3884</t>
  </si>
  <si>
    <t>TVG-3885</t>
  </si>
  <si>
    <t>TVG-3886</t>
  </si>
  <si>
    <t>TVG-3887</t>
  </si>
  <si>
    <t>TVG-3888</t>
  </si>
  <si>
    <t>TVG-3889</t>
  </si>
  <si>
    <t>TVG-3890</t>
  </si>
  <si>
    <t>TVG-3891</t>
  </si>
  <si>
    <t>TVG-3892</t>
  </si>
  <si>
    <t>TVG-3893</t>
  </si>
  <si>
    <t>TVG-3894</t>
  </si>
  <si>
    <t>TVG-3895</t>
  </si>
  <si>
    <t>TVG-3896</t>
  </si>
  <si>
    <t>TVG-3897</t>
  </si>
  <si>
    <t>TVG-3898</t>
  </si>
  <si>
    <t>TVG-3899</t>
  </si>
  <si>
    <t>TVG-3900</t>
  </si>
  <si>
    <t>TVG-3901</t>
  </si>
  <si>
    <t>TVG-3902</t>
  </si>
  <si>
    <t>TVG-3903</t>
  </si>
  <si>
    <t>TVG-3904</t>
  </si>
  <si>
    <t>TVG-3905</t>
  </si>
  <si>
    <t>TVG-3906</t>
  </si>
  <si>
    <t>TVG-3907</t>
  </si>
  <si>
    <t>TVG-3908</t>
  </si>
  <si>
    <t>TVG-3909</t>
  </si>
  <si>
    <t>TVG-3910</t>
  </si>
  <si>
    <t>TVG-3911</t>
  </si>
  <si>
    <t>TVG-3912</t>
  </si>
  <si>
    <t>TVG-3913</t>
  </si>
  <si>
    <t>TVG-3914</t>
  </si>
  <si>
    <t>TVG-3915</t>
  </si>
  <si>
    <t>TVG-3916</t>
  </si>
  <si>
    <t>TVG-3917</t>
  </si>
  <si>
    <t>TVG-3918</t>
  </si>
  <si>
    <t>TVG-3919</t>
  </si>
  <si>
    <t>TVG-3920</t>
  </si>
  <si>
    <t>TVG-3921</t>
  </si>
  <si>
    <t>TVG-3922</t>
  </si>
  <si>
    <t>TVG-3923</t>
  </si>
  <si>
    <t>TVG-3924</t>
  </si>
  <si>
    <t>TVG-3925</t>
  </si>
  <si>
    <t>TVG-3926</t>
  </si>
  <si>
    <t>TVG-3927</t>
  </si>
  <si>
    <t>TVG-3928</t>
  </si>
  <si>
    <t>TVG-3929</t>
  </si>
  <si>
    <t>TVG-3930</t>
  </si>
  <si>
    <t>TVG-3931</t>
  </si>
  <si>
    <t>TVG-3932</t>
  </si>
  <si>
    <t>TVG-3933</t>
  </si>
  <si>
    <t>TVG-3934</t>
  </si>
  <si>
    <t>TVG-3935</t>
  </si>
  <si>
    <t>TVG-3936</t>
  </si>
  <si>
    <t>TVG-3937</t>
  </si>
  <si>
    <t>TVG-3938</t>
  </si>
  <si>
    <t>TVG-3939</t>
  </si>
  <si>
    <t>TVG-3940</t>
  </si>
  <si>
    <t>TVG-3941</t>
  </si>
  <si>
    <t>TVG-3942</t>
  </si>
  <si>
    <t>TVG-3943</t>
  </si>
  <si>
    <t>TVG-3944</t>
  </si>
  <si>
    <t>TVG-3945</t>
  </si>
  <si>
    <t>TVG-3946</t>
  </si>
  <si>
    <t>TVG-3947</t>
  </si>
  <si>
    <t>TVG-3948</t>
  </si>
  <si>
    <t>TVG-3949</t>
  </si>
  <si>
    <t>TVG-3950</t>
  </si>
  <si>
    <t>TVG-3951</t>
  </si>
  <si>
    <t>TVG-3952</t>
  </si>
  <si>
    <t>TVG-3953</t>
  </si>
  <si>
    <t>TVG-3954</t>
  </si>
  <si>
    <t>TVG-3955</t>
  </si>
  <si>
    <t>TVG-3956</t>
  </si>
  <si>
    <t>TVG-3957</t>
  </si>
  <si>
    <t>TVG-3958</t>
  </si>
  <si>
    <t>TVG-3959</t>
  </si>
  <si>
    <t>TVG-3960</t>
  </si>
  <si>
    <t>TVG-3961</t>
  </si>
  <si>
    <t>TVG-3962</t>
  </si>
  <si>
    <t>TVG-3963</t>
  </si>
  <si>
    <t>TVG-3964</t>
  </si>
  <si>
    <t>TVG-3965</t>
  </si>
  <si>
    <t>TVG-3966</t>
  </si>
  <si>
    <t>TVG-3967</t>
  </si>
  <si>
    <t>TVG-3968</t>
  </si>
  <si>
    <t>TVG-3969</t>
  </si>
  <si>
    <t>TVG-3970</t>
  </si>
  <si>
    <t>TVG-3971</t>
  </si>
  <si>
    <t>TVG-3972</t>
  </si>
  <si>
    <t>TVG-3973</t>
  </si>
  <si>
    <t>TVG-3974</t>
  </si>
  <si>
    <t>TVG-3975</t>
  </si>
  <si>
    <t>TVG-3976</t>
  </si>
  <si>
    <t>TVG-3977</t>
  </si>
  <si>
    <t>TVG-3978</t>
  </si>
  <si>
    <t>TVG-3979</t>
  </si>
  <si>
    <t>TVG-3980</t>
  </si>
  <si>
    <t>TVG-3981</t>
  </si>
  <si>
    <t>TVG-3982</t>
  </si>
  <si>
    <t>TVG-3983</t>
  </si>
  <si>
    <t>TVG-3984</t>
  </si>
  <si>
    <t>TVG-3985</t>
  </si>
  <si>
    <t>TVG-3986</t>
  </si>
  <si>
    <t>TVG-3987</t>
  </si>
  <si>
    <t>TVG-3988</t>
  </si>
  <si>
    <t>TVG-3989</t>
  </si>
  <si>
    <t>TVG-3990</t>
  </si>
  <si>
    <t>TVG-3991</t>
  </si>
  <si>
    <t>TVG-3992</t>
  </si>
  <si>
    <t>TVG-3993</t>
  </si>
  <si>
    <t>TVG-3994</t>
  </si>
  <si>
    <t>TVG-3995</t>
  </si>
  <si>
    <t>TVG-3996</t>
  </si>
  <si>
    <t>TVG-3997</t>
  </si>
  <si>
    <t>TVG-3998</t>
  </si>
  <si>
    <t>TVG-3999</t>
  </si>
  <si>
    <t>TVG-4000</t>
  </si>
  <si>
    <t>TVG-4001</t>
  </si>
  <si>
    <t>TVG-4002</t>
  </si>
  <si>
    <t>TVG-4003</t>
  </si>
  <si>
    <t>TVG-4004</t>
  </si>
  <si>
    <t>TVG-4005</t>
  </si>
  <si>
    <t>TVG-4006</t>
  </si>
  <si>
    <t>TVG-4007</t>
  </si>
  <si>
    <t>TVG-4008</t>
  </si>
  <si>
    <t>TVG-4009</t>
  </si>
  <si>
    <t>TVG-4010</t>
  </si>
  <si>
    <t>TVG-4011</t>
  </si>
  <si>
    <t>TVG-4012</t>
  </si>
  <si>
    <t>TVG-4013</t>
  </si>
  <si>
    <t>TVG-4014</t>
  </si>
  <si>
    <t>TVG-4015</t>
  </si>
  <si>
    <t>TVG-4016</t>
  </si>
  <si>
    <t>TVG-4017</t>
  </si>
  <si>
    <t>TVG-4018</t>
  </si>
  <si>
    <t>TVG-4019</t>
  </si>
  <si>
    <t>TVG-4020</t>
  </si>
  <si>
    <t>TVG-4021</t>
  </si>
  <si>
    <t>TVG-4022</t>
  </si>
  <si>
    <t>TVG-4023</t>
  </si>
  <si>
    <t>TVG-4024</t>
  </si>
  <si>
    <t>TVG-4025</t>
  </si>
  <si>
    <t>TVG-4026</t>
  </si>
  <si>
    <t>TVG-4027</t>
  </si>
  <si>
    <t>TVG-4028</t>
  </si>
  <si>
    <t>TVG-4029</t>
  </si>
  <si>
    <t>TVG-4030</t>
  </si>
  <si>
    <t>TVG-4031</t>
  </si>
  <si>
    <t>TVG-4032</t>
  </si>
  <si>
    <t>TVG-4033</t>
  </si>
  <si>
    <t>TVG-4034</t>
  </si>
  <si>
    <t>TVG-4035</t>
  </si>
  <si>
    <t>TVG-4036</t>
  </si>
  <si>
    <t>TVG-4037</t>
  </si>
  <si>
    <t>TVG-4038</t>
  </si>
  <si>
    <t>TVG-4039</t>
  </si>
  <si>
    <t>TVG-4040</t>
  </si>
  <si>
    <t>TVG-4041</t>
  </si>
  <si>
    <t>TVG-4042</t>
  </si>
  <si>
    <t>TVG-4043</t>
  </si>
  <si>
    <t>TVG-4044</t>
  </si>
  <si>
    <t>TVG-4045</t>
  </si>
  <si>
    <t>TVG-4046</t>
  </si>
  <si>
    <t>TVG-4047</t>
  </si>
  <si>
    <t>TVG-4048</t>
  </si>
  <si>
    <t>TVG-4049</t>
  </si>
  <si>
    <t>TVG-4050</t>
  </si>
  <si>
    <t>TVG-4051</t>
  </si>
  <si>
    <t>TVG-4052</t>
  </si>
  <si>
    <t>TVG-4053</t>
  </si>
  <si>
    <t>TVG-4054</t>
  </si>
  <si>
    <t>TVG-4055</t>
  </si>
  <si>
    <t>TVG-4056</t>
  </si>
  <si>
    <t>TVG-4057</t>
  </si>
  <si>
    <t>TVG-4058</t>
  </si>
  <si>
    <t>TVG-4059</t>
  </si>
  <si>
    <t>TVG-4060</t>
  </si>
  <si>
    <t>TVG-4061</t>
  </si>
  <si>
    <t>TVG-4062</t>
  </si>
  <si>
    <t>TVG-4063</t>
  </si>
  <si>
    <t>TVG-4064</t>
  </si>
  <si>
    <t>TVG-4065</t>
  </si>
  <si>
    <t>TVG-4066</t>
  </si>
  <si>
    <t>TVG-4067</t>
  </si>
  <si>
    <t>TVG-4068</t>
  </si>
  <si>
    <t>TVG-4069</t>
  </si>
  <si>
    <t>TVG-4070</t>
  </si>
  <si>
    <t>TVG-4071</t>
  </si>
  <si>
    <t>TVG-4072</t>
  </si>
  <si>
    <t>TVG-4073</t>
  </si>
  <si>
    <t>TVG-4074</t>
  </si>
  <si>
    <t>TVG-4075</t>
  </si>
  <si>
    <t>TVG-4076</t>
  </si>
  <si>
    <t>TVG-4077</t>
  </si>
  <si>
    <t>TVG-4078</t>
  </si>
  <si>
    <t>TVG-4079</t>
  </si>
  <si>
    <t>TVG-4080</t>
  </si>
  <si>
    <t>TVG-4081</t>
  </si>
  <si>
    <t>TVG-4082</t>
  </si>
  <si>
    <t>TVG-4083</t>
  </si>
  <si>
    <t>TVG-4084</t>
  </si>
  <si>
    <t>TVG-4085</t>
  </si>
  <si>
    <t>TVG-4086</t>
  </si>
  <si>
    <t>TVG-4087</t>
  </si>
  <si>
    <t>TVG-4088</t>
  </si>
  <si>
    <t>TVG-4089</t>
  </si>
  <si>
    <t>TVG-4090</t>
  </si>
  <si>
    <t>TVG-4091</t>
  </si>
  <si>
    <t>TVG-4092</t>
  </si>
  <si>
    <t>TVG-4093</t>
  </si>
  <si>
    <t>TVG-4094</t>
  </si>
  <si>
    <t>TVG-4095</t>
  </si>
  <si>
    <t>TVG-4096</t>
  </si>
  <si>
    <t>TVG-4097</t>
  </si>
  <si>
    <t>TVG-4098</t>
  </si>
  <si>
    <t>TVG-4099</t>
  </si>
  <si>
    <t>TVG-4100</t>
  </si>
  <si>
    <t>TVG-4101</t>
  </si>
  <si>
    <t>TVG-4102</t>
  </si>
  <si>
    <t>TVG-4103</t>
  </si>
  <si>
    <t>TVG-4104</t>
  </si>
  <si>
    <t>TVG-4105</t>
  </si>
  <si>
    <t>TVG-4106</t>
  </si>
  <si>
    <t>TVG-4107</t>
  </si>
  <si>
    <t>TVG-4108</t>
  </si>
  <si>
    <t>TVG-4109</t>
  </si>
  <si>
    <t>TVG-4110</t>
  </si>
  <si>
    <t>TVG-4111</t>
  </si>
  <si>
    <t>TVG-4112</t>
  </si>
  <si>
    <t>TVG-4113</t>
  </si>
  <si>
    <t>TVG-4114</t>
  </si>
  <si>
    <t>TVG-4115</t>
  </si>
  <si>
    <t>TVG-4116</t>
  </si>
  <si>
    <t>TVG-4117</t>
  </si>
  <si>
    <t>TVG-4118</t>
  </si>
  <si>
    <t>TVG-4119</t>
  </si>
  <si>
    <t>TVG-4120</t>
  </si>
  <si>
    <t>TVG-4121</t>
  </si>
  <si>
    <t>TVG-4122</t>
  </si>
  <si>
    <t>TVG-4123</t>
  </si>
  <si>
    <t>TVG-4124</t>
  </si>
  <si>
    <t>TVG-4125</t>
  </si>
  <si>
    <t>TVG-4126</t>
  </si>
  <si>
    <t>TVG-4127</t>
  </si>
  <si>
    <t>TVG-4128</t>
  </si>
  <si>
    <t>TVG-4129</t>
  </si>
  <si>
    <t>TVG-4130</t>
  </si>
  <si>
    <t>TVG-4131</t>
  </si>
  <si>
    <t>TVG-4132</t>
  </si>
  <si>
    <t>TVG-4133</t>
  </si>
  <si>
    <t>TVG-4134</t>
  </si>
  <si>
    <t>TVG-4135</t>
  </si>
  <si>
    <t>TVG-4136</t>
  </si>
  <si>
    <t>TVG-4137</t>
  </si>
  <si>
    <t>TVG-4138</t>
  </si>
  <si>
    <t>TVG-4139</t>
  </si>
  <si>
    <t>TVG-4140</t>
  </si>
  <si>
    <t>TVG-4141</t>
  </si>
  <si>
    <t>TVG-4142</t>
  </si>
  <si>
    <t>TVG-4143</t>
  </si>
  <si>
    <t>TVG-4144</t>
  </si>
  <si>
    <t>TVG-4145</t>
  </si>
  <si>
    <t>TVG-4146</t>
  </si>
  <si>
    <t>TVG-4147</t>
  </si>
  <si>
    <t>TVG-4148</t>
  </si>
  <si>
    <t>TVG-4149</t>
  </si>
  <si>
    <t>TVG-4150</t>
  </si>
  <si>
    <t>TVG-4151</t>
  </si>
  <si>
    <t>TVG-4152</t>
  </si>
  <si>
    <t>TVG-4153</t>
  </si>
  <si>
    <t>TVG-4154</t>
  </si>
  <si>
    <t>TVG-4155</t>
  </si>
  <si>
    <t>TVG-4156</t>
  </si>
  <si>
    <t>TVG-4157</t>
  </si>
  <si>
    <t>TVG-4158</t>
  </si>
  <si>
    <t>TVG-4159</t>
  </si>
  <si>
    <t>TVG-4160</t>
  </si>
  <si>
    <t>TVG-4161</t>
  </si>
  <si>
    <t>TVG-4162</t>
  </si>
  <si>
    <t>TVG-4163</t>
  </si>
  <si>
    <t>TVG-4164</t>
  </si>
  <si>
    <t>TVG-4165</t>
  </si>
  <si>
    <t>TVG-4166</t>
  </si>
  <si>
    <t>TVG-4167</t>
  </si>
  <si>
    <t>TVG-4168</t>
  </si>
  <si>
    <t>TVG-4169</t>
  </si>
  <si>
    <t>TVG-4170</t>
  </si>
  <si>
    <t>TVG-4171</t>
  </si>
  <si>
    <t>TVG-4172</t>
  </si>
  <si>
    <t>TVG-4173</t>
  </si>
  <si>
    <t>TVG-4174</t>
  </si>
  <si>
    <t>TVG-4175</t>
  </si>
  <si>
    <t>TVG-4176</t>
  </si>
  <si>
    <t>TVG-4177</t>
  </si>
  <si>
    <t>TVG-4178</t>
  </si>
  <si>
    <t>TVG-4179</t>
  </si>
  <si>
    <t>TVG-4180</t>
  </si>
  <si>
    <t>TVG-4181</t>
  </si>
  <si>
    <t>TVG-4182</t>
  </si>
  <si>
    <t>TVG-4183</t>
  </si>
  <si>
    <t>TVG-4184</t>
  </si>
  <si>
    <t>TVG-4185</t>
  </si>
  <si>
    <t>TVG-4186</t>
  </si>
  <si>
    <t>TVG-4187</t>
  </si>
  <si>
    <t>TVG-4188</t>
  </si>
  <si>
    <t>TVG-4189</t>
  </si>
  <si>
    <t>TVG-4190</t>
  </si>
  <si>
    <t>TVG-4191</t>
  </si>
  <si>
    <t>TVG-4192</t>
  </si>
  <si>
    <t>TVG-4193</t>
  </si>
  <si>
    <t>TVG-4194</t>
  </si>
  <si>
    <t>TVG-4195</t>
  </si>
  <si>
    <t>TVG-4196</t>
  </si>
  <si>
    <t>TVG-4197</t>
  </si>
  <si>
    <t>TVG-4198</t>
  </si>
  <si>
    <t>TVG-4199</t>
  </si>
  <si>
    <t>TVG-4200</t>
  </si>
  <si>
    <t>TVG-4201</t>
  </si>
  <si>
    <t>TVG-4202</t>
  </si>
  <si>
    <t>TVG-4203</t>
  </si>
  <si>
    <t>TVG-4204</t>
  </si>
  <si>
    <t>TVG-4205</t>
  </si>
  <si>
    <t>TVG-4206</t>
  </si>
  <si>
    <t>TVG-4207</t>
  </si>
  <si>
    <t>TVG-4208</t>
  </si>
  <si>
    <t>TVG-4209</t>
  </si>
  <si>
    <t>TVG-4210</t>
  </si>
  <si>
    <t>TVG-4211</t>
  </si>
  <si>
    <t>TVG-4212</t>
  </si>
  <si>
    <t>TVG-4213</t>
  </si>
  <si>
    <t>TVG-4214</t>
  </si>
  <si>
    <t>TVG-4215</t>
  </si>
  <si>
    <t>TVG-4216</t>
  </si>
  <si>
    <t>TVG-4217</t>
  </si>
  <si>
    <t>TVG-4218</t>
  </si>
  <si>
    <t>TVG-4219</t>
  </si>
  <si>
    <t>TVG-4220</t>
  </si>
  <si>
    <t>TVG-4221</t>
  </si>
  <si>
    <t>TVG-4222</t>
  </si>
  <si>
    <t>TVG-4223</t>
  </si>
  <si>
    <t>TVG-4224</t>
  </si>
  <si>
    <t>TVG-4225</t>
  </si>
  <si>
    <t>TVG-4226</t>
  </si>
  <si>
    <t>TVG-4227</t>
  </si>
  <si>
    <t>TVG-4228</t>
  </si>
  <si>
    <t>TVG-4229</t>
  </si>
  <si>
    <t>TVG-4230</t>
  </si>
  <si>
    <t>TVG-4231</t>
  </si>
  <si>
    <t>TVG-4232</t>
  </si>
  <si>
    <t>TVG-4233</t>
  </si>
  <si>
    <t>TVG-4234</t>
  </si>
  <si>
    <t>TVG-4235</t>
  </si>
  <si>
    <t>TVG-4236</t>
  </si>
  <si>
    <t>TVG-4237</t>
  </si>
  <si>
    <t>TVG-4238</t>
  </si>
  <si>
    <t>TVG-4239</t>
  </si>
  <si>
    <t>TVG-4240</t>
  </si>
  <si>
    <t>TVG-4241</t>
  </si>
  <si>
    <t>TVG-4242</t>
  </si>
  <si>
    <t>TVG-4243</t>
  </si>
  <si>
    <t>TVG-4244</t>
  </si>
  <si>
    <t>TVG-4245</t>
  </si>
  <si>
    <t>TVG-4246</t>
  </si>
  <si>
    <t>TVG-4247</t>
  </si>
  <si>
    <t>TVG-4248</t>
  </si>
  <si>
    <t>TVG-4249</t>
  </si>
  <si>
    <t>TVG-4250</t>
  </si>
  <si>
    <t>TVG-4251</t>
  </si>
  <si>
    <t>TVG-4252</t>
  </si>
  <si>
    <t>TVG-4253</t>
  </si>
  <si>
    <t>TVG-4254</t>
  </si>
  <si>
    <t>TVG-4255</t>
  </si>
  <si>
    <t>TVG-4256</t>
  </si>
  <si>
    <t>TVG-4257</t>
  </si>
  <si>
    <t>TVG-4258</t>
  </si>
  <si>
    <t>TVG-4259</t>
  </si>
  <si>
    <t>TVG-4260</t>
  </si>
  <si>
    <t>TVG-4261</t>
  </si>
  <si>
    <t>TVG-4262</t>
  </si>
  <si>
    <t>TVG-4263</t>
  </si>
  <si>
    <t>TVG-4264</t>
  </si>
  <si>
    <t>TVG-4265</t>
  </si>
  <si>
    <t>TVG-4266</t>
  </si>
  <si>
    <t>TVG-4267</t>
  </si>
  <si>
    <t>TVG-4268</t>
  </si>
  <si>
    <t>TVG-4269</t>
  </si>
  <si>
    <t>TVG-4270</t>
  </si>
  <si>
    <t>TVG-4271</t>
  </si>
  <si>
    <t>TVG-4272</t>
  </si>
  <si>
    <t>TVG-4273</t>
  </si>
  <si>
    <t>TVG-4274</t>
  </si>
  <si>
    <t>TVG-4275</t>
  </si>
  <si>
    <t>TVG-4276</t>
  </si>
  <si>
    <t>TVG-4277</t>
  </si>
  <si>
    <t>TVG-4278</t>
  </si>
  <si>
    <t>TVG-4279</t>
  </si>
  <si>
    <t>TVG-4280</t>
  </si>
  <si>
    <t>TVG-4281</t>
  </si>
  <si>
    <t>TVG-4282</t>
  </si>
  <si>
    <t>TVG-4283</t>
  </si>
  <si>
    <t>TVG-4284</t>
  </si>
  <si>
    <t>TVG-4285</t>
  </si>
  <si>
    <t>TVG-4286</t>
  </si>
  <si>
    <t>TVG-4287</t>
  </si>
  <si>
    <t>TVG-4288</t>
  </si>
  <si>
    <t>TVG-4289</t>
  </si>
  <si>
    <t>TVG-4290</t>
  </si>
  <si>
    <t>TVG-4291</t>
  </si>
  <si>
    <t>TVG-4292</t>
  </si>
  <si>
    <t>TVG-4293</t>
  </si>
  <si>
    <t>TVG-4294</t>
  </si>
  <si>
    <t>TVG-4295</t>
  </si>
  <si>
    <t>TVG-4296</t>
  </si>
  <si>
    <t>TVG-4297</t>
  </si>
  <si>
    <t>TVG-4298</t>
  </si>
  <si>
    <t>TVG-4299</t>
  </si>
  <si>
    <t>TVG-4300</t>
  </si>
  <si>
    <t>TVG-4301</t>
  </si>
  <si>
    <t>TVG-4302</t>
  </si>
  <si>
    <t>TVG-4303</t>
  </si>
  <si>
    <t>TVG-4304</t>
  </si>
  <si>
    <t>TVG-4305</t>
  </si>
  <si>
    <t>TVG-4306</t>
  </si>
  <si>
    <t>TVG-4307</t>
  </si>
  <si>
    <t>TVG-4308</t>
  </si>
  <si>
    <t>TVG-4309</t>
  </si>
  <si>
    <t>TVG-4310</t>
  </si>
  <si>
    <t>TVG-4311</t>
  </si>
  <si>
    <t>TVG-4312</t>
  </si>
  <si>
    <t>TVG-4313</t>
  </si>
  <si>
    <t>TVG-4314</t>
  </si>
  <si>
    <t>TVG-4315</t>
  </si>
  <si>
    <t>TVG-4316</t>
  </si>
  <si>
    <t>TVG-4317</t>
  </si>
  <si>
    <t>TVG-4318</t>
  </si>
  <si>
    <t>TVG-4319</t>
  </si>
  <si>
    <t>TVG-4320</t>
  </si>
  <si>
    <t>TVG-4321</t>
  </si>
  <si>
    <t>TVG-4322</t>
  </si>
  <si>
    <t>TVG-4323</t>
  </si>
  <si>
    <t>TVG-4324</t>
  </si>
  <si>
    <t>TVG-4325</t>
  </si>
  <si>
    <t>TVG-4326</t>
  </si>
  <si>
    <t>TVG-4327</t>
  </si>
  <si>
    <t>TVG-4328</t>
  </si>
  <si>
    <t>TVG-4329</t>
  </si>
  <si>
    <t>TVG-4330</t>
  </si>
  <si>
    <t>TVG-4331</t>
  </si>
  <si>
    <t>TVG-4332</t>
  </si>
  <si>
    <t>TVG-4333</t>
  </si>
  <si>
    <t>TVG-4334</t>
  </si>
  <si>
    <t>TVG-4335</t>
  </si>
  <si>
    <t>TVG-4336</t>
  </si>
  <si>
    <t>TVG-4337</t>
  </si>
  <si>
    <t>TVG-4338</t>
  </si>
  <si>
    <t>TVG-4339</t>
  </si>
  <si>
    <t>TVG-4340</t>
  </si>
  <si>
    <t>TVG-4341</t>
  </si>
  <si>
    <t>TVG-4342</t>
  </si>
  <si>
    <t>TVG-4343</t>
  </si>
  <si>
    <t>TVG-4344</t>
  </si>
  <si>
    <t>TVG-4345</t>
  </si>
  <si>
    <t>TVG-4346</t>
  </si>
  <si>
    <t>TVG-4347</t>
  </si>
  <si>
    <t>TVG-4348</t>
  </si>
  <si>
    <t>TVG-4349</t>
  </si>
  <si>
    <t>TVG-4350</t>
  </si>
  <si>
    <t>TVG-4351</t>
  </si>
  <si>
    <t>TVG-4352</t>
  </si>
  <si>
    <t>TVG-4353</t>
  </si>
  <si>
    <t>TVG-4354</t>
  </si>
  <si>
    <t>TVG-4355</t>
  </si>
  <si>
    <t>TVG-4356</t>
  </si>
  <si>
    <t>TVG-4357</t>
  </si>
  <si>
    <t>TVG-4358</t>
  </si>
  <si>
    <t>TVG-4359</t>
  </si>
  <si>
    <t>TVG-4360</t>
  </si>
  <si>
    <t>TVG-4361</t>
  </si>
  <si>
    <t>TVG-4362</t>
  </si>
  <si>
    <t>TVG-4363</t>
  </si>
  <si>
    <t>TVG-4364</t>
  </si>
  <si>
    <t>TVG-4365</t>
  </si>
  <si>
    <t>TVG-4366</t>
  </si>
  <si>
    <t>TVG-4367</t>
  </si>
  <si>
    <t>TVG-4368</t>
  </si>
  <si>
    <t>TVG-4369</t>
  </si>
  <si>
    <t>TVG-4370</t>
  </si>
  <si>
    <t>TVG-4371</t>
  </si>
  <si>
    <t>TVG-4372</t>
  </si>
  <si>
    <t>TVG-4373</t>
  </si>
  <si>
    <t>TVG-4374</t>
  </si>
  <si>
    <t>TVG-4375</t>
  </si>
  <si>
    <t>TVG-4376</t>
  </si>
  <si>
    <t>TVG-4377</t>
  </si>
  <si>
    <t>TVG-4378</t>
  </si>
  <si>
    <t>TVG-4379</t>
  </si>
  <si>
    <t>TVG-4380</t>
  </si>
  <si>
    <t>TVG-4381</t>
  </si>
  <si>
    <t>TVG-4382</t>
  </si>
  <si>
    <t>TVG-4383</t>
  </si>
  <si>
    <t>TVG-4384</t>
  </si>
  <si>
    <t>TVG-4385</t>
  </si>
  <si>
    <t>TVG-4386</t>
  </si>
  <si>
    <t>TVG-4387</t>
  </si>
  <si>
    <t>TVG-4388</t>
  </si>
  <si>
    <t>TVG-4389</t>
  </si>
  <si>
    <t>TVG-4390</t>
  </si>
  <si>
    <t>TVG-4391</t>
  </si>
  <si>
    <t>TVG-4392</t>
  </si>
  <si>
    <t>TVG-4393</t>
  </si>
  <si>
    <t>TVG-4394</t>
  </si>
  <si>
    <t>TVG-4395</t>
  </si>
  <si>
    <t>TVG-4396</t>
  </si>
  <si>
    <t>TVG-4397</t>
  </si>
  <si>
    <t>TVG-4398</t>
  </si>
  <si>
    <t>TVG-4399</t>
  </si>
  <si>
    <t>TVG-4400</t>
  </si>
  <si>
    <t>TVG-4401</t>
  </si>
  <si>
    <t>TVG-4402</t>
  </si>
  <si>
    <t>TVG-4403</t>
  </si>
  <si>
    <t>TVG-4404</t>
  </si>
  <si>
    <t>TVG-4405</t>
  </si>
  <si>
    <t>TVG-4406</t>
  </si>
  <si>
    <t>TVG-4407</t>
  </si>
  <si>
    <t>TVG-4408</t>
  </si>
  <si>
    <t>TVG-4409</t>
  </si>
  <si>
    <t>TVG-4410</t>
  </si>
  <si>
    <t>TVG-4411</t>
  </si>
  <si>
    <t>TVG-4412</t>
  </si>
  <si>
    <t>TVG-4413</t>
  </si>
  <si>
    <t>TVG-4414</t>
  </si>
  <si>
    <t>TVG-4415</t>
  </si>
  <si>
    <t>TVG-4416</t>
  </si>
  <si>
    <t>TVG-4417</t>
  </si>
  <si>
    <t>TVG-4418</t>
  </si>
  <si>
    <t>TVG-4419</t>
  </si>
  <si>
    <t>TVG-4420</t>
  </si>
  <si>
    <t>TVG-4421</t>
  </si>
  <si>
    <t>TVG-4422</t>
  </si>
  <si>
    <t>TVG-4423</t>
  </si>
  <si>
    <t>TVG-4424</t>
  </si>
  <si>
    <t>TVG-4425</t>
  </si>
  <si>
    <t>TVG-4426</t>
  </si>
  <si>
    <t>TVG-4427</t>
  </si>
  <si>
    <t>TVG-4428</t>
  </si>
  <si>
    <t>TVG-4429</t>
  </si>
  <si>
    <t>TVG-4430</t>
  </si>
  <si>
    <t>TVG-4431</t>
  </si>
  <si>
    <t>TVG-4432</t>
  </si>
  <si>
    <t>TVG-4433</t>
  </si>
  <si>
    <t>TVG-4434</t>
  </si>
  <si>
    <t>TVG-4435</t>
  </si>
  <si>
    <t>TVG-4436</t>
  </si>
  <si>
    <t>TVG-4437</t>
  </si>
  <si>
    <t>TVG-4438</t>
  </si>
  <si>
    <t>TVG-4439</t>
  </si>
  <si>
    <t>TVG-4440</t>
  </si>
  <si>
    <t>TVG-4441</t>
  </si>
  <si>
    <t>TVG-4442</t>
  </si>
  <si>
    <t>TVG-4443</t>
  </si>
  <si>
    <t>TVG-4444</t>
  </si>
  <si>
    <t>TVG-4445</t>
  </si>
  <si>
    <t>TVG-4446</t>
  </si>
  <si>
    <t>TVG-4447</t>
  </si>
  <si>
    <t>TVG-4448</t>
  </si>
  <si>
    <t>TVG-4449</t>
  </si>
  <si>
    <t>TVG-4450</t>
  </si>
  <si>
    <t>TVG-4451</t>
  </si>
  <si>
    <t>TVG-4452</t>
  </si>
  <si>
    <t>TVG-4453</t>
  </si>
  <si>
    <t>TVG-4454</t>
  </si>
  <si>
    <t>TVG-4455</t>
  </si>
  <si>
    <t>TVG-4456</t>
  </si>
  <si>
    <t>TVG-4457</t>
  </si>
  <si>
    <t>TVG-4458</t>
  </si>
  <si>
    <t>TVG-4459</t>
  </si>
  <si>
    <t>TVG-4460</t>
  </si>
  <si>
    <t>TVG-4461</t>
  </si>
  <si>
    <t>TVG-4462</t>
  </si>
  <si>
    <t>TVG-4463</t>
  </si>
  <si>
    <t>TVG-4464</t>
  </si>
  <si>
    <t>TVG-4465</t>
  </si>
  <si>
    <t>TVG-4466</t>
  </si>
  <si>
    <t>TVG-4467</t>
  </si>
  <si>
    <t>TVG-4468</t>
  </si>
  <si>
    <t>TVG-4469</t>
  </si>
  <si>
    <t>TVG-4470</t>
  </si>
  <si>
    <t>TVG-4471</t>
  </si>
  <si>
    <t>TVG-4472</t>
  </si>
  <si>
    <t>TVG-4473</t>
  </si>
  <si>
    <t>TVG-4474</t>
  </si>
  <si>
    <t>TVG-4475</t>
  </si>
  <si>
    <t>TVG-4476</t>
  </si>
  <si>
    <t>TVG-4477</t>
  </si>
  <si>
    <t>TVG-4478</t>
  </si>
  <si>
    <t>TVG-4479</t>
  </si>
  <si>
    <t>TVG-4480</t>
  </si>
  <si>
    <t>TVG-4481</t>
  </si>
  <si>
    <t>TVG-4482</t>
  </si>
  <si>
    <t>TVG-4483</t>
  </si>
  <si>
    <t>TVG-4484</t>
  </si>
  <si>
    <t>TVG-4485</t>
  </si>
  <si>
    <t>TVG-4486</t>
  </si>
  <si>
    <t>TVG-4487</t>
  </si>
  <si>
    <t>TVG-4488</t>
  </si>
  <si>
    <t>TVG-4489</t>
  </si>
  <si>
    <t>TVG-4490</t>
  </si>
  <si>
    <t>TVG-4491</t>
  </si>
  <si>
    <t>TVG-4492</t>
  </si>
  <si>
    <t>TVG-4493</t>
  </si>
  <si>
    <t>TVG-4494</t>
  </si>
  <si>
    <t>TVG-4495</t>
  </si>
  <si>
    <t>TVG-4496</t>
  </si>
  <si>
    <t>TVG-4497</t>
  </si>
  <si>
    <t>TVG-4498</t>
  </si>
  <si>
    <t>TVG-4499</t>
  </si>
  <si>
    <t>TVG-4500</t>
  </si>
  <si>
    <t>TVG-4501</t>
  </si>
  <si>
    <t>TVG-4502</t>
  </si>
  <si>
    <t>TVG-4503</t>
  </si>
  <si>
    <t>TVG-4504</t>
  </si>
  <si>
    <t>TVG-4505</t>
  </si>
  <si>
    <t>TVG-4506</t>
  </si>
  <si>
    <t>TVG-4507</t>
  </si>
  <si>
    <t>TVG-4508</t>
  </si>
  <si>
    <t>TVG-4509</t>
  </si>
  <si>
    <t>TVG-4510</t>
  </si>
  <si>
    <t>TVG-4511</t>
  </si>
  <si>
    <t>TVG-4512</t>
  </si>
  <si>
    <t>TVG-4513</t>
  </si>
  <si>
    <t>TVG-4514</t>
  </si>
  <si>
    <t>TVG-4515</t>
  </si>
  <si>
    <t>TVG-4516</t>
  </si>
  <si>
    <t>TVG-4517</t>
  </si>
  <si>
    <t>TVG-4518</t>
  </si>
  <si>
    <t>TVG-4519</t>
  </si>
  <si>
    <t>TVG-4520</t>
  </si>
  <si>
    <t>TVG-4521</t>
  </si>
  <si>
    <t>TVG-4522</t>
  </si>
  <si>
    <t>TVG-4523</t>
  </si>
  <si>
    <t>TVG-4524</t>
  </si>
  <si>
    <t>TVG-4525</t>
  </si>
  <si>
    <t>TVG-4526</t>
  </si>
  <si>
    <t>TVG-4527</t>
  </si>
  <si>
    <t>TVG-4528</t>
  </si>
  <si>
    <t>TVG-4529</t>
  </si>
  <si>
    <t>TVG-4530</t>
  </si>
  <si>
    <t>TVG-4531</t>
  </si>
  <si>
    <t>TVG-4532</t>
  </si>
  <si>
    <t>TVG-4533</t>
  </si>
  <si>
    <t>TVG-4534</t>
  </si>
  <si>
    <t>TVG-4535</t>
  </si>
  <si>
    <t>TVG-4536</t>
  </si>
  <si>
    <t>TVG-4537</t>
  </si>
  <si>
    <t>TVG-4538</t>
  </si>
  <si>
    <t>TVG-4539</t>
  </si>
  <si>
    <t>TVG-4540</t>
  </si>
  <si>
    <t>TVG-4541</t>
  </si>
  <si>
    <t>TVG-4542</t>
  </si>
  <si>
    <t>TVG-4543</t>
  </si>
  <si>
    <t>TVG-4544</t>
  </si>
  <si>
    <t>TVG-4545</t>
  </si>
  <si>
    <t>TVG-4546</t>
  </si>
  <si>
    <t>TVG-4547</t>
  </si>
  <si>
    <t>TVG-4548</t>
  </si>
  <si>
    <t>TVG-4549</t>
  </si>
  <si>
    <t>TVG-4550</t>
  </si>
  <si>
    <t>TVG-4551</t>
  </si>
  <si>
    <t>TVG-4552</t>
  </si>
  <si>
    <t>TVG-4553</t>
  </si>
  <si>
    <t>TVG-4554</t>
  </si>
  <si>
    <t>TVG-4555</t>
  </si>
  <si>
    <t>TVG-4556</t>
  </si>
  <si>
    <t>TVG-4557</t>
  </si>
  <si>
    <t>TVG-4558</t>
  </si>
  <si>
    <t>TVG-4559</t>
  </si>
  <si>
    <t>TVG-4560</t>
  </si>
  <si>
    <t>TVG-4561</t>
  </si>
  <si>
    <t>TVG-4562</t>
  </si>
  <si>
    <t>TVG-4563</t>
  </si>
  <si>
    <t>TVG-4564</t>
  </si>
  <si>
    <t>TVG-4565</t>
  </si>
  <si>
    <t>TVG-4566</t>
  </si>
  <si>
    <t>TVG-4567</t>
  </si>
  <si>
    <t>TVG-4568</t>
  </si>
  <si>
    <t>TVG-4569</t>
  </si>
  <si>
    <t>TVG-4570</t>
  </si>
  <si>
    <t>TVG-4571</t>
  </si>
  <si>
    <t>TVG-4572</t>
  </si>
  <si>
    <t>TVG-4573</t>
  </si>
  <si>
    <t>TVG-4574</t>
  </si>
  <si>
    <t>TVG-4575</t>
  </si>
  <si>
    <t>TVG-4576</t>
  </si>
  <si>
    <t>TVG-4577</t>
  </si>
  <si>
    <t>TVG-4578</t>
  </si>
  <si>
    <t>TVG-4579</t>
  </si>
  <si>
    <t>TVG-4580</t>
  </si>
  <si>
    <t>TVG-4581</t>
  </si>
  <si>
    <t>TVG-4582</t>
  </si>
  <si>
    <t>TVG-4583</t>
  </si>
  <si>
    <t>TVG-4584</t>
  </si>
  <si>
    <t>TVG-4585</t>
  </si>
  <si>
    <t>TVG-4586</t>
  </si>
  <si>
    <t>TVG-4587</t>
  </si>
  <si>
    <t>TVG-4588</t>
  </si>
  <si>
    <t>TVG-4589</t>
  </si>
  <si>
    <t>TVG-4590</t>
  </si>
  <si>
    <t>TVG-4591</t>
  </si>
  <si>
    <t>TVG-4592</t>
  </si>
  <si>
    <t>TVG-4593</t>
  </si>
  <si>
    <t>TVG-4594</t>
  </si>
  <si>
    <t>TVG-4595</t>
  </si>
  <si>
    <t>TVG-4596</t>
  </si>
  <si>
    <t>TVG-4597</t>
  </si>
  <si>
    <t>TVG-4598</t>
  </si>
  <si>
    <t>TVG-4599</t>
  </si>
  <si>
    <t>TVG-4600</t>
  </si>
  <si>
    <t>TVG-4601</t>
  </si>
  <si>
    <t>TVG-4602</t>
  </si>
  <si>
    <t>TVG-4603</t>
  </si>
  <si>
    <t>TVG-4604</t>
  </si>
  <si>
    <t>TVG-4605</t>
  </si>
  <si>
    <t>TVG-4606</t>
  </si>
  <si>
    <t>TVG-4607</t>
  </si>
  <si>
    <t>TVG-4608</t>
  </si>
  <si>
    <t>TVG-4609</t>
  </si>
  <si>
    <t>TVG-4610</t>
  </si>
  <si>
    <t>TVG-4611</t>
  </si>
  <si>
    <t>TVG-4612</t>
  </si>
  <si>
    <t>TVG-4613</t>
  </si>
  <si>
    <t>TVG-4614</t>
  </si>
  <si>
    <t>TVG-4615</t>
  </si>
  <si>
    <t>TVG-4616</t>
  </si>
  <si>
    <t>TVG-4617</t>
  </si>
  <si>
    <t>TVG-4618</t>
  </si>
  <si>
    <t>TVG-4619</t>
  </si>
  <si>
    <t>TVG-4620</t>
  </si>
  <si>
    <t>TVG-4621</t>
  </si>
  <si>
    <t>TVG-4622</t>
  </si>
  <si>
    <t>TVG-4623</t>
  </si>
  <si>
    <t>TVG-4624</t>
  </si>
  <si>
    <t>TVG-4625</t>
  </si>
  <si>
    <t>TVG-4626</t>
  </si>
  <si>
    <t>TVG-4627</t>
  </si>
  <si>
    <t>TVG-4628</t>
  </si>
  <si>
    <t>TVG-4629</t>
  </si>
  <si>
    <t>TVG-4630</t>
  </si>
  <si>
    <t>TVG-4631</t>
  </si>
  <si>
    <t>TVG-4632</t>
  </si>
  <si>
    <t>TVG-4633</t>
  </si>
  <si>
    <t>TVG-4634</t>
  </si>
  <si>
    <t>TVG-4635</t>
  </si>
  <si>
    <t>TVG-4636</t>
  </si>
  <si>
    <t>TVG-4637</t>
  </si>
  <si>
    <t>TVG-4638</t>
  </si>
  <si>
    <t>TVG-4639</t>
  </si>
  <si>
    <t>TVG-4640</t>
  </si>
  <si>
    <t>TVG-4641</t>
  </si>
  <si>
    <t>TVG-4642</t>
  </si>
  <si>
    <t>TVG-4643</t>
  </si>
  <si>
    <t>TVG-4644</t>
  </si>
  <si>
    <t>TVG-4645</t>
  </si>
  <si>
    <t>TVG-4646</t>
  </si>
  <si>
    <t>TVG-4647</t>
  </si>
  <si>
    <t>TVG-4648</t>
  </si>
  <si>
    <t>TVG-4649</t>
  </si>
  <si>
    <t>TVG-4650</t>
  </si>
  <si>
    <t>TVG-4651</t>
  </si>
  <si>
    <t>TVG-4652</t>
  </si>
  <si>
    <t>TVG-4653</t>
  </si>
  <si>
    <t>TVG-4654</t>
  </si>
  <si>
    <t>TVG-4655</t>
  </si>
  <si>
    <t>TVG-4656</t>
  </si>
  <si>
    <t>TVG-4657</t>
  </si>
  <si>
    <t>TVG-4658</t>
  </si>
  <si>
    <t>TVG-4659</t>
  </si>
  <si>
    <t>TVG-4660</t>
  </si>
  <si>
    <t>TVG-4661</t>
  </si>
  <si>
    <t>TVG-4662</t>
  </si>
  <si>
    <t>TVG-4663</t>
  </si>
  <si>
    <t>TVG-4664</t>
  </si>
  <si>
    <t>TVG-4665</t>
  </si>
  <si>
    <t>TVG-4666</t>
  </si>
  <si>
    <t>TVG-4667</t>
  </si>
  <si>
    <t>TVG-4668</t>
  </si>
  <si>
    <t>TVG-4669</t>
  </si>
  <si>
    <t>TVG-4670</t>
  </si>
  <si>
    <t>TVG-4671</t>
  </si>
  <si>
    <t>TVG-4672</t>
  </si>
  <si>
    <t>TVG-4673</t>
  </si>
  <si>
    <t>TVG-4674</t>
  </si>
  <si>
    <t>TVG-4675</t>
  </si>
  <si>
    <t>TVG-4676</t>
  </si>
  <si>
    <t>TVG-4677</t>
  </si>
  <si>
    <t>TVG-4678</t>
  </si>
  <si>
    <t>TVG-4679</t>
  </si>
  <si>
    <t>TVG-4680</t>
  </si>
  <si>
    <t>TVG-4681</t>
  </si>
  <si>
    <t>TVG-4682</t>
  </si>
  <si>
    <t>TVG-4683</t>
  </si>
  <si>
    <t>TVG-4684</t>
  </si>
  <si>
    <t>TVG-4685</t>
  </si>
  <si>
    <t>TVG-4686</t>
  </si>
  <si>
    <t>TVG-4687</t>
  </si>
  <si>
    <t>TVG-4688</t>
  </si>
  <si>
    <t>TVG-4689</t>
  </si>
  <si>
    <t>TVG-4690</t>
  </si>
  <si>
    <t>TVG-4691</t>
  </si>
  <si>
    <t>TVG-4692</t>
  </si>
  <si>
    <t>TVG-4693</t>
  </si>
  <si>
    <t>TVG-4694</t>
  </si>
  <si>
    <t>TVG-4695</t>
  </si>
  <si>
    <t>TVG-4696</t>
  </si>
  <si>
    <t>TVG-4697</t>
  </si>
  <si>
    <t>TVG-4698</t>
  </si>
  <si>
    <t>TVG-4699</t>
  </si>
  <si>
    <t>TVG-4700</t>
  </si>
  <si>
    <t>TVG-4701</t>
  </si>
  <si>
    <t>TVG-4702</t>
  </si>
  <si>
    <t>TVG-4703</t>
  </si>
  <si>
    <t>TVG-4704</t>
  </si>
  <si>
    <t>TVG-4705</t>
  </si>
  <si>
    <t>TVG-4706</t>
  </si>
  <si>
    <t>TVG-4707</t>
  </si>
  <si>
    <t>TVG-4708</t>
  </si>
  <si>
    <t>TVG-4709</t>
  </si>
  <si>
    <t>TVG-4710</t>
  </si>
  <si>
    <t>TVG-4711</t>
  </si>
  <si>
    <t>TVG-4712</t>
  </si>
  <si>
    <t>TVG-4713</t>
  </si>
  <si>
    <t>TVG-4714</t>
  </si>
  <si>
    <t>TVG-4715</t>
  </si>
  <si>
    <t>TVG-4716</t>
  </si>
  <si>
    <t>TVG-4717</t>
  </si>
  <si>
    <t>TVG-4718</t>
  </si>
  <si>
    <t>TVG-4719</t>
  </si>
  <si>
    <t>TVG-4720</t>
  </si>
  <si>
    <t>TVG-4721</t>
  </si>
  <si>
    <t>TVG-4722</t>
  </si>
  <si>
    <t>TVG-4723</t>
  </si>
  <si>
    <t>TVG-4724</t>
  </si>
  <si>
    <t>TVG-4725</t>
  </si>
  <si>
    <t>TVG-4726</t>
  </si>
  <si>
    <t>TVG-4727</t>
  </si>
  <si>
    <t>TVG-4728</t>
  </si>
  <si>
    <t>TVG-4729</t>
  </si>
  <si>
    <t>TVG-4730</t>
  </si>
  <si>
    <t>TVG-4731</t>
  </si>
  <si>
    <t>TVG-4732</t>
  </si>
  <si>
    <t>TVG-4733</t>
  </si>
  <si>
    <t>TVG-4734</t>
  </si>
  <si>
    <t>TVG-4735</t>
  </si>
  <si>
    <t>TVG-4736</t>
  </si>
  <si>
    <t>TVG-4737</t>
  </si>
  <si>
    <t>TVG-4738</t>
  </si>
  <si>
    <t>TVG-4739</t>
  </si>
  <si>
    <t>TVG-4740</t>
  </si>
  <si>
    <t>TVG-4741</t>
  </si>
  <si>
    <t>TVG-4742</t>
  </si>
  <si>
    <t>TVG-4743</t>
  </si>
  <si>
    <t>TVG-4744</t>
  </si>
  <si>
    <t>TVG-4745</t>
  </si>
  <si>
    <t>TVG-4746</t>
  </si>
  <si>
    <t>TVG-4747</t>
  </si>
  <si>
    <t>TVG-4748</t>
  </si>
  <si>
    <t>TVG-4749</t>
  </si>
  <si>
    <t>TVG-4750</t>
  </si>
  <si>
    <t>TVG-4751</t>
  </si>
  <si>
    <t>TVG-4752</t>
  </si>
  <si>
    <t>TVG-4753</t>
  </si>
  <si>
    <t>TVG-4754</t>
  </si>
  <si>
    <t>TVG-4755</t>
  </si>
  <si>
    <t>TVG-4756</t>
  </si>
  <si>
    <t>TVG-4757</t>
  </si>
  <si>
    <t>TVG-4758</t>
  </si>
  <si>
    <t>TVG-4759</t>
  </si>
  <si>
    <t>TVG-4760</t>
  </si>
  <si>
    <t>TVG-4761</t>
  </si>
  <si>
    <t>TVG-4762</t>
  </si>
  <si>
    <t>TVG-4763</t>
  </si>
  <si>
    <t>TVG-4764</t>
  </si>
  <si>
    <t>TVG-4765</t>
  </si>
  <si>
    <t>TVG-4766</t>
  </si>
  <si>
    <t>TVG-4767</t>
  </si>
  <si>
    <t>TVG-4768</t>
  </si>
  <si>
    <t>TVG-4769</t>
  </si>
  <si>
    <t>TVG-4770</t>
  </si>
  <si>
    <t>TVG-4771</t>
  </si>
  <si>
    <t>TVG-4772</t>
  </si>
  <si>
    <t>TVG-4773</t>
  </si>
  <si>
    <t>TVG-4774</t>
  </si>
  <si>
    <t>TVG-4775</t>
  </si>
  <si>
    <t>TVG-4776</t>
  </si>
  <si>
    <t>TVG-4777</t>
  </si>
  <si>
    <t>TVG-4778</t>
  </si>
  <si>
    <t>TVG-4779</t>
  </si>
  <si>
    <t>TVG-4780</t>
  </si>
  <si>
    <t>TVG-4781</t>
  </si>
  <si>
    <t>TVG-4782</t>
  </si>
  <si>
    <t>TVG-4783</t>
  </si>
  <si>
    <t>TVG-4784</t>
  </si>
  <si>
    <t>TVG-4785</t>
  </si>
  <si>
    <t>TVG-4786</t>
  </si>
  <si>
    <t>TVG-4787</t>
  </si>
  <si>
    <t>TVG-4788</t>
  </si>
  <si>
    <t>TVG-4789</t>
  </si>
  <si>
    <t>TVG-4790</t>
  </si>
  <si>
    <t>TVG-4791</t>
  </si>
  <si>
    <t>TVG-4792</t>
  </si>
  <si>
    <t>TVG-4793</t>
  </si>
  <si>
    <t>TVG-4794</t>
  </si>
  <si>
    <t>TVG-4795</t>
  </si>
  <si>
    <t>TVG-4796</t>
  </si>
  <si>
    <t>TVG-4797</t>
  </si>
  <si>
    <t>TVG-4798</t>
  </si>
  <si>
    <t>TVG-4799</t>
  </si>
  <si>
    <t>TVG-4800</t>
  </si>
  <si>
    <t>TVG-4801</t>
  </si>
  <si>
    <t>TVG-4802</t>
  </si>
  <si>
    <t>TVG-4803</t>
  </si>
  <si>
    <t>TVG-4804</t>
  </si>
  <si>
    <t>TVG-4805</t>
  </si>
  <si>
    <t>TVG-4806</t>
  </si>
  <si>
    <t>TVG-4807</t>
  </si>
  <si>
    <t>TVG-4808</t>
  </si>
  <si>
    <t>TVG-4809</t>
  </si>
  <si>
    <t>TVG-4810</t>
  </si>
  <si>
    <t>TVG-4811</t>
  </si>
  <si>
    <t>TVG-4812</t>
  </si>
  <si>
    <t>TVG-4813</t>
  </si>
  <si>
    <t>TVG-4814</t>
  </si>
  <si>
    <t>TVG-4815</t>
  </si>
  <si>
    <t>TVG-4816</t>
  </si>
  <si>
    <t>TVG-4817</t>
  </si>
  <si>
    <t>TVG-4818</t>
  </si>
  <si>
    <t>TVG-4819</t>
  </si>
  <si>
    <t>TVG-4820</t>
  </si>
  <si>
    <t>TVG-4821</t>
  </si>
  <si>
    <t>TVG-4822</t>
  </si>
  <si>
    <t>TVG-4823</t>
  </si>
  <si>
    <t>TVG-4824</t>
  </si>
  <si>
    <t>TVG-4825</t>
  </si>
  <si>
    <t>TVG-4826</t>
  </si>
  <si>
    <t>TVG-4827</t>
  </si>
  <si>
    <t>TVG-4828</t>
  </si>
  <si>
    <t>TVG-4829</t>
  </si>
  <si>
    <t>TVG-4830</t>
  </si>
  <si>
    <t>TVG-4831</t>
  </si>
  <si>
    <t>TVG-4832</t>
  </si>
  <si>
    <t>TVG-4833</t>
  </si>
  <si>
    <t>TVG-4834</t>
  </si>
  <si>
    <t>TVG-4835</t>
  </si>
  <si>
    <t>TVG-4836</t>
  </si>
  <si>
    <t>TVG-4837</t>
  </si>
  <si>
    <t>TVG-4838</t>
  </si>
  <si>
    <t>TVG-4839</t>
  </si>
  <si>
    <t>TVG-4840</t>
  </si>
  <si>
    <t>TVG-4841</t>
  </si>
  <si>
    <t>TVG-4842</t>
  </si>
  <si>
    <t>TVG-4843</t>
  </si>
  <si>
    <t>TVG-4844</t>
  </si>
  <si>
    <t>TVG-4845</t>
  </si>
  <si>
    <t>TVG-4846</t>
  </si>
  <si>
    <t>TVG-4847</t>
  </si>
  <si>
    <t>TVG-4848</t>
  </si>
  <si>
    <t>TVG-4849</t>
  </si>
  <si>
    <t>TVG-4850</t>
  </si>
  <si>
    <t>TVG-4851</t>
  </si>
  <si>
    <t>TVG-4852</t>
  </si>
  <si>
    <t>TVG-4853</t>
  </si>
  <si>
    <t>TVG-4854</t>
  </si>
  <si>
    <t>TVG-4855</t>
  </si>
  <si>
    <t>TVG-4856</t>
  </si>
  <si>
    <t>TVG-4857</t>
  </si>
  <si>
    <t>TVG-4858</t>
  </si>
  <si>
    <t>TVG-4859</t>
  </si>
  <si>
    <t>TVG-4860</t>
  </si>
  <si>
    <t>TVG-4861</t>
  </si>
  <si>
    <t>TVG-4862</t>
  </si>
  <si>
    <t>TVG-4863</t>
  </si>
  <si>
    <t>TVG-4864</t>
  </si>
  <si>
    <t>TVG-4865</t>
  </si>
  <si>
    <t>TVG-4866</t>
  </si>
  <si>
    <t>TVG-4867</t>
  </si>
  <si>
    <t>TVG-4868</t>
  </si>
  <si>
    <t>TVG-4869</t>
  </si>
  <si>
    <t>TVG-4870</t>
  </si>
  <si>
    <t>TVG-4871</t>
  </si>
  <si>
    <t>TVG-4872</t>
  </si>
  <si>
    <t>TVG-4873</t>
  </si>
  <si>
    <t>TVG-4874</t>
  </si>
  <si>
    <t>TVG-4875</t>
  </si>
  <si>
    <t>TVG-4876</t>
  </si>
  <si>
    <t>TVG-4877</t>
  </si>
  <si>
    <t>TVG-4878</t>
  </si>
  <si>
    <t>TVG-4879</t>
  </si>
  <si>
    <t>TVG-4880</t>
  </si>
  <si>
    <t>TVG-4881</t>
  </si>
  <si>
    <t>TVG-4882</t>
  </si>
  <si>
    <t>TVG-4883</t>
  </si>
  <si>
    <t>TVG-4884</t>
  </si>
  <si>
    <t>TVG-4885</t>
  </si>
  <si>
    <t>TVG-4886</t>
  </si>
  <si>
    <t>TVG-4887</t>
  </si>
  <si>
    <t>TVG-4888</t>
  </si>
  <si>
    <t>TVG-4889</t>
  </si>
  <si>
    <t>TVG-4890</t>
  </si>
  <si>
    <t>TVG-4891</t>
  </si>
  <si>
    <t>TVG-4892</t>
  </si>
  <si>
    <t>TVG-4893</t>
  </si>
  <si>
    <t>TVG-4894</t>
  </si>
  <si>
    <t>TVG-4895</t>
  </si>
  <si>
    <t>TVG-4896</t>
  </si>
  <si>
    <t>TVG-4897</t>
  </si>
  <si>
    <t>TVG-4898</t>
  </si>
  <si>
    <t>TVG-4899</t>
  </si>
  <si>
    <t>TVG-4900</t>
  </si>
  <si>
    <t>TVG-4901</t>
  </si>
  <si>
    <t>TVG-4902</t>
  </si>
  <si>
    <t>TVG-4903</t>
  </si>
  <si>
    <t>TVG-4904</t>
  </si>
  <si>
    <t>TVG-4905</t>
  </si>
  <si>
    <t>TVG-4906</t>
  </si>
  <si>
    <t>TVG-4907</t>
  </si>
  <si>
    <t>TVG-4908</t>
  </si>
  <si>
    <t>TVG-4909</t>
  </si>
  <si>
    <t>TVG-4910</t>
  </si>
  <si>
    <t>TVG-4911</t>
  </si>
  <si>
    <t>TVG-4912</t>
  </si>
  <si>
    <t>TVG-4913</t>
  </si>
  <si>
    <t>TVG-4914</t>
  </si>
  <si>
    <t>TVG-4915</t>
  </si>
  <si>
    <t>TVG-4916</t>
  </si>
  <si>
    <t>TVG-4917</t>
  </si>
  <si>
    <t>TVG-4918</t>
  </si>
  <si>
    <t>TVG-4919</t>
  </si>
  <si>
    <t>TVG-4920</t>
  </si>
  <si>
    <t>TVG-4921</t>
  </si>
  <si>
    <t>TVG-4922</t>
  </si>
  <si>
    <t>TVG-4923</t>
  </si>
  <si>
    <t>TVG-4924</t>
  </si>
  <si>
    <t>TVG-4925</t>
  </si>
  <si>
    <t>TVG-4926</t>
  </si>
  <si>
    <t>TVG-4927</t>
  </si>
  <si>
    <t>TVG-4928</t>
  </si>
  <si>
    <t>TVG-4929</t>
  </si>
  <si>
    <t>TVG-4930</t>
  </si>
  <si>
    <t>TVG-4931</t>
  </si>
  <si>
    <t>TVG-4932</t>
  </si>
  <si>
    <t>TVG-4933</t>
  </si>
  <si>
    <t>TVG-4934</t>
  </si>
  <si>
    <t>TVG-4935</t>
  </si>
  <si>
    <t>TVG-4936</t>
  </si>
  <si>
    <t>TVG-4937</t>
  </si>
  <si>
    <t>TVG-4938</t>
  </si>
  <si>
    <t>TVG-4939</t>
  </si>
  <si>
    <t>TVG-4940</t>
  </si>
  <si>
    <t>TVG-4941</t>
  </si>
  <si>
    <t>TVG-4942</t>
  </si>
  <si>
    <t>TVG-4943</t>
  </si>
  <si>
    <t>TVG-4944</t>
  </si>
  <si>
    <t>TVG-4945</t>
  </si>
  <si>
    <t>TVG-4946</t>
  </si>
  <si>
    <t>TVG-4947</t>
  </si>
  <si>
    <t>TVG-4948</t>
  </si>
  <si>
    <t>TVG-4949</t>
  </si>
  <si>
    <t>TVG-4950</t>
  </si>
  <si>
    <t>TVG-4951</t>
  </si>
  <si>
    <t>TVG-4952</t>
  </si>
  <si>
    <t>TVG-4953</t>
  </si>
  <si>
    <t>TVG-4954</t>
  </si>
  <si>
    <t>TVG-4955</t>
  </si>
  <si>
    <t>TVG-4956</t>
  </si>
  <si>
    <t>TVG-4957</t>
  </si>
  <si>
    <t>TVG-4958</t>
  </si>
  <si>
    <t>TVG-4959</t>
  </si>
  <si>
    <t>TVG-4960</t>
  </si>
  <si>
    <t>TVG-4961</t>
  </si>
  <si>
    <t>TVG-4962</t>
  </si>
  <si>
    <t>TVG-4963</t>
  </si>
  <si>
    <t>TVG-4964</t>
  </si>
  <si>
    <t>TVG-4965</t>
  </si>
  <si>
    <t>TVG-4966</t>
  </si>
  <si>
    <t>TVG-4967</t>
  </si>
  <si>
    <t>TVG-4968</t>
  </si>
  <si>
    <t>TVG-4969</t>
  </si>
  <si>
    <t>TVG-4970</t>
  </si>
  <si>
    <t>TVG-4971</t>
  </si>
  <si>
    <t>TVG-4972</t>
  </si>
  <si>
    <t>TVG-4973</t>
  </si>
  <si>
    <t>TVG-4974</t>
  </si>
  <si>
    <t>TVG-4975</t>
  </si>
  <si>
    <t>TVG-4976</t>
  </si>
  <si>
    <t>TVG-4977</t>
  </si>
  <si>
    <t>TVG-4978</t>
  </si>
  <si>
    <t>TVG-4979</t>
  </si>
  <si>
    <t>TVG-4980</t>
  </si>
  <si>
    <t>TVG-4981</t>
  </si>
  <si>
    <t>TVG-4982</t>
  </si>
  <si>
    <t>TVG-4983</t>
  </si>
  <si>
    <t>TVG-4984</t>
  </si>
  <si>
    <t>TVG-4985</t>
  </si>
  <si>
    <t>TVG-4986</t>
  </si>
  <si>
    <t>TVG-4987</t>
  </si>
  <si>
    <t>TVG-4988</t>
  </si>
  <si>
    <t>TVG-4989</t>
  </si>
  <si>
    <t>TVG-4990</t>
  </si>
  <si>
    <t>TVG-4991</t>
  </si>
  <si>
    <t>TVG-4992</t>
  </si>
  <si>
    <t>TVG-4993</t>
  </si>
  <si>
    <t>TVG-4994</t>
  </si>
  <si>
    <t>TVG-4995</t>
  </si>
  <si>
    <t>TVG-4996</t>
  </si>
  <si>
    <t>TVG-4997</t>
  </si>
  <si>
    <t>TVG-4998</t>
  </si>
  <si>
    <t>TVG-4999</t>
  </si>
  <si>
    <t>TVG-5000</t>
  </si>
  <si>
    <t>TVG-5001</t>
  </si>
  <si>
    <t>TVG-5002</t>
  </si>
  <si>
    <t>TVG-5003</t>
  </si>
  <si>
    <t>TVG-5004</t>
  </si>
  <si>
    <t>TVG-5005</t>
  </si>
  <si>
    <t>TVG-5006</t>
  </si>
  <si>
    <t>TVG-5007</t>
  </si>
  <si>
    <t>TVG-5008</t>
  </si>
  <si>
    <t>TVG-5009</t>
  </si>
  <si>
    <t>TVG-5010</t>
  </si>
  <si>
    <t>TVG-5011</t>
  </si>
  <si>
    <t>TVG-5012</t>
  </si>
  <si>
    <t>TVG-5013</t>
  </si>
  <si>
    <t>TVG-5014</t>
  </si>
  <si>
    <t>TVG-5015</t>
  </si>
  <si>
    <t>TVG-5016</t>
  </si>
  <si>
    <t>TVG-5017</t>
  </si>
  <si>
    <t>TVG-5018</t>
  </si>
  <si>
    <t>TVG-5019</t>
  </si>
  <si>
    <t>TVG-5020</t>
  </si>
  <si>
    <t>TVG-5021</t>
  </si>
  <si>
    <t>TVG-5022</t>
  </si>
  <si>
    <t>TVG-5023</t>
  </si>
  <si>
    <t>TVG-5024</t>
  </si>
  <si>
    <t>TVG-5025</t>
  </si>
  <si>
    <t>TVG-5026</t>
  </si>
  <si>
    <t>TVG-5027</t>
  </si>
  <si>
    <t>TVG-5028</t>
  </si>
  <si>
    <t>TVG-5029</t>
  </si>
  <si>
    <t>TVG-5030</t>
  </si>
  <si>
    <t>TVG-5031</t>
  </si>
  <si>
    <t>TVG-5032</t>
  </si>
  <si>
    <t>TVG-5033</t>
  </si>
  <si>
    <t>TVG-5034</t>
  </si>
  <si>
    <t>TVG-5035</t>
  </si>
  <si>
    <t>TVG-5036</t>
  </si>
  <si>
    <t>TVG-5037</t>
  </si>
  <si>
    <t>TVG-5038</t>
  </si>
  <si>
    <t>TVG-5039</t>
  </si>
  <si>
    <t>TVG-5040</t>
  </si>
  <si>
    <t>TVG-5041</t>
  </si>
  <si>
    <t>TVG-5042</t>
  </si>
  <si>
    <t>TVG-5043</t>
  </si>
  <si>
    <t>TVG-5044</t>
  </si>
  <si>
    <t>TVG-5045</t>
  </si>
  <si>
    <t>TVG-5046</t>
  </si>
  <si>
    <t>TVG-5047</t>
  </si>
  <si>
    <t>TVG-5048</t>
  </si>
  <si>
    <t>TVG-5049</t>
  </si>
  <si>
    <t>TVG-5050</t>
  </si>
  <si>
    <t>TVG-5051</t>
  </si>
  <si>
    <t>TVG-5052</t>
  </si>
  <si>
    <t>TVG-5053</t>
  </si>
  <si>
    <t>TVG-5054</t>
  </si>
  <si>
    <t>TVG-5055</t>
  </si>
  <si>
    <t>TVG-5056</t>
  </si>
  <si>
    <t>TVG-5057</t>
  </si>
  <si>
    <t>TVG-5058</t>
  </si>
  <si>
    <t>TVG-5059</t>
  </si>
  <si>
    <t>TVG-5060</t>
  </si>
  <si>
    <t>TVG-5061</t>
  </si>
  <si>
    <t>TVG-5062</t>
  </si>
  <si>
    <t>TVG-5063</t>
  </si>
  <si>
    <t>TVG-5064</t>
  </si>
  <si>
    <t>TVG-5065</t>
  </si>
  <si>
    <t>TVG-5066</t>
  </si>
  <si>
    <t>TVG-5067</t>
  </si>
  <si>
    <t>TVG-5068</t>
  </si>
  <si>
    <t>TVG-5069</t>
  </si>
  <si>
    <t>TVG-5070</t>
  </si>
  <si>
    <t>TVG-5071</t>
  </si>
  <si>
    <t>TVG-5072</t>
  </si>
  <si>
    <t>TVG-5073</t>
  </si>
  <si>
    <t>TVG-5074</t>
  </si>
  <si>
    <t>TVG-5075</t>
  </si>
  <si>
    <t>TVG-5076</t>
  </si>
  <si>
    <t>TVG-5077</t>
  </si>
  <si>
    <t>TVG-5078</t>
  </si>
  <si>
    <t>TVG-5079</t>
  </si>
  <si>
    <t>TVG-5080</t>
  </si>
  <si>
    <t>TVG-5081</t>
  </si>
  <si>
    <t>TVG-5082</t>
  </si>
  <si>
    <t>TVG-5083</t>
  </si>
  <si>
    <t>TVG-5084</t>
  </si>
  <si>
    <t>TVG-5085</t>
  </si>
  <si>
    <t>TVG-5086</t>
  </si>
  <si>
    <t>TVG-5087</t>
  </si>
  <si>
    <t>TVG-5088</t>
  </si>
  <si>
    <t>TVG-5089</t>
  </si>
  <si>
    <t>TVG-5090</t>
  </si>
  <si>
    <t>TVG-5091</t>
  </si>
  <si>
    <t>TVG-5092</t>
  </si>
  <si>
    <t>TVG-5093</t>
  </si>
  <si>
    <t>TVG-5094</t>
  </si>
  <si>
    <t>TVG-5095</t>
  </si>
  <si>
    <t>TVG-5096</t>
  </si>
  <si>
    <t>TVG-5097</t>
  </si>
  <si>
    <t>TVG-5098</t>
  </si>
  <si>
    <t>TVG-5099</t>
  </si>
  <si>
    <t>TVG-5100</t>
  </si>
  <si>
    <t>TVG-5101</t>
  </si>
  <si>
    <t>TVG-5102</t>
  </si>
  <si>
    <t>TVG-5103</t>
  </si>
  <si>
    <t>TVG-5104</t>
  </si>
  <si>
    <t>TVG-5105</t>
  </si>
  <si>
    <t>TVG-5106</t>
  </si>
  <si>
    <t>TVG-5107</t>
  </si>
  <si>
    <t>TVG-5108</t>
  </si>
  <si>
    <t>TVG-5109</t>
  </si>
  <si>
    <t>TVG-5110</t>
  </si>
  <si>
    <t>TVG-5111</t>
  </si>
  <si>
    <t>TVG-5112</t>
  </si>
  <si>
    <t>TVG-5113</t>
  </si>
  <si>
    <t>TVG-5114</t>
  </si>
  <si>
    <t>TVG-5115</t>
  </si>
  <si>
    <t>TVG-5116</t>
  </si>
  <si>
    <t>TVG-5117</t>
  </si>
  <si>
    <t>TVG-5118</t>
  </si>
  <si>
    <t>TVG-5119</t>
  </si>
  <si>
    <t>TVG-5120</t>
  </si>
  <si>
    <t>TVG-5121</t>
  </si>
  <si>
    <t>TVG-5122</t>
  </si>
  <si>
    <t>TVG-5123</t>
  </si>
  <si>
    <t>TVG-5124</t>
  </si>
  <si>
    <t>TVG-5125</t>
  </si>
  <si>
    <t>TVG-5126</t>
  </si>
  <si>
    <t>TVG-5127</t>
  </si>
  <si>
    <t>TVG-5128</t>
  </si>
  <si>
    <t>TVG-5129</t>
  </si>
  <si>
    <t>TVG-5130</t>
  </si>
  <si>
    <t>TVG-5131</t>
  </si>
  <si>
    <t>TVG-5132</t>
  </si>
  <si>
    <t>TVG-5133</t>
  </si>
  <si>
    <t>TVG-5134</t>
  </si>
  <si>
    <t>TVG-5135</t>
  </si>
  <si>
    <t>TVG-5136</t>
  </si>
  <si>
    <t>TVG-5137</t>
  </si>
  <si>
    <t>TVG-5138</t>
  </si>
  <si>
    <t>TVG-5139</t>
  </si>
  <si>
    <t>TVG-5140</t>
  </si>
  <si>
    <t>TVG-5141</t>
  </si>
  <si>
    <t>TVG-5142</t>
  </si>
  <si>
    <t>TVG-5143</t>
  </si>
  <si>
    <t>TVG-5144</t>
  </si>
  <si>
    <t>TVG-5145</t>
  </si>
  <si>
    <t>TVG-5146</t>
  </si>
  <si>
    <t>TVG-5147</t>
  </si>
  <si>
    <t>TVG-5148</t>
  </si>
  <si>
    <t>TVG-5149</t>
  </si>
  <si>
    <t>TVG-5150</t>
  </si>
  <si>
    <t>TVG-5151</t>
  </si>
  <si>
    <t>TVG-5152</t>
  </si>
  <si>
    <t>TVG-5153</t>
  </si>
  <si>
    <t>TVG-5154</t>
  </si>
  <si>
    <t>TVG-5155</t>
  </si>
  <si>
    <t>TVG-5156</t>
  </si>
  <si>
    <t>TVG-5157</t>
  </si>
  <si>
    <t>TVG-5158</t>
  </si>
  <si>
    <t>TVG-5159</t>
  </si>
  <si>
    <t>TVG-5160</t>
  </si>
  <si>
    <t>TVG-5161</t>
  </si>
  <si>
    <t>TVG-5162</t>
  </si>
  <si>
    <t>TVG-5163</t>
  </si>
  <si>
    <t>TVG-5164</t>
  </si>
  <si>
    <t>TVG-5165</t>
  </si>
  <si>
    <t>TVG-5166</t>
  </si>
  <si>
    <t>TVG-5167</t>
  </si>
  <si>
    <t>TVG-5168</t>
  </si>
  <si>
    <t>TVG-5169</t>
  </si>
  <si>
    <t>TVG-5170</t>
  </si>
  <si>
    <t>TVG-5171</t>
  </si>
  <si>
    <t>TVG-5172</t>
  </si>
  <si>
    <t>TVG-5173</t>
  </si>
  <si>
    <t>TVG-5174</t>
  </si>
  <si>
    <t>TVG-5175</t>
  </si>
  <si>
    <t>TVG-5176</t>
  </si>
  <si>
    <t>TVG-5177</t>
  </si>
  <si>
    <t>TVG-5178</t>
  </si>
  <si>
    <t>TVG-5179</t>
  </si>
  <si>
    <t>TVG-5180</t>
  </si>
  <si>
    <t>TVG-5181</t>
  </si>
  <si>
    <t>TVG-5182</t>
  </si>
  <si>
    <t>TVG-5183</t>
  </si>
  <si>
    <t>TVG-5184</t>
  </si>
  <si>
    <t>TVG-5185</t>
  </si>
  <si>
    <t>TVG-5186</t>
  </si>
  <si>
    <t>TVG-5187</t>
  </si>
  <si>
    <t>TVG-5188</t>
  </si>
  <si>
    <t>TVG-5189</t>
  </si>
  <si>
    <t>TVG-5190</t>
  </si>
  <si>
    <t>TVG-5191</t>
  </si>
  <si>
    <t>TVG-5192</t>
  </si>
  <si>
    <t>TVG-5193</t>
  </si>
  <si>
    <t>TVG-5194</t>
  </si>
  <si>
    <t>TVG-5195</t>
  </si>
  <si>
    <t>TVG-5196</t>
  </si>
  <si>
    <t>TVG-5197</t>
  </si>
  <si>
    <t>TVG-5198</t>
  </si>
  <si>
    <t>TVG-5199</t>
  </si>
  <si>
    <t>TVG-5200</t>
  </si>
  <si>
    <t>TVG-5201</t>
  </si>
  <si>
    <t>TVG-5202</t>
  </si>
  <si>
    <t>TVG-5203</t>
  </si>
  <si>
    <t>TVG-5204</t>
  </si>
  <si>
    <t>TVG-5205</t>
  </si>
  <si>
    <t>TVG-5206</t>
  </si>
  <si>
    <t>TVG-5207</t>
  </si>
  <si>
    <t>TVG-5208</t>
  </si>
  <si>
    <t>TVG-5209</t>
  </si>
  <si>
    <t>TVG-5210</t>
  </si>
  <si>
    <t>TVG-5211</t>
  </si>
  <si>
    <t>TVG-5212</t>
  </si>
  <si>
    <t>TVG-5213</t>
  </si>
  <si>
    <t>TVG-5214</t>
  </si>
  <si>
    <t>TVG-5215</t>
  </si>
  <si>
    <t>TVG-5216</t>
  </si>
  <si>
    <t>TVG-5217</t>
  </si>
  <si>
    <t>TVG-5218</t>
  </si>
  <si>
    <t>TVG-5219</t>
  </si>
  <si>
    <t>TVG-5220</t>
  </si>
  <si>
    <t>TVG-5221</t>
  </si>
  <si>
    <t>TVG-5222</t>
  </si>
  <si>
    <t>TVG-5223</t>
  </si>
  <si>
    <t>TVG-5224</t>
  </si>
  <si>
    <t>TVG-5225</t>
  </si>
  <si>
    <t>TVG-5226</t>
  </si>
  <si>
    <t>TVG-5227</t>
  </si>
  <si>
    <t>TVG-5228</t>
  </si>
  <si>
    <t>TVG-5229</t>
  </si>
  <si>
    <t>TVG-5230</t>
  </si>
  <si>
    <t>TVG-5231</t>
  </si>
  <si>
    <t>TVG-5232</t>
  </si>
  <si>
    <t>TVG-5233</t>
  </si>
  <si>
    <t>TVG-5234</t>
  </si>
  <si>
    <t>TVG-5235</t>
  </si>
  <si>
    <t>TVG-5236</t>
  </si>
  <si>
    <t>TVG-5237</t>
  </si>
  <si>
    <t>TVG-5238</t>
  </si>
  <si>
    <t>TVG-5239</t>
  </si>
  <si>
    <t>TVG-5240</t>
  </si>
  <si>
    <t>TVG-5241</t>
  </si>
  <si>
    <t>TVG-5242</t>
  </si>
  <si>
    <t>TVG-5243</t>
  </si>
  <si>
    <t>TVG-5244</t>
  </si>
  <si>
    <t>TVG-5245</t>
  </si>
  <si>
    <t>TVG-5246</t>
  </si>
  <si>
    <t>TVG-5247</t>
  </si>
  <si>
    <t>TVG-5248</t>
  </si>
  <si>
    <t>TVG-5249</t>
  </si>
  <si>
    <t>TVG-5250</t>
  </si>
  <si>
    <t>TVG-5251</t>
  </si>
  <si>
    <t>TVG-5252</t>
  </si>
  <si>
    <t>TVG-5253</t>
  </si>
  <si>
    <t>TVG-5254</t>
  </si>
  <si>
    <t>TVG-5255</t>
  </si>
  <si>
    <t>TVG-5256</t>
  </si>
  <si>
    <t>TVG-5257</t>
  </si>
  <si>
    <t>TVG-5258</t>
  </si>
  <si>
    <t>TVG-5259</t>
  </si>
  <si>
    <t>TVG-5260</t>
  </si>
  <si>
    <t>TVG-5261</t>
  </si>
  <si>
    <t>TVG-5262</t>
  </si>
  <si>
    <t>TVG-5263</t>
  </si>
  <si>
    <t>TVG-5264</t>
  </si>
  <si>
    <t>TVG-5265</t>
  </si>
  <si>
    <t>TVG-5266</t>
  </si>
  <si>
    <t>TVG-5267</t>
  </si>
  <si>
    <t>TVG-5268</t>
  </si>
  <si>
    <t>TVG-5269</t>
  </si>
  <si>
    <t>TVG-5270</t>
  </si>
  <si>
    <t>TVG-5271</t>
  </si>
  <si>
    <t>TVG-5272</t>
  </si>
  <si>
    <t>TVG-5273</t>
  </si>
  <si>
    <t>TVG-5274</t>
  </si>
  <si>
    <t>TVG-5275</t>
  </si>
  <si>
    <t>TVG-5276</t>
  </si>
  <si>
    <t>TVG-5277</t>
  </si>
  <si>
    <t>TVG-5278</t>
  </si>
  <si>
    <t>TVG-5279</t>
  </si>
  <si>
    <t>TVG-5280</t>
  </si>
  <si>
    <t>TVG-5281</t>
  </si>
  <si>
    <t>TVG-5282</t>
  </si>
  <si>
    <t>TVG-5283</t>
  </si>
  <si>
    <t>TVG-5284</t>
  </si>
  <si>
    <t>TVG-5285</t>
  </si>
  <si>
    <t>TVG-5286</t>
  </si>
  <si>
    <t>TVG-5287</t>
  </si>
  <si>
    <t>TVG-5288</t>
  </si>
  <si>
    <t>TVG-5289</t>
  </si>
  <si>
    <t>TVG-5290</t>
  </si>
  <si>
    <t>TVG-5291</t>
  </si>
  <si>
    <t>TVG-5292</t>
  </si>
  <si>
    <t>TVG-5293</t>
  </si>
  <si>
    <t>TVG-5294</t>
  </si>
  <si>
    <t>TVG-5295</t>
  </si>
  <si>
    <t>TVG-5296</t>
  </si>
  <si>
    <t>TVG-5297</t>
  </si>
  <si>
    <t>TVG-5298</t>
  </si>
  <si>
    <t>TVG-5299</t>
  </si>
  <si>
    <t>TVG-5300</t>
  </si>
  <si>
    <t>TVG-5301</t>
  </si>
  <si>
    <t>TVG-5302</t>
  </si>
  <si>
    <t>TVG-5303</t>
  </si>
  <si>
    <t>TVG-5304</t>
  </si>
  <si>
    <t>TVG-5305</t>
  </si>
  <si>
    <t>TVG-5306</t>
  </si>
  <si>
    <t>TVG-5307</t>
  </si>
  <si>
    <t>TVG-5308</t>
  </si>
  <si>
    <t>TVG-5309</t>
  </si>
  <si>
    <t>TVG-5310</t>
  </si>
  <si>
    <t>TVG-5311</t>
  </si>
  <si>
    <t>TVG-5312</t>
  </si>
  <si>
    <t>TVG-5313</t>
  </si>
  <si>
    <t>TVG-5314</t>
  </si>
  <si>
    <t>TVG-5315</t>
  </si>
  <si>
    <t>TVG-5316</t>
  </si>
  <si>
    <t>TVG-5317</t>
  </si>
  <si>
    <t>TVG-5318</t>
  </si>
  <si>
    <t>TVG-5319</t>
  </si>
  <si>
    <t>TVG-5320</t>
  </si>
  <si>
    <t>TVG-5321</t>
  </si>
  <si>
    <t>TVG-5322</t>
  </si>
  <si>
    <t>TVG-5323</t>
  </si>
  <si>
    <t>TVG-5324</t>
  </si>
  <si>
    <t>TVG-5325</t>
  </si>
  <si>
    <t>TVG-5326</t>
  </si>
  <si>
    <t>TVG-5327</t>
  </si>
  <si>
    <t>TVG-5328</t>
  </si>
  <si>
    <t>TVG-5329</t>
  </si>
  <si>
    <t>TVG-5330</t>
  </si>
  <si>
    <t>TVG-5331</t>
  </si>
  <si>
    <t>TVG-5332</t>
  </si>
  <si>
    <t>TVG-5333</t>
  </si>
  <si>
    <t>TVG-5334</t>
  </si>
  <si>
    <t>TVG-5335</t>
  </si>
  <si>
    <t>TVG-5336</t>
  </si>
  <si>
    <t>TVG-5337</t>
  </si>
  <si>
    <t>TVG-5338</t>
  </si>
  <si>
    <t>TVG-5339</t>
  </si>
  <si>
    <t>TVG-5340</t>
  </si>
  <si>
    <t>TVG-5341</t>
  </si>
  <si>
    <t>TVG-5342</t>
  </si>
  <si>
    <t>TVG-5343</t>
  </si>
  <si>
    <t>TVG-5344</t>
  </si>
  <si>
    <t>TVG-5345</t>
  </si>
  <si>
    <t>TVG-5346</t>
  </si>
  <si>
    <t>TVG-5347</t>
  </si>
  <si>
    <t>TVG-5348</t>
  </si>
  <si>
    <t>TVG-5349</t>
  </si>
  <si>
    <t>TVG-5350</t>
  </si>
  <si>
    <t>TVG-5351</t>
  </si>
  <si>
    <t>TVG-5352</t>
  </si>
  <si>
    <t>TVG-5353</t>
  </si>
  <si>
    <t>TVG-5354</t>
  </si>
  <si>
    <t>TVG-5355</t>
  </si>
  <si>
    <t>TVG-5356</t>
  </si>
  <si>
    <t>TVG-5357</t>
  </si>
  <si>
    <t>TVG-5358</t>
  </si>
  <si>
    <t>TVG-5359</t>
  </si>
  <si>
    <t>TVG-5360</t>
  </si>
  <si>
    <t>TVG-5361</t>
  </si>
  <si>
    <t>TVG-5362</t>
  </si>
  <si>
    <t>TVG-5363</t>
  </si>
  <si>
    <t>TVG-5364</t>
  </si>
  <si>
    <t>TVG-5365</t>
  </si>
  <si>
    <t>TVG-5366</t>
  </si>
  <si>
    <t>TVG-5367</t>
  </si>
  <si>
    <t>TVG-5368</t>
  </si>
  <si>
    <t>TVG-5369</t>
  </si>
  <si>
    <t>TVG-5370</t>
  </si>
  <si>
    <t>TVG-5371</t>
  </si>
  <si>
    <t>TVG-5372</t>
  </si>
  <si>
    <t>TVG-5373</t>
  </si>
  <si>
    <t>TVG-5374</t>
  </si>
  <si>
    <t>TVG-5375</t>
  </si>
  <si>
    <t>TVG-5376</t>
  </si>
  <si>
    <t>TVG-5377</t>
  </si>
  <si>
    <t>TVG-5378</t>
  </si>
  <si>
    <t>TVG-5379</t>
  </si>
  <si>
    <t>TVG-5380</t>
  </si>
  <si>
    <t>TVG-5381</t>
  </si>
  <si>
    <t>TVG-5382</t>
  </si>
  <si>
    <t>TVG-5383</t>
  </si>
  <si>
    <t>TVG-5384</t>
  </si>
  <si>
    <t>TVG-5385</t>
  </si>
  <si>
    <t>TVG-5386</t>
  </si>
  <si>
    <t>TVG-5387</t>
  </si>
  <si>
    <t>TVG-5388</t>
  </si>
  <si>
    <t>TVG-5389</t>
  </si>
  <si>
    <t>TVG-5390</t>
  </si>
  <si>
    <t>TVG-5391</t>
  </si>
  <si>
    <t>TVG-5392</t>
  </si>
  <si>
    <t>TVG-5393</t>
  </si>
  <si>
    <t>TVG-5394</t>
  </si>
  <si>
    <t>TVG-5395</t>
  </si>
  <si>
    <t>TVG-5396</t>
  </si>
  <si>
    <t>TVG-5397</t>
  </si>
  <si>
    <t>TVG-5398</t>
  </si>
  <si>
    <t>TVG-5399</t>
  </si>
  <si>
    <t>TVG-5400</t>
  </si>
  <si>
    <t>TVG-5401</t>
  </si>
  <si>
    <t>TVG-5402</t>
  </si>
  <si>
    <t>TVG-5403</t>
  </si>
  <si>
    <t>TVG-5404</t>
  </si>
  <si>
    <t>TVG-5405</t>
  </si>
  <si>
    <t>TVG-5406</t>
  </si>
  <si>
    <t>TVG-5407</t>
  </si>
  <si>
    <t>TVG-5408</t>
  </si>
  <si>
    <t>TVG-5409</t>
  </si>
  <si>
    <t>TVG-5410</t>
  </si>
  <si>
    <t>TVG-5411</t>
  </si>
  <si>
    <t>TVG-5412</t>
  </si>
  <si>
    <t>TVG-5413</t>
  </si>
  <si>
    <t>TVG-5414</t>
  </si>
  <si>
    <t>TVG-5415</t>
  </si>
  <si>
    <t>TVG-5416</t>
  </si>
  <si>
    <t>TVG-5417</t>
  </si>
  <si>
    <t>TVG-5418</t>
  </si>
  <si>
    <t>TVG-5419</t>
  </si>
  <si>
    <t>TVG-5420</t>
  </si>
  <si>
    <t>TVG-5421</t>
  </si>
  <si>
    <t>TVG-5422</t>
  </si>
  <si>
    <t>TVG-5423</t>
  </si>
  <si>
    <t>TVG-5424</t>
  </si>
  <si>
    <t>TVG-5425</t>
  </si>
  <si>
    <t>TVG-5426</t>
  </si>
  <si>
    <t>TVG-5427</t>
  </si>
  <si>
    <t>TVG-5428</t>
  </si>
  <si>
    <t>TVG-5429</t>
  </si>
  <si>
    <t>TVG-5430</t>
  </si>
  <si>
    <t>TVG-5431</t>
  </si>
  <si>
    <t>TVG-5432</t>
  </si>
  <si>
    <t>TVG-5433</t>
  </si>
  <si>
    <t>TVG-5434</t>
  </si>
  <si>
    <t>TVG-5435</t>
  </si>
  <si>
    <t>TVG-5436</t>
  </si>
  <si>
    <t>TVG-5437</t>
  </si>
  <si>
    <t>TVG-5438</t>
  </si>
  <si>
    <t>TVG-5439</t>
  </si>
  <si>
    <t>TVG-5440</t>
  </si>
  <si>
    <t>TVG-5441</t>
  </si>
  <si>
    <t>TVG-5442</t>
  </si>
  <si>
    <t>TVG-5443</t>
  </si>
  <si>
    <t>TVG-5444</t>
  </si>
  <si>
    <t>TVG-5445</t>
  </si>
  <si>
    <t>TVG-5446</t>
  </si>
  <si>
    <t>TVG-5447</t>
  </si>
  <si>
    <t>TVG-5448</t>
  </si>
  <si>
    <t>TVG-5449</t>
  </si>
  <si>
    <t>TVG-5450</t>
  </si>
  <si>
    <t>TVG-5451</t>
  </si>
  <si>
    <t>TVG-5452</t>
  </si>
  <si>
    <t>TVG-5453</t>
  </si>
  <si>
    <t>TVG-5454</t>
  </si>
  <si>
    <t>TVG-5455</t>
  </si>
  <si>
    <t>TVG-5456</t>
  </si>
  <si>
    <t>TVG-5457</t>
  </si>
  <si>
    <t>TVG-5458</t>
  </si>
  <si>
    <t>TVG-5459</t>
  </si>
  <si>
    <t>TVG-5460</t>
  </si>
  <si>
    <t>TVG-5461</t>
  </si>
  <si>
    <t>TVG-5462</t>
  </si>
  <si>
    <t>TVG-5463</t>
  </si>
  <si>
    <t>TVG-5464</t>
  </si>
  <si>
    <t>TVG-5465</t>
  </si>
  <si>
    <t>TVG-5466</t>
  </si>
  <si>
    <t>TVG-5467</t>
  </si>
  <si>
    <t>TVG-5468</t>
  </si>
  <si>
    <t>TVG-5469</t>
  </si>
  <si>
    <t>TVG-5470</t>
  </si>
  <si>
    <t>TVG-5471</t>
  </si>
  <si>
    <t>TVG-5472</t>
  </si>
  <si>
    <t>TVG-5473</t>
  </si>
  <si>
    <t>TVG-5474</t>
  </si>
  <si>
    <t>TVG-5475</t>
  </si>
  <si>
    <t>TVG-5476</t>
  </si>
  <si>
    <t>TVG-5477</t>
  </si>
  <si>
    <t>TVG-5478</t>
  </si>
  <si>
    <t>TVG-5479</t>
  </si>
  <si>
    <t>TVG-5480</t>
  </si>
  <si>
    <t>TVG-5481</t>
  </si>
  <si>
    <t>TVG-5482</t>
  </si>
  <si>
    <t>TVG-5483</t>
  </si>
  <si>
    <t>TVG-5484</t>
  </si>
  <si>
    <t>TVG-5485</t>
  </si>
  <si>
    <t>TVG-5486</t>
  </si>
  <si>
    <t>TVG-5487</t>
  </si>
  <si>
    <t>TVG-5488</t>
  </si>
  <si>
    <t>TVG-5489</t>
  </si>
  <si>
    <t>TVG-5490</t>
  </si>
  <si>
    <t>TVG-5491</t>
  </si>
  <si>
    <t>TVG-5492</t>
  </si>
  <si>
    <t>TVG-5493</t>
  </si>
  <si>
    <t>TVG-5494</t>
  </si>
  <si>
    <t>TVG-5495</t>
  </si>
  <si>
    <t>TVG-5496</t>
  </si>
  <si>
    <t>TVG-5497</t>
  </si>
  <si>
    <t>TVG-5498</t>
  </si>
  <si>
    <t>TVG-5499</t>
  </si>
  <si>
    <t>TVG-5500</t>
  </si>
  <si>
    <t>TVG-5501</t>
  </si>
  <si>
    <t>TVG-5502</t>
  </si>
  <si>
    <t>TVG-5503</t>
  </si>
  <si>
    <t>TVG-5504</t>
  </si>
  <si>
    <t>TVG-5505</t>
  </si>
  <si>
    <t>TVG-5506</t>
  </si>
  <si>
    <t>TVG-5507</t>
  </si>
  <si>
    <t>TVG-5508</t>
  </si>
  <si>
    <t>TVG-5509</t>
  </si>
  <si>
    <t>TVG-5510</t>
  </si>
  <si>
    <t>TVG-5511</t>
  </si>
  <si>
    <t>TVG-5512</t>
  </si>
  <si>
    <t>TVG-5513</t>
  </si>
  <si>
    <t>TVG-5514</t>
  </si>
  <si>
    <t>TVG-5515</t>
  </si>
  <si>
    <t>TVG-5516</t>
  </si>
  <si>
    <t>TVG-5517</t>
  </si>
  <si>
    <t>TVG-5518</t>
  </si>
  <si>
    <t>TVG-5519</t>
  </si>
  <si>
    <t>TVG-5520</t>
  </si>
  <si>
    <t>TVG-5521</t>
  </si>
  <si>
    <t>TVG-5522</t>
  </si>
  <si>
    <t>TVG-5523</t>
  </si>
  <si>
    <t>TVG-5524</t>
  </si>
  <si>
    <t>TVG-5525</t>
  </si>
  <si>
    <t>TVG-5526</t>
  </si>
  <si>
    <t>TVG-5527</t>
  </si>
  <si>
    <t>TVG-5528</t>
  </si>
  <si>
    <t>TVG-5529</t>
  </si>
  <si>
    <t>TVG-5530</t>
  </si>
  <si>
    <t>TVG-5531</t>
  </si>
  <si>
    <t>TVG-5532</t>
  </si>
  <si>
    <t>TVG-5533</t>
  </si>
  <si>
    <t>TVG-5534</t>
  </si>
  <si>
    <t>TVG-5535</t>
  </si>
  <si>
    <t>TVG-5536</t>
  </si>
  <si>
    <t>TVG-5537</t>
  </si>
  <si>
    <t>TVG-5538</t>
  </si>
  <si>
    <t>TVG-5539</t>
  </si>
  <si>
    <t>TVG-5540</t>
  </si>
  <si>
    <t>TVG-5541</t>
  </si>
  <si>
    <t>TVG-5542</t>
  </si>
  <si>
    <t>TVG-5543</t>
  </si>
  <si>
    <t>TVG-5544</t>
  </si>
  <si>
    <t>TVG-5545</t>
  </si>
  <si>
    <t>TVG-5546</t>
  </si>
  <si>
    <t>TVG-5547</t>
  </si>
  <si>
    <t>TVG-5548</t>
  </si>
  <si>
    <t>TVG-5549</t>
  </si>
  <si>
    <t>TVG-5550</t>
  </si>
  <si>
    <t>TVG-5551</t>
  </si>
  <si>
    <t>TVG-5552</t>
  </si>
  <si>
    <t>TVG-5553</t>
  </si>
  <si>
    <t>TVG-5554</t>
  </si>
  <si>
    <t>TVG-5555</t>
  </si>
  <si>
    <t>TVG-5556</t>
  </si>
  <si>
    <t>TVG-5557</t>
  </si>
  <si>
    <t>TVG-5558</t>
  </si>
  <si>
    <t>TVG-5559</t>
  </si>
  <si>
    <t>TVG-5560</t>
  </si>
  <si>
    <t>TVG-5561</t>
  </si>
  <si>
    <t>TVG-5562</t>
  </si>
  <si>
    <t>TVG-5563</t>
  </si>
  <si>
    <t>TVG-5564</t>
  </si>
  <si>
    <t>TVG-5565</t>
  </si>
  <si>
    <t>TVG-5566</t>
  </si>
  <si>
    <t>TVG-5567</t>
  </si>
  <si>
    <t>TVG-5568</t>
  </si>
  <si>
    <t>TVG-5569</t>
  </si>
  <si>
    <t>TVG-5570</t>
  </si>
  <si>
    <t>TVG-5571</t>
  </si>
  <si>
    <t>TVG-5572</t>
  </si>
  <si>
    <t>TVG-5573</t>
  </si>
  <si>
    <t>TVG-5574</t>
  </si>
  <si>
    <t>TVG-5575</t>
  </si>
  <si>
    <t>TVG-5576</t>
  </si>
  <si>
    <t>TVG-5577</t>
  </si>
  <si>
    <t>TVG-5578</t>
  </si>
  <si>
    <t>TVG-5579</t>
  </si>
  <si>
    <t>TVG-5580</t>
  </si>
  <si>
    <t>TVG-5581</t>
  </si>
  <si>
    <t>TVG-5582</t>
  </si>
  <si>
    <t>TVG-5583</t>
  </si>
  <si>
    <t>TVG-5584</t>
  </si>
  <si>
    <t>TVG-5585</t>
  </si>
  <si>
    <t>TVG-5586</t>
  </si>
  <si>
    <t>TVG-5587</t>
  </si>
  <si>
    <t>TVG-5588</t>
  </si>
  <si>
    <t>TVG-5589</t>
  </si>
  <si>
    <t>TVG-5590</t>
  </si>
  <si>
    <t>TVG-5591</t>
  </si>
  <si>
    <t>TVG-5592</t>
  </si>
  <si>
    <t>TVG-5593</t>
  </si>
  <si>
    <t>TVG-5594</t>
  </si>
  <si>
    <t>TVG-5595</t>
  </si>
  <si>
    <t>TVG-5596</t>
  </si>
  <si>
    <t>TVG-5597</t>
  </si>
  <si>
    <t>TVG-5598</t>
  </si>
  <si>
    <t>TVG-5599</t>
  </si>
  <si>
    <t>TVG-5600</t>
  </si>
  <si>
    <t>TVG-5601</t>
  </si>
  <si>
    <t>TVG-5602</t>
  </si>
  <si>
    <t>TVG-5603</t>
  </si>
  <si>
    <t>TVG-5604</t>
  </si>
  <si>
    <t>TVG-5605</t>
  </si>
  <si>
    <t>TVG-5606</t>
  </si>
  <si>
    <t>TVG-5607</t>
  </si>
  <si>
    <t>TVG-5608</t>
  </si>
  <si>
    <t>TVG-5609</t>
  </si>
  <si>
    <t>TVG-5610</t>
  </si>
  <si>
    <t>TVG-5611</t>
  </si>
  <si>
    <t>TVG-5612</t>
  </si>
  <si>
    <t>TVG-5613</t>
  </si>
  <si>
    <t>TVG-5614</t>
  </si>
  <si>
    <t>TVG-5615</t>
  </si>
  <si>
    <t>TVG-5616</t>
  </si>
  <si>
    <t>TVG-5617</t>
  </si>
  <si>
    <t>TVG-5618</t>
  </si>
  <si>
    <t>TVG-5619</t>
  </si>
  <si>
    <t>TVG-5620</t>
  </si>
  <si>
    <t>TVG-5621</t>
  </si>
  <si>
    <t>TVG-5622</t>
  </si>
  <si>
    <t>TVG-5623</t>
  </si>
  <si>
    <t>TVG-5624</t>
  </si>
  <si>
    <t>TVG-5625</t>
  </si>
  <si>
    <t>TVG-5626</t>
  </si>
  <si>
    <t>TVG-5627</t>
  </si>
  <si>
    <t>TVG-5628</t>
  </si>
  <si>
    <t>TVG-5629</t>
  </si>
  <si>
    <t>TVG-5630</t>
  </si>
  <si>
    <t>TVG-5631</t>
  </si>
  <si>
    <t>TVG-5632</t>
  </si>
  <si>
    <t>TVG-5633</t>
  </si>
  <si>
    <t>TVG-5634</t>
  </si>
  <si>
    <t>TVG-5635</t>
  </si>
  <si>
    <t>TVG-5636</t>
  </si>
  <si>
    <t>TVG-5637</t>
  </si>
  <si>
    <t>TVG-5638</t>
  </si>
  <si>
    <t>TVG-5639</t>
  </si>
  <si>
    <t>TVG-5640</t>
  </si>
  <si>
    <t>TVG-5641</t>
  </si>
  <si>
    <t>TVG-5642</t>
  </si>
  <si>
    <t>TVG-5643</t>
  </si>
  <si>
    <t>TVG-5644</t>
  </si>
  <si>
    <t>TVG-5645</t>
  </si>
  <si>
    <t>TVG-5646</t>
  </si>
  <si>
    <t>TVG-5647</t>
  </si>
  <si>
    <t>TVG-5648</t>
  </si>
  <si>
    <t>TVG-5649</t>
  </si>
  <si>
    <t>TVG-5650</t>
  </si>
  <si>
    <t>TVG-5651</t>
  </si>
  <si>
    <t>TVG-5652</t>
  </si>
  <si>
    <t>TVG-5653</t>
  </si>
  <si>
    <t>TVG-5654</t>
  </si>
  <si>
    <t>TVG-5655</t>
  </si>
  <si>
    <t>TVG-5656</t>
  </si>
  <si>
    <t>TVG-5657</t>
  </si>
  <si>
    <t>TVG-5658</t>
  </si>
  <si>
    <t>TVG-5659</t>
  </si>
  <si>
    <t>TVG-5660</t>
  </si>
  <si>
    <t>TVG-5661</t>
  </si>
  <si>
    <t>TVG-5662</t>
  </si>
  <si>
    <t>TVG-5663</t>
  </si>
  <si>
    <t>TVG-5664</t>
  </si>
  <si>
    <t>TVG-5665</t>
  </si>
  <si>
    <t>TVG-5666</t>
  </si>
  <si>
    <t>TVG-5667</t>
  </si>
  <si>
    <t>TVG-5668</t>
  </si>
  <si>
    <t>TVG-5669</t>
  </si>
  <si>
    <t>TVG-5670</t>
  </si>
  <si>
    <t>TVG-5671</t>
  </si>
  <si>
    <t>TVG-5672</t>
  </si>
  <si>
    <t>TVG-5673</t>
  </si>
  <si>
    <t>TVG-5674</t>
  </si>
  <si>
    <t>TVG-5675</t>
  </si>
  <si>
    <t>TVG-5676</t>
  </si>
  <si>
    <t>TVG-5677</t>
  </si>
  <si>
    <t>TVG-5678</t>
  </si>
  <si>
    <t>TVG-5679</t>
  </si>
  <si>
    <t>TVG-5680</t>
  </si>
  <si>
    <t>TVG-5681</t>
  </si>
  <si>
    <t>TVG-5682</t>
  </si>
  <si>
    <t>TVG-5683</t>
  </si>
  <si>
    <t>TVG-5684</t>
  </si>
  <si>
    <t>TVG-5685</t>
  </si>
  <si>
    <t>TVG-5686</t>
  </si>
  <si>
    <t>TVG-5687</t>
  </si>
  <si>
    <t>TVG-5688</t>
  </si>
  <si>
    <t>TVG-5689</t>
  </si>
  <si>
    <t>TVG-5690</t>
  </si>
  <si>
    <t>TVG-5691</t>
  </si>
  <si>
    <t>TVG-5692</t>
  </si>
  <si>
    <t>TVG-5693</t>
  </si>
  <si>
    <t>TVG-5694</t>
  </si>
  <si>
    <t>TVG-5695</t>
  </si>
  <si>
    <t>TVG-5696</t>
  </si>
  <si>
    <t>TVG-5697</t>
  </si>
  <si>
    <t>TVG-5698</t>
  </si>
  <si>
    <t>TVG-5699</t>
  </si>
  <si>
    <t>TVG-5700</t>
  </si>
  <si>
    <t>TVG-5701</t>
  </si>
  <si>
    <t>TVG-5702</t>
  </si>
  <si>
    <t>TVG-5703</t>
  </si>
  <si>
    <t>TVG-5704</t>
  </si>
  <si>
    <t>TVG-5705</t>
  </si>
  <si>
    <t>TVG-5706</t>
  </si>
  <si>
    <t>TVG-5707</t>
  </si>
  <si>
    <t>TVG-5708</t>
  </si>
  <si>
    <t>TVG-5709</t>
  </si>
  <si>
    <t>TVG-5710</t>
  </si>
  <si>
    <t>TVG-5711</t>
  </si>
  <si>
    <t>TVG-5712</t>
  </si>
  <si>
    <t>TVG-5713</t>
  </si>
  <si>
    <t>TVG-5714</t>
  </si>
  <si>
    <t>TVG-5715</t>
  </si>
  <si>
    <t>TVG-5716</t>
  </si>
  <si>
    <t>TVG-5717</t>
  </si>
  <si>
    <t>TVG-5718</t>
  </si>
  <si>
    <t>TVG-5719</t>
  </si>
  <si>
    <t>TVG-5720</t>
  </si>
  <si>
    <t>TVG-5721</t>
  </si>
  <si>
    <t>TVG-5722</t>
  </si>
  <si>
    <t>TVG-5723</t>
  </si>
  <si>
    <t>TVG-5724</t>
  </si>
  <si>
    <t>TVG-5725</t>
  </si>
  <si>
    <t>TVG-5726</t>
  </si>
  <si>
    <t>TVG-5727</t>
  </si>
  <si>
    <t>TVG-5728</t>
  </si>
  <si>
    <t>TVG-5729</t>
  </si>
  <si>
    <t>TVG-5730</t>
  </si>
  <si>
    <t>TVG-5731</t>
  </si>
  <si>
    <t>TVG-5732</t>
  </si>
  <si>
    <t>TVG-5733</t>
  </si>
  <si>
    <t>TVG-5734</t>
  </si>
  <si>
    <t>TVG-5735</t>
  </si>
  <si>
    <t>TVG-5736</t>
  </si>
  <si>
    <t>TVG-5737</t>
  </si>
  <si>
    <t>TVG-5738</t>
  </si>
  <si>
    <t>TVG-5739</t>
  </si>
  <si>
    <t>TVG-5740</t>
  </si>
  <si>
    <t>TVG-5741</t>
  </si>
  <si>
    <t>TVG-5742</t>
  </si>
  <si>
    <t>TVG-5743</t>
  </si>
  <si>
    <t>TVG-5744</t>
  </si>
  <si>
    <t>TVG-5745</t>
  </si>
  <si>
    <t>TVG-5746</t>
  </si>
  <si>
    <t>TVG-5747</t>
  </si>
  <si>
    <t>TVG-5748</t>
  </si>
  <si>
    <t>TVG-5749</t>
  </si>
  <si>
    <t>TVG-5750</t>
  </si>
  <si>
    <t>TVG-5751</t>
  </si>
  <si>
    <t>TVG-5752</t>
  </si>
  <si>
    <t>TVG-5753</t>
  </si>
  <si>
    <t>TVG-5754</t>
  </si>
  <si>
    <t>TVG-5755</t>
  </si>
  <si>
    <t>TVG-5756</t>
  </si>
  <si>
    <t>TVG-5757</t>
  </si>
  <si>
    <t>TVG-5758</t>
  </si>
  <si>
    <t>TVG-5759</t>
  </si>
  <si>
    <t>TVG-5760</t>
  </si>
  <si>
    <t>TVG-5761</t>
  </si>
  <si>
    <t>TVG-5762</t>
  </si>
  <si>
    <t>TVG-5763</t>
  </si>
  <si>
    <t>TVG-5764</t>
  </si>
  <si>
    <t>TVG-5765</t>
  </si>
  <si>
    <t>TVG-5766</t>
  </si>
  <si>
    <t>TVG-5767</t>
  </si>
  <si>
    <t>TVG-5768</t>
  </si>
  <si>
    <t>TVG-5769</t>
  </si>
  <si>
    <t>TVG-5770</t>
  </si>
  <si>
    <t>TVG-5771</t>
  </si>
  <si>
    <t>TVG-5772</t>
  </si>
  <si>
    <t>TVG-5773</t>
  </si>
  <si>
    <t>TVG-5774</t>
  </si>
  <si>
    <t>TVG-5775</t>
  </si>
  <si>
    <t>TVG-5776</t>
  </si>
  <si>
    <t>TVG-5777</t>
  </si>
  <si>
    <t>TVG-5778</t>
  </si>
  <si>
    <t>TVG-5779</t>
  </si>
  <si>
    <t>TVG-5780</t>
  </si>
  <si>
    <t>TVG-5781</t>
  </si>
  <si>
    <t>TVG-5782</t>
  </si>
  <si>
    <t>TVG-5783</t>
  </si>
  <si>
    <t>TVG-5784</t>
  </si>
  <si>
    <t>TVG-5785</t>
  </si>
  <si>
    <t>TVG-5786</t>
  </si>
  <si>
    <t>TVG-5787</t>
  </si>
  <si>
    <t>TVG-5788</t>
  </si>
  <si>
    <t>TVG-5789</t>
  </si>
  <si>
    <t>TVG-5790</t>
  </si>
  <si>
    <t>TVG-5791</t>
  </si>
  <si>
    <t>TVG-5792</t>
  </si>
  <si>
    <t>TVG-5793</t>
  </si>
  <si>
    <t>TVG-5794</t>
  </si>
  <si>
    <t>TVG-5795</t>
  </si>
  <si>
    <t>TVG-5796</t>
  </si>
  <si>
    <t>TVG-5797</t>
  </si>
  <si>
    <t>TVG-5798</t>
  </si>
  <si>
    <t>TVG-5799</t>
  </si>
  <si>
    <t>TVG-5800</t>
  </si>
  <si>
    <t>TVG-5801</t>
  </si>
  <si>
    <t>TVG-5802</t>
  </si>
  <si>
    <t>TVG-5803</t>
  </si>
  <si>
    <t>TVG-5804</t>
  </si>
  <si>
    <t>TVG-5805</t>
  </si>
  <si>
    <t>TVG-5806</t>
  </si>
  <si>
    <t>TVG-5807</t>
  </si>
  <si>
    <t>TVG-5808</t>
  </si>
  <si>
    <t>TVG-5809</t>
  </si>
  <si>
    <t>TVG-5810</t>
  </si>
  <si>
    <t>TVG-5811</t>
  </si>
  <si>
    <t>TVG-5812</t>
  </si>
  <si>
    <t>TVG-5813</t>
  </si>
  <si>
    <t>TVG-5814</t>
  </si>
  <si>
    <t>TVG-5815</t>
  </si>
  <si>
    <t>TVG-5816</t>
  </si>
  <si>
    <t>TVG-5817</t>
  </si>
  <si>
    <t>TVG-5818</t>
  </si>
  <si>
    <t>TVG-5819</t>
  </si>
  <si>
    <t>TVG-5820</t>
  </si>
  <si>
    <t>TVG-5821</t>
  </si>
  <si>
    <t>TVG-5822</t>
  </si>
  <si>
    <t>TVG-5823</t>
  </si>
  <si>
    <t>TVG-5824</t>
  </si>
  <si>
    <t>TVG-5825</t>
  </si>
  <si>
    <t>TVG-5826</t>
  </si>
  <si>
    <t>TVG-5827</t>
  </si>
  <si>
    <t>TVG-5828</t>
  </si>
  <si>
    <t>TVG-5829</t>
  </si>
  <si>
    <t>TVG-5830</t>
  </si>
  <si>
    <t>TVG-5831</t>
  </si>
  <si>
    <t>TVG-5832</t>
  </si>
  <si>
    <t>TVG-5833</t>
  </si>
  <si>
    <t>TVG-5834</t>
  </si>
  <si>
    <t>TVG-5835</t>
  </si>
  <si>
    <t>TVG-5836</t>
  </si>
  <si>
    <t>TVG-5837</t>
  </si>
  <si>
    <t>TVG-5838</t>
  </si>
  <si>
    <t>TVG-5839</t>
  </si>
  <si>
    <t>TVG-5840</t>
  </si>
  <si>
    <t>TVG-5841</t>
  </si>
  <si>
    <t>TVG-5842</t>
  </si>
  <si>
    <t>TVG-5843</t>
  </si>
  <si>
    <t>TVG-5844</t>
  </si>
  <si>
    <t>TVG-5845</t>
  </si>
  <si>
    <t>TVG-5846</t>
  </si>
  <si>
    <t>TVG-5847</t>
  </si>
  <si>
    <t>TVG-5848</t>
  </si>
  <si>
    <t>TVG-5849</t>
  </si>
  <si>
    <t>TVG-5850</t>
  </si>
  <si>
    <t>TVG-5851</t>
  </si>
  <si>
    <t>TVG-5852</t>
  </si>
  <si>
    <t>TVG-5853</t>
  </si>
  <si>
    <t>TVG-5854</t>
  </si>
  <si>
    <t>TVG-5855</t>
  </si>
  <si>
    <t>TVG-5856</t>
  </si>
  <si>
    <t>TVG-5857</t>
  </si>
  <si>
    <t>TVG-5858</t>
  </si>
  <si>
    <t>TVG-5859</t>
  </si>
  <si>
    <t>TVG-5860</t>
  </si>
  <si>
    <t>TVG-5861</t>
  </si>
  <si>
    <t>TVG-5862</t>
  </si>
  <si>
    <t>TVG-5863</t>
  </si>
  <si>
    <t>TVG-5864</t>
  </si>
  <si>
    <t>TVG-5865</t>
  </si>
  <si>
    <t>TVG-5866</t>
  </si>
  <si>
    <t>TVG-5867</t>
  </si>
  <si>
    <t>TVG-5868</t>
  </si>
  <si>
    <t>TVG-5869</t>
  </si>
  <si>
    <t>TVG-5870</t>
  </si>
  <si>
    <t>TVG-5871</t>
  </si>
  <si>
    <t>TVG-5872</t>
  </si>
  <si>
    <t>TVG-5873</t>
  </si>
  <si>
    <t>TVG-5874</t>
  </si>
  <si>
    <t>TVG-5875</t>
  </si>
  <si>
    <t>TVG-5876</t>
  </si>
  <si>
    <t>TVG-5877</t>
  </si>
  <si>
    <t>TVG-5878</t>
  </si>
  <si>
    <t>TVG-5879</t>
  </si>
  <si>
    <t>TVG-5880</t>
  </si>
  <si>
    <t>TVG-5881</t>
  </si>
  <si>
    <t>TVG-5882</t>
  </si>
  <si>
    <t>TVG-5883</t>
  </si>
  <si>
    <t>TVG-5884</t>
  </si>
  <si>
    <t>TVG-5885</t>
  </si>
  <si>
    <t>TVG-5886</t>
  </si>
  <si>
    <t>TVG-5887</t>
  </si>
  <si>
    <t>TVG-5888</t>
  </si>
  <si>
    <t>TVG-5889</t>
  </si>
  <si>
    <t>TVG-5890</t>
  </si>
  <si>
    <t>TVG-5891</t>
  </si>
  <si>
    <t>TVG-5892</t>
  </si>
  <si>
    <t>TVG-5893</t>
  </si>
  <si>
    <t>TVG-5894</t>
  </si>
  <si>
    <t>TVG-5895</t>
  </si>
  <si>
    <t>TVG-5896</t>
  </si>
  <si>
    <t>TVG-5897</t>
  </si>
  <si>
    <t>TVG-5898</t>
  </si>
  <si>
    <t>TVG-5899</t>
  </si>
  <si>
    <t>TVG-5900</t>
  </si>
  <si>
    <t>TVG-5901</t>
  </si>
  <si>
    <t>TVG-5902</t>
  </si>
  <si>
    <t>TVG-5903</t>
  </si>
  <si>
    <t>TVG-5904</t>
  </si>
  <si>
    <t>TVG-5905</t>
  </si>
  <si>
    <t>TVG-5906</t>
  </si>
  <si>
    <t>TVG-5907</t>
  </si>
  <si>
    <t>TVG-5908</t>
  </si>
  <si>
    <t>TVG-5909</t>
  </si>
  <si>
    <t>TVG-5910</t>
  </si>
  <si>
    <t>TVG-5911</t>
  </si>
  <si>
    <t>TVG-5912</t>
  </si>
  <si>
    <t>TVG-5913</t>
  </si>
  <si>
    <t>TVG-5914</t>
  </si>
  <si>
    <t>TVG-5915</t>
  </si>
  <si>
    <t>TVG-5916</t>
  </si>
  <si>
    <t>TVG-5917</t>
  </si>
  <si>
    <t>TVG-5918</t>
  </si>
  <si>
    <t>TVG-5919</t>
  </si>
  <si>
    <t>TVG-5920</t>
  </si>
  <si>
    <t>TVG-5921</t>
  </si>
  <si>
    <t>TVG-5922</t>
  </si>
  <si>
    <t>TVG-5923</t>
  </si>
  <si>
    <t>TVG-5924</t>
  </si>
  <si>
    <t>TVG-5925</t>
  </si>
  <si>
    <t>TVG-5926</t>
  </si>
  <si>
    <t>TVG-5927</t>
  </si>
  <si>
    <t>TVG-5928</t>
  </si>
  <si>
    <t>TVG-5929</t>
  </si>
  <si>
    <t>TVG-5930</t>
  </si>
  <si>
    <t>TVG-5931</t>
  </si>
  <si>
    <t>TVG-5932</t>
  </si>
  <si>
    <t>TVG-5933</t>
  </si>
  <si>
    <t>TVG-5934</t>
  </si>
  <si>
    <t>TVG-5935</t>
  </si>
  <si>
    <t>TVG-5936</t>
  </si>
  <si>
    <t>TVG-5937</t>
  </si>
  <si>
    <t>TVG-5938</t>
  </si>
  <si>
    <t>TVG-5939</t>
  </si>
  <si>
    <t>TVG-5940</t>
  </si>
  <si>
    <t>TVG-5941</t>
  </si>
  <si>
    <t>TVG-5942</t>
  </si>
  <si>
    <t>TVG-5943</t>
  </si>
  <si>
    <t>TVG-5944</t>
  </si>
  <si>
    <t>TVG-5945</t>
  </si>
  <si>
    <t>TVG-5946</t>
  </si>
  <si>
    <t>TVG-5947</t>
  </si>
  <si>
    <t>TVG-5948</t>
  </si>
  <si>
    <t>TVG-5949</t>
  </si>
  <si>
    <t>TVG-5950</t>
  </si>
  <si>
    <t>TVG-5951</t>
  </si>
  <si>
    <t>TVG-5952</t>
  </si>
  <si>
    <t>TVG-5953</t>
  </si>
  <si>
    <t>TVG-5954</t>
  </si>
  <si>
    <t>TVG-5955</t>
  </si>
  <si>
    <t>TVG-5956</t>
  </si>
  <si>
    <t>TVG-5957</t>
  </si>
  <si>
    <t>TVG-5958</t>
  </si>
  <si>
    <t>TVG-5959</t>
  </si>
  <si>
    <t>TVG-5960</t>
  </si>
  <si>
    <t>TVG-5961</t>
  </si>
  <si>
    <t>TVG-5962</t>
  </si>
  <si>
    <t>TVG-5963</t>
  </si>
  <si>
    <t>TVG-5964</t>
  </si>
  <si>
    <t>TVG-5965</t>
  </si>
  <si>
    <t>TVG-5966</t>
  </si>
  <si>
    <t>TVG-5967</t>
  </si>
  <si>
    <t>TVG-5968</t>
  </si>
  <si>
    <t>TVG-5969</t>
  </si>
  <si>
    <t>TVG-5970</t>
  </si>
  <si>
    <t>TVG-5971</t>
  </si>
  <si>
    <t>TVG-5972</t>
  </si>
  <si>
    <t>TVG-5973</t>
  </si>
  <si>
    <t>TVG-5974</t>
  </si>
  <si>
    <t>TVG-5975</t>
  </si>
  <si>
    <t>TVG-5976</t>
  </si>
  <si>
    <t>TVG-5977</t>
  </si>
  <si>
    <t>TVG-5978</t>
  </si>
  <si>
    <t>TVG-5979</t>
  </si>
  <si>
    <t>TVG-5980</t>
  </si>
  <si>
    <t>TVG-5981</t>
  </si>
  <si>
    <t>TVG-5982</t>
  </si>
  <si>
    <t>TVG-5983</t>
  </si>
  <si>
    <t>TVG-5984</t>
  </si>
  <si>
    <t>TVG-5985</t>
  </si>
  <si>
    <t>TVG-5986</t>
  </si>
  <si>
    <t>TVG-5987</t>
  </si>
  <si>
    <t>TVG-5988</t>
  </si>
  <si>
    <t>TVG-5989</t>
  </si>
  <si>
    <t>TVG-5990</t>
  </si>
  <si>
    <t>TVG-5991</t>
  </si>
  <si>
    <t>TVG-5992</t>
  </si>
  <si>
    <t>TVG-5993</t>
  </si>
  <si>
    <t>TVG-5994</t>
  </si>
  <si>
    <t>TVG-5995</t>
  </si>
  <si>
    <t>TVG-5996</t>
  </si>
  <si>
    <t>TVG-5997</t>
  </si>
  <si>
    <t>TVG-5998</t>
  </si>
  <si>
    <t>TVG-5999</t>
  </si>
  <si>
    <t>TVG-6000</t>
  </si>
  <si>
    <t>TVG-6001</t>
  </si>
  <si>
    <t>TVG-6002</t>
  </si>
  <si>
    <t>TVG-6003</t>
  </si>
  <si>
    <t>TVG-6004</t>
  </si>
  <si>
    <t>TVG-6005</t>
  </si>
  <si>
    <t>TVG-6006</t>
  </si>
  <si>
    <t>TVG-6007</t>
  </si>
  <si>
    <t>TVG-6008</t>
  </si>
  <si>
    <t>TVG-6009</t>
  </si>
  <si>
    <t>TVG-6010</t>
  </si>
  <si>
    <t>TVG-6011</t>
  </si>
  <si>
    <t>TVG-6012</t>
  </si>
  <si>
    <t>TVG-6013</t>
  </si>
  <si>
    <t>TVG-6014</t>
  </si>
  <si>
    <t>TVG-6015</t>
  </si>
  <si>
    <t>TVG-6016</t>
  </si>
  <si>
    <t>TVG-6017</t>
  </si>
  <si>
    <t>TVG-6018</t>
  </si>
  <si>
    <t>TVG-6019</t>
  </si>
  <si>
    <t>TVG-6020</t>
  </si>
  <si>
    <t>TVG-6021</t>
  </si>
  <si>
    <t>TVG-6022</t>
  </si>
  <si>
    <t>TVG-6023</t>
  </si>
  <si>
    <t>TVG-6024</t>
  </si>
  <si>
    <t>TVG-6025</t>
  </si>
  <si>
    <t>TVG-6026</t>
  </si>
  <si>
    <t>TVG-6027</t>
  </si>
  <si>
    <t>TVG-6028</t>
  </si>
  <si>
    <t>TVG-6029</t>
  </si>
  <si>
    <t>TVG-6030</t>
  </si>
  <si>
    <t>TVG-6031</t>
  </si>
  <si>
    <t>TVG-6032</t>
  </si>
  <si>
    <t>TVG-6033</t>
  </si>
  <si>
    <t>TVG-6034</t>
  </si>
  <si>
    <t>TVG-6035</t>
  </si>
  <si>
    <t>TVG-6036</t>
  </si>
  <si>
    <t>TVG-6037</t>
  </si>
  <si>
    <t>TVG-6038</t>
  </si>
  <si>
    <t>TVG-6039</t>
  </si>
  <si>
    <t>TVG-6040</t>
  </si>
  <si>
    <t>TVG-6041</t>
  </si>
  <si>
    <t>TVG-6042</t>
  </si>
  <si>
    <t>TVG-6043</t>
  </si>
  <si>
    <t>TVG-6044</t>
  </si>
  <si>
    <t>TVG-6045</t>
  </si>
  <si>
    <t>TVG-6046</t>
  </si>
  <si>
    <t>TVG-6047</t>
  </si>
  <si>
    <t>TVG-6048</t>
  </si>
  <si>
    <t>TVG-6049</t>
  </si>
  <si>
    <t>TVG-6050</t>
  </si>
  <si>
    <t>TVG-6051</t>
  </si>
  <si>
    <t>TVG-6052</t>
  </si>
  <si>
    <t>TVG-6053</t>
  </si>
  <si>
    <t>TVG-6054</t>
  </si>
  <si>
    <t>TVG-6055</t>
  </si>
  <si>
    <t>TVG-6056</t>
  </si>
  <si>
    <t>TVG-6057</t>
  </si>
  <si>
    <t>TVG-6058</t>
  </si>
  <si>
    <t>TVG-6059</t>
  </si>
  <si>
    <t>TVG-6060</t>
  </si>
  <si>
    <t>TVG-6061</t>
  </si>
  <si>
    <t>TVG-6062</t>
  </si>
  <si>
    <t>TVG-6063</t>
  </si>
  <si>
    <t>TVG-6064</t>
  </si>
  <si>
    <t>TVG-6065</t>
  </si>
  <si>
    <t>TVG-6066</t>
  </si>
  <si>
    <t>TVG-6067</t>
  </si>
  <si>
    <t>TVG-6068</t>
  </si>
  <si>
    <t>TVG-6069</t>
  </si>
  <si>
    <t>TVG-6070</t>
  </si>
  <si>
    <t>TVG-6071</t>
  </si>
  <si>
    <t>TVG-6072</t>
  </si>
  <si>
    <t>TVG-6073</t>
  </si>
  <si>
    <t>TVG-6074</t>
  </si>
  <si>
    <t>TVG-6075</t>
  </si>
  <si>
    <t>TVG-6076</t>
  </si>
  <si>
    <t>TVG-6077</t>
  </si>
  <si>
    <t>TVG-6078</t>
  </si>
  <si>
    <t>TVG-6079</t>
  </si>
  <si>
    <t>TVG-6080</t>
  </si>
  <si>
    <t>TVG-6081</t>
  </si>
  <si>
    <t>TVG-6082</t>
  </si>
  <si>
    <t>TVG-6083</t>
  </si>
  <si>
    <t>TVG-6084</t>
  </si>
  <si>
    <t>TVG-6085</t>
  </si>
  <si>
    <t>TVG-6086</t>
  </si>
  <si>
    <t>TVG-6087</t>
  </si>
  <si>
    <t>TVG-6088</t>
  </si>
  <si>
    <t>TVG-6089</t>
  </si>
  <si>
    <t>TVG-6090</t>
  </si>
  <si>
    <t>TVG-6091</t>
  </si>
  <si>
    <t>TVG-6092</t>
  </si>
  <si>
    <t>TVG-6093</t>
  </si>
  <si>
    <t>TVG-6094</t>
  </si>
  <si>
    <t>TVG-6095</t>
  </si>
  <si>
    <t>TVG-6096</t>
  </si>
  <si>
    <t>TVG-6097</t>
  </si>
  <si>
    <t>TVG-6098</t>
  </si>
  <si>
    <t>TVG-6099</t>
  </si>
  <si>
    <t>TVG-6100</t>
  </si>
  <si>
    <t>TVG-6101</t>
  </si>
  <si>
    <t>TVG-6102</t>
  </si>
  <si>
    <t>TVG-6103</t>
  </si>
  <si>
    <t>TVG-6104</t>
  </si>
  <si>
    <t>TVG-6105</t>
  </si>
  <si>
    <t>TVG-6106</t>
  </si>
  <si>
    <t>TVG-6107</t>
  </si>
  <si>
    <t>TVG-6108</t>
  </si>
  <si>
    <t>TVG-6109</t>
  </si>
  <si>
    <t>TVG-6110</t>
  </si>
  <si>
    <t>TVG-6111</t>
  </si>
  <si>
    <t>TVG-6112</t>
  </si>
  <si>
    <t>TVG-6113</t>
  </si>
  <si>
    <t>TVG-6114</t>
  </si>
  <si>
    <t>TVG-6115</t>
  </si>
  <si>
    <t>TVG-6116</t>
  </si>
  <si>
    <t>TVG-6117</t>
  </si>
  <si>
    <t>TVG-6118</t>
  </si>
  <si>
    <t>TVG-6119</t>
  </si>
  <si>
    <t>TVG-6120</t>
  </si>
  <si>
    <t>TVG-6121</t>
  </si>
  <si>
    <t>TVG-6122</t>
  </si>
  <si>
    <t>TVG-6123</t>
  </si>
  <si>
    <t>TVG-6124</t>
  </si>
  <si>
    <t>TVG-6125</t>
  </si>
  <si>
    <t>TVG-6126</t>
  </si>
  <si>
    <t>TVG-6127</t>
  </si>
  <si>
    <t>TVG-6128</t>
  </si>
  <si>
    <t>TVG-6129</t>
  </si>
  <si>
    <t>TVG-6130</t>
  </si>
  <si>
    <t>TVG-6131</t>
  </si>
  <si>
    <t>TVG-6132</t>
  </si>
  <si>
    <t>TVG-6133</t>
  </si>
  <si>
    <t>TVG-6134</t>
  </si>
  <si>
    <t>TVG-6135</t>
  </si>
  <si>
    <t>TVG-6136</t>
  </si>
  <si>
    <t>TVG-6137</t>
  </si>
  <si>
    <t>TVG-6138</t>
  </si>
  <si>
    <t>TVG-6139</t>
  </si>
  <si>
    <t>TVG-6140</t>
  </si>
  <si>
    <t>TVG-6141</t>
  </si>
  <si>
    <t>TVG-6142</t>
  </si>
  <si>
    <t>TVG-6143</t>
  </si>
  <si>
    <t>TVG-6144</t>
  </si>
  <si>
    <t>TVG-6145</t>
  </si>
  <si>
    <t>TVG-6146</t>
  </si>
  <si>
    <t>TVG-6147</t>
  </si>
  <si>
    <t>TVG-6148</t>
  </si>
  <si>
    <t>TVG-6149</t>
  </si>
  <si>
    <t>TVG-6150</t>
  </si>
  <si>
    <t>TVG-6151</t>
  </si>
  <si>
    <t>TVG-6152</t>
  </si>
  <si>
    <t>TVG-6153</t>
  </si>
  <si>
    <t>TVG-6154</t>
  </si>
  <si>
    <t>TVG-6155</t>
  </si>
  <si>
    <t>TVG-6156</t>
  </si>
  <si>
    <t>TVG-6157</t>
  </si>
  <si>
    <t>TVG-6158</t>
  </si>
  <si>
    <t>TVG-6159</t>
  </si>
  <si>
    <t>TVG-6160</t>
  </si>
  <si>
    <t>TVG-6161</t>
  </si>
  <si>
    <t>TVG-6162</t>
  </si>
  <si>
    <t>TVG-6163</t>
  </si>
  <si>
    <t>TVG-6164</t>
  </si>
  <si>
    <t>TVG-6165</t>
  </si>
  <si>
    <t>TVG-6166</t>
  </si>
  <si>
    <t>TVG-6167</t>
  </si>
  <si>
    <t>TVG-6168</t>
  </si>
  <si>
    <t>TVG-6169</t>
  </si>
  <si>
    <t>TVG-6170</t>
  </si>
  <si>
    <t>TVG-6171</t>
  </si>
  <si>
    <t>TVG-6172</t>
  </si>
  <si>
    <t>TVG-6173</t>
  </si>
  <si>
    <t>TVG-6174</t>
  </si>
  <si>
    <t>TVG-6175</t>
  </si>
  <si>
    <t>TVG-6176</t>
  </si>
  <si>
    <t>TVG-6177</t>
  </si>
  <si>
    <t>TVG-6178</t>
  </si>
  <si>
    <t>TVG-6179</t>
  </si>
  <si>
    <t>TVG-6180</t>
  </si>
  <si>
    <t>TVG-6181</t>
  </si>
  <si>
    <t>TVG-6182</t>
  </si>
  <si>
    <t>TVG-6183</t>
  </si>
  <si>
    <t>TVG-6184</t>
  </si>
  <si>
    <t>TVG-6185</t>
  </si>
  <si>
    <t>TVG-6186</t>
  </si>
  <si>
    <t>TVG-6187</t>
  </si>
  <si>
    <t>TVG-6188</t>
  </si>
  <si>
    <t>TVG-6189</t>
  </si>
  <si>
    <t>TVG-6190</t>
  </si>
  <si>
    <t>TVG-6191</t>
  </si>
  <si>
    <t>TVG-6192</t>
  </si>
  <si>
    <t>TVG-6193</t>
  </si>
  <si>
    <t>TVG-6194</t>
  </si>
  <si>
    <t>TVG-6195</t>
  </si>
  <si>
    <t>TVG-6196</t>
  </si>
  <si>
    <t>TVG-6197</t>
  </si>
  <si>
    <t>TVG-6198</t>
  </si>
  <si>
    <t>TVG-6199</t>
  </si>
  <si>
    <t>TVG-6200</t>
  </si>
  <si>
    <t>TVG-6201</t>
  </si>
  <si>
    <t>TVG-6202</t>
  </si>
  <si>
    <t>TVG-6203</t>
  </si>
  <si>
    <t>TVG-6204</t>
  </si>
  <si>
    <t>TVG-6205</t>
  </si>
  <si>
    <t>TVG-6206</t>
  </si>
  <si>
    <t>TVG-6207</t>
  </si>
  <si>
    <t>TVG-6208</t>
  </si>
  <si>
    <t>TVG-6209</t>
  </si>
  <si>
    <t>TVG-6210</t>
  </si>
  <si>
    <t>TVG-6211</t>
  </si>
  <si>
    <t>TVG-6212</t>
  </si>
  <si>
    <t>TVG-6213</t>
  </si>
  <si>
    <t>TVG-6214</t>
  </si>
  <si>
    <t>TVG-6215</t>
  </si>
  <si>
    <t>TVG-6216</t>
  </si>
  <si>
    <t>TVG-6217</t>
  </si>
  <si>
    <t>TVG-6218</t>
  </si>
  <si>
    <t>TVG-6219</t>
  </si>
  <si>
    <t>TVG-6220</t>
  </si>
  <si>
    <t>TVG-6221</t>
  </si>
  <si>
    <t>TVG-6222</t>
  </si>
  <si>
    <t>TVG-6223</t>
  </si>
  <si>
    <t>TVG-6224</t>
  </si>
  <si>
    <t>TVG-6225</t>
  </si>
  <si>
    <t>TVG-6226</t>
  </si>
  <si>
    <t>TVG-6227</t>
  </si>
  <si>
    <t>TVG-6228</t>
  </si>
  <si>
    <t>TVG-6229</t>
  </si>
  <si>
    <t>TVG-6230</t>
  </si>
  <si>
    <t>TVG-6231</t>
  </si>
  <si>
    <t>TVG-6232</t>
  </si>
  <si>
    <t>TVG-6233</t>
  </si>
  <si>
    <t>TVG-6234</t>
  </si>
  <si>
    <t>TVG-6235</t>
  </si>
  <si>
    <t>TVG-6236</t>
  </si>
  <si>
    <t>TVG-6237</t>
  </si>
  <si>
    <t>TVG-6238</t>
  </si>
  <si>
    <t>TVG-6239</t>
  </si>
  <si>
    <t>TVG-6240</t>
  </si>
  <si>
    <t>TVG-6241</t>
  </si>
  <si>
    <t>TVG-6242</t>
  </si>
  <si>
    <t>TVG-6243</t>
  </si>
  <si>
    <t>Q.TA'</t>
  </si>
  <si>
    <t>TVG-8500</t>
  </si>
  <si>
    <t>TVG-8501</t>
  </si>
  <si>
    <t>TVG-8502</t>
  </si>
  <si>
    <t>TVG-8503</t>
  </si>
  <si>
    <t>TVG-8504</t>
  </si>
  <si>
    <t>TVG-8505</t>
  </si>
  <si>
    <t>TVG-8506</t>
  </si>
  <si>
    <t>TVG-8507</t>
  </si>
  <si>
    <t>TVG-8508</t>
  </si>
  <si>
    <t>TVG-8509</t>
  </si>
  <si>
    <t>TVG-8510</t>
  </si>
  <si>
    <t>TVG-8511</t>
  </si>
  <si>
    <t>TVG-8512</t>
  </si>
  <si>
    <t>TVG-8513</t>
  </si>
  <si>
    <t>TVG-8514</t>
  </si>
  <si>
    <t>TVG-8515</t>
  </si>
  <si>
    <t>TVG-8516</t>
  </si>
  <si>
    <t>TVG-8517</t>
  </si>
  <si>
    <t>TVG-8518</t>
  </si>
  <si>
    <t>TVG-8519</t>
  </si>
  <si>
    <t>TVG-8520</t>
  </si>
  <si>
    <t>TVG-8521</t>
  </si>
  <si>
    <t>TVG-8522</t>
  </si>
  <si>
    <t>TVG-8523</t>
  </si>
  <si>
    <t># Ordini</t>
  </si>
  <si>
    <t>DD</t>
  </si>
  <si>
    <t>DC</t>
  </si>
  <si>
    <t>DB</t>
  </si>
  <si>
    <t>DA</t>
  </si>
  <si>
    <t>CD</t>
  </si>
  <si>
    <t>CC</t>
  </si>
  <si>
    <t>CB</t>
  </si>
  <si>
    <t>CA</t>
  </si>
  <si>
    <t>BD</t>
  </si>
  <si>
    <t>BC</t>
  </si>
  <si>
    <t>BB</t>
  </si>
  <si>
    <t>BA</t>
  </si>
  <si>
    <t>AD</t>
  </si>
  <si>
    <t>AC</t>
  </si>
  <si>
    <t>AB</t>
  </si>
  <si>
    <t>AA</t>
  </si>
  <si>
    <t>Bicchieri</t>
  </si>
  <si>
    <t>Pizzette</t>
  </si>
  <si>
    <t>Birra</t>
  </si>
  <si>
    <t>Cocacola</t>
  </si>
  <si>
    <t>Quantità per persona</t>
  </si>
  <si>
    <t>Prezzo</t>
  </si>
  <si>
    <t>Cibo</t>
  </si>
  <si>
    <t>Ospiti</t>
  </si>
  <si>
    <t>Quantità</t>
  </si>
  <si>
    <t>Totale</t>
  </si>
  <si>
    <t>Fee</t>
  </si>
  <si>
    <t>STORICO ORDINI</t>
  </si>
  <si>
    <t># ORDINE</t>
  </si>
  <si>
    <t>MODELLO</t>
  </si>
  <si>
    <t>CILINDRATA</t>
  </si>
  <si>
    <t>EMAIL</t>
  </si>
  <si>
    <t>daniela.ansani@gmail.com</t>
  </si>
  <si>
    <t>lalerio.vundini@gmail.com</t>
  </si>
  <si>
    <t>giuseppe.favari@gmail.com</t>
  </si>
  <si>
    <t>matteo.landi@gmail.com</t>
  </si>
  <si>
    <t>giulio.primis@gmail.com</t>
  </si>
  <si>
    <t>federica.meni@gmail.com</t>
  </si>
  <si>
    <t>siria.lessio@gmail.com</t>
  </si>
  <si>
    <t>costanza.bigatti@gmail.com</t>
  </si>
  <si>
    <t>marco.rossi@gmail.com</t>
  </si>
  <si>
    <t>roberto.falcucci@gmail.com</t>
  </si>
  <si>
    <t>olivia.gusso@gmail.com</t>
  </si>
  <si>
    <t>elisa.covassi@gmail.com</t>
  </si>
  <si>
    <t>fabo.girgentini@gmail.com</t>
  </si>
  <si>
    <t>lorenzo.matterhorn@gmail.com</t>
  </si>
  <si>
    <t>alfonso.falconeri@gmail.com</t>
  </si>
  <si>
    <t>michele.scotto@gmail.com</t>
  </si>
  <si>
    <t>INIZIALI</t>
  </si>
  <si>
    <t>MAIUSCOLO</t>
  </si>
  <si>
    <t>DANIELA</t>
  </si>
  <si>
    <t>LALERIO</t>
  </si>
  <si>
    <t>GIUSEPPE</t>
  </si>
  <si>
    <t>MATTEO</t>
  </si>
  <si>
    <t>GIULIO</t>
  </si>
  <si>
    <t>FEDERICA</t>
  </si>
  <si>
    <t>SIRIA</t>
  </si>
  <si>
    <t>COSTANZA</t>
  </si>
  <si>
    <t>MARCO</t>
  </si>
  <si>
    <t>ROBERTO</t>
  </si>
  <si>
    <t>OLIVIA</t>
  </si>
  <si>
    <t>ELISA</t>
  </si>
  <si>
    <t>FABO</t>
  </si>
  <si>
    <t>LORENZO</t>
  </si>
  <si>
    <t>ALFONSO</t>
  </si>
  <si>
    <t>MICHELE</t>
  </si>
  <si>
    <t>MESE</t>
  </si>
  <si>
    <t>TOTALE</t>
  </si>
  <si>
    <t>VARIAZIONE</t>
  </si>
  <si>
    <t>Media</t>
  </si>
  <si>
    <t>VERSIONE</t>
  </si>
  <si>
    <t>TIPO AZIENDA</t>
  </si>
  <si>
    <t>Media fatturato per ordine</t>
  </si>
  <si>
    <t>% COMM.</t>
  </si>
  <si>
    <t>TOT. COMM.</t>
  </si>
  <si>
    <t>QUANTITA'</t>
  </si>
  <si>
    <t># ORDINI</t>
  </si>
  <si>
    <t>MEDIA IMPORTO</t>
  </si>
  <si>
    <t>RANKING</t>
  </si>
  <si>
    <t>Etichette di riga</t>
  </si>
  <si>
    <t>Totale complessivo</t>
  </si>
  <si>
    <t>gen</t>
  </si>
  <si>
    <t>feb</t>
  </si>
  <si>
    <t>mar</t>
  </si>
  <si>
    <t>apr</t>
  </si>
  <si>
    <t>mag</t>
  </si>
  <si>
    <t>giu</t>
  </si>
  <si>
    <t>lug</t>
  </si>
  <si>
    <t>Somma di IMPORTO</t>
  </si>
  <si>
    <t>Somma di TOT. COMM.</t>
  </si>
  <si>
    <t>Somma di IMPORTO2</t>
  </si>
  <si>
    <t>Conteggio di ORDINE</t>
  </si>
  <si>
    <t>Articoli</t>
  </si>
  <si>
    <t>Ranking</t>
  </si>
  <si>
    <t>% Ordini per ranking</t>
  </si>
  <si>
    <t>AVRC</t>
  </si>
  <si>
    <t>BAG</t>
  </si>
  <si>
    <t>EB06</t>
  </si>
  <si>
    <t>EB07</t>
  </si>
  <si>
    <t>EB08</t>
  </si>
  <si>
    <t>GKLM</t>
  </si>
  <si>
    <t>KLM</t>
  </si>
  <si>
    <t>COG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</si>
</sst>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-* #,##0.00\ &quot;€&quot;_-;\-* #,##0.00\ &quot;€&quot;_-;_-* &quot;-&quot;??\ &quot;€&quot;_-;_-@_-"/>
  </numFmts>
  <fonts count="15">
    <font>
      <sz val="11"/>
      <color theme="1"/>
      <name val="Montserrat"/>
      <family val="2"/>
    </font>
    <font>
      <sz val="8"/>
      <name val="Montserrat"/>
      <family val="2"/>
    </font>
    <font>
      <sz val="11"/>
      <color theme="1"/>
      <name val="Montserrat"/>
      <family val="2"/>
    </font>
    <font>
      <b/>
      <sz val="11"/>
      <color rgb="FF3F3F3F"/>
      <name val="Montserrat"/>
      <family val="2"/>
    </font>
    <font>
      <sz val="11"/>
      <color theme="0"/>
      <name val="Montserrat"/>
      <family val="2"/>
    </font>
    <font>
      <b/>
      <sz val="20"/>
      <color theme="0"/>
      <name val="Montserrat"/>
    </font>
    <font>
      <b/>
      <sz val="11"/>
      <color theme="1"/>
      <name val="Montserrat"/>
    </font>
    <font>
      <b/>
      <sz val="11"/>
      <color rgb="FF00B050"/>
      <name val="Montserrat"/>
    </font>
    <font>
      <b/>
      <sz val="11"/>
      <color theme="5"/>
      <name val="Montserrat"/>
    </font>
    <font>
      <b/>
      <sz val="11"/>
      <color rgb="FFFF0000"/>
      <name val="Montserrat"/>
    </font>
    <font>
      <b/>
      <sz val="14"/>
      <color theme="1"/>
      <name val="Montserrat"/>
    </font>
    <font>
      <b/>
      <sz val="11"/>
      <color rgb="FF7030A0"/>
      <name val="Montserrat"/>
    </font>
    <font>
      <b/>
      <sz val="11"/>
      <color rgb="FF0070C0"/>
      <name val="Montserrat"/>
    </font>
    <font>
      <sz val="11"/>
      <name val="Montserrat"/>
    </font>
    <font>
      <sz val="11"/>
      <color theme="0"/>
      <name val="Montserrat"/>
    </font>
  </fonts>
  <fills count="7">
    <fill>
      <patternFill patternType="none"/>
    </fill>
    <fill>
      <patternFill patternType="gray125"/>
    </fill>
    <fill>
      <patternFill patternType="solid">
        <fgColor rgb="FFF2F2F2"/>
      </patternFill>
    </fill>
    <fill>
      <patternFill patternType="solid">
        <fgColor theme="4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39997558519241921"/>
        <bgColor indexed="65"/>
      </patternFill>
    </fill>
  </fills>
  <borders count="3">
    <border>
      <left/>
      <right/>
      <top/>
      <bottom/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8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3" fillId="2" borderId="1" applyNumberFormat="0" applyAlignment="0" applyProtection="0"/>
    <xf numFmtId="0" fontId="4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6" borderId="0" applyNumberFormat="0" applyBorder="0" applyAlignment="0" applyProtection="0"/>
  </cellStyleXfs>
  <cellXfs count="36">
    <xf numFmtId="0" fontId="0" fillId="0" borderId="0" xfId="0"/>
    <xf numFmtId="14" fontId="0" fillId="0" borderId="0" xfId="0" applyNumberFormat="1"/>
    <xf numFmtId="44" fontId="0" fillId="0" borderId="0" xfId="0" applyNumberFormat="1"/>
    <xf numFmtId="44" fontId="0" fillId="0" borderId="0" xfId="1" applyFont="1"/>
    <xf numFmtId="2" fontId="0" fillId="0" borderId="0" xfId="0" applyNumberFormat="1"/>
    <xf numFmtId="0" fontId="4" fillId="3" borderId="0" xfId="4"/>
    <xf numFmtId="0" fontId="5" fillId="3" borderId="0" xfId="4" applyFont="1" applyAlignment="1">
      <alignment horizontal="left" indent="1"/>
    </xf>
    <xf numFmtId="1" fontId="0" fillId="0" borderId="0" xfId="0" applyNumberFormat="1"/>
    <xf numFmtId="9" fontId="0" fillId="0" borderId="0" xfId="2" applyFont="1"/>
    <xf numFmtId="44" fontId="3" fillId="2" borderId="1" xfId="3" applyNumberFormat="1"/>
    <xf numFmtId="0" fontId="2" fillId="4" borderId="0" xfId="5"/>
    <xf numFmtId="44" fontId="3" fillId="2" borderId="1" xfId="1" applyFont="1" applyFill="1" applyBorder="1"/>
    <xf numFmtId="0" fontId="2" fillId="4" borderId="0" xfId="5" applyAlignment="1">
      <alignment horizontal="center"/>
    </xf>
    <xf numFmtId="0" fontId="6" fillId="0" borderId="0" xfId="0" applyFont="1"/>
    <xf numFmtId="0" fontId="0" fillId="0" borderId="0" xfId="0" quotePrefix="1" applyAlignment="1">
      <alignment horizontal="right"/>
    </xf>
    <xf numFmtId="0" fontId="6" fillId="0" borderId="0" xfId="0" quotePrefix="1" applyFont="1"/>
    <xf numFmtId="0" fontId="9" fillId="0" borderId="0" xfId="0" quotePrefix="1" applyFont="1"/>
    <xf numFmtId="0" fontId="8" fillId="0" borderId="0" xfId="0" applyFont="1"/>
    <xf numFmtId="0" fontId="10" fillId="0" borderId="0" xfId="0" applyFont="1"/>
    <xf numFmtId="0" fontId="7" fillId="0" borderId="0" xfId="0" applyFont="1"/>
    <xf numFmtId="0" fontId="11" fillId="0" borderId="0" xfId="0" applyFont="1"/>
    <xf numFmtId="0" fontId="12" fillId="0" borderId="0" xfId="0" applyFont="1"/>
    <xf numFmtId="3" fontId="0" fillId="0" borderId="0" xfId="1" applyNumberFormat="1" applyFont="1"/>
    <xf numFmtId="0" fontId="13" fillId="0" borderId="0" xfId="0" applyFont="1"/>
    <xf numFmtId="0" fontId="14" fillId="0" borderId="0" xfId="0" applyFont="1"/>
    <xf numFmtId="44" fontId="13" fillId="0" borderId="0" xfId="1" applyFont="1"/>
    <xf numFmtId="44" fontId="13" fillId="0" borderId="0" xfId="1" quotePrefix="1" applyFont="1"/>
    <xf numFmtId="0" fontId="2" fillId="5" borderId="2" xfId="6" applyBorder="1"/>
    <xf numFmtId="0" fontId="2" fillId="6" borderId="0" xfId="7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0" fontId="0" fillId="0" borderId="0" xfId="0" applyNumberFormat="1"/>
    <xf numFmtId="44" fontId="0" fillId="0" borderId="0" xfId="0" applyNumberFormat="1" applyAlignment="1">
      <alignment horizontal="left" indent="1"/>
    </xf>
    <xf numFmtId="0" fontId="4" fillId="3" borderId="0" xfId="4" applyAlignment="1">
      <alignment horizontal="center" vertical="center" textRotation="90"/>
    </xf>
    <xf numFmtId="0" fontId="4" fillId="3" borderId="0" xfId="4" applyAlignment="1">
      <alignment horizontal="center"/>
    </xf>
  </cellXfs>
  <cellStyles count="8">
    <cellStyle name="20% - Colore 1" xfId="6" builtinId="30"/>
    <cellStyle name="40% - Colore 1" xfId="5" builtinId="31"/>
    <cellStyle name="60% - Colore 1" xfId="7" builtinId="32"/>
    <cellStyle name="Colore 1" xfId="4" builtinId="29" customBuiltin="1"/>
    <cellStyle name="Normale" xfId="0" builtinId="0"/>
    <cellStyle name="Output" xfId="3" builtinId="21"/>
    <cellStyle name="Percentuale" xfId="2" builtinId="5"/>
    <cellStyle name="Valuta" xfId="1" builtinId="4"/>
  </cellStyles>
  <dxfs count="18">
    <dxf>
      <numFmt numFmtId="0" formatCode="General"/>
    </dxf>
    <dxf>
      <font>
        <b val="0"/>
        <strike val="0"/>
        <outline val="0"/>
        <shadow val="0"/>
        <u val="none"/>
        <vertAlign val="baseline"/>
        <sz val="11"/>
        <color auto="1"/>
        <name val="Montserrat"/>
        <scheme val="none"/>
      </font>
    </dxf>
    <dxf>
      <numFmt numFmtId="0" formatCode="General"/>
    </dxf>
    <dxf>
      <numFmt numFmtId="0" formatCode="General"/>
    </dxf>
    <dxf>
      <numFmt numFmtId="1" formatCode="0"/>
    </dxf>
    <dxf>
      <numFmt numFmtId="34" formatCode="_-* #,##0.00\ &quot;€&quot;_-;\-* #,##0.00\ &quot;€&quot;_-;_-* &quot;-&quot;??\ &quot;€&quot;_-;_-@_-"/>
    </dxf>
    <dxf>
      <numFmt numFmtId="34" formatCode="_-* #,##0.00\ &quot;€&quot;_-;\-* #,##0.00\ &quot;€&quot;_-;_-* &quot;-&quot;??\ &quot;€&quot;_-;_-@_-"/>
    </dxf>
    <dxf>
      <numFmt numFmtId="34" formatCode="_-* #,##0.00\ &quot;€&quot;_-;\-* #,##0.00\ &quot;€&quot;_-;_-* &quot;-&quot;??\ &quot;€&quot;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Montserrat"/>
        <family val="2"/>
        <scheme val="none"/>
      </font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" formatCode="0"/>
    </dxf>
    <dxf>
      <numFmt numFmtId="19" formatCode="dd/mm/yyyy"/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FABD2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ex Lanaro" refreshedDate="44312.800885648147" createdVersion="7" refreshedVersion="7" minRefreshableVersion="3" recordCount="6243" xr:uid="{ED3B5534-FAA6-4252-96EB-B7787D31D843}">
  <cacheSource type="worksheet">
    <worksheetSource name="tbStoricoOrdini"/>
  </cacheSource>
  <cacheFields count="19">
    <cacheField name="DATA" numFmtId="14">
      <sharedItems containsSemiMixedTypes="0" containsNonDate="0" containsDate="1" containsString="0" minDate="2020-01-01T00:00:00" maxDate="2020-07-02T00:00:00" count="7">
        <d v="2020-01-01T00:00:00"/>
        <d v="2020-02-01T00:00:00"/>
        <d v="2020-03-01T00:00:00"/>
        <d v="2020-04-01T00:00:00"/>
        <d v="2020-05-01T00:00:00"/>
        <d v="2020-06-01T00:00:00"/>
        <d v="2020-07-01T00:00:00"/>
      </sharedItems>
      <fieldGroup par="18" base="0">
        <rangePr groupBy="days" startDate="2020-01-01T00:00:00" endDate="2020-07-02T00:00:00"/>
        <groupItems count="368">
          <s v="&lt;01/01/2020"/>
          <s v="01-gen"/>
          <s v="02-gen"/>
          <s v="03-gen"/>
          <s v="04-gen"/>
          <s v="05-gen"/>
          <s v="06-gen"/>
          <s v="07-gen"/>
          <s v="08-gen"/>
          <s v="09-gen"/>
          <s v="10-gen"/>
          <s v="11-gen"/>
          <s v="12-gen"/>
          <s v="13-gen"/>
          <s v="14-gen"/>
          <s v="15-gen"/>
          <s v="16-gen"/>
          <s v="17-gen"/>
          <s v="18-gen"/>
          <s v="19-gen"/>
          <s v="20-gen"/>
          <s v="21-gen"/>
          <s v="22-gen"/>
          <s v="23-gen"/>
          <s v="24-gen"/>
          <s v="25-gen"/>
          <s v="26-gen"/>
          <s v="27-gen"/>
          <s v="28-gen"/>
          <s v="29-gen"/>
          <s v="30-gen"/>
          <s v="31-gen"/>
          <s v="01-feb"/>
          <s v="02-feb"/>
          <s v="03-feb"/>
          <s v="04-feb"/>
          <s v="05-feb"/>
          <s v="06-feb"/>
          <s v="07-feb"/>
          <s v="08-feb"/>
          <s v="0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01-mar"/>
          <s v="02-mar"/>
          <s v="03-mar"/>
          <s v="04-mar"/>
          <s v="05-mar"/>
          <s v="06-mar"/>
          <s v="07-mar"/>
          <s v="08-mar"/>
          <s v="0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01-apr"/>
          <s v="02-apr"/>
          <s v="03-apr"/>
          <s v="04-apr"/>
          <s v="05-apr"/>
          <s v="06-apr"/>
          <s v="07-apr"/>
          <s v="08-apr"/>
          <s v="0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01-mag"/>
          <s v="02-mag"/>
          <s v="03-mag"/>
          <s v="04-mag"/>
          <s v="05-mag"/>
          <s v="06-mag"/>
          <s v="07-mag"/>
          <s v="08-mag"/>
          <s v="09-mag"/>
          <s v="10-mag"/>
          <s v="11-mag"/>
          <s v="12-mag"/>
          <s v="13-mag"/>
          <s v="14-mag"/>
          <s v="15-mag"/>
          <s v="16-mag"/>
          <s v="17-mag"/>
          <s v="18-mag"/>
          <s v="19-mag"/>
          <s v="20-mag"/>
          <s v="21-mag"/>
          <s v="22-mag"/>
          <s v="23-mag"/>
          <s v="24-mag"/>
          <s v="25-mag"/>
          <s v="26-mag"/>
          <s v="27-mag"/>
          <s v="28-mag"/>
          <s v="29-mag"/>
          <s v="30-mag"/>
          <s v="31-mag"/>
          <s v="01-giu"/>
          <s v="02-giu"/>
          <s v="03-giu"/>
          <s v="04-giu"/>
          <s v="05-giu"/>
          <s v="06-giu"/>
          <s v="07-giu"/>
          <s v="08-giu"/>
          <s v="09-giu"/>
          <s v="10-giu"/>
          <s v="11-giu"/>
          <s v="12-giu"/>
          <s v="13-giu"/>
          <s v="14-giu"/>
          <s v="15-giu"/>
          <s v="16-giu"/>
          <s v="17-giu"/>
          <s v="18-giu"/>
          <s v="19-giu"/>
          <s v="20-giu"/>
          <s v="21-giu"/>
          <s v="22-giu"/>
          <s v="23-giu"/>
          <s v="24-giu"/>
          <s v="25-giu"/>
          <s v="26-giu"/>
          <s v="27-giu"/>
          <s v="28-giu"/>
          <s v="29-giu"/>
          <s v="30-giu"/>
          <s v="01-lug"/>
          <s v="02-lug"/>
          <s v="03-lug"/>
          <s v="04-lug"/>
          <s v="05-lug"/>
          <s v="06-lug"/>
          <s v="07-lug"/>
          <s v="08-lug"/>
          <s v="09-lug"/>
          <s v="10-lug"/>
          <s v="11-lug"/>
          <s v="12-lug"/>
          <s v="13-lug"/>
          <s v="14-lug"/>
          <s v="15-lug"/>
          <s v="16-lug"/>
          <s v="17-lug"/>
          <s v="18-lug"/>
          <s v="19-lug"/>
          <s v="20-lug"/>
          <s v="21-lug"/>
          <s v="22-lug"/>
          <s v="23-lug"/>
          <s v="24-lug"/>
          <s v="25-lug"/>
          <s v="26-lug"/>
          <s v="27-lug"/>
          <s v="28-lug"/>
          <s v="29-lug"/>
          <s v="30-lug"/>
          <s v="31-lug"/>
          <s v="01-ago"/>
          <s v="02-ago"/>
          <s v="03-ago"/>
          <s v="04-ago"/>
          <s v="05-ago"/>
          <s v="06-ago"/>
          <s v="07-ago"/>
          <s v="08-ago"/>
          <s v="09-ago"/>
          <s v="10-ago"/>
          <s v="11-ago"/>
          <s v="12-ago"/>
          <s v="13-ago"/>
          <s v="14-ago"/>
          <s v="15-ago"/>
          <s v="16-ago"/>
          <s v="17-ago"/>
          <s v="18-ago"/>
          <s v="19-ago"/>
          <s v="20-ago"/>
          <s v="21-ago"/>
          <s v="22-ago"/>
          <s v="23-ago"/>
          <s v="24-ago"/>
          <s v="25-ago"/>
          <s v="26-ago"/>
          <s v="27-ago"/>
          <s v="28-ago"/>
          <s v="29-ago"/>
          <s v="30-ago"/>
          <s v="31-ago"/>
          <s v="01-set"/>
          <s v="02-set"/>
          <s v="03-set"/>
          <s v="04-set"/>
          <s v="05-set"/>
          <s v="06-set"/>
          <s v="07-set"/>
          <s v="08-set"/>
          <s v="09-set"/>
          <s v="10-set"/>
          <s v="11-set"/>
          <s v="12-set"/>
          <s v="13-set"/>
          <s v="14-set"/>
          <s v="15-set"/>
          <s v="16-set"/>
          <s v="17-set"/>
          <s v="18-set"/>
          <s v="19-set"/>
          <s v="20-set"/>
          <s v="21-set"/>
          <s v="22-set"/>
          <s v="23-set"/>
          <s v="24-set"/>
          <s v="25-set"/>
          <s v="26-set"/>
          <s v="27-set"/>
          <s v="28-set"/>
          <s v="29-set"/>
          <s v="30-set"/>
          <s v="01-ott"/>
          <s v="02-ott"/>
          <s v="03-ott"/>
          <s v="04-ott"/>
          <s v="05-ott"/>
          <s v="06-ott"/>
          <s v="07-ott"/>
          <s v="08-ott"/>
          <s v="09-ott"/>
          <s v="10-ott"/>
          <s v="11-ott"/>
          <s v="12-ott"/>
          <s v="13-ott"/>
          <s v="14-ott"/>
          <s v="15-ott"/>
          <s v="16-ott"/>
          <s v="17-ott"/>
          <s v="18-ott"/>
          <s v="19-ott"/>
          <s v="20-ott"/>
          <s v="21-ott"/>
          <s v="22-ott"/>
          <s v="23-ott"/>
          <s v="24-ott"/>
          <s v="25-ott"/>
          <s v="26-ott"/>
          <s v="27-ott"/>
          <s v="28-ott"/>
          <s v="29-ott"/>
          <s v="30-ott"/>
          <s v="31-ott"/>
          <s v="01-nov"/>
          <s v="02-nov"/>
          <s v="03-nov"/>
          <s v="04-nov"/>
          <s v="05-nov"/>
          <s v="06-nov"/>
          <s v="07-nov"/>
          <s v="08-nov"/>
          <s v="0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01-dic"/>
          <s v="02-dic"/>
          <s v="03-dic"/>
          <s v="04-dic"/>
          <s v="05-dic"/>
          <s v="06-dic"/>
          <s v="07-dic"/>
          <s v="08-dic"/>
          <s v="09-dic"/>
          <s v="10-dic"/>
          <s v="11-dic"/>
          <s v="12-dic"/>
          <s v="13-dic"/>
          <s v="14-dic"/>
          <s v="15-dic"/>
          <s v="16-dic"/>
          <s v="17-dic"/>
          <s v="18-dic"/>
          <s v="19-dic"/>
          <s v="20-dic"/>
          <s v="21-dic"/>
          <s v="22-dic"/>
          <s v="23-dic"/>
          <s v="24-dic"/>
          <s v="25-dic"/>
          <s v="26-dic"/>
          <s v="27-dic"/>
          <s v="28-dic"/>
          <s v="29-dic"/>
          <s v="30-dic"/>
          <s v="31-dic"/>
          <s v="&gt;02/07/2020"/>
        </groupItems>
      </fieldGroup>
    </cacheField>
    <cacheField name="MESE" numFmtId="1">
      <sharedItems containsSemiMixedTypes="0" containsString="0" containsNumber="1" containsInteger="1" minValue="1" maxValue="7"/>
    </cacheField>
    <cacheField name="ORDINE" numFmtId="0">
      <sharedItems/>
    </cacheField>
    <cacheField name="# ORDINE" numFmtId="0">
      <sharedItems/>
    </cacheField>
    <cacheField name="CLIENTE" numFmtId="0">
      <sharedItems count="38">
        <s v="MacLarens's pub Ltd"/>
        <s v="Federtex spa"/>
        <s v="TKR srl"/>
        <s v="Mario rossi snc"/>
        <s v="RTPS srl"/>
        <s v="Erreesse spa"/>
        <s v="De Piris spa"/>
        <s v="Materie plastiche srl"/>
        <s v="Giovanni de Pretis s.r.l."/>
        <s v="Dunder Miffilin Inc."/>
        <s v="Greca Srl"/>
        <s v="Veneta distribuzioni srl"/>
        <s v="Lombarda e F.lli snc"/>
        <s v="GRC spa"/>
        <s v="HelpDesk LTD"/>
        <s v="ItalMecch spa"/>
        <s v="UPDL srl"/>
        <s v="The VBA Guys srl"/>
        <s v="Goliath National Bank Ltd"/>
        <s v="Portals spa"/>
        <s v="SDD srl"/>
        <s v="Previs s.p.a."/>
        <s v="PM srl"/>
        <s v="LVM tech spa"/>
        <s v="EmmeBi s.n.c."/>
        <s v="Q&amp;C snc"/>
        <s v="Parsec &amp; Quanti spa"/>
        <s v="Navite s.r.l."/>
        <s v="Caffè con i titani srl"/>
        <s v="Italferro spa"/>
        <s v="Autogrill snc"/>
        <s v="Riech di Marco Bianchi srl"/>
        <s v="SixSigma srl"/>
        <s v="SSO spa"/>
        <s v="Ecoferr spa"/>
        <s v="Lumatex spa"/>
        <s v="Benissi &amp; Curli snc"/>
        <s v="S.A.P.A. s.r.l."/>
      </sharedItems>
    </cacheField>
    <cacheField name="REGIONE" numFmtId="0">
      <sharedItems/>
    </cacheField>
    <cacheField name="RANKING" numFmtId="0">
      <sharedItems count="10">
        <s v="CC"/>
        <s v="CB"/>
        <s v="DB"/>
        <s v="CD"/>
        <s v="AC"/>
        <s v="BB"/>
        <s v="BC"/>
        <s v="BD"/>
        <s v="AD"/>
        <s v="DA"/>
      </sharedItems>
    </cacheField>
    <cacheField name="ARTICOLO" numFmtId="0">
      <sharedItems count="24">
        <s v="KLM 5000 Medium"/>
        <s v="KLM 5000 Plus"/>
        <s v="KLM 2500 Plus"/>
        <s v="KLM 3000 Plus"/>
        <s v="GKLM 1000"/>
        <s v="GKLM 5000"/>
        <s v="BAG 2500 Plus"/>
        <s v="BAG 2500 Medium"/>
        <s v="BAG 5000"/>
        <s v="BAG 1121 Gold"/>
        <s v="EB08 7500 Premium"/>
        <s v="EB07 5000"/>
        <s v="EB06 3000 Medium"/>
        <s v="EB06 3000 Plus"/>
        <s v="AVRC 2500 Gold"/>
        <s v="AVRC 1000 Silver"/>
        <s v="COGB01 1000"/>
        <s v="COGB02 2000 Medium"/>
        <s v="COGB03 3000 Medium"/>
        <s v="COGB04 4000 Plus"/>
        <s v="COGB05 5000 Silver"/>
        <s v="COGB06 6000 Gold"/>
        <s v="COGB07 7000 Premium"/>
        <s v="COGB08 8000 Premium"/>
      </sharedItems>
    </cacheField>
    <cacheField name="MODELLO" numFmtId="0">
      <sharedItems count="16">
        <s v="KLM"/>
        <s v="GKLM"/>
        <s v="BAG"/>
        <s v="EB08"/>
        <s v="EB07"/>
        <s v="EB06"/>
        <s v="AVRC"/>
        <s v="COG"/>
        <s v="COGB01" u="1"/>
        <s v="COGB02" u="1"/>
        <s v="COGB03" u="1"/>
        <s v="COGB04" u="1"/>
        <s v="COGB05" u="1"/>
        <s v="COGB06" u="1"/>
        <s v="COGB07" u="1"/>
        <s v="COGB08" u="1"/>
      </sharedItems>
    </cacheField>
    <cacheField name="CILINDRATA" numFmtId="0">
      <sharedItems/>
    </cacheField>
    <cacheField name="VERSIONE" numFmtId="0">
      <sharedItems/>
    </cacheField>
    <cacheField name="PREZZO" numFmtId="44">
      <sharedItems containsSemiMixedTypes="0" containsString="0" containsNumber="1" containsInteger="1" minValue="50" maxValue="670" count="20">
        <n v="150"/>
        <n v="175"/>
        <n v="130"/>
        <n v="145"/>
        <n v="50"/>
        <n v="75"/>
        <n v="220"/>
        <n v="210"/>
        <n v="250"/>
        <n v="230"/>
        <n v="180"/>
        <n v="140"/>
        <n v="120"/>
        <n v="500"/>
        <n v="390"/>
        <n v="200"/>
        <n v="240"/>
        <n v="300"/>
        <n v="450"/>
        <n v="670"/>
      </sharedItems>
    </cacheField>
    <cacheField name="QUANTITA'" numFmtId="3">
      <sharedItems containsSemiMixedTypes="0" containsString="0" containsNumber="1" minValue="0" maxValue="5852.126666666667"/>
    </cacheField>
    <cacheField name="AGENTE" numFmtId="0">
      <sharedItems/>
    </cacheField>
    <cacheField name="% COMM." numFmtId="9">
      <sharedItems containsSemiMixedTypes="0" containsString="0" containsNumber="1" minValue="0.03" maxValue="0.1"/>
    </cacheField>
    <cacheField name="IMPORTO" numFmtId="44">
      <sharedItems containsSemiMixedTypes="0" containsString="0" containsNumber="1" containsInteger="1" minValue="0" maxValue="877819"/>
    </cacheField>
    <cacheField name="TOT. COMM." numFmtId="44">
      <sharedItems containsSemiMixedTypes="0" containsString="0" containsNumber="1" minValue="0" maxValue="47687.25"/>
    </cacheField>
    <cacheField name="TOTALE" numFmtId="44">
      <sharedItems containsSemiMixedTypes="0" containsString="0" containsNumber="1" minValue="0" maxValue="921709.95"/>
    </cacheField>
    <cacheField name="Mesi" numFmtId="0" databaseField="0">
      <fieldGroup base="0">
        <rangePr groupBy="months" startDate="2020-01-01T00:00:00" endDate="2020-07-02T00:00:00"/>
        <groupItems count="14">
          <s v="&lt;01/01/2020"/>
          <s v="gen"/>
          <s v="feb"/>
          <s v="mar"/>
          <s v="apr"/>
          <s v="mag"/>
          <s v="giu"/>
          <s v="lug"/>
          <s v="ago"/>
          <s v="set"/>
          <s v="ott"/>
          <s v="nov"/>
          <s v="dic"/>
          <s v="&gt;02/07/2020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243">
  <r>
    <x v="0"/>
    <n v="1"/>
    <s v="TVG-0001"/>
    <s v="0001"/>
    <x v="0"/>
    <s v="NYC"/>
    <x v="0"/>
    <x v="0"/>
    <x v="0"/>
    <s v="5000"/>
    <s v="Medium"/>
    <x v="0"/>
    <n v="713"/>
    <s v="Marco Rossi"/>
    <n v="7.4999999999999997E-2"/>
    <n v="106950"/>
    <n v="8021.25"/>
    <n v="114971.25"/>
  </r>
  <r>
    <x v="0"/>
    <n v="1"/>
    <s v="TVG-0002"/>
    <s v="0002"/>
    <x v="0"/>
    <s v="NYC"/>
    <x v="0"/>
    <x v="0"/>
    <x v="0"/>
    <s v="5000"/>
    <s v="Medium"/>
    <x v="0"/>
    <n v="597"/>
    <s v="Lalerio Vundini"/>
    <n v="0.05"/>
    <n v="89550"/>
    <n v="4477.5"/>
    <n v="94027.5"/>
  </r>
  <r>
    <x v="0"/>
    <n v="1"/>
    <s v="TVG-0003"/>
    <s v="0003"/>
    <x v="0"/>
    <s v="NYC"/>
    <x v="0"/>
    <x v="1"/>
    <x v="0"/>
    <s v="5000"/>
    <s v="Plus"/>
    <x v="1"/>
    <n v="521"/>
    <s v="Lalerio Vundini"/>
    <n v="0.05"/>
    <n v="91175"/>
    <n v="4558.75"/>
    <n v="95733.75"/>
  </r>
  <r>
    <x v="0"/>
    <n v="1"/>
    <s v="TVG-0004"/>
    <s v="0004"/>
    <x v="0"/>
    <s v="NYC"/>
    <x v="0"/>
    <x v="2"/>
    <x v="0"/>
    <s v="2500"/>
    <s v="Plus"/>
    <x v="2"/>
    <n v="989"/>
    <s v="Marco Rossi"/>
    <n v="7.4999999999999997E-2"/>
    <n v="128570"/>
    <n v="9642.75"/>
    <n v="138212.75"/>
  </r>
  <r>
    <x v="0"/>
    <n v="1"/>
    <s v="TVG-0005"/>
    <s v="0005"/>
    <x v="0"/>
    <s v="NYC"/>
    <x v="0"/>
    <x v="3"/>
    <x v="0"/>
    <s v="3000"/>
    <s v="Plus"/>
    <x v="3"/>
    <n v="464"/>
    <s v="Giuseppe Favari"/>
    <n v="0.03"/>
    <n v="67280"/>
    <n v="2018.3999999999999"/>
    <n v="69298.399999999994"/>
  </r>
  <r>
    <x v="0"/>
    <n v="1"/>
    <s v="TVG-0006"/>
    <s v="0006"/>
    <x v="0"/>
    <s v="NYC"/>
    <x v="0"/>
    <x v="3"/>
    <x v="0"/>
    <s v="3000"/>
    <s v="Plus"/>
    <x v="3"/>
    <n v="361"/>
    <s v="Marco Rossi"/>
    <n v="7.4999999999999997E-2"/>
    <n v="52345"/>
    <n v="3925.875"/>
    <n v="56270.875"/>
  </r>
  <r>
    <x v="0"/>
    <n v="1"/>
    <s v="TVG-0007"/>
    <s v="0007"/>
    <x v="0"/>
    <s v="NYC"/>
    <x v="0"/>
    <x v="3"/>
    <x v="0"/>
    <s v="3000"/>
    <s v="Plus"/>
    <x v="3"/>
    <n v="122"/>
    <s v="Lalerio Vundini"/>
    <n v="0.05"/>
    <n v="17690"/>
    <n v="884.5"/>
    <n v="18574.5"/>
  </r>
  <r>
    <x v="0"/>
    <n v="1"/>
    <s v="TVG-0008"/>
    <s v="0008"/>
    <x v="0"/>
    <s v="NYC"/>
    <x v="0"/>
    <x v="4"/>
    <x v="1"/>
    <s v="1000"/>
    <s v=""/>
    <x v="4"/>
    <n v="83"/>
    <s v="Lalerio Vundini"/>
    <n v="0.05"/>
    <n v="4150"/>
    <n v="207.5"/>
    <n v="4357.5"/>
  </r>
  <r>
    <x v="0"/>
    <n v="1"/>
    <s v="TVG-0009"/>
    <s v="0009"/>
    <x v="0"/>
    <s v="NYC"/>
    <x v="0"/>
    <x v="5"/>
    <x v="1"/>
    <s v="5000"/>
    <s v=""/>
    <x v="5"/>
    <n v="719"/>
    <s v="Lalerio Vundini"/>
    <n v="0.05"/>
    <n v="53925"/>
    <n v="2696.25"/>
    <n v="56621.25"/>
  </r>
  <r>
    <x v="0"/>
    <n v="1"/>
    <s v="TVG-0010"/>
    <s v="0010"/>
    <x v="0"/>
    <s v="NYC"/>
    <x v="0"/>
    <x v="6"/>
    <x v="2"/>
    <s v="2500"/>
    <s v="Plus"/>
    <x v="6"/>
    <n v="361"/>
    <s v="Giuseppe Favari"/>
    <n v="0.03"/>
    <n v="79420"/>
    <n v="2382.6"/>
    <n v="81802.600000000006"/>
  </r>
  <r>
    <x v="0"/>
    <n v="1"/>
    <s v="TVG-0011"/>
    <s v="0011"/>
    <x v="0"/>
    <s v="NYC"/>
    <x v="0"/>
    <x v="6"/>
    <x v="2"/>
    <s v="2500"/>
    <s v="Plus"/>
    <x v="6"/>
    <n v="492"/>
    <s v="Marco Rossi"/>
    <n v="7.4999999999999997E-2"/>
    <n v="108240"/>
    <n v="8118"/>
    <n v="116358"/>
  </r>
  <r>
    <x v="0"/>
    <n v="1"/>
    <s v="TVG-0012"/>
    <s v="0012"/>
    <x v="0"/>
    <s v="NYC"/>
    <x v="0"/>
    <x v="6"/>
    <x v="2"/>
    <s v="2500"/>
    <s v="Plus"/>
    <x v="6"/>
    <n v="152"/>
    <s v="Lalerio Vundini"/>
    <n v="0.05"/>
    <n v="33440"/>
    <n v="1672"/>
    <n v="35112"/>
  </r>
  <r>
    <x v="0"/>
    <n v="1"/>
    <s v="TVG-0013"/>
    <s v="0013"/>
    <x v="0"/>
    <s v="NYC"/>
    <x v="0"/>
    <x v="7"/>
    <x v="2"/>
    <s v="2500"/>
    <s v="Medium"/>
    <x v="7"/>
    <n v="34"/>
    <s v="Marco Rossi"/>
    <n v="7.4999999999999997E-2"/>
    <n v="7140"/>
    <n v="535.5"/>
    <n v="7675.5"/>
  </r>
  <r>
    <x v="0"/>
    <n v="1"/>
    <s v="TVG-0014"/>
    <s v="0014"/>
    <x v="0"/>
    <s v="NYC"/>
    <x v="0"/>
    <x v="8"/>
    <x v="2"/>
    <s v="5000"/>
    <s v=""/>
    <x v="8"/>
    <n v="155"/>
    <s v="Giuseppe Favari"/>
    <n v="0.03"/>
    <n v="38750"/>
    <n v="1162.5"/>
    <n v="39912.5"/>
  </r>
  <r>
    <x v="0"/>
    <n v="1"/>
    <s v="TVG-0015"/>
    <s v="0015"/>
    <x v="0"/>
    <s v="NYC"/>
    <x v="0"/>
    <x v="9"/>
    <x v="2"/>
    <s v="1121"/>
    <s v="Gold"/>
    <x v="9"/>
    <n v="983"/>
    <s v="Lalerio Vundini"/>
    <n v="0.05"/>
    <n v="226090"/>
    <n v="11304.5"/>
    <n v="237394.5"/>
  </r>
  <r>
    <x v="0"/>
    <n v="1"/>
    <s v="TVG-0016"/>
    <s v="0016"/>
    <x v="0"/>
    <s v="NYC"/>
    <x v="0"/>
    <x v="10"/>
    <x v="3"/>
    <s v="7500"/>
    <s v="Premium"/>
    <x v="10"/>
    <n v="716"/>
    <s v="Lalerio Vundini"/>
    <n v="0.05"/>
    <n v="128880"/>
    <n v="6444"/>
    <n v="135324"/>
  </r>
  <r>
    <x v="0"/>
    <n v="1"/>
    <s v="TVG-0017"/>
    <s v="0017"/>
    <x v="0"/>
    <s v="NYC"/>
    <x v="0"/>
    <x v="11"/>
    <x v="4"/>
    <s v="5000"/>
    <s v=""/>
    <x v="11"/>
    <n v="990"/>
    <s v="Giuseppe Favari"/>
    <n v="0.03"/>
    <n v="138600"/>
    <n v="4158"/>
    <n v="142758"/>
  </r>
  <r>
    <x v="0"/>
    <n v="1"/>
    <s v="TVG-0018"/>
    <s v="0018"/>
    <x v="0"/>
    <s v="NYC"/>
    <x v="0"/>
    <x v="11"/>
    <x v="4"/>
    <s v="5000"/>
    <s v=""/>
    <x v="11"/>
    <n v="711"/>
    <s v="Marco Rossi"/>
    <n v="7.4999999999999997E-2"/>
    <n v="99540"/>
    <n v="7465.5"/>
    <n v="107005.5"/>
  </r>
  <r>
    <x v="0"/>
    <n v="1"/>
    <s v="TVG-0019"/>
    <s v="0019"/>
    <x v="0"/>
    <s v="NYC"/>
    <x v="0"/>
    <x v="12"/>
    <x v="5"/>
    <s v="3000"/>
    <s v="Medium"/>
    <x v="12"/>
    <n v="216"/>
    <s v="Lalerio Vundini"/>
    <n v="0.05"/>
    <n v="25920"/>
    <n v="1296"/>
    <n v="27216"/>
  </r>
  <r>
    <x v="0"/>
    <n v="1"/>
    <s v="TVG-0020"/>
    <s v="0020"/>
    <x v="0"/>
    <s v="NYC"/>
    <x v="0"/>
    <x v="13"/>
    <x v="5"/>
    <s v="3000"/>
    <s v="Plus"/>
    <x v="2"/>
    <n v="699"/>
    <s v="Marco Rossi"/>
    <n v="7.4999999999999997E-2"/>
    <n v="90870"/>
    <n v="6815.25"/>
    <n v="97685.25"/>
  </r>
  <r>
    <x v="0"/>
    <n v="1"/>
    <s v="TVG-0021"/>
    <s v="0021"/>
    <x v="1"/>
    <s v="Veneto"/>
    <x v="1"/>
    <x v="14"/>
    <x v="6"/>
    <s v="2500"/>
    <s v="Gold"/>
    <x v="13"/>
    <n v="348"/>
    <s v="Lalerio Vundini"/>
    <n v="0.05"/>
    <n v="174000"/>
    <n v="8700"/>
    <n v="182700"/>
  </r>
  <r>
    <x v="0"/>
    <n v="1"/>
    <s v="TVG-0022"/>
    <s v="0022"/>
    <x v="1"/>
    <s v="Veneto"/>
    <x v="1"/>
    <x v="3"/>
    <x v="0"/>
    <s v="3000"/>
    <s v="Plus"/>
    <x v="3"/>
    <n v="505"/>
    <s v="Lalerio Vundini"/>
    <n v="0.05"/>
    <n v="73225"/>
    <n v="3661.25"/>
    <n v="76886.25"/>
  </r>
  <r>
    <x v="0"/>
    <n v="1"/>
    <s v="TVG-0023"/>
    <s v="0023"/>
    <x v="1"/>
    <s v="Veneto"/>
    <x v="1"/>
    <x v="10"/>
    <x v="3"/>
    <s v="7500"/>
    <s v="Premium"/>
    <x v="10"/>
    <n v="743"/>
    <s v="Lalerio Vundini"/>
    <n v="0.05"/>
    <n v="133740"/>
    <n v="6687"/>
    <n v="140427"/>
  </r>
  <r>
    <x v="0"/>
    <n v="1"/>
    <s v="TVG-0024"/>
    <s v="0024"/>
    <x v="1"/>
    <s v="Veneto"/>
    <x v="1"/>
    <x v="15"/>
    <x v="6"/>
    <s v="1000"/>
    <s v="Silver"/>
    <x v="14"/>
    <n v="682"/>
    <s v="Lalerio Vundini"/>
    <n v="0.05"/>
    <n v="265980"/>
    <n v="13299"/>
    <n v="279279"/>
  </r>
  <r>
    <x v="0"/>
    <n v="1"/>
    <s v="TVG-0025"/>
    <s v="0025"/>
    <x v="1"/>
    <s v="Veneto"/>
    <x v="1"/>
    <x v="16"/>
    <x v="7"/>
    <s v="1000"/>
    <s v=""/>
    <x v="0"/>
    <n v="90"/>
    <s v="Lalerio Vundini"/>
    <n v="0.05"/>
    <n v="13500"/>
    <n v="675"/>
    <n v="14175"/>
  </r>
  <r>
    <x v="0"/>
    <n v="1"/>
    <s v="TVG-0026"/>
    <s v="0026"/>
    <x v="1"/>
    <s v="Veneto"/>
    <x v="1"/>
    <x v="12"/>
    <x v="5"/>
    <s v="3000"/>
    <s v="Medium"/>
    <x v="12"/>
    <n v="705"/>
    <s v="Lalerio Vundini"/>
    <n v="0.05"/>
    <n v="84600"/>
    <n v="4230"/>
    <n v="88830"/>
  </r>
  <r>
    <x v="0"/>
    <n v="1"/>
    <s v="TVG-0027"/>
    <s v="0027"/>
    <x v="2"/>
    <s v="Veneto"/>
    <x v="2"/>
    <x v="17"/>
    <x v="7"/>
    <s v="2000"/>
    <s v="Medium"/>
    <x v="15"/>
    <n v="531"/>
    <s v="Lalerio Vundini"/>
    <n v="0.05"/>
    <n v="106200"/>
    <n v="5310"/>
    <n v="111510"/>
  </r>
  <r>
    <x v="0"/>
    <n v="1"/>
    <s v="TVG-0028"/>
    <s v="0028"/>
    <x v="2"/>
    <s v="Veneto"/>
    <x v="2"/>
    <x v="0"/>
    <x v="0"/>
    <s v="5000"/>
    <s v="Medium"/>
    <x v="0"/>
    <n v="73"/>
    <s v="Lalerio Vundini"/>
    <n v="0.05"/>
    <n v="10950"/>
    <n v="547.5"/>
    <n v="11497.5"/>
  </r>
  <r>
    <x v="0"/>
    <n v="1"/>
    <s v="TVG-0029"/>
    <s v="0029"/>
    <x v="2"/>
    <s v="Veneto"/>
    <x v="2"/>
    <x v="3"/>
    <x v="0"/>
    <s v="3000"/>
    <s v="Plus"/>
    <x v="3"/>
    <n v="629"/>
    <s v="Lalerio Vundini"/>
    <n v="0.05"/>
    <n v="91205"/>
    <n v="4560.25"/>
    <n v="95765.25"/>
  </r>
  <r>
    <x v="0"/>
    <n v="1"/>
    <s v="TVG-0030"/>
    <s v="0030"/>
    <x v="2"/>
    <s v="Veneto"/>
    <x v="2"/>
    <x v="10"/>
    <x v="3"/>
    <s v="7500"/>
    <s v="Premium"/>
    <x v="10"/>
    <n v="954"/>
    <s v="Lalerio Vundini"/>
    <n v="0.05"/>
    <n v="171720"/>
    <n v="8586"/>
    <n v="180306"/>
  </r>
  <r>
    <x v="0"/>
    <n v="1"/>
    <s v="TVG-0031"/>
    <s v="0031"/>
    <x v="3"/>
    <s v="Lombardia"/>
    <x v="2"/>
    <x v="0"/>
    <x v="0"/>
    <s v="5000"/>
    <s v="Medium"/>
    <x v="0"/>
    <n v="558"/>
    <s v="Lalerio Vundini"/>
    <n v="0.05"/>
    <n v="83700"/>
    <n v="4185"/>
    <n v="87885"/>
  </r>
  <r>
    <x v="0"/>
    <n v="1"/>
    <s v="TVG-0032"/>
    <s v="0032"/>
    <x v="3"/>
    <s v="Lombardia"/>
    <x v="2"/>
    <x v="3"/>
    <x v="0"/>
    <s v="3000"/>
    <s v="Plus"/>
    <x v="3"/>
    <n v="817"/>
    <s v="Lalerio Vundini"/>
    <n v="0.05"/>
    <n v="118465"/>
    <n v="5923.25"/>
    <n v="124388.25"/>
  </r>
  <r>
    <x v="0"/>
    <n v="1"/>
    <s v="TVG-0033"/>
    <s v="0033"/>
    <x v="3"/>
    <s v="Lombardia"/>
    <x v="2"/>
    <x v="16"/>
    <x v="7"/>
    <s v="1000"/>
    <s v=""/>
    <x v="0"/>
    <n v="862"/>
    <s v="Lalerio Vundini"/>
    <n v="0.05"/>
    <n v="129300"/>
    <n v="6465"/>
    <n v="135765"/>
  </r>
  <r>
    <x v="0"/>
    <n v="1"/>
    <s v="TVG-0034"/>
    <s v="0034"/>
    <x v="3"/>
    <s v="Lombardia"/>
    <x v="2"/>
    <x v="12"/>
    <x v="5"/>
    <s v="3000"/>
    <s v="Medium"/>
    <x v="12"/>
    <n v="413"/>
    <s v="Lalerio Vundini"/>
    <n v="0.05"/>
    <n v="49560"/>
    <n v="2478"/>
    <n v="52038"/>
  </r>
  <r>
    <x v="0"/>
    <n v="1"/>
    <s v="TVG-0035"/>
    <s v="0035"/>
    <x v="4"/>
    <s v="Lombardia"/>
    <x v="3"/>
    <x v="18"/>
    <x v="7"/>
    <s v="3000"/>
    <s v="Medium"/>
    <x v="6"/>
    <n v="828"/>
    <s v="Matteo Landi"/>
    <n v="0.05"/>
    <n v="182160"/>
    <n v="9108"/>
    <n v="191268"/>
  </r>
  <r>
    <x v="0"/>
    <n v="1"/>
    <s v="TVG-0036"/>
    <s v="0036"/>
    <x v="4"/>
    <s v="Lombardia"/>
    <x v="3"/>
    <x v="14"/>
    <x v="6"/>
    <s v="2500"/>
    <s v="Gold"/>
    <x v="13"/>
    <n v="347"/>
    <s v="Giulio de Primis"/>
    <n v="3.6999999999999998E-2"/>
    <n v="173500"/>
    <n v="6419.5"/>
    <n v="179919.5"/>
  </r>
  <r>
    <x v="0"/>
    <n v="1"/>
    <s v="TVG-0037"/>
    <s v="0037"/>
    <x v="4"/>
    <s v="Lombardia"/>
    <x v="3"/>
    <x v="14"/>
    <x v="6"/>
    <s v="2500"/>
    <s v="Gold"/>
    <x v="13"/>
    <n v="608"/>
    <s v="Federica Meni"/>
    <n v="0.04"/>
    <n v="304000"/>
    <n v="12160"/>
    <n v="316160"/>
  </r>
  <r>
    <x v="0"/>
    <n v="1"/>
    <s v="TVG-0038"/>
    <s v="0038"/>
    <x v="4"/>
    <s v="Lombardia"/>
    <x v="3"/>
    <x v="14"/>
    <x v="6"/>
    <s v="2500"/>
    <s v="Gold"/>
    <x v="13"/>
    <n v="674"/>
    <s v="Matteo Landi"/>
    <n v="0.05"/>
    <n v="337000"/>
    <n v="16850"/>
    <n v="353850"/>
  </r>
  <r>
    <x v="0"/>
    <n v="1"/>
    <s v="TVG-0039"/>
    <s v="0039"/>
    <x v="4"/>
    <s v="Lombardia"/>
    <x v="3"/>
    <x v="14"/>
    <x v="6"/>
    <s v="2500"/>
    <s v="Gold"/>
    <x v="13"/>
    <n v="977"/>
    <s v="Siria Lessio"/>
    <n v="0.05"/>
    <n v="488500"/>
    <n v="24425"/>
    <n v="512925"/>
  </r>
  <r>
    <x v="0"/>
    <n v="1"/>
    <s v="TVG-0040"/>
    <s v="0040"/>
    <x v="4"/>
    <s v="Lombardia"/>
    <x v="3"/>
    <x v="17"/>
    <x v="7"/>
    <s v="2000"/>
    <s v="Medium"/>
    <x v="15"/>
    <n v="560"/>
    <s v="Lalerio Vundini"/>
    <n v="0.05"/>
    <n v="112000"/>
    <n v="5600"/>
    <n v="117600"/>
  </r>
  <r>
    <x v="0"/>
    <n v="1"/>
    <s v="TVG-0041"/>
    <s v="0041"/>
    <x v="4"/>
    <s v="Lombardia"/>
    <x v="3"/>
    <x v="0"/>
    <x v="0"/>
    <s v="5000"/>
    <s v="Medium"/>
    <x v="0"/>
    <n v="164"/>
    <s v="Giulio de Primis"/>
    <n v="3.6999999999999998E-2"/>
    <n v="24600"/>
    <n v="910.19999999999993"/>
    <n v="25510.2"/>
  </r>
  <r>
    <x v="0"/>
    <n v="1"/>
    <s v="TVG-0042"/>
    <s v="0042"/>
    <x v="4"/>
    <s v="Lombardia"/>
    <x v="3"/>
    <x v="0"/>
    <x v="0"/>
    <s v="5000"/>
    <s v="Medium"/>
    <x v="0"/>
    <n v="162"/>
    <s v="Federica Meni"/>
    <n v="0.04"/>
    <n v="24300"/>
    <n v="972"/>
    <n v="25272"/>
  </r>
  <r>
    <x v="0"/>
    <n v="1"/>
    <s v="TVG-0043"/>
    <s v="0043"/>
    <x v="4"/>
    <s v="Lombardia"/>
    <x v="3"/>
    <x v="0"/>
    <x v="0"/>
    <s v="5000"/>
    <s v="Medium"/>
    <x v="0"/>
    <n v="124"/>
    <s v="Matteo Landi"/>
    <n v="0.05"/>
    <n v="18600"/>
    <n v="930"/>
    <n v="19530"/>
  </r>
  <r>
    <x v="0"/>
    <n v="1"/>
    <s v="TVG-0044"/>
    <s v="0044"/>
    <x v="4"/>
    <s v="Lombardia"/>
    <x v="3"/>
    <x v="0"/>
    <x v="0"/>
    <s v="5000"/>
    <s v="Medium"/>
    <x v="0"/>
    <n v="308"/>
    <s v="Siria Lessio"/>
    <n v="0.05"/>
    <n v="46200"/>
    <n v="2310"/>
    <n v="48510"/>
  </r>
  <r>
    <x v="0"/>
    <n v="1"/>
    <s v="TVG-0045"/>
    <s v="0045"/>
    <x v="4"/>
    <s v="Lombardia"/>
    <x v="3"/>
    <x v="0"/>
    <x v="0"/>
    <s v="5000"/>
    <s v="Medium"/>
    <x v="0"/>
    <n v="815"/>
    <s v="Lalerio Vundini"/>
    <n v="0.05"/>
    <n v="122250"/>
    <n v="6112.5"/>
    <n v="128362.5"/>
  </r>
  <r>
    <x v="0"/>
    <n v="1"/>
    <s v="TVG-0046"/>
    <s v="0046"/>
    <x v="4"/>
    <s v="Lombardia"/>
    <x v="3"/>
    <x v="19"/>
    <x v="7"/>
    <s v="4000"/>
    <s v="Plus"/>
    <x v="16"/>
    <n v="273"/>
    <s v="Giulio de Primis"/>
    <n v="3.6999999999999998E-2"/>
    <n v="65520"/>
    <n v="2424.2399999999998"/>
    <n v="67944.240000000005"/>
  </r>
  <r>
    <x v="0"/>
    <n v="1"/>
    <s v="TVG-0047"/>
    <s v="0047"/>
    <x v="4"/>
    <s v="Lombardia"/>
    <x v="3"/>
    <x v="19"/>
    <x v="7"/>
    <s v="4000"/>
    <s v="Plus"/>
    <x v="16"/>
    <n v="698"/>
    <s v="Matteo Landi"/>
    <n v="0.05"/>
    <n v="167520"/>
    <n v="8376"/>
    <n v="175896"/>
  </r>
  <r>
    <x v="0"/>
    <n v="1"/>
    <s v="TVG-0048"/>
    <s v="0048"/>
    <x v="4"/>
    <s v="Lombardia"/>
    <x v="3"/>
    <x v="19"/>
    <x v="7"/>
    <s v="4000"/>
    <s v="Plus"/>
    <x v="16"/>
    <n v="518"/>
    <s v="Siria Lessio"/>
    <n v="0.05"/>
    <n v="124320"/>
    <n v="6216"/>
    <n v="130536"/>
  </r>
  <r>
    <x v="0"/>
    <n v="1"/>
    <s v="TVG-0049"/>
    <s v="0049"/>
    <x v="4"/>
    <s v="Lombardia"/>
    <x v="3"/>
    <x v="1"/>
    <x v="0"/>
    <s v="5000"/>
    <s v="Plus"/>
    <x v="1"/>
    <n v="222"/>
    <s v="Giulio de Primis"/>
    <n v="3.6999999999999998E-2"/>
    <n v="38850"/>
    <n v="1437.4499999999998"/>
    <n v="40287.449999999997"/>
  </r>
  <r>
    <x v="0"/>
    <n v="1"/>
    <s v="TVG-0050"/>
    <s v="0050"/>
    <x v="4"/>
    <s v="Lombardia"/>
    <x v="3"/>
    <x v="1"/>
    <x v="0"/>
    <s v="5000"/>
    <s v="Plus"/>
    <x v="1"/>
    <n v="252"/>
    <s v="Matteo Landi"/>
    <n v="0.05"/>
    <n v="44100"/>
    <n v="2205"/>
    <n v="46305"/>
  </r>
  <r>
    <x v="0"/>
    <n v="1"/>
    <s v="TVG-0051"/>
    <s v="0051"/>
    <x v="4"/>
    <s v="Lombardia"/>
    <x v="3"/>
    <x v="1"/>
    <x v="0"/>
    <s v="5000"/>
    <s v="Plus"/>
    <x v="1"/>
    <n v="655"/>
    <s v="Siria Lessio"/>
    <n v="0.05"/>
    <n v="114625"/>
    <n v="5731.25"/>
    <n v="120356.25"/>
  </r>
  <r>
    <x v="0"/>
    <n v="1"/>
    <s v="TVG-0052"/>
    <s v="0052"/>
    <x v="4"/>
    <s v="Lombardia"/>
    <x v="3"/>
    <x v="1"/>
    <x v="0"/>
    <s v="5000"/>
    <s v="Plus"/>
    <x v="1"/>
    <n v="936"/>
    <s v="Lalerio Vundini"/>
    <n v="0.05"/>
    <n v="163800"/>
    <n v="8190"/>
    <n v="171990"/>
  </r>
  <r>
    <x v="0"/>
    <n v="1"/>
    <s v="TVG-0053"/>
    <s v="0053"/>
    <x v="4"/>
    <s v="Lombardia"/>
    <x v="3"/>
    <x v="3"/>
    <x v="0"/>
    <s v="3000"/>
    <s v="Plus"/>
    <x v="3"/>
    <n v="765"/>
    <s v="Giulio de Primis"/>
    <n v="3.6999999999999998E-2"/>
    <n v="110925"/>
    <n v="4104.2249999999995"/>
    <n v="115029.22500000001"/>
  </r>
  <r>
    <x v="0"/>
    <n v="1"/>
    <s v="TVG-0054"/>
    <s v="0054"/>
    <x v="4"/>
    <s v="Lombardia"/>
    <x v="3"/>
    <x v="3"/>
    <x v="0"/>
    <s v="3000"/>
    <s v="Plus"/>
    <x v="3"/>
    <n v="872"/>
    <s v="Matteo Landi"/>
    <n v="0.05"/>
    <n v="126440"/>
    <n v="6322"/>
    <n v="132762"/>
  </r>
  <r>
    <x v="0"/>
    <n v="1"/>
    <s v="TVG-0055"/>
    <s v="0055"/>
    <x v="4"/>
    <s v="Lombardia"/>
    <x v="3"/>
    <x v="3"/>
    <x v="0"/>
    <s v="3000"/>
    <s v="Plus"/>
    <x v="3"/>
    <n v="494"/>
    <s v="Siria Lessio"/>
    <n v="0.05"/>
    <n v="71630"/>
    <n v="3581.5"/>
    <n v="75211.5"/>
  </r>
  <r>
    <x v="0"/>
    <n v="1"/>
    <s v="TVG-0056"/>
    <s v="0056"/>
    <x v="4"/>
    <s v="Lombardia"/>
    <x v="3"/>
    <x v="3"/>
    <x v="0"/>
    <s v="3000"/>
    <s v="Plus"/>
    <x v="3"/>
    <n v="62"/>
    <s v="Costanza Bigatti"/>
    <n v="0.1"/>
    <n v="8990"/>
    <n v="899"/>
    <n v="9889"/>
  </r>
  <r>
    <x v="0"/>
    <n v="1"/>
    <s v="TVG-0057"/>
    <s v="0057"/>
    <x v="4"/>
    <s v="Lombardia"/>
    <x v="3"/>
    <x v="3"/>
    <x v="0"/>
    <s v="3000"/>
    <s v="Plus"/>
    <x v="3"/>
    <n v="600"/>
    <s v="Lalerio Vundini"/>
    <n v="0.05"/>
    <n v="87000"/>
    <n v="4350"/>
    <n v="91350"/>
  </r>
  <r>
    <x v="0"/>
    <n v="1"/>
    <s v="TVG-0058"/>
    <s v="0058"/>
    <x v="4"/>
    <s v="Lombardia"/>
    <x v="3"/>
    <x v="5"/>
    <x v="1"/>
    <s v="5000"/>
    <s v=""/>
    <x v="5"/>
    <n v="867"/>
    <s v="Lalerio Vundini"/>
    <n v="0.05"/>
    <n v="65025"/>
    <n v="3251.25"/>
    <n v="68276.25"/>
  </r>
  <r>
    <x v="0"/>
    <n v="1"/>
    <s v="TVG-0059"/>
    <s v="0059"/>
    <x v="4"/>
    <s v="Lombardia"/>
    <x v="3"/>
    <x v="6"/>
    <x v="2"/>
    <s v="2500"/>
    <s v="Plus"/>
    <x v="6"/>
    <n v="851"/>
    <s v="Giulio de Primis"/>
    <n v="3.6999999999999998E-2"/>
    <n v="187220"/>
    <n v="6927.1399999999994"/>
    <n v="194147.14"/>
  </r>
  <r>
    <x v="0"/>
    <n v="1"/>
    <s v="TVG-0060"/>
    <s v="0060"/>
    <x v="4"/>
    <s v="Lombardia"/>
    <x v="3"/>
    <x v="6"/>
    <x v="2"/>
    <s v="2500"/>
    <s v="Plus"/>
    <x v="6"/>
    <n v="331"/>
    <s v="Federica Meni"/>
    <n v="0.04"/>
    <n v="72820"/>
    <n v="2912.8"/>
    <n v="75732.800000000003"/>
  </r>
  <r>
    <x v="0"/>
    <n v="1"/>
    <s v="TVG-0061"/>
    <s v="0061"/>
    <x v="4"/>
    <s v="Lombardia"/>
    <x v="3"/>
    <x v="6"/>
    <x v="2"/>
    <s v="2500"/>
    <s v="Plus"/>
    <x v="6"/>
    <n v="342"/>
    <s v="Matteo Landi"/>
    <n v="0.05"/>
    <n v="75240"/>
    <n v="3762"/>
    <n v="79002"/>
  </r>
  <r>
    <x v="0"/>
    <n v="1"/>
    <s v="TVG-0062"/>
    <s v="0062"/>
    <x v="4"/>
    <s v="Lombardia"/>
    <x v="3"/>
    <x v="6"/>
    <x v="2"/>
    <s v="2500"/>
    <s v="Plus"/>
    <x v="6"/>
    <n v="906"/>
    <s v="Siria Lessio"/>
    <n v="0.05"/>
    <n v="199320"/>
    <n v="9966"/>
    <n v="209286"/>
  </r>
  <r>
    <x v="0"/>
    <n v="1"/>
    <s v="TVG-0063"/>
    <s v="0063"/>
    <x v="4"/>
    <s v="Lombardia"/>
    <x v="3"/>
    <x v="6"/>
    <x v="2"/>
    <s v="2500"/>
    <s v="Plus"/>
    <x v="6"/>
    <n v="580"/>
    <s v="Lalerio Vundini"/>
    <n v="0.05"/>
    <n v="127600"/>
    <n v="6380"/>
    <n v="133980"/>
  </r>
  <r>
    <x v="0"/>
    <n v="1"/>
    <s v="TVG-0064"/>
    <s v="0064"/>
    <x v="4"/>
    <s v="Lombardia"/>
    <x v="3"/>
    <x v="20"/>
    <x v="7"/>
    <s v="5000"/>
    <s v="Silver"/>
    <x v="17"/>
    <n v="912"/>
    <s v="Giulio de Primis"/>
    <n v="3.6999999999999998E-2"/>
    <n v="273600"/>
    <n v="10123.199999999999"/>
    <n v="283723.2"/>
  </r>
  <r>
    <x v="0"/>
    <n v="1"/>
    <s v="TVG-0065"/>
    <s v="0065"/>
    <x v="4"/>
    <s v="Lombardia"/>
    <x v="3"/>
    <x v="20"/>
    <x v="7"/>
    <s v="5000"/>
    <s v="Silver"/>
    <x v="17"/>
    <n v="871"/>
    <s v="Siria Lessio"/>
    <n v="0.05"/>
    <n v="261300"/>
    <n v="13065"/>
    <n v="274365"/>
  </r>
  <r>
    <x v="0"/>
    <n v="1"/>
    <s v="TVG-0066"/>
    <s v="0066"/>
    <x v="4"/>
    <s v="Lombardia"/>
    <x v="3"/>
    <x v="8"/>
    <x v="2"/>
    <s v="5000"/>
    <s v=""/>
    <x v="8"/>
    <n v="238"/>
    <s v="Giulio de Primis"/>
    <n v="3.6999999999999998E-2"/>
    <n v="59500"/>
    <n v="2201.5"/>
    <n v="61701.5"/>
  </r>
  <r>
    <x v="0"/>
    <n v="1"/>
    <s v="TVG-0067"/>
    <s v="0067"/>
    <x v="4"/>
    <s v="Lombardia"/>
    <x v="3"/>
    <x v="8"/>
    <x v="2"/>
    <s v="5000"/>
    <s v=""/>
    <x v="8"/>
    <n v="652"/>
    <s v="Matteo Landi"/>
    <n v="0.05"/>
    <n v="163000"/>
    <n v="8150"/>
    <n v="171150"/>
  </r>
  <r>
    <x v="0"/>
    <n v="1"/>
    <s v="TVG-0068"/>
    <s v="0068"/>
    <x v="4"/>
    <s v="Lombardia"/>
    <x v="3"/>
    <x v="8"/>
    <x v="2"/>
    <s v="5000"/>
    <s v=""/>
    <x v="8"/>
    <n v="983"/>
    <s v="Siria Lessio"/>
    <n v="0.05"/>
    <n v="245750"/>
    <n v="12287.5"/>
    <n v="258037.5"/>
  </r>
  <r>
    <x v="0"/>
    <n v="1"/>
    <s v="TVG-0069"/>
    <s v="0069"/>
    <x v="4"/>
    <s v="Lombardia"/>
    <x v="3"/>
    <x v="9"/>
    <x v="2"/>
    <s v="1121"/>
    <s v="Gold"/>
    <x v="9"/>
    <n v="474"/>
    <s v="Siria Lessio"/>
    <n v="0.05"/>
    <n v="109020"/>
    <n v="5451"/>
    <n v="114471"/>
  </r>
  <r>
    <x v="0"/>
    <n v="1"/>
    <s v="TVG-0070"/>
    <s v="0070"/>
    <x v="4"/>
    <s v="Lombardia"/>
    <x v="3"/>
    <x v="9"/>
    <x v="2"/>
    <s v="1121"/>
    <s v="Gold"/>
    <x v="9"/>
    <n v="100"/>
    <s v="Lalerio Vundini"/>
    <n v="0.05"/>
    <n v="23000"/>
    <n v="1150"/>
    <n v="24150"/>
  </r>
  <r>
    <x v="0"/>
    <n v="1"/>
    <s v="TVG-0071"/>
    <s v="0071"/>
    <x v="4"/>
    <s v="Lombardia"/>
    <x v="3"/>
    <x v="10"/>
    <x v="3"/>
    <s v="7500"/>
    <s v="Premium"/>
    <x v="10"/>
    <n v="592"/>
    <s v="Giulio de Primis"/>
    <n v="3.6999999999999998E-2"/>
    <n v="106560"/>
    <n v="3942.72"/>
    <n v="110502.72"/>
  </r>
  <r>
    <x v="0"/>
    <n v="1"/>
    <s v="TVG-0072"/>
    <s v="0072"/>
    <x v="4"/>
    <s v="Lombardia"/>
    <x v="3"/>
    <x v="10"/>
    <x v="3"/>
    <s v="7500"/>
    <s v="Premium"/>
    <x v="10"/>
    <n v="969"/>
    <s v="Siria Lessio"/>
    <n v="0.05"/>
    <n v="174420"/>
    <n v="8721"/>
    <n v="183141"/>
  </r>
  <r>
    <x v="0"/>
    <n v="1"/>
    <s v="TVG-0073"/>
    <s v="0073"/>
    <x v="4"/>
    <s v="Lombardia"/>
    <x v="3"/>
    <x v="10"/>
    <x v="3"/>
    <s v="7500"/>
    <s v="Premium"/>
    <x v="10"/>
    <n v="220"/>
    <s v="Lalerio Vundini"/>
    <n v="0.05"/>
    <n v="39600"/>
    <n v="1980"/>
    <n v="41580"/>
  </r>
  <r>
    <x v="0"/>
    <n v="1"/>
    <s v="TVG-0074"/>
    <s v="0074"/>
    <x v="4"/>
    <s v="Lombardia"/>
    <x v="3"/>
    <x v="15"/>
    <x v="6"/>
    <s v="1000"/>
    <s v="Silver"/>
    <x v="14"/>
    <n v="187"/>
    <s v="Lalerio Vundini"/>
    <n v="0.05"/>
    <n v="72930"/>
    <n v="3646.5"/>
    <n v="76576.5"/>
  </r>
  <r>
    <x v="0"/>
    <n v="1"/>
    <s v="TVG-0075"/>
    <s v="0075"/>
    <x v="4"/>
    <s v="Lombardia"/>
    <x v="3"/>
    <x v="11"/>
    <x v="4"/>
    <s v="5000"/>
    <s v=""/>
    <x v="11"/>
    <n v="426"/>
    <s v="Giulio de Primis"/>
    <n v="3.6999999999999998E-2"/>
    <n v="59640"/>
    <n v="2206.6799999999998"/>
    <n v="61846.68"/>
  </r>
  <r>
    <x v="0"/>
    <n v="1"/>
    <s v="TVG-0076"/>
    <s v="0076"/>
    <x v="4"/>
    <s v="Lombardia"/>
    <x v="3"/>
    <x v="11"/>
    <x v="4"/>
    <s v="5000"/>
    <s v=""/>
    <x v="11"/>
    <n v="45"/>
    <s v="Federica Meni"/>
    <n v="0.04"/>
    <n v="6300"/>
    <n v="252"/>
    <n v="6552"/>
  </r>
  <r>
    <x v="0"/>
    <n v="1"/>
    <s v="TVG-0077"/>
    <s v="0077"/>
    <x v="4"/>
    <s v="Lombardia"/>
    <x v="3"/>
    <x v="11"/>
    <x v="4"/>
    <s v="5000"/>
    <s v=""/>
    <x v="11"/>
    <n v="152"/>
    <s v="Matteo Landi"/>
    <n v="0.05"/>
    <n v="21280"/>
    <n v="1064"/>
    <n v="22344"/>
  </r>
  <r>
    <x v="0"/>
    <n v="1"/>
    <s v="TVG-0078"/>
    <s v="0078"/>
    <x v="4"/>
    <s v="Lombardia"/>
    <x v="3"/>
    <x v="11"/>
    <x v="4"/>
    <s v="5000"/>
    <s v=""/>
    <x v="11"/>
    <n v="305"/>
    <s v="Siria Lessio"/>
    <n v="0.05"/>
    <n v="42700"/>
    <n v="2135"/>
    <n v="44835"/>
  </r>
  <r>
    <x v="0"/>
    <n v="1"/>
    <s v="TVG-0079"/>
    <s v="0079"/>
    <x v="4"/>
    <s v="Lombardia"/>
    <x v="3"/>
    <x v="11"/>
    <x v="4"/>
    <s v="5000"/>
    <s v=""/>
    <x v="11"/>
    <n v="734"/>
    <s v="Costanza Bigatti"/>
    <n v="0.1"/>
    <n v="102760"/>
    <n v="10276"/>
    <n v="113036"/>
  </r>
  <r>
    <x v="0"/>
    <n v="1"/>
    <s v="TVG-0080"/>
    <s v="0080"/>
    <x v="4"/>
    <s v="Lombardia"/>
    <x v="3"/>
    <x v="12"/>
    <x v="5"/>
    <s v="3000"/>
    <s v="Medium"/>
    <x v="12"/>
    <n v="522"/>
    <s v="Giulio de Primis"/>
    <n v="3.6999999999999998E-2"/>
    <n v="62640"/>
    <n v="2317.6799999999998"/>
    <n v="64957.68"/>
  </r>
  <r>
    <x v="0"/>
    <n v="1"/>
    <s v="TVG-0081"/>
    <s v="0081"/>
    <x v="4"/>
    <s v="Lombardia"/>
    <x v="3"/>
    <x v="12"/>
    <x v="5"/>
    <s v="3000"/>
    <s v="Medium"/>
    <x v="12"/>
    <n v="592"/>
    <s v="Federica Meni"/>
    <n v="0.04"/>
    <n v="71040"/>
    <n v="2841.6"/>
    <n v="73881.600000000006"/>
  </r>
  <r>
    <x v="0"/>
    <n v="1"/>
    <s v="TVG-0082"/>
    <s v="0082"/>
    <x v="4"/>
    <s v="Lombardia"/>
    <x v="3"/>
    <x v="12"/>
    <x v="5"/>
    <s v="3000"/>
    <s v="Medium"/>
    <x v="12"/>
    <n v="680"/>
    <s v="Siria Lessio"/>
    <n v="0.05"/>
    <n v="81600"/>
    <n v="4080"/>
    <n v="85680"/>
  </r>
  <r>
    <x v="0"/>
    <n v="1"/>
    <s v="TVG-0083"/>
    <s v="0083"/>
    <x v="4"/>
    <s v="Lombardia"/>
    <x v="3"/>
    <x v="12"/>
    <x v="5"/>
    <s v="3000"/>
    <s v="Medium"/>
    <x v="12"/>
    <n v="604"/>
    <s v="Lalerio Vundini"/>
    <n v="0.05"/>
    <n v="72480"/>
    <n v="3624"/>
    <n v="76104"/>
  </r>
  <r>
    <x v="0"/>
    <n v="1"/>
    <s v="TVG-0084"/>
    <s v="0084"/>
    <x v="4"/>
    <s v="Lombardia"/>
    <x v="3"/>
    <x v="13"/>
    <x v="5"/>
    <s v="3000"/>
    <s v="Plus"/>
    <x v="2"/>
    <n v="486"/>
    <s v="Matteo Landi"/>
    <n v="0.05"/>
    <n v="63180"/>
    <n v="3159"/>
    <n v="66339"/>
  </r>
  <r>
    <x v="0"/>
    <n v="1"/>
    <s v="TVG-0085"/>
    <s v="0085"/>
    <x v="4"/>
    <s v="Lombardia"/>
    <x v="3"/>
    <x v="13"/>
    <x v="5"/>
    <s v="3000"/>
    <s v="Plus"/>
    <x v="2"/>
    <n v="325"/>
    <s v="Siria Lessio"/>
    <n v="0.05"/>
    <n v="42250"/>
    <n v="2112.5"/>
    <n v="44362.5"/>
  </r>
  <r>
    <x v="0"/>
    <n v="1"/>
    <s v="TVG-0086"/>
    <s v="0086"/>
    <x v="5"/>
    <s v="Lombardia"/>
    <x v="4"/>
    <x v="18"/>
    <x v="7"/>
    <s v="3000"/>
    <s v="Medium"/>
    <x v="6"/>
    <n v="74"/>
    <s v="Lalerio Vundini"/>
    <n v="0.05"/>
    <n v="16280"/>
    <n v="814"/>
    <n v="17094"/>
  </r>
  <r>
    <x v="0"/>
    <n v="1"/>
    <s v="TVG-0087"/>
    <s v="0087"/>
    <x v="5"/>
    <s v="Lombardia"/>
    <x v="4"/>
    <x v="21"/>
    <x v="7"/>
    <s v="6000"/>
    <s v="Gold"/>
    <x v="18"/>
    <n v="853"/>
    <s v="Lalerio Vundini"/>
    <n v="0.05"/>
    <n v="383850"/>
    <n v="19192.5"/>
    <n v="403042.5"/>
  </r>
  <r>
    <x v="0"/>
    <n v="1"/>
    <s v="TVG-0088"/>
    <s v="0088"/>
    <x v="5"/>
    <s v="Lombardia"/>
    <x v="4"/>
    <x v="14"/>
    <x v="6"/>
    <s v="2500"/>
    <s v="Gold"/>
    <x v="13"/>
    <n v="576"/>
    <s v="Daniela Ansani"/>
    <n v="0.05"/>
    <n v="288000"/>
    <n v="14400"/>
    <n v="302400"/>
  </r>
  <r>
    <x v="0"/>
    <n v="1"/>
    <s v="TVG-0089"/>
    <s v="0089"/>
    <x v="5"/>
    <s v="Lombardia"/>
    <x v="4"/>
    <x v="14"/>
    <x v="6"/>
    <s v="2500"/>
    <s v="Gold"/>
    <x v="13"/>
    <n v="852"/>
    <s v="Marco Rossi"/>
    <n v="7.4999999999999997E-2"/>
    <n v="426000"/>
    <n v="31950"/>
    <n v="457950"/>
  </r>
  <r>
    <x v="0"/>
    <n v="1"/>
    <s v="TVG-0090"/>
    <s v="0090"/>
    <x v="5"/>
    <s v="Lombardia"/>
    <x v="4"/>
    <x v="14"/>
    <x v="6"/>
    <s v="2500"/>
    <s v="Gold"/>
    <x v="13"/>
    <n v="714"/>
    <s v="Lalerio Vundini"/>
    <n v="0.05"/>
    <n v="357000"/>
    <n v="17850"/>
    <n v="374850"/>
  </r>
  <r>
    <x v="0"/>
    <n v="1"/>
    <s v="TVG-0091"/>
    <s v="0091"/>
    <x v="5"/>
    <s v="Lombardia"/>
    <x v="4"/>
    <x v="17"/>
    <x v="7"/>
    <s v="2000"/>
    <s v="Medium"/>
    <x v="15"/>
    <n v="515"/>
    <s v="Lalerio Vundini"/>
    <n v="0.05"/>
    <n v="103000"/>
    <n v="5150"/>
    <n v="108150"/>
  </r>
  <r>
    <x v="0"/>
    <n v="1"/>
    <s v="TVG-0092"/>
    <s v="0092"/>
    <x v="5"/>
    <s v="Lombardia"/>
    <x v="4"/>
    <x v="0"/>
    <x v="0"/>
    <s v="5000"/>
    <s v="Medium"/>
    <x v="0"/>
    <n v="353"/>
    <s v="Roberto Falcucci"/>
    <n v="0.08"/>
    <n v="52950"/>
    <n v="4236"/>
    <n v="57186"/>
  </r>
  <r>
    <x v="0"/>
    <n v="1"/>
    <s v="TVG-0093"/>
    <s v="0093"/>
    <x v="5"/>
    <s v="Lombardia"/>
    <x v="4"/>
    <x v="0"/>
    <x v="0"/>
    <s v="5000"/>
    <s v="Medium"/>
    <x v="0"/>
    <n v="849"/>
    <s v="Daniela Ansani"/>
    <n v="0.05"/>
    <n v="127350"/>
    <n v="6367.5"/>
    <n v="133717.5"/>
  </r>
  <r>
    <x v="0"/>
    <n v="1"/>
    <s v="TVG-0094"/>
    <s v="0094"/>
    <x v="5"/>
    <s v="Lombardia"/>
    <x v="4"/>
    <x v="0"/>
    <x v="0"/>
    <s v="5000"/>
    <s v="Medium"/>
    <x v="0"/>
    <n v="180"/>
    <s v="Marco Rossi"/>
    <n v="7.4999999999999997E-2"/>
    <n v="27000"/>
    <n v="2025"/>
    <n v="29025"/>
  </r>
  <r>
    <x v="0"/>
    <n v="1"/>
    <s v="TVG-0095"/>
    <s v="0095"/>
    <x v="5"/>
    <s v="Lombardia"/>
    <x v="4"/>
    <x v="0"/>
    <x v="0"/>
    <s v="5000"/>
    <s v="Medium"/>
    <x v="0"/>
    <n v="216"/>
    <s v="Lalerio Vundini"/>
    <n v="0.05"/>
    <n v="32400"/>
    <n v="1620"/>
    <n v="34020"/>
  </r>
  <r>
    <x v="0"/>
    <n v="1"/>
    <s v="TVG-0096"/>
    <s v="0096"/>
    <x v="5"/>
    <s v="Lombardia"/>
    <x v="4"/>
    <x v="19"/>
    <x v="7"/>
    <s v="4000"/>
    <s v="Plus"/>
    <x v="16"/>
    <n v="924"/>
    <s v="Lalerio Vundini"/>
    <n v="0.05"/>
    <n v="221760"/>
    <n v="11088"/>
    <n v="232848"/>
  </r>
  <r>
    <x v="0"/>
    <n v="1"/>
    <s v="TVG-0097"/>
    <s v="0097"/>
    <x v="5"/>
    <s v="Lombardia"/>
    <x v="4"/>
    <x v="1"/>
    <x v="0"/>
    <s v="5000"/>
    <s v="Plus"/>
    <x v="1"/>
    <n v="276"/>
    <s v="Marco Rossi"/>
    <n v="7.4999999999999997E-2"/>
    <n v="48300"/>
    <n v="3622.5"/>
    <n v="51922.5"/>
  </r>
  <r>
    <x v="0"/>
    <n v="1"/>
    <s v="TVG-0098"/>
    <s v="0098"/>
    <x v="5"/>
    <s v="Lombardia"/>
    <x v="4"/>
    <x v="1"/>
    <x v="0"/>
    <s v="5000"/>
    <s v="Plus"/>
    <x v="1"/>
    <n v="392"/>
    <s v="Lalerio Vundini"/>
    <n v="0.05"/>
    <n v="68600"/>
    <n v="3430"/>
    <n v="72030"/>
  </r>
  <r>
    <x v="0"/>
    <n v="1"/>
    <s v="TVG-0099"/>
    <s v="0099"/>
    <x v="5"/>
    <s v="Lombardia"/>
    <x v="4"/>
    <x v="3"/>
    <x v="0"/>
    <s v="3000"/>
    <s v="Plus"/>
    <x v="3"/>
    <n v="227"/>
    <s v="Olivia Gusso"/>
    <n v="0.05"/>
    <n v="32915"/>
    <n v="1645.75"/>
    <n v="34560.75"/>
  </r>
  <r>
    <x v="0"/>
    <n v="1"/>
    <s v="TVG-0100"/>
    <s v="0100"/>
    <x v="5"/>
    <s v="Lombardia"/>
    <x v="4"/>
    <x v="3"/>
    <x v="0"/>
    <s v="3000"/>
    <s v="Plus"/>
    <x v="3"/>
    <n v="582"/>
    <s v="Roberto Falcucci"/>
    <n v="0.08"/>
    <n v="84390"/>
    <n v="6751.2"/>
    <n v="91141.2"/>
  </r>
  <r>
    <x v="0"/>
    <n v="1"/>
    <s v="TVG-0101"/>
    <s v="0101"/>
    <x v="5"/>
    <s v="Lombardia"/>
    <x v="4"/>
    <x v="3"/>
    <x v="0"/>
    <s v="3000"/>
    <s v="Plus"/>
    <x v="3"/>
    <n v="893"/>
    <s v="Elisa Covassi"/>
    <n v="0.08"/>
    <n v="129485"/>
    <n v="10358.800000000001"/>
    <n v="139843.79999999999"/>
  </r>
  <r>
    <x v="0"/>
    <n v="1"/>
    <s v="TVG-0102"/>
    <s v="0102"/>
    <x v="5"/>
    <s v="Lombardia"/>
    <x v="4"/>
    <x v="3"/>
    <x v="0"/>
    <s v="3000"/>
    <s v="Plus"/>
    <x v="3"/>
    <n v="949"/>
    <s v="Fabo Girgentini"/>
    <n v="0.03"/>
    <n v="137605"/>
    <n v="4128.1499999999996"/>
    <n v="141733.15"/>
  </r>
  <r>
    <x v="0"/>
    <n v="1"/>
    <s v="TVG-0103"/>
    <s v="0103"/>
    <x v="5"/>
    <s v="Lombardia"/>
    <x v="4"/>
    <x v="3"/>
    <x v="0"/>
    <s v="3000"/>
    <s v="Plus"/>
    <x v="3"/>
    <n v="348"/>
    <s v="Marco Rossi"/>
    <n v="7.4999999999999997E-2"/>
    <n v="50460"/>
    <n v="3784.5"/>
    <n v="54244.5"/>
  </r>
  <r>
    <x v="0"/>
    <n v="1"/>
    <s v="TVG-0104"/>
    <s v="0104"/>
    <x v="5"/>
    <s v="Lombardia"/>
    <x v="4"/>
    <x v="3"/>
    <x v="0"/>
    <s v="3000"/>
    <s v="Plus"/>
    <x v="3"/>
    <n v="629"/>
    <s v="Lalerio Vundini"/>
    <n v="0.05"/>
    <n v="91205"/>
    <n v="4560.25"/>
    <n v="95765.25"/>
  </r>
  <r>
    <x v="0"/>
    <n v="1"/>
    <s v="TVG-0105"/>
    <s v="0105"/>
    <x v="5"/>
    <s v="Lombardia"/>
    <x v="4"/>
    <x v="6"/>
    <x v="2"/>
    <s v="2500"/>
    <s v="Plus"/>
    <x v="6"/>
    <n v="367"/>
    <s v="Roberto Falcucci"/>
    <n v="0.08"/>
    <n v="80740"/>
    <n v="6459.2"/>
    <n v="87199.2"/>
  </r>
  <r>
    <x v="0"/>
    <n v="1"/>
    <s v="TVG-0106"/>
    <s v="0106"/>
    <x v="5"/>
    <s v="Lombardia"/>
    <x v="4"/>
    <x v="6"/>
    <x v="2"/>
    <s v="2500"/>
    <s v="Plus"/>
    <x v="6"/>
    <n v="306"/>
    <s v="Elisa Covassi"/>
    <n v="0.08"/>
    <n v="67320"/>
    <n v="5385.6"/>
    <n v="72705.600000000006"/>
  </r>
  <r>
    <x v="0"/>
    <n v="1"/>
    <s v="TVG-0107"/>
    <s v="0107"/>
    <x v="5"/>
    <s v="Lombardia"/>
    <x v="4"/>
    <x v="6"/>
    <x v="2"/>
    <s v="2500"/>
    <s v="Plus"/>
    <x v="6"/>
    <n v="617"/>
    <s v="Fabo Girgentini"/>
    <n v="0.03"/>
    <n v="135740"/>
    <n v="4072.2"/>
    <n v="139812.20000000001"/>
  </r>
  <r>
    <x v="0"/>
    <n v="1"/>
    <s v="TVG-0108"/>
    <s v="0108"/>
    <x v="5"/>
    <s v="Lombardia"/>
    <x v="4"/>
    <x v="6"/>
    <x v="2"/>
    <s v="2500"/>
    <s v="Plus"/>
    <x v="6"/>
    <n v="224"/>
    <s v="Marco Rossi"/>
    <n v="7.4999999999999997E-2"/>
    <n v="49280"/>
    <n v="3696"/>
    <n v="52976"/>
  </r>
  <r>
    <x v="0"/>
    <n v="1"/>
    <s v="TVG-0109"/>
    <s v="0109"/>
    <x v="5"/>
    <s v="Lombardia"/>
    <x v="4"/>
    <x v="6"/>
    <x v="2"/>
    <s v="2500"/>
    <s v="Plus"/>
    <x v="6"/>
    <n v="395"/>
    <s v="Lalerio Vundini"/>
    <n v="0.05"/>
    <n v="86900"/>
    <n v="4345"/>
    <n v="91245"/>
  </r>
  <r>
    <x v="0"/>
    <n v="1"/>
    <s v="TVG-0110"/>
    <s v="0110"/>
    <x v="5"/>
    <s v="Lombardia"/>
    <x v="4"/>
    <x v="22"/>
    <x v="7"/>
    <s v="7000"/>
    <s v="Premium"/>
    <x v="13"/>
    <n v="93"/>
    <s v="Marco Rossi"/>
    <n v="7.4999999999999997E-2"/>
    <n v="46500"/>
    <n v="3487.5"/>
    <n v="49987.5"/>
  </r>
  <r>
    <x v="0"/>
    <n v="1"/>
    <s v="TVG-0111"/>
    <s v="0111"/>
    <x v="5"/>
    <s v="Lombardia"/>
    <x v="4"/>
    <x v="22"/>
    <x v="7"/>
    <s v="7000"/>
    <s v="Premium"/>
    <x v="13"/>
    <n v="209"/>
    <s v="Lalerio Vundini"/>
    <n v="0.05"/>
    <n v="104500"/>
    <n v="5225"/>
    <n v="109725"/>
  </r>
  <r>
    <x v="0"/>
    <n v="1"/>
    <s v="TVG-0112"/>
    <s v="0112"/>
    <x v="5"/>
    <s v="Lombardia"/>
    <x v="4"/>
    <x v="20"/>
    <x v="7"/>
    <s v="5000"/>
    <s v="Silver"/>
    <x v="17"/>
    <n v="758"/>
    <s v="Olivia Gusso"/>
    <n v="0.05"/>
    <n v="227400"/>
    <n v="11370"/>
    <n v="238770"/>
  </r>
  <r>
    <x v="0"/>
    <n v="1"/>
    <s v="TVG-0113"/>
    <s v="0113"/>
    <x v="5"/>
    <s v="Lombardia"/>
    <x v="4"/>
    <x v="8"/>
    <x v="2"/>
    <s v="5000"/>
    <s v=""/>
    <x v="8"/>
    <n v="879"/>
    <s v="Olivia Gusso"/>
    <n v="0.05"/>
    <n v="219750"/>
    <n v="10987.5"/>
    <n v="230737.5"/>
  </r>
  <r>
    <x v="0"/>
    <n v="1"/>
    <s v="TVG-0114"/>
    <s v="0114"/>
    <x v="5"/>
    <s v="Lombardia"/>
    <x v="4"/>
    <x v="9"/>
    <x v="2"/>
    <s v="1121"/>
    <s v="Gold"/>
    <x v="9"/>
    <n v="397"/>
    <s v="Marco Rossi"/>
    <n v="7.4999999999999997E-2"/>
    <n v="91310"/>
    <n v="6848.25"/>
    <n v="98158.25"/>
  </r>
  <r>
    <x v="0"/>
    <n v="1"/>
    <s v="TVG-0115"/>
    <s v="0115"/>
    <x v="5"/>
    <s v="Lombardia"/>
    <x v="4"/>
    <x v="9"/>
    <x v="2"/>
    <s v="1121"/>
    <s v="Gold"/>
    <x v="9"/>
    <n v="705"/>
    <s v="Lalerio Vundini"/>
    <n v="0.05"/>
    <n v="162150"/>
    <n v="8107.5"/>
    <n v="170257.5"/>
  </r>
  <r>
    <x v="0"/>
    <n v="1"/>
    <s v="TVG-0116"/>
    <s v="0116"/>
    <x v="5"/>
    <s v="Lombardia"/>
    <x v="4"/>
    <x v="23"/>
    <x v="7"/>
    <s v="8000"/>
    <s v="Premium"/>
    <x v="19"/>
    <n v="949"/>
    <s v="Marco Rossi"/>
    <n v="7.4999999999999997E-2"/>
    <n v="635830"/>
    <n v="47687.25"/>
    <n v="683517.25"/>
  </r>
  <r>
    <x v="0"/>
    <n v="1"/>
    <s v="TVG-0117"/>
    <s v="0117"/>
    <x v="5"/>
    <s v="Lombardia"/>
    <x v="4"/>
    <x v="23"/>
    <x v="7"/>
    <s v="8000"/>
    <s v="Premium"/>
    <x v="19"/>
    <n v="808"/>
    <s v="Lalerio Vundini"/>
    <n v="0.05"/>
    <n v="541360"/>
    <n v="27068"/>
    <n v="568428"/>
  </r>
  <r>
    <x v="0"/>
    <n v="1"/>
    <s v="TVG-0118"/>
    <s v="0118"/>
    <x v="5"/>
    <s v="Lombardia"/>
    <x v="4"/>
    <x v="10"/>
    <x v="3"/>
    <s v="7500"/>
    <s v="Premium"/>
    <x v="10"/>
    <n v="967"/>
    <s v="Lalerio Vundini"/>
    <n v="0.05"/>
    <n v="174060"/>
    <n v="8703"/>
    <n v="182763"/>
  </r>
  <r>
    <x v="0"/>
    <n v="1"/>
    <s v="TVG-0119"/>
    <s v="0119"/>
    <x v="5"/>
    <s v="Lombardia"/>
    <x v="4"/>
    <x v="15"/>
    <x v="6"/>
    <s v="1000"/>
    <s v="Silver"/>
    <x v="14"/>
    <n v="229"/>
    <s v="Lalerio Vundini"/>
    <n v="0.05"/>
    <n v="89310"/>
    <n v="4465.5"/>
    <n v="93775.5"/>
  </r>
  <r>
    <x v="0"/>
    <n v="1"/>
    <s v="TVG-0120"/>
    <s v="0120"/>
    <x v="5"/>
    <s v="Lombardia"/>
    <x v="4"/>
    <x v="11"/>
    <x v="4"/>
    <s v="5000"/>
    <s v=""/>
    <x v="11"/>
    <n v="782"/>
    <s v="Olivia Gusso"/>
    <n v="0.05"/>
    <n v="109480"/>
    <n v="5474"/>
    <n v="114954"/>
  </r>
  <r>
    <x v="0"/>
    <n v="1"/>
    <s v="TVG-0121"/>
    <s v="0121"/>
    <x v="5"/>
    <s v="Lombardia"/>
    <x v="4"/>
    <x v="11"/>
    <x v="4"/>
    <s v="5000"/>
    <s v=""/>
    <x v="11"/>
    <n v="555"/>
    <s v="Fabo Girgentini"/>
    <n v="0.03"/>
    <n v="77700"/>
    <n v="2331"/>
    <n v="80031"/>
  </r>
  <r>
    <x v="0"/>
    <n v="1"/>
    <s v="TVG-0122"/>
    <s v="0122"/>
    <x v="5"/>
    <s v="Lombardia"/>
    <x v="4"/>
    <x v="11"/>
    <x v="4"/>
    <s v="5000"/>
    <s v=""/>
    <x v="11"/>
    <n v="810"/>
    <s v="Marco Rossi"/>
    <n v="7.4999999999999997E-2"/>
    <n v="113400"/>
    <n v="8505"/>
    <n v="121905"/>
  </r>
  <r>
    <x v="0"/>
    <n v="1"/>
    <s v="TVG-0123"/>
    <s v="0123"/>
    <x v="5"/>
    <s v="Lombardia"/>
    <x v="4"/>
    <x v="16"/>
    <x v="7"/>
    <s v="1000"/>
    <s v=""/>
    <x v="0"/>
    <n v="985"/>
    <s v="Elisa Covassi"/>
    <n v="0.08"/>
    <n v="147750"/>
    <n v="11820"/>
    <n v="159570"/>
  </r>
  <r>
    <x v="0"/>
    <n v="1"/>
    <s v="TVG-0124"/>
    <s v="0124"/>
    <x v="5"/>
    <s v="Lombardia"/>
    <x v="4"/>
    <x v="16"/>
    <x v="7"/>
    <s v="1000"/>
    <s v=""/>
    <x v="0"/>
    <n v="112"/>
    <s v="Marco Rossi"/>
    <n v="7.4999999999999997E-2"/>
    <n v="16800"/>
    <n v="1260"/>
    <n v="18060"/>
  </r>
  <r>
    <x v="0"/>
    <n v="1"/>
    <s v="TVG-0125"/>
    <s v="0125"/>
    <x v="5"/>
    <s v="Lombardia"/>
    <x v="4"/>
    <x v="16"/>
    <x v="7"/>
    <s v="1000"/>
    <s v=""/>
    <x v="0"/>
    <n v="223"/>
    <s v="Lalerio Vundini"/>
    <n v="0.05"/>
    <n v="33450"/>
    <n v="1672.5"/>
    <n v="35122.5"/>
  </r>
  <r>
    <x v="0"/>
    <n v="1"/>
    <s v="TVG-0126"/>
    <s v="0126"/>
    <x v="5"/>
    <s v="Lombardia"/>
    <x v="4"/>
    <x v="12"/>
    <x v="5"/>
    <s v="3000"/>
    <s v="Medium"/>
    <x v="12"/>
    <n v="320"/>
    <s v="Elisa Covassi"/>
    <n v="0.08"/>
    <n v="38400"/>
    <n v="3072"/>
    <n v="41472"/>
  </r>
  <r>
    <x v="0"/>
    <n v="1"/>
    <s v="TVG-0127"/>
    <s v="0127"/>
    <x v="5"/>
    <s v="Lombardia"/>
    <x v="4"/>
    <x v="12"/>
    <x v="5"/>
    <s v="3000"/>
    <s v="Medium"/>
    <x v="12"/>
    <n v="698"/>
    <s v="Marco Rossi"/>
    <n v="7.4999999999999997E-2"/>
    <n v="83760"/>
    <n v="6282"/>
    <n v="90042"/>
  </r>
  <r>
    <x v="0"/>
    <n v="1"/>
    <s v="TVG-0128"/>
    <s v="0128"/>
    <x v="5"/>
    <s v="Lombardia"/>
    <x v="4"/>
    <x v="12"/>
    <x v="5"/>
    <s v="3000"/>
    <s v="Medium"/>
    <x v="12"/>
    <n v="651"/>
    <s v="Lalerio Vundini"/>
    <n v="0.05"/>
    <n v="78120"/>
    <n v="3906"/>
    <n v="82026"/>
  </r>
  <r>
    <x v="0"/>
    <n v="1"/>
    <s v="TVG-0129"/>
    <s v="0129"/>
    <x v="5"/>
    <s v="Lombardia"/>
    <x v="4"/>
    <x v="13"/>
    <x v="5"/>
    <s v="3000"/>
    <s v="Plus"/>
    <x v="2"/>
    <n v="123"/>
    <s v="Elisa Covassi"/>
    <n v="0.08"/>
    <n v="15990"/>
    <n v="1279.2"/>
    <n v="17269.2"/>
  </r>
  <r>
    <x v="0"/>
    <n v="1"/>
    <s v="TVG-0130"/>
    <s v="0130"/>
    <x v="5"/>
    <s v="Lombardia"/>
    <x v="4"/>
    <x v="13"/>
    <x v="5"/>
    <s v="3000"/>
    <s v="Plus"/>
    <x v="2"/>
    <n v="857"/>
    <s v="Marco Rossi"/>
    <n v="7.4999999999999997E-2"/>
    <n v="111410"/>
    <n v="8355.75"/>
    <n v="119765.75"/>
  </r>
  <r>
    <x v="0"/>
    <n v="1"/>
    <s v="TVG-0131"/>
    <s v="0131"/>
    <x v="6"/>
    <s v="Piemonte"/>
    <x v="5"/>
    <x v="18"/>
    <x v="7"/>
    <s v="3000"/>
    <s v="Medium"/>
    <x v="6"/>
    <n v="647"/>
    <s v="Roberto Falcucci"/>
    <n v="0.08"/>
    <n v="142340"/>
    <n v="11387.2"/>
    <n v="153727.20000000001"/>
  </r>
  <r>
    <x v="0"/>
    <n v="1"/>
    <s v="TVG-0132"/>
    <s v="0132"/>
    <x v="6"/>
    <s v="Piemonte"/>
    <x v="5"/>
    <x v="14"/>
    <x v="6"/>
    <s v="2500"/>
    <s v="Gold"/>
    <x v="13"/>
    <n v="985"/>
    <s v="Roberto Falcucci"/>
    <n v="0.08"/>
    <n v="492500"/>
    <n v="39400"/>
    <n v="531900"/>
  </r>
  <r>
    <x v="0"/>
    <n v="1"/>
    <s v="TVG-0133"/>
    <s v="0133"/>
    <x v="6"/>
    <s v="Piemonte"/>
    <x v="5"/>
    <x v="19"/>
    <x v="7"/>
    <s v="4000"/>
    <s v="Plus"/>
    <x v="16"/>
    <n v="974"/>
    <s v="Roberto Falcucci"/>
    <n v="0.08"/>
    <n v="233760"/>
    <n v="18700.8"/>
    <n v="252460.79999999999"/>
  </r>
  <r>
    <x v="0"/>
    <n v="1"/>
    <s v="TVG-0134"/>
    <s v="0134"/>
    <x v="6"/>
    <s v="Piemonte"/>
    <x v="5"/>
    <x v="3"/>
    <x v="0"/>
    <s v="3000"/>
    <s v="Plus"/>
    <x v="3"/>
    <n v="75"/>
    <s v="Fabo Girgentini"/>
    <n v="0.03"/>
    <n v="10875"/>
    <n v="326.25"/>
    <n v="11201.25"/>
  </r>
  <r>
    <x v="0"/>
    <n v="1"/>
    <s v="TVG-0135"/>
    <s v="0135"/>
    <x v="6"/>
    <s v="Piemonte"/>
    <x v="5"/>
    <x v="6"/>
    <x v="2"/>
    <s v="2500"/>
    <s v="Plus"/>
    <x v="6"/>
    <n v="419"/>
    <s v="Roberto Falcucci"/>
    <n v="0.08"/>
    <n v="92180"/>
    <n v="7374.4000000000005"/>
    <n v="99554.4"/>
  </r>
  <r>
    <x v="0"/>
    <n v="1"/>
    <s v="TVG-0136"/>
    <s v="0136"/>
    <x v="6"/>
    <s v="Piemonte"/>
    <x v="5"/>
    <x v="10"/>
    <x v="3"/>
    <s v="7500"/>
    <s v="Premium"/>
    <x v="10"/>
    <n v="367"/>
    <s v="Roberto Falcucci"/>
    <n v="0.08"/>
    <n v="66060"/>
    <n v="5284.8"/>
    <n v="71344.800000000003"/>
  </r>
  <r>
    <x v="0"/>
    <n v="1"/>
    <s v="TVG-0137"/>
    <s v="0137"/>
    <x v="6"/>
    <s v="Piemonte"/>
    <x v="5"/>
    <x v="11"/>
    <x v="4"/>
    <s v="5000"/>
    <s v=""/>
    <x v="11"/>
    <n v="528"/>
    <s v="Roberto Falcucci"/>
    <n v="0.08"/>
    <n v="73920"/>
    <n v="5913.6"/>
    <n v="79833.600000000006"/>
  </r>
  <r>
    <x v="0"/>
    <n v="1"/>
    <s v="TVG-0138"/>
    <s v="0138"/>
    <x v="6"/>
    <s v="Piemonte"/>
    <x v="5"/>
    <x v="11"/>
    <x v="4"/>
    <s v="5000"/>
    <s v=""/>
    <x v="11"/>
    <n v="978"/>
    <s v="Fabo Girgentini"/>
    <n v="0.03"/>
    <n v="136920"/>
    <n v="4107.5999999999995"/>
    <n v="141027.6"/>
  </r>
  <r>
    <x v="0"/>
    <n v="1"/>
    <s v="TVG-0139"/>
    <s v="0139"/>
    <x v="6"/>
    <s v="Piemonte"/>
    <x v="5"/>
    <x v="16"/>
    <x v="7"/>
    <s v="1000"/>
    <s v=""/>
    <x v="0"/>
    <n v="499"/>
    <s v="Roberto Falcucci"/>
    <n v="0.08"/>
    <n v="74850"/>
    <n v="5988"/>
    <n v="80838"/>
  </r>
  <r>
    <x v="0"/>
    <n v="1"/>
    <s v="TVG-0140"/>
    <s v="0140"/>
    <x v="6"/>
    <s v="Piemonte"/>
    <x v="5"/>
    <x v="13"/>
    <x v="5"/>
    <s v="3000"/>
    <s v="Plus"/>
    <x v="2"/>
    <n v="731"/>
    <s v="Fabo Girgentini"/>
    <n v="0.03"/>
    <n v="95030"/>
    <n v="2850.9"/>
    <n v="97880.9"/>
  </r>
  <r>
    <x v="0"/>
    <n v="1"/>
    <s v="TVG-0141"/>
    <s v="0141"/>
    <x v="7"/>
    <s v="Piemonte"/>
    <x v="0"/>
    <x v="18"/>
    <x v="7"/>
    <s v="3000"/>
    <s v="Medium"/>
    <x v="6"/>
    <n v="771"/>
    <s v="Lalerio Vundini"/>
    <n v="0.05"/>
    <n v="169620"/>
    <n v="8481"/>
    <n v="178101"/>
  </r>
  <r>
    <x v="0"/>
    <n v="1"/>
    <s v="TVG-0142"/>
    <s v="0142"/>
    <x v="7"/>
    <s v="Piemonte"/>
    <x v="0"/>
    <x v="14"/>
    <x v="6"/>
    <s v="2500"/>
    <s v="Gold"/>
    <x v="13"/>
    <n v="890"/>
    <s v="Lalerio Vundini"/>
    <n v="0.05"/>
    <n v="445000"/>
    <n v="22250"/>
    <n v="467250"/>
  </r>
  <r>
    <x v="0"/>
    <n v="1"/>
    <s v="TVG-0143"/>
    <s v="0143"/>
    <x v="7"/>
    <s v="Piemonte"/>
    <x v="0"/>
    <x v="17"/>
    <x v="7"/>
    <s v="2000"/>
    <s v="Medium"/>
    <x v="15"/>
    <n v="40"/>
    <s v="Lalerio Vundini"/>
    <n v="0.05"/>
    <n v="8000"/>
    <n v="400"/>
    <n v="8400"/>
  </r>
  <r>
    <x v="0"/>
    <n v="1"/>
    <s v="TVG-0144"/>
    <s v="0144"/>
    <x v="7"/>
    <s v="Piemonte"/>
    <x v="0"/>
    <x v="0"/>
    <x v="0"/>
    <s v="5000"/>
    <s v="Medium"/>
    <x v="0"/>
    <n v="713"/>
    <s v="Roberto Falcucci"/>
    <n v="0.08"/>
    <n v="106950"/>
    <n v="8556"/>
    <n v="115506"/>
  </r>
  <r>
    <x v="0"/>
    <n v="1"/>
    <s v="TVG-0145"/>
    <s v="0145"/>
    <x v="7"/>
    <s v="Piemonte"/>
    <x v="0"/>
    <x v="0"/>
    <x v="0"/>
    <s v="5000"/>
    <s v="Medium"/>
    <x v="0"/>
    <n v="649"/>
    <s v="Marco Rossi"/>
    <n v="7.4999999999999997E-2"/>
    <n v="97350"/>
    <n v="7301.25"/>
    <n v="104651.25"/>
  </r>
  <r>
    <x v="0"/>
    <n v="1"/>
    <s v="TVG-0146"/>
    <s v="0146"/>
    <x v="7"/>
    <s v="Piemonte"/>
    <x v="0"/>
    <x v="0"/>
    <x v="0"/>
    <s v="5000"/>
    <s v="Medium"/>
    <x v="0"/>
    <n v="283"/>
    <s v="Lalerio Vundini"/>
    <n v="0.05"/>
    <n v="42450"/>
    <n v="2122.5"/>
    <n v="44572.5"/>
  </r>
  <r>
    <x v="0"/>
    <n v="1"/>
    <s v="TVG-0147"/>
    <s v="0147"/>
    <x v="7"/>
    <s v="Piemonte"/>
    <x v="0"/>
    <x v="19"/>
    <x v="7"/>
    <s v="4000"/>
    <s v="Plus"/>
    <x v="16"/>
    <n v="617"/>
    <s v="Lalerio Vundini"/>
    <n v="0.05"/>
    <n v="148080"/>
    <n v="7404"/>
    <n v="155484"/>
  </r>
  <r>
    <x v="0"/>
    <n v="1"/>
    <s v="TVG-0148"/>
    <s v="0148"/>
    <x v="7"/>
    <s v="Piemonte"/>
    <x v="0"/>
    <x v="2"/>
    <x v="0"/>
    <s v="2500"/>
    <s v="Plus"/>
    <x v="2"/>
    <n v="455"/>
    <s v="Marco Rossi"/>
    <n v="7.4999999999999997E-2"/>
    <n v="59150"/>
    <n v="4436.25"/>
    <n v="63586.25"/>
  </r>
  <r>
    <x v="0"/>
    <n v="1"/>
    <s v="TVG-0149"/>
    <s v="0149"/>
    <x v="7"/>
    <s v="Piemonte"/>
    <x v="0"/>
    <x v="3"/>
    <x v="0"/>
    <s v="3000"/>
    <s v="Plus"/>
    <x v="3"/>
    <n v="574"/>
    <s v="Roberto Falcucci"/>
    <n v="0.08"/>
    <n v="83230"/>
    <n v="6658.4000000000005"/>
    <n v="89888.4"/>
  </r>
  <r>
    <x v="0"/>
    <n v="1"/>
    <s v="TVG-0150"/>
    <s v="0150"/>
    <x v="7"/>
    <s v="Piemonte"/>
    <x v="0"/>
    <x v="3"/>
    <x v="0"/>
    <s v="3000"/>
    <s v="Plus"/>
    <x v="3"/>
    <n v="386"/>
    <s v="Fabo Girgentini"/>
    <n v="0.03"/>
    <n v="55970"/>
    <n v="1679.1"/>
    <n v="57649.1"/>
  </r>
  <r>
    <x v="0"/>
    <n v="1"/>
    <s v="TVG-0151"/>
    <s v="0151"/>
    <x v="7"/>
    <s v="Piemonte"/>
    <x v="0"/>
    <x v="3"/>
    <x v="0"/>
    <s v="3000"/>
    <s v="Plus"/>
    <x v="3"/>
    <n v="787"/>
    <s v="Marco Rossi"/>
    <n v="7.4999999999999997E-2"/>
    <n v="114115"/>
    <n v="8558.625"/>
    <n v="122673.625"/>
  </r>
  <r>
    <x v="0"/>
    <n v="1"/>
    <s v="TVG-0152"/>
    <s v="0152"/>
    <x v="7"/>
    <s v="Piemonte"/>
    <x v="0"/>
    <x v="3"/>
    <x v="0"/>
    <s v="3000"/>
    <s v="Plus"/>
    <x v="3"/>
    <n v="638"/>
    <s v="Lalerio Vundini"/>
    <n v="0.05"/>
    <n v="92510"/>
    <n v="4625.5"/>
    <n v="97135.5"/>
  </r>
  <r>
    <x v="0"/>
    <n v="1"/>
    <s v="TVG-0153"/>
    <s v="0153"/>
    <x v="7"/>
    <s v="Piemonte"/>
    <x v="0"/>
    <x v="6"/>
    <x v="2"/>
    <s v="2500"/>
    <s v="Plus"/>
    <x v="6"/>
    <n v="539"/>
    <s v="Marco Rossi"/>
    <n v="7.4999999999999997E-2"/>
    <n v="118580"/>
    <n v="8893.5"/>
    <n v="127473.5"/>
  </r>
  <r>
    <x v="0"/>
    <n v="1"/>
    <s v="TVG-0154"/>
    <s v="0154"/>
    <x v="7"/>
    <s v="Piemonte"/>
    <x v="0"/>
    <x v="6"/>
    <x v="2"/>
    <s v="2500"/>
    <s v="Plus"/>
    <x v="6"/>
    <n v="166"/>
    <s v="Lalerio Vundini"/>
    <n v="0.05"/>
    <n v="36520"/>
    <n v="1826"/>
    <n v="38346"/>
  </r>
  <r>
    <x v="0"/>
    <n v="1"/>
    <s v="TVG-0155"/>
    <s v="0155"/>
    <x v="7"/>
    <s v="Piemonte"/>
    <x v="0"/>
    <x v="7"/>
    <x v="2"/>
    <s v="2500"/>
    <s v="Medium"/>
    <x v="7"/>
    <n v="976"/>
    <s v="Marco Rossi"/>
    <n v="7.4999999999999997E-2"/>
    <n v="204960"/>
    <n v="15372"/>
    <n v="220332"/>
  </r>
  <r>
    <x v="0"/>
    <n v="1"/>
    <s v="TVG-0156"/>
    <s v="0156"/>
    <x v="7"/>
    <s v="Piemonte"/>
    <x v="0"/>
    <x v="23"/>
    <x v="7"/>
    <s v="8000"/>
    <s v="Premium"/>
    <x v="19"/>
    <n v="693"/>
    <s v="Lalerio Vundini"/>
    <n v="0.05"/>
    <n v="464310"/>
    <n v="23215.5"/>
    <n v="487525.5"/>
  </r>
  <r>
    <x v="0"/>
    <n v="1"/>
    <s v="TVG-0157"/>
    <s v="0157"/>
    <x v="7"/>
    <s v="Piemonte"/>
    <x v="0"/>
    <x v="10"/>
    <x v="3"/>
    <s v="7500"/>
    <s v="Premium"/>
    <x v="10"/>
    <n v="584"/>
    <s v="Lalerio Vundini"/>
    <n v="0.05"/>
    <n v="105120"/>
    <n v="5256"/>
    <n v="110376"/>
  </r>
  <r>
    <x v="0"/>
    <n v="1"/>
    <s v="TVG-0158"/>
    <s v="0158"/>
    <x v="7"/>
    <s v="Piemonte"/>
    <x v="0"/>
    <x v="15"/>
    <x v="6"/>
    <s v="1000"/>
    <s v="Silver"/>
    <x v="14"/>
    <n v="476"/>
    <s v="Lalerio Vundini"/>
    <n v="0.05"/>
    <n v="185640"/>
    <n v="9282"/>
    <n v="194922"/>
  </r>
  <r>
    <x v="0"/>
    <n v="1"/>
    <s v="TVG-0159"/>
    <s v="0159"/>
    <x v="7"/>
    <s v="Piemonte"/>
    <x v="0"/>
    <x v="11"/>
    <x v="4"/>
    <s v="5000"/>
    <s v=""/>
    <x v="11"/>
    <n v="573"/>
    <s v="Roberto Falcucci"/>
    <n v="0.08"/>
    <n v="80220"/>
    <n v="6417.6"/>
    <n v="86637.6"/>
  </r>
  <r>
    <x v="0"/>
    <n v="1"/>
    <s v="TVG-0160"/>
    <s v="0160"/>
    <x v="7"/>
    <s v="Piemonte"/>
    <x v="0"/>
    <x v="11"/>
    <x v="4"/>
    <s v="5000"/>
    <s v=""/>
    <x v="11"/>
    <n v="702"/>
    <s v="Fabo Girgentini"/>
    <n v="0.03"/>
    <n v="98280"/>
    <n v="2948.4"/>
    <n v="101228.4"/>
  </r>
  <r>
    <x v="0"/>
    <n v="1"/>
    <s v="TVG-0161"/>
    <s v="0161"/>
    <x v="7"/>
    <s v="Piemonte"/>
    <x v="0"/>
    <x v="11"/>
    <x v="4"/>
    <s v="5000"/>
    <s v=""/>
    <x v="11"/>
    <n v="312"/>
    <s v="Marco Rossi"/>
    <n v="7.4999999999999997E-2"/>
    <n v="43680"/>
    <n v="3276"/>
    <n v="46956"/>
  </r>
  <r>
    <x v="0"/>
    <n v="1"/>
    <s v="TVG-0162"/>
    <s v="0162"/>
    <x v="7"/>
    <s v="Piemonte"/>
    <x v="0"/>
    <x v="11"/>
    <x v="4"/>
    <s v="5000"/>
    <s v=""/>
    <x v="11"/>
    <n v="241"/>
    <s v="Lalerio Vundini"/>
    <n v="0.05"/>
    <n v="33740"/>
    <n v="1687"/>
    <n v="35427"/>
  </r>
  <r>
    <x v="0"/>
    <n v="1"/>
    <s v="TVG-0163"/>
    <s v="0163"/>
    <x v="7"/>
    <s v="Piemonte"/>
    <x v="0"/>
    <x v="16"/>
    <x v="7"/>
    <s v="1000"/>
    <s v=""/>
    <x v="0"/>
    <n v="943"/>
    <s v="Lalerio Vundini"/>
    <n v="0.05"/>
    <n v="141450"/>
    <n v="7072.5"/>
    <n v="148522.5"/>
  </r>
  <r>
    <x v="0"/>
    <n v="1"/>
    <s v="TVG-0164"/>
    <s v="0164"/>
    <x v="7"/>
    <s v="Piemonte"/>
    <x v="0"/>
    <x v="12"/>
    <x v="5"/>
    <s v="3000"/>
    <s v="Medium"/>
    <x v="12"/>
    <n v="831"/>
    <s v="Fabo Girgentini"/>
    <n v="0.03"/>
    <n v="99720"/>
    <n v="2991.6"/>
    <n v="102711.6"/>
  </r>
  <r>
    <x v="0"/>
    <n v="1"/>
    <s v="TVG-0165"/>
    <s v="0165"/>
    <x v="7"/>
    <s v="Piemonte"/>
    <x v="0"/>
    <x v="12"/>
    <x v="5"/>
    <s v="3000"/>
    <s v="Medium"/>
    <x v="12"/>
    <n v="73"/>
    <s v="Marco Rossi"/>
    <n v="7.4999999999999997E-2"/>
    <n v="8760"/>
    <n v="657"/>
    <n v="9417"/>
  </r>
  <r>
    <x v="0"/>
    <n v="1"/>
    <s v="TVG-0166"/>
    <s v="0166"/>
    <x v="7"/>
    <s v="Piemonte"/>
    <x v="0"/>
    <x v="12"/>
    <x v="5"/>
    <s v="3000"/>
    <s v="Medium"/>
    <x v="12"/>
    <n v="340"/>
    <s v="Lalerio Vundini"/>
    <n v="0.05"/>
    <n v="40800"/>
    <n v="2040"/>
    <n v="42840"/>
  </r>
  <r>
    <x v="0"/>
    <n v="1"/>
    <s v="TVG-0167"/>
    <s v="0167"/>
    <x v="7"/>
    <s v="Piemonte"/>
    <x v="0"/>
    <x v="13"/>
    <x v="5"/>
    <s v="3000"/>
    <s v="Plus"/>
    <x v="2"/>
    <n v="438"/>
    <s v="Marco Rossi"/>
    <n v="7.4999999999999997E-2"/>
    <n v="56940"/>
    <n v="4270.5"/>
    <n v="61210.5"/>
  </r>
  <r>
    <x v="0"/>
    <n v="1"/>
    <s v="TVG-0168"/>
    <s v="0168"/>
    <x v="8"/>
    <s v="Piemonte"/>
    <x v="3"/>
    <x v="18"/>
    <x v="7"/>
    <s v="3000"/>
    <s v="Medium"/>
    <x v="6"/>
    <n v="427"/>
    <s v="Giuseppe Favari"/>
    <n v="0.03"/>
    <n v="93940"/>
    <n v="2818.2"/>
    <n v="96758.2"/>
  </r>
  <r>
    <x v="0"/>
    <n v="1"/>
    <s v="TVG-0169"/>
    <s v="0169"/>
    <x v="8"/>
    <s v="Piemonte"/>
    <x v="3"/>
    <x v="14"/>
    <x v="6"/>
    <s v="2500"/>
    <s v="Gold"/>
    <x v="13"/>
    <n v="681"/>
    <s v="Lorenzo Von Matterhorn "/>
    <n v="0.05"/>
    <n v="340500"/>
    <n v="17025"/>
    <n v="357525"/>
  </r>
  <r>
    <x v="0"/>
    <n v="1"/>
    <s v="TVG-0170"/>
    <s v="0170"/>
    <x v="8"/>
    <s v="Piemonte"/>
    <x v="3"/>
    <x v="14"/>
    <x v="6"/>
    <s v="2500"/>
    <s v="Gold"/>
    <x v="13"/>
    <n v="435"/>
    <s v="Giuseppe Favari"/>
    <n v="0.03"/>
    <n v="217500"/>
    <n v="6525"/>
    <n v="224025"/>
  </r>
  <r>
    <x v="0"/>
    <n v="1"/>
    <s v="TVG-0171"/>
    <s v="0171"/>
    <x v="8"/>
    <s v="Piemonte"/>
    <x v="3"/>
    <x v="14"/>
    <x v="6"/>
    <s v="2500"/>
    <s v="Gold"/>
    <x v="13"/>
    <n v="398"/>
    <s v="Costanza Bigatti"/>
    <n v="0.1"/>
    <n v="199000"/>
    <n v="19900"/>
    <n v="218900"/>
  </r>
  <r>
    <x v="0"/>
    <n v="1"/>
    <s v="TVG-0172"/>
    <s v="0172"/>
    <x v="8"/>
    <s v="Piemonte"/>
    <x v="3"/>
    <x v="14"/>
    <x v="6"/>
    <s v="2500"/>
    <s v="Gold"/>
    <x v="13"/>
    <n v="445"/>
    <s v="Marco Rossi"/>
    <n v="7.4999999999999997E-2"/>
    <n v="222500"/>
    <n v="16687.5"/>
    <n v="239187.5"/>
  </r>
  <r>
    <x v="0"/>
    <n v="1"/>
    <s v="TVG-0173"/>
    <s v="0173"/>
    <x v="8"/>
    <s v="Piemonte"/>
    <x v="3"/>
    <x v="17"/>
    <x v="7"/>
    <s v="2000"/>
    <s v="Medium"/>
    <x v="15"/>
    <n v="674"/>
    <s v="Lalerio Vundini"/>
    <n v="0.05"/>
    <n v="134800"/>
    <n v="6740"/>
    <n v="141540"/>
  </r>
  <r>
    <x v="0"/>
    <n v="1"/>
    <s v="TVG-0174"/>
    <s v="0174"/>
    <x v="8"/>
    <s v="Piemonte"/>
    <x v="3"/>
    <x v="0"/>
    <x v="0"/>
    <s v="5000"/>
    <s v="Medium"/>
    <x v="0"/>
    <n v="358"/>
    <s v="Alfonso Falconeri"/>
    <n v="0.05"/>
    <n v="53700"/>
    <n v="2685"/>
    <n v="56385"/>
  </r>
  <r>
    <x v="0"/>
    <n v="1"/>
    <s v="TVG-0175"/>
    <s v="0175"/>
    <x v="8"/>
    <s v="Piemonte"/>
    <x v="3"/>
    <x v="0"/>
    <x v="0"/>
    <s v="5000"/>
    <s v="Medium"/>
    <x v="0"/>
    <n v="807"/>
    <s v="Roberto Falcucci"/>
    <n v="0.08"/>
    <n v="121050"/>
    <n v="9684"/>
    <n v="130734"/>
  </r>
  <r>
    <x v="0"/>
    <n v="1"/>
    <s v="TVG-0176"/>
    <s v="0176"/>
    <x v="8"/>
    <s v="Piemonte"/>
    <x v="3"/>
    <x v="0"/>
    <x v="0"/>
    <s v="5000"/>
    <s v="Medium"/>
    <x v="0"/>
    <n v="148"/>
    <s v="Marco Rossi"/>
    <n v="7.4999999999999997E-2"/>
    <n v="22200"/>
    <n v="1665"/>
    <n v="23865"/>
  </r>
  <r>
    <x v="0"/>
    <n v="1"/>
    <s v="TVG-0177"/>
    <s v="0177"/>
    <x v="8"/>
    <s v="Piemonte"/>
    <x v="3"/>
    <x v="19"/>
    <x v="7"/>
    <s v="4000"/>
    <s v="Plus"/>
    <x v="16"/>
    <n v="654"/>
    <s v="Lorenzo Von Matterhorn "/>
    <n v="0.05"/>
    <n v="156960"/>
    <n v="7848"/>
    <n v="164808"/>
  </r>
  <r>
    <x v="0"/>
    <n v="1"/>
    <s v="TVG-0178"/>
    <s v="0178"/>
    <x v="8"/>
    <s v="Piemonte"/>
    <x v="3"/>
    <x v="19"/>
    <x v="7"/>
    <s v="4000"/>
    <s v="Plus"/>
    <x v="16"/>
    <n v="110"/>
    <s v="Federica Meni"/>
    <n v="0.04"/>
    <n v="26400"/>
    <n v="1056"/>
    <n v="27456"/>
  </r>
  <r>
    <x v="0"/>
    <n v="1"/>
    <s v="TVG-0179"/>
    <s v="0179"/>
    <x v="8"/>
    <s v="Piemonte"/>
    <x v="3"/>
    <x v="3"/>
    <x v="0"/>
    <s v="3000"/>
    <s v="Plus"/>
    <x v="3"/>
    <n v="836"/>
    <s v="Lorenzo Von Matterhorn "/>
    <n v="0.05"/>
    <n v="121220"/>
    <n v="6061"/>
    <n v="127281"/>
  </r>
  <r>
    <x v="0"/>
    <n v="1"/>
    <s v="TVG-0180"/>
    <s v="0180"/>
    <x v="8"/>
    <s v="Piemonte"/>
    <x v="3"/>
    <x v="3"/>
    <x v="0"/>
    <s v="3000"/>
    <s v="Plus"/>
    <x v="3"/>
    <n v="937"/>
    <s v="Federica Meni"/>
    <n v="0.04"/>
    <n v="135865"/>
    <n v="5434.6"/>
    <n v="141299.6"/>
  </r>
  <r>
    <x v="0"/>
    <n v="1"/>
    <s v="TVG-0181"/>
    <s v="0181"/>
    <x v="8"/>
    <s v="Piemonte"/>
    <x v="3"/>
    <x v="3"/>
    <x v="0"/>
    <s v="3000"/>
    <s v="Plus"/>
    <x v="3"/>
    <n v="108"/>
    <s v="Alfonso Falconeri"/>
    <n v="0.05"/>
    <n v="15660"/>
    <n v="783"/>
    <n v="16443"/>
  </r>
  <r>
    <x v="0"/>
    <n v="1"/>
    <s v="TVG-0182"/>
    <s v="0182"/>
    <x v="8"/>
    <s v="Piemonte"/>
    <x v="3"/>
    <x v="3"/>
    <x v="0"/>
    <s v="3000"/>
    <s v="Plus"/>
    <x v="3"/>
    <n v="311"/>
    <s v="Roberto Falcucci"/>
    <n v="0.08"/>
    <n v="45095"/>
    <n v="3607.6"/>
    <n v="48702.6"/>
  </r>
  <r>
    <x v="0"/>
    <n v="1"/>
    <s v="TVG-0183"/>
    <s v="0183"/>
    <x v="8"/>
    <s v="Piemonte"/>
    <x v="3"/>
    <x v="3"/>
    <x v="0"/>
    <s v="3000"/>
    <s v="Plus"/>
    <x v="3"/>
    <n v="205"/>
    <s v="Giuseppe Favari"/>
    <n v="0.03"/>
    <n v="29725"/>
    <n v="891.75"/>
    <n v="30616.75"/>
  </r>
  <r>
    <x v="0"/>
    <n v="1"/>
    <s v="TVG-0184"/>
    <s v="0184"/>
    <x v="8"/>
    <s v="Piemonte"/>
    <x v="3"/>
    <x v="3"/>
    <x v="0"/>
    <s v="3000"/>
    <s v="Plus"/>
    <x v="3"/>
    <n v="324"/>
    <s v="Fabo Girgentini"/>
    <n v="0.03"/>
    <n v="46980"/>
    <n v="1409.3999999999999"/>
    <n v="48389.4"/>
  </r>
  <r>
    <x v="0"/>
    <n v="1"/>
    <s v="TVG-0185"/>
    <s v="0185"/>
    <x v="8"/>
    <s v="Piemonte"/>
    <x v="3"/>
    <x v="3"/>
    <x v="0"/>
    <s v="3000"/>
    <s v="Plus"/>
    <x v="3"/>
    <n v="870"/>
    <s v="Costanza Bigatti"/>
    <n v="0.1"/>
    <n v="126150"/>
    <n v="12615"/>
    <n v="138765"/>
  </r>
  <r>
    <x v="0"/>
    <n v="1"/>
    <s v="TVG-0186"/>
    <s v="0186"/>
    <x v="8"/>
    <s v="Piemonte"/>
    <x v="3"/>
    <x v="3"/>
    <x v="0"/>
    <s v="3000"/>
    <s v="Plus"/>
    <x v="3"/>
    <n v="50"/>
    <s v="Marco Rossi"/>
    <n v="7.4999999999999997E-2"/>
    <n v="7250"/>
    <n v="543.75"/>
    <n v="7793.75"/>
  </r>
  <r>
    <x v="0"/>
    <n v="1"/>
    <s v="TVG-0187"/>
    <s v="0187"/>
    <x v="8"/>
    <s v="Piemonte"/>
    <x v="3"/>
    <x v="3"/>
    <x v="0"/>
    <s v="3000"/>
    <s v="Plus"/>
    <x v="3"/>
    <n v="61"/>
    <s v="Lalerio Vundini"/>
    <n v="0.05"/>
    <n v="8845"/>
    <n v="442.25"/>
    <n v="9287.25"/>
  </r>
  <r>
    <x v="0"/>
    <n v="1"/>
    <s v="TVG-0188"/>
    <s v="0188"/>
    <x v="8"/>
    <s v="Piemonte"/>
    <x v="3"/>
    <x v="6"/>
    <x v="2"/>
    <s v="2500"/>
    <s v="Plus"/>
    <x v="6"/>
    <n v="247"/>
    <s v="Lorenzo Von Matterhorn "/>
    <n v="0.05"/>
    <n v="54340"/>
    <n v="2717"/>
    <n v="57057"/>
  </r>
  <r>
    <x v="0"/>
    <n v="1"/>
    <s v="TVG-0189"/>
    <s v="0189"/>
    <x v="8"/>
    <s v="Piemonte"/>
    <x v="3"/>
    <x v="6"/>
    <x v="2"/>
    <s v="2500"/>
    <s v="Plus"/>
    <x v="6"/>
    <n v="759"/>
    <s v="Roberto Falcucci"/>
    <n v="0.08"/>
    <n v="166980"/>
    <n v="13358.4"/>
    <n v="180338.4"/>
  </r>
  <r>
    <x v="0"/>
    <n v="1"/>
    <s v="TVG-0190"/>
    <s v="0190"/>
    <x v="8"/>
    <s v="Piemonte"/>
    <x v="3"/>
    <x v="6"/>
    <x v="2"/>
    <s v="2500"/>
    <s v="Plus"/>
    <x v="6"/>
    <n v="484"/>
    <s v="Giuseppe Favari"/>
    <n v="0.03"/>
    <n v="106480"/>
    <n v="3194.4"/>
    <n v="109674.4"/>
  </r>
  <r>
    <x v="0"/>
    <n v="1"/>
    <s v="TVG-0191"/>
    <s v="0191"/>
    <x v="8"/>
    <s v="Piemonte"/>
    <x v="3"/>
    <x v="6"/>
    <x v="2"/>
    <s v="2500"/>
    <s v="Plus"/>
    <x v="6"/>
    <n v="143"/>
    <s v="Fabo Girgentini"/>
    <n v="0.03"/>
    <n v="31460"/>
    <n v="943.8"/>
    <n v="32403.8"/>
  </r>
  <r>
    <x v="0"/>
    <n v="1"/>
    <s v="TVG-0192"/>
    <s v="0192"/>
    <x v="8"/>
    <s v="Piemonte"/>
    <x v="3"/>
    <x v="6"/>
    <x v="2"/>
    <s v="2500"/>
    <s v="Plus"/>
    <x v="6"/>
    <n v="942"/>
    <s v="Costanza Bigatti"/>
    <n v="0.1"/>
    <n v="207240"/>
    <n v="20724"/>
    <n v="227964"/>
  </r>
  <r>
    <x v="0"/>
    <n v="1"/>
    <s v="TVG-0193"/>
    <s v="0193"/>
    <x v="8"/>
    <s v="Piemonte"/>
    <x v="3"/>
    <x v="6"/>
    <x v="2"/>
    <s v="2500"/>
    <s v="Plus"/>
    <x v="6"/>
    <n v="286"/>
    <s v="Lalerio Vundini"/>
    <n v="0.05"/>
    <n v="62920"/>
    <n v="3146"/>
    <n v="66066"/>
  </r>
  <r>
    <x v="0"/>
    <n v="1"/>
    <s v="TVG-0194"/>
    <s v="0194"/>
    <x v="8"/>
    <s v="Piemonte"/>
    <x v="3"/>
    <x v="7"/>
    <x v="2"/>
    <s v="2500"/>
    <s v="Medium"/>
    <x v="7"/>
    <n v="482"/>
    <s v="Marco Rossi"/>
    <n v="7.4999999999999997E-2"/>
    <n v="101220"/>
    <n v="7591.5"/>
    <n v="108811.5"/>
  </r>
  <r>
    <x v="0"/>
    <n v="1"/>
    <s v="TVG-0195"/>
    <s v="0195"/>
    <x v="8"/>
    <s v="Piemonte"/>
    <x v="3"/>
    <x v="8"/>
    <x v="2"/>
    <s v="5000"/>
    <s v=""/>
    <x v="8"/>
    <n v="432"/>
    <s v="Giuseppe Favari"/>
    <n v="0.03"/>
    <n v="108000"/>
    <n v="3240"/>
    <n v="111240"/>
  </r>
  <r>
    <x v="0"/>
    <n v="1"/>
    <s v="TVG-0196"/>
    <s v="0196"/>
    <x v="8"/>
    <s v="Piemonte"/>
    <x v="3"/>
    <x v="23"/>
    <x v="7"/>
    <s v="8000"/>
    <s v="Premium"/>
    <x v="19"/>
    <n v="415"/>
    <s v="Alfonso Falconeri"/>
    <n v="0.05"/>
    <n v="278050"/>
    <n v="13902.5"/>
    <n v="291952.5"/>
  </r>
  <r>
    <x v="0"/>
    <n v="1"/>
    <s v="TVG-0197"/>
    <s v="0197"/>
    <x v="8"/>
    <s v="Piemonte"/>
    <x v="3"/>
    <x v="10"/>
    <x v="3"/>
    <s v="7500"/>
    <s v="Premium"/>
    <x v="10"/>
    <n v="756"/>
    <s v="Lorenzo Von Matterhorn "/>
    <n v="0.05"/>
    <n v="136080"/>
    <n v="6804"/>
    <n v="142884"/>
  </r>
  <r>
    <x v="0"/>
    <n v="1"/>
    <s v="TVG-0198"/>
    <s v="0198"/>
    <x v="8"/>
    <s v="Piemonte"/>
    <x v="3"/>
    <x v="11"/>
    <x v="4"/>
    <s v="5000"/>
    <s v=""/>
    <x v="11"/>
    <n v="833"/>
    <s v="Lorenzo Von Matterhorn "/>
    <n v="0.05"/>
    <n v="116620"/>
    <n v="5831"/>
    <n v="122451"/>
  </r>
  <r>
    <x v="0"/>
    <n v="1"/>
    <s v="TVG-0199"/>
    <s v="0199"/>
    <x v="8"/>
    <s v="Piemonte"/>
    <x v="3"/>
    <x v="11"/>
    <x v="4"/>
    <s v="5000"/>
    <s v=""/>
    <x v="11"/>
    <n v="330"/>
    <s v="Federica Meni"/>
    <n v="0.04"/>
    <n v="46200"/>
    <n v="1848"/>
    <n v="48048"/>
  </r>
  <r>
    <x v="0"/>
    <n v="1"/>
    <s v="TVG-0200"/>
    <s v="0200"/>
    <x v="8"/>
    <s v="Piemonte"/>
    <x v="3"/>
    <x v="11"/>
    <x v="4"/>
    <s v="5000"/>
    <s v=""/>
    <x v="11"/>
    <n v="871"/>
    <s v="Alfonso Falconeri"/>
    <n v="0.05"/>
    <n v="121940"/>
    <n v="6097"/>
    <n v="128037"/>
  </r>
  <r>
    <x v="0"/>
    <n v="1"/>
    <s v="TVG-0201"/>
    <s v="0201"/>
    <x v="8"/>
    <s v="Piemonte"/>
    <x v="3"/>
    <x v="11"/>
    <x v="4"/>
    <s v="5000"/>
    <s v=""/>
    <x v="11"/>
    <n v="69"/>
    <s v="Giuseppe Favari"/>
    <n v="0.03"/>
    <n v="9660"/>
    <n v="289.8"/>
    <n v="9949.7999999999993"/>
  </r>
  <r>
    <x v="0"/>
    <n v="1"/>
    <s v="TVG-0202"/>
    <s v="0202"/>
    <x v="8"/>
    <s v="Piemonte"/>
    <x v="3"/>
    <x v="11"/>
    <x v="4"/>
    <s v="5000"/>
    <s v=""/>
    <x v="11"/>
    <n v="837"/>
    <s v="Fabo Girgentini"/>
    <n v="0.03"/>
    <n v="117180"/>
    <n v="3515.4"/>
    <n v="120695.4"/>
  </r>
  <r>
    <x v="0"/>
    <n v="1"/>
    <s v="TVG-0203"/>
    <s v="0203"/>
    <x v="8"/>
    <s v="Piemonte"/>
    <x v="3"/>
    <x v="11"/>
    <x v="4"/>
    <s v="5000"/>
    <s v=""/>
    <x v="11"/>
    <n v="734"/>
    <s v="Costanza Bigatti"/>
    <n v="0.1"/>
    <n v="102760"/>
    <n v="10276"/>
    <n v="113036"/>
  </r>
  <r>
    <x v="0"/>
    <n v="1"/>
    <s v="TVG-0204"/>
    <s v="0204"/>
    <x v="8"/>
    <s v="Piemonte"/>
    <x v="3"/>
    <x v="11"/>
    <x v="4"/>
    <s v="5000"/>
    <s v=""/>
    <x v="11"/>
    <n v="268"/>
    <s v="Marco Rossi"/>
    <n v="7.4999999999999997E-2"/>
    <n v="37520"/>
    <n v="2814"/>
    <n v="40334"/>
  </r>
  <r>
    <x v="0"/>
    <n v="1"/>
    <s v="TVG-0205"/>
    <s v="0205"/>
    <x v="8"/>
    <s v="Piemonte"/>
    <x v="3"/>
    <x v="16"/>
    <x v="7"/>
    <s v="1000"/>
    <s v=""/>
    <x v="0"/>
    <n v="721"/>
    <s v="Lorenzo Von Matterhorn "/>
    <n v="0.05"/>
    <n v="108150"/>
    <n v="5407.5"/>
    <n v="113557.5"/>
  </r>
  <r>
    <x v="0"/>
    <n v="1"/>
    <s v="TVG-0206"/>
    <s v="0206"/>
    <x v="8"/>
    <s v="Piemonte"/>
    <x v="3"/>
    <x v="16"/>
    <x v="7"/>
    <s v="1000"/>
    <s v=""/>
    <x v="0"/>
    <n v="413"/>
    <s v="Alfonso Falconeri"/>
    <n v="0.05"/>
    <n v="61950"/>
    <n v="3097.5"/>
    <n v="65047.5"/>
  </r>
  <r>
    <x v="0"/>
    <n v="1"/>
    <s v="TVG-0207"/>
    <s v="0207"/>
    <x v="8"/>
    <s v="Piemonte"/>
    <x v="3"/>
    <x v="16"/>
    <x v="7"/>
    <s v="1000"/>
    <s v=""/>
    <x v="0"/>
    <n v="751"/>
    <s v="Roberto Falcucci"/>
    <n v="0.08"/>
    <n v="112650"/>
    <n v="9012"/>
    <n v="121662"/>
  </r>
  <r>
    <x v="0"/>
    <n v="1"/>
    <s v="TVG-0208"/>
    <s v="0208"/>
    <x v="8"/>
    <s v="Piemonte"/>
    <x v="3"/>
    <x v="12"/>
    <x v="5"/>
    <s v="3000"/>
    <s v="Medium"/>
    <x v="12"/>
    <n v="423"/>
    <s v="Lorenzo Von Matterhorn "/>
    <n v="0.05"/>
    <n v="50760"/>
    <n v="2538"/>
    <n v="53298"/>
  </r>
  <r>
    <x v="0"/>
    <n v="1"/>
    <s v="TVG-0209"/>
    <s v="0209"/>
    <x v="8"/>
    <s v="Piemonte"/>
    <x v="3"/>
    <x v="12"/>
    <x v="5"/>
    <s v="3000"/>
    <s v="Medium"/>
    <x v="12"/>
    <n v="895"/>
    <s v="Roberto Falcucci"/>
    <n v="0.08"/>
    <n v="107400"/>
    <n v="8592"/>
    <n v="115992"/>
  </r>
  <r>
    <x v="0"/>
    <n v="1"/>
    <s v="TVG-0210"/>
    <s v="0210"/>
    <x v="8"/>
    <s v="Piemonte"/>
    <x v="3"/>
    <x v="12"/>
    <x v="5"/>
    <s v="3000"/>
    <s v="Medium"/>
    <x v="12"/>
    <n v="282"/>
    <s v="Giuseppe Favari"/>
    <n v="0.03"/>
    <n v="33840"/>
    <n v="1015.1999999999999"/>
    <n v="34855.199999999997"/>
  </r>
  <r>
    <x v="0"/>
    <n v="1"/>
    <s v="TVG-0211"/>
    <s v="0211"/>
    <x v="8"/>
    <s v="Piemonte"/>
    <x v="3"/>
    <x v="12"/>
    <x v="5"/>
    <s v="3000"/>
    <s v="Medium"/>
    <x v="12"/>
    <n v="465"/>
    <s v="Fabo Girgentini"/>
    <n v="0.03"/>
    <n v="55800"/>
    <n v="1674"/>
    <n v="57474"/>
  </r>
  <r>
    <x v="0"/>
    <n v="1"/>
    <s v="TVG-0212"/>
    <s v="0212"/>
    <x v="8"/>
    <s v="Piemonte"/>
    <x v="3"/>
    <x v="13"/>
    <x v="5"/>
    <s v="3000"/>
    <s v="Plus"/>
    <x v="2"/>
    <n v="824"/>
    <s v="Lorenzo Von Matterhorn "/>
    <n v="0.05"/>
    <n v="107120"/>
    <n v="5356"/>
    <n v="112476"/>
  </r>
  <r>
    <x v="0"/>
    <n v="1"/>
    <s v="TVG-0213"/>
    <s v="0213"/>
    <x v="8"/>
    <s v="Piemonte"/>
    <x v="3"/>
    <x v="13"/>
    <x v="5"/>
    <s v="3000"/>
    <s v="Plus"/>
    <x v="2"/>
    <n v="102"/>
    <s v="Roberto Falcucci"/>
    <n v="0.08"/>
    <n v="13260"/>
    <n v="1060.8"/>
    <n v="14320.8"/>
  </r>
  <r>
    <x v="0"/>
    <n v="1"/>
    <s v="TVG-0214"/>
    <s v="0214"/>
    <x v="8"/>
    <s v="Piemonte"/>
    <x v="3"/>
    <x v="13"/>
    <x v="5"/>
    <s v="3000"/>
    <s v="Plus"/>
    <x v="2"/>
    <n v="96"/>
    <s v="Marco Rossi"/>
    <n v="7.4999999999999997E-2"/>
    <n v="12480"/>
    <n v="936"/>
    <n v="13416"/>
  </r>
  <r>
    <x v="0"/>
    <n v="1"/>
    <s v="TVG-0215"/>
    <s v="0215"/>
    <x v="9"/>
    <s v="PA"/>
    <x v="4"/>
    <x v="14"/>
    <x v="6"/>
    <s v="2500"/>
    <s v="Gold"/>
    <x v="13"/>
    <n v="789"/>
    <s v="Lalerio Vundini"/>
    <n v="0.05"/>
    <n v="394500"/>
    <n v="19725"/>
    <n v="414225"/>
  </r>
  <r>
    <x v="0"/>
    <n v="1"/>
    <s v="TVG-0216"/>
    <s v="0216"/>
    <x v="9"/>
    <s v="PA"/>
    <x v="4"/>
    <x v="17"/>
    <x v="7"/>
    <s v="2000"/>
    <s v="Medium"/>
    <x v="15"/>
    <n v="609"/>
    <s v="Lalerio Vundini"/>
    <n v="0.05"/>
    <n v="121800"/>
    <n v="6090"/>
    <n v="127890"/>
  </r>
  <r>
    <x v="0"/>
    <n v="1"/>
    <s v="TVG-0217"/>
    <s v="0217"/>
    <x v="9"/>
    <s v="PA"/>
    <x v="4"/>
    <x v="0"/>
    <x v="0"/>
    <s v="5000"/>
    <s v="Medium"/>
    <x v="0"/>
    <n v="867"/>
    <s v="Lalerio Vundini"/>
    <n v="0.05"/>
    <n v="130050"/>
    <n v="6502.5"/>
    <n v="136552.5"/>
  </r>
  <r>
    <x v="0"/>
    <n v="1"/>
    <s v="TVG-0218"/>
    <s v="0218"/>
    <x v="9"/>
    <s v="PA"/>
    <x v="4"/>
    <x v="1"/>
    <x v="0"/>
    <s v="5000"/>
    <s v="Plus"/>
    <x v="1"/>
    <n v="346"/>
    <s v="Lalerio Vundini"/>
    <n v="0.05"/>
    <n v="60550"/>
    <n v="3027.5"/>
    <n v="63577.5"/>
  </r>
  <r>
    <x v="0"/>
    <n v="1"/>
    <s v="TVG-0219"/>
    <s v="0219"/>
    <x v="9"/>
    <s v="PA"/>
    <x v="4"/>
    <x v="3"/>
    <x v="0"/>
    <s v="3000"/>
    <s v="Plus"/>
    <x v="3"/>
    <n v="112"/>
    <s v="Lalerio Vundini"/>
    <n v="0.05"/>
    <n v="16240"/>
    <n v="812"/>
    <n v="17052"/>
  </r>
  <r>
    <x v="0"/>
    <n v="1"/>
    <s v="TVG-0220"/>
    <s v="0220"/>
    <x v="9"/>
    <s v="PA"/>
    <x v="4"/>
    <x v="20"/>
    <x v="7"/>
    <s v="5000"/>
    <s v="Silver"/>
    <x v="17"/>
    <n v="490"/>
    <s v="Lalerio Vundini"/>
    <n v="0.05"/>
    <n v="147000"/>
    <n v="7350"/>
    <n v="154350"/>
  </r>
  <r>
    <x v="0"/>
    <n v="1"/>
    <s v="TVG-0221"/>
    <s v="0221"/>
    <x v="9"/>
    <s v="PA"/>
    <x v="4"/>
    <x v="9"/>
    <x v="2"/>
    <s v="1121"/>
    <s v="Gold"/>
    <x v="9"/>
    <n v="537"/>
    <s v="Lalerio Vundini"/>
    <n v="0.05"/>
    <n v="123510"/>
    <n v="6175.5"/>
    <n v="129685.5"/>
  </r>
  <r>
    <x v="0"/>
    <n v="1"/>
    <s v="TVG-0222"/>
    <s v="0222"/>
    <x v="9"/>
    <s v="PA"/>
    <x v="4"/>
    <x v="23"/>
    <x v="7"/>
    <s v="8000"/>
    <s v="Premium"/>
    <x v="19"/>
    <n v="713"/>
    <s v="Lalerio Vundini"/>
    <n v="0.05"/>
    <n v="477710"/>
    <n v="23885.5"/>
    <n v="501595.5"/>
  </r>
  <r>
    <x v="0"/>
    <n v="1"/>
    <s v="TVG-0223"/>
    <s v="0223"/>
    <x v="9"/>
    <s v="PA"/>
    <x v="4"/>
    <x v="10"/>
    <x v="3"/>
    <s v="7500"/>
    <s v="Premium"/>
    <x v="10"/>
    <n v="675"/>
    <s v="Lalerio Vundini"/>
    <n v="0.05"/>
    <n v="121500"/>
    <n v="6075"/>
    <n v="127575"/>
  </r>
  <r>
    <x v="0"/>
    <n v="1"/>
    <s v="TVG-0224"/>
    <s v="0224"/>
    <x v="9"/>
    <s v="PA"/>
    <x v="4"/>
    <x v="15"/>
    <x v="6"/>
    <s v="1000"/>
    <s v="Silver"/>
    <x v="14"/>
    <n v="478"/>
    <s v="Lalerio Vundini"/>
    <n v="0.05"/>
    <n v="186420"/>
    <n v="9321"/>
    <n v="195741"/>
  </r>
  <r>
    <x v="0"/>
    <n v="1"/>
    <s v="TVG-0225"/>
    <s v="0225"/>
    <x v="9"/>
    <s v="PA"/>
    <x v="4"/>
    <x v="16"/>
    <x v="7"/>
    <s v="1000"/>
    <s v=""/>
    <x v="0"/>
    <n v="436"/>
    <s v="Lalerio Vundini"/>
    <n v="0.05"/>
    <n v="65400"/>
    <n v="3270"/>
    <n v="68670"/>
  </r>
  <r>
    <x v="0"/>
    <n v="1"/>
    <s v="TVG-0226"/>
    <s v="0226"/>
    <x v="9"/>
    <s v="PA"/>
    <x v="4"/>
    <x v="12"/>
    <x v="5"/>
    <s v="3000"/>
    <s v="Medium"/>
    <x v="12"/>
    <n v="971"/>
    <s v="Lalerio Vundini"/>
    <n v="0.05"/>
    <n v="116520"/>
    <n v="5826"/>
    <n v="122346"/>
  </r>
  <r>
    <x v="0"/>
    <n v="1"/>
    <s v="TVG-0227"/>
    <s v="0227"/>
    <x v="10"/>
    <s v="Emilia Romagna"/>
    <x v="6"/>
    <x v="18"/>
    <x v="7"/>
    <s v="3000"/>
    <s v="Medium"/>
    <x v="6"/>
    <n v="734"/>
    <s v="Giuseppe Favari"/>
    <n v="0.03"/>
    <n v="161480"/>
    <n v="4844.3999999999996"/>
    <n v="166324.4"/>
  </r>
  <r>
    <x v="0"/>
    <n v="1"/>
    <s v="TVG-0228"/>
    <s v="0228"/>
    <x v="10"/>
    <s v="Emilia Romagna"/>
    <x v="6"/>
    <x v="14"/>
    <x v="6"/>
    <s v="2500"/>
    <s v="Gold"/>
    <x v="13"/>
    <n v="152"/>
    <s v="Giuseppe Favari"/>
    <n v="0.03"/>
    <n v="76000"/>
    <n v="2280"/>
    <n v="78280"/>
  </r>
  <r>
    <x v="0"/>
    <n v="1"/>
    <s v="TVG-0229"/>
    <s v="0229"/>
    <x v="10"/>
    <s v="Emilia Romagna"/>
    <x v="6"/>
    <x v="17"/>
    <x v="7"/>
    <s v="2000"/>
    <s v="Medium"/>
    <x v="15"/>
    <n v="945"/>
    <s v="Lalerio Vundini"/>
    <n v="0.05"/>
    <n v="189000"/>
    <n v="9450"/>
    <n v="198450"/>
  </r>
  <r>
    <x v="0"/>
    <n v="1"/>
    <s v="TVG-0230"/>
    <s v="0230"/>
    <x v="10"/>
    <s v="Emilia Romagna"/>
    <x v="6"/>
    <x v="0"/>
    <x v="0"/>
    <s v="5000"/>
    <s v="Medium"/>
    <x v="0"/>
    <n v="132"/>
    <s v="Lalerio Vundini"/>
    <n v="0.05"/>
    <n v="19800"/>
    <n v="990"/>
    <n v="20790"/>
  </r>
  <r>
    <x v="0"/>
    <n v="1"/>
    <s v="TVG-0231"/>
    <s v="0231"/>
    <x v="10"/>
    <s v="Emilia Romagna"/>
    <x v="6"/>
    <x v="19"/>
    <x v="7"/>
    <s v="4000"/>
    <s v="Plus"/>
    <x v="16"/>
    <n v="592"/>
    <s v="Lalerio Vundini"/>
    <n v="0.05"/>
    <n v="142080"/>
    <n v="7104"/>
    <n v="149184"/>
  </r>
  <r>
    <x v="0"/>
    <n v="1"/>
    <s v="TVG-0232"/>
    <s v="0232"/>
    <x v="10"/>
    <s v="Emilia Romagna"/>
    <x v="6"/>
    <x v="3"/>
    <x v="0"/>
    <s v="3000"/>
    <s v="Plus"/>
    <x v="3"/>
    <n v="559"/>
    <s v="Lorenzo Von Matterhorn "/>
    <n v="0.05"/>
    <n v="81055"/>
    <n v="4052.75"/>
    <n v="85107.75"/>
  </r>
  <r>
    <x v="0"/>
    <n v="1"/>
    <s v="TVG-0233"/>
    <s v="0233"/>
    <x v="10"/>
    <s v="Emilia Romagna"/>
    <x v="6"/>
    <x v="3"/>
    <x v="0"/>
    <s v="3000"/>
    <s v="Plus"/>
    <x v="3"/>
    <n v="666"/>
    <s v="Giuseppe Favari"/>
    <n v="0.03"/>
    <n v="96570"/>
    <n v="2897.1"/>
    <n v="99467.1"/>
  </r>
  <r>
    <x v="0"/>
    <n v="1"/>
    <s v="TVG-0234"/>
    <s v="0234"/>
    <x v="10"/>
    <s v="Emilia Romagna"/>
    <x v="6"/>
    <x v="3"/>
    <x v="0"/>
    <s v="3000"/>
    <s v="Plus"/>
    <x v="3"/>
    <n v="337"/>
    <s v="Lalerio Vundini"/>
    <n v="0.05"/>
    <n v="48865"/>
    <n v="2443.25"/>
    <n v="51308.25"/>
  </r>
  <r>
    <x v="0"/>
    <n v="1"/>
    <s v="TVG-0235"/>
    <s v="0235"/>
    <x v="10"/>
    <s v="Emilia Romagna"/>
    <x v="6"/>
    <x v="6"/>
    <x v="2"/>
    <s v="2500"/>
    <s v="Plus"/>
    <x v="6"/>
    <n v="833"/>
    <s v="Giuseppe Favari"/>
    <n v="0.03"/>
    <n v="183260"/>
    <n v="5497.8"/>
    <n v="188757.8"/>
  </r>
  <r>
    <x v="0"/>
    <n v="1"/>
    <s v="TVG-0236"/>
    <s v="0236"/>
    <x v="10"/>
    <s v="Emilia Romagna"/>
    <x v="6"/>
    <x v="8"/>
    <x v="2"/>
    <s v="5000"/>
    <s v=""/>
    <x v="8"/>
    <n v="984"/>
    <s v="Giuseppe Favari"/>
    <n v="0.03"/>
    <n v="246000"/>
    <n v="7380"/>
    <n v="253380"/>
  </r>
  <r>
    <x v="0"/>
    <n v="1"/>
    <s v="TVG-0237"/>
    <s v="0237"/>
    <x v="10"/>
    <s v="Emilia Romagna"/>
    <x v="6"/>
    <x v="23"/>
    <x v="7"/>
    <s v="8000"/>
    <s v="Premium"/>
    <x v="19"/>
    <n v="988"/>
    <s v="Lalerio Vundini"/>
    <n v="0.05"/>
    <n v="661960"/>
    <n v="33098"/>
    <n v="695058"/>
  </r>
  <r>
    <x v="0"/>
    <n v="1"/>
    <s v="TVG-0238"/>
    <s v="0238"/>
    <x v="10"/>
    <s v="Emilia Romagna"/>
    <x v="6"/>
    <x v="11"/>
    <x v="4"/>
    <s v="5000"/>
    <s v=""/>
    <x v="11"/>
    <n v="689"/>
    <s v="Lorenzo Von Matterhorn "/>
    <n v="0.05"/>
    <n v="96460"/>
    <n v="4823"/>
    <n v="101283"/>
  </r>
  <r>
    <x v="0"/>
    <n v="1"/>
    <s v="TVG-0239"/>
    <s v="0239"/>
    <x v="10"/>
    <s v="Emilia Romagna"/>
    <x v="6"/>
    <x v="16"/>
    <x v="7"/>
    <s v="1000"/>
    <s v=""/>
    <x v="0"/>
    <n v="654"/>
    <s v="Lorenzo Von Matterhorn "/>
    <n v="0.05"/>
    <n v="98100"/>
    <n v="4905"/>
    <n v="103005"/>
  </r>
  <r>
    <x v="0"/>
    <n v="1"/>
    <s v="TVG-0240"/>
    <s v="0240"/>
    <x v="10"/>
    <s v="Emilia Romagna"/>
    <x v="6"/>
    <x v="13"/>
    <x v="5"/>
    <s v="3000"/>
    <s v="Plus"/>
    <x v="2"/>
    <n v="315"/>
    <s v="Lorenzo Von Matterhorn "/>
    <n v="0.05"/>
    <n v="40950"/>
    <n v="2047.5"/>
    <n v="42997.5"/>
  </r>
  <r>
    <x v="0"/>
    <n v="1"/>
    <s v="TVG-0241"/>
    <s v="0241"/>
    <x v="11"/>
    <s v="Veneto"/>
    <x v="0"/>
    <x v="14"/>
    <x v="6"/>
    <s v="2500"/>
    <s v="Gold"/>
    <x v="13"/>
    <n v="875"/>
    <s v="Giulio de Primis"/>
    <n v="3.6999999999999998E-2"/>
    <n v="437500"/>
    <n v="16187.5"/>
    <n v="453687.5"/>
  </r>
  <r>
    <x v="0"/>
    <n v="1"/>
    <s v="TVG-0242"/>
    <s v="0242"/>
    <x v="11"/>
    <s v="Veneto"/>
    <x v="0"/>
    <x v="14"/>
    <x v="6"/>
    <s v="2500"/>
    <s v="Gold"/>
    <x v="13"/>
    <n v="353"/>
    <s v="Matteo Landi"/>
    <n v="0.05"/>
    <n v="176500"/>
    <n v="8825"/>
    <n v="185325"/>
  </r>
  <r>
    <x v="0"/>
    <n v="1"/>
    <s v="TVG-0243"/>
    <s v="0243"/>
    <x v="11"/>
    <s v="Veneto"/>
    <x v="0"/>
    <x v="14"/>
    <x v="6"/>
    <s v="2500"/>
    <s v="Gold"/>
    <x v="13"/>
    <n v="870"/>
    <s v="Lalerio Vundini"/>
    <n v="0.05"/>
    <n v="435000"/>
    <n v="21750"/>
    <n v="456750"/>
  </r>
  <r>
    <x v="0"/>
    <n v="1"/>
    <s v="TVG-0244"/>
    <s v="0244"/>
    <x v="11"/>
    <s v="Veneto"/>
    <x v="0"/>
    <x v="0"/>
    <x v="0"/>
    <s v="5000"/>
    <s v="Medium"/>
    <x v="0"/>
    <n v="189"/>
    <s v="Giulio de Primis"/>
    <n v="3.6999999999999998E-2"/>
    <n v="28350"/>
    <n v="1048.95"/>
    <n v="29398.95"/>
  </r>
  <r>
    <x v="0"/>
    <n v="1"/>
    <s v="TVG-0245"/>
    <s v="0245"/>
    <x v="11"/>
    <s v="Veneto"/>
    <x v="0"/>
    <x v="0"/>
    <x v="0"/>
    <s v="5000"/>
    <s v="Medium"/>
    <x v="0"/>
    <n v="682"/>
    <s v="Matteo Landi"/>
    <n v="0.05"/>
    <n v="102300"/>
    <n v="5115"/>
    <n v="107415"/>
  </r>
  <r>
    <x v="0"/>
    <n v="1"/>
    <s v="TVG-0246"/>
    <s v="0246"/>
    <x v="11"/>
    <s v="Veneto"/>
    <x v="0"/>
    <x v="1"/>
    <x v="0"/>
    <s v="5000"/>
    <s v="Plus"/>
    <x v="1"/>
    <n v="460"/>
    <s v="Giulio de Primis"/>
    <n v="3.6999999999999998E-2"/>
    <n v="80500"/>
    <n v="2978.5"/>
    <n v="83478.5"/>
  </r>
  <r>
    <x v="0"/>
    <n v="1"/>
    <s v="TVG-0247"/>
    <s v="0247"/>
    <x v="11"/>
    <s v="Veneto"/>
    <x v="0"/>
    <x v="3"/>
    <x v="0"/>
    <s v="3000"/>
    <s v="Plus"/>
    <x v="3"/>
    <n v="67"/>
    <s v="Giulio de Primis"/>
    <n v="3.6999999999999998E-2"/>
    <n v="9715"/>
    <n v="359.45499999999998"/>
    <n v="10074.455"/>
  </r>
  <r>
    <x v="0"/>
    <n v="1"/>
    <s v="TVG-0248"/>
    <s v="0248"/>
    <x v="11"/>
    <s v="Veneto"/>
    <x v="0"/>
    <x v="3"/>
    <x v="0"/>
    <s v="3000"/>
    <s v="Plus"/>
    <x v="3"/>
    <n v="247"/>
    <s v="Matteo Landi"/>
    <n v="0.05"/>
    <n v="35815"/>
    <n v="1790.75"/>
    <n v="37605.75"/>
  </r>
  <r>
    <x v="0"/>
    <n v="1"/>
    <s v="TVG-0249"/>
    <s v="0249"/>
    <x v="11"/>
    <s v="Veneto"/>
    <x v="0"/>
    <x v="3"/>
    <x v="0"/>
    <s v="3000"/>
    <s v="Plus"/>
    <x v="3"/>
    <n v="313"/>
    <s v="Lalerio Vundini"/>
    <n v="0.05"/>
    <n v="45385"/>
    <n v="2269.25"/>
    <n v="47654.25"/>
  </r>
  <r>
    <x v="0"/>
    <n v="1"/>
    <s v="TVG-0250"/>
    <s v="0250"/>
    <x v="11"/>
    <s v="Veneto"/>
    <x v="0"/>
    <x v="5"/>
    <x v="1"/>
    <s v="5000"/>
    <s v=""/>
    <x v="5"/>
    <n v="60"/>
    <s v="Giulio de Primis"/>
    <n v="3.6999999999999998E-2"/>
    <n v="4500"/>
    <n v="166.5"/>
    <n v="4666.5"/>
  </r>
  <r>
    <x v="0"/>
    <n v="1"/>
    <s v="TVG-0251"/>
    <s v="0251"/>
    <x v="11"/>
    <s v="Veneto"/>
    <x v="0"/>
    <x v="6"/>
    <x v="2"/>
    <s v="2500"/>
    <s v="Plus"/>
    <x v="6"/>
    <n v="108"/>
    <s v="Giulio de Primis"/>
    <n v="3.6999999999999998E-2"/>
    <n v="23760"/>
    <n v="879.12"/>
    <n v="24639.119999999999"/>
  </r>
  <r>
    <x v="0"/>
    <n v="1"/>
    <s v="TVG-0252"/>
    <s v="0252"/>
    <x v="11"/>
    <s v="Veneto"/>
    <x v="0"/>
    <x v="6"/>
    <x v="2"/>
    <s v="2500"/>
    <s v="Plus"/>
    <x v="6"/>
    <n v="780"/>
    <s v="Matteo Landi"/>
    <n v="0.05"/>
    <n v="171600"/>
    <n v="8580"/>
    <n v="180180"/>
  </r>
  <r>
    <x v="0"/>
    <n v="1"/>
    <s v="TVG-0253"/>
    <s v="0253"/>
    <x v="11"/>
    <s v="Veneto"/>
    <x v="0"/>
    <x v="20"/>
    <x v="7"/>
    <s v="5000"/>
    <s v="Silver"/>
    <x v="17"/>
    <n v="455"/>
    <s v="Giulio de Primis"/>
    <n v="3.6999999999999998E-2"/>
    <n v="136500"/>
    <n v="5050.5"/>
    <n v="141550.5"/>
  </r>
  <r>
    <x v="0"/>
    <n v="1"/>
    <s v="TVG-0254"/>
    <s v="0254"/>
    <x v="11"/>
    <s v="Veneto"/>
    <x v="0"/>
    <x v="8"/>
    <x v="2"/>
    <s v="5000"/>
    <s v=""/>
    <x v="8"/>
    <n v="789"/>
    <s v="Giulio de Primis"/>
    <n v="3.6999999999999998E-2"/>
    <n v="197250"/>
    <n v="7298.25"/>
    <n v="204548.25"/>
  </r>
  <r>
    <x v="0"/>
    <n v="1"/>
    <s v="TVG-0255"/>
    <s v="0255"/>
    <x v="11"/>
    <s v="Veneto"/>
    <x v="0"/>
    <x v="8"/>
    <x v="2"/>
    <s v="5000"/>
    <s v=""/>
    <x v="8"/>
    <n v="387"/>
    <s v="Matteo Landi"/>
    <n v="0.05"/>
    <n v="96750"/>
    <n v="4837.5"/>
    <n v="101587.5"/>
  </r>
  <r>
    <x v="0"/>
    <n v="1"/>
    <s v="TVG-0256"/>
    <s v="0256"/>
    <x v="11"/>
    <s v="Veneto"/>
    <x v="0"/>
    <x v="23"/>
    <x v="7"/>
    <s v="8000"/>
    <s v="Premium"/>
    <x v="19"/>
    <n v="628"/>
    <s v="Giulio de Primis"/>
    <n v="3.6999999999999998E-2"/>
    <n v="420760"/>
    <n v="15568.119999999999"/>
    <n v="436328.12"/>
  </r>
  <r>
    <x v="0"/>
    <n v="1"/>
    <s v="TVG-0257"/>
    <s v="0257"/>
    <x v="11"/>
    <s v="Veneto"/>
    <x v="0"/>
    <x v="10"/>
    <x v="3"/>
    <s v="7500"/>
    <s v="Premium"/>
    <x v="10"/>
    <n v="274"/>
    <s v="Giulio de Primis"/>
    <n v="3.6999999999999998E-2"/>
    <n v="49320"/>
    <n v="1824.84"/>
    <n v="51144.84"/>
  </r>
  <r>
    <x v="0"/>
    <n v="1"/>
    <s v="TVG-0258"/>
    <s v="0258"/>
    <x v="11"/>
    <s v="Veneto"/>
    <x v="0"/>
    <x v="10"/>
    <x v="3"/>
    <s v="7500"/>
    <s v="Premium"/>
    <x v="10"/>
    <n v="325"/>
    <s v="Matteo Landi"/>
    <n v="0.05"/>
    <n v="58500"/>
    <n v="2925"/>
    <n v="61425"/>
  </r>
  <r>
    <x v="0"/>
    <n v="1"/>
    <s v="TVG-0259"/>
    <s v="0259"/>
    <x v="11"/>
    <s v="Veneto"/>
    <x v="0"/>
    <x v="11"/>
    <x v="4"/>
    <s v="5000"/>
    <s v=""/>
    <x v="11"/>
    <n v="308"/>
    <s v="Giulio de Primis"/>
    <n v="3.6999999999999998E-2"/>
    <n v="43120"/>
    <n v="1595.4399999999998"/>
    <n v="44715.44"/>
  </r>
  <r>
    <x v="0"/>
    <n v="1"/>
    <s v="TVG-0260"/>
    <s v="0260"/>
    <x v="11"/>
    <s v="Veneto"/>
    <x v="0"/>
    <x v="11"/>
    <x v="4"/>
    <s v="5000"/>
    <s v=""/>
    <x v="11"/>
    <n v="449"/>
    <s v="Costanza Bigatti"/>
    <n v="0.1"/>
    <n v="62860"/>
    <n v="6286"/>
    <n v="69146"/>
  </r>
  <r>
    <x v="0"/>
    <n v="1"/>
    <s v="TVG-0261"/>
    <s v="0261"/>
    <x v="11"/>
    <s v="Veneto"/>
    <x v="0"/>
    <x v="16"/>
    <x v="7"/>
    <s v="1000"/>
    <s v=""/>
    <x v="0"/>
    <n v="858"/>
    <s v="Lalerio Vundini"/>
    <n v="0.05"/>
    <n v="128700"/>
    <n v="6435"/>
    <n v="135135"/>
  </r>
  <r>
    <x v="0"/>
    <n v="1"/>
    <s v="TVG-0262"/>
    <s v="0262"/>
    <x v="11"/>
    <s v="Veneto"/>
    <x v="0"/>
    <x v="12"/>
    <x v="5"/>
    <s v="3000"/>
    <s v="Medium"/>
    <x v="12"/>
    <n v="497"/>
    <s v="Giulio de Primis"/>
    <n v="3.6999999999999998E-2"/>
    <n v="59640"/>
    <n v="2206.6799999999998"/>
    <n v="61846.68"/>
  </r>
  <r>
    <x v="0"/>
    <n v="1"/>
    <s v="TVG-0263"/>
    <s v="0263"/>
    <x v="11"/>
    <s v="Veneto"/>
    <x v="0"/>
    <x v="12"/>
    <x v="5"/>
    <s v="3000"/>
    <s v="Medium"/>
    <x v="12"/>
    <n v="61"/>
    <s v="Matteo Landi"/>
    <n v="0.05"/>
    <n v="7320"/>
    <n v="366"/>
    <n v="7686"/>
  </r>
  <r>
    <x v="0"/>
    <n v="1"/>
    <s v="TVG-0264"/>
    <s v="0264"/>
    <x v="11"/>
    <s v="Veneto"/>
    <x v="0"/>
    <x v="12"/>
    <x v="5"/>
    <s v="3000"/>
    <s v="Medium"/>
    <x v="12"/>
    <n v="297"/>
    <s v="Lalerio Vundini"/>
    <n v="0.05"/>
    <n v="35640"/>
    <n v="1782"/>
    <n v="37422"/>
  </r>
  <r>
    <x v="0"/>
    <n v="1"/>
    <s v="TVG-0265"/>
    <s v="0265"/>
    <x v="11"/>
    <s v="Veneto"/>
    <x v="0"/>
    <x v="13"/>
    <x v="5"/>
    <s v="3000"/>
    <s v="Plus"/>
    <x v="2"/>
    <n v="818"/>
    <s v="Matteo Landi"/>
    <n v="0.05"/>
    <n v="106340"/>
    <n v="5317"/>
    <n v="111657"/>
  </r>
  <r>
    <x v="0"/>
    <n v="1"/>
    <s v="TVG-0266"/>
    <s v="0266"/>
    <x v="12"/>
    <s v="Lombardia"/>
    <x v="2"/>
    <x v="14"/>
    <x v="6"/>
    <s v="2500"/>
    <s v="Gold"/>
    <x v="13"/>
    <n v="566"/>
    <s v="Marco Rossi"/>
    <n v="7.4999999999999997E-2"/>
    <n v="283000"/>
    <n v="21225"/>
    <n v="304225"/>
  </r>
  <r>
    <x v="0"/>
    <n v="1"/>
    <s v="TVG-0267"/>
    <s v="0267"/>
    <x v="12"/>
    <s v="Lombardia"/>
    <x v="2"/>
    <x v="3"/>
    <x v="0"/>
    <s v="3000"/>
    <s v="Plus"/>
    <x v="3"/>
    <n v="613"/>
    <s v="Fabo Girgentini"/>
    <n v="0.03"/>
    <n v="88885"/>
    <n v="2666.5499999999997"/>
    <n v="91551.55"/>
  </r>
  <r>
    <x v="0"/>
    <n v="1"/>
    <s v="TVG-0268"/>
    <s v="0268"/>
    <x v="12"/>
    <s v="Lombardia"/>
    <x v="2"/>
    <x v="3"/>
    <x v="0"/>
    <s v="3000"/>
    <s v="Plus"/>
    <x v="3"/>
    <n v="569"/>
    <s v="Marco Rossi"/>
    <n v="7.4999999999999997E-2"/>
    <n v="82505"/>
    <n v="6187.875"/>
    <n v="88692.875"/>
  </r>
  <r>
    <x v="0"/>
    <n v="1"/>
    <s v="TVG-0269"/>
    <s v="0269"/>
    <x v="12"/>
    <s v="Lombardia"/>
    <x v="2"/>
    <x v="12"/>
    <x v="5"/>
    <s v="3000"/>
    <s v="Medium"/>
    <x v="12"/>
    <n v="234"/>
    <s v="Marco Rossi"/>
    <n v="7.4999999999999997E-2"/>
    <n v="28080"/>
    <n v="2106"/>
    <n v="30186"/>
  </r>
  <r>
    <x v="0"/>
    <n v="1"/>
    <s v="TVG-0270"/>
    <s v="0270"/>
    <x v="12"/>
    <s v="Lombardia"/>
    <x v="2"/>
    <x v="13"/>
    <x v="5"/>
    <s v="3000"/>
    <s v="Plus"/>
    <x v="2"/>
    <n v="750"/>
    <s v="Marco Rossi"/>
    <n v="7.4999999999999997E-2"/>
    <n v="97500"/>
    <n v="7312.5"/>
    <n v="104812.5"/>
  </r>
  <r>
    <x v="0"/>
    <n v="1"/>
    <s v="TVG-0271"/>
    <s v="0271"/>
    <x v="13"/>
    <s v="Veneto"/>
    <x v="0"/>
    <x v="14"/>
    <x v="6"/>
    <s v="2500"/>
    <s v="Gold"/>
    <x v="13"/>
    <n v="623"/>
    <s v="Fabo Girgentini"/>
    <n v="0.03"/>
    <n v="311500"/>
    <n v="9345"/>
    <n v="320845"/>
  </r>
  <r>
    <x v="0"/>
    <n v="1"/>
    <s v="TVG-0272"/>
    <s v="0272"/>
    <x v="13"/>
    <s v="Veneto"/>
    <x v="0"/>
    <x v="14"/>
    <x v="6"/>
    <s v="2500"/>
    <s v="Gold"/>
    <x v="13"/>
    <n v="452"/>
    <s v="Marco Rossi"/>
    <n v="7.4999999999999997E-2"/>
    <n v="226000"/>
    <n v="16950"/>
    <n v="242950"/>
  </r>
  <r>
    <x v="0"/>
    <n v="1"/>
    <s v="TVG-0273"/>
    <s v="0273"/>
    <x v="13"/>
    <s v="Veneto"/>
    <x v="0"/>
    <x v="0"/>
    <x v="0"/>
    <s v="5000"/>
    <s v="Medium"/>
    <x v="0"/>
    <n v="116"/>
    <s v="Roberto Falcucci"/>
    <n v="0.08"/>
    <n v="17400"/>
    <n v="1392"/>
    <n v="18792"/>
  </r>
  <r>
    <x v="0"/>
    <n v="1"/>
    <s v="TVG-0274"/>
    <s v="0274"/>
    <x v="13"/>
    <s v="Veneto"/>
    <x v="0"/>
    <x v="0"/>
    <x v="0"/>
    <s v="5000"/>
    <s v="Medium"/>
    <x v="0"/>
    <n v="536"/>
    <s v="Siria Lessio"/>
    <n v="0.05"/>
    <n v="80400"/>
    <n v="4020"/>
    <n v="84420"/>
  </r>
  <r>
    <x v="0"/>
    <n v="1"/>
    <s v="TVG-0275"/>
    <s v="0275"/>
    <x v="13"/>
    <s v="Veneto"/>
    <x v="0"/>
    <x v="0"/>
    <x v="0"/>
    <s v="5000"/>
    <s v="Medium"/>
    <x v="0"/>
    <n v="774"/>
    <s v="Marco Rossi"/>
    <n v="7.4999999999999997E-2"/>
    <n v="116100"/>
    <n v="8707.5"/>
    <n v="124807.5"/>
  </r>
  <r>
    <x v="0"/>
    <n v="1"/>
    <s v="TVG-0276"/>
    <s v="0276"/>
    <x v="13"/>
    <s v="Veneto"/>
    <x v="0"/>
    <x v="1"/>
    <x v="0"/>
    <s v="5000"/>
    <s v="Plus"/>
    <x v="1"/>
    <n v="918"/>
    <s v="Fabo Girgentini"/>
    <n v="0.03"/>
    <n v="160650"/>
    <n v="4819.5"/>
    <n v="165469.5"/>
  </r>
  <r>
    <x v="0"/>
    <n v="1"/>
    <s v="TVG-0277"/>
    <s v="0277"/>
    <x v="13"/>
    <s v="Veneto"/>
    <x v="0"/>
    <x v="3"/>
    <x v="0"/>
    <s v="3000"/>
    <s v="Plus"/>
    <x v="3"/>
    <n v="834"/>
    <s v="Alfonso Falconeri"/>
    <n v="0.05"/>
    <n v="120930"/>
    <n v="6046.5"/>
    <n v="126976.5"/>
  </r>
  <r>
    <x v="0"/>
    <n v="1"/>
    <s v="TVG-0278"/>
    <s v="0278"/>
    <x v="13"/>
    <s v="Veneto"/>
    <x v="0"/>
    <x v="3"/>
    <x v="0"/>
    <s v="3000"/>
    <s v="Plus"/>
    <x v="3"/>
    <n v="488"/>
    <s v="Roberto Falcucci"/>
    <n v="0.08"/>
    <n v="70760"/>
    <n v="5660.8"/>
    <n v="76420.800000000003"/>
  </r>
  <r>
    <x v="0"/>
    <n v="1"/>
    <s v="TVG-0279"/>
    <s v="0279"/>
    <x v="13"/>
    <s v="Veneto"/>
    <x v="0"/>
    <x v="3"/>
    <x v="0"/>
    <s v="3000"/>
    <s v="Plus"/>
    <x v="3"/>
    <n v="960"/>
    <s v="Giuseppe Favari"/>
    <n v="0.03"/>
    <n v="139200"/>
    <n v="4176"/>
    <n v="143376"/>
  </r>
  <r>
    <x v="0"/>
    <n v="1"/>
    <s v="TVG-0280"/>
    <s v="0280"/>
    <x v="13"/>
    <s v="Veneto"/>
    <x v="0"/>
    <x v="3"/>
    <x v="0"/>
    <s v="3000"/>
    <s v="Plus"/>
    <x v="3"/>
    <n v="575"/>
    <s v="Siria Lessio"/>
    <n v="0.05"/>
    <n v="83375"/>
    <n v="4168.75"/>
    <n v="87543.75"/>
  </r>
  <r>
    <x v="0"/>
    <n v="1"/>
    <s v="TVG-0281"/>
    <s v="0281"/>
    <x v="13"/>
    <s v="Veneto"/>
    <x v="0"/>
    <x v="3"/>
    <x v="0"/>
    <s v="3000"/>
    <s v="Plus"/>
    <x v="3"/>
    <n v="164"/>
    <s v="Marco Rossi"/>
    <n v="7.4999999999999997E-2"/>
    <n v="23780"/>
    <n v="1783.5"/>
    <n v="25563.5"/>
  </r>
  <r>
    <x v="0"/>
    <n v="1"/>
    <s v="TVG-0282"/>
    <s v="0282"/>
    <x v="13"/>
    <s v="Veneto"/>
    <x v="0"/>
    <x v="3"/>
    <x v="0"/>
    <s v="3000"/>
    <s v="Plus"/>
    <x v="3"/>
    <n v="181"/>
    <s v="Lalerio Vundini"/>
    <n v="0.05"/>
    <n v="26245"/>
    <n v="1312.25"/>
    <n v="27557.25"/>
  </r>
  <r>
    <x v="0"/>
    <n v="1"/>
    <s v="TVG-0283"/>
    <s v="0283"/>
    <x v="13"/>
    <s v="Veneto"/>
    <x v="0"/>
    <x v="6"/>
    <x v="2"/>
    <s v="2500"/>
    <s v="Plus"/>
    <x v="6"/>
    <n v="968"/>
    <s v="Giuseppe Favari"/>
    <n v="0.03"/>
    <n v="212960"/>
    <n v="6388.8"/>
    <n v="219348.8"/>
  </r>
  <r>
    <x v="0"/>
    <n v="1"/>
    <s v="TVG-0284"/>
    <s v="0284"/>
    <x v="13"/>
    <s v="Veneto"/>
    <x v="0"/>
    <x v="6"/>
    <x v="2"/>
    <s v="2500"/>
    <s v="Plus"/>
    <x v="6"/>
    <n v="468"/>
    <s v="Siria Lessio"/>
    <n v="0.05"/>
    <n v="102960"/>
    <n v="5148"/>
    <n v="108108"/>
  </r>
  <r>
    <x v="0"/>
    <n v="1"/>
    <s v="TVG-0285"/>
    <s v="0285"/>
    <x v="13"/>
    <s v="Veneto"/>
    <x v="0"/>
    <x v="6"/>
    <x v="2"/>
    <s v="2500"/>
    <s v="Plus"/>
    <x v="6"/>
    <n v="841"/>
    <s v="Fabo Girgentini"/>
    <n v="0.03"/>
    <n v="185020"/>
    <n v="5550.5999999999995"/>
    <n v="190570.6"/>
  </r>
  <r>
    <x v="0"/>
    <n v="1"/>
    <s v="TVG-0286"/>
    <s v="0286"/>
    <x v="13"/>
    <s v="Veneto"/>
    <x v="0"/>
    <x v="6"/>
    <x v="2"/>
    <s v="2500"/>
    <s v="Plus"/>
    <x v="6"/>
    <n v="737"/>
    <s v="Marco Rossi"/>
    <n v="7.4999999999999997E-2"/>
    <n v="162140"/>
    <n v="12160.5"/>
    <n v="174300.5"/>
  </r>
  <r>
    <x v="0"/>
    <n v="1"/>
    <s v="TVG-0287"/>
    <s v="0287"/>
    <x v="13"/>
    <s v="Veneto"/>
    <x v="0"/>
    <x v="7"/>
    <x v="2"/>
    <s v="2500"/>
    <s v="Medium"/>
    <x v="7"/>
    <n v="642"/>
    <s v="Marco Rossi"/>
    <n v="7.4999999999999997E-2"/>
    <n v="134820"/>
    <n v="10111.5"/>
    <n v="144931.5"/>
  </r>
  <r>
    <x v="0"/>
    <n v="1"/>
    <s v="TVG-0288"/>
    <s v="0288"/>
    <x v="13"/>
    <s v="Veneto"/>
    <x v="0"/>
    <x v="20"/>
    <x v="7"/>
    <s v="5000"/>
    <s v="Silver"/>
    <x v="17"/>
    <n v="958"/>
    <s v="Roberto Falcucci"/>
    <n v="0.08"/>
    <n v="287400"/>
    <n v="22992"/>
    <n v="310392"/>
  </r>
  <r>
    <x v="0"/>
    <n v="1"/>
    <s v="TVG-0289"/>
    <s v="0289"/>
    <x v="13"/>
    <s v="Veneto"/>
    <x v="0"/>
    <x v="8"/>
    <x v="2"/>
    <s v="5000"/>
    <s v=""/>
    <x v="8"/>
    <n v="130"/>
    <s v="Giuseppe Favari"/>
    <n v="0.03"/>
    <n v="32500"/>
    <n v="975"/>
    <n v="33475"/>
  </r>
  <r>
    <x v="0"/>
    <n v="1"/>
    <s v="TVG-0290"/>
    <s v="0290"/>
    <x v="13"/>
    <s v="Veneto"/>
    <x v="0"/>
    <x v="8"/>
    <x v="2"/>
    <s v="5000"/>
    <s v=""/>
    <x v="8"/>
    <n v="994"/>
    <s v="Siria Lessio"/>
    <n v="0.05"/>
    <n v="248500"/>
    <n v="12425"/>
    <n v="260925"/>
  </r>
  <r>
    <x v="0"/>
    <n v="1"/>
    <s v="TVG-0291"/>
    <s v="0291"/>
    <x v="13"/>
    <s v="Veneto"/>
    <x v="0"/>
    <x v="15"/>
    <x v="6"/>
    <s v="1000"/>
    <s v="Silver"/>
    <x v="14"/>
    <n v="366"/>
    <s v="Lalerio Vundini"/>
    <n v="0.05"/>
    <n v="142740"/>
    <n v="7137"/>
    <n v="149877"/>
  </r>
  <r>
    <x v="0"/>
    <n v="1"/>
    <s v="TVG-0292"/>
    <s v="0292"/>
    <x v="13"/>
    <s v="Veneto"/>
    <x v="0"/>
    <x v="11"/>
    <x v="4"/>
    <s v="5000"/>
    <s v=""/>
    <x v="11"/>
    <n v="519"/>
    <s v="Roberto Falcucci"/>
    <n v="0.08"/>
    <n v="72660"/>
    <n v="5812.8"/>
    <n v="78472.800000000003"/>
  </r>
  <r>
    <x v="0"/>
    <n v="1"/>
    <s v="TVG-0293"/>
    <s v="0293"/>
    <x v="13"/>
    <s v="Veneto"/>
    <x v="0"/>
    <x v="11"/>
    <x v="4"/>
    <s v="5000"/>
    <s v=""/>
    <x v="11"/>
    <n v="381"/>
    <s v="Giuseppe Favari"/>
    <n v="0.03"/>
    <n v="53340"/>
    <n v="1600.2"/>
    <n v="54940.2"/>
  </r>
  <r>
    <x v="0"/>
    <n v="1"/>
    <s v="TVG-0294"/>
    <s v="0294"/>
    <x v="13"/>
    <s v="Veneto"/>
    <x v="0"/>
    <x v="11"/>
    <x v="4"/>
    <s v="5000"/>
    <s v=""/>
    <x v="11"/>
    <n v="156"/>
    <s v="Siria Lessio"/>
    <n v="0.05"/>
    <n v="21840"/>
    <n v="1092"/>
    <n v="22932"/>
  </r>
  <r>
    <x v="0"/>
    <n v="1"/>
    <s v="TVG-0295"/>
    <s v="0295"/>
    <x v="13"/>
    <s v="Veneto"/>
    <x v="0"/>
    <x v="11"/>
    <x v="4"/>
    <s v="5000"/>
    <s v=""/>
    <x v="11"/>
    <n v="361"/>
    <s v="Fabo Girgentini"/>
    <n v="0.03"/>
    <n v="50540"/>
    <n v="1516.2"/>
    <n v="52056.2"/>
  </r>
  <r>
    <x v="0"/>
    <n v="1"/>
    <s v="TVG-0296"/>
    <s v="0296"/>
    <x v="13"/>
    <s v="Veneto"/>
    <x v="0"/>
    <x v="11"/>
    <x v="4"/>
    <s v="5000"/>
    <s v=""/>
    <x v="11"/>
    <n v="246"/>
    <s v="Marco Rossi"/>
    <n v="7.4999999999999997E-2"/>
    <n v="34440"/>
    <n v="2583"/>
    <n v="37023"/>
  </r>
  <r>
    <x v="0"/>
    <n v="1"/>
    <s v="TVG-0297"/>
    <s v="0297"/>
    <x v="13"/>
    <s v="Veneto"/>
    <x v="0"/>
    <x v="16"/>
    <x v="7"/>
    <s v="1000"/>
    <s v=""/>
    <x v="0"/>
    <n v="621"/>
    <s v="Alfonso Falconeri"/>
    <n v="0.05"/>
    <n v="93150"/>
    <n v="4657.5"/>
    <n v="97807.5"/>
  </r>
  <r>
    <x v="0"/>
    <n v="1"/>
    <s v="TVG-0298"/>
    <s v="0298"/>
    <x v="13"/>
    <s v="Veneto"/>
    <x v="0"/>
    <x v="12"/>
    <x v="5"/>
    <s v="3000"/>
    <s v="Medium"/>
    <x v="12"/>
    <n v="847"/>
    <s v="Roberto Falcucci"/>
    <n v="0.08"/>
    <n v="101640"/>
    <n v="8131.2"/>
    <n v="109771.2"/>
  </r>
  <r>
    <x v="0"/>
    <n v="1"/>
    <s v="TVG-0299"/>
    <s v="0299"/>
    <x v="13"/>
    <s v="Veneto"/>
    <x v="0"/>
    <x v="12"/>
    <x v="5"/>
    <s v="3000"/>
    <s v="Medium"/>
    <x v="12"/>
    <n v="895"/>
    <s v="Siria Lessio"/>
    <n v="0.05"/>
    <n v="107400"/>
    <n v="5370"/>
    <n v="112770"/>
  </r>
  <r>
    <x v="0"/>
    <n v="1"/>
    <s v="TVG-0300"/>
    <s v="0300"/>
    <x v="13"/>
    <s v="Veneto"/>
    <x v="0"/>
    <x v="12"/>
    <x v="5"/>
    <s v="3000"/>
    <s v="Medium"/>
    <x v="12"/>
    <n v="312"/>
    <s v="Marco Rossi"/>
    <n v="7.4999999999999997E-2"/>
    <n v="37440"/>
    <n v="2808"/>
    <n v="40248"/>
  </r>
  <r>
    <x v="0"/>
    <n v="1"/>
    <s v="TVG-0301"/>
    <s v="0301"/>
    <x v="13"/>
    <s v="Veneto"/>
    <x v="0"/>
    <x v="13"/>
    <x v="5"/>
    <s v="3000"/>
    <s v="Plus"/>
    <x v="2"/>
    <n v="62"/>
    <s v="Siria Lessio"/>
    <n v="0.05"/>
    <n v="8060"/>
    <n v="403"/>
    <n v="8463"/>
  </r>
  <r>
    <x v="0"/>
    <n v="1"/>
    <s v="TVG-0302"/>
    <s v="0302"/>
    <x v="13"/>
    <s v="Veneto"/>
    <x v="0"/>
    <x v="13"/>
    <x v="5"/>
    <s v="3000"/>
    <s v="Plus"/>
    <x v="2"/>
    <n v="670"/>
    <s v="Marco Rossi"/>
    <n v="7.4999999999999997E-2"/>
    <n v="87100"/>
    <n v="6532.5"/>
    <n v="93632.5"/>
  </r>
  <r>
    <x v="0"/>
    <n v="1"/>
    <s v="TVG-0303"/>
    <s v="0303"/>
    <x v="14"/>
    <s v="Lombardia"/>
    <x v="4"/>
    <x v="17"/>
    <x v="7"/>
    <s v="2000"/>
    <s v="Medium"/>
    <x v="15"/>
    <n v="849"/>
    <s v="Lalerio Vundini"/>
    <n v="0.05"/>
    <n v="169800"/>
    <n v="8490"/>
    <n v="178290"/>
  </r>
  <r>
    <x v="0"/>
    <n v="1"/>
    <s v="TVG-0304"/>
    <s v="0304"/>
    <x v="14"/>
    <s v="Lombardia"/>
    <x v="4"/>
    <x v="0"/>
    <x v="0"/>
    <s v="5000"/>
    <s v="Medium"/>
    <x v="0"/>
    <n v="177"/>
    <s v="Daniela Ansani"/>
    <n v="0.05"/>
    <n v="26550"/>
    <n v="1327.5"/>
    <n v="27877.5"/>
  </r>
  <r>
    <x v="0"/>
    <n v="1"/>
    <s v="TVG-0305"/>
    <s v="0305"/>
    <x v="14"/>
    <s v="Lombardia"/>
    <x v="4"/>
    <x v="0"/>
    <x v="0"/>
    <s v="5000"/>
    <s v="Medium"/>
    <x v="0"/>
    <n v="747"/>
    <s v="Lalerio Vundini"/>
    <n v="0.05"/>
    <n v="112050"/>
    <n v="5602.5"/>
    <n v="117652.5"/>
  </r>
  <r>
    <x v="0"/>
    <n v="1"/>
    <s v="TVG-0306"/>
    <s v="0306"/>
    <x v="14"/>
    <s v="Lombardia"/>
    <x v="4"/>
    <x v="19"/>
    <x v="7"/>
    <s v="4000"/>
    <s v="Plus"/>
    <x v="16"/>
    <n v="895"/>
    <s v="Lalerio Vundini"/>
    <n v="0.05"/>
    <n v="214800"/>
    <n v="10740"/>
    <n v="225540"/>
  </r>
  <r>
    <x v="0"/>
    <n v="1"/>
    <s v="TVG-0307"/>
    <s v="0307"/>
    <x v="14"/>
    <s v="Lombardia"/>
    <x v="4"/>
    <x v="1"/>
    <x v="0"/>
    <s v="5000"/>
    <s v="Plus"/>
    <x v="1"/>
    <n v="538"/>
    <s v="Lalerio Vundini"/>
    <n v="0.05"/>
    <n v="94150"/>
    <n v="4707.5"/>
    <n v="98857.5"/>
  </r>
  <r>
    <x v="0"/>
    <n v="1"/>
    <s v="TVG-0308"/>
    <s v="0308"/>
    <x v="14"/>
    <s v="Lombardia"/>
    <x v="4"/>
    <x v="3"/>
    <x v="0"/>
    <s v="3000"/>
    <s v="Plus"/>
    <x v="3"/>
    <n v="320"/>
    <s v="Lalerio Vundini"/>
    <n v="0.05"/>
    <n v="46400"/>
    <n v="2320"/>
    <n v="48720"/>
  </r>
  <r>
    <x v="0"/>
    <n v="1"/>
    <s v="TVG-0309"/>
    <s v="0309"/>
    <x v="14"/>
    <s v="Lombardia"/>
    <x v="4"/>
    <x v="6"/>
    <x v="2"/>
    <s v="2500"/>
    <s v="Plus"/>
    <x v="6"/>
    <n v="248"/>
    <s v="Fabo Girgentini"/>
    <n v="0.03"/>
    <n v="54560"/>
    <n v="1636.8"/>
    <n v="56196.800000000003"/>
  </r>
  <r>
    <x v="0"/>
    <n v="1"/>
    <s v="TVG-0310"/>
    <s v="0310"/>
    <x v="14"/>
    <s v="Lombardia"/>
    <x v="4"/>
    <x v="23"/>
    <x v="7"/>
    <s v="8000"/>
    <s v="Premium"/>
    <x v="19"/>
    <n v="961"/>
    <s v="Lalerio Vundini"/>
    <n v="0.05"/>
    <n v="643870"/>
    <n v="32193.5"/>
    <n v="676063.5"/>
  </r>
  <r>
    <x v="0"/>
    <n v="1"/>
    <s v="TVG-0311"/>
    <s v="0311"/>
    <x v="14"/>
    <s v="Lombardia"/>
    <x v="4"/>
    <x v="15"/>
    <x v="6"/>
    <s v="1000"/>
    <s v="Silver"/>
    <x v="14"/>
    <n v="562"/>
    <s v="Lalerio Vundini"/>
    <n v="0.05"/>
    <n v="219180"/>
    <n v="10959"/>
    <n v="230139"/>
  </r>
  <r>
    <x v="0"/>
    <n v="1"/>
    <s v="TVG-0312"/>
    <s v="0312"/>
    <x v="14"/>
    <s v="Lombardia"/>
    <x v="4"/>
    <x v="11"/>
    <x v="4"/>
    <s v="5000"/>
    <s v=""/>
    <x v="11"/>
    <n v="45"/>
    <s v="Fabo Girgentini"/>
    <n v="0.03"/>
    <n v="6300"/>
    <n v="189"/>
    <n v="6489"/>
  </r>
  <r>
    <x v="0"/>
    <n v="1"/>
    <s v="TVG-0313"/>
    <s v="0313"/>
    <x v="14"/>
    <s v="Lombardia"/>
    <x v="4"/>
    <x v="12"/>
    <x v="5"/>
    <s v="3000"/>
    <s v="Medium"/>
    <x v="12"/>
    <n v="217"/>
    <s v="Fabo Girgentini"/>
    <n v="0.03"/>
    <n v="26040"/>
    <n v="781.19999999999993"/>
    <n v="26821.200000000001"/>
  </r>
  <r>
    <x v="0"/>
    <n v="1"/>
    <s v="TVG-0314"/>
    <s v="0314"/>
    <x v="15"/>
    <s v="Emilia Romagna"/>
    <x v="4"/>
    <x v="18"/>
    <x v="7"/>
    <s v="3000"/>
    <s v="Medium"/>
    <x v="6"/>
    <n v="733"/>
    <s v="Lalerio Vundini"/>
    <n v="0.05"/>
    <n v="161260"/>
    <n v="8063"/>
    <n v="169323"/>
  </r>
  <r>
    <x v="0"/>
    <n v="1"/>
    <s v="TVG-0315"/>
    <s v="0315"/>
    <x v="15"/>
    <s v="Emilia Romagna"/>
    <x v="4"/>
    <x v="14"/>
    <x v="6"/>
    <s v="2500"/>
    <s v="Gold"/>
    <x v="13"/>
    <n v="999"/>
    <s v="Lalerio Vundini"/>
    <n v="0.05"/>
    <n v="499500"/>
    <n v="24975"/>
    <n v="524475"/>
  </r>
  <r>
    <x v="0"/>
    <n v="1"/>
    <s v="TVG-0316"/>
    <s v="0316"/>
    <x v="15"/>
    <s v="Emilia Romagna"/>
    <x v="4"/>
    <x v="17"/>
    <x v="7"/>
    <s v="2000"/>
    <s v="Medium"/>
    <x v="15"/>
    <n v="818"/>
    <s v="Lalerio Vundini"/>
    <n v="0.05"/>
    <n v="163600"/>
    <n v="8180"/>
    <n v="171780"/>
  </r>
  <r>
    <x v="0"/>
    <n v="1"/>
    <s v="TVG-0317"/>
    <s v="0317"/>
    <x v="15"/>
    <s v="Emilia Romagna"/>
    <x v="4"/>
    <x v="0"/>
    <x v="0"/>
    <s v="5000"/>
    <s v="Medium"/>
    <x v="0"/>
    <n v="590"/>
    <s v="Marco Rossi"/>
    <n v="7.4999999999999997E-2"/>
    <n v="88500"/>
    <n v="6637.5"/>
    <n v="95137.5"/>
  </r>
  <r>
    <x v="0"/>
    <n v="1"/>
    <s v="TVG-0318"/>
    <s v="0318"/>
    <x v="15"/>
    <s v="Emilia Romagna"/>
    <x v="4"/>
    <x v="0"/>
    <x v="0"/>
    <s v="5000"/>
    <s v="Medium"/>
    <x v="0"/>
    <n v="187"/>
    <s v="Lalerio Vundini"/>
    <n v="0.05"/>
    <n v="28050"/>
    <n v="1402.5"/>
    <n v="29452.5"/>
  </r>
  <r>
    <x v="0"/>
    <n v="1"/>
    <s v="TVG-0319"/>
    <s v="0319"/>
    <x v="15"/>
    <s v="Emilia Romagna"/>
    <x v="4"/>
    <x v="19"/>
    <x v="7"/>
    <s v="4000"/>
    <s v="Plus"/>
    <x v="16"/>
    <n v="335"/>
    <s v="Lalerio Vundini"/>
    <n v="0.05"/>
    <n v="80400"/>
    <n v="4020"/>
    <n v="84420"/>
  </r>
  <r>
    <x v="0"/>
    <n v="1"/>
    <s v="TVG-0320"/>
    <s v="0320"/>
    <x v="15"/>
    <s v="Emilia Romagna"/>
    <x v="4"/>
    <x v="3"/>
    <x v="0"/>
    <s v="3000"/>
    <s v="Plus"/>
    <x v="3"/>
    <n v="787"/>
    <s v="Marco Rossi"/>
    <n v="7.4999999999999997E-2"/>
    <n v="114115"/>
    <n v="8558.625"/>
    <n v="122673.625"/>
  </r>
  <r>
    <x v="0"/>
    <n v="1"/>
    <s v="TVG-0321"/>
    <s v="0321"/>
    <x v="15"/>
    <s v="Emilia Romagna"/>
    <x v="4"/>
    <x v="3"/>
    <x v="0"/>
    <s v="3000"/>
    <s v="Plus"/>
    <x v="3"/>
    <n v="193"/>
    <s v="Lalerio Vundini"/>
    <n v="0.05"/>
    <n v="27985"/>
    <n v="1399.25"/>
    <n v="29384.25"/>
  </r>
  <r>
    <x v="0"/>
    <n v="1"/>
    <s v="TVG-0322"/>
    <s v="0322"/>
    <x v="15"/>
    <s v="Emilia Romagna"/>
    <x v="4"/>
    <x v="9"/>
    <x v="2"/>
    <s v="1121"/>
    <s v="Gold"/>
    <x v="9"/>
    <n v="766"/>
    <s v="Lalerio Vundini"/>
    <n v="0.05"/>
    <n v="176180"/>
    <n v="8809"/>
    <n v="184989"/>
  </r>
  <r>
    <x v="0"/>
    <n v="1"/>
    <s v="TVG-0323"/>
    <s v="0323"/>
    <x v="15"/>
    <s v="Emilia Romagna"/>
    <x v="4"/>
    <x v="23"/>
    <x v="7"/>
    <s v="8000"/>
    <s v="Premium"/>
    <x v="19"/>
    <n v="459"/>
    <s v="Lalerio Vundini"/>
    <n v="0.05"/>
    <n v="307530"/>
    <n v="15376.5"/>
    <n v="322906.5"/>
  </r>
  <r>
    <x v="0"/>
    <n v="1"/>
    <s v="TVG-0324"/>
    <s v="0324"/>
    <x v="15"/>
    <s v="Emilia Romagna"/>
    <x v="4"/>
    <x v="10"/>
    <x v="3"/>
    <s v="7500"/>
    <s v="Premium"/>
    <x v="10"/>
    <n v="44"/>
    <s v="Lalerio Vundini"/>
    <n v="0.05"/>
    <n v="7920"/>
    <n v="396"/>
    <n v="8316"/>
  </r>
  <r>
    <x v="0"/>
    <n v="1"/>
    <s v="TVG-0325"/>
    <s v="0325"/>
    <x v="15"/>
    <s v="Emilia Romagna"/>
    <x v="4"/>
    <x v="15"/>
    <x v="6"/>
    <s v="1000"/>
    <s v="Silver"/>
    <x v="14"/>
    <n v="588"/>
    <s v="Lalerio Vundini"/>
    <n v="0.05"/>
    <n v="229320"/>
    <n v="11466"/>
    <n v="240786"/>
  </r>
  <r>
    <x v="0"/>
    <n v="1"/>
    <s v="TVG-0326"/>
    <s v="0326"/>
    <x v="15"/>
    <s v="Emilia Romagna"/>
    <x v="4"/>
    <x v="11"/>
    <x v="4"/>
    <s v="5000"/>
    <s v=""/>
    <x v="11"/>
    <n v="132"/>
    <s v="Lalerio Vundini"/>
    <n v="0.05"/>
    <n v="18480"/>
    <n v="924"/>
    <n v="19404"/>
  </r>
  <r>
    <x v="0"/>
    <n v="1"/>
    <s v="TVG-0327"/>
    <s v="0327"/>
    <x v="15"/>
    <s v="Emilia Romagna"/>
    <x v="4"/>
    <x v="16"/>
    <x v="7"/>
    <s v="1000"/>
    <s v=""/>
    <x v="0"/>
    <n v="336"/>
    <s v="Lalerio Vundini"/>
    <n v="0.05"/>
    <n v="50400"/>
    <n v="2520"/>
    <n v="52920"/>
  </r>
  <r>
    <x v="0"/>
    <n v="1"/>
    <s v="TVG-0328"/>
    <s v="0328"/>
    <x v="15"/>
    <s v="Emilia Romagna"/>
    <x v="4"/>
    <x v="13"/>
    <x v="5"/>
    <s v="3000"/>
    <s v="Plus"/>
    <x v="2"/>
    <n v="341"/>
    <s v="Marco Rossi"/>
    <n v="7.4999999999999997E-2"/>
    <n v="44330"/>
    <n v="3324.75"/>
    <n v="47654.75"/>
  </r>
  <r>
    <x v="0"/>
    <n v="1"/>
    <s v="TVG-0329"/>
    <s v="0329"/>
    <x v="16"/>
    <s v="Emilia Romagna"/>
    <x v="2"/>
    <x v="14"/>
    <x v="6"/>
    <s v="2500"/>
    <s v="Gold"/>
    <x v="13"/>
    <n v="745"/>
    <s v="Olivia Gusso"/>
    <n v="0.05"/>
    <n v="372500"/>
    <n v="18625"/>
    <n v="391125"/>
  </r>
  <r>
    <x v="0"/>
    <n v="1"/>
    <s v="TVG-0330"/>
    <s v="0330"/>
    <x v="16"/>
    <s v="Emilia Romagna"/>
    <x v="2"/>
    <x v="19"/>
    <x v="7"/>
    <s v="4000"/>
    <s v="Plus"/>
    <x v="16"/>
    <n v="346"/>
    <s v="Lalerio Vundini"/>
    <n v="0.05"/>
    <n v="83040"/>
    <n v="4152"/>
    <n v="87192"/>
  </r>
  <r>
    <x v="0"/>
    <n v="1"/>
    <s v="TVG-0331"/>
    <s v="0331"/>
    <x v="16"/>
    <s v="Emilia Romagna"/>
    <x v="2"/>
    <x v="3"/>
    <x v="0"/>
    <s v="3000"/>
    <s v="Plus"/>
    <x v="3"/>
    <n v="95"/>
    <s v="Lalerio Vundini"/>
    <n v="0.05"/>
    <n v="13775"/>
    <n v="688.75"/>
    <n v="14463.75"/>
  </r>
  <r>
    <x v="0"/>
    <n v="1"/>
    <s v="TVG-0332"/>
    <s v="0332"/>
    <x v="16"/>
    <s v="Emilia Romagna"/>
    <x v="2"/>
    <x v="10"/>
    <x v="3"/>
    <s v="7500"/>
    <s v="Premium"/>
    <x v="10"/>
    <n v="371"/>
    <s v="Lalerio Vundini"/>
    <n v="0.05"/>
    <n v="66780"/>
    <n v="3339"/>
    <n v="70119"/>
  </r>
  <r>
    <x v="0"/>
    <n v="1"/>
    <s v="TVG-0333"/>
    <s v="0333"/>
    <x v="16"/>
    <s v="Emilia Romagna"/>
    <x v="2"/>
    <x v="12"/>
    <x v="5"/>
    <s v="3000"/>
    <s v="Medium"/>
    <x v="12"/>
    <n v="473"/>
    <s v="Lalerio Vundini"/>
    <n v="0.05"/>
    <n v="56760"/>
    <n v="2838"/>
    <n v="59598"/>
  </r>
  <r>
    <x v="0"/>
    <n v="1"/>
    <s v="TVG-0334"/>
    <s v="0334"/>
    <x v="17"/>
    <s v="Veneto"/>
    <x v="7"/>
    <x v="18"/>
    <x v="7"/>
    <s v="3000"/>
    <s v="Medium"/>
    <x v="6"/>
    <n v="818"/>
    <s v="Giulio de Primis"/>
    <n v="3.6999999999999998E-2"/>
    <n v="179960"/>
    <n v="6658.5199999999995"/>
    <n v="186618.52"/>
  </r>
  <r>
    <x v="0"/>
    <n v="1"/>
    <s v="TVG-0335"/>
    <s v="0335"/>
    <x v="17"/>
    <s v="Veneto"/>
    <x v="7"/>
    <x v="18"/>
    <x v="7"/>
    <s v="3000"/>
    <s v="Medium"/>
    <x v="6"/>
    <n v="107"/>
    <s v="Alfonso Falconeri"/>
    <n v="0.05"/>
    <n v="23540"/>
    <n v="1177"/>
    <n v="24717"/>
  </r>
  <r>
    <x v="0"/>
    <n v="1"/>
    <s v="TVG-0336"/>
    <s v="0336"/>
    <x v="17"/>
    <s v="Veneto"/>
    <x v="7"/>
    <x v="18"/>
    <x v="7"/>
    <s v="3000"/>
    <s v="Medium"/>
    <x v="6"/>
    <n v="746"/>
    <s v="Roberto Falcucci"/>
    <n v="0.08"/>
    <n v="164120"/>
    <n v="13129.6"/>
    <n v="177249.6"/>
  </r>
  <r>
    <x v="0"/>
    <n v="1"/>
    <s v="TVG-0337"/>
    <s v="0337"/>
    <x v="17"/>
    <s v="Veneto"/>
    <x v="7"/>
    <x v="18"/>
    <x v="7"/>
    <s v="3000"/>
    <s v="Medium"/>
    <x v="6"/>
    <n v="852"/>
    <s v="Daniela Ansani"/>
    <n v="0.05"/>
    <n v="187440"/>
    <n v="9372"/>
    <n v="196812"/>
  </r>
  <r>
    <x v="0"/>
    <n v="1"/>
    <s v="TVG-0338"/>
    <s v="0338"/>
    <x v="17"/>
    <s v="Veneto"/>
    <x v="7"/>
    <x v="18"/>
    <x v="7"/>
    <s v="3000"/>
    <s v="Medium"/>
    <x v="6"/>
    <n v="430"/>
    <s v="Giuseppe Favari"/>
    <n v="0.03"/>
    <n v="94600"/>
    <n v="2838"/>
    <n v="97438"/>
  </r>
  <r>
    <x v="0"/>
    <n v="1"/>
    <s v="TVG-0339"/>
    <s v="0339"/>
    <x v="17"/>
    <s v="Veneto"/>
    <x v="7"/>
    <x v="18"/>
    <x v="7"/>
    <s v="3000"/>
    <s v="Medium"/>
    <x v="6"/>
    <n v="311"/>
    <s v="Michele Scotto"/>
    <n v="0.05"/>
    <n v="68420"/>
    <n v="3421"/>
    <n v="71841"/>
  </r>
  <r>
    <x v="0"/>
    <n v="1"/>
    <s v="TVG-0340"/>
    <s v="0340"/>
    <x v="17"/>
    <s v="Veneto"/>
    <x v="7"/>
    <x v="18"/>
    <x v="7"/>
    <s v="3000"/>
    <s v="Medium"/>
    <x v="6"/>
    <n v="303"/>
    <s v="Fabo Girgentini"/>
    <n v="0.03"/>
    <n v="66660"/>
    <n v="1999.8"/>
    <n v="68659.8"/>
  </r>
  <r>
    <x v="0"/>
    <n v="1"/>
    <s v="TVG-0341"/>
    <s v="0341"/>
    <x v="17"/>
    <s v="Veneto"/>
    <x v="7"/>
    <x v="18"/>
    <x v="7"/>
    <s v="3000"/>
    <s v="Medium"/>
    <x v="6"/>
    <n v="496"/>
    <s v="Lalerio Vundini"/>
    <n v="0.05"/>
    <n v="109120"/>
    <n v="5456"/>
    <n v="114576"/>
  </r>
  <r>
    <x v="0"/>
    <n v="1"/>
    <s v="TVG-0342"/>
    <s v="0342"/>
    <x v="17"/>
    <s v="Veneto"/>
    <x v="7"/>
    <x v="14"/>
    <x v="6"/>
    <s v="2500"/>
    <s v="Gold"/>
    <x v="13"/>
    <n v="66"/>
    <s v="Giulio de Primis"/>
    <n v="3.6999999999999998E-2"/>
    <n v="33000"/>
    <n v="1221"/>
    <n v="34221"/>
  </r>
  <r>
    <x v="0"/>
    <n v="1"/>
    <s v="TVG-0343"/>
    <s v="0343"/>
    <x v="17"/>
    <s v="Veneto"/>
    <x v="7"/>
    <x v="14"/>
    <x v="6"/>
    <s v="2500"/>
    <s v="Gold"/>
    <x v="13"/>
    <n v="913"/>
    <s v="Alfonso Falconeri"/>
    <n v="0.05"/>
    <n v="456500"/>
    <n v="22825"/>
    <n v="479325"/>
  </r>
  <r>
    <x v="0"/>
    <n v="1"/>
    <s v="TVG-0344"/>
    <s v="0344"/>
    <x v="17"/>
    <s v="Veneto"/>
    <x v="7"/>
    <x v="14"/>
    <x v="6"/>
    <s v="2500"/>
    <s v="Gold"/>
    <x v="13"/>
    <n v="482"/>
    <s v="Roberto Falcucci"/>
    <n v="0.08"/>
    <n v="241000"/>
    <n v="19280"/>
    <n v="260280"/>
  </r>
  <r>
    <x v="0"/>
    <n v="1"/>
    <s v="TVG-0345"/>
    <s v="0345"/>
    <x v="17"/>
    <s v="Veneto"/>
    <x v="7"/>
    <x v="14"/>
    <x v="6"/>
    <s v="2500"/>
    <s v="Gold"/>
    <x v="13"/>
    <n v="936"/>
    <s v="Daniela Ansani"/>
    <n v="0.05"/>
    <n v="468000"/>
    <n v="23400"/>
    <n v="491400"/>
  </r>
  <r>
    <x v="0"/>
    <n v="1"/>
    <s v="TVG-0346"/>
    <s v="0346"/>
    <x v="17"/>
    <s v="Veneto"/>
    <x v="7"/>
    <x v="14"/>
    <x v="6"/>
    <s v="2500"/>
    <s v="Gold"/>
    <x v="13"/>
    <n v="545"/>
    <s v="Giuseppe Favari"/>
    <n v="0.03"/>
    <n v="272500"/>
    <n v="8175"/>
    <n v="280675"/>
  </r>
  <r>
    <x v="0"/>
    <n v="1"/>
    <s v="TVG-0347"/>
    <s v="0347"/>
    <x v="17"/>
    <s v="Veneto"/>
    <x v="7"/>
    <x v="14"/>
    <x v="6"/>
    <s v="2500"/>
    <s v="Gold"/>
    <x v="13"/>
    <n v="769"/>
    <s v="Michele Scotto"/>
    <n v="0.05"/>
    <n v="384500"/>
    <n v="19225"/>
    <n v="403725"/>
  </r>
  <r>
    <x v="0"/>
    <n v="1"/>
    <s v="TVG-0348"/>
    <s v="0348"/>
    <x v="17"/>
    <s v="Veneto"/>
    <x v="7"/>
    <x v="14"/>
    <x v="6"/>
    <s v="2500"/>
    <s v="Gold"/>
    <x v="13"/>
    <n v="697"/>
    <s v="Fabo Girgentini"/>
    <n v="0.03"/>
    <n v="348500"/>
    <n v="10455"/>
    <n v="358955"/>
  </r>
  <r>
    <x v="0"/>
    <n v="1"/>
    <s v="TVG-0349"/>
    <s v="0349"/>
    <x v="17"/>
    <s v="Veneto"/>
    <x v="7"/>
    <x v="14"/>
    <x v="6"/>
    <s v="2500"/>
    <s v="Gold"/>
    <x v="13"/>
    <n v="853"/>
    <s v="Marco Rossi"/>
    <n v="7.4999999999999997E-2"/>
    <n v="426500"/>
    <n v="31987.5"/>
    <n v="458487.5"/>
  </r>
  <r>
    <x v="0"/>
    <n v="1"/>
    <s v="TVG-0350"/>
    <s v="0350"/>
    <x v="17"/>
    <s v="Veneto"/>
    <x v="7"/>
    <x v="14"/>
    <x v="6"/>
    <s v="2500"/>
    <s v="Gold"/>
    <x v="13"/>
    <n v="139"/>
    <s v="Lalerio Vundini"/>
    <n v="0.05"/>
    <n v="69500"/>
    <n v="3475"/>
    <n v="72975"/>
  </r>
  <r>
    <x v="0"/>
    <n v="1"/>
    <s v="TVG-0351"/>
    <s v="0351"/>
    <x v="17"/>
    <s v="Veneto"/>
    <x v="7"/>
    <x v="17"/>
    <x v="7"/>
    <s v="2000"/>
    <s v="Medium"/>
    <x v="15"/>
    <n v="407"/>
    <s v="Lalerio Vundini"/>
    <n v="0.05"/>
    <n v="81400"/>
    <n v="4070"/>
    <n v="85470"/>
  </r>
  <r>
    <x v="0"/>
    <n v="1"/>
    <s v="TVG-0352"/>
    <s v="0352"/>
    <x v="17"/>
    <s v="Veneto"/>
    <x v="7"/>
    <x v="0"/>
    <x v="0"/>
    <s v="5000"/>
    <s v="Medium"/>
    <x v="0"/>
    <n v="808"/>
    <s v="Giulio de Primis"/>
    <n v="3.6999999999999998E-2"/>
    <n v="121200"/>
    <n v="4484.3999999999996"/>
    <n v="125684.4"/>
  </r>
  <r>
    <x v="0"/>
    <n v="1"/>
    <s v="TVG-0353"/>
    <s v="0353"/>
    <x v="17"/>
    <s v="Veneto"/>
    <x v="7"/>
    <x v="0"/>
    <x v="0"/>
    <s v="5000"/>
    <s v="Medium"/>
    <x v="0"/>
    <n v="693"/>
    <s v="Alfonso Falconeri"/>
    <n v="0.05"/>
    <n v="103950"/>
    <n v="5197.5"/>
    <n v="109147.5"/>
  </r>
  <r>
    <x v="0"/>
    <n v="1"/>
    <s v="TVG-0354"/>
    <s v="0354"/>
    <x v="17"/>
    <s v="Veneto"/>
    <x v="7"/>
    <x v="0"/>
    <x v="0"/>
    <s v="5000"/>
    <s v="Medium"/>
    <x v="0"/>
    <n v="65"/>
    <s v="Roberto Falcucci"/>
    <n v="0.08"/>
    <n v="9750"/>
    <n v="780"/>
    <n v="10530"/>
  </r>
  <r>
    <x v="0"/>
    <n v="1"/>
    <s v="TVG-0355"/>
    <s v="0355"/>
    <x v="17"/>
    <s v="Veneto"/>
    <x v="7"/>
    <x v="0"/>
    <x v="0"/>
    <s v="5000"/>
    <s v="Medium"/>
    <x v="0"/>
    <n v="554"/>
    <s v="Daniela Ansani"/>
    <n v="0.05"/>
    <n v="83100"/>
    <n v="4155"/>
    <n v="87255"/>
  </r>
  <r>
    <x v="0"/>
    <n v="1"/>
    <s v="TVG-0356"/>
    <s v="0356"/>
    <x v="17"/>
    <s v="Veneto"/>
    <x v="7"/>
    <x v="0"/>
    <x v="0"/>
    <s v="5000"/>
    <s v="Medium"/>
    <x v="0"/>
    <n v="793"/>
    <s v="Matteo Landi"/>
    <n v="0.05"/>
    <n v="118950"/>
    <n v="5947.5"/>
    <n v="124897.5"/>
  </r>
  <r>
    <x v="0"/>
    <n v="1"/>
    <s v="TVG-0357"/>
    <s v="0357"/>
    <x v="17"/>
    <s v="Veneto"/>
    <x v="7"/>
    <x v="0"/>
    <x v="0"/>
    <s v="5000"/>
    <s v="Medium"/>
    <x v="0"/>
    <n v="382"/>
    <s v="Michele Scotto"/>
    <n v="0.05"/>
    <n v="57300"/>
    <n v="2865"/>
    <n v="60165"/>
  </r>
  <r>
    <x v="0"/>
    <n v="1"/>
    <s v="TVG-0358"/>
    <s v="0358"/>
    <x v="17"/>
    <s v="Veneto"/>
    <x v="7"/>
    <x v="0"/>
    <x v="0"/>
    <s v="5000"/>
    <s v="Medium"/>
    <x v="0"/>
    <n v="303"/>
    <s v="Marco Rossi"/>
    <n v="7.4999999999999997E-2"/>
    <n v="45450"/>
    <n v="3408.75"/>
    <n v="48858.75"/>
  </r>
  <r>
    <x v="0"/>
    <n v="1"/>
    <s v="TVG-0359"/>
    <s v="0359"/>
    <x v="17"/>
    <s v="Veneto"/>
    <x v="7"/>
    <x v="0"/>
    <x v="0"/>
    <s v="5000"/>
    <s v="Medium"/>
    <x v="0"/>
    <n v="722"/>
    <s v="Lalerio Vundini"/>
    <n v="0.05"/>
    <n v="108300"/>
    <n v="5415"/>
    <n v="113715"/>
  </r>
  <r>
    <x v="0"/>
    <n v="1"/>
    <s v="TVG-0360"/>
    <s v="0360"/>
    <x v="17"/>
    <s v="Veneto"/>
    <x v="7"/>
    <x v="19"/>
    <x v="7"/>
    <s v="4000"/>
    <s v="Plus"/>
    <x v="16"/>
    <n v="191"/>
    <s v="Alfonso Falconeri"/>
    <n v="0.05"/>
    <n v="45840"/>
    <n v="2292"/>
    <n v="48132"/>
  </r>
  <r>
    <x v="0"/>
    <n v="1"/>
    <s v="TVG-0361"/>
    <s v="0361"/>
    <x v="17"/>
    <s v="Veneto"/>
    <x v="7"/>
    <x v="19"/>
    <x v="7"/>
    <s v="4000"/>
    <s v="Plus"/>
    <x v="16"/>
    <n v="752"/>
    <s v="Michele Scotto"/>
    <n v="0.05"/>
    <n v="180480"/>
    <n v="9024"/>
    <n v="189504"/>
  </r>
  <r>
    <x v="0"/>
    <n v="1"/>
    <s v="TVG-0362"/>
    <s v="0362"/>
    <x v="17"/>
    <s v="Veneto"/>
    <x v="7"/>
    <x v="19"/>
    <x v="7"/>
    <s v="4000"/>
    <s v="Plus"/>
    <x v="16"/>
    <n v="584"/>
    <s v="Fabo Girgentini"/>
    <n v="0.03"/>
    <n v="140160"/>
    <n v="4204.8"/>
    <n v="144364.79999999999"/>
  </r>
  <r>
    <x v="0"/>
    <n v="1"/>
    <s v="TVG-0363"/>
    <s v="0363"/>
    <x v="17"/>
    <s v="Veneto"/>
    <x v="7"/>
    <x v="19"/>
    <x v="7"/>
    <s v="4000"/>
    <s v="Plus"/>
    <x v="16"/>
    <n v="348"/>
    <s v="Lalerio Vundini"/>
    <n v="0.05"/>
    <n v="83520"/>
    <n v="4176"/>
    <n v="87696"/>
  </r>
  <r>
    <x v="0"/>
    <n v="1"/>
    <s v="TVG-0364"/>
    <s v="0364"/>
    <x v="17"/>
    <s v="Veneto"/>
    <x v="7"/>
    <x v="1"/>
    <x v="0"/>
    <s v="5000"/>
    <s v="Plus"/>
    <x v="1"/>
    <n v="385"/>
    <s v="Giulio de Primis"/>
    <n v="3.6999999999999998E-2"/>
    <n v="67375"/>
    <n v="2492.875"/>
    <n v="69867.875"/>
  </r>
  <r>
    <x v="0"/>
    <n v="1"/>
    <s v="TVG-0365"/>
    <s v="0365"/>
    <x v="17"/>
    <s v="Veneto"/>
    <x v="7"/>
    <x v="1"/>
    <x v="0"/>
    <s v="5000"/>
    <s v="Plus"/>
    <x v="1"/>
    <n v="264"/>
    <s v="Alfonso Falconeri"/>
    <n v="0.05"/>
    <n v="46200"/>
    <n v="2310"/>
    <n v="48510"/>
  </r>
  <r>
    <x v="0"/>
    <n v="1"/>
    <s v="TVG-0366"/>
    <s v="0366"/>
    <x v="17"/>
    <s v="Veneto"/>
    <x v="7"/>
    <x v="1"/>
    <x v="0"/>
    <s v="5000"/>
    <s v="Plus"/>
    <x v="1"/>
    <n v="799"/>
    <s v="Daniela Ansani"/>
    <n v="0.05"/>
    <n v="139825"/>
    <n v="6991.25"/>
    <n v="146816.25"/>
  </r>
  <r>
    <x v="0"/>
    <n v="1"/>
    <s v="TVG-0367"/>
    <s v="0367"/>
    <x v="17"/>
    <s v="Veneto"/>
    <x v="7"/>
    <x v="1"/>
    <x v="0"/>
    <s v="5000"/>
    <s v="Plus"/>
    <x v="1"/>
    <n v="896"/>
    <s v="Michele Scotto"/>
    <n v="0.05"/>
    <n v="156800"/>
    <n v="7840"/>
    <n v="164640"/>
  </r>
  <r>
    <x v="0"/>
    <n v="1"/>
    <s v="TVG-0368"/>
    <s v="0368"/>
    <x v="17"/>
    <s v="Veneto"/>
    <x v="7"/>
    <x v="1"/>
    <x v="0"/>
    <s v="5000"/>
    <s v="Plus"/>
    <x v="1"/>
    <n v="560"/>
    <s v="Fabo Girgentini"/>
    <n v="0.03"/>
    <n v="98000"/>
    <n v="2940"/>
    <n v="100940"/>
  </r>
  <r>
    <x v="0"/>
    <n v="1"/>
    <s v="TVG-0369"/>
    <s v="0369"/>
    <x v="17"/>
    <s v="Veneto"/>
    <x v="7"/>
    <x v="1"/>
    <x v="0"/>
    <s v="5000"/>
    <s v="Plus"/>
    <x v="1"/>
    <n v="727"/>
    <s v="Lalerio Vundini"/>
    <n v="0.05"/>
    <n v="127225"/>
    <n v="6361.25"/>
    <n v="133586.25"/>
  </r>
  <r>
    <x v="0"/>
    <n v="1"/>
    <s v="TVG-0370"/>
    <s v="0370"/>
    <x v="17"/>
    <s v="Veneto"/>
    <x v="7"/>
    <x v="3"/>
    <x v="0"/>
    <s v="3000"/>
    <s v="Plus"/>
    <x v="3"/>
    <n v="871"/>
    <s v="Giulio de Primis"/>
    <n v="3.6999999999999998E-2"/>
    <n v="126295"/>
    <n v="4672.915"/>
    <n v="130967.91499999999"/>
  </r>
  <r>
    <x v="0"/>
    <n v="1"/>
    <s v="TVG-0371"/>
    <s v="0371"/>
    <x v="17"/>
    <s v="Veneto"/>
    <x v="7"/>
    <x v="3"/>
    <x v="0"/>
    <s v="3000"/>
    <s v="Plus"/>
    <x v="3"/>
    <n v="238"/>
    <s v="Alfonso Falconeri"/>
    <n v="0.05"/>
    <n v="34510"/>
    <n v="1725.5"/>
    <n v="36235.5"/>
  </r>
  <r>
    <x v="0"/>
    <n v="1"/>
    <s v="TVG-0372"/>
    <s v="0372"/>
    <x v="17"/>
    <s v="Veneto"/>
    <x v="7"/>
    <x v="3"/>
    <x v="0"/>
    <s v="3000"/>
    <s v="Plus"/>
    <x v="3"/>
    <n v="394"/>
    <s v="Roberto Falcucci"/>
    <n v="0.08"/>
    <n v="57130"/>
    <n v="4570.4000000000005"/>
    <n v="61700.4"/>
  </r>
  <r>
    <x v="0"/>
    <n v="1"/>
    <s v="TVG-0373"/>
    <s v="0373"/>
    <x v="17"/>
    <s v="Veneto"/>
    <x v="7"/>
    <x v="3"/>
    <x v="0"/>
    <s v="3000"/>
    <s v="Plus"/>
    <x v="3"/>
    <n v="791"/>
    <s v="Daniela Ansani"/>
    <n v="0.05"/>
    <n v="114695"/>
    <n v="5734.75"/>
    <n v="120429.75"/>
  </r>
  <r>
    <x v="0"/>
    <n v="1"/>
    <s v="TVG-0374"/>
    <s v="0374"/>
    <x v="17"/>
    <s v="Veneto"/>
    <x v="7"/>
    <x v="3"/>
    <x v="0"/>
    <s v="3000"/>
    <s v="Plus"/>
    <x v="3"/>
    <n v="616"/>
    <s v="Giuseppe Favari"/>
    <n v="0.03"/>
    <n v="89320"/>
    <n v="2679.6"/>
    <n v="91999.6"/>
  </r>
  <r>
    <x v="0"/>
    <n v="1"/>
    <s v="TVG-0375"/>
    <s v="0375"/>
    <x v="17"/>
    <s v="Veneto"/>
    <x v="7"/>
    <x v="3"/>
    <x v="0"/>
    <s v="3000"/>
    <s v="Plus"/>
    <x v="3"/>
    <n v="661"/>
    <s v="Michele Scotto"/>
    <n v="0.05"/>
    <n v="95845"/>
    <n v="4792.25"/>
    <n v="100637.25"/>
  </r>
  <r>
    <x v="0"/>
    <n v="1"/>
    <s v="TVG-0376"/>
    <s v="0376"/>
    <x v="17"/>
    <s v="Veneto"/>
    <x v="7"/>
    <x v="3"/>
    <x v="0"/>
    <s v="3000"/>
    <s v="Plus"/>
    <x v="3"/>
    <n v="874"/>
    <s v="Fabo Girgentini"/>
    <n v="0.03"/>
    <n v="126730"/>
    <n v="3801.8999999999996"/>
    <n v="130531.9"/>
  </r>
  <r>
    <x v="0"/>
    <n v="1"/>
    <s v="TVG-0377"/>
    <s v="0377"/>
    <x v="17"/>
    <s v="Veneto"/>
    <x v="7"/>
    <x v="3"/>
    <x v="0"/>
    <s v="3000"/>
    <s v="Plus"/>
    <x v="3"/>
    <n v="291"/>
    <s v="Marco Rossi"/>
    <n v="7.4999999999999997E-2"/>
    <n v="42195"/>
    <n v="3164.625"/>
    <n v="45359.625"/>
  </r>
  <r>
    <x v="0"/>
    <n v="1"/>
    <s v="TVG-0378"/>
    <s v="0378"/>
    <x v="17"/>
    <s v="Veneto"/>
    <x v="7"/>
    <x v="3"/>
    <x v="0"/>
    <s v="3000"/>
    <s v="Plus"/>
    <x v="3"/>
    <n v="563"/>
    <s v="Lalerio Vundini"/>
    <n v="0.05"/>
    <n v="81635"/>
    <n v="4081.75"/>
    <n v="85716.75"/>
  </r>
  <r>
    <x v="0"/>
    <n v="1"/>
    <s v="TVG-0379"/>
    <s v="0379"/>
    <x v="17"/>
    <s v="Veneto"/>
    <x v="7"/>
    <x v="5"/>
    <x v="1"/>
    <s v="5000"/>
    <s v=""/>
    <x v="5"/>
    <n v="673"/>
    <s v="Lalerio Vundini"/>
    <n v="0.05"/>
    <n v="50475"/>
    <n v="2523.75"/>
    <n v="52998.75"/>
  </r>
  <r>
    <x v="0"/>
    <n v="1"/>
    <s v="TVG-0380"/>
    <s v="0380"/>
    <x v="17"/>
    <s v="Veneto"/>
    <x v="7"/>
    <x v="6"/>
    <x v="2"/>
    <s v="2500"/>
    <s v="Plus"/>
    <x v="6"/>
    <n v="220"/>
    <s v="Giulio de Primis"/>
    <n v="3.6999999999999998E-2"/>
    <n v="48400"/>
    <n v="1790.8"/>
    <n v="50190.8"/>
  </r>
  <r>
    <x v="0"/>
    <n v="1"/>
    <s v="TVG-0381"/>
    <s v="0381"/>
    <x v="17"/>
    <s v="Veneto"/>
    <x v="7"/>
    <x v="6"/>
    <x v="2"/>
    <s v="2500"/>
    <s v="Plus"/>
    <x v="6"/>
    <n v="195"/>
    <s v="Alfonso Falconeri"/>
    <n v="0.05"/>
    <n v="42900"/>
    <n v="2145"/>
    <n v="45045"/>
  </r>
  <r>
    <x v="0"/>
    <n v="1"/>
    <s v="TVG-0382"/>
    <s v="0382"/>
    <x v="17"/>
    <s v="Veneto"/>
    <x v="7"/>
    <x v="6"/>
    <x v="2"/>
    <s v="2500"/>
    <s v="Plus"/>
    <x v="6"/>
    <n v="461"/>
    <s v="Daniela Ansani"/>
    <n v="0.05"/>
    <n v="101420"/>
    <n v="5071"/>
    <n v="106491"/>
  </r>
  <r>
    <x v="0"/>
    <n v="1"/>
    <s v="TVG-0383"/>
    <s v="0383"/>
    <x v="17"/>
    <s v="Veneto"/>
    <x v="7"/>
    <x v="6"/>
    <x v="2"/>
    <s v="2500"/>
    <s v="Plus"/>
    <x v="6"/>
    <n v="302"/>
    <s v="Giuseppe Favari"/>
    <n v="0.03"/>
    <n v="66440"/>
    <n v="1993.1999999999998"/>
    <n v="68433.2"/>
  </r>
  <r>
    <x v="0"/>
    <n v="1"/>
    <s v="TVG-0384"/>
    <s v="0384"/>
    <x v="17"/>
    <s v="Veneto"/>
    <x v="7"/>
    <x v="6"/>
    <x v="2"/>
    <s v="2500"/>
    <s v="Plus"/>
    <x v="6"/>
    <n v="531"/>
    <s v="Michele Scotto"/>
    <n v="0.05"/>
    <n v="116820"/>
    <n v="5841"/>
    <n v="122661"/>
  </r>
  <r>
    <x v="0"/>
    <n v="1"/>
    <s v="TVG-0385"/>
    <s v="0385"/>
    <x v="17"/>
    <s v="Veneto"/>
    <x v="7"/>
    <x v="6"/>
    <x v="2"/>
    <s v="2500"/>
    <s v="Plus"/>
    <x v="6"/>
    <n v="904"/>
    <s v="Fabo Girgentini"/>
    <n v="0.03"/>
    <n v="198880"/>
    <n v="5966.4"/>
    <n v="204846.4"/>
  </r>
  <r>
    <x v="0"/>
    <n v="1"/>
    <s v="TVG-0386"/>
    <s v="0386"/>
    <x v="17"/>
    <s v="Veneto"/>
    <x v="7"/>
    <x v="6"/>
    <x v="2"/>
    <s v="2500"/>
    <s v="Plus"/>
    <x v="6"/>
    <n v="247"/>
    <s v="Lalerio Vundini"/>
    <n v="0.05"/>
    <n v="54340"/>
    <n v="2717"/>
    <n v="57057"/>
  </r>
  <r>
    <x v="0"/>
    <n v="1"/>
    <s v="TVG-0387"/>
    <s v="0387"/>
    <x v="17"/>
    <s v="Veneto"/>
    <x v="7"/>
    <x v="22"/>
    <x v="7"/>
    <s v="7000"/>
    <s v="Premium"/>
    <x v="13"/>
    <n v="835"/>
    <s v="Michele Scotto"/>
    <n v="0.05"/>
    <n v="417500"/>
    <n v="20875"/>
    <n v="438375"/>
  </r>
  <r>
    <x v="0"/>
    <n v="1"/>
    <s v="TVG-0388"/>
    <s v="0388"/>
    <x v="17"/>
    <s v="Veneto"/>
    <x v="7"/>
    <x v="22"/>
    <x v="7"/>
    <s v="7000"/>
    <s v="Premium"/>
    <x v="13"/>
    <n v="193"/>
    <s v="Lalerio Vundini"/>
    <n v="0.05"/>
    <n v="96500"/>
    <n v="4825"/>
    <n v="101325"/>
  </r>
  <r>
    <x v="0"/>
    <n v="1"/>
    <s v="TVG-0389"/>
    <s v="0389"/>
    <x v="17"/>
    <s v="Veneto"/>
    <x v="7"/>
    <x v="8"/>
    <x v="2"/>
    <s v="5000"/>
    <s v=""/>
    <x v="8"/>
    <n v="695"/>
    <s v="Giulio de Primis"/>
    <n v="3.6999999999999998E-2"/>
    <n v="173750"/>
    <n v="6428.75"/>
    <n v="180178.75"/>
  </r>
  <r>
    <x v="0"/>
    <n v="1"/>
    <s v="TVG-0390"/>
    <s v="0390"/>
    <x v="17"/>
    <s v="Veneto"/>
    <x v="7"/>
    <x v="8"/>
    <x v="2"/>
    <s v="5000"/>
    <s v=""/>
    <x v="8"/>
    <n v="758"/>
    <s v="Alfonso Falconeri"/>
    <n v="0.05"/>
    <n v="189500"/>
    <n v="9475"/>
    <n v="198975"/>
  </r>
  <r>
    <x v="0"/>
    <n v="1"/>
    <s v="TVG-0391"/>
    <s v="0391"/>
    <x v="17"/>
    <s v="Veneto"/>
    <x v="7"/>
    <x v="8"/>
    <x v="2"/>
    <s v="5000"/>
    <s v=""/>
    <x v="8"/>
    <n v="574"/>
    <s v="Giuseppe Favari"/>
    <n v="0.03"/>
    <n v="143500"/>
    <n v="4305"/>
    <n v="147805"/>
  </r>
  <r>
    <x v="0"/>
    <n v="1"/>
    <s v="TVG-0392"/>
    <s v="0392"/>
    <x v="17"/>
    <s v="Veneto"/>
    <x v="7"/>
    <x v="9"/>
    <x v="2"/>
    <s v="1121"/>
    <s v="Gold"/>
    <x v="9"/>
    <n v="890"/>
    <s v="Lalerio Vundini"/>
    <n v="0.05"/>
    <n v="204700"/>
    <n v="10235"/>
    <n v="214935"/>
  </r>
  <r>
    <x v="0"/>
    <n v="1"/>
    <s v="TVG-0393"/>
    <s v="0393"/>
    <x v="17"/>
    <s v="Veneto"/>
    <x v="7"/>
    <x v="23"/>
    <x v="7"/>
    <s v="8000"/>
    <s v="Premium"/>
    <x v="19"/>
    <n v="325"/>
    <s v="Alfonso Falconeri"/>
    <n v="0.05"/>
    <n v="217750"/>
    <n v="10887.5"/>
    <n v="228637.5"/>
  </r>
  <r>
    <x v="0"/>
    <n v="1"/>
    <s v="TVG-0394"/>
    <s v="0394"/>
    <x v="17"/>
    <s v="Veneto"/>
    <x v="7"/>
    <x v="23"/>
    <x v="7"/>
    <s v="8000"/>
    <s v="Premium"/>
    <x v="19"/>
    <n v="743"/>
    <s v="Lalerio Vundini"/>
    <n v="0.05"/>
    <n v="497810"/>
    <n v="24890.5"/>
    <n v="522700.5"/>
  </r>
  <r>
    <x v="0"/>
    <n v="1"/>
    <s v="TVG-0395"/>
    <s v="0395"/>
    <x v="17"/>
    <s v="Veneto"/>
    <x v="7"/>
    <x v="10"/>
    <x v="3"/>
    <s v="7500"/>
    <s v="Premium"/>
    <x v="10"/>
    <n v="755"/>
    <s v="Giulio de Primis"/>
    <n v="3.6999999999999998E-2"/>
    <n v="135900"/>
    <n v="5028.3"/>
    <n v="140928.29999999999"/>
  </r>
  <r>
    <x v="0"/>
    <n v="1"/>
    <s v="TVG-0396"/>
    <s v="0396"/>
    <x v="17"/>
    <s v="Veneto"/>
    <x v="7"/>
    <x v="10"/>
    <x v="3"/>
    <s v="7500"/>
    <s v="Premium"/>
    <x v="10"/>
    <n v="836"/>
    <s v="Alfonso Falconeri"/>
    <n v="0.05"/>
    <n v="150480"/>
    <n v="7524"/>
    <n v="158004"/>
  </r>
  <r>
    <x v="0"/>
    <n v="1"/>
    <s v="TVG-0397"/>
    <s v="0397"/>
    <x v="17"/>
    <s v="Veneto"/>
    <x v="7"/>
    <x v="10"/>
    <x v="3"/>
    <s v="7500"/>
    <s v="Premium"/>
    <x v="10"/>
    <n v="828"/>
    <s v="Roberto Falcucci"/>
    <n v="0.08"/>
    <n v="149040"/>
    <n v="11923.2"/>
    <n v="160963.20000000001"/>
  </r>
  <r>
    <x v="0"/>
    <n v="1"/>
    <s v="TVG-0398"/>
    <s v="0398"/>
    <x v="17"/>
    <s v="Veneto"/>
    <x v="7"/>
    <x v="10"/>
    <x v="3"/>
    <s v="7500"/>
    <s v="Premium"/>
    <x v="10"/>
    <n v="399"/>
    <s v="Daniela Ansani"/>
    <n v="0.05"/>
    <n v="71820"/>
    <n v="3591"/>
    <n v="75411"/>
  </r>
  <r>
    <x v="0"/>
    <n v="1"/>
    <s v="TVG-0399"/>
    <s v="0399"/>
    <x v="17"/>
    <s v="Veneto"/>
    <x v="7"/>
    <x v="10"/>
    <x v="3"/>
    <s v="7500"/>
    <s v="Premium"/>
    <x v="10"/>
    <n v="179"/>
    <s v="Giuseppe Favari"/>
    <n v="0.03"/>
    <n v="32220"/>
    <n v="966.59999999999991"/>
    <n v="33186.6"/>
  </r>
  <r>
    <x v="0"/>
    <n v="1"/>
    <s v="TVG-0400"/>
    <s v="0400"/>
    <x v="17"/>
    <s v="Veneto"/>
    <x v="7"/>
    <x v="10"/>
    <x v="3"/>
    <s v="7500"/>
    <s v="Premium"/>
    <x v="10"/>
    <n v="215"/>
    <s v="Michele Scotto"/>
    <n v="0.05"/>
    <n v="38700"/>
    <n v="1935"/>
    <n v="40635"/>
  </r>
  <r>
    <x v="0"/>
    <n v="1"/>
    <s v="TVG-0401"/>
    <s v="0401"/>
    <x v="17"/>
    <s v="Veneto"/>
    <x v="7"/>
    <x v="10"/>
    <x v="3"/>
    <s v="7500"/>
    <s v="Premium"/>
    <x v="10"/>
    <n v="42"/>
    <s v="Lalerio Vundini"/>
    <n v="0.05"/>
    <n v="7560"/>
    <n v="378"/>
    <n v="7938"/>
  </r>
  <r>
    <x v="0"/>
    <n v="1"/>
    <s v="TVG-0402"/>
    <s v="0402"/>
    <x v="17"/>
    <s v="Veneto"/>
    <x v="7"/>
    <x v="15"/>
    <x v="6"/>
    <s v="1000"/>
    <s v="Silver"/>
    <x v="14"/>
    <n v="397"/>
    <s v="Lalerio Vundini"/>
    <n v="0.05"/>
    <n v="154830"/>
    <n v="7741.5"/>
    <n v="162571.5"/>
  </r>
  <r>
    <x v="0"/>
    <n v="1"/>
    <s v="TVG-0403"/>
    <s v="0403"/>
    <x v="17"/>
    <s v="Veneto"/>
    <x v="7"/>
    <x v="11"/>
    <x v="4"/>
    <s v="5000"/>
    <s v=""/>
    <x v="11"/>
    <n v="758"/>
    <s v="Giulio de Primis"/>
    <n v="3.6999999999999998E-2"/>
    <n v="106120"/>
    <n v="3926.4399999999996"/>
    <n v="110046.44"/>
  </r>
  <r>
    <x v="0"/>
    <n v="1"/>
    <s v="TVG-0404"/>
    <s v="0404"/>
    <x v="17"/>
    <s v="Veneto"/>
    <x v="7"/>
    <x v="11"/>
    <x v="4"/>
    <s v="5000"/>
    <s v=""/>
    <x v="11"/>
    <n v="270"/>
    <s v="Alfonso Falconeri"/>
    <n v="0.05"/>
    <n v="37800"/>
    <n v="1890"/>
    <n v="39690"/>
  </r>
  <r>
    <x v="0"/>
    <n v="1"/>
    <s v="TVG-0405"/>
    <s v="0405"/>
    <x v="17"/>
    <s v="Veneto"/>
    <x v="7"/>
    <x v="11"/>
    <x v="4"/>
    <s v="5000"/>
    <s v=""/>
    <x v="11"/>
    <n v="510"/>
    <s v="Daniela Ansani"/>
    <n v="0.05"/>
    <n v="71400"/>
    <n v="3570"/>
    <n v="74970"/>
  </r>
  <r>
    <x v="0"/>
    <n v="1"/>
    <s v="TVG-0406"/>
    <s v="0406"/>
    <x v="17"/>
    <s v="Veneto"/>
    <x v="7"/>
    <x v="11"/>
    <x v="4"/>
    <s v="5000"/>
    <s v=""/>
    <x v="11"/>
    <n v="766"/>
    <s v="Giuseppe Favari"/>
    <n v="0.03"/>
    <n v="107240"/>
    <n v="3217.2"/>
    <n v="110457.2"/>
  </r>
  <r>
    <x v="0"/>
    <n v="1"/>
    <s v="TVG-0407"/>
    <s v="0407"/>
    <x v="17"/>
    <s v="Veneto"/>
    <x v="7"/>
    <x v="11"/>
    <x v="4"/>
    <s v="5000"/>
    <s v=""/>
    <x v="11"/>
    <n v="148"/>
    <s v="Michele Scotto"/>
    <n v="0.05"/>
    <n v="20720"/>
    <n v="1036"/>
    <n v="21756"/>
  </r>
  <r>
    <x v="0"/>
    <n v="1"/>
    <s v="TVG-0408"/>
    <s v="0408"/>
    <x v="17"/>
    <s v="Veneto"/>
    <x v="7"/>
    <x v="11"/>
    <x v="4"/>
    <s v="5000"/>
    <s v=""/>
    <x v="11"/>
    <n v="980"/>
    <s v="Fabo Girgentini"/>
    <n v="0.03"/>
    <n v="137200"/>
    <n v="4116"/>
    <n v="141316"/>
  </r>
  <r>
    <x v="0"/>
    <n v="1"/>
    <s v="TVG-0409"/>
    <s v="0409"/>
    <x v="17"/>
    <s v="Veneto"/>
    <x v="7"/>
    <x v="11"/>
    <x v="4"/>
    <s v="5000"/>
    <s v=""/>
    <x v="11"/>
    <n v="520"/>
    <s v="Lalerio Vundini"/>
    <n v="0.05"/>
    <n v="72800"/>
    <n v="3640"/>
    <n v="76440"/>
  </r>
  <r>
    <x v="0"/>
    <n v="1"/>
    <s v="TVG-0410"/>
    <s v="0410"/>
    <x v="17"/>
    <s v="Veneto"/>
    <x v="7"/>
    <x v="16"/>
    <x v="7"/>
    <s v="1000"/>
    <s v=""/>
    <x v="0"/>
    <n v="826"/>
    <s v="Roberto Falcucci"/>
    <n v="0.08"/>
    <n v="123900"/>
    <n v="9912"/>
    <n v="133812"/>
  </r>
  <r>
    <x v="0"/>
    <n v="1"/>
    <s v="TVG-0411"/>
    <s v="0411"/>
    <x v="17"/>
    <s v="Veneto"/>
    <x v="7"/>
    <x v="16"/>
    <x v="7"/>
    <s v="1000"/>
    <s v=""/>
    <x v="0"/>
    <n v="952"/>
    <s v="Fabo Girgentini"/>
    <n v="0.03"/>
    <n v="142800"/>
    <n v="4284"/>
    <n v="147084"/>
  </r>
  <r>
    <x v="0"/>
    <n v="1"/>
    <s v="TVG-0412"/>
    <s v="0412"/>
    <x v="17"/>
    <s v="Veneto"/>
    <x v="7"/>
    <x v="16"/>
    <x v="7"/>
    <s v="1000"/>
    <s v=""/>
    <x v="0"/>
    <n v="847"/>
    <s v="Lalerio Vundini"/>
    <n v="0.05"/>
    <n v="127050"/>
    <n v="6352.5"/>
    <n v="133402.5"/>
  </r>
  <r>
    <x v="0"/>
    <n v="1"/>
    <s v="TVG-0413"/>
    <s v="0413"/>
    <x v="17"/>
    <s v="Veneto"/>
    <x v="7"/>
    <x v="12"/>
    <x v="5"/>
    <s v="3000"/>
    <s v="Medium"/>
    <x v="12"/>
    <n v="842"/>
    <s v="Alfonso Falconeri"/>
    <n v="0.05"/>
    <n v="101040"/>
    <n v="5052"/>
    <n v="106092"/>
  </r>
  <r>
    <x v="0"/>
    <n v="1"/>
    <s v="TVG-0414"/>
    <s v="0414"/>
    <x v="17"/>
    <s v="Veneto"/>
    <x v="7"/>
    <x v="12"/>
    <x v="5"/>
    <s v="3000"/>
    <s v="Medium"/>
    <x v="12"/>
    <n v="528"/>
    <s v="Roberto Falcucci"/>
    <n v="0.08"/>
    <n v="63360"/>
    <n v="5068.8"/>
    <n v="68428.800000000003"/>
  </r>
  <r>
    <x v="0"/>
    <n v="1"/>
    <s v="TVG-0415"/>
    <s v="0415"/>
    <x v="17"/>
    <s v="Veneto"/>
    <x v="7"/>
    <x v="12"/>
    <x v="5"/>
    <s v="3000"/>
    <s v="Medium"/>
    <x v="12"/>
    <n v="935"/>
    <s v="Daniela Ansani"/>
    <n v="0.05"/>
    <n v="112200"/>
    <n v="5610"/>
    <n v="117810"/>
  </r>
  <r>
    <x v="0"/>
    <n v="1"/>
    <s v="TVG-0416"/>
    <s v="0416"/>
    <x v="17"/>
    <s v="Veneto"/>
    <x v="7"/>
    <x v="12"/>
    <x v="5"/>
    <s v="3000"/>
    <s v="Medium"/>
    <x v="12"/>
    <n v="202"/>
    <s v="Giuseppe Favari"/>
    <n v="0.03"/>
    <n v="24240"/>
    <n v="727.19999999999993"/>
    <n v="24967.200000000001"/>
  </r>
  <r>
    <x v="0"/>
    <n v="1"/>
    <s v="TVG-0417"/>
    <s v="0417"/>
    <x v="17"/>
    <s v="Veneto"/>
    <x v="7"/>
    <x v="12"/>
    <x v="5"/>
    <s v="3000"/>
    <s v="Medium"/>
    <x v="12"/>
    <n v="383"/>
    <s v="Michele Scotto"/>
    <n v="0.05"/>
    <n v="45960"/>
    <n v="2298"/>
    <n v="48258"/>
  </r>
  <r>
    <x v="0"/>
    <n v="1"/>
    <s v="TVG-0418"/>
    <s v="0418"/>
    <x v="17"/>
    <s v="Veneto"/>
    <x v="7"/>
    <x v="12"/>
    <x v="5"/>
    <s v="3000"/>
    <s v="Medium"/>
    <x v="12"/>
    <n v="774"/>
    <s v="Marco Rossi"/>
    <n v="7.4999999999999997E-2"/>
    <n v="92880"/>
    <n v="6966"/>
    <n v="99846"/>
  </r>
  <r>
    <x v="0"/>
    <n v="1"/>
    <s v="TVG-0419"/>
    <s v="0419"/>
    <x v="17"/>
    <s v="Veneto"/>
    <x v="7"/>
    <x v="12"/>
    <x v="5"/>
    <s v="3000"/>
    <s v="Medium"/>
    <x v="12"/>
    <n v="51"/>
    <s v="Lalerio Vundini"/>
    <n v="0.05"/>
    <n v="6120"/>
    <n v="306"/>
    <n v="6426"/>
  </r>
  <r>
    <x v="0"/>
    <n v="1"/>
    <s v="TVG-0420"/>
    <s v="0420"/>
    <x v="17"/>
    <s v="Veneto"/>
    <x v="7"/>
    <x v="13"/>
    <x v="5"/>
    <s v="3000"/>
    <s v="Plus"/>
    <x v="2"/>
    <n v="360"/>
    <s v="Alfonso Falconeri"/>
    <n v="0.05"/>
    <n v="46800"/>
    <n v="2340"/>
    <n v="49140"/>
  </r>
  <r>
    <x v="0"/>
    <n v="1"/>
    <s v="TVG-0421"/>
    <s v="0421"/>
    <x v="17"/>
    <s v="Veneto"/>
    <x v="7"/>
    <x v="13"/>
    <x v="5"/>
    <s v="3000"/>
    <s v="Plus"/>
    <x v="2"/>
    <n v="923"/>
    <s v="Fabo Girgentini"/>
    <n v="0.03"/>
    <n v="119990"/>
    <n v="3599.7"/>
    <n v="123589.7"/>
  </r>
  <r>
    <x v="0"/>
    <n v="1"/>
    <s v="TVG-0422"/>
    <s v="0422"/>
    <x v="17"/>
    <s v="Veneto"/>
    <x v="7"/>
    <x v="13"/>
    <x v="5"/>
    <s v="3000"/>
    <s v="Plus"/>
    <x v="2"/>
    <n v="254"/>
    <s v="Marco Rossi"/>
    <n v="7.4999999999999997E-2"/>
    <n v="33020"/>
    <n v="2476.5"/>
    <n v="35496.5"/>
  </r>
  <r>
    <x v="0"/>
    <n v="1"/>
    <s v="TVG-0423"/>
    <s v="0423"/>
    <x v="18"/>
    <s v="NYC"/>
    <x v="6"/>
    <x v="14"/>
    <x v="6"/>
    <s v="2500"/>
    <s v="Gold"/>
    <x v="13"/>
    <n v="578"/>
    <s v="Marco Rossi"/>
    <n v="7.4999999999999997E-2"/>
    <n v="289000"/>
    <n v="21675"/>
    <n v="310675"/>
  </r>
  <r>
    <x v="0"/>
    <n v="1"/>
    <s v="TVG-0424"/>
    <s v="0424"/>
    <x v="18"/>
    <s v="NYC"/>
    <x v="6"/>
    <x v="14"/>
    <x v="6"/>
    <s v="2500"/>
    <s v="Gold"/>
    <x v="13"/>
    <n v="422"/>
    <s v="Lalerio Vundini"/>
    <n v="0.05"/>
    <n v="211000"/>
    <n v="10550"/>
    <n v="221550"/>
  </r>
  <r>
    <x v="0"/>
    <n v="1"/>
    <s v="TVG-0425"/>
    <s v="0425"/>
    <x v="18"/>
    <s v="NYC"/>
    <x v="6"/>
    <x v="0"/>
    <x v="0"/>
    <s v="5000"/>
    <s v="Medium"/>
    <x v="0"/>
    <n v="708"/>
    <s v="Marco Rossi"/>
    <n v="7.4999999999999997E-2"/>
    <n v="106200"/>
    <n v="7965"/>
    <n v="114165"/>
  </r>
  <r>
    <x v="0"/>
    <n v="1"/>
    <s v="TVG-0426"/>
    <s v="0426"/>
    <x v="18"/>
    <s v="NYC"/>
    <x v="6"/>
    <x v="0"/>
    <x v="0"/>
    <s v="5000"/>
    <s v="Medium"/>
    <x v="0"/>
    <n v="190"/>
    <s v="Lalerio Vundini"/>
    <n v="0.05"/>
    <n v="28500"/>
    <n v="1425"/>
    <n v="29925"/>
  </r>
  <r>
    <x v="0"/>
    <n v="1"/>
    <s v="TVG-0427"/>
    <s v="0427"/>
    <x v="18"/>
    <s v="NYC"/>
    <x v="6"/>
    <x v="3"/>
    <x v="0"/>
    <s v="3000"/>
    <s v="Plus"/>
    <x v="3"/>
    <n v="55"/>
    <s v="Marco Rossi"/>
    <n v="7.4999999999999997E-2"/>
    <n v="7975"/>
    <n v="598.125"/>
    <n v="8573.125"/>
  </r>
  <r>
    <x v="0"/>
    <n v="1"/>
    <s v="TVG-0428"/>
    <s v="0428"/>
    <x v="18"/>
    <s v="NYC"/>
    <x v="6"/>
    <x v="6"/>
    <x v="2"/>
    <s v="2500"/>
    <s v="Plus"/>
    <x v="6"/>
    <n v="827"/>
    <s v="Marco Rossi"/>
    <n v="7.4999999999999997E-2"/>
    <n v="181940"/>
    <n v="13645.5"/>
    <n v="195585.5"/>
  </r>
  <r>
    <x v="0"/>
    <n v="1"/>
    <s v="TVG-0429"/>
    <s v="0429"/>
    <x v="18"/>
    <s v="NYC"/>
    <x v="6"/>
    <x v="7"/>
    <x v="2"/>
    <s v="2500"/>
    <s v="Medium"/>
    <x v="7"/>
    <n v="802"/>
    <s v="Marco Rossi"/>
    <n v="7.4999999999999997E-2"/>
    <n v="168420"/>
    <n v="12631.5"/>
    <n v="181051.5"/>
  </r>
  <r>
    <x v="0"/>
    <n v="1"/>
    <s v="TVG-0430"/>
    <s v="0430"/>
    <x v="18"/>
    <s v="NYC"/>
    <x v="6"/>
    <x v="9"/>
    <x v="2"/>
    <s v="1121"/>
    <s v="Gold"/>
    <x v="9"/>
    <n v="516"/>
    <s v="Lalerio Vundini"/>
    <n v="0.05"/>
    <n v="118680"/>
    <n v="5934"/>
    <n v="124614"/>
  </r>
  <r>
    <x v="0"/>
    <n v="1"/>
    <s v="TVG-0431"/>
    <s v="0431"/>
    <x v="18"/>
    <s v="NYC"/>
    <x v="6"/>
    <x v="23"/>
    <x v="7"/>
    <s v="8000"/>
    <s v="Premium"/>
    <x v="19"/>
    <n v="781"/>
    <s v="Lalerio Vundini"/>
    <n v="0.05"/>
    <n v="523270"/>
    <n v="26163.5"/>
    <n v="549433.5"/>
  </r>
  <r>
    <x v="0"/>
    <n v="1"/>
    <s v="TVG-0432"/>
    <s v="0432"/>
    <x v="18"/>
    <s v="NYC"/>
    <x v="6"/>
    <x v="15"/>
    <x v="6"/>
    <s v="1000"/>
    <s v="Silver"/>
    <x v="14"/>
    <n v="726"/>
    <s v="Lalerio Vundini"/>
    <n v="0.05"/>
    <n v="283140"/>
    <n v="14157"/>
    <n v="297297"/>
  </r>
  <r>
    <x v="0"/>
    <n v="1"/>
    <s v="TVG-0433"/>
    <s v="0433"/>
    <x v="18"/>
    <s v="NYC"/>
    <x v="6"/>
    <x v="11"/>
    <x v="4"/>
    <s v="5000"/>
    <s v=""/>
    <x v="11"/>
    <n v="706"/>
    <s v="Marco Rossi"/>
    <n v="7.4999999999999997E-2"/>
    <n v="98840"/>
    <n v="7413"/>
    <n v="106253"/>
  </r>
  <r>
    <x v="0"/>
    <n v="1"/>
    <s v="TVG-0434"/>
    <s v="0434"/>
    <x v="18"/>
    <s v="NYC"/>
    <x v="6"/>
    <x v="12"/>
    <x v="5"/>
    <s v="3000"/>
    <s v="Medium"/>
    <x v="12"/>
    <n v="365"/>
    <s v="Marco Rossi"/>
    <n v="7.4999999999999997E-2"/>
    <n v="43800"/>
    <n v="3285"/>
    <n v="47085"/>
  </r>
  <r>
    <x v="0"/>
    <n v="1"/>
    <s v="TVG-0435"/>
    <s v="0435"/>
    <x v="18"/>
    <s v="NYC"/>
    <x v="6"/>
    <x v="13"/>
    <x v="5"/>
    <s v="3000"/>
    <s v="Plus"/>
    <x v="2"/>
    <n v="687"/>
    <s v="Marco Rossi"/>
    <n v="7.4999999999999997E-2"/>
    <n v="89310"/>
    <n v="6698.25"/>
    <n v="96008.25"/>
  </r>
  <r>
    <x v="0"/>
    <n v="1"/>
    <s v="TVG-0436"/>
    <s v="0436"/>
    <x v="19"/>
    <s v="Lazio"/>
    <x v="4"/>
    <x v="18"/>
    <x v="7"/>
    <s v="3000"/>
    <s v="Medium"/>
    <x v="6"/>
    <n v="477"/>
    <s v="Lalerio Vundini"/>
    <n v="0.05"/>
    <n v="104940"/>
    <n v="5247"/>
    <n v="110187"/>
  </r>
  <r>
    <x v="0"/>
    <n v="1"/>
    <s v="TVG-0437"/>
    <s v="0437"/>
    <x v="19"/>
    <s v="Lazio"/>
    <x v="4"/>
    <x v="14"/>
    <x v="6"/>
    <s v="2500"/>
    <s v="Gold"/>
    <x v="13"/>
    <n v="130"/>
    <s v="Federica Meni"/>
    <n v="0.04"/>
    <n v="65000"/>
    <n v="2600"/>
    <n v="67600"/>
  </r>
  <r>
    <x v="0"/>
    <n v="1"/>
    <s v="TVG-0438"/>
    <s v="0438"/>
    <x v="19"/>
    <s v="Lazio"/>
    <x v="4"/>
    <x v="14"/>
    <x v="6"/>
    <s v="2500"/>
    <s v="Gold"/>
    <x v="13"/>
    <n v="104"/>
    <s v="Matteo Landi"/>
    <n v="0.05"/>
    <n v="52000"/>
    <n v="2600"/>
    <n v="54600"/>
  </r>
  <r>
    <x v="0"/>
    <n v="1"/>
    <s v="TVG-0439"/>
    <s v="0439"/>
    <x v="19"/>
    <s v="Lazio"/>
    <x v="4"/>
    <x v="14"/>
    <x v="6"/>
    <s v="2500"/>
    <s v="Gold"/>
    <x v="13"/>
    <n v="50"/>
    <s v="Costanza Bigatti"/>
    <n v="0.1"/>
    <n v="25000"/>
    <n v="2500"/>
    <n v="27500"/>
  </r>
  <r>
    <x v="0"/>
    <n v="1"/>
    <s v="TVG-0440"/>
    <s v="0440"/>
    <x v="19"/>
    <s v="Lazio"/>
    <x v="4"/>
    <x v="14"/>
    <x v="6"/>
    <s v="2500"/>
    <s v="Gold"/>
    <x v="13"/>
    <n v="828"/>
    <s v="Marco Rossi"/>
    <n v="7.4999999999999997E-2"/>
    <n v="414000"/>
    <n v="31050"/>
    <n v="445050"/>
  </r>
  <r>
    <x v="0"/>
    <n v="1"/>
    <s v="TVG-0441"/>
    <s v="0441"/>
    <x v="19"/>
    <s v="Lazio"/>
    <x v="4"/>
    <x v="14"/>
    <x v="6"/>
    <s v="2500"/>
    <s v="Gold"/>
    <x v="13"/>
    <n v="632"/>
    <s v="Lalerio Vundini"/>
    <n v="0.05"/>
    <n v="316000"/>
    <n v="15800"/>
    <n v="331800"/>
  </r>
  <r>
    <x v="0"/>
    <n v="1"/>
    <s v="TVG-0442"/>
    <s v="0442"/>
    <x v="19"/>
    <s v="Lazio"/>
    <x v="4"/>
    <x v="17"/>
    <x v="7"/>
    <s v="2000"/>
    <s v="Medium"/>
    <x v="15"/>
    <n v="783"/>
    <s v="Lalerio Vundini"/>
    <n v="0.05"/>
    <n v="156600"/>
    <n v="7830"/>
    <n v="164430"/>
  </r>
  <r>
    <x v="0"/>
    <n v="1"/>
    <s v="TVG-0443"/>
    <s v="0443"/>
    <x v="19"/>
    <s v="Lazio"/>
    <x v="4"/>
    <x v="0"/>
    <x v="0"/>
    <s v="5000"/>
    <s v="Medium"/>
    <x v="0"/>
    <n v="526"/>
    <s v="Daniela Ansani"/>
    <n v="0.05"/>
    <n v="78900"/>
    <n v="3945"/>
    <n v="82845"/>
  </r>
  <r>
    <x v="0"/>
    <n v="1"/>
    <s v="TVG-0444"/>
    <s v="0444"/>
    <x v="19"/>
    <s v="Lazio"/>
    <x v="4"/>
    <x v="0"/>
    <x v="0"/>
    <s v="5000"/>
    <s v="Medium"/>
    <x v="0"/>
    <n v="383"/>
    <s v="Matteo Landi"/>
    <n v="0.05"/>
    <n v="57450"/>
    <n v="2872.5"/>
    <n v="60322.5"/>
  </r>
  <r>
    <x v="0"/>
    <n v="1"/>
    <s v="TVG-0445"/>
    <s v="0445"/>
    <x v="19"/>
    <s v="Lazio"/>
    <x v="4"/>
    <x v="0"/>
    <x v="0"/>
    <s v="5000"/>
    <s v="Medium"/>
    <x v="0"/>
    <n v="98"/>
    <s v="Costanza Bigatti"/>
    <n v="0.1"/>
    <n v="14700"/>
    <n v="1470"/>
    <n v="16170"/>
  </r>
  <r>
    <x v="0"/>
    <n v="1"/>
    <s v="TVG-0446"/>
    <s v="0446"/>
    <x v="19"/>
    <s v="Lazio"/>
    <x v="4"/>
    <x v="0"/>
    <x v="0"/>
    <s v="5000"/>
    <s v="Medium"/>
    <x v="0"/>
    <n v="380"/>
    <s v="Marco Rossi"/>
    <n v="7.4999999999999997E-2"/>
    <n v="57000"/>
    <n v="4275"/>
    <n v="61275"/>
  </r>
  <r>
    <x v="0"/>
    <n v="1"/>
    <s v="TVG-0447"/>
    <s v="0447"/>
    <x v="19"/>
    <s v="Lazio"/>
    <x v="4"/>
    <x v="0"/>
    <x v="0"/>
    <s v="5000"/>
    <s v="Medium"/>
    <x v="0"/>
    <n v="766"/>
    <s v="Lalerio Vundini"/>
    <n v="0.05"/>
    <n v="114900"/>
    <n v="5745"/>
    <n v="120645"/>
  </r>
  <r>
    <x v="0"/>
    <n v="1"/>
    <s v="TVG-0448"/>
    <s v="0448"/>
    <x v="19"/>
    <s v="Lazio"/>
    <x v="4"/>
    <x v="19"/>
    <x v="7"/>
    <s v="4000"/>
    <s v="Plus"/>
    <x v="16"/>
    <n v="660"/>
    <s v="Costanza Bigatti"/>
    <n v="0.1"/>
    <n v="158400"/>
    <n v="15840"/>
    <n v="174240"/>
  </r>
  <r>
    <x v="0"/>
    <n v="1"/>
    <s v="TVG-0449"/>
    <s v="0449"/>
    <x v="19"/>
    <s v="Lazio"/>
    <x v="4"/>
    <x v="19"/>
    <x v="7"/>
    <s v="4000"/>
    <s v="Plus"/>
    <x v="16"/>
    <n v="384"/>
    <s v="Marco Rossi"/>
    <n v="7.4999999999999997E-2"/>
    <n v="92160"/>
    <n v="6912"/>
    <n v="99072"/>
  </r>
  <r>
    <x v="0"/>
    <n v="1"/>
    <s v="TVG-0450"/>
    <s v="0450"/>
    <x v="19"/>
    <s v="Lazio"/>
    <x v="4"/>
    <x v="19"/>
    <x v="7"/>
    <s v="4000"/>
    <s v="Plus"/>
    <x v="16"/>
    <n v="362"/>
    <s v="Lalerio Vundini"/>
    <n v="0.05"/>
    <n v="86880"/>
    <n v="4344"/>
    <n v="91224"/>
  </r>
  <r>
    <x v="0"/>
    <n v="1"/>
    <s v="TVG-0451"/>
    <s v="0451"/>
    <x v="19"/>
    <s v="Lazio"/>
    <x v="4"/>
    <x v="1"/>
    <x v="0"/>
    <s v="5000"/>
    <s v="Plus"/>
    <x v="1"/>
    <n v="524"/>
    <s v="Costanza Bigatti"/>
    <n v="0.1"/>
    <n v="91700"/>
    <n v="9170"/>
    <n v="100870"/>
  </r>
  <r>
    <x v="0"/>
    <n v="1"/>
    <s v="TVG-0452"/>
    <s v="0452"/>
    <x v="19"/>
    <s v="Lazio"/>
    <x v="4"/>
    <x v="1"/>
    <x v="0"/>
    <s v="5000"/>
    <s v="Plus"/>
    <x v="1"/>
    <n v="860"/>
    <s v="Lalerio Vundini"/>
    <n v="0.05"/>
    <n v="150500"/>
    <n v="7525"/>
    <n v="158025"/>
  </r>
  <r>
    <x v="0"/>
    <n v="1"/>
    <s v="TVG-0453"/>
    <s v="0453"/>
    <x v="19"/>
    <s v="Lazio"/>
    <x v="4"/>
    <x v="3"/>
    <x v="0"/>
    <s v="3000"/>
    <s v="Plus"/>
    <x v="3"/>
    <n v="625"/>
    <s v="Roberto Falcucci"/>
    <n v="0.08"/>
    <n v="90625"/>
    <n v="7250"/>
    <n v="97875"/>
  </r>
  <r>
    <x v="0"/>
    <n v="1"/>
    <s v="TVG-0454"/>
    <s v="0454"/>
    <x v="19"/>
    <s v="Lazio"/>
    <x v="4"/>
    <x v="3"/>
    <x v="0"/>
    <s v="3000"/>
    <s v="Plus"/>
    <x v="3"/>
    <n v="137"/>
    <s v="Costanza Bigatti"/>
    <n v="0.1"/>
    <n v="19865"/>
    <n v="1986.5"/>
    <n v="21851.5"/>
  </r>
  <r>
    <x v="0"/>
    <n v="1"/>
    <s v="TVG-0455"/>
    <s v="0455"/>
    <x v="19"/>
    <s v="Lazio"/>
    <x v="4"/>
    <x v="3"/>
    <x v="0"/>
    <s v="3000"/>
    <s v="Plus"/>
    <x v="3"/>
    <n v="661"/>
    <s v="Marco Rossi"/>
    <n v="7.4999999999999997E-2"/>
    <n v="95845"/>
    <n v="7188.375"/>
    <n v="103033.375"/>
  </r>
  <r>
    <x v="0"/>
    <n v="1"/>
    <s v="TVG-0456"/>
    <s v="0456"/>
    <x v="19"/>
    <s v="Lazio"/>
    <x v="4"/>
    <x v="3"/>
    <x v="0"/>
    <s v="3000"/>
    <s v="Plus"/>
    <x v="3"/>
    <n v="793"/>
    <s v="Lalerio Vundini"/>
    <n v="0.05"/>
    <n v="114985"/>
    <n v="5749.25"/>
    <n v="120734.25"/>
  </r>
  <r>
    <x v="0"/>
    <n v="1"/>
    <s v="TVG-0457"/>
    <s v="0457"/>
    <x v="19"/>
    <s v="Lazio"/>
    <x v="4"/>
    <x v="6"/>
    <x v="2"/>
    <s v="2500"/>
    <s v="Plus"/>
    <x v="6"/>
    <n v="384"/>
    <s v="Roberto Falcucci"/>
    <n v="0.08"/>
    <n v="84480"/>
    <n v="6758.4000000000005"/>
    <n v="91238.399999999994"/>
  </r>
  <r>
    <x v="0"/>
    <n v="1"/>
    <s v="TVG-0458"/>
    <s v="0458"/>
    <x v="19"/>
    <s v="Lazio"/>
    <x v="4"/>
    <x v="6"/>
    <x v="2"/>
    <s v="2500"/>
    <s v="Plus"/>
    <x v="6"/>
    <n v="826"/>
    <s v="Matteo Landi"/>
    <n v="0.05"/>
    <n v="181720"/>
    <n v="9086"/>
    <n v="190806"/>
  </r>
  <r>
    <x v="0"/>
    <n v="1"/>
    <s v="TVG-0459"/>
    <s v="0459"/>
    <x v="19"/>
    <s v="Lazio"/>
    <x v="4"/>
    <x v="6"/>
    <x v="2"/>
    <s v="2500"/>
    <s v="Plus"/>
    <x v="6"/>
    <n v="498"/>
    <s v="Costanza Bigatti"/>
    <n v="0.1"/>
    <n v="109560"/>
    <n v="10956"/>
    <n v="120516"/>
  </r>
  <r>
    <x v="0"/>
    <n v="1"/>
    <s v="TVG-0460"/>
    <s v="0460"/>
    <x v="19"/>
    <s v="Lazio"/>
    <x v="4"/>
    <x v="6"/>
    <x v="2"/>
    <s v="2500"/>
    <s v="Plus"/>
    <x v="6"/>
    <n v="285"/>
    <s v="Marco Rossi"/>
    <n v="7.4999999999999997E-2"/>
    <n v="62700"/>
    <n v="4702.5"/>
    <n v="67402.5"/>
  </r>
  <r>
    <x v="0"/>
    <n v="1"/>
    <s v="TVG-0461"/>
    <s v="0461"/>
    <x v="19"/>
    <s v="Lazio"/>
    <x v="4"/>
    <x v="6"/>
    <x v="2"/>
    <s v="2500"/>
    <s v="Plus"/>
    <x v="6"/>
    <n v="784"/>
    <s v="Lalerio Vundini"/>
    <n v="0.05"/>
    <n v="172480"/>
    <n v="8624"/>
    <n v="181104"/>
  </r>
  <r>
    <x v="0"/>
    <n v="1"/>
    <s v="TVG-0462"/>
    <s v="0462"/>
    <x v="19"/>
    <s v="Lazio"/>
    <x v="4"/>
    <x v="22"/>
    <x v="7"/>
    <s v="7000"/>
    <s v="Premium"/>
    <x v="13"/>
    <n v="46"/>
    <s v="Lalerio Vundini"/>
    <n v="0.05"/>
    <n v="23000"/>
    <n v="1150"/>
    <n v="24150"/>
  </r>
  <r>
    <x v="0"/>
    <n v="1"/>
    <s v="TVG-0463"/>
    <s v="0463"/>
    <x v="19"/>
    <s v="Lazio"/>
    <x v="4"/>
    <x v="20"/>
    <x v="7"/>
    <s v="5000"/>
    <s v="Silver"/>
    <x v="17"/>
    <n v="810"/>
    <s v="Lalerio Vundini"/>
    <n v="0.05"/>
    <n v="243000"/>
    <n v="12150"/>
    <n v="255150"/>
  </r>
  <r>
    <x v="0"/>
    <n v="1"/>
    <s v="TVG-0464"/>
    <s v="0464"/>
    <x v="19"/>
    <s v="Lazio"/>
    <x v="4"/>
    <x v="8"/>
    <x v="2"/>
    <s v="5000"/>
    <s v=""/>
    <x v="8"/>
    <n v="92"/>
    <s v="Costanza Bigatti"/>
    <n v="0.1"/>
    <n v="23000"/>
    <n v="2300"/>
    <n v="25300"/>
  </r>
  <r>
    <x v="0"/>
    <n v="1"/>
    <s v="TVG-0465"/>
    <s v="0465"/>
    <x v="19"/>
    <s v="Lazio"/>
    <x v="4"/>
    <x v="9"/>
    <x v="2"/>
    <s v="1121"/>
    <s v="Gold"/>
    <x v="9"/>
    <n v="279"/>
    <s v="Marco Rossi"/>
    <n v="7.4999999999999997E-2"/>
    <n v="64170"/>
    <n v="4812.75"/>
    <n v="68982.75"/>
  </r>
  <r>
    <x v="0"/>
    <n v="1"/>
    <s v="TVG-0466"/>
    <s v="0466"/>
    <x v="19"/>
    <s v="Lazio"/>
    <x v="4"/>
    <x v="23"/>
    <x v="7"/>
    <s v="8000"/>
    <s v="Premium"/>
    <x v="19"/>
    <n v="69"/>
    <s v="Lalerio Vundini"/>
    <n v="0.05"/>
    <n v="46230"/>
    <n v="2311.5"/>
    <n v="48541.5"/>
  </r>
  <r>
    <x v="0"/>
    <n v="1"/>
    <s v="TVG-0467"/>
    <s v="0467"/>
    <x v="19"/>
    <s v="Lazio"/>
    <x v="4"/>
    <x v="10"/>
    <x v="3"/>
    <s v="7500"/>
    <s v="Premium"/>
    <x v="10"/>
    <n v="669"/>
    <s v="Lalerio Vundini"/>
    <n v="0.05"/>
    <n v="120420"/>
    <n v="6021"/>
    <n v="126441"/>
  </r>
  <r>
    <x v="0"/>
    <n v="1"/>
    <s v="TVG-0468"/>
    <s v="0468"/>
    <x v="19"/>
    <s v="Lazio"/>
    <x v="4"/>
    <x v="15"/>
    <x v="6"/>
    <s v="1000"/>
    <s v="Silver"/>
    <x v="14"/>
    <n v="967"/>
    <s v="Lalerio Vundini"/>
    <n v="0.05"/>
    <n v="377130"/>
    <n v="18856.5"/>
    <n v="395986.5"/>
  </r>
  <r>
    <x v="0"/>
    <n v="1"/>
    <s v="TVG-0469"/>
    <s v="0469"/>
    <x v="19"/>
    <s v="Lazio"/>
    <x v="4"/>
    <x v="11"/>
    <x v="4"/>
    <s v="5000"/>
    <s v=""/>
    <x v="11"/>
    <n v="995"/>
    <s v="Federica Meni"/>
    <n v="0.04"/>
    <n v="139300"/>
    <n v="5572"/>
    <n v="144872"/>
  </r>
  <r>
    <x v="0"/>
    <n v="1"/>
    <s v="TVG-0470"/>
    <s v="0470"/>
    <x v="19"/>
    <s v="Lazio"/>
    <x v="4"/>
    <x v="11"/>
    <x v="4"/>
    <s v="5000"/>
    <s v=""/>
    <x v="11"/>
    <n v="865"/>
    <s v="Matteo Landi"/>
    <n v="0.05"/>
    <n v="121100"/>
    <n v="6055"/>
    <n v="127155"/>
  </r>
  <r>
    <x v="0"/>
    <n v="1"/>
    <s v="TVG-0471"/>
    <s v="0471"/>
    <x v="19"/>
    <s v="Lazio"/>
    <x v="4"/>
    <x v="11"/>
    <x v="4"/>
    <s v="5000"/>
    <s v=""/>
    <x v="11"/>
    <n v="338"/>
    <s v="Costanza Bigatti"/>
    <n v="0.1"/>
    <n v="47320"/>
    <n v="4732"/>
    <n v="52052"/>
  </r>
  <r>
    <x v="0"/>
    <n v="1"/>
    <s v="TVG-0472"/>
    <s v="0472"/>
    <x v="19"/>
    <s v="Lazio"/>
    <x v="4"/>
    <x v="11"/>
    <x v="4"/>
    <s v="5000"/>
    <s v=""/>
    <x v="11"/>
    <n v="262"/>
    <s v="Marco Rossi"/>
    <n v="7.4999999999999997E-2"/>
    <n v="36680"/>
    <n v="2751"/>
    <n v="39431"/>
  </r>
  <r>
    <x v="0"/>
    <n v="1"/>
    <s v="TVG-0473"/>
    <s v="0473"/>
    <x v="19"/>
    <s v="Lazio"/>
    <x v="4"/>
    <x v="11"/>
    <x v="4"/>
    <s v="5000"/>
    <s v=""/>
    <x v="11"/>
    <n v="557"/>
    <s v="Lalerio Vundini"/>
    <n v="0.05"/>
    <n v="77980"/>
    <n v="3899"/>
    <n v="81879"/>
  </r>
  <r>
    <x v="0"/>
    <n v="1"/>
    <s v="TVG-0474"/>
    <s v="0474"/>
    <x v="19"/>
    <s v="Lazio"/>
    <x v="4"/>
    <x v="16"/>
    <x v="7"/>
    <s v="1000"/>
    <s v=""/>
    <x v="0"/>
    <n v="873"/>
    <s v="Roberto Falcucci"/>
    <n v="0.08"/>
    <n v="130950"/>
    <n v="10476"/>
    <n v="141426"/>
  </r>
  <r>
    <x v="0"/>
    <n v="1"/>
    <s v="TVG-0475"/>
    <s v="0475"/>
    <x v="19"/>
    <s v="Lazio"/>
    <x v="4"/>
    <x v="12"/>
    <x v="5"/>
    <s v="3000"/>
    <s v="Medium"/>
    <x v="12"/>
    <n v="956"/>
    <s v="Costanza Bigatti"/>
    <n v="0.1"/>
    <n v="114720"/>
    <n v="11472"/>
    <n v="126192"/>
  </r>
  <r>
    <x v="0"/>
    <n v="1"/>
    <s v="TVG-0476"/>
    <s v="0476"/>
    <x v="19"/>
    <s v="Lazio"/>
    <x v="4"/>
    <x v="12"/>
    <x v="5"/>
    <s v="3000"/>
    <s v="Medium"/>
    <x v="12"/>
    <n v="365"/>
    <s v="Marco Rossi"/>
    <n v="7.4999999999999997E-2"/>
    <n v="43800"/>
    <n v="3285"/>
    <n v="47085"/>
  </r>
  <r>
    <x v="0"/>
    <n v="1"/>
    <s v="TVG-0477"/>
    <s v="0477"/>
    <x v="19"/>
    <s v="Lazio"/>
    <x v="4"/>
    <x v="13"/>
    <x v="5"/>
    <s v="3000"/>
    <s v="Plus"/>
    <x v="2"/>
    <n v="268"/>
    <s v="Costanza Bigatti"/>
    <n v="0.1"/>
    <n v="34840"/>
    <n v="3484"/>
    <n v="38324"/>
  </r>
  <r>
    <x v="0"/>
    <n v="1"/>
    <s v="TVG-0478"/>
    <s v="0478"/>
    <x v="19"/>
    <s v="Lazio"/>
    <x v="4"/>
    <x v="13"/>
    <x v="5"/>
    <s v="3000"/>
    <s v="Plus"/>
    <x v="2"/>
    <n v="599"/>
    <s v="Marco Rossi"/>
    <n v="7.4999999999999997E-2"/>
    <n v="77870"/>
    <n v="5840.25"/>
    <n v="83710.25"/>
  </r>
  <r>
    <x v="0"/>
    <n v="1"/>
    <s v="TVG-0479"/>
    <s v="0479"/>
    <x v="20"/>
    <s v="Lazio"/>
    <x v="4"/>
    <x v="18"/>
    <x v="7"/>
    <s v="3000"/>
    <s v="Medium"/>
    <x v="6"/>
    <n v="408"/>
    <s v="Lalerio Vundini"/>
    <n v="0.05"/>
    <n v="89760"/>
    <n v="4488"/>
    <n v="94248"/>
  </r>
  <r>
    <x v="0"/>
    <n v="1"/>
    <s v="TVG-0480"/>
    <s v="0480"/>
    <x v="20"/>
    <s v="Lazio"/>
    <x v="4"/>
    <x v="21"/>
    <x v="7"/>
    <s v="6000"/>
    <s v="Gold"/>
    <x v="18"/>
    <n v="518"/>
    <s v="Lalerio Vundini"/>
    <n v="0.05"/>
    <n v="233100"/>
    <n v="11655"/>
    <n v="244755"/>
  </r>
  <r>
    <x v="0"/>
    <n v="1"/>
    <s v="TVG-0481"/>
    <s v="0481"/>
    <x v="20"/>
    <s v="Lazio"/>
    <x v="4"/>
    <x v="14"/>
    <x v="6"/>
    <s v="2500"/>
    <s v="Gold"/>
    <x v="13"/>
    <n v="615"/>
    <s v="Lalerio Vundini"/>
    <n v="0.05"/>
    <n v="307500"/>
    <n v="15375"/>
    <n v="322875"/>
  </r>
  <r>
    <x v="0"/>
    <n v="1"/>
    <s v="TVG-0482"/>
    <s v="0482"/>
    <x v="20"/>
    <s v="Lazio"/>
    <x v="4"/>
    <x v="17"/>
    <x v="7"/>
    <s v="2000"/>
    <s v="Medium"/>
    <x v="15"/>
    <n v="732"/>
    <s v="Lalerio Vundini"/>
    <n v="0.05"/>
    <n v="146400"/>
    <n v="7320"/>
    <n v="153720"/>
  </r>
  <r>
    <x v="0"/>
    <n v="1"/>
    <s v="TVG-0483"/>
    <s v="0483"/>
    <x v="20"/>
    <s v="Lazio"/>
    <x v="4"/>
    <x v="0"/>
    <x v="0"/>
    <s v="5000"/>
    <s v="Medium"/>
    <x v="0"/>
    <n v="782"/>
    <s v="Marco Rossi"/>
    <n v="7.4999999999999997E-2"/>
    <n v="117300"/>
    <n v="8797.5"/>
    <n v="126097.5"/>
  </r>
  <r>
    <x v="0"/>
    <n v="1"/>
    <s v="TVG-0484"/>
    <s v="0484"/>
    <x v="20"/>
    <s v="Lazio"/>
    <x v="4"/>
    <x v="0"/>
    <x v="0"/>
    <s v="5000"/>
    <s v="Medium"/>
    <x v="0"/>
    <n v="436"/>
    <s v="Lalerio Vundini"/>
    <n v="0.05"/>
    <n v="65400"/>
    <n v="3270"/>
    <n v="68670"/>
  </r>
  <r>
    <x v="0"/>
    <n v="1"/>
    <s v="TVG-0485"/>
    <s v="0485"/>
    <x v="20"/>
    <s v="Lazio"/>
    <x v="4"/>
    <x v="19"/>
    <x v="7"/>
    <s v="4000"/>
    <s v="Plus"/>
    <x v="16"/>
    <n v="550"/>
    <s v="Lalerio Vundini"/>
    <n v="0.05"/>
    <n v="132000"/>
    <n v="6600"/>
    <n v="138600"/>
  </r>
  <r>
    <x v="0"/>
    <n v="1"/>
    <s v="TVG-0486"/>
    <s v="0486"/>
    <x v="20"/>
    <s v="Lazio"/>
    <x v="4"/>
    <x v="1"/>
    <x v="0"/>
    <s v="5000"/>
    <s v="Plus"/>
    <x v="1"/>
    <n v="73"/>
    <s v="Lalerio Vundini"/>
    <n v="0.05"/>
    <n v="12775"/>
    <n v="638.75"/>
    <n v="13413.75"/>
  </r>
  <r>
    <x v="0"/>
    <n v="1"/>
    <s v="TVG-0487"/>
    <s v="0487"/>
    <x v="20"/>
    <s v="Lazio"/>
    <x v="4"/>
    <x v="2"/>
    <x v="0"/>
    <s v="2500"/>
    <s v="Plus"/>
    <x v="2"/>
    <n v="936"/>
    <s v="Marco Rossi"/>
    <n v="7.4999999999999997E-2"/>
    <n v="121680"/>
    <n v="9126"/>
    <n v="130806"/>
  </r>
  <r>
    <x v="0"/>
    <n v="1"/>
    <s v="TVG-0488"/>
    <s v="0488"/>
    <x v="20"/>
    <s v="Lazio"/>
    <x v="4"/>
    <x v="3"/>
    <x v="0"/>
    <s v="3000"/>
    <s v="Plus"/>
    <x v="3"/>
    <n v="79"/>
    <s v="Alfonso Falconeri"/>
    <n v="0.05"/>
    <n v="11455"/>
    <n v="572.75"/>
    <n v="12027.75"/>
  </r>
  <r>
    <x v="0"/>
    <n v="1"/>
    <s v="TVG-0489"/>
    <s v="0489"/>
    <x v="20"/>
    <s v="Lazio"/>
    <x v="4"/>
    <x v="3"/>
    <x v="0"/>
    <s v="3000"/>
    <s v="Plus"/>
    <x v="3"/>
    <n v="308"/>
    <s v="Marco Rossi"/>
    <n v="7.4999999999999997E-2"/>
    <n v="44660"/>
    <n v="3349.5"/>
    <n v="48009.5"/>
  </r>
  <r>
    <x v="0"/>
    <n v="1"/>
    <s v="TVG-0490"/>
    <s v="0490"/>
    <x v="20"/>
    <s v="Lazio"/>
    <x v="4"/>
    <x v="3"/>
    <x v="0"/>
    <s v="3000"/>
    <s v="Plus"/>
    <x v="3"/>
    <n v="163"/>
    <s v="Lalerio Vundini"/>
    <n v="0.05"/>
    <n v="23635"/>
    <n v="1181.75"/>
    <n v="24816.75"/>
  </r>
  <r>
    <x v="0"/>
    <n v="1"/>
    <s v="TVG-0491"/>
    <s v="0491"/>
    <x v="20"/>
    <s v="Lazio"/>
    <x v="4"/>
    <x v="6"/>
    <x v="2"/>
    <s v="2500"/>
    <s v="Plus"/>
    <x v="6"/>
    <n v="302"/>
    <s v="Alfonso Falconeri"/>
    <n v="0.05"/>
    <n v="66440"/>
    <n v="3322"/>
    <n v="69762"/>
  </r>
  <r>
    <x v="0"/>
    <n v="1"/>
    <s v="TVG-0492"/>
    <s v="0492"/>
    <x v="20"/>
    <s v="Lazio"/>
    <x v="4"/>
    <x v="6"/>
    <x v="2"/>
    <s v="2500"/>
    <s v="Plus"/>
    <x v="6"/>
    <n v="926"/>
    <s v="Marco Rossi"/>
    <n v="7.4999999999999997E-2"/>
    <n v="203720"/>
    <n v="15279"/>
    <n v="218999"/>
  </r>
  <r>
    <x v="0"/>
    <n v="1"/>
    <s v="TVG-0493"/>
    <s v="0493"/>
    <x v="20"/>
    <s v="Lazio"/>
    <x v="4"/>
    <x v="6"/>
    <x v="2"/>
    <s v="2500"/>
    <s v="Plus"/>
    <x v="6"/>
    <n v="926"/>
    <s v="Lalerio Vundini"/>
    <n v="0.05"/>
    <n v="203720"/>
    <n v="10186"/>
    <n v="213906"/>
  </r>
  <r>
    <x v="0"/>
    <n v="1"/>
    <s v="TVG-0494"/>
    <s v="0494"/>
    <x v="20"/>
    <s v="Lazio"/>
    <x v="4"/>
    <x v="7"/>
    <x v="2"/>
    <s v="2500"/>
    <s v="Medium"/>
    <x v="7"/>
    <n v="596"/>
    <s v="Marco Rossi"/>
    <n v="7.4999999999999997E-2"/>
    <n v="125160"/>
    <n v="9387"/>
    <n v="134547"/>
  </r>
  <r>
    <x v="0"/>
    <n v="1"/>
    <s v="TVG-0495"/>
    <s v="0495"/>
    <x v="20"/>
    <s v="Lazio"/>
    <x v="4"/>
    <x v="9"/>
    <x v="2"/>
    <s v="1121"/>
    <s v="Gold"/>
    <x v="9"/>
    <n v="86"/>
    <s v="Lalerio Vundini"/>
    <n v="0.05"/>
    <n v="19780"/>
    <n v="989"/>
    <n v="20769"/>
  </r>
  <r>
    <x v="0"/>
    <n v="1"/>
    <s v="TVG-0496"/>
    <s v="0496"/>
    <x v="20"/>
    <s v="Lazio"/>
    <x v="4"/>
    <x v="23"/>
    <x v="7"/>
    <s v="8000"/>
    <s v="Premium"/>
    <x v="19"/>
    <n v="609"/>
    <s v="Giuseppe Favari"/>
    <n v="0.03"/>
    <n v="408030"/>
    <n v="12240.9"/>
    <n v="420270.9"/>
  </r>
  <r>
    <x v="0"/>
    <n v="1"/>
    <s v="TVG-0497"/>
    <s v="0497"/>
    <x v="20"/>
    <s v="Lazio"/>
    <x v="4"/>
    <x v="23"/>
    <x v="7"/>
    <s v="8000"/>
    <s v="Premium"/>
    <x v="19"/>
    <n v="373"/>
    <s v="Lalerio Vundini"/>
    <n v="0.05"/>
    <n v="249910"/>
    <n v="12495.5"/>
    <n v="262405.5"/>
  </r>
  <r>
    <x v="0"/>
    <n v="1"/>
    <s v="TVG-0498"/>
    <s v="0498"/>
    <x v="20"/>
    <s v="Lazio"/>
    <x v="4"/>
    <x v="10"/>
    <x v="3"/>
    <s v="7500"/>
    <s v="Premium"/>
    <x v="10"/>
    <n v="998"/>
    <s v="Lalerio Vundini"/>
    <n v="0.05"/>
    <n v="179640"/>
    <n v="8982"/>
    <n v="188622"/>
  </r>
  <r>
    <x v="0"/>
    <n v="1"/>
    <s v="TVG-0499"/>
    <s v="0499"/>
    <x v="20"/>
    <s v="Lazio"/>
    <x v="4"/>
    <x v="15"/>
    <x v="6"/>
    <s v="1000"/>
    <s v="Silver"/>
    <x v="14"/>
    <n v="330"/>
    <s v="Lalerio Vundini"/>
    <n v="0.05"/>
    <n v="128700"/>
    <n v="6435"/>
    <n v="135135"/>
  </r>
  <r>
    <x v="0"/>
    <n v="1"/>
    <s v="TVG-0500"/>
    <s v="0500"/>
    <x v="20"/>
    <s v="Lazio"/>
    <x v="4"/>
    <x v="11"/>
    <x v="4"/>
    <s v="5000"/>
    <s v=""/>
    <x v="11"/>
    <n v="176"/>
    <s v="Giulio de Primis"/>
    <n v="3.6999999999999998E-2"/>
    <n v="24640"/>
    <n v="911.68"/>
    <n v="25551.68"/>
  </r>
  <r>
    <x v="0"/>
    <n v="1"/>
    <s v="TVG-0501"/>
    <s v="0501"/>
    <x v="20"/>
    <s v="Lazio"/>
    <x v="4"/>
    <x v="11"/>
    <x v="4"/>
    <s v="5000"/>
    <s v=""/>
    <x v="11"/>
    <n v="947"/>
    <s v="Marco Rossi"/>
    <n v="7.4999999999999997E-2"/>
    <n v="132580"/>
    <n v="9943.5"/>
    <n v="142523.5"/>
  </r>
  <r>
    <x v="0"/>
    <n v="1"/>
    <s v="TVG-0502"/>
    <s v="0502"/>
    <x v="20"/>
    <s v="Lazio"/>
    <x v="4"/>
    <x v="11"/>
    <x v="4"/>
    <s v="5000"/>
    <s v=""/>
    <x v="11"/>
    <n v="470"/>
    <s v="Lalerio Vundini"/>
    <n v="0.05"/>
    <n v="65800"/>
    <n v="3290"/>
    <n v="69090"/>
  </r>
  <r>
    <x v="0"/>
    <n v="1"/>
    <s v="TVG-0503"/>
    <s v="0503"/>
    <x v="20"/>
    <s v="Lazio"/>
    <x v="4"/>
    <x v="16"/>
    <x v="7"/>
    <s v="1000"/>
    <s v=""/>
    <x v="0"/>
    <n v="700"/>
    <s v="Marco Rossi"/>
    <n v="7.4999999999999997E-2"/>
    <n v="105000"/>
    <n v="7875"/>
    <n v="112875"/>
  </r>
  <r>
    <x v="0"/>
    <n v="1"/>
    <s v="TVG-0504"/>
    <s v="0504"/>
    <x v="20"/>
    <s v="Lazio"/>
    <x v="4"/>
    <x v="16"/>
    <x v="7"/>
    <s v="1000"/>
    <s v=""/>
    <x v="0"/>
    <n v="36"/>
    <s v="Lalerio Vundini"/>
    <n v="0.05"/>
    <n v="5400"/>
    <n v="270"/>
    <n v="5670"/>
  </r>
  <r>
    <x v="0"/>
    <n v="1"/>
    <s v="TVG-0505"/>
    <s v="0505"/>
    <x v="20"/>
    <s v="Lazio"/>
    <x v="4"/>
    <x v="12"/>
    <x v="5"/>
    <s v="3000"/>
    <s v="Medium"/>
    <x v="12"/>
    <n v="498"/>
    <s v="Alfonso Falconeri"/>
    <n v="0.05"/>
    <n v="59760"/>
    <n v="2988"/>
    <n v="62748"/>
  </r>
  <r>
    <x v="0"/>
    <n v="1"/>
    <s v="TVG-0506"/>
    <s v="0506"/>
    <x v="20"/>
    <s v="Lazio"/>
    <x v="4"/>
    <x v="12"/>
    <x v="5"/>
    <s v="3000"/>
    <s v="Medium"/>
    <x v="12"/>
    <n v="176"/>
    <s v="Fabo Girgentini"/>
    <n v="0.03"/>
    <n v="21120"/>
    <n v="633.6"/>
    <n v="21753.599999999999"/>
  </r>
  <r>
    <x v="0"/>
    <n v="1"/>
    <s v="TVG-0507"/>
    <s v="0507"/>
    <x v="20"/>
    <s v="Lazio"/>
    <x v="4"/>
    <x v="12"/>
    <x v="5"/>
    <s v="3000"/>
    <s v="Medium"/>
    <x v="12"/>
    <n v="950"/>
    <s v="Marco Rossi"/>
    <n v="7.4999999999999997E-2"/>
    <n v="114000"/>
    <n v="8550"/>
    <n v="122550"/>
  </r>
  <r>
    <x v="0"/>
    <n v="1"/>
    <s v="TVG-0508"/>
    <s v="0508"/>
    <x v="20"/>
    <s v="Lazio"/>
    <x v="4"/>
    <x v="12"/>
    <x v="5"/>
    <s v="3000"/>
    <s v="Medium"/>
    <x v="12"/>
    <n v="673"/>
    <s v="Lalerio Vundini"/>
    <n v="0.05"/>
    <n v="80760"/>
    <n v="4038"/>
    <n v="84798"/>
  </r>
  <r>
    <x v="0"/>
    <n v="1"/>
    <s v="TVG-0509"/>
    <s v="0509"/>
    <x v="20"/>
    <s v="Lazio"/>
    <x v="4"/>
    <x v="13"/>
    <x v="5"/>
    <s v="3000"/>
    <s v="Plus"/>
    <x v="2"/>
    <n v="101"/>
    <s v="Marco Rossi"/>
    <n v="7.4999999999999997E-2"/>
    <n v="13130"/>
    <n v="984.75"/>
    <n v="14114.75"/>
  </r>
  <r>
    <x v="0"/>
    <n v="1"/>
    <s v="TVG-0510"/>
    <s v="0510"/>
    <x v="21"/>
    <s v="Lazio"/>
    <x v="2"/>
    <x v="17"/>
    <x v="7"/>
    <s v="2000"/>
    <s v="Medium"/>
    <x v="15"/>
    <n v="544"/>
    <s v="Lalerio Vundini"/>
    <n v="0.05"/>
    <n v="108800"/>
    <n v="5440"/>
    <n v="114240"/>
  </r>
  <r>
    <x v="0"/>
    <n v="1"/>
    <s v="TVG-0511"/>
    <s v="0511"/>
    <x v="21"/>
    <s v="Lazio"/>
    <x v="2"/>
    <x v="0"/>
    <x v="0"/>
    <s v="5000"/>
    <s v="Medium"/>
    <x v="0"/>
    <n v="220"/>
    <s v="Lalerio Vundini"/>
    <n v="0.05"/>
    <n v="33000"/>
    <n v="1650"/>
    <n v="34650"/>
  </r>
  <r>
    <x v="0"/>
    <n v="1"/>
    <s v="TVG-0512"/>
    <s v="0512"/>
    <x v="21"/>
    <s v="Lazio"/>
    <x v="2"/>
    <x v="19"/>
    <x v="7"/>
    <s v="4000"/>
    <s v="Plus"/>
    <x v="16"/>
    <n v="343"/>
    <s v="Lalerio Vundini"/>
    <n v="0.05"/>
    <n v="82320"/>
    <n v="4116"/>
    <n v="86436"/>
  </r>
  <r>
    <x v="0"/>
    <n v="1"/>
    <s v="TVG-0513"/>
    <s v="0513"/>
    <x v="21"/>
    <s v="Lazio"/>
    <x v="2"/>
    <x v="3"/>
    <x v="0"/>
    <s v="3000"/>
    <s v="Plus"/>
    <x v="3"/>
    <n v="175"/>
    <s v="Lalerio Vundini"/>
    <n v="0.05"/>
    <n v="25375"/>
    <n v="1268.75"/>
    <n v="26643.75"/>
  </r>
  <r>
    <x v="0"/>
    <n v="1"/>
    <s v="TVG-0514"/>
    <s v="0514"/>
    <x v="21"/>
    <s v="Lazio"/>
    <x v="2"/>
    <x v="9"/>
    <x v="2"/>
    <s v="1121"/>
    <s v="Gold"/>
    <x v="9"/>
    <n v="666"/>
    <s v="Lalerio Vundini"/>
    <n v="0.05"/>
    <n v="153180"/>
    <n v="7659"/>
    <n v="160839"/>
  </r>
  <r>
    <x v="0"/>
    <n v="1"/>
    <s v="TVG-0515"/>
    <s v="0515"/>
    <x v="22"/>
    <s v="Lazio"/>
    <x v="1"/>
    <x v="17"/>
    <x v="7"/>
    <s v="2000"/>
    <s v="Medium"/>
    <x v="15"/>
    <n v="200"/>
    <s v="Lalerio Vundini"/>
    <n v="0.05"/>
    <n v="40000"/>
    <n v="2000"/>
    <n v="42000"/>
  </r>
  <r>
    <x v="0"/>
    <n v="1"/>
    <s v="TVG-0516"/>
    <s v="0516"/>
    <x v="22"/>
    <s v="Lazio"/>
    <x v="1"/>
    <x v="19"/>
    <x v="7"/>
    <s v="4000"/>
    <s v="Plus"/>
    <x v="16"/>
    <n v="283"/>
    <s v="Lalerio Vundini"/>
    <n v="0.05"/>
    <n v="67920"/>
    <n v="3396"/>
    <n v="71316"/>
  </r>
  <r>
    <x v="0"/>
    <n v="1"/>
    <s v="TVG-0517"/>
    <s v="0517"/>
    <x v="22"/>
    <s v="Lazio"/>
    <x v="1"/>
    <x v="3"/>
    <x v="0"/>
    <s v="3000"/>
    <s v="Plus"/>
    <x v="3"/>
    <n v="927"/>
    <s v="Lalerio Vundini"/>
    <n v="0.05"/>
    <n v="134415"/>
    <n v="6720.75"/>
    <n v="141135.75"/>
  </r>
  <r>
    <x v="0"/>
    <n v="1"/>
    <s v="TVG-0518"/>
    <s v="0518"/>
    <x v="22"/>
    <s v="Lazio"/>
    <x v="1"/>
    <x v="6"/>
    <x v="2"/>
    <s v="2500"/>
    <s v="Plus"/>
    <x v="6"/>
    <n v="441"/>
    <s v="Lalerio Vundini"/>
    <n v="0.05"/>
    <n v="97020"/>
    <n v="4851"/>
    <n v="101871"/>
  </r>
  <r>
    <x v="0"/>
    <n v="1"/>
    <s v="TVG-0519"/>
    <s v="0519"/>
    <x v="22"/>
    <s v="Lazio"/>
    <x v="1"/>
    <x v="12"/>
    <x v="5"/>
    <s v="3000"/>
    <s v="Medium"/>
    <x v="12"/>
    <n v="385"/>
    <s v="Lalerio Vundini"/>
    <n v="0.05"/>
    <n v="46200"/>
    <n v="2310"/>
    <n v="48510"/>
  </r>
  <r>
    <x v="0"/>
    <n v="1"/>
    <s v="TVG-0520"/>
    <s v="0520"/>
    <x v="23"/>
    <s v="Umbria"/>
    <x v="6"/>
    <x v="14"/>
    <x v="6"/>
    <s v="2500"/>
    <s v="Gold"/>
    <x v="13"/>
    <n v="988"/>
    <s v="Lalerio Vundini"/>
    <n v="0.05"/>
    <n v="494000"/>
    <n v="24700"/>
    <n v="518700"/>
  </r>
  <r>
    <x v="0"/>
    <n v="1"/>
    <s v="TVG-0521"/>
    <s v="0521"/>
    <x v="23"/>
    <s v="Umbria"/>
    <x v="6"/>
    <x v="17"/>
    <x v="7"/>
    <s v="2000"/>
    <s v="Medium"/>
    <x v="15"/>
    <n v="829"/>
    <s v="Lalerio Vundini"/>
    <n v="0.05"/>
    <n v="165800"/>
    <n v="8290"/>
    <n v="174090"/>
  </r>
  <r>
    <x v="0"/>
    <n v="1"/>
    <s v="TVG-0522"/>
    <s v="0522"/>
    <x v="23"/>
    <s v="Umbria"/>
    <x v="6"/>
    <x v="0"/>
    <x v="0"/>
    <s v="5000"/>
    <s v="Medium"/>
    <x v="0"/>
    <n v="434"/>
    <s v="Lalerio Vundini"/>
    <n v="0.05"/>
    <n v="65100"/>
    <n v="3255"/>
    <n v="68355"/>
  </r>
  <r>
    <x v="0"/>
    <n v="1"/>
    <s v="TVG-0523"/>
    <s v="0523"/>
    <x v="23"/>
    <s v="Umbria"/>
    <x v="6"/>
    <x v="3"/>
    <x v="0"/>
    <s v="3000"/>
    <s v="Plus"/>
    <x v="3"/>
    <n v="433"/>
    <s v="Lalerio Vundini"/>
    <n v="0.05"/>
    <n v="62785"/>
    <n v="3139.25"/>
    <n v="65924.25"/>
  </r>
  <r>
    <x v="0"/>
    <n v="1"/>
    <s v="TVG-0524"/>
    <s v="0524"/>
    <x v="23"/>
    <s v="Umbria"/>
    <x v="6"/>
    <x v="6"/>
    <x v="2"/>
    <s v="2500"/>
    <s v="Plus"/>
    <x v="6"/>
    <n v="420"/>
    <s v="Lalerio Vundini"/>
    <n v="0.05"/>
    <n v="92400"/>
    <n v="4620"/>
    <n v="97020"/>
  </r>
  <r>
    <x v="0"/>
    <n v="1"/>
    <s v="TVG-0525"/>
    <s v="0525"/>
    <x v="23"/>
    <s v="Umbria"/>
    <x v="6"/>
    <x v="7"/>
    <x v="2"/>
    <s v="2500"/>
    <s v="Medium"/>
    <x v="7"/>
    <n v="763"/>
    <s v="Lalerio Vundini"/>
    <n v="0.05"/>
    <n v="160230"/>
    <n v="8011.5"/>
    <n v="168241.5"/>
  </r>
  <r>
    <x v="0"/>
    <n v="1"/>
    <s v="TVG-0526"/>
    <s v="0526"/>
    <x v="23"/>
    <s v="Umbria"/>
    <x v="6"/>
    <x v="9"/>
    <x v="2"/>
    <s v="1121"/>
    <s v="Gold"/>
    <x v="9"/>
    <n v="621"/>
    <s v="Lalerio Vundini"/>
    <n v="0.05"/>
    <n v="142830"/>
    <n v="7141.5"/>
    <n v="149971.5"/>
  </r>
  <r>
    <x v="0"/>
    <n v="1"/>
    <s v="TVG-0527"/>
    <s v="0527"/>
    <x v="23"/>
    <s v="Umbria"/>
    <x v="6"/>
    <x v="23"/>
    <x v="7"/>
    <s v="8000"/>
    <s v="Premium"/>
    <x v="19"/>
    <n v="45"/>
    <s v="Lalerio Vundini"/>
    <n v="0.05"/>
    <n v="30150"/>
    <n v="1507.5"/>
    <n v="31657.5"/>
  </r>
  <r>
    <x v="0"/>
    <n v="1"/>
    <s v="TVG-0528"/>
    <s v="0528"/>
    <x v="23"/>
    <s v="Umbria"/>
    <x v="6"/>
    <x v="10"/>
    <x v="3"/>
    <s v="7500"/>
    <s v="Premium"/>
    <x v="10"/>
    <n v="206"/>
    <s v="Lalerio Vundini"/>
    <n v="0.05"/>
    <n v="37080"/>
    <n v="1854"/>
    <n v="38934"/>
  </r>
  <r>
    <x v="0"/>
    <n v="1"/>
    <s v="TVG-0529"/>
    <s v="0529"/>
    <x v="23"/>
    <s v="Umbria"/>
    <x v="6"/>
    <x v="15"/>
    <x v="6"/>
    <s v="1000"/>
    <s v="Silver"/>
    <x v="14"/>
    <n v="431"/>
    <s v="Lalerio Vundini"/>
    <n v="0.05"/>
    <n v="168090"/>
    <n v="8404.5"/>
    <n v="176494.5"/>
  </r>
  <r>
    <x v="0"/>
    <n v="1"/>
    <s v="TVG-0530"/>
    <s v="0530"/>
    <x v="23"/>
    <s v="Umbria"/>
    <x v="6"/>
    <x v="16"/>
    <x v="7"/>
    <s v="1000"/>
    <s v=""/>
    <x v="0"/>
    <n v="711"/>
    <s v="Lalerio Vundini"/>
    <n v="0.05"/>
    <n v="106650"/>
    <n v="5332.5"/>
    <n v="111982.5"/>
  </r>
  <r>
    <x v="0"/>
    <n v="1"/>
    <s v="TVG-0531"/>
    <s v="0531"/>
    <x v="24"/>
    <s v="Umbria"/>
    <x v="7"/>
    <x v="18"/>
    <x v="7"/>
    <s v="3000"/>
    <s v="Medium"/>
    <x v="6"/>
    <n v="382"/>
    <s v="Alfonso Falconeri"/>
    <n v="0.05"/>
    <n v="84040"/>
    <n v="4202"/>
    <n v="88242"/>
  </r>
  <r>
    <x v="0"/>
    <n v="1"/>
    <s v="TVG-0532"/>
    <s v="0532"/>
    <x v="24"/>
    <s v="Umbria"/>
    <x v="7"/>
    <x v="18"/>
    <x v="7"/>
    <s v="3000"/>
    <s v="Medium"/>
    <x v="6"/>
    <n v="867"/>
    <s v="Giuseppe Favari"/>
    <n v="0.03"/>
    <n v="190740"/>
    <n v="5722.2"/>
    <n v="196462.2"/>
  </r>
  <r>
    <x v="0"/>
    <n v="1"/>
    <s v="TVG-0533"/>
    <s v="0533"/>
    <x v="24"/>
    <s v="Umbria"/>
    <x v="7"/>
    <x v="21"/>
    <x v="7"/>
    <s v="6000"/>
    <s v="Gold"/>
    <x v="18"/>
    <n v="964"/>
    <s v="Marco Rossi"/>
    <n v="7.4999999999999997E-2"/>
    <n v="433800"/>
    <n v="32535"/>
    <n v="466335"/>
  </r>
  <r>
    <x v="0"/>
    <n v="1"/>
    <s v="TVG-0534"/>
    <s v="0534"/>
    <x v="24"/>
    <s v="Umbria"/>
    <x v="7"/>
    <x v="21"/>
    <x v="7"/>
    <s v="6000"/>
    <s v="Gold"/>
    <x v="18"/>
    <n v="348"/>
    <s v="Lalerio Vundini"/>
    <n v="0.05"/>
    <n v="156600"/>
    <n v="7830"/>
    <n v="164430"/>
  </r>
  <r>
    <x v="0"/>
    <n v="1"/>
    <s v="TVG-0535"/>
    <s v="0535"/>
    <x v="24"/>
    <s v="Umbria"/>
    <x v="7"/>
    <x v="14"/>
    <x v="6"/>
    <s v="2500"/>
    <s v="Gold"/>
    <x v="13"/>
    <n v="92"/>
    <s v="Olivia Gusso"/>
    <n v="0.05"/>
    <n v="46000"/>
    <n v="2300"/>
    <n v="48300"/>
  </r>
  <r>
    <x v="0"/>
    <n v="1"/>
    <s v="TVG-0536"/>
    <s v="0536"/>
    <x v="24"/>
    <s v="Umbria"/>
    <x v="7"/>
    <x v="14"/>
    <x v="6"/>
    <s v="2500"/>
    <s v="Gold"/>
    <x v="13"/>
    <n v="757"/>
    <s v="Lorenzo Von Matterhorn "/>
    <n v="0.05"/>
    <n v="378500"/>
    <n v="18925"/>
    <n v="397425"/>
  </r>
  <r>
    <x v="0"/>
    <n v="1"/>
    <s v="TVG-0537"/>
    <s v="0537"/>
    <x v="24"/>
    <s v="Umbria"/>
    <x v="7"/>
    <x v="14"/>
    <x v="6"/>
    <s v="2500"/>
    <s v="Gold"/>
    <x v="13"/>
    <n v="215"/>
    <s v="Federica Meni"/>
    <n v="0.04"/>
    <n v="107500"/>
    <n v="4300"/>
    <n v="111800"/>
  </r>
  <r>
    <x v="0"/>
    <n v="1"/>
    <s v="TVG-0538"/>
    <s v="0538"/>
    <x v="24"/>
    <s v="Umbria"/>
    <x v="7"/>
    <x v="14"/>
    <x v="6"/>
    <s v="2500"/>
    <s v="Gold"/>
    <x v="13"/>
    <n v="117"/>
    <s v="Alfonso Falconeri"/>
    <n v="0.05"/>
    <n v="58500"/>
    <n v="2925"/>
    <n v="61425"/>
  </r>
  <r>
    <x v="0"/>
    <n v="1"/>
    <s v="TVG-0539"/>
    <s v="0539"/>
    <x v="24"/>
    <s v="Umbria"/>
    <x v="7"/>
    <x v="14"/>
    <x v="6"/>
    <s v="2500"/>
    <s v="Gold"/>
    <x v="13"/>
    <n v="307"/>
    <s v="Roberto Falcucci"/>
    <n v="0.08"/>
    <n v="153500"/>
    <n v="12280"/>
    <n v="165780"/>
  </r>
  <r>
    <x v="0"/>
    <n v="1"/>
    <s v="TVG-0540"/>
    <s v="0540"/>
    <x v="24"/>
    <s v="Umbria"/>
    <x v="7"/>
    <x v="14"/>
    <x v="6"/>
    <s v="2500"/>
    <s v="Gold"/>
    <x v="13"/>
    <n v="365"/>
    <s v="Daniela Ansani"/>
    <n v="0.05"/>
    <n v="182500"/>
    <n v="9125"/>
    <n v="191625"/>
  </r>
  <r>
    <x v="0"/>
    <n v="1"/>
    <s v="TVG-0541"/>
    <s v="0541"/>
    <x v="24"/>
    <s v="Umbria"/>
    <x v="7"/>
    <x v="14"/>
    <x v="6"/>
    <s v="2500"/>
    <s v="Gold"/>
    <x v="13"/>
    <n v="158"/>
    <s v="Giuseppe Favari"/>
    <n v="0.03"/>
    <n v="79000"/>
    <n v="2370"/>
    <n v="81370"/>
  </r>
  <r>
    <x v="0"/>
    <n v="1"/>
    <s v="TVG-0542"/>
    <s v="0542"/>
    <x v="24"/>
    <s v="Umbria"/>
    <x v="7"/>
    <x v="14"/>
    <x v="6"/>
    <s v="2500"/>
    <s v="Gold"/>
    <x v="13"/>
    <n v="745"/>
    <s v="Elisa Covassi"/>
    <n v="0.08"/>
    <n v="372500"/>
    <n v="29800"/>
    <n v="402300"/>
  </r>
  <r>
    <x v="0"/>
    <n v="1"/>
    <s v="TVG-0543"/>
    <s v="0543"/>
    <x v="24"/>
    <s v="Umbria"/>
    <x v="7"/>
    <x v="14"/>
    <x v="6"/>
    <s v="2500"/>
    <s v="Gold"/>
    <x v="13"/>
    <n v="252"/>
    <s v="Fabo Girgentini"/>
    <n v="0.03"/>
    <n v="126000"/>
    <n v="3780"/>
    <n v="129780"/>
  </r>
  <r>
    <x v="0"/>
    <n v="1"/>
    <s v="TVG-0544"/>
    <s v="0544"/>
    <x v="24"/>
    <s v="Umbria"/>
    <x v="7"/>
    <x v="14"/>
    <x v="6"/>
    <s v="2500"/>
    <s v="Gold"/>
    <x v="13"/>
    <n v="90"/>
    <s v="Costanza Bigatti"/>
    <n v="0.1"/>
    <n v="45000"/>
    <n v="4500"/>
    <n v="49500"/>
  </r>
  <r>
    <x v="0"/>
    <n v="1"/>
    <s v="TVG-0545"/>
    <s v="0545"/>
    <x v="24"/>
    <s v="Umbria"/>
    <x v="7"/>
    <x v="14"/>
    <x v="6"/>
    <s v="2500"/>
    <s v="Gold"/>
    <x v="13"/>
    <n v="369"/>
    <s v="Marco Rossi"/>
    <n v="7.4999999999999997E-2"/>
    <n v="184500"/>
    <n v="13837.5"/>
    <n v="198337.5"/>
  </r>
  <r>
    <x v="0"/>
    <n v="1"/>
    <s v="TVG-0546"/>
    <s v="0546"/>
    <x v="24"/>
    <s v="Umbria"/>
    <x v="7"/>
    <x v="14"/>
    <x v="6"/>
    <s v="2500"/>
    <s v="Gold"/>
    <x v="13"/>
    <n v="993"/>
    <s v="Lalerio Vundini"/>
    <n v="0.05"/>
    <n v="496500"/>
    <n v="24825"/>
    <n v="521325"/>
  </r>
  <r>
    <x v="0"/>
    <n v="1"/>
    <s v="TVG-0547"/>
    <s v="0547"/>
    <x v="24"/>
    <s v="Umbria"/>
    <x v="7"/>
    <x v="17"/>
    <x v="7"/>
    <s v="2000"/>
    <s v="Medium"/>
    <x v="15"/>
    <n v="788"/>
    <s v="Lalerio Vundini"/>
    <n v="0.05"/>
    <n v="157600"/>
    <n v="7880"/>
    <n v="165480"/>
  </r>
  <r>
    <x v="0"/>
    <n v="1"/>
    <s v="TVG-0548"/>
    <s v="0548"/>
    <x v="24"/>
    <s v="Umbria"/>
    <x v="7"/>
    <x v="0"/>
    <x v="0"/>
    <s v="5000"/>
    <s v="Medium"/>
    <x v="0"/>
    <n v="188"/>
    <s v="Lorenzo Von Matterhorn "/>
    <n v="0.05"/>
    <n v="28200"/>
    <n v="1410"/>
    <n v="29610"/>
  </r>
  <r>
    <x v="0"/>
    <n v="1"/>
    <s v="TVG-0549"/>
    <s v="0549"/>
    <x v="24"/>
    <s v="Umbria"/>
    <x v="7"/>
    <x v="0"/>
    <x v="0"/>
    <s v="5000"/>
    <s v="Medium"/>
    <x v="0"/>
    <n v="516"/>
    <s v="Alfonso Falconeri"/>
    <n v="0.05"/>
    <n v="77400"/>
    <n v="3870"/>
    <n v="81270"/>
  </r>
  <r>
    <x v="0"/>
    <n v="1"/>
    <s v="TVG-0550"/>
    <s v="0550"/>
    <x v="24"/>
    <s v="Umbria"/>
    <x v="7"/>
    <x v="0"/>
    <x v="0"/>
    <s v="5000"/>
    <s v="Medium"/>
    <x v="0"/>
    <n v="692"/>
    <s v="Roberto Falcucci"/>
    <n v="0.08"/>
    <n v="103800"/>
    <n v="8304"/>
    <n v="112104"/>
  </r>
  <r>
    <x v="0"/>
    <n v="1"/>
    <s v="TVG-0551"/>
    <s v="0551"/>
    <x v="24"/>
    <s v="Umbria"/>
    <x v="7"/>
    <x v="0"/>
    <x v="0"/>
    <s v="5000"/>
    <s v="Medium"/>
    <x v="0"/>
    <n v="484"/>
    <s v="Daniela Ansani"/>
    <n v="0.05"/>
    <n v="72600"/>
    <n v="3630"/>
    <n v="76230"/>
  </r>
  <r>
    <x v="0"/>
    <n v="1"/>
    <s v="TVG-0552"/>
    <s v="0552"/>
    <x v="24"/>
    <s v="Umbria"/>
    <x v="7"/>
    <x v="0"/>
    <x v="0"/>
    <s v="5000"/>
    <s v="Medium"/>
    <x v="0"/>
    <n v="952"/>
    <s v="Elisa Covassi"/>
    <n v="0.08"/>
    <n v="142800"/>
    <n v="11424"/>
    <n v="154224"/>
  </r>
  <r>
    <x v="0"/>
    <n v="1"/>
    <s v="TVG-0553"/>
    <s v="0553"/>
    <x v="24"/>
    <s v="Umbria"/>
    <x v="7"/>
    <x v="0"/>
    <x v="0"/>
    <s v="5000"/>
    <s v="Medium"/>
    <x v="0"/>
    <n v="519"/>
    <s v="Fabo Girgentini"/>
    <n v="0.03"/>
    <n v="77850"/>
    <n v="2335.5"/>
    <n v="80185.5"/>
  </r>
  <r>
    <x v="0"/>
    <n v="1"/>
    <s v="TVG-0554"/>
    <s v="0554"/>
    <x v="24"/>
    <s v="Umbria"/>
    <x v="7"/>
    <x v="0"/>
    <x v="0"/>
    <s v="5000"/>
    <s v="Medium"/>
    <x v="0"/>
    <n v="726"/>
    <s v="Costanza Bigatti"/>
    <n v="0.1"/>
    <n v="108900"/>
    <n v="10890"/>
    <n v="119790"/>
  </r>
  <r>
    <x v="0"/>
    <n v="1"/>
    <s v="TVG-0555"/>
    <s v="0555"/>
    <x v="24"/>
    <s v="Umbria"/>
    <x v="7"/>
    <x v="0"/>
    <x v="0"/>
    <s v="5000"/>
    <s v="Medium"/>
    <x v="0"/>
    <n v="255"/>
    <s v="Marco Rossi"/>
    <n v="7.4999999999999997E-2"/>
    <n v="38250"/>
    <n v="2868.75"/>
    <n v="41118.75"/>
  </r>
  <r>
    <x v="0"/>
    <n v="1"/>
    <s v="TVG-0556"/>
    <s v="0556"/>
    <x v="24"/>
    <s v="Umbria"/>
    <x v="7"/>
    <x v="0"/>
    <x v="0"/>
    <s v="5000"/>
    <s v="Medium"/>
    <x v="0"/>
    <n v="476"/>
    <s v="Lalerio Vundini"/>
    <n v="0.05"/>
    <n v="71400"/>
    <n v="3570"/>
    <n v="74970"/>
  </r>
  <r>
    <x v="0"/>
    <n v="1"/>
    <s v="TVG-0557"/>
    <s v="0557"/>
    <x v="24"/>
    <s v="Umbria"/>
    <x v="7"/>
    <x v="19"/>
    <x v="7"/>
    <s v="4000"/>
    <s v="Plus"/>
    <x v="16"/>
    <n v="89"/>
    <s v="Olivia Gusso"/>
    <n v="0.05"/>
    <n v="21360"/>
    <n v="1068"/>
    <n v="22428"/>
  </r>
  <r>
    <x v="0"/>
    <n v="1"/>
    <s v="TVG-0558"/>
    <s v="0558"/>
    <x v="24"/>
    <s v="Umbria"/>
    <x v="7"/>
    <x v="19"/>
    <x v="7"/>
    <s v="4000"/>
    <s v="Plus"/>
    <x v="16"/>
    <n v="597"/>
    <s v="Lorenzo Von Matterhorn "/>
    <n v="0.05"/>
    <n v="143280"/>
    <n v="7164"/>
    <n v="150444"/>
  </r>
  <r>
    <x v="0"/>
    <n v="1"/>
    <s v="TVG-0559"/>
    <s v="0559"/>
    <x v="24"/>
    <s v="Umbria"/>
    <x v="7"/>
    <x v="19"/>
    <x v="7"/>
    <s v="4000"/>
    <s v="Plus"/>
    <x v="16"/>
    <n v="280"/>
    <s v="Alfonso Falconeri"/>
    <n v="0.05"/>
    <n v="67200"/>
    <n v="3360"/>
    <n v="70560"/>
  </r>
  <r>
    <x v="0"/>
    <n v="1"/>
    <s v="TVG-0560"/>
    <s v="0560"/>
    <x v="24"/>
    <s v="Umbria"/>
    <x v="7"/>
    <x v="19"/>
    <x v="7"/>
    <s v="4000"/>
    <s v="Plus"/>
    <x v="16"/>
    <n v="903"/>
    <s v="Roberto Falcucci"/>
    <n v="0.08"/>
    <n v="216720"/>
    <n v="17337.599999999999"/>
    <n v="234057.60000000001"/>
  </r>
  <r>
    <x v="0"/>
    <n v="1"/>
    <s v="TVG-0561"/>
    <s v="0561"/>
    <x v="24"/>
    <s v="Umbria"/>
    <x v="7"/>
    <x v="19"/>
    <x v="7"/>
    <s v="4000"/>
    <s v="Plus"/>
    <x v="16"/>
    <n v="268"/>
    <s v="Daniela Ansani"/>
    <n v="0.05"/>
    <n v="64320"/>
    <n v="3216"/>
    <n v="67536"/>
  </r>
  <r>
    <x v="0"/>
    <n v="1"/>
    <s v="TVG-0562"/>
    <s v="0562"/>
    <x v="24"/>
    <s v="Umbria"/>
    <x v="7"/>
    <x v="19"/>
    <x v="7"/>
    <s v="4000"/>
    <s v="Plus"/>
    <x v="16"/>
    <n v="762"/>
    <s v="Elisa Covassi"/>
    <n v="0.08"/>
    <n v="182880"/>
    <n v="14630.4"/>
    <n v="197510.39999999999"/>
  </r>
  <r>
    <x v="0"/>
    <n v="1"/>
    <s v="TVG-0563"/>
    <s v="0563"/>
    <x v="24"/>
    <s v="Umbria"/>
    <x v="7"/>
    <x v="19"/>
    <x v="7"/>
    <s v="4000"/>
    <s v="Plus"/>
    <x v="16"/>
    <n v="165"/>
    <s v="Fabo Girgentini"/>
    <n v="0.03"/>
    <n v="39600"/>
    <n v="1188"/>
    <n v="40788"/>
  </r>
  <r>
    <x v="0"/>
    <n v="1"/>
    <s v="TVG-0564"/>
    <s v="0564"/>
    <x v="24"/>
    <s v="Umbria"/>
    <x v="7"/>
    <x v="19"/>
    <x v="7"/>
    <s v="4000"/>
    <s v="Plus"/>
    <x v="16"/>
    <n v="749"/>
    <s v="Costanza Bigatti"/>
    <n v="0.1"/>
    <n v="179760"/>
    <n v="17976"/>
    <n v="197736"/>
  </r>
  <r>
    <x v="0"/>
    <n v="1"/>
    <s v="TVG-0565"/>
    <s v="0565"/>
    <x v="24"/>
    <s v="Umbria"/>
    <x v="7"/>
    <x v="19"/>
    <x v="7"/>
    <s v="4000"/>
    <s v="Plus"/>
    <x v="16"/>
    <n v="897"/>
    <s v="Marco Rossi"/>
    <n v="7.4999999999999997E-2"/>
    <n v="215280"/>
    <n v="16146"/>
    <n v="231426"/>
  </r>
  <r>
    <x v="0"/>
    <n v="1"/>
    <s v="TVG-0566"/>
    <s v="0566"/>
    <x v="24"/>
    <s v="Umbria"/>
    <x v="7"/>
    <x v="19"/>
    <x v="7"/>
    <s v="4000"/>
    <s v="Plus"/>
    <x v="16"/>
    <n v="582"/>
    <s v="Lalerio Vundini"/>
    <n v="0.05"/>
    <n v="139680"/>
    <n v="6984"/>
    <n v="146664"/>
  </r>
  <r>
    <x v="0"/>
    <n v="1"/>
    <s v="TVG-0567"/>
    <s v="0567"/>
    <x v="24"/>
    <s v="Umbria"/>
    <x v="7"/>
    <x v="1"/>
    <x v="0"/>
    <s v="5000"/>
    <s v="Plus"/>
    <x v="1"/>
    <n v="494"/>
    <s v="Lorenzo Von Matterhorn "/>
    <n v="0.05"/>
    <n v="86450"/>
    <n v="4322.5"/>
    <n v="90772.5"/>
  </r>
  <r>
    <x v="0"/>
    <n v="1"/>
    <s v="TVG-0568"/>
    <s v="0568"/>
    <x v="24"/>
    <s v="Umbria"/>
    <x v="7"/>
    <x v="1"/>
    <x v="0"/>
    <s v="5000"/>
    <s v="Plus"/>
    <x v="1"/>
    <n v="199"/>
    <s v="Alfonso Falconeri"/>
    <n v="0.05"/>
    <n v="34825"/>
    <n v="1741.25"/>
    <n v="36566.25"/>
  </r>
  <r>
    <x v="0"/>
    <n v="1"/>
    <s v="TVG-0569"/>
    <s v="0569"/>
    <x v="24"/>
    <s v="Umbria"/>
    <x v="7"/>
    <x v="1"/>
    <x v="0"/>
    <s v="5000"/>
    <s v="Plus"/>
    <x v="1"/>
    <n v="905"/>
    <s v="Roberto Falcucci"/>
    <n v="0.08"/>
    <n v="158375"/>
    <n v="12670"/>
    <n v="171045"/>
  </r>
  <r>
    <x v="0"/>
    <n v="1"/>
    <s v="TVG-0570"/>
    <s v="0570"/>
    <x v="24"/>
    <s v="Umbria"/>
    <x v="7"/>
    <x v="1"/>
    <x v="0"/>
    <s v="5000"/>
    <s v="Plus"/>
    <x v="1"/>
    <n v="129"/>
    <s v="Fabo Girgentini"/>
    <n v="0.03"/>
    <n v="22575"/>
    <n v="677.25"/>
    <n v="23252.25"/>
  </r>
  <r>
    <x v="0"/>
    <n v="1"/>
    <s v="TVG-0571"/>
    <s v="0571"/>
    <x v="24"/>
    <s v="Umbria"/>
    <x v="7"/>
    <x v="1"/>
    <x v="0"/>
    <s v="5000"/>
    <s v="Plus"/>
    <x v="1"/>
    <n v="970"/>
    <s v="Costanza Bigatti"/>
    <n v="0.1"/>
    <n v="169750"/>
    <n v="16975"/>
    <n v="186725"/>
  </r>
  <r>
    <x v="0"/>
    <n v="1"/>
    <s v="TVG-0572"/>
    <s v="0572"/>
    <x v="24"/>
    <s v="Umbria"/>
    <x v="7"/>
    <x v="1"/>
    <x v="0"/>
    <s v="5000"/>
    <s v="Plus"/>
    <x v="1"/>
    <n v="930"/>
    <s v="Lalerio Vundini"/>
    <n v="0.05"/>
    <n v="162750"/>
    <n v="8137.5"/>
    <n v="170887.5"/>
  </r>
  <r>
    <x v="0"/>
    <n v="1"/>
    <s v="TVG-0573"/>
    <s v="0573"/>
    <x v="24"/>
    <s v="Umbria"/>
    <x v="7"/>
    <x v="2"/>
    <x v="0"/>
    <s v="2500"/>
    <s v="Plus"/>
    <x v="2"/>
    <n v="207"/>
    <s v="Roberto Falcucci"/>
    <n v="0.08"/>
    <n v="26910"/>
    <n v="2152.8000000000002"/>
    <n v="29062.799999999999"/>
  </r>
  <r>
    <x v="0"/>
    <n v="1"/>
    <s v="TVG-0574"/>
    <s v="0574"/>
    <x v="24"/>
    <s v="Umbria"/>
    <x v="7"/>
    <x v="2"/>
    <x v="0"/>
    <s v="2500"/>
    <s v="Plus"/>
    <x v="2"/>
    <n v="971"/>
    <s v="Fabo Girgentini"/>
    <n v="0.03"/>
    <n v="126230"/>
    <n v="3786.8999999999996"/>
    <n v="130016.9"/>
  </r>
  <r>
    <x v="0"/>
    <n v="1"/>
    <s v="TVG-0575"/>
    <s v="0575"/>
    <x v="24"/>
    <s v="Umbria"/>
    <x v="7"/>
    <x v="2"/>
    <x v="0"/>
    <s v="2500"/>
    <s v="Plus"/>
    <x v="2"/>
    <n v="417"/>
    <s v="Marco Rossi"/>
    <n v="7.4999999999999997E-2"/>
    <n v="54210"/>
    <n v="4065.75"/>
    <n v="58275.75"/>
  </r>
  <r>
    <x v="0"/>
    <n v="1"/>
    <s v="TVG-0576"/>
    <s v="0576"/>
    <x v="24"/>
    <s v="Umbria"/>
    <x v="7"/>
    <x v="3"/>
    <x v="0"/>
    <s v="3000"/>
    <s v="Plus"/>
    <x v="3"/>
    <n v="652"/>
    <s v="Olivia Gusso"/>
    <n v="0.05"/>
    <n v="94540"/>
    <n v="4727"/>
    <n v="99267"/>
  </r>
  <r>
    <x v="0"/>
    <n v="1"/>
    <s v="TVG-0577"/>
    <s v="0577"/>
    <x v="24"/>
    <s v="Umbria"/>
    <x v="7"/>
    <x v="3"/>
    <x v="0"/>
    <s v="3000"/>
    <s v="Plus"/>
    <x v="3"/>
    <n v="904"/>
    <s v="Lorenzo Von Matterhorn "/>
    <n v="0.05"/>
    <n v="131080"/>
    <n v="6554"/>
    <n v="137634"/>
  </r>
  <r>
    <x v="0"/>
    <n v="1"/>
    <s v="TVG-0578"/>
    <s v="0578"/>
    <x v="24"/>
    <s v="Umbria"/>
    <x v="7"/>
    <x v="3"/>
    <x v="0"/>
    <s v="3000"/>
    <s v="Plus"/>
    <x v="3"/>
    <n v="452"/>
    <s v="Alfonso Falconeri"/>
    <n v="0.05"/>
    <n v="65540"/>
    <n v="3277"/>
    <n v="68817"/>
  </r>
  <r>
    <x v="0"/>
    <n v="1"/>
    <s v="TVG-0579"/>
    <s v="0579"/>
    <x v="24"/>
    <s v="Umbria"/>
    <x v="7"/>
    <x v="3"/>
    <x v="0"/>
    <s v="3000"/>
    <s v="Plus"/>
    <x v="3"/>
    <n v="667"/>
    <s v="Roberto Falcucci"/>
    <n v="0.08"/>
    <n v="96715"/>
    <n v="7737.2"/>
    <n v="104452.2"/>
  </r>
  <r>
    <x v="0"/>
    <n v="1"/>
    <s v="TVG-0580"/>
    <s v="0580"/>
    <x v="24"/>
    <s v="Umbria"/>
    <x v="7"/>
    <x v="3"/>
    <x v="0"/>
    <s v="3000"/>
    <s v="Plus"/>
    <x v="3"/>
    <n v="537"/>
    <s v="Giuseppe Favari"/>
    <n v="0.03"/>
    <n v="77865"/>
    <n v="2335.9499999999998"/>
    <n v="80200.95"/>
  </r>
  <r>
    <x v="0"/>
    <n v="1"/>
    <s v="TVG-0581"/>
    <s v="0581"/>
    <x v="24"/>
    <s v="Umbria"/>
    <x v="7"/>
    <x v="3"/>
    <x v="0"/>
    <s v="3000"/>
    <s v="Plus"/>
    <x v="3"/>
    <n v="611"/>
    <s v="Fabo Girgentini"/>
    <n v="0.03"/>
    <n v="88595"/>
    <n v="2657.85"/>
    <n v="91252.85"/>
  </r>
  <r>
    <x v="0"/>
    <n v="1"/>
    <s v="TVG-0582"/>
    <s v="0582"/>
    <x v="24"/>
    <s v="Umbria"/>
    <x v="7"/>
    <x v="3"/>
    <x v="0"/>
    <s v="3000"/>
    <s v="Plus"/>
    <x v="3"/>
    <n v="270"/>
    <s v="Costanza Bigatti"/>
    <n v="0.1"/>
    <n v="39150"/>
    <n v="3915"/>
    <n v="43065"/>
  </r>
  <r>
    <x v="0"/>
    <n v="1"/>
    <s v="TVG-0583"/>
    <s v="0583"/>
    <x v="24"/>
    <s v="Umbria"/>
    <x v="7"/>
    <x v="3"/>
    <x v="0"/>
    <s v="3000"/>
    <s v="Plus"/>
    <x v="3"/>
    <n v="571"/>
    <s v="Marco Rossi"/>
    <n v="7.4999999999999997E-2"/>
    <n v="82795"/>
    <n v="6209.625"/>
    <n v="89004.625"/>
  </r>
  <r>
    <x v="0"/>
    <n v="1"/>
    <s v="TVG-0584"/>
    <s v="0584"/>
    <x v="24"/>
    <s v="Umbria"/>
    <x v="7"/>
    <x v="3"/>
    <x v="0"/>
    <s v="3000"/>
    <s v="Plus"/>
    <x v="3"/>
    <n v="806"/>
    <s v="Lalerio Vundini"/>
    <n v="0.05"/>
    <n v="116870"/>
    <n v="5843.5"/>
    <n v="122713.5"/>
  </r>
  <r>
    <x v="0"/>
    <n v="1"/>
    <s v="TVG-0585"/>
    <s v="0585"/>
    <x v="24"/>
    <s v="Umbria"/>
    <x v="7"/>
    <x v="6"/>
    <x v="2"/>
    <s v="2500"/>
    <s v="Plus"/>
    <x v="6"/>
    <n v="692"/>
    <s v="Federica Meni"/>
    <n v="0.04"/>
    <n v="152240"/>
    <n v="6089.6"/>
    <n v="158329.60000000001"/>
  </r>
  <r>
    <x v="0"/>
    <n v="1"/>
    <s v="TVG-0586"/>
    <s v="0586"/>
    <x v="24"/>
    <s v="Umbria"/>
    <x v="7"/>
    <x v="6"/>
    <x v="2"/>
    <s v="2500"/>
    <s v="Plus"/>
    <x v="6"/>
    <n v="134"/>
    <s v="Roberto Falcucci"/>
    <n v="0.08"/>
    <n v="29480"/>
    <n v="2358.4"/>
    <n v="31838.400000000001"/>
  </r>
  <r>
    <x v="0"/>
    <n v="1"/>
    <s v="TVG-0587"/>
    <s v="0587"/>
    <x v="24"/>
    <s v="Umbria"/>
    <x v="7"/>
    <x v="6"/>
    <x v="2"/>
    <s v="2500"/>
    <s v="Plus"/>
    <x v="6"/>
    <n v="786"/>
    <s v="Giuseppe Favari"/>
    <n v="0.03"/>
    <n v="172920"/>
    <n v="5187.5999999999995"/>
    <n v="178107.6"/>
  </r>
  <r>
    <x v="0"/>
    <n v="1"/>
    <s v="TVG-0588"/>
    <s v="0588"/>
    <x v="24"/>
    <s v="Umbria"/>
    <x v="7"/>
    <x v="6"/>
    <x v="2"/>
    <s v="2500"/>
    <s v="Plus"/>
    <x v="6"/>
    <n v="299"/>
    <s v="Fabo Girgentini"/>
    <n v="0.03"/>
    <n v="65780"/>
    <n v="1973.3999999999999"/>
    <n v="67753.399999999994"/>
  </r>
  <r>
    <x v="0"/>
    <n v="1"/>
    <s v="TVG-0589"/>
    <s v="0589"/>
    <x v="24"/>
    <s v="Umbria"/>
    <x v="7"/>
    <x v="6"/>
    <x v="2"/>
    <s v="2500"/>
    <s v="Plus"/>
    <x v="6"/>
    <n v="729"/>
    <s v="Costanza Bigatti"/>
    <n v="0.1"/>
    <n v="160380"/>
    <n v="16038"/>
    <n v="176418"/>
  </r>
  <r>
    <x v="0"/>
    <n v="1"/>
    <s v="TVG-0590"/>
    <s v="0590"/>
    <x v="24"/>
    <s v="Umbria"/>
    <x v="7"/>
    <x v="6"/>
    <x v="2"/>
    <s v="2500"/>
    <s v="Plus"/>
    <x v="6"/>
    <n v="289"/>
    <s v="Marco Rossi"/>
    <n v="7.4999999999999997E-2"/>
    <n v="63580"/>
    <n v="4768.5"/>
    <n v="68348.5"/>
  </r>
  <r>
    <x v="0"/>
    <n v="1"/>
    <s v="TVG-0591"/>
    <s v="0591"/>
    <x v="24"/>
    <s v="Umbria"/>
    <x v="7"/>
    <x v="6"/>
    <x v="2"/>
    <s v="2500"/>
    <s v="Plus"/>
    <x v="6"/>
    <n v="350"/>
    <s v="Lalerio Vundini"/>
    <n v="0.05"/>
    <n v="77000"/>
    <n v="3850"/>
    <n v="80850"/>
  </r>
  <r>
    <x v="0"/>
    <n v="1"/>
    <s v="TVG-0592"/>
    <s v="0592"/>
    <x v="24"/>
    <s v="Umbria"/>
    <x v="7"/>
    <x v="7"/>
    <x v="2"/>
    <s v="2500"/>
    <s v="Medium"/>
    <x v="7"/>
    <n v="646"/>
    <s v="Marco Rossi"/>
    <n v="7.4999999999999997E-2"/>
    <n v="135660"/>
    <n v="10174.5"/>
    <n v="145834.5"/>
  </r>
  <r>
    <x v="0"/>
    <n v="1"/>
    <s v="TVG-0593"/>
    <s v="0593"/>
    <x v="24"/>
    <s v="Umbria"/>
    <x v="7"/>
    <x v="22"/>
    <x v="7"/>
    <s v="7000"/>
    <s v="Premium"/>
    <x v="13"/>
    <n v="939"/>
    <s v="Marco Rossi"/>
    <n v="7.4999999999999997E-2"/>
    <n v="469500"/>
    <n v="35212.5"/>
    <n v="504712.5"/>
  </r>
  <r>
    <x v="0"/>
    <n v="1"/>
    <s v="TVG-0594"/>
    <s v="0594"/>
    <x v="24"/>
    <s v="Umbria"/>
    <x v="7"/>
    <x v="20"/>
    <x v="7"/>
    <s v="5000"/>
    <s v="Silver"/>
    <x v="17"/>
    <n v="524"/>
    <s v="Olivia Gusso"/>
    <n v="0.05"/>
    <n v="157200"/>
    <n v="7860"/>
    <n v="165060"/>
  </r>
  <r>
    <x v="0"/>
    <n v="1"/>
    <s v="TVG-0595"/>
    <s v="0595"/>
    <x v="24"/>
    <s v="Umbria"/>
    <x v="7"/>
    <x v="8"/>
    <x v="2"/>
    <s v="5000"/>
    <s v=""/>
    <x v="8"/>
    <n v="147"/>
    <s v="Olivia Gusso"/>
    <n v="0.05"/>
    <n v="36750"/>
    <n v="1837.5"/>
    <n v="38587.5"/>
  </r>
  <r>
    <x v="0"/>
    <n v="1"/>
    <s v="TVG-0596"/>
    <s v="0596"/>
    <x v="24"/>
    <s v="Umbria"/>
    <x v="7"/>
    <x v="8"/>
    <x v="2"/>
    <s v="5000"/>
    <s v=""/>
    <x v="8"/>
    <n v="994"/>
    <s v="Giuseppe Favari"/>
    <n v="0.03"/>
    <n v="248500"/>
    <n v="7455"/>
    <n v="255955"/>
  </r>
  <r>
    <x v="0"/>
    <n v="1"/>
    <s v="TVG-0597"/>
    <s v="0597"/>
    <x v="24"/>
    <s v="Umbria"/>
    <x v="7"/>
    <x v="9"/>
    <x v="2"/>
    <s v="1121"/>
    <s v="Gold"/>
    <x v="9"/>
    <n v="283"/>
    <s v="Lorenzo Von Matterhorn "/>
    <n v="0.05"/>
    <n v="65090"/>
    <n v="3254.5"/>
    <n v="68344.5"/>
  </r>
  <r>
    <x v="0"/>
    <n v="1"/>
    <s v="TVG-0598"/>
    <s v="0598"/>
    <x v="24"/>
    <s v="Umbria"/>
    <x v="7"/>
    <x v="9"/>
    <x v="2"/>
    <s v="1121"/>
    <s v="Gold"/>
    <x v="9"/>
    <n v="860"/>
    <s v="Alfonso Falconeri"/>
    <n v="0.05"/>
    <n v="197800"/>
    <n v="9890"/>
    <n v="207690"/>
  </r>
  <r>
    <x v="0"/>
    <n v="1"/>
    <s v="TVG-0599"/>
    <s v="0599"/>
    <x v="24"/>
    <s v="Umbria"/>
    <x v="7"/>
    <x v="9"/>
    <x v="2"/>
    <s v="1121"/>
    <s v="Gold"/>
    <x v="9"/>
    <n v="297"/>
    <s v="Lalerio Vundini"/>
    <n v="0.05"/>
    <n v="68310"/>
    <n v="3415.5"/>
    <n v="71725.5"/>
  </r>
  <r>
    <x v="0"/>
    <n v="1"/>
    <s v="TVG-0600"/>
    <s v="0600"/>
    <x v="24"/>
    <s v="Umbria"/>
    <x v="7"/>
    <x v="23"/>
    <x v="7"/>
    <s v="8000"/>
    <s v="Premium"/>
    <x v="19"/>
    <n v="220"/>
    <s v="Lalerio Vundini"/>
    <n v="0.05"/>
    <n v="147400"/>
    <n v="7370"/>
    <n v="154770"/>
  </r>
  <r>
    <x v="0"/>
    <n v="1"/>
    <s v="TVG-0601"/>
    <s v="0601"/>
    <x v="24"/>
    <s v="Umbria"/>
    <x v="7"/>
    <x v="10"/>
    <x v="3"/>
    <s v="7500"/>
    <s v="Premium"/>
    <x v="10"/>
    <n v="474"/>
    <s v="Lorenzo Von Matterhorn "/>
    <n v="0.05"/>
    <n v="85320"/>
    <n v="4266"/>
    <n v="89586"/>
  </r>
  <r>
    <x v="0"/>
    <n v="1"/>
    <s v="TVG-0602"/>
    <s v="0602"/>
    <x v="24"/>
    <s v="Umbria"/>
    <x v="7"/>
    <x v="10"/>
    <x v="3"/>
    <s v="7500"/>
    <s v="Premium"/>
    <x v="10"/>
    <n v="408"/>
    <s v="Alfonso Falconeri"/>
    <n v="0.05"/>
    <n v="73440"/>
    <n v="3672"/>
    <n v="77112"/>
  </r>
  <r>
    <x v="0"/>
    <n v="1"/>
    <s v="TVG-0603"/>
    <s v="0603"/>
    <x v="24"/>
    <s v="Umbria"/>
    <x v="7"/>
    <x v="10"/>
    <x v="3"/>
    <s v="7500"/>
    <s v="Premium"/>
    <x v="10"/>
    <n v="270"/>
    <s v="Roberto Falcucci"/>
    <n v="0.08"/>
    <n v="48600"/>
    <n v="3888"/>
    <n v="52488"/>
  </r>
  <r>
    <x v="0"/>
    <n v="1"/>
    <s v="TVG-0604"/>
    <s v="0604"/>
    <x v="24"/>
    <s v="Umbria"/>
    <x v="7"/>
    <x v="10"/>
    <x v="3"/>
    <s v="7500"/>
    <s v="Premium"/>
    <x v="10"/>
    <n v="411"/>
    <s v="Costanza Bigatti"/>
    <n v="0.1"/>
    <n v="73980"/>
    <n v="7398"/>
    <n v="81378"/>
  </r>
  <r>
    <x v="0"/>
    <n v="1"/>
    <s v="TVG-0605"/>
    <s v="0605"/>
    <x v="24"/>
    <s v="Umbria"/>
    <x v="7"/>
    <x v="10"/>
    <x v="3"/>
    <s v="7500"/>
    <s v="Premium"/>
    <x v="10"/>
    <n v="97"/>
    <s v="Marco Rossi"/>
    <n v="7.4999999999999997E-2"/>
    <n v="17460"/>
    <n v="1309.5"/>
    <n v="18769.5"/>
  </r>
  <r>
    <x v="0"/>
    <n v="1"/>
    <s v="TVG-0606"/>
    <s v="0606"/>
    <x v="24"/>
    <s v="Umbria"/>
    <x v="7"/>
    <x v="15"/>
    <x v="6"/>
    <s v="1000"/>
    <s v="Silver"/>
    <x v="14"/>
    <n v="738"/>
    <s v="Lalerio Vundini"/>
    <n v="0.05"/>
    <n v="287820"/>
    <n v="14391"/>
    <n v="302211"/>
  </r>
  <r>
    <x v="0"/>
    <n v="1"/>
    <s v="TVG-0607"/>
    <s v="0607"/>
    <x v="24"/>
    <s v="Umbria"/>
    <x v="7"/>
    <x v="11"/>
    <x v="4"/>
    <s v="5000"/>
    <s v=""/>
    <x v="11"/>
    <n v="193"/>
    <s v="Olivia Gusso"/>
    <n v="0.05"/>
    <n v="27020"/>
    <n v="1351"/>
    <n v="28371"/>
  </r>
  <r>
    <x v="0"/>
    <n v="1"/>
    <s v="TVG-0608"/>
    <s v="0608"/>
    <x v="24"/>
    <s v="Umbria"/>
    <x v="7"/>
    <x v="11"/>
    <x v="4"/>
    <s v="5000"/>
    <s v=""/>
    <x v="11"/>
    <n v="848"/>
    <s v="Lorenzo Von Matterhorn "/>
    <n v="0.05"/>
    <n v="118720"/>
    <n v="5936"/>
    <n v="124656"/>
  </r>
  <r>
    <x v="0"/>
    <n v="1"/>
    <s v="TVG-0609"/>
    <s v="0609"/>
    <x v="24"/>
    <s v="Umbria"/>
    <x v="7"/>
    <x v="11"/>
    <x v="4"/>
    <s v="5000"/>
    <s v=""/>
    <x v="11"/>
    <n v="735"/>
    <s v="Alfonso Falconeri"/>
    <n v="0.05"/>
    <n v="102900"/>
    <n v="5145"/>
    <n v="108045"/>
  </r>
  <r>
    <x v="0"/>
    <n v="1"/>
    <s v="TVG-0610"/>
    <s v="0610"/>
    <x v="24"/>
    <s v="Umbria"/>
    <x v="7"/>
    <x v="11"/>
    <x v="4"/>
    <s v="5000"/>
    <s v=""/>
    <x v="11"/>
    <n v="971"/>
    <s v="Roberto Falcucci"/>
    <n v="0.08"/>
    <n v="135940"/>
    <n v="10875.2"/>
    <n v="146815.20000000001"/>
  </r>
  <r>
    <x v="0"/>
    <n v="1"/>
    <s v="TVG-0611"/>
    <s v="0611"/>
    <x v="24"/>
    <s v="Umbria"/>
    <x v="7"/>
    <x v="11"/>
    <x v="4"/>
    <s v="5000"/>
    <s v=""/>
    <x v="11"/>
    <n v="357"/>
    <s v="Giuseppe Favari"/>
    <n v="0.03"/>
    <n v="49980"/>
    <n v="1499.3999999999999"/>
    <n v="51479.4"/>
  </r>
  <r>
    <x v="0"/>
    <n v="1"/>
    <s v="TVG-0612"/>
    <s v="0612"/>
    <x v="24"/>
    <s v="Umbria"/>
    <x v="7"/>
    <x v="11"/>
    <x v="4"/>
    <s v="5000"/>
    <s v=""/>
    <x v="11"/>
    <n v="171"/>
    <s v="Elisa Covassi"/>
    <n v="0.08"/>
    <n v="23940"/>
    <n v="1915.2"/>
    <n v="25855.200000000001"/>
  </r>
  <r>
    <x v="0"/>
    <n v="1"/>
    <s v="TVG-0613"/>
    <s v="0613"/>
    <x v="24"/>
    <s v="Umbria"/>
    <x v="7"/>
    <x v="11"/>
    <x v="4"/>
    <s v="5000"/>
    <s v=""/>
    <x v="11"/>
    <n v="808"/>
    <s v="Fabo Girgentini"/>
    <n v="0.03"/>
    <n v="113120"/>
    <n v="3393.6"/>
    <n v="116513.60000000001"/>
  </r>
  <r>
    <x v="0"/>
    <n v="1"/>
    <s v="TVG-0614"/>
    <s v="0614"/>
    <x v="24"/>
    <s v="Umbria"/>
    <x v="7"/>
    <x v="11"/>
    <x v="4"/>
    <s v="5000"/>
    <s v=""/>
    <x v="11"/>
    <n v="683"/>
    <s v="Costanza Bigatti"/>
    <n v="0.1"/>
    <n v="95620"/>
    <n v="9562"/>
    <n v="105182"/>
  </r>
  <r>
    <x v="0"/>
    <n v="1"/>
    <s v="TVG-0615"/>
    <s v="0615"/>
    <x v="24"/>
    <s v="Umbria"/>
    <x v="7"/>
    <x v="11"/>
    <x v="4"/>
    <s v="5000"/>
    <s v=""/>
    <x v="11"/>
    <n v="953"/>
    <s v="Marco Rossi"/>
    <n v="7.4999999999999997E-2"/>
    <n v="133420"/>
    <n v="10006.5"/>
    <n v="143426.5"/>
  </r>
  <r>
    <x v="0"/>
    <n v="1"/>
    <s v="TVG-0616"/>
    <s v="0616"/>
    <x v="24"/>
    <s v="Umbria"/>
    <x v="7"/>
    <x v="11"/>
    <x v="4"/>
    <s v="5000"/>
    <s v=""/>
    <x v="11"/>
    <n v="386"/>
    <s v="Lalerio Vundini"/>
    <n v="0.05"/>
    <n v="54040"/>
    <n v="2702"/>
    <n v="56742"/>
  </r>
  <r>
    <x v="0"/>
    <n v="1"/>
    <s v="TVG-0617"/>
    <s v="0617"/>
    <x v="24"/>
    <s v="Umbria"/>
    <x v="7"/>
    <x v="16"/>
    <x v="7"/>
    <s v="1000"/>
    <s v=""/>
    <x v="0"/>
    <n v="234"/>
    <s v="Alfonso Falconeri"/>
    <n v="0.05"/>
    <n v="35100"/>
    <n v="1755"/>
    <n v="36855"/>
  </r>
  <r>
    <x v="0"/>
    <n v="1"/>
    <s v="TVG-0618"/>
    <s v="0618"/>
    <x v="24"/>
    <s v="Umbria"/>
    <x v="7"/>
    <x v="16"/>
    <x v="7"/>
    <s v="1000"/>
    <s v=""/>
    <x v="0"/>
    <n v="846"/>
    <s v="Marco Rossi"/>
    <n v="7.4999999999999997E-2"/>
    <n v="126900"/>
    <n v="9517.5"/>
    <n v="136417.5"/>
  </r>
  <r>
    <x v="0"/>
    <n v="1"/>
    <s v="TVG-0619"/>
    <s v="0619"/>
    <x v="24"/>
    <s v="Umbria"/>
    <x v="7"/>
    <x v="16"/>
    <x v="7"/>
    <s v="1000"/>
    <s v=""/>
    <x v="0"/>
    <n v="1000"/>
    <s v="Lalerio Vundini"/>
    <n v="0.05"/>
    <n v="150000"/>
    <n v="7500"/>
    <n v="157500"/>
  </r>
  <r>
    <x v="0"/>
    <n v="1"/>
    <s v="TVG-0620"/>
    <s v="0620"/>
    <x v="24"/>
    <s v="Umbria"/>
    <x v="7"/>
    <x v="12"/>
    <x v="5"/>
    <s v="3000"/>
    <s v="Medium"/>
    <x v="12"/>
    <n v="502"/>
    <s v="Olivia Gusso"/>
    <n v="0.05"/>
    <n v="60240"/>
    <n v="3012"/>
    <n v="63252"/>
  </r>
  <r>
    <x v="0"/>
    <n v="1"/>
    <s v="TVG-0621"/>
    <s v="0621"/>
    <x v="24"/>
    <s v="Umbria"/>
    <x v="7"/>
    <x v="12"/>
    <x v="5"/>
    <s v="3000"/>
    <s v="Medium"/>
    <x v="12"/>
    <n v="399"/>
    <s v="Alfonso Falconeri"/>
    <n v="0.05"/>
    <n v="47880"/>
    <n v="2394"/>
    <n v="50274"/>
  </r>
  <r>
    <x v="0"/>
    <n v="1"/>
    <s v="TVG-0622"/>
    <s v="0622"/>
    <x v="24"/>
    <s v="Umbria"/>
    <x v="7"/>
    <x v="12"/>
    <x v="5"/>
    <s v="3000"/>
    <s v="Medium"/>
    <x v="12"/>
    <n v="677"/>
    <s v="Roberto Falcucci"/>
    <n v="0.08"/>
    <n v="81240"/>
    <n v="6499.2"/>
    <n v="87739.199999999997"/>
  </r>
  <r>
    <x v="0"/>
    <n v="1"/>
    <s v="TVG-0623"/>
    <s v="0623"/>
    <x v="24"/>
    <s v="Umbria"/>
    <x v="7"/>
    <x v="12"/>
    <x v="5"/>
    <s v="3000"/>
    <s v="Medium"/>
    <x v="12"/>
    <n v="296"/>
    <s v="Giuseppe Favari"/>
    <n v="0.03"/>
    <n v="35520"/>
    <n v="1065.5999999999999"/>
    <n v="36585.599999999999"/>
  </r>
  <r>
    <x v="0"/>
    <n v="1"/>
    <s v="TVG-0624"/>
    <s v="0624"/>
    <x v="24"/>
    <s v="Umbria"/>
    <x v="7"/>
    <x v="12"/>
    <x v="5"/>
    <s v="3000"/>
    <s v="Medium"/>
    <x v="12"/>
    <n v="612"/>
    <s v="Fabo Girgentini"/>
    <n v="0.03"/>
    <n v="73440"/>
    <n v="2203.1999999999998"/>
    <n v="75643.199999999997"/>
  </r>
  <r>
    <x v="0"/>
    <n v="1"/>
    <s v="TVG-0625"/>
    <s v="0625"/>
    <x v="24"/>
    <s v="Umbria"/>
    <x v="7"/>
    <x v="12"/>
    <x v="5"/>
    <s v="3000"/>
    <s v="Medium"/>
    <x v="12"/>
    <n v="105"/>
    <s v="Marco Rossi"/>
    <n v="7.4999999999999997E-2"/>
    <n v="12600"/>
    <n v="945"/>
    <n v="13545"/>
  </r>
  <r>
    <x v="0"/>
    <n v="1"/>
    <s v="TVG-0626"/>
    <s v="0626"/>
    <x v="24"/>
    <s v="Umbria"/>
    <x v="7"/>
    <x v="13"/>
    <x v="5"/>
    <s v="3000"/>
    <s v="Plus"/>
    <x v="2"/>
    <n v="745"/>
    <s v="Lorenzo Von Matterhorn "/>
    <n v="0.05"/>
    <n v="96850"/>
    <n v="4842.5"/>
    <n v="101692.5"/>
  </r>
  <r>
    <x v="0"/>
    <n v="1"/>
    <s v="TVG-0627"/>
    <s v="0627"/>
    <x v="24"/>
    <s v="Umbria"/>
    <x v="7"/>
    <x v="13"/>
    <x v="5"/>
    <s v="3000"/>
    <s v="Plus"/>
    <x v="2"/>
    <n v="864"/>
    <s v="Fabo Girgentini"/>
    <n v="0.03"/>
    <n v="112320"/>
    <n v="3369.6"/>
    <n v="115689.60000000001"/>
  </r>
  <r>
    <x v="0"/>
    <n v="1"/>
    <s v="TVG-0628"/>
    <s v="0628"/>
    <x v="24"/>
    <s v="Umbria"/>
    <x v="7"/>
    <x v="13"/>
    <x v="5"/>
    <s v="3000"/>
    <s v="Plus"/>
    <x v="2"/>
    <n v="409"/>
    <s v="Marco Rossi"/>
    <n v="7.4999999999999997E-2"/>
    <n v="53170"/>
    <n v="3987.75"/>
    <n v="57157.75"/>
  </r>
  <r>
    <x v="0"/>
    <n v="1"/>
    <s v="TVG-0629"/>
    <s v="0629"/>
    <x v="24"/>
    <s v="Umbria"/>
    <x v="7"/>
    <x v="13"/>
    <x v="5"/>
    <s v="3000"/>
    <s v="Plus"/>
    <x v="2"/>
    <n v="704"/>
    <s v="Lalerio Vundini"/>
    <n v="0.05"/>
    <n v="91520"/>
    <n v="4576"/>
    <n v="96096"/>
  </r>
  <r>
    <x v="0"/>
    <n v="1"/>
    <s v="TVG-0630"/>
    <s v="0630"/>
    <x v="25"/>
    <s v="Umbria"/>
    <x v="5"/>
    <x v="17"/>
    <x v="7"/>
    <s v="2000"/>
    <s v="Medium"/>
    <x v="15"/>
    <n v="781"/>
    <s v="Lalerio Vundini"/>
    <n v="0.05"/>
    <n v="156200"/>
    <n v="7810"/>
    <n v="164010"/>
  </r>
  <r>
    <x v="0"/>
    <n v="1"/>
    <s v="TVG-0631"/>
    <s v="0631"/>
    <x v="25"/>
    <s v="Umbria"/>
    <x v="5"/>
    <x v="0"/>
    <x v="0"/>
    <s v="5000"/>
    <s v="Medium"/>
    <x v="0"/>
    <n v="493"/>
    <s v="Lalerio Vundini"/>
    <n v="0.05"/>
    <n v="73950"/>
    <n v="3697.5"/>
    <n v="77647.5"/>
  </r>
  <r>
    <x v="0"/>
    <n v="1"/>
    <s v="TVG-0632"/>
    <s v="0632"/>
    <x v="25"/>
    <s v="Umbria"/>
    <x v="5"/>
    <x v="19"/>
    <x v="7"/>
    <s v="4000"/>
    <s v="Plus"/>
    <x v="16"/>
    <n v="687"/>
    <s v="Lalerio Vundini"/>
    <n v="0.05"/>
    <n v="164880"/>
    <n v="8244"/>
    <n v="173124"/>
  </r>
  <r>
    <x v="0"/>
    <n v="1"/>
    <s v="TVG-0633"/>
    <s v="0633"/>
    <x v="25"/>
    <s v="Umbria"/>
    <x v="5"/>
    <x v="3"/>
    <x v="0"/>
    <s v="3000"/>
    <s v="Plus"/>
    <x v="3"/>
    <n v="531"/>
    <s v="Lalerio Vundini"/>
    <n v="0.05"/>
    <n v="76995"/>
    <n v="3849.75"/>
    <n v="80844.75"/>
  </r>
  <r>
    <x v="0"/>
    <n v="1"/>
    <s v="TVG-0634"/>
    <s v="0634"/>
    <x v="25"/>
    <s v="Umbria"/>
    <x v="5"/>
    <x v="6"/>
    <x v="2"/>
    <s v="2500"/>
    <s v="Plus"/>
    <x v="6"/>
    <n v="885"/>
    <s v="Lalerio Vundini"/>
    <n v="0.05"/>
    <n v="194700"/>
    <n v="9735"/>
    <n v="204435"/>
  </r>
  <r>
    <x v="0"/>
    <n v="1"/>
    <s v="TVG-0635"/>
    <s v="0635"/>
    <x v="25"/>
    <s v="Umbria"/>
    <x v="5"/>
    <x v="10"/>
    <x v="3"/>
    <s v="7500"/>
    <s v="Premium"/>
    <x v="10"/>
    <n v="108"/>
    <s v="Lalerio Vundini"/>
    <n v="0.05"/>
    <n v="19440"/>
    <n v="972"/>
    <n v="20412"/>
  </r>
  <r>
    <x v="0"/>
    <n v="1"/>
    <s v="TVG-0636"/>
    <s v="0636"/>
    <x v="25"/>
    <s v="Umbria"/>
    <x v="5"/>
    <x v="15"/>
    <x v="6"/>
    <s v="1000"/>
    <s v="Silver"/>
    <x v="14"/>
    <n v="69"/>
    <s v="Lalerio Vundini"/>
    <n v="0.05"/>
    <n v="26910"/>
    <n v="1345.5"/>
    <n v="28255.5"/>
  </r>
  <r>
    <x v="0"/>
    <n v="1"/>
    <s v="TVG-0637"/>
    <s v="0637"/>
    <x v="25"/>
    <s v="Umbria"/>
    <x v="5"/>
    <x v="12"/>
    <x v="5"/>
    <s v="3000"/>
    <s v="Medium"/>
    <x v="12"/>
    <n v="32"/>
    <s v="Lalerio Vundini"/>
    <n v="0.05"/>
    <n v="3840"/>
    <n v="192"/>
    <n v="4032"/>
  </r>
  <r>
    <x v="0"/>
    <n v="1"/>
    <s v="TVG-0638"/>
    <s v="0638"/>
    <x v="26"/>
    <s v="Umbria"/>
    <x v="6"/>
    <x v="18"/>
    <x v="7"/>
    <s v="3000"/>
    <s v="Medium"/>
    <x v="6"/>
    <n v="877"/>
    <s v="Lalerio Vundini"/>
    <n v="0.05"/>
    <n v="192940"/>
    <n v="9647"/>
    <n v="202587"/>
  </r>
  <r>
    <x v="0"/>
    <n v="1"/>
    <s v="TVG-0639"/>
    <s v="0639"/>
    <x v="26"/>
    <s v="Umbria"/>
    <x v="6"/>
    <x v="14"/>
    <x v="6"/>
    <s v="2500"/>
    <s v="Gold"/>
    <x v="13"/>
    <n v="61"/>
    <s v="Fabo Girgentini"/>
    <n v="0.03"/>
    <n v="30500"/>
    <n v="915"/>
    <n v="31415"/>
  </r>
  <r>
    <x v="0"/>
    <n v="1"/>
    <s v="TVG-0640"/>
    <s v="0640"/>
    <x v="26"/>
    <s v="Umbria"/>
    <x v="6"/>
    <x v="14"/>
    <x v="6"/>
    <s v="2500"/>
    <s v="Gold"/>
    <x v="13"/>
    <n v="682"/>
    <s v="Marco Rossi"/>
    <n v="7.4999999999999997E-2"/>
    <n v="341000"/>
    <n v="25575"/>
    <n v="366575"/>
  </r>
  <r>
    <x v="0"/>
    <n v="1"/>
    <s v="TVG-0641"/>
    <s v="0641"/>
    <x v="26"/>
    <s v="Umbria"/>
    <x v="6"/>
    <x v="14"/>
    <x v="6"/>
    <s v="2500"/>
    <s v="Gold"/>
    <x v="13"/>
    <n v="995"/>
    <s v="Lalerio Vundini"/>
    <n v="0.05"/>
    <n v="497500"/>
    <n v="24875"/>
    <n v="522375"/>
  </r>
  <r>
    <x v="0"/>
    <n v="1"/>
    <s v="TVG-0642"/>
    <s v="0642"/>
    <x v="26"/>
    <s v="Umbria"/>
    <x v="6"/>
    <x v="17"/>
    <x v="7"/>
    <s v="2000"/>
    <s v="Medium"/>
    <x v="15"/>
    <n v="219"/>
    <s v="Lalerio Vundini"/>
    <n v="0.05"/>
    <n v="43800"/>
    <n v="2190"/>
    <n v="45990"/>
  </r>
  <r>
    <x v="0"/>
    <n v="1"/>
    <s v="TVG-0643"/>
    <s v="0643"/>
    <x v="26"/>
    <s v="Umbria"/>
    <x v="6"/>
    <x v="0"/>
    <x v="0"/>
    <s v="5000"/>
    <s v="Medium"/>
    <x v="0"/>
    <n v="338"/>
    <s v="Marco Rossi"/>
    <n v="7.4999999999999997E-2"/>
    <n v="50700"/>
    <n v="3802.5"/>
    <n v="54502.5"/>
  </r>
  <r>
    <x v="0"/>
    <n v="1"/>
    <s v="TVG-0644"/>
    <s v="0644"/>
    <x v="26"/>
    <s v="Umbria"/>
    <x v="6"/>
    <x v="0"/>
    <x v="0"/>
    <s v="5000"/>
    <s v="Medium"/>
    <x v="0"/>
    <n v="629"/>
    <s v="Lalerio Vundini"/>
    <n v="0.05"/>
    <n v="94350"/>
    <n v="4717.5"/>
    <n v="99067.5"/>
  </r>
  <r>
    <x v="0"/>
    <n v="1"/>
    <s v="TVG-0645"/>
    <s v="0645"/>
    <x v="26"/>
    <s v="Umbria"/>
    <x v="6"/>
    <x v="19"/>
    <x v="7"/>
    <s v="4000"/>
    <s v="Plus"/>
    <x v="16"/>
    <n v="640"/>
    <s v="Fabo Girgentini"/>
    <n v="0.03"/>
    <n v="153600"/>
    <n v="4608"/>
    <n v="158208"/>
  </r>
  <r>
    <x v="0"/>
    <n v="1"/>
    <s v="TVG-0646"/>
    <s v="0646"/>
    <x v="26"/>
    <s v="Umbria"/>
    <x v="6"/>
    <x v="19"/>
    <x v="7"/>
    <s v="4000"/>
    <s v="Plus"/>
    <x v="16"/>
    <n v="405"/>
    <s v="Lalerio Vundini"/>
    <n v="0.05"/>
    <n v="97200"/>
    <n v="4860"/>
    <n v="102060"/>
  </r>
  <r>
    <x v="0"/>
    <n v="1"/>
    <s v="TVG-0647"/>
    <s v="0647"/>
    <x v="26"/>
    <s v="Umbria"/>
    <x v="6"/>
    <x v="2"/>
    <x v="0"/>
    <s v="2500"/>
    <s v="Plus"/>
    <x v="2"/>
    <n v="463"/>
    <s v="Fabo Girgentini"/>
    <n v="0.03"/>
    <n v="60190"/>
    <n v="1805.7"/>
    <n v="61995.7"/>
  </r>
  <r>
    <x v="0"/>
    <n v="1"/>
    <s v="TVG-0648"/>
    <s v="0648"/>
    <x v="26"/>
    <s v="Umbria"/>
    <x v="6"/>
    <x v="2"/>
    <x v="0"/>
    <s v="2500"/>
    <s v="Plus"/>
    <x v="2"/>
    <n v="616"/>
    <s v="Marco Rossi"/>
    <n v="7.4999999999999997E-2"/>
    <n v="80080"/>
    <n v="6006"/>
    <n v="86086"/>
  </r>
  <r>
    <x v="0"/>
    <n v="1"/>
    <s v="TVG-0649"/>
    <s v="0649"/>
    <x v="26"/>
    <s v="Umbria"/>
    <x v="6"/>
    <x v="3"/>
    <x v="0"/>
    <s v="3000"/>
    <s v="Plus"/>
    <x v="3"/>
    <n v="825"/>
    <s v="Fabo Girgentini"/>
    <n v="0.03"/>
    <n v="119625"/>
    <n v="3588.75"/>
    <n v="123213.75"/>
  </r>
  <r>
    <x v="0"/>
    <n v="1"/>
    <s v="TVG-0650"/>
    <s v="0650"/>
    <x v="26"/>
    <s v="Umbria"/>
    <x v="6"/>
    <x v="3"/>
    <x v="0"/>
    <s v="3000"/>
    <s v="Plus"/>
    <x v="3"/>
    <n v="814"/>
    <s v="Marco Rossi"/>
    <n v="7.4999999999999997E-2"/>
    <n v="118030"/>
    <n v="8852.25"/>
    <n v="126882.25"/>
  </r>
  <r>
    <x v="0"/>
    <n v="1"/>
    <s v="TVG-0651"/>
    <s v="0651"/>
    <x v="26"/>
    <s v="Umbria"/>
    <x v="6"/>
    <x v="3"/>
    <x v="0"/>
    <s v="3000"/>
    <s v="Plus"/>
    <x v="3"/>
    <n v="628"/>
    <s v="Lalerio Vundini"/>
    <n v="0.05"/>
    <n v="91060"/>
    <n v="4553"/>
    <n v="95613"/>
  </r>
  <r>
    <x v="0"/>
    <n v="1"/>
    <s v="TVG-0652"/>
    <s v="0652"/>
    <x v="26"/>
    <s v="Umbria"/>
    <x v="6"/>
    <x v="5"/>
    <x v="1"/>
    <s v="5000"/>
    <s v=""/>
    <x v="5"/>
    <n v="821"/>
    <s v="Marco Rossi"/>
    <n v="7.4999999999999997E-2"/>
    <n v="61575"/>
    <n v="4618.125"/>
    <n v="66193.125"/>
  </r>
  <r>
    <x v="0"/>
    <n v="1"/>
    <s v="TVG-0653"/>
    <s v="0653"/>
    <x v="26"/>
    <s v="Umbria"/>
    <x v="6"/>
    <x v="6"/>
    <x v="2"/>
    <s v="2500"/>
    <s v="Plus"/>
    <x v="6"/>
    <n v="695"/>
    <s v="Fabo Girgentini"/>
    <n v="0.03"/>
    <n v="152900"/>
    <n v="4587"/>
    <n v="157487"/>
  </r>
  <r>
    <x v="0"/>
    <n v="1"/>
    <s v="TVG-0654"/>
    <s v="0654"/>
    <x v="26"/>
    <s v="Umbria"/>
    <x v="6"/>
    <x v="6"/>
    <x v="2"/>
    <s v="2500"/>
    <s v="Plus"/>
    <x v="6"/>
    <n v="376"/>
    <s v="Marco Rossi"/>
    <n v="7.4999999999999997E-2"/>
    <n v="82720"/>
    <n v="6204"/>
    <n v="88924"/>
  </r>
  <r>
    <x v="0"/>
    <n v="1"/>
    <s v="TVG-0655"/>
    <s v="0655"/>
    <x v="26"/>
    <s v="Umbria"/>
    <x v="6"/>
    <x v="6"/>
    <x v="2"/>
    <s v="2500"/>
    <s v="Plus"/>
    <x v="6"/>
    <n v="846"/>
    <s v="Lalerio Vundini"/>
    <n v="0.05"/>
    <n v="186120"/>
    <n v="9306"/>
    <n v="195426"/>
  </r>
  <r>
    <x v="0"/>
    <n v="1"/>
    <s v="TVG-0656"/>
    <s v="0656"/>
    <x v="26"/>
    <s v="Umbria"/>
    <x v="6"/>
    <x v="7"/>
    <x v="2"/>
    <s v="2500"/>
    <s v="Medium"/>
    <x v="7"/>
    <n v="817"/>
    <s v="Fabo Girgentini"/>
    <n v="0.03"/>
    <n v="171570"/>
    <n v="5147.0999999999995"/>
    <n v="176717.1"/>
  </r>
  <r>
    <x v="0"/>
    <n v="1"/>
    <s v="TVG-0657"/>
    <s v="0657"/>
    <x v="26"/>
    <s v="Umbria"/>
    <x v="6"/>
    <x v="7"/>
    <x v="2"/>
    <s v="2500"/>
    <s v="Medium"/>
    <x v="7"/>
    <n v="387"/>
    <s v="Marco Rossi"/>
    <n v="7.4999999999999997E-2"/>
    <n v="81270"/>
    <n v="6095.25"/>
    <n v="87365.25"/>
  </r>
  <r>
    <x v="0"/>
    <n v="1"/>
    <s v="TVG-0658"/>
    <s v="0658"/>
    <x v="26"/>
    <s v="Umbria"/>
    <x v="6"/>
    <x v="9"/>
    <x v="2"/>
    <s v="1121"/>
    <s v="Gold"/>
    <x v="9"/>
    <n v="397"/>
    <s v="Lalerio Vundini"/>
    <n v="0.05"/>
    <n v="91310"/>
    <n v="4565.5"/>
    <n v="95875.5"/>
  </r>
  <r>
    <x v="0"/>
    <n v="1"/>
    <s v="TVG-0659"/>
    <s v="0659"/>
    <x v="26"/>
    <s v="Umbria"/>
    <x v="6"/>
    <x v="23"/>
    <x v="7"/>
    <s v="8000"/>
    <s v="Premium"/>
    <x v="19"/>
    <n v="91"/>
    <s v="Lalerio Vundini"/>
    <n v="0.05"/>
    <n v="60970"/>
    <n v="3048.5"/>
    <n v="64018.5"/>
  </r>
  <r>
    <x v="0"/>
    <n v="1"/>
    <s v="TVG-0660"/>
    <s v="0660"/>
    <x v="26"/>
    <s v="Umbria"/>
    <x v="6"/>
    <x v="10"/>
    <x v="3"/>
    <s v="7500"/>
    <s v="Premium"/>
    <x v="10"/>
    <n v="483"/>
    <s v="Marco Rossi"/>
    <n v="7.4999999999999997E-2"/>
    <n v="86940"/>
    <n v="6520.5"/>
    <n v="93460.5"/>
  </r>
  <r>
    <x v="0"/>
    <n v="1"/>
    <s v="TVG-0661"/>
    <s v="0661"/>
    <x v="26"/>
    <s v="Umbria"/>
    <x v="6"/>
    <x v="10"/>
    <x v="3"/>
    <s v="7500"/>
    <s v="Premium"/>
    <x v="10"/>
    <n v="154"/>
    <s v="Lalerio Vundini"/>
    <n v="0.05"/>
    <n v="27720"/>
    <n v="1386"/>
    <n v="29106"/>
  </r>
  <r>
    <x v="0"/>
    <n v="1"/>
    <s v="TVG-0662"/>
    <s v="0662"/>
    <x v="26"/>
    <s v="Umbria"/>
    <x v="6"/>
    <x v="15"/>
    <x v="6"/>
    <s v="1000"/>
    <s v="Silver"/>
    <x v="14"/>
    <n v="473"/>
    <s v="Lalerio Vundini"/>
    <n v="0.05"/>
    <n v="184470"/>
    <n v="9223.5"/>
    <n v="193693.5"/>
  </r>
  <r>
    <x v="0"/>
    <n v="1"/>
    <s v="TVG-0663"/>
    <s v="0663"/>
    <x v="26"/>
    <s v="Umbria"/>
    <x v="6"/>
    <x v="11"/>
    <x v="4"/>
    <s v="5000"/>
    <s v=""/>
    <x v="11"/>
    <n v="533"/>
    <s v="Fabo Girgentini"/>
    <n v="0.03"/>
    <n v="74620"/>
    <n v="2238.6"/>
    <n v="76858.600000000006"/>
  </r>
  <r>
    <x v="0"/>
    <n v="1"/>
    <s v="TVG-0664"/>
    <s v="0664"/>
    <x v="26"/>
    <s v="Umbria"/>
    <x v="6"/>
    <x v="16"/>
    <x v="7"/>
    <s v="1000"/>
    <s v=""/>
    <x v="0"/>
    <n v="833"/>
    <s v="Marco Rossi"/>
    <n v="7.4999999999999997E-2"/>
    <n v="124950"/>
    <n v="9371.25"/>
    <n v="134321.25"/>
  </r>
  <r>
    <x v="0"/>
    <n v="1"/>
    <s v="TVG-0665"/>
    <s v="0665"/>
    <x v="26"/>
    <s v="Umbria"/>
    <x v="6"/>
    <x v="16"/>
    <x v="7"/>
    <s v="1000"/>
    <s v=""/>
    <x v="0"/>
    <n v="775"/>
    <s v="Lalerio Vundini"/>
    <n v="0.05"/>
    <n v="116250"/>
    <n v="5812.5"/>
    <n v="122062.5"/>
  </r>
  <r>
    <x v="0"/>
    <n v="1"/>
    <s v="TVG-0666"/>
    <s v="0666"/>
    <x v="26"/>
    <s v="Umbria"/>
    <x v="6"/>
    <x v="12"/>
    <x v="5"/>
    <s v="3000"/>
    <s v="Medium"/>
    <x v="12"/>
    <n v="601"/>
    <s v="Fabo Girgentini"/>
    <n v="0.03"/>
    <n v="72120"/>
    <n v="2163.6"/>
    <n v="74283.600000000006"/>
  </r>
  <r>
    <x v="0"/>
    <n v="1"/>
    <s v="TVG-0667"/>
    <s v="0667"/>
    <x v="26"/>
    <s v="Umbria"/>
    <x v="6"/>
    <x v="12"/>
    <x v="5"/>
    <s v="3000"/>
    <s v="Medium"/>
    <x v="12"/>
    <n v="928"/>
    <s v="Marco Rossi"/>
    <n v="7.4999999999999997E-2"/>
    <n v="111360"/>
    <n v="8352"/>
    <n v="119712"/>
  </r>
  <r>
    <x v="0"/>
    <n v="1"/>
    <s v="TVG-0668"/>
    <s v="0668"/>
    <x v="26"/>
    <s v="Umbria"/>
    <x v="6"/>
    <x v="12"/>
    <x v="5"/>
    <s v="3000"/>
    <s v="Medium"/>
    <x v="12"/>
    <n v="583"/>
    <s v="Lalerio Vundini"/>
    <n v="0.05"/>
    <n v="69960"/>
    <n v="3498"/>
    <n v="73458"/>
  </r>
  <r>
    <x v="0"/>
    <n v="1"/>
    <s v="TVG-0669"/>
    <s v="0669"/>
    <x v="26"/>
    <s v="Umbria"/>
    <x v="6"/>
    <x v="13"/>
    <x v="5"/>
    <s v="3000"/>
    <s v="Plus"/>
    <x v="2"/>
    <n v="842"/>
    <s v="Marco Rossi"/>
    <n v="7.4999999999999997E-2"/>
    <n v="109460"/>
    <n v="8209.5"/>
    <n v="117669.5"/>
  </r>
  <r>
    <x v="0"/>
    <n v="1"/>
    <s v="TVG-0670"/>
    <s v="0670"/>
    <x v="27"/>
    <s v="Veneto"/>
    <x v="0"/>
    <x v="14"/>
    <x v="6"/>
    <s v="2500"/>
    <s v="Gold"/>
    <x v="13"/>
    <n v="762"/>
    <s v="Olivia Gusso"/>
    <n v="0.05"/>
    <n v="381000"/>
    <n v="19050"/>
    <n v="400050"/>
  </r>
  <r>
    <x v="0"/>
    <n v="1"/>
    <s v="TVG-0671"/>
    <s v="0671"/>
    <x v="27"/>
    <s v="Veneto"/>
    <x v="0"/>
    <x v="14"/>
    <x v="6"/>
    <s v="2500"/>
    <s v="Gold"/>
    <x v="13"/>
    <n v="413"/>
    <s v="Lorenzo Von Matterhorn "/>
    <n v="0.05"/>
    <n v="206500"/>
    <n v="10325"/>
    <n v="216825"/>
  </r>
  <r>
    <x v="0"/>
    <n v="1"/>
    <s v="TVG-0672"/>
    <s v="0672"/>
    <x v="27"/>
    <s v="Veneto"/>
    <x v="0"/>
    <x v="0"/>
    <x v="0"/>
    <s v="5000"/>
    <s v="Medium"/>
    <x v="0"/>
    <n v="39"/>
    <s v="Lorenzo Von Matterhorn "/>
    <n v="0.05"/>
    <n v="5850"/>
    <n v="292.5"/>
    <n v="6142.5"/>
  </r>
  <r>
    <x v="0"/>
    <n v="1"/>
    <s v="TVG-0673"/>
    <s v="0673"/>
    <x v="27"/>
    <s v="Veneto"/>
    <x v="0"/>
    <x v="0"/>
    <x v="0"/>
    <s v="5000"/>
    <s v="Medium"/>
    <x v="0"/>
    <n v="300"/>
    <s v="Roberto Falcucci"/>
    <n v="0.08"/>
    <n v="45000"/>
    <n v="3600"/>
    <n v="48600"/>
  </r>
  <r>
    <x v="0"/>
    <n v="1"/>
    <s v="TVG-0674"/>
    <s v="0674"/>
    <x v="27"/>
    <s v="Veneto"/>
    <x v="0"/>
    <x v="0"/>
    <x v="0"/>
    <s v="5000"/>
    <s v="Medium"/>
    <x v="0"/>
    <n v="588"/>
    <s v="Fabo Girgentini"/>
    <n v="0.03"/>
    <n v="88200"/>
    <n v="2646"/>
    <n v="90846"/>
  </r>
  <r>
    <x v="0"/>
    <n v="1"/>
    <s v="TVG-0675"/>
    <s v="0675"/>
    <x v="27"/>
    <s v="Veneto"/>
    <x v="0"/>
    <x v="0"/>
    <x v="0"/>
    <s v="5000"/>
    <s v="Medium"/>
    <x v="0"/>
    <n v="549"/>
    <s v="Marco Rossi"/>
    <n v="7.4999999999999997E-2"/>
    <n v="82350"/>
    <n v="6176.25"/>
    <n v="88526.25"/>
  </r>
  <r>
    <x v="0"/>
    <n v="1"/>
    <s v="TVG-0676"/>
    <s v="0676"/>
    <x v="27"/>
    <s v="Veneto"/>
    <x v="0"/>
    <x v="19"/>
    <x v="7"/>
    <s v="4000"/>
    <s v="Plus"/>
    <x v="16"/>
    <n v="573"/>
    <s v="Federica Meni"/>
    <n v="0.04"/>
    <n v="137520"/>
    <n v="5500.8"/>
    <n v="143020.79999999999"/>
  </r>
  <r>
    <x v="0"/>
    <n v="1"/>
    <s v="TVG-0677"/>
    <s v="0677"/>
    <x v="27"/>
    <s v="Veneto"/>
    <x v="0"/>
    <x v="1"/>
    <x v="0"/>
    <s v="5000"/>
    <s v="Plus"/>
    <x v="1"/>
    <n v="887"/>
    <s v="Federica Meni"/>
    <n v="0.04"/>
    <n v="155225"/>
    <n v="6209"/>
    <n v="161434"/>
  </r>
  <r>
    <x v="0"/>
    <n v="1"/>
    <s v="TVG-0678"/>
    <s v="0678"/>
    <x v="27"/>
    <s v="Veneto"/>
    <x v="0"/>
    <x v="1"/>
    <x v="0"/>
    <s v="5000"/>
    <s v="Plus"/>
    <x v="1"/>
    <n v="680"/>
    <s v="Giuseppe Favari"/>
    <n v="0.03"/>
    <n v="119000"/>
    <n v="3570"/>
    <n v="122570"/>
  </r>
  <r>
    <x v="0"/>
    <n v="1"/>
    <s v="TVG-0679"/>
    <s v="0679"/>
    <x v="27"/>
    <s v="Veneto"/>
    <x v="0"/>
    <x v="3"/>
    <x v="0"/>
    <s v="3000"/>
    <s v="Plus"/>
    <x v="3"/>
    <n v="791"/>
    <s v="Olivia Gusso"/>
    <n v="0.05"/>
    <n v="114695"/>
    <n v="5734.75"/>
    <n v="120429.75"/>
  </r>
  <r>
    <x v="0"/>
    <n v="1"/>
    <s v="TVG-0680"/>
    <s v="0680"/>
    <x v="27"/>
    <s v="Veneto"/>
    <x v="0"/>
    <x v="3"/>
    <x v="0"/>
    <s v="3000"/>
    <s v="Plus"/>
    <x v="3"/>
    <n v="876"/>
    <s v="Lorenzo Von Matterhorn "/>
    <n v="0.05"/>
    <n v="127020"/>
    <n v="6351"/>
    <n v="133371"/>
  </r>
  <r>
    <x v="0"/>
    <n v="1"/>
    <s v="TVG-0681"/>
    <s v="0681"/>
    <x v="27"/>
    <s v="Veneto"/>
    <x v="0"/>
    <x v="3"/>
    <x v="0"/>
    <s v="3000"/>
    <s v="Plus"/>
    <x v="3"/>
    <n v="87"/>
    <s v="Federica Meni"/>
    <n v="0.04"/>
    <n v="12615"/>
    <n v="504.6"/>
    <n v="13119.6"/>
  </r>
  <r>
    <x v="0"/>
    <n v="1"/>
    <s v="TVG-0682"/>
    <s v="0682"/>
    <x v="27"/>
    <s v="Veneto"/>
    <x v="0"/>
    <x v="3"/>
    <x v="0"/>
    <s v="3000"/>
    <s v="Plus"/>
    <x v="3"/>
    <n v="866"/>
    <s v="Roberto Falcucci"/>
    <n v="0.08"/>
    <n v="125570"/>
    <n v="10045.6"/>
    <n v="135615.6"/>
  </r>
  <r>
    <x v="0"/>
    <n v="1"/>
    <s v="TVG-0683"/>
    <s v="0683"/>
    <x v="27"/>
    <s v="Veneto"/>
    <x v="0"/>
    <x v="3"/>
    <x v="0"/>
    <s v="3000"/>
    <s v="Plus"/>
    <x v="3"/>
    <n v="311"/>
    <s v="Giuseppe Favari"/>
    <n v="0.03"/>
    <n v="45095"/>
    <n v="1352.85"/>
    <n v="46447.85"/>
  </r>
  <r>
    <x v="0"/>
    <n v="1"/>
    <s v="TVG-0684"/>
    <s v="0684"/>
    <x v="27"/>
    <s v="Veneto"/>
    <x v="0"/>
    <x v="3"/>
    <x v="0"/>
    <s v="3000"/>
    <s v="Plus"/>
    <x v="3"/>
    <n v="517"/>
    <s v="Fabo Girgentini"/>
    <n v="0.03"/>
    <n v="74965"/>
    <n v="2248.9499999999998"/>
    <n v="77213.95"/>
  </r>
  <r>
    <x v="0"/>
    <n v="1"/>
    <s v="TVG-0685"/>
    <s v="0685"/>
    <x v="27"/>
    <s v="Veneto"/>
    <x v="0"/>
    <x v="3"/>
    <x v="0"/>
    <s v="3000"/>
    <s v="Plus"/>
    <x v="3"/>
    <n v="396"/>
    <s v="Marco Rossi"/>
    <n v="7.4999999999999997E-2"/>
    <n v="57420"/>
    <n v="4306.5"/>
    <n v="61726.5"/>
  </r>
  <r>
    <x v="0"/>
    <n v="1"/>
    <s v="TVG-0686"/>
    <s v="0686"/>
    <x v="27"/>
    <s v="Veneto"/>
    <x v="0"/>
    <x v="6"/>
    <x v="2"/>
    <s v="2500"/>
    <s v="Plus"/>
    <x v="6"/>
    <n v="403"/>
    <s v="Federica Meni"/>
    <n v="0.04"/>
    <n v="88660"/>
    <n v="3546.4"/>
    <n v="92206.399999999994"/>
  </r>
  <r>
    <x v="0"/>
    <n v="1"/>
    <s v="TVG-0687"/>
    <s v="0687"/>
    <x v="27"/>
    <s v="Veneto"/>
    <x v="0"/>
    <x v="6"/>
    <x v="2"/>
    <s v="2500"/>
    <s v="Plus"/>
    <x v="6"/>
    <n v="685"/>
    <s v="Roberto Falcucci"/>
    <n v="0.08"/>
    <n v="150700"/>
    <n v="12056"/>
    <n v="162756"/>
  </r>
  <r>
    <x v="0"/>
    <n v="1"/>
    <s v="TVG-0688"/>
    <s v="0688"/>
    <x v="27"/>
    <s v="Veneto"/>
    <x v="0"/>
    <x v="6"/>
    <x v="2"/>
    <s v="2500"/>
    <s v="Plus"/>
    <x v="6"/>
    <n v="33"/>
    <s v="Giuseppe Favari"/>
    <n v="0.03"/>
    <n v="7260"/>
    <n v="217.79999999999998"/>
    <n v="7477.8"/>
  </r>
  <r>
    <x v="0"/>
    <n v="1"/>
    <s v="TVG-0689"/>
    <s v="0689"/>
    <x v="27"/>
    <s v="Veneto"/>
    <x v="0"/>
    <x v="20"/>
    <x v="7"/>
    <s v="5000"/>
    <s v="Silver"/>
    <x v="17"/>
    <n v="63"/>
    <s v="Olivia Gusso"/>
    <n v="0.05"/>
    <n v="18900"/>
    <n v="945"/>
    <n v="19845"/>
  </r>
  <r>
    <x v="0"/>
    <n v="1"/>
    <s v="TVG-0690"/>
    <s v="0690"/>
    <x v="27"/>
    <s v="Veneto"/>
    <x v="0"/>
    <x v="8"/>
    <x v="2"/>
    <s v="5000"/>
    <s v=""/>
    <x v="8"/>
    <n v="871"/>
    <s v="Olivia Gusso"/>
    <n v="0.05"/>
    <n v="217750"/>
    <n v="10887.5"/>
    <n v="228637.5"/>
  </r>
  <r>
    <x v="0"/>
    <n v="1"/>
    <s v="TVG-0691"/>
    <s v="0691"/>
    <x v="27"/>
    <s v="Veneto"/>
    <x v="0"/>
    <x v="8"/>
    <x v="2"/>
    <s v="5000"/>
    <s v=""/>
    <x v="8"/>
    <n v="471"/>
    <s v="Giuseppe Favari"/>
    <n v="0.03"/>
    <n v="117750"/>
    <n v="3532.5"/>
    <n v="121282.5"/>
  </r>
  <r>
    <x v="0"/>
    <n v="1"/>
    <s v="TVG-0692"/>
    <s v="0692"/>
    <x v="27"/>
    <s v="Veneto"/>
    <x v="0"/>
    <x v="11"/>
    <x v="4"/>
    <s v="5000"/>
    <s v=""/>
    <x v="11"/>
    <n v="446"/>
    <s v="Olivia Gusso"/>
    <n v="0.05"/>
    <n v="62440"/>
    <n v="3122"/>
    <n v="65562"/>
  </r>
  <r>
    <x v="0"/>
    <n v="1"/>
    <s v="TVG-0693"/>
    <s v="0693"/>
    <x v="27"/>
    <s v="Veneto"/>
    <x v="0"/>
    <x v="11"/>
    <x v="4"/>
    <s v="5000"/>
    <s v=""/>
    <x v="11"/>
    <n v="349"/>
    <s v="Lorenzo Von Matterhorn "/>
    <n v="0.05"/>
    <n v="48860"/>
    <n v="2443"/>
    <n v="51303"/>
  </r>
  <r>
    <x v="0"/>
    <n v="1"/>
    <s v="TVG-0694"/>
    <s v="0694"/>
    <x v="27"/>
    <s v="Veneto"/>
    <x v="0"/>
    <x v="11"/>
    <x v="4"/>
    <s v="5000"/>
    <s v=""/>
    <x v="11"/>
    <n v="555"/>
    <s v="Federica Meni"/>
    <n v="0.04"/>
    <n v="77700"/>
    <n v="3108"/>
    <n v="80808"/>
  </r>
  <r>
    <x v="0"/>
    <n v="1"/>
    <s v="TVG-0695"/>
    <s v="0695"/>
    <x v="27"/>
    <s v="Veneto"/>
    <x v="0"/>
    <x v="11"/>
    <x v="4"/>
    <s v="5000"/>
    <s v=""/>
    <x v="11"/>
    <n v="993"/>
    <s v="Giuseppe Favari"/>
    <n v="0.03"/>
    <n v="139020"/>
    <n v="4170.5999999999995"/>
    <n v="143190.6"/>
  </r>
  <r>
    <x v="0"/>
    <n v="1"/>
    <s v="TVG-0696"/>
    <s v="0696"/>
    <x v="27"/>
    <s v="Veneto"/>
    <x v="0"/>
    <x v="11"/>
    <x v="4"/>
    <s v="5000"/>
    <s v=""/>
    <x v="11"/>
    <n v="897"/>
    <s v="Marco Rossi"/>
    <n v="7.4999999999999997E-2"/>
    <n v="125580"/>
    <n v="9418.5"/>
    <n v="134998.5"/>
  </r>
  <r>
    <x v="0"/>
    <n v="1"/>
    <s v="TVG-0697"/>
    <s v="0697"/>
    <x v="27"/>
    <s v="Veneto"/>
    <x v="0"/>
    <x v="12"/>
    <x v="5"/>
    <s v="3000"/>
    <s v="Medium"/>
    <x v="12"/>
    <n v="534"/>
    <s v="Lorenzo Von Matterhorn "/>
    <n v="0.05"/>
    <n v="64080"/>
    <n v="3204"/>
    <n v="67284"/>
  </r>
  <r>
    <x v="0"/>
    <n v="1"/>
    <s v="TVG-0698"/>
    <s v="0698"/>
    <x v="27"/>
    <s v="Veneto"/>
    <x v="0"/>
    <x v="12"/>
    <x v="5"/>
    <s v="3000"/>
    <s v="Medium"/>
    <x v="12"/>
    <n v="288"/>
    <s v="Federica Meni"/>
    <n v="0.04"/>
    <n v="34560"/>
    <n v="1382.4"/>
    <n v="35942.400000000001"/>
  </r>
  <r>
    <x v="0"/>
    <n v="1"/>
    <s v="TVG-0699"/>
    <s v="0699"/>
    <x v="27"/>
    <s v="Veneto"/>
    <x v="0"/>
    <x v="12"/>
    <x v="5"/>
    <s v="3000"/>
    <s v="Medium"/>
    <x v="12"/>
    <n v="290"/>
    <s v="Marco Rossi"/>
    <n v="7.4999999999999997E-2"/>
    <n v="34800"/>
    <n v="2610"/>
    <n v="37410"/>
  </r>
  <r>
    <x v="0"/>
    <n v="1"/>
    <s v="TVG-0700"/>
    <s v="0700"/>
    <x v="27"/>
    <s v="Veneto"/>
    <x v="0"/>
    <x v="13"/>
    <x v="5"/>
    <s v="3000"/>
    <s v="Plus"/>
    <x v="2"/>
    <n v="402"/>
    <s v="Lorenzo Von Matterhorn "/>
    <n v="0.05"/>
    <n v="52260"/>
    <n v="2613"/>
    <n v="54873"/>
  </r>
  <r>
    <x v="0"/>
    <n v="1"/>
    <s v="TVG-0701"/>
    <s v="0701"/>
    <x v="27"/>
    <s v="Veneto"/>
    <x v="0"/>
    <x v="13"/>
    <x v="5"/>
    <s v="3000"/>
    <s v="Plus"/>
    <x v="2"/>
    <n v="684"/>
    <s v="Marco Rossi"/>
    <n v="7.4999999999999997E-2"/>
    <n v="88920"/>
    <n v="6669"/>
    <n v="95589"/>
  </r>
  <r>
    <x v="0"/>
    <n v="1"/>
    <s v="TVG-0702"/>
    <s v="0702"/>
    <x v="28"/>
    <s v="Veneto"/>
    <x v="8"/>
    <x v="18"/>
    <x v="7"/>
    <s v="3000"/>
    <s v="Medium"/>
    <x v="6"/>
    <n v="548"/>
    <s v="Marco Rossi"/>
    <n v="7.4999999999999997E-2"/>
    <n v="120560"/>
    <n v="9042"/>
    <n v="129602"/>
  </r>
  <r>
    <x v="0"/>
    <n v="1"/>
    <s v="TVG-0703"/>
    <s v="0703"/>
    <x v="28"/>
    <s v="Veneto"/>
    <x v="8"/>
    <x v="18"/>
    <x v="7"/>
    <s v="3000"/>
    <s v="Medium"/>
    <x v="6"/>
    <n v="0"/>
    <s v="Lalerio Vundini"/>
    <n v="0.05"/>
    <n v="0"/>
    <n v="0"/>
    <n v="0"/>
  </r>
  <r>
    <x v="0"/>
    <n v="1"/>
    <s v="TVG-0704"/>
    <s v="0704"/>
    <x v="28"/>
    <s v="Veneto"/>
    <x v="8"/>
    <x v="21"/>
    <x v="7"/>
    <s v="6000"/>
    <s v="Gold"/>
    <x v="18"/>
    <n v="17.824444444444445"/>
    <s v="Marco Rossi"/>
    <n v="7.4999999999999997E-2"/>
    <n v="8021"/>
    <n v="601.57499999999993"/>
    <n v="8622.5750000000007"/>
  </r>
  <r>
    <x v="0"/>
    <n v="1"/>
    <s v="TVG-0705"/>
    <s v="0705"/>
    <x v="28"/>
    <s v="Veneto"/>
    <x v="8"/>
    <x v="21"/>
    <x v="7"/>
    <s v="6000"/>
    <s v="Gold"/>
    <x v="18"/>
    <n v="0.85111111111111115"/>
    <s v="Lalerio Vundini"/>
    <n v="0.05"/>
    <n v="383"/>
    <n v="19.150000000000002"/>
    <n v="402.15"/>
  </r>
  <r>
    <x v="0"/>
    <n v="1"/>
    <s v="TVG-0706"/>
    <s v="0706"/>
    <x v="28"/>
    <s v="Veneto"/>
    <x v="8"/>
    <x v="14"/>
    <x v="6"/>
    <s v="2500"/>
    <s v="Gold"/>
    <x v="13"/>
    <n v="19.608000000000001"/>
    <s v="Giulio de Primis"/>
    <n v="3.6999999999999998E-2"/>
    <n v="9804"/>
    <n v="362.74799999999999"/>
    <n v="10166.748"/>
  </r>
  <r>
    <x v="0"/>
    <n v="1"/>
    <s v="TVG-0707"/>
    <s v="0707"/>
    <x v="28"/>
    <s v="Veneto"/>
    <x v="8"/>
    <x v="14"/>
    <x v="6"/>
    <s v="2500"/>
    <s v="Gold"/>
    <x v="13"/>
    <n v="4.0000000000000001E-3"/>
    <s v="Matteo Landi"/>
    <n v="0.05"/>
    <n v="2"/>
    <n v="0.1"/>
    <n v="2.1"/>
  </r>
  <r>
    <x v="0"/>
    <n v="1"/>
    <s v="TVG-0708"/>
    <s v="0708"/>
    <x v="28"/>
    <s v="Veneto"/>
    <x v="8"/>
    <x v="14"/>
    <x v="6"/>
    <s v="2500"/>
    <s v="Gold"/>
    <x v="13"/>
    <n v="0.44"/>
    <s v="Marco Rossi"/>
    <n v="7.4999999999999997E-2"/>
    <n v="220"/>
    <n v="16.5"/>
    <n v="236.5"/>
  </r>
  <r>
    <x v="0"/>
    <n v="1"/>
    <s v="TVG-0709"/>
    <s v="0709"/>
    <x v="28"/>
    <s v="Veneto"/>
    <x v="8"/>
    <x v="14"/>
    <x v="6"/>
    <s v="2500"/>
    <s v="Gold"/>
    <x v="13"/>
    <n v="174.208"/>
    <s v="Lalerio Vundini"/>
    <n v="0.05"/>
    <n v="87104"/>
    <n v="4355.2"/>
    <n v="91459.199999999997"/>
  </r>
  <r>
    <x v="0"/>
    <n v="1"/>
    <s v="TVG-0710"/>
    <s v="0710"/>
    <x v="28"/>
    <s v="Veneto"/>
    <x v="8"/>
    <x v="17"/>
    <x v="7"/>
    <s v="2000"/>
    <s v="Medium"/>
    <x v="15"/>
    <n v="0.44"/>
    <s v="Lalerio Vundini"/>
    <n v="0.05"/>
    <n v="88"/>
    <n v="4.4000000000000004"/>
    <n v="92.4"/>
  </r>
  <r>
    <x v="0"/>
    <n v="1"/>
    <s v="TVG-0711"/>
    <s v="0711"/>
    <x v="28"/>
    <s v="Veneto"/>
    <x v="8"/>
    <x v="0"/>
    <x v="0"/>
    <s v="5000"/>
    <s v="Medium"/>
    <x v="0"/>
    <n v="6.3733333333333331"/>
    <s v="Giulio de Primis"/>
    <n v="3.6999999999999998E-2"/>
    <n v="956"/>
    <n v="35.372"/>
    <n v="991.37199999999996"/>
  </r>
  <r>
    <x v="0"/>
    <n v="1"/>
    <s v="TVG-0712"/>
    <s v="0712"/>
    <x v="28"/>
    <s v="Veneto"/>
    <x v="8"/>
    <x v="0"/>
    <x v="0"/>
    <s v="5000"/>
    <s v="Medium"/>
    <x v="0"/>
    <n v="15.546666666666667"/>
    <s v="Alfonso Falconeri"/>
    <n v="0.05"/>
    <n v="2332"/>
    <n v="116.60000000000001"/>
    <n v="2448.6"/>
  </r>
  <r>
    <x v="0"/>
    <n v="1"/>
    <s v="TVG-0713"/>
    <s v="0713"/>
    <x v="28"/>
    <s v="Veneto"/>
    <x v="8"/>
    <x v="0"/>
    <x v="0"/>
    <s v="5000"/>
    <s v="Medium"/>
    <x v="0"/>
    <n v="4.4666666666666668"/>
    <s v="Matteo Landi"/>
    <n v="0.05"/>
    <n v="670"/>
    <n v="33.5"/>
    <n v="703.5"/>
  </r>
  <r>
    <x v="0"/>
    <n v="1"/>
    <s v="TVG-0714"/>
    <s v="0714"/>
    <x v="28"/>
    <s v="Veneto"/>
    <x v="8"/>
    <x v="0"/>
    <x v="0"/>
    <s v="5000"/>
    <s v="Medium"/>
    <x v="0"/>
    <n v="0.5"/>
    <s v="Costanza Bigatti"/>
    <n v="0.1"/>
    <n v="75"/>
    <n v="7.5"/>
    <n v="82.5"/>
  </r>
  <r>
    <x v="0"/>
    <n v="1"/>
    <s v="TVG-0715"/>
    <s v="0715"/>
    <x v="28"/>
    <s v="Veneto"/>
    <x v="8"/>
    <x v="0"/>
    <x v="0"/>
    <s v="5000"/>
    <s v="Medium"/>
    <x v="0"/>
    <n v="76.393333333333331"/>
    <s v="Marco Rossi"/>
    <n v="7.4999999999999997E-2"/>
    <n v="11459"/>
    <n v="859.42499999999995"/>
    <n v="12318.424999999999"/>
  </r>
  <r>
    <x v="0"/>
    <n v="1"/>
    <s v="TVG-0716"/>
    <s v="0716"/>
    <x v="28"/>
    <s v="Veneto"/>
    <x v="8"/>
    <x v="0"/>
    <x v="0"/>
    <s v="5000"/>
    <s v="Medium"/>
    <x v="0"/>
    <n v="3225.0133333333333"/>
    <s v="Lalerio Vundini"/>
    <n v="0.05"/>
    <n v="483752"/>
    <n v="24187.600000000002"/>
    <n v="507939.6"/>
  </r>
  <r>
    <x v="0"/>
    <n v="1"/>
    <s v="TVG-0717"/>
    <s v="0717"/>
    <x v="28"/>
    <s v="Veneto"/>
    <x v="8"/>
    <x v="19"/>
    <x v="7"/>
    <s v="4000"/>
    <s v="Plus"/>
    <x v="16"/>
    <n v="0.35833333333333334"/>
    <s v="Lalerio Vundini"/>
    <n v="0.05"/>
    <n v="86"/>
    <n v="4.3"/>
    <n v="90.3"/>
  </r>
  <r>
    <x v="0"/>
    <n v="1"/>
    <s v="TVG-0718"/>
    <s v="0718"/>
    <x v="28"/>
    <s v="Veneto"/>
    <x v="8"/>
    <x v="1"/>
    <x v="0"/>
    <s v="5000"/>
    <s v="Plus"/>
    <x v="1"/>
    <n v="2.9485714285714284"/>
    <s v="Giulio de Primis"/>
    <n v="3.6999999999999998E-2"/>
    <n v="516"/>
    <n v="19.091999999999999"/>
    <n v="535.09199999999998"/>
  </r>
  <r>
    <x v="0"/>
    <n v="1"/>
    <s v="TVG-0719"/>
    <s v="0719"/>
    <x v="28"/>
    <s v="Veneto"/>
    <x v="8"/>
    <x v="1"/>
    <x v="0"/>
    <s v="5000"/>
    <s v="Plus"/>
    <x v="1"/>
    <n v="0.64571428571428569"/>
    <s v="Lalerio Vundini"/>
    <n v="0.05"/>
    <n v="113"/>
    <n v="5.65"/>
    <n v="118.65"/>
  </r>
  <r>
    <x v="0"/>
    <n v="1"/>
    <s v="TVG-0720"/>
    <s v="0720"/>
    <x v="28"/>
    <s v="Veneto"/>
    <x v="8"/>
    <x v="2"/>
    <x v="0"/>
    <s v="2500"/>
    <s v="Plus"/>
    <x v="2"/>
    <n v="2.4461538461538463"/>
    <s v="Giulio de Primis"/>
    <n v="3.6999999999999998E-2"/>
    <n v="318"/>
    <n v="11.766"/>
    <n v="329.76600000000002"/>
  </r>
  <r>
    <x v="0"/>
    <n v="1"/>
    <s v="TVG-0721"/>
    <s v="0721"/>
    <x v="28"/>
    <s v="Veneto"/>
    <x v="8"/>
    <x v="2"/>
    <x v="0"/>
    <s v="2500"/>
    <s v="Plus"/>
    <x v="2"/>
    <n v="10.323076923076924"/>
    <s v="Fabo Girgentini"/>
    <n v="0.03"/>
    <n v="1342"/>
    <n v="40.26"/>
    <n v="1382.26"/>
  </r>
  <r>
    <x v="0"/>
    <n v="1"/>
    <s v="TVG-0722"/>
    <s v="0722"/>
    <x v="28"/>
    <s v="Veneto"/>
    <x v="8"/>
    <x v="3"/>
    <x v="0"/>
    <s v="3000"/>
    <s v="Plus"/>
    <x v="3"/>
    <n v="29.068965517241381"/>
    <s v="Lorenzo Von Matterhorn "/>
    <n v="0.05"/>
    <n v="4215"/>
    <n v="210.75"/>
    <n v="4425.75"/>
  </r>
  <r>
    <x v="0"/>
    <n v="1"/>
    <s v="TVG-0723"/>
    <s v="0723"/>
    <x v="28"/>
    <s v="Veneto"/>
    <x v="8"/>
    <x v="3"/>
    <x v="0"/>
    <s v="3000"/>
    <s v="Plus"/>
    <x v="3"/>
    <n v="82.593103448275869"/>
    <s v="Giulio de Primis"/>
    <n v="3.6999999999999998E-2"/>
    <n v="11976"/>
    <n v="443.11199999999997"/>
    <n v="12419.111999999999"/>
  </r>
  <r>
    <x v="0"/>
    <n v="1"/>
    <s v="TVG-0724"/>
    <s v="0724"/>
    <x v="28"/>
    <s v="Veneto"/>
    <x v="8"/>
    <x v="3"/>
    <x v="0"/>
    <s v="3000"/>
    <s v="Plus"/>
    <x v="3"/>
    <n v="8.0206896551724132"/>
    <s v="Roberto Falcucci"/>
    <n v="0.08"/>
    <n v="1163"/>
    <n v="93.04"/>
    <n v="1256.04"/>
  </r>
  <r>
    <x v="0"/>
    <n v="1"/>
    <s v="TVG-0725"/>
    <s v="0725"/>
    <x v="28"/>
    <s v="Veneto"/>
    <x v="8"/>
    <x v="3"/>
    <x v="0"/>
    <s v="3000"/>
    <s v="Plus"/>
    <x v="3"/>
    <n v="15.455172413793104"/>
    <s v="Giuseppe Favari"/>
    <n v="0.03"/>
    <n v="2241"/>
    <n v="67.23"/>
    <n v="2308.23"/>
  </r>
  <r>
    <x v="0"/>
    <n v="1"/>
    <s v="TVG-0726"/>
    <s v="0726"/>
    <x v="28"/>
    <s v="Veneto"/>
    <x v="8"/>
    <x v="3"/>
    <x v="0"/>
    <s v="3000"/>
    <s v="Plus"/>
    <x v="3"/>
    <n v="33.751724137931035"/>
    <s v="Fabo Girgentini"/>
    <n v="0.03"/>
    <n v="4894"/>
    <n v="146.82"/>
    <n v="5040.82"/>
  </r>
  <r>
    <x v="0"/>
    <n v="1"/>
    <s v="TVG-0727"/>
    <s v="0727"/>
    <x v="28"/>
    <s v="Veneto"/>
    <x v="8"/>
    <x v="3"/>
    <x v="0"/>
    <s v="3000"/>
    <s v="Plus"/>
    <x v="3"/>
    <n v="37.317241379310346"/>
    <s v="Costanza Bigatti"/>
    <n v="0.1"/>
    <n v="5411"/>
    <n v="541.1"/>
    <n v="5952.1"/>
  </r>
  <r>
    <x v="0"/>
    <n v="1"/>
    <s v="TVG-0728"/>
    <s v="0728"/>
    <x v="28"/>
    <s v="Veneto"/>
    <x v="8"/>
    <x v="3"/>
    <x v="0"/>
    <s v="3000"/>
    <s v="Plus"/>
    <x v="3"/>
    <n v="539.73793103448281"/>
    <s v="Marco Rossi"/>
    <n v="7.4999999999999997E-2"/>
    <n v="78262"/>
    <n v="5869.65"/>
    <n v="84131.65"/>
  </r>
  <r>
    <x v="0"/>
    <n v="1"/>
    <s v="TVG-0729"/>
    <s v="0729"/>
    <x v="28"/>
    <s v="Veneto"/>
    <x v="8"/>
    <x v="3"/>
    <x v="0"/>
    <s v="3000"/>
    <s v="Plus"/>
    <x v="3"/>
    <n v="3645.0758620689653"/>
    <s v="Lalerio Vundini"/>
    <n v="0.05"/>
    <n v="528536"/>
    <n v="26426.800000000003"/>
    <n v="554962.80000000005"/>
  </r>
  <r>
    <x v="0"/>
    <n v="1"/>
    <s v="TVG-0730"/>
    <s v="0730"/>
    <x v="28"/>
    <s v="Veneto"/>
    <x v="8"/>
    <x v="4"/>
    <x v="1"/>
    <s v="1000"/>
    <s v=""/>
    <x v="4"/>
    <n v="12.18"/>
    <s v="Lalerio Vundini"/>
    <n v="0.05"/>
    <n v="609"/>
    <n v="30.450000000000003"/>
    <n v="639.45000000000005"/>
  </r>
  <r>
    <x v="0"/>
    <n v="1"/>
    <s v="TVG-0731"/>
    <s v="0731"/>
    <x v="28"/>
    <s v="Veneto"/>
    <x v="8"/>
    <x v="5"/>
    <x v="1"/>
    <s v="5000"/>
    <s v=""/>
    <x v="5"/>
    <n v="0.52"/>
    <s v="Lalerio Vundini"/>
    <n v="0.05"/>
    <n v="39"/>
    <n v="1.9500000000000002"/>
    <n v="40.950000000000003"/>
  </r>
  <r>
    <x v="0"/>
    <n v="1"/>
    <s v="TVG-0732"/>
    <s v="0732"/>
    <x v="28"/>
    <s v="Veneto"/>
    <x v="8"/>
    <x v="6"/>
    <x v="2"/>
    <s v="2500"/>
    <s v="Plus"/>
    <x v="6"/>
    <n v="1.6681818181818182"/>
    <s v="Giulio de Primis"/>
    <n v="3.6999999999999998E-2"/>
    <n v="367"/>
    <n v="13.578999999999999"/>
    <n v="380.57900000000001"/>
  </r>
  <r>
    <x v="0"/>
    <n v="1"/>
    <s v="TVG-0733"/>
    <s v="0733"/>
    <x v="28"/>
    <s v="Veneto"/>
    <x v="8"/>
    <x v="6"/>
    <x v="2"/>
    <s v="2500"/>
    <s v="Plus"/>
    <x v="6"/>
    <n v="49.513636363636365"/>
    <s v="Marco Rossi"/>
    <n v="7.4999999999999997E-2"/>
    <n v="10893"/>
    <n v="816.97500000000002"/>
    <n v="11709.975"/>
  </r>
  <r>
    <x v="0"/>
    <n v="1"/>
    <s v="TVG-0734"/>
    <s v="0734"/>
    <x v="28"/>
    <s v="Veneto"/>
    <x v="8"/>
    <x v="6"/>
    <x v="2"/>
    <s v="2500"/>
    <s v="Plus"/>
    <x v="6"/>
    <n v="1.8772727272727272"/>
    <s v="Lalerio Vundini"/>
    <n v="0.05"/>
    <n v="413"/>
    <n v="20.650000000000002"/>
    <n v="433.65"/>
  </r>
  <r>
    <x v="0"/>
    <n v="1"/>
    <s v="TVG-0735"/>
    <s v="0735"/>
    <x v="28"/>
    <s v="Veneto"/>
    <x v="8"/>
    <x v="22"/>
    <x v="7"/>
    <s v="7000"/>
    <s v="Premium"/>
    <x v="13"/>
    <n v="67.075999999999993"/>
    <s v="Lalerio Vundini"/>
    <n v="0.05"/>
    <n v="33538"/>
    <n v="1676.9"/>
    <n v="35214.9"/>
  </r>
  <r>
    <x v="0"/>
    <n v="1"/>
    <s v="TVG-0736"/>
    <s v="0736"/>
    <x v="28"/>
    <s v="Veneto"/>
    <x v="8"/>
    <x v="20"/>
    <x v="7"/>
    <s v="5000"/>
    <s v="Silver"/>
    <x v="17"/>
    <n v="3.2966666666666669"/>
    <s v="Giulio de Primis"/>
    <n v="3.6999999999999998E-2"/>
    <n v="989"/>
    <n v="36.592999999999996"/>
    <n v="1025.5930000000001"/>
  </r>
  <r>
    <x v="0"/>
    <n v="1"/>
    <s v="TVG-0737"/>
    <s v="0737"/>
    <x v="28"/>
    <s v="Veneto"/>
    <x v="8"/>
    <x v="20"/>
    <x v="7"/>
    <s v="5000"/>
    <s v="Silver"/>
    <x v="17"/>
    <n v="0.11666666666666667"/>
    <s v="Lalerio Vundini"/>
    <n v="0.05"/>
    <n v="35"/>
    <n v="1.75"/>
    <n v="36.75"/>
  </r>
  <r>
    <x v="0"/>
    <n v="1"/>
    <s v="TVG-0738"/>
    <s v="0738"/>
    <x v="28"/>
    <s v="Veneto"/>
    <x v="8"/>
    <x v="8"/>
    <x v="2"/>
    <s v="5000"/>
    <s v=""/>
    <x v="8"/>
    <n v="2.9239999999999999"/>
    <s v="Giulio de Primis"/>
    <n v="3.6999999999999998E-2"/>
    <n v="731"/>
    <n v="27.046999999999997"/>
    <n v="758.04700000000003"/>
  </r>
  <r>
    <x v="0"/>
    <n v="1"/>
    <s v="TVG-0739"/>
    <s v="0739"/>
    <x v="28"/>
    <s v="Veneto"/>
    <x v="8"/>
    <x v="8"/>
    <x v="2"/>
    <s v="5000"/>
    <s v=""/>
    <x v="8"/>
    <n v="0.40400000000000003"/>
    <s v="Giuseppe Favari"/>
    <n v="0.03"/>
    <n v="101"/>
    <n v="3.03"/>
    <n v="104.03"/>
  </r>
  <r>
    <x v="0"/>
    <n v="1"/>
    <s v="TVG-0740"/>
    <s v="0740"/>
    <x v="28"/>
    <s v="Veneto"/>
    <x v="8"/>
    <x v="9"/>
    <x v="2"/>
    <s v="1121"/>
    <s v="Gold"/>
    <x v="9"/>
    <n v="5.4434782608695649"/>
    <s v="Marco Rossi"/>
    <n v="7.4999999999999997E-2"/>
    <n v="1252"/>
    <n v="93.899999999999991"/>
    <n v="1345.9"/>
  </r>
  <r>
    <x v="0"/>
    <n v="1"/>
    <s v="TVG-0741"/>
    <s v="0741"/>
    <x v="28"/>
    <s v="Veneto"/>
    <x v="8"/>
    <x v="9"/>
    <x v="2"/>
    <s v="1121"/>
    <s v="Gold"/>
    <x v="9"/>
    <n v="400.22608695652173"/>
    <s v="Lalerio Vundini"/>
    <n v="0.05"/>
    <n v="92052"/>
    <n v="4602.6000000000004"/>
    <n v="96654.6"/>
  </r>
  <r>
    <x v="0"/>
    <n v="1"/>
    <s v="TVG-0742"/>
    <s v="0742"/>
    <x v="28"/>
    <s v="Veneto"/>
    <x v="8"/>
    <x v="23"/>
    <x v="7"/>
    <s v="8000"/>
    <s v="Premium"/>
    <x v="19"/>
    <n v="0.92238805970149251"/>
    <s v="Alfonso Falconeri"/>
    <n v="0.05"/>
    <n v="618"/>
    <n v="30.900000000000002"/>
    <n v="648.9"/>
  </r>
  <r>
    <x v="0"/>
    <n v="1"/>
    <s v="TVG-0743"/>
    <s v="0743"/>
    <x v="28"/>
    <s v="Veneto"/>
    <x v="8"/>
    <x v="23"/>
    <x v="7"/>
    <s v="8000"/>
    <s v="Premium"/>
    <x v="19"/>
    <n v="106.96119402985074"/>
    <s v="Lalerio Vundini"/>
    <n v="0.05"/>
    <n v="71664"/>
    <n v="3583.2000000000003"/>
    <n v="75247.199999999997"/>
  </r>
  <r>
    <x v="0"/>
    <n v="1"/>
    <s v="TVG-0744"/>
    <s v="0744"/>
    <x v="28"/>
    <s v="Veneto"/>
    <x v="8"/>
    <x v="10"/>
    <x v="3"/>
    <s v="7500"/>
    <s v="Premium"/>
    <x v="10"/>
    <n v="4.0333333333333332"/>
    <s v="Giulio de Primis"/>
    <n v="3.6999999999999998E-2"/>
    <n v="726"/>
    <n v="26.861999999999998"/>
    <n v="752.86199999999997"/>
  </r>
  <r>
    <x v="0"/>
    <n v="1"/>
    <s v="TVG-0745"/>
    <s v="0745"/>
    <x v="28"/>
    <s v="Veneto"/>
    <x v="8"/>
    <x v="10"/>
    <x v="3"/>
    <s v="7500"/>
    <s v="Premium"/>
    <x v="10"/>
    <n v="0.29444444444444445"/>
    <s v="Lalerio Vundini"/>
    <n v="0.05"/>
    <n v="53"/>
    <n v="2.6500000000000004"/>
    <n v="55.65"/>
  </r>
  <r>
    <x v="0"/>
    <n v="1"/>
    <s v="TVG-0746"/>
    <s v="0746"/>
    <x v="28"/>
    <s v="Veneto"/>
    <x v="8"/>
    <x v="15"/>
    <x v="6"/>
    <s v="1000"/>
    <s v="Silver"/>
    <x v="14"/>
    <n v="15.715384615384615"/>
    <s v="Lalerio Vundini"/>
    <n v="0.05"/>
    <n v="6129"/>
    <n v="306.45"/>
    <n v="6435.45"/>
  </r>
  <r>
    <x v="0"/>
    <n v="1"/>
    <s v="TVG-0747"/>
    <s v="0747"/>
    <x v="28"/>
    <s v="Veneto"/>
    <x v="8"/>
    <x v="11"/>
    <x v="4"/>
    <s v="5000"/>
    <s v=""/>
    <x v="11"/>
    <n v="1.7714285714285714"/>
    <s v="Giulio de Primis"/>
    <n v="3.6999999999999998E-2"/>
    <n v="248"/>
    <n v="9.1760000000000002"/>
    <n v="257.17599999999999"/>
  </r>
  <r>
    <x v="0"/>
    <n v="1"/>
    <s v="TVG-0748"/>
    <s v="0748"/>
    <x v="28"/>
    <s v="Veneto"/>
    <x v="8"/>
    <x v="11"/>
    <x v="4"/>
    <s v="5000"/>
    <s v=""/>
    <x v="11"/>
    <n v="0.22142857142857142"/>
    <s v="Fabo Girgentini"/>
    <n v="0.03"/>
    <n v="31"/>
    <n v="0.92999999999999994"/>
    <n v="31.93"/>
  </r>
  <r>
    <x v="0"/>
    <n v="1"/>
    <s v="TVG-0749"/>
    <s v="0749"/>
    <x v="28"/>
    <s v="Veneto"/>
    <x v="8"/>
    <x v="11"/>
    <x v="4"/>
    <s v="5000"/>
    <s v=""/>
    <x v="11"/>
    <n v="0.14285714285714285"/>
    <s v="Costanza Bigatti"/>
    <n v="0.1"/>
    <n v="20"/>
    <n v="2"/>
    <n v="22"/>
  </r>
  <r>
    <x v="0"/>
    <n v="1"/>
    <s v="TVG-0750"/>
    <s v="0750"/>
    <x v="28"/>
    <s v="Veneto"/>
    <x v="8"/>
    <x v="11"/>
    <x v="4"/>
    <s v="5000"/>
    <s v=""/>
    <x v="11"/>
    <n v="1.1142857142857143"/>
    <s v="Marco Rossi"/>
    <n v="7.4999999999999997E-2"/>
    <n v="156"/>
    <n v="11.7"/>
    <n v="167.7"/>
  </r>
  <r>
    <x v="0"/>
    <n v="1"/>
    <s v="TVG-0751"/>
    <s v="0751"/>
    <x v="28"/>
    <s v="Veneto"/>
    <x v="8"/>
    <x v="16"/>
    <x v="7"/>
    <s v="1000"/>
    <s v=""/>
    <x v="0"/>
    <n v="49.62"/>
    <s v="Marco Rossi"/>
    <n v="7.4999999999999997E-2"/>
    <n v="7443"/>
    <n v="558.22500000000002"/>
    <n v="8001.2250000000004"/>
  </r>
  <r>
    <x v="0"/>
    <n v="1"/>
    <s v="TVG-0752"/>
    <s v="0752"/>
    <x v="28"/>
    <s v="Veneto"/>
    <x v="8"/>
    <x v="16"/>
    <x v="7"/>
    <s v="1000"/>
    <s v=""/>
    <x v="0"/>
    <n v="4.4000000000000004"/>
    <s v="Lalerio Vundini"/>
    <n v="0.05"/>
    <n v="660"/>
    <n v="33"/>
    <n v="693"/>
  </r>
  <r>
    <x v="0"/>
    <n v="1"/>
    <s v="TVG-0753"/>
    <s v="0753"/>
    <x v="28"/>
    <s v="Veneto"/>
    <x v="8"/>
    <x v="12"/>
    <x v="5"/>
    <s v="3000"/>
    <s v="Medium"/>
    <x v="12"/>
    <n v="3.75"/>
    <s v="Giulio de Primis"/>
    <n v="3.6999999999999998E-2"/>
    <n v="450"/>
    <n v="16.649999999999999"/>
    <n v="466.65"/>
  </r>
  <r>
    <x v="0"/>
    <n v="1"/>
    <s v="TVG-0754"/>
    <s v="0754"/>
    <x v="28"/>
    <s v="Veneto"/>
    <x v="8"/>
    <x v="12"/>
    <x v="5"/>
    <s v="3000"/>
    <s v="Medium"/>
    <x v="12"/>
    <n v="0.80833333333333335"/>
    <s v="Fabo Girgentini"/>
    <n v="0.03"/>
    <n v="97"/>
    <n v="2.9099999999999997"/>
    <n v="99.91"/>
  </r>
  <r>
    <x v="0"/>
    <n v="1"/>
    <s v="TVG-0755"/>
    <s v="0755"/>
    <x v="28"/>
    <s v="Veneto"/>
    <x v="8"/>
    <x v="12"/>
    <x v="5"/>
    <s v="3000"/>
    <s v="Medium"/>
    <x v="12"/>
    <n v="0.85"/>
    <s v="Costanza Bigatti"/>
    <n v="0.1"/>
    <n v="102"/>
    <n v="10.200000000000001"/>
    <n v="112.2"/>
  </r>
  <r>
    <x v="0"/>
    <n v="1"/>
    <s v="TVG-0756"/>
    <s v="0756"/>
    <x v="28"/>
    <s v="Veneto"/>
    <x v="8"/>
    <x v="12"/>
    <x v="5"/>
    <s v="3000"/>
    <s v="Medium"/>
    <x v="12"/>
    <n v="79.591666666666669"/>
    <s v="Marco Rossi"/>
    <n v="7.4999999999999997E-2"/>
    <n v="9551"/>
    <n v="716.32499999999993"/>
    <n v="10267.325000000001"/>
  </r>
  <r>
    <x v="0"/>
    <n v="1"/>
    <s v="TVG-0757"/>
    <s v="0757"/>
    <x v="28"/>
    <s v="Veneto"/>
    <x v="8"/>
    <x v="12"/>
    <x v="5"/>
    <s v="3000"/>
    <s v="Medium"/>
    <x v="12"/>
    <n v="25.016666666666666"/>
    <s v="Lalerio Vundini"/>
    <n v="0.05"/>
    <n v="3002"/>
    <n v="150.1"/>
    <n v="3152.1"/>
  </r>
  <r>
    <x v="0"/>
    <n v="1"/>
    <s v="TVG-0758"/>
    <s v="0758"/>
    <x v="28"/>
    <s v="Veneto"/>
    <x v="8"/>
    <x v="13"/>
    <x v="5"/>
    <s v="3000"/>
    <s v="Plus"/>
    <x v="2"/>
    <n v="5.7230769230769232"/>
    <s v="Marco Rossi"/>
    <n v="7.4999999999999997E-2"/>
    <n v="744"/>
    <n v="55.8"/>
    <n v="799.8"/>
  </r>
  <r>
    <x v="0"/>
    <n v="1"/>
    <s v="TVG-0759"/>
    <s v="0759"/>
    <x v="29"/>
    <s v="Veneto"/>
    <x v="4"/>
    <x v="18"/>
    <x v="7"/>
    <s v="3000"/>
    <s v="Medium"/>
    <x v="6"/>
    <n v="1384.1272727272728"/>
    <s v="Lalerio Vundini"/>
    <n v="0.05"/>
    <n v="304508"/>
    <n v="15225.400000000001"/>
    <n v="319733.40000000002"/>
  </r>
  <r>
    <x v="0"/>
    <n v="1"/>
    <s v="TVG-0760"/>
    <s v="0760"/>
    <x v="29"/>
    <s v="Veneto"/>
    <x v="4"/>
    <x v="14"/>
    <x v="6"/>
    <s v="2500"/>
    <s v="Gold"/>
    <x v="13"/>
    <n v="3.484"/>
    <s v="Lalerio Vundini"/>
    <n v="0.05"/>
    <n v="1742"/>
    <n v="87.100000000000009"/>
    <n v="1829.1"/>
  </r>
  <r>
    <x v="0"/>
    <n v="1"/>
    <s v="TVG-0761"/>
    <s v="0761"/>
    <x v="29"/>
    <s v="Veneto"/>
    <x v="4"/>
    <x v="0"/>
    <x v="0"/>
    <s v="5000"/>
    <s v="Medium"/>
    <x v="0"/>
    <n v="9.3333333333333338E-2"/>
    <s v="Fabo Girgentini"/>
    <n v="0.03"/>
    <n v="14"/>
    <n v="0.42"/>
    <n v="14.42"/>
  </r>
  <r>
    <x v="0"/>
    <n v="1"/>
    <s v="TVG-0762"/>
    <s v="0762"/>
    <x v="29"/>
    <s v="Veneto"/>
    <x v="4"/>
    <x v="0"/>
    <x v="0"/>
    <s v="5000"/>
    <s v="Medium"/>
    <x v="0"/>
    <n v="234.59333333333333"/>
    <s v="Marco Rossi"/>
    <n v="7.4999999999999997E-2"/>
    <n v="35189"/>
    <n v="2639.1749999999997"/>
    <n v="37828.175000000003"/>
  </r>
  <r>
    <x v="0"/>
    <n v="1"/>
    <s v="TVG-0763"/>
    <s v="0763"/>
    <x v="29"/>
    <s v="Veneto"/>
    <x v="4"/>
    <x v="0"/>
    <x v="0"/>
    <s v="5000"/>
    <s v="Medium"/>
    <x v="0"/>
    <n v="1789.6066666666666"/>
    <s v="Lalerio Vundini"/>
    <n v="0.05"/>
    <n v="268441"/>
    <n v="13422.050000000001"/>
    <n v="281863.05"/>
  </r>
  <r>
    <x v="0"/>
    <n v="1"/>
    <s v="TVG-0764"/>
    <s v="0764"/>
    <x v="29"/>
    <s v="Veneto"/>
    <x v="4"/>
    <x v="19"/>
    <x v="7"/>
    <s v="4000"/>
    <s v="Plus"/>
    <x v="16"/>
    <n v="0.14166666666666666"/>
    <s v="Lalerio Vundini"/>
    <n v="0.05"/>
    <n v="34"/>
    <n v="1.7000000000000002"/>
    <n v="35.700000000000003"/>
  </r>
  <r>
    <x v="0"/>
    <n v="1"/>
    <s v="TVG-0765"/>
    <s v="0765"/>
    <x v="29"/>
    <s v="Veneto"/>
    <x v="4"/>
    <x v="3"/>
    <x v="0"/>
    <s v="3000"/>
    <s v="Plus"/>
    <x v="3"/>
    <n v="38.95862068965517"/>
    <s v="Lorenzo Von Matterhorn "/>
    <n v="0.05"/>
    <n v="5649"/>
    <n v="282.45"/>
    <n v="5931.45"/>
  </r>
  <r>
    <x v="0"/>
    <n v="1"/>
    <s v="TVG-0766"/>
    <s v="0766"/>
    <x v="29"/>
    <s v="Veneto"/>
    <x v="4"/>
    <x v="3"/>
    <x v="0"/>
    <s v="3000"/>
    <s v="Plus"/>
    <x v="3"/>
    <n v="44.944827586206898"/>
    <s v="Alfonso Falconeri"/>
    <n v="0.05"/>
    <n v="6517"/>
    <n v="325.85000000000002"/>
    <n v="6842.85"/>
  </r>
  <r>
    <x v="0"/>
    <n v="1"/>
    <s v="TVG-0767"/>
    <s v="0767"/>
    <x v="29"/>
    <s v="Veneto"/>
    <x v="4"/>
    <x v="3"/>
    <x v="0"/>
    <s v="3000"/>
    <s v="Plus"/>
    <x v="3"/>
    <n v="88.875862068965517"/>
    <s v="Roberto Falcucci"/>
    <n v="0.08"/>
    <n v="12887"/>
    <n v="1030.96"/>
    <n v="13917.96"/>
  </r>
  <r>
    <x v="0"/>
    <n v="1"/>
    <s v="TVG-0768"/>
    <s v="0768"/>
    <x v="29"/>
    <s v="Veneto"/>
    <x v="4"/>
    <x v="3"/>
    <x v="0"/>
    <s v="3000"/>
    <s v="Plus"/>
    <x v="3"/>
    <n v="51.937931034482759"/>
    <s v="Fabo Girgentini"/>
    <n v="0.03"/>
    <n v="7531"/>
    <n v="225.92999999999998"/>
    <n v="7756.93"/>
  </r>
  <r>
    <x v="0"/>
    <n v="1"/>
    <s v="TVG-0769"/>
    <s v="0769"/>
    <x v="29"/>
    <s v="Veneto"/>
    <x v="4"/>
    <x v="3"/>
    <x v="0"/>
    <s v="3000"/>
    <s v="Plus"/>
    <x v="3"/>
    <n v="25.675862068965518"/>
    <s v="Costanza Bigatti"/>
    <n v="0.1"/>
    <n v="3723"/>
    <n v="372.3"/>
    <n v="4095.3"/>
  </r>
  <r>
    <x v="0"/>
    <n v="1"/>
    <s v="TVG-0770"/>
    <s v="0770"/>
    <x v="29"/>
    <s v="Veneto"/>
    <x v="4"/>
    <x v="3"/>
    <x v="0"/>
    <s v="3000"/>
    <s v="Plus"/>
    <x v="3"/>
    <n v="536.18620689655177"/>
    <s v="Marco Rossi"/>
    <n v="7.4999999999999997E-2"/>
    <n v="77747"/>
    <n v="5831.0249999999996"/>
    <n v="83578.024999999994"/>
  </r>
  <r>
    <x v="0"/>
    <n v="1"/>
    <s v="TVG-0771"/>
    <s v="0771"/>
    <x v="29"/>
    <s v="Veneto"/>
    <x v="4"/>
    <x v="3"/>
    <x v="0"/>
    <s v="3000"/>
    <s v="Plus"/>
    <x v="3"/>
    <n v="291.8"/>
    <s v="Lalerio Vundini"/>
    <n v="0.05"/>
    <n v="42311"/>
    <n v="2115.5500000000002"/>
    <n v="44426.55"/>
  </r>
  <r>
    <x v="0"/>
    <n v="1"/>
    <s v="TVG-0772"/>
    <s v="0772"/>
    <x v="29"/>
    <s v="Veneto"/>
    <x v="4"/>
    <x v="5"/>
    <x v="1"/>
    <s v="5000"/>
    <s v=""/>
    <x v="5"/>
    <n v="103.78666666666666"/>
    <s v="Marco Rossi"/>
    <n v="7.4999999999999997E-2"/>
    <n v="7784"/>
    <n v="583.79999999999995"/>
    <n v="8367.7999999999993"/>
  </r>
  <r>
    <x v="0"/>
    <n v="1"/>
    <s v="TVG-0773"/>
    <s v="0773"/>
    <x v="29"/>
    <s v="Veneto"/>
    <x v="4"/>
    <x v="6"/>
    <x v="2"/>
    <s v="2500"/>
    <s v="Plus"/>
    <x v="6"/>
    <n v="1.0954545454545455"/>
    <s v="Fabo Girgentini"/>
    <n v="0.03"/>
    <n v="241"/>
    <n v="7.2299999999999995"/>
    <n v="248.23"/>
  </r>
  <r>
    <x v="0"/>
    <n v="1"/>
    <s v="TVG-0774"/>
    <s v="0774"/>
    <x v="29"/>
    <s v="Veneto"/>
    <x v="4"/>
    <x v="6"/>
    <x v="2"/>
    <s v="2500"/>
    <s v="Plus"/>
    <x v="6"/>
    <n v="1.0045454545454546"/>
    <s v="Marco Rossi"/>
    <n v="7.4999999999999997E-2"/>
    <n v="221"/>
    <n v="16.574999999999999"/>
    <n v="237.57499999999999"/>
  </r>
  <r>
    <x v="0"/>
    <n v="1"/>
    <s v="TVG-0775"/>
    <s v="0775"/>
    <x v="29"/>
    <s v="Veneto"/>
    <x v="4"/>
    <x v="6"/>
    <x v="2"/>
    <s v="2500"/>
    <s v="Plus"/>
    <x v="6"/>
    <n v="0.49090909090909091"/>
    <s v="Lalerio Vundini"/>
    <n v="0.05"/>
    <n v="108"/>
    <n v="5.4"/>
    <n v="113.4"/>
  </r>
  <r>
    <x v="0"/>
    <n v="1"/>
    <s v="TVG-0776"/>
    <s v="0776"/>
    <x v="29"/>
    <s v="Veneto"/>
    <x v="4"/>
    <x v="9"/>
    <x v="2"/>
    <s v="1121"/>
    <s v="Gold"/>
    <x v="9"/>
    <n v="3.1260869565217391"/>
    <s v="Marco Rossi"/>
    <n v="7.4999999999999997E-2"/>
    <n v="719"/>
    <n v="53.924999999999997"/>
    <n v="772.92499999999995"/>
  </r>
  <r>
    <x v="0"/>
    <n v="1"/>
    <s v="TVG-0777"/>
    <s v="0777"/>
    <x v="29"/>
    <s v="Veneto"/>
    <x v="4"/>
    <x v="9"/>
    <x v="2"/>
    <s v="1121"/>
    <s v="Gold"/>
    <x v="9"/>
    <n v="396.14782608695651"/>
    <s v="Lalerio Vundini"/>
    <n v="0.05"/>
    <n v="91114"/>
    <n v="4555.7"/>
    <n v="95669.7"/>
  </r>
  <r>
    <x v="0"/>
    <n v="1"/>
    <s v="TVG-0778"/>
    <s v="0778"/>
    <x v="29"/>
    <s v="Veneto"/>
    <x v="4"/>
    <x v="23"/>
    <x v="7"/>
    <s v="8000"/>
    <s v="Premium"/>
    <x v="19"/>
    <n v="403.53283582089551"/>
    <s v="Lalerio Vundini"/>
    <n v="0.05"/>
    <n v="270367"/>
    <n v="13518.35"/>
    <n v="283885.34999999998"/>
  </r>
  <r>
    <x v="0"/>
    <n v="1"/>
    <s v="TVG-0779"/>
    <s v="0779"/>
    <x v="29"/>
    <s v="Veneto"/>
    <x v="4"/>
    <x v="10"/>
    <x v="3"/>
    <s v="7500"/>
    <s v="Premium"/>
    <x v="10"/>
    <n v="3.3333333333333333E-2"/>
    <s v="Lalerio Vundini"/>
    <n v="0.05"/>
    <n v="6"/>
    <n v="0.30000000000000004"/>
    <n v="6.3"/>
  </r>
  <r>
    <x v="0"/>
    <n v="1"/>
    <s v="TVG-0780"/>
    <s v="0780"/>
    <x v="29"/>
    <s v="Veneto"/>
    <x v="4"/>
    <x v="15"/>
    <x v="6"/>
    <s v="1000"/>
    <s v="Silver"/>
    <x v="14"/>
    <n v="0.25128205128205128"/>
    <s v="Lalerio Vundini"/>
    <n v="0.05"/>
    <n v="98"/>
    <n v="4.9000000000000004"/>
    <n v="102.9"/>
  </r>
  <r>
    <x v="0"/>
    <n v="1"/>
    <s v="TVG-0781"/>
    <s v="0781"/>
    <x v="29"/>
    <s v="Veneto"/>
    <x v="4"/>
    <x v="11"/>
    <x v="4"/>
    <s v="5000"/>
    <s v=""/>
    <x v="11"/>
    <n v="2.1428571428571429E-2"/>
    <s v="Lorenzo Von Matterhorn "/>
    <n v="0.05"/>
    <n v="3"/>
    <n v="0.15000000000000002"/>
    <n v="3.15"/>
  </r>
  <r>
    <x v="0"/>
    <n v="1"/>
    <s v="TVG-0782"/>
    <s v="0782"/>
    <x v="29"/>
    <s v="Veneto"/>
    <x v="4"/>
    <x v="11"/>
    <x v="4"/>
    <s v="5000"/>
    <s v=""/>
    <x v="11"/>
    <n v="0.85"/>
    <s v="Fabo Girgentini"/>
    <n v="0.03"/>
    <n v="119"/>
    <n v="3.57"/>
    <n v="122.57"/>
  </r>
  <r>
    <x v="0"/>
    <n v="1"/>
    <s v="TVG-0783"/>
    <s v="0783"/>
    <x v="29"/>
    <s v="Veneto"/>
    <x v="4"/>
    <x v="11"/>
    <x v="4"/>
    <s v="5000"/>
    <s v=""/>
    <x v="11"/>
    <n v="0.76428571428571423"/>
    <s v="Costanza Bigatti"/>
    <n v="0.1"/>
    <n v="107"/>
    <n v="10.700000000000001"/>
    <n v="117.7"/>
  </r>
  <r>
    <x v="0"/>
    <n v="1"/>
    <s v="TVG-0784"/>
    <s v="0784"/>
    <x v="29"/>
    <s v="Veneto"/>
    <x v="4"/>
    <x v="11"/>
    <x v="4"/>
    <s v="5000"/>
    <s v=""/>
    <x v="11"/>
    <n v="4.0071428571428571"/>
    <s v="Marco Rossi"/>
    <n v="7.4999999999999997E-2"/>
    <n v="561"/>
    <n v="42.074999999999996"/>
    <n v="603.07500000000005"/>
  </r>
  <r>
    <x v="0"/>
    <n v="1"/>
    <s v="TVG-0785"/>
    <s v="0785"/>
    <x v="29"/>
    <s v="Veneto"/>
    <x v="4"/>
    <x v="16"/>
    <x v="7"/>
    <s v="1000"/>
    <s v=""/>
    <x v="0"/>
    <n v="4.2"/>
    <s v="Lalerio Vundini"/>
    <n v="0.05"/>
    <n v="630"/>
    <n v="31.5"/>
    <n v="661.5"/>
  </r>
  <r>
    <x v="0"/>
    <n v="1"/>
    <s v="TVG-0786"/>
    <s v="0786"/>
    <x v="29"/>
    <s v="Veneto"/>
    <x v="4"/>
    <x v="12"/>
    <x v="5"/>
    <s v="3000"/>
    <s v="Medium"/>
    <x v="12"/>
    <n v="0.40833333333333333"/>
    <s v="Alfonso Falconeri"/>
    <n v="0.05"/>
    <n v="49"/>
    <n v="2.4500000000000002"/>
    <n v="51.45"/>
  </r>
  <r>
    <x v="0"/>
    <n v="1"/>
    <s v="TVG-0787"/>
    <s v="0787"/>
    <x v="29"/>
    <s v="Veneto"/>
    <x v="4"/>
    <x v="12"/>
    <x v="5"/>
    <s v="3000"/>
    <s v="Medium"/>
    <x v="12"/>
    <n v="8.4583333333333339"/>
    <s v="Roberto Falcucci"/>
    <n v="0.08"/>
    <n v="1015"/>
    <n v="81.2"/>
    <n v="1096.2"/>
  </r>
  <r>
    <x v="0"/>
    <n v="1"/>
    <s v="TVG-0788"/>
    <s v="0788"/>
    <x v="29"/>
    <s v="Veneto"/>
    <x v="4"/>
    <x v="12"/>
    <x v="5"/>
    <s v="3000"/>
    <s v="Medium"/>
    <x v="12"/>
    <n v="24.2"/>
    <s v="Fabo Girgentini"/>
    <n v="0.03"/>
    <n v="2904"/>
    <n v="87.11999999999999"/>
    <n v="2991.12"/>
  </r>
  <r>
    <x v="0"/>
    <n v="1"/>
    <s v="TVG-0789"/>
    <s v="0789"/>
    <x v="29"/>
    <s v="Veneto"/>
    <x v="4"/>
    <x v="12"/>
    <x v="5"/>
    <s v="3000"/>
    <s v="Medium"/>
    <x v="12"/>
    <n v="46.466666666666669"/>
    <s v="Marco Rossi"/>
    <n v="7.4999999999999997E-2"/>
    <n v="5576"/>
    <n v="418.2"/>
    <n v="5994.2"/>
  </r>
  <r>
    <x v="0"/>
    <n v="1"/>
    <s v="TVG-0790"/>
    <s v="0790"/>
    <x v="29"/>
    <s v="Veneto"/>
    <x v="4"/>
    <x v="12"/>
    <x v="5"/>
    <s v="3000"/>
    <s v="Medium"/>
    <x v="12"/>
    <n v="2.0166666666666666"/>
    <s v="Lalerio Vundini"/>
    <n v="0.05"/>
    <n v="242"/>
    <n v="12.100000000000001"/>
    <n v="254.1"/>
  </r>
  <r>
    <x v="0"/>
    <n v="1"/>
    <s v="TVG-0791"/>
    <s v="0791"/>
    <x v="29"/>
    <s v="Veneto"/>
    <x v="4"/>
    <x v="13"/>
    <x v="5"/>
    <s v="3000"/>
    <s v="Plus"/>
    <x v="2"/>
    <n v="0.53076923076923077"/>
    <s v="Lorenzo Von Matterhorn "/>
    <n v="0.05"/>
    <n v="69"/>
    <n v="3.45"/>
    <n v="72.45"/>
  </r>
  <r>
    <x v="0"/>
    <n v="1"/>
    <s v="TVG-0792"/>
    <s v="0792"/>
    <x v="29"/>
    <s v="Veneto"/>
    <x v="4"/>
    <x v="13"/>
    <x v="5"/>
    <s v="3000"/>
    <s v="Plus"/>
    <x v="2"/>
    <n v="1.0153846153846153"/>
    <s v="Fabo Girgentini"/>
    <n v="0.03"/>
    <n v="132"/>
    <n v="3.96"/>
    <n v="135.96"/>
  </r>
  <r>
    <x v="0"/>
    <n v="1"/>
    <s v="TVG-0793"/>
    <s v="0793"/>
    <x v="29"/>
    <s v="Veneto"/>
    <x v="4"/>
    <x v="13"/>
    <x v="5"/>
    <s v="3000"/>
    <s v="Plus"/>
    <x v="2"/>
    <n v="83.723076923076917"/>
    <s v="Marco Rossi"/>
    <n v="7.4999999999999997E-2"/>
    <n v="10884"/>
    <n v="816.3"/>
    <n v="11700.3"/>
  </r>
  <r>
    <x v="0"/>
    <n v="1"/>
    <s v="TVG-0794"/>
    <s v="0794"/>
    <x v="30"/>
    <s v="Lombardia"/>
    <x v="4"/>
    <x v="18"/>
    <x v="7"/>
    <s v="3000"/>
    <s v="Medium"/>
    <x v="6"/>
    <n v="12.013636363636364"/>
    <s v="Lalerio Vundini"/>
    <n v="0.05"/>
    <n v="2643"/>
    <n v="132.15"/>
    <n v="2775.15"/>
  </r>
  <r>
    <x v="0"/>
    <n v="1"/>
    <s v="TVG-0795"/>
    <s v="0795"/>
    <x v="30"/>
    <s v="Lombardia"/>
    <x v="4"/>
    <x v="21"/>
    <x v="7"/>
    <s v="6000"/>
    <s v="Gold"/>
    <x v="18"/>
    <n v="113.28444444444445"/>
    <s v="Lalerio Vundini"/>
    <n v="0.05"/>
    <n v="50978"/>
    <n v="2548.9"/>
    <n v="53526.9"/>
  </r>
  <r>
    <x v="0"/>
    <n v="1"/>
    <s v="TVG-0796"/>
    <s v="0796"/>
    <x v="30"/>
    <s v="Lombardia"/>
    <x v="4"/>
    <x v="14"/>
    <x v="6"/>
    <s v="2500"/>
    <s v="Gold"/>
    <x v="13"/>
    <n v="84.018000000000001"/>
    <s v="Lalerio Vundini"/>
    <n v="0.05"/>
    <n v="42009"/>
    <n v="2100.4500000000003"/>
    <n v="44109.45"/>
  </r>
  <r>
    <x v="0"/>
    <n v="1"/>
    <s v="TVG-0797"/>
    <s v="0797"/>
    <x v="30"/>
    <s v="Lombardia"/>
    <x v="4"/>
    <x v="17"/>
    <x v="7"/>
    <s v="2000"/>
    <s v="Medium"/>
    <x v="15"/>
    <n v="0.28499999999999998"/>
    <s v="Michele Scotto"/>
    <n v="0.05"/>
    <n v="57"/>
    <n v="2.85"/>
    <n v="59.85"/>
  </r>
  <r>
    <x v="0"/>
    <n v="1"/>
    <s v="TVG-0798"/>
    <s v="0798"/>
    <x v="30"/>
    <s v="Lombardia"/>
    <x v="4"/>
    <x v="17"/>
    <x v="7"/>
    <s v="2000"/>
    <s v="Medium"/>
    <x v="15"/>
    <n v="7.0000000000000007E-2"/>
    <s v="Lalerio Vundini"/>
    <n v="0.05"/>
    <n v="14"/>
    <n v="0.70000000000000007"/>
    <n v="14.7"/>
  </r>
  <r>
    <x v="0"/>
    <n v="1"/>
    <s v="TVG-0799"/>
    <s v="0799"/>
    <x v="30"/>
    <s v="Lombardia"/>
    <x v="4"/>
    <x v="0"/>
    <x v="0"/>
    <s v="5000"/>
    <s v="Medium"/>
    <x v="0"/>
    <n v="29.94"/>
    <s v="Michele Scotto"/>
    <n v="0.05"/>
    <n v="4491"/>
    <n v="224.55"/>
    <n v="4715.55"/>
  </r>
  <r>
    <x v="0"/>
    <n v="1"/>
    <s v="TVG-0800"/>
    <s v="0800"/>
    <x v="30"/>
    <s v="Lombardia"/>
    <x v="4"/>
    <x v="0"/>
    <x v="0"/>
    <s v="5000"/>
    <s v="Medium"/>
    <x v="0"/>
    <n v="1213.96"/>
    <s v="Lalerio Vundini"/>
    <n v="0.05"/>
    <n v="182094"/>
    <n v="9104.7000000000007"/>
    <n v="191198.7"/>
  </r>
  <r>
    <x v="0"/>
    <n v="1"/>
    <s v="TVG-0801"/>
    <s v="0801"/>
    <x v="30"/>
    <s v="Lombardia"/>
    <x v="4"/>
    <x v="19"/>
    <x v="7"/>
    <s v="4000"/>
    <s v="Plus"/>
    <x v="16"/>
    <n v="80.704166666666666"/>
    <s v="Michele Scotto"/>
    <n v="0.05"/>
    <n v="19369"/>
    <n v="968.45"/>
    <n v="20337.45"/>
  </r>
  <r>
    <x v="0"/>
    <n v="1"/>
    <s v="TVG-0802"/>
    <s v="0802"/>
    <x v="30"/>
    <s v="Lombardia"/>
    <x v="4"/>
    <x v="19"/>
    <x v="7"/>
    <s v="4000"/>
    <s v="Plus"/>
    <x v="16"/>
    <n v="0.27500000000000002"/>
    <s v="Lalerio Vundini"/>
    <n v="0.05"/>
    <n v="66"/>
    <n v="3.3000000000000003"/>
    <n v="69.3"/>
  </r>
  <r>
    <x v="0"/>
    <n v="1"/>
    <s v="TVG-0803"/>
    <s v="0803"/>
    <x v="30"/>
    <s v="Lombardia"/>
    <x v="4"/>
    <x v="1"/>
    <x v="0"/>
    <s v="5000"/>
    <s v="Plus"/>
    <x v="1"/>
    <n v="2.12"/>
    <s v="Michele Scotto"/>
    <n v="0.05"/>
    <n v="371"/>
    <n v="18.55"/>
    <n v="389.55"/>
  </r>
  <r>
    <x v="0"/>
    <n v="1"/>
    <s v="TVG-0804"/>
    <s v="0804"/>
    <x v="30"/>
    <s v="Lombardia"/>
    <x v="4"/>
    <x v="3"/>
    <x v="0"/>
    <s v="3000"/>
    <s v="Plus"/>
    <x v="3"/>
    <n v="65.055172413793102"/>
    <s v="Michele Scotto"/>
    <n v="0.05"/>
    <n v="9433"/>
    <n v="471.65000000000003"/>
    <n v="9904.65"/>
  </r>
  <r>
    <x v="0"/>
    <n v="1"/>
    <s v="TVG-0805"/>
    <s v="0805"/>
    <x v="30"/>
    <s v="Lombardia"/>
    <x v="4"/>
    <x v="3"/>
    <x v="0"/>
    <s v="3000"/>
    <s v="Plus"/>
    <x v="3"/>
    <n v="1895.393103448276"/>
    <s v="Lalerio Vundini"/>
    <n v="0.05"/>
    <n v="274832"/>
    <n v="13741.6"/>
    <n v="288573.59999999998"/>
  </r>
  <r>
    <x v="0"/>
    <n v="1"/>
    <s v="TVG-0806"/>
    <s v="0806"/>
    <x v="30"/>
    <s v="Lombardia"/>
    <x v="4"/>
    <x v="6"/>
    <x v="2"/>
    <s v="2500"/>
    <s v="Plus"/>
    <x v="6"/>
    <n v="0.13636363636363635"/>
    <s v="Michele Scotto"/>
    <n v="0.05"/>
    <n v="30"/>
    <n v="1.5"/>
    <n v="31.5"/>
  </r>
  <r>
    <x v="0"/>
    <n v="1"/>
    <s v="TVG-0807"/>
    <s v="0807"/>
    <x v="30"/>
    <s v="Lombardia"/>
    <x v="4"/>
    <x v="6"/>
    <x v="2"/>
    <s v="2500"/>
    <s v="Plus"/>
    <x v="6"/>
    <n v="21.631818181818183"/>
    <s v="Lalerio Vundini"/>
    <n v="0.05"/>
    <n v="4759"/>
    <n v="237.95000000000002"/>
    <n v="4996.95"/>
  </r>
  <r>
    <x v="0"/>
    <n v="1"/>
    <s v="TVG-0808"/>
    <s v="0808"/>
    <x v="30"/>
    <s v="Lombardia"/>
    <x v="4"/>
    <x v="20"/>
    <x v="7"/>
    <s v="5000"/>
    <s v="Silver"/>
    <x v="17"/>
    <n v="0.03"/>
    <s v="Lalerio Vundini"/>
    <n v="0.05"/>
    <n v="9"/>
    <n v="0.45"/>
    <n v="9.4499999999999993"/>
  </r>
  <r>
    <x v="0"/>
    <n v="1"/>
    <s v="TVG-0809"/>
    <s v="0809"/>
    <x v="30"/>
    <s v="Lombardia"/>
    <x v="4"/>
    <x v="9"/>
    <x v="2"/>
    <s v="1121"/>
    <s v="Gold"/>
    <x v="9"/>
    <n v="14.769565217391305"/>
    <s v="Lalerio Vundini"/>
    <n v="0.05"/>
    <n v="3397"/>
    <n v="169.85000000000002"/>
    <n v="3566.85"/>
  </r>
  <r>
    <x v="0"/>
    <n v="1"/>
    <s v="TVG-0810"/>
    <s v="0810"/>
    <x v="30"/>
    <s v="Lombardia"/>
    <x v="4"/>
    <x v="23"/>
    <x v="7"/>
    <s v="8000"/>
    <s v="Premium"/>
    <x v="19"/>
    <n v="125.70298507462687"/>
    <s v="Lalerio Vundini"/>
    <n v="0.05"/>
    <n v="84221"/>
    <n v="4211.05"/>
    <n v="88432.05"/>
  </r>
  <r>
    <x v="0"/>
    <n v="1"/>
    <s v="TVG-0811"/>
    <s v="0811"/>
    <x v="30"/>
    <s v="Lombardia"/>
    <x v="4"/>
    <x v="10"/>
    <x v="3"/>
    <s v="7500"/>
    <s v="Premium"/>
    <x v="10"/>
    <n v="1.6277777777777778"/>
    <s v="Lalerio Vundini"/>
    <n v="0.05"/>
    <n v="293"/>
    <n v="14.65"/>
    <n v="307.64999999999998"/>
  </r>
  <r>
    <x v="0"/>
    <n v="1"/>
    <s v="TVG-0812"/>
    <s v="0812"/>
    <x v="30"/>
    <s v="Lombardia"/>
    <x v="4"/>
    <x v="15"/>
    <x v="6"/>
    <s v="1000"/>
    <s v="Silver"/>
    <x v="14"/>
    <n v="7.7"/>
    <s v="Lalerio Vundini"/>
    <n v="0.05"/>
    <n v="3003"/>
    <n v="150.15"/>
    <n v="3153.15"/>
  </r>
  <r>
    <x v="0"/>
    <n v="1"/>
    <s v="TVG-0813"/>
    <s v="0813"/>
    <x v="30"/>
    <s v="Lombardia"/>
    <x v="4"/>
    <x v="11"/>
    <x v="4"/>
    <s v="5000"/>
    <s v=""/>
    <x v="11"/>
    <n v="4.2857142857142858E-2"/>
    <s v="Lalerio Vundini"/>
    <n v="0.05"/>
    <n v="6"/>
    <n v="0.30000000000000004"/>
    <n v="6.3"/>
  </r>
  <r>
    <x v="0"/>
    <n v="1"/>
    <s v="TVG-0814"/>
    <s v="0814"/>
    <x v="30"/>
    <s v="Lombardia"/>
    <x v="4"/>
    <x v="16"/>
    <x v="7"/>
    <s v="1000"/>
    <s v=""/>
    <x v="0"/>
    <n v="0.42"/>
    <s v="Lalerio Vundini"/>
    <n v="0.05"/>
    <n v="63"/>
    <n v="3.1500000000000004"/>
    <n v="66.150000000000006"/>
  </r>
  <r>
    <x v="0"/>
    <n v="1"/>
    <s v="TVG-0815"/>
    <s v="0815"/>
    <x v="30"/>
    <s v="Lombardia"/>
    <x v="4"/>
    <x v="12"/>
    <x v="5"/>
    <s v="3000"/>
    <s v="Medium"/>
    <x v="12"/>
    <n v="9.375"/>
    <s v="Lalerio Vundini"/>
    <n v="0.05"/>
    <n v="1125"/>
    <n v="56.25"/>
    <n v="1181.25"/>
  </r>
  <r>
    <x v="0"/>
    <n v="1"/>
    <s v="TVG-0816"/>
    <s v="0816"/>
    <x v="30"/>
    <s v="Lombardia"/>
    <x v="4"/>
    <x v="13"/>
    <x v="5"/>
    <s v="3000"/>
    <s v="Plus"/>
    <x v="2"/>
    <n v="2.0615384615384613"/>
    <s v="Michele Scotto"/>
    <n v="0.05"/>
    <n v="268"/>
    <n v="13.4"/>
    <n v="281.39999999999998"/>
  </r>
  <r>
    <x v="0"/>
    <n v="1"/>
    <s v="TVG-0817"/>
    <s v="0817"/>
    <x v="31"/>
    <s v="Lombardia"/>
    <x v="2"/>
    <x v="17"/>
    <x v="7"/>
    <s v="2000"/>
    <s v="Medium"/>
    <x v="15"/>
    <n v="2.5000000000000001E-2"/>
    <s v="Lalerio Vundini"/>
    <n v="0.05"/>
    <n v="5"/>
    <n v="0.25"/>
    <n v="5.25"/>
  </r>
  <r>
    <x v="0"/>
    <n v="1"/>
    <s v="TVG-0818"/>
    <s v="0818"/>
    <x v="31"/>
    <s v="Lombardia"/>
    <x v="2"/>
    <x v="19"/>
    <x v="7"/>
    <s v="4000"/>
    <s v="Plus"/>
    <x v="16"/>
    <n v="0.14583333333333334"/>
    <s v="Lalerio Vundini"/>
    <n v="0.05"/>
    <n v="35"/>
    <n v="1.75"/>
    <n v="36.75"/>
  </r>
  <r>
    <x v="0"/>
    <n v="1"/>
    <s v="TVG-0819"/>
    <s v="0819"/>
    <x v="31"/>
    <s v="Lombardia"/>
    <x v="2"/>
    <x v="3"/>
    <x v="0"/>
    <s v="3000"/>
    <s v="Plus"/>
    <x v="3"/>
    <n v="406.04827586206898"/>
    <s v="Lalerio Vundini"/>
    <n v="0.05"/>
    <n v="58877"/>
    <n v="2943.8500000000004"/>
    <n v="61820.85"/>
  </r>
  <r>
    <x v="0"/>
    <n v="1"/>
    <s v="TVG-0820"/>
    <s v="0820"/>
    <x v="31"/>
    <s v="Lombardia"/>
    <x v="2"/>
    <x v="6"/>
    <x v="2"/>
    <s v="2500"/>
    <s v="Plus"/>
    <x v="6"/>
    <n v="0.25909090909090909"/>
    <s v="Lalerio Vundini"/>
    <n v="0.05"/>
    <n v="57"/>
    <n v="2.85"/>
    <n v="59.85"/>
  </r>
  <r>
    <x v="0"/>
    <n v="1"/>
    <s v="TVG-0821"/>
    <s v="0821"/>
    <x v="31"/>
    <s v="Lombardia"/>
    <x v="2"/>
    <x v="10"/>
    <x v="3"/>
    <s v="7500"/>
    <s v="Premium"/>
    <x v="10"/>
    <n v="0.21111111111111111"/>
    <s v="Lalerio Vundini"/>
    <n v="0.05"/>
    <n v="38"/>
    <n v="1.9000000000000001"/>
    <n v="39.9"/>
  </r>
  <r>
    <x v="0"/>
    <n v="1"/>
    <s v="TVG-0822"/>
    <s v="0822"/>
    <x v="31"/>
    <s v="Lombardia"/>
    <x v="2"/>
    <x v="15"/>
    <x v="6"/>
    <s v="1000"/>
    <s v="Silver"/>
    <x v="14"/>
    <n v="6.4102564102564097E-2"/>
    <s v="Lalerio Vundini"/>
    <n v="0.05"/>
    <n v="25"/>
    <n v="1.25"/>
    <n v="26.25"/>
  </r>
  <r>
    <x v="0"/>
    <n v="1"/>
    <s v="TVG-0823"/>
    <s v="0823"/>
    <x v="31"/>
    <s v="Lombardia"/>
    <x v="2"/>
    <x v="12"/>
    <x v="5"/>
    <s v="3000"/>
    <s v="Medium"/>
    <x v="12"/>
    <n v="1.2916666666666667"/>
    <s v="Lalerio Vundini"/>
    <n v="0.05"/>
    <n v="155"/>
    <n v="7.75"/>
    <n v="162.75"/>
  </r>
  <r>
    <x v="0"/>
    <n v="1"/>
    <s v="TVG-0824"/>
    <s v="0824"/>
    <x v="32"/>
    <s v="Emilia Romagna"/>
    <x v="2"/>
    <x v="17"/>
    <x v="7"/>
    <s v="2000"/>
    <s v="Medium"/>
    <x v="15"/>
    <n v="0.08"/>
    <s v="Lalerio Vundini"/>
    <n v="0.05"/>
    <n v="16"/>
    <n v="0.8"/>
    <n v="16.8"/>
  </r>
  <r>
    <x v="0"/>
    <n v="1"/>
    <s v="TVG-0825"/>
    <s v="0825"/>
    <x v="32"/>
    <s v="Emilia Romagna"/>
    <x v="2"/>
    <x v="3"/>
    <x v="0"/>
    <s v="3000"/>
    <s v="Plus"/>
    <x v="3"/>
    <n v="252.6"/>
    <s v="Lalerio Vundini"/>
    <n v="0.05"/>
    <n v="36627"/>
    <n v="1831.3500000000001"/>
    <n v="38458.35"/>
  </r>
  <r>
    <x v="0"/>
    <n v="1"/>
    <s v="TVG-0826"/>
    <s v="0826"/>
    <x v="32"/>
    <s v="Emilia Romagna"/>
    <x v="2"/>
    <x v="12"/>
    <x v="5"/>
    <s v="3000"/>
    <s v="Medium"/>
    <x v="12"/>
    <n v="38.533333333333331"/>
    <s v="Lalerio Vundini"/>
    <n v="0.05"/>
    <n v="4624"/>
    <n v="231.20000000000002"/>
    <n v="4855.2"/>
  </r>
  <r>
    <x v="0"/>
    <n v="1"/>
    <s v="TVG-0827"/>
    <s v="0827"/>
    <x v="33"/>
    <s v="Emilia Romagna"/>
    <x v="0"/>
    <x v="18"/>
    <x v="7"/>
    <s v="3000"/>
    <s v="Medium"/>
    <x v="6"/>
    <n v="1.4363636363636363"/>
    <s v="Lalerio Vundini"/>
    <n v="0.05"/>
    <n v="316"/>
    <n v="15.8"/>
    <n v="331.8"/>
  </r>
  <r>
    <x v="0"/>
    <n v="1"/>
    <s v="TVG-0828"/>
    <s v="0828"/>
    <x v="33"/>
    <s v="Emilia Romagna"/>
    <x v="0"/>
    <x v="14"/>
    <x v="6"/>
    <s v="2500"/>
    <s v="Gold"/>
    <x v="13"/>
    <n v="4.1660000000000004"/>
    <s v="Lalerio Vundini"/>
    <n v="0.05"/>
    <n v="2083"/>
    <n v="104.15"/>
    <n v="2187.15"/>
  </r>
  <r>
    <x v="0"/>
    <n v="1"/>
    <s v="TVG-0829"/>
    <s v="0829"/>
    <x v="33"/>
    <s v="Emilia Romagna"/>
    <x v="0"/>
    <x v="17"/>
    <x v="7"/>
    <s v="2000"/>
    <s v="Medium"/>
    <x v="15"/>
    <n v="0.105"/>
    <s v="Lalerio Vundini"/>
    <n v="0.05"/>
    <n v="21"/>
    <n v="1.05"/>
    <n v="22.05"/>
  </r>
  <r>
    <x v="0"/>
    <n v="1"/>
    <s v="TVG-0830"/>
    <s v="0830"/>
    <x v="33"/>
    <s v="Emilia Romagna"/>
    <x v="0"/>
    <x v="0"/>
    <x v="0"/>
    <s v="5000"/>
    <s v="Medium"/>
    <x v="0"/>
    <n v="478.97333333333336"/>
    <s v="Lalerio Vundini"/>
    <n v="0.05"/>
    <n v="71846"/>
    <n v="3592.3"/>
    <n v="75438.3"/>
  </r>
  <r>
    <x v="0"/>
    <n v="1"/>
    <s v="TVG-0831"/>
    <s v="0831"/>
    <x v="33"/>
    <s v="Emilia Romagna"/>
    <x v="0"/>
    <x v="19"/>
    <x v="7"/>
    <s v="4000"/>
    <s v="Plus"/>
    <x v="16"/>
    <n v="5.8333333333333334E-2"/>
    <s v="Lalerio Vundini"/>
    <n v="0.05"/>
    <n v="14"/>
    <n v="0.70000000000000007"/>
    <n v="14.7"/>
  </r>
  <r>
    <x v="0"/>
    <n v="1"/>
    <s v="TVG-0832"/>
    <s v="0832"/>
    <x v="33"/>
    <s v="Emilia Romagna"/>
    <x v="0"/>
    <x v="3"/>
    <x v="0"/>
    <s v="3000"/>
    <s v="Plus"/>
    <x v="3"/>
    <n v="566.12413793103451"/>
    <s v="Lalerio Vundini"/>
    <n v="0.05"/>
    <n v="82088"/>
    <n v="4104.4000000000005"/>
    <n v="86192.4"/>
  </r>
  <r>
    <x v="0"/>
    <n v="1"/>
    <s v="TVG-0833"/>
    <s v="0833"/>
    <x v="33"/>
    <s v="Emilia Romagna"/>
    <x v="0"/>
    <x v="20"/>
    <x v="7"/>
    <s v="5000"/>
    <s v="Silver"/>
    <x v="17"/>
    <n v="0.22"/>
    <s v="Lalerio Vundini"/>
    <n v="0.05"/>
    <n v="66"/>
    <n v="3.3000000000000003"/>
    <n v="69.3"/>
  </r>
  <r>
    <x v="0"/>
    <n v="1"/>
    <s v="TVG-0834"/>
    <s v="0834"/>
    <x v="33"/>
    <s v="Emilia Romagna"/>
    <x v="0"/>
    <x v="9"/>
    <x v="2"/>
    <s v="1121"/>
    <s v="Gold"/>
    <x v="9"/>
    <n v="69.852173913043472"/>
    <s v="Lalerio Vundini"/>
    <n v="0.05"/>
    <n v="16066"/>
    <n v="803.30000000000007"/>
    <n v="16869.3"/>
  </r>
  <r>
    <x v="0"/>
    <n v="1"/>
    <s v="TVG-0835"/>
    <s v="0835"/>
    <x v="33"/>
    <s v="Emilia Romagna"/>
    <x v="0"/>
    <x v="23"/>
    <x v="7"/>
    <s v="8000"/>
    <s v="Premium"/>
    <x v="19"/>
    <n v="32.638805970149257"/>
    <s v="Lalerio Vundini"/>
    <n v="0.05"/>
    <n v="21868"/>
    <n v="1093.4000000000001"/>
    <n v="22961.4"/>
  </r>
  <r>
    <x v="0"/>
    <n v="1"/>
    <s v="TVG-0836"/>
    <s v="0836"/>
    <x v="33"/>
    <s v="Emilia Romagna"/>
    <x v="0"/>
    <x v="10"/>
    <x v="3"/>
    <s v="7500"/>
    <s v="Premium"/>
    <x v="10"/>
    <n v="1.0277777777777777"/>
    <s v="Lalerio Vundini"/>
    <n v="0.05"/>
    <n v="185"/>
    <n v="9.25"/>
    <n v="194.25"/>
  </r>
  <r>
    <x v="0"/>
    <n v="1"/>
    <s v="TVG-0837"/>
    <s v="0837"/>
    <x v="33"/>
    <s v="Emilia Romagna"/>
    <x v="0"/>
    <x v="15"/>
    <x v="6"/>
    <s v="1000"/>
    <s v="Silver"/>
    <x v="14"/>
    <n v="0.14615384615384616"/>
    <s v="Lalerio Vundini"/>
    <n v="0.05"/>
    <n v="57"/>
    <n v="2.85"/>
    <n v="59.85"/>
  </r>
  <r>
    <x v="0"/>
    <n v="1"/>
    <s v="TVG-0838"/>
    <s v="0838"/>
    <x v="33"/>
    <s v="Emilia Romagna"/>
    <x v="0"/>
    <x v="16"/>
    <x v="7"/>
    <s v="1000"/>
    <s v=""/>
    <x v="0"/>
    <n v="0.35333333333333333"/>
    <s v="Lalerio Vundini"/>
    <n v="0.05"/>
    <n v="53"/>
    <n v="2.6500000000000004"/>
    <n v="55.65"/>
  </r>
  <r>
    <x v="0"/>
    <n v="1"/>
    <s v="TVG-0839"/>
    <s v="0839"/>
    <x v="33"/>
    <s v="Emilia Romagna"/>
    <x v="0"/>
    <x v="12"/>
    <x v="5"/>
    <s v="3000"/>
    <s v="Medium"/>
    <x v="12"/>
    <n v="0.13333333333333333"/>
    <s v="Lalerio Vundini"/>
    <n v="0.05"/>
    <n v="16"/>
    <n v="0.8"/>
    <n v="16.8"/>
  </r>
  <r>
    <x v="0"/>
    <n v="1"/>
    <s v="TVG-0840"/>
    <s v="0840"/>
    <x v="34"/>
    <s v="Piemonte"/>
    <x v="1"/>
    <x v="14"/>
    <x v="6"/>
    <s v="2500"/>
    <s v="Gold"/>
    <x v="13"/>
    <n v="0.23400000000000001"/>
    <s v="Lalerio Vundini"/>
    <n v="0.05"/>
    <n v="117"/>
    <n v="5.8500000000000005"/>
    <n v="122.85"/>
  </r>
  <r>
    <x v="0"/>
    <n v="1"/>
    <s v="TVG-0841"/>
    <s v="0841"/>
    <x v="34"/>
    <s v="Piemonte"/>
    <x v="1"/>
    <x v="17"/>
    <x v="7"/>
    <s v="2000"/>
    <s v="Medium"/>
    <x v="15"/>
    <n v="0.1"/>
    <s v="Lalerio Vundini"/>
    <n v="0.05"/>
    <n v="20"/>
    <n v="1"/>
    <n v="21"/>
  </r>
  <r>
    <x v="0"/>
    <n v="1"/>
    <s v="TVG-0842"/>
    <s v="0842"/>
    <x v="34"/>
    <s v="Piemonte"/>
    <x v="1"/>
    <x v="0"/>
    <x v="0"/>
    <s v="5000"/>
    <s v="Medium"/>
    <x v="0"/>
    <n v="48.953333333333333"/>
    <s v="Lalerio Vundini"/>
    <n v="0.05"/>
    <n v="7343"/>
    <n v="367.15000000000003"/>
    <n v="7710.15"/>
  </r>
  <r>
    <x v="0"/>
    <n v="1"/>
    <s v="TVG-0843"/>
    <s v="0843"/>
    <x v="34"/>
    <s v="Piemonte"/>
    <x v="1"/>
    <x v="19"/>
    <x v="7"/>
    <s v="4000"/>
    <s v="Plus"/>
    <x v="16"/>
    <n v="0.57499999999999996"/>
    <s v="Lalerio Vundini"/>
    <n v="0.05"/>
    <n v="138"/>
    <n v="6.9"/>
    <n v="144.9"/>
  </r>
  <r>
    <x v="0"/>
    <n v="1"/>
    <s v="TVG-0844"/>
    <s v="0844"/>
    <x v="34"/>
    <s v="Piemonte"/>
    <x v="1"/>
    <x v="3"/>
    <x v="0"/>
    <s v="3000"/>
    <s v="Plus"/>
    <x v="3"/>
    <n v="1139.1931034482759"/>
    <s v="Lalerio Vundini"/>
    <n v="0.05"/>
    <n v="165183"/>
    <n v="8259.15"/>
    <n v="173442.15"/>
  </r>
  <r>
    <x v="0"/>
    <n v="1"/>
    <s v="TVG-0845"/>
    <s v="0845"/>
    <x v="34"/>
    <s v="Piemonte"/>
    <x v="1"/>
    <x v="6"/>
    <x v="2"/>
    <s v="2500"/>
    <s v="Plus"/>
    <x v="6"/>
    <n v="35.113636363636367"/>
    <s v="Lalerio Vundini"/>
    <n v="0.05"/>
    <n v="7725"/>
    <n v="386.25"/>
    <n v="8111.25"/>
  </r>
  <r>
    <x v="0"/>
    <n v="1"/>
    <s v="TVG-0846"/>
    <s v="0846"/>
    <x v="34"/>
    <s v="Piemonte"/>
    <x v="1"/>
    <x v="10"/>
    <x v="3"/>
    <s v="7500"/>
    <s v="Premium"/>
    <x v="10"/>
    <n v="7.7777777777777779E-2"/>
    <s v="Lalerio Vundini"/>
    <n v="0.05"/>
    <n v="14"/>
    <n v="0.70000000000000007"/>
    <n v="14.7"/>
  </r>
  <r>
    <x v="0"/>
    <n v="1"/>
    <s v="TVG-0847"/>
    <s v="0847"/>
    <x v="34"/>
    <s v="Piemonte"/>
    <x v="1"/>
    <x v="15"/>
    <x v="6"/>
    <s v="1000"/>
    <s v="Silver"/>
    <x v="14"/>
    <n v="4.1025641025641026E-2"/>
    <s v="Lalerio Vundini"/>
    <n v="0.05"/>
    <n v="16"/>
    <n v="0.8"/>
    <n v="16.8"/>
  </r>
  <r>
    <x v="0"/>
    <n v="1"/>
    <s v="TVG-0848"/>
    <s v="0848"/>
    <x v="34"/>
    <s v="Piemonte"/>
    <x v="1"/>
    <x v="16"/>
    <x v="7"/>
    <s v="1000"/>
    <s v=""/>
    <x v="0"/>
    <n v="3.28"/>
    <s v="Lalerio Vundini"/>
    <n v="0.05"/>
    <n v="492"/>
    <n v="24.6"/>
    <n v="516.6"/>
  </r>
  <r>
    <x v="0"/>
    <n v="1"/>
    <s v="TVG-0849"/>
    <s v="0849"/>
    <x v="34"/>
    <s v="Piemonte"/>
    <x v="1"/>
    <x v="12"/>
    <x v="5"/>
    <s v="3000"/>
    <s v="Medium"/>
    <x v="12"/>
    <n v="5.8333333333333334E-2"/>
    <s v="Lalerio Vundini"/>
    <n v="0.05"/>
    <n v="7"/>
    <n v="0.35000000000000003"/>
    <n v="7.35"/>
  </r>
  <r>
    <x v="1"/>
    <n v="2"/>
    <s v="TVG-0850"/>
    <s v="0850"/>
    <x v="0"/>
    <s v="NYC"/>
    <x v="0"/>
    <x v="17"/>
    <x v="7"/>
    <s v="2000"/>
    <s v="Medium"/>
    <x v="15"/>
    <n v="0.13500000000000001"/>
    <s v="Lalerio Vundini"/>
    <n v="0.05"/>
    <n v="27"/>
    <n v="1.35"/>
    <n v="28.35"/>
  </r>
  <r>
    <x v="1"/>
    <n v="2"/>
    <s v="TVG-0851"/>
    <s v="0851"/>
    <x v="0"/>
    <s v="NYC"/>
    <x v="0"/>
    <x v="0"/>
    <x v="0"/>
    <s v="5000"/>
    <s v="Medium"/>
    <x v="0"/>
    <n v="23.566666666666666"/>
    <s v="Marco Rossi"/>
    <n v="7.4999999999999997E-2"/>
    <n v="3535"/>
    <n v="265.125"/>
    <n v="3800.125"/>
  </r>
  <r>
    <x v="1"/>
    <n v="2"/>
    <s v="TVG-0852"/>
    <s v="0852"/>
    <x v="0"/>
    <s v="NYC"/>
    <x v="0"/>
    <x v="0"/>
    <x v="0"/>
    <s v="5000"/>
    <s v="Medium"/>
    <x v="0"/>
    <n v="8.0333333333333332"/>
    <s v="Lalerio Vundini"/>
    <n v="0.05"/>
    <n v="1205"/>
    <n v="60.25"/>
    <n v="1265.25"/>
  </r>
  <r>
    <x v="1"/>
    <n v="2"/>
    <s v="TVG-0853"/>
    <s v="0853"/>
    <x v="0"/>
    <s v="NYC"/>
    <x v="0"/>
    <x v="1"/>
    <x v="0"/>
    <s v="5000"/>
    <s v="Plus"/>
    <x v="1"/>
    <n v="30.542857142857144"/>
    <s v="Lalerio Vundini"/>
    <n v="0.05"/>
    <n v="5345"/>
    <n v="267.25"/>
    <n v="5612.25"/>
  </r>
  <r>
    <x v="1"/>
    <n v="2"/>
    <s v="TVG-0854"/>
    <s v="0854"/>
    <x v="0"/>
    <s v="NYC"/>
    <x v="0"/>
    <x v="3"/>
    <x v="0"/>
    <s v="3000"/>
    <s v="Plus"/>
    <x v="3"/>
    <n v="1010.7655172413793"/>
    <s v="Roberto Falcucci"/>
    <n v="0.08"/>
    <n v="146561"/>
    <n v="11724.880000000001"/>
    <n v="158285.88"/>
  </r>
  <r>
    <x v="1"/>
    <n v="2"/>
    <s v="TVG-0855"/>
    <s v="0855"/>
    <x v="0"/>
    <s v="NYC"/>
    <x v="0"/>
    <x v="3"/>
    <x v="0"/>
    <s v="3000"/>
    <s v="Plus"/>
    <x v="3"/>
    <n v="65.08275862068966"/>
    <s v="Giuseppe Favari"/>
    <n v="0.03"/>
    <n v="9437"/>
    <n v="283.11"/>
    <n v="9720.11"/>
  </r>
  <r>
    <x v="1"/>
    <n v="2"/>
    <s v="TVG-0856"/>
    <s v="0856"/>
    <x v="0"/>
    <s v="NYC"/>
    <x v="0"/>
    <x v="3"/>
    <x v="0"/>
    <s v="3000"/>
    <s v="Plus"/>
    <x v="3"/>
    <n v="159.92413793103449"/>
    <s v="Marco Rossi"/>
    <n v="7.4999999999999997E-2"/>
    <n v="23189"/>
    <n v="1739.175"/>
    <n v="24928.174999999999"/>
  </r>
  <r>
    <x v="1"/>
    <n v="2"/>
    <s v="TVG-0857"/>
    <s v="0857"/>
    <x v="0"/>
    <s v="NYC"/>
    <x v="0"/>
    <x v="3"/>
    <x v="0"/>
    <s v="3000"/>
    <s v="Plus"/>
    <x v="3"/>
    <n v="711.27586206896547"/>
    <s v="Lalerio Vundini"/>
    <n v="0.05"/>
    <n v="103135"/>
    <n v="5156.75"/>
    <n v="108291.75"/>
  </r>
  <r>
    <x v="1"/>
    <n v="2"/>
    <s v="TVG-0858"/>
    <s v="0858"/>
    <x v="0"/>
    <s v="NYC"/>
    <x v="0"/>
    <x v="4"/>
    <x v="1"/>
    <s v="1000"/>
    <s v=""/>
    <x v="4"/>
    <n v="449.16"/>
    <s v="Lalerio Vundini"/>
    <n v="0.05"/>
    <n v="22458"/>
    <n v="1122.9000000000001"/>
    <n v="23580.9"/>
  </r>
  <r>
    <x v="1"/>
    <n v="2"/>
    <s v="TVG-0859"/>
    <s v="0859"/>
    <x v="0"/>
    <s v="NYC"/>
    <x v="0"/>
    <x v="5"/>
    <x v="1"/>
    <s v="5000"/>
    <s v=""/>
    <x v="5"/>
    <n v="9.92"/>
    <s v="Lalerio Vundini"/>
    <n v="0.05"/>
    <n v="744"/>
    <n v="37.200000000000003"/>
    <n v="781.2"/>
  </r>
  <r>
    <x v="1"/>
    <n v="2"/>
    <s v="TVG-0860"/>
    <s v="0860"/>
    <x v="0"/>
    <s v="NYC"/>
    <x v="0"/>
    <x v="6"/>
    <x v="2"/>
    <s v="2500"/>
    <s v="Plus"/>
    <x v="6"/>
    <n v="0.15909090909090909"/>
    <s v="Roberto Falcucci"/>
    <n v="0.08"/>
    <n v="35"/>
    <n v="2.8000000000000003"/>
    <n v="37.799999999999997"/>
  </r>
  <r>
    <x v="1"/>
    <n v="2"/>
    <s v="TVG-0861"/>
    <s v="0861"/>
    <x v="0"/>
    <s v="NYC"/>
    <x v="0"/>
    <x v="6"/>
    <x v="2"/>
    <s v="2500"/>
    <s v="Plus"/>
    <x v="6"/>
    <n v="2.7272727272727271E-2"/>
    <s v="Marco Rossi"/>
    <n v="7.4999999999999997E-2"/>
    <n v="6"/>
    <n v="0.44999999999999996"/>
    <n v="6.45"/>
  </r>
  <r>
    <x v="1"/>
    <n v="2"/>
    <s v="TVG-0862"/>
    <s v="0862"/>
    <x v="0"/>
    <s v="NYC"/>
    <x v="0"/>
    <x v="6"/>
    <x v="2"/>
    <s v="2500"/>
    <s v="Plus"/>
    <x v="6"/>
    <n v="23.222727272727273"/>
    <s v="Lalerio Vundini"/>
    <n v="0.05"/>
    <n v="5109"/>
    <n v="255.45000000000002"/>
    <n v="5364.45"/>
  </r>
  <r>
    <x v="1"/>
    <n v="2"/>
    <s v="TVG-0863"/>
    <s v="0863"/>
    <x v="0"/>
    <s v="NYC"/>
    <x v="0"/>
    <x v="7"/>
    <x v="2"/>
    <s v="2500"/>
    <s v="Medium"/>
    <x v="7"/>
    <n v="3.3714285714285714"/>
    <s v="Marco Rossi"/>
    <n v="7.4999999999999997E-2"/>
    <n v="708"/>
    <n v="53.1"/>
    <n v="761.1"/>
  </r>
  <r>
    <x v="1"/>
    <n v="2"/>
    <s v="TVG-0864"/>
    <s v="0864"/>
    <x v="0"/>
    <s v="NYC"/>
    <x v="0"/>
    <x v="8"/>
    <x v="2"/>
    <s v="5000"/>
    <s v=""/>
    <x v="8"/>
    <n v="1.248"/>
    <s v="Giuseppe Favari"/>
    <n v="0.03"/>
    <n v="312"/>
    <n v="9.36"/>
    <n v="321.36"/>
  </r>
  <r>
    <x v="1"/>
    <n v="2"/>
    <s v="TVG-0865"/>
    <s v="0865"/>
    <x v="0"/>
    <s v="NYC"/>
    <x v="0"/>
    <x v="10"/>
    <x v="3"/>
    <s v="7500"/>
    <s v="Premium"/>
    <x v="10"/>
    <n v="0.16666666666666666"/>
    <s v="Lalerio Vundini"/>
    <n v="0.05"/>
    <n v="30"/>
    <n v="1.5"/>
    <n v="31.5"/>
  </r>
  <r>
    <x v="1"/>
    <n v="2"/>
    <s v="TVG-0866"/>
    <s v="0866"/>
    <x v="0"/>
    <s v="NYC"/>
    <x v="0"/>
    <x v="11"/>
    <x v="4"/>
    <s v="5000"/>
    <s v=""/>
    <x v="11"/>
    <n v="1.4285714285714285E-2"/>
    <s v="Giuseppe Favari"/>
    <n v="0.03"/>
    <n v="2"/>
    <n v="0.06"/>
    <n v="2.06"/>
  </r>
  <r>
    <x v="1"/>
    <n v="2"/>
    <s v="TVG-0867"/>
    <s v="0867"/>
    <x v="0"/>
    <s v="NYC"/>
    <x v="0"/>
    <x v="11"/>
    <x v="4"/>
    <s v="5000"/>
    <s v=""/>
    <x v="11"/>
    <n v="0.6071428571428571"/>
    <s v="Marco Rossi"/>
    <n v="7.4999999999999997E-2"/>
    <n v="85"/>
    <n v="6.375"/>
    <n v="91.375"/>
  </r>
  <r>
    <x v="1"/>
    <n v="2"/>
    <s v="TVG-0868"/>
    <s v="0868"/>
    <x v="0"/>
    <s v="NYC"/>
    <x v="0"/>
    <x v="11"/>
    <x v="4"/>
    <s v="5000"/>
    <s v=""/>
    <x v="11"/>
    <n v="37.278571428571432"/>
    <s v="Lalerio Vundini"/>
    <n v="0.05"/>
    <n v="5219"/>
    <n v="260.95"/>
    <n v="5479.95"/>
  </r>
  <r>
    <x v="1"/>
    <n v="2"/>
    <s v="TVG-0869"/>
    <s v="0869"/>
    <x v="0"/>
    <s v="NYC"/>
    <x v="0"/>
    <x v="16"/>
    <x v="7"/>
    <s v="1000"/>
    <s v=""/>
    <x v="0"/>
    <n v="5.1133333333333333"/>
    <s v="Roberto Falcucci"/>
    <n v="0.08"/>
    <n v="767"/>
    <n v="61.36"/>
    <n v="828.36"/>
  </r>
  <r>
    <x v="1"/>
    <n v="2"/>
    <s v="TVG-0870"/>
    <s v="0870"/>
    <x v="0"/>
    <s v="NYC"/>
    <x v="0"/>
    <x v="12"/>
    <x v="5"/>
    <s v="3000"/>
    <s v="Medium"/>
    <x v="12"/>
    <n v="160.21666666666667"/>
    <s v="Lalerio Vundini"/>
    <n v="0.05"/>
    <n v="19226"/>
    <n v="961.30000000000007"/>
    <n v="20187.3"/>
  </r>
  <r>
    <x v="1"/>
    <n v="2"/>
    <s v="TVG-0871"/>
    <s v="0871"/>
    <x v="0"/>
    <s v="NYC"/>
    <x v="0"/>
    <x v="13"/>
    <x v="5"/>
    <s v="3000"/>
    <s v="Plus"/>
    <x v="2"/>
    <n v="0.24615384615384617"/>
    <s v="Marco Rossi"/>
    <n v="7.4999999999999997E-2"/>
    <n v="32"/>
    <n v="2.4"/>
    <n v="34.4"/>
  </r>
  <r>
    <x v="1"/>
    <n v="2"/>
    <s v="TVG-0872"/>
    <s v="0872"/>
    <x v="1"/>
    <s v="Veneto"/>
    <x v="1"/>
    <x v="14"/>
    <x v="6"/>
    <s v="2500"/>
    <s v="Gold"/>
    <x v="13"/>
    <n v="1.3859999999999999"/>
    <s v="Lalerio Vundini"/>
    <n v="0.05"/>
    <n v="693"/>
    <n v="34.65"/>
    <n v="727.65"/>
  </r>
  <r>
    <x v="1"/>
    <n v="2"/>
    <s v="TVG-0873"/>
    <s v="0873"/>
    <x v="1"/>
    <s v="Veneto"/>
    <x v="1"/>
    <x v="17"/>
    <x v="7"/>
    <s v="2000"/>
    <s v="Medium"/>
    <x v="15"/>
    <n v="1.0900000000000001"/>
    <s v="Lalerio Vundini"/>
    <n v="0.05"/>
    <n v="218"/>
    <n v="10.9"/>
    <n v="228.9"/>
  </r>
  <r>
    <x v="1"/>
    <n v="2"/>
    <s v="TVG-0874"/>
    <s v="0874"/>
    <x v="1"/>
    <s v="Veneto"/>
    <x v="1"/>
    <x v="3"/>
    <x v="0"/>
    <s v="3000"/>
    <s v="Plus"/>
    <x v="3"/>
    <n v="296.7448275862069"/>
    <s v="Lalerio Vundini"/>
    <n v="0.05"/>
    <n v="43028"/>
    <n v="2151.4"/>
    <n v="45179.4"/>
  </r>
  <r>
    <x v="1"/>
    <n v="2"/>
    <s v="TVG-0875"/>
    <s v="0875"/>
    <x v="1"/>
    <s v="Veneto"/>
    <x v="1"/>
    <x v="6"/>
    <x v="2"/>
    <s v="2500"/>
    <s v="Plus"/>
    <x v="6"/>
    <n v="42.631818181818183"/>
    <s v="Lalerio Vundini"/>
    <n v="0.05"/>
    <n v="9379"/>
    <n v="468.95000000000005"/>
    <n v="9847.9500000000007"/>
  </r>
  <r>
    <x v="1"/>
    <n v="2"/>
    <s v="TVG-0876"/>
    <s v="0876"/>
    <x v="1"/>
    <s v="Veneto"/>
    <x v="1"/>
    <x v="10"/>
    <x v="3"/>
    <s v="7500"/>
    <s v="Premium"/>
    <x v="10"/>
    <n v="1.1111111111111112E-2"/>
    <s v="Lalerio Vundini"/>
    <n v="0.05"/>
    <n v="2"/>
    <n v="0.1"/>
    <n v="2.1"/>
  </r>
  <r>
    <x v="1"/>
    <n v="2"/>
    <s v="TVG-0877"/>
    <s v="0877"/>
    <x v="1"/>
    <s v="Veneto"/>
    <x v="1"/>
    <x v="15"/>
    <x v="6"/>
    <s v="1000"/>
    <s v="Silver"/>
    <x v="14"/>
    <n v="0.1"/>
    <s v="Lalerio Vundini"/>
    <n v="0.05"/>
    <n v="39"/>
    <n v="1.9500000000000002"/>
    <n v="40.950000000000003"/>
  </r>
  <r>
    <x v="1"/>
    <n v="2"/>
    <s v="TVG-0878"/>
    <s v="0878"/>
    <x v="1"/>
    <s v="Veneto"/>
    <x v="1"/>
    <x v="11"/>
    <x v="4"/>
    <s v="5000"/>
    <s v=""/>
    <x v="11"/>
    <n v="1.8785714285714286"/>
    <s v="Lalerio Vundini"/>
    <n v="0.05"/>
    <n v="263"/>
    <n v="13.15"/>
    <n v="276.14999999999998"/>
  </r>
  <r>
    <x v="1"/>
    <n v="2"/>
    <s v="TVG-0879"/>
    <s v="0879"/>
    <x v="1"/>
    <s v="Veneto"/>
    <x v="1"/>
    <x v="12"/>
    <x v="5"/>
    <s v="3000"/>
    <s v="Medium"/>
    <x v="12"/>
    <n v="0.90833333333333333"/>
    <s v="Lalerio Vundini"/>
    <n v="0.05"/>
    <n v="109"/>
    <n v="5.45"/>
    <n v="114.45"/>
  </r>
  <r>
    <x v="1"/>
    <n v="2"/>
    <s v="TVG-0880"/>
    <s v="0880"/>
    <x v="2"/>
    <s v="Veneto"/>
    <x v="2"/>
    <x v="17"/>
    <x v="7"/>
    <s v="2000"/>
    <s v="Medium"/>
    <x v="15"/>
    <n v="0.11"/>
    <s v="Lalerio Vundini"/>
    <n v="0.05"/>
    <n v="22"/>
    <n v="1.1000000000000001"/>
    <n v="23.1"/>
  </r>
  <r>
    <x v="1"/>
    <n v="2"/>
    <s v="TVG-0881"/>
    <s v="0881"/>
    <x v="2"/>
    <s v="Veneto"/>
    <x v="2"/>
    <x v="0"/>
    <x v="0"/>
    <s v="5000"/>
    <s v="Medium"/>
    <x v="0"/>
    <n v="113.10666666666667"/>
    <s v="Lalerio Vundini"/>
    <n v="0.05"/>
    <n v="16966"/>
    <n v="848.30000000000007"/>
    <n v="17814.3"/>
  </r>
  <r>
    <x v="1"/>
    <n v="2"/>
    <s v="TVG-0882"/>
    <s v="0882"/>
    <x v="2"/>
    <s v="Veneto"/>
    <x v="2"/>
    <x v="3"/>
    <x v="0"/>
    <s v="3000"/>
    <s v="Plus"/>
    <x v="3"/>
    <n v="438.58620689655174"/>
    <s v="Lalerio Vundini"/>
    <n v="0.05"/>
    <n v="63595"/>
    <n v="3179.75"/>
    <n v="66774.75"/>
  </r>
  <r>
    <x v="1"/>
    <n v="2"/>
    <s v="TVG-0883"/>
    <s v="0883"/>
    <x v="2"/>
    <s v="Veneto"/>
    <x v="2"/>
    <x v="6"/>
    <x v="2"/>
    <s v="2500"/>
    <s v="Plus"/>
    <x v="6"/>
    <n v="2.0636363636363635"/>
    <s v="Lalerio Vundini"/>
    <n v="0.05"/>
    <n v="454"/>
    <n v="22.700000000000003"/>
    <n v="476.7"/>
  </r>
  <r>
    <x v="1"/>
    <n v="2"/>
    <s v="TVG-0884"/>
    <s v="0884"/>
    <x v="2"/>
    <s v="Veneto"/>
    <x v="2"/>
    <x v="10"/>
    <x v="3"/>
    <s v="7500"/>
    <s v="Premium"/>
    <x v="10"/>
    <n v="0.1"/>
    <s v="Lalerio Vundini"/>
    <n v="0.05"/>
    <n v="18"/>
    <n v="0.9"/>
    <n v="18.899999999999999"/>
  </r>
  <r>
    <x v="1"/>
    <n v="2"/>
    <s v="TVG-0885"/>
    <s v="0885"/>
    <x v="2"/>
    <s v="Veneto"/>
    <x v="2"/>
    <x v="11"/>
    <x v="4"/>
    <s v="5000"/>
    <s v=""/>
    <x v="11"/>
    <n v="1.9428571428571428"/>
    <s v="Lalerio Vundini"/>
    <n v="0.05"/>
    <n v="272"/>
    <n v="13.600000000000001"/>
    <n v="285.60000000000002"/>
  </r>
  <r>
    <x v="1"/>
    <n v="2"/>
    <s v="TVG-0886"/>
    <s v="0886"/>
    <x v="2"/>
    <s v="Veneto"/>
    <x v="2"/>
    <x v="16"/>
    <x v="7"/>
    <s v="1000"/>
    <s v=""/>
    <x v="0"/>
    <n v="3.78"/>
    <s v="Lalerio Vundini"/>
    <n v="0.05"/>
    <n v="567"/>
    <n v="28.35"/>
    <n v="595.35"/>
  </r>
  <r>
    <x v="1"/>
    <n v="2"/>
    <s v="TVG-0887"/>
    <s v="0887"/>
    <x v="2"/>
    <s v="Veneto"/>
    <x v="2"/>
    <x v="12"/>
    <x v="5"/>
    <s v="3000"/>
    <s v="Medium"/>
    <x v="12"/>
    <n v="1.6666666666666666E-2"/>
    <s v="Lalerio Vundini"/>
    <n v="0.05"/>
    <n v="2"/>
    <n v="0.1"/>
    <n v="2.1"/>
  </r>
  <r>
    <x v="1"/>
    <n v="2"/>
    <s v="TVG-0888"/>
    <s v="0888"/>
    <x v="3"/>
    <s v="Lombardia"/>
    <x v="2"/>
    <x v="17"/>
    <x v="7"/>
    <s v="2000"/>
    <s v="Medium"/>
    <x v="15"/>
    <n v="0.3"/>
    <s v="Lalerio Vundini"/>
    <n v="0.05"/>
    <n v="60"/>
    <n v="3"/>
    <n v="63"/>
  </r>
  <r>
    <x v="1"/>
    <n v="2"/>
    <s v="TVG-0889"/>
    <s v="0889"/>
    <x v="3"/>
    <s v="Lombardia"/>
    <x v="2"/>
    <x v="0"/>
    <x v="0"/>
    <s v="5000"/>
    <s v="Medium"/>
    <x v="0"/>
    <n v="34.453333333333333"/>
    <s v="Lalerio Vundini"/>
    <n v="0.05"/>
    <n v="5168"/>
    <n v="258.40000000000003"/>
    <n v="5426.4"/>
  </r>
  <r>
    <x v="1"/>
    <n v="2"/>
    <s v="TVG-0890"/>
    <s v="0890"/>
    <x v="3"/>
    <s v="Lombardia"/>
    <x v="2"/>
    <x v="3"/>
    <x v="0"/>
    <s v="3000"/>
    <s v="Plus"/>
    <x v="3"/>
    <n v="146.57931034482758"/>
    <s v="Lalerio Vundini"/>
    <n v="0.05"/>
    <n v="21254"/>
    <n v="1062.7"/>
    <n v="22316.7"/>
  </r>
  <r>
    <x v="1"/>
    <n v="2"/>
    <s v="TVG-0891"/>
    <s v="0891"/>
    <x v="3"/>
    <s v="Lombardia"/>
    <x v="2"/>
    <x v="11"/>
    <x v="4"/>
    <s v="5000"/>
    <s v=""/>
    <x v="11"/>
    <n v="1.1857142857142857"/>
    <s v="Marco Rossi"/>
    <n v="7.4999999999999997E-2"/>
    <n v="166"/>
    <n v="12.45"/>
    <n v="178.45"/>
  </r>
  <r>
    <x v="1"/>
    <n v="2"/>
    <s v="TVG-0892"/>
    <s v="0892"/>
    <x v="3"/>
    <s v="Lombardia"/>
    <x v="2"/>
    <x v="11"/>
    <x v="4"/>
    <s v="5000"/>
    <s v=""/>
    <x v="11"/>
    <n v="7.2642857142857142"/>
    <s v="Lalerio Vundini"/>
    <n v="0.05"/>
    <n v="1017"/>
    <n v="50.85"/>
    <n v="1067.8499999999999"/>
  </r>
  <r>
    <x v="1"/>
    <n v="2"/>
    <s v="TVG-0893"/>
    <s v="0893"/>
    <x v="3"/>
    <s v="Lombardia"/>
    <x v="2"/>
    <x v="16"/>
    <x v="7"/>
    <s v="1000"/>
    <s v=""/>
    <x v="0"/>
    <n v="2.1733333333333333"/>
    <s v="Lalerio Vundini"/>
    <n v="0.05"/>
    <n v="326"/>
    <n v="16.3"/>
    <n v="342.3"/>
  </r>
  <r>
    <x v="1"/>
    <n v="2"/>
    <s v="TVG-0894"/>
    <s v="0894"/>
    <x v="3"/>
    <s v="Lombardia"/>
    <x v="2"/>
    <x v="12"/>
    <x v="5"/>
    <s v="3000"/>
    <s v="Medium"/>
    <x v="12"/>
    <n v="3.9916666666666667"/>
    <s v="Lalerio Vundini"/>
    <n v="0.05"/>
    <n v="479"/>
    <n v="23.950000000000003"/>
    <n v="502.95"/>
  </r>
  <r>
    <x v="1"/>
    <n v="2"/>
    <s v="TVG-0895"/>
    <s v="0895"/>
    <x v="4"/>
    <s v="Lombardia"/>
    <x v="3"/>
    <x v="18"/>
    <x v="7"/>
    <s v="3000"/>
    <s v="Medium"/>
    <x v="6"/>
    <n v="4.586363636363636"/>
    <s v="Matteo Landi"/>
    <n v="0.05"/>
    <n v="1009"/>
    <n v="50.45"/>
    <n v="1059.45"/>
  </r>
  <r>
    <x v="1"/>
    <n v="2"/>
    <s v="TVG-0896"/>
    <s v="0896"/>
    <x v="4"/>
    <s v="Lombardia"/>
    <x v="3"/>
    <x v="14"/>
    <x v="6"/>
    <s v="2500"/>
    <s v="Gold"/>
    <x v="13"/>
    <n v="25.802"/>
    <s v="Giulio de Primis"/>
    <n v="3.6999999999999998E-2"/>
    <n v="12901"/>
    <n v="477.33699999999999"/>
    <n v="13378.337"/>
  </r>
  <r>
    <x v="1"/>
    <n v="2"/>
    <s v="TVG-0897"/>
    <s v="0897"/>
    <x v="4"/>
    <s v="Lombardia"/>
    <x v="3"/>
    <x v="14"/>
    <x v="6"/>
    <s v="2500"/>
    <s v="Gold"/>
    <x v="13"/>
    <n v="14.346"/>
    <s v="Federica Meni"/>
    <n v="0.04"/>
    <n v="7173"/>
    <n v="286.92"/>
    <n v="7459.92"/>
  </r>
  <r>
    <x v="1"/>
    <n v="2"/>
    <s v="TVG-0898"/>
    <s v="0898"/>
    <x v="4"/>
    <s v="Lombardia"/>
    <x v="3"/>
    <x v="14"/>
    <x v="6"/>
    <s v="2500"/>
    <s v="Gold"/>
    <x v="13"/>
    <n v="5.0579999999999998"/>
    <s v="Matteo Landi"/>
    <n v="0.05"/>
    <n v="2529"/>
    <n v="126.45"/>
    <n v="2655.45"/>
  </r>
  <r>
    <x v="1"/>
    <n v="2"/>
    <s v="TVG-0899"/>
    <s v="0899"/>
    <x v="4"/>
    <s v="Lombardia"/>
    <x v="3"/>
    <x v="14"/>
    <x v="6"/>
    <s v="2500"/>
    <s v="Gold"/>
    <x v="13"/>
    <n v="11.694000000000001"/>
    <s v="Siria Lessio"/>
    <n v="0.05"/>
    <n v="5847"/>
    <n v="292.35000000000002"/>
    <n v="6139.35"/>
  </r>
  <r>
    <x v="1"/>
    <n v="2"/>
    <s v="TVG-0900"/>
    <s v="0900"/>
    <x v="4"/>
    <s v="Lombardia"/>
    <x v="3"/>
    <x v="0"/>
    <x v="0"/>
    <s v="5000"/>
    <s v="Medium"/>
    <x v="0"/>
    <n v="118.57333333333334"/>
    <s v="Giulio de Primis"/>
    <n v="3.6999999999999998E-2"/>
    <n v="17786"/>
    <n v="658.08199999999999"/>
    <n v="18444.081999999999"/>
  </r>
  <r>
    <x v="1"/>
    <n v="2"/>
    <s v="TVG-0901"/>
    <s v="0901"/>
    <x v="4"/>
    <s v="Lombardia"/>
    <x v="3"/>
    <x v="0"/>
    <x v="0"/>
    <s v="5000"/>
    <s v="Medium"/>
    <x v="0"/>
    <n v="51.406666666666666"/>
    <s v="Federica Meni"/>
    <n v="0.04"/>
    <n v="7711"/>
    <n v="308.44"/>
    <n v="8019.44"/>
  </r>
  <r>
    <x v="1"/>
    <n v="2"/>
    <s v="TVG-0902"/>
    <s v="0902"/>
    <x v="4"/>
    <s v="Lombardia"/>
    <x v="3"/>
    <x v="0"/>
    <x v="0"/>
    <s v="5000"/>
    <s v="Medium"/>
    <x v="0"/>
    <n v="258.11333333333334"/>
    <s v="Matteo Landi"/>
    <n v="0.05"/>
    <n v="38717"/>
    <n v="1935.8500000000001"/>
    <n v="40652.85"/>
  </r>
  <r>
    <x v="1"/>
    <n v="2"/>
    <s v="TVG-0903"/>
    <s v="0903"/>
    <x v="4"/>
    <s v="Lombardia"/>
    <x v="3"/>
    <x v="0"/>
    <x v="0"/>
    <s v="5000"/>
    <s v="Medium"/>
    <x v="0"/>
    <n v="61.22"/>
    <s v="Siria Lessio"/>
    <n v="0.05"/>
    <n v="9183"/>
    <n v="459.15000000000003"/>
    <n v="9642.15"/>
  </r>
  <r>
    <x v="1"/>
    <n v="2"/>
    <s v="TVG-0904"/>
    <s v="0904"/>
    <x v="4"/>
    <s v="Lombardia"/>
    <x v="3"/>
    <x v="0"/>
    <x v="0"/>
    <s v="5000"/>
    <s v="Medium"/>
    <x v="0"/>
    <n v="41.953333333333333"/>
    <s v="Lalerio Vundini"/>
    <n v="0.05"/>
    <n v="6293"/>
    <n v="314.65000000000003"/>
    <n v="6607.65"/>
  </r>
  <r>
    <x v="1"/>
    <n v="2"/>
    <s v="TVG-0905"/>
    <s v="0905"/>
    <x v="4"/>
    <s v="Lombardia"/>
    <x v="3"/>
    <x v="19"/>
    <x v="7"/>
    <s v="4000"/>
    <s v="Plus"/>
    <x v="16"/>
    <n v="4.9333333333333336"/>
    <s v="Giulio de Primis"/>
    <n v="3.6999999999999998E-2"/>
    <n v="1184"/>
    <n v="43.808"/>
    <n v="1227.808"/>
  </r>
  <r>
    <x v="1"/>
    <n v="2"/>
    <s v="TVG-0906"/>
    <s v="0906"/>
    <x v="4"/>
    <s v="Lombardia"/>
    <x v="3"/>
    <x v="19"/>
    <x v="7"/>
    <s v="4000"/>
    <s v="Plus"/>
    <x v="16"/>
    <n v="133.88333333333333"/>
    <s v="Matteo Landi"/>
    <n v="0.05"/>
    <n v="32132"/>
    <n v="1606.6000000000001"/>
    <n v="33738.6"/>
  </r>
  <r>
    <x v="1"/>
    <n v="2"/>
    <s v="TVG-0907"/>
    <s v="0907"/>
    <x v="4"/>
    <s v="Lombardia"/>
    <x v="3"/>
    <x v="19"/>
    <x v="7"/>
    <s v="4000"/>
    <s v="Plus"/>
    <x v="16"/>
    <n v="153.19166666666666"/>
    <s v="Siria Lessio"/>
    <n v="0.05"/>
    <n v="36766"/>
    <n v="1838.3000000000002"/>
    <n v="38604.300000000003"/>
  </r>
  <r>
    <x v="1"/>
    <n v="2"/>
    <s v="TVG-0908"/>
    <s v="0908"/>
    <x v="4"/>
    <s v="Lombardia"/>
    <x v="3"/>
    <x v="1"/>
    <x v="0"/>
    <s v="5000"/>
    <s v="Plus"/>
    <x v="1"/>
    <n v="52.148571428571429"/>
    <s v="Giulio de Primis"/>
    <n v="3.6999999999999998E-2"/>
    <n v="9126"/>
    <n v="337.66199999999998"/>
    <n v="9463.6620000000003"/>
  </r>
  <r>
    <x v="1"/>
    <n v="2"/>
    <s v="TVG-0909"/>
    <s v="0909"/>
    <x v="4"/>
    <s v="Lombardia"/>
    <x v="3"/>
    <x v="1"/>
    <x v="0"/>
    <s v="5000"/>
    <s v="Plus"/>
    <x v="1"/>
    <n v="196.93142857142857"/>
    <s v="Federica Meni"/>
    <n v="0.04"/>
    <n v="34463"/>
    <n v="1378.52"/>
    <n v="35841.519999999997"/>
  </r>
  <r>
    <x v="1"/>
    <n v="2"/>
    <s v="TVG-0910"/>
    <s v="0910"/>
    <x v="4"/>
    <s v="Lombardia"/>
    <x v="3"/>
    <x v="1"/>
    <x v="0"/>
    <s v="5000"/>
    <s v="Plus"/>
    <x v="1"/>
    <n v="3.8857142857142857"/>
    <s v="Matteo Landi"/>
    <n v="0.05"/>
    <n v="680"/>
    <n v="34"/>
    <n v="714"/>
  </r>
  <r>
    <x v="1"/>
    <n v="2"/>
    <s v="TVG-0911"/>
    <s v="0911"/>
    <x v="4"/>
    <s v="Lombardia"/>
    <x v="3"/>
    <x v="3"/>
    <x v="0"/>
    <s v="3000"/>
    <s v="Plus"/>
    <x v="3"/>
    <n v="107.52413793103449"/>
    <s v="Giulio de Primis"/>
    <n v="3.6999999999999998E-2"/>
    <n v="15591"/>
    <n v="576.86699999999996"/>
    <n v="16167.867"/>
  </r>
  <r>
    <x v="1"/>
    <n v="2"/>
    <s v="TVG-0912"/>
    <s v="0912"/>
    <x v="4"/>
    <s v="Lombardia"/>
    <x v="3"/>
    <x v="3"/>
    <x v="0"/>
    <s v="3000"/>
    <s v="Plus"/>
    <x v="3"/>
    <n v="14.641379310344828"/>
    <s v="Matteo Landi"/>
    <n v="0.05"/>
    <n v="2123"/>
    <n v="106.15"/>
    <n v="2229.15"/>
  </r>
  <r>
    <x v="1"/>
    <n v="2"/>
    <s v="TVG-0913"/>
    <s v="0913"/>
    <x v="4"/>
    <s v="Lombardia"/>
    <x v="3"/>
    <x v="3"/>
    <x v="0"/>
    <s v="3000"/>
    <s v="Plus"/>
    <x v="3"/>
    <n v="251.75172413793103"/>
    <s v="Siria Lessio"/>
    <n v="0.05"/>
    <n v="36504"/>
    <n v="1825.2"/>
    <n v="38329.199999999997"/>
  </r>
  <r>
    <x v="1"/>
    <n v="2"/>
    <s v="TVG-0914"/>
    <s v="0914"/>
    <x v="4"/>
    <s v="Lombardia"/>
    <x v="3"/>
    <x v="3"/>
    <x v="0"/>
    <s v="3000"/>
    <s v="Plus"/>
    <x v="3"/>
    <n v="18.096551724137932"/>
    <s v="Costanza Bigatti"/>
    <n v="0.1"/>
    <n v="2624"/>
    <n v="262.40000000000003"/>
    <n v="2886.4"/>
  </r>
  <r>
    <x v="1"/>
    <n v="2"/>
    <s v="TVG-0915"/>
    <s v="0915"/>
    <x v="4"/>
    <s v="Lombardia"/>
    <x v="3"/>
    <x v="3"/>
    <x v="0"/>
    <s v="3000"/>
    <s v="Plus"/>
    <x v="3"/>
    <n v="401.8"/>
    <s v="Lalerio Vundini"/>
    <n v="0.05"/>
    <n v="58261"/>
    <n v="2913.05"/>
    <n v="61174.05"/>
  </r>
  <r>
    <x v="1"/>
    <n v="2"/>
    <s v="TVG-0916"/>
    <s v="0916"/>
    <x v="4"/>
    <s v="Lombardia"/>
    <x v="3"/>
    <x v="5"/>
    <x v="1"/>
    <s v="5000"/>
    <s v=""/>
    <x v="5"/>
    <n v="11.626666666666667"/>
    <s v="Lalerio Vundini"/>
    <n v="0.05"/>
    <n v="872"/>
    <n v="43.6"/>
    <n v="915.6"/>
  </r>
  <r>
    <x v="1"/>
    <n v="2"/>
    <s v="TVG-0917"/>
    <s v="0917"/>
    <x v="4"/>
    <s v="Lombardia"/>
    <x v="3"/>
    <x v="6"/>
    <x v="2"/>
    <s v="2500"/>
    <s v="Plus"/>
    <x v="6"/>
    <n v="0.48636363636363639"/>
    <s v="Giulio de Primis"/>
    <n v="3.6999999999999998E-2"/>
    <n v="107"/>
    <n v="3.9589999999999996"/>
    <n v="110.959"/>
  </r>
  <r>
    <x v="1"/>
    <n v="2"/>
    <s v="TVG-0918"/>
    <s v="0918"/>
    <x v="4"/>
    <s v="Lombardia"/>
    <x v="3"/>
    <x v="6"/>
    <x v="2"/>
    <s v="2500"/>
    <s v="Plus"/>
    <x v="6"/>
    <n v="23.25"/>
    <s v="Matteo Landi"/>
    <n v="0.05"/>
    <n v="5115"/>
    <n v="255.75"/>
    <n v="5370.75"/>
  </r>
  <r>
    <x v="1"/>
    <n v="2"/>
    <s v="TVG-0919"/>
    <s v="0919"/>
    <x v="4"/>
    <s v="Lombardia"/>
    <x v="3"/>
    <x v="6"/>
    <x v="2"/>
    <s v="2500"/>
    <s v="Plus"/>
    <x v="6"/>
    <n v="0.54090909090909089"/>
    <s v="Siria Lessio"/>
    <n v="0.05"/>
    <n v="119"/>
    <n v="5.95"/>
    <n v="124.95"/>
  </r>
  <r>
    <x v="1"/>
    <n v="2"/>
    <s v="TVG-0920"/>
    <s v="0920"/>
    <x v="4"/>
    <s v="Lombardia"/>
    <x v="3"/>
    <x v="6"/>
    <x v="2"/>
    <s v="2500"/>
    <s v="Plus"/>
    <x v="6"/>
    <n v="1.5"/>
    <s v="Lalerio Vundini"/>
    <n v="0.05"/>
    <n v="330"/>
    <n v="16.5"/>
    <n v="346.5"/>
  </r>
  <r>
    <x v="1"/>
    <n v="2"/>
    <s v="TVG-0921"/>
    <s v="0921"/>
    <x v="4"/>
    <s v="Lombardia"/>
    <x v="3"/>
    <x v="20"/>
    <x v="7"/>
    <s v="5000"/>
    <s v="Silver"/>
    <x v="17"/>
    <n v="0.48333333333333334"/>
    <s v="Siria Lessio"/>
    <n v="0.05"/>
    <n v="145"/>
    <n v="7.25"/>
    <n v="152.25"/>
  </r>
  <r>
    <x v="1"/>
    <n v="2"/>
    <s v="TVG-0922"/>
    <s v="0922"/>
    <x v="4"/>
    <s v="Lombardia"/>
    <x v="3"/>
    <x v="8"/>
    <x v="2"/>
    <s v="5000"/>
    <s v=""/>
    <x v="8"/>
    <n v="3.3839999999999999"/>
    <s v="Giulio de Primis"/>
    <n v="3.6999999999999998E-2"/>
    <n v="846"/>
    <n v="31.302"/>
    <n v="877.30200000000002"/>
  </r>
  <r>
    <x v="1"/>
    <n v="2"/>
    <s v="TVG-0923"/>
    <s v="0923"/>
    <x v="4"/>
    <s v="Lombardia"/>
    <x v="3"/>
    <x v="8"/>
    <x v="2"/>
    <s v="5000"/>
    <s v=""/>
    <x v="8"/>
    <n v="1.64"/>
    <s v="Siria Lessio"/>
    <n v="0.05"/>
    <n v="410"/>
    <n v="20.5"/>
    <n v="430.5"/>
  </r>
  <r>
    <x v="1"/>
    <n v="2"/>
    <s v="TVG-0924"/>
    <s v="0924"/>
    <x v="4"/>
    <s v="Lombardia"/>
    <x v="3"/>
    <x v="9"/>
    <x v="2"/>
    <s v="1121"/>
    <s v="Gold"/>
    <x v="9"/>
    <n v="8.1826086956521742"/>
    <s v="Siria Lessio"/>
    <n v="0.05"/>
    <n v="1882"/>
    <n v="94.100000000000009"/>
    <n v="1976.1"/>
  </r>
  <r>
    <x v="1"/>
    <n v="2"/>
    <s v="TVG-0925"/>
    <s v="0925"/>
    <x v="4"/>
    <s v="Lombardia"/>
    <x v="3"/>
    <x v="10"/>
    <x v="3"/>
    <s v="7500"/>
    <s v="Premium"/>
    <x v="10"/>
    <n v="0.28888888888888886"/>
    <s v="Giulio de Primis"/>
    <n v="3.6999999999999998E-2"/>
    <n v="52"/>
    <n v="1.9239999999999999"/>
    <n v="53.923999999999999"/>
  </r>
  <r>
    <x v="1"/>
    <n v="2"/>
    <s v="TVG-0926"/>
    <s v="0926"/>
    <x v="4"/>
    <s v="Lombardia"/>
    <x v="3"/>
    <x v="10"/>
    <x v="3"/>
    <s v="7500"/>
    <s v="Premium"/>
    <x v="10"/>
    <n v="8.5833333333333339"/>
    <s v="Federica Meni"/>
    <n v="0.04"/>
    <n v="1545"/>
    <n v="61.800000000000004"/>
    <n v="1606.8"/>
  </r>
  <r>
    <x v="1"/>
    <n v="2"/>
    <s v="TVG-0927"/>
    <s v="0927"/>
    <x v="4"/>
    <s v="Lombardia"/>
    <x v="3"/>
    <x v="10"/>
    <x v="3"/>
    <s v="7500"/>
    <s v="Premium"/>
    <x v="10"/>
    <n v="13.472222222222221"/>
    <s v="Siria Lessio"/>
    <n v="0.05"/>
    <n v="2425"/>
    <n v="121.25"/>
    <n v="2546.25"/>
  </r>
  <r>
    <x v="1"/>
    <n v="2"/>
    <s v="TVG-0928"/>
    <s v="0928"/>
    <x v="4"/>
    <s v="Lombardia"/>
    <x v="3"/>
    <x v="10"/>
    <x v="3"/>
    <s v="7500"/>
    <s v="Premium"/>
    <x v="10"/>
    <n v="5.3611111111111107"/>
    <s v="Lalerio Vundini"/>
    <n v="0.05"/>
    <n v="965"/>
    <n v="48.25"/>
    <n v="1013.25"/>
  </r>
  <r>
    <x v="1"/>
    <n v="2"/>
    <s v="TVG-0929"/>
    <s v="0929"/>
    <x v="4"/>
    <s v="Lombardia"/>
    <x v="3"/>
    <x v="15"/>
    <x v="6"/>
    <s v="1000"/>
    <s v="Silver"/>
    <x v="14"/>
    <n v="2.0512820512820513E-2"/>
    <s v="Lalerio Vundini"/>
    <n v="0.05"/>
    <n v="8"/>
    <n v="0.4"/>
    <n v="8.4"/>
  </r>
  <r>
    <x v="1"/>
    <n v="2"/>
    <s v="TVG-0930"/>
    <s v="0930"/>
    <x v="4"/>
    <s v="Lombardia"/>
    <x v="3"/>
    <x v="11"/>
    <x v="4"/>
    <s v="5000"/>
    <s v=""/>
    <x v="11"/>
    <n v="26.771428571428572"/>
    <s v="Giulio de Primis"/>
    <n v="3.6999999999999998E-2"/>
    <n v="3748"/>
    <n v="138.67599999999999"/>
    <n v="3886.6759999999999"/>
  </r>
  <r>
    <x v="1"/>
    <n v="2"/>
    <s v="TVG-0931"/>
    <s v="0931"/>
    <x v="4"/>
    <s v="Lombardia"/>
    <x v="3"/>
    <x v="11"/>
    <x v="4"/>
    <s v="5000"/>
    <s v=""/>
    <x v="11"/>
    <n v="12.485714285714286"/>
    <s v="Federica Meni"/>
    <n v="0.04"/>
    <n v="1748"/>
    <n v="69.92"/>
    <n v="1817.92"/>
  </r>
  <r>
    <x v="1"/>
    <n v="2"/>
    <s v="TVG-0932"/>
    <s v="0932"/>
    <x v="4"/>
    <s v="Lombardia"/>
    <x v="3"/>
    <x v="11"/>
    <x v="4"/>
    <s v="5000"/>
    <s v=""/>
    <x v="11"/>
    <n v="106.12857142857143"/>
    <s v="Siria Lessio"/>
    <n v="0.05"/>
    <n v="14858"/>
    <n v="742.90000000000009"/>
    <n v="15600.9"/>
  </r>
  <r>
    <x v="1"/>
    <n v="2"/>
    <s v="TVG-0933"/>
    <s v="0933"/>
    <x v="4"/>
    <s v="Lombardia"/>
    <x v="3"/>
    <x v="11"/>
    <x v="4"/>
    <s v="5000"/>
    <s v=""/>
    <x v="11"/>
    <n v="6.4285714285714279E-2"/>
    <s v="Costanza Bigatti"/>
    <n v="0.1"/>
    <n v="9"/>
    <n v="0.9"/>
    <n v="9.9"/>
  </r>
  <r>
    <x v="1"/>
    <n v="2"/>
    <s v="TVG-0934"/>
    <s v="0934"/>
    <x v="4"/>
    <s v="Lombardia"/>
    <x v="3"/>
    <x v="11"/>
    <x v="4"/>
    <s v="5000"/>
    <s v=""/>
    <x v="11"/>
    <n v="72.192857142857136"/>
    <s v="Lalerio Vundini"/>
    <n v="0.05"/>
    <n v="10107"/>
    <n v="505.35"/>
    <n v="10612.35"/>
  </r>
  <r>
    <x v="1"/>
    <n v="2"/>
    <s v="TVG-0935"/>
    <s v="0935"/>
    <x v="4"/>
    <s v="Lombardia"/>
    <x v="3"/>
    <x v="16"/>
    <x v="7"/>
    <s v="1000"/>
    <s v=""/>
    <x v="0"/>
    <n v="0.26"/>
    <s v="Matteo Landi"/>
    <n v="0.05"/>
    <n v="39"/>
    <n v="1.9500000000000002"/>
    <n v="40.950000000000003"/>
  </r>
  <r>
    <x v="1"/>
    <n v="2"/>
    <s v="TVG-0936"/>
    <s v="0936"/>
    <x v="4"/>
    <s v="Lombardia"/>
    <x v="3"/>
    <x v="16"/>
    <x v="7"/>
    <s v="1000"/>
    <s v=""/>
    <x v="0"/>
    <n v="9.3333333333333338E-2"/>
    <s v="Lalerio Vundini"/>
    <n v="0.05"/>
    <n v="14"/>
    <n v="0.70000000000000007"/>
    <n v="14.7"/>
  </r>
  <r>
    <x v="1"/>
    <n v="2"/>
    <s v="TVG-0937"/>
    <s v="0937"/>
    <x v="4"/>
    <s v="Lombardia"/>
    <x v="3"/>
    <x v="12"/>
    <x v="5"/>
    <s v="3000"/>
    <s v="Medium"/>
    <x v="12"/>
    <n v="23.324999999999999"/>
    <s v="Giulio de Primis"/>
    <n v="3.6999999999999998E-2"/>
    <n v="2799"/>
    <n v="103.56299999999999"/>
    <n v="2902.5630000000001"/>
  </r>
  <r>
    <x v="1"/>
    <n v="2"/>
    <s v="TVG-0938"/>
    <s v="0938"/>
    <x v="4"/>
    <s v="Lombardia"/>
    <x v="3"/>
    <x v="12"/>
    <x v="5"/>
    <s v="3000"/>
    <s v="Medium"/>
    <x v="12"/>
    <n v="2.0750000000000002"/>
    <s v="Matteo Landi"/>
    <n v="0.05"/>
    <n v="249"/>
    <n v="12.450000000000001"/>
    <n v="261.45"/>
  </r>
  <r>
    <x v="1"/>
    <n v="2"/>
    <s v="TVG-0939"/>
    <s v="0939"/>
    <x v="4"/>
    <s v="Lombardia"/>
    <x v="3"/>
    <x v="12"/>
    <x v="5"/>
    <s v="3000"/>
    <s v="Medium"/>
    <x v="12"/>
    <n v="34.283333333333331"/>
    <s v="Siria Lessio"/>
    <n v="0.05"/>
    <n v="4114"/>
    <n v="205.70000000000002"/>
    <n v="4319.7"/>
  </r>
  <r>
    <x v="1"/>
    <n v="2"/>
    <s v="TVG-0940"/>
    <s v="0940"/>
    <x v="4"/>
    <s v="Lombardia"/>
    <x v="3"/>
    <x v="12"/>
    <x v="5"/>
    <s v="3000"/>
    <s v="Medium"/>
    <x v="12"/>
    <n v="1.2916666666666667"/>
    <s v="Lalerio Vundini"/>
    <n v="0.05"/>
    <n v="155"/>
    <n v="7.75"/>
    <n v="162.75"/>
  </r>
  <r>
    <x v="1"/>
    <n v="2"/>
    <s v="TVG-0941"/>
    <s v="0941"/>
    <x v="4"/>
    <s v="Lombardia"/>
    <x v="3"/>
    <x v="13"/>
    <x v="5"/>
    <s v="3000"/>
    <s v="Plus"/>
    <x v="2"/>
    <n v="0.15384615384615385"/>
    <s v="Matteo Landi"/>
    <n v="0.05"/>
    <n v="20"/>
    <n v="1"/>
    <n v="21"/>
  </r>
  <r>
    <x v="1"/>
    <n v="2"/>
    <s v="TVG-0942"/>
    <s v="0942"/>
    <x v="4"/>
    <s v="Lombardia"/>
    <x v="3"/>
    <x v="13"/>
    <x v="5"/>
    <s v="3000"/>
    <s v="Plus"/>
    <x v="2"/>
    <n v="0.4"/>
    <s v="Siria Lessio"/>
    <n v="0.05"/>
    <n v="52"/>
    <n v="2.6"/>
    <n v="54.6"/>
  </r>
  <r>
    <x v="1"/>
    <n v="2"/>
    <s v="TVG-0943"/>
    <s v="0943"/>
    <x v="5"/>
    <s v="Lombardia"/>
    <x v="4"/>
    <x v="18"/>
    <x v="7"/>
    <s v="3000"/>
    <s v="Medium"/>
    <x v="6"/>
    <n v="7.8409090909090908"/>
    <s v="Lalerio Vundini"/>
    <n v="0.05"/>
    <n v="1725"/>
    <n v="86.25"/>
    <n v="1811.25"/>
  </r>
  <r>
    <x v="1"/>
    <n v="2"/>
    <s v="TVG-0944"/>
    <s v="0944"/>
    <x v="5"/>
    <s v="Lombardia"/>
    <x v="4"/>
    <x v="14"/>
    <x v="6"/>
    <s v="2500"/>
    <s v="Gold"/>
    <x v="13"/>
    <n v="1.224"/>
    <s v="Daniela Ansani"/>
    <n v="0.05"/>
    <n v="612"/>
    <n v="30.6"/>
    <n v="642.6"/>
  </r>
  <r>
    <x v="1"/>
    <n v="2"/>
    <s v="TVG-0945"/>
    <s v="0945"/>
    <x v="5"/>
    <s v="Lombardia"/>
    <x v="4"/>
    <x v="14"/>
    <x v="6"/>
    <s v="2500"/>
    <s v="Gold"/>
    <x v="13"/>
    <n v="38.549999999999997"/>
    <s v="Marco Rossi"/>
    <n v="7.4999999999999997E-2"/>
    <n v="19275"/>
    <n v="1445.625"/>
    <n v="20720.625"/>
  </r>
  <r>
    <x v="1"/>
    <n v="2"/>
    <s v="TVG-0946"/>
    <s v="0946"/>
    <x v="5"/>
    <s v="Lombardia"/>
    <x v="4"/>
    <x v="14"/>
    <x v="6"/>
    <s v="2500"/>
    <s v="Gold"/>
    <x v="13"/>
    <n v="525.07799999999997"/>
    <s v="Lalerio Vundini"/>
    <n v="0.05"/>
    <n v="262539"/>
    <n v="13126.95"/>
    <n v="275665.95"/>
  </r>
  <r>
    <x v="1"/>
    <n v="2"/>
    <s v="TVG-0947"/>
    <s v="0947"/>
    <x v="5"/>
    <s v="Lombardia"/>
    <x v="4"/>
    <x v="17"/>
    <x v="7"/>
    <s v="2000"/>
    <s v="Medium"/>
    <x v="15"/>
    <n v="0.69"/>
    <s v="Lalerio Vundini"/>
    <n v="0.05"/>
    <n v="138"/>
    <n v="6.9"/>
    <n v="144.9"/>
  </r>
  <r>
    <x v="1"/>
    <n v="2"/>
    <s v="TVG-0948"/>
    <s v="0948"/>
    <x v="5"/>
    <s v="Lombardia"/>
    <x v="4"/>
    <x v="0"/>
    <x v="0"/>
    <s v="5000"/>
    <s v="Medium"/>
    <x v="0"/>
    <n v="21.073333333333334"/>
    <s v="Roberto Falcucci"/>
    <n v="0.08"/>
    <n v="3161"/>
    <n v="252.88"/>
    <n v="3413.88"/>
  </r>
  <r>
    <x v="1"/>
    <n v="2"/>
    <s v="TVG-0949"/>
    <s v="0949"/>
    <x v="5"/>
    <s v="Lombardia"/>
    <x v="4"/>
    <x v="0"/>
    <x v="0"/>
    <s v="5000"/>
    <s v="Medium"/>
    <x v="0"/>
    <n v="680.7"/>
    <s v="Daniela Ansani"/>
    <n v="0.05"/>
    <n v="102105"/>
    <n v="5105.25"/>
    <n v="107210.25"/>
  </r>
  <r>
    <x v="1"/>
    <n v="2"/>
    <s v="TVG-0950"/>
    <s v="0950"/>
    <x v="5"/>
    <s v="Lombardia"/>
    <x v="4"/>
    <x v="0"/>
    <x v="0"/>
    <s v="5000"/>
    <s v="Medium"/>
    <x v="0"/>
    <n v="26.226666666666667"/>
    <s v="Marco Rossi"/>
    <n v="7.4999999999999997E-2"/>
    <n v="3934"/>
    <n v="295.05"/>
    <n v="4229.05"/>
  </r>
  <r>
    <x v="1"/>
    <n v="2"/>
    <s v="TVG-0951"/>
    <s v="0951"/>
    <x v="5"/>
    <s v="Lombardia"/>
    <x v="4"/>
    <x v="0"/>
    <x v="0"/>
    <s v="5000"/>
    <s v="Medium"/>
    <x v="0"/>
    <n v="1569.2133333333334"/>
    <s v="Lalerio Vundini"/>
    <n v="0.05"/>
    <n v="235382"/>
    <n v="11769.1"/>
    <n v="247151.1"/>
  </r>
  <r>
    <x v="1"/>
    <n v="2"/>
    <s v="TVG-0952"/>
    <s v="0952"/>
    <x v="5"/>
    <s v="Lombardia"/>
    <x v="4"/>
    <x v="19"/>
    <x v="7"/>
    <s v="4000"/>
    <s v="Plus"/>
    <x v="16"/>
    <n v="1.4083333333333334"/>
    <s v="Marco Rossi"/>
    <n v="7.4999999999999997E-2"/>
    <n v="338"/>
    <n v="25.349999999999998"/>
    <n v="363.35"/>
  </r>
  <r>
    <x v="1"/>
    <n v="2"/>
    <s v="TVG-0953"/>
    <s v="0953"/>
    <x v="5"/>
    <s v="Lombardia"/>
    <x v="4"/>
    <x v="19"/>
    <x v="7"/>
    <s v="4000"/>
    <s v="Plus"/>
    <x v="16"/>
    <n v="54.491666666666667"/>
    <s v="Lalerio Vundini"/>
    <n v="0.05"/>
    <n v="13078"/>
    <n v="653.90000000000009"/>
    <n v="13731.9"/>
  </r>
  <r>
    <x v="1"/>
    <n v="2"/>
    <s v="TVG-0954"/>
    <s v="0954"/>
    <x v="5"/>
    <s v="Lombardia"/>
    <x v="4"/>
    <x v="1"/>
    <x v="0"/>
    <s v="5000"/>
    <s v="Plus"/>
    <x v="1"/>
    <n v="164.52"/>
    <s v="Marco Rossi"/>
    <n v="7.4999999999999997E-2"/>
    <n v="28791"/>
    <n v="2159.3249999999998"/>
    <n v="30950.325000000001"/>
  </r>
  <r>
    <x v="1"/>
    <n v="2"/>
    <s v="TVG-0955"/>
    <s v="0955"/>
    <x v="5"/>
    <s v="Lombardia"/>
    <x v="4"/>
    <x v="1"/>
    <x v="0"/>
    <s v="5000"/>
    <s v="Plus"/>
    <x v="1"/>
    <n v="377.53714285714284"/>
    <s v="Lalerio Vundini"/>
    <n v="0.05"/>
    <n v="66069"/>
    <n v="3303.4500000000003"/>
    <n v="69372.45"/>
  </r>
  <r>
    <x v="1"/>
    <n v="2"/>
    <s v="TVG-0956"/>
    <s v="0956"/>
    <x v="5"/>
    <s v="Lombardia"/>
    <x v="4"/>
    <x v="3"/>
    <x v="0"/>
    <s v="3000"/>
    <s v="Plus"/>
    <x v="3"/>
    <n v="2.5241379310344829"/>
    <s v="Olivia Gusso"/>
    <n v="0.05"/>
    <n v="366"/>
    <n v="18.3"/>
    <n v="384.3"/>
  </r>
  <r>
    <x v="1"/>
    <n v="2"/>
    <s v="TVG-0957"/>
    <s v="0957"/>
    <x v="5"/>
    <s v="Lombardia"/>
    <x v="4"/>
    <x v="3"/>
    <x v="0"/>
    <s v="3000"/>
    <s v="Plus"/>
    <x v="3"/>
    <n v="35.262068965517244"/>
    <s v="Roberto Falcucci"/>
    <n v="0.08"/>
    <n v="5113"/>
    <n v="409.04"/>
    <n v="5522.04"/>
  </r>
  <r>
    <x v="1"/>
    <n v="2"/>
    <s v="TVG-0958"/>
    <s v="0958"/>
    <x v="5"/>
    <s v="Lombardia"/>
    <x v="4"/>
    <x v="3"/>
    <x v="0"/>
    <s v="3000"/>
    <s v="Plus"/>
    <x v="3"/>
    <n v="24.517241379310345"/>
    <s v="Elisa Covassi"/>
    <n v="0.08"/>
    <n v="3555"/>
    <n v="284.40000000000003"/>
    <n v="3839.4"/>
  </r>
  <r>
    <x v="1"/>
    <n v="2"/>
    <s v="TVG-0959"/>
    <s v="0959"/>
    <x v="5"/>
    <s v="Lombardia"/>
    <x v="4"/>
    <x v="3"/>
    <x v="0"/>
    <s v="3000"/>
    <s v="Plus"/>
    <x v="3"/>
    <n v="21.558620689655172"/>
    <s v="Fabo Girgentini"/>
    <n v="0.03"/>
    <n v="3126"/>
    <n v="93.78"/>
    <n v="3219.78"/>
  </r>
  <r>
    <x v="1"/>
    <n v="2"/>
    <s v="TVG-0960"/>
    <s v="0960"/>
    <x v="5"/>
    <s v="Lombardia"/>
    <x v="4"/>
    <x v="3"/>
    <x v="0"/>
    <s v="3000"/>
    <s v="Plus"/>
    <x v="3"/>
    <n v="69.841379310344834"/>
    <s v="Marco Rossi"/>
    <n v="7.4999999999999997E-2"/>
    <n v="10127"/>
    <n v="759.52499999999998"/>
    <n v="10886.525"/>
  </r>
  <r>
    <x v="1"/>
    <n v="2"/>
    <s v="TVG-0961"/>
    <s v="0961"/>
    <x v="5"/>
    <s v="Lombardia"/>
    <x v="4"/>
    <x v="3"/>
    <x v="0"/>
    <s v="3000"/>
    <s v="Plus"/>
    <x v="3"/>
    <n v="907.86896551724135"/>
    <s v="Lalerio Vundini"/>
    <n v="0.05"/>
    <n v="131641"/>
    <n v="6582.05"/>
    <n v="138223.04999999999"/>
  </r>
  <r>
    <x v="1"/>
    <n v="2"/>
    <s v="TVG-0962"/>
    <s v="0962"/>
    <x v="5"/>
    <s v="Lombardia"/>
    <x v="4"/>
    <x v="6"/>
    <x v="2"/>
    <s v="2500"/>
    <s v="Plus"/>
    <x v="6"/>
    <n v="0.5"/>
    <s v="Olivia Gusso"/>
    <n v="0.05"/>
    <n v="110"/>
    <n v="5.5"/>
    <n v="115.5"/>
  </r>
  <r>
    <x v="1"/>
    <n v="2"/>
    <s v="TVG-0963"/>
    <s v="0963"/>
    <x v="5"/>
    <s v="Lombardia"/>
    <x v="4"/>
    <x v="6"/>
    <x v="2"/>
    <s v="2500"/>
    <s v="Plus"/>
    <x v="6"/>
    <n v="2.2727272727272728E-2"/>
    <s v="Elisa Covassi"/>
    <n v="0.08"/>
    <n v="5"/>
    <n v="0.4"/>
    <n v="5.4"/>
  </r>
  <r>
    <x v="1"/>
    <n v="2"/>
    <s v="TVG-0964"/>
    <s v="0964"/>
    <x v="5"/>
    <s v="Lombardia"/>
    <x v="4"/>
    <x v="6"/>
    <x v="2"/>
    <s v="2500"/>
    <s v="Plus"/>
    <x v="6"/>
    <n v="0.19090909090909092"/>
    <s v="Fabo Girgentini"/>
    <n v="0.03"/>
    <n v="42"/>
    <n v="1.26"/>
    <n v="43.26"/>
  </r>
  <r>
    <x v="1"/>
    <n v="2"/>
    <s v="TVG-0965"/>
    <s v="0965"/>
    <x v="5"/>
    <s v="Lombardia"/>
    <x v="4"/>
    <x v="6"/>
    <x v="2"/>
    <s v="2500"/>
    <s v="Plus"/>
    <x v="6"/>
    <n v="13.822727272727272"/>
    <s v="Marco Rossi"/>
    <n v="7.4999999999999997E-2"/>
    <n v="3041"/>
    <n v="228.07499999999999"/>
    <n v="3269.0749999999998"/>
  </r>
  <r>
    <x v="1"/>
    <n v="2"/>
    <s v="TVG-0966"/>
    <s v="0966"/>
    <x v="5"/>
    <s v="Lombardia"/>
    <x v="4"/>
    <x v="6"/>
    <x v="2"/>
    <s v="2500"/>
    <s v="Plus"/>
    <x v="6"/>
    <n v="4.8590909090909093"/>
    <s v="Lalerio Vundini"/>
    <n v="0.05"/>
    <n v="1069"/>
    <n v="53.45"/>
    <n v="1122.45"/>
  </r>
  <r>
    <x v="1"/>
    <n v="2"/>
    <s v="TVG-0967"/>
    <s v="0967"/>
    <x v="5"/>
    <s v="Lombardia"/>
    <x v="4"/>
    <x v="22"/>
    <x v="7"/>
    <s v="7000"/>
    <s v="Premium"/>
    <x v="13"/>
    <n v="18.146000000000001"/>
    <s v="Marco Rossi"/>
    <n v="7.4999999999999997E-2"/>
    <n v="9073"/>
    <n v="680.47500000000002"/>
    <n v="9753.4750000000004"/>
  </r>
  <r>
    <x v="1"/>
    <n v="2"/>
    <s v="TVG-0968"/>
    <s v="0968"/>
    <x v="5"/>
    <s v="Lombardia"/>
    <x v="4"/>
    <x v="22"/>
    <x v="7"/>
    <s v="7000"/>
    <s v="Premium"/>
    <x v="13"/>
    <n v="4.0839999999999996"/>
    <s v="Lalerio Vundini"/>
    <n v="0.05"/>
    <n v="2042"/>
    <n v="102.10000000000001"/>
    <n v="2144.1"/>
  </r>
  <r>
    <x v="1"/>
    <n v="2"/>
    <s v="TVG-0969"/>
    <s v="0969"/>
    <x v="5"/>
    <s v="Lombardia"/>
    <x v="4"/>
    <x v="20"/>
    <x v="7"/>
    <s v="5000"/>
    <s v="Silver"/>
    <x v="17"/>
    <n v="0.10666666666666667"/>
    <s v="Olivia Gusso"/>
    <n v="0.05"/>
    <n v="32"/>
    <n v="1.6"/>
    <n v="33.6"/>
  </r>
  <r>
    <x v="1"/>
    <n v="2"/>
    <s v="TVG-0970"/>
    <s v="0970"/>
    <x v="5"/>
    <s v="Lombardia"/>
    <x v="4"/>
    <x v="8"/>
    <x v="2"/>
    <s v="5000"/>
    <s v=""/>
    <x v="8"/>
    <n v="0.14000000000000001"/>
    <s v="Olivia Gusso"/>
    <n v="0.05"/>
    <n v="35"/>
    <n v="1.75"/>
    <n v="36.75"/>
  </r>
  <r>
    <x v="1"/>
    <n v="2"/>
    <s v="TVG-0971"/>
    <s v="0971"/>
    <x v="5"/>
    <s v="Lombardia"/>
    <x v="4"/>
    <x v="9"/>
    <x v="2"/>
    <s v="1121"/>
    <s v="Gold"/>
    <x v="9"/>
    <n v="1.6043478260869566"/>
    <s v="Marco Rossi"/>
    <n v="7.4999999999999997E-2"/>
    <n v="369"/>
    <n v="27.675000000000001"/>
    <n v="396.67500000000001"/>
  </r>
  <r>
    <x v="1"/>
    <n v="2"/>
    <s v="TVG-0972"/>
    <s v="0972"/>
    <x v="5"/>
    <s v="Lombardia"/>
    <x v="4"/>
    <x v="9"/>
    <x v="2"/>
    <s v="1121"/>
    <s v="Gold"/>
    <x v="9"/>
    <n v="16.621739130434783"/>
    <s v="Lalerio Vundini"/>
    <n v="0.05"/>
    <n v="3823"/>
    <n v="191.15"/>
    <n v="4014.15"/>
  </r>
  <r>
    <x v="1"/>
    <n v="2"/>
    <s v="TVG-0973"/>
    <s v="0973"/>
    <x v="5"/>
    <s v="Lombardia"/>
    <x v="4"/>
    <x v="23"/>
    <x v="7"/>
    <s v="8000"/>
    <s v="Premium"/>
    <x v="19"/>
    <n v="2.2358208955223882"/>
    <s v="Marco Rossi"/>
    <n v="7.4999999999999997E-2"/>
    <n v="1498"/>
    <n v="112.35"/>
    <n v="1610.35"/>
  </r>
  <r>
    <x v="1"/>
    <n v="2"/>
    <s v="TVG-0974"/>
    <s v="0974"/>
    <x v="5"/>
    <s v="Lombardia"/>
    <x v="4"/>
    <x v="23"/>
    <x v="7"/>
    <s v="8000"/>
    <s v="Premium"/>
    <x v="19"/>
    <n v="176.07611940298509"/>
    <s v="Lalerio Vundini"/>
    <n v="0.05"/>
    <n v="117971"/>
    <n v="5898.55"/>
    <n v="123869.55"/>
  </r>
  <r>
    <x v="1"/>
    <n v="2"/>
    <s v="TVG-0975"/>
    <s v="0975"/>
    <x v="5"/>
    <s v="Lombardia"/>
    <x v="4"/>
    <x v="10"/>
    <x v="3"/>
    <s v="7500"/>
    <s v="Premium"/>
    <x v="10"/>
    <n v="0.37777777777777777"/>
    <s v="Lalerio Vundini"/>
    <n v="0.05"/>
    <n v="68"/>
    <n v="3.4000000000000004"/>
    <n v="71.400000000000006"/>
  </r>
  <r>
    <x v="1"/>
    <n v="2"/>
    <s v="TVG-0976"/>
    <s v="0976"/>
    <x v="5"/>
    <s v="Lombardia"/>
    <x v="4"/>
    <x v="15"/>
    <x v="6"/>
    <s v="1000"/>
    <s v="Silver"/>
    <x v="14"/>
    <n v="39.630769230769232"/>
    <s v="Lalerio Vundini"/>
    <n v="0.05"/>
    <n v="15456"/>
    <n v="772.80000000000007"/>
    <n v="16228.8"/>
  </r>
  <r>
    <x v="1"/>
    <n v="2"/>
    <s v="TVG-0977"/>
    <s v="0977"/>
    <x v="5"/>
    <s v="Lombardia"/>
    <x v="4"/>
    <x v="11"/>
    <x v="4"/>
    <s v="5000"/>
    <s v=""/>
    <x v="11"/>
    <n v="9.285714285714286E-2"/>
    <s v="Olivia Gusso"/>
    <n v="0.05"/>
    <n v="13"/>
    <n v="0.65"/>
    <n v="13.65"/>
  </r>
  <r>
    <x v="1"/>
    <n v="2"/>
    <s v="TVG-0978"/>
    <s v="0978"/>
    <x v="5"/>
    <s v="Lombardia"/>
    <x v="4"/>
    <x v="11"/>
    <x v="4"/>
    <s v="5000"/>
    <s v=""/>
    <x v="11"/>
    <n v="3.7214285714285715"/>
    <s v="Marco Rossi"/>
    <n v="7.4999999999999997E-2"/>
    <n v="521"/>
    <n v="39.074999999999996"/>
    <n v="560.07500000000005"/>
  </r>
  <r>
    <x v="1"/>
    <n v="2"/>
    <s v="TVG-0979"/>
    <s v="0979"/>
    <x v="5"/>
    <s v="Lombardia"/>
    <x v="4"/>
    <x v="11"/>
    <x v="4"/>
    <s v="5000"/>
    <s v=""/>
    <x v="11"/>
    <n v="51.05"/>
    <s v="Lalerio Vundini"/>
    <n v="0.05"/>
    <n v="7147"/>
    <n v="357.35"/>
    <n v="7504.35"/>
  </r>
  <r>
    <x v="1"/>
    <n v="2"/>
    <s v="TVG-0980"/>
    <s v="0980"/>
    <x v="5"/>
    <s v="Lombardia"/>
    <x v="4"/>
    <x v="16"/>
    <x v="7"/>
    <s v="1000"/>
    <s v=""/>
    <x v="0"/>
    <n v="3.8666666666666667"/>
    <s v="Marco Rossi"/>
    <n v="7.4999999999999997E-2"/>
    <n v="580"/>
    <n v="43.5"/>
    <n v="623.5"/>
  </r>
  <r>
    <x v="1"/>
    <n v="2"/>
    <s v="TVG-0981"/>
    <s v="0981"/>
    <x v="5"/>
    <s v="Lombardia"/>
    <x v="4"/>
    <x v="16"/>
    <x v="7"/>
    <s v="1000"/>
    <s v=""/>
    <x v="0"/>
    <n v="18.12"/>
    <s v="Lalerio Vundini"/>
    <n v="0.05"/>
    <n v="2718"/>
    <n v="135.9"/>
    <n v="2853.9"/>
  </r>
  <r>
    <x v="1"/>
    <n v="2"/>
    <s v="TVG-0982"/>
    <s v="0982"/>
    <x v="5"/>
    <s v="Lombardia"/>
    <x v="4"/>
    <x v="12"/>
    <x v="5"/>
    <s v="3000"/>
    <s v="Medium"/>
    <x v="12"/>
    <n v="3.1749999999999998"/>
    <s v="Elisa Covassi"/>
    <n v="0.08"/>
    <n v="381"/>
    <n v="30.48"/>
    <n v="411.48"/>
  </r>
  <r>
    <x v="1"/>
    <n v="2"/>
    <s v="TVG-0983"/>
    <s v="0983"/>
    <x v="5"/>
    <s v="Lombardia"/>
    <x v="4"/>
    <x v="12"/>
    <x v="5"/>
    <s v="3000"/>
    <s v="Medium"/>
    <x v="12"/>
    <n v="1.7166666666666666"/>
    <s v="Fabo Girgentini"/>
    <n v="0.03"/>
    <n v="206"/>
    <n v="6.18"/>
    <n v="212.18"/>
  </r>
  <r>
    <x v="1"/>
    <n v="2"/>
    <s v="TVG-0984"/>
    <s v="0984"/>
    <x v="5"/>
    <s v="Lombardia"/>
    <x v="4"/>
    <x v="12"/>
    <x v="5"/>
    <s v="3000"/>
    <s v="Medium"/>
    <x v="12"/>
    <n v="1.6916666666666667"/>
    <s v="Marco Rossi"/>
    <n v="7.4999999999999997E-2"/>
    <n v="203"/>
    <n v="15.225"/>
    <n v="218.22499999999999"/>
  </r>
  <r>
    <x v="1"/>
    <n v="2"/>
    <s v="TVG-0985"/>
    <s v="0985"/>
    <x v="5"/>
    <s v="Lombardia"/>
    <x v="4"/>
    <x v="12"/>
    <x v="5"/>
    <s v="3000"/>
    <s v="Medium"/>
    <x v="12"/>
    <n v="1.0333333333333334"/>
    <s v="Lalerio Vundini"/>
    <n v="0.05"/>
    <n v="124"/>
    <n v="6.2"/>
    <n v="130.19999999999999"/>
  </r>
  <r>
    <x v="1"/>
    <n v="2"/>
    <s v="TVG-0986"/>
    <s v="0986"/>
    <x v="5"/>
    <s v="Lombardia"/>
    <x v="4"/>
    <x v="13"/>
    <x v="5"/>
    <s v="3000"/>
    <s v="Plus"/>
    <x v="2"/>
    <n v="2.5307692307692307"/>
    <s v="Elisa Covassi"/>
    <n v="0.08"/>
    <n v="329"/>
    <n v="26.32"/>
    <n v="355.32"/>
  </r>
  <r>
    <x v="1"/>
    <n v="2"/>
    <s v="TVG-0987"/>
    <s v="0987"/>
    <x v="5"/>
    <s v="Lombardia"/>
    <x v="4"/>
    <x v="13"/>
    <x v="5"/>
    <s v="3000"/>
    <s v="Plus"/>
    <x v="2"/>
    <n v="0.12307692307692308"/>
    <s v="Marco Rossi"/>
    <n v="7.4999999999999997E-2"/>
    <n v="16"/>
    <n v="1.2"/>
    <n v="17.2"/>
  </r>
  <r>
    <x v="1"/>
    <n v="2"/>
    <s v="TVG-0988"/>
    <s v="0988"/>
    <x v="6"/>
    <s v="Piemonte"/>
    <x v="5"/>
    <x v="18"/>
    <x v="7"/>
    <s v="3000"/>
    <s v="Medium"/>
    <x v="6"/>
    <n v="2.0681818181818183"/>
    <s v="Roberto Falcucci"/>
    <n v="0.08"/>
    <n v="455"/>
    <n v="36.4"/>
    <n v="491.4"/>
  </r>
  <r>
    <x v="1"/>
    <n v="2"/>
    <s v="TVG-0989"/>
    <s v="0989"/>
    <x v="6"/>
    <s v="Piemonte"/>
    <x v="5"/>
    <x v="14"/>
    <x v="6"/>
    <s v="2500"/>
    <s v="Gold"/>
    <x v="13"/>
    <n v="9.4819999999999993"/>
    <s v="Roberto Falcucci"/>
    <n v="0.08"/>
    <n v="4741"/>
    <n v="379.28000000000003"/>
    <n v="5120.28"/>
  </r>
  <r>
    <x v="1"/>
    <n v="2"/>
    <s v="TVG-0990"/>
    <s v="0990"/>
    <x v="6"/>
    <s v="Piemonte"/>
    <x v="5"/>
    <x v="3"/>
    <x v="0"/>
    <s v="3000"/>
    <s v="Plus"/>
    <x v="3"/>
    <n v="49.944827586206898"/>
    <s v="Roberto Falcucci"/>
    <n v="0.08"/>
    <n v="7242"/>
    <n v="579.36"/>
    <n v="7821.36"/>
  </r>
  <r>
    <x v="1"/>
    <n v="2"/>
    <s v="TVG-0991"/>
    <s v="0991"/>
    <x v="6"/>
    <s v="Piemonte"/>
    <x v="5"/>
    <x v="3"/>
    <x v="0"/>
    <s v="3000"/>
    <s v="Plus"/>
    <x v="3"/>
    <n v="20.020689655172415"/>
    <s v="Fabo Girgentini"/>
    <n v="0.03"/>
    <n v="2903"/>
    <n v="87.09"/>
    <n v="2990.09"/>
  </r>
  <r>
    <x v="1"/>
    <n v="2"/>
    <s v="TVG-0992"/>
    <s v="0992"/>
    <x v="6"/>
    <s v="Piemonte"/>
    <x v="5"/>
    <x v="6"/>
    <x v="2"/>
    <s v="2500"/>
    <s v="Plus"/>
    <x v="6"/>
    <n v="0.57727272727272727"/>
    <s v="Fabo Girgentini"/>
    <n v="0.03"/>
    <n v="127"/>
    <n v="3.81"/>
    <n v="130.81"/>
  </r>
  <r>
    <x v="1"/>
    <n v="2"/>
    <s v="TVG-0993"/>
    <s v="0993"/>
    <x v="6"/>
    <s v="Piemonte"/>
    <x v="5"/>
    <x v="10"/>
    <x v="3"/>
    <s v="7500"/>
    <s v="Premium"/>
    <x v="10"/>
    <n v="1.2722222222222221"/>
    <s v="Roberto Falcucci"/>
    <n v="0.08"/>
    <n v="229"/>
    <n v="18.32"/>
    <n v="247.32"/>
  </r>
  <r>
    <x v="1"/>
    <n v="2"/>
    <s v="TVG-0994"/>
    <s v="0994"/>
    <x v="6"/>
    <s v="Piemonte"/>
    <x v="5"/>
    <x v="11"/>
    <x v="4"/>
    <s v="5000"/>
    <s v=""/>
    <x v="11"/>
    <n v="136.92142857142858"/>
    <s v="Roberto Falcucci"/>
    <n v="0.08"/>
    <n v="19169"/>
    <n v="1533.52"/>
    <n v="20702.52"/>
  </r>
  <r>
    <x v="1"/>
    <n v="2"/>
    <s v="TVG-0995"/>
    <s v="0995"/>
    <x v="6"/>
    <s v="Piemonte"/>
    <x v="5"/>
    <x v="11"/>
    <x v="4"/>
    <s v="5000"/>
    <s v=""/>
    <x v="11"/>
    <n v="3.5714285714285712E-2"/>
    <s v="Fabo Girgentini"/>
    <n v="0.03"/>
    <n v="5"/>
    <n v="0.15"/>
    <n v="5.15"/>
  </r>
  <r>
    <x v="1"/>
    <n v="2"/>
    <s v="TVG-0996"/>
    <s v="0996"/>
    <x v="6"/>
    <s v="Piemonte"/>
    <x v="5"/>
    <x v="16"/>
    <x v="7"/>
    <s v="1000"/>
    <s v=""/>
    <x v="0"/>
    <n v="0.06"/>
    <s v="Fabo Girgentini"/>
    <n v="0.03"/>
    <n v="9"/>
    <n v="0.27"/>
    <n v="9.27"/>
  </r>
  <r>
    <x v="1"/>
    <n v="2"/>
    <s v="TVG-0997"/>
    <s v="0997"/>
    <x v="6"/>
    <s v="Piemonte"/>
    <x v="5"/>
    <x v="12"/>
    <x v="5"/>
    <s v="3000"/>
    <s v="Medium"/>
    <x v="12"/>
    <n v="4.6333333333333337"/>
    <s v="Fabo Girgentini"/>
    <n v="0.03"/>
    <n v="556"/>
    <n v="16.68"/>
    <n v="572.67999999999995"/>
  </r>
  <r>
    <x v="1"/>
    <n v="2"/>
    <s v="TVG-0998"/>
    <s v="0998"/>
    <x v="6"/>
    <s v="Piemonte"/>
    <x v="5"/>
    <x v="13"/>
    <x v="5"/>
    <s v="3000"/>
    <s v="Plus"/>
    <x v="2"/>
    <n v="2.0923076923076924"/>
    <s v="Fabo Girgentini"/>
    <n v="0.03"/>
    <n v="272"/>
    <n v="8.16"/>
    <n v="280.16000000000003"/>
  </r>
  <r>
    <x v="1"/>
    <n v="2"/>
    <s v="TVG-0999"/>
    <s v="0999"/>
    <x v="7"/>
    <s v="Piemonte"/>
    <x v="0"/>
    <x v="17"/>
    <x v="7"/>
    <s v="2000"/>
    <s v="Medium"/>
    <x v="15"/>
    <n v="1.1200000000000001"/>
    <s v="Lalerio Vundini"/>
    <n v="0.05"/>
    <n v="224"/>
    <n v="11.200000000000001"/>
    <n v="235.2"/>
  </r>
  <r>
    <x v="1"/>
    <n v="2"/>
    <s v="TVG-1000"/>
    <s v="1000"/>
    <x v="7"/>
    <s v="Piemonte"/>
    <x v="0"/>
    <x v="0"/>
    <x v="0"/>
    <s v="5000"/>
    <s v="Medium"/>
    <x v="0"/>
    <n v="38.193333333333335"/>
    <s v="Roberto Falcucci"/>
    <n v="0.08"/>
    <n v="5729"/>
    <n v="458.32"/>
    <n v="6187.32"/>
  </r>
  <r>
    <x v="1"/>
    <n v="2"/>
    <s v="TVG-1001"/>
    <s v="1001"/>
    <x v="7"/>
    <s v="Piemonte"/>
    <x v="0"/>
    <x v="0"/>
    <x v="0"/>
    <s v="5000"/>
    <s v="Medium"/>
    <x v="0"/>
    <n v="357.07333333333332"/>
    <s v="Lalerio Vundini"/>
    <n v="0.05"/>
    <n v="53561"/>
    <n v="2678.05"/>
    <n v="56239.05"/>
  </r>
  <r>
    <x v="1"/>
    <n v="2"/>
    <s v="TVG-1002"/>
    <s v="1002"/>
    <x v="7"/>
    <s v="Piemonte"/>
    <x v="0"/>
    <x v="19"/>
    <x v="7"/>
    <s v="4000"/>
    <s v="Plus"/>
    <x v="16"/>
    <n v="3.6416666666666666"/>
    <s v="Lalerio Vundini"/>
    <n v="0.05"/>
    <n v="874"/>
    <n v="43.7"/>
    <n v="917.7"/>
  </r>
  <r>
    <x v="1"/>
    <n v="2"/>
    <s v="TVG-1003"/>
    <s v="1003"/>
    <x v="7"/>
    <s v="Piemonte"/>
    <x v="0"/>
    <x v="2"/>
    <x v="0"/>
    <s v="2500"/>
    <s v="Plus"/>
    <x v="2"/>
    <n v="0.45384615384615384"/>
    <s v="Marco Rossi"/>
    <n v="7.4999999999999997E-2"/>
    <n v="59"/>
    <n v="4.4249999999999998"/>
    <n v="63.424999999999997"/>
  </r>
  <r>
    <x v="1"/>
    <n v="2"/>
    <s v="TVG-1004"/>
    <s v="1004"/>
    <x v="7"/>
    <s v="Piemonte"/>
    <x v="0"/>
    <x v="3"/>
    <x v="0"/>
    <s v="3000"/>
    <s v="Plus"/>
    <x v="3"/>
    <n v="8.9931034482758623"/>
    <s v="Lorenzo Von Matterhorn "/>
    <n v="0.05"/>
    <n v="1304"/>
    <n v="65.2"/>
    <n v="1369.2"/>
  </r>
  <r>
    <x v="1"/>
    <n v="2"/>
    <s v="TVG-1005"/>
    <s v="1005"/>
    <x v="7"/>
    <s v="Piemonte"/>
    <x v="0"/>
    <x v="3"/>
    <x v="0"/>
    <s v="3000"/>
    <s v="Plus"/>
    <x v="3"/>
    <n v="74.151724137931041"/>
    <s v="Roberto Falcucci"/>
    <n v="0.08"/>
    <n v="10752"/>
    <n v="860.16"/>
    <n v="11612.16"/>
  </r>
  <r>
    <x v="1"/>
    <n v="2"/>
    <s v="TVG-1006"/>
    <s v="1006"/>
    <x v="7"/>
    <s v="Piemonte"/>
    <x v="0"/>
    <x v="3"/>
    <x v="0"/>
    <s v="3000"/>
    <s v="Plus"/>
    <x v="3"/>
    <n v="25.22758620689655"/>
    <s v="Fabo Girgentini"/>
    <n v="0.03"/>
    <n v="3658"/>
    <n v="109.74"/>
    <n v="3767.74"/>
  </r>
  <r>
    <x v="1"/>
    <n v="2"/>
    <s v="TVG-1007"/>
    <s v="1007"/>
    <x v="7"/>
    <s v="Piemonte"/>
    <x v="0"/>
    <x v="3"/>
    <x v="0"/>
    <s v="3000"/>
    <s v="Plus"/>
    <x v="3"/>
    <n v="45.468965517241379"/>
    <s v="Marco Rossi"/>
    <n v="7.4999999999999997E-2"/>
    <n v="6593"/>
    <n v="494.47499999999997"/>
    <n v="7087.4750000000004"/>
  </r>
  <r>
    <x v="1"/>
    <n v="2"/>
    <s v="TVG-1008"/>
    <s v="1008"/>
    <x v="7"/>
    <s v="Piemonte"/>
    <x v="0"/>
    <x v="3"/>
    <x v="0"/>
    <s v="3000"/>
    <s v="Plus"/>
    <x v="3"/>
    <n v="107.73103448275862"/>
    <s v="Lalerio Vundini"/>
    <n v="0.05"/>
    <n v="15621"/>
    <n v="781.05000000000007"/>
    <n v="16402.05"/>
  </r>
  <r>
    <x v="1"/>
    <n v="2"/>
    <s v="TVG-1009"/>
    <s v="1009"/>
    <x v="7"/>
    <s v="Piemonte"/>
    <x v="0"/>
    <x v="6"/>
    <x v="2"/>
    <s v="2500"/>
    <s v="Plus"/>
    <x v="6"/>
    <n v="0.12727272727272726"/>
    <s v="Roberto Falcucci"/>
    <n v="0.08"/>
    <n v="28"/>
    <n v="2.2400000000000002"/>
    <n v="30.240000000000002"/>
  </r>
  <r>
    <x v="1"/>
    <n v="2"/>
    <s v="TVG-1010"/>
    <s v="1010"/>
    <x v="7"/>
    <s v="Piemonte"/>
    <x v="0"/>
    <x v="6"/>
    <x v="2"/>
    <s v="2500"/>
    <s v="Plus"/>
    <x v="6"/>
    <n v="0.1409090909090909"/>
    <s v="Marco Rossi"/>
    <n v="7.4999999999999997E-2"/>
    <n v="31"/>
    <n v="2.3249999999999997"/>
    <n v="33.325000000000003"/>
  </r>
  <r>
    <x v="1"/>
    <n v="2"/>
    <s v="TVG-1011"/>
    <s v="1011"/>
    <x v="7"/>
    <s v="Piemonte"/>
    <x v="0"/>
    <x v="6"/>
    <x v="2"/>
    <s v="2500"/>
    <s v="Plus"/>
    <x v="6"/>
    <n v="0.79090909090909089"/>
    <s v="Lalerio Vundini"/>
    <n v="0.05"/>
    <n v="174"/>
    <n v="8.7000000000000011"/>
    <n v="182.7"/>
  </r>
  <r>
    <x v="1"/>
    <n v="2"/>
    <s v="TVG-1012"/>
    <s v="1012"/>
    <x v="7"/>
    <s v="Piemonte"/>
    <x v="0"/>
    <x v="7"/>
    <x v="2"/>
    <s v="2500"/>
    <s v="Medium"/>
    <x v="7"/>
    <n v="7.6380952380952385"/>
    <s v="Marco Rossi"/>
    <n v="7.4999999999999997E-2"/>
    <n v="1604"/>
    <n v="120.3"/>
    <n v="1724.3"/>
  </r>
  <r>
    <x v="1"/>
    <n v="2"/>
    <s v="TVG-1013"/>
    <s v="1013"/>
    <x v="7"/>
    <s v="Piemonte"/>
    <x v="0"/>
    <x v="7"/>
    <x v="2"/>
    <s v="2500"/>
    <s v="Medium"/>
    <x v="7"/>
    <n v="1.6333333333333333"/>
    <s v="Lalerio Vundini"/>
    <n v="0.05"/>
    <n v="343"/>
    <n v="17.150000000000002"/>
    <n v="360.15"/>
  </r>
  <r>
    <x v="1"/>
    <n v="2"/>
    <s v="TVG-1014"/>
    <s v="1014"/>
    <x v="7"/>
    <s v="Piemonte"/>
    <x v="0"/>
    <x v="9"/>
    <x v="2"/>
    <s v="1121"/>
    <s v="Gold"/>
    <x v="9"/>
    <n v="1.9652173913043478"/>
    <s v="Lalerio Vundini"/>
    <n v="0.05"/>
    <n v="452"/>
    <n v="22.6"/>
    <n v="474.6"/>
  </r>
  <r>
    <x v="1"/>
    <n v="2"/>
    <s v="TVG-1015"/>
    <s v="1015"/>
    <x v="7"/>
    <s v="Piemonte"/>
    <x v="0"/>
    <x v="10"/>
    <x v="3"/>
    <s v="7500"/>
    <s v="Premium"/>
    <x v="10"/>
    <n v="2.8333333333333335"/>
    <s v="Lalerio Vundini"/>
    <n v="0.05"/>
    <n v="510"/>
    <n v="25.5"/>
    <n v="535.5"/>
  </r>
  <r>
    <x v="1"/>
    <n v="2"/>
    <s v="TVG-1016"/>
    <s v="1016"/>
    <x v="7"/>
    <s v="Piemonte"/>
    <x v="0"/>
    <x v="15"/>
    <x v="6"/>
    <s v="1000"/>
    <s v="Silver"/>
    <x v="14"/>
    <n v="2.5307692307692307"/>
    <s v="Lalerio Vundini"/>
    <n v="0.05"/>
    <n v="987"/>
    <n v="49.35"/>
    <n v="1036.3499999999999"/>
  </r>
  <r>
    <x v="1"/>
    <n v="2"/>
    <s v="TVG-1017"/>
    <s v="1017"/>
    <x v="7"/>
    <s v="Piemonte"/>
    <x v="0"/>
    <x v="11"/>
    <x v="4"/>
    <s v="5000"/>
    <s v=""/>
    <x v="11"/>
    <n v="0.88571428571428568"/>
    <s v="Marco Rossi"/>
    <n v="7.4999999999999997E-2"/>
    <n v="124"/>
    <n v="9.2999999999999989"/>
    <n v="133.30000000000001"/>
  </r>
  <r>
    <x v="1"/>
    <n v="2"/>
    <s v="TVG-1018"/>
    <s v="1018"/>
    <x v="7"/>
    <s v="Piemonte"/>
    <x v="0"/>
    <x v="11"/>
    <x v="4"/>
    <s v="5000"/>
    <s v=""/>
    <x v="11"/>
    <n v="19.350000000000001"/>
    <s v="Lalerio Vundini"/>
    <n v="0.05"/>
    <n v="2709"/>
    <n v="135.45000000000002"/>
    <n v="2844.45"/>
  </r>
  <r>
    <x v="1"/>
    <n v="2"/>
    <s v="TVG-1019"/>
    <s v="1019"/>
    <x v="7"/>
    <s v="Piemonte"/>
    <x v="0"/>
    <x v="16"/>
    <x v="7"/>
    <s v="1000"/>
    <s v=""/>
    <x v="0"/>
    <n v="4.0666666666666664"/>
    <s v="Marco Rossi"/>
    <n v="7.4999999999999997E-2"/>
    <n v="610"/>
    <n v="45.75"/>
    <n v="655.75"/>
  </r>
  <r>
    <x v="1"/>
    <n v="2"/>
    <s v="TVG-1020"/>
    <s v="1020"/>
    <x v="7"/>
    <s v="Piemonte"/>
    <x v="0"/>
    <x v="16"/>
    <x v="7"/>
    <s v="1000"/>
    <s v=""/>
    <x v="0"/>
    <n v="1.2333333333333334"/>
    <s v="Lalerio Vundini"/>
    <n v="0.05"/>
    <n v="185"/>
    <n v="9.25"/>
    <n v="194.25"/>
  </r>
  <r>
    <x v="1"/>
    <n v="2"/>
    <s v="TVG-1021"/>
    <s v="1021"/>
    <x v="7"/>
    <s v="Piemonte"/>
    <x v="0"/>
    <x v="12"/>
    <x v="5"/>
    <s v="3000"/>
    <s v="Medium"/>
    <x v="12"/>
    <n v="0.2"/>
    <s v="Fabo Girgentini"/>
    <n v="0.03"/>
    <n v="24"/>
    <n v="0.72"/>
    <n v="24.72"/>
  </r>
  <r>
    <x v="1"/>
    <n v="2"/>
    <s v="TVG-1022"/>
    <s v="1022"/>
    <x v="7"/>
    <s v="Piemonte"/>
    <x v="0"/>
    <x v="12"/>
    <x v="5"/>
    <s v="3000"/>
    <s v="Medium"/>
    <x v="12"/>
    <n v="9.1999999999999993"/>
    <s v="Marco Rossi"/>
    <n v="7.4999999999999997E-2"/>
    <n v="1104"/>
    <n v="82.8"/>
    <n v="1186.8"/>
  </r>
  <r>
    <x v="1"/>
    <n v="2"/>
    <s v="TVG-1023"/>
    <s v="1023"/>
    <x v="7"/>
    <s v="Piemonte"/>
    <x v="0"/>
    <x v="12"/>
    <x v="5"/>
    <s v="3000"/>
    <s v="Medium"/>
    <x v="12"/>
    <n v="31.35"/>
    <s v="Lalerio Vundini"/>
    <n v="0.05"/>
    <n v="3762"/>
    <n v="188.10000000000002"/>
    <n v="3950.1"/>
  </r>
  <r>
    <x v="1"/>
    <n v="2"/>
    <s v="TVG-1024"/>
    <s v="1024"/>
    <x v="7"/>
    <s v="Piemonte"/>
    <x v="0"/>
    <x v="13"/>
    <x v="5"/>
    <s v="3000"/>
    <s v="Plus"/>
    <x v="2"/>
    <n v="7.6923076923076927E-3"/>
    <s v="Marco Rossi"/>
    <n v="7.4999999999999997E-2"/>
    <n v="1"/>
    <n v="7.4999999999999997E-2"/>
    <n v="1.075"/>
  </r>
  <r>
    <x v="1"/>
    <n v="2"/>
    <s v="TVG-1025"/>
    <s v="1025"/>
    <x v="8"/>
    <s v="Piemonte"/>
    <x v="3"/>
    <x v="18"/>
    <x v="7"/>
    <s v="3000"/>
    <s v="Medium"/>
    <x v="6"/>
    <n v="24.072727272727274"/>
    <s v="Giuseppe Favari"/>
    <n v="0.03"/>
    <n v="5296"/>
    <n v="158.88"/>
    <n v="5454.88"/>
  </r>
  <r>
    <x v="1"/>
    <n v="2"/>
    <s v="TVG-1026"/>
    <s v="1026"/>
    <x v="8"/>
    <s v="Piemonte"/>
    <x v="3"/>
    <x v="14"/>
    <x v="6"/>
    <s v="2500"/>
    <s v="Gold"/>
    <x v="13"/>
    <n v="3.4000000000000002E-2"/>
    <s v="Lorenzo Von Matterhorn "/>
    <n v="0.05"/>
    <n v="17"/>
    <n v="0.85000000000000009"/>
    <n v="17.850000000000001"/>
  </r>
  <r>
    <x v="1"/>
    <n v="2"/>
    <s v="TVG-1027"/>
    <s v="1027"/>
    <x v="8"/>
    <s v="Piemonte"/>
    <x v="3"/>
    <x v="14"/>
    <x v="6"/>
    <s v="2500"/>
    <s v="Gold"/>
    <x v="13"/>
    <n v="0.55800000000000005"/>
    <s v="Giuseppe Favari"/>
    <n v="0.03"/>
    <n v="279"/>
    <n v="8.3699999999999992"/>
    <n v="287.37"/>
  </r>
  <r>
    <x v="1"/>
    <n v="2"/>
    <s v="TVG-1028"/>
    <s v="1028"/>
    <x v="8"/>
    <s v="Piemonte"/>
    <x v="3"/>
    <x v="14"/>
    <x v="6"/>
    <s v="2500"/>
    <s v="Gold"/>
    <x v="13"/>
    <n v="0.89600000000000002"/>
    <s v="Costanza Bigatti"/>
    <n v="0.1"/>
    <n v="448"/>
    <n v="44.800000000000004"/>
    <n v="492.8"/>
  </r>
  <r>
    <x v="1"/>
    <n v="2"/>
    <s v="TVG-1029"/>
    <s v="1029"/>
    <x v="8"/>
    <s v="Piemonte"/>
    <x v="3"/>
    <x v="14"/>
    <x v="6"/>
    <s v="2500"/>
    <s v="Gold"/>
    <x v="13"/>
    <n v="5.1999999999999998E-2"/>
    <s v="Marco Rossi"/>
    <n v="7.4999999999999997E-2"/>
    <n v="26"/>
    <n v="1.95"/>
    <n v="27.95"/>
  </r>
  <r>
    <x v="1"/>
    <n v="2"/>
    <s v="TVG-1030"/>
    <s v="1030"/>
    <x v="8"/>
    <s v="Piemonte"/>
    <x v="3"/>
    <x v="0"/>
    <x v="0"/>
    <s v="5000"/>
    <s v="Medium"/>
    <x v="0"/>
    <n v="106.92"/>
    <s v="Alfonso Falconeri"/>
    <n v="0.05"/>
    <n v="16038"/>
    <n v="801.90000000000009"/>
    <n v="16839.900000000001"/>
  </r>
  <r>
    <x v="1"/>
    <n v="2"/>
    <s v="TVG-1031"/>
    <s v="1031"/>
    <x v="8"/>
    <s v="Piemonte"/>
    <x v="3"/>
    <x v="0"/>
    <x v="0"/>
    <s v="5000"/>
    <s v="Medium"/>
    <x v="0"/>
    <n v="13.806666666666667"/>
    <s v="Roberto Falcucci"/>
    <n v="0.08"/>
    <n v="2071"/>
    <n v="165.68"/>
    <n v="2236.6799999999998"/>
  </r>
  <r>
    <x v="1"/>
    <n v="2"/>
    <s v="TVG-1032"/>
    <s v="1032"/>
    <x v="8"/>
    <s v="Piemonte"/>
    <x v="3"/>
    <x v="0"/>
    <x v="0"/>
    <s v="5000"/>
    <s v="Medium"/>
    <x v="0"/>
    <n v="26.033333333333335"/>
    <s v="Marco Rossi"/>
    <n v="7.4999999999999997E-2"/>
    <n v="3905"/>
    <n v="292.875"/>
    <n v="4197.875"/>
  </r>
  <r>
    <x v="1"/>
    <n v="2"/>
    <s v="TVG-1033"/>
    <s v="1033"/>
    <x v="8"/>
    <s v="Piemonte"/>
    <x v="3"/>
    <x v="19"/>
    <x v="7"/>
    <s v="4000"/>
    <s v="Plus"/>
    <x v="16"/>
    <n v="0.23333333333333334"/>
    <s v="Federica Meni"/>
    <n v="0.04"/>
    <n v="56"/>
    <n v="2.2400000000000002"/>
    <n v="58.24"/>
  </r>
  <r>
    <x v="1"/>
    <n v="2"/>
    <s v="TVG-1034"/>
    <s v="1034"/>
    <x v="8"/>
    <s v="Piemonte"/>
    <x v="3"/>
    <x v="19"/>
    <x v="7"/>
    <s v="4000"/>
    <s v="Plus"/>
    <x v="16"/>
    <n v="3.9624999999999999"/>
    <s v="Lalerio Vundini"/>
    <n v="0.05"/>
    <n v="951"/>
    <n v="47.550000000000004"/>
    <n v="998.55"/>
  </r>
  <r>
    <x v="1"/>
    <n v="2"/>
    <s v="TVG-1035"/>
    <s v="1035"/>
    <x v="8"/>
    <s v="Piemonte"/>
    <x v="3"/>
    <x v="3"/>
    <x v="0"/>
    <s v="3000"/>
    <s v="Plus"/>
    <x v="3"/>
    <n v="79.124137931034483"/>
    <s v="Lorenzo Von Matterhorn "/>
    <n v="0.05"/>
    <n v="11473"/>
    <n v="573.65"/>
    <n v="12046.65"/>
  </r>
  <r>
    <x v="1"/>
    <n v="2"/>
    <s v="TVG-1036"/>
    <s v="1036"/>
    <x v="8"/>
    <s v="Piemonte"/>
    <x v="3"/>
    <x v="3"/>
    <x v="0"/>
    <s v="3000"/>
    <s v="Plus"/>
    <x v="3"/>
    <n v="8.0482758620689658"/>
    <s v="Federica Meni"/>
    <n v="0.04"/>
    <n v="1167"/>
    <n v="46.68"/>
    <n v="1213.68"/>
  </r>
  <r>
    <x v="1"/>
    <n v="2"/>
    <s v="TVG-1037"/>
    <s v="1037"/>
    <x v="8"/>
    <s v="Piemonte"/>
    <x v="3"/>
    <x v="3"/>
    <x v="0"/>
    <s v="3000"/>
    <s v="Plus"/>
    <x v="3"/>
    <n v="126.24137931034483"/>
    <s v="Alfonso Falconeri"/>
    <n v="0.05"/>
    <n v="18305"/>
    <n v="915.25"/>
    <n v="19220.25"/>
  </r>
  <r>
    <x v="1"/>
    <n v="2"/>
    <s v="TVG-1038"/>
    <s v="1038"/>
    <x v="8"/>
    <s v="Piemonte"/>
    <x v="3"/>
    <x v="3"/>
    <x v="0"/>
    <s v="3000"/>
    <s v="Plus"/>
    <x v="3"/>
    <n v="53.027586206896551"/>
    <s v="Roberto Falcucci"/>
    <n v="0.08"/>
    <n v="7689"/>
    <n v="615.12"/>
    <n v="8304.1200000000008"/>
  </r>
  <r>
    <x v="1"/>
    <n v="2"/>
    <s v="TVG-1039"/>
    <s v="1039"/>
    <x v="8"/>
    <s v="Piemonte"/>
    <x v="3"/>
    <x v="3"/>
    <x v="0"/>
    <s v="3000"/>
    <s v="Plus"/>
    <x v="3"/>
    <n v="61.96551724137931"/>
    <s v="Giuseppe Favari"/>
    <n v="0.03"/>
    <n v="8985"/>
    <n v="269.55"/>
    <n v="9254.5499999999993"/>
  </r>
  <r>
    <x v="1"/>
    <n v="2"/>
    <s v="TVG-1040"/>
    <s v="1040"/>
    <x v="8"/>
    <s v="Piemonte"/>
    <x v="3"/>
    <x v="3"/>
    <x v="0"/>
    <s v="3000"/>
    <s v="Plus"/>
    <x v="3"/>
    <n v="32.579310344827583"/>
    <s v="Fabo Girgentini"/>
    <n v="0.03"/>
    <n v="4724"/>
    <n v="141.72"/>
    <n v="4865.72"/>
  </r>
  <r>
    <x v="1"/>
    <n v="2"/>
    <s v="TVG-1041"/>
    <s v="1041"/>
    <x v="8"/>
    <s v="Piemonte"/>
    <x v="3"/>
    <x v="3"/>
    <x v="0"/>
    <s v="3000"/>
    <s v="Plus"/>
    <x v="3"/>
    <n v="97.020689655172418"/>
    <s v="Costanza Bigatti"/>
    <n v="0.1"/>
    <n v="14068"/>
    <n v="1406.8000000000002"/>
    <n v="15474.8"/>
  </r>
  <r>
    <x v="1"/>
    <n v="2"/>
    <s v="TVG-1042"/>
    <s v="1042"/>
    <x v="8"/>
    <s v="Piemonte"/>
    <x v="3"/>
    <x v="3"/>
    <x v="0"/>
    <s v="3000"/>
    <s v="Plus"/>
    <x v="3"/>
    <n v="62.765517241379314"/>
    <s v="Marco Rossi"/>
    <n v="7.4999999999999997E-2"/>
    <n v="9101"/>
    <n v="682.57499999999993"/>
    <n v="9783.5750000000007"/>
  </r>
  <r>
    <x v="1"/>
    <n v="2"/>
    <s v="TVG-1043"/>
    <s v="1043"/>
    <x v="8"/>
    <s v="Piemonte"/>
    <x v="3"/>
    <x v="3"/>
    <x v="0"/>
    <s v="3000"/>
    <s v="Plus"/>
    <x v="3"/>
    <n v="583.91724137931033"/>
    <s v="Lalerio Vundini"/>
    <n v="0.05"/>
    <n v="84668"/>
    <n v="4233.4000000000005"/>
    <n v="88901.4"/>
  </r>
  <r>
    <x v="1"/>
    <n v="2"/>
    <s v="TVG-1044"/>
    <s v="1044"/>
    <x v="8"/>
    <s v="Piemonte"/>
    <x v="3"/>
    <x v="5"/>
    <x v="1"/>
    <s v="5000"/>
    <s v=""/>
    <x v="5"/>
    <n v="7.24"/>
    <s v="Lalerio Vundini"/>
    <n v="0.05"/>
    <n v="543"/>
    <n v="27.150000000000002"/>
    <n v="570.15"/>
  </r>
  <r>
    <x v="1"/>
    <n v="2"/>
    <s v="TVG-1045"/>
    <s v="1045"/>
    <x v="8"/>
    <s v="Piemonte"/>
    <x v="3"/>
    <x v="6"/>
    <x v="2"/>
    <s v="2500"/>
    <s v="Plus"/>
    <x v="6"/>
    <n v="0.26818181818181819"/>
    <s v="Lorenzo Von Matterhorn "/>
    <n v="0.05"/>
    <n v="59"/>
    <n v="2.95"/>
    <n v="61.95"/>
  </r>
  <r>
    <x v="1"/>
    <n v="2"/>
    <s v="TVG-1046"/>
    <s v="1046"/>
    <x v="8"/>
    <s v="Piemonte"/>
    <x v="3"/>
    <x v="6"/>
    <x v="2"/>
    <s v="2500"/>
    <s v="Plus"/>
    <x v="6"/>
    <n v="1.7318181818181819"/>
    <s v="Federica Meni"/>
    <n v="0.04"/>
    <n v="381"/>
    <n v="15.24"/>
    <n v="396.24"/>
  </r>
  <r>
    <x v="1"/>
    <n v="2"/>
    <s v="TVG-1047"/>
    <s v="1047"/>
    <x v="8"/>
    <s v="Piemonte"/>
    <x v="3"/>
    <x v="6"/>
    <x v="2"/>
    <s v="2500"/>
    <s v="Plus"/>
    <x v="6"/>
    <n v="0.17272727272727273"/>
    <s v="Alfonso Falconeri"/>
    <n v="0.05"/>
    <n v="38"/>
    <n v="1.9000000000000001"/>
    <n v="39.9"/>
  </r>
  <r>
    <x v="1"/>
    <n v="2"/>
    <s v="TVG-1048"/>
    <s v="1048"/>
    <x v="8"/>
    <s v="Piemonte"/>
    <x v="3"/>
    <x v="6"/>
    <x v="2"/>
    <s v="2500"/>
    <s v="Plus"/>
    <x v="6"/>
    <n v="0.11818181818181818"/>
    <s v="Roberto Falcucci"/>
    <n v="0.08"/>
    <n v="26"/>
    <n v="2.08"/>
    <n v="28.08"/>
  </r>
  <r>
    <x v="1"/>
    <n v="2"/>
    <s v="TVG-1049"/>
    <s v="1049"/>
    <x v="8"/>
    <s v="Piemonte"/>
    <x v="3"/>
    <x v="6"/>
    <x v="2"/>
    <s v="2500"/>
    <s v="Plus"/>
    <x v="6"/>
    <n v="0.31818181818181818"/>
    <s v="Fabo Girgentini"/>
    <n v="0.03"/>
    <n v="70"/>
    <n v="2.1"/>
    <n v="72.099999999999994"/>
  </r>
  <r>
    <x v="1"/>
    <n v="2"/>
    <s v="TVG-1050"/>
    <s v="1050"/>
    <x v="8"/>
    <s v="Piemonte"/>
    <x v="3"/>
    <x v="6"/>
    <x v="2"/>
    <s v="2500"/>
    <s v="Plus"/>
    <x v="6"/>
    <n v="1.3909090909090909"/>
    <s v="Costanza Bigatti"/>
    <n v="0.1"/>
    <n v="306"/>
    <n v="30.6"/>
    <n v="336.6"/>
  </r>
  <r>
    <x v="1"/>
    <n v="2"/>
    <s v="TVG-1051"/>
    <s v="1051"/>
    <x v="8"/>
    <s v="Piemonte"/>
    <x v="3"/>
    <x v="6"/>
    <x v="2"/>
    <s v="2500"/>
    <s v="Plus"/>
    <x v="6"/>
    <n v="3.209090909090909"/>
    <s v="Marco Rossi"/>
    <n v="7.4999999999999997E-2"/>
    <n v="706"/>
    <n v="52.949999999999996"/>
    <n v="758.95"/>
  </r>
  <r>
    <x v="1"/>
    <n v="2"/>
    <s v="TVG-1052"/>
    <s v="1052"/>
    <x v="8"/>
    <s v="Piemonte"/>
    <x v="3"/>
    <x v="7"/>
    <x v="2"/>
    <s v="2500"/>
    <s v="Medium"/>
    <x v="7"/>
    <n v="3.3714285714285714"/>
    <s v="Marco Rossi"/>
    <n v="7.4999999999999997E-2"/>
    <n v="708"/>
    <n v="53.1"/>
    <n v="761.1"/>
  </r>
  <r>
    <x v="1"/>
    <n v="2"/>
    <s v="TVG-1053"/>
    <s v="1053"/>
    <x v="8"/>
    <s v="Piemonte"/>
    <x v="3"/>
    <x v="8"/>
    <x v="2"/>
    <s v="5000"/>
    <s v=""/>
    <x v="8"/>
    <n v="1.4"/>
    <s v="Giuseppe Favari"/>
    <n v="0.03"/>
    <n v="350"/>
    <n v="10.5"/>
    <n v="360.5"/>
  </r>
  <r>
    <x v="1"/>
    <n v="2"/>
    <s v="TVG-1054"/>
    <s v="1054"/>
    <x v="8"/>
    <s v="Piemonte"/>
    <x v="3"/>
    <x v="9"/>
    <x v="2"/>
    <s v="1121"/>
    <s v="Gold"/>
    <x v="9"/>
    <n v="1.2521739130434784"/>
    <s v="Lalerio Vundini"/>
    <n v="0.05"/>
    <n v="288"/>
    <n v="14.4"/>
    <n v="302.39999999999998"/>
  </r>
  <r>
    <x v="1"/>
    <n v="2"/>
    <s v="TVG-1055"/>
    <s v="1055"/>
    <x v="8"/>
    <s v="Piemonte"/>
    <x v="3"/>
    <x v="10"/>
    <x v="3"/>
    <s v="7500"/>
    <s v="Premium"/>
    <x v="10"/>
    <n v="0.14444444444444443"/>
    <s v="Lalerio Vundini"/>
    <n v="0.05"/>
    <n v="26"/>
    <n v="1.3"/>
    <n v="27.3"/>
  </r>
  <r>
    <x v="1"/>
    <n v="2"/>
    <s v="TVG-1056"/>
    <s v="1056"/>
    <x v="8"/>
    <s v="Piemonte"/>
    <x v="3"/>
    <x v="11"/>
    <x v="4"/>
    <s v="5000"/>
    <s v=""/>
    <x v="11"/>
    <n v="0.47857142857142859"/>
    <s v="Lorenzo Von Matterhorn "/>
    <n v="0.05"/>
    <n v="67"/>
    <n v="3.35"/>
    <n v="70.349999999999994"/>
  </r>
  <r>
    <x v="1"/>
    <n v="2"/>
    <s v="TVG-1057"/>
    <s v="1057"/>
    <x v="8"/>
    <s v="Piemonte"/>
    <x v="3"/>
    <x v="11"/>
    <x v="4"/>
    <s v="5000"/>
    <s v=""/>
    <x v="11"/>
    <n v="0.36428571428571427"/>
    <s v="Federica Meni"/>
    <n v="0.04"/>
    <n v="51"/>
    <n v="2.04"/>
    <n v="53.04"/>
  </r>
  <r>
    <x v="1"/>
    <n v="2"/>
    <s v="TVG-1058"/>
    <s v="1058"/>
    <x v="8"/>
    <s v="Piemonte"/>
    <x v="3"/>
    <x v="11"/>
    <x v="4"/>
    <s v="5000"/>
    <s v=""/>
    <x v="11"/>
    <n v="3.5714285714285712E-2"/>
    <s v="Giuseppe Favari"/>
    <n v="0.03"/>
    <n v="5"/>
    <n v="0.15"/>
    <n v="5.15"/>
  </r>
  <r>
    <x v="1"/>
    <n v="2"/>
    <s v="TVG-1059"/>
    <s v="1059"/>
    <x v="8"/>
    <s v="Piemonte"/>
    <x v="3"/>
    <x v="11"/>
    <x v="4"/>
    <s v="5000"/>
    <s v=""/>
    <x v="11"/>
    <n v="2.0857142857142859"/>
    <s v="Costanza Bigatti"/>
    <n v="0.1"/>
    <n v="292"/>
    <n v="29.200000000000003"/>
    <n v="321.2"/>
  </r>
  <r>
    <x v="1"/>
    <n v="2"/>
    <s v="TVG-1060"/>
    <s v="1060"/>
    <x v="8"/>
    <s v="Piemonte"/>
    <x v="3"/>
    <x v="11"/>
    <x v="4"/>
    <s v="5000"/>
    <s v=""/>
    <x v="11"/>
    <n v="59.328571428571429"/>
    <s v="Marco Rossi"/>
    <n v="7.4999999999999997E-2"/>
    <n v="8306"/>
    <n v="622.94999999999993"/>
    <n v="8928.9500000000007"/>
  </r>
  <r>
    <x v="1"/>
    <n v="2"/>
    <s v="TVG-1061"/>
    <s v="1061"/>
    <x v="8"/>
    <s v="Piemonte"/>
    <x v="3"/>
    <x v="11"/>
    <x v="4"/>
    <s v="5000"/>
    <s v=""/>
    <x v="11"/>
    <n v="1.1571428571428573"/>
    <s v="Lalerio Vundini"/>
    <n v="0.05"/>
    <n v="162"/>
    <n v="8.1"/>
    <n v="170.1"/>
  </r>
  <r>
    <x v="1"/>
    <n v="2"/>
    <s v="TVG-1062"/>
    <s v="1062"/>
    <x v="8"/>
    <s v="Piemonte"/>
    <x v="3"/>
    <x v="16"/>
    <x v="7"/>
    <s v="1000"/>
    <s v=""/>
    <x v="0"/>
    <n v="29.06"/>
    <s v="Lorenzo Von Matterhorn "/>
    <n v="0.05"/>
    <n v="4359"/>
    <n v="217.95000000000002"/>
    <n v="4576.95"/>
  </r>
  <r>
    <x v="1"/>
    <n v="2"/>
    <s v="TVG-1063"/>
    <s v="1063"/>
    <x v="8"/>
    <s v="Piemonte"/>
    <x v="3"/>
    <x v="16"/>
    <x v="7"/>
    <s v="1000"/>
    <s v=""/>
    <x v="0"/>
    <n v="20.926666666666666"/>
    <s v="Roberto Falcucci"/>
    <n v="0.08"/>
    <n v="3139"/>
    <n v="251.12"/>
    <n v="3390.12"/>
  </r>
  <r>
    <x v="1"/>
    <n v="2"/>
    <s v="TVG-1064"/>
    <s v="1064"/>
    <x v="8"/>
    <s v="Piemonte"/>
    <x v="3"/>
    <x v="16"/>
    <x v="7"/>
    <s v="1000"/>
    <s v=""/>
    <x v="0"/>
    <n v="0.97333333333333338"/>
    <s v="Fabo Girgentini"/>
    <n v="0.03"/>
    <n v="146"/>
    <n v="4.38"/>
    <n v="150.38"/>
  </r>
  <r>
    <x v="1"/>
    <n v="2"/>
    <s v="TVG-1065"/>
    <s v="1065"/>
    <x v="8"/>
    <s v="Piemonte"/>
    <x v="3"/>
    <x v="16"/>
    <x v="7"/>
    <s v="1000"/>
    <s v=""/>
    <x v="0"/>
    <n v="1.0066666666666666"/>
    <s v="Costanza Bigatti"/>
    <n v="0.1"/>
    <n v="151"/>
    <n v="15.100000000000001"/>
    <n v="166.1"/>
  </r>
  <r>
    <x v="1"/>
    <n v="2"/>
    <s v="TVG-1066"/>
    <s v="1066"/>
    <x v="8"/>
    <s v="Piemonte"/>
    <x v="3"/>
    <x v="16"/>
    <x v="7"/>
    <s v="1000"/>
    <s v=""/>
    <x v="0"/>
    <n v="5.0866666666666669"/>
    <s v="Lalerio Vundini"/>
    <n v="0.05"/>
    <n v="763"/>
    <n v="38.15"/>
    <n v="801.15"/>
  </r>
  <r>
    <x v="1"/>
    <n v="2"/>
    <s v="TVG-1067"/>
    <s v="1067"/>
    <x v="8"/>
    <s v="Piemonte"/>
    <x v="3"/>
    <x v="12"/>
    <x v="5"/>
    <s v="3000"/>
    <s v="Medium"/>
    <x v="12"/>
    <n v="25.341666666666665"/>
    <s v="Lorenzo Von Matterhorn "/>
    <n v="0.05"/>
    <n v="3041"/>
    <n v="152.05000000000001"/>
    <n v="3193.05"/>
  </r>
  <r>
    <x v="1"/>
    <n v="2"/>
    <s v="TVG-1068"/>
    <s v="1068"/>
    <x v="8"/>
    <s v="Piemonte"/>
    <x v="3"/>
    <x v="12"/>
    <x v="5"/>
    <s v="3000"/>
    <s v="Medium"/>
    <x v="12"/>
    <n v="5.8333333333333334E-2"/>
    <s v="Federica Meni"/>
    <n v="0.04"/>
    <n v="7"/>
    <n v="0.28000000000000003"/>
    <n v="7.28"/>
  </r>
  <r>
    <x v="1"/>
    <n v="2"/>
    <s v="TVG-1069"/>
    <s v="1069"/>
    <x v="8"/>
    <s v="Piemonte"/>
    <x v="3"/>
    <x v="12"/>
    <x v="5"/>
    <s v="3000"/>
    <s v="Medium"/>
    <x v="12"/>
    <n v="1.6666666666666666E-2"/>
    <s v="Alfonso Falconeri"/>
    <n v="0.05"/>
    <n v="2"/>
    <n v="0.1"/>
    <n v="2.1"/>
  </r>
  <r>
    <x v="1"/>
    <n v="2"/>
    <s v="TVG-1070"/>
    <s v="1070"/>
    <x v="8"/>
    <s v="Piemonte"/>
    <x v="3"/>
    <x v="12"/>
    <x v="5"/>
    <s v="3000"/>
    <s v="Medium"/>
    <x v="12"/>
    <n v="21.491666666666667"/>
    <s v="Roberto Falcucci"/>
    <n v="0.08"/>
    <n v="2579"/>
    <n v="206.32"/>
    <n v="2785.32"/>
  </r>
  <r>
    <x v="1"/>
    <n v="2"/>
    <s v="TVG-1071"/>
    <s v="1071"/>
    <x v="8"/>
    <s v="Piemonte"/>
    <x v="3"/>
    <x v="12"/>
    <x v="5"/>
    <s v="3000"/>
    <s v="Medium"/>
    <x v="12"/>
    <n v="0.73333333333333328"/>
    <s v="Giuseppe Favari"/>
    <n v="0.03"/>
    <n v="88"/>
    <n v="2.6399999999999997"/>
    <n v="90.64"/>
  </r>
  <r>
    <x v="1"/>
    <n v="2"/>
    <s v="TVG-1072"/>
    <s v="1072"/>
    <x v="8"/>
    <s v="Piemonte"/>
    <x v="3"/>
    <x v="12"/>
    <x v="5"/>
    <s v="3000"/>
    <s v="Medium"/>
    <x v="12"/>
    <n v="4.7166666666666668"/>
    <s v="Fabo Girgentini"/>
    <n v="0.03"/>
    <n v="566"/>
    <n v="16.98"/>
    <n v="582.98"/>
  </r>
  <r>
    <x v="1"/>
    <n v="2"/>
    <s v="TVG-1073"/>
    <s v="1073"/>
    <x v="8"/>
    <s v="Piemonte"/>
    <x v="3"/>
    <x v="12"/>
    <x v="5"/>
    <s v="3000"/>
    <s v="Medium"/>
    <x v="12"/>
    <n v="0.6166666666666667"/>
    <s v="Costanza Bigatti"/>
    <n v="0.1"/>
    <n v="74"/>
    <n v="7.4"/>
    <n v="81.400000000000006"/>
  </r>
  <r>
    <x v="1"/>
    <n v="2"/>
    <s v="TVG-1074"/>
    <s v="1074"/>
    <x v="8"/>
    <s v="Piemonte"/>
    <x v="3"/>
    <x v="12"/>
    <x v="5"/>
    <s v="3000"/>
    <s v="Medium"/>
    <x v="12"/>
    <n v="1.55"/>
    <s v="Marco Rossi"/>
    <n v="7.4999999999999997E-2"/>
    <n v="186"/>
    <n v="13.95"/>
    <n v="199.95"/>
  </r>
  <r>
    <x v="1"/>
    <n v="2"/>
    <s v="TVG-1075"/>
    <s v="1075"/>
    <x v="8"/>
    <s v="Piemonte"/>
    <x v="3"/>
    <x v="12"/>
    <x v="5"/>
    <s v="3000"/>
    <s v="Medium"/>
    <x v="12"/>
    <n v="12.824999999999999"/>
    <s v="Lalerio Vundini"/>
    <n v="0.05"/>
    <n v="1539"/>
    <n v="76.95"/>
    <n v="1615.95"/>
  </r>
  <r>
    <x v="1"/>
    <n v="2"/>
    <s v="TVG-1076"/>
    <s v="1076"/>
    <x v="8"/>
    <s v="Piemonte"/>
    <x v="3"/>
    <x v="13"/>
    <x v="5"/>
    <s v="3000"/>
    <s v="Plus"/>
    <x v="2"/>
    <n v="2.4615384615384617"/>
    <s v="Lorenzo Von Matterhorn "/>
    <n v="0.05"/>
    <n v="320"/>
    <n v="16"/>
    <n v="336"/>
  </r>
  <r>
    <x v="1"/>
    <n v="2"/>
    <s v="TVG-1077"/>
    <s v="1077"/>
    <x v="8"/>
    <s v="Piemonte"/>
    <x v="3"/>
    <x v="13"/>
    <x v="5"/>
    <s v="3000"/>
    <s v="Plus"/>
    <x v="2"/>
    <n v="3.0615384615384613"/>
    <s v="Roberto Falcucci"/>
    <n v="0.08"/>
    <n v="398"/>
    <n v="31.84"/>
    <n v="429.84"/>
  </r>
  <r>
    <x v="1"/>
    <n v="2"/>
    <s v="TVG-1078"/>
    <s v="1078"/>
    <x v="8"/>
    <s v="Piemonte"/>
    <x v="3"/>
    <x v="13"/>
    <x v="5"/>
    <s v="3000"/>
    <s v="Plus"/>
    <x v="2"/>
    <n v="4.6923076923076925"/>
    <s v="Marco Rossi"/>
    <n v="7.4999999999999997E-2"/>
    <n v="610"/>
    <n v="45.75"/>
    <n v="655.75"/>
  </r>
  <r>
    <x v="1"/>
    <n v="2"/>
    <s v="TVG-1079"/>
    <s v="1079"/>
    <x v="9"/>
    <s v="PA"/>
    <x v="4"/>
    <x v="14"/>
    <x v="6"/>
    <s v="2500"/>
    <s v="Gold"/>
    <x v="13"/>
    <n v="0.52200000000000002"/>
    <s v="Lalerio Vundini"/>
    <n v="0.05"/>
    <n v="261"/>
    <n v="13.05"/>
    <n v="274.05"/>
  </r>
  <r>
    <x v="1"/>
    <n v="2"/>
    <s v="TVG-1080"/>
    <s v="1080"/>
    <x v="9"/>
    <s v="PA"/>
    <x v="4"/>
    <x v="17"/>
    <x v="7"/>
    <s v="2000"/>
    <s v="Medium"/>
    <x v="15"/>
    <n v="0.42499999999999999"/>
    <s v="Lalerio Vundini"/>
    <n v="0.05"/>
    <n v="85"/>
    <n v="4.25"/>
    <n v="89.25"/>
  </r>
  <r>
    <x v="1"/>
    <n v="2"/>
    <s v="TVG-1081"/>
    <s v="1081"/>
    <x v="9"/>
    <s v="PA"/>
    <x v="4"/>
    <x v="0"/>
    <x v="0"/>
    <s v="5000"/>
    <s v="Medium"/>
    <x v="0"/>
    <n v="402.77333333333331"/>
    <s v="Lalerio Vundini"/>
    <n v="0.05"/>
    <n v="60416"/>
    <n v="3020.8"/>
    <n v="63436.800000000003"/>
  </r>
  <r>
    <x v="1"/>
    <n v="2"/>
    <s v="TVG-1082"/>
    <s v="1082"/>
    <x v="9"/>
    <s v="PA"/>
    <x v="4"/>
    <x v="19"/>
    <x v="7"/>
    <s v="4000"/>
    <s v="Plus"/>
    <x v="16"/>
    <n v="1.1208333333333333"/>
    <s v="Lalerio Vundini"/>
    <n v="0.05"/>
    <n v="269"/>
    <n v="13.450000000000001"/>
    <n v="282.45"/>
  </r>
  <r>
    <x v="1"/>
    <n v="2"/>
    <s v="TVG-1083"/>
    <s v="1083"/>
    <x v="9"/>
    <s v="PA"/>
    <x v="4"/>
    <x v="1"/>
    <x v="0"/>
    <s v="5000"/>
    <s v="Plus"/>
    <x v="1"/>
    <n v="9.1428571428571428E-2"/>
    <s v="Lalerio Vundini"/>
    <n v="0.05"/>
    <n v="16"/>
    <n v="0.8"/>
    <n v="16.8"/>
  </r>
  <r>
    <x v="1"/>
    <n v="2"/>
    <s v="TVG-1084"/>
    <s v="1084"/>
    <x v="9"/>
    <s v="PA"/>
    <x v="4"/>
    <x v="3"/>
    <x v="0"/>
    <s v="3000"/>
    <s v="Plus"/>
    <x v="3"/>
    <n v="1198.2620689655173"/>
    <s v="Lalerio Vundini"/>
    <n v="0.05"/>
    <n v="173748"/>
    <n v="8687.4"/>
    <n v="182435.4"/>
  </r>
  <r>
    <x v="1"/>
    <n v="2"/>
    <s v="TVG-1085"/>
    <s v="1085"/>
    <x v="9"/>
    <s v="PA"/>
    <x v="4"/>
    <x v="6"/>
    <x v="2"/>
    <s v="2500"/>
    <s v="Plus"/>
    <x v="6"/>
    <n v="0.67727272727272725"/>
    <s v="Lalerio Vundini"/>
    <n v="0.05"/>
    <n v="149"/>
    <n v="7.45"/>
    <n v="156.44999999999999"/>
  </r>
  <r>
    <x v="1"/>
    <n v="2"/>
    <s v="TVG-1086"/>
    <s v="1086"/>
    <x v="9"/>
    <s v="PA"/>
    <x v="4"/>
    <x v="9"/>
    <x v="2"/>
    <s v="1121"/>
    <s v="Gold"/>
    <x v="9"/>
    <n v="29.452173913043477"/>
    <s v="Lalerio Vundini"/>
    <n v="0.05"/>
    <n v="6774"/>
    <n v="338.70000000000005"/>
    <n v="7112.7"/>
  </r>
  <r>
    <x v="1"/>
    <n v="2"/>
    <s v="TVG-1087"/>
    <s v="1087"/>
    <x v="9"/>
    <s v="PA"/>
    <x v="4"/>
    <x v="23"/>
    <x v="7"/>
    <s v="8000"/>
    <s v="Premium"/>
    <x v="19"/>
    <n v="86.858208955223887"/>
    <s v="Lalerio Vundini"/>
    <n v="0.05"/>
    <n v="58195"/>
    <n v="2909.75"/>
    <n v="61104.75"/>
  </r>
  <r>
    <x v="1"/>
    <n v="2"/>
    <s v="TVG-1088"/>
    <s v="1088"/>
    <x v="9"/>
    <s v="PA"/>
    <x v="4"/>
    <x v="10"/>
    <x v="3"/>
    <s v="7500"/>
    <s v="Premium"/>
    <x v="10"/>
    <n v="0.19444444444444445"/>
    <s v="Lalerio Vundini"/>
    <n v="0.05"/>
    <n v="35"/>
    <n v="1.75"/>
    <n v="36.75"/>
  </r>
  <r>
    <x v="1"/>
    <n v="2"/>
    <s v="TVG-1089"/>
    <s v="1089"/>
    <x v="9"/>
    <s v="PA"/>
    <x v="4"/>
    <x v="15"/>
    <x v="6"/>
    <s v="1000"/>
    <s v="Silver"/>
    <x v="14"/>
    <n v="0.35128205128205126"/>
    <s v="Lalerio Vundini"/>
    <n v="0.05"/>
    <n v="137"/>
    <n v="6.8500000000000005"/>
    <n v="143.85"/>
  </r>
  <r>
    <x v="1"/>
    <n v="2"/>
    <s v="TVG-1090"/>
    <s v="1090"/>
    <x v="9"/>
    <s v="PA"/>
    <x v="4"/>
    <x v="11"/>
    <x v="4"/>
    <s v="5000"/>
    <s v=""/>
    <x v="11"/>
    <n v="16.492857142857144"/>
    <s v="Lalerio Vundini"/>
    <n v="0.05"/>
    <n v="2309"/>
    <n v="115.45"/>
    <n v="2424.4499999999998"/>
  </r>
  <r>
    <x v="1"/>
    <n v="2"/>
    <s v="TVG-1091"/>
    <s v="1091"/>
    <x v="10"/>
    <s v="Emilia Romagna"/>
    <x v="6"/>
    <x v="18"/>
    <x v="7"/>
    <s v="3000"/>
    <s v="Medium"/>
    <x v="6"/>
    <n v="0.73636363636363633"/>
    <s v="Giuseppe Favari"/>
    <n v="0.03"/>
    <n v="162"/>
    <n v="4.8599999999999994"/>
    <n v="166.86"/>
  </r>
  <r>
    <x v="1"/>
    <n v="2"/>
    <s v="TVG-1092"/>
    <s v="1092"/>
    <x v="10"/>
    <s v="Emilia Romagna"/>
    <x v="6"/>
    <x v="14"/>
    <x v="6"/>
    <s v="2500"/>
    <s v="Gold"/>
    <x v="13"/>
    <n v="3.2120000000000002"/>
    <s v="Giuseppe Favari"/>
    <n v="0.03"/>
    <n v="1606"/>
    <n v="48.18"/>
    <n v="1654.18"/>
  </r>
  <r>
    <x v="1"/>
    <n v="2"/>
    <s v="TVG-1093"/>
    <s v="1093"/>
    <x v="10"/>
    <s v="Emilia Romagna"/>
    <x v="6"/>
    <x v="17"/>
    <x v="7"/>
    <s v="2000"/>
    <s v="Medium"/>
    <x v="15"/>
    <n v="1.91"/>
    <s v="Lalerio Vundini"/>
    <n v="0.05"/>
    <n v="382"/>
    <n v="19.100000000000001"/>
    <n v="401.1"/>
  </r>
  <r>
    <x v="1"/>
    <n v="2"/>
    <s v="TVG-1094"/>
    <s v="1094"/>
    <x v="10"/>
    <s v="Emilia Romagna"/>
    <x v="6"/>
    <x v="0"/>
    <x v="0"/>
    <s v="5000"/>
    <s v="Medium"/>
    <x v="0"/>
    <n v="609.52"/>
    <s v="Lalerio Vundini"/>
    <n v="0.05"/>
    <n v="91428"/>
    <n v="4571.4000000000005"/>
    <n v="95999.4"/>
  </r>
  <r>
    <x v="1"/>
    <n v="2"/>
    <s v="TVG-1095"/>
    <s v="1095"/>
    <x v="10"/>
    <s v="Emilia Romagna"/>
    <x v="6"/>
    <x v="19"/>
    <x v="7"/>
    <s v="4000"/>
    <s v="Plus"/>
    <x v="16"/>
    <n v="8.8000000000000007"/>
    <s v="Lalerio Vundini"/>
    <n v="0.05"/>
    <n v="2112"/>
    <n v="105.60000000000001"/>
    <n v="2217.6"/>
  </r>
  <r>
    <x v="1"/>
    <n v="2"/>
    <s v="TVG-1096"/>
    <s v="1096"/>
    <x v="10"/>
    <s v="Emilia Romagna"/>
    <x v="6"/>
    <x v="3"/>
    <x v="0"/>
    <s v="3000"/>
    <s v="Plus"/>
    <x v="3"/>
    <n v="45.524137931034481"/>
    <s v="Lorenzo Von Matterhorn "/>
    <n v="0.05"/>
    <n v="6601"/>
    <n v="330.05"/>
    <n v="6931.05"/>
  </r>
  <r>
    <x v="1"/>
    <n v="2"/>
    <s v="TVG-1097"/>
    <s v="1097"/>
    <x v="10"/>
    <s v="Emilia Romagna"/>
    <x v="6"/>
    <x v="3"/>
    <x v="0"/>
    <s v="3000"/>
    <s v="Plus"/>
    <x v="3"/>
    <n v="15.068965517241379"/>
    <s v="Giuseppe Favari"/>
    <n v="0.03"/>
    <n v="2185"/>
    <n v="65.55"/>
    <n v="2250.5500000000002"/>
  </r>
  <r>
    <x v="1"/>
    <n v="2"/>
    <s v="TVG-1098"/>
    <s v="1098"/>
    <x v="10"/>
    <s v="Emilia Romagna"/>
    <x v="6"/>
    <x v="3"/>
    <x v="0"/>
    <s v="3000"/>
    <s v="Plus"/>
    <x v="3"/>
    <n v="768.50344827586207"/>
    <s v="Lalerio Vundini"/>
    <n v="0.05"/>
    <n v="111433"/>
    <n v="5571.6500000000005"/>
    <n v="117004.65"/>
  </r>
  <r>
    <x v="1"/>
    <n v="2"/>
    <s v="TVG-1099"/>
    <s v="1099"/>
    <x v="10"/>
    <s v="Emilia Romagna"/>
    <x v="6"/>
    <x v="6"/>
    <x v="2"/>
    <s v="2500"/>
    <s v="Plus"/>
    <x v="6"/>
    <n v="0.13181818181818181"/>
    <s v="Lorenzo Von Matterhorn "/>
    <n v="0.05"/>
    <n v="29"/>
    <n v="1.4500000000000002"/>
    <n v="30.45"/>
  </r>
  <r>
    <x v="1"/>
    <n v="2"/>
    <s v="TVG-1100"/>
    <s v="1100"/>
    <x v="10"/>
    <s v="Emilia Romagna"/>
    <x v="6"/>
    <x v="6"/>
    <x v="2"/>
    <s v="2500"/>
    <s v="Plus"/>
    <x v="6"/>
    <n v="0.13181818181818181"/>
    <s v="Giuseppe Favari"/>
    <n v="0.03"/>
    <n v="29"/>
    <n v="0.87"/>
    <n v="29.87"/>
  </r>
  <r>
    <x v="1"/>
    <n v="2"/>
    <s v="TVG-1101"/>
    <s v="1101"/>
    <x v="10"/>
    <s v="Emilia Romagna"/>
    <x v="6"/>
    <x v="6"/>
    <x v="2"/>
    <s v="2500"/>
    <s v="Plus"/>
    <x v="6"/>
    <n v="0.19545454545454546"/>
    <s v="Lalerio Vundini"/>
    <n v="0.05"/>
    <n v="43"/>
    <n v="2.15"/>
    <n v="45.15"/>
  </r>
  <r>
    <x v="1"/>
    <n v="2"/>
    <s v="TVG-1102"/>
    <s v="1102"/>
    <x v="10"/>
    <s v="Emilia Romagna"/>
    <x v="6"/>
    <x v="8"/>
    <x v="2"/>
    <s v="5000"/>
    <s v=""/>
    <x v="8"/>
    <n v="0.35199999999999998"/>
    <s v="Giuseppe Favari"/>
    <n v="0.03"/>
    <n v="88"/>
    <n v="2.6399999999999997"/>
    <n v="90.64"/>
  </r>
  <r>
    <x v="1"/>
    <n v="2"/>
    <s v="TVG-1103"/>
    <s v="1103"/>
    <x v="10"/>
    <s v="Emilia Romagna"/>
    <x v="6"/>
    <x v="9"/>
    <x v="2"/>
    <s v="1121"/>
    <s v="Gold"/>
    <x v="9"/>
    <n v="60.61304347826087"/>
    <s v="Lalerio Vundini"/>
    <n v="0.05"/>
    <n v="13941"/>
    <n v="697.05000000000007"/>
    <n v="14638.05"/>
  </r>
  <r>
    <x v="1"/>
    <n v="2"/>
    <s v="TVG-1104"/>
    <s v="1104"/>
    <x v="10"/>
    <s v="Emilia Romagna"/>
    <x v="6"/>
    <x v="23"/>
    <x v="7"/>
    <s v="8000"/>
    <s v="Premium"/>
    <x v="19"/>
    <n v="33.274626865671642"/>
    <s v="Lalerio Vundini"/>
    <n v="0.05"/>
    <n v="22294"/>
    <n v="1114.7"/>
    <n v="23408.7"/>
  </r>
  <r>
    <x v="1"/>
    <n v="2"/>
    <s v="TVG-1105"/>
    <s v="1105"/>
    <x v="10"/>
    <s v="Emilia Romagna"/>
    <x v="6"/>
    <x v="11"/>
    <x v="4"/>
    <s v="5000"/>
    <s v=""/>
    <x v="11"/>
    <n v="0.2857142857142857"/>
    <s v="Lorenzo Von Matterhorn "/>
    <n v="0.05"/>
    <n v="40"/>
    <n v="2"/>
    <n v="42"/>
  </r>
  <r>
    <x v="1"/>
    <n v="2"/>
    <s v="TVG-1106"/>
    <s v="1106"/>
    <x v="10"/>
    <s v="Emilia Romagna"/>
    <x v="6"/>
    <x v="11"/>
    <x v="4"/>
    <s v="5000"/>
    <s v=""/>
    <x v="11"/>
    <n v="5.25"/>
    <s v="Giuseppe Favari"/>
    <n v="0.03"/>
    <n v="735"/>
    <n v="22.05"/>
    <n v="757.05"/>
  </r>
  <r>
    <x v="1"/>
    <n v="2"/>
    <s v="TVG-1107"/>
    <s v="1107"/>
    <x v="10"/>
    <s v="Emilia Romagna"/>
    <x v="6"/>
    <x v="11"/>
    <x v="4"/>
    <s v="5000"/>
    <s v=""/>
    <x v="11"/>
    <n v="7.8642857142857139"/>
    <s v="Lalerio Vundini"/>
    <n v="0.05"/>
    <n v="1101"/>
    <n v="55.050000000000004"/>
    <n v="1156.05"/>
  </r>
  <r>
    <x v="1"/>
    <n v="2"/>
    <s v="TVG-1108"/>
    <s v="1108"/>
    <x v="10"/>
    <s v="Emilia Romagna"/>
    <x v="6"/>
    <x v="12"/>
    <x v="5"/>
    <s v="3000"/>
    <s v="Medium"/>
    <x v="12"/>
    <n v="0.73333333333333328"/>
    <s v="Lorenzo Von Matterhorn "/>
    <n v="0.05"/>
    <n v="88"/>
    <n v="4.4000000000000004"/>
    <n v="92.4"/>
  </r>
  <r>
    <x v="1"/>
    <n v="2"/>
    <s v="TVG-1109"/>
    <s v="1109"/>
    <x v="10"/>
    <s v="Emilia Romagna"/>
    <x v="6"/>
    <x v="13"/>
    <x v="5"/>
    <s v="3000"/>
    <s v="Plus"/>
    <x v="2"/>
    <n v="2.5384615384615383"/>
    <s v="Lorenzo Von Matterhorn "/>
    <n v="0.05"/>
    <n v="330"/>
    <n v="16.5"/>
    <n v="346.5"/>
  </r>
  <r>
    <x v="1"/>
    <n v="2"/>
    <s v="TVG-1110"/>
    <s v="1110"/>
    <x v="11"/>
    <s v="Veneto"/>
    <x v="0"/>
    <x v="14"/>
    <x v="6"/>
    <s v="2500"/>
    <s v="Gold"/>
    <x v="13"/>
    <n v="0.59199999999999997"/>
    <s v="Giulio de Primis"/>
    <n v="3.6999999999999998E-2"/>
    <n v="296"/>
    <n v="10.952"/>
    <n v="306.952"/>
  </r>
  <r>
    <x v="1"/>
    <n v="2"/>
    <s v="TVG-1111"/>
    <s v="1111"/>
    <x v="11"/>
    <s v="Veneto"/>
    <x v="0"/>
    <x v="14"/>
    <x v="6"/>
    <s v="2500"/>
    <s v="Gold"/>
    <x v="13"/>
    <n v="0.91400000000000003"/>
    <s v="Matteo Landi"/>
    <n v="0.05"/>
    <n v="457"/>
    <n v="22.85"/>
    <n v="479.85"/>
  </r>
  <r>
    <x v="1"/>
    <n v="2"/>
    <s v="TVG-1112"/>
    <s v="1112"/>
    <x v="11"/>
    <s v="Veneto"/>
    <x v="0"/>
    <x v="14"/>
    <x v="6"/>
    <s v="2500"/>
    <s v="Gold"/>
    <x v="13"/>
    <n v="0.126"/>
    <s v="Lalerio Vundini"/>
    <n v="0.05"/>
    <n v="63"/>
    <n v="3.1500000000000004"/>
    <n v="66.150000000000006"/>
  </r>
  <r>
    <x v="1"/>
    <n v="2"/>
    <s v="TVG-1113"/>
    <s v="1113"/>
    <x v="11"/>
    <s v="Veneto"/>
    <x v="0"/>
    <x v="0"/>
    <x v="0"/>
    <s v="5000"/>
    <s v="Medium"/>
    <x v="0"/>
    <n v="46.43333333333333"/>
    <s v="Giulio de Primis"/>
    <n v="3.6999999999999998E-2"/>
    <n v="6965"/>
    <n v="257.70499999999998"/>
    <n v="7222.7049999999999"/>
  </r>
  <r>
    <x v="1"/>
    <n v="2"/>
    <s v="TVG-1114"/>
    <s v="1114"/>
    <x v="11"/>
    <s v="Veneto"/>
    <x v="0"/>
    <x v="0"/>
    <x v="0"/>
    <s v="5000"/>
    <s v="Medium"/>
    <x v="0"/>
    <n v="10.966666666666667"/>
    <s v="Matteo Landi"/>
    <n v="0.05"/>
    <n v="1645"/>
    <n v="82.25"/>
    <n v="1727.25"/>
  </r>
  <r>
    <x v="1"/>
    <n v="2"/>
    <s v="TVG-1115"/>
    <s v="1115"/>
    <x v="11"/>
    <s v="Veneto"/>
    <x v="0"/>
    <x v="0"/>
    <x v="0"/>
    <s v="5000"/>
    <s v="Medium"/>
    <x v="0"/>
    <n v="334.92"/>
    <s v="Lalerio Vundini"/>
    <n v="0.05"/>
    <n v="50238"/>
    <n v="2511.9"/>
    <n v="52749.9"/>
  </r>
  <r>
    <x v="1"/>
    <n v="2"/>
    <s v="TVG-1116"/>
    <s v="1116"/>
    <x v="11"/>
    <s v="Veneto"/>
    <x v="0"/>
    <x v="1"/>
    <x v="0"/>
    <s v="5000"/>
    <s v="Plus"/>
    <x v="1"/>
    <n v="18.754285714285714"/>
    <s v="Giulio de Primis"/>
    <n v="3.6999999999999998E-2"/>
    <n v="3282"/>
    <n v="121.434"/>
    <n v="3403.4340000000002"/>
  </r>
  <r>
    <x v="1"/>
    <n v="2"/>
    <s v="TVG-1117"/>
    <s v="1117"/>
    <x v="11"/>
    <s v="Veneto"/>
    <x v="0"/>
    <x v="3"/>
    <x v="0"/>
    <s v="3000"/>
    <s v="Plus"/>
    <x v="3"/>
    <n v="47.572413793103451"/>
    <s v="Giulio de Primis"/>
    <n v="3.6999999999999998E-2"/>
    <n v="6898"/>
    <n v="255.226"/>
    <n v="7153.2259999999997"/>
  </r>
  <r>
    <x v="1"/>
    <n v="2"/>
    <s v="TVG-1118"/>
    <s v="1118"/>
    <x v="11"/>
    <s v="Veneto"/>
    <x v="0"/>
    <x v="3"/>
    <x v="0"/>
    <s v="3000"/>
    <s v="Plus"/>
    <x v="3"/>
    <n v="121.46896551724137"/>
    <s v="Matteo Landi"/>
    <n v="0.05"/>
    <n v="17613"/>
    <n v="880.65000000000009"/>
    <n v="18493.650000000001"/>
  </r>
  <r>
    <x v="1"/>
    <n v="2"/>
    <s v="TVG-1119"/>
    <s v="1119"/>
    <x v="11"/>
    <s v="Veneto"/>
    <x v="0"/>
    <x v="3"/>
    <x v="0"/>
    <s v="3000"/>
    <s v="Plus"/>
    <x v="3"/>
    <n v="62.662068965517243"/>
    <s v="Lalerio Vundini"/>
    <n v="0.05"/>
    <n v="9086"/>
    <n v="454.3"/>
    <n v="9540.2999999999993"/>
  </r>
  <r>
    <x v="1"/>
    <n v="2"/>
    <s v="TVG-1120"/>
    <s v="1120"/>
    <x v="11"/>
    <s v="Veneto"/>
    <x v="0"/>
    <x v="5"/>
    <x v="1"/>
    <s v="5000"/>
    <s v=""/>
    <x v="5"/>
    <n v="3.9066666666666667"/>
    <s v="Giulio de Primis"/>
    <n v="3.6999999999999998E-2"/>
    <n v="293"/>
    <n v="10.840999999999999"/>
    <n v="303.84100000000001"/>
  </r>
  <r>
    <x v="1"/>
    <n v="2"/>
    <s v="TVG-1121"/>
    <s v="1121"/>
    <x v="11"/>
    <s v="Veneto"/>
    <x v="0"/>
    <x v="6"/>
    <x v="2"/>
    <s v="2500"/>
    <s v="Plus"/>
    <x v="6"/>
    <n v="9.1954545454545453"/>
    <s v="Giulio de Primis"/>
    <n v="3.6999999999999998E-2"/>
    <n v="2023"/>
    <n v="74.850999999999999"/>
    <n v="2097.8510000000001"/>
  </r>
  <r>
    <x v="1"/>
    <n v="2"/>
    <s v="TVG-1122"/>
    <s v="1122"/>
    <x v="11"/>
    <s v="Veneto"/>
    <x v="0"/>
    <x v="6"/>
    <x v="2"/>
    <s v="2500"/>
    <s v="Plus"/>
    <x v="6"/>
    <n v="2.5227272727272729"/>
    <s v="Matteo Landi"/>
    <n v="0.05"/>
    <n v="555"/>
    <n v="27.75"/>
    <n v="582.75"/>
  </r>
  <r>
    <x v="1"/>
    <n v="2"/>
    <s v="TVG-1123"/>
    <s v="1123"/>
    <x v="11"/>
    <s v="Veneto"/>
    <x v="0"/>
    <x v="6"/>
    <x v="2"/>
    <s v="2500"/>
    <s v="Plus"/>
    <x v="6"/>
    <n v="2.2727272727272728E-2"/>
    <s v="Lalerio Vundini"/>
    <n v="0.05"/>
    <n v="5"/>
    <n v="0.25"/>
    <n v="5.25"/>
  </r>
  <r>
    <x v="1"/>
    <n v="2"/>
    <s v="TVG-1124"/>
    <s v="1124"/>
    <x v="11"/>
    <s v="Veneto"/>
    <x v="0"/>
    <x v="8"/>
    <x v="2"/>
    <s v="5000"/>
    <s v=""/>
    <x v="8"/>
    <n v="1.536"/>
    <s v="Giulio de Primis"/>
    <n v="3.6999999999999998E-2"/>
    <n v="384"/>
    <n v="14.207999999999998"/>
    <n v="398.20799999999997"/>
  </r>
  <r>
    <x v="1"/>
    <n v="2"/>
    <s v="TVG-1125"/>
    <s v="1125"/>
    <x v="11"/>
    <s v="Veneto"/>
    <x v="0"/>
    <x v="8"/>
    <x v="2"/>
    <s v="5000"/>
    <s v=""/>
    <x v="8"/>
    <n v="14.944000000000001"/>
    <s v="Matteo Landi"/>
    <n v="0.05"/>
    <n v="3736"/>
    <n v="186.8"/>
    <n v="3922.8"/>
  </r>
  <r>
    <x v="1"/>
    <n v="2"/>
    <s v="TVG-1126"/>
    <s v="1126"/>
    <x v="11"/>
    <s v="Veneto"/>
    <x v="0"/>
    <x v="23"/>
    <x v="7"/>
    <s v="8000"/>
    <s v="Premium"/>
    <x v="19"/>
    <n v="1.2776119402985076"/>
    <s v="Giulio de Primis"/>
    <n v="3.6999999999999998E-2"/>
    <n v="856"/>
    <n v="31.671999999999997"/>
    <n v="887.67200000000003"/>
  </r>
  <r>
    <x v="1"/>
    <n v="2"/>
    <s v="TVG-1127"/>
    <s v="1127"/>
    <x v="11"/>
    <s v="Veneto"/>
    <x v="0"/>
    <x v="11"/>
    <x v="4"/>
    <s v="5000"/>
    <s v=""/>
    <x v="11"/>
    <n v="24.242857142857144"/>
    <s v="Giulio de Primis"/>
    <n v="3.6999999999999998E-2"/>
    <n v="3394"/>
    <n v="125.57799999999999"/>
    <n v="3519.578"/>
  </r>
  <r>
    <x v="1"/>
    <n v="2"/>
    <s v="TVG-1128"/>
    <s v="1128"/>
    <x v="11"/>
    <s v="Veneto"/>
    <x v="0"/>
    <x v="11"/>
    <x v="4"/>
    <s v="5000"/>
    <s v=""/>
    <x v="11"/>
    <n v="7.1428571428571426E-3"/>
    <s v="Costanza Bigatti"/>
    <n v="0.1"/>
    <n v="1"/>
    <n v="0.1"/>
    <n v="1.1000000000000001"/>
  </r>
  <r>
    <x v="1"/>
    <n v="2"/>
    <s v="TVG-1129"/>
    <s v="1129"/>
    <x v="11"/>
    <s v="Veneto"/>
    <x v="0"/>
    <x v="11"/>
    <x v="4"/>
    <s v="5000"/>
    <s v=""/>
    <x v="11"/>
    <n v="5.8071428571428569"/>
    <s v="Lalerio Vundini"/>
    <n v="0.05"/>
    <n v="813"/>
    <n v="40.650000000000006"/>
    <n v="853.65"/>
  </r>
  <r>
    <x v="1"/>
    <n v="2"/>
    <s v="TVG-1130"/>
    <s v="1130"/>
    <x v="11"/>
    <s v="Veneto"/>
    <x v="0"/>
    <x v="16"/>
    <x v="7"/>
    <s v="1000"/>
    <s v=""/>
    <x v="0"/>
    <n v="0.44"/>
    <s v="Giulio de Primis"/>
    <n v="3.6999999999999998E-2"/>
    <n v="66"/>
    <n v="2.4419999999999997"/>
    <n v="68.441999999999993"/>
  </r>
  <r>
    <x v="1"/>
    <n v="2"/>
    <s v="TVG-1131"/>
    <s v="1131"/>
    <x v="11"/>
    <s v="Veneto"/>
    <x v="0"/>
    <x v="16"/>
    <x v="7"/>
    <s v="1000"/>
    <s v=""/>
    <x v="0"/>
    <n v="3.24"/>
    <s v="Matteo Landi"/>
    <n v="0.05"/>
    <n v="486"/>
    <n v="24.3"/>
    <n v="510.3"/>
  </r>
  <r>
    <x v="1"/>
    <n v="2"/>
    <s v="TVG-1132"/>
    <s v="1132"/>
    <x v="11"/>
    <s v="Veneto"/>
    <x v="0"/>
    <x v="12"/>
    <x v="5"/>
    <s v="3000"/>
    <s v="Medium"/>
    <x v="12"/>
    <n v="0.35"/>
    <s v="Giulio de Primis"/>
    <n v="3.6999999999999998E-2"/>
    <n v="42"/>
    <n v="1.5539999999999998"/>
    <n v="43.554000000000002"/>
  </r>
  <r>
    <x v="1"/>
    <n v="2"/>
    <s v="TVG-1133"/>
    <s v="1133"/>
    <x v="11"/>
    <s v="Veneto"/>
    <x v="0"/>
    <x v="12"/>
    <x v="5"/>
    <s v="3000"/>
    <s v="Medium"/>
    <x v="12"/>
    <n v="4.1666666666666664E-2"/>
    <s v="Matteo Landi"/>
    <n v="0.05"/>
    <n v="5"/>
    <n v="0.25"/>
    <n v="5.25"/>
  </r>
  <r>
    <x v="1"/>
    <n v="2"/>
    <s v="TVG-1134"/>
    <s v="1134"/>
    <x v="11"/>
    <s v="Veneto"/>
    <x v="0"/>
    <x v="12"/>
    <x v="5"/>
    <s v="3000"/>
    <s v="Medium"/>
    <x v="12"/>
    <n v="7.6416666666666666"/>
    <s v="Lalerio Vundini"/>
    <n v="0.05"/>
    <n v="917"/>
    <n v="45.85"/>
    <n v="962.85"/>
  </r>
  <r>
    <x v="1"/>
    <n v="2"/>
    <s v="TVG-1135"/>
    <s v="1135"/>
    <x v="11"/>
    <s v="Veneto"/>
    <x v="0"/>
    <x v="13"/>
    <x v="5"/>
    <s v="3000"/>
    <s v="Plus"/>
    <x v="2"/>
    <n v="1.2384615384615385"/>
    <s v="Matteo Landi"/>
    <n v="0.05"/>
    <n v="161"/>
    <n v="8.0500000000000007"/>
    <n v="169.05"/>
  </r>
  <r>
    <x v="1"/>
    <n v="2"/>
    <s v="TVG-1136"/>
    <s v="1136"/>
    <x v="12"/>
    <s v="Lombardia"/>
    <x v="2"/>
    <x v="14"/>
    <x v="6"/>
    <s v="2500"/>
    <s v="Gold"/>
    <x v="13"/>
    <n v="0.04"/>
    <s v="Marco Rossi"/>
    <n v="7.4999999999999997E-2"/>
    <n v="20"/>
    <n v="1.5"/>
    <n v="21.5"/>
  </r>
  <r>
    <x v="1"/>
    <n v="2"/>
    <s v="TVG-1137"/>
    <s v="1137"/>
    <x v="12"/>
    <s v="Lombardia"/>
    <x v="2"/>
    <x v="3"/>
    <x v="0"/>
    <s v="3000"/>
    <s v="Plus"/>
    <x v="3"/>
    <n v="41.882758620689657"/>
    <s v="Fabo Girgentini"/>
    <n v="0.03"/>
    <n v="6073"/>
    <n v="182.19"/>
    <n v="6255.19"/>
  </r>
  <r>
    <x v="1"/>
    <n v="2"/>
    <s v="TVG-1138"/>
    <s v="1138"/>
    <x v="12"/>
    <s v="Lombardia"/>
    <x v="2"/>
    <x v="3"/>
    <x v="0"/>
    <s v="3000"/>
    <s v="Plus"/>
    <x v="3"/>
    <n v="0.58620689655172409"/>
    <s v="Marco Rossi"/>
    <n v="7.4999999999999997E-2"/>
    <n v="85"/>
    <n v="6.375"/>
    <n v="91.375"/>
  </r>
  <r>
    <x v="1"/>
    <n v="2"/>
    <s v="TVG-1139"/>
    <s v="1139"/>
    <x v="12"/>
    <s v="Lombardia"/>
    <x v="2"/>
    <x v="6"/>
    <x v="2"/>
    <s v="2500"/>
    <s v="Plus"/>
    <x v="6"/>
    <n v="0.39545454545454545"/>
    <s v="Marco Rossi"/>
    <n v="7.4999999999999997E-2"/>
    <n v="87"/>
    <n v="6.5249999999999995"/>
    <n v="93.525000000000006"/>
  </r>
  <r>
    <x v="1"/>
    <n v="2"/>
    <s v="TVG-1140"/>
    <s v="1140"/>
    <x v="12"/>
    <s v="Lombardia"/>
    <x v="2"/>
    <x v="11"/>
    <x v="4"/>
    <s v="5000"/>
    <s v=""/>
    <x v="11"/>
    <n v="0.93571428571428572"/>
    <s v="Marco Rossi"/>
    <n v="7.4999999999999997E-2"/>
    <n v="131"/>
    <n v="9.8249999999999993"/>
    <n v="140.82499999999999"/>
  </r>
  <r>
    <x v="1"/>
    <n v="2"/>
    <s v="TVG-1141"/>
    <s v="1141"/>
    <x v="12"/>
    <s v="Lombardia"/>
    <x v="2"/>
    <x v="16"/>
    <x v="7"/>
    <s v="1000"/>
    <s v=""/>
    <x v="0"/>
    <n v="0.98"/>
    <s v="Marco Rossi"/>
    <n v="7.4999999999999997E-2"/>
    <n v="147"/>
    <n v="11.025"/>
    <n v="158.02500000000001"/>
  </r>
  <r>
    <x v="1"/>
    <n v="2"/>
    <s v="TVG-1142"/>
    <s v="1142"/>
    <x v="12"/>
    <s v="Lombardia"/>
    <x v="2"/>
    <x v="12"/>
    <x v="5"/>
    <s v="3000"/>
    <s v="Medium"/>
    <x v="12"/>
    <n v="1.7916666666666667"/>
    <s v="Fabo Girgentini"/>
    <n v="0.03"/>
    <n v="215"/>
    <n v="6.45"/>
    <n v="221.45"/>
  </r>
  <r>
    <x v="1"/>
    <n v="2"/>
    <s v="TVG-1143"/>
    <s v="1143"/>
    <x v="12"/>
    <s v="Lombardia"/>
    <x v="2"/>
    <x v="12"/>
    <x v="5"/>
    <s v="3000"/>
    <s v="Medium"/>
    <x v="12"/>
    <n v="3.0666666666666669"/>
    <s v="Marco Rossi"/>
    <n v="7.4999999999999997E-2"/>
    <n v="368"/>
    <n v="27.599999999999998"/>
    <n v="395.6"/>
  </r>
  <r>
    <x v="1"/>
    <n v="2"/>
    <s v="TVG-1144"/>
    <s v="1144"/>
    <x v="12"/>
    <s v="Lombardia"/>
    <x v="2"/>
    <x v="13"/>
    <x v="5"/>
    <s v="3000"/>
    <s v="Plus"/>
    <x v="2"/>
    <n v="7.6923076923076927E-3"/>
    <s v="Marco Rossi"/>
    <n v="7.4999999999999997E-2"/>
    <n v="1"/>
    <n v="7.4999999999999997E-2"/>
    <n v="1.075"/>
  </r>
  <r>
    <x v="1"/>
    <n v="2"/>
    <s v="TVG-1145"/>
    <s v="1145"/>
    <x v="13"/>
    <s v="Veneto"/>
    <x v="0"/>
    <x v="14"/>
    <x v="6"/>
    <s v="2500"/>
    <s v="Gold"/>
    <x v="13"/>
    <n v="0.28599999999999998"/>
    <s v="Fabo Girgentini"/>
    <n v="0.03"/>
    <n v="143"/>
    <n v="4.29"/>
    <n v="147.29"/>
  </r>
  <r>
    <x v="1"/>
    <n v="2"/>
    <s v="TVG-1146"/>
    <s v="1146"/>
    <x v="13"/>
    <s v="Veneto"/>
    <x v="0"/>
    <x v="14"/>
    <x v="6"/>
    <s v="2500"/>
    <s v="Gold"/>
    <x v="13"/>
    <n v="0.32600000000000001"/>
    <s v="Marco Rossi"/>
    <n v="7.4999999999999997E-2"/>
    <n v="163"/>
    <n v="12.225"/>
    <n v="175.22499999999999"/>
  </r>
  <r>
    <x v="1"/>
    <n v="2"/>
    <s v="TVG-1147"/>
    <s v="1147"/>
    <x v="13"/>
    <s v="Veneto"/>
    <x v="0"/>
    <x v="0"/>
    <x v="0"/>
    <s v="5000"/>
    <s v="Medium"/>
    <x v="0"/>
    <n v="122.34"/>
    <s v="Roberto Falcucci"/>
    <n v="0.08"/>
    <n v="18351"/>
    <n v="1468.08"/>
    <n v="19819.080000000002"/>
  </r>
  <r>
    <x v="1"/>
    <n v="2"/>
    <s v="TVG-1148"/>
    <s v="1148"/>
    <x v="13"/>
    <s v="Veneto"/>
    <x v="0"/>
    <x v="0"/>
    <x v="0"/>
    <s v="5000"/>
    <s v="Medium"/>
    <x v="0"/>
    <n v="20.453333333333333"/>
    <s v="Marco Rossi"/>
    <n v="7.4999999999999997E-2"/>
    <n v="3068"/>
    <n v="230.1"/>
    <n v="3298.1"/>
  </r>
  <r>
    <x v="1"/>
    <n v="2"/>
    <s v="TVG-1149"/>
    <s v="1149"/>
    <x v="13"/>
    <s v="Veneto"/>
    <x v="0"/>
    <x v="3"/>
    <x v="0"/>
    <s v="3000"/>
    <s v="Plus"/>
    <x v="3"/>
    <n v="6.36551724137931"/>
    <s v="Alfonso Falconeri"/>
    <n v="0.05"/>
    <n v="923"/>
    <n v="46.150000000000006"/>
    <n v="969.15"/>
  </r>
  <r>
    <x v="1"/>
    <n v="2"/>
    <s v="TVG-1150"/>
    <s v="1150"/>
    <x v="13"/>
    <s v="Veneto"/>
    <x v="0"/>
    <x v="3"/>
    <x v="0"/>
    <s v="3000"/>
    <s v="Plus"/>
    <x v="3"/>
    <n v="674.26896551724133"/>
    <s v="Roberto Falcucci"/>
    <n v="0.08"/>
    <n v="97769"/>
    <n v="7821.52"/>
    <n v="105590.52"/>
  </r>
  <r>
    <x v="1"/>
    <n v="2"/>
    <s v="TVG-1151"/>
    <s v="1151"/>
    <x v="13"/>
    <s v="Veneto"/>
    <x v="0"/>
    <x v="3"/>
    <x v="0"/>
    <s v="3000"/>
    <s v="Plus"/>
    <x v="3"/>
    <n v="135.94482758620688"/>
    <s v="Giuseppe Favari"/>
    <n v="0.03"/>
    <n v="19712"/>
    <n v="591.36"/>
    <n v="20303.36"/>
  </r>
  <r>
    <x v="1"/>
    <n v="2"/>
    <s v="TVG-1152"/>
    <s v="1152"/>
    <x v="13"/>
    <s v="Veneto"/>
    <x v="0"/>
    <x v="3"/>
    <x v="0"/>
    <s v="3000"/>
    <s v="Plus"/>
    <x v="3"/>
    <n v="118.13103448275862"/>
    <s v="Siria Lessio"/>
    <n v="0.05"/>
    <n v="17129"/>
    <n v="856.45"/>
    <n v="17985.45"/>
  </r>
  <r>
    <x v="1"/>
    <n v="2"/>
    <s v="TVG-1153"/>
    <s v="1153"/>
    <x v="13"/>
    <s v="Veneto"/>
    <x v="0"/>
    <x v="3"/>
    <x v="0"/>
    <s v="3000"/>
    <s v="Plus"/>
    <x v="3"/>
    <n v="22.393103448275863"/>
    <s v="Marco Rossi"/>
    <n v="7.4999999999999997E-2"/>
    <n v="3247"/>
    <n v="243.52499999999998"/>
    <n v="3490.5250000000001"/>
  </r>
  <r>
    <x v="1"/>
    <n v="2"/>
    <s v="TVG-1154"/>
    <s v="1154"/>
    <x v="13"/>
    <s v="Veneto"/>
    <x v="0"/>
    <x v="3"/>
    <x v="0"/>
    <s v="3000"/>
    <s v="Plus"/>
    <x v="3"/>
    <n v="160.00689655172414"/>
    <s v="Lalerio Vundini"/>
    <n v="0.05"/>
    <n v="23201"/>
    <n v="1160.05"/>
    <n v="24361.05"/>
  </r>
  <r>
    <x v="1"/>
    <n v="2"/>
    <s v="TVG-1155"/>
    <s v="1155"/>
    <x v="13"/>
    <s v="Veneto"/>
    <x v="0"/>
    <x v="6"/>
    <x v="2"/>
    <s v="2500"/>
    <s v="Plus"/>
    <x v="6"/>
    <n v="0.25909090909090909"/>
    <s v="Roberto Falcucci"/>
    <n v="0.08"/>
    <n v="57"/>
    <n v="4.5600000000000005"/>
    <n v="61.56"/>
  </r>
  <r>
    <x v="1"/>
    <n v="2"/>
    <s v="TVG-1156"/>
    <s v="1156"/>
    <x v="13"/>
    <s v="Veneto"/>
    <x v="0"/>
    <x v="6"/>
    <x v="2"/>
    <s v="2500"/>
    <s v="Plus"/>
    <x v="6"/>
    <n v="1.3545454545454545"/>
    <s v="Siria Lessio"/>
    <n v="0.05"/>
    <n v="298"/>
    <n v="14.9"/>
    <n v="312.89999999999998"/>
  </r>
  <r>
    <x v="1"/>
    <n v="2"/>
    <s v="TVG-1157"/>
    <s v="1157"/>
    <x v="13"/>
    <s v="Veneto"/>
    <x v="0"/>
    <x v="6"/>
    <x v="2"/>
    <s v="2500"/>
    <s v="Plus"/>
    <x v="6"/>
    <n v="0.8545454545454545"/>
    <s v="Marco Rossi"/>
    <n v="7.4999999999999997E-2"/>
    <n v="188"/>
    <n v="14.1"/>
    <n v="202.1"/>
  </r>
  <r>
    <x v="1"/>
    <n v="2"/>
    <s v="TVG-1158"/>
    <s v="1158"/>
    <x v="13"/>
    <s v="Veneto"/>
    <x v="0"/>
    <x v="6"/>
    <x v="2"/>
    <s v="2500"/>
    <s v="Plus"/>
    <x v="6"/>
    <n v="0.20454545454545456"/>
    <s v="Lalerio Vundini"/>
    <n v="0.05"/>
    <n v="45"/>
    <n v="2.25"/>
    <n v="47.25"/>
  </r>
  <r>
    <x v="1"/>
    <n v="2"/>
    <s v="TVG-1159"/>
    <s v="1159"/>
    <x v="13"/>
    <s v="Veneto"/>
    <x v="0"/>
    <x v="7"/>
    <x v="2"/>
    <s v="2500"/>
    <s v="Medium"/>
    <x v="7"/>
    <n v="3.3714285714285714"/>
    <s v="Marco Rossi"/>
    <n v="7.4999999999999997E-2"/>
    <n v="708"/>
    <n v="53.1"/>
    <n v="761.1"/>
  </r>
  <r>
    <x v="1"/>
    <n v="2"/>
    <s v="TVG-1160"/>
    <s v="1160"/>
    <x v="13"/>
    <s v="Veneto"/>
    <x v="0"/>
    <x v="22"/>
    <x v="7"/>
    <s v="7000"/>
    <s v="Premium"/>
    <x v="13"/>
    <n v="60.595999999999997"/>
    <s v="Marco Rossi"/>
    <n v="7.4999999999999997E-2"/>
    <n v="30298"/>
    <n v="2272.35"/>
    <n v="32570.35"/>
  </r>
  <r>
    <x v="1"/>
    <n v="2"/>
    <s v="TVG-1161"/>
    <s v="1161"/>
    <x v="13"/>
    <s v="Veneto"/>
    <x v="0"/>
    <x v="8"/>
    <x v="2"/>
    <s v="5000"/>
    <s v=""/>
    <x v="8"/>
    <n v="2.6040000000000001"/>
    <s v="Giuseppe Favari"/>
    <n v="0.03"/>
    <n v="651"/>
    <n v="19.529999999999998"/>
    <n v="670.53"/>
  </r>
  <r>
    <x v="1"/>
    <n v="2"/>
    <s v="TVG-1162"/>
    <s v="1162"/>
    <x v="13"/>
    <s v="Veneto"/>
    <x v="0"/>
    <x v="8"/>
    <x v="2"/>
    <s v="5000"/>
    <s v=""/>
    <x v="8"/>
    <n v="0.80400000000000005"/>
    <s v="Siria Lessio"/>
    <n v="0.05"/>
    <n v="201"/>
    <n v="10.050000000000001"/>
    <n v="211.05"/>
  </r>
  <r>
    <x v="1"/>
    <n v="2"/>
    <s v="TVG-1163"/>
    <s v="1163"/>
    <x v="13"/>
    <s v="Veneto"/>
    <x v="0"/>
    <x v="10"/>
    <x v="3"/>
    <s v="7500"/>
    <s v="Premium"/>
    <x v="10"/>
    <n v="0.3611111111111111"/>
    <s v="Lalerio Vundini"/>
    <n v="0.05"/>
    <n v="65"/>
    <n v="3.25"/>
    <n v="68.25"/>
  </r>
  <r>
    <x v="1"/>
    <n v="2"/>
    <s v="TVG-1164"/>
    <s v="1164"/>
    <x v="13"/>
    <s v="Veneto"/>
    <x v="0"/>
    <x v="15"/>
    <x v="6"/>
    <s v="1000"/>
    <s v="Silver"/>
    <x v="14"/>
    <n v="0.23846153846153847"/>
    <s v="Lalerio Vundini"/>
    <n v="0.05"/>
    <n v="93"/>
    <n v="4.6500000000000004"/>
    <n v="97.65"/>
  </r>
  <r>
    <x v="1"/>
    <n v="2"/>
    <s v="TVG-1165"/>
    <s v="1165"/>
    <x v="13"/>
    <s v="Veneto"/>
    <x v="0"/>
    <x v="11"/>
    <x v="4"/>
    <s v="5000"/>
    <s v=""/>
    <x v="11"/>
    <n v="2.1428571428571429E-2"/>
    <s v="Giuseppe Favari"/>
    <n v="0.03"/>
    <n v="3"/>
    <n v="0.09"/>
    <n v="3.09"/>
  </r>
  <r>
    <x v="1"/>
    <n v="2"/>
    <s v="TVG-1166"/>
    <s v="1166"/>
    <x v="13"/>
    <s v="Veneto"/>
    <x v="0"/>
    <x v="11"/>
    <x v="4"/>
    <s v="5000"/>
    <s v=""/>
    <x v="11"/>
    <n v="0.14285714285714285"/>
    <s v="Siria Lessio"/>
    <n v="0.05"/>
    <n v="20"/>
    <n v="1"/>
    <n v="21"/>
  </r>
  <r>
    <x v="1"/>
    <n v="2"/>
    <s v="TVG-1167"/>
    <s v="1167"/>
    <x v="13"/>
    <s v="Veneto"/>
    <x v="0"/>
    <x v="11"/>
    <x v="4"/>
    <s v="5000"/>
    <s v=""/>
    <x v="11"/>
    <n v="1.1499999999999999"/>
    <s v="Marco Rossi"/>
    <n v="7.4999999999999997E-2"/>
    <n v="161"/>
    <n v="12.074999999999999"/>
    <n v="173.07499999999999"/>
  </r>
  <r>
    <x v="1"/>
    <n v="2"/>
    <s v="TVG-1168"/>
    <s v="1168"/>
    <x v="13"/>
    <s v="Veneto"/>
    <x v="0"/>
    <x v="16"/>
    <x v="7"/>
    <s v="1000"/>
    <s v=""/>
    <x v="0"/>
    <n v="2.3133333333333335"/>
    <s v="Roberto Falcucci"/>
    <n v="0.08"/>
    <n v="347"/>
    <n v="27.76"/>
    <n v="374.76"/>
  </r>
  <r>
    <x v="1"/>
    <n v="2"/>
    <s v="TVG-1169"/>
    <s v="1169"/>
    <x v="13"/>
    <s v="Veneto"/>
    <x v="0"/>
    <x v="16"/>
    <x v="7"/>
    <s v="1000"/>
    <s v=""/>
    <x v="0"/>
    <n v="0.25333333333333335"/>
    <s v="Lalerio Vundini"/>
    <n v="0.05"/>
    <n v="38"/>
    <n v="1.9000000000000001"/>
    <n v="39.9"/>
  </r>
  <r>
    <x v="1"/>
    <n v="2"/>
    <s v="TVG-1170"/>
    <s v="1170"/>
    <x v="13"/>
    <s v="Veneto"/>
    <x v="0"/>
    <x v="12"/>
    <x v="5"/>
    <s v="3000"/>
    <s v="Medium"/>
    <x v="12"/>
    <n v="27.516666666666666"/>
    <s v="Roberto Falcucci"/>
    <n v="0.08"/>
    <n v="3302"/>
    <n v="264.16000000000003"/>
    <n v="3566.16"/>
  </r>
  <r>
    <x v="1"/>
    <n v="2"/>
    <s v="TVG-1171"/>
    <s v="1171"/>
    <x v="13"/>
    <s v="Veneto"/>
    <x v="0"/>
    <x v="12"/>
    <x v="5"/>
    <s v="3000"/>
    <s v="Medium"/>
    <x v="12"/>
    <n v="2.5666666666666669"/>
    <s v="Giuseppe Favari"/>
    <n v="0.03"/>
    <n v="308"/>
    <n v="9.24"/>
    <n v="317.24"/>
  </r>
  <r>
    <x v="1"/>
    <n v="2"/>
    <s v="TVG-1172"/>
    <s v="1172"/>
    <x v="13"/>
    <s v="Veneto"/>
    <x v="0"/>
    <x v="12"/>
    <x v="5"/>
    <s v="3000"/>
    <s v="Medium"/>
    <x v="12"/>
    <n v="3.1833333333333331"/>
    <s v="Siria Lessio"/>
    <n v="0.05"/>
    <n v="382"/>
    <n v="19.100000000000001"/>
    <n v="401.1"/>
  </r>
  <r>
    <x v="1"/>
    <n v="2"/>
    <s v="TVG-1173"/>
    <s v="1173"/>
    <x v="13"/>
    <s v="Veneto"/>
    <x v="0"/>
    <x v="12"/>
    <x v="5"/>
    <s v="3000"/>
    <s v="Medium"/>
    <x v="12"/>
    <n v="13.558333333333334"/>
    <s v="Marco Rossi"/>
    <n v="7.4999999999999997E-2"/>
    <n v="1627"/>
    <n v="122.02499999999999"/>
    <n v="1749.0250000000001"/>
  </r>
  <r>
    <x v="1"/>
    <n v="2"/>
    <s v="TVG-1174"/>
    <s v="1174"/>
    <x v="13"/>
    <s v="Veneto"/>
    <x v="0"/>
    <x v="13"/>
    <x v="5"/>
    <s v="3000"/>
    <s v="Plus"/>
    <x v="2"/>
    <n v="0.13076923076923078"/>
    <s v="Marco Rossi"/>
    <n v="7.4999999999999997E-2"/>
    <n v="17"/>
    <n v="1.2749999999999999"/>
    <n v="18.274999999999999"/>
  </r>
  <r>
    <x v="1"/>
    <n v="2"/>
    <s v="TVG-1175"/>
    <s v="1175"/>
    <x v="14"/>
    <s v="Lombardia"/>
    <x v="4"/>
    <x v="17"/>
    <x v="7"/>
    <s v="2000"/>
    <s v="Medium"/>
    <x v="15"/>
    <n v="5.0000000000000001E-3"/>
    <s v="Lalerio Vundini"/>
    <n v="0.05"/>
    <n v="1"/>
    <n v="0.05"/>
    <n v="1.05"/>
  </r>
  <r>
    <x v="1"/>
    <n v="2"/>
    <s v="TVG-1176"/>
    <s v="1176"/>
    <x v="14"/>
    <s v="Lombardia"/>
    <x v="4"/>
    <x v="0"/>
    <x v="0"/>
    <s v="5000"/>
    <s v="Medium"/>
    <x v="0"/>
    <n v="221.9"/>
    <s v="Daniela Ansani"/>
    <n v="0.05"/>
    <n v="33285"/>
    <n v="1664.25"/>
    <n v="34949.25"/>
  </r>
  <r>
    <x v="1"/>
    <n v="2"/>
    <s v="TVG-1177"/>
    <s v="1177"/>
    <x v="14"/>
    <s v="Lombardia"/>
    <x v="4"/>
    <x v="0"/>
    <x v="0"/>
    <s v="5000"/>
    <s v="Medium"/>
    <x v="0"/>
    <n v="249.39333333333335"/>
    <s v="Marco Rossi"/>
    <n v="7.4999999999999997E-2"/>
    <n v="37409"/>
    <n v="2805.6749999999997"/>
    <n v="40214.675000000003"/>
  </r>
  <r>
    <x v="1"/>
    <n v="2"/>
    <s v="TVG-1178"/>
    <s v="1178"/>
    <x v="14"/>
    <s v="Lombardia"/>
    <x v="4"/>
    <x v="0"/>
    <x v="0"/>
    <s v="5000"/>
    <s v="Medium"/>
    <x v="0"/>
    <n v="1898.5866666666666"/>
    <s v="Lalerio Vundini"/>
    <n v="0.05"/>
    <n v="284788"/>
    <n v="14239.400000000001"/>
    <n v="299027.40000000002"/>
  </r>
  <r>
    <x v="1"/>
    <n v="2"/>
    <s v="TVG-1179"/>
    <s v="1179"/>
    <x v="14"/>
    <s v="Lombardia"/>
    <x v="4"/>
    <x v="19"/>
    <x v="7"/>
    <s v="4000"/>
    <s v="Plus"/>
    <x v="16"/>
    <n v="8.1083333333333325"/>
    <s v="Lalerio Vundini"/>
    <n v="0.05"/>
    <n v="1946"/>
    <n v="97.300000000000011"/>
    <n v="2043.3"/>
  </r>
  <r>
    <x v="1"/>
    <n v="2"/>
    <s v="TVG-1180"/>
    <s v="1180"/>
    <x v="14"/>
    <s v="Lombardia"/>
    <x v="4"/>
    <x v="1"/>
    <x v="0"/>
    <s v="5000"/>
    <s v="Plus"/>
    <x v="1"/>
    <n v="0.15428571428571428"/>
    <s v="Lalerio Vundini"/>
    <n v="0.05"/>
    <n v="27"/>
    <n v="1.35"/>
    <n v="28.35"/>
  </r>
  <r>
    <x v="1"/>
    <n v="2"/>
    <s v="TVG-1181"/>
    <s v="1181"/>
    <x v="14"/>
    <s v="Lombardia"/>
    <x v="4"/>
    <x v="3"/>
    <x v="0"/>
    <s v="3000"/>
    <s v="Plus"/>
    <x v="3"/>
    <n v="72.006896551724139"/>
    <s v="Lalerio Vundini"/>
    <n v="0.05"/>
    <n v="10441"/>
    <n v="522.05000000000007"/>
    <n v="10963.05"/>
  </r>
  <r>
    <x v="1"/>
    <n v="2"/>
    <s v="TVG-1182"/>
    <s v="1182"/>
    <x v="14"/>
    <s v="Lombardia"/>
    <x v="4"/>
    <x v="6"/>
    <x v="2"/>
    <s v="2500"/>
    <s v="Plus"/>
    <x v="6"/>
    <n v="6.363636363636363E-2"/>
    <s v="Lalerio Vundini"/>
    <n v="0.05"/>
    <n v="14"/>
    <n v="0.70000000000000007"/>
    <n v="14.7"/>
  </r>
  <r>
    <x v="1"/>
    <n v="2"/>
    <s v="TVG-1183"/>
    <s v="1183"/>
    <x v="14"/>
    <s v="Lombardia"/>
    <x v="4"/>
    <x v="9"/>
    <x v="2"/>
    <s v="1121"/>
    <s v="Gold"/>
    <x v="9"/>
    <n v="0.12608695652173912"/>
    <s v="Lalerio Vundini"/>
    <n v="0.05"/>
    <n v="29"/>
    <n v="1.4500000000000002"/>
    <n v="30.45"/>
  </r>
  <r>
    <x v="1"/>
    <n v="2"/>
    <s v="TVG-1184"/>
    <s v="1184"/>
    <x v="14"/>
    <s v="Lombardia"/>
    <x v="4"/>
    <x v="23"/>
    <x v="7"/>
    <s v="8000"/>
    <s v="Premium"/>
    <x v="19"/>
    <n v="7.1805970149253735"/>
    <s v="Lalerio Vundini"/>
    <n v="0.05"/>
    <n v="4811"/>
    <n v="240.55"/>
    <n v="5051.55"/>
  </r>
  <r>
    <x v="1"/>
    <n v="2"/>
    <s v="TVG-1185"/>
    <s v="1185"/>
    <x v="14"/>
    <s v="Lombardia"/>
    <x v="4"/>
    <x v="15"/>
    <x v="6"/>
    <s v="1000"/>
    <s v="Silver"/>
    <x v="14"/>
    <n v="0.52564102564102566"/>
    <s v="Lalerio Vundini"/>
    <n v="0.05"/>
    <n v="205"/>
    <n v="10.25"/>
    <n v="215.25"/>
  </r>
  <r>
    <x v="1"/>
    <n v="2"/>
    <s v="TVG-1186"/>
    <s v="1186"/>
    <x v="14"/>
    <s v="Lombardia"/>
    <x v="4"/>
    <x v="11"/>
    <x v="4"/>
    <s v="5000"/>
    <s v=""/>
    <x v="11"/>
    <n v="37.342857142857142"/>
    <s v="Lalerio Vundini"/>
    <n v="0.05"/>
    <n v="5228"/>
    <n v="261.40000000000003"/>
    <n v="5489.4"/>
  </r>
  <r>
    <x v="1"/>
    <n v="2"/>
    <s v="TVG-1187"/>
    <s v="1187"/>
    <x v="14"/>
    <s v="Lombardia"/>
    <x v="4"/>
    <x v="16"/>
    <x v="7"/>
    <s v="1000"/>
    <s v=""/>
    <x v="0"/>
    <n v="0.06"/>
    <s v="Fabo Girgentini"/>
    <n v="0.03"/>
    <n v="9"/>
    <n v="0.27"/>
    <n v="9.27"/>
  </r>
  <r>
    <x v="1"/>
    <n v="2"/>
    <s v="TVG-1188"/>
    <s v="1188"/>
    <x v="14"/>
    <s v="Lombardia"/>
    <x v="4"/>
    <x v="16"/>
    <x v="7"/>
    <s v="1000"/>
    <s v=""/>
    <x v="0"/>
    <n v="3.7333333333333334"/>
    <s v="Lalerio Vundini"/>
    <n v="0.05"/>
    <n v="560"/>
    <n v="28"/>
    <n v="588"/>
  </r>
  <r>
    <x v="1"/>
    <n v="2"/>
    <s v="TVG-1189"/>
    <s v="1189"/>
    <x v="15"/>
    <s v="Emilia Romagna"/>
    <x v="4"/>
    <x v="18"/>
    <x v="7"/>
    <s v="3000"/>
    <s v="Medium"/>
    <x v="6"/>
    <n v="2.4545454545454546"/>
    <s v="Lalerio Vundini"/>
    <n v="0.05"/>
    <n v="540"/>
    <n v="27"/>
    <n v="567"/>
  </r>
  <r>
    <x v="1"/>
    <n v="2"/>
    <s v="TVG-1190"/>
    <s v="1190"/>
    <x v="15"/>
    <s v="Emilia Romagna"/>
    <x v="4"/>
    <x v="14"/>
    <x v="6"/>
    <s v="2500"/>
    <s v="Gold"/>
    <x v="13"/>
    <n v="90.546000000000006"/>
    <s v="Lalerio Vundini"/>
    <n v="0.05"/>
    <n v="45273"/>
    <n v="2263.65"/>
    <n v="47536.65"/>
  </r>
  <r>
    <x v="1"/>
    <n v="2"/>
    <s v="TVG-1191"/>
    <s v="1191"/>
    <x v="15"/>
    <s v="Emilia Romagna"/>
    <x v="4"/>
    <x v="17"/>
    <x v="7"/>
    <s v="2000"/>
    <s v="Medium"/>
    <x v="15"/>
    <n v="8.5000000000000006E-2"/>
    <s v="Lalerio Vundini"/>
    <n v="0.05"/>
    <n v="17"/>
    <n v="0.85000000000000009"/>
    <n v="17.850000000000001"/>
  </r>
  <r>
    <x v="1"/>
    <n v="2"/>
    <s v="TVG-1192"/>
    <s v="1192"/>
    <x v="15"/>
    <s v="Emilia Romagna"/>
    <x v="4"/>
    <x v="0"/>
    <x v="0"/>
    <s v="5000"/>
    <s v="Medium"/>
    <x v="0"/>
    <n v="9.3133333333333326"/>
    <s v="Marco Rossi"/>
    <n v="7.4999999999999997E-2"/>
    <n v="1397"/>
    <n v="104.77499999999999"/>
    <n v="1501.7750000000001"/>
  </r>
  <r>
    <x v="1"/>
    <n v="2"/>
    <s v="TVG-1193"/>
    <s v="1193"/>
    <x v="15"/>
    <s v="Emilia Romagna"/>
    <x v="4"/>
    <x v="0"/>
    <x v="0"/>
    <s v="5000"/>
    <s v="Medium"/>
    <x v="0"/>
    <n v="2183.7800000000002"/>
    <s v="Lalerio Vundini"/>
    <n v="0.05"/>
    <n v="327567"/>
    <n v="16378.35"/>
    <n v="343945.35"/>
  </r>
  <r>
    <x v="1"/>
    <n v="2"/>
    <s v="TVG-1194"/>
    <s v="1194"/>
    <x v="15"/>
    <s v="Emilia Romagna"/>
    <x v="4"/>
    <x v="19"/>
    <x v="7"/>
    <s v="4000"/>
    <s v="Plus"/>
    <x v="16"/>
    <n v="0.86250000000000004"/>
    <s v="Lalerio Vundini"/>
    <n v="0.05"/>
    <n v="207"/>
    <n v="10.350000000000001"/>
    <n v="217.35"/>
  </r>
  <r>
    <x v="1"/>
    <n v="2"/>
    <s v="TVG-1195"/>
    <s v="1195"/>
    <x v="15"/>
    <s v="Emilia Romagna"/>
    <x v="4"/>
    <x v="3"/>
    <x v="0"/>
    <s v="3000"/>
    <s v="Plus"/>
    <x v="3"/>
    <n v="54.006896551724139"/>
    <s v="Marco Rossi"/>
    <n v="7.4999999999999997E-2"/>
    <n v="7831"/>
    <n v="587.32499999999993"/>
    <n v="8418.3250000000007"/>
  </r>
  <r>
    <x v="1"/>
    <n v="2"/>
    <s v="TVG-1196"/>
    <s v="1196"/>
    <x v="15"/>
    <s v="Emilia Romagna"/>
    <x v="4"/>
    <x v="3"/>
    <x v="0"/>
    <s v="3000"/>
    <s v="Plus"/>
    <x v="3"/>
    <n v="590.05517241379312"/>
    <s v="Lalerio Vundini"/>
    <n v="0.05"/>
    <n v="85558"/>
    <n v="4277.9000000000005"/>
    <n v="89835.9"/>
  </r>
  <r>
    <x v="1"/>
    <n v="2"/>
    <s v="TVG-1197"/>
    <s v="1197"/>
    <x v="15"/>
    <s v="Emilia Romagna"/>
    <x v="4"/>
    <x v="6"/>
    <x v="2"/>
    <s v="2500"/>
    <s v="Plus"/>
    <x v="6"/>
    <n v="0.53636363636363638"/>
    <s v="Lalerio Vundini"/>
    <n v="0.05"/>
    <n v="118"/>
    <n v="5.9"/>
    <n v="123.9"/>
  </r>
  <r>
    <x v="1"/>
    <n v="2"/>
    <s v="TVG-1198"/>
    <s v="1198"/>
    <x v="15"/>
    <s v="Emilia Romagna"/>
    <x v="4"/>
    <x v="9"/>
    <x v="2"/>
    <s v="1121"/>
    <s v="Gold"/>
    <x v="9"/>
    <n v="29.017391304347825"/>
    <s v="Lalerio Vundini"/>
    <n v="0.05"/>
    <n v="6674"/>
    <n v="333.70000000000005"/>
    <n v="7007.7"/>
  </r>
  <r>
    <x v="1"/>
    <n v="2"/>
    <s v="TVG-1199"/>
    <s v="1199"/>
    <x v="15"/>
    <s v="Emilia Romagna"/>
    <x v="4"/>
    <x v="23"/>
    <x v="7"/>
    <s v="8000"/>
    <s v="Premium"/>
    <x v="19"/>
    <n v="490.45373134328361"/>
    <s v="Lalerio Vundini"/>
    <n v="0.05"/>
    <n v="328604"/>
    <n v="16430.2"/>
    <n v="345034.2"/>
  </r>
  <r>
    <x v="1"/>
    <n v="2"/>
    <s v="TVG-1200"/>
    <s v="1200"/>
    <x v="15"/>
    <s v="Emilia Romagna"/>
    <x v="4"/>
    <x v="15"/>
    <x v="6"/>
    <s v="1000"/>
    <s v="Silver"/>
    <x v="14"/>
    <n v="7.4230769230769234"/>
    <s v="Lalerio Vundini"/>
    <n v="0.05"/>
    <n v="2895"/>
    <n v="144.75"/>
    <n v="3039.75"/>
  </r>
  <r>
    <x v="1"/>
    <n v="2"/>
    <s v="TVG-1201"/>
    <s v="1201"/>
    <x v="15"/>
    <s v="Emilia Romagna"/>
    <x v="4"/>
    <x v="11"/>
    <x v="4"/>
    <s v="5000"/>
    <s v=""/>
    <x v="11"/>
    <n v="1.4285714285714285E-2"/>
    <s v="Marco Rossi"/>
    <n v="7.4999999999999997E-2"/>
    <n v="2"/>
    <n v="0.15"/>
    <n v="2.15"/>
  </r>
  <r>
    <x v="1"/>
    <n v="2"/>
    <s v="TVG-1202"/>
    <s v="1202"/>
    <x v="15"/>
    <s v="Emilia Romagna"/>
    <x v="4"/>
    <x v="11"/>
    <x v="4"/>
    <s v="5000"/>
    <s v=""/>
    <x v="11"/>
    <n v="27.37142857142857"/>
    <s v="Lalerio Vundini"/>
    <n v="0.05"/>
    <n v="3832"/>
    <n v="191.60000000000002"/>
    <n v="4023.6"/>
  </r>
  <r>
    <x v="1"/>
    <n v="2"/>
    <s v="TVG-1203"/>
    <s v="1203"/>
    <x v="15"/>
    <s v="Emilia Romagna"/>
    <x v="4"/>
    <x v="16"/>
    <x v="7"/>
    <s v="1000"/>
    <s v=""/>
    <x v="0"/>
    <n v="0.89333333333333331"/>
    <s v="Lalerio Vundini"/>
    <n v="0.05"/>
    <n v="134"/>
    <n v="6.7"/>
    <n v="140.69999999999999"/>
  </r>
  <r>
    <x v="1"/>
    <n v="2"/>
    <s v="TVG-1204"/>
    <s v="1204"/>
    <x v="15"/>
    <s v="Emilia Romagna"/>
    <x v="4"/>
    <x v="12"/>
    <x v="5"/>
    <s v="3000"/>
    <s v="Medium"/>
    <x v="12"/>
    <n v="0.25"/>
    <s v="Marco Rossi"/>
    <n v="7.4999999999999997E-2"/>
    <n v="30"/>
    <n v="2.25"/>
    <n v="32.25"/>
  </r>
  <r>
    <x v="1"/>
    <n v="2"/>
    <s v="TVG-1205"/>
    <s v="1205"/>
    <x v="15"/>
    <s v="Emilia Romagna"/>
    <x v="4"/>
    <x v="12"/>
    <x v="5"/>
    <s v="3000"/>
    <s v="Medium"/>
    <x v="12"/>
    <n v="2.0916666666666668"/>
    <s v="Lalerio Vundini"/>
    <n v="0.05"/>
    <n v="251"/>
    <n v="12.55"/>
    <n v="263.55"/>
  </r>
  <r>
    <x v="1"/>
    <n v="2"/>
    <s v="TVG-1206"/>
    <s v="1206"/>
    <x v="15"/>
    <s v="Emilia Romagna"/>
    <x v="4"/>
    <x v="13"/>
    <x v="5"/>
    <s v="3000"/>
    <s v="Plus"/>
    <x v="2"/>
    <n v="17.2"/>
    <s v="Marco Rossi"/>
    <n v="7.4999999999999997E-2"/>
    <n v="2236"/>
    <n v="167.7"/>
    <n v="2403.6999999999998"/>
  </r>
  <r>
    <x v="1"/>
    <n v="2"/>
    <s v="TVG-1207"/>
    <s v="1207"/>
    <x v="16"/>
    <s v="Emilia Romagna"/>
    <x v="2"/>
    <x v="14"/>
    <x v="6"/>
    <s v="2500"/>
    <s v="Gold"/>
    <x v="13"/>
    <n v="4.0000000000000001E-3"/>
    <s v="Olivia Gusso"/>
    <n v="0.05"/>
    <n v="2"/>
    <n v="0.1"/>
    <n v="2.1"/>
  </r>
  <r>
    <x v="1"/>
    <n v="2"/>
    <s v="TVG-1208"/>
    <s v="1208"/>
    <x v="16"/>
    <s v="Emilia Romagna"/>
    <x v="2"/>
    <x v="0"/>
    <x v="0"/>
    <s v="5000"/>
    <s v="Medium"/>
    <x v="0"/>
    <n v="0.02"/>
    <s v="Lalerio Vundini"/>
    <n v="0.05"/>
    <n v="3"/>
    <n v="0.15000000000000002"/>
    <n v="3.15"/>
  </r>
  <r>
    <x v="1"/>
    <n v="2"/>
    <s v="TVG-1209"/>
    <s v="1209"/>
    <x v="16"/>
    <s v="Emilia Romagna"/>
    <x v="2"/>
    <x v="3"/>
    <x v="0"/>
    <s v="3000"/>
    <s v="Plus"/>
    <x v="3"/>
    <n v="144.30344827586208"/>
    <s v="Lalerio Vundini"/>
    <n v="0.05"/>
    <n v="20924"/>
    <n v="1046.2"/>
    <n v="21970.2"/>
  </r>
  <r>
    <x v="1"/>
    <n v="2"/>
    <s v="TVG-1210"/>
    <s v="1210"/>
    <x v="16"/>
    <s v="Emilia Romagna"/>
    <x v="2"/>
    <x v="5"/>
    <x v="1"/>
    <s v="5000"/>
    <s v=""/>
    <x v="5"/>
    <n v="6.2266666666666666"/>
    <s v="Lalerio Vundini"/>
    <n v="0.05"/>
    <n v="467"/>
    <n v="23.35"/>
    <n v="490.35"/>
  </r>
  <r>
    <x v="1"/>
    <n v="2"/>
    <s v="TVG-1211"/>
    <s v="1211"/>
    <x v="16"/>
    <s v="Emilia Romagna"/>
    <x v="2"/>
    <x v="11"/>
    <x v="4"/>
    <s v="5000"/>
    <s v=""/>
    <x v="11"/>
    <n v="0.29285714285714287"/>
    <s v="Lalerio Vundini"/>
    <n v="0.05"/>
    <n v="41"/>
    <n v="2.0500000000000003"/>
    <n v="43.05"/>
  </r>
  <r>
    <x v="1"/>
    <n v="2"/>
    <s v="TVG-1212"/>
    <s v="1212"/>
    <x v="16"/>
    <s v="Emilia Romagna"/>
    <x v="2"/>
    <x v="12"/>
    <x v="5"/>
    <s v="3000"/>
    <s v="Medium"/>
    <x v="12"/>
    <n v="20.95"/>
    <s v="Lalerio Vundini"/>
    <n v="0.05"/>
    <n v="2514"/>
    <n v="125.7"/>
    <n v="2639.7"/>
  </r>
  <r>
    <x v="1"/>
    <n v="2"/>
    <s v="TVG-1213"/>
    <s v="1213"/>
    <x v="35"/>
    <s v="Piemonte"/>
    <x v="9"/>
    <x v="3"/>
    <x v="0"/>
    <s v="3000"/>
    <s v="Plus"/>
    <x v="3"/>
    <n v="0.59310344827586203"/>
    <s v="Lalerio Vundini"/>
    <n v="0.05"/>
    <n v="86"/>
    <n v="4.3"/>
    <n v="90.3"/>
  </r>
  <r>
    <x v="1"/>
    <n v="2"/>
    <s v="TVG-1214"/>
    <s v="1214"/>
    <x v="35"/>
    <s v="Piemonte"/>
    <x v="9"/>
    <x v="11"/>
    <x v="4"/>
    <s v="5000"/>
    <s v=""/>
    <x v="11"/>
    <n v="2.1642857142857141"/>
    <s v="Lalerio Vundini"/>
    <n v="0.05"/>
    <n v="303"/>
    <n v="15.15"/>
    <n v="318.14999999999998"/>
  </r>
  <r>
    <x v="1"/>
    <n v="2"/>
    <s v="TVG-1215"/>
    <s v="1215"/>
    <x v="17"/>
    <s v="Veneto"/>
    <x v="7"/>
    <x v="18"/>
    <x v="7"/>
    <s v="3000"/>
    <s v="Medium"/>
    <x v="6"/>
    <n v="3.6363636363636362E-2"/>
    <s v="Giulio de Primis"/>
    <n v="3.6999999999999998E-2"/>
    <n v="8"/>
    <n v="0.29599999999999999"/>
    <n v="8.2959999999999994"/>
  </r>
  <r>
    <x v="1"/>
    <n v="2"/>
    <s v="TVG-1216"/>
    <s v="1216"/>
    <x v="17"/>
    <s v="Veneto"/>
    <x v="7"/>
    <x v="18"/>
    <x v="7"/>
    <s v="3000"/>
    <s v="Medium"/>
    <x v="6"/>
    <n v="42.495454545454542"/>
    <s v="Alfonso Falconeri"/>
    <n v="0.05"/>
    <n v="9349"/>
    <n v="467.45000000000005"/>
    <n v="9816.4500000000007"/>
  </r>
  <r>
    <x v="1"/>
    <n v="2"/>
    <s v="TVG-1217"/>
    <s v="1217"/>
    <x v="17"/>
    <s v="Veneto"/>
    <x v="7"/>
    <x v="18"/>
    <x v="7"/>
    <s v="3000"/>
    <s v="Medium"/>
    <x v="6"/>
    <n v="5.1909090909090905"/>
    <s v="Roberto Falcucci"/>
    <n v="0.08"/>
    <n v="1142"/>
    <n v="91.36"/>
    <n v="1233.3599999999999"/>
  </r>
  <r>
    <x v="1"/>
    <n v="2"/>
    <s v="TVG-1218"/>
    <s v="1218"/>
    <x v="17"/>
    <s v="Veneto"/>
    <x v="7"/>
    <x v="18"/>
    <x v="7"/>
    <s v="3000"/>
    <s v="Medium"/>
    <x v="6"/>
    <n v="8.2409090909090903"/>
    <s v="Daniela Ansani"/>
    <n v="0.05"/>
    <n v="1813"/>
    <n v="90.65"/>
    <n v="1903.65"/>
  </r>
  <r>
    <x v="1"/>
    <n v="2"/>
    <s v="TVG-1219"/>
    <s v="1219"/>
    <x v="17"/>
    <s v="Veneto"/>
    <x v="7"/>
    <x v="18"/>
    <x v="7"/>
    <s v="3000"/>
    <s v="Medium"/>
    <x v="6"/>
    <n v="82.990909090909085"/>
    <s v="Giuseppe Favari"/>
    <n v="0.03"/>
    <n v="18258"/>
    <n v="547.74"/>
    <n v="18805.740000000002"/>
  </r>
  <r>
    <x v="1"/>
    <n v="2"/>
    <s v="TVG-1220"/>
    <s v="1220"/>
    <x v="17"/>
    <s v="Veneto"/>
    <x v="7"/>
    <x v="18"/>
    <x v="7"/>
    <s v="3000"/>
    <s v="Medium"/>
    <x v="6"/>
    <n v="155.2590909090909"/>
    <s v="Michele Scotto"/>
    <n v="0.05"/>
    <n v="34157"/>
    <n v="1707.8500000000001"/>
    <n v="35864.85"/>
  </r>
  <r>
    <x v="1"/>
    <n v="2"/>
    <s v="TVG-1221"/>
    <s v="1221"/>
    <x v="17"/>
    <s v="Veneto"/>
    <x v="7"/>
    <x v="18"/>
    <x v="7"/>
    <s v="3000"/>
    <s v="Medium"/>
    <x v="6"/>
    <n v="0.9"/>
    <s v="Fabo Girgentini"/>
    <n v="0.03"/>
    <n v="198"/>
    <n v="5.9399999999999995"/>
    <n v="203.94"/>
  </r>
  <r>
    <x v="1"/>
    <n v="2"/>
    <s v="TVG-1222"/>
    <s v="1222"/>
    <x v="17"/>
    <s v="Veneto"/>
    <x v="7"/>
    <x v="18"/>
    <x v="7"/>
    <s v="3000"/>
    <s v="Medium"/>
    <x v="6"/>
    <n v="433.15909090909093"/>
    <s v="Lalerio Vundini"/>
    <n v="0.05"/>
    <n v="95295"/>
    <n v="4764.75"/>
    <n v="100059.75"/>
  </r>
  <r>
    <x v="1"/>
    <n v="2"/>
    <s v="TVG-1223"/>
    <s v="1223"/>
    <x v="17"/>
    <s v="Veneto"/>
    <x v="7"/>
    <x v="14"/>
    <x v="6"/>
    <s v="2500"/>
    <s v="Gold"/>
    <x v="13"/>
    <n v="3.6040000000000001"/>
    <s v="Giulio de Primis"/>
    <n v="3.6999999999999998E-2"/>
    <n v="1802"/>
    <n v="66.673999999999992"/>
    <n v="1868.674"/>
  </r>
  <r>
    <x v="1"/>
    <n v="2"/>
    <s v="TVG-1224"/>
    <s v="1224"/>
    <x v="17"/>
    <s v="Veneto"/>
    <x v="7"/>
    <x v="14"/>
    <x v="6"/>
    <s v="2500"/>
    <s v="Gold"/>
    <x v="13"/>
    <n v="34.130000000000003"/>
    <s v="Alfonso Falconeri"/>
    <n v="0.05"/>
    <n v="17065"/>
    <n v="853.25"/>
    <n v="17918.25"/>
  </r>
  <r>
    <x v="1"/>
    <n v="2"/>
    <s v="TVG-1225"/>
    <s v="1225"/>
    <x v="17"/>
    <s v="Veneto"/>
    <x v="7"/>
    <x v="14"/>
    <x v="6"/>
    <s v="2500"/>
    <s v="Gold"/>
    <x v="13"/>
    <n v="0.51800000000000002"/>
    <s v="Roberto Falcucci"/>
    <n v="0.08"/>
    <n v="259"/>
    <n v="20.72"/>
    <n v="279.72000000000003"/>
  </r>
  <r>
    <x v="1"/>
    <n v="2"/>
    <s v="TVG-1226"/>
    <s v="1226"/>
    <x v="17"/>
    <s v="Veneto"/>
    <x v="7"/>
    <x v="14"/>
    <x v="6"/>
    <s v="2500"/>
    <s v="Gold"/>
    <x v="13"/>
    <n v="11.548"/>
    <s v="Daniela Ansani"/>
    <n v="0.05"/>
    <n v="5774"/>
    <n v="288.7"/>
    <n v="6062.7"/>
  </r>
  <r>
    <x v="1"/>
    <n v="2"/>
    <s v="TVG-1227"/>
    <s v="1227"/>
    <x v="17"/>
    <s v="Veneto"/>
    <x v="7"/>
    <x v="14"/>
    <x v="6"/>
    <s v="2500"/>
    <s v="Gold"/>
    <x v="13"/>
    <n v="29.532"/>
    <s v="Giuseppe Favari"/>
    <n v="0.03"/>
    <n v="14766"/>
    <n v="442.97999999999996"/>
    <n v="15208.98"/>
  </r>
  <r>
    <x v="1"/>
    <n v="2"/>
    <s v="TVG-1228"/>
    <s v="1228"/>
    <x v="17"/>
    <s v="Veneto"/>
    <x v="7"/>
    <x v="14"/>
    <x v="6"/>
    <s v="2500"/>
    <s v="Gold"/>
    <x v="13"/>
    <n v="107.35599999999999"/>
    <s v="Michele Scotto"/>
    <n v="0.05"/>
    <n v="53678"/>
    <n v="2683.9"/>
    <n v="56361.9"/>
  </r>
  <r>
    <x v="1"/>
    <n v="2"/>
    <s v="TVG-1229"/>
    <s v="1229"/>
    <x v="17"/>
    <s v="Veneto"/>
    <x v="7"/>
    <x v="14"/>
    <x v="6"/>
    <s v="2500"/>
    <s v="Gold"/>
    <x v="13"/>
    <n v="2.464"/>
    <s v="Fabo Girgentini"/>
    <n v="0.03"/>
    <n v="1232"/>
    <n v="36.96"/>
    <n v="1268.96"/>
  </r>
  <r>
    <x v="1"/>
    <n v="2"/>
    <s v="TVG-1230"/>
    <s v="1230"/>
    <x v="17"/>
    <s v="Veneto"/>
    <x v="7"/>
    <x v="14"/>
    <x v="6"/>
    <s v="2500"/>
    <s v="Gold"/>
    <x v="13"/>
    <n v="2.11"/>
    <s v="Marco Rossi"/>
    <n v="7.4999999999999997E-2"/>
    <n v="1055"/>
    <n v="79.125"/>
    <n v="1134.125"/>
  </r>
  <r>
    <x v="1"/>
    <n v="2"/>
    <s v="TVG-1231"/>
    <s v="1231"/>
    <x v="17"/>
    <s v="Veneto"/>
    <x v="7"/>
    <x v="14"/>
    <x v="6"/>
    <s v="2500"/>
    <s v="Gold"/>
    <x v="13"/>
    <n v="58.25"/>
    <s v="Lalerio Vundini"/>
    <n v="0.05"/>
    <n v="29125"/>
    <n v="1456.25"/>
    <n v="30581.25"/>
  </r>
  <r>
    <x v="1"/>
    <n v="2"/>
    <s v="TVG-1232"/>
    <s v="1232"/>
    <x v="17"/>
    <s v="Veneto"/>
    <x v="7"/>
    <x v="17"/>
    <x v="7"/>
    <s v="2000"/>
    <s v="Medium"/>
    <x v="15"/>
    <n v="9.8800000000000008"/>
    <s v="Lalerio Vundini"/>
    <n v="0.05"/>
    <n v="1976"/>
    <n v="98.800000000000011"/>
    <n v="2074.8000000000002"/>
  </r>
  <r>
    <x v="1"/>
    <n v="2"/>
    <s v="TVG-1233"/>
    <s v="1233"/>
    <x v="17"/>
    <s v="Veneto"/>
    <x v="7"/>
    <x v="0"/>
    <x v="0"/>
    <s v="5000"/>
    <s v="Medium"/>
    <x v="0"/>
    <n v="24.446666666666665"/>
    <s v="Giulio de Primis"/>
    <n v="3.6999999999999998E-2"/>
    <n v="3667"/>
    <n v="135.679"/>
    <n v="3802.6790000000001"/>
  </r>
  <r>
    <x v="1"/>
    <n v="2"/>
    <s v="TVG-1234"/>
    <s v="1234"/>
    <x v="17"/>
    <s v="Veneto"/>
    <x v="7"/>
    <x v="0"/>
    <x v="0"/>
    <s v="5000"/>
    <s v="Medium"/>
    <x v="0"/>
    <n v="92.026666666666671"/>
    <s v="Alfonso Falconeri"/>
    <n v="0.05"/>
    <n v="13804"/>
    <n v="690.2"/>
    <n v="14494.2"/>
  </r>
  <r>
    <x v="1"/>
    <n v="2"/>
    <s v="TVG-1235"/>
    <s v="1235"/>
    <x v="17"/>
    <s v="Veneto"/>
    <x v="7"/>
    <x v="0"/>
    <x v="0"/>
    <s v="5000"/>
    <s v="Medium"/>
    <x v="0"/>
    <n v="26.966666666666665"/>
    <s v="Roberto Falcucci"/>
    <n v="0.08"/>
    <n v="4045"/>
    <n v="323.60000000000002"/>
    <n v="4368.6000000000004"/>
  </r>
  <r>
    <x v="1"/>
    <n v="2"/>
    <s v="TVG-1236"/>
    <s v="1236"/>
    <x v="17"/>
    <s v="Veneto"/>
    <x v="7"/>
    <x v="0"/>
    <x v="0"/>
    <s v="5000"/>
    <s v="Medium"/>
    <x v="0"/>
    <n v="33.393333333333331"/>
    <s v="Daniela Ansani"/>
    <n v="0.05"/>
    <n v="5009"/>
    <n v="250.45000000000002"/>
    <n v="5259.45"/>
  </r>
  <r>
    <x v="1"/>
    <n v="2"/>
    <s v="TVG-1237"/>
    <s v="1237"/>
    <x v="17"/>
    <s v="Veneto"/>
    <x v="7"/>
    <x v="0"/>
    <x v="0"/>
    <s v="5000"/>
    <s v="Medium"/>
    <x v="0"/>
    <n v="119.36"/>
    <s v="Giuseppe Favari"/>
    <n v="0.03"/>
    <n v="17904"/>
    <n v="537.12"/>
    <n v="18441.12"/>
  </r>
  <r>
    <x v="1"/>
    <n v="2"/>
    <s v="TVG-1238"/>
    <s v="1238"/>
    <x v="17"/>
    <s v="Veneto"/>
    <x v="7"/>
    <x v="0"/>
    <x v="0"/>
    <s v="5000"/>
    <s v="Medium"/>
    <x v="0"/>
    <n v="2.7266666666666666"/>
    <s v="Matteo Landi"/>
    <n v="0.05"/>
    <n v="409"/>
    <n v="20.450000000000003"/>
    <n v="429.45"/>
  </r>
  <r>
    <x v="1"/>
    <n v="2"/>
    <s v="TVG-1239"/>
    <s v="1239"/>
    <x v="17"/>
    <s v="Veneto"/>
    <x v="7"/>
    <x v="0"/>
    <x v="0"/>
    <s v="5000"/>
    <s v="Medium"/>
    <x v="0"/>
    <n v="366.84666666666669"/>
    <s v="Michele Scotto"/>
    <n v="0.05"/>
    <n v="55027"/>
    <n v="2751.3500000000004"/>
    <n v="57778.35"/>
  </r>
  <r>
    <x v="1"/>
    <n v="2"/>
    <s v="TVG-1240"/>
    <s v="1240"/>
    <x v="17"/>
    <s v="Veneto"/>
    <x v="7"/>
    <x v="0"/>
    <x v="0"/>
    <s v="5000"/>
    <s v="Medium"/>
    <x v="0"/>
    <n v="14.186666666666667"/>
    <s v="Marco Rossi"/>
    <n v="7.4999999999999997E-2"/>
    <n v="2128"/>
    <n v="159.6"/>
    <n v="2287.6"/>
  </r>
  <r>
    <x v="1"/>
    <n v="2"/>
    <s v="TVG-1241"/>
    <s v="1241"/>
    <x v="17"/>
    <s v="Veneto"/>
    <x v="7"/>
    <x v="0"/>
    <x v="0"/>
    <s v="5000"/>
    <s v="Medium"/>
    <x v="0"/>
    <n v="718.35333333333335"/>
    <s v="Lalerio Vundini"/>
    <n v="0.05"/>
    <n v="107753"/>
    <n v="5387.6500000000005"/>
    <n v="113140.65"/>
  </r>
  <r>
    <x v="1"/>
    <n v="2"/>
    <s v="TVG-1242"/>
    <s v="1242"/>
    <x v="17"/>
    <s v="Veneto"/>
    <x v="7"/>
    <x v="19"/>
    <x v="7"/>
    <s v="4000"/>
    <s v="Plus"/>
    <x v="16"/>
    <n v="0.32500000000000001"/>
    <s v="Alfonso Falconeri"/>
    <n v="0.05"/>
    <n v="78"/>
    <n v="3.9000000000000004"/>
    <n v="81.900000000000006"/>
  </r>
  <r>
    <x v="1"/>
    <n v="2"/>
    <s v="TVG-1243"/>
    <s v="1243"/>
    <x v="17"/>
    <s v="Veneto"/>
    <x v="7"/>
    <x v="19"/>
    <x v="7"/>
    <s v="4000"/>
    <s v="Plus"/>
    <x v="16"/>
    <n v="0.89583333333333337"/>
    <s v="Roberto Falcucci"/>
    <n v="0.08"/>
    <n v="215"/>
    <n v="17.2"/>
    <n v="232.2"/>
  </r>
  <r>
    <x v="1"/>
    <n v="2"/>
    <s v="TVG-1244"/>
    <s v="1244"/>
    <x v="17"/>
    <s v="Veneto"/>
    <x v="7"/>
    <x v="19"/>
    <x v="7"/>
    <s v="4000"/>
    <s v="Plus"/>
    <x v="16"/>
    <n v="55.8125"/>
    <s v="Michele Scotto"/>
    <n v="0.05"/>
    <n v="13395"/>
    <n v="669.75"/>
    <n v="14064.75"/>
  </r>
  <r>
    <x v="1"/>
    <n v="2"/>
    <s v="TVG-1245"/>
    <s v="1245"/>
    <x v="17"/>
    <s v="Veneto"/>
    <x v="7"/>
    <x v="19"/>
    <x v="7"/>
    <s v="4000"/>
    <s v="Plus"/>
    <x v="16"/>
    <n v="4.6333333333333337"/>
    <s v="Fabo Girgentini"/>
    <n v="0.03"/>
    <n v="1112"/>
    <n v="33.36"/>
    <n v="1145.3599999999999"/>
  </r>
  <r>
    <x v="1"/>
    <n v="2"/>
    <s v="TVG-1246"/>
    <s v="1246"/>
    <x v="17"/>
    <s v="Veneto"/>
    <x v="7"/>
    <x v="19"/>
    <x v="7"/>
    <s v="4000"/>
    <s v="Plus"/>
    <x v="16"/>
    <n v="3.2166666666666668"/>
    <s v="Lalerio Vundini"/>
    <n v="0.05"/>
    <n v="772"/>
    <n v="38.6"/>
    <n v="810.6"/>
  </r>
  <r>
    <x v="1"/>
    <n v="2"/>
    <s v="TVG-1247"/>
    <s v="1247"/>
    <x v="17"/>
    <s v="Veneto"/>
    <x v="7"/>
    <x v="1"/>
    <x v="0"/>
    <s v="5000"/>
    <s v="Plus"/>
    <x v="1"/>
    <n v="3.6857142857142855"/>
    <s v="Giulio de Primis"/>
    <n v="3.6999999999999998E-2"/>
    <n v="645"/>
    <n v="23.864999999999998"/>
    <n v="668.86500000000001"/>
  </r>
  <r>
    <x v="1"/>
    <n v="2"/>
    <s v="TVG-1248"/>
    <s v="1248"/>
    <x v="17"/>
    <s v="Veneto"/>
    <x v="7"/>
    <x v="1"/>
    <x v="0"/>
    <s v="5000"/>
    <s v="Plus"/>
    <x v="1"/>
    <n v="7.2114285714285717"/>
    <s v="Alfonso Falconeri"/>
    <n v="0.05"/>
    <n v="1262"/>
    <n v="63.1"/>
    <n v="1325.1"/>
  </r>
  <r>
    <x v="1"/>
    <n v="2"/>
    <s v="TVG-1249"/>
    <s v="1249"/>
    <x v="17"/>
    <s v="Veneto"/>
    <x v="7"/>
    <x v="1"/>
    <x v="0"/>
    <s v="5000"/>
    <s v="Plus"/>
    <x v="1"/>
    <n v="0.69714285714285718"/>
    <s v="Roberto Falcucci"/>
    <n v="0.08"/>
    <n v="122"/>
    <n v="9.76"/>
    <n v="131.76"/>
  </r>
  <r>
    <x v="1"/>
    <n v="2"/>
    <s v="TVG-1250"/>
    <s v="1250"/>
    <x v="17"/>
    <s v="Veneto"/>
    <x v="7"/>
    <x v="1"/>
    <x v="0"/>
    <s v="5000"/>
    <s v="Plus"/>
    <x v="1"/>
    <n v="30.411428571428573"/>
    <s v="Daniela Ansani"/>
    <n v="0.05"/>
    <n v="5322"/>
    <n v="266.10000000000002"/>
    <n v="5588.1"/>
  </r>
  <r>
    <x v="1"/>
    <n v="2"/>
    <s v="TVG-1251"/>
    <s v="1251"/>
    <x v="17"/>
    <s v="Veneto"/>
    <x v="7"/>
    <x v="1"/>
    <x v="0"/>
    <s v="5000"/>
    <s v="Plus"/>
    <x v="1"/>
    <n v="62.594285714285711"/>
    <s v="Michele Scotto"/>
    <n v="0.05"/>
    <n v="10954"/>
    <n v="547.70000000000005"/>
    <n v="11501.7"/>
  </r>
  <r>
    <x v="1"/>
    <n v="2"/>
    <s v="TVG-1252"/>
    <s v="1252"/>
    <x v="17"/>
    <s v="Veneto"/>
    <x v="7"/>
    <x v="1"/>
    <x v="0"/>
    <s v="5000"/>
    <s v="Plus"/>
    <x v="1"/>
    <n v="0.72"/>
    <s v="Fabo Girgentini"/>
    <n v="0.03"/>
    <n v="126"/>
    <n v="3.78"/>
    <n v="129.78"/>
  </r>
  <r>
    <x v="1"/>
    <n v="2"/>
    <s v="TVG-1253"/>
    <s v="1253"/>
    <x v="17"/>
    <s v="Veneto"/>
    <x v="7"/>
    <x v="1"/>
    <x v="0"/>
    <s v="5000"/>
    <s v="Plus"/>
    <x v="1"/>
    <n v="3.5371428571428569"/>
    <s v="Lalerio Vundini"/>
    <n v="0.05"/>
    <n v="619"/>
    <n v="30.950000000000003"/>
    <n v="649.95000000000005"/>
  </r>
  <r>
    <x v="1"/>
    <n v="2"/>
    <s v="TVG-1254"/>
    <s v="1254"/>
    <x v="17"/>
    <s v="Veneto"/>
    <x v="7"/>
    <x v="3"/>
    <x v="0"/>
    <s v="3000"/>
    <s v="Plus"/>
    <x v="3"/>
    <n v="23.26896551724138"/>
    <s v="Giulio de Primis"/>
    <n v="3.6999999999999998E-2"/>
    <n v="3374"/>
    <n v="124.83799999999999"/>
    <n v="3498.8380000000002"/>
  </r>
  <r>
    <x v="1"/>
    <n v="2"/>
    <s v="TVG-1255"/>
    <s v="1255"/>
    <x v="17"/>
    <s v="Veneto"/>
    <x v="7"/>
    <x v="3"/>
    <x v="0"/>
    <s v="3000"/>
    <s v="Plus"/>
    <x v="3"/>
    <n v="950.86896551724135"/>
    <s v="Alfonso Falconeri"/>
    <n v="0.05"/>
    <n v="137876"/>
    <n v="6893.8"/>
    <n v="144769.79999999999"/>
  </r>
  <r>
    <x v="1"/>
    <n v="2"/>
    <s v="TVG-1256"/>
    <s v="1256"/>
    <x v="17"/>
    <s v="Veneto"/>
    <x v="7"/>
    <x v="3"/>
    <x v="0"/>
    <s v="3000"/>
    <s v="Plus"/>
    <x v="3"/>
    <n v="127.93793103448276"/>
    <s v="Roberto Falcucci"/>
    <n v="0.08"/>
    <n v="18551"/>
    <n v="1484.08"/>
    <n v="20035.080000000002"/>
  </r>
  <r>
    <x v="1"/>
    <n v="2"/>
    <s v="TVG-1257"/>
    <s v="1257"/>
    <x v="17"/>
    <s v="Veneto"/>
    <x v="7"/>
    <x v="3"/>
    <x v="0"/>
    <s v="3000"/>
    <s v="Plus"/>
    <x v="3"/>
    <n v="89.227586206896547"/>
    <s v="Daniela Ansani"/>
    <n v="0.05"/>
    <n v="12938"/>
    <n v="646.90000000000009"/>
    <n v="13584.9"/>
  </r>
  <r>
    <x v="1"/>
    <n v="2"/>
    <s v="TVG-1258"/>
    <s v="1258"/>
    <x v="17"/>
    <s v="Veneto"/>
    <x v="7"/>
    <x v="3"/>
    <x v="0"/>
    <s v="3000"/>
    <s v="Plus"/>
    <x v="3"/>
    <n v="149.78620689655173"/>
    <s v="Giuseppe Favari"/>
    <n v="0.03"/>
    <n v="21719"/>
    <n v="651.56999999999994"/>
    <n v="22370.57"/>
  </r>
  <r>
    <x v="1"/>
    <n v="2"/>
    <s v="TVG-1259"/>
    <s v="1259"/>
    <x v="17"/>
    <s v="Veneto"/>
    <x v="7"/>
    <x v="3"/>
    <x v="0"/>
    <s v="3000"/>
    <s v="Plus"/>
    <x v="3"/>
    <n v="579.82758620689651"/>
    <s v="Michele Scotto"/>
    <n v="0.05"/>
    <n v="84075"/>
    <n v="4203.75"/>
    <n v="88278.75"/>
  </r>
  <r>
    <x v="1"/>
    <n v="2"/>
    <s v="TVG-1260"/>
    <s v="1260"/>
    <x v="17"/>
    <s v="Veneto"/>
    <x v="7"/>
    <x v="3"/>
    <x v="0"/>
    <s v="3000"/>
    <s v="Plus"/>
    <x v="3"/>
    <n v="165.91724137931035"/>
    <s v="Fabo Girgentini"/>
    <n v="0.03"/>
    <n v="24058"/>
    <n v="721.74"/>
    <n v="24779.74"/>
  </r>
  <r>
    <x v="1"/>
    <n v="2"/>
    <s v="TVG-1261"/>
    <s v="1261"/>
    <x v="17"/>
    <s v="Veneto"/>
    <x v="7"/>
    <x v="3"/>
    <x v="0"/>
    <s v="3000"/>
    <s v="Plus"/>
    <x v="3"/>
    <n v="52.737931034482756"/>
    <s v="Marco Rossi"/>
    <n v="7.4999999999999997E-2"/>
    <n v="7647"/>
    <n v="573.52499999999998"/>
    <n v="8220.5249999999996"/>
  </r>
  <r>
    <x v="1"/>
    <n v="2"/>
    <s v="TVG-1262"/>
    <s v="1262"/>
    <x v="17"/>
    <s v="Veneto"/>
    <x v="7"/>
    <x v="3"/>
    <x v="0"/>
    <s v="3000"/>
    <s v="Plus"/>
    <x v="3"/>
    <n v="4858.0068965517239"/>
    <s v="Lalerio Vundini"/>
    <n v="0.05"/>
    <n v="704411"/>
    <n v="35220.550000000003"/>
    <n v="739631.55"/>
  </r>
  <r>
    <x v="1"/>
    <n v="2"/>
    <s v="TVG-1263"/>
    <s v="1263"/>
    <x v="17"/>
    <s v="Veneto"/>
    <x v="7"/>
    <x v="5"/>
    <x v="1"/>
    <s v="5000"/>
    <s v=""/>
    <x v="5"/>
    <n v="7.7866666666666671"/>
    <s v="Lalerio Vundini"/>
    <n v="0.05"/>
    <n v="584"/>
    <n v="29.200000000000003"/>
    <n v="613.20000000000005"/>
  </r>
  <r>
    <x v="1"/>
    <n v="2"/>
    <s v="TVG-1264"/>
    <s v="1264"/>
    <x v="17"/>
    <s v="Veneto"/>
    <x v="7"/>
    <x v="6"/>
    <x v="2"/>
    <s v="2500"/>
    <s v="Plus"/>
    <x v="6"/>
    <n v="0.19090909090909092"/>
    <s v="Giulio de Primis"/>
    <n v="3.6999999999999998E-2"/>
    <n v="42"/>
    <n v="1.5539999999999998"/>
    <n v="43.554000000000002"/>
  </r>
  <r>
    <x v="1"/>
    <n v="2"/>
    <s v="TVG-1265"/>
    <s v="1265"/>
    <x v="17"/>
    <s v="Veneto"/>
    <x v="7"/>
    <x v="6"/>
    <x v="2"/>
    <s v="2500"/>
    <s v="Plus"/>
    <x v="6"/>
    <n v="0.89090909090909087"/>
    <s v="Alfonso Falconeri"/>
    <n v="0.05"/>
    <n v="196"/>
    <n v="9.8000000000000007"/>
    <n v="205.8"/>
  </r>
  <r>
    <x v="1"/>
    <n v="2"/>
    <s v="TVG-1266"/>
    <s v="1266"/>
    <x v="17"/>
    <s v="Veneto"/>
    <x v="7"/>
    <x v="6"/>
    <x v="2"/>
    <s v="2500"/>
    <s v="Plus"/>
    <x v="6"/>
    <n v="0.41363636363636364"/>
    <s v="Roberto Falcucci"/>
    <n v="0.08"/>
    <n v="91"/>
    <n v="7.28"/>
    <n v="98.28"/>
  </r>
  <r>
    <x v="1"/>
    <n v="2"/>
    <s v="TVG-1267"/>
    <s v="1267"/>
    <x v="17"/>
    <s v="Veneto"/>
    <x v="7"/>
    <x v="6"/>
    <x v="2"/>
    <s v="2500"/>
    <s v="Plus"/>
    <x v="6"/>
    <n v="0.74090909090909096"/>
    <s v="Giuseppe Favari"/>
    <n v="0.03"/>
    <n v="163"/>
    <n v="4.8899999999999997"/>
    <n v="167.89"/>
  </r>
  <r>
    <x v="1"/>
    <n v="2"/>
    <s v="TVG-1268"/>
    <s v="1268"/>
    <x v="17"/>
    <s v="Veneto"/>
    <x v="7"/>
    <x v="6"/>
    <x v="2"/>
    <s v="2500"/>
    <s v="Plus"/>
    <x v="6"/>
    <n v="0.35454545454545455"/>
    <s v="Michele Scotto"/>
    <n v="0.05"/>
    <n v="78"/>
    <n v="3.9000000000000004"/>
    <n v="81.900000000000006"/>
  </r>
  <r>
    <x v="1"/>
    <n v="2"/>
    <s v="TVG-1269"/>
    <s v="1269"/>
    <x v="17"/>
    <s v="Veneto"/>
    <x v="7"/>
    <x v="6"/>
    <x v="2"/>
    <s v="2500"/>
    <s v="Plus"/>
    <x v="6"/>
    <n v="1.1636363636363636"/>
    <s v="Fabo Girgentini"/>
    <n v="0.03"/>
    <n v="256"/>
    <n v="7.68"/>
    <n v="263.68"/>
  </r>
  <r>
    <x v="1"/>
    <n v="2"/>
    <s v="TVG-1270"/>
    <s v="1270"/>
    <x v="17"/>
    <s v="Veneto"/>
    <x v="7"/>
    <x v="6"/>
    <x v="2"/>
    <s v="2500"/>
    <s v="Plus"/>
    <x v="6"/>
    <n v="4.8227272727272723"/>
    <s v="Lalerio Vundini"/>
    <n v="0.05"/>
    <n v="1061"/>
    <n v="53.050000000000004"/>
    <n v="1114.05"/>
  </r>
  <r>
    <x v="1"/>
    <n v="2"/>
    <s v="TVG-1271"/>
    <s v="1271"/>
    <x v="17"/>
    <s v="Veneto"/>
    <x v="7"/>
    <x v="22"/>
    <x v="7"/>
    <s v="7000"/>
    <s v="Premium"/>
    <x v="13"/>
    <n v="3.6619999999999999"/>
    <s v="Michele Scotto"/>
    <n v="0.05"/>
    <n v="1831"/>
    <n v="91.550000000000011"/>
    <n v="1922.55"/>
  </r>
  <r>
    <x v="1"/>
    <n v="2"/>
    <s v="TVG-1272"/>
    <s v="1272"/>
    <x v="17"/>
    <s v="Veneto"/>
    <x v="7"/>
    <x v="22"/>
    <x v="7"/>
    <s v="7000"/>
    <s v="Premium"/>
    <x v="13"/>
    <n v="24.884"/>
    <s v="Lalerio Vundini"/>
    <n v="0.05"/>
    <n v="12442"/>
    <n v="622.1"/>
    <n v="13064.1"/>
  </r>
  <r>
    <x v="1"/>
    <n v="2"/>
    <s v="TVG-1273"/>
    <s v="1273"/>
    <x v="17"/>
    <s v="Veneto"/>
    <x v="7"/>
    <x v="20"/>
    <x v="7"/>
    <s v="5000"/>
    <s v="Silver"/>
    <x v="17"/>
    <n v="0.56000000000000005"/>
    <s v="Fabo Girgentini"/>
    <n v="0.03"/>
    <n v="168"/>
    <n v="5.04"/>
    <n v="173.04"/>
  </r>
  <r>
    <x v="1"/>
    <n v="2"/>
    <s v="TVG-1274"/>
    <s v="1274"/>
    <x v="17"/>
    <s v="Veneto"/>
    <x v="7"/>
    <x v="20"/>
    <x v="7"/>
    <s v="5000"/>
    <s v="Silver"/>
    <x v="17"/>
    <n v="3.6666666666666667E-2"/>
    <s v="Lalerio Vundini"/>
    <n v="0.05"/>
    <n v="11"/>
    <n v="0.55000000000000004"/>
    <n v="11.55"/>
  </r>
  <r>
    <x v="1"/>
    <n v="2"/>
    <s v="TVG-1275"/>
    <s v="1275"/>
    <x v="17"/>
    <s v="Veneto"/>
    <x v="7"/>
    <x v="8"/>
    <x v="2"/>
    <s v="5000"/>
    <s v=""/>
    <x v="8"/>
    <n v="0.77600000000000002"/>
    <s v="Giulio de Primis"/>
    <n v="3.6999999999999998E-2"/>
    <n v="194"/>
    <n v="7.1779999999999999"/>
    <n v="201.178"/>
  </r>
  <r>
    <x v="1"/>
    <n v="2"/>
    <s v="TVG-1276"/>
    <s v="1276"/>
    <x v="17"/>
    <s v="Veneto"/>
    <x v="7"/>
    <x v="8"/>
    <x v="2"/>
    <s v="5000"/>
    <s v=""/>
    <x v="8"/>
    <n v="0.52"/>
    <s v="Alfonso Falconeri"/>
    <n v="0.05"/>
    <n v="130"/>
    <n v="6.5"/>
    <n v="136.5"/>
  </r>
  <r>
    <x v="1"/>
    <n v="2"/>
    <s v="TVG-1277"/>
    <s v="1277"/>
    <x v="17"/>
    <s v="Veneto"/>
    <x v="7"/>
    <x v="8"/>
    <x v="2"/>
    <s v="5000"/>
    <s v=""/>
    <x v="8"/>
    <n v="2.512"/>
    <s v="Giuseppe Favari"/>
    <n v="0.03"/>
    <n v="628"/>
    <n v="18.84"/>
    <n v="646.84"/>
  </r>
  <r>
    <x v="1"/>
    <n v="2"/>
    <s v="TVG-1278"/>
    <s v="1278"/>
    <x v="17"/>
    <s v="Veneto"/>
    <x v="7"/>
    <x v="9"/>
    <x v="2"/>
    <s v="1121"/>
    <s v="Gold"/>
    <x v="9"/>
    <n v="2.9521739130434783"/>
    <s v="Fabo Girgentini"/>
    <n v="0.03"/>
    <n v="679"/>
    <n v="20.37"/>
    <n v="699.37"/>
  </r>
  <r>
    <x v="1"/>
    <n v="2"/>
    <s v="TVG-1279"/>
    <s v="1279"/>
    <x v="17"/>
    <s v="Veneto"/>
    <x v="7"/>
    <x v="9"/>
    <x v="2"/>
    <s v="1121"/>
    <s v="Gold"/>
    <x v="9"/>
    <n v="141.15217391304347"/>
    <s v="Lalerio Vundini"/>
    <n v="0.05"/>
    <n v="32465"/>
    <n v="1623.25"/>
    <n v="34088.25"/>
  </r>
  <r>
    <x v="1"/>
    <n v="2"/>
    <s v="TVG-1280"/>
    <s v="1280"/>
    <x v="17"/>
    <s v="Veneto"/>
    <x v="7"/>
    <x v="23"/>
    <x v="7"/>
    <s v="8000"/>
    <s v="Premium"/>
    <x v="19"/>
    <n v="32.980597014925372"/>
    <s v="Alfonso Falconeri"/>
    <n v="0.05"/>
    <n v="22097"/>
    <n v="1104.8500000000001"/>
    <n v="23201.85"/>
  </r>
  <r>
    <x v="1"/>
    <n v="2"/>
    <s v="TVG-1281"/>
    <s v="1281"/>
    <x v="17"/>
    <s v="Veneto"/>
    <x v="7"/>
    <x v="23"/>
    <x v="7"/>
    <s v="8000"/>
    <s v="Premium"/>
    <x v="19"/>
    <n v="387.48208955223879"/>
    <s v="Lalerio Vundini"/>
    <n v="0.05"/>
    <n v="259613"/>
    <n v="12980.650000000001"/>
    <n v="272593.65000000002"/>
  </r>
  <r>
    <x v="1"/>
    <n v="2"/>
    <s v="TVG-1282"/>
    <s v="1282"/>
    <x v="17"/>
    <s v="Veneto"/>
    <x v="7"/>
    <x v="10"/>
    <x v="3"/>
    <s v="7500"/>
    <s v="Premium"/>
    <x v="10"/>
    <n v="0.12777777777777777"/>
    <s v="Giulio de Primis"/>
    <n v="3.6999999999999998E-2"/>
    <n v="23"/>
    <n v="0.85099999999999998"/>
    <n v="23.850999999999999"/>
  </r>
  <r>
    <x v="1"/>
    <n v="2"/>
    <s v="TVG-1283"/>
    <s v="1283"/>
    <x v="17"/>
    <s v="Veneto"/>
    <x v="7"/>
    <x v="10"/>
    <x v="3"/>
    <s v="7500"/>
    <s v="Premium"/>
    <x v="10"/>
    <n v="6.5611111111111109"/>
    <s v="Daniela Ansani"/>
    <n v="0.05"/>
    <n v="1181"/>
    <n v="59.050000000000004"/>
    <n v="1240.05"/>
  </r>
  <r>
    <x v="1"/>
    <n v="2"/>
    <s v="TVG-1284"/>
    <s v="1284"/>
    <x v="17"/>
    <s v="Veneto"/>
    <x v="7"/>
    <x v="10"/>
    <x v="3"/>
    <s v="7500"/>
    <s v="Premium"/>
    <x v="10"/>
    <n v="0.85555555555555551"/>
    <s v="Michele Scotto"/>
    <n v="0.05"/>
    <n v="154"/>
    <n v="7.7"/>
    <n v="161.69999999999999"/>
  </r>
  <r>
    <x v="1"/>
    <n v="2"/>
    <s v="TVG-1285"/>
    <s v="1285"/>
    <x v="17"/>
    <s v="Veneto"/>
    <x v="7"/>
    <x v="10"/>
    <x v="3"/>
    <s v="7500"/>
    <s v="Premium"/>
    <x v="10"/>
    <n v="4.5444444444444443"/>
    <s v="Lalerio Vundini"/>
    <n v="0.05"/>
    <n v="818"/>
    <n v="40.900000000000006"/>
    <n v="858.9"/>
  </r>
  <r>
    <x v="1"/>
    <n v="2"/>
    <s v="TVG-1286"/>
    <s v="1286"/>
    <x v="17"/>
    <s v="Veneto"/>
    <x v="7"/>
    <x v="15"/>
    <x v="6"/>
    <s v="1000"/>
    <s v="Silver"/>
    <x v="14"/>
    <n v="5.1051282051282048"/>
    <s v="Lalerio Vundini"/>
    <n v="0.05"/>
    <n v="1991"/>
    <n v="99.550000000000011"/>
    <n v="2090.5500000000002"/>
  </r>
  <r>
    <x v="1"/>
    <n v="2"/>
    <s v="TVG-1287"/>
    <s v="1287"/>
    <x v="17"/>
    <s v="Veneto"/>
    <x v="7"/>
    <x v="11"/>
    <x v="4"/>
    <s v="5000"/>
    <s v=""/>
    <x v="11"/>
    <n v="0.7857142857142857"/>
    <s v="Giulio de Primis"/>
    <n v="3.6999999999999998E-2"/>
    <n v="110"/>
    <n v="4.0699999999999994"/>
    <n v="114.07"/>
  </r>
  <r>
    <x v="1"/>
    <n v="2"/>
    <s v="TVG-1288"/>
    <s v="1288"/>
    <x v="17"/>
    <s v="Veneto"/>
    <x v="7"/>
    <x v="11"/>
    <x v="4"/>
    <s v="5000"/>
    <s v=""/>
    <x v="11"/>
    <n v="74.971428571428575"/>
    <s v="Alfonso Falconeri"/>
    <n v="0.05"/>
    <n v="10496"/>
    <n v="524.80000000000007"/>
    <n v="11020.8"/>
  </r>
  <r>
    <x v="1"/>
    <n v="2"/>
    <s v="TVG-1289"/>
    <s v="1289"/>
    <x v="17"/>
    <s v="Veneto"/>
    <x v="7"/>
    <x v="11"/>
    <x v="4"/>
    <s v="5000"/>
    <s v=""/>
    <x v="11"/>
    <n v="2.5857142857142859"/>
    <s v="Daniela Ansani"/>
    <n v="0.05"/>
    <n v="362"/>
    <n v="18.100000000000001"/>
    <n v="380.1"/>
  </r>
  <r>
    <x v="1"/>
    <n v="2"/>
    <s v="TVG-1290"/>
    <s v="1290"/>
    <x v="17"/>
    <s v="Veneto"/>
    <x v="7"/>
    <x v="11"/>
    <x v="4"/>
    <s v="5000"/>
    <s v=""/>
    <x v="11"/>
    <n v="1.8071428571428572"/>
    <s v="Giuseppe Favari"/>
    <n v="0.03"/>
    <n v="253"/>
    <n v="7.59"/>
    <n v="260.58999999999997"/>
  </r>
  <r>
    <x v="1"/>
    <n v="2"/>
    <s v="TVG-1291"/>
    <s v="1291"/>
    <x v="17"/>
    <s v="Veneto"/>
    <x v="7"/>
    <x v="11"/>
    <x v="4"/>
    <s v="5000"/>
    <s v=""/>
    <x v="11"/>
    <n v="8.5428571428571427"/>
    <s v="Michele Scotto"/>
    <n v="0.05"/>
    <n v="1196"/>
    <n v="59.800000000000004"/>
    <n v="1255.8"/>
  </r>
  <r>
    <x v="1"/>
    <n v="2"/>
    <s v="TVG-1292"/>
    <s v="1292"/>
    <x v="17"/>
    <s v="Veneto"/>
    <x v="7"/>
    <x v="11"/>
    <x v="4"/>
    <s v="5000"/>
    <s v=""/>
    <x v="11"/>
    <n v="0.6071428571428571"/>
    <s v="Marco Rossi"/>
    <n v="7.4999999999999997E-2"/>
    <n v="85"/>
    <n v="6.375"/>
    <n v="91.375"/>
  </r>
  <r>
    <x v="1"/>
    <n v="2"/>
    <s v="TVG-1293"/>
    <s v="1293"/>
    <x v="17"/>
    <s v="Veneto"/>
    <x v="7"/>
    <x v="11"/>
    <x v="4"/>
    <s v="5000"/>
    <s v=""/>
    <x v="11"/>
    <n v="139.54285714285714"/>
    <s v="Lalerio Vundini"/>
    <n v="0.05"/>
    <n v="19536"/>
    <n v="976.80000000000007"/>
    <n v="20512.8"/>
  </r>
  <r>
    <x v="1"/>
    <n v="2"/>
    <s v="TVG-1294"/>
    <s v="1294"/>
    <x v="17"/>
    <s v="Veneto"/>
    <x v="7"/>
    <x v="16"/>
    <x v="7"/>
    <s v="1000"/>
    <s v=""/>
    <x v="0"/>
    <n v="13.293333333333333"/>
    <s v="Alfonso Falconeri"/>
    <n v="0.05"/>
    <n v="1994"/>
    <n v="99.7"/>
    <n v="2093.6999999999998"/>
  </r>
  <r>
    <x v="1"/>
    <n v="2"/>
    <s v="TVG-1295"/>
    <s v="1295"/>
    <x v="17"/>
    <s v="Veneto"/>
    <x v="7"/>
    <x v="16"/>
    <x v="7"/>
    <s v="1000"/>
    <s v=""/>
    <x v="0"/>
    <n v="4.3533333333333335"/>
    <s v="Roberto Falcucci"/>
    <n v="0.08"/>
    <n v="653"/>
    <n v="52.24"/>
    <n v="705.24"/>
  </r>
  <r>
    <x v="1"/>
    <n v="2"/>
    <s v="TVG-1296"/>
    <s v="1296"/>
    <x v="17"/>
    <s v="Veneto"/>
    <x v="7"/>
    <x v="16"/>
    <x v="7"/>
    <s v="1000"/>
    <s v=""/>
    <x v="0"/>
    <n v="0.27333333333333332"/>
    <s v="Fabo Girgentini"/>
    <n v="0.03"/>
    <n v="41"/>
    <n v="1.23"/>
    <n v="42.23"/>
  </r>
  <r>
    <x v="1"/>
    <n v="2"/>
    <s v="TVG-1297"/>
    <s v="1297"/>
    <x v="17"/>
    <s v="Veneto"/>
    <x v="7"/>
    <x v="16"/>
    <x v="7"/>
    <s v="1000"/>
    <s v=""/>
    <x v="0"/>
    <n v="3.7733333333333334"/>
    <s v="Lalerio Vundini"/>
    <n v="0.05"/>
    <n v="566"/>
    <n v="28.3"/>
    <n v="594.29999999999995"/>
  </r>
  <r>
    <x v="1"/>
    <n v="2"/>
    <s v="TVG-1298"/>
    <s v="1298"/>
    <x v="17"/>
    <s v="Veneto"/>
    <x v="7"/>
    <x v="12"/>
    <x v="5"/>
    <s v="3000"/>
    <s v="Medium"/>
    <x v="12"/>
    <n v="0.4"/>
    <s v="Giulio de Primis"/>
    <n v="3.6999999999999998E-2"/>
    <n v="48"/>
    <n v="1.7759999999999998"/>
    <n v="49.775999999999996"/>
  </r>
  <r>
    <x v="1"/>
    <n v="2"/>
    <s v="TVG-1299"/>
    <s v="1299"/>
    <x v="17"/>
    <s v="Veneto"/>
    <x v="7"/>
    <x v="12"/>
    <x v="5"/>
    <s v="3000"/>
    <s v="Medium"/>
    <x v="12"/>
    <n v="26.466666666666665"/>
    <s v="Alfonso Falconeri"/>
    <n v="0.05"/>
    <n v="3176"/>
    <n v="158.80000000000001"/>
    <n v="3334.8"/>
  </r>
  <r>
    <x v="1"/>
    <n v="2"/>
    <s v="TVG-1300"/>
    <s v="1300"/>
    <x v="17"/>
    <s v="Veneto"/>
    <x v="7"/>
    <x v="12"/>
    <x v="5"/>
    <s v="3000"/>
    <s v="Medium"/>
    <x v="12"/>
    <n v="4.4833333333333334"/>
    <s v="Roberto Falcucci"/>
    <n v="0.08"/>
    <n v="538"/>
    <n v="43.04"/>
    <n v="581.04"/>
  </r>
  <r>
    <x v="1"/>
    <n v="2"/>
    <s v="TVG-1301"/>
    <s v="1301"/>
    <x v="17"/>
    <s v="Veneto"/>
    <x v="7"/>
    <x v="12"/>
    <x v="5"/>
    <s v="3000"/>
    <s v="Medium"/>
    <x v="12"/>
    <n v="0.53333333333333333"/>
    <s v="Daniela Ansani"/>
    <n v="0.05"/>
    <n v="64"/>
    <n v="3.2"/>
    <n v="67.2"/>
  </r>
  <r>
    <x v="1"/>
    <n v="2"/>
    <s v="TVG-1302"/>
    <s v="1302"/>
    <x v="17"/>
    <s v="Veneto"/>
    <x v="7"/>
    <x v="12"/>
    <x v="5"/>
    <s v="3000"/>
    <s v="Medium"/>
    <x v="12"/>
    <n v="10.841666666666667"/>
    <s v="Michele Scotto"/>
    <n v="0.05"/>
    <n v="1301"/>
    <n v="65.05"/>
    <n v="1366.05"/>
  </r>
  <r>
    <x v="1"/>
    <n v="2"/>
    <s v="TVG-1303"/>
    <s v="1303"/>
    <x v="17"/>
    <s v="Veneto"/>
    <x v="7"/>
    <x v="12"/>
    <x v="5"/>
    <s v="3000"/>
    <s v="Medium"/>
    <x v="12"/>
    <n v="1.0416666666666667"/>
    <s v="Fabo Girgentini"/>
    <n v="0.03"/>
    <n v="125"/>
    <n v="3.75"/>
    <n v="128.75"/>
  </r>
  <r>
    <x v="1"/>
    <n v="2"/>
    <s v="TVG-1304"/>
    <s v="1304"/>
    <x v="17"/>
    <s v="Veneto"/>
    <x v="7"/>
    <x v="12"/>
    <x v="5"/>
    <s v="3000"/>
    <s v="Medium"/>
    <x v="12"/>
    <n v="6.7416666666666663"/>
    <s v="Marco Rossi"/>
    <n v="7.4999999999999997E-2"/>
    <n v="809"/>
    <n v="60.674999999999997"/>
    <n v="869.67499999999995"/>
  </r>
  <r>
    <x v="1"/>
    <n v="2"/>
    <s v="TVG-1305"/>
    <s v="1305"/>
    <x v="17"/>
    <s v="Veneto"/>
    <x v="7"/>
    <x v="12"/>
    <x v="5"/>
    <s v="3000"/>
    <s v="Medium"/>
    <x v="12"/>
    <n v="3.4"/>
    <s v="Lalerio Vundini"/>
    <n v="0.05"/>
    <n v="408"/>
    <n v="20.400000000000002"/>
    <n v="428.4"/>
  </r>
  <r>
    <x v="1"/>
    <n v="2"/>
    <s v="TVG-1306"/>
    <s v="1306"/>
    <x v="17"/>
    <s v="Veneto"/>
    <x v="7"/>
    <x v="13"/>
    <x v="5"/>
    <s v="3000"/>
    <s v="Plus"/>
    <x v="2"/>
    <n v="1.7384615384615385"/>
    <s v="Alfonso Falconeri"/>
    <n v="0.05"/>
    <n v="226"/>
    <n v="11.3"/>
    <n v="237.3"/>
  </r>
  <r>
    <x v="1"/>
    <n v="2"/>
    <s v="TVG-1307"/>
    <s v="1307"/>
    <x v="17"/>
    <s v="Veneto"/>
    <x v="7"/>
    <x v="13"/>
    <x v="5"/>
    <s v="3000"/>
    <s v="Plus"/>
    <x v="2"/>
    <n v="6.9230769230769235E-2"/>
    <s v="Fabo Girgentini"/>
    <n v="0.03"/>
    <n v="9"/>
    <n v="0.27"/>
    <n v="9.27"/>
  </r>
  <r>
    <x v="1"/>
    <n v="2"/>
    <s v="TVG-1308"/>
    <s v="1308"/>
    <x v="17"/>
    <s v="Veneto"/>
    <x v="7"/>
    <x v="13"/>
    <x v="5"/>
    <s v="3000"/>
    <s v="Plus"/>
    <x v="2"/>
    <n v="7.6923076923076927E-3"/>
    <s v="Marco Rossi"/>
    <n v="7.4999999999999997E-2"/>
    <n v="1"/>
    <n v="7.4999999999999997E-2"/>
    <n v="1.075"/>
  </r>
  <r>
    <x v="1"/>
    <n v="2"/>
    <s v="TVG-1309"/>
    <s v="1309"/>
    <x v="18"/>
    <s v="NYC"/>
    <x v="6"/>
    <x v="14"/>
    <x v="6"/>
    <s v="2500"/>
    <s v="Gold"/>
    <x v="13"/>
    <n v="26.172000000000001"/>
    <s v="Marco Rossi"/>
    <n v="7.4999999999999997E-2"/>
    <n v="13086"/>
    <n v="981.44999999999993"/>
    <n v="14067.45"/>
  </r>
  <r>
    <x v="1"/>
    <n v="2"/>
    <s v="TVG-1310"/>
    <s v="1310"/>
    <x v="18"/>
    <s v="NYC"/>
    <x v="6"/>
    <x v="14"/>
    <x v="6"/>
    <s v="2500"/>
    <s v="Gold"/>
    <x v="13"/>
    <n v="5.17"/>
    <s v="Lalerio Vundini"/>
    <n v="0.05"/>
    <n v="2585"/>
    <n v="129.25"/>
    <n v="2714.25"/>
  </r>
  <r>
    <x v="1"/>
    <n v="2"/>
    <s v="TVG-1311"/>
    <s v="1311"/>
    <x v="18"/>
    <s v="NYC"/>
    <x v="6"/>
    <x v="17"/>
    <x v="7"/>
    <s v="2000"/>
    <s v="Medium"/>
    <x v="15"/>
    <n v="5.0000000000000001E-3"/>
    <s v="Lalerio Vundini"/>
    <n v="0.05"/>
    <n v="1"/>
    <n v="0.05"/>
    <n v="1.05"/>
  </r>
  <r>
    <x v="1"/>
    <n v="2"/>
    <s v="TVG-1312"/>
    <s v="1312"/>
    <x v="18"/>
    <s v="NYC"/>
    <x v="6"/>
    <x v="0"/>
    <x v="0"/>
    <s v="5000"/>
    <s v="Medium"/>
    <x v="0"/>
    <n v="15.3"/>
    <s v="Marco Rossi"/>
    <n v="7.4999999999999997E-2"/>
    <n v="2295"/>
    <n v="172.125"/>
    <n v="2467.125"/>
  </r>
  <r>
    <x v="1"/>
    <n v="2"/>
    <s v="TVG-1313"/>
    <s v="1313"/>
    <x v="18"/>
    <s v="NYC"/>
    <x v="6"/>
    <x v="0"/>
    <x v="0"/>
    <s v="5000"/>
    <s v="Medium"/>
    <x v="0"/>
    <n v="302.54666666666668"/>
    <s v="Lalerio Vundini"/>
    <n v="0.05"/>
    <n v="45382"/>
    <n v="2269.1"/>
    <n v="47651.1"/>
  </r>
  <r>
    <x v="1"/>
    <n v="2"/>
    <s v="TVG-1314"/>
    <s v="1314"/>
    <x v="18"/>
    <s v="NYC"/>
    <x v="6"/>
    <x v="3"/>
    <x v="0"/>
    <s v="3000"/>
    <s v="Plus"/>
    <x v="3"/>
    <n v="41.820689655172416"/>
    <s v="Marco Rossi"/>
    <n v="7.4999999999999997E-2"/>
    <n v="6064"/>
    <n v="454.8"/>
    <n v="6518.8"/>
  </r>
  <r>
    <x v="1"/>
    <n v="2"/>
    <s v="TVG-1315"/>
    <s v="1315"/>
    <x v="18"/>
    <s v="NYC"/>
    <x v="6"/>
    <x v="5"/>
    <x v="1"/>
    <s v="5000"/>
    <s v=""/>
    <x v="5"/>
    <n v="0.10666666666666667"/>
    <s v="Marco Rossi"/>
    <n v="7.4999999999999997E-2"/>
    <n v="8"/>
    <n v="0.6"/>
    <n v="8.6"/>
  </r>
  <r>
    <x v="1"/>
    <n v="2"/>
    <s v="TVG-1316"/>
    <s v="1316"/>
    <x v="18"/>
    <s v="NYC"/>
    <x v="6"/>
    <x v="6"/>
    <x v="2"/>
    <s v="2500"/>
    <s v="Plus"/>
    <x v="6"/>
    <n v="5.8045454545454547"/>
    <s v="Marco Rossi"/>
    <n v="7.4999999999999997E-2"/>
    <n v="1277"/>
    <n v="95.774999999999991"/>
    <n v="1372.7750000000001"/>
  </r>
  <r>
    <x v="1"/>
    <n v="2"/>
    <s v="TVG-1317"/>
    <s v="1317"/>
    <x v="18"/>
    <s v="NYC"/>
    <x v="6"/>
    <x v="7"/>
    <x v="2"/>
    <s v="2500"/>
    <s v="Medium"/>
    <x v="7"/>
    <n v="6.7476190476190476"/>
    <s v="Marco Rossi"/>
    <n v="7.4999999999999997E-2"/>
    <n v="1417"/>
    <n v="106.27499999999999"/>
    <n v="1523.2750000000001"/>
  </r>
  <r>
    <x v="1"/>
    <n v="2"/>
    <s v="TVG-1318"/>
    <s v="1318"/>
    <x v="18"/>
    <s v="NYC"/>
    <x v="6"/>
    <x v="9"/>
    <x v="2"/>
    <s v="1121"/>
    <s v="Gold"/>
    <x v="9"/>
    <n v="12.221739130434782"/>
    <s v="Lalerio Vundini"/>
    <n v="0.05"/>
    <n v="2811"/>
    <n v="140.55000000000001"/>
    <n v="2951.55"/>
  </r>
  <r>
    <x v="1"/>
    <n v="2"/>
    <s v="TVG-1319"/>
    <s v="1319"/>
    <x v="18"/>
    <s v="NYC"/>
    <x v="6"/>
    <x v="23"/>
    <x v="7"/>
    <s v="8000"/>
    <s v="Premium"/>
    <x v="19"/>
    <n v="31.341791044776119"/>
    <s v="Lalerio Vundini"/>
    <n v="0.05"/>
    <n v="20999"/>
    <n v="1049.95"/>
    <n v="22048.95"/>
  </r>
  <r>
    <x v="1"/>
    <n v="2"/>
    <s v="TVG-1320"/>
    <s v="1320"/>
    <x v="18"/>
    <s v="NYC"/>
    <x v="6"/>
    <x v="15"/>
    <x v="6"/>
    <s v="1000"/>
    <s v="Silver"/>
    <x v="14"/>
    <n v="1.9153846153846155"/>
    <s v="Lalerio Vundini"/>
    <n v="0.05"/>
    <n v="747"/>
    <n v="37.35"/>
    <n v="784.35"/>
  </r>
  <r>
    <x v="1"/>
    <n v="2"/>
    <s v="TVG-1321"/>
    <s v="1321"/>
    <x v="18"/>
    <s v="NYC"/>
    <x v="6"/>
    <x v="11"/>
    <x v="4"/>
    <s v="5000"/>
    <s v=""/>
    <x v="11"/>
    <n v="3.2428571428571429"/>
    <s v="Marco Rossi"/>
    <n v="7.4999999999999997E-2"/>
    <n v="454"/>
    <n v="34.049999999999997"/>
    <n v="488.05"/>
  </r>
  <r>
    <x v="1"/>
    <n v="2"/>
    <s v="TVG-1322"/>
    <s v="1322"/>
    <x v="18"/>
    <s v="NYC"/>
    <x v="6"/>
    <x v="11"/>
    <x v="4"/>
    <s v="5000"/>
    <s v=""/>
    <x v="11"/>
    <n v="16.471428571428572"/>
    <s v="Lalerio Vundini"/>
    <n v="0.05"/>
    <n v="2306"/>
    <n v="115.30000000000001"/>
    <n v="2421.3000000000002"/>
  </r>
  <r>
    <x v="1"/>
    <n v="2"/>
    <s v="TVG-1323"/>
    <s v="1323"/>
    <x v="18"/>
    <s v="NYC"/>
    <x v="6"/>
    <x v="12"/>
    <x v="5"/>
    <s v="3000"/>
    <s v="Medium"/>
    <x v="12"/>
    <n v="38.483333333333334"/>
    <s v="Marco Rossi"/>
    <n v="7.4999999999999997E-2"/>
    <n v="4618"/>
    <n v="346.34999999999997"/>
    <n v="4964.3500000000004"/>
  </r>
  <r>
    <x v="1"/>
    <n v="2"/>
    <s v="TVG-1324"/>
    <s v="1324"/>
    <x v="18"/>
    <s v="NYC"/>
    <x v="6"/>
    <x v="13"/>
    <x v="5"/>
    <s v="3000"/>
    <s v="Plus"/>
    <x v="2"/>
    <n v="2.9307692307692306"/>
    <s v="Marco Rossi"/>
    <n v="7.4999999999999997E-2"/>
    <n v="381"/>
    <n v="28.574999999999999"/>
    <n v="409.57499999999999"/>
  </r>
  <r>
    <x v="1"/>
    <n v="2"/>
    <s v="TVG-1325"/>
    <s v="1325"/>
    <x v="19"/>
    <s v="Lazio"/>
    <x v="4"/>
    <x v="14"/>
    <x v="6"/>
    <s v="2500"/>
    <s v="Gold"/>
    <x v="13"/>
    <n v="0.65400000000000003"/>
    <s v="Federica Meni"/>
    <n v="0.04"/>
    <n v="327"/>
    <n v="13.08"/>
    <n v="340.08"/>
  </r>
  <r>
    <x v="1"/>
    <n v="2"/>
    <s v="TVG-1326"/>
    <s v="1326"/>
    <x v="19"/>
    <s v="Lazio"/>
    <x v="4"/>
    <x v="14"/>
    <x v="6"/>
    <s v="2500"/>
    <s v="Gold"/>
    <x v="13"/>
    <n v="0.01"/>
    <s v="Matteo Landi"/>
    <n v="0.05"/>
    <n v="5"/>
    <n v="0.25"/>
    <n v="5.25"/>
  </r>
  <r>
    <x v="1"/>
    <n v="2"/>
    <s v="TVG-1327"/>
    <s v="1327"/>
    <x v="19"/>
    <s v="Lazio"/>
    <x v="4"/>
    <x v="14"/>
    <x v="6"/>
    <s v="2500"/>
    <s v="Gold"/>
    <x v="13"/>
    <n v="1.1120000000000001"/>
    <s v="Costanza Bigatti"/>
    <n v="0.1"/>
    <n v="556"/>
    <n v="55.6"/>
    <n v="611.6"/>
  </r>
  <r>
    <x v="1"/>
    <n v="2"/>
    <s v="TVG-1328"/>
    <s v="1328"/>
    <x v="19"/>
    <s v="Lazio"/>
    <x v="4"/>
    <x v="14"/>
    <x v="6"/>
    <s v="2500"/>
    <s v="Gold"/>
    <x v="13"/>
    <n v="9.4819999999999993"/>
    <s v="Marco Rossi"/>
    <n v="7.4999999999999997E-2"/>
    <n v="4741"/>
    <n v="355.57499999999999"/>
    <n v="5096.5749999999998"/>
  </r>
  <r>
    <x v="1"/>
    <n v="2"/>
    <s v="TVG-1329"/>
    <s v="1329"/>
    <x v="19"/>
    <s v="Lazio"/>
    <x v="4"/>
    <x v="14"/>
    <x v="6"/>
    <s v="2500"/>
    <s v="Gold"/>
    <x v="13"/>
    <n v="77.165999999999997"/>
    <s v="Lalerio Vundini"/>
    <n v="0.05"/>
    <n v="38583"/>
    <n v="1929.15"/>
    <n v="40512.15"/>
  </r>
  <r>
    <x v="1"/>
    <n v="2"/>
    <s v="TVG-1330"/>
    <s v="1330"/>
    <x v="19"/>
    <s v="Lazio"/>
    <x v="4"/>
    <x v="0"/>
    <x v="0"/>
    <s v="5000"/>
    <s v="Medium"/>
    <x v="0"/>
    <n v="436.17333333333335"/>
    <s v="Daniela Ansani"/>
    <n v="0.05"/>
    <n v="65426"/>
    <n v="3271.3"/>
    <n v="68697.3"/>
  </r>
  <r>
    <x v="1"/>
    <n v="2"/>
    <s v="TVG-1331"/>
    <s v="1331"/>
    <x v="19"/>
    <s v="Lazio"/>
    <x v="4"/>
    <x v="0"/>
    <x v="0"/>
    <s v="5000"/>
    <s v="Medium"/>
    <x v="0"/>
    <n v="107.94666666666667"/>
    <s v="Matteo Landi"/>
    <n v="0.05"/>
    <n v="16192"/>
    <n v="809.6"/>
    <n v="17001.599999999999"/>
  </r>
  <r>
    <x v="1"/>
    <n v="2"/>
    <s v="TVG-1332"/>
    <s v="1332"/>
    <x v="19"/>
    <s v="Lazio"/>
    <x v="4"/>
    <x v="0"/>
    <x v="0"/>
    <s v="5000"/>
    <s v="Medium"/>
    <x v="0"/>
    <n v="20.253333333333334"/>
    <s v="Marco Rossi"/>
    <n v="7.4999999999999997E-2"/>
    <n v="3038"/>
    <n v="227.85"/>
    <n v="3265.85"/>
  </r>
  <r>
    <x v="1"/>
    <n v="2"/>
    <s v="TVG-1333"/>
    <s v="1333"/>
    <x v="19"/>
    <s v="Lazio"/>
    <x v="4"/>
    <x v="0"/>
    <x v="0"/>
    <s v="5000"/>
    <s v="Medium"/>
    <x v="0"/>
    <n v="154.99333333333334"/>
    <s v="Lalerio Vundini"/>
    <n v="0.05"/>
    <n v="23249"/>
    <n v="1162.45"/>
    <n v="24411.45"/>
  </r>
  <r>
    <x v="1"/>
    <n v="2"/>
    <s v="TVG-1334"/>
    <s v="1334"/>
    <x v="19"/>
    <s v="Lazio"/>
    <x v="4"/>
    <x v="19"/>
    <x v="7"/>
    <s v="4000"/>
    <s v="Plus"/>
    <x v="16"/>
    <n v="4.4833333333333334"/>
    <s v="Costanza Bigatti"/>
    <n v="0.1"/>
    <n v="1076"/>
    <n v="107.60000000000001"/>
    <n v="1183.5999999999999"/>
  </r>
  <r>
    <x v="1"/>
    <n v="2"/>
    <s v="TVG-1335"/>
    <s v="1335"/>
    <x v="19"/>
    <s v="Lazio"/>
    <x v="4"/>
    <x v="19"/>
    <x v="7"/>
    <s v="4000"/>
    <s v="Plus"/>
    <x v="16"/>
    <n v="552.17083333333335"/>
    <s v="Marco Rossi"/>
    <n v="7.4999999999999997E-2"/>
    <n v="132521"/>
    <n v="9939.0749999999989"/>
    <n v="142460.07500000001"/>
  </r>
  <r>
    <x v="1"/>
    <n v="2"/>
    <s v="TVG-1336"/>
    <s v="1336"/>
    <x v="19"/>
    <s v="Lazio"/>
    <x v="4"/>
    <x v="19"/>
    <x v="7"/>
    <s v="4000"/>
    <s v="Plus"/>
    <x v="16"/>
    <n v="1327.3583333333333"/>
    <s v="Lalerio Vundini"/>
    <n v="0.05"/>
    <n v="318566"/>
    <n v="15928.300000000001"/>
    <n v="334494.3"/>
  </r>
  <r>
    <x v="1"/>
    <n v="2"/>
    <s v="TVG-1337"/>
    <s v="1337"/>
    <x v="19"/>
    <s v="Lazio"/>
    <x v="4"/>
    <x v="1"/>
    <x v="0"/>
    <s v="5000"/>
    <s v="Plus"/>
    <x v="1"/>
    <n v="7.8571428571428568"/>
    <s v="Costanza Bigatti"/>
    <n v="0.1"/>
    <n v="1375"/>
    <n v="137.5"/>
    <n v="1512.5"/>
  </r>
  <r>
    <x v="1"/>
    <n v="2"/>
    <s v="TVG-1338"/>
    <s v="1338"/>
    <x v="19"/>
    <s v="Lazio"/>
    <x v="4"/>
    <x v="1"/>
    <x v="0"/>
    <s v="5000"/>
    <s v="Plus"/>
    <x v="1"/>
    <n v="43.811428571428571"/>
    <s v="Lalerio Vundini"/>
    <n v="0.05"/>
    <n v="7667"/>
    <n v="383.35"/>
    <n v="8050.35"/>
  </r>
  <r>
    <x v="1"/>
    <n v="2"/>
    <s v="TVG-1339"/>
    <s v="1339"/>
    <x v="19"/>
    <s v="Lazio"/>
    <x v="4"/>
    <x v="3"/>
    <x v="0"/>
    <s v="3000"/>
    <s v="Plus"/>
    <x v="3"/>
    <n v="1.103448275862069"/>
    <s v="Roberto Falcucci"/>
    <n v="0.08"/>
    <n v="160"/>
    <n v="12.8"/>
    <n v="172.8"/>
  </r>
  <r>
    <x v="1"/>
    <n v="2"/>
    <s v="TVG-1340"/>
    <s v="1340"/>
    <x v="19"/>
    <s v="Lazio"/>
    <x v="4"/>
    <x v="3"/>
    <x v="0"/>
    <s v="3000"/>
    <s v="Plus"/>
    <x v="3"/>
    <n v="42.92413793103448"/>
    <s v="Costanza Bigatti"/>
    <n v="0.1"/>
    <n v="6224"/>
    <n v="622.40000000000009"/>
    <n v="6846.4"/>
  </r>
  <r>
    <x v="1"/>
    <n v="2"/>
    <s v="TVG-1341"/>
    <s v="1341"/>
    <x v="19"/>
    <s v="Lazio"/>
    <x v="4"/>
    <x v="3"/>
    <x v="0"/>
    <s v="3000"/>
    <s v="Plus"/>
    <x v="3"/>
    <n v="103.82758620689656"/>
    <s v="Marco Rossi"/>
    <n v="7.4999999999999997E-2"/>
    <n v="15055"/>
    <n v="1129.125"/>
    <n v="16184.125"/>
  </r>
  <r>
    <x v="1"/>
    <n v="2"/>
    <s v="TVG-1342"/>
    <s v="1342"/>
    <x v="19"/>
    <s v="Lazio"/>
    <x v="4"/>
    <x v="3"/>
    <x v="0"/>
    <s v="3000"/>
    <s v="Plus"/>
    <x v="3"/>
    <n v="350.04827586206898"/>
    <s v="Lalerio Vundini"/>
    <n v="0.05"/>
    <n v="50757"/>
    <n v="2537.8500000000004"/>
    <n v="53294.85"/>
  </r>
  <r>
    <x v="1"/>
    <n v="2"/>
    <s v="TVG-1343"/>
    <s v="1343"/>
    <x v="19"/>
    <s v="Lazio"/>
    <x v="4"/>
    <x v="6"/>
    <x v="2"/>
    <s v="2500"/>
    <s v="Plus"/>
    <x v="6"/>
    <n v="1.5681818181818181"/>
    <s v="Roberto Falcucci"/>
    <n v="0.08"/>
    <n v="345"/>
    <n v="27.6"/>
    <n v="372.6"/>
  </r>
  <r>
    <x v="1"/>
    <n v="2"/>
    <s v="TVG-1344"/>
    <s v="1344"/>
    <x v="19"/>
    <s v="Lazio"/>
    <x v="4"/>
    <x v="6"/>
    <x v="2"/>
    <s v="2500"/>
    <s v="Plus"/>
    <x v="6"/>
    <n v="0.59545454545454546"/>
    <s v="Matteo Landi"/>
    <n v="0.05"/>
    <n v="131"/>
    <n v="6.5500000000000007"/>
    <n v="137.55000000000001"/>
  </r>
  <r>
    <x v="1"/>
    <n v="2"/>
    <s v="TVG-1345"/>
    <s v="1345"/>
    <x v="19"/>
    <s v="Lazio"/>
    <x v="4"/>
    <x v="6"/>
    <x v="2"/>
    <s v="2500"/>
    <s v="Plus"/>
    <x v="6"/>
    <n v="2.1090909090909089"/>
    <s v="Marco Rossi"/>
    <n v="7.4999999999999997E-2"/>
    <n v="464"/>
    <n v="34.799999999999997"/>
    <n v="498.8"/>
  </r>
  <r>
    <x v="1"/>
    <n v="2"/>
    <s v="TVG-1346"/>
    <s v="1346"/>
    <x v="19"/>
    <s v="Lazio"/>
    <x v="4"/>
    <x v="6"/>
    <x v="2"/>
    <s v="2500"/>
    <s v="Plus"/>
    <x v="6"/>
    <n v="1.2272727272727273"/>
    <s v="Lalerio Vundini"/>
    <n v="0.05"/>
    <n v="270"/>
    <n v="13.5"/>
    <n v="283.5"/>
  </r>
  <r>
    <x v="1"/>
    <n v="2"/>
    <s v="TVG-1347"/>
    <s v="1347"/>
    <x v="19"/>
    <s v="Lazio"/>
    <x v="4"/>
    <x v="22"/>
    <x v="7"/>
    <s v="7000"/>
    <s v="Premium"/>
    <x v="13"/>
    <n v="8.2159999999999993"/>
    <s v="Marco Rossi"/>
    <n v="7.4999999999999997E-2"/>
    <n v="4108"/>
    <n v="308.09999999999997"/>
    <n v="4416.1000000000004"/>
  </r>
  <r>
    <x v="1"/>
    <n v="2"/>
    <s v="TVG-1348"/>
    <s v="1348"/>
    <x v="19"/>
    <s v="Lazio"/>
    <x v="4"/>
    <x v="23"/>
    <x v="7"/>
    <s v="8000"/>
    <s v="Premium"/>
    <x v="19"/>
    <n v="73.397014925373128"/>
    <s v="Lalerio Vundini"/>
    <n v="0.05"/>
    <n v="49176"/>
    <n v="2458.8000000000002"/>
    <n v="51634.8"/>
  </r>
  <r>
    <x v="1"/>
    <n v="2"/>
    <s v="TVG-1349"/>
    <s v="1349"/>
    <x v="19"/>
    <s v="Lazio"/>
    <x v="4"/>
    <x v="10"/>
    <x v="3"/>
    <s v="7500"/>
    <s v="Premium"/>
    <x v="10"/>
    <n v="2.0388888888888888"/>
    <s v="Marco Rossi"/>
    <n v="7.4999999999999997E-2"/>
    <n v="367"/>
    <n v="27.524999999999999"/>
    <n v="394.52499999999998"/>
  </r>
  <r>
    <x v="1"/>
    <n v="2"/>
    <s v="TVG-1350"/>
    <s v="1350"/>
    <x v="19"/>
    <s v="Lazio"/>
    <x v="4"/>
    <x v="10"/>
    <x v="3"/>
    <s v="7500"/>
    <s v="Premium"/>
    <x v="10"/>
    <n v="4.5222222222222221"/>
    <s v="Lalerio Vundini"/>
    <n v="0.05"/>
    <n v="814"/>
    <n v="40.700000000000003"/>
    <n v="854.7"/>
  </r>
  <r>
    <x v="1"/>
    <n v="2"/>
    <s v="TVG-1351"/>
    <s v="1351"/>
    <x v="19"/>
    <s v="Lazio"/>
    <x v="4"/>
    <x v="15"/>
    <x v="6"/>
    <s v="1000"/>
    <s v="Silver"/>
    <x v="14"/>
    <n v="14.587179487179487"/>
    <s v="Lalerio Vundini"/>
    <n v="0.05"/>
    <n v="5689"/>
    <n v="284.45"/>
    <n v="5973.45"/>
  </r>
  <r>
    <x v="1"/>
    <n v="2"/>
    <s v="TVG-1352"/>
    <s v="1352"/>
    <x v="19"/>
    <s v="Lazio"/>
    <x v="4"/>
    <x v="11"/>
    <x v="4"/>
    <s v="5000"/>
    <s v=""/>
    <x v="11"/>
    <n v="0.6428571428571429"/>
    <s v="Federica Meni"/>
    <n v="0.04"/>
    <n v="90"/>
    <n v="3.6"/>
    <n v="93.6"/>
  </r>
  <r>
    <x v="1"/>
    <n v="2"/>
    <s v="TVG-1353"/>
    <s v="1353"/>
    <x v="19"/>
    <s v="Lazio"/>
    <x v="4"/>
    <x v="11"/>
    <x v="4"/>
    <s v="5000"/>
    <s v=""/>
    <x v="11"/>
    <n v="7.1428571428571426E-3"/>
    <s v="Roberto Falcucci"/>
    <n v="0.08"/>
    <n v="1"/>
    <n v="0.08"/>
    <n v="1.08"/>
  </r>
  <r>
    <x v="1"/>
    <n v="2"/>
    <s v="TVG-1354"/>
    <s v="1354"/>
    <x v="19"/>
    <s v="Lazio"/>
    <x v="4"/>
    <x v="11"/>
    <x v="4"/>
    <s v="5000"/>
    <s v=""/>
    <x v="11"/>
    <n v="2.6071428571428572"/>
    <s v="Matteo Landi"/>
    <n v="0.05"/>
    <n v="365"/>
    <n v="18.25"/>
    <n v="383.25"/>
  </r>
  <r>
    <x v="1"/>
    <n v="2"/>
    <s v="TVG-1355"/>
    <s v="1355"/>
    <x v="19"/>
    <s v="Lazio"/>
    <x v="4"/>
    <x v="11"/>
    <x v="4"/>
    <s v="5000"/>
    <s v=""/>
    <x v="11"/>
    <n v="12.042857142857143"/>
    <s v="Costanza Bigatti"/>
    <n v="0.1"/>
    <n v="1686"/>
    <n v="168.60000000000002"/>
    <n v="1854.6"/>
  </r>
  <r>
    <x v="1"/>
    <n v="2"/>
    <s v="TVG-1356"/>
    <s v="1356"/>
    <x v="19"/>
    <s v="Lazio"/>
    <x v="4"/>
    <x v="11"/>
    <x v="4"/>
    <s v="5000"/>
    <s v=""/>
    <x v="11"/>
    <n v="77.757142857142853"/>
    <s v="Marco Rossi"/>
    <n v="7.4999999999999997E-2"/>
    <n v="10886"/>
    <n v="816.44999999999993"/>
    <n v="11702.45"/>
  </r>
  <r>
    <x v="1"/>
    <n v="2"/>
    <s v="TVG-1357"/>
    <s v="1357"/>
    <x v="19"/>
    <s v="Lazio"/>
    <x v="4"/>
    <x v="11"/>
    <x v="4"/>
    <s v="5000"/>
    <s v=""/>
    <x v="11"/>
    <n v="267.42142857142858"/>
    <s v="Lalerio Vundini"/>
    <n v="0.05"/>
    <n v="37439"/>
    <n v="1871.95"/>
    <n v="39310.949999999997"/>
  </r>
  <r>
    <x v="1"/>
    <n v="2"/>
    <s v="TVG-1358"/>
    <s v="1358"/>
    <x v="19"/>
    <s v="Lazio"/>
    <x v="4"/>
    <x v="16"/>
    <x v="7"/>
    <s v="1000"/>
    <s v=""/>
    <x v="0"/>
    <n v="1.0333333333333334"/>
    <s v="Costanza Bigatti"/>
    <n v="0.1"/>
    <n v="155"/>
    <n v="15.5"/>
    <n v="170.5"/>
  </r>
  <r>
    <x v="1"/>
    <n v="2"/>
    <s v="TVG-1359"/>
    <s v="1359"/>
    <x v="19"/>
    <s v="Lazio"/>
    <x v="4"/>
    <x v="16"/>
    <x v="7"/>
    <s v="1000"/>
    <s v=""/>
    <x v="0"/>
    <n v="0.32666666666666666"/>
    <s v="Marco Rossi"/>
    <n v="7.4999999999999997E-2"/>
    <n v="49"/>
    <n v="3.6749999999999998"/>
    <n v="52.674999999999997"/>
  </r>
  <r>
    <x v="1"/>
    <n v="2"/>
    <s v="TVG-1360"/>
    <s v="1360"/>
    <x v="19"/>
    <s v="Lazio"/>
    <x v="4"/>
    <x v="16"/>
    <x v="7"/>
    <s v="1000"/>
    <s v=""/>
    <x v="0"/>
    <n v="3.08"/>
    <s v="Lalerio Vundini"/>
    <n v="0.05"/>
    <n v="462"/>
    <n v="23.1"/>
    <n v="485.1"/>
  </r>
  <r>
    <x v="1"/>
    <n v="2"/>
    <s v="TVG-1361"/>
    <s v="1361"/>
    <x v="19"/>
    <s v="Lazio"/>
    <x v="4"/>
    <x v="12"/>
    <x v="5"/>
    <s v="3000"/>
    <s v="Medium"/>
    <x v="12"/>
    <n v="3.2833333333333332"/>
    <s v="Costanza Bigatti"/>
    <n v="0.1"/>
    <n v="394"/>
    <n v="39.400000000000006"/>
    <n v="433.4"/>
  </r>
  <r>
    <x v="1"/>
    <n v="2"/>
    <s v="TVG-1362"/>
    <s v="1362"/>
    <x v="19"/>
    <s v="Lazio"/>
    <x v="4"/>
    <x v="12"/>
    <x v="5"/>
    <s v="3000"/>
    <s v="Medium"/>
    <x v="12"/>
    <n v="12.183333333333334"/>
    <s v="Marco Rossi"/>
    <n v="7.4999999999999997E-2"/>
    <n v="1462"/>
    <n v="109.64999999999999"/>
    <n v="1571.65"/>
  </r>
  <r>
    <x v="1"/>
    <n v="2"/>
    <s v="TVG-1363"/>
    <s v="1363"/>
    <x v="19"/>
    <s v="Lazio"/>
    <x v="4"/>
    <x v="13"/>
    <x v="5"/>
    <s v="3000"/>
    <s v="Plus"/>
    <x v="2"/>
    <n v="10.069230769230769"/>
    <s v="Costanza Bigatti"/>
    <n v="0.1"/>
    <n v="1309"/>
    <n v="130.9"/>
    <n v="1439.9"/>
  </r>
  <r>
    <x v="1"/>
    <n v="2"/>
    <s v="TVG-1364"/>
    <s v="1364"/>
    <x v="19"/>
    <s v="Lazio"/>
    <x v="4"/>
    <x v="13"/>
    <x v="5"/>
    <s v="3000"/>
    <s v="Plus"/>
    <x v="2"/>
    <n v="2.3230769230769233"/>
    <s v="Marco Rossi"/>
    <n v="7.4999999999999997E-2"/>
    <n v="302"/>
    <n v="22.65"/>
    <n v="324.64999999999998"/>
  </r>
  <r>
    <x v="1"/>
    <n v="2"/>
    <s v="TVG-1365"/>
    <s v="1365"/>
    <x v="36"/>
    <s v="Piemonte"/>
    <x v="9"/>
    <x v="11"/>
    <x v="4"/>
    <s v="5000"/>
    <s v=""/>
    <x v="11"/>
    <n v="0.37142857142857144"/>
    <s v="Lalerio Vundini"/>
    <n v="0.05"/>
    <n v="52"/>
    <n v="2.6"/>
    <n v="54.6"/>
  </r>
  <r>
    <x v="1"/>
    <n v="2"/>
    <s v="TVG-1366"/>
    <s v="1366"/>
    <x v="20"/>
    <s v="Lazio"/>
    <x v="4"/>
    <x v="18"/>
    <x v="7"/>
    <s v="3000"/>
    <s v="Medium"/>
    <x v="6"/>
    <n v="1272.0181818181818"/>
    <s v="Lalerio Vundini"/>
    <n v="0.05"/>
    <n v="279844"/>
    <n v="13992.2"/>
    <n v="293836.2"/>
  </r>
  <r>
    <x v="1"/>
    <n v="2"/>
    <s v="TVG-1367"/>
    <s v="1367"/>
    <x v="20"/>
    <s v="Lazio"/>
    <x v="4"/>
    <x v="21"/>
    <x v="7"/>
    <s v="6000"/>
    <s v="Gold"/>
    <x v="18"/>
    <n v="0.14666666666666667"/>
    <s v="Marco Rossi"/>
    <n v="7.4999999999999997E-2"/>
    <n v="66"/>
    <n v="4.95"/>
    <n v="70.95"/>
  </r>
  <r>
    <x v="1"/>
    <n v="2"/>
    <s v="TVG-1368"/>
    <s v="1368"/>
    <x v="20"/>
    <s v="Lazio"/>
    <x v="4"/>
    <x v="21"/>
    <x v="7"/>
    <s v="6000"/>
    <s v="Gold"/>
    <x v="18"/>
    <n v="12.393333333333333"/>
    <s v="Lalerio Vundini"/>
    <n v="0.05"/>
    <n v="5577"/>
    <n v="278.85000000000002"/>
    <n v="5855.85"/>
  </r>
  <r>
    <x v="1"/>
    <n v="2"/>
    <s v="TVG-1369"/>
    <s v="1369"/>
    <x v="20"/>
    <s v="Lazio"/>
    <x v="4"/>
    <x v="14"/>
    <x v="6"/>
    <s v="2500"/>
    <s v="Gold"/>
    <x v="13"/>
    <n v="102.78400000000001"/>
    <s v="Lalerio Vundini"/>
    <n v="0.05"/>
    <n v="51392"/>
    <n v="2569.6000000000004"/>
    <n v="53961.599999999999"/>
  </r>
  <r>
    <x v="1"/>
    <n v="2"/>
    <s v="TVG-1370"/>
    <s v="1370"/>
    <x v="20"/>
    <s v="Lazio"/>
    <x v="4"/>
    <x v="17"/>
    <x v="7"/>
    <s v="2000"/>
    <s v="Medium"/>
    <x v="15"/>
    <n v="0.95"/>
    <s v="Lalerio Vundini"/>
    <n v="0.05"/>
    <n v="190"/>
    <n v="9.5"/>
    <n v="199.5"/>
  </r>
  <r>
    <x v="1"/>
    <n v="2"/>
    <s v="TVG-1371"/>
    <s v="1371"/>
    <x v="20"/>
    <s v="Lazio"/>
    <x v="4"/>
    <x v="0"/>
    <x v="0"/>
    <s v="5000"/>
    <s v="Medium"/>
    <x v="0"/>
    <n v="1.02"/>
    <s v="Giuseppe Favari"/>
    <n v="0.03"/>
    <n v="153"/>
    <n v="4.59"/>
    <n v="157.59"/>
  </r>
  <r>
    <x v="1"/>
    <n v="2"/>
    <s v="TVG-1372"/>
    <s v="1372"/>
    <x v="20"/>
    <s v="Lazio"/>
    <x v="4"/>
    <x v="0"/>
    <x v="0"/>
    <s v="5000"/>
    <s v="Medium"/>
    <x v="0"/>
    <n v="4.7866666666666671"/>
    <s v="Marco Rossi"/>
    <n v="7.4999999999999997E-2"/>
    <n v="718"/>
    <n v="53.85"/>
    <n v="771.85"/>
  </r>
  <r>
    <x v="1"/>
    <n v="2"/>
    <s v="TVG-1373"/>
    <s v="1373"/>
    <x v="20"/>
    <s v="Lazio"/>
    <x v="4"/>
    <x v="0"/>
    <x v="0"/>
    <s v="5000"/>
    <s v="Medium"/>
    <x v="0"/>
    <n v="4133.0266666666666"/>
    <s v="Lalerio Vundini"/>
    <n v="0.05"/>
    <n v="619954"/>
    <n v="30997.7"/>
    <n v="650951.69999999995"/>
  </r>
  <r>
    <x v="1"/>
    <n v="2"/>
    <s v="TVG-1374"/>
    <s v="1374"/>
    <x v="20"/>
    <s v="Lazio"/>
    <x v="4"/>
    <x v="19"/>
    <x v="7"/>
    <s v="4000"/>
    <s v="Plus"/>
    <x v="16"/>
    <n v="0.21666666666666667"/>
    <s v="Marco Rossi"/>
    <n v="7.4999999999999997E-2"/>
    <n v="52"/>
    <n v="3.9"/>
    <n v="55.9"/>
  </r>
  <r>
    <x v="1"/>
    <n v="2"/>
    <s v="TVG-1375"/>
    <s v="1375"/>
    <x v="20"/>
    <s v="Lazio"/>
    <x v="4"/>
    <x v="19"/>
    <x v="7"/>
    <s v="4000"/>
    <s v="Plus"/>
    <x v="16"/>
    <n v="37.445833333333333"/>
    <s v="Lalerio Vundini"/>
    <n v="0.05"/>
    <n v="8987"/>
    <n v="449.35"/>
    <n v="9436.35"/>
  </r>
  <r>
    <x v="1"/>
    <n v="2"/>
    <s v="TVG-1376"/>
    <s v="1376"/>
    <x v="20"/>
    <s v="Lazio"/>
    <x v="4"/>
    <x v="1"/>
    <x v="0"/>
    <s v="5000"/>
    <s v="Plus"/>
    <x v="1"/>
    <n v="35.21142857142857"/>
    <s v="Giuseppe Favari"/>
    <n v="0.03"/>
    <n v="6162"/>
    <n v="184.85999999999999"/>
    <n v="6346.86"/>
  </r>
  <r>
    <x v="1"/>
    <n v="2"/>
    <s v="TVG-1377"/>
    <s v="1377"/>
    <x v="20"/>
    <s v="Lazio"/>
    <x v="4"/>
    <x v="1"/>
    <x v="0"/>
    <s v="5000"/>
    <s v="Plus"/>
    <x v="1"/>
    <n v="13.982857142857142"/>
    <s v="Lalerio Vundini"/>
    <n v="0.05"/>
    <n v="2447"/>
    <n v="122.35000000000001"/>
    <n v="2569.35"/>
  </r>
  <r>
    <x v="1"/>
    <n v="2"/>
    <s v="TVG-1378"/>
    <s v="1378"/>
    <x v="20"/>
    <s v="Lazio"/>
    <x v="4"/>
    <x v="2"/>
    <x v="0"/>
    <s v="2500"/>
    <s v="Plus"/>
    <x v="2"/>
    <n v="15.107692307692307"/>
    <s v="Marco Rossi"/>
    <n v="7.4999999999999997E-2"/>
    <n v="1964"/>
    <n v="147.29999999999998"/>
    <n v="2111.3000000000002"/>
  </r>
  <r>
    <x v="1"/>
    <n v="2"/>
    <s v="TVG-1379"/>
    <s v="1379"/>
    <x v="20"/>
    <s v="Lazio"/>
    <x v="4"/>
    <x v="3"/>
    <x v="0"/>
    <s v="3000"/>
    <s v="Plus"/>
    <x v="3"/>
    <n v="51.786206896551725"/>
    <s v="Alfonso Falconeri"/>
    <n v="0.05"/>
    <n v="7509"/>
    <n v="375.45000000000005"/>
    <n v="7884.45"/>
  </r>
  <r>
    <x v="1"/>
    <n v="2"/>
    <s v="TVG-1380"/>
    <s v="1380"/>
    <x v="20"/>
    <s v="Lazio"/>
    <x v="4"/>
    <x v="3"/>
    <x v="0"/>
    <s v="3000"/>
    <s v="Plus"/>
    <x v="3"/>
    <n v="43.441379310344828"/>
    <s v="Marco Rossi"/>
    <n v="7.4999999999999997E-2"/>
    <n v="6299"/>
    <n v="472.42499999999995"/>
    <n v="6771.4250000000002"/>
  </r>
  <r>
    <x v="1"/>
    <n v="2"/>
    <s v="TVG-1381"/>
    <s v="1381"/>
    <x v="20"/>
    <s v="Lazio"/>
    <x v="4"/>
    <x v="3"/>
    <x v="0"/>
    <s v="3000"/>
    <s v="Plus"/>
    <x v="3"/>
    <n v="268.02068965517242"/>
    <s v="Lalerio Vundini"/>
    <n v="0.05"/>
    <n v="38863"/>
    <n v="1943.15"/>
    <n v="40806.15"/>
  </r>
  <r>
    <x v="1"/>
    <n v="2"/>
    <s v="TVG-1382"/>
    <s v="1382"/>
    <x v="20"/>
    <s v="Lazio"/>
    <x v="4"/>
    <x v="6"/>
    <x v="2"/>
    <s v="2500"/>
    <s v="Plus"/>
    <x v="6"/>
    <n v="0.91818181818181821"/>
    <s v="Marco Rossi"/>
    <n v="7.4999999999999997E-2"/>
    <n v="202"/>
    <n v="15.149999999999999"/>
    <n v="217.15"/>
  </r>
  <r>
    <x v="1"/>
    <n v="2"/>
    <s v="TVG-1383"/>
    <s v="1383"/>
    <x v="20"/>
    <s v="Lazio"/>
    <x v="4"/>
    <x v="6"/>
    <x v="2"/>
    <s v="2500"/>
    <s v="Plus"/>
    <x v="6"/>
    <n v="3.1409090909090911"/>
    <s v="Lalerio Vundini"/>
    <n v="0.05"/>
    <n v="691"/>
    <n v="34.550000000000004"/>
    <n v="725.55"/>
  </r>
  <r>
    <x v="1"/>
    <n v="2"/>
    <s v="TVG-1384"/>
    <s v="1384"/>
    <x v="20"/>
    <s v="Lazio"/>
    <x v="4"/>
    <x v="7"/>
    <x v="2"/>
    <s v="2500"/>
    <s v="Medium"/>
    <x v="7"/>
    <n v="1.8142857142857143"/>
    <s v="Marco Rossi"/>
    <n v="7.4999999999999997E-2"/>
    <n v="381"/>
    <n v="28.574999999999999"/>
    <n v="409.57499999999999"/>
  </r>
  <r>
    <x v="1"/>
    <n v="2"/>
    <s v="TVG-1385"/>
    <s v="1385"/>
    <x v="20"/>
    <s v="Lazio"/>
    <x v="4"/>
    <x v="7"/>
    <x v="2"/>
    <s v="2500"/>
    <s v="Medium"/>
    <x v="7"/>
    <n v="101.26190476190476"/>
    <s v="Lalerio Vundini"/>
    <n v="0.05"/>
    <n v="21265"/>
    <n v="1063.25"/>
    <n v="22328.25"/>
  </r>
  <r>
    <x v="1"/>
    <n v="2"/>
    <s v="TVG-1386"/>
    <s v="1386"/>
    <x v="20"/>
    <s v="Lazio"/>
    <x v="4"/>
    <x v="9"/>
    <x v="2"/>
    <s v="1121"/>
    <s v="Gold"/>
    <x v="9"/>
    <n v="72.704347826086959"/>
    <s v="Lalerio Vundini"/>
    <n v="0.05"/>
    <n v="16722"/>
    <n v="836.1"/>
    <n v="17558.099999999999"/>
  </r>
  <r>
    <x v="1"/>
    <n v="2"/>
    <s v="TVG-1387"/>
    <s v="1387"/>
    <x v="20"/>
    <s v="Lazio"/>
    <x v="4"/>
    <x v="23"/>
    <x v="7"/>
    <s v="8000"/>
    <s v="Premium"/>
    <x v="19"/>
    <n v="0.68507462686567167"/>
    <s v="Giuseppe Favari"/>
    <n v="0.03"/>
    <n v="459"/>
    <n v="13.77"/>
    <n v="472.77"/>
  </r>
  <r>
    <x v="1"/>
    <n v="2"/>
    <s v="TVG-1388"/>
    <s v="1388"/>
    <x v="20"/>
    <s v="Lazio"/>
    <x v="4"/>
    <x v="23"/>
    <x v="7"/>
    <s v="8000"/>
    <s v="Premium"/>
    <x v="19"/>
    <n v="1035.6029850746268"/>
    <s v="Lalerio Vundini"/>
    <n v="0.05"/>
    <n v="693854"/>
    <n v="34692.700000000004"/>
    <n v="728546.7"/>
  </r>
  <r>
    <x v="1"/>
    <n v="2"/>
    <s v="TVG-1389"/>
    <s v="1389"/>
    <x v="20"/>
    <s v="Lazio"/>
    <x v="4"/>
    <x v="10"/>
    <x v="3"/>
    <s v="7500"/>
    <s v="Premium"/>
    <x v="10"/>
    <n v="3.888888888888889E-2"/>
    <s v="Marco Rossi"/>
    <n v="7.4999999999999997E-2"/>
    <n v="7"/>
    <n v="0.52500000000000002"/>
    <n v="7.5250000000000004"/>
  </r>
  <r>
    <x v="1"/>
    <n v="2"/>
    <s v="TVG-1390"/>
    <s v="1390"/>
    <x v="20"/>
    <s v="Lazio"/>
    <x v="4"/>
    <x v="10"/>
    <x v="3"/>
    <s v="7500"/>
    <s v="Premium"/>
    <x v="10"/>
    <n v="1.9555555555555555"/>
    <s v="Lalerio Vundini"/>
    <n v="0.05"/>
    <n v="352"/>
    <n v="17.600000000000001"/>
    <n v="369.6"/>
  </r>
  <r>
    <x v="1"/>
    <n v="2"/>
    <s v="TVG-1391"/>
    <s v="1391"/>
    <x v="20"/>
    <s v="Lazio"/>
    <x v="4"/>
    <x v="15"/>
    <x v="6"/>
    <s v="1000"/>
    <s v="Silver"/>
    <x v="14"/>
    <n v="3.0051282051282051"/>
    <s v="Lalerio Vundini"/>
    <n v="0.05"/>
    <n v="1172"/>
    <n v="58.6"/>
    <n v="1230.5999999999999"/>
  </r>
  <r>
    <x v="1"/>
    <n v="2"/>
    <s v="TVG-1392"/>
    <s v="1392"/>
    <x v="20"/>
    <s v="Lazio"/>
    <x v="4"/>
    <x v="11"/>
    <x v="4"/>
    <s v="5000"/>
    <s v=""/>
    <x v="11"/>
    <n v="7.857142857142857E-2"/>
    <s v="Giulio de Primis"/>
    <n v="3.6999999999999998E-2"/>
    <n v="11"/>
    <n v="0.40699999999999997"/>
    <n v="11.407"/>
  </r>
  <r>
    <x v="1"/>
    <n v="2"/>
    <s v="TVG-1393"/>
    <s v="1393"/>
    <x v="20"/>
    <s v="Lazio"/>
    <x v="4"/>
    <x v="11"/>
    <x v="4"/>
    <s v="5000"/>
    <s v=""/>
    <x v="11"/>
    <n v="16.171428571428571"/>
    <s v="Marco Rossi"/>
    <n v="7.4999999999999997E-2"/>
    <n v="2264"/>
    <n v="169.79999999999998"/>
    <n v="2433.8000000000002"/>
  </r>
  <r>
    <x v="1"/>
    <n v="2"/>
    <s v="TVG-1394"/>
    <s v="1394"/>
    <x v="20"/>
    <s v="Lazio"/>
    <x v="4"/>
    <x v="11"/>
    <x v="4"/>
    <s v="5000"/>
    <s v=""/>
    <x v="11"/>
    <n v="647.54999999999995"/>
    <s v="Lalerio Vundini"/>
    <n v="0.05"/>
    <n v="90657"/>
    <n v="4532.8500000000004"/>
    <n v="95189.85"/>
  </r>
  <r>
    <x v="1"/>
    <n v="2"/>
    <s v="TVG-1395"/>
    <s v="1395"/>
    <x v="20"/>
    <s v="Lazio"/>
    <x v="4"/>
    <x v="16"/>
    <x v="7"/>
    <s v="1000"/>
    <s v=""/>
    <x v="0"/>
    <n v="0.98"/>
    <s v="Marco Rossi"/>
    <n v="7.4999999999999997E-2"/>
    <n v="147"/>
    <n v="11.025"/>
    <n v="158.02500000000001"/>
  </r>
  <r>
    <x v="1"/>
    <n v="2"/>
    <s v="TVG-1396"/>
    <s v="1396"/>
    <x v="20"/>
    <s v="Lazio"/>
    <x v="4"/>
    <x v="16"/>
    <x v="7"/>
    <s v="1000"/>
    <s v=""/>
    <x v="0"/>
    <n v="0.12"/>
    <s v="Lalerio Vundini"/>
    <n v="0.05"/>
    <n v="18"/>
    <n v="0.9"/>
    <n v="18.899999999999999"/>
  </r>
  <r>
    <x v="1"/>
    <n v="2"/>
    <s v="TVG-1397"/>
    <s v="1397"/>
    <x v="20"/>
    <s v="Lazio"/>
    <x v="4"/>
    <x v="12"/>
    <x v="5"/>
    <s v="3000"/>
    <s v="Medium"/>
    <x v="12"/>
    <n v="16.8"/>
    <s v="Marco Rossi"/>
    <n v="7.4999999999999997E-2"/>
    <n v="2016"/>
    <n v="151.19999999999999"/>
    <n v="2167.1999999999998"/>
  </r>
  <r>
    <x v="1"/>
    <n v="2"/>
    <s v="TVG-1398"/>
    <s v="1398"/>
    <x v="20"/>
    <s v="Lazio"/>
    <x v="4"/>
    <x v="12"/>
    <x v="5"/>
    <s v="3000"/>
    <s v="Medium"/>
    <x v="12"/>
    <n v="4.75"/>
    <s v="Lalerio Vundini"/>
    <n v="0.05"/>
    <n v="570"/>
    <n v="28.5"/>
    <n v="598.5"/>
  </r>
  <r>
    <x v="1"/>
    <n v="2"/>
    <s v="TVG-1399"/>
    <s v="1399"/>
    <x v="20"/>
    <s v="Lazio"/>
    <x v="4"/>
    <x v="13"/>
    <x v="5"/>
    <s v="3000"/>
    <s v="Plus"/>
    <x v="2"/>
    <n v="7.6923076923076927E-3"/>
    <s v="Marco Rossi"/>
    <n v="7.4999999999999997E-2"/>
    <n v="1"/>
    <n v="7.4999999999999997E-2"/>
    <n v="1.075"/>
  </r>
  <r>
    <x v="1"/>
    <n v="2"/>
    <s v="TVG-1400"/>
    <s v="1400"/>
    <x v="21"/>
    <s v="Lazio"/>
    <x v="2"/>
    <x v="18"/>
    <x v="7"/>
    <s v="3000"/>
    <s v="Medium"/>
    <x v="6"/>
    <n v="26.968181818181819"/>
    <s v="Lalerio Vundini"/>
    <n v="0.05"/>
    <n v="5933"/>
    <n v="296.65000000000003"/>
    <n v="6229.65"/>
  </r>
  <r>
    <x v="1"/>
    <n v="2"/>
    <s v="TVG-1401"/>
    <s v="1401"/>
    <x v="21"/>
    <s v="Lazio"/>
    <x v="2"/>
    <x v="14"/>
    <x v="6"/>
    <s v="2500"/>
    <s v="Gold"/>
    <x v="13"/>
    <n v="2.1579999999999999"/>
    <s v="Lalerio Vundini"/>
    <n v="0.05"/>
    <n v="1079"/>
    <n v="53.95"/>
    <n v="1132.95"/>
  </r>
  <r>
    <x v="1"/>
    <n v="2"/>
    <s v="TVG-1402"/>
    <s v="1402"/>
    <x v="21"/>
    <s v="Lazio"/>
    <x v="2"/>
    <x v="17"/>
    <x v="7"/>
    <s v="2000"/>
    <s v="Medium"/>
    <x v="15"/>
    <n v="0.37"/>
    <s v="Lalerio Vundini"/>
    <n v="0.05"/>
    <n v="74"/>
    <n v="3.7"/>
    <n v="77.7"/>
  </r>
  <r>
    <x v="1"/>
    <n v="2"/>
    <s v="TVG-1403"/>
    <s v="1403"/>
    <x v="21"/>
    <s v="Lazio"/>
    <x v="2"/>
    <x v="0"/>
    <x v="0"/>
    <s v="5000"/>
    <s v="Medium"/>
    <x v="0"/>
    <n v="93.106666666666669"/>
    <s v="Lalerio Vundini"/>
    <n v="0.05"/>
    <n v="13966"/>
    <n v="698.30000000000007"/>
    <n v="14664.3"/>
  </r>
  <r>
    <x v="1"/>
    <n v="2"/>
    <s v="TVG-1404"/>
    <s v="1404"/>
    <x v="21"/>
    <s v="Lazio"/>
    <x v="2"/>
    <x v="19"/>
    <x v="7"/>
    <s v="4000"/>
    <s v="Plus"/>
    <x v="16"/>
    <n v="5.3458333333333332"/>
    <s v="Lalerio Vundini"/>
    <n v="0.05"/>
    <n v="1283"/>
    <n v="64.150000000000006"/>
    <n v="1347.15"/>
  </r>
  <r>
    <x v="1"/>
    <n v="2"/>
    <s v="TVG-1405"/>
    <s v="1405"/>
    <x v="21"/>
    <s v="Lazio"/>
    <x v="2"/>
    <x v="3"/>
    <x v="0"/>
    <s v="3000"/>
    <s v="Plus"/>
    <x v="3"/>
    <n v="478.37241379310348"/>
    <s v="Lalerio Vundini"/>
    <n v="0.05"/>
    <n v="69364"/>
    <n v="3468.2000000000003"/>
    <n v="72832.2"/>
  </r>
  <r>
    <x v="1"/>
    <n v="2"/>
    <s v="TVG-1406"/>
    <s v="1406"/>
    <x v="21"/>
    <s v="Lazio"/>
    <x v="2"/>
    <x v="6"/>
    <x v="2"/>
    <s v="2500"/>
    <s v="Plus"/>
    <x v="6"/>
    <n v="12.00909090909091"/>
    <s v="Lalerio Vundini"/>
    <n v="0.05"/>
    <n v="2642"/>
    <n v="132.1"/>
    <n v="2774.1"/>
  </r>
  <r>
    <x v="1"/>
    <n v="2"/>
    <s v="TVG-1407"/>
    <s v="1407"/>
    <x v="21"/>
    <s v="Lazio"/>
    <x v="2"/>
    <x v="7"/>
    <x v="2"/>
    <s v="2500"/>
    <s v="Medium"/>
    <x v="7"/>
    <n v="1.0285714285714285"/>
    <s v="Lalerio Vundini"/>
    <n v="0.05"/>
    <n v="216"/>
    <n v="10.8"/>
    <n v="226.8"/>
  </r>
  <r>
    <x v="1"/>
    <n v="2"/>
    <s v="TVG-1408"/>
    <s v="1408"/>
    <x v="21"/>
    <s v="Lazio"/>
    <x v="2"/>
    <x v="9"/>
    <x v="2"/>
    <s v="1121"/>
    <s v="Gold"/>
    <x v="9"/>
    <n v="0.43043478260869567"/>
    <s v="Lalerio Vundini"/>
    <n v="0.05"/>
    <n v="99"/>
    <n v="4.95"/>
    <n v="103.95"/>
  </r>
  <r>
    <x v="1"/>
    <n v="2"/>
    <s v="TVG-1409"/>
    <s v="1409"/>
    <x v="21"/>
    <s v="Lazio"/>
    <x v="2"/>
    <x v="11"/>
    <x v="4"/>
    <s v="5000"/>
    <s v=""/>
    <x v="11"/>
    <n v="2.592857142857143"/>
    <s v="Lalerio Vundini"/>
    <n v="0.05"/>
    <n v="363"/>
    <n v="18.150000000000002"/>
    <n v="381.15"/>
  </r>
  <r>
    <x v="1"/>
    <n v="2"/>
    <s v="TVG-1410"/>
    <s v="1410"/>
    <x v="21"/>
    <s v="Lazio"/>
    <x v="2"/>
    <x v="16"/>
    <x v="7"/>
    <s v="1000"/>
    <s v=""/>
    <x v="0"/>
    <n v="1.1200000000000001"/>
    <s v="Lalerio Vundini"/>
    <n v="0.05"/>
    <n v="168"/>
    <n v="8.4"/>
    <n v="176.4"/>
  </r>
  <r>
    <x v="1"/>
    <n v="2"/>
    <s v="TVG-1411"/>
    <s v="1411"/>
    <x v="22"/>
    <s v="Lazio"/>
    <x v="1"/>
    <x v="17"/>
    <x v="7"/>
    <s v="2000"/>
    <s v="Medium"/>
    <x v="15"/>
    <n v="0.77"/>
    <s v="Lalerio Vundini"/>
    <n v="0.05"/>
    <n v="154"/>
    <n v="7.7"/>
    <n v="161.69999999999999"/>
  </r>
  <r>
    <x v="1"/>
    <n v="2"/>
    <s v="TVG-1412"/>
    <s v="1412"/>
    <x v="22"/>
    <s v="Lazio"/>
    <x v="1"/>
    <x v="0"/>
    <x v="0"/>
    <s v="5000"/>
    <s v="Medium"/>
    <x v="0"/>
    <n v="3.3333333333333333E-2"/>
    <s v="Lalerio Vundini"/>
    <n v="0.05"/>
    <n v="5"/>
    <n v="0.25"/>
    <n v="5.25"/>
  </r>
  <r>
    <x v="1"/>
    <n v="2"/>
    <s v="TVG-1413"/>
    <s v="1413"/>
    <x v="22"/>
    <s v="Lazio"/>
    <x v="1"/>
    <x v="19"/>
    <x v="7"/>
    <s v="4000"/>
    <s v="Plus"/>
    <x v="16"/>
    <n v="1.8708333333333333"/>
    <s v="Lalerio Vundini"/>
    <n v="0.05"/>
    <n v="449"/>
    <n v="22.450000000000003"/>
    <n v="471.45"/>
  </r>
  <r>
    <x v="1"/>
    <n v="2"/>
    <s v="TVG-1414"/>
    <s v="1414"/>
    <x v="22"/>
    <s v="Lazio"/>
    <x v="1"/>
    <x v="3"/>
    <x v="0"/>
    <s v="3000"/>
    <s v="Plus"/>
    <x v="3"/>
    <n v="484.26896551724138"/>
    <s v="Lalerio Vundini"/>
    <n v="0.05"/>
    <n v="70219"/>
    <n v="3510.9500000000003"/>
    <n v="73729.95"/>
  </r>
  <r>
    <x v="1"/>
    <n v="2"/>
    <s v="TVG-1415"/>
    <s v="1415"/>
    <x v="22"/>
    <s v="Lazio"/>
    <x v="1"/>
    <x v="6"/>
    <x v="2"/>
    <s v="2500"/>
    <s v="Plus"/>
    <x v="6"/>
    <n v="6.9045454545454543"/>
    <s v="Lalerio Vundini"/>
    <n v="0.05"/>
    <n v="1519"/>
    <n v="75.95"/>
    <n v="1594.95"/>
  </r>
  <r>
    <x v="1"/>
    <n v="2"/>
    <s v="TVG-1416"/>
    <s v="1416"/>
    <x v="22"/>
    <s v="Lazio"/>
    <x v="1"/>
    <x v="10"/>
    <x v="3"/>
    <s v="7500"/>
    <s v="Premium"/>
    <x v="10"/>
    <n v="0.46111111111111114"/>
    <s v="Lalerio Vundini"/>
    <n v="0.05"/>
    <n v="83"/>
    <n v="4.1500000000000004"/>
    <n v="87.15"/>
  </r>
  <r>
    <x v="1"/>
    <n v="2"/>
    <s v="TVG-1417"/>
    <s v="1417"/>
    <x v="22"/>
    <s v="Lazio"/>
    <x v="1"/>
    <x v="11"/>
    <x v="4"/>
    <s v="5000"/>
    <s v=""/>
    <x v="11"/>
    <n v="14.121428571428572"/>
    <s v="Lalerio Vundini"/>
    <n v="0.05"/>
    <n v="1977"/>
    <n v="98.850000000000009"/>
    <n v="2075.85"/>
  </r>
  <r>
    <x v="1"/>
    <n v="2"/>
    <s v="TVG-1418"/>
    <s v="1418"/>
    <x v="23"/>
    <s v="Umbria"/>
    <x v="6"/>
    <x v="14"/>
    <x v="6"/>
    <s v="2500"/>
    <s v="Gold"/>
    <x v="13"/>
    <n v="0.57399999999999995"/>
    <s v="Lalerio Vundini"/>
    <n v="0.05"/>
    <n v="287"/>
    <n v="14.350000000000001"/>
    <n v="301.35000000000002"/>
  </r>
  <r>
    <x v="1"/>
    <n v="2"/>
    <s v="TVG-1419"/>
    <s v="1419"/>
    <x v="23"/>
    <s v="Umbria"/>
    <x v="6"/>
    <x v="17"/>
    <x v="7"/>
    <s v="2000"/>
    <s v="Medium"/>
    <x v="15"/>
    <n v="0.04"/>
    <s v="Lalerio Vundini"/>
    <n v="0.05"/>
    <n v="8"/>
    <n v="0.4"/>
    <n v="8.4"/>
  </r>
  <r>
    <x v="1"/>
    <n v="2"/>
    <s v="TVG-1420"/>
    <s v="1420"/>
    <x v="23"/>
    <s v="Umbria"/>
    <x v="6"/>
    <x v="0"/>
    <x v="0"/>
    <s v="5000"/>
    <s v="Medium"/>
    <x v="0"/>
    <n v="359.22"/>
    <s v="Lalerio Vundini"/>
    <n v="0.05"/>
    <n v="53883"/>
    <n v="2694.15"/>
    <n v="56577.15"/>
  </r>
  <r>
    <x v="1"/>
    <n v="2"/>
    <s v="TVG-1421"/>
    <s v="1421"/>
    <x v="23"/>
    <s v="Umbria"/>
    <x v="6"/>
    <x v="19"/>
    <x v="7"/>
    <s v="4000"/>
    <s v="Plus"/>
    <x v="16"/>
    <n v="5.3624999999999998"/>
    <s v="Lalerio Vundini"/>
    <n v="0.05"/>
    <n v="1287"/>
    <n v="64.350000000000009"/>
    <n v="1351.35"/>
  </r>
  <r>
    <x v="1"/>
    <n v="2"/>
    <s v="TVG-1422"/>
    <s v="1422"/>
    <x v="23"/>
    <s v="Umbria"/>
    <x v="6"/>
    <x v="3"/>
    <x v="0"/>
    <s v="3000"/>
    <s v="Plus"/>
    <x v="3"/>
    <n v="704.86896551724135"/>
    <s v="Lalerio Vundini"/>
    <n v="0.05"/>
    <n v="102206"/>
    <n v="5110.3"/>
    <n v="107316.3"/>
  </r>
  <r>
    <x v="1"/>
    <n v="2"/>
    <s v="TVG-1423"/>
    <s v="1423"/>
    <x v="23"/>
    <s v="Umbria"/>
    <x v="6"/>
    <x v="6"/>
    <x v="2"/>
    <s v="2500"/>
    <s v="Plus"/>
    <x v="6"/>
    <n v="2.8454545454545452"/>
    <s v="Lalerio Vundini"/>
    <n v="0.05"/>
    <n v="626"/>
    <n v="31.3"/>
    <n v="657.3"/>
  </r>
  <r>
    <x v="1"/>
    <n v="2"/>
    <s v="TVG-1424"/>
    <s v="1424"/>
    <x v="23"/>
    <s v="Umbria"/>
    <x v="6"/>
    <x v="7"/>
    <x v="2"/>
    <s v="2500"/>
    <s v="Medium"/>
    <x v="7"/>
    <n v="117.54761904761905"/>
    <s v="Lalerio Vundini"/>
    <n v="0.05"/>
    <n v="24685"/>
    <n v="1234.25"/>
    <n v="25919.25"/>
  </r>
  <r>
    <x v="1"/>
    <n v="2"/>
    <s v="TVG-1425"/>
    <s v="1425"/>
    <x v="23"/>
    <s v="Umbria"/>
    <x v="6"/>
    <x v="9"/>
    <x v="2"/>
    <s v="1121"/>
    <s v="Gold"/>
    <x v="9"/>
    <n v="34.221739130434784"/>
    <s v="Lalerio Vundini"/>
    <n v="0.05"/>
    <n v="7871"/>
    <n v="393.55"/>
    <n v="8264.5499999999993"/>
  </r>
  <r>
    <x v="1"/>
    <n v="2"/>
    <s v="TVG-1426"/>
    <s v="1426"/>
    <x v="23"/>
    <s v="Umbria"/>
    <x v="6"/>
    <x v="23"/>
    <x v="7"/>
    <s v="8000"/>
    <s v="Premium"/>
    <x v="19"/>
    <n v="23.229850746268657"/>
    <s v="Lalerio Vundini"/>
    <n v="0.05"/>
    <n v="15564"/>
    <n v="778.2"/>
    <n v="16342.2"/>
  </r>
  <r>
    <x v="1"/>
    <n v="2"/>
    <s v="TVG-1427"/>
    <s v="1427"/>
    <x v="23"/>
    <s v="Umbria"/>
    <x v="6"/>
    <x v="10"/>
    <x v="3"/>
    <s v="7500"/>
    <s v="Premium"/>
    <x v="10"/>
    <n v="0.76111111111111107"/>
    <s v="Lalerio Vundini"/>
    <n v="0.05"/>
    <n v="137"/>
    <n v="6.8500000000000005"/>
    <n v="143.85"/>
  </r>
  <r>
    <x v="1"/>
    <n v="2"/>
    <s v="TVG-1428"/>
    <s v="1428"/>
    <x v="23"/>
    <s v="Umbria"/>
    <x v="6"/>
    <x v="15"/>
    <x v="6"/>
    <s v="1000"/>
    <s v="Silver"/>
    <x v="14"/>
    <n v="0.22051282051282051"/>
    <s v="Lalerio Vundini"/>
    <n v="0.05"/>
    <n v="86"/>
    <n v="4.3"/>
    <n v="90.3"/>
  </r>
  <r>
    <x v="1"/>
    <n v="2"/>
    <s v="TVG-1429"/>
    <s v="1429"/>
    <x v="23"/>
    <s v="Umbria"/>
    <x v="6"/>
    <x v="11"/>
    <x v="4"/>
    <s v="5000"/>
    <s v=""/>
    <x v="11"/>
    <n v="10.292857142857143"/>
    <s v="Lalerio Vundini"/>
    <n v="0.05"/>
    <n v="1441"/>
    <n v="72.05"/>
    <n v="1513.05"/>
  </r>
  <r>
    <x v="1"/>
    <n v="2"/>
    <s v="TVG-1430"/>
    <s v="1430"/>
    <x v="23"/>
    <s v="Umbria"/>
    <x v="6"/>
    <x v="16"/>
    <x v="7"/>
    <s v="1000"/>
    <s v=""/>
    <x v="0"/>
    <n v="6.0333333333333332"/>
    <s v="Lalerio Vundini"/>
    <n v="0.05"/>
    <n v="905"/>
    <n v="45.25"/>
    <n v="950.25"/>
  </r>
  <r>
    <x v="1"/>
    <n v="2"/>
    <s v="TVG-1431"/>
    <s v="1431"/>
    <x v="23"/>
    <s v="Umbria"/>
    <x v="6"/>
    <x v="12"/>
    <x v="5"/>
    <s v="3000"/>
    <s v="Medium"/>
    <x v="12"/>
    <n v="3.85"/>
    <s v="Lalerio Vundini"/>
    <n v="0.05"/>
    <n v="462"/>
    <n v="23.1"/>
    <n v="485.1"/>
  </r>
  <r>
    <x v="1"/>
    <n v="2"/>
    <s v="TVG-1432"/>
    <s v="1432"/>
    <x v="24"/>
    <s v="Umbria"/>
    <x v="7"/>
    <x v="18"/>
    <x v="7"/>
    <s v="3000"/>
    <s v="Medium"/>
    <x v="6"/>
    <n v="0.27272727272727271"/>
    <s v="Alfonso Falconeri"/>
    <n v="0.05"/>
    <n v="60"/>
    <n v="3"/>
    <n v="63"/>
  </r>
  <r>
    <x v="1"/>
    <n v="2"/>
    <s v="TVG-1433"/>
    <s v="1433"/>
    <x v="24"/>
    <s v="Umbria"/>
    <x v="7"/>
    <x v="18"/>
    <x v="7"/>
    <s v="3000"/>
    <s v="Medium"/>
    <x v="6"/>
    <n v="7.5090909090909088"/>
    <s v="Giuseppe Favari"/>
    <n v="0.03"/>
    <n v="1652"/>
    <n v="49.559999999999995"/>
    <n v="1701.56"/>
  </r>
  <r>
    <x v="1"/>
    <n v="2"/>
    <s v="TVG-1434"/>
    <s v="1434"/>
    <x v="24"/>
    <s v="Umbria"/>
    <x v="7"/>
    <x v="21"/>
    <x v="7"/>
    <s v="6000"/>
    <s v="Gold"/>
    <x v="18"/>
    <n v="8.8888888888888889E-3"/>
    <s v="Marco Rossi"/>
    <n v="7.4999999999999997E-2"/>
    <n v="4"/>
    <n v="0.3"/>
    <n v="4.3"/>
  </r>
  <r>
    <x v="1"/>
    <n v="2"/>
    <s v="TVG-1435"/>
    <s v="1435"/>
    <x v="24"/>
    <s v="Umbria"/>
    <x v="7"/>
    <x v="21"/>
    <x v="7"/>
    <s v="6000"/>
    <s v="Gold"/>
    <x v="18"/>
    <n v="3.3333333333333333E-2"/>
    <s v="Lalerio Vundini"/>
    <n v="0.05"/>
    <n v="15"/>
    <n v="0.75"/>
    <n v="15.75"/>
  </r>
  <r>
    <x v="1"/>
    <n v="2"/>
    <s v="TVG-1436"/>
    <s v="1436"/>
    <x v="24"/>
    <s v="Umbria"/>
    <x v="7"/>
    <x v="14"/>
    <x v="6"/>
    <s v="2500"/>
    <s v="Gold"/>
    <x v="13"/>
    <n v="0.68600000000000005"/>
    <s v="Olivia Gusso"/>
    <n v="0.05"/>
    <n v="343"/>
    <n v="17.150000000000002"/>
    <n v="360.15"/>
  </r>
  <r>
    <x v="1"/>
    <n v="2"/>
    <s v="TVG-1437"/>
    <s v="1437"/>
    <x v="24"/>
    <s v="Umbria"/>
    <x v="7"/>
    <x v="14"/>
    <x v="6"/>
    <s v="2500"/>
    <s v="Gold"/>
    <x v="13"/>
    <n v="0.50600000000000001"/>
    <s v="Lorenzo Von Matterhorn "/>
    <n v="0.05"/>
    <n v="253"/>
    <n v="12.65"/>
    <n v="265.64999999999998"/>
  </r>
  <r>
    <x v="1"/>
    <n v="2"/>
    <s v="TVG-1438"/>
    <s v="1438"/>
    <x v="24"/>
    <s v="Umbria"/>
    <x v="7"/>
    <x v="14"/>
    <x v="6"/>
    <s v="2500"/>
    <s v="Gold"/>
    <x v="13"/>
    <n v="2E-3"/>
    <s v="Federica Meni"/>
    <n v="0.04"/>
    <n v="1"/>
    <n v="0.04"/>
    <n v="1.04"/>
  </r>
  <r>
    <x v="1"/>
    <n v="2"/>
    <s v="TVG-1439"/>
    <s v="1439"/>
    <x v="24"/>
    <s v="Umbria"/>
    <x v="7"/>
    <x v="14"/>
    <x v="6"/>
    <s v="2500"/>
    <s v="Gold"/>
    <x v="13"/>
    <n v="5.3860000000000001"/>
    <s v="Alfonso Falconeri"/>
    <n v="0.05"/>
    <n v="2693"/>
    <n v="134.65"/>
    <n v="2827.65"/>
  </r>
  <r>
    <x v="1"/>
    <n v="2"/>
    <s v="TVG-1440"/>
    <s v="1440"/>
    <x v="24"/>
    <s v="Umbria"/>
    <x v="7"/>
    <x v="14"/>
    <x v="6"/>
    <s v="2500"/>
    <s v="Gold"/>
    <x v="13"/>
    <n v="6.9160000000000004"/>
    <s v="Roberto Falcucci"/>
    <n v="0.08"/>
    <n v="3458"/>
    <n v="276.64"/>
    <n v="3734.64"/>
  </r>
  <r>
    <x v="1"/>
    <n v="2"/>
    <s v="TVG-1441"/>
    <s v="1441"/>
    <x v="24"/>
    <s v="Umbria"/>
    <x v="7"/>
    <x v="14"/>
    <x v="6"/>
    <s v="2500"/>
    <s v="Gold"/>
    <x v="13"/>
    <n v="8.2539999999999996"/>
    <s v="Daniela Ansani"/>
    <n v="0.05"/>
    <n v="4127"/>
    <n v="206.35000000000002"/>
    <n v="4333.3500000000004"/>
  </r>
  <r>
    <x v="1"/>
    <n v="2"/>
    <s v="TVG-1442"/>
    <s v="1442"/>
    <x v="24"/>
    <s v="Umbria"/>
    <x v="7"/>
    <x v="14"/>
    <x v="6"/>
    <s v="2500"/>
    <s v="Gold"/>
    <x v="13"/>
    <n v="31.847999999999999"/>
    <s v="Giuseppe Favari"/>
    <n v="0.03"/>
    <n v="15924"/>
    <n v="477.71999999999997"/>
    <n v="16401.72"/>
  </r>
  <r>
    <x v="1"/>
    <n v="2"/>
    <s v="TVG-1443"/>
    <s v="1443"/>
    <x v="24"/>
    <s v="Umbria"/>
    <x v="7"/>
    <x v="14"/>
    <x v="6"/>
    <s v="2500"/>
    <s v="Gold"/>
    <x v="13"/>
    <n v="0.57199999999999995"/>
    <s v="Elisa Covassi"/>
    <n v="0.08"/>
    <n v="286"/>
    <n v="22.88"/>
    <n v="308.88"/>
  </r>
  <r>
    <x v="1"/>
    <n v="2"/>
    <s v="TVG-1444"/>
    <s v="1444"/>
    <x v="24"/>
    <s v="Umbria"/>
    <x v="7"/>
    <x v="14"/>
    <x v="6"/>
    <s v="2500"/>
    <s v="Gold"/>
    <x v="13"/>
    <n v="4.1120000000000001"/>
    <s v="Fabo Girgentini"/>
    <n v="0.03"/>
    <n v="2056"/>
    <n v="61.68"/>
    <n v="2117.6799999999998"/>
  </r>
  <r>
    <x v="1"/>
    <n v="2"/>
    <s v="TVG-1445"/>
    <s v="1445"/>
    <x v="24"/>
    <s v="Umbria"/>
    <x v="7"/>
    <x v="14"/>
    <x v="6"/>
    <s v="2500"/>
    <s v="Gold"/>
    <x v="13"/>
    <n v="0.872"/>
    <s v="Costanza Bigatti"/>
    <n v="0.1"/>
    <n v="436"/>
    <n v="43.6"/>
    <n v="479.6"/>
  </r>
  <r>
    <x v="1"/>
    <n v="2"/>
    <s v="TVG-1446"/>
    <s v="1446"/>
    <x v="24"/>
    <s v="Umbria"/>
    <x v="7"/>
    <x v="14"/>
    <x v="6"/>
    <s v="2500"/>
    <s v="Gold"/>
    <x v="13"/>
    <n v="0.27600000000000002"/>
    <s v="Marco Rossi"/>
    <n v="7.4999999999999997E-2"/>
    <n v="138"/>
    <n v="10.35"/>
    <n v="148.35"/>
  </r>
  <r>
    <x v="1"/>
    <n v="2"/>
    <s v="TVG-1447"/>
    <s v="1447"/>
    <x v="24"/>
    <s v="Umbria"/>
    <x v="7"/>
    <x v="14"/>
    <x v="6"/>
    <s v="2500"/>
    <s v="Gold"/>
    <x v="13"/>
    <n v="0.38800000000000001"/>
    <s v="Lalerio Vundini"/>
    <n v="0.05"/>
    <n v="194"/>
    <n v="9.7000000000000011"/>
    <n v="203.7"/>
  </r>
  <r>
    <x v="1"/>
    <n v="2"/>
    <s v="TVG-1448"/>
    <s v="1448"/>
    <x v="24"/>
    <s v="Umbria"/>
    <x v="7"/>
    <x v="17"/>
    <x v="7"/>
    <s v="2000"/>
    <s v="Medium"/>
    <x v="15"/>
    <n v="0.63"/>
    <s v="Lalerio Vundini"/>
    <n v="0.05"/>
    <n v="126"/>
    <n v="6.3000000000000007"/>
    <n v="132.30000000000001"/>
  </r>
  <r>
    <x v="1"/>
    <n v="2"/>
    <s v="TVG-1449"/>
    <s v="1449"/>
    <x v="24"/>
    <s v="Umbria"/>
    <x v="7"/>
    <x v="0"/>
    <x v="0"/>
    <s v="5000"/>
    <s v="Medium"/>
    <x v="0"/>
    <n v="5.3333333333333337E-2"/>
    <s v="Olivia Gusso"/>
    <n v="0.05"/>
    <n v="8"/>
    <n v="0.4"/>
    <n v="8.4"/>
  </r>
  <r>
    <x v="1"/>
    <n v="2"/>
    <s v="TVG-1450"/>
    <s v="1450"/>
    <x v="24"/>
    <s v="Umbria"/>
    <x v="7"/>
    <x v="0"/>
    <x v="0"/>
    <s v="5000"/>
    <s v="Medium"/>
    <x v="0"/>
    <n v="0.96666666666666667"/>
    <s v="Lorenzo Von Matterhorn "/>
    <n v="0.05"/>
    <n v="145"/>
    <n v="7.25"/>
    <n v="152.25"/>
  </r>
  <r>
    <x v="1"/>
    <n v="2"/>
    <s v="TVG-1451"/>
    <s v="1451"/>
    <x v="24"/>
    <s v="Umbria"/>
    <x v="7"/>
    <x v="0"/>
    <x v="0"/>
    <s v="5000"/>
    <s v="Medium"/>
    <x v="0"/>
    <n v="29.746666666666666"/>
    <s v="Federica Meni"/>
    <n v="0.04"/>
    <n v="4462"/>
    <n v="178.48"/>
    <n v="4640.4799999999996"/>
  </r>
  <r>
    <x v="1"/>
    <n v="2"/>
    <s v="TVG-1452"/>
    <s v="1452"/>
    <x v="24"/>
    <s v="Umbria"/>
    <x v="7"/>
    <x v="0"/>
    <x v="0"/>
    <s v="5000"/>
    <s v="Medium"/>
    <x v="0"/>
    <n v="544.87333333333333"/>
    <s v="Alfonso Falconeri"/>
    <n v="0.05"/>
    <n v="81731"/>
    <n v="4086.55"/>
    <n v="85817.55"/>
  </r>
  <r>
    <x v="1"/>
    <n v="2"/>
    <s v="TVG-1453"/>
    <s v="1453"/>
    <x v="24"/>
    <s v="Umbria"/>
    <x v="7"/>
    <x v="0"/>
    <x v="0"/>
    <s v="5000"/>
    <s v="Medium"/>
    <x v="0"/>
    <n v="64.813333333333333"/>
    <s v="Daniela Ansani"/>
    <n v="0.05"/>
    <n v="9722"/>
    <n v="486.1"/>
    <n v="10208.1"/>
  </r>
  <r>
    <x v="1"/>
    <n v="2"/>
    <s v="TVG-1454"/>
    <s v="1454"/>
    <x v="24"/>
    <s v="Umbria"/>
    <x v="7"/>
    <x v="0"/>
    <x v="0"/>
    <s v="5000"/>
    <s v="Medium"/>
    <x v="0"/>
    <n v="89.32"/>
    <s v="Giuseppe Favari"/>
    <n v="0.03"/>
    <n v="13398"/>
    <n v="401.94"/>
    <n v="13799.94"/>
  </r>
  <r>
    <x v="1"/>
    <n v="2"/>
    <s v="TVG-1455"/>
    <s v="1455"/>
    <x v="24"/>
    <s v="Umbria"/>
    <x v="7"/>
    <x v="0"/>
    <x v="0"/>
    <s v="5000"/>
    <s v="Medium"/>
    <x v="0"/>
    <n v="4.3666666666666663"/>
    <s v="Fabo Girgentini"/>
    <n v="0.03"/>
    <n v="655"/>
    <n v="19.649999999999999"/>
    <n v="674.65"/>
  </r>
  <r>
    <x v="1"/>
    <n v="2"/>
    <s v="TVG-1456"/>
    <s v="1456"/>
    <x v="24"/>
    <s v="Umbria"/>
    <x v="7"/>
    <x v="0"/>
    <x v="0"/>
    <s v="5000"/>
    <s v="Medium"/>
    <x v="0"/>
    <n v="15.326666666666666"/>
    <s v="Costanza Bigatti"/>
    <n v="0.1"/>
    <n v="2299"/>
    <n v="229.9"/>
    <n v="2528.9"/>
  </r>
  <r>
    <x v="1"/>
    <n v="2"/>
    <s v="TVG-1457"/>
    <s v="1457"/>
    <x v="24"/>
    <s v="Umbria"/>
    <x v="7"/>
    <x v="0"/>
    <x v="0"/>
    <s v="5000"/>
    <s v="Medium"/>
    <x v="0"/>
    <n v="244.22666666666666"/>
    <s v="Marco Rossi"/>
    <n v="7.4999999999999997E-2"/>
    <n v="36634"/>
    <n v="2747.5499999999997"/>
    <n v="39381.550000000003"/>
  </r>
  <r>
    <x v="1"/>
    <n v="2"/>
    <s v="TVG-1458"/>
    <s v="1458"/>
    <x v="24"/>
    <s v="Umbria"/>
    <x v="7"/>
    <x v="0"/>
    <x v="0"/>
    <s v="5000"/>
    <s v="Medium"/>
    <x v="0"/>
    <n v="3425.18"/>
    <s v="Lalerio Vundini"/>
    <n v="0.05"/>
    <n v="513777"/>
    <n v="25688.850000000002"/>
    <n v="539465.85"/>
  </r>
  <r>
    <x v="1"/>
    <n v="2"/>
    <s v="TVG-1459"/>
    <s v="1459"/>
    <x v="24"/>
    <s v="Umbria"/>
    <x v="7"/>
    <x v="19"/>
    <x v="7"/>
    <s v="4000"/>
    <s v="Plus"/>
    <x v="16"/>
    <n v="61.170833333333334"/>
    <s v="Olivia Gusso"/>
    <n v="0.05"/>
    <n v="14681"/>
    <n v="734.05000000000007"/>
    <n v="15415.05"/>
  </r>
  <r>
    <x v="1"/>
    <n v="2"/>
    <s v="TVG-1460"/>
    <s v="1460"/>
    <x v="24"/>
    <s v="Umbria"/>
    <x v="7"/>
    <x v="19"/>
    <x v="7"/>
    <s v="4000"/>
    <s v="Plus"/>
    <x v="16"/>
    <n v="4.0708333333333337"/>
    <s v="Lorenzo Von Matterhorn "/>
    <n v="0.05"/>
    <n v="977"/>
    <n v="48.85"/>
    <n v="1025.8499999999999"/>
  </r>
  <r>
    <x v="1"/>
    <n v="2"/>
    <s v="TVG-1461"/>
    <s v="1461"/>
    <x v="24"/>
    <s v="Umbria"/>
    <x v="7"/>
    <x v="19"/>
    <x v="7"/>
    <s v="4000"/>
    <s v="Plus"/>
    <x v="16"/>
    <n v="2.0166666666666666"/>
    <s v="Federica Meni"/>
    <n v="0.04"/>
    <n v="484"/>
    <n v="19.36"/>
    <n v="503.36"/>
  </r>
  <r>
    <x v="1"/>
    <n v="2"/>
    <s v="TVG-1462"/>
    <s v="1462"/>
    <x v="24"/>
    <s v="Umbria"/>
    <x v="7"/>
    <x v="19"/>
    <x v="7"/>
    <s v="4000"/>
    <s v="Plus"/>
    <x v="16"/>
    <n v="103.16249999999999"/>
    <s v="Alfonso Falconeri"/>
    <n v="0.05"/>
    <n v="24759"/>
    <n v="1237.95"/>
    <n v="25996.95"/>
  </r>
  <r>
    <x v="1"/>
    <n v="2"/>
    <s v="TVG-1463"/>
    <s v="1463"/>
    <x v="24"/>
    <s v="Umbria"/>
    <x v="7"/>
    <x v="19"/>
    <x v="7"/>
    <s v="4000"/>
    <s v="Plus"/>
    <x v="16"/>
    <n v="251.3"/>
    <s v="Roberto Falcucci"/>
    <n v="0.08"/>
    <n v="60312"/>
    <n v="4824.96"/>
    <n v="65136.959999999999"/>
  </r>
  <r>
    <x v="1"/>
    <n v="2"/>
    <s v="TVG-1464"/>
    <s v="1464"/>
    <x v="24"/>
    <s v="Umbria"/>
    <x v="7"/>
    <x v="19"/>
    <x v="7"/>
    <s v="4000"/>
    <s v="Plus"/>
    <x v="16"/>
    <n v="0.24583333333333332"/>
    <s v="Daniela Ansani"/>
    <n v="0.05"/>
    <n v="59"/>
    <n v="2.95"/>
    <n v="61.95"/>
  </r>
  <r>
    <x v="1"/>
    <n v="2"/>
    <s v="TVG-1465"/>
    <s v="1465"/>
    <x v="24"/>
    <s v="Umbria"/>
    <x v="7"/>
    <x v="19"/>
    <x v="7"/>
    <s v="4000"/>
    <s v="Plus"/>
    <x v="16"/>
    <n v="8.9916666666666671"/>
    <s v="Elisa Covassi"/>
    <n v="0.08"/>
    <n v="2158"/>
    <n v="172.64000000000001"/>
    <n v="2330.64"/>
  </r>
  <r>
    <x v="1"/>
    <n v="2"/>
    <s v="TVG-1466"/>
    <s v="1466"/>
    <x v="24"/>
    <s v="Umbria"/>
    <x v="7"/>
    <x v="19"/>
    <x v="7"/>
    <s v="4000"/>
    <s v="Plus"/>
    <x v="16"/>
    <n v="142.29583333333332"/>
    <s v="Fabo Girgentini"/>
    <n v="0.03"/>
    <n v="34151"/>
    <n v="1024.53"/>
    <n v="35175.53"/>
  </r>
  <r>
    <x v="1"/>
    <n v="2"/>
    <s v="TVG-1467"/>
    <s v="1467"/>
    <x v="24"/>
    <s v="Umbria"/>
    <x v="7"/>
    <x v="19"/>
    <x v="7"/>
    <s v="4000"/>
    <s v="Plus"/>
    <x v="16"/>
    <n v="1.2124999999999999"/>
    <s v="Costanza Bigatti"/>
    <n v="0.1"/>
    <n v="291"/>
    <n v="29.1"/>
    <n v="320.10000000000002"/>
  </r>
  <r>
    <x v="1"/>
    <n v="2"/>
    <s v="TVG-1468"/>
    <s v="1468"/>
    <x v="24"/>
    <s v="Umbria"/>
    <x v="7"/>
    <x v="19"/>
    <x v="7"/>
    <s v="4000"/>
    <s v="Plus"/>
    <x v="16"/>
    <n v="74.612499999999997"/>
    <s v="Marco Rossi"/>
    <n v="7.4999999999999997E-2"/>
    <n v="17907"/>
    <n v="1343.0249999999999"/>
    <n v="19250.025000000001"/>
  </r>
  <r>
    <x v="1"/>
    <n v="2"/>
    <s v="TVG-1469"/>
    <s v="1469"/>
    <x v="24"/>
    <s v="Umbria"/>
    <x v="7"/>
    <x v="19"/>
    <x v="7"/>
    <s v="4000"/>
    <s v="Plus"/>
    <x v="16"/>
    <n v="1246.8375000000001"/>
    <s v="Lalerio Vundini"/>
    <n v="0.05"/>
    <n v="299241"/>
    <n v="14962.050000000001"/>
    <n v="314203.05"/>
  </r>
  <r>
    <x v="1"/>
    <n v="2"/>
    <s v="TVG-1470"/>
    <s v="1470"/>
    <x v="24"/>
    <s v="Umbria"/>
    <x v="7"/>
    <x v="1"/>
    <x v="0"/>
    <s v="5000"/>
    <s v="Plus"/>
    <x v="1"/>
    <n v="0.58857142857142852"/>
    <s v="Lorenzo Von Matterhorn "/>
    <n v="0.05"/>
    <n v="103"/>
    <n v="5.15"/>
    <n v="108.15"/>
  </r>
  <r>
    <x v="1"/>
    <n v="2"/>
    <s v="TVG-1471"/>
    <s v="1471"/>
    <x v="24"/>
    <s v="Umbria"/>
    <x v="7"/>
    <x v="1"/>
    <x v="0"/>
    <s v="5000"/>
    <s v="Plus"/>
    <x v="1"/>
    <n v="36.394285714285715"/>
    <s v="Alfonso Falconeri"/>
    <n v="0.05"/>
    <n v="6369"/>
    <n v="318.45000000000005"/>
    <n v="6687.45"/>
  </r>
  <r>
    <x v="1"/>
    <n v="2"/>
    <s v="TVG-1472"/>
    <s v="1472"/>
    <x v="24"/>
    <s v="Umbria"/>
    <x v="7"/>
    <x v="1"/>
    <x v="0"/>
    <s v="5000"/>
    <s v="Plus"/>
    <x v="1"/>
    <n v="39.902857142857144"/>
    <s v="Roberto Falcucci"/>
    <n v="0.08"/>
    <n v="6983"/>
    <n v="558.64"/>
    <n v="7541.64"/>
  </r>
  <r>
    <x v="1"/>
    <n v="2"/>
    <s v="TVG-1473"/>
    <s v="1473"/>
    <x v="24"/>
    <s v="Umbria"/>
    <x v="7"/>
    <x v="1"/>
    <x v="0"/>
    <s v="5000"/>
    <s v="Plus"/>
    <x v="1"/>
    <n v="24.417142857142856"/>
    <s v="Daniela Ansani"/>
    <n v="0.05"/>
    <n v="4273"/>
    <n v="213.65"/>
    <n v="4486.6499999999996"/>
  </r>
  <r>
    <x v="1"/>
    <n v="2"/>
    <s v="TVG-1474"/>
    <s v="1474"/>
    <x v="24"/>
    <s v="Umbria"/>
    <x v="7"/>
    <x v="1"/>
    <x v="0"/>
    <s v="5000"/>
    <s v="Plus"/>
    <x v="1"/>
    <n v="76.297142857142859"/>
    <s v="Giuseppe Favari"/>
    <n v="0.03"/>
    <n v="13352"/>
    <n v="400.56"/>
    <n v="13752.56"/>
  </r>
  <r>
    <x v="1"/>
    <n v="2"/>
    <s v="TVG-1475"/>
    <s v="1475"/>
    <x v="24"/>
    <s v="Umbria"/>
    <x v="7"/>
    <x v="1"/>
    <x v="0"/>
    <s v="5000"/>
    <s v="Plus"/>
    <x v="1"/>
    <n v="13.137142857142857"/>
    <s v="Fabo Girgentini"/>
    <n v="0.03"/>
    <n v="2299"/>
    <n v="68.97"/>
    <n v="2367.9699999999998"/>
  </r>
  <r>
    <x v="1"/>
    <n v="2"/>
    <s v="TVG-1476"/>
    <s v="1476"/>
    <x v="24"/>
    <s v="Umbria"/>
    <x v="7"/>
    <x v="1"/>
    <x v="0"/>
    <s v="5000"/>
    <s v="Plus"/>
    <x v="1"/>
    <n v="8.7885714285714283"/>
    <s v="Costanza Bigatti"/>
    <n v="0.1"/>
    <n v="1538"/>
    <n v="153.80000000000001"/>
    <n v="1691.8"/>
  </r>
  <r>
    <x v="1"/>
    <n v="2"/>
    <s v="TVG-1477"/>
    <s v="1477"/>
    <x v="24"/>
    <s v="Umbria"/>
    <x v="7"/>
    <x v="1"/>
    <x v="0"/>
    <s v="5000"/>
    <s v="Plus"/>
    <x v="1"/>
    <n v="0.37714285714285717"/>
    <s v="Marco Rossi"/>
    <n v="7.4999999999999997E-2"/>
    <n v="66"/>
    <n v="4.95"/>
    <n v="70.95"/>
  </r>
  <r>
    <x v="1"/>
    <n v="2"/>
    <s v="TVG-1478"/>
    <s v="1478"/>
    <x v="24"/>
    <s v="Umbria"/>
    <x v="7"/>
    <x v="1"/>
    <x v="0"/>
    <s v="5000"/>
    <s v="Plus"/>
    <x v="1"/>
    <n v="0.47428571428571431"/>
    <s v="Lalerio Vundini"/>
    <n v="0.05"/>
    <n v="83"/>
    <n v="4.1500000000000004"/>
    <n v="87.15"/>
  </r>
  <r>
    <x v="1"/>
    <n v="2"/>
    <s v="TVG-1479"/>
    <s v="1479"/>
    <x v="24"/>
    <s v="Umbria"/>
    <x v="7"/>
    <x v="2"/>
    <x v="0"/>
    <s v="2500"/>
    <s v="Plus"/>
    <x v="2"/>
    <n v="11.584615384615384"/>
    <s v="Roberto Falcucci"/>
    <n v="0.08"/>
    <n v="1506"/>
    <n v="120.48"/>
    <n v="1626.48"/>
  </r>
  <r>
    <x v="1"/>
    <n v="2"/>
    <s v="TVG-1480"/>
    <s v="1480"/>
    <x v="24"/>
    <s v="Umbria"/>
    <x v="7"/>
    <x v="2"/>
    <x v="0"/>
    <s v="2500"/>
    <s v="Plus"/>
    <x v="2"/>
    <n v="10.646153846153846"/>
    <s v="Fabo Girgentini"/>
    <n v="0.03"/>
    <n v="1384"/>
    <n v="41.519999999999996"/>
    <n v="1425.52"/>
  </r>
  <r>
    <x v="1"/>
    <n v="2"/>
    <s v="TVG-1481"/>
    <s v="1481"/>
    <x v="24"/>
    <s v="Umbria"/>
    <x v="7"/>
    <x v="2"/>
    <x v="0"/>
    <s v="2500"/>
    <s v="Plus"/>
    <x v="2"/>
    <n v="0.33846153846153848"/>
    <s v="Marco Rossi"/>
    <n v="7.4999999999999997E-2"/>
    <n v="44"/>
    <n v="3.3"/>
    <n v="47.3"/>
  </r>
  <r>
    <x v="1"/>
    <n v="2"/>
    <s v="TVG-1482"/>
    <s v="1482"/>
    <x v="24"/>
    <s v="Umbria"/>
    <x v="7"/>
    <x v="3"/>
    <x v="0"/>
    <s v="3000"/>
    <s v="Plus"/>
    <x v="3"/>
    <n v="29.475862068965519"/>
    <s v="Olivia Gusso"/>
    <n v="0.05"/>
    <n v="4274"/>
    <n v="213.70000000000002"/>
    <n v="4487.7"/>
  </r>
  <r>
    <x v="1"/>
    <n v="2"/>
    <s v="TVG-1483"/>
    <s v="1483"/>
    <x v="24"/>
    <s v="Umbria"/>
    <x v="7"/>
    <x v="3"/>
    <x v="0"/>
    <s v="3000"/>
    <s v="Plus"/>
    <x v="3"/>
    <n v="32.4"/>
    <s v="Lorenzo Von Matterhorn "/>
    <n v="0.05"/>
    <n v="4698"/>
    <n v="234.9"/>
    <n v="4932.8999999999996"/>
  </r>
  <r>
    <x v="1"/>
    <n v="2"/>
    <s v="TVG-1484"/>
    <s v="1484"/>
    <x v="24"/>
    <s v="Umbria"/>
    <x v="7"/>
    <x v="3"/>
    <x v="0"/>
    <s v="3000"/>
    <s v="Plus"/>
    <x v="3"/>
    <n v="91.951724137931038"/>
    <s v="Alfonso Falconeri"/>
    <n v="0.05"/>
    <n v="13333"/>
    <n v="666.65000000000009"/>
    <n v="13999.65"/>
  </r>
  <r>
    <x v="1"/>
    <n v="2"/>
    <s v="TVG-1485"/>
    <s v="1485"/>
    <x v="24"/>
    <s v="Umbria"/>
    <x v="7"/>
    <x v="3"/>
    <x v="0"/>
    <s v="3000"/>
    <s v="Plus"/>
    <x v="3"/>
    <n v="15.26896551724138"/>
    <s v="Roberto Falcucci"/>
    <n v="0.08"/>
    <n v="2214"/>
    <n v="177.12"/>
    <n v="2391.12"/>
  </r>
  <r>
    <x v="1"/>
    <n v="2"/>
    <s v="TVG-1486"/>
    <s v="1486"/>
    <x v="24"/>
    <s v="Umbria"/>
    <x v="7"/>
    <x v="3"/>
    <x v="0"/>
    <s v="3000"/>
    <s v="Plus"/>
    <x v="3"/>
    <n v="87.020689655172418"/>
    <s v="Giuseppe Favari"/>
    <n v="0.03"/>
    <n v="12618"/>
    <n v="378.53999999999996"/>
    <n v="12996.54"/>
  </r>
  <r>
    <x v="1"/>
    <n v="2"/>
    <s v="TVG-1487"/>
    <s v="1487"/>
    <x v="24"/>
    <s v="Umbria"/>
    <x v="7"/>
    <x v="3"/>
    <x v="0"/>
    <s v="3000"/>
    <s v="Plus"/>
    <x v="3"/>
    <n v="16.937931034482759"/>
    <s v="Fabo Girgentini"/>
    <n v="0.03"/>
    <n v="2456"/>
    <n v="73.679999999999993"/>
    <n v="2529.6799999999998"/>
  </r>
  <r>
    <x v="1"/>
    <n v="2"/>
    <s v="TVG-1488"/>
    <s v="1488"/>
    <x v="24"/>
    <s v="Umbria"/>
    <x v="7"/>
    <x v="3"/>
    <x v="0"/>
    <s v="3000"/>
    <s v="Plus"/>
    <x v="3"/>
    <n v="52.944827586206898"/>
    <s v="Costanza Bigatti"/>
    <n v="0.1"/>
    <n v="7677"/>
    <n v="767.7"/>
    <n v="8444.7000000000007"/>
  </r>
  <r>
    <x v="1"/>
    <n v="2"/>
    <s v="TVG-1489"/>
    <s v="1489"/>
    <x v="24"/>
    <s v="Umbria"/>
    <x v="7"/>
    <x v="3"/>
    <x v="0"/>
    <s v="3000"/>
    <s v="Plus"/>
    <x v="3"/>
    <n v="125.37241379310345"/>
    <s v="Marco Rossi"/>
    <n v="7.4999999999999997E-2"/>
    <n v="18179"/>
    <n v="1363.425"/>
    <n v="19542.424999999999"/>
  </r>
  <r>
    <x v="1"/>
    <n v="2"/>
    <s v="TVG-1490"/>
    <s v="1490"/>
    <x v="24"/>
    <s v="Umbria"/>
    <x v="7"/>
    <x v="3"/>
    <x v="0"/>
    <s v="3000"/>
    <s v="Plus"/>
    <x v="3"/>
    <n v="37.717241379310344"/>
    <s v="Lalerio Vundini"/>
    <n v="0.05"/>
    <n v="5469"/>
    <n v="273.45"/>
    <n v="5742.45"/>
  </r>
  <r>
    <x v="1"/>
    <n v="2"/>
    <s v="TVG-1491"/>
    <s v="1491"/>
    <x v="24"/>
    <s v="Umbria"/>
    <x v="7"/>
    <x v="6"/>
    <x v="2"/>
    <s v="2500"/>
    <s v="Plus"/>
    <x v="6"/>
    <n v="0.38181818181818183"/>
    <s v="Olivia Gusso"/>
    <n v="0.05"/>
    <n v="84"/>
    <n v="4.2"/>
    <n v="88.2"/>
  </r>
  <r>
    <x v="1"/>
    <n v="2"/>
    <s v="TVG-1492"/>
    <s v="1492"/>
    <x v="24"/>
    <s v="Umbria"/>
    <x v="7"/>
    <x v="6"/>
    <x v="2"/>
    <s v="2500"/>
    <s v="Plus"/>
    <x v="6"/>
    <n v="0.13181818181818181"/>
    <s v="Lorenzo Von Matterhorn "/>
    <n v="0.05"/>
    <n v="29"/>
    <n v="1.4500000000000002"/>
    <n v="30.45"/>
  </r>
  <r>
    <x v="1"/>
    <n v="2"/>
    <s v="TVG-1493"/>
    <s v="1493"/>
    <x v="24"/>
    <s v="Umbria"/>
    <x v="7"/>
    <x v="6"/>
    <x v="2"/>
    <s v="2500"/>
    <s v="Plus"/>
    <x v="6"/>
    <n v="30.122727272727271"/>
    <s v="Federica Meni"/>
    <n v="0.04"/>
    <n v="6627"/>
    <n v="265.08"/>
    <n v="6892.08"/>
  </r>
  <r>
    <x v="1"/>
    <n v="2"/>
    <s v="TVG-1494"/>
    <s v="1494"/>
    <x v="24"/>
    <s v="Umbria"/>
    <x v="7"/>
    <x v="6"/>
    <x v="2"/>
    <s v="2500"/>
    <s v="Plus"/>
    <x v="6"/>
    <n v="20.436363636363637"/>
    <s v="Giuseppe Favari"/>
    <n v="0.03"/>
    <n v="4496"/>
    <n v="134.88"/>
    <n v="4630.88"/>
  </r>
  <r>
    <x v="1"/>
    <n v="2"/>
    <s v="TVG-1495"/>
    <s v="1495"/>
    <x v="24"/>
    <s v="Umbria"/>
    <x v="7"/>
    <x v="6"/>
    <x v="2"/>
    <s v="2500"/>
    <s v="Plus"/>
    <x v="6"/>
    <n v="0.98636363636363633"/>
    <s v="Costanza Bigatti"/>
    <n v="0.1"/>
    <n v="217"/>
    <n v="21.700000000000003"/>
    <n v="238.7"/>
  </r>
  <r>
    <x v="1"/>
    <n v="2"/>
    <s v="TVG-1496"/>
    <s v="1496"/>
    <x v="24"/>
    <s v="Umbria"/>
    <x v="7"/>
    <x v="6"/>
    <x v="2"/>
    <s v="2500"/>
    <s v="Plus"/>
    <x v="6"/>
    <n v="18.981818181818181"/>
    <s v="Marco Rossi"/>
    <n v="7.4999999999999997E-2"/>
    <n v="4176"/>
    <n v="313.2"/>
    <n v="4489.2"/>
  </r>
  <r>
    <x v="1"/>
    <n v="2"/>
    <s v="TVG-1497"/>
    <s v="1497"/>
    <x v="24"/>
    <s v="Umbria"/>
    <x v="7"/>
    <x v="6"/>
    <x v="2"/>
    <s v="2500"/>
    <s v="Plus"/>
    <x v="6"/>
    <n v="1.6318181818181818"/>
    <s v="Lalerio Vundini"/>
    <n v="0.05"/>
    <n v="359"/>
    <n v="17.95"/>
    <n v="376.95"/>
  </r>
  <r>
    <x v="1"/>
    <n v="2"/>
    <s v="TVG-1498"/>
    <s v="1498"/>
    <x v="24"/>
    <s v="Umbria"/>
    <x v="7"/>
    <x v="7"/>
    <x v="2"/>
    <s v="2500"/>
    <s v="Medium"/>
    <x v="7"/>
    <n v="2.0238095238095237"/>
    <s v="Marco Rossi"/>
    <n v="7.4999999999999997E-2"/>
    <n v="425"/>
    <n v="31.875"/>
    <n v="456.875"/>
  </r>
  <r>
    <x v="1"/>
    <n v="2"/>
    <s v="TVG-1499"/>
    <s v="1499"/>
    <x v="24"/>
    <s v="Umbria"/>
    <x v="7"/>
    <x v="22"/>
    <x v="7"/>
    <s v="7000"/>
    <s v="Premium"/>
    <x v="13"/>
    <n v="9.1460000000000008"/>
    <s v="Marco Rossi"/>
    <n v="7.4999999999999997E-2"/>
    <n v="4573"/>
    <n v="342.97499999999997"/>
    <n v="4915.9750000000004"/>
  </r>
  <r>
    <x v="1"/>
    <n v="2"/>
    <s v="TVG-1500"/>
    <s v="1500"/>
    <x v="24"/>
    <s v="Umbria"/>
    <x v="7"/>
    <x v="20"/>
    <x v="7"/>
    <s v="5000"/>
    <s v="Silver"/>
    <x v="17"/>
    <n v="0.22"/>
    <s v="Olivia Gusso"/>
    <n v="0.05"/>
    <n v="66"/>
    <n v="3.3000000000000003"/>
    <n v="69.3"/>
  </r>
  <r>
    <x v="1"/>
    <n v="2"/>
    <s v="TVG-1501"/>
    <s v="1501"/>
    <x v="24"/>
    <s v="Umbria"/>
    <x v="7"/>
    <x v="8"/>
    <x v="2"/>
    <s v="5000"/>
    <s v=""/>
    <x v="8"/>
    <n v="0.192"/>
    <s v="Olivia Gusso"/>
    <n v="0.05"/>
    <n v="48"/>
    <n v="2.4000000000000004"/>
    <n v="50.4"/>
  </r>
  <r>
    <x v="1"/>
    <n v="2"/>
    <s v="TVG-1502"/>
    <s v="1502"/>
    <x v="24"/>
    <s v="Umbria"/>
    <x v="7"/>
    <x v="8"/>
    <x v="2"/>
    <s v="5000"/>
    <s v=""/>
    <x v="8"/>
    <n v="1.6"/>
    <s v="Giuseppe Favari"/>
    <n v="0.03"/>
    <n v="400"/>
    <n v="12"/>
    <n v="412"/>
  </r>
  <r>
    <x v="1"/>
    <n v="2"/>
    <s v="TVG-1503"/>
    <s v="1503"/>
    <x v="24"/>
    <s v="Umbria"/>
    <x v="7"/>
    <x v="9"/>
    <x v="2"/>
    <s v="1121"/>
    <s v="Gold"/>
    <x v="9"/>
    <n v="0.26956521739130435"/>
    <s v="Alfonso Falconeri"/>
    <n v="0.05"/>
    <n v="62"/>
    <n v="3.1"/>
    <n v="65.099999999999994"/>
  </r>
  <r>
    <x v="1"/>
    <n v="2"/>
    <s v="TVG-1504"/>
    <s v="1504"/>
    <x v="24"/>
    <s v="Umbria"/>
    <x v="7"/>
    <x v="9"/>
    <x v="2"/>
    <s v="1121"/>
    <s v="Gold"/>
    <x v="9"/>
    <n v="13.61304347826087"/>
    <s v="Lalerio Vundini"/>
    <n v="0.05"/>
    <n v="3131"/>
    <n v="156.55000000000001"/>
    <n v="3287.55"/>
  </r>
  <r>
    <x v="1"/>
    <n v="2"/>
    <s v="TVG-1505"/>
    <s v="1505"/>
    <x v="24"/>
    <s v="Umbria"/>
    <x v="7"/>
    <x v="23"/>
    <x v="7"/>
    <s v="8000"/>
    <s v="Premium"/>
    <x v="19"/>
    <n v="13.77910447761194"/>
    <s v="Lorenzo Von Matterhorn "/>
    <n v="0.05"/>
    <n v="9232"/>
    <n v="461.6"/>
    <n v="9693.6"/>
  </r>
  <r>
    <x v="1"/>
    <n v="2"/>
    <s v="TVG-1506"/>
    <s v="1506"/>
    <x v="24"/>
    <s v="Umbria"/>
    <x v="7"/>
    <x v="10"/>
    <x v="3"/>
    <s v="7500"/>
    <s v="Premium"/>
    <x v="10"/>
    <n v="0.86111111111111116"/>
    <s v="Olivia Gusso"/>
    <n v="0.05"/>
    <n v="155"/>
    <n v="7.75"/>
    <n v="162.75"/>
  </r>
  <r>
    <x v="1"/>
    <n v="2"/>
    <s v="TVG-1507"/>
    <s v="1507"/>
    <x v="24"/>
    <s v="Umbria"/>
    <x v="7"/>
    <x v="10"/>
    <x v="3"/>
    <s v="7500"/>
    <s v="Premium"/>
    <x v="10"/>
    <n v="6.95"/>
    <s v="Lorenzo Von Matterhorn "/>
    <n v="0.05"/>
    <n v="1251"/>
    <n v="62.550000000000004"/>
    <n v="1313.55"/>
  </r>
  <r>
    <x v="1"/>
    <n v="2"/>
    <s v="TVG-1508"/>
    <s v="1508"/>
    <x v="24"/>
    <s v="Umbria"/>
    <x v="7"/>
    <x v="10"/>
    <x v="3"/>
    <s v="7500"/>
    <s v="Premium"/>
    <x v="10"/>
    <n v="9.2611111111111111"/>
    <s v="Federica Meni"/>
    <n v="0.04"/>
    <n v="1667"/>
    <n v="66.680000000000007"/>
    <n v="1733.68"/>
  </r>
  <r>
    <x v="1"/>
    <n v="2"/>
    <s v="TVG-1509"/>
    <s v="1509"/>
    <x v="24"/>
    <s v="Umbria"/>
    <x v="7"/>
    <x v="10"/>
    <x v="3"/>
    <s v="7500"/>
    <s v="Premium"/>
    <x v="10"/>
    <n v="1.7333333333333334"/>
    <s v="Roberto Falcucci"/>
    <n v="0.08"/>
    <n v="312"/>
    <n v="24.96"/>
    <n v="336.96"/>
  </r>
  <r>
    <x v="1"/>
    <n v="2"/>
    <s v="TVG-1510"/>
    <s v="1510"/>
    <x v="24"/>
    <s v="Umbria"/>
    <x v="7"/>
    <x v="10"/>
    <x v="3"/>
    <s v="7500"/>
    <s v="Premium"/>
    <x v="10"/>
    <n v="7.3666666666666663"/>
    <s v="Daniela Ansani"/>
    <n v="0.05"/>
    <n v="1326"/>
    <n v="66.3"/>
    <n v="1392.3"/>
  </r>
  <r>
    <x v="1"/>
    <n v="2"/>
    <s v="TVG-1511"/>
    <s v="1511"/>
    <x v="24"/>
    <s v="Umbria"/>
    <x v="7"/>
    <x v="10"/>
    <x v="3"/>
    <s v="7500"/>
    <s v="Premium"/>
    <x v="10"/>
    <n v="7.8555555555555552"/>
    <s v="Costanza Bigatti"/>
    <n v="0.1"/>
    <n v="1414"/>
    <n v="141.4"/>
    <n v="1555.4"/>
  </r>
  <r>
    <x v="1"/>
    <n v="2"/>
    <s v="TVG-1512"/>
    <s v="1512"/>
    <x v="24"/>
    <s v="Umbria"/>
    <x v="7"/>
    <x v="10"/>
    <x v="3"/>
    <s v="7500"/>
    <s v="Premium"/>
    <x v="10"/>
    <n v="0.13333333333333333"/>
    <s v="Marco Rossi"/>
    <n v="7.4999999999999997E-2"/>
    <n v="24"/>
    <n v="1.7999999999999998"/>
    <n v="25.8"/>
  </r>
  <r>
    <x v="1"/>
    <n v="2"/>
    <s v="TVG-1513"/>
    <s v="1513"/>
    <x v="24"/>
    <s v="Umbria"/>
    <x v="7"/>
    <x v="10"/>
    <x v="3"/>
    <s v="7500"/>
    <s v="Premium"/>
    <x v="10"/>
    <n v="22.711111111111112"/>
    <s v="Lalerio Vundini"/>
    <n v="0.05"/>
    <n v="4088"/>
    <n v="204.4"/>
    <n v="4292.3999999999996"/>
  </r>
  <r>
    <x v="1"/>
    <n v="2"/>
    <s v="TVG-1514"/>
    <s v="1514"/>
    <x v="24"/>
    <s v="Umbria"/>
    <x v="7"/>
    <x v="15"/>
    <x v="6"/>
    <s v="1000"/>
    <s v="Silver"/>
    <x v="14"/>
    <n v="0.34102564102564104"/>
    <s v="Lalerio Vundini"/>
    <n v="0.05"/>
    <n v="133"/>
    <n v="6.65"/>
    <n v="139.65"/>
  </r>
  <r>
    <x v="1"/>
    <n v="2"/>
    <s v="TVG-1515"/>
    <s v="1515"/>
    <x v="24"/>
    <s v="Umbria"/>
    <x v="7"/>
    <x v="11"/>
    <x v="4"/>
    <s v="5000"/>
    <s v=""/>
    <x v="11"/>
    <n v="7.857142857142857E-2"/>
    <s v="Olivia Gusso"/>
    <n v="0.05"/>
    <n v="11"/>
    <n v="0.55000000000000004"/>
    <n v="11.55"/>
  </r>
  <r>
    <x v="1"/>
    <n v="2"/>
    <s v="TVG-1516"/>
    <s v="1516"/>
    <x v="24"/>
    <s v="Umbria"/>
    <x v="7"/>
    <x v="11"/>
    <x v="4"/>
    <s v="5000"/>
    <s v=""/>
    <x v="11"/>
    <n v="18.007142857142856"/>
    <s v="Lorenzo Von Matterhorn "/>
    <n v="0.05"/>
    <n v="2521"/>
    <n v="126.05000000000001"/>
    <n v="2647.05"/>
  </r>
  <r>
    <x v="1"/>
    <n v="2"/>
    <s v="TVG-1517"/>
    <s v="1517"/>
    <x v="24"/>
    <s v="Umbria"/>
    <x v="7"/>
    <x v="11"/>
    <x v="4"/>
    <s v="5000"/>
    <s v=""/>
    <x v="11"/>
    <n v="71.707142857142856"/>
    <s v="Alfonso Falconeri"/>
    <n v="0.05"/>
    <n v="10039"/>
    <n v="501.95000000000005"/>
    <n v="10540.95"/>
  </r>
  <r>
    <x v="1"/>
    <n v="2"/>
    <s v="TVG-1518"/>
    <s v="1518"/>
    <x v="24"/>
    <s v="Umbria"/>
    <x v="7"/>
    <x v="11"/>
    <x v="4"/>
    <s v="5000"/>
    <s v=""/>
    <x v="11"/>
    <n v="103.61428571428571"/>
    <s v="Roberto Falcucci"/>
    <n v="0.08"/>
    <n v="14506"/>
    <n v="1160.48"/>
    <n v="15666.48"/>
  </r>
  <r>
    <x v="1"/>
    <n v="2"/>
    <s v="TVG-1519"/>
    <s v="1519"/>
    <x v="24"/>
    <s v="Umbria"/>
    <x v="7"/>
    <x v="11"/>
    <x v="4"/>
    <s v="5000"/>
    <s v=""/>
    <x v="11"/>
    <n v="5.1785714285714288"/>
    <s v="Giuseppe Favari"/>
    <n v="0.03"/>
    <n v="725"/>
    <n v="21.75"/>
    <n v="746.75"/>
  </r>
  <r>
    <x v="1"/>
    <n v="2"/>
    <s v="TVG-1520"/>
    <s v="1520"/>
    <x v="24"/>
    <s v="Umbria"/>
    <x v="7"/>
    <x v="11"/>
    <x v="4"/>
    <s v="5000"/>
    <s v=""/>
    <x v="11"/>
    <n v="288.47142857142859"/>
    <s v="Fabo Girgentini"/>
    <n v="0.03"/>
    <n v="40386"/>
    <n v="1211.58"/>
    <n v="41597.58"/>
  </r>
  <r>
    <x v="1"/>
    <n v="2"/>
    <s v="TVG-1521"/>
    <s v="1521"/>
    <x v="24"/>
    <s v="Umbria"/>
    <x v="7"/>
    <x v="11"/>
    <x v="4"/>
    <s v="5000"/>
    <s v=""/>
    <x v="11"/>
    <n v="5.2642857142857142"/>
    <s v="Costanza Bigatti"/>
    <n v="0.1"/>
    <n v="737"/>
    <n v="73.7"/>
    <n v="810.7"/>
  </r>
  <r>
    <x v="1"/>
    <n v="2"/>
    <s v="TVG-1522"/>
    <s v="1522"/>
    <x v="24"/>
    <s v="Umbria"/>
    <x v="7"/>
    <x v="11"/>
    <x v="4"/>
    <s v="5000"/>
    <s v=""/>
    <x v="11"/>
    <n v="723.42142857142858"/>
    <s v="Marco Rossi"/>
    <n v="7.4999999999999997E-2"/>
    <n v="101279"/>
    <n v="7595.9249999999993"/>
    <n v="108874.925"/>
  </r>
  <r>
    <x v="1"/>
    <n v="2"/>
    <s v="TVG-1523"/>
    <s v="1523"/>
    <x v="24"/>
    <s v="Umbria"/>
    <x v="7"/>
    <x v="11"/>
    <x v="4"/>
    <s v="5000"/>
    <s v=""/>
    <x v="11"/>
    <n v="50.164285714285711"/>
    <s v="Lalerio Vundini"/>
    <n v="0.05"/>
    <n v="7023"/>
    <n v="351.15000000000003"/>
    <n v="7374.15"/>
  </r>
  <r>
    <x v="1"/>
    <n v="2"/>
    <s v="TVG-1524"/>
    <s v="1524"/>
    <x v="24"/>
    <s v="Umbria"/>
    <x v="7"/>
    <x v="16"/>
    <x v="7"/>
    <s v="1000"/>
    <s v=""/>
    <x v="0"/>
    <n v="3.92"/>
    <s v="Marco Rossi"/>
    <n v="7.4999999999999997E-2"/>
    <n v="588"/>
    <n v="44.1"/>
    <n v="632.1"/>
  </r>
  <r>
    <x v="1"/>
    <n v="2"/>
    <s v="TVG-1525"/>
    <s v="1525"/>
    <x v="24"/>
    <s v="Umbria"/>
    <x v="7"/>
    <x v="16"/>
    <x v="7"/>
    <s v="1000"/>
    <s v=""/>
    <x v="0"/>
    <n v="3.7333333333333334"/>
    <s v="Lalerio Vundini"/>
    <n v="0.05"/>
    <n v="560"/>
    <n v="28"/>
    <n v="588"/>
  </r>
  <r>
    <x v="1"/>
    <n v="2"/>
    <s v="TVG-1526"/>
    <s v="1526"/>
    <x v="24"/>
    <s v="Umbria"/>
    <x v="7"/>
    <x v="12"/>
    <x v="5"/>
    <s v="3000"/>
    <s v="Medium"/>
    <x v="12"/>
    <n v="0.14166666666666666"/>
    <s v="Lorenzo Von Matterhorn "/>
    <n v="0.05"/>
    <n v="17"/>
    <n v="0.85000000000000009"/>
    <n v="17.850000000000001"/>
  </r>
  <r>
    <x v="1"/>
    <n v="2"/>
    <s v="TVG-1527"/>
    <s v="1527"/>
    <x v="24"/>
    <s v="Umbria"/>
    <x v="7"/>
    <x v="12"/>
    <x v="5"/>
    <s v="3000"/>
    <s v="Medium"/>
    <x v="12"/>
    <n v="9.2333333333333325"/>
    <s v="Alfonso Falconeri"/>
    <n v="0.05"/>
    <n v="1108"/>
    <n v="55.400000000000006"/>
    <n v="1163.4000000000001"/>
  </r>
  <r>
    <x v="1"/>
    <n v="2"/>
    <s v="TVG-1528"/>
    <s v="1528"/>
    <x v="24"/>
    <s v="Umbria"/>
    <x v="7"/>
    <x v="12"/>
    <x v="5"/>
    <s v="3000"/>
    <s v="Medium"/>
    <x v="12"/>
    <n v="19.3"/>
    <s v="Giuseppe Favari"/>
    <n v="0.03"/>
    <n v="2316"/>
    <n v="69.48"/>
    <n v="2385.48"/>
  </r>
  <r>
    <x v="1"/>
    <n v="2"/>
    <s v="TVG-1529"/>
    <s v="1529"/>
    <x v="24"/>
    <s v="Umbria"/>
    <x v="7"/>
    <x v="12"/>
    <x v="5"/>
    <s v="3000"/>
    <s v="Medium"/>
    <x v="12"/>
    <n v="0.67500000000000004"/>
    <s v="Costanza Bigatti"/>
    <n v="0.1"/>
    <n v="81"/>
    <n v="8.1"/>
    <n v="89.1"/>
  </r>
  <r>
    <x v="1"/>
    <n v="2"/>
    <s v="TVG-1530"/>
    <s v="1530"/>
    <x v="24"/>
    <s v="Umbria"/>
    <x v="7"/>
    <x v="12"/>
    <x v="5"/>
    <s v="3000"/>
    <s v="Medium"/>
    <x v="12"/>
    <n v="5.9416666666666664"/>
    <s v="Marco Rossi"/>
    <n v="7.4999999999999997E-2"/>
    <n v="713"/>
    <n v="53.475000000000001"/>
    <n v="766.47500000000002"/>
  </r>
  <r>
    <x v="1"/>
    <n v="2"/>
    <s v="TVG-1531"/>
    <s v="1531"/>
    <x v="24"/>
    <s v="Umbria"/>
    <x v="7"/>
    <x v="12"/>
    <x v="5"/>
    <s v="3000"/>
    <s v="Medium"/>
    <x v="12"/>
    <n v="4.3416666666666668"/>
    <s v="Lalerio Vundini"/>
    <n v="0.05"/>
    <n v="521"/>
    <n v="26.05"/>
    <n v="547.04999999999995"/>
  </r>
  <r>
    <x v="1"/>
    <n v="2"/>
    <s v="TVG-1532"/>
    <s v="1532"/>
    <x v="24"/>
    <s v="Umbria"/>
    <x v="7"/>
    <x v="13"/>
    <x v="5"/>
    <s v="3000"/>
    <s v="Plus"/>
    <x v="2"/>
    <n v="7.2384615384615385"/>
    <s v="Lorenzo Von Matterhorn "/>
    <n v="0.05"/>
    <n v="941"/>
    <n v="47.050000000000004"/>
    <n v="988.05"/>
  </r>
  <r>
    <x v="1"/>
    <n v="2"/>
    <s v="TVG-1533"/>
    <s v="1533"/>
    <x v="24"/>
    <s v="Umbria"/>
    <x v="7"/>
    <x v="13"/>
    <x v="5"/>
    <s v="3000"/>
    <s v="Plus"/>
    <x v="2"/>
    <n v="0.58461538461538465"/>
    <s v="Fabo Girgentini"/>
    <n v="0.03"/>
    <n v="76"/>
    <n v="2.2799999999999998"/>
    <n v="78.28"/>
  </r>
  <r>
    <x v="1"/>
    <n v="2"/>
    <s v="TVG-1534"/>
    <s v="1534"/>
    <x v="24"/>
    <s v="Umbria"/>
    <x v="7"/>
    <x v="13"/>
    <x v="5"/>
    <s v="3000"/>
    <s v="Plus"/>
    <x v="2"/>
    <n v="2.5384615384615383"/>
    <s v="Marco Rossi"/>
    <n v="7.4999999999999997E-2"/>
    <n v="330"/>
    <n v="24.75"/>
    <n v="354.75"/>
  </r>
  <r>
    <x v="1"/>
    <n v="2"/>
    <s v="TVG-1535"/>
    <s v="1535"/>
    <x v="24"/>
    <s v="Umbria"/>
    <x v="7"/>
    <x v="13"/>
    <x v="5"/>
    <s v="3000"/>
    <s v="Plus"/>
    <x v="2"/>
    <n v="3.0769230769230771E-2"/>
    <s v="Lalerio Vundini"/>
    <n v="0.05"/>
    <n v="4"/>
    <n v="0.2"/>
    <n v="4.2"/>
  </r>
  <r>
    <x v="1"/>
    <n v="2"/>
    <s v="TVG-1536"/>
    <s v="1536"/>
    <x v="25"/>
    <s v="Umbria"/>
    <x v="5"/>
    <x v="0"/>
    <x v="0"/>
    <s v="5000"/>
    <s v="Medium"/>
    <x v="0"/>
    <n v="678.83333333333337"/>
    <s v="Lalerio Vundini"/>
    <n v="0.05"/>
    <n v="101825"/>
    <n v="5091.25"/>
    <n v="106916.25"/>
  </r>
  <r>
    <x v="1"/>
    <n v="2"/>
    <s v="TVG-1537"/>
    <s v="1537"/>
    <x v="25"/>
    <s v="Umbria"/>
    <x v="5"/>
    <x v="1"/>
    <x v="0"/>
    <s v="5000"/>
    <s v="Plus"/>
    <x v="1"/>
    <n v="6.2857142857142861E-2"/>
    <s v="Lalerio Vundini"/>
    <n v="0.05"/>
    <n v="11"/>
    <n v="0.55000000000000004"/>
    <n v="11.55"/>
  </r>
  <r>
    <x v="1"/>
    <n v="2"/>
    <s v="TVG-1538"/>
    <s v="1538"/>
    <x v="25"/>
    <s v="Umbria"/>
    <x v="5"/>
    <x v="3"/>
    <x v="0"/>
    <s v="3000"/>
    <s v="Plus"/>
    <x v="3"/>
    <n v="83.972413793103442"/>
    <s v="Lalerio Vundini"/>
    <n v="0.05"/>
    <n v="12176"/>
    <n v="608.80000000000007"/>
    <n v="12784.8"/>
  </r>
  <r>
    <x v="1"/>
    <n v="2"/>
    <s v="TVG-1539"/>
    <s v="1539"/>
    <x v="25"/>
    <s v="Umbria"/>
    <x v="5"/>
    <x v="6"/>
    <x v="2"/>
    <s v="2500"/>
    <s v="Plus"/>
    <x v="6"/>
    <n v="0.88181818181818183"/>
    <s v="Lalerio Vundini"/>
    <n v="0.05"/>
    <n v="194"/>
    <n v="9.7000000000000011"/>
    <n v="203.7"/>
  </r>
  <r>
    <x v="1"/>
    <n v="2"/>
    <s v="TVG-1540"/>
    <s v="1540"/>
    <x v="25"/>
    <s v="Umbria"/>
    <x v="5"/>
    <x v="10"/>
    <x v="3"/>
    <s v="7500"/>
    <s v="Premium"/>
    <x v="10"/>
    <n v="0.18333333333333332"/>
    <s v="Lalerio Vundini"/>
    <n v="0.05"/>
    <n v="33"/>
    <n v="1.6500000000000001"/>
    <n v="34.65"/>
  </r>
  <r>
    <x v="1"/>
    <n v="2"/>
    <s v="TVG-1541"/>
    <s v="1541"/>
    <x v="25"/>
    <s v="Umbria"/>
    <x v="5"/>
    <x v="15"/>
    <x v="6"/>
    <s v="1000"/>
    <s v="Silver"/>
    <x v="14"/>
    <n v="1.282051282051282E-2"/>
    <s v="Lalerio Vundini"/>
    <n v="0.05"/>
    <n v="5"/>
    <n v="0.25"/>
    <n v="5.25"/>
  </r>
  <r>
    <x v="1"/>
    <n v="2"/>
    <s v="TVG-1542"/>
    <s v="1542"/>
    <x v="25"/>
    <s v="Umbria"/>
    <x v="5"/>
    <x v="11"/>
    <x v="4"/>
    <s v="5000"/>
    <s v=""/>
    <x v="11"/>
    <n v="5.7214285714285715"/>
    <s v="Lalerio Vundini"/>
    <n v="0.05"/>
    <n v="801"/>
    <n v="40.050000000000004"/>
    <n v="841.05"/>
  </r>
  <r>
    <x v="1"/>
    <n v="2"/>
    <s v="TVG-1543"/>
    <s v="1543"/>
    <x v="25"/>
    <s v="Umbria"/>
    <x v="5"/>
    <x v="16"/>
    <x v="7"/>
    <s v="1000"/>
    <s v=""/>
    <x v="0"/>
    <n v="1.6933333333333334"/>
    <s v="Lalerio Vundini"/>
    <n v="0.05"/>
    <n v="254"/>
    <n v="12.700000000000001"/>
    <n v="266.7"/>
  </r>
  <r>
    <x v="1"/>
    <n v="2"/>
    <s v="TVG-1544"/>
    <s v="1544"/>
    <x v="25"/>
    <s v="Umbria"/>
    <x v="5"/>
    <x v="12"/>
    <x v="5"/>
    <s v="3000"/>
    <s v="Medium"/>
    <x v="12"/>
    <n v="5.3833333333333337"/>
    <s v="Lalerio Vundini"/>
    <n v="0.05"/>
    <n v="646"/>
    <n v="32.300000000000004"/>
    <n v="678.3"/>
  </r>
  <r>
    <x v="1"/>
    <n v="2"/>
    <s v="TVG-1545"/>
    <s v="1545"/>
    <x v="26"/>
    <s v="Umbria"/>
    <x v="6"/>
    <x v="14"/>
    <x v="6"/>
    <s v="2500"/>
    <s v="Gold"/>
    <x v="13"/>
    <n v="1.1639999999999999"/>
    <s v="Fabo Girgentini"/>
    <n v="0.03"/>
    <n v="582"/>
    <n v="17.46"/>
    <n v="599.46"/>
  </r>
  <r>
    <x v="1"/>
    <n v="2"/>
    <s v="TVG-1546"/>
    <s v="1546"/>
    <x v="26"/>
    <s v="Umbria"/>
    <x v="6"/>
    <x v="14"/>
    <x v="6"/>
    <s v="2500"/>
    <s v="Gold"/>
    <x v="13"/>
    <n v="3.754"/>
    <s v="Marco Rossi"/>
    <n v="7.4999999999999997E-2"/>
    <n v="1877"/>
    <n v="140.77500000000001"/>
    <n v="2017.7750000000001"/>
  </r>
  <r>
    <x v="1"/>
    <n v="2"/>
    <s v="TVG-1547"/>
    <s v="1547"/>
    <x v="26"/>
    <s v="Umbria"/>
    <x v="6"/>
    <x v="17"/>
    <x v="7"/>
    <s v="2000"/>
    <s v="Medium"/>
    <x v="15"/>
    <n v="0.24"/>
    <s v="Lalerio Vundini"/>
    <n v="0.05"/>
    <n v="48"/>
    <n v="2.4000000000000004"/>
    <n v="50.4"/>
  </r>
  <r>
    <x v="1"/>
    <n v="2"/>
    <s v="TVG-1548"/>
    <s v="1548"/>
    <x v="26"/>
    <s v="Umbria"/>
    <x v="6"/>
    <x v="0"/>
    <x v="0"/>
    <s v="5000"/>
    <s v="Medium"/>
    <x v="0"/>
    <n v="120.16"/>
    <s v="Marco Rossi"/>
    <n v="7.4999999999999997E-2"/>
    <n v="18024"/>
    <n v="1351.8"/>
    <n v="19375.8"/>
  </r>
  <r>
    <x v="1"/>
    <n v="2"/>
    <s v="TVG-1549"/>
    <s v="1549"/>
    <x v="26"/>
    <s v="Umbria"/>
    <x v="6"/>
    <x v="0"/>
    <x v="0"/>
    <s v="5000"/>
    <s v="Medium"/>
    <x v="0"/>
    <n v="2205.06"/>
    <s v="Lalerio Vundini"/>
    <n v="0.05"/>
    <n v="330759"/>
    <n v="16537.95"/>
    <n v="347296.95"/>
  </r>
  <r>
    <x v="1"/>
    <n v="2"/>
    <s v="TVG-1550"/>
    <s v="1550"/>
    <x v="26"/>
    <s v="Umbria"/>
    <x v="6"/>
    <x v="19"/>
    <x v="7"/>
    <s v="4000"/>
    <s v="Plus"/>
    <x v="16"/>
    <n v="3.7208333333333332"/>
    <s v="Lalerio Vundini"/>
    <n v="0.05"/>
    <n v="893"/>
    <n v="44.650000000000006"/>
    <n v="937.65"/>
  </r>
  <r>
    <x v="1"/>
    <n v="2"/>
    <s v="TVG-1551"/>
    <s v="1551"/>
    <x v="26"/>
    <s v="Umbria"/>
    <x v="6"/>
    <x v="2"/>
    <x v="0"/>
    <s v="2500"/>
    <s v="Plus"/>
    <x v="2"/>
    <n v="9.7846153846153854"/>
    <s v="Fabo Girgentini"/>
    <n v="0.03"/>
    <n v="1272"/>
    <n v="38.159999999999997"/>
    <n v="1310.1600000000001"/>
  </r>
  <r>
    <x v="1"/>
    <n v="2"/>
    <s v="TVG-1552"/>
    <s v="1552"/>
    <x v="26"/>
    <s v="Umbria"/>
    <x v="6"/>
    <x v="2"/>
    <x v="0"/>
    <s v="2500"/>
    <s v="Plus"/>
    <x v="2"/>
    <n v="0.92307692307692313"/>
    <s v="Marco Rossi"/>
    <n v="7.4999999999999997E-2"/>
    <n v="120"/>
    <n v="9"/>
    <n v="129"/>
  </r>
  <r>
    <x v="1"/>
    <n v="2"/>
    <s v="TVG-1553"/>
    <s v="1553"/>
    <x v="26"/>
    <s v="Umbria"/>
    <x v="6"/>
    <x v="3"/>
    <x v="0"/>
    <s v="3000"/>
    <s v="Plus"/>
    <x v="3"/>
    <n v="59.531034482758621"/>
    <s v="Fabo Girgentini"/>
    <n v="0.03"/>
    <n v="8632"/>
    <n v="258.95999999999998"/>
    <n v="8890.9599999999991"/>
  </r>
  <r>
    <x v="1"/>
    <n v="2"/>
    <s v="TVG-1554"/>
    <s v="1554"/>
    <x v="26"/>
    <s v="Umbria"/>
    <x v="6"/>
    <x v="3"/>
    <x v="0"/>
    <s v="3000"/>
    <s v="Plus"/>
    <x v="3"/>
    <n v="702.6"/>
    <s v="Marco Rossi"/>
    <n v="7.4999999999999997E-2"/>
    <n v="101877"/>
    <n v="7640.7749999999996"/>
    <n v="109517.77499999999"/>
  </r>
  <r>
    <x v="1"/>
    <n v="2"/>
    <s v="TVG-1555"/>
    <s v="1555"/>
    <x v="26"/>
    <s v="Umbria"/>
    <x v="6"/>
    <x v="3"/>
    <x v="0"/>
    <s v="3000"/>
    <s v="Plus"/>
    <x v="3"/>
    <n v="1240.2137931034483"/>
    <s v="Lalerio Vundini"/>
    <n v="0.05"/>
    <n v="179831"/>
    <n v="8991.5500000000011"/>
    <n v="188822.55"/>
  </r>
  <r>
    <x v="1"/>
    <n v="2"/>
    <s v="TVG-1556"/>
    <s v="1556"/>
    <x v="26"/>
    <s v="Umbria"/>
    <x v="6"/>
    <x v="5"/>
    <x v="1"/>
    <s v="5000"/>
    <s v=""/>
    <x v="5"/>
    <n v="371.52"/>
    <s v="Marco Rossi"/>
    <n v="7.4999999999999997E-2"/>
    <n v="27864"/>
    <n v="2089.7999999999997"/>
    <n v="29953.8"/>
  </r>
  <r>
    <x v="1"/>
    <n v="2"/>
    <s v="TVG-1557"/>
    <s v="1557"/>
    <x v="26"/>
    <s v="Umbria"/>
    <x v="6"/>
    <x v="6"/>
    <x v="2"/>
    <s v="2500"/>
    <s v="Plus"/>
    <x v="6"/>
    <n v="9.5454545454545459E-2"/>
    <s v="Fabo Girgentini"/>
    <n v="0.03"/>
    <n v="21"/>
    <n v="0.63"/>
    <n v="21.63"/>
  </r>
  <r>
    <x v="1"/>
    <n v="2"/>
    <s v="TVG-1558"/>
    <s v="1558"/>
    <x v="26"/>
    <s v="Umbria"/>
    <x v="6"/>
    <x v="6"/>
    <x v="2"/>
    <s v="2500"/>
    <s v="Plus"/>
    <x v="6"/>
    <n v="1.0636363636363637"/>
    <s v="Marco Rossi"/>
    <n v="7.4999999999999997E-2"/>
    <n v="234"/>
    <n v="17.55"/>
    <n v="251.55"/>
  </r>
  <r>
    <x v="1"/>
    <n v="2"/>
    <s v="TVG-1559"/>
    <s v="1559"/>
    <x v="26"/>
    <s v="Umbria"/>
    <x v="6"/>
    <x v="6"/>
    <x v="2"/>
    <s v="2500"/>
    <s v="Plus"/>
    <x v="6"/>
    <n v="5.7954545454545459"/>
    <s v="Lalerio Vundini"/>
    <n v="0.05"/>
    <n v="1275"/>
    <n v="63.75"/>
    <n v="1338.75"/>
  </r>
  <r>
    <x v="1"/>
    <n v="2"/>
    <s v="TVG-1560"/>
    <s v="1560"/>
    <x v="26"/>
    <s v="Umbria"/>
    <x v="6"/>
    <x v="7"/>
    <x v="2"/>
    <s v="2500"/>
    <s v="Medium"/>
    <x v="7"/>
    <n v="8.1476190476190471"/>
    <s v="Fabo Girgentini"/>
    <n v="0.03"/>
    <n v="1711"/>
    <n v="51.33"/>
    <n v="1762.33"/>
  </r>
  <r>
    <x v="1"/>
    <n v="2"/>
    <s v="TVG-1561"/>
    <s v="1561"/>
    <x v="26"/>
    <s v="Umbria"/>
    <x v="6"/>
    <x v="7"/>
    <x v="2"/>
    <s v="2500"/>
    <s v="Medium"/>
    <x v="7"/>
    <n v="33.1"/>
    <s v="Marco Rossi"/>
    <n v="7.4999999999999997E-2"/>
    <n v="6951"/>
    <n v="521.32499999999993"/>
    <n v="7472.3249999999998"/>
  </r>
  <r>
    <x v="1"/>
    <n v="2"/>
    <s v="TVG-1562"/>
    <s v="1562"/>
    <x v="26"/>
    <s v="Umbria"/>
    <x v="6"/>
    <x v="23"/>
    <x v="7"/>
    <s v="8000"/>
    <s v="Premium"/>
    <x v="19"/>
    <n v="1.0432835820895523"/>
    <s v="Lalerio Vundini"/>
    <n v="0.05"/>
    <n v="699"/>
    <n v="34.950000000000003"/>
    <n v="733.95"/>
  </r>
  <r>
    <x v="1"/>
    <n v="2"/>
    <s v="TVG-1563"/>
    <s v="1563"/>
    <x v="26"/>
    <s v="Umbria"/>
    <x v="6"/>
    <x v="10"/>
    <x v="3"/>
    <s v="7500"/>
    <s v="Premium"/>
    <x v="10"/>
    <n v="0.33333333333333331"/>
    <s v="Fabo Girgentini"/>
    <n v="0.03"/>
    <n v="60"/>
    <n v="1.7999999999999998"/>
    <n v="61.8"/>
  </r>
  <r>
    <x v="1"/>
    <n v="2"/>
    <s v="TVG-1564"/>
    <s v="1564"/>
    <x v="26"/>
    <s v="Umbria"/>
    <x v="6"/>
    <x v="10"/>
    <x v="3"/>
    <s v="7500"/>
    <s v="Premium"/>
    <x v="10"/>
    <n v="3.3333333333333333E-2"/>
    <s v="Lalerio Vundini"/>
    <n v="0.05"/>
    <n v="6"/>
    <n v="0.30000000000000004"/>
    <n v="6.3"/>
  </r>
  <r>
    <x v="1"/>
    <n v="2"/>
    <s v="TVG-1565"/>
    <s v="1565"/>
    <x v="26"/>
    <s v="Umbria"/>
    <x v="6"/>
    <x v="15"/>
    <x v="6"/>
    <s v="1000"/>
    <s v="Silver"/>
    <x v="14"/>
    <n v="3.4256410256410255"/>
    <s v="Lalerio Vundini"/>
    <n v="0.05"/>
    <n v="1336"/>
    <n v="66.8"/>
    <n v="1402.8"/>
  </r>
  <r>
    <x v="1"/>
    <n v="2"/>
    <s v="TVG-1566"/>
    <s v="1566"/>
    <x v="26"/>
    <s v="Umbria"/>
    <x v="6"/>
    <x v="11"/>
    <x v="4"/>
    <s v="5000"/>
    <s v=""/>
    <x v="11"/>
    <n v="0.27857142857142858"/>
    <s v="Marco Rossi"/>
    <n v="7.4999999999999997E-2"/>
    <n v="39"/>
    <n v="2.9249999999999998"/>
    <n v="41.924999999999997"/>
  </r>
  <r>
    <x v="1"/>
    <n v="2"/>
    <s v="TVG-1567"/>
    <s v="1567"/>
    <x v="26"/>
    <s v="Umbria"/>
    <x v="6"/>
    <x v="11"/>
    <x v="4"/>
    <s v="5000"/>
    <s v=""/>
    <x v="11"/>
    <n v="32.157142857142858"/>
    <s v="Lalerio Vundini"/>
    <n v="0.05"/>
    <n v="4502"/>
    <n v="225.10000000000002"/>
    <n v="4727.1000000000004"/>
  </r>
  <r>
    <x v="1"/>
    <n v="2"/>
    <s v="TVG-1568"/>
    <s v="1568"/>
    <x v="26"/>
    <s v="Umbria"/>
    <x v="6"/>
    <x v="16"/>
    <x v="7"/>
    <s v="1000"/>
    <s v=""/>
    <x v="0"/>
    <n v="6.58"/>
    <s v="Marco Rossi"/>
    <n v="7.4999999999999997E-2"/>
    <n v="987"/>
    <n v="74.024999999999991"/>
    <n v="1061.0250000000001"/>
  </r>
  <r>
    <x v="1"/>
    <n v="2"/>
    <s v="TVG-1569"/>
    <s v="1569"/>
    <x v="26"/>
    <s v="Umbria"/>
    <x v="6"/>
    <x v="16"/>
    <x v="7"/>
    <s v="1000"/>
    <s v=""/>
    <x v="0"/>
    <n v="13.213333333333333"/>
    <s v="Lalerio Vundini"/>
    <n v="0.05"/>
    <n v="1982"/>
    <n v="99.100000000000009"/>
    <n v="2081.1"/>
  </r>
  <r>
    <x v="1"/>
    <n v="2"/>
    <s v="TVG-1570"/>
    <s v="1570"/>
    <x v="26"/>
    <s v="Umbria"/>
    <x v="6"/>
    <x v="12"/>
    <x v="5"/>
    <s v="3000"/>
    <s v="Medium"/>
    <x v="12"/>
    <n v="52.30833333333333"/>
    <s v="Marco Rossi"/>
    <n v="7.4999999999999997E-2"/>
    <n v="6277"/>
    <n v="470.77499999999998"/>
    <n v="6747.7749999999996"/>
  </r>
  <r>
    <x v="1"/>
    <n v="2"/>
    <s v="TVG-1571"/>
    <s v="1571"/>
    <x v="26"/>
    <s v="Umbria"/>
    <x v="6"/>
    <x v="12"/>
    <x v="5"/>
    <s v="3000"/>
    <s v="Medium"/>
    <x v="12"/>
    <n v="16.441666666666666"/>
    <s v="Lalerio Vundini"/>
    <n v="0.05"/>
    <n v="1973"/>
    <n v="98.65"/>
    <n v="2071.65"/>
  </r>
  <r>
    <x v="1"/>
    <n v="2"/>
    <s v="TVG-1572"/>
    <s v="1572"/>
    <x v="26"/>
    <s v="Umbria"/>
    <x v="6"/>
    <x v="13"/>
    <x v="5"/>
    <s v="3000"/>
    <s v="Plus"/>
    <x v="2"/>
    <n v="2.5076923076923077"/>
    <s v="Marco Rossi"/>
    <n v="7.4999999999999997E-2"/>
    <n v="326"/>
    <n v="24.45"/>
    <n v="350.45"/>
  </r>
  <r>
    <x v="1"/>
    <n v="2"/>
    <s v="TVG-1573"/>
    <s v="1573"/>
    <x v="27"/>
    <s v="Veneto"/>
    <x v="0"/>
    <x v="14"/>
    <x v="6"/>
    <s v="2500"/>
    <s v="Gold"/>
    <x v="13"/>
    <n v="1.7999999999999999E-2"/>
    <s v="Olivia Gusso"/>
    <n v="0.05"/>
    <n v="9"/>
    <n v="0.45"/>
    <n v="9.4499999999999993"/>
  </r>
  <r>
    <x v="1"/>
    <n v="2"/>
    <s v="TVG-1574"/>
    <s v="1574"/>
    <x v="27"/>
    <s v="Veneto"/>
    <x v="0"/>
    <x v="14"/>
    <x v="6"/>
    <s v="2500"/>
    <s v="Gold"/>
    <x v="13"/>
    <n v="8.0000000000000002E-3"/>
    <s v="Lorenzo Von Matterhorn "/>
    <n v="0.05"/>
    <n v="4"/>
    <n v="0.2"/>
    <n v="4.2"/>
  </r>
  <r>
    <x v="1"/>
    <n v="2"/>
    <s v="TVG-1575"/>
    <s v="1575"/>
    <x v="27"/>
    <s v="Veneto"/>
    <x v="0"/>
    <x v="0"/>
    <x v="0"/>
    <s v="5000"/>
    <s v="Medium"/>
    <x v="0"/>
    <n v="514.32000000000005"/>
    <s v="Lorenzo Von Matterhorn "/>
    <n v="0.05"/>
    <n v="77148"/>
    <n v="3857.4"/>
    <n v="81005.399999999994"/>
  </r>
  <r>
    <x v="1"/>
    <n v="2"/>
    <s v="TVG-1576"/>
    <s v="1576"/>
    <x v="27"/>
    <s v="Veneto"/>
    <x v="0"/>
    <x v="0"/>
    <x v="0"/>
    <s v="5000"/>
    <s v="Medium"/>
    <x v="0"/>
    <n v="1.28"/>
    <s v="Federica Meni"/>
    <n v="0.04"/>
    <n v="192"/>
    <n v="7.68"/>
    <n v="199.68"/>
  </r>
  <r>
    <x v="1"/>
    <n v="2"/>
    <s v="TVG-1577"/>
    <s v="1577"/>
    <x v="27"/>
    <s v="Veneto"/>
    <x v="0"/>
    <x v="0"/>
    <x v="0"/>
    <s v="5000"/>
    <s v="Medium"/>
    <x v="0"/>
    <n v="185.99333333333334"/>
    <s v="Roberto Falcucci"/>
    <n v="0.08"/>
    <n v="27899"/>
    <n v="2231.92"/>
    <n v="30130.92"/>
  </r>
  <r>
    <x v="1"/>
    <n v="2"/>
    <s v="TVG-1578"/>
    <s v="1578"/>
    <x v="27"/>
    <s v="Veneto"/>
    <x v="0"/>
    <x v="0"/>
    <x v="0"/>
    <s v="5000"/>
    <s v="Medium"/>
    <x v="0"/>
    <n v="10.346666666666666"/>
    <s v="Marco Rossi"/>
    <n v="7.4999999999999997E-2"/>
    <n v="1552"/>
    <n v="116.39999999999999"/>
    <n v="1668.4"/>
  </r>
  <r>
    <x v="1"/>
    <n v="2"/>
    <s v="TVG-1579"/>
    <s v="1579"/>
    <x v="27"/>
    <s v="Veneto"/>
    <x v="0"/>
    <x v="19"/>
    <x v="7"/>
    <s v="4000"/>
    <s v="Plus"/>
    <x v="16"/>
    <n v="0.30833333333333335"/>
    <s v="Federica Meni"/>
    <n v="0.04"/>
    <n v="74"/>
    <n v="2.96"/>
    <n v="76.959999999999994"/>
  </r>
  <r>
    <x v="1"/>
    <n v="2"/>
    <s v="TVG-1580"/>
    <s v="1580"/>
    <x v="27"/>
    <s v="Veneto"/>
    <x v="0"/>
    <x v="3"/>
    <x v="0"/>
    <s v="3000"/>
    <s v="Plus"/>
    <x v="3"/>
    <n v="48.096551724137932"/>
    <s v="Olivia Gusso"/>
    <n v="0.05"/>
    <n v="6974"/>
    <n v="348.70000000000005"/>
    <n v="7322.7"/>
  </r>
  <r>
    <x v="1"/>
    <n v="2"/>
    <s v="TVG-1581"/>
    <s v="1581"/>
    <x v="27"/>
    <s v="Veneto"/>
    <x v="0"/>
    <x v="3"/>
    <x v="0"/>
    <s v="3000"/>
    <s v="Plus"/>
    <x v="3"/>
    <n v="135.69655172413792"/>
    <s v="Lorenzo Von Matterhorn "/>
    <n v="0.05"/>
    <n v="19676"/>
    <n v="983.80000000000007"/>
    <n v="20659.8"/>
  </r>
  <r>
    <x v="1"/>
    <n v="2"/>
    <s v="TVG-1582"/>
    <s v="1582"/>
    <x v="27"/>
    <s v="Veneto"/>
    <x v="0"/>
    <x v="3"/>
    <x v="0"/>
    <s v="3000"/>
    <s v="Plus"/>
    <x v="3"/>
    <n v="92.524137931034488"/>
    <s v="Federica Meni"/>
    <n v="0.04"/>
    <n v="13416"/>
    <n v="536.64"/>
    <n v="13952.64"/>
  </r>
  <r>
    <x v="1"/>
    <n v="2"/>
    <s v="TVG-1583"/>
    <s v="1583"/>
    <x v="27"/>
    <s v="Veneto"/>
    <x v="0"/>
    <x v="3"/>
    <x v="0"/>
    <s v="3000"/>
    <s v="Plus"/>
    <x v="3"/>
    <n v="52.862068965517238"/>
    <s v="Roberto Falcucci"/>
    <n v="0.08"/>
    <n v="7665"/>
    <n v="613.20000000000005"/>
    <n v="8278.2000000000007"/>
  </r>
  <r>
    <x v="1"/>
    <n v="2"/>
    <s v="TVG-1584"/>
    <s v="1584"/>
    <x v="27"/>
    <s v="Veneto"/>
    <x v="0"/>
    <x v="3"/>
    <x v="0"/>
    <s v="3000"/>
    <s v="Plus"/>
    <x v="3"/>
    <n v="33.089655172413792"/>
    <s v="Giuseppe Favari"/>
    <n v="0.03"/>
    <n v="4798"/>
    <n v="143.94"/>
    <n v="4941.9399999999996"/>
  </r>
  <r>
    <x v="1"/>
    <n v="2"/>
    <s v="TVG-1585"/>
    <s v="1585"/>
    <x v="27"/>
    <s v="Veneto"/>
    <x v="0"/>
    <x v="3"/>
    <x v="0"/>
    <s v="3000"/>
    <s v="Plus"/>
    <x v="3"/>
    <n v="35.055172413793102"/>
    <s v="Fabo Girgentini"/>
    <n v="0.03"/>
    <n v="5083"/>
    <n v="152.48999999999998"/>
    <n v="5235.49"/>
  </r>
  <r>
    <x v="1"/>
    <n v="2"/>
    <s v="TVG-1586"/>
    <s v="1586"/>
    <x v="27"/>
    <s v="Veneto"/>
    <x v="0"/>
    <x v="3"/>
    <x v="0"/>
    <s v="3000"/>
    <s v="Plus"/>
    <x v="3"/>
    <n v="14.289655172413793"/>
    <s v="Marco Rossi"/>
    <n v="7.4999999999999997E-2"/>
    <n v="2072"/>
    <n v="155.4"/>
    <n v="2227.4"/>
  </r>
  <r>
    <x v="1"/>
    <n v="2"/>
    <s v="TVG-1587"/>
    <s v="1587"/>
    <x v="27"/>
    <s v="Veneto"/>
    <x v="0"/>
    <x v="6"/>
    <x v="2"/>
    <s v="2500"/>
    <s v="Plus"/>
    <x v="6"/>
    <n v="0.2"/>
    <s v="Olivia Gusso"/>
    <n v="0.05"/>
    <n v="44"/>
    <n v="2.2000000000000002"/>
    <n v="46.2"/>
  </r>
  <r>
    <x v="1"/>
    <n v="2"/>
    <s v="TVG-1588"/>
    <s v="1588"/>
    <x v="27"/>
    <s v="Veneto"/>
    <x v="0"/>
    <x v="6"/>
    <x v="2"/>
    <s v="2500"/>
    <s v="Plus"/>
    <x v="6"/>
    <n v="0.72272727272727277"/>
    <s v="Lorenzo Von Matterhorn "/>
    <n v="0.05"/>
    <n v="159"/>
    <n v="7.95"/>
    <n v="166.95"/>
  </r>
  <r>
    <x v="1"/>
    <n v="2"/>
    <s v="TVG-1589"/>
    <s v="1589"/>
    <x v="27"/>
    <s v="Veneto"/>
    <x v="0"/>
    <x v="6"/>
    <x v="2"/>
    <s v="2500"/>
    <s v="Plus"/>
    <x v="6"/>
    <n v="10.559090909090909"/>
    <s v="Roberto Falcucci"/>
    <n v="0.08"/>
    <n v="2323"/>
    <n v="185.84"/>
    <n v="2508.84"/>
  </r>
  <r>
    <x v="1"/>
    <n v="2"/>
    <s v="TVG-1590"/>
    <s v="1590"/>
    <x v="27"/>
    <s v="Veneto"/>
    <x v="0"/>
    <x v="20"/>
    <x v="7"/>
    <s v="5000"/>
    <s v="Silver"/>
    <x v="17"/>
    <n v="0.11666666666666667"/>
    <s v="Olivia Gusso"/>
    <n v="0.05"/>
    <n v="35"/>
    <n v="1.75"/>
    <n v="36.75"/>
  </r>
  <r>
    <x v="1"/>
    <n v="2"/>
    <s v="TVG-1591"/>
    <s v="1591"/>
    <x v="27"/>
    <s v="Veneto"/>
    <x v="0"/>
    <x v="8"/>
    <x v="2"/>
    <s v="5000"/>
    <s v=""/>
    <x v="8"/>
    <n v="0.13200000000000001"/>
    <s v="Olivia Gusso"/>
    <n v="0.05"/>
    <n v="33"/>
    <n v="1.6500000000000001"/>
    <n v="34.65"/>
  </r>
  <r>
    <x v="1"/>
    <n v="2"/>
    <s v="TVG-1592"/>
    <s v="1592"/>
    <x v="27"/>
    <s v="Veneto"/>
    <x v="0"/>
    <x v="8"/>
    <x v="2"/>
    <s v="5000"/>
    <s v=""/>
    <x v="8"/>
    <n v="0.60799999999999998"/>
    <s v="Giuseppe Favari"/>
    <n v="0.03"/>
    <n v="152"/>
    <n v="4.5599999999999996"/>
    <n v="156.56"/>
  </r>
  <r>
    <x v="1"/>
    <n v="2"/>
    <s v="TVG-1593"/>
    <s v="1593"/>
    <x v="27"/>
    <s v="Veneto"/>
    <x v="0"/>
    <x v="23"/>
    <x v="7"/>
    <s v="8000"/>
    <s v="Premium"/>
    <x v="19"/>
    <n v="0.29402985074626864"/>
    <s v="Giuseppe Favari"/>
    <n v="0.03"/>
    <n v="197"/>
    <n v="5.91"/>
    <n v="202.91"/>
  </r>
  <r>
    <x v="1"/>
    <n v="2"/>
    <s v="TVG-1594"/>
    <s v="1594"/>
    <x v="27"/>
    <s v="Veneto"/>
    <x v="0"/>
    <x v="10"/>
    <x v="3"/>
    <s v="7500"/>
    <s v="Premium"/>
    <x v="10"/>
    <n v="0.17222222222222222"/>
    <s v="Olivia Gusso"/>
    <n v="0.05"/>
    <n v="31"/>
    <n v="1.55"/>
    <n v="32.549999999999997"/>
  </r>
  <r>
    <x v="1"/>
    <n v="2"/>
    <s v="TVG-1595"/>
    <s v="1595"/>
    <x v="27"/>
    <s v="Veneto"/>
    <x v="0"/>
    <x v="10"/>
    <x v="3"/>
    <s v="7500"/>
    <s v="Premium"/>
    <x v="10"/>
    <n v="1.1888888888888889"/>
    <s v="Federica Meni"/>
    <n v="0.04"/>
    <n v="214"/>
    <n v="8.56"/>
    <n v="222.56"/>
  </r>
  <r>
    <x v="1"/>
    <n v="2"/>
    <s v="TVG-1596"/>
    <s v="1596"/>
    <x v="27"/>
    <s v="Veneto"/>
    <x v="0"/>
    <x v="11"/>
    <x v="4"/>
    <s v="5000"/>
    <s v=""/>
    <x v="11"/>
    <n v="0.25714285714285712"/>
    <s v="Olivia Gusso"/>
    <n v="0.05"/>
    <n v="36"/>
    <n v="1.8"/>
    <n v="37.799999999999997"/>
  </r>
  <r>
    <x v="1"/>
    <n v="2"/>
    <s v="TVG-1597"/>
    <s v="1597"/>
    <x v="27"/>
    <s v="Veneto"/>
    <x v="0"/>
    <x v="11"/>
    <x v="4"/>
    <s v="5000"/>
    <s v=""/>
    <x v="11"/>
    <n v="0.85"/>
    <s v="Lorenzo Von Matterhorn "/>
    <n v="0.05"/>
    <n v="119"/>
    <n v="5.95"/>
    <n v="124.95"/>
  </r>
  <r>
    <x v="1"/>
    <n v="2"/>
    <s v="TVG-1598"/>
    <s v="1598"/>
    <x v="27"/>
    <s v="Veneto"/>
    <x v="0"/>
    <x v="11"/>
    <x v="4"/>
    <s v="5000"/>
    <s v=""/>
    <x v="11"/>
    <n v="1.7571428571428571"/>
    <s v="Federica Meni"/>
    <n v="0.04"/>
    <n v="246"/>
    <n v="9.84"/>
    <n v="255.84"/>
  </r>
  <r>
    <x v="1"/>
    <n v="2"/>
    <s v="TVG-1599"/>
    <s v="1599"/>
    <x v="27"/>
    <s v="Veneto"/>
    <x v="0"/>
    <x v="11"/>
    <x v="4"/>
    <s v="5000"/>
    <s v=""/>
    <x v="11"/>
    <n v="5.7142857142857141E-2"/>
    <s v="Giuseppe Favari"/>
    <n v="0.03"/>
    <n v="8"/>
    <n v="0.24"/>
    <n v="8.24"/>
  </r>
  <r>
    <x v="1"/>
    <n v="2"/>
    <s v="TVG-1600"/>
    <s v="1600"/>
    <x v="27"/>
    <s v="Veneto"/>
    <x v="0"/>
    <x v="11"/>
    <x v="4"/>
    <s v="5000"/>
    <s v=""/>
    <x v="11"/>
    <n v="0.93571428571428572"/>
    <s v="Marco Rossi"/>
    <n v="7.4999999999999997E-2"/>
    <n v="131"/>
    <n v="9.8249999999999993"/>
    <n v="140.82499999999999"/>
  </r>
  <r>
    <x v="1"/>
    <n v="2"/>
    <s v="TVG-1601"/>
    <s v="1601"/>
    <x v="27"/>
    <s v="Veneto"/>
    <x v="0"/>
    <x v="12"/>
    <x v="5"/>
    <s v="3000"/>
    <s v="Medium"/>
    <x v="12"/>
    <n v="0.15833333333333333"/>
    <s v="Olivia Gusso"/>
    <n v="0.05"/>
    <n v="19"/>
    <n v="0.95000000000000007"/>
    <n v="19.95"/>
  </r>
  <r>
    <x v="1"/>
    <n v="2"/>
    <s v="TVG-1602"/>
    <s v="1602"/>
    <x v="27"/>
    <s v="Veneto"/>
    <x v="0"/>
    <x v="12"/>
    <x v="5"/>
    <s v="3000"/>
    <s v="Medium"/>
    <x v="12"/>
    <n v="4.1749999999999998"/>
    <s v="Lorenzo Von Matterhorn "/>
    <n v="0.05"/>
    <n v="501"/>
    <n v="25.05"/>
    <n v="526.04999999999995"/>
  </r>
  <r>
    <x v="1"/>
    <n v="2"/>
    <s v="TVG-1603"/>
    <s v="1603"/>
    <x v="27"/>
    <s v="Veneto"/>
    <x v="0"/>
    <x v="12"/>
    <x v="5"/>
    <s v="3000"/>
    <s v="Medium"/>
    <x v="12"/>
    <n v="1.0416666666666667"/>
    <s v="Federica Meni"/>
    <n v="0.04"/>
    <n v="125"/>
    <n v="5"/>
    <n v="130"/>
  </r>
  <r>
    <x v="1"/>
    <n v="2"/>
    <s v="TVG-1604"/>
    <s v="1604"/>
    <x v="27"/>
    <s v="Veneto"/>
    <x v="0"/>
    <x v="12"/>
    <x v="5"/>
    <s v="3000"/>
    <s v="Medium"/>
    <x v="12"/>
    <n v="2.4750000000000001"/>
    <s v="Marco Rossi"/>
    <n v="7.4999999999999997E-2"/>
    <n v="297"/>
    <n v="22.274999999999999"/>
    <n v="319.27499999999998"/>
  </r>
  <r>
    <x v="1"/>
    <n v="2"/>
    <s v="TVG-1605"/>
    <s v="1605"/>
    <x v="27"/>
    <s v="Veneto"/>
    <x v="0"/>
    <x v="13"/>
    <x v="5"/>
    <s v="3000"/>
    <s v="Plus"/>
    <x v="2"/>
    <n v="7.2461538461538462"/>
    <s v="Lorenzo Von Matterhorn "/>
    <n v="0.05"/>
    <n v="942"/>
    <n v="47.1"/>
    <n v="989.1"/>
  </r>
  <r>
    <x v="1"/>
    <n v="2"/>
    <s v="TVG-1606"/>
    <s v="1606"/>
    <x v="27"/>
    <s v="Veneto"/>
    <x v="0"/>
    <x v="13"/>
    <x v="5"/>
    <s v="3000"/>
    <s v="Plus"/>
    <x v="2"/>
    <n v="3.0769230769230771E-2"/>
    <s v="Federica Meni"/>
    <n v="0.04"/>
    <n v="4"/>
    <n v="0.16"/>
    <n v="4.16"/>
  </r>
  <r>
    <x v="1"/>
    <n v="2"/>
    <s v="TVG-1607"/>
    <s v="1607"/>
    <x v="27"/>
    <s v="Veneto"/>
    <x v="0"/>
    <x v="13"/>
    <x v="5"/>
    <s v="3000"/>
    <s v="Plus"/>
    <x v="2"/>
    <n v="7.6923076923076927E-3"/>
    <s v="Marco Rossi"/>
    <n v="7.4999999999999997E-2"/>
    <n v="1"/>
    <n v="7.4999999999999997E-2"/>
    <n v="1.075"/>
  </r>
  <r>
    <x v="1"/>
    <n v="2"/>
    <s v="TVG-1608"/>
    <s v="1608"/>
    <x v="28"/>
    <s v="Veneto"/>
    <x v="8"/>
    <x v="18"/>
    <x v="7"/>
    <s v="3000"/>
    <s v="Medium"/>
    <x v="6"/>
    <n v="12.340909090909092"/>
    <s v="Marco Rossi"/>
    <n v="7.4999999999999997E-2"/>
    <n v="2715"/>
    <n v="203.625"/>
    <n v="2918.625"/>
  </r>
  <r>
    <x v="1"/>
    <n v="2"/>
    <s v="TVG-1609"/>
    <s v="1609"/>
    <x v="28"/>
    <s v="Veneto"/>
    <x v="8"/>
    <x v="18"/>
    <x v="7"/>
    <s v="3000"/>
    <s v="Medium"/>
    <x v="6"/>
    <n v="0"/>
    <s v="Lalerio Vundini"/>
    <n v="0.05"/>
    <n v="0"/>
    <n v="0"/>
    <n v="0"/>
  </r>
  <r>
    <x v="1"/>
    <n v="2"/>
    <s v="TVG-1610"/>
    <s v="1610"/>
    <x v="28"/>
    <s v="Veneto"/>
    <x v="8"/>
    <x v="21"/>
    <x v="7"/>
    <s v="6000"/>
    <s v="Gold"/>
    <x v="18"/>
    <n v="1.7844444444444445"/>
    <s v="Marco Rossi"/>
    <n v="7.4999999999999997E-2"/>
    <n v="803"/>
    <n v="60.224999999999994"/>
    <n v="863.22500000000002"/>
  </r>
  <r>
    <x v="1"/>
    <n v="2"/>
    <s v="TVG-1611"/>
    <s v="1611"/>
    <x v="28"/>
    <s v="Veneto"/>
    <x v="8"/>
    <x v="21"/>
    <x v="7"/>
    <s v="6000"/>
    <s v="Gold"/>
    <x v="18"/>
    <n v="143.78444444444443"/>
    <s v="Lalerio Vundini"/>
    <n v="0.05"/>
    <n v="64703"/>
    <n v="3235.15"/>
    <n v="67938.149999999994"/>
  </r>
  <r>
    <x v="1"/>
    <n v="2"/>
    <s v="TVG-1612"/>
    <s v="1612"/>
    <x v="28"/>
    <s v="Veneto"/>
    <x v="8"/>
    <x v="14"/>
    <x v="6"/>
    <s v="2500"/>
    <s v="Gold"/>
    <x v="13"/>
    <n v="20.954000000000001"/>
    <s v="Giulio de Primis"/>
    <n v="3.6999999999999998E-2"/>
    <n v="10477"/>
    <n v="387.649"/>
    <n v="10864.648999999999"/>
  </r>
  <r>
    <x v="1"/>
    <n v="2"/>
    <s v="TVG-1613"/>
    <s v="1613"/>
    <x v="28"/>
    <s v="Veneto"/>
    <x v="8"/>
    <x v="14"/>
    <x v="6"/>
    <s v="2500"/>
    <s v="Gold"/>
    <x v="13"/>
    <n v="4.0000000000000001E-3"/>
    <s v="Matteo Landi"/>
    <n v="0.05"/>
    <n v="2"/>
    <n v="0.1"/>
    <n v="2.1"/>
  </r>
  <r>
    <x v="1"/>
    <n v="2"/>
    <s v="TVG-1614"/>
    <s v="1614"/>
    <x v="28"/>
    <s v="Veneto"/>
    <x v="8"/>
    <x v="14"/>
    <x v="6"/>
    <s v="2500"/>
    <s v="Gold"/>
    <x v="13"/>
    <n v="0.45400000000000001"/>
    <s v="Marco Rossi"/>
    <n v="7.4999999999999997E-2"/>
    <n v="227"/>
    <n v="17.024999999999999"/>
    <n v="244.02500000000001"/>
  </r>
  <r>
    <x v="1"/>
    <n v="2"/>
    <s v="TVG-1615"/>
    <s v="1615"/>
    <x v="28"/>
    <s v="Veneto"/>
    <x v="8"/>
    <x v="14"/>
    <x v="6"/>
    <s v="2500"/>
    <s v="Gold"/>
    <x v="13"/>
    <n v="177.18600000000001"/>
    <s v="Lalerio Vundini"/>
    <n v="0.05"/>
    <n v="88593"/>
    <n v="4429.6500000000005"/>
    <n v="93022.65"/>
  </r>
  <r>
    <x v="1"/>
    <n v="2"/>
    <s v="TVG-1616"/>
    <s v="1616"/>
    <x v="28"/>
    <s v="Veneto"/>
    <x v="8"/>
    <x v="17"/>
    <x v="7"/>
    <s v="2000"/>
    <s v="Medium"/>
    <x v="15"/>
    <n v="2.29"/>
    <s v="Lalerio Vundini"/>
    <n v="0.05"/>
    <n v="458"/>
    <n v="22.900000000000002"/>
    <n v="480.9"/>
  </r>
  <r>
    <x v="1"/>
    <n v="2"/>
    <s v="TVG-1617"/>
    <s v="1617"/>
    <x v="28"/>
    <s v="Veneto"/>
    <x v="8"/>
    <x v="0"/>
    <x v="0"/>
    <s v="5000"/>
    <s v="Medium"/>
    <x v="0"/>
    <n v="146.62"/>
    <s v="Giulio de Primis"/>
    <n v="3.6999999999999998E-2"/>
    <n v="21993"/>
    <n v="813.74099999999999"/>
    <n v="22806.741000000002"/>
  </r>
  <r>
    <x v="1"/>
    <n v="2"/>
    <s v="TVG-1618"/>
    <s v="1618"/>
    <x v="28"/>
    <s v="Veneto"/>
    <x v="8"/>
    <x v="0"/>
    <x v="0"/>
    <s v="5000"/>
    <s v="Medium"/>
    <x v="0"/>
    <n v="0.62"/>
    <s v="Alfonso Falconeri"/>
    <n v="0.05"/>
    <n v="93"/>
    <n v="4.6500000000000004"/>
    <n v="97.65"/>
  </r>
  <r>
    <x v="1"/>
    <n v="2"/>
    <s v="TVG-1619"/>
    <s v="1619"/>
    <x v="28"/>
    <s v="Veneto"/>
    <x v="8"/>
    <x v="0"/>
    <x v="0"/>
    <s v="5000"/>
    <s v="Medium"/>
    <x v="0"/>
    <n v="4.5933333333333337"/>
    <s v="Matteo Landi"/>
    <n v="0.05"/>
    <n v="689"/>
    <n v="34.450000000000003"/>
    <n v="723.45"/>
  </r>
  <r>
    <x v="1"/>
    <n v="2"/>
    <s v="TVG-1620"/>
    <s v="1620"/>
    <x v="28"/>
    <s v="Veneto"/>
    <x v="8"/>
    <x v="0"/>
    <x v="0"/>
    <s v="5000"/>
    <s v="Medium"/>
    <x v="0"/>
    <n v="6.6666666666666666E-2"/>
    <s v="Costanza Bigatti"/>
    <n v="0.1"/>
    <n v="10"/>
    <n v="1"/>
    <n v="11"/>
  </r>
  <r>
    <x v="1"/>
    <n v="2"/>
    <s v="TVG-1621"/>
    <s v="1621"/>
    <x v="28"/>
    <s v="Veneto"/>
    <x v="8"/>
    <x v="0"/>
    <x v="0"/>
    <s v="5000"/>
    <s v="Medium"/>
    <x v="0"/>
    <n v="282.10666666666668"/>
    <s v="Marco Rossi"/>
    <n v="7.4999999999999997E-2"/>
    <n v="42316"/>
    <n v="3173.7"/>
    <n v="45489.7"/>
  </r>
  <r>
    <x v="1"/>
    <n v="2"/>
    <s v="TVG-1622"/>
    <s v="1622"/>
    <x v="28"/>
    <s v="Veneto"/>
    <x v="8"/>
    <x v="0"/>
    <x v="0"/>
    <s v="5000"/>
    <s v="Medium"/>
    <x v="0"/>
    <n v="2913.14"/>
    <s v="Lalerio Vundini"/>
    <n v="0.05"/>
    <n v="436971"/>
    <n v="21848.550000000003"/>
    <n v="458819.55"/>
  </r>
  <r>
    <x v="1"/>
    <n v="2"/>
    <s v="TVG-1623"/>
    <s v="1623"/>
    <x v="28"/>
    <s v="Veneto"/>
    <x v="8"/>
    <x v="19"/>
    <x v="7"/>
    <s v="4000"/>
    <s v="Plus"/>
    <x v="16"/>
    <n v="46.720833333333331"/>
    <s v="Lalerio Vundini"/>
    <n v="0.05"/>
    <n v="11213"/>
    <n v="560.65"/>
    <n v="11773.65"/>
  </r>
  <r>
    <x v="1"/>
    <n v="2"/>
    <s v="TVG-1624"/>
    <s v="1624"/>
    <x v="28"/>
    <s v="Veneto"/>
    <x v="8"/>
    <x v="1"/>
    <x v="0"/>
    <s v="5000"/>
    <s v="Plus"/>
    <x v="1"/>
    <n v="14.565714285714286"/>
    <s v="Giulio de Primis"/>
    <n v="3.6999999999999998E-2"/>
    <n v="2549"/>
    <n v="94.313000000000002"/>
    <n v="2643.3130000000001"/>
  </r>
  <r>
    <x v="1"/>
    <n v="2"/>
    <s v="TVG-1625"/>
    <s v="1625"/>
    <x v="28"/>
    <s v="Veneto"/>
    <x v="8"/>
    <x v="1"/>
    <x v="0"/>
    <s v="5000"/>
    <s v="Plus"/>
    <x v="1"/>
    <n v="0.73142857142857143"/>
    <s v="Lalerio Vundini"/>
    <n v="0.05"/>
    <n v="128"/>
    <n v="6.4"/>
    <n v="134.4"/>
  </r>
  <r>
    <x v="1"/>
    <n v="2"/>
    <s v="TVG-1626"/>
    <s v="1626"/>
    <x v="28"/>
    <s v="Veneto"/>
    <x v="8"/>
    <x v="2"/>
    <x v="0"/>
    <s v="2500"/>
    <s v="Plus"/>
    <x v="2"/>
    <n v="2.4307692307692306"/>
    <s v="Giulio de Primis"/>
    <n v="3.6999999999999998E-2"/>
    <n v="316"/>
    <n v="11.692"/>
    <n v="327.69200000000001"/>
  </r>
  <r>
    <x v="1"/>
    <n v="2"/>
    <s v="TVG-1627"/>
    <s v="1627"/>
    <x v="28"/>
    <s v="Veneto"/>
    <x v="8"/>
    <x v="2"/>
    <x v="0"/>
    <s v="2500"/>
    <s v="Plus"/>
    <x v="2"/>
    <n v="10.646153846153846"/>
    <s v="Fabo Girgentini"/>
    <n v="0.03"/>
    <n v="1384"/>
    <n v="41.519999999999996"/>
    <n v="1425.52"/>
  </r>
  <r>
    <x v="1"/>
    <n v="2"/>
    <s v="TVG-1628"/>
    <s v="1628"/>
    <x v="28"/>
    <s v="Veneto"/>
    <x v="8"/>
    <x v="3"/>
    <x v="0"/>
    <s v="3000"/>
    <s v="Plus"/>
    <x v="3"/>
    <n v="30.606896551724137"/>
    <s v="Lorenzo Von Matterhorn "/>
    <n v="0.05"/>
    <n v="4438"/>
    <n v="221.9"/>
    <n v="4659.8999999999996"/>
  </r>
  <r>
    <x v="1"/>
    <n v="2"/>
    <s v="TVG-1629"/>
    <s v="1629"/>
    <x v="28"/>
    <s v="Veneto"/>
    <x v="8"/>
    <x v="3"/>
    <x v="0"/>
    <s v="3000"/>
    <s v="Plus"/>
    <x v="3"/>
    <n v="78.241379310344826"/>
    <s v="Giulio de Primis"/>
    <n v="3.6999999999999998E-2"/>
    <n v="11345"/>
    <n v="419.76499999999999"/>
    <n v="11764.764999999999"/>
  </r>
  <r>
    <x v="1"/>
    <n v="2"/>
    <s v="TVG-1630"/>
    <s v="1630"/>
    <x v="28"/>
    <s v="Veneto"/>
    <x v="8"/>
    <x v="3"/>
    <x v="0"/>
    <s v="3000"/>
    <s v="Plus"/>
    <x v="3"/>
    <n v="100.35862068965517"/>
    <s v="Roberto Falcucci"/>
    <n v="0.08"/>
    <n v="14552"/>
    <n v="1164.1600000000001"/>
    <n v="15716.16"/>
  </r>
  <r>
    <x v="1"/>
    <n v="2"/>
    <s v="TVG-1631"/>
    <s v="1631"/>
    <x v="28"/>
    <s v="Veneto"/>
    <x v="8"/>
    <x v="3"/>
    <x v="0"/>
    <s v="3000"/>
    <s v="Plus"/>
    <x v="3"/>
    <n v="18.282758620689656"/>
    <s v="Giuseppe Favari"/>
    <n v="0.03"/>
    <n v="2651"/>
    <n v="79.53"/>
    <n v="2730.53"/>
  </r>
  <r>
    <x v="1"/>
    <n v="2"/>
    <s v="TVG-1632"/>
    <s v="1632"/>
    <x v="28"/>
    <s v="Veneto"/>
    <x v="8"/>
    <x v="3"/>
    <x v="0"/>
    <s v="3000"/>
    <s v="Plus"/>
    <x v="3"/>
    <n v="34.806896551724137"/>
    <s v="Fabo Girgentini"/>
    <n v="0.03"/>
    <n v="5047"/>
    <n v="151.41"/>
    <n v="5198.41"/>
  </r>
  <r>
    <x v="1"/>
    <n v="2"/>
    <s v="TVG-1633"/>
    <s v="1633"/>
    <x v="28"/>
    <s v="Veneto"/>
    <x v="8"/>
    <x v="3"/>
    <x v="0"/>
    <s v="3000"/>
    <s v="Plus"/>
    <x v="3"/>
    <n v="46.889655172413796"/>
    <s v="Costanza Bigatti"/>
    <n v="0.1"/>
    <n v="6799"/>
    <n v="679.90000000000009"/>
    <n v="7478.9"/>
  </r>
  <r>
    <x v="1"/>
    <n v="2"/>
    <s v="TVG-1634"/>
    <s v="1634"/>
    <x v="28"/>
    <s v="Veneto"/>
    <x v="8"/>
    <x v="3"/>
    <x v="0"/>
    <s v="3000"/>
    <s v="Plus"/>
    <x v="3"/>
    <n v="500.94482758620688"/>
    <s v="Marco Rossi"/>
    <n v="7.4999999999999997E-2"/>
    <n v="72637"/>
    <n v="5447.7749999999996"/>
    <n v="78084.774999999994"/>
  </r>
  <r>
    <x v="1"/>
    <n v="2"/>
    <s v="TVG-1635"/>
    <s v="1635"/>
    <x v="28"/>
    <s v="Veneto"/>
    <x v="8"/>
    <x v="3"/>
    <x v="0"/>
    <s v="3000"/>
    <s v="Plus"/>
    <x v="3"/>
    <n v="2786.2689655172412"/>
    <s v="Lalerio Vundini"/>
    <n v="0.05"/>
    <n v="404009"/>
    <n v="20200.45"/>
    <n v="424209.45"/>
  </r>
  <r>
    <x v="1"/>
    <n v="2"/>
    <s v="TVG-1636"/>
    <s v="1636"/>
    <x v="28"/>
    <s v="Veneto"/>
    <x v="8"/>
    <x v="5"/>
    <x v="1"/>
    <s v="5000"/>
    <s v=""/>
    <x v="5"/>
    <n v="43.84"/>
    <s v="Lalerio Vundini"/>
    <n v="0.05"/>
    <n v="3288"/>
    <n v="164.4"/>
    <n v="3452.4"/>
  </r>
  <r>
    <x v="1"/>
    <n v="2"/>
    <s v="TVG-1637"/>
    <s v="1637"/>
    <x v="28"/>
    <s v="Veneto"/>
    <x v="8"/>
    <x v="6"/>
    <x v="2"/>
    <s v="2500"/>
    <s v="Plus"/>
    <x v="6"/>
    <n v="0.12272727272727273"/>
    <s v="Lorenzo Von Matterhorn "/>
    <n v="0.05"/>
    <n v="27"/>
    <n v="1.35"/>
    <n v="28.35"/>
  </r>
  <r>
    <x v="1"/>
    <n v="2"/>
    <s v="TVG-1638"/>
    <s v="1638"/>
    <x v="28"/>
    <s v="Veneto"/>
    <x v="8"/>
    <x v="6"/>
    <x v="2"/>
    <s v="2500"/>
    <s v="Plus"/>
    <x v="6"/>
    <n v="20.522727272727273"/>
    <s v="Giulio de Primis"/>
    <n v="3.6999999999999998E-2"/>
    <n v="4515"/>
    <n v="167.05499999999998"/>
    <n v="4682.0550000000003"/>
  </r>
  <r>
    <x v="1"/>
    <n v="2"/>
    <s v="TVG-1639"/>
    <s v="1639"/>
    <x v="28"/>
    <s v="Veneto"/>
    <x v="8"/>
    <x v="6"/>
    <x v="2"/>
    <s v="2500"/>
    <s v="Plus"/>
    <x v="6"/>
    <n v="0.27727272727272728"/>
    <s v="Roberto Falcucci"/>
    <n v="0.08"/>
    <n v="61"/>
    <n v="4.88"/>
    <n v="65.88"/>
  </r>
  <r>
    <x v="1"/>
    <n v="2"/>
    <s v="TVG-1640"/>
    <s v="1640"/>
    <x v="28"/>
    <s v="Veneto"/>
    <x v="8"/>
    <x v="6"/>
    <x v="2"/>
    <s v="2500"/>
    <s v="Plus"/>
    <x v="6"/>
    <n v="7.5272727272727273"/>
    <s v="Giuseppe Favari"/>
    <n v="0.03"/>
    <n v="1656"/>
    <n v="49.68"/>
    <n v="1705.68"/>
  </r>
  <r>
    <x v="1"/>
    <n v="2"/>
    <s v="TVG-1641"/>
    <s v="1641"/>
    <x v="28"/>
    <s v="Veneto"/>
    <x v="8"/>
    <x v="6"/>
    <x v="2"/>
    <s v="2500"/>
    <s v="Plus"/>
    <x v="6"/>
    <n v="31.427272727272726"/>
    <s v="Marco Rossi"/>
    <n v="7.4999999999999997E-2"/>
    <n v="6914"/>
    <n v="518.54999999999995"/>
    <n v="7432.55"/>
  </r>
  <r>
    <x v="1"/>
    <n v="2"/>
    <s v="TVG-1642"/>
    <s v="1642"/>
    <x v="28"/>
    <s v="Veneto"/>
    <x v="8"/>
    <x v="6"/>
    <x v="2"/>
    <s v="2500"/>
    <s v="Plus"/>
    <x v="6"/>
    <n v="0.48181818181818181"/>
    <s v="Lalerio Vundini"/>
    <n v="0.05"/>
    <n v="106"/>
    <n v="5.3000000000000007"/>
    <n v="111.3"/>
  </r>
  <r>
    <x v="1"/>
    <n v="2"/>
    <s v="TVG-1643"/>
    <s v="1643"/>
    <x v="28"/>
    <s v="Veneto"/>
    <x v="8"/>
    <x v="22"/>
    <x v="7"/>
    <s v="7000"/>
    <s v="Premium"/>
    <x v="13"/>
    <n v="63.781999999999996"/>
    <s v="Lalerio Vundini"/>
    <n v="0.05"/>
    <n v="31891"/>
    <n v="1594.5500000000002"/>
    <n v="33485.550000000003"/>
  </r>
  <r>
    <x v="1"/>
    <n v="2"/>
    <s v="TVG-1644"/>
    <s v="1644"/>
    <x v="28"/>
    <s v="Veneto"/>
    <x v="8"/>
    <x v="20"/>
    <x v="7"/>
    <s v="5000"/>
    <s v="Silver"/>
    <x v="17"/>
    <n v="0.21666666666666667"/>
    <s v="Giulio de Primis"/>
    <n v="3.6999999999999998E-2"/>
    <n v="65"/>
    <n v="2.4049999999999998"/>
    <n v="67.405000000000001"/>
  </r>
  <r>
    <x v="1"/>
    <n v="2"/>
    <s v="TVG-1645"/>
    <s v="1645"/>
    <x v="28"/>
    <s v="Veneto"/>
    <x v="8"/>
    <x v="8"/>
    <x v="2"/>
    <s v="5000"/>
    <s v=""/>
    <x v="8"/>
    <n v="2.56"/>
    <s v="Giulio de Primis"/>
    <n v="3.6999999999999998E-2"/>
    <n v="640"/>
    <n v="23.68"/>
    <n v="663.68"/>
  </r>
  <r>
    <x v="1"/>
    <n v="2"/>
    <s v="TVG-1646"/>
    <s v="1646"/>
    <x v="28"/>
    <s v="Veneto"/>
    <x v="8"/>
    <x v="8"/>
    <x v="2"/>
    <s v="5000"/>
    <s v=""/>
    <x v="8"/>
    <n v="0.38400000000000001"/>
    <s v="Giuseppe Favari"/>
    <n v="0.03"/>
    <n v="96"/>
    <n v="2.88"/>
    <n v="98.88"/>
  </r>
  <r>
    <x v="1"/>
    <n v="2"/>
    <s v="TVG-1647"/>
    <s v="1647"/>
    <x v="28"/>
    <s v="Veneto"/>
    <x v="8"/>
    <x v="9"/>
    <x v="2"/>
    <s v="1121"/>
    <s v="Gold"/>
    <x v="9"/>
    <n v="11.469565217391304"/>
    <s v="Marco Rossi"/>
    <n v="7.4999999999999997E-2"/>
    <n v="2638"/>
    <n v="197.85"/>
    <n v="2835.85"/>
  </r>
  <r>
    <x v="1"/>
    <n v="2"/>
    <s v="TVG-1648"/>
    <s v="1648"/>
    <x v="28"/>
    <s v="Veneto"/>
    <x v="8"/>
    <x v="9"/>
    <x v="2"/>
    <s v="1121"/>
    <s v="Gold"/>
    <x v="9"/>
    <n v="1873.0826086956522"/>
    <s v="Lalerio Vundini"/>
    <n v="0.05"/>
    <n v="430809"/>
    <n v="21540.45"/>
    <n v="452349.45"/>
  </r>
  <r>
    <x v="1"/>
    <n v="2"/>
    <s v="TVG-1649"/>
    <s v="1649"/>
    <x v="28"/>
    <s v="Veneto"/>
    <x v="8"/>
    <x v="23"/>
    <x v="7"/>
    <s v="8000"/>
    <s v="Premium"/>
    <x v="19"/>
    <n v="11.804477611940298"/>
    <s v="Lalerio Vundini"/>
    <n v="0.05"/>
    <n v="7909"/>
    <n v="395.45000000000005"/>
    <n v="8304.4500000000007"/>
  </r>
  <r>
    <x v="1"/>
    <n v="2"/>
    <s v="TVG-1650"/>
    <s v="1650"/>
    <x v="28"/>
    <s v="Veneto"/>
    <x v="8"/>
    <x v="10"/>
    <x v="3"/>
    <s v="7500"/>
    <s v="Premium"/>
    <x v="10"/>
    <n v="1.7777777777777777"/>
    <s v="Giulio de Primis"/>
    <n v="3.6999999999999998E-2"/>
    <n v="320"/>
    <n v="11.84"/>
    <n v="331.84"/>
  </r>
  <r>
    <x v="1"/>
    <n v="2"/>
    <s v="TVG-1651"/>
    <s v="1651"/>
    <x v="28"/>
    <s v="Veneto"/>
    <x v="8"/>
    <x v="10"/>
    <x v="3"/>
    <s v="7500"/>
    <s v="Premium"/>
    <x v="10"/>
    <n v="0.2388888888888889"/>
    <s v="Lalerio Vundini"/>
    <n v="0.05"/>
    <n v="43"/>
    <n v="2.15"/>
    <n v="45.15"/>
  </r>
  <r>
    <x v="1"/>
    <n v="2"/>
    <s v="TVG-1652"/>
    <s v="1652"/>
    <x v="28"/>
    <s v="Veneto"/>
    <x v="8"/>
    <x v="15"/>
    <x v="6"/>
    <s v="1000"/>
    <s v="Silver"/>
    <x v="14"/>
    <n v="12.602564102564102"/>
    <s v="Lalerio Vundini"/>
    <n v="0.05"/>
    <n v="4915"/>
    <n v="245.75"/>
    <n v="5160.75"/>
  </r>
  <r>
    <x v="1"/>
    <n v="2"/>
    <s v="TVG-1653"/>
    <s v="1653"/>
    <x v="28"/>
    <s v="Veneto"/>
    <x v="8"/>
    <x v="11"/>
    <x v="4"/>
    <s v="5000"/>
    <s v=""/>
    <x v="11"/>
    <n v="2.5142857142857142"/>
    <s v="Giulio de Primis"/>
    <n v="3.6999999999999998E-2"/>
    <n v="352"/>
    <n v="13.023999999999999"/>
    <n v="365.024"/>
  </r>
  <r>
    <x v="1"/>
    <n v="2"/>
    <s v="TVG-1654"/>
    <s v="1654"/>
    <x v="28"/>
    <s v="Veneto"/>
    <x v="8"/>
    <x v="11"/>
    <x v="4"/>
    <s v="5000"/>
    <s v=""/>
    <x v="11"/>
    <n v="0.14285714285714285"/>
    <s v="Costanza Bigatti"/>
    <n v="0.1"/>
    <n v="20"/>
    <n v="2"/>
    <n v="22"/>
  </r>
  <r>
    <x v="1"/>
    <n v="2"/>
    <s v="TVG-1655"/>
    <s v="1655"/>
    <x v="28"/>
    <s v="Veneto"/>
    <x v="8"/>
    <x v="11"/>
    <x v="4"/>
    <s v="5000"/>
    <s v=""/>
    <x v="11"/>
    <n v="5.2214285714285715"/>
    <s v="Marco Rossi"/>
    <n v="7.4999999999999997E-2"/>
    <n v="731"/>
    <n v="54.824999999999996"/>
    <n v="785.82500000000005"/>
  </r>
  <r>
    <x v="1"/>
    <n v="2"/>
    <s v="TVG-1656"/>
    <s v="1656"/>
    <x v="28"/>
    <s v="Veneto"/>
    <x v="8"/>
    <x v="11"/>
    <x v="4"/>
    <s v="5000"/>
    <s v=""/>
    <x v="11"/>
    <n v="12.85"/>
    <s v="Lalerio Vundini"/>
    <n v="0.05"/>
    <n v="1799"/>
    <n v="89.95"/>
    <n v="1888.95"/>
  </r>
  <r>
    <x v="1"/>
    <n v="2"/>
    <s v="TVG-1657"/>
    <s v="1657"/>
    <x v="28"/>
    <s v="Veneto"/>
    <x v="8"/>
    <x v="16"/>
    <x v="7"/>
    <s v="1000"/>
    <s v=""/>
    <x v="0"/>
    <n v="16.833333333333332"/>
    <s v="Marco Rossi"/>
    <n v="7.4999999999999997E-2"/>
    <n v="2525"/>
    <n v="189.375"/>
    <n v="2714.375"/>
  </r>
  <r>
    <x v="1"/>
    <n v="2"/>
    <s v="TVG-1658"/>
    <s v="1658"/>
    <x v="28"/>
    <s v="Veneto"/>
    <x v="8"/>
    <x v="16"/>
    <x v="7"/>
    <s v="1000"/>
    <s v=""/>
    <x v="0"/>
    <n v="5.7133333333333329"/>
    <s v="Lalerio Vundini"/>
    <n v="0.05"/>
    <n v="857"/>
    <n v="42.85"/>
    <n v="899.85"/>
  </r>
  <r>
    <x v="1"/>
    <n v="2"/>
    <s v="TVG-1659"/>
    <s v="1659"/>
    <x v="28"/>
    <s v="Veneto"/>
    <x v="8"/>
    <x v="12"/>
    <x v="5"/>
    <s v="3000"/>
    <s v="Medium"/>
    <x v="12"/>
    <n v="4.3083333333333336"/>
    <s v="Giulio de Primis"/>
    <n v="3.6999999999999998E-2"/>
    <n v="517"/>
    <n v="19.128999999999998"/>
    <n v="536.12900000000002"/>
  </r>
  <r>
    <x v="1"/>
    <n v="2"/>
    <s v="TVG-1660"/>
    <s v="1660"/>
    <x v="28"/>
    <s v="Veneto"/>
    <x v="8"/>
    <x v="12"/>
    <x v="5"/>
    <s v="3000"/>
    <s v="Medium"/>
    <x v="12"/>
    <n v="0.41666666666666669"/>
    <s v="Costanza Bigatti"/>
    <n v="0.1"/>
    <n v="50"/>
    <n v="5"/>
    <n v="55"/>
  </r>
  <r>
    <x v="1"/>
    <n v="2"/>
    <s v="TVG-1661"/>
    <s v="1661"/>
    <x v="28"/>
    <s v="Veneto"/>
    <x v="8"/>
    <x v="12"/>
    <x v="5"/>
    <s v="3000"/>
    <s v="Medium"/>
    <x v="12"/>
    <n v="10.266666666666667"/>
    <s v="Marco Rossi"/>
    <n v="7.4999999999999997E-2"/>
    <n v="1232"/>
    <n v="92.399999999999991"/>
    <n v="1324.4"/>
  </r>
  <r>
    <x v="1"/>
    <n v="2"/>
    <s v="TVG-1662"/>
    <s v="1662"/>
    <x v="28"/>
    <s v="Veneto"/>
    <x v="8"/>
    <x v="12"/>
    <x v="5"/>
    <s v="3000"/>
    <s v="Medium"/>
    <x v="12"/>
    <n v="84.8"/>
    <s v="Lalerio Vundini"/>
    <n v="0.05"/>
    <n v="10176"/>
    <n v="508.8"/>
    <n v="10684.8"/>
  </r>
  <r>
    <x v="1"/>
    <n v="2"/>
    <s v="TVG-1663"/>
    <s v="1663"/>
    <x v="28"/>
    <s v="Veneto"/>
    <x v="8"/>
    <x v="13"/>
    <x v="5"/>
    <s v="3000"/>
    <s v="Plus"/>
    <x v="2"/>
    <n v="5.4230769230769234"/>
    <s v="Marco Rossi"/>
    <n v="7.4999999999999997E-2"/>
    <n v="705"/>
    <n v="52.875"/>
    <n v="757.875"/>
  </r>
  <r>
    <x v="1"/>
    <n v="2"/>
    <s v="TVG-1664"/>
    <s v="1664"/>
    <x v="29"/>
    <s v="Veneto"/>
    <x v="4"/>
    <x v="18"/>
    <x v="7"/>
    <s v="3000"/>
    <s v="Medium"/>
    <x v="6"/>
    <n v="1959.3818181818183"/>
    <s v="Lalerio Vundini"/>
    <n v="0.05"/>
    <n v="431064"/>
    <n v="21553.200000000001"/>
    <n v="452617.2"/>
  </r>
  <r>
    <x v="1"/>
    <n v="2"/>
    <s v="TVG-1665"/>
    <s v="1665"/>
    <x v="29"/>
    <s v="Veneto"/>
    <x v="4"/>
    <x v="14"/>
    <x v="6"/>
    <s v="2500"/>
    <s v="Gold"/>
    <x v="13"/>
    <n v="7.1239999999999997"/>
    <s v="Lalerio Vundini"/>
    <n v="0.05"/>
    <n v="3562"/>
    <n v="178.10000000000002"/>
    <n v="3740.1"/>
  </r>
  <r>
    <x v="1"/>
    <n v="2"/>
    <s v="TVG-1666"/>
    <s v="1666"/>
    <x v="29"/>
    <s v="Veneto"/>
    <x v="4"/>
    <x v="0"/>
    <x v="0"/>
    <s v="5000"/>
    <s v="Medium"/>
    <x v="0"/>
    <n v="22.48"/>
    <s v="Roberto Falcucci"/>
    <n v="0.08"/>
    <n v="3372"/>
    <n v="269.76"/>
    <n v="3641.76"/>
  </r>
  <r>
    <x v="1"/>
    <n v="2"/>
    <s v="TVG-1667"/>
    <s v="1667"/>
    <x v="29"/>
    <s v="Veneto"/>
    <x v="4"/>
    <x v="0"/>
    <x v="0"/>
    <s v="5000"/>
    <s v="Medium"/>
    <x v="0"/>
    <n v="178.31333333333333"/>
    <s v="Marco Rossi"/>
    <n v="7.4999999999999997E-2"/>
    <n v="26747"/>
    <n v="2006.0249999999999"/>
    <n v="28753.025000000001"/>
  </r>
  <r>
    <x v="1"/>
    <n v="2"/>
    <s v="TVG-1668"/>
    <s v="1668"/>
    <x v="29"/>
    <s v="Veneto"/>
    <x v="4"/>
    <x v="0"/>
    <x v="0"/>
    <s v="5000"/>
    <s v="Medium"/>
    <x v="0"/>
    <n v="3556.6066666666666"/>
    <s v="Lalerio Vundini"/>
    <n v="0.05"/>
    <n v="533491"/>
    <n v="26674.550000000003"/>
    <n v="560165.55000000005"/>
  </r>
  <r>
    <x v="1"/>
    <n v="2"/>
    <s v="TVG-1669"/>
    <s v="1669"/>
    <x v="29"/>
    <s v="Veneto"/>
    <x v="4"/>
    <x v="19"/>
    <x v="7"/>
    <s v="4000"/>
    <s v="Plus"/>
    <x v="16"/>
    <n v="2.5166666666666666"/>
    <s v="Lalerio Vundini"/>
    <n v="0.05"/>
    <n v="604"/>
    <n v="30.200000000000003"/>
    <n v="634.20000000000005"/>
  </r>
  <r>
    <x v="1"/>
    <n v="2"/>
    <s v="TVG-1670"/>
    <s v="1670"/>
    <x v="29"/>
    <s v="Veneto"/>
    <x v="4"/>
    <x v="3"/>
    <x v="0"/>
    <s v="3000"/>
    <s v="Plus"/>
    <x v="3"/>
    <n v="51.896551724137929"/>
    <s v="Lorenzo Von Matterhorn "/>
    <n v="0.05"/>
    <n v="7525"/>
    <n v="376.25"/>
    <n v="7901.25"/>
  </r>
  <r>
    <x v="1"/>
    <n v="2"/>
    <s v="TVG-1671"/>
    <s v="1671"/>
    <x v="29"/>
    <s v="Veneto"/>
    <x v="4"/>
    <x v="3"/>
    <x v="0"/>
    <s v="3000"/>
    <s v="Plus"/>
    <x v="3"/>
    <n v="4.63448275862069"/>
    <s v="Alfonso Falconeri"/>
    <n v="0.05"/>
    <n v="672"/>
    <n v="33.6"/>
    <n v="705.6"/>
  </r>
  <r>
    <x v="1"/>
    <n v="2"/>
    <s v="TVG-1672"/>
    <s v="1672"/>
    <x v="29"/>
    <s v="Veneto"/>
    <x v="4"/>
    <x v="3"/>
    <x v="0"/>
    <s v="3000"/>
    <s v="Plus"/>
    <x v="3"/>
    <n v="41.882758620689657"/>
    <s v="Roberto Falcucci"/>
    <n v="0.08"/>
    <n v="6073"/>
    <n v="485.84000000000003"/>
    <n v="6558.84"/>
  </r>
  <r>
    <x v="1"/>
    <n v="2"/>
    <s v="TVG-1673"/>
    <s v="1673"/>
    <x v="29"/>
    <s v="Veneto"/>
    <x v="4"/>
    <x v="3"/>
    <x v="0"/>
    <s v="3000"/>
    <s v="Plus"/>
    <x v="3"/>
    <n v="14.848275862068965"/>
    <s v="Fabo Girgentini"/>
    <n v="0.03"/>
    <n v="2153"/>
    <n v="64.59"/>
    <n v="2217.59"/>
  </r>
  <r>
    <x v="1"/>
    <n v="2"/>
    <s v="TVG-1674"/>
    <s v="1674"/>
    <x v="29"/>
    <s v="Veneto"/>
    <x v="4"/>
    <x v="3"/>
    <x v="0"/>
    <s v="3000"/>
    <s v="Plus"/>
    <x v="3"/>
    <n v="42.868965517241378"/>
    <s v="Costanza Bigatti"/>
    <n v="0.1"/>
    <n v="6216"/>
    <n v="621.6"/>
    <n v="6837.6"/>
  </r>
  <r>
    <x v="1"/>
    <n v="2"/>
    <s v="TVG-1675"/>
    <s v="1675"/>
    <x v="29"/>
    <s v="Veneto"/>
    <x v="4"/>
    <x v="3"/>
    <x v="0"/>
    <s v="3000"/>
    <s v="Plus"/>
    <x v="3"/>
    <n v="327.3862068965517"/>
    <s v="Marco Rossi"/>
    <n v="7.4999999999999997E-2"/>
    <n v="47471"/>
    <n v="3560.3249999999998"/>
    <n v="51031.324999999997"/>
  </r>
  <r>
    <x v="1"/>
    <n v="2"/>
    <s v="TVG-1676"/>
    <s v="1676"/>
    <x v="29"/>
    <s v="Veneto"/>
    <x v="4"/>
    <x v="3"/>
    <x v="0"/>
    <s v="3000"/>
    <s v="Plus"/>
    <x v="3"/>
    <n v="29.296551724137931"/>
    <s v="Lalerio Vundini"/>
    <n v="0.05"/>
    <n v="4248"/>
    <n v="212.4"/>
    <n v="4460.3999999999996"/>
  </r>
  <r>
    <x v="1"/>
    <n v="2"/>
    <s v="TVG-1677"/>
    <s v="1677"/>
    <x v="29"/>
    <s v="Veneto"/>
    <x v="4"/>
    <x v="5"/>
    <x v="1"/>
    <s v="5000"/>
    <s v=""/>
    <x v="5"/>
    <n v="688.98666666666668"/>
    <s v="Marco Rossi"/>
    <n v="7.4999999999999997E-2"/>
    <n v="51674"/>
    <n v="3875.5499999999997"/>
    <n v="55549.55"/>
  </r>
  <r>
    <x v="1"/>
    <n v="2"/>
    <s v="TVG-1678"/>
    <s v="1678"/>
    <x v="29"/>
    <s v="Veneto"/>
    <x v="4"/>
    <x v="6"/>
    <x v="2"/>
    <s v="2500"/>
    <s v="Plus"/>
    <x v="6"/>
    <n v="0.10909090909090909"/>
    <s v="Lorenzo Von Matterhorn "/>
    <n v="0.05"/>
    <n v="24"/>
    <n v="1.2000000000000002"/>
    <n v="25.2"/>
  </r>
  <r>
    <x v="1"/>
    <n v="2"/>
    <s v="TVG-1679"/>
    <s v="1679"/>
    <x v="29"/>
    <s v="Veneto"/>
    <x v="4"/>
    <x v="6"/>
    <x v="2"/>
    <s v="2500"/>
    <s v="Plus"/>
    <x v="6"/>
    <n v="6.8181818181818177E-2"/>
    <s v="Roberto Falcucci"/>
    <n v="0.08"/>
    <n v="15"/>
    <n v="1.2"/>
    <n v="16.2"/>
  </r>
  <r>
    <x v="1"/>
    <n v="2"/>
    <s v="TVG-1680"/>
    <s v="1680"/>
    <x v="29"/>
    <s v="Veneto"/>
    <x v="4"/>
    <x v="6"/>
    <x v="2"/>
    <s v="2500"/>
    <s v="Plus"/>
    <x v="6"/>
    <n v="2.2727272727272728E-2"/>
    <s v="Fabo Girgentini"/>
    <n v="0.03"/>
    <n v="5"/>
    <n v="0.15"/>
    <n v="5.15"/>
  </r>
  <r>
    <x v="1"/>
    <n v="2"/>
    <s v="TVG-1681"/>
    <s v="1681"/>
    <x v="29"/>
    <s v="Veneto"/>
    <x v="4"/>
    <x v="6"/>
    <x v="2"/>
    <s v="2500"/>
    <s v="Plus"/>
    <x v="6"/>
    <n v="1.2545454545454546"/>
    <s v="Marco Rossi"/>
    <n v="7.4999999999999997E-2"/>
    <n v="276"/>
    <n v="20.7"/>
    <n v="296.7"/>
  </r>
  <r>
    <x v="1"/>
    <n v="2"/>
    <s v="TVG-1682"/>
    <s v="1682"/>
    <x v="29"/>
    <s v="Veneto"/>
    <x v="4"/>
    <x v="6"/>
    <x v="2"/>
    <s v="2500"/>
    <s v="Plus"/>
    <x v="6"/>
    <n v="5.2045454545454541"/>
    <s v="Lalerio Vundini"/>
    <n v="0.05"/>
    <n v="1145"/>
    <n v="57.25"/>
    <n v="1202.25"/>
  </r>
  <r>
    <x v="1"/>
    <n v="2"/>
    <s v="TVG-1683"/>
    <s v="1683"/>
    <x v="29"/>
    <s v="Veneto"/>
    <x v="4"/>
    <x v="9"/>
    <x v="2"/>
    <s v="1121"/>
    <s v="Gold"/>
    <x v="9"/>
    <n v="107.32173913043478"/>
    <s v="Marco Rossi"/>
    <n v="7.4999999999999997E-2"/>
    <n v="24684"/>
    <n v="1851.3"/>
    <n v="26535.3"/>
  </r>
  <r>
    <x v="1"/>
    <n v="2"/>
    <s v="TVG-1684"/>
    <s v="1684"/>
    <x v="29"/>
    <s v="Veneto"/>
    <x v="4"/>
    <x v="9"/>
    <x v="2"/>
    <s v="1121"/>
    <s v="Gold"/>
    <x v="9"/>
    <n v="396.12608695652176"/>
    <s v="Lalerio Vundini"/>
    <n v="0.05"/>
    <n v="91109"/>
    <n v="4555.45"/>
    <n v="95664.45"/>
  </r>
  <r>
    <x v="1"/>
    <n v="2"/>
    <s v="TVG-1685"/>
    <s v="1685"/>
    <x v="29"/>
    <s v="Veneto"/>
    <x v="4"/>
    <x v="23"/>
    <x v="7"/>
    <s v="8000"/>
    <s v="Premium"/>
    <x v="19"/>
    <n v="41.822388059701495"/>
    <s v="Lalerio Vundini"/>
    <n v="0.05"/>
    <n v="28021"/>
    <n v="1401.0500000000002"/>
    <n v="29422.05"/>
  </r>
  <r>
    <x v="1"/>
    <n v="2"/>
    <s v="TVG-1686"/>
    <s v="1686"/>
    <x v="29"/>
    <s v="Veneto"/>
    <x v="4"/>
    <x v="15"/>
    <x v="6"/>
    <s v="1000"/>
    <s v="Silver"/>
    <x v="14"/>
    <n v="0.20256410256410257"/>
    <s v="Lalerio Vundini"/>
    <n v="0.05"/>
    <n v="79"/>
    <n v="3.95"/>
    <n v="82.95"/>
  </r>
  <r>
    <x v="1"/>
    <n v="2"/>
    <s v="TVG-1687"/>
    <s v="1687"/>
    <x v="29"/>
    <s v="Veneto"/>
    <x v="4"/>
    <x v="11"/>
    <x v="4"/>
    <s v="5000"/>
    <s v=""/>
    <x v="11"/>
    <n v="0.37142857142857144"/>
    <s v="Lorenzo Von Matterhorn "/>
    <n v="0.05"/>
    <n v="52"/>
    <n v="2.6"/>
    <n v="54.6"/>
  </r>
  <r>
    <x v="1"/>
    <n v="2"/>
    <s v="TVG-1688"/>
    <s v="1688"/>
    <x v="29"/>
    <s v="Veneto"/>
    <x v="4"/>
    <x v="11"/>
    <x v="4"/>
    <s v="5000"/>
    <s v=""/>
    <x v="11"/>
    <n v="0.50714285714285712"/>
    <s v="Costanza Bigatti"/>
    <n v="0.1"/>
    <n v="71"/>
    <n v="7.1000000000000005"/>
    <n v="78.099999999999994"/>
  </r>
  <r>
    <x v="1"/>
    <n v="2"/>
    <s v="TVG-1689"/>
    <s v="1689"/>
    <x v="29"/>
    <s v="Veneto"/>
    <x v="4"/>
    <x v="11"/>
    <x v="4"/>
    <s v="5000"/>
    <s v=""/>
    <x v="11"/>
    <n v="0.8"/>
    <s v="Marco Rossi"/>
    <n v="7.4999999999999997E-2"/>
    <n v="112"/>
    <n v="8.4"/>
    <n v="120.4"/>
  </r>
  <r>
    <x v="1"/>
    <n v="2"/>
    <s v="TVG-1690"/>
    <s v="1690"/>
    <x v="29"/>
    <s v="Veneto"/>
    <x v="4"/>
    <x v="11"/>
    <x v="4"/>
    <s v="5000"/>
    <s v=""/>
    <x v="11"/>
    <n v="4.6714285714285717"/>
    <s v="Lalerio Vundini"/>
    <n v="0.05"/>
    <n v="654"/>
    <n v="32.700000000000003"/>
    <n v="686.7"/>
  </r>
  <r>
    <x v="1"/>
    <n v="2"/>
    <s v="TVG-1691"/>
    <s v="1691"/>
    <x v="29"/>
    <s v="Veneto"/>
    <x v="4"/>
    <x v="16"/>
    <x v="7"/>
    <s v="1000"/>
    <s v=""/>
    <x v="0"/>
    <n v="0.97333333333333338"/>
    <s v="Fabo Girgentini"/>
    <n v="0.03"/>
    <n v="146"/>
    <n v="4.38"/>
    <n v="150.38"/>
  </r>
  <r>
    <x v="1"/>
    <n v="2"/>
    <s v="TVG-1692"/>
    <s v="1692"/>
    <x v="29"/>
    <s v="Veneto"/>
    <x v="4"/>
    <x v="16"/>
    <x v="7"/>
    <s v="1000"/>
    <s v=""/>
    <x v="0"/>
    <n v="1.8133333333333332"/>
    <s v="Costanza Bigatti"/>
    <n v="0.1"/>
    <n v="272"/>
    <n v="27.200000000000003"/>
    <n v="299.2"/>
  </r>
  <r>
    <x v="1"/>
    <n v="2"/>
    <s v="TVG-1693"/>
    <s v="1693"/>
    <x v="29"/>
    <s v="Veneto"/>
    <x v="4"/>
    <x v="12"/>
    <x v="5"/>
    <s v="3000"/>
    <s v="Medium"/>
    <x v="12"/>
    <n v="11.525"/>
    <s v="Lorenzo Von Matterhorn "/>
    <n v="0.05"/>
    <n v="1383"/>
    <n v="69.150000000000006"/>
    <n v="1452.15"/>
  </r>
  <r>
    <x v="1"/>
    <n v="2"/>
    <s v="TVG-1694"/>
    <s v="1694"/>
    <x v="29"/>
    <s v="Veneto"/>
    <x v="4"/>
    <x v="12"/>
    <x v="5"/>
    <s v="3000"/>
    <s v="Medium"/>
    <x v="12"/>
    <n v="5.2"/>
    <s v="Roberto Falcucci"/>
    <n v="0.08"/>
    <n v="624"/>
    <n v="49.92"/>
    <n v="673.92"/>
  </r>
  <r>
    <x v="1"/>
    <n v="2"/>
    <s v="TVG-1695"/>
    <s v="1695"/>
    <x v="29"/>
    <s v="Veneto"/>
    <x v="4"/>
    <x v="12"/>
    <x v="5"/>
    <s v="3000"/>
    <s v="Medium"/>
    <x v="12"/>
    <n v="73.966666666666669"/>
    <s v="Marco Rossi"/>
    <n v="7.4999999999999997E-2"/>
    <n v="8876"/>
    <n v="665.69999999999993"/>
    <n v="9541.7000000000007"/>
  </r>
  <r>
    <x v="1"/>
    <n v="2"/>
    <s v="TVG-1696"/>
    <s v="1696"/>
    <x v="29"/>
    <s v="Veneto"/>
    <x v="4"/>
    <x v="12"/>
    <x v="5"/>
    <s v="3000"/>
    <s v="Medium"/>
    <x v="12"/>
    <n v="20.758333333333333"/>
    <s v="Lalerio Vundini"/>
    <n v="0.05"/>
    <n v="2491"/>
    <n v="124.55000000000001"/>
    <n v="2615.5500000000002"/>
  </r>
  <r>
    <x v="1"/>
    <n v="2"/>
    <s v="TVG-1697"/>
    <s v="1697"/>
    <x v="29"/>
    <s v="Veneto"/>
    <x v="4"/>
    <x v="13"/>
    <x v="5"/>
    <s v="3000"/>
    <s v="Plus"/>
    <x v="2"/>
    <n v="12.592307692307692"/>
    <s v="Lorenzo Von Matterhorn "/>
    <n v="0.05"/>
    <n v="1637"/>
    <n v="81.850000000000009"/>
    <n v="1718.85"/>
  </r>
  <r>
    <x v="1"/>
    <n v="2"/>
    <s v="TVG-1698"/>
    <s v="1698"/>
    <x v="29"/>
    <s v="Veneto"/>
    <x v="4"/>
    <x v="13"/>
    <x v="5"/>
    <s v="3000"/>
    <s v="Plus"/>
    <x v="2"/>
    <n v="1.0461538461538462"/>
    <s v="Fabo Girgentini"/>
    <n v="0.03"/>
    <n v="136"/>
    <n v="4.08"/>
    <n v="140.08000000000001"/>
  </r>
  <r>
    <x v="1"/>
    <n v="2"/>
    <s v="TVG-1699"/>
    <s v="1699"/>
    <x v="29"/>
    <s v="Veneto"/>
    <x v="4"/>
    <x v="13"/>
    <x v="5"/>
    <s v="3000"/>
    <s v="Plus"/>
    <x v="2"/>
    <n v="41.03846153846154"/>
    <s v="Marco Rossi"/>
    <n v="7.4999999999999997E-2"/>
    <n v="5335"/>
    <n v="400.125"/>
    <n v="5735.125"/>
  </r>
  <r>
    <x v="1"/>
    <n v="2"/>
    <s v="TVG-1700"/>
    <s v="1700"/>
    <x v="30"/>
    <s v="Lombardia"/>
    <x v="4"/>
    <x v="18"/>
    <x v="7"/>
    <s v="3000"/>
    <s v="Medium"/>
    <x v="6"/>
    <n v="27.172727272727272"/>
    <s v="Lalerio Vundini"/>
    <n v="0.05"/>
    <n v="5978"/>
    <n v="298.90000000000003"/>
    <n v="6276.9"/>
  </r>
  <r>
    <x v="1"/>
    <n v="2"/>
    <s v="TVG-1701"/>
    <s v="1701"/>
    <x v="30"/>
    <s v="Lombardia"/>
    <x v="4"/>
    <x v="21"/>
    <x v="7"/>
    <s v="6000"/>
    <s v="Gold"/>
    <x v="18"/>
    <n v="298.04000000000002"/>
    <s v="Lalerio Vundini"/>
    <n v="0.05"/>
    <n v="134118"/>
    <n v="6705.9000000000005"/>
    <n v="140823.9"/>
  </r>
  <r>
    <x v="1"/>
    <n v="2"/>
    <s v="TVG-1702"/>
    <s v="1702"/>
    <x v="30"/>
    <s v="Lombardia"/>
    <x v="4"/>
    <x v="14"/>
    <x v="6"/>
    <s v="2500"/>
    <s v="Gold"/>
    <x v="13"/>
    <n v="83.951999999999998"/>
    <s v="Lalerio Vundini"/>
    <n v="0.05"/>
    <n v="41976"/>
    <n v="2098.8000000000002"/>
    <n v="44074.8"/>
  </r>
  <r>
    <x v="1"/>
    <n v="2"/>
    <s v="TVG-1703"/>
    <s v="1703"/>
    <x v="30"/>
    <s v="Lombardia"/>
    <x v="4"/>
    <x v="17"/>
    <x v="7"/>
    <s v="2000"/>
    <s v="Medium"/>
    <x v="15"/>
    <n v="3.6349999999999998"/>
    <s v="Lalerio Vundini"/>
    <n v="0.05"/>
    <n v="727"/>
    <n v="36.35"/>
    <n v="763.35"/>
  </r>
  <r>
    <x v="1"/>
    <n v="2"/>
    <s v="TVG-1704"/>
    <s v="1704"/>
    <x v="30"/>
    <s v="Lombardia"/>
    <x v="4"/>
    <x v="0"/>
    <x v="0"/>
    <s v="5000"/>
    <s v="Medium"/>
    <x v="0"/>
    <n v="2.8"/>
    <s v="Michele Scotto"/>
    <n v="0.05"/>
    <n v="420"/>
    <n v="21"/>
    <n v="441"/>
  </r>
  <r>
    <x v="1"/>
    <n v="2"/>
    <s v="TVG-1705"/>
    <s v="1705"/>
    <x v="30"/>
    <s v="Lombardia"/>
    <x v="4"/>
    <x v="0"/>
    <x v="0"/>
    <s v="5000"/>
    <s v="Medium"/>
    <x v="0"/>
    <n v="4350.26"/>
    <s v="Lalerio Vundini"/>
    <n v="0.05"/>
    <n v="652539"/>
    <n v="32626.95"/>
    <n v="685165.95"/>
  </r>
  <r>
    <x v="1"/>
    <n v="2"/>
    <s v="TVG-1706"/>
    <s v="1706"/>
    <x v="30"/>
    <s v="Lombardia"/>
    <x v="4"/>
    <x v="19"/>
    <x v="7"/>
    <s v="4000"/>
    <s v="Plus"/>
    <x v="16"/>
    <n v="65.020833333333329"/>
    <s v="Michele Scotto"/>
    <n v="0.05"/>
    <n v="15605"/>
    <n v="780.25"/>
    <n v="16385.25"/>
  </r>
  <r>
    <x v="1"/>
    <n v="2"/>
    <s v="TVG-1707"/>
    <s v="1707"/>
    <x v="30"/>
    <s v="Lombardia"/>
    <x v="4"/>
    <x v="19"/>
    <x v="7"/>
    <s v="4000"/>
    <s v="Plus"/>
    <x v="16"/>
    <n v="25.487500000000001"/>
    <s v="Lalerio Vundini"/>
    <n v="0.05"/>
    <n v="6117"/>
    <n v="305.85000000000002"/>
    <n v="6422.85"/>
  </r>
  <r>
    <x v="1"/>
    <n v="2"/>
    <s v="TVG-1708"/>
    <s v="1708"/>
    <x v="30"/>
    <s v="Lombardia"/>
    <x v="4"/>
    <x v="1"/>
    <x v="0"/>
    <s v="5000"/>
    <s v="Plus"/>
    <x v="1"/>
    <n v="1.9828571428571429"/>
    <s v="Michele Scotto"/>
    <n v="0.05"/>
    <n v="347"/>
    <n v="17.350000000000001"/>
    <n v="364.35"/>
  </r>
  <r>
    <x v="1"/>
    <n v="2"/>
    <s v="TVG-1709"/>
    <s v="1709"/>
    <x v="30"/>
    <s v="Lombardia"/>
    <x v="4"/>
    <x v="3"/>
    <x v="0"/>
    <s v="3000"/>
    <s v="Plus"/>
    <x v="3"/>
    <n v="6.5793103448275865"/>
    <s v="Michele Scotto"/>
    <n v="0.05"/>
    <n v="954"/>
    <n v="47.7"/>
    <n v="1001.7"/>
  </r>
  <r>
    <x v="1"/>
    <n v="2"/>
    <s v="TVG-1710"/>
    <s v="1710"/>
    <x v="30"/>
    <s v="Lombardia"/>
    <x v="4"/>
    <x v="3"/>
    <x v="0"/>
    <s v="3000"/>
    <s v="Plus"/>
    <x v="3"/>
    <n v="1872.0827586206897"/>
    <s v="Lalerio Vundini"/>
    <n v="0.05"/>
    <n v="271452"/>
    <n v="13572.6"/>
    <n v="285024.59999999998"/>
  </r>
  <r>
    <x v="1"/>
    <n v="2"/>
    <s v="TVG-1711"/>
    <s v="1711"/>
    <x v="30"/>
    <s v="Lombardia"/>
    <x v="4"/>
    <x v="6"/>
    <x v="2"/>
    <s v="2500"/>
    <s v="Plus"/>
    <x v="6"/>
    <n v="0.15909090909090909"/>
    <s v="Michele Scotto"/>
    <n v="0.05"/>
    <n v="35"/>
    <n v="1.75"/>
    <n v="36.75"/>
  </r>
  <r>
    <x v="1"/>
    <n v="2"/>
    <s v="TVG-1712"/>
    <s v="1712"/>
    <x v="30"/>
    <s v="Lombardia"/>
    <x v="4"/>
    <x v="6"/>
    <x v="2"/>
    <s v="2500"/>
    <s v="Plus"/>
    <x v="6"/>
    <n v="3.5863636363636364"/>
    <s v="Lalerio Vundini"/>
    <n v="0.05"/>
    <n v="789"/>
    <n v="39.450000000000003"/>
    <n v="828.45"/>
  </r>
  <r>
    <x v="1"/>
    <n v="2"/>
    <s v="TVG-1713"/>
    <s v="1713"/>
    <x v="30"/>
    <s v="Lombardia"/>
    <x v="4"/>
    <x v="9"/>
    <x v="2"/>
    <s v="1121"/>
    <s v="Gold"/>
    <x v="9"/>
    <n v="0.38260869565217392"/>
    <s v="Lalerio Vundini"/>
    <n v="0.05"/>
    <n v="88"/>
    <n v="4.4000000000000004"/>
    <n v="92.4"/>
  </r>
  <r>
    <x v="1"/>
    <n v="2"/>
    <s v="TVG-1714"/>
    <s v="1714"/>
    <x v="30"/>
    <s v="Lombardia"/>
    <x v="4"/>
    <x v="23"/>
    <x v="7"/>
    <s v="8000"/>
    <s v="Premium"/>
    <x v="19"/>
    <n v="243.7"/>
    <s v="Lalerio Vundini"/>
    <n v="0.05"/>
    <n v="163279"/>
    <n v="8163.9500000000007"/>
    <n v="171442.95"/>
  </r>
  <r>
    <x v="1"/>
    <n v="2"/>
    <s v="TVG-1715"/>
    <s v="1715"/>
    <x v="30"/>
    <s v="Lombardia"/>
    <x v="4"/>
    <x v="10"/>
    <x v="3"/>
    <s v="7500"/>
    <s v="Premium"/>
    <x v="10"/>
    <n v="1.1222222222222222"/>
    <s v="Lalerio Vundini"/>
    <n v="0.05"/>
    <n v="202"/>
    <n v="10.100000000000001"/>
    <n v="212.1"/>
  </r>
  <r>
    <x v="1"/>
    <n v="2"/>
    <s v="TVG-1716"/>
    <s v="1716"/>
    <x v="30"/>
    <s v="Lombardia"/>
    <x v="4"/>
    <x v="15"/>
    <x v="6"/>
    <s v="1000"/>
    <s v="Silver"/>
    <x v="14"/>
    <n v="7.7"/>
    <s v="Lalerio Vundini"/>
    <n v="0.05"/>
    <n v="3003"/>
    <n v="150.15"/>
    <n v="3153.15"/>
  </r>
  <r>
    <x v="1"/>
    <n v="2"/>
    <s v="TVG-1717"/>
    <s v="1717"/>
    <x v="30"/>
    <s v="Lombardia"/>
    <x v="4"/>
    <x v="11"/>
    <x v="4"/>
    <s v="5000"/>
    <s v=""/>
    <x v="11"/>
    <n v="0.2857142857142857"/>
    <s v="Michele Scotto"/>
    <n v="0.05"/>
    <n v="40"/>
    <n v="2"/>
    <n v="42"/>
  </r>
  <r>
    <x v="1"/>
    <n v="2"/>
    <s v="TVG-1718"/>
    <s v="1718"/>
    <x v="30"/>
    <s v="Lombardia"/>
    <x v="4"/>
    <x v="11"/>
    <x v="4"/>
    <s v="5000"/>
    <s v=""/>
    <x v="11"/>
    <n v="104.87857142857143"/>
    <s v="Lalerio Vundini"/>
    <n v="0.05"/>
    <n v="14683"/>
    <n v="734.15000000000009"/>
    <n v="15417.15"/>
  </r>
  <r>
    <x v="1"/>
    <n v="2"/>
    <s v="TVG-1719"/>
    <s v="1719"/>
    <x v="30"/>
    <s v="Lombardia"/>
    <x v="4"/>
    <x v="16"/>
    <x v="7"/>
    <s v="1000"/>
    <s v=""/>
    <x v="0"/>
    <n v="30.393333333333334"/>
    <s v="Lalerio Vundini"/>
    <n v="0.05"/>
    <n v="4559"/>
    <n v="227.95000000000002"/>
    <n v="4786.95"/>
  </r>
  <r>
    <x v="1"/>
    <n v="2"/>
    <s v="TVG-1720"/>
    <s v="1720"/>
    <x v="30"/>
    <s v="Lombardia"/>
    <x v="4"/>
    <x v="12"/>
    <x v="5"/>
    <s v="3000"/>
    <s v="Medium"/>
    <x v="12"/>
    <n v="0.71666666666666667"/>
    <s v="Michele Scotto"/>
    <n v="0.05"/>
    <n v="86"/>
    <n v="4.3"/>
    <n v="90.3"/>
  </r>
  <r>
    <x v="1"/>
    <n v="2"/>
    <s v="TVG-1721"/>
    <s v="1721"/>
    <x v="30"/>
    <s v="Lombardia"/>
    <x v="4"/>
    <x v="12"/>
    <x v="5"/>
    <s v="3000"/>
    <s v="Medium"/>
    <x v="12"/>
    <n v="8.0749999999999993"/>
    <s v="Lalerio Vundini"/>
    <n v="0.05"/>
    <n v="969"/>
    <n v="48.45"/>
    <n v="1017.45"/>
  </r>
  <r>
    <x v="1"/>
    <n v="2"/>
    <s v="TVG-1722"/>
    <s v="1722"/>
    <x v="30"/>
    <s v="Lombardia"/>
    <x v="4"/>
    <x v="13"/>
    <x v="5"/>
    <s v="3000"/>
    <s v="Plus"/>
    <x v="2"/>
    <n v="1.9307692307692308"/>
    <s v="Michele Scotto"/>
    <n v="0.05"/>
    <n v="251"/>
    <n v="12.55"/>
    <n v="263.55"/>
  </r>
  <r>
    <x v="1"/>
    <n v="2"/>
    <s v="TVG-1723"/>
    <s v="1723"/>
    <x v="31"/>
    <s v="Lombardia"/>
    <x v="2"/>
    <x v="17"/>
    <x v="7"/>
    <s v="2000"/>
    <s v="Medium"/>
    <x v="15"/>
    <n v="5.0000000000000001E-3"/>
    <s v="Lalerio Vundini"/>
    <n v="0.05"/>
    <n v="1"/>
    <n v="0.05"/>
    <n v="1.05"/>
  </r>
  <r>
    <x v="1"/>
    <n v="2"/>
    <s v="TVG-1724"/>
    <s v="1724"/>
    <x v="31"/>
    <s v="Lombardia"/>
    <x v="2"/>
    <x v="19"/>
    <x v="7"/>
    <s v="4000"/>
    <s v="Plus"/>
    <x v="16"/>
    <n v="0.29166666666666669"/>
    <s v="Lalerio Vundini"/>
    <n v="0.05"/>
    <n v="70"/>
    <n v="3.5"/>
    <n v="73.5"/>
  </r>
  <r>
    <x v="1"/>
    <n v="2"/>
    <s v="TVG-1725"/>
    <s v="1725"/>
    <x v="31"/>
    <s v="Lombardia"/>
    <x v="2"/>
    <x v="3"/>
    <x v="0"/>
    <s v="3000"/>
    <s v="Plus"/>
    <x v="3"/>
    <n v="40.117241379310343"/>
    <s v="Lalerio Vundini"/>
    <n v="0.05"/>
    <n v="5817"/>
    <n v="290.85000000000002"/>
    <n v="6107.85"/>
  </r>
  <r>
    <x v="1"/>
    <n v="2"/>
    <s v="TVG-1726"/>
    <s v="1726"/>
    <x v="31"/>
    <s v="Lombardia"/>
    <x v="2"/>
    <x v="6"/>
    <x v="2"/>
    <s v="2500"/>
    <s v="Plus"/>
    <x v="6"/>
    <n v="0.36818181818181817"/>
    <s v="Lalerio Vundini"/>
    <n v="0.05"/>
    <n v="81"/>
    <n v="4.05"/>
    <n v="85.05"/>
  </r>
  <r>
    <x v="1"/>
    <n v="2"/>
    <s v="TVG-1727"/>
    <s v="1727"/>
    <x v="31"/>
    <s v="Lombardia"/>
    <x v="2"/>
    <x v="10"/>
    <x v="3"/>
    <s v="7500"/>
    <s v="Premium"/>
    <x v="10"/>
    <n v="0.22777777777777777"/>
    <s v="Lalerio Vundini"/>
    <n v="0.05"/>
    <n v="41"/>
    <n v="2.0500000000000003"/>
    <n v="43.05"/>
  </r>
  <r>
    <x v="1"/>
    <n v="2"/>
    <s v="TVG-1728"/>
    <s v="1728"/>
    <x v="31"/>
    <s v="Lombardia"/>
    <x v="2"/>
    <x v="15"/>
    <x v="6"/>
    <s v="1000"/>
    <s v="Silver"/>
    <x v="14"/>
    <n v="5.128205128205128E-2"/>
    <s v="Lalerio Vundini"/>
    <n v="0.05"/>
    <n v="20"/>
    <n v="1"/>
    <n v="21"/>
  </r>
  <r>
    <x v="1"/>
    <n v="2"/>
    <s v="TVG-1729"/>
    <s v="1729"/>
    <x v="31"/>
    <s v="Lombardia"/>
    <x v="2"/>
    <x v="11"/>
    <x v="4"/>
    <s v="5000"/>
    <s v=""/>
    <x v="11"/>
    <n v="7.9785714285714286"/>
    <s v="Lalerio Vundini"/>
    <n v="0.05"/>
    <n v="1117"/>
    <n v="55.85"/>
    <n v="1172.8499999999999"/>
  </r>
  <r>
    <x v="1"/>
    <n v="2"/>
    <s v="TVG-1730"/>
    <s v="1730"/>
    <x v="31"/>
    <s v="Lombardia"/>
    <x v="2"/>
    <x v="12"/>
    <x v="5"/>
    <s v="3000"/>
    <s v="Medium"/>
    <x v="12"/>
    <n v="6.4"/>
    <s v="Lalerio Vundini"/>
    <n v="0.05"/>
    <n v="768"/>
    <n v="38.400000000000006"/>
    <n v="806.4"/>
  </r>
  <r>
    <x v="1"/>
    <n v="2"/>
    <s v="TVG-1731"/>
    <s v="1731"/>
    <x v="32"/>
    <s v="Emilia Romagna"/>
    <x v="2"/>
    <x v="17"/>
    <x v="7"/>
    <s v="2000"/>
    <s v="Medium"/>
    <x v="15"/>
    <n v="0.03"/>
    <s v="Lalerio Vundini"/>
    <n v="0.05"/>
    <n v="6"/>
    <n v="0.30000000000000004"/>
    <n v="6.3"/>
  </r>
  <r>
    <x v="1"/>
    <n v="2"/>
    <s v="TVG-1732"/>
    <s v="1732"/>
    <x v="32"/>
    <s v="Emilia Romagna"/>
    <x v="2"/>
    <x v="3"/>
    <x v="0"/>
    <s v="3000"/>
    <s v="Plus"/>
    <x v="3"/>
    <n v="22.517241379310345"/>
    <s v="Lalerio Vundini"/>
    <n v="0.05"/>
    <n v="3265"/>
    <n v="163.25"/>
    <n v="3428.25"/>
  </r>
  <r>
    <x v="1"/>
    <n v="2"/>
    <s v="TVG-1733"/>
    <s v="1733"/>
    <x v="32"/>
    <s v="Emilia Romagna"/>
    <x v="2"/>
    <x v="5"/>
    <x v="1"/>
    <s v="5000"/>
    <s v=""/>
    <x v="5"/>
    <n v="2.3333333333333335"/>
    <s v="Lalerio Vundini"/>
    <n v="0.05"/>
    <n v="175"/>
    <n v="8.75"/>
    <n v="183.75"/>
  </r>
  <r>
    <x v="1"/>
    <n v="2"/>
    <s v="TVG-1734"/>
    <s v="1734"/>
    <x v="32"/>
    <s v="Emilia Romagna"/>
    <x v="2"/>
    <x v="6"/>
    <x v="2"/>
    <s v="2500"/>
    <s v="Plus"/>
    <x v="6"/>
    <n v="1.1909090909090909"/>
    <s v="Lalerio Vundini"/>
    <n v="0.05"/>
    <n v="262"/>
    <n v="13.100000000000001"/>
    <n v="275.10000000000002"/>
  </r>
  <r>
    <x v="1"/>
    <n v="2"/>
    <s v="TVG-1735"/>
    <s v="1735"/>
    <x v="32"/>
    <s v="Emilia Romagna"/>
    <x v="2"/>
    <x v="11"/>
    <x v="4"/>
    <s v="5000"/>
    <s v=""/>
    <x v="11"/>
    <n v="3.5571428571428569"/>
    <s v="Lalerio Vundini"/>
    <n v="0.05"/>
    <n v="498"/>
    <n v="24.900000000000002"/>
    <n v="522.9"/>
  </r>
  <r>
    <x v="1"/>
    <n v="2"/>
    <s v="TVG-1736"/>
    <s v="1736"/>
    <x v="33"/>
    <s v="Emilia Romagna"/>
    <x v="0"/>
    <x v="18"/>
    <x v="7"/>
    <s v="3000"/>
    <s v="Medium"/>
    <x v="6"/>
    <n v="1.4363636363636363"/>
    <s v="Lalerio Vundini"/>
    <n v="0.05"/>
    <n v="316"/>
    <n v="15.8"/>
    <n v="331.8"/>
  </r>
  <r>
    <x v="1"/>
    <n v="2"/>
    <s v="TVG-1737"/>
    <s v="1737"/>
    <x v="33"/>
    <s v="Emilia Romagna"/>
    <x v="0"/>
    <x v="14"/>
    <x v="6"/>
    <s v="2500"/>
    <s v="Gold"/>
    <x v="13"/>
    <n v="4.9219999999999997"/>
    <s v="Lalerio Vundini"/>
    <n v="0.05"/>
    <n v="2461"/>
    <n v="123.05000000000001"/>
    <n v="2584.0500000000002"/>
  </r>
  <r>
    <x v="1"/>
    <n v="2"/>
    <s v="TVG-1738"/>
    <s v="1738"/>
    <x v="33"/>
    <s v="Emilia Romagna"/>
    <x v="0"/>
    <x v="17"/>
    <x v="7"/>
    <s v="2000"/>
    <s v="Medium"/>
    <x v="15"/>
    <n v="0.15"/>
    <s v="Lalerio Vundini"/>
    <n v="0.05"/>
    <n v="30"/>
    <n v="1.5"/>
    <n v="31.5"/>
  </r>
  <r>
    <x v="1"/>
    <n v="2"/>
    <s v="TVG-1739"/>
    <s v="1739"/>
    <x v="33"/>
    <s v="Emilia Romagna"/>
    <x v="0"/>
    <x v="0"/>
    <x v="0"/>
    <s v="5000"/>
    <s v="Medium"/>
    <x v="0"/>
    <n v="759.22"/>
    <s v="Lalerio Vundini"/>
    <n v="0.05"/>
    <n v="113883"/>
    <n v="5694.1500000000005"/>
    <n v="119577.15"/>
  </r>
  <r>
    <x v="1"/>
    <n v="2"/>
    <s v="TVG-1740"/>
    <s v="1740"/>
    <x v="33"/>
    <s v="Emilia Romagna"/>
    <x v="0"/>
    <x v="3"/>
    <x v="0"/>
    <s v="3000"/>
    <s v="Plus"/>
    <x v="3"/>
    <n v="529.20689655172418"/>
    <s v="Lalerio Vundini"/>
    <n v="0.05"/>
    <n v="76735"/>
    <n v="3836.75"/>
    <n v="80571.75"/>
  </r>
  <r>
    <x v="1"/>
    <n v="2"/>
    <s v="TVG-1741"/>
    <s v="1741"/>
    <x v="33"/>
    <s v="Emilia Romagna"/>
    <x v="0"/>
    <x v="9"/>
    <x v="2"/>
    <s v="1121"/>
    <s v="Gold"/>
    <x v="9"/>
    <n v="69.852173913043472"/>
    <s v="Lalerio Vundini"/>
    <n v="0.05"/>
    <n v="16066"/>
    <n v="803.30000000000007"/>
    <n v="16869.3"/>
  </r>
  <r>
    <x v="1"/>
    <n v="2"/>
    <s v="TVG-1742"/>
    <s v="1742"/>
    <x v="33"/>
    <s v="Emilia Romagna"/>
    <x v="0"/>
    <x v="23"/>
    <x v="7"/>
    <s v="8000"/>
    <s v="Premium"/>
    <x v="19"/>
    <n v="32.638805970149257"/>
    <s v="Lalerio Vundini"/>
    <n v="0.05"/>
    <n v="21868"/>
    <n v="1093.4000000000001"/>
    <n v="22961.4"/>
  </r>
  <r>
    <x v="1"/>
    <n v="2"/>
    <s v="TVG-1743"/>
    <s v="1743"/>
    <x v="33"/>
    <s v="Emilia Romagna"/>
    <x v="0"/>
    <x v="10"/>
    <x v="3"/>
    <s v="7500"/>
    <s v="Premium"/>
    <x v="10"/>
    <n v="0.18888888888888888"/>
    <s v="Lalerio Vundini"/>
    <n v="0.05"/>
    <n v="34"/>
    <n v="1.7000000000000002"/>
    <n v="35.700000000000003"/>
  </r>
  <r>
    <x v="1"/>
    <n v="2"/>
    <s v="TVG-1744"/>
    <s v="1744"/>
    <x v="33"/>
    <s v="Emilia Romagna"/>
    <x v="0"/>
    <x v="15"/>
    <x v="6"/>
    <s v="1000"/>
    <s v="Silver"/>
    <x v="14"/>
    <n v="0.11794871794871795"/>
    <s v="Lalerio Vundini"/>
    <n v="0.05"/>
    <n v="46"/>
    <n v="2.3000000000000003"/>
    <n v="48.3"/>
  </r>
  <r>
    <x v="1"/>
    <n v="2"/>
    <s v="TVG-1745"/>
    <s v="1745"/>
    <x v="33"/>
    <s v="Emilia Romagna"/>
    <x v="0"/>
    <x v="11"/>
    <x v="4"/>
    <s v="5000"/>
    <s v=""/>
    <x v="11"/>
    <n v="14.95"/>
    <s v="Lalerio Vundini"/>
    <n v="0.05"/>
    <n v="2093"/>
    <n v="104.65"/>
    <n v="2197.65"/>
  </r>
  <r>
    <x v="1"/>
    <n v="2"/>
    <s v="TVG-1746"/>
    <s v="1746"/>
    <x v="33"/>
    <s v="Emilia Romagna"/>
    <x v="0"/>
    <x v="16"/>
    <x v="7"/>
    <s v="1000"/>
    <s v=""/>
    <x v="0"/>
    <n v="1.7"/>
    <s v="Lalerio Vundini"/>
    <n v="0.05"/>
    <n v="255"/>
    <n v="12.75"/>
    <n v="267.75"/>
  </r>
  <r>
    <x v="1"/>
    <n v="2"/>
    <s v="TVG-1747"/>
    <s v="1747"/>
    <x v="33"/>
    <s v="Emilia Romagna"/>
    <x v="0"/>
    <x v="12"/>
    <x v="5"/>
    <s v="3000"/>
    <s v="Medium"/>
    <x v="12"/>
    <n v="8.3333333333333329E-2"/>
    <s v="Lalerio Vundini"/>
    <n v="0.05"/>
    <n v="10"/>
    <n v="0.5"/>
    <n v="10.5"/>
  </r>
  <r>
    <x v="1"/>
    <n v="2"/>
    <s v="TVG-1748"/>
    <s v="1748"/>
    <x v="34"/>
    <s v="Piemonte"/>
    <x v="1"/>
    <x v="14"/>
    <x v="6"/>
    <s v="2500"/>
    <s v="Gold"/>
    <x v="13"/>
    <n v="0.23400000000000001"/>
    <s v="Lalerio Vundini"/>
    <n v="0.05"/>
    <n v="117"/>
    <n v="5.8500000000000005"/>
    <n v="122.85"/>
  </r>
  <r>
    <x v="1"/>
    <n v="2"/>
    <s v="TVG-1749"/>
    <s v="1749"/>
    <x v="34"/>
    <s v="Piemonte"/>
    <x v="1"/>
    <x v="17"/>
    <x v="7"/>
    <s v="2000"/>
    <s v="Medium"/>
    <x v="15"/>
    <n v="0.01"/>
    <s v="Lalerio Vundini"/>
    <n v="0.05"/>
    <n v="2"/>
    <n v="0.1"/>
    <n v="2.1"/>
  </r>
  <r>
    <x v="1"/>
    <n v="2"/>
    <s v="TVG-1750"/>
    <s v="1750"/>
    <x v="34"/>
    <s v="Piemonte"/>
    <x v="1"/>
    <x v="0"/>
    <x v="0"/>
    <s v="5000"/>
    <s v="Medium"/>
    <x v="0"/>
    <n v="32.75333333333333"/>
    <s v="Lalerio Vundini"/>
    <n v="0.05"/>
    <n v="4913"/>
    <n v="245.65"/>
    <n v="5158.6499999999996"/>
  </r>
  <r>
    <x v="1"/>
    <n v="2"/>
    <s v="TVG-1751"/>
    <s v="1751"/>
    <x v="34"/>
    <s v="Piemonte"/>
    <x v="1"/>
    <x v="19"/>
    <x v="7"/>
    <s v="4000"/>
    <s v="Plus"/>
    <x v="16"/>
    <n v="7.8166666666666664"/>
    <s v="Lalerio Vundini"/>
    <n v="0.05"/>
    <n v="1876"/>
    <n v="93.800000000000011"/>
    <n v="1969.8"/>
  </r>
  <r>
    <x v="1"/>
    <n v="2"/>
    <s v="TVG-1752"/>
    <s v="1752"/>
    <x v="34"/>
    <s v="Piemonte"/>
    <x v="1"/>
    <x v="3"/>
    <x v="0"/>
    <s v="3000"/>
    <s v="Plus"/>
    <x v="3"/>
    <n v="1067.048275862069"/>
    <s v="Lalerio Vundini"/>
    <n v="0.05"/>
    <n v="154722"/>
    <n v="7736.1"/>
    <n v="162458.1"/>
  </r>
  <r>
    <x v="1"/>
    <n v="2"/>
    <s v="TVG-1753"/>
    <s v="1753"/>
    <x v="34"/>
    <s v="Piemonte"/>
    <x v="1"/>
    <x v="6"/>
    <x v="2"/>
    <s v="2500"/>
    <s v="Plus"/>
    <x v="6"/>
    <n v="33.959090909090911"/>
    <s v="Lalerio Vundini"/>
    <n v="0.05"/>
    <n v="7471"/>
    <n v="373.55"/>
    <n v="7844.55"/>
  </r>
  <r>
    <x v="1"/>
    <n v="2"/>
    <s v="TVG-1754"/>
    <s v="1754"/>
    <x v="34"/>
    <s v="Piemonte"/>
    <x v="1"/>
    <x v="9"/>
    <x v="2"/>
    <s v="1121"/>
    <s v="Gold"/>
    <x v="9"/>
    <n v="2.6086956521739129E-2"/>
    <s v="Lalerio Vundini"/>
    <n v="0.05"/>
    <n v="6"/>
    <n v="0.30000000000000004"/>
    <n v="6.3"/>
  </r>
  <r>
    <x v="1"/>
    <n v="2"/>
    <s v="TVG-1755"/>
    <s v="1755"/>
    <x v="34"/>
    <s v="Piemonte"/>
    <x v="1"/>
    <x v="10"/>
    <x v="3"/>
    <s v="7500"/>
    <s v="Premium"/>
    <x v="10"/>
    <n v="0.24444444444444444"/>
    <s v="Lalerio Vundini"/>
    <n v="0.05"/>
    <n v="44"/>
    <n v="2.2000000000000002"/>
    <n v="46.2"/>
  </r>
  <r>
    <x v="1"/>
    <n v="2"/>
    <s v="TVG-1756"/>
    <s v="1756"/>
    <x v="34"/>
    <s v="Piemonte"/>
    <x v="1"/>
    <x v="15"/>
    <x v="6"/>
    <s v="1000"/>
    <s v="Silver"/>
    <x v="14"/>
    <n v="3.3333333333333333E-2"/>
    <s v="Lalerio Vundini"/>
    <n v="0.05"/>
    <n v="13"/>
    <n v="0.65"/>
    <n v="13.65"/>
  </r>
  <r>
    <x v="1"/>
    <n v="2"/>
    <s v="TVG-1757"/>
    <s v="1757"/>
    <x v="34"/>
    <s v="Piemonte"/>
    <x v="1"/>
    <x v="11"/>
    <x v="4"/>
    <s v="5000"/>
    <s v=""/>
    <x v="11"/>
    <n v="12.021428571428572"/>
    <s v="Lalerio Vundini"/>
    <n v="0.05"/>
    <n v="1683"/>
    <n v="84.15"/>
    <n v="1767.15"/>
  </r>
  <r>
    <x v="1"/>
    <n v="2"/>
    <s v="TVG-1758"/>
    <s v="1758"/>
    <x v="34"/>
    <s v="Piemonte"/>
    <x v="1"/>
    <x v="16"/>
    <x v="7"/>
    <s v="1000"/>
    <s v=""/>
    <x v="0"/>
    <n v="7.4266666666666667"/>
    <s v="Lalerio Vundini"/>
    <n v="0.05"/>
    <n v="1114"/>
    <n v="55.7"/>
    <n v="1169.7"/>
  </r>
  <r>
    <x v="1"/>
    <n v="2"/>
    <s v="TVG-1759"/>
    <s v="1759"/>
    <x v="34"/>
    <s v="Piemonte"/>
    <x v="1"/>
    <x v="12"/>
    <x v="5"/>
    <s v="3000"/>
    <s v="Medium"/>
    <x v="12"/>
    <n v="2.6749999999999998"/>
    <s v="Lalerio Vundini"/>
    <n v="0.05"/>
    <n v="321"/>
    <n v="16.05"/>
    <n v="337.05"/>
  </r>
  <r>
    <x v="2"/>
    <n v="3"/>
    <s v="TVG-1760"/>
    <s v="1760"/>
    <x v="0"/>
    <s v="NYC"/>
    <x v="0"/>
    <x v="17"/>
    <x v="7"/>
    <s v="2000"/>
    <s v="Medium"/>
    <x v="15"/>
    <n v="0.75"/>
    <s v="Lalerio Vundini"/>
    <n v="0.05"/>
    <n v="150"/>
    <n v="7.5"/>
    <n v="157.5"/>
  </r>
  <r>
    <x v="2"/>
    <n v="3"/>
    <s v="TVG-1761"/>
    <s v="1761"/>
    <x v="0"/>
    <s v="NYC"/>
    <x v="0"/>
    <x v="0"/>
    <x v="0"/>
    <s v="5000"/>
    <s v="Medium"/>
    <x v="0"/>
    <n v="14.786666666666667"/>
    <s v="Marco Rossi"/>
    <n v="7.4999999999999997E-2"/>
    <n v="2218"/>
    <n v="166.35"/>
    <n v="2384.35"/>
  </r>
  <r>
    <x v="2"/>
    <n v="3"/>
    <s v="TVG-1762"/>
    <s v="1762"/>
    <x v="0"/>
    <s v="NYC"/>
    <x v="0"/>
    <x v="0"/>
    <x v="0"/>
    <s v="5000"/>
    <s v="Medium"/>
    <x v="0"/>
    <n v="646.04"/>
    <s v="Lalerio Vundini"/>
    <n v="0.05"/>
    <n v="96906"/>
    <n v="4845.3"/>
    <n v="101751.3"/>
  </r>
  <r>
    <x v="2"/>
    <n v="3"/>
    <s v="TVG-1763"/>
    <s v="1763"/>
    <x v="0"/>
    <s v="NYC"/>
    <x v="0"/>
    <x v="19"/>
    <x v="7"/>
    <s v="4000"/>
    <s v="Plus"/>
    <x v="16"/>
    <n v="12.0875"/>
    <s v="Lalerio Vundini"/>
    <n v="0.05"/>
    <n v="2901"/>
    <n v="145.05000000000001"/>
    <n v="3046.05"/>
  </r>
  <r>
    <x v="2"/>
    <n v="3"/>
    <s v="TVG-1764"/>
    <s v="1764"/>
    <x v="0"/>
    <s v="NYC"/>
    <x v="0"/>
    <x v="2"/>
    <x v="0"/>
    <s v="2500"/>
    <s v="Plus"/>
    <x v="2"/>
    <n v="5.1230769230769226"/>
    <s v="Marco Rossi"/>
    <n v="7.4999999999999997E-2"/>
    <n v="666"/>
    <n v="49.949999999999996"/>
    <n v="715.95"/>
  </r>
  <r>
    <x v="2"/>
    <n v="3"/>
    <s v="TVG-1765"/>
    <s v="1765"/>
    <x v="0"/>
    <s v="NYC"/>
    <x v="0"/>
    <x v="3"/>
    <x v="0"/>
    <s v="3000"/>
    <s v="Plus"/>
    <x v="3"/>
    <n v="212.16551724137932"/>
    <s v="Roberto Falcucci"/>
    <n v="0.08"/>
    <n v="30764"/>
    <n v="2461.12"/>
    <n v="33225.120000000003"/>
  </r>
  <r>
    <x v="2"/>
    <n v="3"/>
    <s v="TVG-1766"/>
    <s v="1766"/>
    <x v="0"/>
    <s v="NYC"/>
    <x v="0"/>
    <x v="3"/>
    <x v="0"/>
    <s v="3000"/>
    <s v="Plus"/>
    <x v="3"/>
    <n v="15.124137931034483"/>
    <s v="Giuseppe Favari"/>
    <n v="0.03"/>
    <n v="2193"/>
    <n v="65.789999999999992"/>
    <n v="2258.79"/>
  </r>
  <r>
    <x v="2"/>
    <n v="3"/>
    <s v="TVG-1767"/>
    <s v="1767"/>
    <x v="0"/>
    <s v="NYC"/>
    <x v="0"/>
    <x v="3"/>
    <x v="0"/>
    <s v="3000"/>
    <s v="Plus"/>
    <x v="3"/>
    <n v="146.97241379310344"/>
    <s v="Marco Rossi"/>
    <n v="7.4999999999999997E-2"/>
    <n v="21311"/>
    <n v="1598.325"/>
    <n v="22909.325000000001"/>
  </r>
  <r>
    <x v="2"/>
    <n v="3"/>
    <s v="TVG-1768"/>
    <s v="1768"/>
    <x v="0"/>
    <s v="NYC"/>
    <x v="0"/>
    <x v="3"/>
    <x v="0"/>
    <s v="3000"/>
    <s v="Plus"/>
    <x v="3"/>
    <n v="805.5793103448276"/>
    <s v="Lalerio Vundini"/>
    <n v="0.05"/>
    <n v="116809"/>
    <n v="5840.4500000000007"/>
    <n v="122649.45"/>
  </r>
  <r>
    <x v="2"/>
    <n v="3"/>
    <s v="TVG-1769"/>
    <s v="1769"/>
    <x v="0"/>
    <s v="NYC"/>
    <x v="0"/>
    <x v="4"/>
    <x v="1"/>
    <s v="1000"/>
    <s v=""/>
    <x v="4"/>
    <n v="11.24"/>
    <s v="Lalerio Vundini"/>
    <n v="0.05"/>
    <n v="562"/>
    <n v="28.1"/>
    <n v="590.1"/>
  </r>
  <r>
    <x v="2"/>
    <n v="3"/>
    <s v="TVG-1770"/>
    <s v="1770"/>
    <x v="0"/>
    <s v="NYC"/>
    <x v="0"/>
    <x v="5"/>
    <x v="1"/>
    <s v="5000"/>
    <s v=""/>
    <x v="5"/>
    <n v="11.56"/>
    <s v="Lalerio Vundini"/>
    <n v="0.05"/>
    <n v="867"/>
    <n v="43.35"/>
    <n v="910.35"/>
  </r>
  <r>
    <x v="2"/>
    <n v="3"/>
    <s v="TVG-1771"/>
    <s v="1771"/>
    <x v="0"/>
    <s v="NYC"/>
    <x v="0"/>
    <x v="6"/>
    <x v="2"/>
    <s v="2500"/>
    <s v="Plus"/>
    <x v="6"/>
    <n v="0.13636363636363635"/>
    <s v="Giuseppe Favari"/>
    <n v="0.03"/>
    <n v="30"/>
    <n v="0.89999999999999991"/>
    <n v="30.9"/>
  </r>
  <r>
    <x v="2"/>
    <n v="3"/>
    <s v="TVG-1772"/>
    <s v="1772"/>
    <x v="0"/>
    <s v="NYC"/>
    <x v="0"/>
    <x v="6"/>
    <x v="2"/>
    <s v="2500"/>
    <s v="Plus"/>
    <x v="6"/>
    <n v="5.909090909090909E-2"/>
    <s v="Marco Rossi"/>
    <n v="7.4999999999999997E-2"/>
    <n v="13"/>
    <n v="0.97499999999999998"/>
    <n v="13.975"/>
  </r>
  <r>
    <x v="2"/>
    <n v="3"/>
    <s v="TVG-1773"/>
    <s v="1773"/>
    <x v="0"/>
    <s v="NYC"/>
    <x v="0"/>
    <x v="6"/>
    <x v="2"/>
    <s v="2500"/>
    <s v="Plus"/>
    <x v="6"/>
    <n v="134.37727272727273"/>
    <s v="Lalerio Vundini"/>
    <n v="0.05"/>
    <n v="29563"/>
    <n v="1478.15"/>
    <n v="31041.15"/>
  </r>
  <r>
    <x v="2"/>
    <n v="3"/>
    <s v="TVG-1774"/>
    <s v="1774"/>
    <x v="0"/>
    <s v="NYC"/>
    <x v="0"/>
    <x v="7"/>
    <x v="2"/>
    <s v="2500"/>
    <s v="Medium"/>
    <x v="7"/>
    <n v="3.4142857142857141"/>
    <s v="Marco Rossi"/>
    <n v="7.4999999999999997E-2"/>
    <n v="717"/>
    <n v="53.774999999999999"/>
    <n v="770.77499999999998"/>
  </r>
  <r>
    <x v="2"/>
    <n v="3"/>
    <s v="TVG-1775"/>
    <s v="1775"/>
    <x v="0"/>
    <s v="NYC"/>
    <x v="0"/>
    <x v="8"/>
    <x v="2"/>
    <s v="5000"/>
    <s v=""/>
    <x v="8"/>
    <n v="171.05199999999999"/>
    <s v="Giuseppe Favari"/>
    <n v="0.03"/>
    <n v="42763"/>
    <n v="1282.8899999999999"/>
    <n v="44045.89"/>
  </r>
  <r>
    <x v="2"/>
    <n v="3"/>
    <s v="TVG-1776"/>
    <s v="1776"/>
    <x v="0"/>
    <s v="NYC"/>
    <x v="0"/>
    <x v="10"/>
    <x v="3"/>
    <s v="7500"/>
    <s v="Premium"/>
    <x v="10"/>
    <n v="2.588888888888889"/>
    <s v="Lalerio Vundini"/>
    <n v="0.05"/>
    <n v="466"/>
    <n v="23.3"/>
    <n v="489.3"/>
  </r>
  <r>
    <x v="2"/>
    <n v="3"/>
    <s v="TVG-1777"/>
    <s v="1777"/>
    <x v="0"/>
    <s v="NYC"/>
    <x v="0"/>
    <x v="11"/>
    <x v="4"/>
    <s v="5000"/>
    <s v=""/>
    <x v="11"/>
    <n v="0.58571428571428574"/>
    <s v="Giuseppe Favari"/>
    <n v="0.03"/>
    <n v="82"/>
    <n v="2.46"/>
    <n v="84.46"/>
  </r>
  <r>
    <x v="2"/>
    <n v="3"/>
    <s v="TVG-1778"/>
    <s v="1778"/>
    <x v="0"/>
    <s v="NYC"/>
    <x v="0"/>
    <x v="11"/>
    <x v="4"/>
    <s v="5000"/>
    <s v=""/>
    <x v="11"/>
    <n v="1.5357142857142858"/>
    <s v="Marco Rossi"/>
    <n v="7.4999999999999997E-2"/>
    <n v="215"/>
    <n v="16.125"/>
    <n v="231.125"/>
  </r>
  <r>
    <x v="2"/>
    <n v="3"/>
    <s v="TVG-1779"/>
    <s v="1779"/>
    <x v="0"/>
    <s v="NYC"/>
    <x v="0"/>
    <x v="11"/>
    <x v="4"/>
    <s v="5000"/>
    <s v=""/>
    <x v="11"/>
    <n v="7.6642857142857146"/>
    <s v="Lalerio Vundini"/>
    <n v="0.05"/>
    <n v="1073"/>
    <n v="53.650000000000006"/>
    <n v="1126.6500000000001"/>
  </r>
  <r>
    <x v="2"/>
    <n v="3"/>
    <s v="TVG-1780"/>
    <s v="1780"/>
    <x v="0"/>
    <s v="NYC"/>
    <x v="0"/>
    <x v="16"/>
    <x v="7"/>
    <s v="1000"/>
    <s v=""/>
    <x v="0"/>
    <n v="27.093333333333334"/>
    <s v="Roberto Falcucci"/>
    <n v="0.08"/>
    <n v="4064"/>
    <n v="325.12"/>
    <n v="4389.12"/>
  </r>
  <r>
    <x v="2"/>
    <n v="3"/>
    <s v="TVG-1781"/>
    <s v="1781"/>
    <x v="0"/>
    <s v="NYC"/>
    <x v="0"/>
    <x v="16"/>
    <x v="7"/>
    <s v="1000"/>
    <s v=""/>
    <x v="0"/>
    <n v="0.58666666666666667"/>
    <s v="Lalerio Vundini"/>
    <n v="0.05"/>
    <n v="88"/>
    <n v="4.4000000000000004"/>
    <n v="92.4"/>
  </r>
  <r>
    <x v="2"/>
    <n v="3"/>
    <s v="TVG-1782"/>
    <s v="1782"/>
    <x v="0"/>
    <s v="NYC"/>
    <x v="0"/>
    <x v="12"/>
    <x v="5"/>
    <s v="3000"/>
    <s v="Medium"/>
    <x v="12"/>
    <n v="0.79166666666666663"/>
    <s v="Roberto Falcucci"/>
    <n v="0.08"/>
    <n v="95"/>
    <n v="7.6000000000000005"/>
    <n v="102.6"/>
  </r>
  <r>
    <x v="2"/>
    <n v="3"/>
    <s v="TVG-1783"/>
    <s v="1783"/>
    <x v="0"/>
    <s v="NYC"/>
    <x v="0"/>
    <x v="12"/>
    <x v="5"/>
    <s v="3000"/>
    <s v="Medium"/>
    <x v="12"/>
    <n v="87.65"/>
    <s v="Lalerio Vundini"/>
    <n v="0.05"/>
    <n v="10518"/>
    <n v="525.9"/>
    <n v="11043.9"/>
  </r>
  <r>
    <x v="2"/>
    <n v="3"/>
    <s v="TVG-1784"/>
    <s v="1784"/>
    <x v="1"/>
    <s v="Veneto"/>
    <x v="1"/>
    <x v="14"/>
    <x v="6"/>
    <s v="2500"/>
    <s v="Gold"/>
    <x v="13"/>
    <n v="1.3859999999999999"/>
    <s v="Lalerio Vundini"/>
    <n v="0.05"/>
    <n v="693"/>
    <n v="34.65"/>
    <n v="727.65"/>
  </r>
  <r>
    <x v="2"/>
    <n v="3"/>
    <s v="TVG-1785"/>
    <s v="1785"/>
    <x v="1"/>
    <s v="Veneto"/>
    <x v="1"/>
    <x v="17"/>
    <x v="7"/>
    <s v="2000"/>
    <s v="Medium"/>
    <x v="15"/>
    <n v="0.02"/>
    <s v="Lalerio Vundini"/>
    <n v="0.05"/>
    <n v="4"/>
    <n v="0.2"/>
    <n v="4.2"/>
  </r>
  <r>
    <x v="2"/>
    <n v="3"/>
    <s v="TVG-1786"/>
    <s v="1786"/>
    <x v="1"/>
    <s v="Veneto"/>
    <x v="1"/>
    <x v="19"/>
    <x v="7"/>
    <s v="4000"/>
    <s v="Plus"/>
    <x v="16"/>
    <n v="1"/>
    <s v="Lalerio Vundini"/>
    <n v="0.05"/>
    <n v="240"/>
    <n v="12"/>
    <n v="252"/>
  </r>
  <r>
    <x v="2"/>
    <n v="3"/>
    <s v="TVG-1787"/>
    <s v="1787"/>
    <x v="1"/>
    <s v="Veneto"/>
    <x v="1"/>
    <x v="3"/>
    <x v="0"/>
    <s v="3000"/>
    <s v="Plus"/>
    <x v="3"/>
    <n v="313"/>
    <s v="Lalerio Vundini"/>
    <n v="0.05"/>
    <n v="45385"/>
    <n v="2269.25"/>
    <n v="47654.25"/>
  </r>
  <r>
    <x v="2"/>
    <n v="3"/>
    <s v="TVG-1788"/>
    <s v="1788"/>
    <x v="1"/>
    <s v="Veneto"/>
    <x v="1"/>
    <x v="6"/>
    <x v="2"/>
    <s v="2500"/>
    <s v="Plus"/>
    <x v="6"/>
    <n v="7.1954545454545453"/>
    <s v="Lalerio Vundini"/>
    <n v="0.05"/>
    <n v="1583"/>
    <n v="79.150000000000006"/>
    <n v="1662.15"/>
  </r>
  <r>
    <x v="2"/>
    <n v="3"/>
    <s v="TVG-1789"/>
    <s v="1789"/>
    <x v="1"/>
    <s v="Veneto"/>
    <x v="1"/>
    <x v="10"/>
    <x v="3"/>
    <s v="7500"/>
    <s v="Premium"/>
    <x v="10"/>
    <n v="0.15"/>
    <s v="Lalerio Vundini"/>
    <n v="0.05"/>
    <n v="27"/>
    <n v="1.35"/>
    <n v="28.35"/>
  </r>
  <r>
    <x v="2"/>
    <n v="3"/>
    <s v="TVG-1790"/>
    <s v="1790"/>
    <x v="1"/>
    <s v="Veneto"/>
    <x v="1"/>
    <x v="15"/>
    <x v="6"/>
    <s v="1000"/>
    <s v="Silver"/>
    <x v="14"/>
    <n v="0.11282051282051282"/>
    <s v="Lalerio Vundini"/>
    <n v="0.05"/>
    <n v="44"/>
    <n v="2.2000000000000002"/>
    <n v="46.2"/>
  </r>
  <r>
    <x v="2"/>
    <n v="3"/>
    <s v="TVG-1791"/>
    <s v="1791"/>
    <x v="1"/>
    <s v="Veneto"/>
    <x v="1"/>
    <x v="11"/>
    <x v="4"/>
    <s v="5000"/>
    <s v=""/>
    <x v="11"/>
    <n v="3.6857142857142855"/>
    <s v="Lalerio Vundini"/>
    <n v="0.05"/>
    <n v="516"/>
    <n v="25.8"/>
    <n v="541.79999999999995"/>
  </r>
  <r>
    <x v="2"/>
    <n v="3"/>
    <s v="TVG-1792"/>
    <s v="1792"/>
    <x v="1"/>
    <s v="Veneto"/>
    <x v="1"/>
    <x v="16"/>
    <x v="7"/>
    <s v="1000"/>
    <s v=""/>
    <x v="0"/>
    <n v="7.3733333333333331"/>
    <s v="Lalerio Vundini"/>
    <n v="0.05"/>
    <n v="1106"/>
    <n v="55.300000000000004"/>
    <n v="1161.3"/>
  </r>
  <r>
    <x v="2"/>
    <n v="3"/>
    <s v="TVG-1793"/>
    <s v="1793"/>
    <x v="1"/>
    <s v="Veneto"/>
    <x v="1"/>
    <x v="12"/>
    <x v="5"/>
    <s v="3000"/>
    <s v="Medium"/>
    <x v="12"/>
    <n v="13.741666666666667"/>
    <s v="Lalerio Vundini"/>
    <n v="0.05"/>
    <n v="1649"/>
    <n v="82.45"/>
    <n v="1731.45"/>
  </r>
  <r>
    <x v="2"/>
    <n v="3"/>
    <s v="TVG-1794"/>
    <s v="1794"/>
    <x v="2"/>
    <s v="Veneto"/>
    <x v="2"/>
    <x v="21"/>
    <x v="7"/>
    <s v="6000"/>
    <s v="Gold"/>
    <x v="18"/>
    <n v="0.90666666666666662"/>
    <s v="Lalerio Vundini"/>
    <n v="0.05"/>
    <n v="408"/>
    <n v="20.400000000000002"/>
    <n v="428.4"/>
  </r>
  <r>
    <x v="2"/>
    <n v="3"/>
    <s v="TVG-1795"/>
    <s v="1795"/>
    <x v="2"/>
    <s v="Veneto"/>
    <x v="2"/>
    <x v="17"/>
    <x v="7"/>
    <s v="2000"/>
    <s v="Medium"/>
    <x v="15"/>
    <n v="0.375"/>
    <s v="Lalerio Vundini"/>
    <n v="0.05"/>
    <n v="75"/>
    <n v="3.75"/>
    <n v="78.75"/>
  </r>
  <r>
    <x v="2"/>
    <n v="3"/>
    <s v="TVG-1796"/>
    <s v="1796"/>
    <x v="2"/>
    <s v="Veneto"/>
    <x v="2"/>
    <x v="0"/>
    <x v="0"/>
    <s v="5000"/>
    <s v="Medium"/>
    <x v="0"/>
    <n v="55.773333333333333"/>
    <s v="Lalerio Vundini"/>
    <n v="0.05"/>
    <n v="8366"/>
    <n v="418.3"/>
    <n v="8784.2999999999993"/>
  </r>
  <r>
    <x v="2"/>
    <n v="3"/>
    <s v="TVG-1797"/>
    <s v="1797"/>
    <x v="2"/>
    <s v="Veneto"/>
    <x v="2"/>
    <x v="19"/>
    <x v="7"/>
    <s v="4000"/>
    <s v="Plus"/>
    <x v="16"/>
    <n v="1.7749999999999999"/>
    <s v="Lalerio Vundini"/>
    <n v="0.05"/>
    <n v="426"/>
    <n v="21.3"/>
    <n v="447.3"/>
  </r>
  <r>
    <x v="2"/>
    <n v="3"/>
    <s v="TVG-1798"/>
    <s v="1798"/>
    <x v="2"/>
    <s v="Veneto"/>
    <x v="2"/>
    <x v="3"/>
    <x v="0"/>
    <s v="3000"/>
    <s v="Plus"/>
    <x v="3"/>
    <n v="486.22068965517241"/>
    <s v="Lalerio Vundini"/>
    <n v="0.05"/>
    <n v="70502"/>
    <n v="3525.1000000000004"/>
    <n v="74027.100000000006"/>
  </r>
  <r>
    <x v="2"/>
    <n v="3"/>
    <s v="TVG-1799"/>
    <s v="1799"/>
    <x v="2"/>
    <s v="Veneto"/>
    <x v="2"/>
    <x v="6"/>
    <x v="2"/>
    <s v="2500"/>
    <s v="Plus"/>
    <x v="6"/>
    <n v="9.0909090909090905E-3"/>
    <s v="Lalerio Vundini"/>
    <n v="0.05"/>
    <n v="2"/>
    <n v="0.1"/>
    <n v="2.1"/>
  </r>
  <r>
    <x v="2"/>
    <n v="3"/>
    <s v="TVG-1800"/>
    <s v="1800"/>
    <x v="2"/>
    <s v="Veneto"/>
    <x v="2"/>
    <x v="10"/>
    <x v="3"/>
    <s v="7500"/>
    <s v="Premium"/>
    <x v="10"/>
    <n v="1.8666666666666667"/>
    <s v="Lalerio Vundini"/>
    <n v="0.05"/>
    <n v="336"/>
    <n v="16.8"/>
    <n v="352.8"/>
  </r>
  <r>
    <x v="2"/>
    <n v="3"/>
    <s v="TVG-1801"/>
    <s v="1801"/>
    <x v="2"/>
    <s v="Veneto"/>
    <x v="2"/>
    <x v="11"/>
    <x v="4"/>
    <s v="5000"/>
    <s v=""/>
    <x v="11"/>
    <n v="2.6285714285714286"/>
    <s v="Lalerio Vundini"/>
    <n v="0.05"/>
    <n v="368"/>
    <n v="18.400000000000002"/>
    <n v="386.4"/>
  </r>
  <r>
    <x v="2"/>
    <n v="3"/>
    <s v="TVG-1802"/>
    <s v="1802"/>
    <x v="2"/>
    <s v="Veneto"/>
    <x v="2"/>
    <x v="16"/>
    <x v="7"/>
    <s v="1000"/>
    <s v=""/>
    <x v="0"/>
    <n v="1.76"/>
    <s v="Lalerio Vundini"/>
    <n v="0.05"/>
    <n v="264"/>
    <n v="13.200000000000001"/>
    <n v="277.2"/>
  </r>
  <r>
    <x v="2"/>
    <n v="3"/>
    <s v="TVG-1803"/>
    <s v="1803"/>
    <x v="3"/>
    <s v="Lombardia"/>
    <x v="2"/>
    <x v="0"/>
    <x v="0"/>
    <s v="5000"/>
    <s v="Medium"/>
    <x v="0"/>
    <n v="11.486666666666666"/>
    <s v="Lalerio Vundini"/>
    <n v="0.05"/>
    <n v="1723"/>
    <n v="86.15"/>
    <n v="1809.15"/>
  </r>
  <r>
    <x v="2"/>
    <n v="3"/>
    <s v="TVG-1804"/>
    <s v="1804"/>
    <x v="3"/>
    <s v="Lombardia"/>
    <x v="2"/>
    <x v="19"/>
    <x v="7"/>
    <s v="4000"/>
    <s v="Plus"/>
    <x v="16"/>
    <n v="4.1666666666666664E-2"/>
    <s v="Lalerio Vundini"/>
    <n v="0.05"/>
    <n v="10"/>
    <n v="0.5"/>
    <n v="10.5"/>
  </r>
  <r>
    <x v="2"/>
    <n v="3"/>
    <s v="TVG-1805"/>
    <s v="1805"/>
    <x v="3"/>
    <s v="Lombardia"/>
    <x v="2"/>
    <x v="3"/>
    <x v="0"/>
    <s v="3000"/>
    <s v="Plus"/>
    <x v="3"/>
    <n v="163.6"/>
    <s v="Lalerio Vundini"/>
    <n v="0.05"/>
    <n v="23722"/>
    <n v="1186.1000000000001"/>
    <n v="24908.1"/>
  </r>
  <r>
    <x v="2"/>
    <n v="3"/>
    <s v="TVG-1806"/>
    <s v="1806"/>
    <x v="3"/>
    <s v="Lombardia"/>
    <x v="2"/>
    <x v="11"/>
    <x v="4"/>
    <s v="5000"/>
    <s v=""/>
    <x v="11"/>
    <n v="1.6571428571428573"/>
    <s v="Lalerio Vundini"/>
    <n v="0.05"/>
    <n v="232"/>
    <n v="11.600000000000001"/>
    <n v="243.6"/>
  </r>
  <r>
    <x v="2"/>
    <n v="3"/>
    <s v="TVG-1807"/>
    <s v="1807"/>
    <x v="3"/>
    <s v="Lombardia"/>
    <x v="2"/>
    <x v="12"/>
    <x v="5"/>
    <s v="3000"/>
    <s v="Medium"/>
    <x v="12"/>
    <n v="31.441666666666666"/>
    <s v="Lalerio Vundini"/>
    <n v="0.05"/>
    <n v="3773"/>
    <n v="188.65"/>
    <n v="3961.65"/>
  </r>
  <r>
    <x v="2"/>
    <n v="3"/>
    <s v="TVG-1808"/>
    <s v="1808"/>
    <x v="4"/>
    <s v="Lombardia"/>
    <x v="3"/>
    <x v="18"/>
    <x v="7"/>
    <s v="3000"/>
    <s v="Medium"/>
    <x v="6"/>
    <n v="4.5545454545454547"/>
    <s v="Matteo Landi"/>
    <n v="0.05"/>
    <n v="1002"/>
    <n v="50.1"/>
    <n v="1052.0999999999999"/>
  </r>
  <r>
    <x v="2"/>
    <n v="3"/>
    <s v="TVG-1809"/>
    <s v="1809"/>
    <x v="4"/>
    <s v="Lombardia"/>
    <x v="3"/>
    <x v="14"/>
    <x v="6"/>
    <s v="2500"/>
    <s v="Gold"/>
    <x v="13"/>
    <n v="26.928000000000001"/>
    <s v="Giulio de Primis"/>
    <n v="3.6999999999999998E-2"/>
    <n v="13464"/>
    <n v="498.16799999999995"/>
    <n v="13962.168"/>
  </r>
  <r>
    <x v="2"/>
    <n v="3"/>
    <s v="TVG-1810"/>
    <s v="1810"/>
    <x v="4"/>
    <s v="Lombardia"/>
    <x v="3"/>
    <x v="14"/>
    <x v="6"/>
    <s v="2500"/>
    <s v="Gold"/>
    <x v="13"/>
    <n v="14.074"/>
    <s v="Federica Meni"/>
    <n v="0.04"/>
    <n v="7037"/>
    <n v="281.48"/>
    <n v="7318.48"/>
  </r>
  <r>
    <x v="2"/>
    <n v="3"/>
    <s v="TVG-1811"/>
    <s v="1811"/>
    <x v="4"/>
    <s v="Lombardia"/>
    <x v="3"/>
    <x v="14"/>
    <x v="6"/>
    <s v="2500"/>
    <s v="Gold"/>
    <x v="13"/>
    <n v="7.5460000000000003"/>
    <s v="Matteo Landi"/>
    <n v="0.05"/>
    <n v="3773"/>
    <n v="188.65"/>
    <n v="3961.65"/>
  </r>
  <r>
    <x v="2"/>
    <n v="3"/>
    <s v="TVG-1812"/>
    <s v="1812"/>
    <x v="4"/>
    <s v="Lombardia"/>
    <x v="3"/>
    <x v="14"/>
    <x v="6"/>
    <s v="2500"/>
    <s v="Gold"/>
    <x v="13"/>
    <n v="11.917999999999999"/>
    <s v="Siria Lessio"/>
    <n v="0.05"/>
    <n v="5959"/>
    <n v="297.95"/>
    <n v="6256.95"/>
  </r>
  <r>
    <x v="2"/>
    <n v="3"/>
    <s v="TVG-1813"/>
    <s v="1813"/>
    <x v="4"/>
    <s v="Lombardia"/>
    <x v="3"/>
    <x v="17"/>
    <x v="7"/>
    <s v="2000"/>
    <s v="Medium"/>
    <x v="15"/>
    <n v="3"/>
    <s v="Lalerio Vundini"/>
    <n v="0.05"/>
    <n v="600"/>
    <n v="30"/>
    <n v="630"/>
  </r>
  <r>
    <x v="2"/>
    <n v="3"/>
    <s v="TVG-1814"/>
    <s v="1814"/>
    <x v="4"/>
    <s v="Lombardia"/>
    <x v="3"/>
    <x v="0"/>
    <x v="0"/>
    <s v="5000"/>
    <s v="Medium"/>
    <x v="0"/>
    <n v="102.98666666666666"/>
    <s v="Giulio de Primis"/>
    <n v="3.6999999999999998E-2"/>
    <n v="15448"/>
    <n v="571.57600000000002"/>
    <n v="16019.576000000001"/>
  </r>
  <r>
    <x v="2"/>
    <n v="3"/>
    <s v="TVG-1815"/>
    <s v="1815"/>
    <x v="4"/>
    <s v="Lombardia"/>
    <x v="3"/>
    <x v="0"/>
    <x v="0"/>
    <s v="5000"/>
    <s v="Medium"/>
    <x v="0"/>
    <n v="137.22"/>
    <s v="Federica Meni"/>
    <n v="0.04"/>
    <n v="20583"/>
    <n v="823.32"/>
    <n v="21406.32"/>
  </r>
  <r>
    <x v="2"/>
    <n v="3"/>
    <s v="TVG-1816"/>
    <s v="1816"/>
    <x v="4"/>
    <s v="Lombardia"/>
    <x v="3"/>
    <x v="0"/>
    <x v="0"/>
    <s v="5000"/>
    <s v="Medium"/>
    <x v="0"/>
    <n v="48.44"/>
    <s v="Matteo Landi"/>
    <n v="0.05"/>
    <n v="7266"/>
    <n v="363.3"/>
    <n v="7629.3"/>
  </r>
  <r>
    <x v="2"/>
    <n v="3"/>
    <s v="TVG-1817"/>
    <s v="1817"/>
    <x v="4"/>
    <s v="Lombardia"/>
    <x v="3"/>
    <x v="0"/>
    <x v="0"/>
    <s v="5000"/>
    <s v="Medium"/>
    <x v="0"/>
    <n v="145.94"/>
    <s v="Siria Lessio"/>
    <n v="0.05"/>
    <n v="21891"/>
    <n v="1094.55"/>
    <n v="22985.55"/>
  </r>
  <r>
    <x v="2"/>
    <n v="3"/>
    <s v="TVG-1818"/>
    <s v="1818"/>
    <x v="4"/>
    <s v="Lombardia"/>
    <x v="3"/>
    <x v="0"/>
    <x v="0"/>
    <s v="5000"/>
    <s v="Medium"/>
    <x v="0"/>
    <n v="1052.7933333333333"/>
    <s v="Lalerio Vundini"/>
    <n v="0.05"/>
    <n v="157919"/>
    <n v="7895.9500000000007"/>
    <n v="165814.95000000001"/>
  </r>
  <r>
    <x v="2"/>
    <n v="3"/>
    <s v="TVG-1819"/>
    <s v="1819"/>
    <x v="4"/>
    <s v="Lombardia"/>
    <x v="3"/>
    <x v="19"/>
    <x v="7"/>
    <s v="4000"/>
    <s v="Plus"/>
    <x v="16"/>
    <n v="4.979166666666667"/>
    <s v="Giulio de Primis"/>
    <n v="3.6999999999999998E-2"/>
    <n v="1195"/>
    <n v="44.214999999999996"/>
    <n v="1239.2149999999999"/>
  </r>
  <r>
    <x v="2"/>
    <n v="3"/>
    <s v="TVG-1820"/>
    <s v="1820"/>
    <x v="4"/>
    <s v="Lombardia"/>
    <x v="3"/>
    <x v="19"/>
    <x v="7"/>
    <s v="4000"/>
    <s v="Plus"/>
    <x v="16"/>
    <n v="10.908333333333333"/>
    <s v="Matteo Landi"/>
    <n v="0.05"/>
    <n v="2618"/>
    <n v="130.9"/>
    <n v="2748.9"/>
  </r>
  <r>
    <x v="2"/>
    <n v="3"/>
    <s v="TVG-1821"/>
    <s v="1821"/>
    <x v="4"/>
    <s v="Lombardia"/>
    <x v="3"/>
    <x v="19"/>
    <x v="7"/>
    <s v="4000"/>
    <s v="Plus"/>
    <x v="16"/>
    <n v="92.69583333333334"/>
    <s v="Siria Lessio"/>
    <n v="0.05"/>
    <n v="22247"/>
    <n v="1112.3500000000001"/>
    <n v="23359.35"/>
  </r>
  <r>
    <x v="2"/>
    <n v="3"/>
    <s v="TVG-1822"/>
    <s v="1822"/>
    <x v="4"/>
    <s v="Lombardia"/>
    <x v="3"/>
    <x v="19"/>
    <x v="7"/>
    <s v="4000"/>
    <s v="Plus"/>
    <x v="16"/>
    <n v="12.012499999999999"/>
    <s v="Lalerio Vundini"/>
    <n v="0.05"/>
    <n v="2883"/>
    <n v="144.15"/>
    <n v="3027.15"/>
  </r>
  <r>
    <x v="2"/>
    <n v="3"/>
    <s v="TVG-1823"/>
    <s v="1823"/>
    <x v="4"/>
    <s v="Lombardia"/>
    <x v="3"/>
    <x v="1"/>
    <x v="0"/>
    <s v="5000"/>
    <s v="Plus"/>
    <x v="1"/>
    <n v="29.382857142857144"/>
    <s v="Giulio de Primis"/>
    <n v="3.6999999999999998E-2"/>
    <n v="5142"/>
    <n v="190.25399999999999"/>
    <n v="5332.2539999999999"/>
  </r>
  <r>
    <x v="2"/>
    <n v="3"/>
    <s v="TVG-1824"/>
    <s v="1824"/>
    <x v="4"/>
    <s v="Lombardia"/>
    <x v="3"/>
    <x v="1"/>
    <x v="0"/>
    <s v="5000"/>
    <s v="Plus"/>
    <x v="1"/>
    <n v="3.36"/>
    <s v="Federica Meni"/>
    <n v="0.04"/>
    <n v="588"/>
    <n v="23.52"/>
    <n v="611.52"/>
  </r>
  <r>
    <x v="2"/>
    <n v="3"/>
    <s v="TVG-1825"/>
    <s v="1825"/>
    <x v="4"/>
    <s v="Lombardia"/>
    <x v="3"/>
    <x v="1"/>
    <x v="0"/>
    <s v="5000"/>
    <s v="Plus"/>
    <x v="1"/>
    <n v="69.228571428571428"/>
    <s v="Matteo Landi"/>
    <n v="0.05"/>
    <n v="12115"/>
    <n v="605.75"/>
    <n v="12720.75"/>
  </r>
  <r>
    <x v="2"/>
    <n v="3"/>
    <s v="TVG-1826"/>
    <s v="1826"/>
    <x v="4"/>
    <s v="Lombardia"/>
    <x v="3"/>
    <x v="1"/>
    <x v="0"/>
    <s v="5000"/>
    <s v="Plus"/>
    <x v="1"/>
    <n v="5.2171428571428571"/>
    <s v="Siria Lessio"/>
    <n v="0.05"/>
    <n v="913"/>
    <n v="45.650000000000006"/>
    <n v="958.65"/>
  </r>
  <r>
    <x v="2"/>
    <n v="3"/>
    <s v="TVG-1827"/>
    <s v="1827"/>
    <x v="4"/>
    <s v="Lombardia"/>
    <x v="3"/>
    <x v="1"/>
    <x v="0"/>
    <s v="5000"/>
    <s v="Plus"/>
    <x v="1"/>
    <n v="1.0457142857142858"/>
    <s v="Lalerio Vundini"/>
    <n v="0.05"/>
    <n v="183"/>
    <n v="9.15"/>
    <n v="192.15"/>
  </r>
  <r>
    <x v="2"/>
    <n v="3"/>
    <s v="TVG-1828"/>
    <s v="1828"/>
    <x v="4"/>
    <s v="Lombardia"/>
    <x v="3"/>
    <x v="3"/>
    <x v="0"/>
    <s v="3000"/>
    <s v="Plus"/>
    <x v="3"/>
    <n v="112.95862068965518"/>
    <s v="Giulio de Primis"/>
    <n v="3.6999999999999998E-2"/>
    <n v="16379"/>
    <n v="606.02300000000002"/>
    <n v="16985.023000000001"/>
  </r>
  <r>
    <x v="2"/>
    <n v="3"/>
    <s v="TVG-1829"/>
    <s v="1829"/>
    <x v="4"/>
    <s v="Lombardia"/>
    <x v="3"/>
    <x v="3"/>
    <x v="0"/>
    <s v="3000"/>
    <s v="Plus"/>
    <x v="3"/>
    <n v="14.193103448275862"/>
    <s v="Matteo Landi"/>
    <n v="0.05"/>
    <n v="2058"/>
    <n v="102.9"/>
    <n v="2160.9"/>
  </r>
  <r>
    <x v="2"/>
    <n v="3"/>
    <s v="TVG-1830"/>
    <s v="1830"/>
    <x v="4"/>
    <s v="Lombardia"/>
    <x v="3"/>
    <x v="3"/>
    <x v="0"/>
    <s v="3000"/>
    <s v="Plus"/>
    <x v="3"/>
    <n v="269.11724137931037"/>
    <s v="Siria Lessio"/>
    <n v="0.05"/>
    <n v="39022"/>
    <n v="1951.1000000000001"/>
    <n v="40973.1"/>
  </r>
  <r>
    <x v="2"/>
    <n v="3"/>
    <s v="TVG-1831"/>
    <s v="1831"/>
    <x v="4"/>
    <s v="Lombardia"/>
    <x v="3"/>
    <x v="3"/>
    <x v="0"/>
    <s v="3000"/>
    <s v="Plus"/>
    <x v="3"/>
    <n v="69.041379310344823"/>
    <s v="Costanza Bigatti"/>
    <n v="0.1"/>
    <n v="10011"/>
    <n v="1001.1"/>
    <n v="11012.1"/>
  </r>
  <r>
    <x v="2"/>
    <n v="3"/>
    <s v="TVG-1832"/>
    <s v="1832"/>
    <x v="4"/>
    <s v="Lombardia"/>
    <x v="3"/>
    <x v="3"/>
    <x v="0"/>
    <s v="3000"/>
    <s v="Plus"/>
    <x v="3"/>
    <n v="398.40689655172412"/>
    <s v="Lalerio Vundini"/>
    <n v="0.05"/>
    <n v="57769"/>
    <n v="2888.4500000000003"/>
    <n v="60657.45"/>
  </r>
  <r>
    <x v="2"/>
    <n v="3"/>
    <s v="TVG-1833"/>
    <s v="1833"/>
    <x v="4"/>
    <s v="Lombardia"/>
    <x v="3"/>
    <x v="5"/>
    <x v="1"/>
    <s v="5000"/>
    <s v=""/>
    <x v="5"/>
    <n v="15.586666666666666"/>
    <s v="Lalerio Vundini"/>
    <n v="0.05"/>
    <n v="1169"/>
    <n v="58.45"/>
    <n v="1227.45"/>
  </r>
  <r>
    <x v="2"/>
    <n v="3"/>
    <s v="TVG-1834"/>
    <s v="1834"/>
    <x v="4"/>
    <s v="Lombardia"/>
    <x v="3"/>
    <x v="6"/>
    <x v="2"/>
    <s v="2500"/>
    <s v="Plus"/>
    <x v="6"/>
    <n v="56.486363636363635"/>
    <s v="Giulio de Primis"/>
    <n v="3.6999999999999998E-2"/>
    <n v="12427"/>
    <n v="459.79899999999998"/>
    <n v="12886.798999999999"/>
  </r>
  <r>
    <x v="2"/>
    <n v="3"/>
    <s v="TVG-1835"/>
    <s v="1835"/>
    <x v="4"/>
    <s v="Lombardia"/>
    <x v="3"/>
    <x v="6"/>
    <x v="2"/>
    <s v="2500"/>
    <s v="Plus"/>
    <x v="6"/>
    <n v="2.8227272727272728"/>
    <s v="Matteo Landi"/>
    <n v="0.05"/>
    <n v="621"/>
    <n v="31.05"/>
    <n v="652.04999999999995"/>
  </r>
  <r>
    <x v="2"/>
    <n v="3"/>
    <s v="TVG-1836"/>
    <s v="1836"/>
    <x v="4"/>
    <s v="Lombardia"/>
    <x v="3"/>
    <x v="6"/>
    <x v="2"/>
    <s v="2500"/>
    <s v="Plus"/>
    <x v="6"/>
    <n v="338.5090909090909"/>
    <s v="Siria Lessio"/>
    <n v="0.05"/>
    <n v="74472"/>
    <n v="3723.6000000000004"/>
    <n v="78195.600000000006"/>
  </r>
  <r>
    <x v="2"/>
    <n v="3"/>
    <s v="TVG-1837"/>
    <s v="1837"/>
    <x v="4"/>
    <s v="Lombardia"/>
    <x v="3"/>
    <x v="6"/>
    <x v="2"/>
    <s v="2500"/>
    <s v="Plus"/>
    <x v="6"/>
    <n v="4.5454545454545456E-2"/>
    <s v="Costanza Bigatti"/>
    <n v="0.1"/>
    <n v="10"/>
    <n v="1"/>
    <n v="11"/>
  </r>
  <r>
    <x v="2"/>
    <n v="3"/>
    <s v="TVG-1838"/>
    <s v="1838"/>
    <x v="4"/>
    <s v="Lombardia"/>
    <x v="3"/>
    <x v="6"/>
    <x v="2"/>
    <s v="2500"/>
    <s v="Plus"/>
    <x v="6"/>
    <n v="0.48636363636363639"/>
    <s v="Lalerio Vundini"/>
    <n v="0.05"/>
    <n v="107"/>
    <n v="5.3500000000000005"/>
    <n v="112.35"/>
  </r>
  <r>
    <x v="2"/>
    <n v="3"/>
    <s v="TVG-1839"/>
    <s v="1839"/>
    <x v="4"/>
    <s v="Lombardia"/>
    <x v="3"/>
    <x v="20"/>
    <x v="7"/>
    <s v="5000"/>
    <s v="Silver"/>
    <x v="17"/>
    <n v="7.0000000000000007E-2"/>
    <s v="Siria Lessio"/>
    <n v="0.05"/>
    <n v="21"/>
    <n v="1.05"/>
    <n v="22.05"/>
  </r>
  <r>
    <x v="2"/>
    <n v="3"/>
    <s v="TVG-1840"/>
    <s v="1840"/>
    <x v="4"/>
    <s v="Lombardia"/>
    <x v="3"/>
    <x v="8"/>
    <x v="2"/>
    <s v="5000"/>
    <s v=""/>
    <x v="8"/>
    <n v="3.5640000000000001"/>
    <s v="Giulio de Primis"/>
    <n v="3.6999999999999998E-2"/>
    <n v="891"/>
    <n v="32.966999999999999"/>
    <n v="923.96699999999998"/>
  </r>
  <r>
    <x v="2"/>
    <n v="3"/>
    <s v="TVG-1841"/>
    <s v="1841"/>
    <x v="4"/>
    <s v="Lombardia"/>
    <x v="3"/>
    <x v="8"/>
    <x v="2"/>
    <s v="5000"/>
    <s v=""/>
    <x v="8"/>
    <n v="3.8239999999999998"/>
    <s v="Siria Lessio"/>
    <n v="0.05"/>
    <n v="956"/>
    <n v="47.800000000000004"/>
    <n v="1003.8"/>
  </r>
  <r>
    <x v="2"/>
    <n v="3"/>
    <s v="TVG-1842"/>
    <s v="1842"/>
    <x v="4"/>
    <s v="Lombardia"/>
    <x v="3"/>
    <x v="23"/>
    <x v="7"/>
    <s v="8000"/>
    <s v="Premium"/>
    <x v="19"/>
    <n v="9.4044776119402993"/>
    <s v="Lalerio Vundini"/>
    <n v="0.05"/>
    <n v="6301"/>
    <n v="315.05"/>
    <n v="6616.05"/>
  </r>
  <r>
    <x v="2"/>
    <n v="3"/>
    <s v="TVG-1843"/>
    <s v="1843"/>
    <x v="4"/>
    <s v="Lombardia"/>
    <x v="3"/>
    <x v="10"/>
    <x v="3"/>
    <s v="7500"/>
    <s v="Premium"/>
    <x v="10"/>
    <n v="14.633333333333333"/>
    <s v="Giulio de Primis"/>
    <n v="3.6999999999999998E-2"/>
    <n v="2634"/>
    <n v="97.457999999999998"/>
    <n v="2731.4580000000001"/>
  </r>
  <r>
    <x v="2"/>
    <n v="3"/>
    <s v="TVG-1844"/>
    <s v="1844"/>
    <x v="4"/>
    <s v="Lombardia"/>
    <x v="3"/>
    <x v="10"/>
    <x v="3"/>
    <s v="7500"/>
    <s v="Premium"/>
    <x v="10"/>
    <n v="6.9055555555555559"/>
    <s v="Federica Meni"/>
    <n v="0.04"/>
    <n v="1243"/>
    <n v="49.72"/>
    <n v="1292.72"/>
  </r>
  <r>
    <x v="2"/>
    <n v="3"/>
    <s v="TVG-1845"/>
    <s v="1845"/>
    <x v="4"/>
    <s v="Lombardia"/>
    <x v="3"/>
    <x v="10"/>
    <x v="3"/>
    <s v="7500"/>
    <s v="Premium"/>
    <x v="10"/>
    <n v="1.2388888888888889"/>
    <s v="Matteo Landi"/>
    <n v="0.05"/>
    <n v="223"/>
    <n v="11.15"/>
    <n v="234.15"/>
  </r>
  <r>
    <x v="2"/>
    <n v="3"/>
    <s v="TVG-1846"/>
    <s v="1846"/>
    <x v="4"/>
    <s v="Lombardia"/>
    <x v="3"/>
    <x v="10"/>
    <x v="3"/>
    <s v="7500"/>
    <s v="Premium"/>
    <x v="10"/>
    <n v="0.1111111111111111"/>
    <s v="Siria Lessio"/>
    <n v="0.05"/>
    <n v="20"/>
    <n v="1"/>
    <n v="21"/>
  </r>
  <r>
    <x v="2"/>
    <n v="3"/>
    <s v="TVG-1847"/>
    <s v="1847"/>
    <x v="4"/>
    <s v="Lombardia"/>
    <x v="3"/>
    <x v="10"/>
    <x v="3"/>
    <s v="7500"/>
    <s v="Premium"/>
    <x v="10"/>
    <n v="4.9000000000000004"/>
    <s v="Lalerio Vundini"/>
    <n v="0.05"/>
    <n v="882"/>
    <n v="44.1"/>
    <n v="926.1"/>
  </r>
  <r>
    <x v="2"/>
    <n v="3"/>
    <s v="TVG-1848"/>
    <s v="1848"/>
    <x v="4"/>
    <s v="Lombardia"/>
    <x v="3"/>
    <x v="15"/>
    <x v="6"/>
    <s v="1000"/>
    <s v="Silver"/>
    <x v="14"/>
    <n v="1.7948717948717947E-2"/>
    <s v="Giulio de Primis"/>
    <n v="3.6999999999999998E-2"/>
    <n v="7"/>
    <n v="0.25900000000000001"/>
    <n v="7.2590000000000003"/>
  </r>
  <r>
    <x v="2"/>
    <n v="3"/>
    <s v="TVG-1849"/>
    <s v="1849"/>
    <x v="4"/>
    <s v="Lombardia"/>
    <x v="3"/>
    <x v="15"/>
    <x v="6"/>
    <s v="1000"/>
    <s v="Silver"/>
    <x v="14"/>
    <n v="0.41538461538461541"/>
    <s v="Matteo Landi"/>
    <n v="0.05"/>
    <n v="162"/>
    <n v="8.1"/>
    <n v="170.1"/>
  </r>
  <r>
    <x v="2"/>
    <n v="3"/>
    <s v="TVG-1850"/>
    <s v="1850"/>
    <x v="4"/>
    <s v="Lombardia"/>
    <x v="3"/>
    <x v="15"/>
    <x v="6"/>
    <s v="1000"/>
    <s v="Silver"/>
    <x v="14"/>
    <n v="2.3076923076923078E-2"/>
    <s v="Lalerio Vundini"/>
    <n v="0.05"/>
    <n v="9"/>
    <n v="0.45"/>
    <n v="9.4499999999999993"/>
  </r>
  <r>
    <x v="2"/>
    <n v="3"/>
    <s v="TVG-1851"/>
    <s v="1851"/>
    <x v="4"/>
    <s v="Lombardia"/>
    <x v="3"/>
    <x v="11"/>
    <x v="4"/>
    <s v="5000"/>
    <s v=""/>
    <x v="11"/>
    <n v="15.342857142857143"/>
    <s v="Giulio de Primis"/>
    <n v="3.6999999999999998E-2"/>
    <n v="2148"/>
    <n v="79.475999999999999"/>
    <n v="2227.4760000000001"/>
  </r>
  <r>
    <x v="2"/>
    <n v="3"/>
    <s v="TVG-1852"/>
    <s v="1852"/>
    <x v="4"/>
    <s v="Lombardia"/>
    <x v="3"/>
    <x v="11"/>
    <x v="4"/>
    <s v="5000"/>
    <s v=""/>
    <x v="11"/>
    <n v="18.164285714285715"/>
    <s v="Federica Meni"/>
    <n v="0.04"/>
    <n v="2543"/>
    <n v="101.72"/>
    <n v="2644.72"/>
  </r>
  <r>
    <x v="2"/>
    <n v="3"/>
    <s v="TVG-1853"/>
    <s v="1853"/>
    <x v="4"/>
    <s v="Lombardia"/>
    <x v="3"/>
    <x v="11"/>
    <x v="4"/>
    <s v="5000"/>
    <s v=""/>
    <x v="11"/>
    <n v="25.685714285714287"/>
    <s v="Matteo Landi"/>
    <n v="0.05"/>
    <n v="3596"/>
    <n v="179.8"/>
    <n v="3775.8"/>
  </r>
  <r>
    <x v="2"/>
    <n v="3"/>
    <s v="TVG-1854"/>
    <s v="1854"/>
    <x v="4"/>
    <s v="Lombardia"/>
    <x v="3"/>
    <x v="11"/>
    <x v="4"/>
    <s v="5000"/>
    <s v=""/>
    <x v="11"/>
    <n v="261.30714285714288"/>
    <s v="Siria Lessio"/>
    <n v="0.05"/>
    <n v="36583"/>
    <n v="1829.15"/>
    <n v="38412.15"/>
  </r>
  <r>
    <x v="2"/>
    <n v="3"/>
    <s v="TVG-1855"/>
    <s v="1855"/>
    <x v="4"/>
    <s v="Lombardia"/>
    <x v="3"/>
    <x v="11"/>
    <x v="4"/>
    <s v="5000"/>
    <s v=""/>
    <x v="11"/>
    <n v="0.51428571428571423"/>
    <s v="Costanza Bigatti"/>
    <n v="0.1"/>
    <n v="72"/>
    <n v="7.2"/>
    <n v="79.2"/>
  </r>
  <r>
    <x v="2"/>
    <n v="3"/>
    <s v="TVG-1856"/>
    <s v="1856"/>
    <x v="4"/>
    <s v="Lombardia"/>
    <x v="3"/>
    <x v="11"/>
    <x v="4"/>
    <s v="5000"/>
    <s v=""/>
    <x v="11"/>
    <n v="6.4571428571428573"/>
    <s v="Lalerio Vundini"/>
    <n v="0.05"/>
    <n v="904"/>
    <n v="45.2"/>
    <n v="949.2"/>
  </r>
  <r>
    <x v="2"/>
    <n v="3"/>
    <s v="TVG-1857"/>
    <s v="1857"/>
    <x v="4"/>
    <s v="Lombardia"/>
    <x v="3"/>
    <x v="16"/>
    <x v="7"/>
    <s v="1000"/>
    <s v=""/>
    <x v="0"/>
    <n v="9.84"/>
    <s v="Lalerio Vundini"/>
    <n v="0.05"/>
    <n v="1476"/>
    <n v="73.8"/>
    <n v="1549.8"/>
  </r>
  <r>
    <x v="2"/>
    <n v="3"/>
    <s v="TVG-1858"/>
    <s v="1858"/>
    <x v="4"/>
    <s v="Lombardia"/>
    <x v="3"/>
    <x v="12"/>
    <x v="5"/>
    <s v="3000"/>
    <s v="Medium"/>
    <x v="12"/>
    <n v="11.425000000000001"/>
    <s v="Giulio de Primis"/>
    <n v="3.6999999999999998E-2"/>
    <n v="1371"/>
    <n v="50.726999999999997"/>
    <n v="1421.7270000000001"/>
  </r>
  <r>
    <x v="2"/>
    <n v="3"/>
    <s v="TVG-1859"/>
    <s v="1859"/>
    <x v="4"/>
    <s v="Lombardia"/>
    <x v="3"/>
    <x v="12"/>
    <x v="5"/>
    <s v="3000"/>
    <s v="Medium"/>
    <x v="12"/>
    <n v="21.274999999999999"/>
    <s v="Matteo Landi"/>
    <n v="0.05"/>
    <n v="2553"/>
    <n v="127.65"/>
    <n v="2680.65"/>
  </r>
  <r>
    <x v="2"/>
    <n v="3"/>
    <s v="TVG-1860"/>
    <s v="1860"/>
    <x v="4"/>
    <s v="Lombardia"/>
    <x v="3"/>
    <x v="12"/>
    <x v="5"/>
    <s v="3000"/>
    <s v="Medium"/>
    <x v="12"/>
    <n v="29.258333333333333"/>
    <s v="Siria Lessio"/>
    <n v="0.05"/>
    <n v="3511"/>
    <n v="175.55"/>
    <n v="3686.55"/>
  </r>
  <r>
    <x v="2"/>
    <n v="3"/>
    <s v="TVG-1861"/>
    <s v="1861"/>
    <x v="4"/>
    <s v="Lombardia"/>
    <x v="3"/>
    <x v="12"/>
    <x v="5"/>
    <s v="3000"/>
    <s v="Medium"/>
    <x v="12"/>
    <n v="45.133333333333333"/>
    <s v="Lalerio Vundini"/>
    <n v="0.05"/>
    <n v="5416"/>
    <n v="270.8"/>
    <n v="5686.8"/>
  </r>
  <r>
    <x v="2"/>
    <n v="3"/>
    <s v="TVG-1862"/>
    <s v="1862"/>
    <x v="4"/>
    <s v="Lombardia"/>
    <x v="3"/>
    <x v="13"/>
    <x v="5"/>
    <s v="3000"/>
    <s v="Plus"/>
    <x v="2"/>
    <n v="0.14615384615384616"/>
    <s v="Matteo Landi"/>
    <n v="0.05"/>
    <n v="19"/>
    <n v="0.95000000000000007"/>
    <n v="19.95"/>
  </r>
  <r>
    <x v="2"/>
    <n v="3"/>
    <s v="TVG-1863"/>
    <s v="1863"/>
    <x v="4"/>
    <s v="Lombardia"/>
    <x v="3"/>
    <x v="13"/>
    <x v="5"/>
    <s v="3000"/>
    <s v="Plus"/>
    <x v="2"/>
    <n v="0.40769230769230769"/>
    <s v="Siria Lessio"/>
    <n v="0.05"/>
    <n v="53"/>
    <n v="2.6500000000000004"/>
    <n v="55.65"/>
  </r>
  <r>
    <x v="2"/>
    <n v="3"/>
    <s v="TVG-1864"/>
    <s v="1864"/>
    <x v="5"/>
    <s v="Lombardia"/>
    <x v="4"/>
    <x v="18"/>
    <x v="7"/>
    <s v="3000"/>
    <s v="Medium"/>
    <x v="6"/>
    <n v="7.8409090909090908"/>
    <s v="Lalerio Vundini"/>
    <n v="0.05"/>
    <n v="1725"/>
    <n v="86.25"/>
    <n v="1811.25"/>
  </r>
  <r>
    <x v="2"/>
    <n v="3"/>
    <s v="TVG-1865"/>
    <s v="1865"/>
    <x v="5"/>
    <s v="Lombardia"/>
    <x v="4"/>
    <x v="21"/>
    <x v="7"/>
    <s v="6000"/>
    <s v="Gold"/>
    <x v="18"/>
    <n v="5.1111111111111114E-2"/>
    <s v="Lalerio Vundini"/>
    <n v="0.05"/>
    <n v="23"/>
    <n v="1.1500000000000001"/>
    <n v="24.15"/>
  </r>
  <r>
    <x v="2"/>
    <n v="3"/>
    <s v="TVG-1866"/>
    <s v="1866"/>
    <x v="5"/>
    <s v="Lombardia"/>
    <x v="4"/>
    <x v="14"/>
    <x v="6"/>
    <s v="2500"/>
    <s v="Gold"/>
    <x v="13"/>
    <n v="1.228"/>
    <s v="Daniela Ansani"/>
    <n v="0.05"/>
    <n v="614"/>
    <n v="30.700000000000003"/>
    <n v="644.70000000000005"/>
  </r>
  <r>
    <x v="2"/>
    <n v="3"/>
    <s v="TVG-1867"/>
    <s v="1867"/>
    <x v="5"/>
    <s v="Lombardia"/>
    <x v="4"/>
    <x v="14"/>
    <x v="6"/>
    <s v="2500"/>
    <s v="Gold"/>
    <x v="13"/>
    <n v="39.015999999999998"/>
    <s v="Marco Rossi"/>
    <n v="7.4999999999999997E-2"/>
    <n v="19508"/>
    <n v="1463.1"/>
    <n v="20971.099999999999"/>
  </r>
  <r>
    <x v="2"/>
    <n v="3"/>
    <s v="TVG-1868"/>
    <s v="1868"/>
    <x v="5"/>
    <s v="Lombardia"/>
    <x v="4"/>
    <x v="14"/>
    <x v="6"/>
    <s v="2500"/>
    <s v="Gold"/>
    <x v="13"/>
    <n v="504.46800000000002"/>
    <s v="Lalerio Vundini"/>
    <n v="0.05"/>
    <n v="252234"/>
    <n v="12611.7"/>
    <n v="264845.7"/>
  </r>
  <r>
    <x v="2"/>
    <n v="3"/>
    <s v="TVG-1869"/>
    <s v="1869"/>
    <x v="5"/>
    <s v="Lombardia"/>
    <x v="4"/>
    <x v="17"/>
    <x v="7"/>
    <s v="2000"/>
    <s v="Medium"/>
    <x v="15"/>
    <n v="0.82499999999999996"/>
    <s v="Lalerio Vundini"/>
    <n v="0.05"/>
    <n v="165"/>
    <n v="8.25"/>
    <n v="173.25"/>
  </r>
  <r>
    <x v="2"/>
    <n v="3"/>
    <s v="TVG-1870"/>
    <s v="1870"/>
    <x v="5"/>
    <s v="Lombardia"/>
    <x v="4"/>
    <x v="0"/>
    <x v="0"/>
    <s v="5000"/>
    <s v="Medium"/>
    <x v="0"/>
    <n v="41.06"/>
    <s v="Roberto Falcucci"/>
    <n v="0.08"/>
    <n v="6159"/>
    <n v="492.72"/>
    <n v="6651.72"/>
  </r>
  <r>
    <x v="2"/>
    <n v="3"/>
    <s v="TVG-1871"/>
    <s v="1871"/>
    <x v="5"/>
    <s v="Lombardia"/>
    <x v="4"/>
    <x v="0"/>
    <x v="0"/>
    <s v="5000"/>
    <s v="Medium"/>
    <x v="0"/>
    <n v="634.08000000000004"/>
    <s v="Daniela Ansani"/>
    <n v="0.05"/>
    <n v="95112"/>
    <n v="4755.6000000000004"/>
    <n v="99867.6"/>
  </r>
  <r>
    <x v="2"/>
    <n v="3"/>
    <s v="TVG-1872"/>
    <s v="1872"/>
    <x v="5"/>
    <s v="Lombardia"/>
    <x v="4"/>
    <x v="0"/>
    <x v="0"/>
    <s v="5000"/>
    <s v="Medium"/>
    <x v="0"/>
    <n v="1284.3133333333333"/>
    <s v="Marco Rossi"/>
    <n v="7.4999999999999997E-2"/>
    <n v="192647"/>
    <n v="14448.525"/>
    <n v="207095.52499999999"/>
  </r>
  <r>
    <x v="2"/>
    <n v="3"/>
    <s v="TVG-1873"/>
    <s v="1873"/>
    <x v="5"/>
    <s v="Lombardia"/>
    <x v="4"/>
    <x v="0"/>
    <x v="0"/>
    <s v="5000"/>
    <s v="Medium"/>
    <x v="0"/>
    <n v="1705.78"/>
    <s v="Lalerio Vundini"/>
    <n v="0.05"/>
    <n v="255867"/>
    <n v="12793.35"/>
    <n v="268660.34999999998"/>
  </r>
  <r>
    <x v="2"/>
    <n v="3"/>
    <s v="TVG-1874"/>
    <s v="1874"/>
    <x v="5"/>
    <s v="Lombardia"/>
    <x v="4"/>
    <x v="19"/>
    <x v="7"/>
    <s v="4000"/>
    <s v="Plus"/>
    <x v="16"/>
    <n v="9.0708333333333329"/>
    <s v="Lalerio Vundini"/>
    <n v="0.05"/>
    <n v="2177"/>
    <n v="108.85000000000001"/>
    <n v="2285.85"/>
  </r>
  <r>
    <x v="2"/>
    <n v="3"/>
    <s v="TVG-1875"/>
    <s v="1875"/>
    <x v="5"/>
    <s v="Lombardia"/>
    <x v="4"/>
    <x v="1"/>
    <x v="0"/>
    <s v="5000"/>
    <s v="Plus"/>
    <x v="1"/>
    <n v="100.61714285714285"/>
    <s v="Marco Rossi"/>
    <n v="7.4999999999999997E-2"/>
    <n v="17608"/>
    <n v="1320.6"/>
    <n v="18928.599999999999"/>
  </r>
  <r>
    <x v="2"/>
    <n v="3"/>
    <s v="TVG-1876"/>
    <s v="1876"/>
    <x v="5"/>
    <s v="Lombardia"/>
    <x v="4"/>
    <x v="1"/>
    <x v="0"/>
    <s v="5000"/>
    <s v="Plus"/>
    <x v="1"/>
    <n v="482.72571428571428"/>
    <s v="Lalerio Vundini"/>
    <n v="0.05"/>
    <n v="84477"/>
    <n v="4223.8500000000004"/>
    <n v="88700.85"/>
  </r>
  <r>
    <x v="2"/>
    <n v="3"/>
    <s v="TVG-1877"/>
    <s v="1877"/>
    <x v="5"/>
    <s v="Lombardia"/>
    <x v="4"/>
    <x v="3"/>
    <x v="0"/>
    <s v="3000"/>
    <s v="Plus"/>
    <x v="3"/>
    <n v="2.7517241379310344"/>
    <s v="Olivia Gusso"/>
    <n v="0.05"/>
    <n v="399"/>
    <n v="19.950000000000003"/>
    <n v="418.95"/>
  </r>
  <r>
    <x v="2"/>
    <n v="3"/>
    <s v="TVG-1878"/>
    <s v="1878"/>
    <x v="5"/>
    <s v="Lombardia"/>
    <x v="4"/>
    <x v="3"/>
    <x v="0"/>
    <s v="3000"/>
    <s v="Plus"/>
    <x v="3"/>
    <n v="84.131034482758622"/>
    <s v="Roberto Falcucci"/>
    <n v="0.08"/>
    <n v="12199"/>
    <n v="975.92000000000007"/>
    <n v="13174.92"/>
  </r>
  <r>
    <x v="2"/>
    <n v="3"/>
    <s v="TVG-1879"/>
    <s v="1879"/>
    <x v="5"/>
    <s v="Lombardia"/>
    <x v="4"/>
    <x v="3"/>
    <x v="0"/>
    <s v="3000"/>
    <s v="Plus"/>
    <x v="3"/>
    <n v="24.73103448275862"/>
    <s v="Elisa Covassi"/>
    <n v="0.08"/>
    <n v="3586"/>
    <n v="286.88"/>
    <n v="3872.88"/>
  </r>
  <r>
    <x v="2"/>
    <n v="3"/>
    <s v="TVG-1880"/>
    <s v="1880"/>
    <x v="5"/>
    <s v="Lombardia"/>
    <x v="4"/>
    <x v="3"/>
    <x v="0"/>
    <s v="3000"/>
    <s v="Plus"/>
    <x v="3"/>
    <n v="2.2482758620689656"/>
    <s v="Fabo Girgentini"/>
    <n v="0.03"/>
    <n v="326"/>
    <n v="9.7799999999999994"/>
    <n v="335.78"/>
  </r>
  <r>
    <x v="2"/>
    <n v="3"/>
    <s v="TVG-1881"/>
    <s v="1881"/>
    <x v="5"/>
    <s v="Lombardia"/>
    <x v="4"/>
    <x v="3"/>
    <x v="0"/>
    <s v="3000"/>
    <s v="Plus"/>
    <x v="3"/>
    <n v="73.2"/>
    <s v="Marco Rossi"/>
    <n v="7.4999999999999997E-2"/>
    <n v="10614"/>
    <n v="796.05"/>
    <n v="11410.05"/>
  </r>
  <r>
    <x v="2"/>
    <n v="3"/>
    <s v="TVG-1882"/>
    <s v="1882"/>
    <x v="5"/>
    <s v="Lombardia"/>
    <x v="4"/>
    <x v="3"/>
    <x v="0"/>
    <s v="3000"/>
    <s v="Plus"/>
    <x v="3"/>
    <n v="988.6"/>
    <s v="Lalerio Vundini"/>
    <n v="0.05"/>
    <n v="143347"/>
    <n v="7167.35"/>
    <n v="150514.35"/>
  </r>
  <r>
    <x v="2"/>
    <n v="3"/>
    <s v="TVG-1883"/>
    <s v="1883"/>
    <x v="5"/>
    <s v="Lombardia"/>
    <x v="4"/>
    <x v="6"/>
    <x v="2"/>
    <s v="2500"/>
    <s v="Plus"/>
    <x v="6"/>
    <n v="0.15"/>
    <s v="Olivia Gusso"/>
    <n v="0.05"/>
    <n v="33"/>
    <n v="1.6500000000000001"/>
    <n v="34.65"/>
  </r>
  <r>
    <x v="2"/>
    <n v="3"/>
    <s v="TVG-1884"/>
    <s v="1884"/>
    <x v="5"/>
    <s v="Lombardia"/>
    <x v="4"/>
    <x v="6"/>
    <x v="2"/>
    <s v="2500"/>
    <s v="Plus"/>
    <x v="6"/>
    <n v="0.19090909090909092"/>
    <s v="Roberto Falcucci"/>
    <n v="0.08"/>
    <n v="42"/>
    <n v="3.36"/>
    <n v="45.36"/>
  </r>
  <r>
    <x v="2"/>
    <n v="3"/>
    <s v="TVG-1885"/>
    <s v="1885"/>
    <x v="5"/>
    <s v="Lombardia"/>
    <x v="4"/>
    <x v="6"/>
    <x v="2"/>
    <s v="2500"/>
    <s v="Plus"/>
    <x v="6"/>
    <n v="2.2727272727272728E-2"/>
    <s v="Elisa Covassi"/>
    <n v="0.08"/>
    <n v="5"/>
    <n v="0.4"/>
    <n v="5.4"/>
  </r>
  <r>
    <x v="2"/>
    <n v="3"/>
    <s v="TVG-1886"/>
    <s v="1886"/>
    <x v="5"/>
    <s v="Lombardia"/>
    <x v="4"/>
    <x v="6"/>
    <x v="2"/>
    <s v="2500"/>
    <s v="Plus"/>
    <x v="6"/>
    <n v="0.18181818181818182"/>
    <s v="Fabo Girgentini"/>
    <n v="0.03"/>
    <n v="40"/>
    <n v="1.2"/>
    <n v="41.2"/>
  </r>
  <r>
    <x v="2"/>
    <n v="3"/>
    <s v="TVG-1887"/>
    <s v="1887"/>
    <x v="5"/>
    <s v="Lombardia"/>
    <x v="4"/>
    <x v="6"/>
    <x v="2"/>
    <s v="2500"/>
    <s v="Plus"/>
    <x v="6"/>
    <n v="2.0363636363636362"/>
    <s v="Marco Rossi"/>
    <n v="7.4999999999999997E-2"/>
    <n v="448"/>
    <n v="33.6"/>
    <n v="481.6"/>
  </r>
  <r>
    <x v="2"/>
    <n v="3"/>
    <s v="TVG-1888"/>
    <s v="1888"/>
    <x v="5"/>
    <s v="Lombardia"/>
    <x v="4"/>
    <x v="6"/>
    <x v="2"/>
    <s v="2500"/>
    <s v="Plus"/>
    <x v="6"/>
    <n v="0.59090909090909094"/>
    <s v="Lalerio Vundini"/>
    <n v="0.05"/>
    <n v="130"/>
    <n v="6.5"/>
    <n v="136.5"/>
  </r>
  <r>
    <x v="2"/>
    <n v="3"/>
    <s v="TVG-1889"/>
    <s v="1889"/>
    <x v="5"/>
    <s v="Lombardia"/>
    <x v="4"/>
    <x v="20"/>
    <x v="7"/>
    <s v="5000"/>
    <s v="Silver"/>
    <x v="17"/>
    <n v="0.10666666666666667"/>
    <s v="Olivia Gusso"/>
    <n v="0.05"/>
    <n v="32"/>
    <n v="1.6"/>
    <n v="33.6"/>
  </r>
  <r>
    <x v="2"/>
    <n v="3"/>
    <s v="TVG-1890"/>
    <s v="1890"/>
    <x v="5"/>
    <s v="Lombardia"/>
    <x v="4"/>
    <x v="8"/>
    <x v="2"/>
    <s v="5000"/>
    <s v=""/>
    <x v="8"/>
    <n v="0.14399999999999999"/>
    <s v="Olivia Gusso"/>
    <n v="0.05"/>
    <n v="36"/>
    <n v="1.8"/>
    <n v="37.799999999999997"/>
  </r>
  <r>
    <x v="2"/>
    <n v="3"/>
    <s v="TVG-1891"/>
    <s v="1891"/>
    <x v="5"/>
    <s v="Lombardia"/>
    <x v="4"/>
    <x v="9"/>
    <x v="2"/>
    <s v="1121"/>
    <s v="Gold"/>
    <x v="9"/>
    <n v="40.513043478260869"/>
    <s v="Marco Rossi"/>
    <n v="7.4999999999999997E-2"/>
    <n v="9318"/>
    <n v="698.85"/>
    <n v="10016.85"/>
  </r>
  <r>
    <x v="2"/>
    <n v="3"/>
    <s v="TVG-1892"/>
    <s v="1892"/>
    <x v="5"/>
    <s v="Lombardia"/>
    <x v="4"/>
    <x v="9"/>
    <x v="2"/>
    <s v="1121"/>
    <s v="Gold"/>
    <x v="9"/>
    <n v="51.982608695652175"/>
    <s v="Lalerio Vundini"/>
    <n v="0.05"/>
    <n v="11956"/>
    <n v="597.80000000000007"/>
    <n v="12553.8"/>
  </r>
  <r>
    <x v="2"/>
    <n v="3"/>
    <s v="TVG-1893"/>
    <s v="1893"/>
    <x v="5"/>
    <s v="Lombardia"/>
    <x v="4"/>
    <x v="23"/>
    <x v="7"/>
    <s v="8000"/>
    <s v="Premium"/>
    <x v="19"/>
    <n v="343.07910447761196"/>
    <s v="Lalerio Vundini"/>
    <n v="0.05"/>
    <n v="229863"/>
    <n v="11493.150000000001"/>
    <n v="241356.15"/>
  </r>
  <r>
    <x v="2"/>
    <n v="3"/>
    <s v="TVG-1894"/>
    <s v="1894"/>
    <x v="5"/>
    <s v="Lombardia"/>
    <x v="4"/>
    <x v="10"/>
    <x v="3"/>
    <s v="7500"/>
    <s v="Premium"/>
    <x v="10"/>
    <n v="4.4444444444444446E-2"/>
    <s v="Fabo Girgentini"/>
    <n v="0.03"/>
    <n v="8"/>
    <n v="0.24"/>
    <n v="8.24"/>
  </r>
  <r>
    <x v="2"/>
    <n v="3"/>
    <s v="TVG-1895"/>
    <s v="1895"/>
    <x v="5"/>
    <s v="Lombardia"/>
    <x v="4"/>
    <x v="10"/>
    <x v="3"/>
    <s v="7500"/>
    <s v="Premium"/>
    <x v="10"/>
    <n v="1.3888888888888888"/>
    <s v="Lalerio Vundini"/>
    <n v="0.05"/>
    <n v="250"/>
    <n v="12.5"/>
    <n v="262.5"/>
  </r>
  <r>
    <x v="2"/>
    <n v="3"/>
    <s v="TVG-1896"/>
    <s v="1896"/>
    <x v="5"/>
    <s v="Lombardia"/>
    <x v="4"/>
    <x v="15"/>
    <x v="6"/>
    <s v="1000"/>
    <s v="Silver"/>
    <x v="14"/>
    <n v="44.456410256410258"/>
    <s v="Lalerio Vundini"/>
    <n v="0.05"/>
    <n v="17338"/>
    <n v="866.90000000000009"/>
    <n v="18204.900000000001"/>
  </r>
  <r>
    <x v="2"/>
    <n v="3"/>
    <s v="TVG-1897"/>
    <s v="1897"/>
    <x v="5"/>
    <s v="Lombardia"/>
    <x v="4"/>
    <x v="11"/>
    <x v="4"/>
    <s v="5000"/>
    <s v=""/>
    <x v="11"/>
    <n v="7.857142857142857E-2"/>
    <s v="Olivia Gusso"/>
    <n v="0.05"/>
    <n v="11"/>
    <n v="0.55000000000000004"/>
    <n v="11.55"/>
  </r>
  <r>
    <x v="2"/>
    <n v="3"/>
    <s v="TVG-1898"/>
    <s v="1898"/>
    <x v="5"/>
    <s v="Lombardia"/>
    <x v="4"/>
    <x v="11"/>
    <x v="4"/>
    <s v="5000"/>
    <s v=""/>
    <x v="11"/>
    <n v="8.6999999999999993"/>
    <s v="Lalerio Vundini"/>
    <n v="0.05"/>
    <n v="1218"/>
    <n v="60.900000000000006"/>
    <n v="1278.9000000000001"/>
  </r>
  <r>
    <x v="2"/>
    <n v="3"/>
    <s v="TVG-1899"/>
    <s v="1899"/>
    <x v="5"/>
    <s v="Lombardia"/>
    <x v="4"/>
    <x v="16"/>
    <x v="7"/>
    <s v="1000"/>
    <s v=""/>
    <x v="0"/>
    <n v="0.22"/>
    <s v="Olivia Gusso"/>
    <n v="0.05"/>
    <n v="33"/>
    <n v="1.6500000000000001"/>
    <n v="34.65"/>
  </r>
  <r>
    <x v="2"/>
    <n v="3"/>
    <s v="TVG-1900"/>
    <s v="1900"/>
    <x v="5"/>
    <s v="Lombardia"/>
    <x v="4"/>
    <x v="16"/>
    <x v="7"/>
    <s v="1000"/>
    <s v=""/>
    <x v="0"/>
    <n v="3.8266666666666667"/>
    <s v="Marco Rossi"/>
    <n v="7.4999999999999997E-2"/>
    <n v="574"/>
    <n v="43.05"/>
    <n v="617.04999999999995"/>
  </r>
  <r>
    <x v="2"/>
    <n v="3"/>
    <s v="TVG-1901"/>
    <s v="1901"/>
    <x v="5"/>
    <s v="Lombardia"/>
    <x v="4"/>
    <x v="16"/>
    <x v="7"/>
    <s v="1000"/>
    <s v=""/>
    <x v="0"/>
    <n v="18.713333333333335"/>
    <s v="Lalerio Vundini"/>
    <n v="0.05"/>
    <n v="2807"/>
    <n v="140.35"/>
    <n v="2947.35"/>
  </r>
  <r>
    <x v="2"/>
    <n v="3"/>
    <s v="TVG-1902"/>
    <s v="1902"/>
    <x v="5"/>
    <s v="Lombardia"/>
    <x v="4"/>
    <x v="12"/>
    <x v="5"/>
    <s v="3000"/>
    <s v="Medium"/>
    <x v="12"/>
    <n v="0.82499999999999996"/>
    <s v="Roberto Falcucci"/>
    <n v="0.08"/>
    <n v="99"/>
    <n v="7.92"/>
    <n v="106.92"/>
  </r>
  <r>
    <x v="2"/>
    <n v="3"/>
    <s v="TVG-1903"/>
    <s v="1903"/>
    <x v="5"/>
    <s v="Lombardia"/>
    <x v="4"/>
    <x v="12"/>
    <x v="5"/>
    <s v="3000"/>
    <s v="Medium"/>
    <x v="12"/>
    <n v="4.1666666666666664E-2"/>
    <s v="Elisa Covassi"/>
    <n v="0.08"/>
    <n v="5"/>
    <n v="0.4"/>
    <n v="5.4"/>
  </r>
  <r>
    <x v="2"/>
    <n v="3"/>
    <s v="TVG-1904"/>
    <s v="1904"/>
    <x v="5"/>
    <s v="Lombardia"/>
    <x v="4"/>
    <x v="12"/>
    <x v="5"/>
    <s v="3000"/>
    <s v="Medium"/>
    <x v="12"/>
    <n v="2.3083333333333331"/>
    <s v="Fabo Girgentini"/>
    <n v="0.03"/>
    <n v="277"/>
    <n v="8.31"/>
    <n v="285.31"/>
  </r>
  <r>
    <x v="2"/>
    <n v="3"/>
    <s v="TVG-1905"/>
    <s v="1905"/>
    <x v="5"/>
    <s v="Lombardia"/>
    <x v="4"/>
    <x v="12"/>
    <x v="5"/>
    <s v="3000"/>
    <s v="Medium"/>
    <x v="12"/>
    <n v="6.5333333333333332"/>
    <s v="Marco Rossi"/>
    <n v="7.4999999999999997E-2"/>
    <n v="784"/>
    <n v="58.8"/>
    <n v="842.8"/>
  </r>
  <r>
    <x v="2"/>
    <n v="3"/>
    <s v="TVG-1906"/>
    <s v="1906"/>
    <x v="5"/>
    <s v="Lombardia"/>
    <x v="4"/>
    <x v="12"/>
    <x v="5"/>
    <s v="3000"/>
    <s v="Medium"/>
    <x v="12"/>
    <n v="5.2166666666666668"/>
    <s v="Lalerio Vundini"/>
    <n v="0.05"/>
    <n v="626"/>
    <n v="31.3"/>
    <n v="657.3"/>
  </r>
  <r>
    <x v="2"/>
    <n v="3"/>
    <s v="TVG-1907"/>
    <s v="1907"/>
    <x v="5"/>
    <s v="Lombardia"/>
    <x v="4"/>
    <x v="13"/>
    <x v="5"/>
    <s v="3000"/>
    <s v="Plus"/>
    <x v="2"/>
    <n v="3.6461538461538461"/>
    <s v="Elisa Covassi"/>
    <n v="0.08"/>
    <n v="474"/>
    <n v="37.92"/>
    <n v="511.92"/>
  </r>
  <r>
    <x v="2"/>
    <n v="3"/>
    <s v="TVG-1908"/>
    <s v="1908"/>
    <x v="6"/>
    <s v="Piemonte"/>
    <x v="5"/>
    <x v="18"/>
    <x v="7"/>
    <s v="3000"/>
    <s v="Medium"/>
    <x v="6"/>
    <n v="2.0772727272727272"/>
    <s v="Roberto Falcucci"/>
    <n v="0.08"/>
    <n v="457"/>
    <n v="36.56"/>
    <n v="493.56"/>
  </r>
  <r>
    <x v="2"/>
    <n v="3"/>
    <s v="TVG-1909"/>
    <s v="1909"/>
    <x v="6"/>
    <s v="Piemonte"/>
    <x v="5"/>
    <x v="14"/>
    <x v="6"/>
    <s v="2500"/>
    <s v="Gold"/>
    <x v="13"/>
    <n v="8.7579999999999991"/>
    <s v="Roberto Falcucci"/>
    <n v="0.08"/>
    <n v="4379"/>
    <n v="350.32"/>
    <n v="4729.32"/>
  </r>
  <r>
    <x v="2"/>
    <n v="3"/>
    <s v="TVG-1910"/>
    <s v="1910"/>
    <x v="6"/>
    <s v="Piemonte"/>
    <x v="5"/>
    <x v="3"/>
    <x v="0"/>
    <s v="3000"/>
    <s v="Plus"/>
    <x v="3"/>
    <n v="22.310344827586206"/>
    <s v="Roberto Falcucci"/>
    <n v="0.08"/>
    <n v="3235"/>
    <n v="258.8"/>
    <n v="3493.8"/>
  </r>
  <r>
    <x v="2"/>
    <n v="3"/>
    <s v="TVG-1911"/>
    <s v="1911"/>
    <x v="6"/>
    <s v="Piemonte"/>
    <x v="5"/>
    <x v="3"/>
    <x v="0"/>
    <s v="3000"/>
    <s v="Plus"/>
    <x v="3"/>
    <n v="20.441379310344828"/>
    <s v="Fabo Girgentini"/>
    <n v="0.03"/>
    <n v="2964"/>
    <n v="88.92"/>
    <n v="3052.92"/>
  </r>
  <r>
    <x v="2"/>
    <n v="3"/>
    <s v="TVG-1912"/>
    <s v="1912"/>
    <x v="6"/>
    <s v="Piemonte"/>
    <x v="5"/>
    <x v="6"/>
    <x v="2"/>
    <s v="2500"/>
    <s v="Plus"/>
    <x v="6"/>
    <n v="501.75"/>
    <s v="Roberto Falcucci"/>
    <n v="0.08"/>
    <n v="110385"/>
    <n v="8830.8000000000011"/>
    <n v="119215.8"/>
  </r>
  <r>
    <x v="2"/>
    <n v="3"/>
    <s v="TVG-1913"/>
    <s v="1913"/>
    <x v="6"/>
    <s v="Piemonte"/>
    <x v="5"/>
    <x v="10"/>
    <x v="3"/>
    <s v="7500"/>
    <s v="Premium"/>
    <x v="10"/>
    <n v="0.61111111111111116"/>
    <s v="Roberto Falcucci"/>
    <n v="0.08"/>
    <n v="110"/>
    <n v="8.8000000000000007"/>
    <n v="118.8"/>
  </r>
  <r>
    <x v="2"/>
    <n v="3"/>
    <s v="TVG-1914"/>
    <s v="1914"/>
    <x v="6"/>
    <s v="Piemonte"/>
    <x v="5"/>
    <x v="11"/>
    <x v="4"/>
    <s v="5000"/>
    <s v=""/>
    <x v="11"/>
    <n v="148.49285714285713"/>
    <s v="Roberto Falcucci"/>
    <n v="0.08"/>
    <n v="20789"/>
    <n v="1663.1200000000001"/>
    <n v="22452.12"/>
  </r>
  <r>
    <x v="2"/>
    <n v="3"/>
    <s v="TVG-1915"/>
    <s v="1915"/>
    <x v="6"/>
    <s v="Piemonte"/>
    <x v="5"/>
    <x v="13"/>
    <x v="5"/>
    <s v="3000"/>
    <s v="Plus"/>
    <x v="2"/>
    <n v="1.1230769230769231"/>
    <s v="Fabo Girgentini"/>
    <n v="0.03"/>
    <n v="146"/>
    <n v="4.38"/>
    <n v="150.38"/>
  </r>
  <r>
    <x v="2"/>
    <n v="3"/>
    <s v="TVG-1916"/>
    <s v="1916"/>
    <x v="7"/>
    <s v="Piemonte"/>
    <x v="0"/>
    <x v="17"/>
    <x v="7"/>
    <s v="2000"/>
    <s v="Medium"/>
    <x v="15"/>
    <n v="0.23"/>
    <s v="Lalerio Vundini"/>
    <n v="0.05"/>
    <n v="46"/>
    <n v="2.3000000000000003"/>
    <n v="48.3"/>
  </r>
  <r>
    <x v="2"/>
    <n v="3"/>
    <s v="TVG-1917"/>
    <s v="1917"/>
    <x v="7"/>
    <s v="Piemonte"/>
    <x v="0"/>
    <x v="0"/>
    <x v="0"/>
    <s v="5000"/>
    <s v="Medium"/>
    <x v="0"/>
    <n v="32.08"/>
    <s v="Roberto Falcucci"/>
    <n v="0.08"/>
    <n v="4812"/>
    <n v="384.96000000000004"/>
    <n v="5196.96"/>
  </r>
  <r>
    <x v="2"/>
    <n v="3"/>
    <s v="TVG-1918"/>
    <s v="1918"/>
    <x v="7"/>
    <s v="Piemonte"/>
    <x v="0"/>
    <x v="0"/>
    <x v="0"/>
    <s v="5000"/>
    <s v="Medium"/>
    <x v="0"/>
    <n v="10.853333333333333"/>
    <s v="Marco Rossi"/>
    <n v="7.4999999999999997E-2"/>
    <n v="1628"/>
    <n v="122.1"/>
    <n v="1750.1"/>
  </r>
  <r>
    <x v="2"/>
    <n v="3"/>
    <s v="TVG-1919"/>
    <s v="1919"/>
    <x v="7"/>
    <s v="Piemonte"/>
    <x v="0"/>
    <x v="0"/>
    <x v="0"/>
    <s v="5000"/>
    <s v="Medium"/>
    <x v="0"/>
    <n v="385.99333333333334"/>
    <s v="Lalerio Vundini"/>
    <n v="0.05"/>
    <n v="57899"/>
    <n v="2894.9500000000003"/>
    <n v="60793.95"/>
  </r>
  <r>
    <x v="2"/>
    <n v="3"/>
    <s v="TVG-1920"/>
    <s v="1920"/>
    <x v="7"/>
    <s v="Piemonte"/>
    <x v="0"/>
    <x v="19"/>
    <x v="7"/>
    <s v="4000"/>
    <s v="Plus"/>
    <x v="16"/>
    <n v="6.2750000000000004"/>
    <s v="Lalerio Vundini"/>
    <n v="0.05"/>
    <n v="1506"/>
    <n v="75.3"/>
    <n v="1581.3"/>
  </r>
  <r>
    <x v="2"/>
    <n v="3"/>
    <s v="TVG-1921"/>
    <s v="1921"/>
    <x v="7"/>
    <s v="Piemonte"/>
    <x v="0"/>
    <x v="2"/>
    <x v="0"/>
    <s v="2500"/>
    <s v="Plus"/>
    <x v="2"/>
    <n v="5.3846153846153849E-2"/>
    <s v="Marco Rossi"/>
    <n v="7.4999999999999997E-2"/>
    <n v="7"/>
    <n v="0.52500000000000002"/>
    <n v="7.5250000000000004"/>
  </r>
  <r>
    <x v="2"/>
    <n v="3"/>
    <s v="TVG-1922"/>
    <s v="1922"/>
    <x v="7"/>
    <s v="Piemonte"/>
    <x v="0"/>
    <x v="3"/>
    <x v="0"/>
    <s v="3000"/>
    <s v="Plus"/>
    <x v="3"/>
    <n v="45.806896551724137"/>
    <s v="Lorenzo Von Matterhorn "/>
    <n v="0.05"/>
    <n v="6642"/>
    <n v="332.1"/>
    <n v="6974.1"/>
  </r>
  <r>
    <x v="2"/>
    <n v="3"/>
    <s v="TVG-1923"/>
    <s v="1923"/>
    <x v="7"/>
    <s v="Piemonte"/>
    <x v="0"/>
    <x v="3"/>
    <x v="0"/>
    <s v="3000"/>
    <s v="Plus"/>
    <x v="3"/>
    <n v="0.93103448275862066"/>
    <s v="Roberto Falcucci"/>
    <n v="0.08"/>
    <n v="135"/>
    <n v="10.8"/>
    <n v="145.80000000000001"/>
  </r>
  <r>
    <x v="2"/>
    <n v="3"/>
    <s v="TVG-1924"/>
    <s v="1924"/>
    <x v="7"/>
    <s v="Piemonte"/>
    <x v="0"/>
    <x v="3"/>
    <x v="0"/>
    <s v="3000"/>
    <s v="Plus"/>
    <x v="3"/>
    <n v="25.77241379310345"/>
    <s v="Fabo Girgentini"/>
    <n v="0.03"/>
    <n v="3737"/>
    <n v="112.11"/>
    <n v="3849.11"/>
  </r>
  <r>
    <x v="2"/>
    <n v="3"/>
    <s v="TVG-1925"/>
    <s v="1925"/>
    <x v="7"/>
    <s v="Piemonte"/>
    <x v="0"/>
    <x v="3"/>
    <x v="0"/>
    <s v="3000"/>
    <s v="Plus"/>
    <x v="3"/>
    <n v="57.220689655172414"/>
    <s v="Marco Rossi"/>
    <n v="7.4999999999999997E-2"/>
    <n v="8297"/>
    <n v="622.27499999999998"/>
    <n v="8919.2749999999996"/>
  </r>
  <r>
    <x v="2"/>
    <n v="3"/>
    <s v="TVG-1926"/>
    <s v="1926"/>
    <x v="7"/>
    <s v="Piemonte"/>
    <x v="0"/>
    <x v="3"/>
    <x v="0"/>
    <s v="3000"/>
    <s v="Plus"/>
    <x v="3"/>
    <n v="1196.1793103448276"/>
    <s v="Lalerio Vundini"/>
    <n v="0.05"/>
    <n v="173446"/>
    <n v="8672.3000000000011"/>
    <n v="182118.3"/>
  </r>
  <r>
    <x v="2"/>
    <n v="3"/>
    <s v="TVG-1927"/>
    <s v="1927"/>
    <x v="7"/>
    <s v="Piemonte"/>
    <x v="0"/>
    <x v="6"/>
    <x v="2"/>
    <s v="2500"/>
    <s v="Plus"/>
    <x v="6"/>
    <n v="0.26818181818181819"/>
    <s v="Lorenzo Von Matterhorn "/>
    <n v="0.05"/>
    <n v="59"/>
    <n v="2.95"/>
    <n v="61.95"/>
  </r>
  <r>
    <x v="2"/>
    <n v="3"/>
    <s v="TVG-1928"/>
    <s v="1928"/>
    <x v="7"/>
    <s v="Piemonte"/>
    <x v="0"/>
    <x v="6"/>
    <x v="2"/>
    <s v="2500"/>
    <s v="Plus"/>
    <x v="6"/>
    <n v="0.67727272727272725"/>
    <s v="Marco Rossi"/>
    <n v="7.4999999999999997E-2"/>
    <n v="149"/>
    <n v="11.174999999999999"/>
    <n v="160.17500000000001"/>
  </r>
  <r>
    <x v="2"/>
    <n v="3"/>
    <s v="TVG-1929"/>
    <s v="1929"/>
    <x v="7"/>
    <s v="Piemonte"/>
    <x v="0"/>
    <x v="6"/>
    <x v="2"/>
    <s v="2500"/>
    <s v="Plus"/>
    <x v="6"/>
    <n v="28.177272727272726"/>
    <s v="Lalerio Vundini"/>
    <n v="0.05"/>
    <n v="6199"/>
    <n v="309.95000000000005"/>
    <n v="6508.95"/>
  </r>
  <r>
    <x v="2"/>
    <n v="3"/>
    <s v="TVG-1930"/>
    <s v="1930"/>
    <x v="7"/>
    <s v="Piemonte"/>
    <x v="0"/>
    <x v="7"/>
    <x v="2"/>
    <s v="2500"/>
    <s v="Medium"/>
    <x v="7"/>
    <n v="6.3571428571428568"/>
    <s v="Marco Rossi"/>
    <n v="7.4999999999999997E-2"/>
    <n v="1335"/>
    <n v="100.125"/>
    <n v="1435.125"/>
  </r>
  <r>
    <x v="2"/>
    <n v="3"/>
    <s v="TVG-1931"/>
    <s v="1931"/>
    <x v="7"/>
    <s v="Piemonte"/>
    <x v="0"/>
    <x v="9"/>
    <x v="2"/>
    <s v="1121"/>
    <s v="Gold"/>
    <x v="9"/>
    <n v="133.51739130434783"/>
    <s v="Lalerio Vundini"/>
    <n v="0.05"/>
    <n v="30709"/>
    <n v="1535.45"/>
    <n v="32244.45"/>
  </r>
  <r>
    <x v="2"/>
    <n v="3"/>
    <s v="TVG-1932"/>
    <s v="1932"/>
    <x v="7"/>
    <s v="Piemonte"/>
    <x v="0"/>
    <x v="23"/>
    <x v="7"/>
    <s v="8000"/>
    <s v="Premium"/>
    <x v="19"/>
    <n v="133.57164179104478"/>
    <s v="Lalerio Vundini"/>
    <n v="0.05"/>
    <n v="89493"/>
    <n v="4474.6500000000005"/>
    <n v="93967.65"/>
  </r>
  <r>
    <x v="2"/>
    <n v="3"/>
    <s v="TVG-1933"/>
    <s v="1933"/>
    <x v="7"/>
    <s v="Piemonte"/>
    <x v="0"/>
    <x v="10"/>
    <x v="3"/>
    <s v="7500"/>
    <s v="Premium"/>
    <x v="10"/>
    <n v="0.21666666666666667"/>
    <s v="Lalerio Vundini"/>
    <n v="0.05"/>
    <n v="39"/>
    <n v="1.9500000000000002"/>
    <n v="40.950000000000003"/>
  </r>
  <r>
    <x v="2"/>
    <n v="3"/>
    <s v="TVG-1934"/>
    <s v="1934"/>
    <x v="7"/>
    <s v="Piemonte"/>
    <x v="0"/>
    <x v="15"/>
    <x v="6"/>
    <s v="1000"/>
    <s v="Silver"/>
    <x v="14"/>
    <n v="3.1589743589743589"/>
    <s v="Lalerio Vundini"/>
    <n v="0.05"/>
    <n v="1232"/>
    <n v="61.6"/>
    <n v="1293.5999999999999"/>
  </r>
  <r>
    <x v="2"/>
    <n v="3"/>
    <s v="TVG-1935"/>
    <s v="1935"/>
    <x v="7"/>
    <s v="Piemonte"/>
    <x v="0"/>
    <x v="11"/>
    <x v="4"/>
    <s v="5000"/>
    <s v=""/>
    <x v="11"/>
    <n v="0.85"/>
    <s v="Lorenzo Von Matterhorn "/>
    <n v="0.05"/>
    <n v="119"/>
    <n v="5.95"/>
    <n v="124.95"/>
  </r>
  <r>
    <x v="2"/>
    <n v="3"/>
    <s v="TVG-1936"/>
    <s v="1936"/>
    <x v="7"/>
    <s v="Piemonte"/>
    <x v="0"/>
    <x v="11"/>
    <x v="4"/>
    <s v="5000"/>
    <s v=""/>
    <x v="11"/>
    <n v="0.11428571428571428"/>
    <s v="Roberto Falcucci"/>
    <n v="0.08"/>
    <n v="16"/>
    <n v="1.28"/>
    <n v="17.28"/>
  </r>
  <r>
    <x v="2"/>
    <n v="3"/>
    <s v="TVG-1937"/>
    <s v="1937"/>
    <x v="7"/>
    <s v="Piemonte"/>
    <x v="0"/>
    <x v="11"/>
    <x v="4"/>
    <s v="5000"/>
    <s v=""/>
    <x v="11"/>
    <n v="0.56428571428571428"/>
    <s v="Marco Rossi"/>
    <n v="7.4999999999999997E-2"/>
    <n v="79"/>
    <n v="5.9249999999999998"/>
    <n v="84.924999999999997"/>
  </r>
  <r>
    <x v="2"/>
    <n v="3"/>
    <s v="TVG-1938"/>
    <s v="1938"/>
    <x v="7"/>
    <s v="Piemonte"/>
    <x v="0"/>
    <x v="11"/>
    <x v="4"/>
    <s v="5000"/>
    <s v=""/>
    <x v="11"/>
    <n v="8.0928571428571434"/>
    <s v="Lalerio Vundini"/>
    <n v="0.05"/>
    <n v="1133"/>
    <n v="56.650000000000006"/>
    <n v="1189.6500000000001"/>
  </r>
  <r>
    <x v="2"/>
    <n v="3"/>
    <s v="TVG-1939"/>
    <s v="1939"/>
    <x v="7"/>
    <s v="Piemonte"/>
    <x v="0"/>
    <x v="16"/>
    <x v="7"/>
    <s v="1000"/>
    <s v=""/>
    <x v="0"/>
    <n v="5.54"/>
    <s v="Lorenzo Von Matterhorn "/>
    <n v="0.05"/>
    <n v="831"/>
    <n v="41.550000000000004"/>
    <n v="872.55"/>
  </r>
  <r>
    <x v="2"/>
    <n v="3"/>
    <s v="TVG-1940"/>
    <s v="1940"/>
    <x v="7"/>
    <s v="Piemonte"/>
    <x v="0"/>
    <x v="16"/>
    <x v="7"/>
    <s v="1000"/>
    <s v=""/>
    <x v="0"/>
    <n v="3.4266666666666667"/>
    <s v="Lalerio Vundini"/>
    <n v="0.05"/>
    <n v="514"/>
    <n v="25.700000000000003"/>
    <n v="539.70000000000005"/>
  </r>
  <r>
    <x v="2"/>
    <n v="3"/>
    <s v="TVG-1941"/>
    <s v="1941"/>
    <x v="7"/>
    <s v="Piemonte"/>
    <x v="0"/>
    <x v="12"/>
    <x v="5"/>
    <s v="3000"/>
    <s v="Medium"/>
    <x v="12"/>
    <n v="0.875"/>
    <s v="Lorenzo Von Matterhorn "/>
    <n v="0.05"/>
    <n v="105"/>
    <n v="5.25"/>
    <n v="110.25"/>
  </r>
  <r>
    <x v="2"/>
    <n v="3"/>
    <s v="TVG-1942"/>
    <s v="1942"/>
    <x v="7"/>
    <s v="Piemonte"/>
    <x v="0"/>
    <x v="12"/>
    <x v="5"/>
    <s v="3000"/>
    <s v="Medium"/>
    <x v="12"/>
    <n v="14.074999999999999"/>
    <s v="Marco Rossi"/>
    <n v="7.4999999999999997E-2"/>
    <n v="1689"/>
    <n v="126.675"/>
    <n v="1815.675"/>
  </r>
  <r>
    <x v="2"/>
    <n v="3"/>
    <s v="TVG-1943"/>
    <s v="1943"/>
    <x v="7"/>
    <s v="Piemonte"/>
    <x v="0"/>
    <x v="12"/>
    <x v="5"/>
    <s v="3000"/>
    <s v="Medium"/>
    <x v="12"/>
    <n v="18.133333333333333"/>
    <s v="Lalerio Vundini"/>
    <n v="0.05"/>
    <n v="2176"/>
    <n v="108.80000000000001"/>
    <n v="2284.8000000000002"/>
  </r>
  <r>
    <x v="2"/>
    <n v="3"/>
    <s v="TVG-1944"/>
    <s v="1944"/>
    <x v="7"/>
    <s v="Piemonte"/>
    <x v="0"/>
    <x v="13"/>
    <x v="5"/>
    <s v="3000"/>
    <s v="Plus"/>
    <x v="2"/>
    <n v="8.207692307692307"/>
    <s v="Lorenzo Von Matterhorn "/>
    <n v="0.05"/>
    <n v="1067"/>
    <n v="53.35"/>
    <n v="1120.3499999999999"/>
  </r>
  <r>
    <x v="2"/>
    <n v="3"/>
    <s v="TVG-1945"/>
    <s v="1945"/>
    <x v="8"/>
    <s v="Piemonte"/>
    <x v="3"/>
    <x v="18"/>
    <x v="7"/>
    <s v="3000"/>
    <s v="Medium"/>
    <x v="6"/>
    <n v="2.4"/>
    <s v="Giuseppe Favari"/>
    <n v="0.03"/>
    <n v="528"/>
    <n v="15.84"/>
    <n v="543.84"/>
  </r>
  <r>
    <x v="2"/>
    <n v="3"/>
    <s v="TVG-1946"/>
    <s v="1946"/>
    <x v="8"/>
    <s v="Piemonte"/>
    <x v="3"/>
    <x v="14"/>
    <x v="6"/>
    <s v="2500"/>
    <s v="Gold"/>
    <x v="13"/>
    <n v="3.4000000000000002E-2"/>
    <s v="Lorenzo Von Matterhorn "/>
    <n v="0.05"/>
    <n v="17"/>
    <n v="0.85000000000000009"/>
    <n v="17.850000000000001"/>
  </r>
  <r>
    <x v="2"/>
    <n v="3"/>
    <s v="TVG-1947"/>
    <s v="1947"/>
    <x v="8"/>
    <s v="Piemonte"/>
    <x v="3"/>
    <x v="14"/>
    <x v="6"/>
    <s v="2500"/>
    <s v="Gold"/>
    <x v="13"/>
    <n v="0.56000000000000005"/>
    <s v="Giuseppe Favari"/>
    <n v="0.03"/>
    <n v="280"/>
    <n v="8.4"/>
    <n v="288.39999999999998"/>
  </r>
  <r>
    <x v="2"/>
    <n v="3"/>
    <s v="TVG-1948"/>
    <s v="1948"/>
    <x v="8"/>
    <s v="Piemonte"/>
    <x v="3"/>
    <x v="14"/>
    <x v="6"/>
    <s v="2500"/>
    <s v="Gold"/>
    <x v="13"/>
    <n v="0.89600000000000002"/>
    <s v="Costanza Bigatti"/>
    <n v="0.1"/>
    <n v="448"/>
    <n v="44.800000000000004"/>
    <n v="492.8"/>
  </r>
  <r>
    <x v="2"/>
    <n v="3"/>
    <s v="TVG-1949"/>
    <s v="1949"/>
    <x v="8"/>
    <s v="Piemonte"/>
    <x v="3"/>
    <x v="14"/>
    <x v="6"/>
    <s v="2500"/>
    <s v="Gold"/>
    <x v="13"/>
    <n v="5.3999999999999999E-2"/>
    <s v="Marco Rossi"/>
    <n v="7.4999999999999997E-2"/>
    <n v="27"/>
    <n v="2.0249999999999999"/>
    <n v="29.024999999999999"/>
  </r>
  <r>
    <x v="2"/>
    <n v="3"/>
    <s v="TVG-1950"/>
    <s v="1950"/>
    <x v="8"/>
    <s v="Piemonte"/>
    <x v="3"/>
    <x v="0"/>
    <x v="0"/>
    <s v="5000"/>
    <s v="Medium"/>
    <x v="0"/>
    <n v="15.686666666666667"/>
    <s v="Alfonso Falconeri"/>
    <n v="0.05"/>
    <n v="2353"/>
    <n v="117.65"/>
    <n v="2470.65"/>
  </r>
  <r>
    <x v="2"/>
    <n v="3"/>
    <s v="TVG-1951"/>
    <s v="1951"/>
    <x v="8"/>
    <s v="Piemonte"/>
    <x v="3"/>
    <x v="0"/>
    <x v="0"/>
    <s v="5000"/>
    <s v="Medium"/>
    <x v="0"/>
    <n v="6.14"/>
    <s v="Fabo Girgentini"/>
    <n v="0.03"/>
    <n v="921"/>
    <n v="27.63"/>
    <n v="948.63"/>
  </r>
  <r>
    <x v="2"/>
    <n v="3"/>
    <s v="TVG-1952"/>
    <s v="1952"/>
    <x v="8"/>
    <s v="Piemonte"/>
    <x v="3"/>
    <x v="0"/>
    <x v="0"/>
    <s v="5000"/>
    <s v="Medium"/>
    <x v="0"/>
    <n v="33.56666666666667"/>
    <s v="Marco Rossi"/>
    <n v="7.4999999999999997E-2"/>
    <n v="5035"/>
    <n v="377.625"/>
    <n v="5412.625"/>
  </r>
  <r>
    <x v="2"/>
    <n v="3"/>
    <s v="TVG-1953"/>
    <s v="1953"/>
    <x v="8"/>
    <s v="Piemonte"/>
    <x v="3"/>
    <x v="0"/>
    <x v="0"/>
    <s v="5000"/>
    <s v="Medium"/>
    <x v="0"/>
    <n v="163.47333333333333"/>
    <s v="Lalerio Vundini"/>
    <n v="0.05"/>
    <n v="24521"/>
    <n v="1226.05"/>
    <n v="25747.05"/>
  </r>
  <r>
    <x v="2"/>
    <n v="3"/>
    <s v="TVG-1954"/>
    <s v="1954"/>
    <x v="8"/>
    <s v="Piemonte"/>
    <x v="3"/>
    <x v="19"/>
    <x v="7"/>
    <s v="4000"/>
    <s v="Plus"/>
    <x v="16"/>
    <n v="0.23749999999999999"/>
    <s v="Federica Meni"/>
    <n v="0.04"/>
    <n v="57"/>
    <n v="2.2800000000000002"/>
    <n v="59.28"/>
  </r>
  <r>
    <x v="2"/>
    <n v="3"/>
    <s v="TVG-1955"/>
    <s v="1955"/>
    <x v="8"/>
    <s v="Piemonte"/>
    <x v="3"/>
    <x v="19"/>
    <x v="7"/>
    <s v="4000"/>
    <s v="Plus"/>
    <x v="16"/>
    <n v="1.3708333333333333"/>
    <s v="Fabo Girgentini"/>
    <n v="0.03"/>
    <n v="329"/>
    <n v="9.8699999999999992"/>
    <n v="338.87"/>
  </r>
  <r>
    <x v="2"/>
    <n v="3"/>
    <s v="TVG-1956"/>
    <s v="1956"/>
    <x v="8"/>
    <s v="Piemonte"/>
    <x v="3"/>
    <x v="19"/>
    <x v="7"/>
    <s v="4000"/>
    <s v="Plus"/>
    <x v="16"/>
    <n v="8.5749999999999993"/>
    <s v="Lalerio Vundini"/>
    <n v="0.05"/>
    <n v="2058"/>
    <n v="102.9"/>
    <n v="2160.9"/>
  </r>
  <r>
    <x v="2"/>
    <n v="3"/>
    <s v="TVG-1957"/>
    <s v="1957"/>
    <x v="8"/>
    <s v="Piemonte"/>
    <x v="3"/>
    <x v="3"/>
    <x v="0"/>
    <s v="3000"/>
    <s v="Plus"/>
    <x v="3"/>
    <n v="66.882758620689657"/>
    <s v="Lorenzo Von Matterhorn "/>
    <n v="0.05"/>
    <n v="9698"/>
    <n v="484.90000000000003"/>
    <n v="10182.9"/>
  </r>
  <r>
    <x v="2"/>
    <n v="3"/>
    <s v="TVG-1958"/>
    <s v="1958"/>
    <x v="8"/>
    <s v="Piemonte"/>
    <x v="3"/>
    <x v="3"/>
    <x v="0"/>
    <s v="3000"/>
    <s v="Plus"/>
    <x v="3"/>
    <n v="15.620689655172415"/>
    <s v="Federica Meni"/>
    <n v="0.04"/>
    <n v="2265"/>
    <n v="90.600000000000009"/>
    <n v="2355.6"/>
  </r>
  <r>
    <x v="2"/>
    <n v="3"/>
    <s v="TVG-1959"/>
    <s v="1959"/>
    <x v="8"/>
    <s v="Piemonte"/>
    <x v="3"/>
    <x v="3"/>
    <x v="0"/>
    <s v="3000"/>
    <s v="Plus"/>
    <x v="3"/>
    <n v="129.50344827586207"/>
    <s v="Alfonso Falconeri"/>
    <n v="0.05"/>
    <n v="18778"/>
    <n v="938.90000000000009"/>
    <n v="19716.900000000001"/>
  </r>
  <r>
    <x v="2"/>
    <n v="3"/>
    <s v="TVG-1960"/>
    <s v="1960"/>
    <x v="8"/>
    <s v="Piemonte"/>
    <x v="3"/>
    <x v="3"/>
    <x v="0"/>
    <s v="3000"/>
    <s v="Plus"/>
    <x v="3"/>
    <n v="186.18620689655174"/>
    <s v="Roberto Falcucci"/>
    <n v="0.08"/>
    <n v="26997"/>
    <n v="2159.7600000000002"/>
    <n v="29156.760000000002"/>
  </r>
  <r>
    <x v="2"/>
    <n v="3"/>
    <s v="TVG-1961"/>
    <s v="1961"/>
    <x v="8"/>
    <s v="Piemonte"/>
    <x v="3"/>
    <x v="3"/>
    <x v="0"/>
    <s v="3000"/>
    <s v="Plus"/>
    <x v="3"/>
    <n v="29.441379310344828"/>
    <s v="Giuseppe Favari"/>
    <n v="0.03"/>
    <n v="4269"/>
    <n v="128.07"/>
    <n v="4397.07"/>
  </r>
  <r>
    <x v="2"/>
    <n v="3"/>
    <s v="TVG-1962"/>
    <s v="1962"/>
    <x v="8"/>
    <s v="Piemonte"/>
    <x v="3"/>
    <x v="3"/>
    <x v="0"/>
    <s v="3000"/>
    <s v="Plus"/>
    <x v="3"/>
    <n v="3.6689655172413791"/>
    <s v="Fabo Girgentini"/>
    <n v="0.03"/>
    <n v="532"/>
    <n v="15.959999999999999"/>
    <n v="547.96"/>
  </r>
  <r>
    <x v="2"/>
    <n v="3"/>
    <s v="TVG-1963"/>
    <s v="1963"/>
    <x v="8"/>
    <s v="Piemonte"/>
    <x v="3"/>
    <x v="3"/>
    <x v="0"/>
    <s v="3000"/>
    <s v="Plus"/>
    <x v="3"/>
    <n v="92.234482758620686"/>
    <s v="Costanza Bigatti"/>
    <n v="0.1"/>
    <n v="13374"/>
    <n v="1337.4"/>
    <n v="14711.4"/>
  </r>
  <r>
    <x v="2"/>
    <n v="3"/>
    <s v="TVG-1964"/>
    <s v="1964"/>
    <x v="8"/>
    <s v="Piemonte"/>
    <x v="3"/>
    <x v="3"/>
    <x v="0"/>
    <s v="3000"/>
    <s v="Plus"/>
    <x v="3"/>
    <n v="86.606896551724134"/>
    <s v="Marco Rossi"/>
    <n v="7.4999999999999997E-2"/>
    <n v="12558"/>
    <n v="941.84999999999991"/>
    <n v="13499.85"/>
  </r>
  <r>
    <x v="2"/>
    <n v="3"/>
    <s v="TVG-1965"/>
    <s v="1965"/>
    <x v="8"/>
    <s v="Piemonte"/>
    <x v="3"/>
    <x v="3"/>
    <x v="0"/>
    <s v="3000"/>
    <s v="Plus"/>
    <x v="3"/>
    <n v="621.351724137931"/>
    <s v="Lalerio Vundini"/>
    <n v="0.05"/>
    <n v="90096"/>
    <n v="4504.8"/>
    <n v="94600.8"/>
  </r>
  <r>
    <x v="2"/>
    <n v="3"/>
    <s v="TVG-1966"/>
    <s v="1966"/>
    <x v="8"/>
    <s v="Piemonte"/>
    <x v="3"/>
    <x v="6"/>
    <x v="2"/>
    <s v="2500"/>
    <s v="Plus"/>
    <x v="6"/>
    <n v="0.27727272727272728"/>
    <s v="Lorenzo Von Matterhorn "/>
    <n v="0.05"/>
    <n v="61"/>
    <n v="3.0500000000000003"/>
    <n v="64.05"/>
  </r>
  <r>
    <x v="2"/>
    <n v="3"/>
    <s v="TVG-1967"/>
    <s v="1967"/>
    <x v="8"/>
    <s v="Piemonte"/>
    <x v="3"/>
    <x v="6"/>
    <x v="2"/>
    <s v="2500"/>
    <s v="Plus"/>
    <x v="6"/>
    <n v="3.1863636363636365"/>
    <s v="Alfonso Falconeri"/>
    <n v="0.05"/>
    <n v="701"/>
    <n v="35.050000000000004"/>
    <n v="736.05"/>
  </r>
  <r>
    <x v="2"/>
    <n v="3"/>
    <s v="TVG-1968"/>
    <s v="1968"/>
    <x v="8"/>
    <s v="Piemonte"/>
    <x v="3"/>
    <x v="6"/>
    <x v="2"/>
    <s v="2500"/>
    <s v="Plus"/>
    <x v="6"/>
    <n v="0.2818181818181818"/>
    <s v="Roberto Falcucci"/>
    <n v="0.08"/>
    <n v="62"/>
    <n v="4.96"/>
    <n v="66.959999999999994"/>
  </r>
  <r>
    <x v="2"/>
    <n v="3"/>
    <s v="TVG-1969"/>
    <s v="1969"/>
    <x v="8"/>
    <s v="Piemonte"/>
    <x v="3"/>
    <x v="6"/>
    <x v="2"/>
    <s v="2500"/>
    <s v="Plus"/>
    <x v="6"/>
    <n v="0.41363636363636364"/>
    <s v="Giuseppe Favari"/>
    <n v="0.03"/>
    <n v="91"/>
    <n v="2.73"/>
    <n v="93.73"/>
  </r>
  <r>
    <x v="2"/>
    <n v="3"/>
    <s v="TVG-1970"/>
    <s v="1970"/>
    <x v="8"/>
    <s v="Piemonte"/>
    <x v="3"/>
    <x v="6"/>
    <x v="2"/>
    <s v="2500"/>
    <s v="Plus"/>
    <x v="6"/>
    <n v="6.363636363636363E-2"/>
    <s v="Costanza Bigatti"/>
    <n v="0.1"/>
    <n v="14"/>
    <n v="1.4000000000000001"/>
    <n v="15.4"/>
  </r>
  <r>
    <x v="2"/>
    <n v="3"/>
    <s v="TVG-1971"/>
    <s v="1971"/>
    <x v="8"/>
    <s v="Piemonte"/>
    <x v="3"/>
    <x v="6"/>
    <x v="2"/>
    <s v="2500"/>
    <s v="Plus"/>
    <x v="6"/>
    <n v="0.51818181818181819"/>
    <s v="Lalerio Vundini"/>
    <n v="0.05"/>
    <n v="114"/>
    <n v="5.7"/>
    <n v="119.7"/>
  </r>
  <r>
    <x v="2"/>
    <n v="3"/>
    <s v="TVG-1972"/>
    <s v="1972"/>
    <x v="8"/>
    <s v="Piemonte"/>
    <x v="3"/>
    <x v="7"/>
    <x v="2"/>
    <s v="2500"/>
    <s v="Medium"/>
    <x v="7"/>
    <n v="3.4142857142857141"/>
    <s v="Marco Rossi"/>
    <n v="7.4999999999999997E-2"/>
    <n v="717"/>
    <n v="53.774999999999999"/>
    <n v="770.77499999999998"/>
  </r>
  <r>
    <x v="2"/>
    <n v="3"/>
    <s v="TVG-1973"/>
    <s v="1973"/>
    <x v="8"/>
    <s v="Piemonte"/>
    <x v="3"/>
    <x v="8"/>
    <x v="2"/>
    <s v="5000"/>
    <s v=""/>
    <x v="8"/>
    <n v="196.928"/>
    <s v="Giuseppe Favari"/>
    <n v="0.03"/>
    <n v="49232"/>
    <n v="1476.96"/>
    <n v="50708.959999999999"/>
  </r>
  <r>
    <x v="2"/>
    <n v="3"/>
    <s v="TVG-1974"/>
    <s v="1974"/>
    <x v="8"/>
    <s v="Piemonte"/>
    <x v="3"/>
    <x v="10"/>
    <x v="3"/>
    <s v="7500"/>
    <s v="Premium"/>
    <x v="10"/>
    <n v="0.15"/>
    <s v="Lalerio Vundini"/>
    <n v="0.05"/>
    <n v="27"/>
    <n v="1.35"/>
    <n v="28.35"/>
  </r>
  <r>
    <x v="2"/>
    <n v="3"/>
    <s v="TVG-1975"/>
    <s v="1975"/>
    <x v="8"/>
    <s v="Piemonte"/>
    <x v="3"/>
    <x v="11"/>
    <x v="4"/>
    <s v="5000"/>
    <s v=""/>
    <x v="11"/>
    <n v="0.59285714285714286"/>
    <s v="Lorenzo Von Matterhorn "/>
    <n v="0.05"/>
    <n v="83"/>
    <n v="4.1500000000000004"/>
    <n v="87.15"/>
  </r>
  <r>
    <x v="2"/>
    <n v="3"/>
    <s v="TVG-1976"/>
    <s v="1976"/>
    <x v="8"/>
    <s v="Piemonte"/>
    <x v="3"/>
    <x v="11"/>
    <x v="4"/>
    <s v="5000"/>
    <s v=""/>
    <x v="11"/>
    <n v="0.25"/>
    <s v="Federica Meni"/>
    <n v="0.04"/>
    <n v="35"/>
    <n v="1.4000000000000001"/>
    <n v="36.4"/>
  </r>
  <r>
    <x v="2"/>
    <n v="3"/>
    <s v="TVG-1977"/>
    <s v="1977"/>
    <x v="8"/>
    <s v="Piemonte"/>
    <x v="3"/>
    <x v="11"/>
    <x v="4"/>
    <s v="5000"/>
    <s v=""/>
    <x v="11"/>
    <n v="1.7642857142857142"/>
    <s v="Giuseppe Favari"/>
    <n v="0.03"/>
    <n v="247"/>
    <n v="7.41"/>
    <n v="254.41"/>
  </r>
  <r>
    <x v="2"/>
    <n v="3"/>
    <s v="TVG-1978"/>
    <s v="1978"/>
    <x v="8"/>
    <s v="Piemonte"/>
    <x v="3"/>
    <x v="11"/>
    <x v="4"/>
    <s v="5000"/>
    <s v=""/>
    <x v="11"/>
    <n v="0.21428571428571427"/>
    <s v="Fabo Girgentini"/>
    <n v="0.03"/>
    <n v="30"/>
    <n v="0.89999999999999991"/>
    <n v="30.9"/>
  </r>
  <r>
    <x v="2"/>
    <n v="3"/>
    <s v="TVG-1979"/>
    <s v="1979"/>
    <x v="8"/>
    <s v="Piemonte"/>
    <x v="3"/>
    <x v="11"/>
    <x v="4"/>
    <s v="5000"/>
    <s v=""/>
    <x v="11"/>
    <n v="21.028571428571428"/>
    <s v="Costanza Bigatti"/>
    <n v="0.1"/>
    <n v="2944"/>
    <n v="294.40000000000003"/>
    <n v="3238.4"/>
  </r>
  <r>
    <x v="2"/>
    <n v="3"/>
    <s v="TVG-1980"/>
    <s v="1980"/>
    <x v="8"/>
    <s v="Piemonte"/>
    <x v="3"/>
    <x v="11"/>
    <x v="4"/>
    <s v="5000"/>
    <s v=""/>
    <x v="11"/>
    <n v="858.69285714285718"/>
    <s v="Marco Rossi"/>
    <n v="7.4999999999999997E-2"/>
    <n v="120217"/>
    <n v="9016.2749999999996"/>
    <n v="129233.27499999999"/>
  </r>
  <r>
    <x v="2"/>
    <n v="3"/>
    <s v="TVG-1981"/>
    <s v="1981"/>
    <x v="8"/>
    <s v="Piemonte"/>
    <x v="3"/>
    <x v="11"/>
    <x v="4"/>
    <s v="5000"/>
    <s v=""/>
    <x v="11"/>
    <n v="2.6714285714285713"/>
    <s v="Lalerio Vundini"/>
    <n v="0.05"/>
    <n v="374"/>
    <n v="18.7"/>
    <n v="392.7"/>
  </r>
  <r>
    <x v="2"/>
    <n v="3"/>
    <s v="TVG-1982"/>
    <s v="1982"/>
    <x v="8"/>
    <s v="Piemonte"/>
    <x v="3"/>
    <x v="16"/>
    <x v="7"/>
    <s v="1000"/>
    <s v=""/>
    <x v="0"/>
    <n v="17.853333333333332"/>
    <s v="Lorenzo Von Matterhorn "/>
    <n v="0.05"/>
    <n v="2678"/>
    <n v="133.9"/>
    <n v="2811.9"/>
  </r>
  <r>
    <x v="2"/>
    <n v="3"/>
    <s v="TVG-1983"/>
    <s v="1983"/>
    <x v="8"/>
    <s v="Piemonte"/>
    <x v="3"/>
    <x v="16"/>
    <x v="7"/>
    <s v="1000"/>
    <s v=""/>
    <x v="0"/>
    <n v="14.026666666666667"/>
    <s v="Costanza Bigatti"/>
    <n v="0.1"/>
    <n v="2104"/>
    <n v="210.4"/>
    <n v="2314.4"/>
  </r>
  <r>
    <x v="2"/>
    <n v="3"/>
    <s v="TVG-1984"/>
    <s v="1984"/>
    <x v="8"/>
    <s v="Piemonte"/>
    <x v="3"/>
    <x v="12"/>
    <x v="5"/>
    <s v="3000"/>
    <s v="Medium"/>
    <x v="12"/>
    <n v="6.541666666666667"/>
    <s v="Lorenzo Von Matterhorn "/>
    <n v="0.05"/>
    <n v="785"/>
    <n v="39.25"/>
    <n v="824.25"/>
  </r>
  <r>
    <x v="2"/>
    <n v="3"/>
    <s v="TVG-1985"/>
    <s v="1985"/>
    <x v="8"/>
    <s v="Piemonte"/>
    <x v="3"/>
    <x v="12"/>
    <x v="5"/>
    <s v="3000"/>
    <s v="Medium"/>
    <x v="12"/>
    <n v="3.3333333333333333E-2"/>
    <s v="Federica Meni"/>
    <n v="0.04"/>
    <n v="4"/>
    <n v="0.16"/>
    <n v="4.16"/>
  </r>
  <r>
    <x v="2"/>
    <n v="3"/>
    <s v="TVG-1986"/>
    <s v="1986"/>
    <x v="8"/>
    <s v="Piemonte"/>
    <x v="3"/>
    <x v="12"/>
    <x v="5"/>
    <s v="3000"/>
    <s v="Medium"/>
    <x v="12"/>
    <n v="6.083333333333333"/>
    <s v="Roberto Falcucci"/>
    <n v="0.08"/>
    <n v="730"/>
    <n v="58.4"/>
    <n v="788.4"/>
  </r>
  <r>
    <x v="2"/>
    <n v="3"/>
    <s v="TVG-1987"/>
    <s v="1987"/>
    <x v="8"/>
    <s v="Piemonte"/>
    <x v="3"/>
    <x v="12"/>
    <x v="5"/>
    <s v="3000"/>
    <s v="Medium"/>
    <x v="12"/>
    <n v="2.8583333333333334"/>
    <s v="Giuseppe Favari"/>
    <n v="0.03"/>
    <n v="343"/>
    <n v="10.29"/>
    <n v="353.29"/>
  </r>
  <r>
    <x v="2"/>
    <n v="3"/>
    <s v="TVG-1988"/>
    <s v="1988"/>
    <x v="8"/>
    <s v="Piemonte"/>
    <x v="3"/>
    <x v="12"/>
    <x v="5"/>
    <s v="3000"/>
    <s v="Medium"/>
    <x v="12"/>
    <n v="0.9"/>
    <s v="Fabo Girgentini"/>
    <n v="0.03"/>
    <n v="108"/>
    <n v="3.2399999999999998"/>
    <n v="111.24"/>
  </r>
  <r>
    <x v="2"/>
    <n v="3"/>
    <s v="TVG-1989"/>
    <s v="1989"/>
    <x v="8"/>
    <s v="Piemonte"/>
    <x v="3"/>
    <x v="12"/>
    <x v="5"/>
    <s v="3000"/>
    <s v="Medium"/>
    <x v="12"/>
    <n v="2.7083333333333335"/>
    <s v="Costanza Bigatti"/>
    <n v="0.1"/>
    <n v="325"/>
    <n v="32.5"/>
    <n v="357.5"/>
  </r>
  <r>
    <x v="2"/>
    <n v="3"/>
    <s v="TVG-1990"/>
    <s v="1990"/>
    <x v="8"/>
    <s v="Piemonte"/>
    <x v="3"/>
    <x v="12"/>
    <x v="5"/>
    <s v="3000"/>
    <s v="Medium"/>
    <x v="12"/>
    <n v="8.4499999999999993"/>
    <s v="Lalerio Vundini"/>
    <n v="0.05"/>
    <n v="1014"/>
    <n v="50.7"/>
    <n v="1064.7"/>
  </r>
  <r>
    <x v="2"/>
    <n v="3"/>
    <s v="TVG-1991"/>
    <s v="1991"/>
    <x v="8"/>
    <s v="Piemonte"/>
    <x v="3"/>
    <x v="13"/>
    <x v="5"/>
    <s v="3000"/>
    <s v="Plus"/>
    <x v="2"/>
    <n v="2.476923076923077"/>
    <s v="Lorenzo Von Matterhorn "/>
    <n v="0.05"/>
    <n v="322"/>
    <n v="16.100000000000001"/>
    <n v="338.1"/>
  </r>
  <r>
    <x v="2"/>
    <n v="3"/>
    <s v="TVG-1992"/>
    <s v="1992"/>
    <x v="8"/>
    <s v="Piemonte"/>
    <x v="3"/>
    <x v="13"/>
    <x v="5"/>
    <s v="3000"/>
    <s v="Plus"/>
    <x v="2"/>
    <n v="3.8769230769230769"/>
    <s v="Marco Rossi"/>
    <n v="7.4999999999999997E-2"/>
    <n v="504"/>
    <n v="37.799999999999997"/>
    <n v="541.79999999999995"/>
  </r>
  <r>
    <x v="2"/>
    <n v="3"/>
    <s v="TVG-1993"/>
    <s v="1993"/>
    <x v="9"/>
    <s v="PA"/>
    <x v="4"/>
    <x v="14"/>
    <x v="6"/>
    <s v="2500"/>
    <s v="Gold"/>
    <x v="13"/>
    <n v="0.52200000000000002"/>
    <s v="Lalerio Vundini"/>
    <n v="0.05"/>
    <n v="261"/>
    <n v="13.05"/>
    <n v="274.05"/>
  </r>
  <r>
    <x v="2"/>
    <n v="3"/>
    <s v="TVG-1994"/>
    <s v="1994"/>
    <x v="9"/>
    <s v="PA"/>
    <x v="4"/>
    <x v="17"/>
    <x v="7"/>
    <s v="2000"/>
    <s v="Medium"/>
    <x v="15"/>
    <n v="1.7150000000000001"/>
    <s v="Lalerio Vundini"/>
    <n v="0.05"/>
    <n v="343"/>
    <n v="17.150000000000002"/>
    <n v="360.15"/>
  </r>
  <r>
    <x v="2"/>
    <n v="3"/>
    <s v="TVG-1995"/>
    <s v="1995"/>
    <x v="9"/>
    <s v="PA"/>
    <x v="4"/>
    <x v="0"/>
    <x v="0"/>
    <s v="5000"/>
    <s v="Medium"/>
    <x v="0"/>
    <n v="1071.3133333333333"/>
    <s v="Lalerio Vundini"/>
    <n v="0.05"/>
    <n v="160697"/>
    <n v="8034.85"/>
    <n v="168731.85"/>
  </r>
  <r>
    <x v="2"/>
    <n v="3"/>
    <s v="TVG-1996"/>
    <s v="1996"/>
    <x v="9"/>
    <s v="PA"/>
    <x v="4"/>
    <x v="19"/>
    <x v="7"/>
    <s v="4000"/>
    <s v="Plus"/>
    <x v="16"/>
    <n v="13.2125"/>
    <s v="Lalerio Vundini"/>
    <n v="0.05"/>
    <n v="3171"/>
    <n v="158.55000000000001"/>
    <n v="3329.55"/>
  </r>
  <r>
    <x v="2"/>
    <n v="3"/>
    <s v="TVG-1997"/>
    <s v="1997"/>
    <x v="9"/>
    <s v="PA"/>
    <x v="4"/>
    <x v="3"/>
    <x v="0"/>
    <s v="3000"/>
    <s v="Plus"/>
    <x v="3"/>
    <n v="1210.4620689655173"/>
    <s v="Lalerio Vundini"/>
    <n v="0.05"/>
    <n v="175517"/>
    <n v="8775.85"/>
    <n v="184292.85"/>
  </r>
  <r>
    <x v="2"/>
    <n v="3"/>
    <s v="TVG-1998"/>
    <s v="1998"/>
    <x v="9"/>
    <s v="PA"/>
    <x v="4"/>
    <x v="6"/>
    <x v="2"/>
    <s v="2500"/>
    <s v="Plus"/>
    <x v="6"/>
    <n v="2.1363636363636362"/>
    <s v="Lalerio Vundini"/>
    <n v="0.05"/>
    <n v="470"/>
    <n v="23.5"/>
    <n v="493.5"/>
  </r>
  <r>
    <x v="2"/>
    <n v="3"/>
    <s v="TVG-1999"/>
    <s v="1999"/>
    <x v="9"/>
    <s v="PA"/>
    <x v="4"/>
    <x v="9"/>
    <x v="2"/>
    <s v="1121"/>
    <s v="Gold"/>
    <x v="9"/>
    <n v="0.36956521739130432"/>
    <s v="Lalerio Vundini"/>
    <n v="0.05"/>
    <n v="85"/>
    <n v="4.25"/>
    <n v="89.25"/>
  </r>
  <r>
    <x v="2"/>
    <n v="3"/>
    <s v="TVG-2000"/>
    <s v="2000"/>
    <x v="9"/>
    <s v="PA"/>
    <x v="4"/>
    <x v="23"/>
    <x v="7"/>
    <s v="8000"/>
    <s v="Premium"/>
    <x v="19"/>
    <n v="10.07910447761194"/>
    <s v="Lalerio Vundini"/>
    <n v="0.05"/>
    <n v="6753"/>
    <n v="337.65000000000003"/>
    <n v="7090.65"/>
  </r>
  <r>
    <x v="2"/>
    <n v="3"/>
    <s v="TVG-2001"/>
    <s v="2001"/>
    <x v="9"/>
    <s v="PA"/>
    <x v="4"/>
    <x v="10"/>
    <x v="3"/>
    <s v="7500"/>
    <s v="Premium"/>
    <x v="10"/>
    <n v="3.8111111111111109"/>
    <s v="Lalerio Vundini"/>
    <n v="0.05"/>
    <n v="686"/>
    <n v="34.300000000000004"/>
    <n v="720.3"/>
  </r>
  <r>
    <x v="2"/>
    <n v="3"/>
    <s v="TVG-2002"/>
    <s v="2002"/>
    <x v="9"/>
    <s v="PA"/>
    <x v="4"/>
    <x v="15"/>
    <x v="6"/>
    <s v="1000"/>
    <s v="Silver"/>
    <x v="14"/>
    <n v="0.39487179487179486"/>
    <s v="Lalerio Vundini"/>
    <n v="0.05"/>
    <n v="154"/>
    <n v="7.7"/>
    <n v="161.69999999999999"/>
  </r>
  <r>
    <x v="2"/>
    <n v="3"/>
    <s v="TVG-2003"/>
    <s v="2003"/>
    <x v="9"/>
    <s v="PA"/>
    <x v="4"/>
    <x v="11"/>
    <x v="4"/>
    <s v="5000"/>
    <s v=""/>
    <x v="11"/>
    <n v="6.95"/>
    <s v="Lalerio Vundini"/>
    <n v="0.05"/>
    <n v="973"/>
    <n v="48.650000000000006"/>
    <n v="1021.65"/>
  </r>
  <r>
    <x v="2"/>
    <n v="3"/>
    <s v="TVG-2004"/>
    <s v="2004"/>
    <x v="9"/>
    <s v="PA"/>
    <x v="4"/>
    <x v="16"/>
    <x v="7"/>
    <s v="1000"/>
    <s v=""/>
    <x v="0"/>
    <n v="1.7533333333333334"/>
    <s v="Lalerio Vundini"/>
    <n v="0.05"/>
    <n v="263"/>
    <n v="13.15"/>
    <n v="276.14999999999998"/>
  </r>
  <r>
    <x v="2"/>
    <n v="3"/>
    <s v="TVG-2005"/>
    <s v="2005"/>
    <x v="9"/>
    <s v="PA"/>
    <x v="4"/>
    <x v="12"/>
    <x v="5"/>
    <s v="3000"/>
    <s v="Medium"/>
    <x v="12"/>
    <n v="0.40833333333333333"/>
    <s v="Lalerio Vundini"/>
    <n v="0.05"/>
    <n v="49"/>
    <n v="2.4500000000000002"/>
    <n v="51.45"/>
  </r>
  <r>
    <x v="2"/>
    <n v="3"/>
    <s v="TVG-2006"/>
    <s v="2006"/>
    <x v="10"/>
    <s v="Emilia Romagna"/>
    <x v="6"/>
    <x v="18"/>
    <x v="7"/>
    <s v="3000"/>
    <s v="Medium"/>
    <x v="6"/>
    <n v="0.74090909090909096"/>
    <s v="Giuseppe Favari"/>
    <n v="0.03"/>
    <n v="163"/>
    <n v="4.8899999999999997"/>
    <n v="167.89"/>
  </r>
  <r>
    <x v="2"/>
    <n v="3"/>
    <s v="TVG-2007"/>
    <s v="2007"/>
    <x v="10"/>
    <s v="Emilia Romagna"/>
    <x v="6"/>
    <x v="21"/>
    <x v="7"/>
    <s v="6000"/>
    <s v="Gold"/>
    <x v="18"/>
    <n v="6.6666666666666666E-2"/>
    <s v="Lalerio Vundini"/>
    <n v="0.05"/>
    <n v="30"/>
    <n v="1.5"/>
    <n v="31.5"/>
  </r>
  <r>
    <x v="2"/>
    <n v="3"/>
    <s v="TVG-2008"/>
    <s v="2008"/>
    <x v="10"/>
    <s v="Emilia Romagna"/>
    <x v="6"/>
    <x v="14"/>
    <x v="6"/>
    <s v="2500"/>
    <s v="Gold"/>
    <x v="13"/>
    <n v="3.2240000000000002"/>
    <s v="Giuseppe Favari"/>
    <n v="0.03"/>
    <n v="1612"/>
    <n v="48.36"/>
    <n v="1660.36"/>
  </r>
  <r>
    <x v="2"/>
    <n v="3"/>
    <s v="TVG-2009"/>
    <s v="2009"/>
    <x v="10"/>
    <s v="Emilia Romagna"/>
    <x v="6"/>
    <x v="17"/>
    <x v="7"/>
    <s v="2000"/>
    <s v="Medium"/>
    <x v="15"/>
    <n v="0.72499999999999998"/>
    <s v="Lalerio Vundini"/>
    <n v="0.05"/>
    <n v="145"/>
    <n v="7.25"/>
    <n v="152.25"/>
  </r>
  <r>
    <x v="2"/>
    <n v="3"/>
    <s v="TVG-2010"/>
    <s v="2010"/>
    <x v="10"/>
    <s v="Emilia Romagna"/>
    <x v="6"/>
    <x v="0"/>
    <x v="0"/>
    <s v="5000"/>
    <s v="Medium"/>
    <x v="0"/>
    <n v="423.20666666666665"/>
    <s v="Lalerio Vundini"/>
    <n v="0.05"/>
    <n v="63481"/>
    <n v="3174.05"/>
    <n v="66655.05"/>
  </r>
  <r>
    <x v="2"/>
    <n v="3"/>
    <s v="TVG-2011"/>
    <s v="2011"/>
    <x v="10"/>
    <s v="Emilia Romagna"/>
    <x v="6"/>
    <x v="19"/>
    <x v="7"/>
    <s v="4000"/>
    <s v="Plus"/>
    <x v="16"/>
    <n v="1.2875000000000001"/>
    <s v="Lalerio Vundini"/>
    <n v="0.05"/>
    <n v="309"/>
    <n v="15.450000000000001"/>
    <n v="324.45"/>
  </r>
  <r>
    <x v="2"/>
    <n v="3"/>
    <s v="TVG-2012"/>
    <s v="2012"/>
    <x v="10"/>
    <s v="Emilia Romagna"/>
    <x v="6"/>
    <x v="1"/>
    <x v="0"/>
    <s v="5000"/>
    <s v="Plus"/>
    <x v="1"/>
    <n v="35.634285714285717"/>
    <s v="Giuseppe Favari"/>
    <n v="0.03"/>
    <n v="6236"/>
    <n v="187.07999999999998"/>
    <n v="6423.08"/>
  </r>
  <r>
    <x v="2"/>
    <n v="3"/>
    <s v="TVG-2013"/>
    <s v="2013"/>
    <x v="10"/>
    <s v="Emilia Romagna"/>
    <x v="6"/>
    <x v="3"/>
    <x v="0"/>
    <s v="3000"/>
    <s v="Plus"/>
    <x v="3"/>
    <n v="2.8206896551724139"/>
    <s v="Lorenzo Von Matterhorn "/>
    <n v="0.05"/>
    <n v="409"/>
    <n v="20.450000000000003"/>
    <n v="429.45"/>
  </r>
  <r>
    <x v="2"/>
    <n v="3"/>
    <s v="TVG-2014"/>
    <s v="2014"/>
    <x v="10"/>
    <s v="Emilia Romagna"/>
    <x v="6"/>
    <x v="3"/>
    <x v="0"/>
    <s v="3000"/>
    <s v="Plus"/>
    <x v="3"/>
    <n v="13.096551724137932"/>
    <s v="Giuseppe Favari"/>
    <n v="0.03"/>
    <n v="1899"/>
    <n v="56.97"/>
    <n v="1955.97"/>
  </r>
  <r>
    <x v="2"/>
    <n v="3"/>
    <s v="TVG-2015"/>
    <s v="2015"/>
    <x v="10"/>
    <s v="Emilia Romagna"/>
    <x v="6"/>
    <x v="3"/>
    <x v="0"/>
    <s v="3000"/>
    <s v="Plus"/>
    <x v="3"/>
    <n v="856.74482758620695"/>
    <s v="Lalerio Vundini"/>
    <n v="0.05"/>
    <n v="124228"/>
    <n v="6211.4000000000005"/>
    <n v="130439.4"/>
  </r>
  <r>
    <x v="2"/>
    <n v="3"/>
    <s v="TVG-2016"/>
    <s v="2016"/>
    <x v="10"/>
    <s v="Emilia Romagna"/>
    <x v="6"/>
    <x v="6"/>
    <x v="2"/>
    <s v="2500"/>
    <s v="Plus"/>
    <x v="6"/>
    <n v="0.13636363636363635"/>
    <s v="Lorenzo Von Matterhorn "/>
    <n v="0.05"/>
    <n v="30"/>
    <n v="1.5"/>
    <n v="31.5"/>
  </r>
  <r>
    <x v="2"/>
    <n v="3"/>
    <s v="TVG-2017"/>
    <s v="2017"/>
    <x v="10"/>
    <s v="Emilia Romagna"/>
    <x v="6"/>
    <x v="6"/>
    <x v="2"/>
    <s v="2500"/>
    <s v="Plus"/>
    <x v="6"/>
    <n v="95.204545454545453"/>
    <s v="Giuseppe Favari"/>
    <n v="0.03"/>
    <n v="20945"/>
    <n v="628.35"/>
    <n v="21573.35"/>
  </r>
  <r>
    <x v="2"/>
    <n v="3"/>
    <s v="TVG-2018"/>
    <s v="2018"/>
    <x v="10"/>
    <s v="Emilia Romagna"/>
    <x v="6"/>
    <x v="6"/>
    <x v="2"/>
    <s v="2500"/>
    <s v="Plus"/>
    <x v="6"/>
    <n v="0.10454545454545454"/>
    <s v="Lalerio Vundini"/>
    <n v="0.05"/>
    <n v="23"/>
    <n v="1.1500000000000001"/>
    <n v="24.15"/>
  </r>
  <r>
    <x v="2"/>
    <n v="3"/>
    <s v="TVG-2019"/>
    <s v="2019"/>
    <x v="10"/>
    <s v="Emilia Romagna"/>
    <x v="6"/>
    <x v="8"/>
    <x v="2"/>
    <s v="5000"/>
    <s v=""/>
    <x v="8"/>
    <n v="0.28399999999999997"/>
    <s v="Giuseppe Favari"/>
    <n v="0.03"/>
    <n v="71"/>
    <n v="2.13"/>
    <n v="73.13"/>
  </r>
  <r>
    <x v="2"/>
    <n v="3"/>
    <s v="TVG-2020"/>
    <s v="2020"/>
    <x v="10"/>
    <s v="Emilia Romagna"/>
    <x v="6"/>
    <x v="9"/>
    <x v="2"/>
    <s v="1121"/>
    <s v="Gold"/>
    <x v="9"/>
    <n v="54.369565217391305"/>
    <s v="Lalerio Vundini"/>
    <n v="0.05"/>
    <n v="12505"/>
    <n v="625.25"/>
    <n v="13130.25"/>
  </r>
  <r>
    <x v="2"/>
    <n v="3"/>
    <s v="TVG-2021"/>
    <s v="2021"/>
    <x v="10"/>
    <s v="Emilia Romagna"/>
    <x v="6"/>
    <x v="23"/>
    <x v="7"/>
    <s v="8000"/>
    <s v="Premium"/>
    <x v="19"/>
    <n v="5.0119402985074624"/>
    <s v="Lalerio Vundini"/>
    <n v="0.05"/>
    <n v="3358"/>
    <n v="167.9"/>
    <n v="3525.9"/>
  </r>
  <r>
    <x v="2"/>
    <n v="3"/>
    <s v="TVG-2022"/>
    <s v="2022"/>
    <x v="10"/>
    <s v="Emilia Romagna"/>
    <x v="6"/>
    <x v="10"/>
    <x v="3"/>
    <s v="7500"/>
    <s v="Premium"/>
    <x v="10"/>
    <n v="1.6"/>
    <s v="Lalerio Vundini"/>
    <n v="0.05"/>
    <n v="288"/>
    <n v="14.4"/>
    <n v="302.39999999999998"/>
  </r>
  <r>
    <x v="2"/>
    <n v="3"/>
    <s v="TVG-2023"/>
    <s v="2023"/>
    <x v="10"/>
    <s v="Emilia Romagna"/>
    <x v="6"/>
    <x v="11"/>
    <x v="4"/>
    <s v="5000"/>
    <s v=""/>
    <x v="11"/>
    <n v="0.56428571428571428"/>
    <s v="Lorenzo Von Matterhorn "/>
    <n v="0.05"/>
    <n v="79"/>
    <n v="3.95"/>
    <n v="82.95"/>
  </r>
  <r>
    <x v="2"/>
    <n v="3"/>
    <s v="TVG-2024"/>
    <s v="2024"/>
    <x v="10"/>
    <s v="Emilia Romagna"/>
    <x v="6"/>
    <x v="11"/>
    <x v="4"/>
    <s v="5000"/>
    <s v=""/>
    <x v="11"/>
    <n v="0.68571428571428572"/>
    <s v="Giuseppe Favari"/>
    <n v="0.03"/>
    <n v="96"/>
    <n v="2.88"/>
    <n v="98.88"/>
  </r>
  <r>
    <x v="2"/>
    <n v="3"/>
    <s v="TVG-2025"/>
    <s v="2025"/>
    <x v="10"/>
    <s v="Emilia Romagna"/>
    <x v="6"/>
    <x v="11"/>
    <x v="4"/>
    <s v="5000"/>
    <s v=""/>
    <x v="11"/>
    <n v="3.1285714285714286"/>
    <s v="Lalerio Vundini"/>
    <n v="0.05"/>
    <n v="438"/>
    <n v="21.900000000000002"/>
    <n v="459.9"/>
  </r>
  <r>
    <x v="2"/>
    <n v="3"/>
    <s v="TVG-2026"/>
    <s v="2026"/>
    <x v="10"/>
    <s v="Emilia Romagna"/>
    <x v="6"/>
    <x v="16"/>
    <x v="7"/>
    <s v="1000"/>
    <s v=""/>
    <x v="0"/>
    <n v="5.54"/>
    <s v="Lorenzo Von Matterhorn "/>
    <n v="0.05"/>
    <n v="831"/>
    <n v="41.550000000000004"/>
    <n v="872.55"/>
  </r>
  <r>
    <x v="2"/>
    <n v="3"/>
    <s v="TVG-2027"/>
    <s v="2027"/>
    <x v="10"/>
    <s v="Emilia Romagna"/>
    <x v="6"/>
    <x v="16"/>
    <x v="7"/>
    <s v="1000"/>
    <s v=""/>
    <x v="0"/>
    <n v="9.16"/>
    <s v="Lalerio Vundini"/>
    <n v="0.05"/>
    <n v="1374"/>
    <n v="68.7"/>
    <n v="1442.7"/>
  </r>
  <r>
    <x v="2"/>
    <n v="3"/>
    <s v="TVG-2028"/>
    <s v="2028"/>
    <x v="10"/>
    <s v="Emilia Romagna"/>
    <x v="6"/>
    <x v="12"/>
    <x v="5"/>
    <s v="3000"/>
    <s v="Medium"/>
    <x v="12"/>
    <n v="0.73333333333333328"/>
    <s v="Lorenzo Von Matterhorn "/>
    <n v="0.05"/>
    <n v="88"/>
    <n v="4.4000000000000004"/>
    <n v="92.4"/>
  </r>
  <r>
    <x v="2"/>
    <n v="3"/>
    <s v="TVG-2029"/>
    <s v="2029"/>
    <x v="10"/>
    <s v="Emilia Romagna"/>
    <x v="6"/>
    <x v="12"/>
    <x v="5"/>
    <s v="3000"/>
    <s v="Medium"/>
    <x v="12"/>
    <n v="1.2749999999999999"/>
    <s v="Lalerio Vundini"/>
    <n v="0.05"/>
    <n v="153"/>
    <n v="7.65"/>
    <n v="160.65"/>
  </r>
  <r>
    <x v="2"/>
    <n v="3"/>
    <s v="TVG-2030"/>
    <s v="2030"/>
    <x v="10"/>
    <s v="Emilia Romagna"/>
    <x v="6"/>
    <x v="13"/>
    <x v="5"/>
    <s v="3000"/>
    <s v="Plus"/>
    <x v="2"/>
    <n v="5.6538461538461542"/>
    <s v="Lorenzo Von Matterhorn "/>
    <n v="0.05"/>
    <n v="735"/>
    <n v="36.75"/>
    <n v="771.75"/>
  </r>
  <r>
    <x v="2"/>
    <n v="3"/>
    <s v="TVG-2031"/>
    <s v="2031"/>
    <x v="11"/>
    <s v="Veneto"/>
    <x v="0"/>
    <x v="14"/>
    <x v="6"/>
    <s v="2500"/>
    <s v="Gold"/>
    <x v="13"/>
    <n v="6.1239999999999997"/>
    <s v="Giulio de Primis"/>
    <n v="3.6999999999999998E-2"/>
    <n v="3062"/>
    <n v="113.294"/>
    <n v="3175.2939999999999"/>
  </r>
  <r>
    <x v="2"/>
    <n v="3"/>
    <s v="TVG-2032"/>
    <s v="2032"/>
    <x v="11"/>
    <s v="Veneto"/>
    <x v="0"/>
    <x v="14"/>
    <x v="6"/>
    <s v="2500"/>
    <s v="Gold"/>
    <x v="13"/>
    <n v="0.90800000000000003"/>
    <s v="Matteo Landi"/>
    <n v="0.05"/>
    <n v="454"/>
    <n v="22.700000000000003"/>
    <n v="476.7"/>
  </r>
  <r>
    <x v="2"/>
    <n v="3"/>
    <s v="TVG-2033"/>
    <s v="2033"/>
    <x v="11"/>
    <s v="Veneto"/>
    <x v="0"/>
    <x v="14"/>
    <x v="6"/>
    <s v="2500"/>
    <s v="Gold"/>
    <x v="13"/>
    <n v="0.126"/>
    <s v="Lalerio Vundini"/>
    <n v="0.05"/>
    <n v="63"/>
    <n v="3.1500000000000004"/>
    <n v="66.150000000000006"/>
  </r>
  <r>
    <x v="2"/>
    <n v="3"/>
    <s v="TVG-2034"/>
    <s v="2034"/>
    <x v="11"/>
    <s v="Veneto"/>
    <x v="0"/>
    <x v="0"/>
    <x v="0"/>
    <s v="5000"/>
    <s v="Medium"/>
    <x v="0"/>
    <n v="7.4133333333333331"/>
    <s v="Giulio de Primis"/>
    <n v="3.6999999999999998E-2"/>
    <n v="1112"/>
    <n v="41.143999999999998"/>
    <n v="1153.144"/>
  </r>
  <r>
    <x v="2"/>
    <n v="3"/>
    <s v="TVG-2035"/>
    <s v="2035"/>
    <x v="11"/>
    <s v="Veneto"/>
    <x v="0"/>
    <x v="0"/>
    <x v="0"/>
    <s v="5000"/>
    <s v="Medium"/>
    <x v="0"/>
    <n v="103.23333333333333"/>
    <s v="Matteo Landi"/>
    <n v="0.05"/>
    <n v="15485"/>
    <n v="774.25"/>
    <n v="16259.25"/>
  </r>
  <r>
    <x v="2"/>
    <n v="3"/>
    <s v="TVG-2036"/>
    <s v="2036"/>
    <x v="11"/>
    <s v="Veneto"/>
    <x v="0"/>
    <x v="19"/>
    <x v="7"/>
    <s v="4000"/>
    <s v="Plus"/>
    <x v="16"/>
    <n v="0.14166666666666666"/>
    <s v="Lalerio Vundini"/>
    <n v="0.05"/>
    <n v="34"/>
    <n v="1.7000000000000002"/>
    <n v="35.700000000000003"/>
  </r>
  <r>
    <x v="2"/>
    <n v="3"/>
    <s v="TVG-2037"/>
    <s v="2037"/>
    <x v="11"/>
    <s v="Veneto"/>
    <x v="0"/>
    <x v="1"/>
    <x v="0"/>
    <s v="5000"/>
    <s v="Plus"/>
    <x v="1"/>
    <n v="1.0514285714285714"/>
    <s v="Giulio de Primis"/>
    <n v="3.6999999999999998E-2"/>
    <n v="184"/>
    <n v="6.8079999999999998"/>
    <n v="190.80799999999999"/>
  </r>
  <r>
    <x v="2"/>
    <n v="3"/>
    <s v="TVG-2038"/>
    <s v="2038"/>
    <x v="11"/>
    <s v="Veneto"/>
    <x v="0"/>
    <x v="3"/>
    <x v="0"/>
    <s v="3000"/>
    <s v="Plus"/>
    <x v="3"/>
    <n v="45.951724137931038"/>
    <s v="Giulio de Primis"/>
    <n v="3.6999999999999998E-2"/>
    <n v="6663"/>
    <n v="246.53099999999998"/>
    <n v="6909.5309999999999"/>
  </r>
  <r>
    <x v="2"/>
    <n v="3"/>
    <s v="TVG-2039"/>
    <s v="2039"/>
    <x v="11"/>
    <s v="Veneto"/>
    <x v="0"/>
    <x v="3"/>
    <x v="0"/>
    <s v="3000"/>
    <s v="Plus"/>
    <x v="3"/>
    <n v="106.42758620689655"/>
    <s v="Matteo Landi"/>
    <n v="0.05"/>
    <n v="15432"/>
    <n v="771.6"/>
    <n v="16203.6"/>
  </r>
  <r>
    <x v="2"/>
    <n v="3"/>
    <s v="TVG-2040"/>
    <s v="2040"/>
    <x v="11"/>
    <s v="Veneto"/>
    <x v="0"/>
    <x v="3"/>
    <x v="0"/>
    <s v="3000"/>
    <s v="Plus"/>
    <x v="3"/>
    <n v="70.565517241379311"/>
    <s v="Lalerio Vundini"/>
    <n v="0.05"/>
    <n v="10232"/>
    <n v="511.6"/>
    <n v="10743.6"/>
  </r>
  <r>
    <x v="2"/>
    <n v="3"/>
    <s v="TVG-2041"/>
    <s v="2041"/>
    <x v="11"/>
    <s v="Veneto"/>
    <x v="0"/>
    <x v="5"/>
    <x v="1"/>
    <s v="5000"/>
    <s v=""/>
    <x v="5"/>
    <n v="3.9466666666666668"/>
    <s v="Giulio de Primis"/>
    <n v="3.6999999999999998E-2"/>
    <n v="296"/>
    <n v="10.952"/>
    <n v="306.952"/>
  </r>
  <r>
    <x v="2"/>
    <n v="3"/>
    <s v="TVG-2042"/>
    <s v="2042"/>
    <x v="11"/>
    <s v="Veneto"/>
    <x v="0"/>
    <x v="6"/>
    <x v="2"/>
    <s v="2500"/>
    <s v="Plus"/>
    <x v="6"/>
    <n v="5.9"/>
    <s v="Giulio de Primis"/>
    <n v="3.6999999999999998E-2"/>
    <n v="1298"/>
    <n v="48.025999999999996"/>
    <n v="1346.0260000000001"/>
  </r>
  <r>
    <x v="2"/>
    <n v="3"/>
    <s v="TVG-2043"/>
    <s v="2043"/>
    <x v="11"/>
    <s v="Veneto"/>
    <x v="0"/>
    <x v="6"/>
    <x v="2"/>
    <s v="2500"/>
    <s v="Plus"/>
    <x v="6"/>
    <n v="1.1318181818181818"/>
    <s v="Matteo Landi"/>
    <n v="0.05"/>
    <n v="249"/>
    <n v="12.450000000000001"/>
    <n v="261.45"/>
  </r>
  <r>
    <x v="2"/>
    <n v="3"/>
    <s v="TVG-2044"/>
    <s v="2044"/>
    <x v="11"/>
    <s v="Veneto"/>
    <x v="0"/>
    <x v="6"/>
    <x v="2"/>
    <s v="2500"/>
    <s v="Plus"/>
    <x v="6"/>
    <n v="144.00454545454545"/>
    <s v="Costanza Bigatti"/>
    <n v="0.1"/>
    <n v="31681"/>
    <n v="3168.1000000000004"/>
    <n v="34849.1"/>
  </r>
  <r>
    <x v="2"/>
    <n v="3"/>
    <s v="TVG-2045"/>
    <s v="2045"/>
    <x v="11"/>
    <s v="Veneto"/>
    <x v="0"/>
    <x v="20"/>
    <x v="7"/>
    <s v="5000"/>
    <s v="Silver"/>
    <x v="17"/>
    <n v="0.24666666666666667"/>
    <s v="Matteo Landi"/>
    <n v="0.05"/>
    <n v="74"/>
    <n v="3.7"/>
    <n v="77.7"/>
  </r>
  <r>
    <x v="2"/>
    <n v="3"/>
    <s v="TVG-2046"/>
    <s v="2046"/>
    <x v="11"/>
    <s v="Veneto"/>
    <x v="0"/>
    <x v="8"/>
    <x v="2"/>
    <s v="5000"/>
    <s v=""/>
    <x v="8"/>
    <n v="1.548"/>
    <s v="Giulio de Primis"/>
    <n v="3.6999999999999998E-2"/>
    <n v="387"/>
    <n v="14.318999999999999"/>
    <n v="401.31900000000002"/>
  </r>
  <r>
    <x v="2"/>
    <n v="3"/>
    <s v="TVG-2047"/>
    <s v="2047"/>
    <x v="11"/>
    <s v="Veneto"/>
    <x v="0"/>
    <x v="8"/>
    <x v="2"/>
    <s v="5000"/>
    <s v=""/>
    <x v="8"/>
    <n v="7.4320000000000004"/>
    <s v="Matteo Landi"/>
    <n v="0.05"/>
    <n v="1858"/>
    <n v="92.9"/>
    <n v="1950.9"/>
  </r>
  <r>
    <x v="2"/>
    <n v="3"/>
    <s v="TVG-2048"/>
    <s v="2048"/>
    <x v="11"/>
    <s v="Veneto"/>
    <x v="0"/>
    <x v="23"/>
    <x v="7"/>
    <s v="8000"/>
    <s v="Premium"/>
    <x v="19"/>
    <n v="1.9626865671641791"/>
    <s v="Giulio de Primis"/>
    <n v="3.6999999999999998E-2"/>
    <n v="1315"/>
    <n v="48.655000000000001"/>
    <n v="1363.655"/>
  </r>
  <r>
    <x v="2"/>
    <n v="3"/>
    <s v="TVG-2049"/>
    <s v="2049"/>
    <x v="11"/>
    <s v="Veneto"/>
    <x v="0"/>
    <x v="10"/>
    <x v="3"/>
    <s v="7500"/>
    <s v="Premium"/>
    <x v="10"/>
    <n v="1.1111111111111112E-2"/>
    <s v="Giulio de Primis"/>
    <n v="3.6999999999999998E-2"/>
    <n v="2"/>
    <n v="7.3999999999999996E-2"/>
    <n v="2.0739999999999998"/>
  </r>
  <r>
    <x v="2"/>
    <n v="3"/>
    <s v="TVG-2050"/>
    <s v="2050"/>
    <x v="11"/>
    <s v="Veneto"/>
    <x v="0"/>
    <x v="10"/>
    <x v="3"/>
    <s v="7500"/>
    <s v="Premium"/>
    <x v="10"/>
    <n v="0.2"/>
    <s v="Matteo Landi"/>
    <n v="0.05"/>
    <n v="36"/>
    <n v="1.8"/>
    <n v="37.799999999999997"/>
  </r>
  <r>
    <x v="2"/>
    <n v="3"/>
    <s v="TVG-2051"/>
    <s v="2051"/>
    <x v="11"/>
    <s v="Veneto"/>
    <x v="0"/>
    <x v="15"/>
    <x v="6"/>
    <s v="1000"/>
    <s v="Silver"/>
    <x v="14"/>
    <n v="7.9487179487179482E-2"/>
    <s v="Matteo Landi"/>
    <n v="0.05"/>
    <n v="31"/>
    <n v="1.55"/>
    <n v="32.549999999999997"/>
  </r>
  <r>
    <x v="2"/>
    <n v="3"/>
    <s v="TVG-2052"/>
    <s v="2052"/>
    <x v="11"/>
    <s v="Veneto"/>
    <x v="0"/>
    <x v="11"/>
    <x v="4"/>
    <s v="5000"/>
    <s v=""/>
    <x v="11"/>
    <n v="17.664285714285715"/>
    <s v="Giulio de Primis"/>
    <n v="3.6999999999999998E-2"/>
    <n v="2473"/>
    <n v="91.500999999999991"/>
    <n v="2564.5010000000002"/>
  </r>
  <r>
    <x v="2"/>
    <n v="3"/>
    <s v="TVG-2053"/>
    <s v="2053"/>
    <x v="11"/>
    <s v="Veneto"/>
    <x v="0"/>
    <x v="11"/>
    <x v="4"/>
    <s v="5000"/>
    <s v=""/>
    <x v="11"/>
    <n v="7.1428571428571426E-3"/>
    <s v="Costanza Bigatti"/>
    <n v="0.1"/>
    <n v="1"/>
    <n v="0.1"/>
    <n v="1.1000000000000001"/>
  </r>
  <r>
    <x v="2"/>
    <n v="3"/>
    <s v="TVG-2054"/>
    <s v="2054"/>
    <x v="11"/>
    <s v="Veneto"/>
    <x v="0"/>
    <x v="11"/>
    <x v="4"/>
    <s v="5000"/>
    <s v=""/>
    <x v="11"/>
    <n v="2.8214285714285716"/>
    <s v="Lalerio Vundini"/>
    <n v="0.05"/>
    <n v="395"/>
    <n v="19.75"/>
    <n v="414.75"/>
  </r>
  <r>
    <x v="2"/>
    <n v="3"/>
    <s v="TVG-2055"/>
    <s v="2055"/>
    <x v="11"/>
    <s v="Veneto"/>
    <x v="0"/>
    <x v="16"/>
    <x v="7"/>
    <s v="1000"/>
    <s v=""/>
    <x v="0"/>
    <n v="0.44666666666666666"/>
    <s v="Giulio de Primis"/>
    <n v="3.6999999999999998E-2"/>
    <n v="67"/>
    <n v="2.4790000000000001"/>
    <n v="69.478999999999999"/>
  </r>
  <r>
    <x v="2"/>
    <n v="3"/>
    <s v="TVG-2056"/>
    <s v="2056"/>
    <x v="11"/>
    <s v="Veneto"/>
    <x v="0"/>
    <x v="16"/>
    <x v="7"/>
    <s v="1000"/>
    <s v=""/>
    <x v="0"/>
    <n v="3.3066666666666666"/>
    <s v="Matteo Landi"/>
    <n v="0.05"/>
    <n v="496"/>
    <n v="24.8"/>
    <n v="520.79999999999995"/>
  </r>
  <r>
    <x v="2"/>
    <n v="3"/>
    <s v="TVG-2057"/>
    <s v="2057"/>
    <x v="11"/>
    <s v="Veneto"/>
    <x v="0"/>
    <x v="12"/>
    <x v="5"/>
    <s v="3000"/>
    <s v="Medium"/>
    <x v="12"/>
    <n v="0.25833333333333336"/>
    <s v="Giulio de Primis"/>
    <n v="3.6999999999999998E-2"/>
    <n v="31"/>
    <n v="1.147"/>
    <n v="32.146999999999998"/>
  </r>
  <r>
    <x v="2"/>
    <n v="3"/>
    <s v="TVG-2058"/>
    <s v="2058"/>
    <x v="11"/>
    <s v="Veneto"/>
    <x v="0"/>
    <x v="12"/>
    <x v="5"/>
    <s v="3000"/>
    <s v="Medium"/>
    <x v="12"/>
    <n v="2.2999999999999998"/>
    <s v="Matteo Landi"/>
    <n v="0.05"/>
    <n v="276"/>
    <n v="13.8"/>
    <n v="289.8"/>
  </r>
  <r>
    <x v="2"/>
    <n v="3"/>
    <s v="TVG-2059"/>
    <s v="2059"/>
    <x v="11"/>
    <s v="Veneto"/>
    <x v="0"/>
    <x v="12"/>
    <x v="5"/>
    <s v="3000"/>
    <s v="Medium"/>
    <x v="12"/>
    <n v="7.2333333333333334"/>
    <s v="Lalerio Vundini"/>
    <n v="0.05"/>
    <n v="868"/>
    <n v="43.400000000000006"/>
    <n v="911.4"/>
  </r>
  <r>
    <x v="2"/>
    <n v="3"/>
    <s v="TVG-2060"/>
    <s v="2060"/>
    <x v="11"/>
    <s v="Veneto"/>
    <x v="0"/>
    <x v="13"/>
    <x v="5"/>
    <s v="3000"/>
    <s v="Plus"/>
    <x v="2"/>
    <n v="0.52307692307692311"/>
    <s v="Matteo Landi"/>
    <n v="0.05"/>
    <n v="68"/>
    <n v="3.4000000000000004"/>
    <n v="71.400000000000006"/>
  </r>
  <r>
    <x v="2"/>
    <n v="3"/>
    <s v="TVG-2061"/>
    <s v="2061"/>
    <x v="12"/>
    <s v="Lombardia"/>
    <x v="2"/>
    <x v="14"/>
    <x v="6"/>
    <s v="2500"/>
    <s v="Gold"/>
    <x v="13"/>
    <n v="0.04"/>
    <s v="Marco Rossi"/>
    <n v="7.4999999999999997E-2"/>
    <n v="20"/>
    <n v="1.5"/>
    <n v="21.5"/>
  </r>
  <r>
    <x v="2"/>
    <n v="3"/>
    <s v="TVG-2062"/>
    <s v="2062"/>
    <x v="12"/>
    <s v="Lombardia"/>
    <x v="2"/>
    <x v="3"/>
    <x v="0"/>
    <s v="3000"/>
    <s v="Plus"/>
    <x v="3"/>
    <n v="43.04137931034483"/>
    <s v="Fabo Girgentini"/>
    <n v="0.03"/>
    <n v="6241"/>
    <n v="187.23"/>
    <n v="6428.23"/>
  </r>
  <r>
    <x v="2"/>
    <n v="3"/>
    <s v="TVG-2063"/>
    <s v="2063"/>
    <x v="12"/>
    <s v="Lombardia"/>
    <x v="2"/>
    <x v="3"/>
    <x v="0"/>
    <s v="3000"/>
    <s v="Plus"/>
    <x v="3"/>
    <n v="44.351724137931036"/>
    <s v="Marco Rossi"/>
    <n v="7.4999999999999997E-2"/>
    <n v="6431"/>
    <n v="482.32499999999999"/>
    <n v="6913.3249999999998"/>
  </r>
  <r>
    <x v="2"/>
    <n v="3"/>
    <s v="TVG-2064"/>
    <s v="2064"/>
    <x v="12"/>
    <s v="Lombardia"/>
    <x v="2"/>
    <x v="6"/>
    <x v="2"/>
    <s v="2500"/>
    <s v="Plus"/>
    <x v="6"/>
    <n v="4.5454545454545456E-2"/>
    <s v="Marco Rossi"/>
    <n v="7.4999999999999997E-2"/>
    <n v="10"/>
    <n v="0.75"/>
    <n v="10.75"/>
  </r>
  <r>
    <x v="2"/>
    <n v="3"/>
    <s v="TVG-2065"/>
    <s v="2065"/>
    <x v="12"/>
    <s v="Lombardia"/>
    <x v="2"/>
    <x v="11"/>
    <x v="4"/>
    <s v="5000"/>
    <s v=""/>
    <x v="11"/>
    <n v="0.36428571428571427"/>
    <s v="Marco Rossi"/>
    <n v="7.4999999999999997E-2"/>
    <n v="51"/>
    <n v="3.8249999999999997"/>
    <n v="54.825000000000003"/>
  </r>
  <r>
    <x v="2"/>
    <n v="3"/>
    <s v="TVG-2066"/>
    <s v="2066"/>
    <x v="12"/>
    <s v="Lombardia"/>
    <x v="2"/>
    <x v="12"/>
    <x v="5"/>
    <s v="3000"/>
    <s v="Medium"/>
    <x v="12"/>
    <n v="0.9"/>
    <s v="Fabo Girgentini"/>
    <n v="0.03"/>
    <n v="108"/>
    <n v="3.2399999999999998"/>
    <n v="111.24"/>
  </r>
  <r>
    <x v="2"/>
    <n v="3"/>
    <s v="TVG-2067"/>
    <s v="2067"/>
    <x v="12"/>
    <s v="Lombardia"/>
    <x v="2"/>
    <x v="12"/>
    <x v="5"/>
    <s v="3000"/>
    <s v="Medium"/>
    <x v="12"/>
    <n v="14.074999999999999"/>
    <s v="Marco Rossi"/>
    <n v="7.4999999999999997E-2"/>
    <n v="1689"/>
    <n v="126.675"/>
    <n v="1815.675"/>
  </r>
  <r>
    <x v="2"/>
    <n v="3"/>
    <s v="TVG-2068"/>
    <s v="2068"/>
    <x v="12"/>
    <s v="Lombardia"/>
    <x v="2"/>
    <x v="13"/>
    <x v="5"/>
    <s v="3000"/>
    <s v="Plus"/>
    <x v="2"/>
    <n v="7.6923076923076927E-3"/>
    <s v="Marco Rossi"/>
    <n v="7.4999999999999997E-2"/>
    <n v="1"/>
    <n v="7.4999999999999997E-2"/>
    <n v="1.075"/>
  </r>
  <r>
    <x v="2"/>
    <n v="3"/>
    <s v="TVG-2069"/>
    <s v="2069"/>
    <x v="13"/>
    <s v="Veneto"/>
    <x v="0"/>
    <x v="14"/>
    <x v="6"/>
    <s v="2500"/>
    <s v="Gold"/>
    <x v="13"/>
    <n v="0.28799999999999998"/>
    <s v="Fabo Girgentini"/>
    <n v="0.03"/>
    <n v="144"/>
    <n v="4.32"/>
    <n v="148.32"/>
  </r>
  <r>
    <x v="2"/>
    <n v="3"/>
    <s v="TVG-2070"/>
    <s v="2070"/>
    <x v="13"/>
    <s v="Veneto"/>
    <x v="0"/>
    <x v="14"/>
    <x v="6"/>
    <s v="2500"/>
    <s v="Gold"/>
    <x v="13"/>
    <n v="0.33"/>
    <s v="Marco Rossi"/>
    <n v="7.4999999999999997E-2"/>
    <n v="165"/>
    <n v="12.375"/>
    <n v="177.375"/>
  </r>
  <r>
    <x v="2"/>
    <n v="3"/>
    <s v="TVG-2071"/>
    <s v="2071"/>
    <x v="13"/>
    <s v="Veneto"/>
    <x v="0"/>
    <x v="0"/>
    <x v="0"/>
    <s v="5000"/>
    <s v="Medium"/>
    <x v="0"/>
    <n v="249.70666666666668"/>
    <s v="Roberto Falcucci"/>
    <n v="0.08"/>
    <n v="37456"/>
    <n v="2996.48"/>
    <n v="40452.480000000003"/>
  </r>
  <r>
    <x v="2"/>
    <n v="3"/>
    <s v="TVG-2072"/>
    <s v="2072"/>
    <x v="13"/>
    <s v="Veneto"/>
    <x v="0"/>
    <x v="0"/>
    <x v="0"/>
    <s v="5000"/>
    <s v="Medium"/>
    <x v="0"/>
    <n v="18.346666666666668"/>
    <s v="Marco Rossi"/>
    <n v="7.4999999999999997E-2"/>
    <n v="2752"/>
    <n v="206.4"/>
    <n v="2958.4"/>
  </r>
  <r>
    <x v="2"/>
    <n v="3"/>
    <s v="TVG-2073"/>
    <s v="2073"/>
    <x v="13"/>
    <s v="Veneto"/>
    <x v="0"/>
    <x v="0"/>
    <x v="0"/>
    <s v="5000"/>
    <s v="Medium"/>
    <x v="0"/>
    <n v="1000.4466666666667"/>
    <s v="Lalerio Vundini"/>
    <n v="0.05"/>
    <n v="150067"/>
    <n v="7503.35"/>
    <n v="157570.35"/>
  </r>
  <r>
    <x v="2"/>
    <n v="3"/>
    <s v="TVG-2074"/>
    <s v="2074"/>
    <x v="13"/>
    <s v="Veneto"/>
    <x v="0"/>
    <x v="1"/>
    <x v="0"/>
    <s v="5000"/>
    <s v="Plus"/>
    <x v="1"/>
    <n v="82.354285714285709"/>
    <s v="Giuseppe Favari"/>
    <n v="0.03"/>
    <n v="14412"/>
    <n v="432.35999999999996"/>
    <n v="14844.36"/>
  </r>
  <r>
    <x v="2"/>
    <n v="3"/>
    <s v="TVG-2075"/>
    <s v="2075"/>
    <x v="13"/>
    <s v="Veneto"/>
    <x v="0"/>
    <x v="3"/>
    <x v="0"/>
    <s v="3000"/>
    <s v="Plus"/>
    <x v="3"/>
    <n v="64.972413793103442"/>
    <s v="Alfonso Falconeri"/>
    <n v="0.05"/>
    <n v="9421"/>
    <n v="471.05"/>
    <n v="9892.0499999999993"/>
  </r>
  <r>
    <x v="2"/>
    <n v="3"/>
    <s v="TVG-2076"/>
    <s v="2076"/>
    <x v="13"/>
    <s v="Veneto"/>
    <x v="0"/>
    <x v="3"/>
    <x v="0"/>
    <s v="3000"/>
    <s v="Plus"/>
    <x v="3"/>
    <n v="45.972413793103449"/>
    <s v="Roberto Falcucci"/>
    <n v="0.08"/>
    <n v="6666"/>
    <n v="533.28"/>
    <n v="7199.28"/>
  </r>
  <r>
    <x v="2"/>
    <n v="3"/>
    <s v="TVG-2077"/>
    <s v="2077"/>
    <x v="13"/>
    <s v="Veneto"/>
    <x v="0"/>
    <x v="3"/>
    <x v="0"/>
    <s v="3000"/>
    <s v="Plus"/>
    <x v="3"/>
    <n v="6.0206896551724141"/>
    <s v="Giuseppe Favari"/>
    <n v="0.03"/>
    <n v="873"/>
    <n v="26.189999999999998"/>
    <n v="899.19"/>
  </r>
  <r>
    <x v="2"/>
    <n v="3"/>
    <s v="TVG-2078"/>
    <s v="2078"/>
    <x v="13"/>
    <s v="Veneto"/>
    <x v="0"/>
    <x v="3"/>
    <x v="0"/>
    <s v="3000"/>
    <s v="Plus"/>
    <x v="3"/>
    <n v="12.717241379310344"/>
    <s v="Siria Lessio"/>
    <n v="0.05"/>
    <n v="1844"/>
    <n v="92.2"/>
    <n v="1936.2"/>
  </r>
  <r>
    <x v="2"/>
    <n v="3"/>
    <s v="TVG-2079"/>
    <s v="2079"/>
    <x v="13"/>
    <s v="Veneto"/>
    <x v="0"/>
    <x v="3"/>
    <x v="0"/>
    <s v="3000"/>
    <s v="Plus"/>
    <x v="3"/>
    <n v="291.28275862068966"/>
    <s v="Marco Rossi"/>
    <n v="7.4999999999999997E-2"/>
    <n v="42236"/>
    <n v="3167.7"/>
    <n v="45403.7"/>
  </r>
  <r>
    <x v="2"/>
    <n v="3"/>
    <s v="TVG-2080"/>
    <s v="2080"/>
    <x v="13"/>
    <s v="Veneto"/>
    <x v="0"/>
    <x v="3"/>
    <x v="0"/>
    <s v="3000"/>
    <s v="Plus"/>
    <x v="3"/>
    <n v="150.15862068965518"/>
    <s v="Lalerio Vundini"/>
    <n v="0.05"/>
    <n v="21773"/>
    <n v="1088.6500000000001"/>
    <n v="22861.65"/>
  </r>
  <r>
    <x v="2"/>
    <n v="3"/>
    <s v="TVG-2081"/>
    <s v="2081"/>
    <x v="13"/>
    <s v="Veneto"/>
    <x v="0"/>
    <x v="6"/>
    <x v="2"/>
    <s v="2500"/>
    <s v="Plus"/>
    <x v="6"/>
    <n v="5.4545454545454543E-2"/>
    <s v="Roberto Falcucci"/>
    <n v="0.08"/>
    <n v="12"/>
    <n v="0.96"/>
    <n v="12.96"/>
  </r>
  <r>
    <x v="2"/>
    <n v="3"/>
    <s v="TVG-2082"/>
    <s v="2082"/>
    <x v="13"/>
    <s v="Veneto"/>
    <x v="0"/>
    <x v="6"/>
    <x v="2"/>
    <s v="2500"/>
    <s v="Plus"/>
    <x v="6"/>
    <n v="0.27727272727272728"/>
    <s v="Giuseppe Favari"/>
    <n v="0.03"/>
    <n v="61"/>
    <n v="1.8299999999999998"/>
    <n v="62.83"/>
  </r>
  <r>
    <x v="2"/>
    <n v="3"/>
    <s v="TVG-2083"/>
    <s v="2083"/>
    <x v="13"/>
    <s v="Veneto"/>
    <x v="0"/>
    <x v="6"/>
    <x v="2"/>
    <s v="2500"/>
    <s v="Plus"/>
    <x v="6"/>
    <n v="2.3772727272727274"/>
    <s v="Marco Rossi"/>
    <n v="7.4999999999999997E-2"/>
    <n v="523"/>
    <n v="39.225000000000001"/>
    <n v="562.22500000000002"/>
  </r>
  <r>
    <x v="2"/>
    <n v="3"/>
    <s v="TVG-2084"/>
    <s v="2084"/>
    <x v="13"/>
    <s v="Veneto"/>
    <x v="0"/>
    <x v="6"/>
    <x v="2"/>
    <s v="2500"/>
    <s v="Plus"/>
    <x v="6"/>
    <n v="0.22272727272727272"/>
    <s v="Lalerio Vundini"/>
    <n v="0.05"/>
    <n v="49"/>
    <n v="2.4500000000000002"/>
    <n v="51.45"/>
  </r>
  <r>
    <x v="2"/>
    <n v="3"/>
    <s v="TVG-2085"/>
    <s v="2085"/>
    <x v="13"/>
    <s v="Veneto"/>
    <x v="0"/>
    <x v="7"/>
    <x v="2"/>
    <s v="2500"/>
    <s v="Medium"/>
    <x v="7"/>
    <n v="3.4142857142857141"/>
    <s v="Marco Rossi"/>
    <n v="7.4999999999999997E-2"/>
    <n v="717"/>
    <n v="53.774999999999999"/>
    <n v="770.77499999999998"/>
  </r>
  <r>
    <x v="2"/>
    <n v="3"/>
    <s v="TVG-2086"/>
    <s v="2086"/>
    <x v="13"/>
    <s v="Veneto"/>
    <x v="0"/>
    <x v="8"/>
    <x v="2"/>
    <s v="5000"/>
    <s v=""/>
    <x v="8"/>
    <n v="1.9"/>
    <s v="Giuseppe Favari"/>
    <n v="0.03"/>
    <n v="475"/>
    <n v="14.25"/>
    <n v="489.25"/>
  </r>
  <r>
    <x v="2"/>
    <n v="3"/>
    <s v="TVG-2087"/>
    <s v="2087"/>
    <x v="13"/>
    <s v="Veneto"/>
    <x v="0"/>
    <x v="8"/>
    <x v="2"/>
    <s v="5000"/>
    <s v=""/>
    <x v="8"/>
    <n v="1.8080000000000001"/>
    <s v="Siria Lessio"/>
    <n v="0.05"/>
    <n v="452"/>
    <n v="22.6"/>
    <n v="474.6"/>
  </r>
  <r>
    <x v="2"/>
    <n v="3"/>
    <s v="TVG-2088"/>
    <s v="2088"/>
    <x v="13"/>
    <s v="Veneto"/>
    <x v="0"/>
    <x v="10"/>
    <x v="3"/>
    <s v="7500"/>
    <s v="Premium"/>
    <x v="10"/>
    <n v="3.888888888888889E-2"/>
    <s v="Roberto Falcucci"/>
    <n v="0.08"/>
    <n v="7"/>
    <n v="0.56000000000000005"/>
    <n v="7.5600000000000005"/>
  </r>
  <r>
    <x v="2"/>
    <n v="3"/>
    <s v="TVG-2089"/>
    <s v="2089"/>
    <x v="13"/>
    <s v="Veneto"/>
    <x v="0"/>
    <x v="10"/>
    <x v="3"/>
    <s v="7500"/>
    <s v="Premium"/>
    <x v="10"/>
    <n v="6.6666666666666666E-2"/>
    <s v="Marco Rossi"/>
    <n v="7.4999999999999997E-2"/>
    <n v="12"/>
    <n v="0.89999999999999991"/>
    <n v="12.9"/>
  </r>
  <r>
    <x v="2"/>
    <n v="3"/>
    <s v="TVG-2090"/>
    <s v="2090"/>
    <x v="13"/>
    <s v="Veneto"/>
    <x v="0"/>
    <x v="15"/>
    <x v="6"/>
    <s v="1000"/>
    <s v="Silver"/>
    <x v="14"/>
    <n v="0.26666666666666666"/>
    <s v="Lalerio Vundini"/>
    <n v="0.05"/>
    <n v="104"/>
    <n v="5.2"/>
    <n v="109.2"/>
  </r>
  <r>
    <x v="2"/>
    <n v="3"/>
    <s v="TVG-2091"/>
    <s v="2091"/>
    <x v="13"/>
    <s v="Veneto"/>
    <x v="0"/>
    <x v="11"/>
    <x v="4"/>
    <s v="5000"/>
    <s v=""/>
    <x v="11"/>
    <n v="1.1785714285714286"/>
    <s v="Giuseppe Favari"/>
    <n v="0.03"/>
    <n v="165"/>
    <n v="4.95"/>
    <n v="169.95"/>
  </r>
  <r>
    <x v="2"/>
    <n v="3"/>
    <s v="TVG-2092"/>
    <s v="2092"/>
    <x v="13"/>
    <s v="Veneto"/>
    <x v="0"/>
    <x v="11"/>
    <x v="4"/>
    <s v="5000"/>
    <s v=""/>
    <x v="11"/>
    <n v="0.66428571428571426"/>
    <s v="Marco Rossi"/>
    <n v="7.4999999999999997E-2"/>
    <n v="93"/>
    <n v="6.9749999999999996"/>
    <n v="99.974999999999994"/>
  </r>
  <r>
    <x v="2"/>
    <n v="3"/>
    <s v="TVG-2093"/>
    <s v="2093"/>
    <x v="13"/>
    <s v="Veneto"/>
    <x v="0"/>
    <x v="11"/>
    <x v="4"/>
    <s v="5000"/>
    <s v=""/>
    <x v="11"/>
    <n v="0.23571428571428571"/>
    <s v="Lalerio Vundini"/>
    <n v="0.05"/>
    <n v="33"/>
    <n v="1.6500000000000001"/>
    <n v="34.65"/>
  </r>
  <r>
    <x v="2"/>
    <n v="3"/>
    <s v="TVG-2094"/>
    <s v="2094"/>
    <x v="13"/>
    <s v="Veneto"/>
    <x v="0"/>
    <x v="16"/>
    <x v="7"/>
    <s v="1000"/>
    <s v=""/>
    <x v="0"/>
    <n v="0.82"/>
    <s v="Roberto Falcucci"/>
    <n v="0.08"/>
    <n v="123"/>
    <n v="9.84"/>
    <n v="132.84"/>
  </r>
  <r>
    <x v="2"/>
    <n v="3"/>
    <s v="TVG-2095"/>
    <s v="2095"/>
    <x v="13"/>
    <s v="Veneto"/>
    <x v="0"/>
    <x v="16"/>
    <x v="7"/>
    <s v="1000"/>
    <s v=""/>
    <x v="0"/>
    <n v="0.19333333333333333"/>
    <s v="Marco Rossi"/>
    <n v="7.4999999999999997E-2"/>
    <n v="29"/>
    <n v="2.1749999999999998"/>
    <n v="31.175000000000001"/>
  </r>
  <r>
    <x v="2"/>
    <n v="3"/>
    <s v="TVG-2096"/>
    <s v="2096"/>
    <x v="13"/>
    <s v="Veneto"/>
    <x v="0"/>
    <x v="12"/>
    <x v="5"/>
    <s v="3000"/>
    <s v="Medium"/>
    <x v="12"/>
    <n v="3.8666666666666667"/>
    <s v="Roberto Falcucci"/>
    <n v="0.08"/>
    <n v="464"/>
    <n v="37.119999999999997"/>
    <n v="501.12"/>
  </r>
  <r>
    <x v="2"/>
    <n v="3"/>
    <s v="TVG-2097"/>
    <s v="2097"/>
    <x v="13"/>
    <s v="Veneto"/>
    <x v="0"/>
    <x v="12"/>
    <x v="5"/>
    <s v="3000"/>
    <s v="Medium"/>
    <x v="12"/>
    <n v="2.2999999999999998"/>
    <s v="Giuseppe Favari"/>
    <n v="0.03"/>
    <n v="276"/>
    <n v="8.2799999999999994"/>
    <n v="284.27999999999997"/>
  </r>
  <r>
    <x v="2"/>
    <n v="3"/>
    <s v="TVG-2098"/>
    <s v="2098"/>
    <x v="13"/>
    <s v="Veneto"/>
    <x v="0"/>
    <x v="12"/>
    <x v="5"/>
    <s v="3000"/>
    <s v="Medium"/>
    <x v="12"/>
    <n v="0.57499999999999996"/>
    <s v="Siria Lessio"/>
    <n v="0.05"/>
    <n v="69"/>
    <n v="3.45"/>
    <n v="72.45"/>
  </r>
  <r>
    <x v="2"/>
    <n v="3"/>
    <s v="TVG-2099"/>
    <s v="2099"/>
    <x v="13"/>
    <s v="Veneto"/>
    <x v="0"/>
    <x v="12"/>
    <x v="5"/>
    <s v="3000"/>
    <s v="Medium"/>
    <x v="12"/>
    <n v="37.524999999999999"/>
    <s v="Marco Rossi"/>
    <n v="7.4999999999999997E-2"/>
    <n v="4503"/>
    <n v="337.72499999999997"/>
    <n v="4840.7250000000004"/>
  </r>
  <r>
    <x v="2"/>
    <n v="3"/>
    <s v="TVG-2100"/>
    <s v="2100"/>
    <x v="13"/>
    <s v="Veneto"/>
    <x v="0"/>
    <x v="12"/>
    <x v="5"/>
    <s v="3000"/>
    <s v="Medium"/>
    <x v="12"/>
    <n v="2.3833333333333333"/>
    <s v="Lalerio Vundini"/>
    <n v="0.05"/>
    <n v="286"/>
    <n v="14.3"/>
    <n v="300.3"/>
  </r>
  <r>
    <x v="2"/>
    <n v="3"/>
    <s v="TVG-2101"/>
    <s v="2101"/>
    <x v="13"/>
    <s v="Veneto"/>
    <x v="0"/>
    <x v="13"/>
    <x v="5"/>
    <s v="3000"/>
    <s v="Plus"/>
    <x v="2"/>
    <n v="0.82307692307692304"/>
    <s v="Marco Rossi"/>
    <n v="7.4999999999999997E-2"/>
    <n v="107"/>
    <n v="8.0250000000000004"/>
    <n v="115.02500000000001"/>
  </r>
  <r>
    <x v="2"/>
    <n v="3"/>
    <s v="TVG-2102"/>
    <s v="2102"/>
    <x v="14"/>
    <s v="Lombardia"/>
    <x v="4"/>
    <x v="0"/>
    <x v="0"/>
    <s v="5000"/>
    <s v="Medium"/>
    <x v="0"/>
    <n v="223.04666666666665"/>
    <s v="Daniela Ansani"/>
    <n v="0.05"/>
    <n v="33457"/>
    <n v="1672.8500000000001"/>
    <n v="35129.85"/>
  </r>
  <r>
    <x v="2"/>
    <n v="3"/>
    <s v="TVG-2103"/>
    <s v="2103"/>
    <x v="14"/>
    <s v="Lombardia"/>
    <x v="4"/>
    <x v="0"/>
    <x v="0"/>
    <s v="5000"/>
    <s v="Medium"/>
    <x v="0"/>
    <n v="126.18"/>
    <s v="Marco Rossi"/>
    <n v="7.4999999999999997E-2"/>
    <n v="18927"/>
    <n v="1419.5249999999999"/>
    <n v="20346.525000000001"/>
  </r>
  <r>
    <x v="2"/>
    <n v="3"/>
    <s v="TVG-2104"/>
    <s v="2104"/>
    <x v="14"/>
    <s v="Lombardia"/>
    <x v="4"/>
    <x v="0"/>
    <x v="0"/>
    <s v="5000"/>
    <s v="Medium"/>
    <x v="0"/>
    <n v="1869.1666666666667"/>
    <s v="Lalerio Vundini"/>
    <n v="0.05"/>
    <n v="280375"/>
    <n v="14018.75"/>
    <n v="294393.75"/>
  </r>
  <r>
    <x v="2"/>
    <n v="3"/>
    <s v="TVG-2105"/>
    <s v="2105"/>
    <x v="14"/>
    <s v="Lombardia"/>
    <x v="4"/>
    <x v="19"/>
    <x v="7"/>
    <s v="4000"/>
    <s v="Plus"/>
    <x v="16"/>
    <n v="7.6791666666666663"/>
    <s v="Lalerio Vundini"/>
    <n v="0.05"/>
    <n v="1843"/>
    <n v="92.15"/>
    <n v="1935.15"/>
  </r>
  <r>
    <x v="2"/>
    <n v="3"/>
    <s v="TVG-2106"/>
    <s v="2106"/>
    <x v="14"/>
    <s v="Lombardia"/>
    <x v="4"/>
    <x v="1"/>
    <x v="0"/>
    <s v="5000"/>
    <s v="Plus"/>
    <x v="1"/>
    <n v="3.3142857142857145"/>
    <s v="Lalerio Vundini"/>
    <n v="0.05"/>
    <n v="580"/>
    <n v="29"/>
    <n v="609"/>
  </r>
  <r>
    <x v="2"/>
    <n v="3"/>
    <s v="TVG-2107"/>
    <s v="2107"/>
    <x v="14"/>
    <s v="Lombardia"/>
    <x v="4"/>
    <x v="3"/>
    <x v="0"/>
    <s v="3000"/>
    <s v="Plus"/>
    <x v="3"/>
    <n v="7.6482758620689655"/>
    <s v="Lalerio Vundini"/>
    <n v="0.05"/>
    <n v="1109"/>
    <n v="55.45"/>
    <n v="1164.45"/>
  </r>
  <r>
    <x v="2"/>
    <n v="3"/>
    <s v="TVG-2108"/>
    <s v="2108"/>
    <x v="14"/>
    <s v="Lombardia"/>
    <x v="4"/>
    <x v="6"/>
    <x v="2"/>
    <s v="2500"/>
    <s v="Plus"/>
    <x v="6"/>
    <n v="0.17272727272727273"/>
    <s v="Lalerio Vundini"/>
    <n v="0.05"/>
    <n v="38"/>
    <n v="1.9000000000000001"/>
    <n v="39.9"/>
  </r>
  <r>
    <x v="2"/>
    <n v="3"/>
    <s v="TVG-2109"/>
    <s v="2109"/>
    <x v="14"/>
    <s v="Lombardia"/>
    <x v="4"/>
    <x v="9"/>
    <x v="2"/>
    <s v="1121"/>
    <s v="Gold"/>
    <x v="9"/>
    <n v="0.36086956521739133"/>
    <s v="Lalerio Vundini"/>
    <n v="0.05"/>
    <n v="83"/>
    <n v="4.1500000000000004"/>
    <n v="87.15"/>
  </r>
  <r>
    <x v="2"/>
    <n v="3"/>
    <s v="TVG-2110"/>
    <s v="2110"/>
    <x v="14"/>
    <s v="Lombardia"/>
    <x v="4"/>
    <x v="23"/>
    <x v="7"/>
    <s v="8000"/>
    <s v="Premium"/>
    <x v="19"/>
    <n v="41.07761194029851"/>
    <s v="Marco Rossi"/>
    <n v="7.4999999999999997E-2"/>
    <n v="27522"/>
    <n v="2064.15"/>
    <n v="29586.15"/>
  </r>
  <r>
    <x v="2"/>
    <n v="3"/>
    <s v="TVG-2111"/>
    <s v="2111"/>
    <x v="14"/>
    <s v="Lombardia"/>
    <x v="4"/>
    <x v="23"/>
    <x v="7"/>
    <s v="8000"/>
    <s v="Premium"/>
    <x v="19"/>
    <n v="7.1805970149253735"/>
    <s v="Lalerio Vundini"/>
    <n v="0.05"/>
    <n v="4811"/>
    <n v="240.55"/>
    <n v="5051.55"/>
  </r>
  <r>
    <x v="2"/>
    <n v="3"/>
    <s v="TVG-2112"/>
    <s v="2112"/>
    <x v="14"/>
    <s v="Lombardia"/>
    <x v="4"/>
    <x v="15"/>
    <x v="6"/>
    <s v="1000"/>
    <s v="Silver"/>
    <x v="14"/>
    <n v="0.58974358974358976"/>
    <s v="Lalerio Vundini"/>
    <n v="0.05"/>
    <n v="230"/>
    <n v="11.5"/>
    <n v="241.5"/>
  </r>
  <r>
    <x v="2"/>
    <n v="3"/>
    <s v="TVG-2113"/>
    <s v="2113"/>
    <x v="14"/>
    <s v="Lombardia"/>
    <x v="4"/>
    <x v="11"/>
    <x v="4"/>
    <s v="5000"/>
    <s v=""/>
    <x v="11"/>
    <n v="43.557142857142857"/>
    <s v="Lalerio Vundini"/>
    <n v="0.05"/>
    <n v="6098"/>
    <n v="304.90000000000003"/>
    <n v="6402.9"/>
  </r>
  <r>
    <x v="2"/>
    <n v="3"/>
    <s v="TVG-2114"/>
    <s v="2114"/>
    <x v="14"/>
    <s v="Lombardia"/>
    <x v="4"/>
    <x v="16"/>
    <x v="7"/>
    <s v="1000"/>
    <s v=""/>
    <x v="0"/>
    <n v="5.3"/>
    <s v="Lalerio Vundini"/>
    <n v="0.05"/>
    <n v="795"/>
    <n v="39.75"/>
    <n v="834.75"/>
  </r>
  <r>
    <x v="2"/>
    <n v="3"/>
    <s v="TVG-2115"/>
    <s v="2115"/>
    <x v="15"/>
    <s v="Emilia Romagna"/>
    <x v="4"/>
    <x v="18"/>
    <x v="7"/>
    <s v="3000"/>
    <s v="Medium"/>
    <x v="6"/>
    <n v="15.940909090909091"/>
    <s v="Lalerio Vundini"/>
    <n v="0.05"/>
    <n v="3507"/>
    <n v="175.35000000000002"/>
    <n v="3682.35"/>
  </r>
  <r>
    <x v="2"/>
    <n v="3"/>
    <s v="TVG-2116"/>
    <s v="2116"/>
    <x v="15"/>
    <s v="Emilia Romagna"/>
    <x v="4"/>
    <x v="14"/>
    <x v="6"/>
    <s v="2500"/>
    <s v="Gold"/>
    <x v="13"/>
    <n v="91.623999999999995"/>
    <s v="Lalerio Vundini"/>
    <n v="0.05"/>
    <n v="45812"/>
    <n v="2290.6"/>
    <n v="48102.6"/>
  </r>
  <r>
    <x v="2"/>
    <n v="3"/>
    <s v="TVG-2117"/>
    <s v="2117"/>
    <x v="15"/>
    <s v="Emilia Romagna"/>
    <x v="4"/>
    <x v="17"/>
    <x v="7"/>
    <s v="2000"/>
    <s v="Medium"/>
    <x v="15"/>
    <n v="0.28000000000000003"/>
    <s v="Lalerio Vundini"/>
    <n v="0.05"/>
    <n v="56"/>
    <n v="2.8000000000000003"/>
    <n v="58.8"/>
  </r>
  <r>
    <x v="2"/>
    <n v="3"/>
    <s v="TVG-2118"/>
    <s v="2118"/>
    <x v="15"/>
    <s v="Emilia Romagna"/>
    <x v="4"/>
    <x v="0"/>
    <x v="0"/>
    <s v="5000"/>
    <s v="Medium"/>
    <x v="0"/>
    <n v="1.62"/>
    <s v="Marco Rossi"/>
    <n v="7.4999999999999997E-2"/>
    <n v="243"/>
    <n v="18.224999999999998"/>
    <n v="261.22500000000002"/>
  </r>
  <r>
    <x v="2"/>
    <n v="3"/>
    <s v="TVG-2119"/>
    <s v="2119"/>
    <x v="15"/>
    <s v="Emilia Romagna"/>
    <x v="4"/>
    <x v="0"/>
    <x v="0"/>
    <s v="5000"/>
    <s v="Medium"/>
    <x v="0"/>
    <n v="2025.7133333333334"/>
    <s v="Lalerio Vundini"/>
    <n v="0.05"/>
    <n v="303857"/>
    <n v="15192.85"/>
    <n v="319049.84999999998"/>
  </r>
  <r>
    <x v="2"/>
    <n v="3"/>
    <s v="TVG-2120"/>
    <s v="2120"/>
    <x v="15"/>
    <s v="Emilia Romagna"/>
    <x v="4"/>
    <x v="19"/>
    <x v="7"/>
    <s v="4000"/>
    <s v="Plus"/>
    <x v="16"/>
    <n v="1.9333333333333333"/>
    <s v="Lalerio Vundini"/>
    <n v="0.05"/>
    <n v="464"/>
    <n v="23.200000000000003"/>
    <n v="487.2"/>
  </r>
  <r>
    <x v="2"/>
    <n v="3"/>
    <s v="TVG-2121"/>
    <s v="2121"/>
    <x v="15"/>
    <s v="Emilia Romagna"/>
    <x v="4"/>
    <x v="3"/>
    <x v="0"/>
    <s v="3000"/>
    <s v="Plus"/>
    <x v="3"/>
    <n v="54.441379310344828"/>
    <s v="Marco Rossi"/>
    <n v="7.4999999999999997E-2"/>
    <n v="7894"/>
    <n v="592.04999999999995"/>
    <n v="8486.0499999999993"/>
  </r>
  <r>
    <x v="2"/>
    <n v="3"/>
    <s v="TVG-2122"/>
    <s v="2122"/>
    <x v="15"/>
    <s v="Emilia Romagna"/>
    <x v="4"/>
    <x v="3"/>
    <x v="0"/>
    <s v="3000"/>
    <s v="Plus"/>
    <x v="3"/>
    <n v="650.35862068965514"/>
    <s v="Lalerio Vundini"/>
    <n v="0.05"/>
    <n v="94302"/>
    <n v="4715.1000000000004"/>
    <n v="99017.1"/>
  </r>
  <r>
    <x v="2"/>
    <n v="3"/>
    <s v="TVG-2123"/>
    <s v="2123"/>
    <x v="15"/>
    <s v="Emilia Romagna"/>
    <x v="4"/>
    <x v="6"/>
    <x v="2"/>
    <s v="2500"/>
    <s v="Plus"/>
    <x v="6"/>
    <n v="0.15"/>
    <s v="Lalerio Vundini"/>
    <n v="0.05"/>
    <n v="33"/>
    <n v="1.6500000000000001"/>
    <n v="34.65"/>
  </r>
  <r>
    <x v="2"/>
    <n v="3"/>
    <s v="TVG-2124"/>
    <s v="2124"/>
    <x v="15"/>
    <s v="Emilia Romagna"/>
    <x v="4"/>
    <x v="9"/>
    <x v="2"/>
    <s v="1121"/>
    <s v="Gold"/>
    <x v="9"/>
    <n v="42.539130434782606"/>
    <s v="Lalerio Vundini"/>
    <n v="0.05"/>
    <n v="9784"/>
    <n v="489.20000000000005"/>
    <n v="10273.200000000001"/>
  </r>
  <r>
    <x v="2"/>
    <n v="3"/>
    <s v="TVG-2125"/>
    <s v="2125"/>
    <x v="15"/>
    <s v="Emilia Romagna"/>
    <x v="4"/>
    <x v="23"/>
    <x v="7"/>
    <s v="8000"/>
    <s v="Premium"/>
    <x v="19"/>
    <n v="495.42388059701494"/>
    <s v="Lalerio Vundini"/>
    <n v="0.05"/>
    <n v="331934"/>
    <n v="16596.7"/>
    <n v="348530.7"/>
  </r>
  <r>
    <x v="2"/>
    <n v="3"/>
    <s v="TVG-2126"/>
    <s v="2126"/>
    <x v="15"/>
    <s v="Emilia Romagna"/>
    <x v="4"/>
    <x v="10"/>
    <x v="3"/>
    <s v="7500"/>
    <s v="Premium"/>
    <x v="10"/>
    <n v="0.72777777777777775"/>
    <s v="Lalerio Vundini"/>
    <n v="0.05"/>
    <n v="131"/>
    <n v="6.5500000000000007"/>
    <n v="137.55000000000001"/>
  </r>
  <r>
    <x v="2"/>
    <n v="3"/>
    <s v="TVG-2127"/>
    <s v="2127"/>
    <x v="15"/>
    <s v="Emilia Romagna"/>
    <x v="4"/>
    <x v="15"/>
    <x v="6"/>
    <s v="1000"/>
    <s v="Silver"/>
    <x v="14"/>
    <n v="8.3410256410256416"/>
    <s v="Lalerio Vundini"/>
    <n v="0.05"/>
    <n v="3253"/>
    <n v="162.65"/>
    <n v="3415.65"/>
  </r>
  <r>
    <x v="2"/>
    <n v="3"/>
    <s v="TVG-2128"/>
    <s v="2128"/>
    <x v="15"/>
    <s v="Emilia Romagna"/>
    <x v="4"/>
    <x v="11"/>
    <x v="4"/>
    <s v="5000"/>
    <s v=""/>
    <x v="11"/>
    <n v="5.4142857142857146"/>
    <s v="Lalerio Vundini"/>
    <n v="0.05"/>
    <n v="758"/>
    <n v="37.9"/>
    <n v="795.9"/>
  </r>
  <r>
    <x v="2"/>
    <n v="3"/>
    <s v="TVG-2129"/>
    <s v="2129"/>
    <x v="15"/>
    <s v="Emilia Romagna"/>
    <x v="4"/>
    <x v="16"/>
    <x v="7"/>
    <s v="1000"/>
    <s v=""/>
    <x v="0"/>
    <n v="1.76"/>
    <s v="Lalerio Vundini"/>
    <n v="0.05"/>
    <n v="264"/>
    <n v="13.200000000000001"/>
    <n v="277.2"/>
  </r>
  <r>
    <x v="2"/>
    <n v="3"/>
    <s v="TVG-2130"/>
    <s v="2130"/>
    <x v="15"/>
    <s v="Emilia Romagna"/>
    <x v="4"/>
    <x v="12"/>
    <x v="5"/>
    <s v="3000"/>
    <s v="Medium"/>
    <x v="12"/>
    <n v="3.1749999999999998"/>
    <s v="Marco Rossi"/>
    <n v="7.4999999999999997E-2"/>
    <n v="381"/>
    <n v="28.574999999999999"/>
    <n v="409.57499999999999"/>
  </r>
  <r>
    <x v="2"/>
    <n v="3"/>
    <s v="TVG-2131"/>
    <s v="2131"/>
    <x v="15"/>
    <s v="Emilia Romagna"/>
    <x v="4"/>
    <x v="12"/>
    <x v="5"/>
    <s v="3000"/>
    <s v="Medium"/>
    <x v="12"/>
    <n v="1.1666666666666667"/>
    <s v="Lalerio Vundini"/>
    <n v="0.05"/>
    <n v="140"/>
    <n v="7"/>
    <n v="147"/>
  </r>
  <r>
    <x v="2"/>
    <n v="3"/>
    <s v="TVG-2132"/>
    <s v="2132"/>
    <x v="15"/>
    <s v="Emilia Romagna"/>
    <x v="4"/>
    <x v="13"/>
    <x v="5"/>
    <s v="3000"/>
    <s v="Plus"/>
    <x v="2"/>
    <n v="7.1923076923076925"/>
    <s v="Marco Rossi"/>
    <n v="7.4999999999999997E-2"/>
    <n v="935"/>
    <n v="70.125"/>
    <n v="1005.125"/>
  </r>
  <r>
    <x v="2"/>
    <n v="3"/>
    <s v="TVG-2133"/>
    <s v="2133"/>
    <x v="16"/>
    <s v="Emilia Romagna"/>
    <x v="2"/>
    <x v="14"/>
    <x v="6"/>
    <s v="2500"/>
    <s v="Gold"/>
    <x v="13"/>
    <n v="4.0000000000000001E-3"/>
    <s v="Olivia Gusso"/>
    <n v="0.05"/>
    <n v="2"/>
    <n v="0.1"/>
    <n v="2.1"/>
  </r>
  <r>
    <x v="2"/>
    <n v="3"/>
    <s v="TVG-2134"/>
    <s v="2134"/>
    <x v="16"/>
    <s v="Emilia Romagna"/>
    <x v="2"/>
    <x v="17"/>
    <x v="7"/>
    <s v="2000"/>
    <s v="Medium"/>
    <x v="15"/>
    <n v="0.19"/>
    <s v="Lalerio Vundini"/>
    <n v="0.05"/>
    <n v="38"/>
    <n v="1.9000000000000001"/>
    <n v="39.9"/>
  </r>
  <r>
    <x v="2"/>
    <n v="3"/>
    <s v="TVG-2135"/>
    <s v="2135"/>
    <x v="16"/>
    <s v="Emilia Romagna"/>
    <x v="2"/>
    <x v="3"/>
    <x v="0"/>
    <s v="3000"/>
    <s v="Plus"/>
    <x v="3"/>
    <n v="147.84137931034482"/>
    <s v="Lalerio Vundini"/>
    <n v="0.05"/>
    <n v="21437"/>
    <n v="1071.8500000000001"/>
    <n v="22508.85"/>
  </r>
  <r>
    <x v="2"/>
    <n v="3"/>
    <s v="TVG-2136"/>
    <s v="2136"/>
    <x v="16"/>
    <s v="Emilia Romagna"/>
    <x v="2"/>
    <x v="6"/>
    <x v="2"/>
    <s v="2500"/>
    <s v="Plus"/>
    <x v="6"/>
    <n v="2.2727272727272728E-2"/>
    <s v="Lalerio Vundini"/>
    <n v="0.05"/>
    <n v="5"/>
    <n v="0.25"/>
    <n v="5.25"/>
  </r>
  <r>
    <x v="2"/>
    <n v="3"/>
    <s v="TVG-2137"/>
    <s v="2137"/>
    <x v="16"/>
    <s v="Emilia Romagna"/>
    <x v="2"/>
    <x v="10"/>
    <x v="3"/>
    <s v="7500"/>
    <s v="Premium"/>
    <x v="10"/>
    <n v="0.05"/>
    <s v="Lalerio Vundini"/>
    <n v="0.05"/>
    <n v="9"/>
    <n v="0.45"/>
    <n v="9.4499999999999993"/>
  </r>
  <r>
    <x v="2"/>
    <n v="3"/>
    <s v="TVG-2138"/>
    <s v="2138"/>
    <x v="16"/>
    <s v="Emilia Romagna"/>
    <x v="2"/>
    <x v="11"/>
    <x v="4"/>
    <s v="5000"/>
    <s v=""/>
    <x v="11"/>
    <n v="3.9571428571428573"/>
    <s v="Lalerio Vundini"/>
    <n v="0.05"/>
    <n v="554"/>
    <n v="27.700000000000003"/>
    <n v="581.70000000000005"/>
  </r>
  <r>
    <x v="2"/>
    <n v="3"/>
    <s v="TVG-2139"/>
    <s v="2139"/>
    <x v="16"/>
    <s v="Emilia Romagna"/>
    <x v="2"/>
    <x v="12"/>
    <x v="5"/>
    <s v="3000"/>
    <s v="Medium"/>
    <x v="12"/>
    <n v="8.3333333333333332E-3"/>
    <s v="Lalerio Vundini"/>
    <n v="0.05"/>
    <n v="1"/>
    <n v="0.05"/>
    <n v="1.05"/>
  </r>
  <r>
    <x v="2"/>
    <n v="3"/>
    <s v="TVG-2140"/>
    <s v="2140"/>
    <x v="35"/>
    <s v="Piemonte"/>
    <x v="9"/>
    <x v="3"/>
    <x v="0"/>
    <s v="3000"/>
    <s v="Plus"/>
    <x v="3"/>
    <n v="1.2275862068965517"/>
    <s v="Lalerio Vundini"/>
    <n v="0.05"/>
    <n v="178"/>
    <n v="8.9"/>
    <n v="186.9"/>
  </r>
  <r>
    <x v="2"/>
    <n v="3"/>
    <s v="TVG-2141"/>
    <s v="2141"/>
    <x v="17"/>
    <s v="Veneto"/>
    <x v="7"/>
    <x v="18"/>
    <x v="7"/>
    <s v="3000"/>
    <s v="Medium"/>
    <x v="6"/>
    <n v="3.6363636363636362E-2"/>
    <s v="Giulio de Primis"/>
    <n v="3.6999999999999998E-2"/>
    <n v="8"/>
    <n v="0.29599999999999999"/>
    <n v="8.2959999999999994"/>
  </r>
  <r>
    <x v="2"/>
    <n v="3"/>
    <s v="TVG-2142"/>
    <s v="2142"/>
    <x v="17"/>
    <s v="Veneto"/>
    <x v="7"/>
    <x v="18"/>
    <x v="7"/>
    <s v="3000"/>
    <s v="Medium"/>
    <x v="6"/>
    <n v="45.395454545454548"/>
    <s v="Alfonso Falconeri"/>
    <n v="0.05"/>
    <n v="9987"/>
    <n v="499.35"/>
    <n v="10486.35"/>
  </r>
  <r>
    <x v="2"/>
    <n v="3"/>
    <s v="TVG-2143"/>
    <s v="2143"/>
    <x v="17"/>
    <s v="Veneto"/>
    <x v="7"/>
    <x v="18"/>
    <x v="7"/>
    <s v="3000"/>
    <s v="Medium"/>
    <x v="6"/>
    <n v="5.2136363636363638"/>
    <s v="Roberto Falcucci"/>
    <n v="0.08"/>
    <n v="1147"/>
    <n v="91.76"/>
    <n v="1238.76"/>
  </r>
  <r>
    <x v="2"/>
    <n v="3"/>
    <s v="TVG-2144"/>
    <s v="2144"/>
    <x v="17"/>
    <s v="Veneto"/>
    <x v="7"/>
    <x v="18"/>
    <x v="7"/>
    <s v="3000"/>
    <s v="Medium"/>
    <x v="6"/>
    <n v="0.82727272727272727"/>
    <s v="Daniela Ansani"/>
    <n v="0.05"/>
    <n v="182"/>
    <n v="9.1"/>
    <n v="191.1"/>
  </r>
  <r>
    <x v="2"/>
    <n v="3"/>
    <s v="TVG-2145"/>
    <s v="2145"/>
    <x v="17"/>
    <s v="Veneto"/>
    <x v="7"/>
    <x v="18"/>
    <x v="7"/>
    <s v="3000"/>
    <s v="Medium"/>
    <x v="6"/>
    <n v="10.268181818181818"/>
    <s v="Giuseppe Favari"/>
    <n v="0.03"/>
    <n v="2259"/>
    <n v="67.77"/>
    <n v="2326.77"/>
  </r>
  <r>
    <x v="2"/>
    <n v="3"/>
    <s v="TVG-2146"/>
    <s v="2146"/>
    <x v="17"/>
    <s v="Veneto"/>
    <x v="7"/>
    <x v="18"/>
    <x v="7"/>
    <s v="3000"/>
    <s v="Medium"/>
    <x v="6"/>
    <n v="155.2590909090909"/>
    <s v="Michele Scotto"/>
    <n v="0.05"/>
    <n v="34157"/>
    <n v="1707.8500000000001"/>
    <n v="35864.85"/>
  </r>
  <r>
    <x v="2"/>
    <n v="3"/>
    <s v="TVG-2147"/>
    <s v="2147"/>
    <x v="17"/>
    <s v="Veneto"/>
    <x v="7"/>
    <x v="18"/>
    <x v="7"/>
    <s v="3000"/>
    <s v="Medium"/>
    <x v="6"/>
    <n v="0.90454545454545454"/>
    <s v="Fabo Girgentini"/>
    <n v="0.03"/>
    <n v="199"/>
    <n v="5.97"/>
    <n v="204.97"/>
  </r>
  <r>
    <x v="2"/>
    <n v="3"/>
    <s v="TVG-2148"/>
    <s v="2148"/>
    <x v="17"/>
    <s v="Veneto"/>
    <x v="7"/>
    <x v="18"/>
    <x v="7"/>
    <s v="3000"/>
    <s v="Medium"/>
    <x v="6"/>
    <n v="0"/>
    <s v="Lalerio Vundini"/>
    <n v="0.05"/>
    <n v="0"/>
    <n v="0"/>
    <n v="0"/>
  </r>
  <r>
    <x v="2"/>
    <n v="3"/>
    <s v="TVG-2149"/>
    <s v="2149"/>
    <x v="17"/>
    <s v="Veneto"/>
    <x v="7"/>
    <x v="14"/>
    <x v="6"/>
    <s v="2500"/>
    <s v="Gold"/>
    <x v="13"/>
    <n v="3.6379999999999999"/>
    <s v="Giulio de Primis"/>
    <n v="3.6999999999999998E-2"/>
    <n v="1819"/>
    <n v="67.302999999999997"/>
    <n v="1886.3029999999999"/>
  </r>
  <r>
    <x v="2"/>
    <n v="3"/>
    <s v="TVG-2150"/>
    <s v="2150"/>
    <x v="17"/>
    <s v="Veneto"/>
    <x v="7"/>
    <x v="14"/>
    <x v="6"/>
    <s v="2500"/>
    <s v="Gold"/>
    <x v="13"/>
    <n v="37.624000000000002"/>
    <s v="Alfonso Falconeri"/>
    <n v="0.05"/>
    <n v="18812"/>
    <n v="940.6"/>
    <n v="19752.599999999999"/>
  </r>
  <r>
    <x v="2"/>
    <n v="3"/>
    <s v="TVG-2151"/>
    <s v="2151"/>
    <x v="17"/>
    <s v="Veneto"/>
    <x v="7"/>
    <x v="14"/>
    <x v="6"/>
    <s v="2500"/>
    <s v="Gold"/>
    <x v="13"/>
    <n v="0.52"/>
    <s v="Roberto Falcucci"/>
    <n v="0.08"/>
    <n v="260"/>
    <n v="20.8"/>
    <n v="280.8"/>
  </r>
  <r>
    <x v="2"/>
    <n v="3"/>
    <s v="TVG-2152"/>
    <s v="2152"/>
    <x v="17"/>
    <s v="Veneto"/>
    <x v="7"/>
    <x v="14"/>
    <x v="6"/>
    <s v="2500"/>
    <s v="Gold"/>
    <x v="13"/>
    <n v="11.593999999999999"/>
    <s v="Daniela Ansani"/>
    <n v="0.05"/>
    <n v="5797"/>
    <n v="289.85000000000002"/>
    <n v="6086.85"/>
  </r>
  <r>
    <x v="2"/>
    <n v="3"/>
    <s v="TVG-2153"/>
    <s v="2153"/>
    <x v="17"/>
    <s v="Veneto"/>
    <x v="7"/>
    <x v="14"/>
    <x v="6"/>
    <s v="2500"/>
    <s v="Gold"/>
    <x v="13"/>
    <n v="29.628"/>
    <s v="Giuseppe Favari"/>
    <n v="0.03"/>
    <n v="14814"/>
    <n v="444.41999999999996"/>
    <n v="15258.42"/>
  </r>
  <r>
    <x v="2"/>
    <n v="3"/>
    <s v="TVG-2154"/>
    <s v="2154"/>
    <x v="17"/>
    <s v="Veneto"/>
    <x v="7"/>
    <x v="14"/>
    <x v="6"/>
    <s v="2500"/>
    <s v="Gold"/>
    <x v="13"/>
    <n v="107.056"/>
    <s v="Michele Scotto"/>
    <n v="0.05"/>
    <n v="53528"/>
    <n v="2676.4"/>
    <n v="56204.4"/>
  </r>
  <r>
    <x v="2"/>
    <n v="3"/>
    <s v="TVG-2155"/>
    <s v="2155"/>
    <x v="17"/>
    <s v="Veneto"/>
    <x v="7"/>
    <x v="14"/>
    <x v="6"/>
    <s v="2500"/>
    <s v="Gold"/>
    <x v="13"/>
    <n v="2.472"/>
    <s v="Fabo Girgentini"/>
    <n v="0.03"/>
    <n v="1236"/>
    <n v="37.08"/>
    <n v="1273.08"/>
  </r>
  <r>
    <x v="2"/>
    <n v="3"/>
    <s v="TVG-2156"/>
    <s v="2156"/>
    <x v="17"/>
    <s v="Veneto"/>
    <x v="7"/>
    <x v="14"/>
    <x v="6"/>
    <s v="2500"/>
    <s v="Gold"/>
    <x v="13"/>
    <n v="2.1339999999999999"/>
    <s v="Marco Rossi"/>
    <n v="7.4999999999999997E-2"/>
    <n v="1067"/>
    <n v="80.024999999999991"/>
    <n v="1147.0250000000001"/>
  </r>
  <r>
    <x v="2"/>
    <n v="3"/>
    <s v="TVG-2157"/>
    <s v="2157"/>
    <x v="17"/>
    <s v="Veneto"/>
    <x v="7"/>
    <x v="14"/>
    <x v="6"/>
    <s v="2500"/>
    <s v="Gold"/>
    <x v="13"/>
    <n v="55.47"/>
    <s v="Lalerio Vundini"/>
    <n v="0.05"/>
    <n v="27735"/>
    <n v="1386.75"/>
    <n v="29121.75"/>
  </r>
  <r>
    <x v="2"/>
    <n v="3"/>
    <s v="TVG-2158"/>
    <s v="2158"/>
    <x v="17"/>
    <s v="Veneto"/>
    <x v="7"/>
    <x v="17"/>
    <x v="7"/>
    <s v="2000"/>
    <s v="Medium"/>
    <x v="15"/>
    <n v="6.7149999999999999"/>
    <s v="Lalerio Vundini"/>
    <n v="0.05"/>
    <n v="1343"/>
    <n v="67.150000000000006"/>
    <n v="1410.15"/>
  </r>
  <r>
    <x v="2"/>
    <n v="3"/>
    <s v="TVG-2159"/>
    <s v="2159"/>
    <x v="17"/>
    <s v="Veneto"/>
    <x v="7"/>
    <x v="0"/>
    <x v="0"/>
    <s v="5000"/>
    <s v="Medium"/>
    <x v="0"/>
    <n v="23.84"/>
    <s v="Giulio de Primis"/>
    <n v="3.6999999999999998E-2"/>
    <n v="3576"/>
    <n v="132.31199999999998"/>
    <n v="3708.3119999999999"/>
  </r>
  <r>
    <x v="2"/>
    <n v="3"/>
    <s v="TVG-2160"/>
    <s v="2160"/>
    <x v="17"/>
    <s v="Veneto"/>
    <x v="7"/>
    <x v="0"/>
    <x v="0"/>
    <s v="5000"/>
    <s v="Medium"/>
    <x v="0"/>
    <n v="394.12"/>
    <s v="Alfonso Falconeri"/>
    <n v="0.05"/>
    <n v="59118"/>
    <n v="2955.9"/>
    <n v="62073.9"/>
  </r>
  <r>
    <x v="2"/>
    <n v="3"/>
    <s v="TVG-2161"/>
    <s v="2161"/>
    <x v="17"/>
    <s v="Veneto"/>
    <x v="7"/>
    <x v="0"/>
    <x v="0"/>
    <s v="5000"/>
    <s v="Medium"/>
    <x v="0"/>
    <n v="24.646666666666668"/>
    <s v="Roberto Falcucci"/>
    <n v="0.08"/>
    <n v="3697"/>
    <n v="295.76"/>
    <n v="3992.76"/>
  </r>
  <r>
    <x v="2"/>
    <n v="3"/>
    <s v="TVG-2162"/>
    <s v="2162"/>
    <x v="17"/>
    <s v="Veneto"/>
    <x v="7"/>
    <x v="0"/>
    <x v="0"/>
    <s v="5000"/>
    <s v="Medium"/>
    <x v="0"/>
    <n v="60.54"/>
    <s v="Daniela Ansani"/>
    <n v="0.05"/>
    <n v="9081"/>
    <n v="454.05"/>
    <n v="9535.0499999999993"/>
  </r>
  <r>
    <x v="2"/>
    <n v="3"/>
    <s v="TVG-2163"/>
    <s v="2163"/>
    <x v="17"/>
    <s v="Veneto"/>
    <x v="7"/>
    <x v="0"/>
    <x v="0"/>
    <s v="5000"/>
    <s v="Medium"/>
    <x v="0"/>
    <n v="184.30666666666667"/>
    <s v="Giuseppe Favari"/>
    <n v="0.03"/>
    <n v="27646"/>
    <n v="829.38"/>
    <n v="28475.38"/>
  </r>
  <r>
    <x v="2"/>
    <n v="3"/>
    <s v="TVG-2164"/>
    <s v="2164"/>
    <x v="17"/>
    <s v="Veneto"/>
    <x v="7"/>
    <x v="0"/>
    <x v="0"/>
    <s v="5000"/>
    <s v="Medium"/>
    <x v="0"/>
    <n v="164.88666666666666"/>
    <s v="Matteo Landi"/>
    <n v="0.05"/>
    <n v="24733"/>
    <n v="1236.6500000000001"/>
    <n v="25969.65"/>
  </r>
  <r>
    <x v="2"/>
    <n v="3"/>
    <s v="TVG-2165"/>
    <s v="2165"/>
    <x v="17"/>
    <s v="Veneto"/>
    <x v="7"/>
    <x v="0"/>
    <x v="0"/>
    <s v="5000"/>
    <s v="Medium"/>
    <x v="0"/>
    <n v="343.49333333333334"/>
    <s v="Michele Scotto"/>
    <n v="0.05"/>
    <n v="51524"/>
    <n v="2576.2000000000003"/>
    <n v="54100.2"/>
  </r>
  <r>
    <x v="2"/>
    <n v="3"/>
    <s v="TVG-2166"/>
    <s v="2166"/>
    <x v="17"/>
    <s v="Veneto"/>
    <x v="7"/>
    <x v="0"/>
    <x v="0"/>
    <s v="5000"/>
    <s v="Medium"/>
    <x v="0"/>
    <n v="3.3"/>
    <s v="Fabo Girgentini"/>
    <n v="0.03"/>
    <n v="495"/>
    <n v="14.85"/>
    <n v="509.85"/>
  </r>
  <r>
    <x v="2"/>
    <n v="3"/>
    <s v="TVG-2167"/>
    <s v="2167"/>
    <x v="17"/>
    <s v="Veneto"/>
    <x v="7"/>
    <x v="0"/>
    <x v="0"/>
    <s v="5000"/>
    <s v="Medium"/>
    <x v="0"/>
    <n v="12.106666666666667"/>
    <s v="Marco Rossi"/>
    <n v="7.4999999999999997E-2"/>
    <n v="1816"/>
    <n v="136.19999999999999"/>
    <n v="1952.2"/>
  </r>
  <r>
    <x v="2"/>
    <n v="3"/>
    <s v="TVG-2168"/>
    <s v="2168"/>
    <x v="17"/>
    <s v="Veneto"/>
    <x v="7"/>
    <x v="0"/>
    <x v="0"/>
    <s v="5000"/>
    <s v="Medium"/>
    <x v="0"/>
    <n v="1716.1666666666667"/>
    <s v="Lalerio Vundini"/>
    <n v="0.05"/>
    <n v="257425"/>
    <n v="12871.25"/>
    <n v="270296.25"/>
  </r>
  <r>
    <x v="2"/>
    <n v="3"/>
    <s v="TVG-2169"/>
    <s v="2169"/>
    <x v="17"/>
    <s v="Veneto"/>
    <x v="7"/>
    <x v="19"/>
    <x v="7"/>
    <s v="4000"/>
    <s v="Plus"/>
    <x v="16"/>
    <n v="366.50833333333333"/>
    <s v="Alfonso Falconeri"/>
    <n v="0.05"/>
    <n v="87962"/>
    <n v="4398.1000000000004"/>
    <n v="92360.1"/>
  </r>
  <r>
    <x v="2"/>
    <n v="3"/>
    <s v="TVG-2170"/>
    <s v="2170"/>
    <x v="17"/>
    <s v="Veneto"/>
    <x v="7"/>
    <x v="19"/>
    <x v="7"/>
    <s v="4000"/>
    <s v="Plus"/>
    <x v="16"/>
    <n v="135.84583333333333"/>
    <s v="Michele Scotto"/>
    <n v="0.05"/>
    <n v="32603"/>
    <n v="1630.15"/>
    <n v="34233.15"/>
  </r>
  <r>
    <x v="2"/>
    <n v="3"/>
    <s v="TVG-2171"/>
    <s v="2171"/>
    <x v="17"/>
    <s v="Veneto"/>
    <x v="7"/>
    <x v="19"/>
    <x v="7"/>
    <s v="4000"/>
    <s v="Plus"/>
    <x v="16"/>
    <n v="123.99583333333334"/>
    <s v="Lalerio Vundini"/>
    <n v="0.05"/>
    <n v="29759"/>
    <n v="1487.95"/>
    <n v="31246.95"/>
  </r>
  <r>
    <x v="2"/>
    <n v="3"/>
    <s v="TVG-2172"/>
    <s v="2172"/>
    <x v="17"/>
    <s v="Veneto"/>
    <x v="7"/>
    <x v="1"/>
    <x v="0"/>
    <s v="5000"/>
    <s v="Plus"/>
    <x v="1"/>
    <n v="1.3314285714285714"/>
    <s v="Giulio de Primis"/>
    <n v="3.6999999999999998E-2"/>
    <n v="233"/>
    <n v="8.6210000000000004"/>
    <n v="241.62100000000001"/>
  </r>
  <r>
    <x v="2"/>
    <n v="3"/>
    <s v="TVG-2173"/>
    <s v="2173"/>
    <x v="17"/>
    <s v="Veneto"/>
    <x v="7"/>
    <x v="1"/>
    <x v="0"/>
    <s v="5000"/>
    <s v="Plus"/>
    <x v="1"/>
    <n v="20.588571428571427"/>
    <s v="Alfonso Falconeri"/>
    <n v="0.05"/>
    <n v="3603"/>
    <n v="180.15"/>
    <n v="3783.15"/>
  </r>
  <r>
    <x v="2"/>
    <n v="3"/>
    <s v="TVG-2174"/>
    <s v="2174"/>
    <x v="17"/>
    <s v="Veneto"/>
    <x v="7"/>
    <x v="1"/>
    <x v="0"/>
    <s v="5000"/>
    <s v="Plus"/>
    <x v="1"/>
    <n v="1.5885714285714285"/>
    <s v="Daniela Ansani"/>
    <n v="0.05"/>
    <n v="278"/>
    <n v="13.9"/>
    <n v="291.89999999999998"/>
  </r>
  <r>
    <x v="2"/>
    <n v="3"/>
    <s v="TVG-2175"/>
    <s v="2175"/>
    <x v="17"/>
    <s v="Veneto"/>
    <x v="7"/>
    <x v="1"/>
    <x v="0"/>
    <s v="5000"/>
    <s v="Plus"/>
    <x v="1"/>
    <n v="10.605714285714285"/>
    <s v="Giuseppe Favari"/>
    <n v="0.03"/>
    <n v="1856"/>
    <n v="55.68"/>
    <n v="1911.68"/>
  </r>
  <r>
    <x v="2"/>
    <n v="3"/>
    <s v="TVG-2176"/>
    <s v="2176"/>
    <x v="17"/>
    <s v="Veneto"/>
    <x v="7"/>
    <x v="1"/>
    <x v="0"/>
    <s v="5000"/>
    <s v="Plus"/>
    <x v="1"/>
    <n v="40.840000000000003"/>
    <s v="Michele Scotto"/>
    <n v="0.05"/>
    <n v="7147"/>
    <n v="357.35"/>
    <n v="7504.35"/>
  </r>
  <r>
    <x v="2"/>
    <n v="3"/>
    <s v="TVG-2177"/>
    <s v="2177"/>
    <x v="17"/>
    <s v="Veneto"/>
    <x v="7"/>
    <x v="1"/>
    <x v="0"/>
    <s v="5000"/>
    <s v="Plus"/>
    <x v="1"/>
    <n v="3.2857142857142856"/>
    <s v="Fabo Girgentini"/>
    <n v="0.03"/>
    <n v="575"/>
    <n v="17.25"/>
    <n v="592.25"/>
  </r>
  <r>
    <x v="2"/>
    <n v="3"/>
    <s v="TVG-2178"/>
    <s v="2178"/>
    <x v="17"/>
    <s v="Veneto"/>
    <x v="7"/>
    <x v="1"/>
    <x v="0"/>
    <s v="5000"/>
    <s v="Plus"/>
    <x v="1"/>
    <n v="6.5428571428571427"/>
    <s v="Lalerio Vundini"/>
    <n v="0.05"/>
    <n v="1145"/>
    <n v="57.25"/>
    <n v="1202.25"/>
  </r>
  <r>
    <x v="2"/>
    <n v="3"/>
    <s v="TVG-2179"/>
    <s v="2179"/>
    <x v="17"/>
    <s v="Veneto"/>
    <x v="7"/>
    <x v="3"/>
    <x v="0"/>
    <s v="3000"/>
    <s v="Plus"/>
    <x v="3"/>
    <n v="23.213793103448275"/>
    <s v="Giulio de Primis"/>
    <n v="3.6999999999999998E-2"/>
    <n v="3366"/>
    <n v="124.54199999999999"/>
    <n v="3490.5419999999999"/>
  </r>
  <r>
    <x v="2"/>
    <n v="3"/>
    <s v="TVG-2180"/>
    <s v="2180"/>
    <x v="17"/>
    <s v="Veneto"/>
    <x v="7"/>
    <x v="3"/>
    <x v="0"/>
    <s v="3000"/>
    <s v="Plus"/>
    <x v="3"/>
    <n v="102.10344827586206"/>
    <s v="Alfonso Falconeri"/>
    <n v="0.05"/>
    <n v="14805"/>
    <n v="740.25"/>
    <n v="15545.25"/>
  </r>
  <r>
    <x v="2"/>
    <n v="3"/>
    <s v="TVG-2181"/>
    <s v="2181"/>
    <x v="17"/>
    <s v="Veneto"/>
    <x v="7"/>
    <x v="3"/>
    <x v="0"/>
    <s v="3000"/>
    <s v="Plus"/>
    <x v="3"/>
    <n v="203.89655172413794"/>
    <s v="Roberto Falcucci"/>
    <n v="0.08"/>
    <n v="29565"/>
    <n v="2365.2000000000003"/>
    <n v="31930.2"/>
  </r>
  <r>
    <x v="2"/>
    <n v="3"/>
    <s v="TVG-2182"/>
    <s v="2182"/>
    <x v="17"/>
    <s v="Veneto"/>
    <x v="7"/>
    <x v="3"/>
    <x v="0"/>
    <s v="3000"/>
    <s v="Plus"/>
    <x v="3"/>
    <n v="150.77241379310345"/>
    <s v="Daniela Ansani"/>
    <n v="0.05"/>
    <n v="21862"/>
    <n v="1093.1000000000001"/>
    <n v="22955.1"/>
  </r>
  <r>
    <x v="2"/>
    <n v="3"/>
    <s v="TVG-2183"/>
    <s v="2183"/>
    <x v="17"/>
    <s v="Veneto"/>
    <x v="7"/>
    <x v="3"/>
    <x v="0"/>
    <s v="3000"/>
    <s v="Plus"/>
    <x v="3"/>
    <n v="2.4344827586206899"/>
    <s v="Giuseppe Favari"/>
    <n v="0.03"/>
    <n v="353"/>
    <n v="10.59"/>
    <n v="363.59"/>
  </r>
  <r>
    <x v="2"/>
    <n v="3"/>
    <s v="TVG-2184"/>
    <s v="2184"/>
    <x v="17"/>
    <s v="Veneto"/>
    <x v="7"/>
    <x v="3"/>
    <x v="0"/>
    <s v="3000"/>
    <s v="Plus"/>
    <x v="3"/>
    <n v="667.37241379310342"/>
    <s v="Michele Scotto"/>
    <n v="0.05"/>
    <n v="96769"/>
    <n v="4838.45"/>
    <n v="101607.45"/>
  </r>
  <r>
    <x v="2"/>
    <n v="3"/>
    <s v="TVG-2185"/>
    <s v="2185"/>
    <x v="17"/>
    <s v="Veneto"/>
    <x v="7"/>
    <x v="3"/>
    <x v="0"/>
    <s v="3000"/>
    <s v="Plus"/>
    <x v="3"/>
    <n v="172.4344827586207"/>
    <s v="Fabo Girgentini"/>
    <n v="0.03"/>
    <n v="25003"/>
    <n v="750.08999999999992"/>
    <n v="25753.09"/>
  </r>
  <r>
    <x v="2"/>
    <n v="3"/>
    <s v="TVG-2186"/>
    <s v="2186"/>
    <x v="17"/>
    <s v="Veneto"/>
    <x v="7"/>
    <x v="3"/>
    <x v="0"/>
    <s v="3000"/>
    <s v="Plus"/>
    <x v="3"/>
    <n v="65.296551724137927"/>
    <s v="Marco Rossi"/>
    <n v="7.4999999999999997E-2"/>
    <n v="9468"/>
    <n v="710.1"/>
    <n v="10178.1"/>
  </r>
  <r>
    <x v="2"/>
    <n v="3"/>
    <s v="TVG-2187"/>
    <s v="2187"/>
    <x v="17"/>
    <s v="Veneto"/>
    <x v="7"/>
    <x v="3"/>
    <x v="0"/>
    <s v="3000"/>
    <s v="Plus"/>
    <x v="3"/>
    <n v="5273.3586206896553"/>
    <s v="Lalerio Vundini"/>
    <n v="0.05"/>
    <n v="764637"/>
    <n v="38231.85"/>
    <n v="802868.85"/>
  </r>
  <r>
    <x v="2"/>
    <n v="3"/>
    <s v="TVG-2188"/>
    <s v="2188"/>
    <x v="17"/>
    <s v="Veneto"/>
    <x v="7"/>
    <x v="5"/>
    <x v="1"/>
    <s v="5000"/>
    <s v=""/>
    <x v="5"/>
    <n v="10.866666666666667"/>
    <s v="Lalerio Vundini"/>
    <n v="0.05"/>
    <n v="815"/>
    <n v="40.75"/>
    <n v="855.75"/>
  </r>
  <r>
    <x v="2"/>
    <n v="3"/>
    <s v="TVG-2189"/>
    <s v="2189"/>
    <x v="17"/>
    <s v="Veneto"/>
    <x v="7"/>
    <x v="6"/>
    <x v="2"/>
    <s v="2500"/>
    <s v="Plus"/>
    <x v="6"/>
    <n v="0.13181818181818181"/>
    <s v="Giulio de Primis"/>
    <n v="3.6999999999999998E-2"/>
    <n v="29"/>
    <n v="1.073"/>
    <n v="30.073"/>
  </r>
  <r>
    <x v="2"/>
    <n v="3"/>
    <s v="TVG-2190"/>
    <s v="2190"/>
    <x v="17"/>
    <s v="Veneto"/>
    <x v="7"/>
    <x v="6"/>
    <x v="2"/>
    <s v="2500"/>
    <s v="Plus"/>
    <x v="6"/>
    <n v="55.204545454545453"/>
    <s v="Alfonso Falconeri"/>
    <n v="0.05"/>
    <n v="12145"/>
    <n v="607.25"/>
    <n v="12752.25"/>
  </r>
  <r>
    <x v="2"/>
    <n v="3"/>
    <s v="TVG-2191"/>
    <s v="2191"/>
    <x v="17"/>
    <s v="Veneto"/>
    <x v="7"/>
    <x v="6"/>
    <x v="2"/>
    <s v="2500"/>
    <s v="Plus"/>
    <x v="6"/>
    <n v="0.15909090909090909"/>
    <s v="Roberto Falcucci"/>
    <n v="0.08"/>
    <n v="35"/>
    <n v="2.8000000000000003"/>
    <n v="37.799999999999997"/>
  </r>
  <r>
    <x v="2"/>
    <n v="3"/>
    <s v="TVG-2192"/>
    <s v="2192"/>
    <x v="17"/>
    <s v="Veneto"/>
    <x v="7"/>
    <x v="6"/>
    <x v="2"/>
    <s v="2500"/>
    <s v="Plus"/>
    <x v="6"/>
    <n v="17.990909090909092"/>
    <s v="Daniela Ansani"/>
    <n v="0.05"/>
    <n v="3958"/>
    <n v="197.9"/>
    <n v="4155.8999999999996"/>
  </r>
  <r>
    <x v="2"/>
    <n v="3"/>
    <s v="TVG-2193"/>
    <s v="2193"/>
    <x v="17"/>
    <s v="Veneto"/>
    <x v="7"/>
    <x v="6"/>
    <x v="2"/>
    <s v="2500"/>
    <s v="Plus"/>
    <x v="6"/>
    <n v="76.05"/>
    <s v="Giuseppe Favari"/>
    <n v="0.03"/>
    <n v="16731"/>
    <n v="501.93"/>
    <n v="17232.93"/>
  </r>
  <r>
    <x v="2"/>
    <n v="3"/>
    <s v="TVG-2194"/>
    <s v="2194"/>
    <x v="17"/>
    <s v="Veneto"/>
    <x v="7"/>
    <x v="6"/>
    <x v="2"/>
    <s v="2500"/>
    <s v="Plus"/>
    <x v="6"/>
    <n v="83.359090909090909"/>
    <s v="Michele Scotto"/>
    <n v="0.05"/>
    <n v="18339"/>
    <n v="916.95"/>
    <n v="19255.95"/>
  </r>
  <r>
    <x v="2"/>
    <n v="3"/>
    <s v="TVG-2195"/>
    <s v="2195"/>
    <x v="17"/>
    <s v="Veneto"/>
    <x v="7"/>
    <x v="6"/>
    <x v="2"/>
    <s v="2500"/>
    <s v="Plus"/>
    <x v="6"/>
    <n v="9.0909090909090912E-2"/>
    <s v="Fabo Girgentini"/>
    <n v="0.03"/>
    <n v="20"/>
    <n v="0.6"/>
    <n v="20.6"/>
  </r>
  <r>
    <x v="2"/>
    <n v="3"/>
    <s v="TVG-2196"/>
    <s v="2196"/>
    <x v="17"/>
    <s v="Veneto"/>
    <x v="7"/>
    <x v="6"/>
    <x v="2"/>
    <s v="2500"/>
    <s v="Plus"/>
    <x v="6"/>
    <n v="112.65454545454546"/>
    <s v="Lalerio Vundini"/>
    <n v="0.05"/>
    <n v="24784"/>
    <n v="1239.2"/>
    <n v="26023.200000000001"/>
  </r>
  <r>
    <x v="2"/>
    <n v="3"/>
    <s v="TVG-2197"/>
    <s v="2197"/>
    <x v="17"/>
    <s v="Veneto"/>
    <x v="7"/>
    <x v="22"/>
    <x v="7"/>
    <s v="7000"/>
    <s v="Premium"/>
    <x v="13"/>
    <n v="5.1219999999999999"/>
    <s v="Michele Scotto"/>
    <n v="0.05"/>
    <n v="2561"/>
    <n v="128.05000000000001"/>
    <n v="2689.05"/>
  </r>
  <r>
    <x v="2"/>
    <n v="3"/>
    <s v="TVG-2198"/>
    <s v="2198"/>
    <x v="17"/>
    <s v="Veneto"/>
    <x v="7"/>
    <x v="22"/>
    <x v="7"/>
    <s v="7000"/>
    <s v="Premium"/>
    <x v="13"/>
    <n v="25.762"/>
    <s v="Lalerio Vundini"/>
    <n v="0.05"/>
    <n v="12881"/>
    <n v="644.05000000000007"/>
    <n v="13525.05"/>
  </r>
  <r>
    <x v="2"/>
    <n v="3"/>
    <s v="TVG-2199"/>
    <s v="2199"/>
    <x v="17"/>
    <s v="Veneto"/>
    <x v="7"/>
    <x v="20"/>
    <x v="7"/>
    <s v="5000"/>
    <s v="Silver"/>
    <x v="17"/>
    <n v="0.93666666666666665"/>
    <s v="Lalerio Vundini"/>
    <n v="0.05"/>
    <n v="281"/>
    <n v="14.05"/>
    <n v="295.05"/>
  </r>
  <r>
    <x v="2"/>
    <n v="3"/>
    <s v="TVG-2200"/>
    <s v="2200"/>
    <x v="17"/>
    <s v="Veneto"/>
    <x v="7"/>
    <x v="8"/>
    <x v="2"/>
    <s v="5000"/>
    <s v=""/>
    <x v="8"/>
    <n v="0.78400000000000003"/>
    <s v="Giulio de Primis"/>
    <n v="3.6999999999999998E-2"/>
    <n v="196"/>
    <n v="7.2519999999999998"/>
    <n v="203.25200000000001"/>
  </r>
  <r>
    <x v="2"/>
    <n v="3"/>
    <s v="TVG-2201"/>
    <s v="2201"/>
    <x v="17"/>
    <s v="Veneto"/>
    <x v="7"/>
    <x v="8"/>
    <x v="2"/>
    <s v="5000"/>
    <s v=""/>
    <x v="8"/>
    <n v="0.16400000000000001"/>
    <s v="Alfonso Falconeri"/>
    <n v="0.05"/>
    <n v="41"/>
    <n v="2.0500000000000003"/>
    <n v="43.05"/>
  </r>
  <r>
    <x v="2"/>
    <n v="3"/>
    <s v="TVG-2202"/>
    <s v="2202"/>
    <x v="17"/>
    <s v="Veneto"/>
    <x v="7"/>
    <x v="8"/>
    <x v="2"/>
    <s v="5000"/>
    <s v=""/>
    <x v="8"/>
    <n v="1.8879999999999999"/>
    <s v="Giuseppe Favari"/>
    <n v="0.03"/>
    <n v="472"/>
    <n v="14.16"/>
    <n v="486.16"/>
  </r>
  <r>
    <x v="2"/>
    <n v="3"/>
    <s v="TVG-2203"/>
    <s v="2203"/>
    <x v="17"/>
    <s v="Veneto"/>
    <x v="7"/>
    <x v="9"/>
    <x v="2"/>
    <s v="1121"/>
    <s v="Gold"/>
    <x v="9"/>
    <n v="1.4391304347826086"/>
    <s v="Alfonso Falconeri"/>
    <n v="0.05"/>
    <n v="331"/>
    <n v="16.55"/>
    <n v="347.55"/>
  </r>
  <r>
    <x v="2"/>
    <n v="3"/>
    <s v="TVG-2204"/>
    <s v="2204"/>
    <x v="17"/>
    <s v="Veneto"/>
    <x v="7"/>
    <x v="9"/>
    <x v="2"/>
    <s v="1121"/>
    <s v="Gold"/>
    <x v="9"/>
    <n v="14.760869565217391"/>
    <s v="Lalerio Vundini"/>
    <n v="0.05"/>
    <n v="3395"/>
    <n v="169.75"/>
    <n v="3564.75"/>
  </r>
  <r>
    <x v="2"/>
    <n v="3"/>
    <s v="TVG-2205"/>
    <s v="2205"/>
    <x v="17"/>
    <s v="Veneto"/>
    <x v="7"/>
    <x v="23"/>
    <x v="7"/>
    <s v="8000"/>
    <s v="Premium"/>
    <x v="19"/>
    <n v="73.788059701492543"/>
    <s v="Alfonso Falconeri"/>
    <n v="0.05"/>
    <n v="49438"/>
    <n v="2471.9"/>
    <n v="51909.9"/>
  </r>
  <r>
    <x v="2"/>
    <n v="3"/>
    <s v="TVG-2206"/>
    <s v="2206"/>
    <x v="17"/>
    <s v="Veneto"/>
    <x v="7"/>
    <x v="23"/>
    <x v="7"/>
    <s v="8000"/>
    <s v="Premium"/>
    <x v="19"/>
    <n v="299.87164179104479"/>
    <s v="Lalerio Vundini"/>
    <n v="0.05"/>
    <n v="200914"/>
    <n v="10045.700000000001"/>
    <n v="210959.7"/>
  </r>
  <r>
    <x v="2"/>
    <n v="3"/>
    <s v="TVG-2207"/>
    <s v="2207"/>
    <x v="17"/>
    <s v="Veneto"/>
    <x v="7"/>
    <x v="10"/>
    <x v="3"/>
    <s v="7500"/>
    <s v="Premium"/>
    <x v="10"/>
    <n v="4.4444444444444446E-2"/>
    <s v="Giulio de Primis"/>
    <n v="3.6999999999999998E-2"/>
    <n v="8"/>
    <n v="0.29599999999999999"/>
    <n v="8.2959999999999994"/>
  </r>
  <r>
    <x v="2"/>
    <n v="3"/>
    <s v="TVG-2208"/>
    <s v="2208"/>
    <x v="17"/>
    <s v="Veneto"/>
    <x v="7"/>
    <x v="10"/>
    <x v="3"/>
    <s v="7500"/>
    <s v="Premium"/>
    <x v="10"/>
    <n v="5.4777777777777779"/>
    <s v="Michele Scotto"/>
    <n v="0.05"/>
    <n v="986"/>
    <n v="49.300000000000004"/>
    <n v="1035.3"/>
  </r>
  <r>
    <x v="2"/>
    <n v="3"/>
    <s v="TVG-2209"/>
    <s v="2209"/>
    <x v="17"/>
    <s v="Veneto"/>
    <x v="7"/>
    <x v="10"/>
    <x v="3"/>
    <s v="7500"/>
    <s v="Premium"/>
    <x v="10"/>
    <n v="6.1333333333333337"/>
    <s v="Lalerio Vundini"/>
    <n v="0.05"/>
    <n v="1104"/>
    <n v="55.2"/>
    <n v="1159.2"/>
  </r>
  <r>
    <x v="2"/>
    <n v="3"/>
    <s v="TVG-2210"/>
    <s v="2210"/>
    <x v="17"/>
    <s v="Veneto"/>
    <x v="7"/>
    <x v="15"/>
    <x v="6"/>
    <s v="1000"/>
    <s v="Silver"/>
    <x v="14"/>
    <n v="5.7076923076923078"/>
    <s v="Lalerio Vundini"/>
    <n v="0.05"/>
    <n v="2226"/>
    <n v="111.30000000000001"/>
    <n v="2337.3000000000002"/>
  </r>
  <r>
    <x v="2"/>
    <n v="3"/>
    <s v="TVG-2211"/>
    <s v="2211"/>
    <x v="17"/>
    <s v="Veneto"/>
    <x v="7"/>
    <x v="11"/>
    <x v="4"/>
    <s v="5000"/>
    <s v=""/>
    <x v="11"/>
    <n v="0.79285714285714282"/>
    <s v="Giulio de Primis"/>
    <n v="3.6999999999999998E-2"/>
    <n v="111"/>
    <n v="4.1070000000000002"/>
    <n v="115.107"/>
  </r>
  <r>
    <x v="2"/>
    <n v="3"/>
    <s v="TVG-2212"/>
    <s v="2212"/>
    <x v="17"/>
    <s v="Veneto"/>
    <x v="7"/>
    <x v="11"/>
    <x v="4"/>
    <s v="5000"/>
    <s v=""/>
    <x v="11"/>
    <n v="41.892857142857146"/>
    <s v="Alfonso Falconeri"/>
    <n v="0.05"/>
    <n v="5865"/>
    <n v="293.25"/>
    <n v="6158.25"/>
  </r>
  <r>
    <x v="2"/>
    <n v="3"/>
    <s v="TVG-2213"/>
    <s v="2213"/>
    <x v="17"/>
    <s v="Veneto"/>
    <x v="7"/>
    <x v="11"/>
    <x v="4"/>
    <s v="5000"/>
    <s v=""/>
    <x v="11"/>
    <n v="26.55"/>
    <s v="Daniela Ansani"/>
    <n v="0.05"/>
    <n v="3717"/>
    <n v="185.85000000000002"/>
    <n v="3902.85"/>
  </r>
  <r>
    <x v="2"/>
    <n v="3"/>
    <s v="TVG-2214"/>
    <s v="2214"/>
    <x v="17"/>
    <s v="Veneto"/>
    <x v="7"/>
    <x v="11"/>
    <x v="4"/>
    <s v="5000"/>
    <s v=""/>
    <x v="11"/>
    <n v="6.1142857142857139"/>
    <s v="Giuseppe Favari"/>
    <n v="0.03"/>
    <n v="856"/>
    <n v="25.68"/>
    <n v="881.68"/>
  </r>
  <r>
    <x v="2"/>
    <n v="3"/>
    <s v="TVG-2215"/>
    <s v="2215"/>
    <x v="17"/>
    <s v="Veneto"/>
    <x v="7"/>
    <x v="11"/>
    <x v="4"/>
    <s v="5000"/>
    <s v=""/>
    <x v="11"/>
    <n v="124.55714285714286"/>
    <s v="Michele Scotto"/>
    <n v="0.05"/>
    <n v="17438"/>
    <n v="871.90000000000009"/>
    <n v="18309.900000000001"/>
  </r>
  <r>
    <x v="2"/>
    <n v="3"/>
    <s v="TVG-2216"/>
    <s v="2216"/>
    <x v="17"/>
    <s v="Veneto"/>
    <x v="7"/>
    <x v="11"/>
    <x v="4"/>
    <s v="5000"/>
    <s v=""/>
    <x v="11"/>
    <n v="2.0714285714285716"/>
    <s v="Marco Rossi"/>
    <n v="7.4999999999999997E-2"/>
    <n v="290"/>
    <n v="21.75"/>
    <n v="311.75"/>
  </r>
  <r>
    <x v="2"/>
    <n v="3"/>
    <s v="TVG-2217"/>
    <s v="2217"/>
    <x v="17"/>
    <s v="Veneto"/>
    <x v="7"/>
    <x v="11"/>
    <x v="4"/>
    <s v="5000"/>
    <s v=""/>
    <x v="11"/>
    <n v="52.164285714285711"/>
    <s v="Lalerio Vundini"/>
    <n v="0.05"/>
    <n v="7303"/>
    <n v="365.15000000000003"/>
    <n v="7668.15"/>
  </r>
  <r>
    <x v="2"/>
    <n v="3"/>
    <s v="TVG-2218"/>
    <s v="2218"/>
    <x v="17"/>
    <s v="Veneto"/>
    <x v="7"/>
    <x v="16"/>
    <x v="7"/>
    <s v="1000"/>
    <s v=""/>
    <x v="0"/>
    <n v="15.573333333333334"/>
    <s v="Roberto Falcucci"/>
    <n v="0.08"/>
    <n v="2336"/>
    <n v="186.88"/>
    <n v="2522.88"/>
  </r>
  <r>
    <x v="2"/>
    <n v="3"/>
    <s v="TVG-2219"/>
    <s v="2219"/>
    <x v="17"/>
    <s v="Veneto"/>
    <x v="7"/>
    <x v="16"/>
    <x v="7"/>
    <s v="1000"/>
    <s v=""/>
    <x v="0"/>
    <n v="8.3066666666666666"/>
    <s v="Michele Scotto"/>
    <n v="0.05"/>
    <n v="1246"/>
    <n v="62.300000000000004"/>
    <n v="1308.3"/>
  </r>
  <r>
    <x v="2"/>
    <n v="3"/>
    <s v="TVG-2220"/>
    <s v="2220"/>
    <x v="17"/>
    <s v="Veneto"/>
    <x v="7"/>
    <x v="16"/>
    <x v="7"/>
    <s v="1000"/>
    <s v=""/>
    <x v="0"/>
    <n v="6.6666666666666666E-2"/>
    <s v="Fabo Girgentini"/>
    <n v="0.03"/>
    <n v="10"/>
    <n v="0.3"/>
    <n v="10.3"/>
  </r>
  <r>
    <x v="2"/>
    <n v="3"/>
    <s v="TVG-2221"/>
    <s v="2221"/>
    <x v="17"/>
    <s v="Veneto"/>
    <x v="7"/>
    <x v="16"/>
    <x v="7"/>
    <s v="1000"/>
    <s v=""/>
    <x v="0"/>
    <n v="50.24"/>
    <s v="Lalerio Vundini"/>
    <n v="0.05"/>
    <n v="7536"/>
    <n v="376.8"/>
    <n v="7912.8"/>
  </r>
  <r>
    <x v="2"/>
    <n v="3"/>
    <s v="TVG-2222"/>
    <s v="2222"/>
    <x v="17"/>
    <s v="Veneto"/>
    <x v="7"/>
    <x v="12"/>
    <x v="5"/>
    <s v="3000"/>
    <s v="Medium"/>
    <x v="12"/>
    <n v="0.25"/>
    <s v="Giulio de Primis"/>
    <n v="3.6999999999999998E-2"/>
    <n v="30"/>
    <n v="1.1099999999999999"/>
    <n v="31.11"/>
  </r>
  <r>
    <x v="2"/>
    <n v="3"/>
    <s v="TVG-2223"/>
    <s v="2223"/>
    <x v="17"/>
    <s v="Veneto"/>
    <x v="7"/>
    <x v="12"/>
    <x v="5"/>
    <s v="3000"/>
    <s v="Medium"/>
    <x v="12"/>
    <n v="25.85"/>
    <s v="Alfonso Falconeri"/>
    <n v="0.05"/>
    <n v="3102"/>
    <n v="155.10000000000002"/>
    <n v="3257.1"/>
  </r>
  <r>
    <x v="2"/>
    <n v="3"/>
    <s v="TVG-2224"/>
    <s v="2224"/>
    <x v="17"/>
    <s v="Veneto"/>
    <x v="7"/>
    <x v="12"/>
    <x v="5"/>
    <s v="3000"/>
    <s v="Medium"/>
    <x v="12"/>
    <n v="1.6416666666666666"/>
    <s v="Roberto Falcucci"/>
    <n v="0.08"/>
    <n v="197"/>
    <n v="15.76"/>
    <n v="212.76"/>
  </r>
  <r>
    <x v="2"/>
    <n v="3"/>
    <s v="TVG-2225"/>
    <s v="2225"/>
    <x v="17"/>
    <s v="Veneto"/>
    <x v="7"/>
    <x v="12"/>
    <x v="5"/>
    <s v="3000"/>
    <s v="Medium"/>
    <x v="12"/>
    <n v="0.71666666666666667"/>
    <s v="Daniela Ansani"/>
    <n v="0.05"/>
    <n v="86"/>
    <n v="4.3"/>
    <n v="90.3"/>
  </r>
  <r>
    <x v="2"/>
    <n v="3"/>
    <s v="TVG-2226"/>
    <s v="2226"/>
    <x v="17"/>
    <s v="Veneto"/>
    <x v="7"/>
    <x v="12"/>
    <x v="5"/>
    <s v="3000"/>
    <s v="Medium"/>
    <x v="12"/>
    <n v="14.383333333333333"/>
    <s v="Giuseppe Favari"/>
    <n v="0.03"/>
    <n v="1726"/>
    <n v="51.78"/>
    <n v="1777.78"/>
  </r>
  <r>
    <x v="2"/>
    <n v="3"/>
    <s v="TVG-2227"/>
    <s v="2227"/>
    <x v="17"/>
    <s v="Veneto"/>
    <x v="7"/>
    <x v="12"/>
    <x v="5"/>
    <s v="3000"/>
    <s v="Medium"/>
    <x v="12"/>
    <n v="8.0833333333333339"/>
    <s v="Michele Scotto"/>
    <n v="0.05"/>
    <n v="970"/>
    <n v="48.5"/>
    <n v="1018.5"/>
  </r>
  <r>
    <x v="2"/>
    <n v="3"/>
    <s v="TVG-2228"/>
    <s v="2228"/>
    <x v="17"/>
    <s v="Veneto"/>
    <x v="7"/>
    <x v="12"/>
    <x v="5"/>
    <s v="3000"/>
    <s v="Medium"/>
    <x v="12"/>
    <n v="1.0083333333333333"/>
    <s v="Fabo Girgentini"/>
    <n v="0.03"/>
    <n v="121"/>
    <n v="3.63"/>
    <n v="124.63"/>
  </r>
  <r>
    <x v="2"/>
    <n v="3"/>
    <s v="TVG-2229"/>
    <s v="2229"/>
    <x v="17"/>
    <s v="Veneto"/>
    <x v="7"/>
    <x v="12"/>
    <x v="5"/>
    <s v="3000"/>
    <s v="Medium"/>
    <x v="12"/>
    <n v="21.774999999999999"/>
    <s v="Marco Rossi"/>
    <n v="7.4999999999999997E-2"/>
    <n v="2613"/>
    <n v="195.97499999999999"/>
    <n v="2808.9749999999999"/>
  </r>
  <r>
    <x v="2"/>
    <n v="3"/>
    <s v="TVG-2230"/>
    <s v="2230"/>
    <x v="17"/>
    <s v="Veneto"/>
    <x v="7"/>
    <x v="12"/>
    <x v="5"/>
    <s v="3000"/>
    <s v="Medium"/>
    <x v="12"/>
    <n v="152.85"/>
    <s v="Lalerio Vundini"/>
    <n v="0.05"/>
    <n v="18342"/>
    <n v="917.1"/>
    <n v="19259.099999999999"/>
  </r>
  <r>
    <x v="2"/>
    <n v="3"/>
    <s v="TVG-2231"/>
    <s v="2231"/>
    <x v="17"/>
    <s v="Veneto"/>
    <x v="7"/>
    <x v="13"/>
    <x v="5"/>
    <s v="3000"/>
    <s v="Plus"/>
    <x v="2"/>
    <n v="1.7461538461538462"/>
    <s v="Alfonso Falconeri"/>
    <n v="0.05"/>
    <n v="227"/>
    <n v="11.350000000000001"/>
    <n v="238.35"/>
  </r>
  <r>
    <x v="2"/>
    <n v="3"/>
    <s v="TVG-2232"/>
    <s v="2232"/>
    <x v="17"/>
    <s v="Veneto"/>
    <x v="7"/>
    <x v="13"/>
    <x v="5"/>
    <s v="3000"/>
    <s v="Plus"/>
    <x v="2"/>
    <n v="0.64615384615384619"/>
    <s v="Giuseppe Favari"/>
    <n v="0.03"/>
    <n v="84"/>
    <n v="2.52"/>
    <n v="86.52"/>
  </r>
  <r>
    <x v="2"/>
    <n v="3"/>
    <s v="TVG-2233"/>
    <s v="2233"/>
    <x v="17"/>
    <s v="Veneto"/>
    <x v="7"/>
    <x v="13"/>
    <x v="5"/>
    <s v="3000"/>
    <s v="Plus"/>
    <x v="2"/>
    <n v="6.9230769230769235E-2"/>
    <s v="Fabo Girgentini"/>
    <n v="0.03"/>
    <n v="9"/>
    <n v="0.27"/>
    <n v="9.27"/>
  </r>
  <r>
    <x v="2"/>
    <n v="3"/>
    <s v="TVG-2234"/>
    <s v="2234"/>
    <x v="18"/>
    <s v="NYC"/>
    <x v="6"/>
    <x v="14"/>
    <x v="6"/>
    <s v="2500"/>
    <s v="Gold"/>
    <x v="13"/>
    <n v="26.484000000000002"/>
    <s v="Marco Rossi"/>
    <n v="7.4999999999999997E-2"/>
    <n v="13242"/>
    <n v="993.15"/>
    <n v="14235.15"/>
  </r>
  <r>
    <x v="2"/>
    <n v="3"/>
    <s v="TVG-2235"/>
    <s v="2235"/>
    <x v="18"/>
    <s v="NYC"/>
    <x v="6"/>
    <x v="14"/>
    <x v="6"/>
    <s v="2500"/>
    <s v="Gold"/>
    <x v="13"/>
    <n v="4.266"/>
    <s v="Lalerio Vundini"/>
    <n v="0.05"/>
    <n v="2133"/>
    <n v="106.65"/>
    <n v="2239.65"/>
  </r>
  <r>
    <x v="2"/>
    <n v="3"/>
    <s v="TVG-2236"/>
    <s v="2236"/>
    <x v="18"/>
    <s v="NYC"/>
    <x v="6"/>
    <x v="0"/>
    <x v="0"/>
    <s v="5000"/>
    <s v="Medium"/>
    <x v="0"/>
    <n v="16.633333333333333"/>
    <s v="Marco Rossi"/>
    <n v="7.4999999999999997E-2"/>
    <n v="2495"/>
    <n v="187.125"/>
    <n v="2682.125"/>
  </r>
  <r>
    <x v="2"/>
    <n v="3"/>
    <s v="TVG-2237"/>
    <s v="2237"/>
    <x v="18"/>
    <s v="NYC"/>
    <x v="6"/>
    <x v="0"/>
    <x v="0"/>
    <s v="5000"/>
    <s v="Medium"/>
    <x v="0"/>
    <n v="30.126666666666665"/>
    <s v="Lalerio Vundini"/>
    <n v="0.05"/>
    <n v="4519"/>
    <n v="225.95000000000002"/>
    <n v="4744.95"/>
  </r>
  <r>
    <x v="2"/>
    <n v="3"/>
    <s v="TVG-2238"/>
    <s v="2238"/>
    <x v="18"/>
    <s v="NYC"/>
    <x v="6"/>
    <x v="3"/>
    <x v="0"/>
    <s v="3000"/>
    <s v="Plus"/>
    <x v="3"/>
    <n v="60.006896551724139"/>
    <s v="Marco Rossi"/>
    <n v="7.4999999999999997E-2"/>
    <n v="8701"/>
    <n v="652.57499999999993"/>
    <n v="9353.5750000000007"/>
  </r>
  <r>
    <x v="2"/>
    <n v="3"/>
    <s v="TVG-2239"/>
    <s v="2239"/>
    <x v="18"/>
    <s v="NYC"/>
    <x v="6"/>
    <x v="3"/>
    <x v="0"/>
    <s v="3000"/>
    <s v="Plus"/>
    <x v="3"/>
    <n v="2.8275862068965516"/>
    <s v="Lalerio Vundini"/>
    <n v="0.05"/>
    <n v="410"/>
    <n v="20.5"/>
    <n v="430.5"/>
  </r>
  <r>
    <x v="2"/>
    <n v="3"/>
    <s v="TVG-2240"/>
    <s v="2240"/>
    <x v="18"/>
    <s v="NYC"/>
    <x v="6"/>
    <x v="6"/>
    <x v="2"/>
    <s v="2500"/>
    <s v="Plus"/>
    <x v="6"/>
    <n v="59.477272727272727"/>
    <s v="Marco Rossi"/>
    <n v="7.4999999999999997E-2"/>
    <n v="13085"/>
    <n v="981.375"/>
    <n v="14066.375"/>
  </r>
  <r>
    <x v="2"/>
    <n v="3"/>
    <s v="TVG-2241"/>
    <s v="2241"/>
    <x v="18"/>
    <s v="NYC"/>
    <x v="6"/>
    <x v="7"/>
    <x v="2"/>
    <s v="2500"/>
    <s v="Medium"/>
    <x v="7"/>
    <n v="6.8285714285714283"/>
    <s v="Marco Rossi"/>
    <n v="7.4999999999999997E-2"/>
    <n v="1434"/>
    <n v="107.55"/>
    <n v="1541.55"/>
  </r>
  <r>
    <x v="2"/>
    <n v="3"/>
    <s v="TVG-2242"/>
    <s v="2242"/>
    <x v="18"/>
    <s v="NYC"/>
    <x v="6"/>
    <x v="9"/>
    <x v="2"/>
    <s v="1121"/>
    <s v="Gold"/>
    <x v="9"/>
    <n v="12.221739130434782"/>
    <s v="Lalerio Vundini"/>
    <n v="0.05"/>
    <n v="2811"/>
    <n v="140.55000000000001"/>
    <n v="2951.55"/>
  </r>
  <r>
    <x v="2"/>
    <n v="3"/>
    <s v="TVG-2243"/>
    <s v="2243"/>
    <x v="18"/>
    <s v="NYC"/>
    <x v="6"/>
    <x v="23"/>
    <x v="7"/>
    <s v="8000"/>
    <s v="Premium"/>
    <x v="19"/>
    <n v="31.341791044776119"/>
    <s v="Lalerio Vundini"/>
    <n v="0.05"/>
    <n v="20999"/>
    <n v="1049.95"/>
    <n v="22048.95"/>
  </r>
  <r>
    <x v="2"/>
    <n v="3"/>
    <s v="TVG-2244"/>
    <s v="2244"/>
    <x v="18"/>
    <s v="NYC"/>
    <x v="6"/>
    <x v="15"/>
    <x v="6"/>
    <s v="1000"/>
    <s v="Silver"/>
    <x v="14"/>
    <n v="2.1538461538461537"/>
    <s v="Lalerio Vundini"/>
    <n v="0.05"/>
    <n v="840"/>
    <n v="42"/>
    <n v="882"/>
  </r>
  <r>
    <x v="2"/>
    <n v="3"/>
    <s v="TVG-2245"/>
    <s v="2245"/>
    <x v="18"/>
    <s v="NYC"/>
    <x v="6"/>
    <x v="11"/>
    <x v="4"/>
    <s v="5000"/>
    <s v=""/>
    <x v="11"/>
    <n v="2.7428571428571429"/>
    <s v="Marco Rossi"/>
    <n v="7.4999999999999997E-2"/>
    <n v="384"/>
    <n v="28.799999999999997"/>
    <n v="412.8"/>
  </r>
  <r>
    <x v="2"/>
    <n v="3"/>
    <s v="TVG-2246"/>
    <s v="2246"/>
    <x v="18"/>
    <s v="NYC"/>
    <x v="6"/>
    <x v="11"/>
    <x v="4"/>
    <s v="5000"/>
    <s v=""/>
    <x v="11"/>
    <n v="0.65"/>
    <s v="Lalerio Vundini"/>
    <n v="0.05"/>
    <n v="91"/>
    <n v="4.55"/>
    <n v="95.55"/>
  </r>
  <r>
    <x v="2"/>
    <n v="3"/>
    <s v="TVG-2247"/>
    <s v="2247"/>
    <x v="18"/>
    <s v="NYC"/>
    <x v="6"/>
    <x v="12"/>
    <x v="5"/>
    <s v="3000"/>
    <s v="Medium"/>
    <x v="12"/>
    <n v="16.850000000000001"/>
    <s v="Marco Rossi"/>
    <n v="7.4999999999999997E-2"/>
    <n v="2022"/>
    <n v="151.65"/>
    <n v="2173.65"/>
  </r>
  <r>
    <x v="2"/>
    <n v="3"/>
    <s v="TVG-2248"/>
    <s v="2248"/>
    <x v="18"/>
    <s v="NYC"/>
    <x v="6"/>
    <x v="13"/>
    <x v="5"/>
    <s v="3000"/>
    <s v="Plus"/>
    <x v="2"/>
    <n v="0.9"/>
    <s v="Marco Rossi"/>
    <n v="7.4999999999999997E-2"/>
    <n v="117"/>
    <n v="8.7750000000000004"/>
    <n v="125.77500000000001"/>
  </r>
  <r>
    <x v="2"/>
    <n v="3"/>
    <s v="TVG-2249"/>
    <s v="2249"/>
    <x v="19"/>
    <s v="Lazio"/>
    <x v="4"/>
    <x v="14"/>
    <x v="6"/>
    <s v="2500"/>
    <s v="Gold"/>
    <x v="13"/>
    <n v="0.66200000000000003"/>
    <s v="Federica Meni"/>
    <n v="0.04"/>
    <n v="331"/>
    <n v="13.24"/>
    <n v="344.24"/>
  </r>
  <r>
    <x v="2"/>
    <n v="3"/>
    <s v="TVG-2250"/>
    <s v="2250"/>
    <x v="19"/>
    <s v="Lazio"/>
    <x v="4"/>
    <x v="14"/>
    <x v="6"/>
    <s v="2500"/>
    <s v="Gold"/>
    <x v="13"/>
    <n v="0.01"/>
    <s v="Matteo Landi"/>
    <n v="0.05"/>
    <n v="5"/>
    <n v="0.25"/>
    <n v="5.25"/>
  </r>
  <r>
    <x v="2"/>
    <n v="3"/>
    <s v="TVG-2251"/>
    <s v="2251"/>
    <x v="19"/>
    <s v="Lazio"/>
    <x v="4"/>
    <x v="14"/>
    <x v="6"/>
    <s v="2500"/>
    <s v="Gold"/>
    <x v="13"/>
    <n v="1.1120000000000001"/>
    <s v="Costanza Bigatti"/>
    <n v="0.1"/>
    <n v="556"/>
    <n v="55.6"/>
    <n v="611.6"/>
  </r>
  <r>
    <x v="2"/>
    <n v="3"/>
    <s v="TVG-2252"/>
    <s v="2252"/>
    <x v="19"/>
    <s v="Lazio"/>
    <x v="4"/>
    <x v="14"/>
    <x v="6"/>
    <s v="2500"/>
    <s v="Gold"/>
    <x v="13"/>
    <n v="9.5939999999999994"/>
    <s v="Marco Rossi"/>
    <n v="7.4999999999999997E-2"/>
    <n v="4797"/>
    <n v="359.77499999999998"/>
    <n v="5156.7749999999996"/>
  </r>
  <r>
    <x v="2"/>
    <n v="3"/>
    <s v="TVG-2253"/>
    <s v="2253"/>
    <x v="19"/>
    <s v="Lazio"/>
    <x v="4"/>
    <x v="14"/>
    <x v="6"/>
    <s v="2500"/>
    <s v="Gold"/>
    <x v="13"/>
    <n v="77.165999999999997"/>
    <s v="Lalerio Vundini"/>
    <n v="0.05"/>
    <n v="38583"/>
    <n v="1929.15"/>
    <n v="40512.15"/>
  </r>
  <r>
    <x v="2"/>
    <n v="3"/>
    <s v="TVG-2254"/>
    <s v="2254"/>
    <x v="19"/>
    <s v="Lazio"/>
    <x v="4"/>
    <x v="0"/>
    <x v="0"/>
    <s v="5000"/>
    <s v="Medium"/>
    <x v="0"/>
    <n v="339.04"/>
    <s v="Daniela Ansani"/>
    <n v="0.05"/>
    <n v="50856"/>
    <n v="2542.8000000000002"/>
    <n v="53398.8"/>
  </r>
  <r>
    <x v="2"/>
    <n v="3"/>
    <s v="TVG-2255"/>
    <s v="2255"/>
    <x v="19"/>
    <s v="Lazio"/>
    <x v="4"/>
    <x v="0"/>
    <x v="0"/>
    <s v="5000"/>
    <s v="Medium"/>
    <x v="0"/>
    <n v="24.44"/>
    <s v="Matteo Landi"/>
    <n v="0.05"/>
    <n v="3666"/>
    <n v="183.3"/>
    <n v="3849.3"/>
  </r>
  <r>
    <x v="2"/>
    <n v="3"/>
    <s v="TVG-2256"/>
    <s v="2256"/>
    <x v="19"/>
    <s v="Lazio"/>
    <x v="4"/>
    <x v="0"/>
    <x v="0"/>
    <s v="5000"/>
    <s v="Medium"/>
    <x v="0"/>
    <n v="6.02"/>
    <s v="Marco Rossi"/>
    <n v="7.4999999999999997E-2"/>
    <n v="903"/>
    <n v="67.724999999999994"/>
    <n v="970.72500000000002"/>
  </r>
  <r>
    <x v="2"/>
    <n v="3"/>
    <s v="TVG-2257"/>
    <s v="2257"/>
    <x v="19"/>
    <s v="Lazio"/>
    <x v="4"/>
    <x v="0"/>
    <x v="0"/>
    <s v="5000"/>
    <s v="Medium"/>
    <x v="0"/>
    <n v="369.29333333333335"/>
    <s v="Lalerio Vundini"/>
    <n v="0.05"/>
    <n v="55394"/>
    <n v="2769.7000000000003"/>
    <n v="58163.7"/>
  </r>
  <r>
    <x v="2"/>
    <n v="3"/>
    <s v="TVG-2258"/>
    <s v="2258"/>
    <x v="19"/>
    <s v="Lazio"/>
    <x v="4"/>
    <x v="19"/>
    <x v="7"/>
    <s v="4000"/>
    <s v="Plus"/>
    <x v="16"/>
    <n v="8.3874999999999993"/>
    <s v="Costanza Bigatti"/>
    <n v="0.1"/>
    <n v="2013"/>
    <n v="201.3"/>
    <n v="2214.3000000000002"/>
  </r>
  <r>
    <x v="2"/>
    <n v="3"/>
    <s v="TVG-2259"/>
    <s v="2259"/>
    <x v="19"/>
    <s v="Lazio"/>
    <x v="4"/>
    <x v="19"/>
    <x v="7"/>
    <s v="4000"/>
    <s v="Plus"/>
    <x v="16"/>
    <n v="1275.7249999999999"/>
    <s v="Marco Rossi"/>
    <n v="7.4999999999999997E-2"/>
    <n v="306174"/>
    <n v="22963.05"/>
    <n v="329137.05"/>
  </r>
  <r>
    <x v="2"/>
    <n v="3"/>
    <s v="TVG-2260"/>
    <s v="2260"/>
    <x v="19"/>
    <s v="Lazio"/>
    <x v="4"/>
    <x v="19"/>
    <x v="7"/>
    <s v="4000"/>
    <s v="Plus"/>
    <x v="16"/>
    <n v="882.05833333333328"/>
    <s v="Lalerio Vundini"/>
    <n v="0.05"/>
    <n v="211694"/>
    <n v="10584.7"/>
    <n v="222278.7"/>
  </r>
  <r>
    <x v="2"/>
    <n v="3"/>
    <s v="TVG-2261"/>
    <s v="2261"/>
    <x v="19"/>
    <s v="Lazio"/>
    <x v="4"/>
    <x v="1"/>
    <x v="0"/>
    <s v="5000"/>
    <s v="Plus"/>
    <x v="1"/>
    <n v="11.674285714285714"/>
    <s v="Matteo Landi"/>
    <n v="0.05"/>
    <n v="2043"/>
    <n v="102.15"/>
    <n v="2145.15"/>
  </r>
  <r>
    <x v="2"/>
    <n v="3"/>
    <s v="TVG-2262"/>
    <s v="2262"/>
    <x v="19"/>
    <s v="Lazio"/>
    <x v="4"/>
    <x v="1"/>
    <x v="0"/>
    <s v="5000"/>
    <s v="Plus"/>
    <x v="1"/>
    <n v="8.5028571428571436"/>
    <s v="Marco Rossi"/>
    <n v="7.4999999999999997E-2"/>
    <n v="1488"/>
    <n v="111.6"/>
    <n v="1599.6"/>
  </r>
  <r>
    <x v="2"/>
    <n v="3"/>
    <s v="TVG-2263"/>
    <s v="2263"/>
    <x v="19"/>
    <s v="Lazio"/>
    <x v="4"/>
    <x v="1"/>
    <x v="0"/>
    <s v="5000"/>
    <s v="Plus"/>
    <x v="1"/>
    <n v="39.674285714285716"/>
    <s v="Lalerio Vundini"/>
    <n v="0.05"/>
    <n v="6943"/>
    <n v="347.15000000000003"/>
    <n v="7290.15"/>
  </r>
  <r>
    <x v="2"/>
    <n v="3"/>
    <s v="TVG-2264"/>
    <s v="2264"/>
    <x v="19"/>
    <s v="Lazio"/>
    <x v="4"/>
    <x v="3"/>
    <x v="0"/>
    <s v="3000"/>
    <s v="Plus"/>
    <x v="3"/>
    <n v="116.69655172413793"/>
    <s v="Roberto Falcucci"/>
    <n v="0.08"/>
    <n v="16921"/>
    <n v="1353.68"/>
    <n v="18274.68"/>
  </r>
  <r>
    <x v="2"/>
    <n v="3"/>
    <s v="TVG-2265"/>
    <s v="2265"/>
    <x v="19"/>
    <s v="Lazio"/>
    <x v="4"/>
    <x v="3"/>
    <x v="0"/>
    <s v="3000"/>
    <s v="Plus"/>
    <x v="3"/>
    <n v="47.144827586206894"/>
    <s v="Costanza Bigatti"/>
    <n v="0.1"/>
    <n v="6836"/>
    <n v="683.6"/>
    <n v="7519.6"/>
  </r>
  <r>
    <x v="2"/>
    <n v="3"/>
    <s v="TVG-2266"/>
    <s v="2266"/>
    <x v="19"/>
    <s v="Lazio"/>
    <x v="4"/>
    <x v="3"/>
    <x v="0"/>
    <s v="3000"/>
    <s v="Plus"/>
    <x v="3"/>
    <n v="85.50344827586207"/>
    <s v="Marco Rossi"/>
    <n v="7.4999999999999997E-2"/>
    <n v="12398"/>
    <n v="929.84999999999991"/>
    <n v="13327.85"/>
  </r>
  <r>
    <x v="2"/>
    <n v="3"/>
    <s v="TVG-2267"/>
    <s v="2267"/>
    <x v="19"/>
    <s v="Lazio"/>
    <x v="4"/>
    <x v="3"/>
    <x v="0"/>
    <s v="3000"/>
    <s v="Plus"/>
    <x v="3"/>
    <n v="362.28275862068966"/>
    <s v="Lalerio Vundini"/>
    <n v="0.05"/>
    <n v="52531"/>
    <n v="2626.55"/>
    <n v="55157.55"/>
  </r>
  <r>
    <x v="2"/>
    <n v="3"/>
    <s v="TVG-2268"/>
    <s v="2268"/>
    <x v="19"/>
    <s v="Lazio"/>
    <x v="4"/>
    <x v="6"/>
    <x v="2"/>
    <s v="2500"/>
    <s v="Plus"/>
    <x v="6"/>
    <n v="0.24090909090909091"/>
    <s v="Daniela Ansani"/>
    <n v="0.05"/>
    <n v="53"/>
    <n v="2.6500000000000004"/>
    <n v="55.65"/>
  </r>
  <r>
    <x v="2"/>
    <n v="3"/>
    <s v="TVG-2269"/>
    <s v="2269"/>
    <x v="19"/>
    <s v="Lazio"/>
    <x v="4"/>
    <x v="6"/>
    <x v="2"/>
    <s v="2500"/>
    <s v="Plus"/>
    <x v="6"/>
    <n v="0.69545454545454544"/>
    <s v="Matteo Landi"/>
    <n v="0.05"/>
    <n v="153"/>
    <n v="7.65"/>
    <n v="160.65"/>
  </r>
  <r>
    <x v="2"/>
    <n v="3"/>
    <s v="TVG-2270"/>
    <s v="2270"/>
    <x v="19"/>
    <s v="Lazio"/>
    <x v="4"/>
    <x v="6"/>
    <x v="2"/>
    <s v="2500"/>
    <s v="Plus"/>
    <x v="6"/>
    <n v="26.240909090909092"/>
    <s v="Costanza Bigatti"/>
    <n v="0.1"/>
    <n v="5773"/>
    <n v="577.30000000000007"/>
    <n v="6350.3"/>
  </r>
  <r>
    <x v="2"/>
    <n v="3"/>
    <s v="TVG-2271"/>
    <s v="2271"/>
    <x v="19"/>
    <s v="Lazio"/>
    <x v="4"/>
    <x v="6"/>
    <x v="2"/>
    <s v="2500"/>
    <s v="Plus"/>
    <x v="6"/>
    <n v="2.95"/>
    <s v="Marco Rossi"/>
    <n v="7.4999999999999997E-2"/>
    <n v="649"/>
    <n v="48.674999999999997"/>
    <n v="697.67499999999995"/>
  </r>
  <r>
    <x v="2"/>
    <n v="3"/>
    <s v="TVG-2272"/>
    <s v="2272"/>
    <x v="19"/>
    <s v="Lazio"/>
    <x v="4"/>
    <x v="6"/>
    <x v="2"/>
    <s v="2500"/>
    <s v="Plus"/>
    <x v="6"/>
    <n v="147.92272727272729"/>
    <s v="Lalerio Vundini"/>
    <n v="0.05"/>
    <n v="32543"/>
    <n v="1627.15"/>
    <n v="34170.15"/>
  </r>
  <r>
    <x v="2"/>
    <n v="3"/>
    <s v="TVG-2273"/>
    <s v="2273"/>
    <x v="19"/>
    <s v="Lazio"/>
    <x v="4"/>
    <x v="22"/>
    <x v="7"/>
    <s v="7000"/>
    <s v="Premium"/>
    <x v="13"/>
    <n v="17.821999999999999"/>
    <s v="Marco Rossi"/>
    <n v="7.4999999999999997E-2"/>
    <n v="8911"/>
    <n v="668.32499999999993"/>
    <n v="9579.3250000000007"/>
  </r>
  <r>
    <x v="2"/>
    <n v="3"/>
    <s v="TVG-2274"/>
    <s v="2274"/>
    <x v="19"/>
    <s v="Lazio"/>
    <x v="4"/>
    <x v="22"/>
    <x v="7"/>
    <s v="7000"/>
    <s v="Premium"/>
    <x v="13"/>
    <n v="63.066000000000003"/>
    <s v="Lalerio Vundini"/>
    <n v="0.05"/>
    <n v="31533"/>
    <n v="1576.65"/>
    <n v="33109.65"/>
  </r>
  <r>
    <x v="2"/>
    <n v="3"/>
    <s v="TVG-2275"/>
    <s v="2275"/>
    <x v="19"/>
    <s v="Lazio"/>
    <x v="4"/>
    <x v="9"/>
    <x v="2"/>
    <s v="1121"/>
    <s v="Gold"/>
    <x v="9"/>
    <n v="171.81304347826088"/>
    <s v="Lalerio Vundini"/>
    <n v="0.05"/>
    <n v="39517"/>
    <n v="1975.8500000000001"/>
    <n v="41492.85"/>
  </r>
  <r>
    <x v="2"/>
    <n v="3"/>
    <s v="TVG-2276"/>
    <s v="2276"/>
    <x v="19"/>
    <s v="Lazio"/>
    <x v="4"/>
    <x v="23"/>
    <x v="7"/>
    <s v="8000"/>
    <s v="Premium"/>
    <x v="19"/>
    <n v="156.68358208955223"/>
    <s v="Lalerio Vundini"/>
    <n v="0.05"/>
    <n v="104978"/>
    <n v="5248.9000000000005"/>
    <n v="110226.9"/>
  </r>
  <r>
    <x v="2"/>
    <n v="3"/>
    <s v="TVG-2277"/>
    <s v="2277"/>
    <x v="19"/>
    <s v="Lazio"/>
    <x v="4"/>
    <x v="10"/>
    <x v="3"/>
    <s v="7500"/>
    <s v="Premium"/>
    <x v="10"/>
    <n v="0.25555555555555554"/>
    <s v="Costanza Bigatti"/>
    <n v="0.1"/>
    <n v="46"/>
    <n v="4.6000000000000005"/>
    <n v="50.6"/>
  </r>
  <r>
    <x v="2"/>
    <n v="3"/>
    <s v="TVG-2278"/>
    <s v="2278"/>
    <x v="19"/>
    <s v="Lazio"/>
    <x v="4"/>
    <x v="10"/>
    <x v="3"/>
    <s v="7500"/>
    <s v="Premium"/>
    <x v="10"/>
    <n v="0.68888888888888888"/>
    <s v="Lalerio Vundini"/>
    <n v="0.05"/>
    <n v="124"/>
    <n v="6.2"/>
    <n v="130.19999999999999"/>
  </r>
  <r>
    <x v="2"/>
    <n v="3"/>
    <s v="TVG-2279"/>
    <s v="2279"/>
    <x v="19"/>
    <s v="Lazio"/>
    <x v="4"/>
    <x v="15"/>
    <x v="6"/>
    <s v="1000"/>
    <s v="Silver"/>
    <x v="14"/>
    <n v="22.887179487179488"/>
    <s v="Lalerio Vundini"/>
    <n v="0.05"/>
    <n v="8926"/>
    <n v="446.3"/>
    <n v="9372.2999999999993"/>
  </r>
  <r>
    <x v="2"/>
    <n v="3"/>
    <s v="TVG-2280"/>
    <s v="2280"/>
    <x v="19"/>
    <s v="Lazio"/>
    <x v="4"/>
    <x v="11"/>
    <x v="4"/>
    <s v="5000"/>
    <s v=""/>
    <x v="11"/>
    <n v="28.37142857142857"/>
    <s v="Federica Meni"/>
    <n v="0.04"/>
    <n v="3972"/>
    <n v="158.88"/>
    <n v="4130.88"/>
  </r>
  <r>
    <x v="2"/>
    <n v="3"/>
    <s v="TVG-2281"/>
    <s v="2281"/>
    <x v="19"/>
    <s v="Lazio"/>
    <x v="4"/>
    <x v="11"/>
    <x v="4"/>
    <s v="5000"/>
    <s v=""/>
    <x v="11"/>
    <n v="1.4285714285714285E-2"/>
    <s v="Roberto Falcucci"/>
    <n v="0.08"/>
    <n v="2"/>
    <n v="0.16"/>
    <n v="2.16"/>
  </r>
  <r>
    <x v="2"/>
    <n v="3"/>
    <s v="TVG-2282"/>
    <s v="2282"/>
    <x v="19"/>
    <s v="Lazio"/>
    <x v="4"/>
    <x v="11"/>
    <x v="4"/>
    <s v="5000"/>
    <s v=""/>
    <x v="11"/>
    <n v="52.55"/>
    <s v="Matteo Landi"/>
    <n v="0.05"/>
    <n v="7357"/>
    <n v="367.85"/>
    <n v="7724.85"/>
  </r>
  <r>
    <x v="2"/>
    <n v="3"/>
    <s v="TVG-2283"/>
    <s v="2283"/>
    <x v="19"/>
    <s v="Lazio"/>
    <x v="4"/>
    <x v="11"/>
    <x v="4"/>
    <s v="5000"/>
    <s v=""/>
    <x v="11"/>
    <n v="13.778571428571428"/>
    <s v="Costanza Bigatti"/>
    <n v="0.1"/>
    <n v="1929"/>
    <n v="192.9"/>
    <n v="2121.9"/>
  </r>
  <r>
    <x v="2"/>
    <n v="3"/>
    <s v="TVG-2284"/>
    <s v="2284"/>
    <x v="19"/>
    <s v="Lazio"/>
    <x v="4"/>
    <x v="11"/>
    <x v="4"/>
    <s v="5000"/>
    <s v=""/>
    <x v="11"/>
    <n v="184.32142857142858"/>
    <s v="Marco Rossi"/>
    <n v="7.4999999999999997E-2"/>
    <n v="25805"/>
    <n v="1935.375"/>
    <n v="27740.375"/>
  </r>
  <r>
    <x v="2"/>
    <n v="3"/>
    <s v="TVG-2285"/>
    <s v="2285"/>
    <x v="19"/>
    <s v="Lazio"/>
    <x v="4"/>
    <x v="11"/>
    <x v="4"/>
    <s v="5000"/>
    <s v=""/>
    <x v="11"/>
    <n v="2733.05"/>
    <s v="Lalerio Vundini"/>
    <n v="0.05"/>
    <n v="382627"/>
    <n v="19131.350000000002"/>
    <n v="401758.35"/>
  </r>
  <r>
    <x v="2"/>
    <n v="3"/>
    <s v="TVG-2286"/>
    <s v="2286"/>
    <x v="19"/>
    <s v="Lazio"/>
    <x v="4"/>
    <x v="16"/>
    <x v="7"/>
    <s v="1000"/>
    <s v=""/>
    <x v="0"/>
    <n v="1.7533333333333334"/>
    <s v="Costanza Bigatti"/>
    <n v="0.1"/>
    <n v="263"/>
    <n v="26.3"/>
    <n v="289.3"/>
  </r>
  <r>
    <x v="2"/>
    <n v="3"/>
    <s v="TVG-2287"/>
    <s v="2287"/>
    <x v="19"/>
    <s v="Lazio"/>
    <x v="4"/>
    <x v="16"/>
    <x v="7"/>
    <s v="1000"/>
    <s v=""/>
    <x v="0"/>
    <n v="1.76"/>
    <s v="Lalerio Vundini"/>
    <n v="0.05"/>
    <n v="264"/>
    <n v="13.200000000000001"/>
    <n v="277.2"/>
  </r>
  <r>
    <x v="2"/>
    <n v="3"/>
    <s v="TVG-2288"/>
    <s v="2288"/>
    <x v="19"/>
    <s v="Lazio"/>
    <x v="4"/>
    <x v="12"/>
    <x v="5"/>
    <s v="3000"/>
    <s v="Medium"/>
    <x v="12"/>
    <n v="3.65"/>
    <s v="Roberto Falcucci"/>
    <n v="0.08"/>
    <n v="438"/>
    <n v="35.04"/>
    <n v="473.04"/>
  </r>
  <r>
    <x v="2"/>
    <n v="3"/>
    <s v="TVG-2289"/>
    <s v="2289"/>
    <x v="19"/>
    <s v="Lazio"/>
    <x v="4"/>
    <x v="12"/>
    <x v="5"/>
    <s v="3000"/>
    <s v="Medium"/>
    <x v="12"/>
    <n v="0.44166666666666665"/>
    <s v="Daniela Ansani"/>
    <n v="0.05"/>
    <n v="53"/>
    <n v="2.6500000000000004"/>
    <n v="55.65"/>
  </r>
  <r>
    <x v="2"/>
    <n v="3"/>
    <s v="TVG-2290"/>
    <s v="2290"/>
    <x v="19"/>
    <s v="Lazio"/>
    <x v="4"/>
    <x v="12"/>
    <x v="5"/>
    <s v="3000"/>
    <s v="Medium"/>
    <x v="12"/>
    <n v="53.225000000000001"/>
    <s v="Costanza Bigatti"/>
    <n v="0.1"/>
    <n v="6387"/>
    <n v="638.70000000000005"/>
    <n v="7025.7"/>
  </r>
  <r>
    <x v="2"/>
    <n v="3"/>
    <s v="TVG-2291"/>
    <s v="2291"/>
    <x v="19"/>
    <s v="Lazio"/>
    <x v="4"/>
    <x v="12"/>
    <x v="5"/>
    <s v="3000"/>
    <s v="Medium"/>
    <x v="12"/>
    <n v="12.741666666666667"/>
    <s v="Marco Rossi"/>
    <n v="7.4999999999999997E-2"/>
    <n v="1529"/>
    <n v="114.675"/>
    <n v="1643.675"/>
  </r>
  <r>
    <x v="2"/>
    <n v="3"/>
    <s v="TVG-2292"/>
    <s v="2292"/>
    <x v="19"/>
    <s v="Lazio"/>
    <x v="4"/>
    <x v="12"/>
    <x v="5"/>
    <s v="3000"/>
    <s v="Medium"/>
    <x v="12"/>
    <n v="1.0333333333333334"/>
    <s v="Lalerio Vundini"/>
    <n v="0.05"/>
    <n v="124"/>
    <n v="6.2"/>
    <n v="130.19999999999999"/>
  </r>
  <r>
    <x v="2"/>
    <n v="3"/>
    <s v="TVG-2293"/>
    <s v="2293"/>
    <x v="19"/>
    <s v="Lazio"/>
    <x v="4"/>
    <x v="13"/>
    <x v="5"/>
    <s v="3000"/>
    <s v="Plus"/>
    <x v="2"/>
    <n v="3.5923076923076924"/>
    <s v="Costanza Bigatti"/>
    <n v="0.1"/>
    <n v="467"/>
    <n v="46.7"/>
    <n v="513.70000000000005"/>
  </r>
  <r>
    <x v="2"/>
    <n v="3"/>
    <s v="TVG-2294"/>
    <s v="2294"/>
    <x v="19"/>
    <s v="Lazio"/>
    <x v="4"/>
    <x v="13"/>
    <x v="5"/>
    <s v="3000"/>
    <s v="Plus"/>
    <x v="2"/>
    <n v="2.4076923076923076"/>
    <s v="Marco Rossi"/>
    <n v="7.4999999999999997E-2"/>
    <n v="313"/>
    <n v="23.474999999999998"/>
    <n v="336.47500000000002"/>
  </r>
  <r>
    <x v="2"/>
    <n v="3"/>
    <s v="TVG-2295"/>
    <s v="2295"/>
    <x v="20"/>
    <s v="Lazio"/>
    <x v="4"/>
    <x v="18"/>
    <x v="7"/>
    <s v="3000"/>
    <s v="Medium"/>
    <x v="6"/>
    <n v="1258.9318181818182"/>
    <s v="Lalerio Vundini"/>
    <n v="0.05"/>
    <n v="276965"/>
    <n v="13848.25"/>
    <n v="290813.25"/>
  </r>
  <r>
    <x v="2"/>
    <n v="3"/>
    <s v="TVG-2296"/>
    <s v="2296"/>
    <x v="20"/>
    <s v="Lazio"/>
    <x v="4"/>
    <x v="21"/>
    <x v="7"/>
    <s v="6000"/>
    <s v="Gold"/>
    <x v="18"/>
    <n v="8.8888888888888889E-3"/>
    <s v="Marco Rossi"/>
    <n v="7.4999999999999997E-2"/>
    <n v="4"/>
    <n v="0.3"/>
    <n v="4.3"/>
  </r>
  <r>
    <x v="2"/>
    <n v="3"/>
    <s v="TVG-2297"/>
    <s v="2297"/>
    <x v="20"/>
    <s v="Lazio"/>
    <x v="4"/>
    <x v="21"/>
    <x v="7"/>
    <s v="6000"/>
    <s v="Gold"/>
    <x v="18"/>
    <n v="9.3333333333333338E-2"/>
    <s v="Lalerio Vundini"/>
    <n v="0.05"/>
    <n v="42"/>
    <n v="2.1"/>
    <n v="44.1"/>
  </r>
  <r>
    <x v="2"/>
    <n v="3"/>
    <s v="TVG-2298"/>
    <s v="2298"/>
    <x v="20"/>
    <s v="Lazio"/>
    <x v="4"/>
    <x v="14"/>
    <x v="6"/>
    <s v="2500"/>
    <s v="Gold"/>
    <x v="13"/>
    <n v="8.0000000000000002E-3"/>
    <s v="Giulio de Primis"/>
    <n v="3.6999999999999998E-2"/>
    <n v="4"/>
    <n v="0.14799999999999999"/>
    <n v="4.1479999999999997"/>
  </r>
  <r>
    <x v="2"/>
    <n v="3"/>
    <s v="TVG-2299"/>
    <s v="2299"/>
    <x v="20"/>
    <s v="Lazio"/>
    <x v="4"/>
    <x v="14"/>
    <x v="6"/>
    <s v="2500"/>
    <s v="Gold"/>
    <x v="13"/>
    <n v="132.816"/>
    <s v="Lalerio Vundini"/>
    <n v="0.05"/>
    <n v="66408"/>
    <n v="3320.4"/>
    <n v="69728.399999999994"/>
  </r>
  <r>
    <x v="2"/>
    <n v="3"/>
    <s v="TVG-2300"/>
    <s v="2300"/>
    <x v="20"/>
    <s v="Lazio"/>
    <x v="4"/>
    <x v="17"/>
    <x v="7"/>
    <s v="2000"/>
    <s v="Medium"/>
    <x v="15"/>
    <n v="0.73"/>
    <s v="Lalerio Vundini"/>
    <n v="0.05"/>
    <n v="146"/>
    <n v="7.3000000000000007"/>
    <n v="153.30000000000001"/>
  </r>
  <r>
    <x v="2"/>
    <n v="3"/>
    <s v="TVG-2301"/>
    <s v="2301"/>
    <x v="20"/>
    <s v="Lazio"/>
    <x v="4"/>
    <x v="0"/>
    <x v="0"/>
    <s v="5000"/>
    <s v="Medium"/>
    <x v="0"/>
    <n v="0.13333333333333333"/>
    <s v="Giuseppe Favari"/>
    <n v="0.03"/>
    <n v="20"/>
    <n v="0.6"/>
    <n v="20.6"/>
  </r>
  <r>
    <x v="2"/>
    <n v="3"/>
    <s v="TVG-2302"/>
    <s v="2302"/>
    <x v="20"/>
    <s v="Lazio"/>
    <x v="4"/>
    <x v="0"/>
    <x v="0"/>
    <s v="5000"/>
    <s v="Medium"/>
    <x v="0"/>
    <n v="15.646666666666667"/>
    <s v="Marco Rossi"/>
    <n v="7.4999999999999997E-2"/>
    <n v="2347"/>
    <n v="176.02500000000001"/>
    <n v="2523.0250000000001"/>
  </r>
  <r>
    <x v="2"/>
    <n v="3"/>
    <s v="TVG-2303"/>
    <s v="2303"/>
    <x v="20"/>
    <s v="Lazio"/>
    <x v="4"/>
    <x v="0"/>
    <x v="0"/>
    <s v="5000"/>
    <s v="Medium"/>
    <x v="0"/>
    <n v="3592.58"/>
    <s v="Lalerio Vundini"/>
    <n v="0.05"/>
    <n v="538887"/>
    <n v="26944.350000000002"/>
    <n v="565831.35"/>
  </r>
  <r>
    <x v="2"/>
    <n v="3"/>
    <s v="TVG-2304"/>
    <s v="2304"/>
    <x v="20"/>
    <s v="Lazio"/>
    <x v="4"/>
    <x v="19"/>
    <x v="7"/>
    <s v="4000"/>
    <s v="Plus"/>
    <x v="16"/>
    <n v="1.6666666666666666E-2"/>
    <s v="Marco Rossi"/>
    <n v="7.4999999999999997E-2"/>
    <n v="4"/>
    <n v="0.3"/>
    <n v="4.3"/>
  </r>
  <r>
    <x v="2"/>
    <n v="3"/>
    <s v="TVG-2305"/>
    <s v="2305"/>
    <x v="20"/>
    <s v="Lazio"/>
    <x v="4"/>
    <x v="19"/>
    <x v="7"/>
    <s v="4000"/>
    <s v="Plus"/>
    <x v="16"/>
    <n v="28.591666666666665"/>
    <s v="Lalerio Vundini"/>
    <n v="0.05"/>
    <n v="6862"/>
    <n v="343.1"/>
    <n v="7205.1"/>
  </r>
  <r>
    <x v="2"/>
    <n v="3"/>
    <s v="TVG-2306"/>
    <s v="2306"/>
    <x v="20"/>
    <s v="Lazio"/>
    <x v="4"/>
    <x v="1"/>
    <x v="0"/>
    <s v="5000"/>
    <s v="Plus"/>
    <x v="1"/>
    <n v="35.491428571428571"/>
    <s v="Giuseppe Favari"/>
    <n v="0.03"/>
    <n v="6211"/>
    <n v="186.32999999999998"/>
    <n v="6397.33"/>
  </r>
  <r>
    <x v="2"/>
    <n v="3"/>
    <s v="TVG-2307"/>
    <s v="2307"/>
    <x v="20"/>
    <s v="Lazio"/>
    <x v="4"/>
    <x v="2"/>
    <x v="0"/>
    <s v="2500"/>
    <s v="Plus"/>
    <x v="2"/>
    <n v="1.6615384615384616"/>
    <s v="Marco Rossi"/>
    <n v="7.4999999999999997E-2"/>
    <n v="216"/>
    <n v="16.2"/>
    <n v="232.2"/>
  </r>
  <r>
    <x v="2"/>
    <n v="3"/>
    <s v="TVG-2308"/>
    <s v="2308"/>
    <x v="20"/>
    <s v="Lazio"/>
    <x v="4"/>
    <x v="3"/>
    <x v="0"/>
    <s v="3000"/>
    <s v="Plus"/>
    <x v="3"/>
    <n v="65.34482758620689"/>
    <s v="Alfonso Falconeri"/>
    <n v="0.05"/>
    <n v="9475"/>
    <n v="473.75"/>
    <n v="9948.75"/>
  </r>
  <r>
    <x v="2"/>
    <n v="3"/>
    <s v="TVG-2309"/>
    <s v="2309"/>
    <x v="20"/>
    <s v="Lazio"/>
    <x v="4"/>
    <x v="3"/>
    <x v="0"/>
    <s v="3000"/>
    <s v="Plus"/>
    <x v="3"/>
    <n v="364.07586206896553"/>
    <s v="Marco Rossi"/>
    <n v="7.4999999999999997E-2"/>
    <n v="52791"/>
    <n v="3959.3249999999998"/>
    <n v="56750.324999999997"/>
  </r>
  <r>
    <x v="2"/>
    <n v="3"/>
    <s v="TVG-2310"/>
    <s v="2310"/>
    <x v="20"/>
    <s v="Lazio"/>
    <x v="4"/>
    <x v="3"/>
    <x v="0"/>
    <s v="3000"/>
    <s v="Plus"/>
    <x v="3"/>
    <n v="2984.2896551724139"/>
    <s v="Lalerio Vundini"/>
    <n v="0.05"/>
    <n v="432722"/>
    <n v="21636.100000000002"/>
    <n v="454358.1"/>
  </r>
  <r>
    <x v="2"/>
    <n v="3"/>
    <s v="TVG-2311"/>
    <s v="2311"/>
    <x v="20"/>
    <s v="Lazio"/>
    <x v="4"/>
    <x v="6"/>
    <x v="2"/>
    <s v="2500"/>
    <s v="Plus"/>
    <x v="6"/>
    <n v="23.059090909090909"/>
    <s v="Giuseppe Favari"/>
    <n v="0.03"/>
    <n v="5073"/>
    <n v="152.19"/>
    <n v="5225.1899999999996"/>
  </r>
  <r>
    <x v="2"/>
    <n v="3"/>
    <s v="TVG-2312"/>
    <s v="2312"/>
    <x v="20"/>
    <s v="Lazio"/>
    <x v="4"/>
    <x v="6"/>
    <x v="2"/>
    <s v="2500"/>
    <s v="Plus"/>
    <x v="6"/>
    <n v="0.6454545454545455"/>
    <s v="Marco Rossi"/>
    <n v="7.4999999999999997E-2"/>
    <n v="142"/>
    <n v="10.65"/>
    <n v="152.65"/>
  </r>
  <r>
    <x v="2"/>
    <n v="3"/>
    <s v="TVG-2313"/>
    <s v="2313"/>
    <x v="20"/>
    <s v="Lazio"/>
    <x v="4"/>
    <x v="6"/>
    <x v="2"/>
    <s v="2500"/>
    <s v="Plus"/>
    <x v="6"/>
    <n v="3.8727272727272726"/>
    <s v="Lalerio Vundini"/>
    <n v="0.05"/>
    <n v="852"/>
    <n v="42.6"/>
    <n v="894.6"/>
  </r>
  <r>
    <x v="2"/>
    <n v="3"/>
    <s v="TVG-2314"/>
    <s v="2314"/>
    <x v="20"/>
    <s v="Lazio"/>
    <x v="4"/>
    <x v="7"/>
    <x v="2"/>
    <s v="2500"/>
    <s v="Medium"/>
    <x v="7"/>
    <n v="46.74285714285714"/>
    <s v="Marco Rossi"/>
    <n v="7.4999999999999997E-2"/>
    <n v="9816"/>
    <n v="736.19999999999993"/>
    <n v="10552.2"/>
  </r>
  <r>
    <x v="2"/>
    <n v="3"/>
    <s v="TVG-2315"/>
    <s v="2315"/>
    <x v="20"/>
    <s v="Lazio"/>
    <x v="4"/>
    <x v="7"/>
    <x v="2"/>
    <s v="2500"/>
    <s v="Medium"/>
    <x v="7"/>
    <n v="187.01904761904763"/>
    <s v="Lalerio Vundini"/>
    <n v="0.05"/>
    <n v="39274"/>
    <n v="1963.7"/>
    <n v="41237.699999999997"/>
  </r>
  <r>
    <x v="2"/>
    <n v="3"/>
    <s v="TVG-2316"/>
    <s v="2316"/>
    <x v="20"/>
    <s v="Lazio"/>
    <x v="4"/>
    <x v="9"/>
    <x v="2"/>
    <s v="1121"/>
    <s v="Gold"/>
    <x v="9"/>
    <n v="363.09565217391304"/>
    <s v="Lalerio Vundini"/>
    <n v="0.05"/>
    <n v="83512"/>
    <n v="4175.6000000000004"/>
    <n v="87687.6"/>
  </r>
  <r>
    <x v="2"/>
    <n v="3"/>
    <s v="TVG-2317"/>
    <s v="2317"/>
    <x v="20"/>
    <s v="Lazio"/>
    <x v="4"/>
    <x v="23"/>
    <x v="7"/>
    <s v="8000"/>
    <s v="Premium"/>
    <x v="19"/>
    <n v="1073.4805970149255"/>
    <s v="Lalerio Vundini"/>
    <n v="0.05"/>
    <n v="719232"/>
    <n v="35961.599999999999"/>
    <n v="755193.6"/>
  </r>
  <r>
    <x v="2"/>
    <n v="3"/>
    <s v="TVG-2318"/>
    <s v="2318"/>
    <x v="20"/>
    <s v="Lazio"/>
    <x v="4"/>
    <x v="10"/>
    <x v="3"/>
    <s v="7500"/>
    <s v="Premium"/>
    <x v="10"/>
    <n v="3.8"/>
    <s v="Lalerio Vundini"/>
    <n v="0.05"/>
    <n v="684"/>
    <n v="34.200000000000003"/>
    <n v="718.2"/>
  </r>
  <r>
    <x v="2"/>
    <n v="3"/>
    <s v="TVG-2319"/>
    <s v="2319"/>
    <x v="20"/>
    <s v="Lazio"/>
    <x v="4"/>
    <x v="15"/>
    <x v="6"/>
    <s v="1000"/>
    <s v="Silver"/>
    <x v="14"/>
    <n v="5.9615384615384617"/>
    <s v="Lalerio Vundini"/>
    <n v="0.05"/>
    <n v="2325"/>
    <n v="116.25"/>
    <n v="2441.25"/>
  </r>
  <r>
    <x v="2"/>
    <n v="3"/>
    <s v="TVG-2320"/>
    <s v="2320"/>
    <x v="20"/>
    <s v="Lazio"/>
    <x v="4"/>
    <x v="11"/>
    <x v="4"/>
    <s v="5000"/>
    <s v=""/>
    <x v="11"/>
    <n v="7.857142857142857E-2"/>
    <s v="Giulio de Primis"/>
    <n v="3.6999999999999998E-2"/>
    <n v="11"/>
    <n v="0.40699999999999997"/>
    <n v="11.407"/>
  </r>
  <r>
    <x v="2"/>
    <n v="3"/>
    <s v="TVG-2321"/>
    <s v="2321"/>
    <x v="20"/>
    <s v="Lazio"/>
    <x v="4"/>
    <x v="11"/>
    <x v="4"/>
    <s v="5000"/>
    <s v=""/>
    <x v="11"/>
    <n v="1.25"/>
    <s v="Marco Rossi"/>
    <n v="7.4999999999999997E-2"/>
    <n v="175"/>
    <n v="13.125"/>
    <n v="188.125"/>
  </r>
  <r>
    <x v="2"/>
    <n v="3"/>
    <s v="TVG-2322"/>
    <s v="2322"/>
    <x v="20"/>
    <s v="Lazio"/>
    <x v="4"/>
    <x v="11"/>
    <x v="4"/>
    <s v="5000"/>
    <s v=""/>
    <x v="11"/>
    <n v="32.121428571428574"/>
    <s v="Lalerio Vundini"/>
    <n v="0.05"/>
    <n v="4497"/>
    <n v="224.85000000000002"/>
    <n v="4721.8500000000004"/>
  </r>
  <r>
    <x v="2"/>
    <n v="3"/>
    <s v="TVG-2323"/>
    <s v="2323"/>
    <x v="20"/>
    <s v="Lazio"/>
    <x v="4"/>
    <x v="16"/>
    <x v="7"/>
    <s v="1000"/>
    <s v=""/>
    <x v="0"/>
    <n v="5.2"/>
    <s v="Alfonso Falconeri"/>
    <n v="0.05"/>
    <n v="780"/>
    <n v="39"/>
    <n v="819"/>
  </r>
  <r>
    <x v="2"/>
    <n v="3"/>
    <s v="TVG-2324"/>
    <s v="2324"/>
    <x v="20"/>
    <s v="Lazio"/>
    <x v="4"/>
    <x v="16"/>
    <x v="7"/>
    <s v="1000"/>
    <s v=""/>
    <x v="0"/>
    <n v="24.5"/>
    <s v="Lalerio Vundini"/>
    <n v="0.05"/>
    <n v="3675"/>
    <n v="183.75"/>
    <n v="3858.75"/>
  </r>
  <r>
    <x v="2"/>
    <n v="3"/>
    <s v="TVG-2325"/>
    <s v="2325"/>
    <x v="20"/>
    <s v="Lazio"/>
    <x v="4"/>
    <x v="12"/>
    <x v="5"/>
    <s v="3000"/>
    <s v="Medium"/>
    <x v="12"/>
    <n v="0.64166666666666672"/>
    <s v="Alfonso Falconeri"/>
    <n v="0.05"/>
    <n v="77"/>
    <n v="3.85"/>
    <n v="80.849999999999994"/>
  </r>
  <r>
    <x v="2"/>
    <n v="3"/>
    <s v="TVG-2326"/>
    <s v="2326"/>
    <x v="20"/>
    <s v="Lazio"/>
    <x v="4"/>
    <x v="12"/>
    <x v="5"/>
    <s v="3000"/>
    <s v="Medium"/>
    <x v="12"/>
    <n v="7.1"/>
    <s v="Marco Rossi"/>
    <n v="7.4999999999999997E-2"/>
    <n v="852"/>
    <n v="63.9"/>
    <n v="915.9"/>
  </r>
  <r>
    <x v="2"/>
    <n v="3"/>
    <s v="TVG-2327"/>
    <s v="2327"/>
    <x v="20"/>
    <s v="Lazio"/>
    <x v="4"/>
    <x v="12"/>
    <x v="5"/>
    <s v="3000"/>
    <s v="Medium"/>
    <x v="12"/>
    <n v="20.149999999999999"/>
    <s v="Lalerio Vundini"/>
    <n v="0.05"/>
    <n v="2418"/>
    <n v="120.9"/>
    <n v="2538.9"/>
  </r>
  <r>
    <x v="2"/>
    <n v="3"/>
    <s v="TVG-2328"/>
    <s v="2328"/>
    <x v="20"/>
    <s v="Lazio"/>
    <x v="4"/>
    <x v="13"/>
    <x v="5"/>
    <s v="3000"/>
    <s v="Plus"/>
    <x v="2"/>
    <n v="7.6923076923076927E-3"/>
    <s v="Marco Rossi"/>
    <n v="7.4999999999999997E-2"/>
    <n v="1"/>
    <n v="7.4999999999999997E-2"/>
    <n v="1.075"/>
  </r>
  <r>
    <x v="2"/>
    <n v="3"/>
    <s v="TVG-2329"/>
    <s v="2329"/>
    <x v="21"/>
    <s v="Lazio"/>
    <x v="2"/>
    <x v="17"/>
    <x v="7"/>
    <s v="2000"/>
    <s v="Medium"/>
    <x v="15"/>
    <n v="0.66"/>
    <s v="Lalerio Vundini"/>
    <n v="0.05"/>
    <n v="132"/>
    <n v="6.6000000000000005"/>
    <n v="138.6"/>
  </r>
  <r>
    <x v="2"/>
    <n v="3"/>
    <s v="TVG-2330"/>
    <s v="2330"/>
    <x v="21"/>
    <s v="Lazio"/>
    <x v="2"/>
    <x v="0"/>
    <x v="0"/>
    <s v="5000"/>
    <s v="Medium"/>
    <x v="0"/>
    <n v="11.486666666666666"/>
    <s v="Lalerio Vundini"/>
    <n v="0.05"/>
    <n v="1723"/>
    <n v="86.15"/>
    <n v="1809.15"/>
  </r>
  <r>
    <x v="2"/>
    <n v="3"/>
    <s v="TVG-2331"/>
    <s v="2331"/>
    <x v="21"/>
    <s v="Lazio"/>
    <x v="2"/>
    <x v="19"/>
    <x v="7"/>
    <s v="4000"/>
    <s v="Plus"/>
    <x v="16"/>
    <n v="5.4166666666666669E-2"/>
    <s v="Lalerio Vundini"/>
    <n v="0.05"/>
    <n v="13"/>
    <n v="0.65"/>
    <n v="13.65"/>
  </r>
  <r>
    <x v="2"/>
    <n v="3"/>
    <s v="TVG-2332"/>
    <s v="2332"/>
    <x v="21"/>
    <s v="Lazio"/>
    <x v="2"/>
    <x v="3"/>
    <x v="0"/>
    <s v="3000"/>
    <s v="Plus"/>
    <x v="3"/>
    <n v="526.77931034482754"/>
    <s v="Lalerio Vundini"/>
    <n v="0.05"/>
    <n v="76383"/>
    <n v="3819.15"/>
    <n v="80202.149999999994"/>
  </r>
  <r>
    <x v="2"/>
    <n v="3"/>
    <s v="TVG-2333"/>
    <s v="2333"/>
    <x v="21"/>
    <s v="Lazio"/>
    <x v="2"/>
    <x v="6"/>
    <x v="2"/>
    <s v="2500"/>
    <s v="Plus"/>
    <x v="6"/>
    <n v="0.51363636363636367"/>
    <s v="Lalerio Vundini"/>
    <n v="0.05"/>
    <n v="113"/>
    <n v="5.65"/>
    <n v="118.65"/>
  </r>
  <r>
    <x v="2"/>
    <n v="3"/>
    <s v="TVG-2334"/>
    <s v="2334"/>
    <x v="21"/>
    <s v="Lazio"/>
    <x v="2"/>
    <x v="9"/>
    <x v="2"/>
    <s v="1121"/>
    <s v="Gold"/>
    <x v="9"/>
    <n v="2.1739130434782608E-2"/>
    <s v="Lalerio Vundini"/>
    <n v="0.05"/>
    <n v="5"/>
    <n v="0.25"/>
    <n v="5.25"/>
  </r>
  <r>
    <x v="2"/>
    <n v="3"/>
    <s v="TVG-2335"/>
    <s v="2335"/>
    <x v="21"/>
    <s v="Lazio"/>
    <x v="2"/>
    <x v="23"/>
    <x v="7"/>
    <s v="8000"/>
    <s v="Premium"/>
    <x v="19"/>
    <n v="0.27761194029850744"/>
    <s v="Lalerio Vundini"/>
    <n v="0.05"/>
    <n v="186"/>
    <n v="9.3000000000000007"/>
    <n v="195.3"/>
  </r>
  <r>
    <x v="2"/>
    <n v="3"/>
    <s v="TVG-2336"/>
    <s v="2336"/>
    <x v="21"/>
    <s v="Lazio"/>
    <x v="2"/>
    <x v="10"/>
    <x v="3"/>
    <s v="7500"/>
    <s v="Premium"/>
    <x v="10"/>
    <n v="0.05"/>
    <s v="Lalerio Vundini"/>
    <n v="0.05"/>
    <n v="9"/>
    <n v="0.45"/>
    <n v="9.4499999999999993"/>
  </r>
  <r>
    <x v="2"/>
    <n v="3"/>
    <s v="TVG-2337"/>
    <s v="2337"/>
    <x v="21"/>
    <s v="Lazio"/>
    <x v="2"/>
    <x v="11"/>
    <x v="4"/>
    <s v="5000"/>
    <s v=""/>
    <x v="11"/>
    <n v="5.2357142857142858"/>
    <s v="Lalerio Vundini"/>
    <n v="0.05"/>
    <n v="733"/>
    <n v="36.65"/>
    <n v="769.65"/>
  </r>
  <r>
    <x v="2"/>
    <n v="3"/>
    <s v="TVG-2338"/>
    <s v="2338"/>
    <x v="21"/>
    <s v="Lazio"/>
    <x v="2"/>
    <x v="16"/>
    <x v="7"/>
    <s v="1000"/>
    <s v=""/>
    <x v="0"/>
    <n v="3.1933333333333334"/>
    <s v="Lalerio Vundini"/>
    <n v="0.05"/>
    <n v="479"/>
    <n v="23.950000000000003"/>
    <n v="502.95"/>
  </r>
  <r>
    <x v="2"/>
    <n v="3"/>
    <s v="TVG-2339"/>
    <s v="2339"/>
    <x v="21"/>
    <s v="Lazio"/>
    <x v="2"/>
    <x v="12"/>
    <x v="5"/>
    <s v="3000"/>
    <s v="Medium"/>
    <x v="12"/>
    <n v="1.3"/>
    <s v="Lalerio Vundini"/>
    <n v="0.05"/>
    <n v="156"/>
    <n v="7.8000000000000007"/>
    <n v="163.80000000000001"/>
  </r>
  <r>
    <x v="2"/>
    <n v="3"/>
    <s v="TVG-2340"/>
    <s v="2340"/>
    <x v="22"/>
    <s v="Lazio"/>
    <x v="1"/>
    <x v="17"/>
    <x v="7"/>
    <s v="2000"/>
    <s v="Medium"/>
    <x v="15"/>
    <n v="4.4999999999999998E-2"/>
    <s v="Lalerio Vundini"/>
    <n v="0.05"/>
    <n v="9"/>
    <n v="0.45"/>
    <n v="9.4499999999999993"/>
  </r>
  <r>
    <x v="2"/>
    <n v="3"/>
    <s v="TVG-2341"/>
    <s v="2341"/>
    <x v="22"/>
    <s v="Lazio"/>
    <x v="1"/>
    <x v="0"/>
    <x v="0"/>
    <s v="5000"/>
    <s v="Medium"/>
    <x v="0"/>
    <n v="0.19333333333333333"/>
    <s v="Lalerio Vundini"/>
    <n v="0.05"/>
    <n v="29"/>
    <n v="1.4500000000000002"/>
    <n v="30.45"/>
  </r>
  <r>
    <x v="2"/>
    <n v="3"/>
    <s v="TVG-2342"/>
    <s v="2342"/>
    <x v="22"/>
    <s v="Lazio"/>
    <x v="1"/>
    <x v="19"/>
    <x v="7"/>
    <s v="4000"/>
    <s v="Plus"/>
    <x v="16"/>
    <n v="1.5958333333333334"/>
    <s v="Lalerio Vundini"/>
    <n v="0.05"/>
    <n v="383"/>
    <n v="19.150000000000002"/>
    <n v="402.15"/>
  </r>
  <r>
    <x v="2"/>
    <n v="3"/>
    <s v="TVG-2343"/>
    <s v="2343"/>
    <x v="22"/>
    <s v="Lazio"/>
    <x v="1"/>
    <x v="3"/>
    <x v="0"/>
    <s v="3000"/>
    <s v="Plus"/>
    <x v="3"/>
    <n v="524.37241379310342"/>
    <s v="Lalerio Vundini"/>
    <n v="0.05"/>
    <n v="76034"/>
    <n v="3801.7000000000003"/>
    <n v="79835.7"/>
  </r>
  <r>
    <x v="2"/>
    <n v="3"/>
    <s v="TVG-2344"/>
    <s v="2344"/>
    <x v="22"/>
    <s v="Lazio"/>
    <x v="1"/>
    <x v="6"/>
    <x v="2"/>
    <s v="2500"/>
    <s v="Plus"/>
    <x v="6"/>
    <n v="34.522727272727273"/>
    <s v="Lalerio Vundini"/>
    <n v="0.05"/>
    <n v="7595"/>
    <n v="379.75"/>
    <n v="7974.75"/>
  </r>
  <r>
    <x v="2"/>
    <n v="3"/>
    <s v="TVG-2345"/>
    <s v="2345"/>
    <x v="22"/>
    <s v="Lazio"/>
    <x v="1"/>
    <x v="10"/>
    <x v="3"/>
    <s v="7500"/>
    <s v="Premium"/>
    <x v="10"/>
    <n v="0.1388888888888889"/>
    <s v="Lalerio Vundini"/>
    <n v="0.05"/>
    <n v="25"/>
    <n v="1.25"/>
    <n v="26.25"/>
  </r>
  <r>
    <x v="2"/>
    <n v="3"/>
    <s v="TVG-2346"/>
    <s v="2346"/>
    <x v="22"/>
    <s v="Lazio"/>
    <x v="1"/>
    <x v="11"/>
    <x v="4"/>
    <s v="5000"/>
    <s v=""/>
    <x v="11"/>
    <n v="4.3357142857142854"/>
    <s v="Lalerio Vundini"/>
    <n v="0.05"/>
    <n v="607"/>
    <n v="30.35"/>
    <n v="637.35"/>
  </r>
  <r>
    <x v="2"/>
    <n v="3"/>
    <s v="TVG-2347"/>
    <s v="2347"/>
    <x v="22"/>
    <s v="Lazio"/>
    <x v="1"/>
    <x v="12"/>
    <x v="5"/>
    <s v="3000"/>
    <s v="Medium"/>
    <x v="12"/>
    <n v="7.05"/>
    <s v="Lalerio Vundini"/>
    <n v="0.05"/>
    <n v="846"/>
    <n v="42.300000000000004"/>
    <n v="888.3"/>
  </r>
  <r>
    <x v="2"/>
    <n v="3"/>
    <s v="TVG-2348"/>
    <s v="2348"/>
    <x v="23"/>
    <s v="Umbria"/>
    <x v="6"/>
    <x v="14"/>
    <x v="6"/>
    <s v="2500"/>
    <s v="Gold"/>
    <x v="13"/>
    <n v="0.57399999999999995"/>
    <s v="Lalerio Vundini"/>
    <n v="0.05"/>
    <n v="287"/>
    <n v="14.350000000000001"/>
    <n v="301.35000000000002"/>
  </r>
  <r>
    <x v="2"/>
    <n v="3"/>
    <s v="TVG-2349"/>
    <s v="2349"/>
    <x v="23"/>
    <s v="Umbria"/>
    <x v="6"/>
    <x v="17"/>
    <x v="7"/>
    <s v="2000"/>
    <s v="Medium"/>
    <x v="15"/>
    <n v="0.52500000000000002"/>
    <s v="Lalerio Vundini"/>
    <n v="0.05"/>
    <n v="105"/>
    <n v="5.25"/>
    <n v="110.25"/>
  </r>
  <r>
    <x v="2"/>
    <n v="3"/>
    <s v="TVG-2350"/>
    <s v="2350"/>
    <x v="23"/>
    <s v="Umbria"/>
    <x v="6"/>
    <x v="0"/>
    <x v="0"/>
    <s v="5000"/>
    <s v="Medium"/>
    <x v="0"/>
    <n v="42.36"/>
    <s v="Lalerio Vundini"/>
    <n v="0.05"/>
    <n v="6354"/>
    <n v="317.70000000000005"/>
    <n v="6671.7"/>
  </r>
  <r>
    <x v="2"/>
    <n v="3"/>
    <s v="TVG-2351"/>
    <s v="2351"/>
    <x v="23"/>
    <s v="Umbria"/>
    <x v="6"/>
    <x v="19"/>
    <x v="7"/>
    <s v="4000"/>
    <s v="Plus"/>
    <x v="16"/>
    <n v="8.85"/>
    <s v="Lalerio Vundini"/>
    <n v="0.05"/>
    <n v="2124"/>
    <n v="106.2"/>
    <n v="2230.1999999999998"/>
  </r>
  <r>
    <x v="2"/>
    <n v="3"/>
    <s v="TVG-2352"/>
    <s v="2352"/>
    <x v="23"/>
    <s v="Umbria"/>
    <x v="6"/>
    <x v="1"/>
    <x v="0"/>
    <s v="5000"/>
    <s v="Plus"/>
    <x v="1"/>
    <n v="0.21142857142857144"/>
    <s v="Lalerio Vundini"/>
    <n v="0.05"/>
    <n v="37"/>
    <n v="1.85"/>
    <n v="38.85"/>
  </r>
  <r>
    <x v="2"/>
    <n v="3"/>
    <s v="TVG-2353"/>
    <s v="2353"/>
    <x v="23"/>
    <s v="Umbria"/>
    <x v="6"/>
    <x v="3"/>
    <x v="0"/>
    <s v="3000"/>
    <s v="Plus"/>
    <x v="3"/>
    <n v="77.827586206896555"/>
    <s v="Lalerio Vundini"/>
    <n v="0.05"/>
    <n v="11285"/>
    <n v="564.25"/>
    <n v="11849.25"/>
  </r>
  <r>
    <x v="2"/>
    <n v="3"/>
    <s v="TVG-2354"/>
    <s v="2354"/>
    <x v="23"/>
    <s v="Umbria"/>
    <x v="6"/>
    <x v="6"/>
    <x v="2"/>
    <s v="2500"/>
    <s v="Plus"/>
    <x v="6"/>
    <n v="3.6363636363636362E-2"/>
    <s v="Lalerio Vundini"/>
    <n v="0.05"/>
    <n v="8"/>
    <n v="0.4"/>
    <n v="8.4"/>
  </r>
  <r>
    <x v="2"/>
    <n v="3"/>
    <s v="TVG-2355"/>
    <s v="2355"/>
    <x v="23"/>
    <s v="Umbria"/>
    <x v="6"/>
    <x v="7"/>
    <x v="2"/>
    <s v="2500"/>
    <s v="Medium"/>
    <x v="7"/>
    <n v="117.53809523809524"/>
    <s v="Lalerio Vundini"/>
    <n v="0.05"/>
    <n v="24683"/>
    <n v="1234.1500000000001"/>
    <n v="25917.15"/>
  </r>
  <r>
    <x v="2"/>
    <n v="3"/>
    <s v="TVG-2356"/>
    <s v="2356"/>
    <x v="23"/>
    <s v="Umbria"/>
    <x v="6"/>
    <x v="9"/>
    <x v="2"/>
    <s v="1121"/>
    <s v="Gold"/>
    <x v="9"/>
    <n v="34.995652173913044"/>
    <s v="Lalerio Vundini"/>
    <n v="0.05"/>
    <n v="8049"/>
    <n v="402.45000000000005"/>
    <n v="8451.4500000000007"/>
  </r>
  <r>
    <x v="2"/>
    <n v="3"/>
    <s v="TVG-2357"/>
    <s v="2357"/>
    <x v="23"/>
    <s v="Umbria"/>
    <x v="6"/>
    <x v="23"/>
    <x v="7"/>
    <s v="8000"/>
    <s v="Premium"/>
    <x v="19"/>
    <n v="27.67910447761194"/>
    <s v="Lalerio Vundini"/>
    <n v="0.05"/>
    <n v="18545"/>
    <n v="927.25"/>
    <n v="19472.25"/>
  </r>
  <r>
    <x v="2"/>
    <n v="3"/>
    <s v="TVG-2358"/>
    <s v="2358"/>
    <x v="23"/>
    <s v="Umbria"/>
    <x v="6"/>
    <x v="10"/>
    <x v="3"/>
    <s v="7500"/>
    <s v="Premium"/>
    <x v="10"/>
    <n v="0.87777777777777777"/>
    <s v="Lalerio Vundini"/>
    <n v="0.05"/>
    <n v="158"/>
    <n v="7.9"/>
    <n v="165.9"/>
  </r>
  <r>
    <x v="2"/>
    <n v="3"/>
    <s v="TVG-2359"/>
    <s v="2359"/>
    <x v="23"/>
    <s v="Umbria"/>
    <x v="6"/>
    <x v="15"/>
    <x v="6"/>
    <s v="1000"/>
    <s v="Silver"/>
    <x v="14"/>
    <n v="0.24871794871794872"/>
    <s v="Lalerio Vundini"/>
    <n v="0.05"/>
    <n v="97"/>
    <n v="4.8500000000000005"/>
    <n v="101.85"/>
  </r>
  <r>
    <x v="2"/>
    <n v="3"/>
    <s v="TVG-2360"/>
    <s v="2360"/>
    <x v="23"/>
    <s v="Umbria"/>
    <x v="6"/>
    <x v="11"/>
    <x v="4"/>
    <s v="5000"/>
    <s v=""/>
    <x v="11"/>
    <n v="4.8285714285714283"/>
    <s v="Lalerio Vundini"/>
    <n v="0.05"/>
    <n v="676"/>
    <n v="33.800000000000004"/>
    <n v="709.8"/>
  </r>
  <r>
    <x v="2"/>
    <n v="3"/>
    <s v="TVG-2361"/>
    <s v="2361"/>
    <x v="23"/>
    <s v="Umbria"/>
    <x v="6"/>
    <x v="16"/>
    <x v="7"/>
    <s v="1000"/>
    <s v=""/>
    <x v="0"/>
    <n v="3.7333333333333334"/>
    <s v="Lalerio Vundini"/>
    <n v="0.05"/>
    <n v="560"/>
    <n v="28"/>
    <n v="588"/>
  </r>
  <r>
    <x v="2"/>
    <n v="3"/>
    <s v="TVG-2362"/>
    <s v="2362"/>
    <x v="23"/>
    <s v="Umbria"/>
    <x v="6"/>
    <x v="12"/>
    <x v="5"/>
    <s v="3000"/>
    <s v="Medium"/>
    <x v="12"/>
    <n v="1.3"/>
    <s v="Lalerio Vundini"/>
    <n v="0.05"/>
    <n v="156"/>
    <n v="7.8000000000000007"/>
    <n v="163.80000000000001"/>
  </r>
  <r>
    <x v="2"/>
    <n v="3"/>
    <s v="TVG-2363"/>
    <s v="2363"/>
    <x v="24"/>
    <s v="Umbria"/>
    <x v="7"/>
    <x v="18"/>
    <x v="7"/>
    <s v="3000"/>
    <s v="Medium"/>
    <x v="6"/>
    <n v="0.30454545454545456"/>
    <s v="Alfonso Falconeri"/>
    <n v="0.05"/>
    <n v="67"/>
    <n v="3.35"/>
    <n v="70.349999999999994"/>
  </r>
  <r>
    <x v="2"/>
    <n v="3"/>
    <s v="TVG-2364"/>
    <s v="2364"/>
    <x v="24"/>
    <s v="Umbria"/>
    <x v="7"/>
    <x v="18"/>
    <x v="7"/>
    <s v="3000"/>
    <s v="Medium"/>
    <x v="6"/>
    <n v="7.540909090909091"/>
    <s v="Giuseppe Favari"/>
    <n v="0.03"/>
    <n v="1659"/>
    <n v="49.769999999999996"/>
    <n v="1708.77"/>
  </r>
  <r>
    <x v="2"/>
    <n v="3"/>
    <s v="TVG-2365"/>
    <s v="2365"/>
    <x v="24"/>
    <s v="Umbria"/>
    <x v="7"/>
    <x v="21"/>
    <x v="7"/>
    <s v="6000"/>
    <s v="Gold"/>
    <x v="18"/>
    <n v="0.2688888888888889"/>
    <s v="Marco Rossi"/>
    <n v="7.4999999999999997E-2"/>
    <n v="121"/>
    <n v="9.0749999999999993"/>
    <n v="130.07499999999999"/>
  </r>
  <r>
    <x v="2"/>
    <n v="3"/>
    <s v="TVG-2366"/>
    <s v="2366"/>
    <x v="24"/>
    <s v="Umbria"/>
    <x v="7"/>
    <x v="14"/>
    <x v="6"/>
    <s v="2500"/>
    <s v="Gold"/>
    <x v="13"/>
    <n v="0.68799999999999994"/>
    <s v="Olivia Gusso"/>
    <n v="0.05"/>
    <n v="344"/>
    <n v="17.2"/>
    <n v="361.2"/>
  </r>
  <r>
    <x v="2"/>
    <n v="3"/>
    <s v="TVG-2367"/>
    <s v="2367"/>
    <x v="24"/>
    <s v="Umbria"/>
    <x v="7"/>
    <x v="14"/>
    <x v="6"/>
    <s v="2500"/>
    <s v="Gold"/>
    <x v="13"/>
    <n v="0.71399999999999997"/>
    <s v="Lorenzo Von Matterhorn "/>
    <n v="0.05"/>
    <n v="357"/>
    <n v="17.850000000000001"/>
    <n v="374.85"/>
  </r>
  <r>
    <x v="2"/>
    <n v="3"/>
    <s v="TVG-2368"/>
    <s v="2368"/>
    <x v="24"/>
    <s v="Umbria"/>
    <x v="7"/>
    <x v="14"/>
    <x v="6"/>
    <s v="2500"/>
    <s v="Gold"/>
    <x v="13"/>
    <n v="2E-3"/>
    <s v="Federica Meni"/>
    <n v="0.04"/>
    <n v="1"/>
    <n v="0.04"/>
    <n v="1.04"/>
  </r>
  <r>
    <x v="2"/>
    <n v="3"/>
    <s v="TVG-2369"/>
    <s v="2369"/>
    <x v="24"/>
    <s v="Umbria"/>
    <x v="7"/>
    <x v="14"/>
    <x v="6"/>
    <s v="2500"/>
    <s v="Gold"/>
    <x v="13"/>
    <n v="5.99"/>
    <s v="Alfonso Falconeri"/>
    <n v="0.05"/>
    <n v="2995"/>
    <n v="149.75"/>
    <n v="3144.75"/>
  </r>
  <r>
    <x v="2"/>
    <n v="3"/>
    <s v="TVG-2370"/>
    <s v="2370"/>
    <x v="24"/>
    <s v="Umbria"/>
    <x v="7"/>
    <x v="14"/>
    <x v="6"/>
    <s v="2500"/>
    <s v="Gold"/>
    <x v="13"/>
    <n v="5.9020000000000001"/>
    <s v="Roberto Falcucci"/>
    <n v="0.08"/>
    <n v="2951"/>
    <n v="236.08"/>
    <n v="3187.08"/>
  </r>
  <r>
    <x v="2"/>
    <n v="3"/>
    <s v="TVG-2371"/>
    <s v="2371"/>
    <x v="24"/>
    <s v="Umbria"/>
    <x v="7"/>
    <x v="14"/>
    <x v="6"/>
    <s v="2500"/>
    <s v="Gold"/>
    <x v="13"/>
    <n v="8.2859999999999996"/>
    <s v="Daniela Ansani"/>
    <n v="0.05"/>
    <n v="4143"/>
    <n v="207.15"/>
    <n v="4350.1499999999996"/>
  </r>
  <r>
    <x v="2"/>
    <n v="3"/>
    <s v="TVG-2372"/>
    <s v="2372"/>
    <x v="24"/>
    <s v="Umbria"/>
    <x v="7"/>
    <x v="14"/>
    <x v="6"/>
    <s v="2500"/>
    <s v="Gold"/>
    <x v="13"/>
    <n v="3.198"/>
    <s v="Giuseppe Favari"/>
    <n v="0.03"/>
    <n v="1599"/>
    <n v="47.97"/>
    <n v="1646.97"/>
  </r>
  <r>
    <x v="2"/>
    <n v="3"/>
    <s v="TVG-2373"/>
    <s v="2373"/>
    <x v="24"/>
    <s v="Umbria"/>
    <x v="7"/>
    <x v="14"/>
    <x v="6"/>
    <s v="2500"/>
    <s v="Gold"/>
    <x v="13"/>
    <n v="0.57399999999999995"/>
    <s v="Elisa Covassi"/>
    <n v="0.08"/>
    <n v="287"/>
    <n v="22.96"/>
    <n v="309.95999999999998"/>
  </r>
  <r>
    <x v="2"/>
    <n v="3"/>
    <s v="TVG-2374"/>
    <s v="2374"/>
    <x v="24"/>
    <s v="Umbria"/>
    <x v="7"/>
    <x v="14"/>
    <x v="6"/>
    <s v="2500"/>
    <s v="Gold"/>
    <x v="13"/>
    <n v="4.1280000000000001"/>
    <s v="Fabo Girgentini"/>
    <n v="0.03"/>
    <n v="2064"/>
    <n v="61.919999999999995"/>
    <n v="2125.92"/>
  </r>
  <r>
    <x v="2"/>
    <n v="3"/>
    <s v="TVG-2375"/>
    <s v="2375"/>
    <x v="24"/>
    <s v="Umbria"/>
    <x v="7"/>
    <x v="14"/>
    <x v="6"/>
    <s v="2500"/>
    <s v="Gold"/>
    <x v="13"/>
    <n v="0.872"/>
    <s v="Costanza Bigatti"/>
    <n v="0.1"/>
    <n v="436"/>
    <n v="43.6"/>
    <n v="479.6"/>
  </r>
  <r>
    <x v="2"/>
    <n v="3"/>
    <s v="TVG-2376"/>
    <s v="2376"/>
    <x v="24"/>
    <s v="Umbria"/>
    <x v="7"/>
    <x v="14"/>
    <x v="6"/>
    <s v="2500"/>
    <s v="Gold"/>
    <x v="13"/>
    <n v="0.27800000000000002"/>
    <s v="Marco Rossi"/>
    <n v="7.4999999999999997E-2"/>
    <n v="139"/>
    <n v="10.424999999999999"/>
    <n v="149.42500000000001"/>
  </r>
  <r>
    <x v="2"/>
    <n v="3"/>
    <s v="TVG-2377"/>
    <s v="2377"/>
    <x v="24"/>
    <s v="Umbria"/>
    <x v="7"/>
    <x v="14"/>
    <x v="6"/>
    <s v="2500"/>
    <s v="Gold"/>
    <x v="13"/>
    <n v="0.38800000000000001"/>
    <s v="Lalerio Vundini"/>
    <n v="0.05"/>
    <n v="194"/>
    <n v="9.7000000000000011"/>
    <n v="203.7"/>
  </r>
  <r>
    <x v="2"/>
    <n v="3"/>
    <s v="TVG-2378"/>
    <s v="2378"/>
    <x v="24"/>
    <s v="Umbria"/>
    <x v="7"/>
    <x v="17"/>
    <x v="7"/>
    <s v="2000"/>
    <s v="Medium"/>
    <x v="15"/>
    <n v="0.63"/>
    <s v="Lalerio Vundini"/>
    <n v="0.05"/>
    <n v="126"/>
    <n v="6.3000000000000007"/>
    <n v="132.30000000000001"/>
  </r>
  <r>
    <x v="2"/>
    <n v="3"/>
    <s v="TVG-2379"/>
    <s v="2379"/>
    <x v="24"/>
    <s v="Umbria"/>
    <x v="7"/>
    <x v="0"/>
    <x v="0"/>
    <s v="5000"/>
    <s v="Medium"/>
    <x v="0"/>
    <n v="34.43333333333333"/>
    <s v="Olivia Gusso"/>
    <n v="0.05"/>
    <n v="5165"/>
    <n v="258.25"/>
    <n v="5423.25"/>
  </r>
  <r>
    <x v="2"/>
    <n v="3"/>
    <s v="TVG-2380"/>
    <s v="2380"/>
    <x v="24"/>
    <s v="Umbria"/>
    <x v="7"/>
    <x v="0"/>
    <x v="0"/>
    <s v="5000"/>
    <s v="Medium"/>
    <x v="0"/>
    <n v="25.22"/>
    <s v="Lorenzo Von Matterhorn "/>
    <n v="0.05"/>
    <n v="3783"/>
    <n v="189.15"/>
    <n v="3972.15"/>
  </r>
  <r>
    <x v="2"/>
    <n v="3"/>
    <s v="TVG-2381"/>
    <s v="2381"/>
    <x v="24"/>
    <s v="Umbria"/>
    <x v="7"/>
    <x v="0"/>
    <x v="0"/>
    <s v="5000"/>
    <s v="Medium"/>
    <x v="0"/>
    <n v="39.520000000000003"/>
    <s v="Federica Meni"/>
    <n v="0.04"/>
    <n v="5928"/>
    <n v="237.12"/>
    <n v="6165.12"/>
  </r>
  <r>
    <x v="2"/>
    <n v="3"/>
    <s v="TVG-2382"/>
    <s v="2382"/>
    <x v="24"/>
    <s v="Umbria"/>
    <x v="7"/>
    <x v="0"/>
    <x v="0"/>
    <s v="5000"/>
    <s v="Medium"/>
    <x v="0"/>
    <n v="101.94"/>
    <s v="Alfonso Falconeri"/>
    <n v="0.05"/>
    <n v="15291"/>
    <n v="764.55000000000007"/>
    <n v="16055.55"/>
  </r>
  <r>
    <x v="2"/>
    <n v="3"/>
    <s v="TVG-2383"/>
    <s v="2383"/>
    <x v="24"/>
    <s v="Umbria"/>
    <x v="7"/>
    <x v="0"/>
    <x v="0"/>
    <s v="5000"/>
    <s v="Medium"/>
    <x v="0"/>
    <n v="427.36"/>
    <s v="Roberto Falcucci"/>
    <n v="0.08"/>
    <n v="64104"/>
    <n v="5128.32"/>
    <n v="69232.320000000007"/>
  </r>
  <r>
    <x v="2"/>
    <n v="3"/>
    <s v="TVG-2384"/>
    <s v="2384"/>
    <x v="24"/>
    <s v="Umbria"/>
    <x v="7"/>
    <x v="0"/>
    <x v="0"/>
    <s v="5000"/>
    <s v="Medium"/>
    <x v="0"/>
    <n v="104.52"/>
    <s v="Daniela Ansani"/>
    <n v="0.05"/>
    <n v="15678"/>
    <n v="783.90000000000009"/>
    <n v="16461.900000000001"/>
  </r>
  <r>
    <x v="2"/>
    <n v="3"/>
    <s v="TVG-2385"/>
    <s v="2385"/>
    <x v="24"/>
    <s v="Umbria"/>
    <x v="7"/>
    <x v="0"/>
    <x v="0"/>
    <s v="5000"/>
    <s v="Medium"/>
    <x v="0"/>
    <n v="69.906666666666666"/>
    <s v="Giuseppe Favari"/>
    <n v="0.03"/>
    <n v="10486"/>
    <n v="314.58"/>
    <n v="10800.58"/>
  </r>
  <r>
    <x v="2"/>
    <n v="3"/>
    <s v="TVG-2386"/>
    <s v="2386"/>
    <x v="24"/>
    <s v="Umbria"/>
    <x v="7"/>
    <x v="0"/>
    <x v="0"/>
    <s v="5000"/>
    <s v="Medium"/>
    <x v="0"/>
    <n v="47.98"/>
    <s v="Elisa Covassi"/>
    <n v="0.08"/>
    <n v="7197"/>
    <n v="575.76"/>
    <n v="7772.76"/>
  </r>
  <r>
    <x v="2"/>
    <n v="3"/>
    <s v="TVG-2387"/>
    <s v="2387"/>
    <x v="24"/>
    <s v="Umbria"/>
    <x v="7"/>
    <x v="0"/>
    <x v="0"/>
    <s v="5000"/>
    <s v="Medium"/>
    <x v="0"/>
    <n v="137.52666666666667"/>
    <s v="Fabo Girgentini"/>
    <n v="0.03"/>
    <n v="20629"/>
    <n v="618.87"/>
    <n v="21247.87"/>
  </r>
  <r>
    <x v="2"/>
    <n v="3"/>
    <s v="TVG-2388"/>
    <s v="2388"/>
    <x v="24"/>
    <s v="Umbria"/>
    <x v="7"/>
    <x v="0"/>
    <x v="0"/>
    <s v="5000"/>
    <s v="Medium"/>
    <x v="0"/>
    <n v="15.086666666666666"/>
    <s v="Costanza Bigatti"/>
    <n v="0.1"/>
    <n v="2263"/>
    <n v="226.3"/>
    <n v="2489.3000000000002"/>
  </r>
  <r>
    <x v="2"/>
    <n v="3"/>
    <s v="TVG-2389"/>
    <s v="2389"/>
    <x v="24"/>
    <s v="Umbria"/>
    <x v="7"/>
    <x v="0"/>
    <x v="0"/>
    <s v="5000"/>
    <s v="Medium"/>
    <x v="0"/>
    <n v="1295.3800000000001"/>
    <s v="Marco Rossi"/>
    <n v="7.4999999999999997E-2"/>
    <n v="194307"/>
    <n v="14573.025"/>
    <n v="208880.02499999999"/>
  </r>
  <r>
    <x v="2"/>
    <n v="3"/>
    <s v="TVG-2390"/>
    <s v="2390"/>
    <x v="24"/>
    <s v="Umbria"/>
    <x v="7"/>
    <x v="0"/>
    <x v="0"/>
    <s v="5000"/>
    <s v="Medium"/>
    <x v="0"/>
    <n v="2215.3000000000002"/>
    <s v="Lalerio Vundini"/>
    <n v="0.05"/>
    <n v="332295"/>
    <n v="16614.75"/>
    <n v="348909.75"/>
  </r>
  <r>
    <x v="2"/>
    <n v="3"/>
    <s v="TVG-2391"/>
    <s v="2391"/>
    <x v="24"/>
    <s v="Umbria"/>
    <x v="7"/>
    <x v="19"/>
    <x v="7"/>
    <s v="4000"/>
    <s v="Plus"/>
    <x v="16"/>
    <n v="262.82499999999999"/>
    <s v="Olivia Gusso"/>
    <n v="0.05"/>
    <n v="63078"/>
    <n v="3153.9"/>
    <n v="66231.899999999994"/>
  </r>
  <r>
    <x v="2"/>
    <n v="3"/>
    <s v="TVG-2392"/>
    <s v="2392"/>
    <x v="24"/>
    <s v="Umbria"/>
    <x v="7"/>
    <x v="19"/>
    <x v="7"/>
    <s v="4000"/>
    <s v="Plus"/>
    <x v="16"/>
    <n v="47.670833333333334"/>
    <s v="Lorenzo Von Matterhorn "/>
    <n v="0.05"/>
    <n v="11441"/>
    <n v="572.05000000000007"/>
    <n v="12013.05"/>
  </r>
  <r>
    <x v="2"/>
    <n v="3"/>
    <s v="TVG-2393"/>
    <s v="2393"/>
    <x v="24"/>
    <s v="Umbria"/>
    <x v="7"/>
    <x v="19"/>
    <x v="7"/>
    <s v="4000"/>
    <s v="Plus"/>
    <x v="16"/>
    <n v="242.5625"/>
    <s v="Alfonso Falconeri"/>
    <n v="0.05"/>
    <n v="58215"/>
    <n v="2910.75"/>
    <n v="61125.75"/>
  </r>
  <r>
    <x v="2"/>
    <n v="3"/>
    <s v="TVG-2394"/>
    <s v="2394"/>
    <x v="24"/>
    <s v="Umbria"/>
    <x v="7"/>
    <x v="19"/>
    <x v="7"/>
    <s v="4000"/>
    <s v="Plus"/>
    <x v="16"/>
    <n v="247.38749999999999"/>
    <s v="Roberto Falcucci"/>
    <n v="0.08"/>
    <n v="59373"/>
    <n v="4749.84"/>
    <n v="64122.84"/>
  </r>
  <r>
    <x v="2"/>
    <n v="3"/>
    <s v="TVG-2395"/>
    <s v="2395"/>
    <x v="24"/>
    <s v="Umbria"/>
    <x v="7"/>
    <x v="19"/>
    <x v="7"/>
    <s v="4000"/>
    <s v="Plus"/>
    <x v="16"/>
    <n v="0.60833333333333328"/>
    <s v="Daniela Ansani"/>
    <n v="0.05"/>
    <n v="146"/>
    <n v="7.3000000000000007"/>
    <n v="153.30000000000001"/>
  </r>
  <r>
    <x v="2"/>
    <n v="3"/>
    <s v="TVG-2396"/>
    <s v="2396"/>
    <x v="24"/>
    <s v="Umbria"/>
    <x v="7"/>
    <x v="19"/>
    <x v="7"/>
    <s v="4000"/>
    <s v="Plus"/>
    <x v="16"/>
    <n v="24.279166666666665"/>
    <s v="Elisa Covassi"/>
    <n v="0.08"/>
    <n v="5827"/>
    <n v="466.16"/>
    <n v="6293.16"/>
  </r>
  <r>
    <x v="2"/>
    <n v="3"/>
    <s v="TVG-2397"/>
    <s v="2397"/>
    <x v="24"/>
    <s v="Umbria"/>
    <x v="7"/>
    <x v="19"/>
    <x v="7"/>
    <s v="4000"/>
    <s v="Plus"/>
    <x v="16"/>
    <n v="97.07083333333334"/>
    <s v="Fabo Girgentini"/>
    <n v="0.03"/>
    <n v="23297"/>
    <n v="698.91"/>
    <n v="23995.91"/>
  </r>
  <r>
    <x v="2"/>
    <n v="3"/>
    <s v="TVG-2398"/>
    <s v="2398"/>
    <x v="24"/>
    <s v="Umbria"/>
    <x v="7"/>
    <x v="19"/>
    <x v="7"/>
    <s v="4000"/>
    <s v="Plus"/>
    <x v="16"/>
    <n v="4.05"/>
    <s v="Costanza Bigatti"/>
    <n v="0.1"/>
    <n v="972"/>
    <n v="97.2"/>
    <n v="1069.2"/>
  </r>
  <r>
    <x v="2"/>
    <n v="3"/>
    <s v="TVG-2399"/>
    <s v="2399"/>
    <x v="24"/>
    <s v="Umbria"/>
    <x v="7"/>
    <x v="19"/>
    <x v="7"/>
    <s v="4000"/>
    <s v="Plus"/>
    <x v="16"/>
    <n v="4.2"/>
    <s v="Marco Rossi"/>
    <n v="7.4999999999999997E-2"/>
    <n v="1008"/>
    <n v="75.599999999999994"/>
    <n v="1083.5999999999999"/>
  </r>
  <r>
    <x v="2"/>
    <n v="3"/>
    <s v="TVG-2400"/>
    <s v="2400"/>
    <x v="24"/>
    <s v="Umbria"/>
    <x v="7"/>
    <x v="19"/>
    <x v="7"/>
    <s v="4000"/>
    <s v="Plus"/>
    <x v="16"/>
    <n v="942.67083333333335"/>
    <s v="Lalerio Vundini"/>
    <n v="0.05"/>
    <n v="226241"/>
    <n v="11312.050000000001"/>
    <n v="237553.05"/>
  </r>
  <r>
    <x v="2"/>
    <n v="3"/>
    <s v="TVG-2401"/>
    <s v="2401"/>
    <x v="24"/>
    <s v="Umbria"/>
    <x v="7"/>
    <x v="1"/>
    <x v="0"/>
    <s v="5000"/>
    <s v="Plus"/>
    <x v="1"/>
    <n v="124.59428571428572"/>
    <s v="Alfonso Falconeri"/>
    <n v="0.05"/>
    <n v="21804"/>
    <n v="1090.2"/>
    <n v="22894.2"/>
  </r>
  <r>
    <x v="2"/>
    <n v="3"/>
    <s v="TVG-2402"/>
    <s v="2402"/>
    <x v="24"/>
    <s v="Umbria"/>
    <x v="7"/>
    <x v="1"/>
    <x v="0"/>
    <s v="5000"/>
    <s v="Plus"/>
    <x v="1"/>
    <n v="3.5714285714285716"/>
    <s v="Roberto Falcucci"/>
    <n v="0.08"/>
    <n v="625"/>
    <n v="50"/>
    <n v="675"/>
  </r>
  <r>
    <x v="2"/>
    <n v="3"/>
    <s v="TVG-2403"/>
    <s v="2403"/>
    <x v="24"/>
    <s v="Umbria"/>
    <x v="7"/>
    <x v="1"/>
    <x v="0"/>
    <s v="5000"/>
    <s v="Plus"/>
    <x v="1"/>
    <n v="12.257142857142858"/>
    <s v="Daniela Ansani"/>
    <n v="0.05"/>
    <n v="2145"/>
    <n v="107.25"/>
    <n v="2252.25"/>
  </r>
  <r>
    <x v="2"/>
    <n v="3"/>
    <s v="TVG-2404"/>
    <s v="2404"/>
    <x v="24"/>
    <s v="Umbria"/>
    <x v="7"/>
    <x v="1"/>
    <x v="0"/>
    <s v="5000"/>
    <s v="Plus"/>
    <x v="1"/>
    <n v="0.30285714285714288"/>
    <s v="Giuseppe Favari"/>
    <n v="0.03"/>
    <n v="53"/>
    <n v="1.5899999999999999"/>
    <n v="54.59"/>
  </r>
  <r>
    <x v="2"/>
    <n v="3"/>
    <s v="TVG-2405"/>
    <s v="2405"/>
    <x v="24"/>
    <s v="Umbria"/>
    <x v="7"/>
    <x v="1"/>
    <x v="0"/>
    <s v="5000"/>
    <s v="Plus"/>
    <x v="1"/>
    <n v="59.502857142857145"/>
    <s v="Fabo Girgentini"/>
    <n v="0.03"/>
    <n v="10413"/>
    <n v="312.39"/>
    <n v="10725.39"/>
  </r>
  <r>
    <x v="2"/>
    <n v="3"/>
    <s v="TVG-2406"/>
    <s v="2406"/>
    <x v="24"/>
    <s v="Umbria"/>
    <x v="7"/>
    <x v="1"/>
    <x v="0"/>
    <s v="5000"/>
    <s v="Plus"/>
    <x v="1"/>
    <n v="3"/>
    <s v="Costanza Bigatti"/>
    <n v="0.1"/>
    <n v="525"/>
    <n v="52.5"/>
    <n v="577.5"/>
  </r>
  <r>
    <x v="2"/>
    <n v="3"/>
    <s v="TVG-2407"/>
    <s v="2407"/>
    <x v="24"/>
    <s v="Umbria"/>
    <x v="7"/>
    <x v="1"/>
    <x v="0"/>
    <s v="5000"/>
    <s v="Plus"/>
    <x v="1"/>
    <n v="1.8628571428571428"/>
    <s v="Lalerio Vundini"/>
    <n v="0.05"/>
    <n v="326"/>
    <n v="16.3"/>
    <n v="342.3"/>
  </r>
  <r>
    <x v="2"/>
    <n v="3"/>
    <s v="TVG-2408"/>
    <s v="2408"/>
    <x v="24"/>
    <s v="Umbria"/>
    <x v="7"/>
    <x v="2"/>
    <x v="0"/>
    <s v="2500"/>
    <s v="Plus"/>
    <x v="2"/>
    <n v="11.63076923076923"/>
    <s v="Roberto Falcucci"/>
    <n v="0.08"/>
    <n v="1512"/>
    <n v="120.96000000000001"/>
    <n v="1632.96"/>
  </r>
  <r>
    <x v="2"/>
    <n v="3"/>
    <s v="TVG-2409"/>
    <s v="2409"/>
    <x v="24"/>
    <s v="Umbria"/>
    <x v="7"/>
    <x v="2"/>
    <x v="0"/>
    <s v="2500"/>
    <s v="Plus"/>
    <x v="2"/>
    <n v="10.684615384615384"/>
    <s v="Fabo Girgentini"/>
    <n v="0.03"/>
    <n v="1389"/>
    <n v="41.67"/>
    <n v="1430.67"/>
  </r>
  <r>
    <x v="2"/>
    <n v="3"/>
    <s v="TVG-2410"/>
    <s v="2410"/>
    <x v="24"/>
    <s v="Umbria"/>
    <x v="7"/>
    <x v="2"/>
    <x v="0"/>
    <s v="2500"/>
    <s v="Plus"/>
    <x v="2"/>
    <n v="3.8461538461538464E-2"/>
    <s v="Marco Rossi"/>
    <n v="7.4999999999999997E-2"/>
    <n v="5"/>
    <n v="0.375"/>
    <n v="5.375"/>
  </r>
  <r>
    <x v="2"/>
    <n v="3"/>
    <s v="TVG-2411"/>
    <s v="2411"/>
    <x v="24"/>
    <s v="Umbria"/>
    <x v="7"/>
    <x v="3"/>
    <x v="0"/>
    <s v="3000"/>
    <s v="Plus"/>
    <x v="3"/>
    <n v="85.248275862068965"/>
    <s v="Olivia Gusso"/>
    <n v="0.05"/>
    <n v="12361"/>
    <n v="618.05000000000007"/>
    <n v="12979.05"/>
  </r>
  <r>
    <x v="2"/>
    <n v="3"/>
    <s v="TVG-2412"/>
    <s v="2412"/>
    <x v="24"/>
    <s v="Umbria"/>
    <x v="7"/>
    <x v="3"/>
    <x v="0"/>
    <s v="3000"/>
    <s v="Plus"/>
    <x v="3"/>
    <n v="32.358620689655176"/>
    <s v="Lorenzo Von Matterhorn "/>
    <n v="0.05"/>
    <n v="4692"/>
    <n v="234.60000000000002"/>
    <n v="4926.6000000000004"/>
  </r>
  <r>
    <x v="2"/>
    <n v="3"/>
    <s v="TVG-2413"/>
    <s v="2413"/>
    <x v="24"/>
    <s v="Umbria"/>
    <x v="7"/>
    <x v="3"/>
    <x v="0"/>
    <s v="3000"/>
    <s v="Plus"/>
    <x v="3"/>
    <n v="95.848275862068959"/>
    <s v="Alfonso Falconeri"/>
    <n v="0.05"/>
    <n v="13898"/>
    <n v="694.90000000000009"/>
    <n v="14592.9"/>
  </r>
  <r>
    <x v="2"/>
    <n v="3"/>
    <s v="TVG-2414"/>
    <s v="2414"/>
    <x v="24"/>
    <s v="Umbria"/>
    <x v="7"/>
    <x v="3"/>
    <x v="0"/>
    <s v="3000"/>
    <s v="Plus"/>
    <x v="3"/>
    <n v="78.468965517241372"/>
    <s v="Roberto Falcucci"/>
    <n v="0.08"/>
    <n v="11378"/>
    <n v="910.24"/>
    <n v="12288.24"/>
  </r>
  <r>
    <x v="2"/>
    <n v="3"/>
    <s v="TVG-2415"/>
    <s v="2415"/>
    <x v="24"/>
    <s v="Umbria"/>
    <x v="7"/>
    <x v="3"/>
    <x v="0"/>
    <s v="3000"/>
    <s v="Plus"/>
    <x v="3"/>
    <n v="79.696551724137933"/>
    <s v="Giuseppe Favari"/>
    <n v="0.03"/>
    <n v="11556"/>
    <n v="346.68"/>
    <n v="11902.68"/>
  </r>
  <r>
    <x v="2"/>
    <n v="3"/>
    <s v="TVG-2416"/>
    <s v="2416"/>
    <x v="24"/>
    <s v="Umbria"/>
    <x v="7"/>
    <x v="3"/>
    <x v="0"/>
    <s v="3000"/>
    <s v="Plus"/>
    <x v="3"/>
    <n v="17.344827586206897"/>
    <s v="Fabo Girgentini"/>
    <n v="0.03"/>
    <n v="2515"/>
    <n v="75.45"/>
    <n v="2590.4499999999998"/>
  </r>
  <r>
    <x v="2"/>
    <n v="3"/>
    <s v="TVG-2417"/>
    <s v="2417"/>
    <x v="24"/>
    <s v="Umbria"/>
    <x v="7"/>
    <x v="3"/>
    <x v="0"/>
    <s v="3000"/>
    <s v="Plus"/>
    <x v="3"/>
    <n v="97.193103448275863"/>
    <s v="Costanza Bigatti"/>
    <n v="0.1"/>
    <n v="14093"/>
    <n v="1409.3000000000002"/>
    <n v="15502.3"/>
  </r>
  <r>
    <x v="2"/>
    <n v="3"/>
    <s v="TVG-2418"/>
    <s v="2418"/>
    <x v="24"/>
    <s v="Umbria"/>
    <x v="7"/>
    <x v="3"/>
    <x v="0"/>
    <s v="3000"/>
    <s v="Plus"/>
    <x v="3"/>
    <n v="161.9655172413793"/>
    <s v="Marco Rossi"/>
    <n v="7.4999999999999997E-2"/>
    <n v="23485"/>
    <n v="1761.375"/>
    <n v="25246.375"/>
  </r>
  <r>
    <x v="2"/>
    <n v="3"/>
    <s v="TVG-2419"/>
    <s v="2419"/>
    <x v="24"/>
    <s v="Umbria"/>
    <x v="7"/>
    <x v="3"/>
    <x v="0"/>
    <s v="3000"/>
    <s v="Plus"/>
    <x v="3"/>
    <n v="460.26896551724138"/>
    <s v="Lalerio Vundini"/>
    <n v="0.05"/>
    <n v="66739"/>
    <n v="3336.9500000000003"/>
    <n v="70075.95"/>
  </r>
  <r>
    <x v="2"/>
    <n v="3"/>
    <s v="TVG-2420"/>
    <s v="2420"/>
    <x v="24"/>
    <s v="Umbria"/>
    <x v="7"/>
    <x v="6"/>
    <x v="2"/>
    <s v="2500"/>
    <s v="Plus"/>
    <x v="6"/>
    <n v="0.1"/>
    <s v="Lorenzo Von Matterhorn "/>
    <n v="0.05"/>
    <n v="22"/>
    <n v="1.1000000000000001"/>
    <n v="23.1"/>
  </r>
  <r>
    <x v="2"/>
    <n v="3"/>
    <s v="TVG-2421"/>
    <s v="2421"/>
    <x v="24"/>
    <s v="Umbria"/>
    <x v="7"/>
    <x v="6"/>
    <x v="2"/>
    <s v="2500"/>
    <s v="Plus"/>
    <x v="6"/>
    <n v="13.531818181818181"/>
    <s v="Federica Meni"/>
    <n v="0.04"/>
    <n v="2977"/>
    <n v="119.08"/>
    <n v="3096.08"/>
  </r>
  <r>
    <x v="2"/>
    <n v="3"/>
    <s v="TVG-2422"/>
    <s v="2422"/>
    <x v="24"/>
    <s v="Umbria"/>
    <x v="7"/>
    <x v="6"/>
    <x v="2"/>
    <s v="2500"/>
    <s v="Plus"/>
    <x v="6"/>
    <n v="45.463636363636361"/>
    <s v="Giuseppe Favari"/>
    <n v="0.03"/>
    <n v="10002"/>
    <n v="300.06"/>
    <n v="10302.06"/>
  </r>
  <r>
    <x v="2"/>
    <n v="3"/>
    <s v="TVG-2423"/>
    <s v="2423"/>
    <x v="24"/>
    <s v="Umbria"/>
    <x v="7"/>
    <x v="6"/>
    <x v="2"/>
    <s v="2500"/>
    <s v="Plus"/>
    <x v="6"/>
    <n v="2.3454545454545452"/>
    <s v="Costanza Bigatti"/>
    <n v="0.1"/>
    <n v="516"/>
    <n v="51.6"/>
    <n v="567.6"/>
  </r>
  <r>
    <x v="2"/>
    <n v="3"/>
    <s v="TVG-2424"/>
    <s v="2424"/>
    <x v="24"/>
    <s v="Umbria"/>
    <x v="7"/>
    <x v="6"/>
    <x v="2"/>
    <s v="2500"/>
    <s v="Plus"/>
    <x v="6"/>
    <n v="2.2000000000000002"/>
    <s v="Marco Rossi"/>
    <n v="7.4999999999999997E-2"/>
    <n v="484"/>
    <n v="36.299999999999997"/>
    <n v="520.29999999999995"/>
  </r>
  <r>
    <x v="2"/>
    <n v="3"/>
    <s v="TVG-2425"/>
    <s v="2425"/>
    <x v="24"/>
    <s v="Umbria"/>
    <x v="7"/>
    <x v="6"/>
    <x v="2"/>
    <s v="2500"/>
    <s v="Plus"/>
    <x v="6"/>
    <n v="69.586363636363643"/>
    <s v="Lalerio Vundini"/>
    <n v="0.05"/>
    <n v="15309"/>
    <n v="765.45"/>
    <n v="16074.45"/>
  </r>
  <r>
    <x v="2"/>
    <n v="3"/>
    <s v="TVG-2426"/>
    <s v="2426"/>
    <x v="24"/>
    <s v="Umbria"/>
    <x v="7"/>
    <x v="7"/>
    <x v="2"/>
    <s v="2500"/>
    <s v="Medium"/>
    <x v="7"/>
    <n v="20.480952380952381"/>
    <s v="Marco Rossi"/>
    <n v="7.4999999999999997E-2"/>
    <n v="4301"/>
    <n v="322.57499999999999"/>
    <n v="4623.5749999999998"/>
  </r>
  <r>
    <x v="2"/>
    <n v="3"/>
    <s v="TVG-2427"/>
    <s v="2427"/>
    <x v="24"/>
    <s v="Umbria"/>
    <x v="7"/>
    <x v="22"/>
    <x v="7"/>
    <s v="7000"/>
    <s v="Premium"/>
    <x v="13"/>
    <n v="13.048"/>
    <s v="Marco Rossi"/>
    <n v="7.4999999999999997E-2"/>
    <n v="6524"/>
    <n v="489.29999999999995"/>
    <n v="7013.3"/>
  </r>
  <r>
    <x v="2"/>
    <n v="3"/>
    <s v="TVG-2428"/>
    <s v="2428"/>
    <x v="24"/>
    <s v="Umbria"/>
    <x v="7"/>
    <x v="20"/>
    <x v="7"/>
    <s v="5000"/>
    <s v="Silver"/>
    <x v="17"/>
    <n v="0.22333333333333333"/>
    <s v="Olivia Gusso"/>
    <n v="0.05"/>
    <n v="67"/>
    <n v="3.35"/>
    <n v="70.349999999999994"/>
  </r>
  <r>
    <x v="2"/>
    <n v="3"/>
    <s v="TVG-2429"/>
    <s v="2429"/>
    <x v="24"/>
    <s v="Umbria"/>
    <x v="7"/>
    <x v="8"/>
    <x v="2"/>
    <s v="5000"/>
    <s v=""/>
    <x v="8"/>
    <n v="48.204000000000001"/>
    <s v="Giuseppe Favari"/>
    <n v="0.03"/>
    <n v="12051"/>
    <n v="361.53"/>
    <n v="12412.53"/>
  </r>
  <r>
    <x v="2"/>
    <n v="3"/>
    <s v="TVG-2430"/>
    <s v="2430"/>
    <x v="24"/>
    <s v="Umbria"/>
    <x v="7"/>
    <x v="9"/>
    <x v="2"/>
    <s v="1121"/>
    <s v="Gold"/>
    <x v="9"/>
    <n v="7.4086956521739129"/>
    <s v="Alfonso Falconeri"/>
    <n v="0.05"/>
    <n v="1704"/>
    <n v="85.2"/>
    <n v="1789.2"/>
  </r>
  <r>
    <x v="2"/>
    <n v="3"/>
    <s v="TVG-2431"/>
    <s v="2431"/>
    <x v="24"/>
    <s v="Umbria"/>
    <x v="7"/>
    <x v="9"/>
    <x v="2"/>
    <s v="1121"/>
    <s v="Gold"/>
    <x v="9"/>
    <n v="8.3956521739130441"/>
    <s v="Marco Rossi"/>
    <n v="7.4999999999999997E-2"/>
    <n v="1931"/>
    <n v="144.82499999999999"/>
    <n v="2075.8249999999998"/>
  </r>
  <r>
    <x v="2"/>
    <n v="3"/>
    <s v="TVG-2432"/>
    <s v="2432"/>
    <x v="24"/>
    <s v="Umbria"/>
    <x v="7"/>
    <x v="9"/>
    <x v="2"/>
    <s v="1121"/>
    <s v="Gold"/>
    <x v="9"/>
    <n v="13.952173913043477"/>
    <s v="Lalerio Vundini"/>
    <n v="0.05"/>
    <n v="3209"/>
    <n v="160.45000000000002"/>
    <n v="3369.45"/>
  </r>
  <r>
    <x v="2"/>
    <n v="3"/>
    <s v="TVG-2433"/>
    <s v="2433"/>
    <x v="24"/>
    <s v="Umbria"/>
    <x v="7"/>
    <x v="23"/>
    <x v="7"/>
    <s v="8000"/>
    <s v="Premium"/>
    <x v="19"/>
    <n v="38.120895522388061"/>
    <s v="Lalerio Vundini"/>
    <n v="0.05"/>
    <n v="25541"/>
    <n v="1277.0500000000002"/>
    <n v="26818.05"/>
  </r>
  <r>
    <x v="2"/>
    <n v="3"/>
    <s v="TVG-2434"/>
    <s v="2434"/>
    <x v="24"/>
    <s v="Umbria"/>
    <x v="7"/>
    <x v="10"/>
    <x v="3"/>
    <s v="7500"/>
    <s v="Premium"/>
    <x v="10"/>
    <n v="0.7944444444444444"/>
    <s v="Olivia Gusso"/>
    <n v="0.05"/>
    <n v="143"/>
    <n v="7.15"/>
    <n v="150.15"/>
  </r>
  <r>
    <x v="2"/>
    <n v="3"/>
    <s v="TVG-2435"/>
    <s v="2435"/>
    <x v="24"/>
    <s v="Umbria"/>
    <x v="7"/>
    <x v="10"/>
    <x v="3"/>
    <s v="7500"/>
    <s v="Premium"/>
    <x v="10"/>
    <n v="17.06111111111111"/>
    <s v="Lorenzo Von Matterhorn "/>
    <n v="0.05"/>
    <n v="3071"/>
    <n v="153.55000000000001"/>
    <n v="3224.55"/>
  </r>
  <r>
    <x v="2"/>
    <n v="3"/>
    <s v="TVG-2436"/>
    <s v="2436"/>
    <x v="24"/>
    <s v="Umbria"/>
    <x v="7"/>
    <x v="10"/>
    <x v="3"/>
    <s v="7500"/>
    <s v="Premium"/>
    <x v="10"/>
    <n v="12.133333333333333"/>
    <s v="Federica Meni"/>
    <n v="0.04"/>
    <n v="2184"/>
    <n v="87.36"/>
    <n v="2271.36"/>
  </r>
  <r>
    <x v="2"/>
    <n v="3"/>
    <s v="TVG-2437"/>
    <s v="2437"/>
    <x v="24"/>
    <s v="Umbria"/>
    <x v="7"/>
    <x v="10"/>
    <x v="3"/>
    <s v="7500"/>
    <s v="Premium"/>
    <x v="10"/>
    <n v="0.77777777777777779"/>
    <s v="Alfonso Falconeri"/>
    <n v="0.05"/>
    <n v="140"/>
    <n v="7"/>
    <n v="147"/>
  </r>
  <r>
    <x v="2"/>
    <n v="3"/>
    <s v="TVG-2438"/>
    <s v="2438"/>
    <x v="24"/>
    <s v="Umbria"/>
    <x v="7"/>
    <x v="10"/>
    <x v="3"/>
    <s v="7500"/>
    <s v="Premium"/>
    <x v="10"/>
    <n v="3.5777777777777779"/>
    <s v="Roberto Falcucci"/>
    <n v="0.08"/>
    <n v="644"/>
    <n v="51.52"/>
    <n v="695.52"/>
  </r>
  <r>
    <x v="2"/>
    <n v="3"/>
    <s v="TVG-2439"/>
    <s v="2439"/>
    <x v="24"/>
    <s v="Umbria"/>
    <x v="7"/>
    <x v="10"/>
    <x v="3"/>
    <s v="7500"/>
    <s v="Premium"/>
    <x v="10"/>
    <n v="67.272222222222226"/>
    <s v="Daniela Ansani"/>
    <n v="0.05"/>
    <n v="12109"/>
    <n v="605.45000000000005"/>
    <n v="12714.45"/>
  </r>
  <r>
    <x v="2"/>
    <n v="3"/>
    <s v="TVG-2440"/>
    <s v="2440"/>
    <x v="24"/>
    <s v="Umbria"/>
    <x v="7"/>
    <x v="10"/>
    <x v="3"/>
    <s v="7500"/>
    <s v="Premium"/>
    <x v="10"/>
    <n v="1.288888888888889"/>
    <s v="Giuseppe Favari"/>
    <n v="0.03"/>
    <n v="232"/>
    <n v="6.96"/>
    <n v="238.96"/>
  </r>
  <r>
    <x v="2"/>
    <n v="3"/>
    <s v="TVG-2441"/>
    <s v="2441"/>
    <x v="24"/>
    <s v="Umbria"/>
    <x v="7"/>
    <x v="10"/>
    <x v="3"/>
    <s v="7500"/>
    <s v="Premium"/>
    <x v="10"/>
    <n v="13.75"/>
    <s v="Elisa Covassi"/>
    <n v="0.08"/>
    <n v="2475"/>
    <n v="198"/>
    <n v="2673"/>
  </r>
  <r>
    <x v="2"/>
    <n v="3"/>
    <s v="TVG-2442"/>
    <s v="2442"/>
    <x v="24"/>
    <s v="Umbria"/>
    <x v="7"/>
    <x v="10"/>
    <x v="3"/>
    <s v="7500"/>
    <s v="Premium"/>
    <x v="10"/>
    <n v="183.28333333333333"/>
    <s v="Costanza Bigatti"/>
    <n v="0.1"/>
    <n v="32991"/>
    <n v="3299.1000000000004"/>
    <n v="36290.1"/>
  </r>
  <r>
    <x v="2"/>
    <n v="3"/>
    <s v="TVG-2443"/>
    <s v="2443"/>
    <x v="24"/>
    <s v="Umbria"/>
    <x v="7"/>
    <x v="10"/>
    <x v="3"/>
    <s v="7500"/>
    <s v="Premium"/>
    <x v="10"/>
    <n v="26.905555555555555"/>
    <s v="Lalerio Vundini"/>
    <n v="0.05"/>
    <n v="4843"/>
    <n v="242.15"/>
    <n v="5085.1499999999996"/>
  </r>
  <r>
    <x v="2"/>
    <n v="3"/>
    <s v="TVG-2444"/>
    <s v="2444"/>
    <x v="24"/>
    <s v="Umbria"/>
    <x v="7"/>
    <x v="15"/>
    <x v="6"/>
    <s v="1000"/>
    <s v="Silver"/>
    <x v="14"/>
    <n v="0.38205128205128203"/>
    <s v="Lalerio Vundini"/>
    <n v="0.05"/>
    <n v="149"/>
    <n v="7.45"/>
    <n v="156.44999999999999"/>
  </r>
  <r>
    <x v="2"/>
    <n v="3"/>
    <s v="TVG-2445"/>
    <s v="2445"/>
    <x v="24"/>
    <s v="Umbria"/>
    <x v="7"/>
    <x v="11"/>
    <x v="4"/>
    <s v="5000"/>
    <s v=""/>
    <x v="11"/>
    <n v="210.87142857142857"/>
    <s v="Olivia Gusso"/>
    <n v="0.05"/>
    <n v="29522"/>
    <n v="1476.1000000000001"/>
    <n v="30998.1"/>
  </r>
  <r>
    <x v="2"/>
    <n v="3"/>
    <s v="TVG-2446"/>
    <s v="2446"/>
    <x v="24"/>
    <s v="Umbria"/>
    <x v="7"/>
    <x v="11"/>
    <x v="4"/>
    <s v="5000"/>
    <s v=""/>
    <x v="11"/>
    <n v="191.65714285714284"/>
    <s v="Lorenzo Von Matterhorn "/>
    <n v="0.05"/>
    <n v="26832"/>
    <n v="1341.6000000000001"/>
    <n v="28173.599999999999"/>
  </r>
  <r>
    <x v="2"/>
    <n v="3"/>
    <s v="TVG-2447"/>
    <s v="2447"/>
    <x v="24"/>
    <s v="Umbria"/>
    <x v="7"/>
    <x v="11"/>
    <x v="4"/>
    <s v="5000"/>
    <s v=""/>
    <x v="11"/>
    <n v="138.97142857142856"/>
    <s v="Alfonso Falconeri"/>
    <n v="0.05"/>
    <n v="19456"/>
    <n v="972.80000000000007"/>
    <n v="20428.8"/>
  </r>
  <r>
    <x v="2"/>
    <n v="3"/>
    <s v="TVG-2448"/>
    <s v="2448"/>
    <x v="24"/>
    <s v="Umbria"/>
    <x v="7"/>
    <x v="11"/>
    <x v="4"/>
    <s v="5000"/>
    <s v=""/>
    <x v="11"/>
    <n v="333.47857142857146"/>
    <s v="Roberto Falcucci"/>
    <n v="0.08"/>
    <n v="46687"/>
    <n v="3734.96"/>
    <n v="50421.96"/>
  </r>
  <r>
    <x v="2"/>
    <n v="3"/>
    <s v="TVG-2449"/>
    <s v="2449"/>
    <x v="24"/>
    <s v="Umbria"/>
    <x v="7"/>
    <x v="11"/>
    <x v="4"/>
    <s v="5000"/>
    <s v=""/>
    <x v="11"/>
    <n v="70.2"/>
    <s v="Giuseppe Favari"/>
    <n v="0.03"/>
    <n v="9828"/>
    <n v="294.83999999999997"/>
    <n v="10122.84"/>
  </r>
  <r>
    <x v="2"/>
    <n v="3"/>
    <s v="TVG-2450"/>
    <s v="2450"/>
    <x v="24"/>
    <s v="Umbria"/>
    <x v="7"/>
    <x v="11"/>
    <x v="4"/>
    <s v="5000"/>
    <s v=""/>
    <x v="11"/>
    <n v="12.257142857142858"/>
    <s v="Elisa Covassi"/>
    <n v="0.08"/>
    <n v="1716"/>
    <n v="137.28"/>
    <n v="1853.28"/>
  </r>
  <r>
    <x v="2"/>
    <n v="3"/>
    <s v="TVG-2451"/>
    <s v="2451"/>
    <x v="24"/>
    <s v="Umbria"/>
    <x v="7"/>
    <x v="11"/>
    <x v="4"/>
    <s v="5000"/>
    <s v=""/>
    <x v="11"/>
    <n v="224.27857142857144"/>
    <s v="Fabo Girgentini"/>
    <n v="0.03"/>
    <n v="31399"/>
    <n v="941.96999999999991"/>
    <n v="32340.97"/>
  </r>
  <r>
    <x v="2"/>
    <n v="3"/>
    <s v="TVG-2452"/>
    <s v="2452"/>
    <x v="24"/>
    <s v="Umbria"/>
    <x v="7"/>
    <x v="11"/>
    <x v="4"/>
    <s v="5000"/>
    <s v=""/>
    <x v="11"/>
    <n v="3.3071428571428569"/>
    <s v="Costanza Bigatti"/>
    <n v="0.1"/>
    <n v="463"/>
    <n v="46.300000000000004"/>
    <n v="509.3"/>
  </r>
  <r>
    <x v="2"/>
    <n v="3"/>
    <s v="TVG-2453"/>
    <s v="2453"/>
    <x v="24"/>
    <s v="Umbria"/>
    <x v="7"/>
    <x v="11"/>
    <x v="4"/>
    <s v="5000"/>
    <s v=""/>
    <x v="11"/>
    <n v="35.657142857142858"/>
    <s v="Marco Rossi"/>
    <n v="7.4999999999999997E-2"/>
    <n v="4992"/>
    <n v="374.4"/>
    <n v="5366.4"/>
  </r>
  <r>
    <x v="2"/>
    <n v="3"/>
    <s v="TVG-2454"/>
    <s v="2454"/>
    <x v="24"/>
    <s v="Umbria"/>
    <x v="7"/>
    <x v="11"/>
    <x v="4"/>
    <s v="5000"/>
    <s v=""/>
    <x v="11"/>
    <n v="33.028571428571432"/>
    <s v="Lalerio Vundini"/>
    <n v="0.05"/>
    <n v="4624"/>
    <n v="231.20000000000002"/>
    <n v="4855.2"/>
  </r>
  <r>
    <x v="2"/>
    <n v="3"/>
    <s v="TVG-2455"/>
    <s v="2455"/>
    <x v="24"/>
    <s v="Umbria"/>
    <x v="7"/>
    <x v="16"/>
    <x v="7"/>
    <s v="1000"/>
    <s v=""/>
    <x v="0"/>
    <n v="5.2"/>
    <s v="Alfonso Falconeri"/>
    <n v="0.05"/>
    <n v="780"/>
    <n v="39"/>
    <n v="819"/>
  </r>
  <r>
    <x v="2"/>
    <n v="3"/>
    <s v="TVG-2456"/>
    <s v="2456"/>
    <x v="24"/>
    <s v="Umbria"/>
    <x v="7"/>
    <x v="16"/>
    <x v="7"/>
    <s v="1000"/>
    <s v=""/>
    <x v="0"/>
    <n v="2.7266666666666666"/>
    <s v="Roberto Falcucci"/>
    <n v="0.08"/>
    <n v="409"/>
    <n v="32.72"/>
    <n v="441.72"/>
  </r>
  <r>
    <x v="2"/>
    <n v="3"/>
    <s v="TVG-2457"/>
    <s v="2457"/>
    <x v="24"/>
    <s v="Umbria"/>
    <x v="7"/>
    <x v="12"/>
    <x v="5"/>
    <s v="3000"/>
    <s v="Medium"/>
    <x v="12"/>
    <n v="1.9"/>
    <s v="Lorenzo Von Matterhorn "/>
    <n v="0.05"/>
    <n v="228"/>
    <n v="11.4"/>
    <n v="239.4"/>
  </r>
  <r>
    <x v="2"/>
    <n v="3"/>
    <s v="TVG-2458"/>
    <s v="2458"/>
    <x v="24"/>
    <s v="Umbria"/>
    <x v="7"/>
    <x v="12"/>
    <x v="5"/>
    <s v="3000"/>
    <s v="Medium"/>
    <x v="12"/>
    <n v="4.708333333333333"/>
    <s v="Giuseppe Favari"/>
    <n v="0.03"/>
    <n v="565"/>
    <n v="16.95"/>
    <n v="581.95000000000005"/>
  </r>
  <r>
    <x v="2"/>
    <n v="3"/>
    <s v="TVG-2459"/>
    <s v="2459"/>
    <x v="24"/>
    <s v="Umbria"/>
    <x v="7"/>
    <x v="12"/>
    <x v="5"/>
    <s v="3000"/>
    <s v="Medium"/>
    <x v="12"/>
    <n v="1.9750000000000001"/>
    <s v="Elisa Covassi"/>
    <n v="0.08"/>
    <n v="237"/>
    <n v="18.96"/>
    <n v="255.96"/>
  </r>
  <r>
    <x v="2"/>
    <n v="3"/>
    <s v="TVG-2460"/>
    <s v="2460"/>
    <x v="24"/>
    <s v="Umbria"/>
    <x v="7"/>
    <x v="12"/>
    <x v="5"/>
    <s v="3000"/>
    <s v="Medium"/>
    <x v="12"/>
    <n v="10.225"/>
    <s v="Marco Rossi"/>
    <n v="7.4999999999999997E-2"/>
    <n v="1227"/>
    <n v="92.024999999999991"/>
    <n v="1319.0250000000001"/>
  </r>
  <r>
    <x v="2"/>
    <n v="3"/>
    <s v="TVG-2461"/>
    <s v="2461"/>
    <x v="24"/>
    <s v="Umbria"/>
    <x v="7"/>
    <x v="12"/>
    <x v="5"/>
    <s v="3000"/>
    <s v="Medium"/>
    <x v="12"/>
    <n v="40.358333333333334"/>
    <s v="Lalerio Vundini"/>
    <n v="0.05"/>
    <n v="4843"/>
    <n v="242.15"/>
    <n v="5085.1499999999996"/>
  </r>
  <r>
    <x v="2"/>
    <n v="3"/>
    <s v="TVG-2462"/>
    <s v="2462"/>
    <x v="24"/>
    <s v="Umbria"/>
    <x v="7"/>
    <x v="13"/>
    <x v="5"/>
    <s v="3000"/>
    <s v="Plus"/>
    <x v="2"/>
    <n v="2.6692307692307691"/>
    <s v="Lorenzo Von Matterhorn "/>
    <n v="0.05"/>
    <n v="347"/>
    <n v="17.350000000000001"/>
    <n v="364.35"/>
  </r>
  <r>
    <x v="2"/>
    <n v="3"/>
    <s v="TVG-2463"/>
    <s v="2463"/>
    <x v="24"/>
    <s v="Umbria"/>
    <x v="7"/>
    <x v="13"/>
    <x v="5"/>
    <s v="3000"/>
    <s v="Plus"/>
    <x v="2"/>
    <n v="0.58461538461538465"/>
    <s v="Fabo Girgentini"/>
    <n v="0.03"/>
    <n v="76"/>
    <n v="2.2799999999999998"/>
    <n v="78.28"/>
  </r>
  <r>
    <x v="2"/>
    <n v="3"/>
    <s v="TVG-2464"/>
    <s v="2464"/>
    <x v="24"/>
    <s v="Umbria"/>
    <x v="7"/>
    <x v="13"/>
    <x v="5"/>
    <s v="3000"/>
    <s v="Plus"/>
    <x v="2"/>
    <n v="2.0923076923076924"/>
    <s v="Marco Rossi"/>
    <n v="7.4999999999999997E-2"/>
    <n v="272"/>
    <n v="20.399999999999999"/>
    <n v="292.39999999999998"/>
  </r>
  <r>
    <x v="2"/>
    <n v="3"/>
    <s v="TVG-2465"/>
    <s v="2465"/>
    <x v="24"/>
    <s v="Umbria"/>
    <x v="7"/>
    <x v="13"/>
    <x v="5"/>
    <s v="3000"/>
    <s v="Plus"/>
    <x v="2"/>
    <n v="0.1076923076923077"/>
    <s v="Lalerio Vundini"/>
    <n v="0.05"/>
    <n v="14"/>
    <n v="0.70000000000000007"/>
    <n v="14.7"/>
  </r>
  <r>
    <x v="2"/>
    <n v="3"/>
    <s v="TVG-2466"/>
    <s v="2466"/>
    <x v="25"/>
    <s v="Umbria"/>
    <x v="5"/>
    <x v="17"/>
    <x v="7"/>
    <s v="2000"/>
    <s v="Medium"/>
    <x v="15"/>
    <n v="0.43"/>
    <s v="Lalerio Vundini"/>
    <n v="0.05"/>
    <n v="86"/>
    <n v="4.3"/>
    <n v="90.3"/>
  </r>
  <r>
    <x v="2"/>
    <n v="3"/>
    <s v="TVG-2467"/>
    <s v="2467"/>
    <x v="25"/>
    <s v="Umbria"/>
    <x v="5"/>
    <x v="0"/>
    <x v="0"/>
    <s v="5000"/>
    <s v="Medium"/>
    <x v="0"/>
    <n v="1312.0333333333333"/>
    <s v="Lalerio Vundini"/>
    <n v="0.05"/>
    <n v="196805"/>
    <n v="9840.25"/>
    <n v="206645.25"/>
  </r>
  <r>
    <x v="2"/>
    <n v="3"/>
    <s v="TVG-2468"/>
    <s v="2468"/>
    <x v="25"/>
    <s v="Umbria"/>
    <x v="5"/>
    <x v="19"/>
    <x v="7"/>
    <s v="4000"/>
    <s v="Plus"/>
    <x v="16"/>
    <n v="3.9291666666666667"/>
    <s v="Lalerio Vundini"/>
    <n v="0.05"/>
    <n v="943"/>
    <n v="47.150000000000006"/>
    <n v="990.15"/>
  </r>
  <r>
    <x v="2"/>
    <n v="3"/>
    <s v="TVG-2469"/>
    <s v="2469"/>
    <x v="25"/>
    <s v="Umbria"/>
    <x v="5"/>
    <x v="3"/>
    <x v="0"/>
    <s v="3000"/>
    <s v="Plus"/>
    <x v="3"/>
    <n v="891.59310344827588"/>
    <s v="Lalerio Vundini"/>
    <n v="0.05"/>
    <n v="129281"/>
    <n v="6464.05"/>
    <n v="135745.04999999999"/>
  </r>
  <r>
    <x v="2"/>
    <n v="3"/>
    <s v="TVG-2470"/>
    <s v="2470"/>
    <x v="25"/>
    <s v="Umbria"/>
    <x v="5"/>
    <x v="6"/>
    <x v="2"/>
    <s v="2500"/>
    <s v="Plus"/>
    <x v="6"/>
    <n v="0.95909090909090911"/>
    <s v="Lalerio Vundini"/>
    <n v="0.05"/>
    <n v="211"/>
    <n v="10.55"/>
    <n v="221.55"/>
  </r>
  <r>
    <x v="2"/>
    <n v="3"/>
    <s v="TVG-2471"/>
    <s v="2471"/>
    <x v="25"/>
    <s v="Umbria"/>
    <x v="5"/>
    <x v="9"/>
    <x v="2"/>
    <s v="1121"/>
    <s v="Gold"/>
    <x v="9"/>
    <n v="0.49130434782608695"/>
    <s v="Lalerio Vundini"/>
    <n v="0.05"/>
    <n v="113"/>
    <n v="5.65"/>
    <n v="118.65"/>
  </r>
  <r>
    <x v="2"/>
    <n v="3"/>
    <s v="TVG-2472"/>
    <s v="2472"/>
    <x v="25"/>
    <s v="Umbria"/>
    <x v="5"/>
    <x v="10"/>
    <x v="3"/>
    <s v="7500"/>
    <s v="Premium"/>
    <x v="10"/>
    <n v="0.41111111111111109"/>
    <s v="Lalerio Vundini"/>
    <n v="0.05"/>
    <n v="74"/>
    <n v="3.7"/>
    <n v="77.7"/>
  </r>
  <r>
    <x v="2"/>
    <n v="3"/>
    <s v="TVG-2473"/>
    <s v="2473"/>
    <x v="25"/>
    <s v="Umbria"/>
    <x v="5"/>
    <x v="15"/>
    <x v="6"/>
    <s v="1000"/>
    <s v="Silver"/>
    <x v="14"/>
    <n v="1.282051282051282E-2"/>
    <s v="Lalerio Vundini"/>
    <n v="0.05"/>
    <n v="5"/>
    <n v="0.25"/>
    <n v="5.25"/>
  </r>
  <r>
    <x v="2"/>
    <n v="3"/>
    <s v="TVG-2474"/>
    <s v="2474"/>
    <x v="25"/>
    <s v="Umbria"/>
    <x v="5"/>
    <x v="11"/>
    <x v="4"/>
    <s v="5000"/>
    <s v=""/>
    <x v="11"/>
    <n v="5.6785714285714288"/>
    <s v="Lalerio Vundini"/>
    <n v="0.05"/>
    <n v="795"/>
    <n v="39.75"/>
    <n v="834.75"/>
  </r>
  <r>
    <x v="2"/>
    <n v="3"/>
    <s v="TVG-2475"/>
    <s v="2475"/>
    <x v="25"/>
    <s v="Umbria"/>
    <x v="5"/>
    <x v="16"/>
    <x v="7"/>
    <s v="1000"/>
    <s v=""/>
    <x v="0"/>
    <n v="2.0666666666666669"/>
    <s v="Lalerio Vundini"/>
    <n v="0.05"/>
    <n v="310"/>
    <n v="15.5"/>
    <n v="325.5"/>
  </r>
  <r>
    <x v="2"/>
    <n v="3"/>
    <s v="TVG-2476"/>
    <s v="2476"/>
    <x v="25"/>
    <s v="Umbria"/>
    <x v="5"/>
    <x v="12"/>
    <x v="5"/>
    <s v="3000"/>
    <s v="Medium"/>
    <x v="12"/>
    <n v="14.933333333333334"/>
    <s v="Lalerio Vundini"/>
    <n v="0.05"/>
    <n v="1792"/>
    <n v="89.600000000000009"/>
    <n v="1881.6"/>
  </r>
  <r>
    <x v="2"/>
    <n v="3"/>
    <s v="TVG-2477"/>
    <s v="2477"/>
    <x v="26"/>
    <s v="Umbria"/>
    <x v="6"/>
    <x v="14"/>
    <x v="6"/>
    <s v="2500"/>
    <s v="Gold"/>
    <x v="13"/>
    <n v="1.1679999999999999"/>
    <s v="Fabo Girgentini"/>
    <n v="0.03"/>
    <n v="584"/>
    <n v="17.52"/>
    <n v="601.52"/>
  </r>
  <r>
    <x v="2"/>
    <n v="3"/>
    <s v="TVG-2478"/>
    <s v="2478"/>
    <x v="26"/>
    <s v="Umbria"/>
    <x v="6"/>
    <x v="14"/>
    <x v="6"/>
    <s v="2500"/>
    <s v="Gold"/>
    <x v="13"/>
    <n v="3.7999999999999999E-2"/>
    <s v="Marco Rossi"/>
    <n v="7.4999999999999997E-2"/>
    <n v="19"/>
    <n v="1.425"/>
    <n v="20.425000000000001"/>
  </r>
  <r>
    <x v="2"/>
    <n v="3"/>
    <s v="TVG-2479"/>
    <s v="2479"/>
    <x v="26"/>
    <s v="Umbria"/>
    <x v="6"/>
    <x v="17"/>
    <x v="7"/>
    <s v="2000"/>
    <s v="Medium"/>
    <x v="15"/>
    <n v="0.23"/>
    <s v="Lalerio Vundini"/>
    <n v="0.05"/>
    <n v="46"/>
    <n v="2.3000000000000003"/>
    <n v="48.3"/>
  </r>
  <r>
    <x v="2"/>
    <n v="3"/>
    <s v="TVG-2480"/>
    <s v="2480"/>
    <x v="26"/>
    <s v="Umbria"/>
    <x v="6"/>
    <x v="0"/>
    <x v="0"/>
    <s v="5000"/>
    <s v="Medium"/>
    <x v="0"/>
    <n v="42.093333333333334"/>
    <s v="Marco Rossi"/>
    <n v="7.4999999999999997E-2"/>
    <n v="6314"/>
    <n v="473.54999999999995"/>
    <n v="6787.55"/>
  </r>
  <r>
    <x v="2"/>
    <n v="3"/>
    <s v="TVG-2481"/>
    <s v="2481"/>
    <x v="26"/>
    <s v="Umbria"/>
    <x v="6"/>
    <x v="0"/>
    <x v="0"/>
    <s v="5000"/>
    <s v="Medium"/>
    <x v="0"/>
    <n v="0.52666666666666662"/>
    <s v="Lalerio Vundini"/>
    <n v="0.05"/>
    <n v="79"/>
    <n v="3.95"/>
    <n v="82.95"/>
  </r>
  <r>
    <x v="2"/>
    <n v="3"/>
    <s v="TVG-2482"/>
    <s v="2482"/>
    <x v="26"/>
    <s v="Umbria"/>
    <x v="6"/>
    <x v="19"/>
    <x v="7"/>
    <s v="4000"/>
    <s v="Plus"/>
    <x v="16"/>
    <n v="15.245833333333334"/>
    <s v="Lalerio Vundini"/>
    <n v="0.05"/>
    <n v="3659"/>
    <n v="182.95000000000002"/>
    <n v="3841.95"/>
  </r>
  <r>
    <x v="2"/>
    <n v="3"/>
    <s v="TVG-2483"/>
    <s v="2483"/>
    <x v="26"/>
    <s v="Umbria"/>
    <x v="6"/>
    <x v="2"/>
    <x v="0"/>
    <s v="2500"/>
    <s v="Plus"/>
    <x v="2"/>
    <n v="9.8230769230769237"/>
    <s v="Fabo Girgentini"/>
    <n v="0.03"/>
    <n v="1277"/>
    <n v="38.309999999999995"/>
    <n v="1315.31"/>
  </r>
  <r>
    <x v="2"/>
    <n v="3"/>
    <s v="TVG-2484"/>
    <s v="2484"/>
    <x v="26"/>
    <s v="Umbria"/>
    <x v="6"/>
    <x v="2"/>
    <x v="0"/>
    <s v="2500"/>
    <s v="Plus"/>
    <x v="2"/>
    <n v="0.1"/>
    <s v="Marco Rossi"/>
    <n v="7.4999999999999997E-2"/>
    <n v="13"/>
    <n v="0.97499999999999998"/>
    <n v="13.975"/>
  </r>
  <r>
    <x v="2"/>
    <n v="3"/>
    <s v="TVG-2485"/>
    <s v="2485"/>
    <x v="26"/>
    <s v="Umbria"/>
    <x v="6"/>
    <x v="3"/>
    <x v="0"/>
    <s v="3000"/>
    <s v="Plus"/>
    <x v="3"/>
    <n v="66.358620689655169"/>
    <s v="Fabo Girgentini"/>
    <n v="0.03"/>
    <n v="9622"/>
    <n v="288.65999999999997"/>
    <n v="9910.66"/>
  </r>
  <r>
    <x v="2"/>
    <n v="3"/>
    <s v="TVG-2486"/>
    <s v="2486"/>
    <x v="26"/>
    <s v="Umbria"/>
    <x v="6"/>
    <x v="3"/>
    <x v="0"/>
    <s v="3000"/>
    <s v="Plus"/>
    <x v="3"/>
    <n v="105.62068965517241"/>
    <s v="Marco Rossi"/>
    <n v="7.4999999999999997E-2"/>
    <n v="15315"/>
    <n v="1148.625"/>
    <n v="16463.625"/>
  </r>
  <r>
    <x v="2"/>
    <n v="3"/>
    <s v="TVG-2487"/>
    <s v="2487"/>
    <x v="26"/>
    <s v="Umbria"/>
    <x v="6"/>
    <x v="3"/>
    <x v="0"/>
    <s v="3000"/>
    <s v="Plus"/>
    <x v="3"/>
    <n v="1447.9448275862069"/>
    <s v="Lalerio Vundini"/>
    <n v="0.05"/>
    <n v="209952"/>
    <n v="10497.6"/>
    <n v="220449.6"/>
  </r>
  <r>
    <x v="2"/>
    <n v="3"/>
    <s v="TVG-2488"/>
    <s v="2488"/>
    <x v="26"/>
    <s v="Umbria"/>
    <x v="6"/>
    <x v="6"/>
    <x v="2"/>
    <s v="2500"/>
    <s v="Plus"/>
    <x v="6"/>
    <n v="80.786363636363632"/>
    <s v="Lalerio Vundini"/>
    <n v="0.05"/>
    <n v="17773"/>
    <n v="888.65000000000009"/>
    <n v="18661.650000000001"/>
  </r>
  <r>
    <x v="2"/>
    <n v="3"/>
    <s v="TVG-2489"/>
    <s v="2489"/>
    <x v="26"/>
    <s v="Umbria"/>
    <x v="6"/>
    <x v="7"/>
    <x v="2"/>
    <s v="2500"/>
    <s v="Medium"/>
    <x v="7"/>
    <n v="17.438095238095237"/>
    <s v="Fabo Girgentini"/>
    <n v="0.03"/>
    <n v="3662"/>
    <n v="109.86"/>
    <n v="3771.86"/>
  </r>
  <r>
    <x v="2"/>
    <n v="3"/>
    <s v="TVG-2490"/>
    <s v="2490"/>
    <x v="26"/>
    <s v="Umbria"/>
    <x v="6"/>
    <x v="7"/>
    <x v="2"/>
    <s v="2500"/>
    <s v="Medium"/>
    <x v="7"/>
    <n v="27.557142857142857"/>
    <s v="Marco Rossi"/>
    <n v="7.4999999999999997E-2"/>
    <n v="5787"/>
    <n v="434.02499999999998"/>
    <n v="6221.0249999999996"/>
  </r>
  <r>
    <x v="2"/>
    <n v="3"/>
    <s v="TVG-2491"/>
    <s v="2491"/>
    <x v="26"/>
    <s v="Umbria"/>
    <x v="6"/>
    <x v="9"/>
    <x v="2"/>
    <s v="1121"/>
    <s v="Gold"/>
    <x v="9"/>
    <n v="3.4956521739130433"/>
    <s v="Lalerio Vundini"/>
    <n v="0.05"/>
    <n v="804"/>
    <n v="40.200000000000003"/>
    <n v="844.2"/>
  </r>
  <r>
    <x v="2"/>
    <n v="3"/>
    <s v="TVG-2492"/>
    <s v="2492"/>
    <x v="26"/>
    <s v="Umbria"/>
    <x v="6"/>
    <x v="23"/>
    <x v="7"/>
    <s v="8000"/>
    <s v="Premium"/>
    <x v="19"/>
    <n v="24.167164179104478"/>
    <s v="Lalerio Vundini"/>
    <n v="0.05"/>
    <n v="16192"/>
    <n v="809.6"/>
    <n v="17001.599999999999"/>
  </r>
  <r>
    <x v="2"/>
    <n v="3"/>
    <s v="TVG-2493"/>
    <s v="2493"/>
    <x v="26"/>
    <s v="Umbria"/>
    <x v="6"/>
    <x v="10"/>
    <x v="3"/>
    <s v="7500"/>
    <s v="Premium"/>
    <x v="10"/>
    <n v="7.2222222222222215E-2"/>
    <s v="Marco Rossi"/>
    <n v="7.4999999999999997E-2"/>
    <n v="13"/>
    <n v="0.97499999999999998"/>
    <n v="13.975"/>
  </r>
  <r>
    <x v="2"/>
    <n v="3"/>
    <s v="TVG-2494"/>
    <s v="2494"/>
    <x v="26"/>
    <s v="Umbria"/>
    <x v="6"/>
    <x v="15"/>
    <x v="6"/>
    <s v="1000"/>
    <s v="Silver"/>
    <x v="14"/>
    <n v="3.8487179487179488"/>
    <s v="Lalerio Vundini"/>
    <n v="0.05"/>
    <n v="1501"/>
    <n v="75.05"/>
    <n v="1576.05"/>
  </r>
  <r>
    <x v="2"/>
    <n v="3"/>
    <s v="TVG-2495"/>
    <s v="2495"/>
    <x v="26"/>
    <s v="Umbria"/>
    <x v="6"/>
    <x v="11"/>
    <x v="4"/>
    <s v="5000"/>
    <s v=""/>
    <x v="11"/>
    <n v="2.1428571428571429E-2"/>
    <s v="Marco Rossi"/>
    <n v="7.4999999999999997E-2"/>
    <n v="3"/>
    <n v="0.22499999999999998"/>
    <n v="3.2250000000000001"/>
  </r>
  <r>
    <x v="2"/>
    <n v="3"/>
    <s v="TVG-2496"/>
    <s v="2496"/>
    <x v="26"/>
    <s v="Umbria"/>
    <x v="6"/>
    <x v="11"/>
    <x v="4"/>
    <s v="5000"/>
    <s v=""/>
    <x v="11"/>
    <n v="7.7428571428571429"/>
    <s v="Lalerio Vundini"/>
    <n v="0.05"/>
    <n v="1084"/>
    <n v="54.2"/>
    <n v="1138.2"/>
  </r>
  <r>
    <x v="2"/>
    <n v="3"/>
    <s v="TVG-2497"/>
    <s v="2497"/>
    <x v="26"/>
    <s v="Umbria"/>
    <x v="6"/>
    <x v="16"/>
    <x v="7"/>
    <s v="1000"/>
    <s v=""/>
    <x v="0"/>
    <n v="1.6333333333333333"/>
    <s v="Marco Rossi"/>
    <n v="7.4999999999999997E-2"/>
    <n v="245"/>
    <n v="18.375"/>
    <n v="263.375"/>
  </r>
  <r>
    <x v="2"/>
    <n v="3"/>
    <s v="TVG-2498"/>
    <s v="2498"/>
    <x v="26"/>
    <s v="Umbria"/>
    <x v="6"/>
    <x v="16"/>
    <x v="7"/>
    <s v="1000"/>
    <s v=""/>
    <x v="0"/>
    <n v="9.2333333333333325"/>
    <s v="Lalerio Vundini"/>
    <n v="0.05"/>
    <n v="1385"/>
    <n v="69.25"/>
    <n v="1454.25"/>
  </r>
  <r>
    <x v="2"/>
    <n v="3"/>
    <s v="TVG-2499"/>
    <s v="2499"/>
    <x v="26"/>
    <s v="Umbria"/>
    <x v="6"/>
    <x v="12"/>
    <x v="5"/>
    <s v="3000"/>
    <s v="Medium"/>
    <x v="12"/>
    <n v="41.533333333333331"/>
    <s v="Marco Rossi"/>
    <n v="7.4999999999999997E-2"/>
    <n v="4984"/>
    <n v="373.8"/>
    <n v="5357.8"/>
  </r>
  <r>
    <x v="2"/>
    <n v="3"/>
    <s v="TVG-2500"/>
    <s v="2500"/>
    <x v="26"/>
    <s v="Umbria"/>
    <x v="6"/>
    <x v="12"/>
    <x v="5"/>
    <s v="3000"/>
    <s v="Medium"/>
    <x v="12"/>
    <n v="38.216666666666669"/>
    <s v="Lalerio Vundini"/>
    <n v="0.05"/>
    <n v="4586"/>
    <n v="229.3"/>
    <n v="4815.3"/>
  </r>
  <r>
    <x v="2"/>
    <n v="3"/>
    <s v="TVG-2501"/>
    <s v="2501"/>
    <x v="26"/>
    <s v="Umbria"/>
    <x v="6"/>
    <x v="13"/>
    <x v="5"/>
    <s v="3000"/>
    <s v="Plus"/>
    <x v="2"/>
    <n v="6.0615384615384613"/>
    <s v="Marco Rossi"/>
    <n v="7.4999999999999997E-2"/>
    <n v="788"/>
    <n v="59.099999999999994"/>
    <n v="847.1"/>
  </r>
  <r>
    <x v="2"/>
    <n v="3"/>
    <s v="TVG-2502"/>
    <s v="2502"/>
    <x v="27"/>
    <s v="Veneto"/>
    <x v="0"/>
    <x v="14"/>
    <x v="6"/>
    <s v="2500"/>
    <s v="Gold"/>
    <x v="13"/>
    <n v="1.7999999999999999E-2"/>
    <s v="Olivia Gusso"/>
    <n v="0.05"/>
    <n v="9"/>
    <n v="0.45"/>
    <n v="9.4499999999999993"/>
  </r>
  <r>
    <x v="2"/>
    <n v="3"/>
    <s v="TVG-2503"/>
    <s v="2503"/>
    <x v="27"/>
    <s v="Veneto"/>
    <x v="0"/>
    <x v="14"/>
    <x v="6"/>
    <s v="2500"/>
    <s v="Gold"/>
    <x v="13"/>
    <n v="6.0000000000000001E-3"/>
    <s v="Lorenzo Von Matterhorn "/>
    <n v="0.05"/>
    <n v="3"/>
    <n v="0.15000000000000002"/>
    <n v="3.15"/>
  </r>
  <r>
    <x v="2"/>
    <n v="3"/>
    <s v="TVG-2504"/>
    <s v="2504"/>
    <x v="27"/>
    <s v="Veneto"/>
    <x v="0"/>
    <x v="0"/>
    <x v="0"/>
    <s v="5000"/>
    <s v="Medium"/>
    <x v="0"/>
    <n v="39.44"/>
    <s v="Lorenzo Von Matterhorn "/>
    <n v="0.05"/>
    <n v="5916"/>
    <n v="295.8"/>
    <n v="6211.8"/>
  </r>
  <r>
    <x v="2"/>
    <n v="3"/>
    <s v="TVG-2505"/>
    <s v="2505"/>
    <x v="27"/>
    <s v="Veneto"/>
    <x v="0"/>
    <x v="0"/>
    <x v="0"/>
    <s v="5000"/>
    <s v="Medium"/>
    <x v="0"/>
    <n v="12.273333333333333"/>
    <s v="Marco Rossi"/>
    <n v="7.4999999999999997E-2"/>
    <n v="1841"/>
    <n v="138.07499999999999"/>
    <n v="1979.075"/>
  </r>
  <r>
    <x v="2"/>
    <n v="3"/>
    <s v="TVG-2506"/>
    <s v="2506"/>
    <x v="27"/>
    <s v="Veneto"/>
    <x v="0"/>
    <x v="19"/>
    <x v="7"/>
    <s v="4000"/>
    <s v="Plus"/>
    <x v="16"/>
    <n v="0.31666666666666665"/>
    <s v="Federica Meni"/>
    <n v="0.04"/>
    <n v="76"/>
    <n v="3.04"/>
    <n v="79.040000000000006"/>
  </r>
  <r>
    <x v="2"/>
    <n v="3"/>
    <s v="TVG-2507"/>
    <s v="2507"/>
    <x v="27"/>
    <s v="Veneto"/>
    <x v="0"/>
    <x v="3"/>
    <x v="0"/>
    <s v="3000"/>
    <s v="Plus"/>
    <x v="3"/>
    <n v="0.62758620689655176"/>
    <s v="Olivia Gusso"/>
    <n v="0.05"/>
    <n v="91"/>
    <n v="4.55"/>
    <n v="95.55"/>
  </r>
  <r>
    <x v="2"/>
    <n v="3"/>
    <s v="TVG-2508"/>
    <s v="2508"/>
    <x v="27"/>
    <s v="Veneto"/>
    <x v="0"/>
    <x v="3"/>
    <x v="0"/>
    <s v="3000"/>
    <s v="Plus"/>
    <x v="3"/>
    <n v="116.44827586206897"/>
    <s v="Lorenzo Von Matterhorn "/>
    <n v="0.05"/>
    <n v="16885"/>
    <n v="844.25"/>
    <n v="17729.25"/>
  </r>
  <r>
    <x v="2"/>
    <n v="3"/>
    <s v="TVG-2509"/>
    <s v="2509"/>
    <x v="27"/>
    <s v="Veneto"/>
    <x v="0"/>
    <x v="3"/>
    <x v="0"/>
    <s v="3000"/>
    <s v="Plus"/>
    <x v="3"/>
    <n v="84.944827586206898"/>
    <s v="Federica Meni"/>
    <n v="0.04"/>
    <n v="12317"/>
    <n v="492.68"/>
    <n v="12809.68"/>
  </r>
  <r>
    <x v="2"/>
    <n v="3"/>
    <s v="TVG-2510"/>
    <s v="2510"/>
    <x v="27"/>
    <s v="Veneto"/>
    <x v="0"/>
    <x v="3"/>
    <x v="0"/>
    <s v="3000"/>
    <s v="Plus"/>
    <x v="3"/>
    <n v="7.1379310344827589"/>
    <s v="Roberto Falcucci"/>
    <n v="0.08"/>
    <n v="1035"/>
    <n v="82.8"/>
    <n v="1117.8"/>
  </r>
  <r>
    <x v="2"/>
    <n v="3"/>
    <s v="TVG-2511"/>
    <s v="2511"/>
    <x v="27"/>
    <s v="Veneto"/>
    <x v="0"/>
    <x v="3"/>
    <x v="0"/>
    <s v="3000"/>
    <s v="Plus"/>
    <x v="3"/>
    <n v="13.068965517241379"/>
    <s v="Giuseppe Favari"/>
    <n v="0.03"/>
    <n v="1895"/>
    <n v="56.85"/>
    <n v="1951.85"/>
  </r>
  <r>
    <x v="2"/>
    <n v="3"/>
    <s v="TVG-2512"/>
    <s v="2512"/>
    <x v="27"/>
    <s v="Veneto"/>
    <x v="0"/>
    <x v="3"/>
    <x v="0"/>
    <s v="3000"/>
    <s v="Plus"/>
    <x v="3"/>
    <n v="16.399999999999999"/>
    <s v="Fabo Girgentini"/>
    <n v="0.03"/>
    <n v="2378"/>
    <n v="71.34"/>
    <n v="2449.34"/>
  </r>
  <r>
    <x v="2"/>
    <n v="3"/>
    <s v="TVG-2513"/>
    <s v="2513"/>
    <x v="27"/>
    <s v="Veneto"/>
    <x v="0"/>
    <x v="6"/>
    <x v="2"/>
    <s v="2500"/>
    <s v="Plus"/>
    <x v="6"/>
    <n v="0.15"/>
    <s v="Olivia Gusso"/>
    <n v="0.05"/>
    <n v="33"/>
    <n v="1.6500000000000001"/>
    <n v="34.65"/>
  </r>
  <r>
    <x v="2"/>
    <n v="3"/>
    <s v="TVG-2514"/>
    <s v="2514"/>
    <x v="27"/>
    <s v="Veneto"/>
    <x v="0"/>
    <x v="6"/>
    <x v="2"/>
    <s v="2500"/>
    <s v="Plus"/>
    <x v="6"/>
    <n v="0.40454545454545454"/>
    <s v="Lorenzo Von Matterhorn "/>
    <n v="0.05"/>
    <n v="89"/>
    <n v="4.45"/>
    <n v="93.45"/>
  </r>
  <r>
    <x v="2"/>
    <n v="3"/>
    <s v="TVG-2515"/>
    <s v="2515"/>
    <x v="27"/>
    <s v="Veneto"/>
    <x v="0"/>
    <x v="6"/>
    <x v="2"/>
    <s v="2500"/>
    <s v="Plus"/>
    <x v="6"/>
    <n v="5.4545454545454543E-2"/>
    <s v="Federica Meni"/>
    <n v="0.04"/>
    <n v="12"/>
    <n v="0.48"/>
    <n v="12.48"/>
  </r>
  <r>
    <x v="2"/>
    <n v="3"/>
    <s v="TVG-2516"/>
    <s v="2516"/>
    <x v="27"/>
    <s v="Veneto"/>
    <x v="0"/>
    <x v="6"/>
    <x v="2"/>
    <s v="2500"/>
    <s v="Plus"/>
    <x v="6"/>
    <n v="10.65"/>
    <s v="Roberto Falcucci"/>
    <n v="0.08"/>
    <n v="2343"/>
    <n v="187.44"/>
    <n v="2530.44"/>
  </r>
  <r>
    <x v="2"/>
    <n v="3"/>
    <s v="TVG-2517"/>
    <s v="2517"/>
    <x v="27"/>
    <s v="Veneto"/>
    <x v="0"/>
    <x v="6"/>
    <x v="2"/>
    <s v="2500"/>
    <s v="Plus"/>
    <x v="6"/>
    <n v="0.69090909090909092"/>
    <s v="Giuseppe Favari"/>
    <n v="0.03"/>
    <n v="152"/>
    <n v="4.5599999999999996"/>
    <n v="156.56"/>
  </r>
  <r>
    <x v="2"/>
    <n v="3"/>
    <s v="TVG-2518"/>
    <s v="2518"/>
    <x v="27"/>
    <s v="Veneto"/>
    <x v="0"/>
    <x v="20"/>
    <x v="7"/>
    <s v="5000"/>
    <s v="Silver"/>
    <x v="17"/>
    <n v="0.11666666666666667"/>
    <s v="Olivia Gusso"/>
    <n v="0.05"/>
    <n v="35"/>
    <n v="1.75"/>
    <n v="36.75"/>
  </r>
  <r>
    <x v="2"/>
    <n v="3"/>
    <s v="TVG-2519"/>
    <s v="2519"/>
    <x v="27"/>
    <s v="Veneto"/>
    <x v="0"/>
    <x v="8"/>
    <x v="2"/>
    <s v="5000"/>
    <s v=""/>
    <x v="8"/>
    <n v="0.13200000000000001"/>
    <s v="Olivia Gusso"/>
    <n v="0.05"/>
    <n v="33"/>
    <n v="1.6500000000000001"/>
    <n v="34.65"/>
  </r>
  <r>
    <x v="2"/>
    <n v="3"/>
    <s v="TVG-2520"/>
    <s v="2520"/>
    <x v="27"/>
    <s v="Veneto"/>
    <x v="0"/>
    <x v="8"/>
    <x v="2"/>
    <s v="5000"/>
    <s v=""/>
    <x v="8"/>
    <n v="0.432"/>
    <s v="Giuseppe Favari"/>
    <n v="0.03"/>
    <n v="108"/>
    <n v="3.2399999999999998"/>
    <n v="111.24"/>
  </r>
  <r>
    <x v="2"/>
    <n v="3"/>
    <s v="TVG-2521"/>
    <s v="2521"/>
    <x v="27"/>
    <s v="Veneto"/>
    <x v="0"/>
    <x v="11"/>
    <x v="4"/>
    <s v="5000"/>
    <s v=""/>
    <x v="11"/>
    <n v="0.11428571428571428"/>
    <s v="Olivia Gusso"/>
    <n v="0.05"/>
    <n v="16"/>
    <n v="0.8"/>
    <n v="16.8"/>
  </r>
  <r>
    <x v="2"/>
    <n v="3"/>
    <s v="TVG-2522"/>
    <s v="2522"/>
    <x v="27"/>
    <s v="Veneto"/>
    <x v="0"/>
    <x v="11"/>
    <x v="4"/>
    <s v="5000"/>
    <s v=""/>
    <x v="11"/>
    <n v="0.85"/>
    <s v="Lorenzo Von Matterhorn "/>
    <n v="0.05"/>
    <n v="119"/>
    <n v="5.95"/>
    <n v="124.95"/>
  </r>
  <r>
    <x v="2"/>
    <n v="3"/>
    <s v="TVG-2523"/>
    <s v="2523"/>
    <x v="27"/>
    <s v="Veneto"/>
    <x v="0"/>
    <x v="11"/>
    <x v="4"/>
    <s v="5000"/>
    <s v=""/>
    <x v="11"/>
    <n v="2.842857142857143"/>
    <s v="Federica Meni"/>
    <n v="0.04"/>
    <n v="398"/>
    <n v="15.92"/>
    <n v="413.92"/>
  </r>
  <r>
    <x v="2"/>
    <n v="3"/>
    <s v="TVG-2524"/>
    <s v="2524"/>
    <x v="27"/>
    <s v="Veneto"/>
    <x v="0"/>
    <x v="11"/>
    <x v="4"/>
    <s v="5000"/>
    <s v=""/>
    <x v="11"/>
    <n v="2.9428571428571431"/>
    <s v="Giuseppe Favari"/>
    <n v="0.03"/>
    <n v="412"/>
    <n v="12.36"/>
    <n v="424.36"/>
  </r>
  <r>
    <x v="2"/>
    <n v="3"/>
    <s v="TVG-2525"/>
    <s v="2525"/>
    <x v="27"/>
    <s v="Veneto"/>
    <x v="0"/>
    <x v="12"/>
    <x v="5"/>
    <s v="3000"/>
    <s v="Medium"/>
    <x v="12"/>
    <n v="0.49166666666666664"/>
    <s v="Olivia Gusso"/>
    <n v="0.05"/>
    <n v="59"/>
    <n v="2.95"/>
    <n v="61.95"/>
  </r>
  <r>
    <x v="2"/>
    <n v="3"/>
    <s v="TVG-2526"/>
    <s v="2526"/>
    <x v="27"/>
    <s v="Veneto"/>
    <x v="0"/>
    <x v="12"/>
    <x v="5"/>
    <s v="3000"/>
    <s v="Medium"/>
    <x v="12"/>
    <n v="1.5083333333333333"/>
    <s v="Lorenzo Von Matterhorn "/>
    <n v="0.05"/>
    <n v="181"/>
    <n v="9.0500000000000007"/>
    <n v="190.05"/>
  </r>
  <r>
    <x v="2"/>
    <n v="3"/>
    <s v="TVG-2527"/>
    <s v="2527"/>
    <x v="27"/>
    <s v="Veneto"/>
    <x v="0"/>
    <x v="12"/>
    <x v="5"/>
    <s v="3000"/>
    <s v="Medium"/>
    <x v="12"/>
    <n v="32.225000000000001"/>
    <s v="Federica Meni"/>
    <n v="0.04"/>
    <n v="3867"/>
    <n v="154.68"/>
    <n v="4021.68"/>
  </r>
  <r>
    <x v="2"/>
    <n v="3"/>
    <s v="TVG-2528"/>
    <s v="2528"/>
    <x v="27"/>
    <s v="Veneto"/>
    <x v="0"/>
    <x v="12"/>
    <x v="5"/>
    <s v="3000"/>
    <s v="Medium"/>
    <x v="12"/>
    <n v="2.625"/>
    <s v="Roberto Falcucci"/>
    <n v="0.08"/>
    <n v="315"/>
    <n v="25.2"/>
    <n v="340.2"/>
  </r>
  <r>
    <x v="2"/>
    <n v="3"/>
    <s v="TVG-2529"/>
    <s v="2529"/>
    <x v="27"/>
    <s v="Veneto"/>
    <x v="0"/>
    <x v="12"/>
    <x v="5"/>
    <s v="3000"/>
    <s v="Medium"/>
    <x v="12"/>
    <n v="3"/>
    <s v="Giuseppe Favari"/>
    <n v="0.03"/>
    <n v="360"/>
    <n v="10.799999999999999"/>
    <n v="370.8"/>
  </r>
  <r>
    <x v="2"/>
    <n v="3"/>
    <s v="TVG-2530"/>
    <s v="2530"/>
    <x v="27"/>
    <s v="Veneto"/>
    <x v="0"/>
    <x v="12"/>
    <x v="5"/>
    <s v="3000"/>
    <s v="Medium"/>
    <x v="12"/>
    <n v="0.77500000000000002"/>
    <s v="Fabo Girgentini"/>
    <n v="0.03"/>
    <n v="93"/>
    <n v="2.79"/>
    <n v="95.79"/>
  </r>
  <r>
    <x v="2"/>
    <n v="3"/>
    <s v="TVG-2531"/>
    <s v="2531"/>
    <x v="27"/>
    <s v="Veneto"/>
    <x v="0"/>
    <x v="13"/>
    <x v="5"/>
    <s v="3000"/>
    <s v="Plus"/>
    <x v="2"/>
    <n v="7.2692307692307692"/>
    <s v="Lorenzo Von Matterhorn "/>
    <n v="0.05"/>
    <n v="945"/>
    <n v="47.25"/>
    <n v="992.25"/>
  </r>
  <r>
    <x v="2"/>
    <n v="3"/>
    <s v="TVG-2532"/>
    <s v="2532"/>
    <x v="27"/>
    <s v="Veneto"/>
    <x v="0"/>
    <x v="13"/>
    <x v="5"/>
    <s v="3000"/>
    <s v="Plus"/>
    <x v="2"/>
    <n v="4.6153846153846156E-2"/>
    <s v="Federica Meni"/>
    <n v="0.04"/>
    <n v="6"/>
    <n v="0.24"/>
    <n v="6.24"/>
  </r>
  <r>
    <x v="2"/>
    <n v="3"/>
    <s v="TVG-2533"/>
    <s v="2533"/>
    <x v="27"/>
    <s v="Veneto"/>
    <x v="0"/>
    <x v="13"/>
    <x v="5"/>
    <s v="3000"/>
    <s v="Plus"/>
    <x v="2"/>
    <n v="7.6923076923076927E-3"/>
    <s v="Marco Rossi"/>
    <n v="7.4999999999999997E-2"/>
    <n v="1"/>
    <n v="7.4999999999999997E-2"/>
    <n v="1.075"/>
  </r>
  <r>
    <x v="2"/>
    <n v="3"/>
    <s v="TVG-2534"/>
    <s v="2534"/>
    <x v="28"/>
    <s v="Veneto"/>
    <x v="8"/>
    <x v="18"/>
    <x v="7"/>
    <s v="3000"/>
    <s v="Medium"/>
    <x v="6"/>
    <n v="160.51818181818183"/>
    <s v="Marco Rossi"/>
    <n v="7.4999999999999997E-2"/>
    <n v="35314"/>
    <n v="2648.5499999999997"/>
    <n v="37962.550000000003"/>
  </r>
  <r>
    <x v="2"/>
    <n v="3"/>
    <s v="TVG-2535"/>
    <s v="2535"/>
    <x v="28"/>
    <s v="Veneto"/>
    <x v="8"/>
    <x v="18"/>
    <x v="7"/>
    <s v="3000"/>
    <s v="Medium"/>
    <x v="6"/>
    <n v="0"/>
    <s v="Lalerio Vundini"/>
    <n v="0.05"/>
    <n v="0"/>
    <n v="0"/>
    <n v="0"/>
  </r>
  <r>
    <x v="2"/>
    <n v="3"/>
    <s v="TVG-2536"/>
    <s v="2536"/>
    <x v="28"/>
    <s v="Veneto"/>
    <x v="8"/>
    <x v="21"/>
    <x v="7"/>
    <s v="6000"/>
    <s v="Gold"/>
    <x v="18"/>
    <n v="18.851111111111113"/>
    <s v="Marco Rossi"/>
    <n v="7.4999999999999997E-2"/>
    <n v="8483"/>
    <n v="636.22500000000002"/>
    <n v="9119.2250000000004"/>
  </r>
  <r>
    <x v="2"/>
    <n v="3"/>
    <s v="TVG-2537"/>
    <s v="2537"/>
    <x v="28"/>
    <s v="Veneto"/>
    <x v="8"/>
    <x v="21"/>
    <x v="7"/>
    <s v="6000"/>
    <s v="Gold"/>
    <x v="18"/>
    <n v="1285.4066666666668"/>
    <s v="Lalerio Vundini"/>
    <n v="0.05"/>
    <n v="578433"/>
    <n v="28921.65"/>
    <n v="607354.65"/>
  </r>
  <r>
    <x v="2"/>
    <n v="3"/>
    <s v="TVG-2538"/>
    <s v="2538"/>
    <x v="28"/>
    <s v="Veneto"/>
    <x v="8"/>
    <x v="14"/>
    <x v="6"/>
    <s v="2500"/>
    <s v="Gold"/>
    <x v="13"/>
    <n v="21.158000000000001"/>
    <s v="Giulio de Primis"/>
    <n v="3.6999999999999998E-2"/>
    <n v="10579"/>
    <n v="391.423"/>
    <n v="10970.423000000001"/>
  </r>
  <r>
    <x v="2"/>
    <n v="3"/>
    <s v="TVG-2539"/>
    <s v="2539"/>
    <x v="28"/>
    <s v="Veneto"/>
    <x v="8"/>
    <x v="14"/>
    <x v="6"/>
    <s v="2500"/>
    <s v="Gold"/>
    <x v="13"/>
    <n v="4.0000000000000001E-3"/>
    <s v="Matteo Landi"/>
    <n v="0.05"/>
    <n v="2"/>
    <n v="0.1"/>
    <n v="2.1"/>
  </r>
  <r>
    <x v="2"/>
    <n v="3"/>
    <s v="TVG-2540"/>
    <s v="2540"/>
    <x v="28"/>
    <s v="Veneto"/>
    <x v="8"/>
    <x v="14"/>
    <x v="6"/>
    <s v="2500"/>
    <s v="Gold"/>
    <x v="13"/>
    <n v="0.312"/>
    <s v="Marco Rossi"/>
    <n v="7.4999999999999997E-2"/>
    <n v="156"/>
    <n v="11.7"/>
    <n v="167.7"/>
  </r>
  <r>
    <x v="2"/>
    <n v="3"/>
    <s v="TVG-2541"/>
    <s v="2541"/>
    <x v="28"/>
    <s v="Veneto"/>
    <x v="8"/>
    <x v="14"/>
    <x v="6"/>
    <s v="2500"/>
    <s v="Gold"/>
    <x v="13"/>
    <n v="178.30600000000001"/>
    <s v="Lalerio Vundini"/>
    <n v="0.05"/>
    <n v="89153"/>
    <n v="4457.6500000000005"/>
    <n v="93610.65"/>
  </r>
  <r>
    <x v="2"/>
    <n v="3"/>
    <s v="TVG-2542"/>
    <s v="2542"/>
    <x v="28"/>
    <s v="Veneto"/>
    <x v="8"/>
    <x v="17"/>
    <x v="7"/>
    <s v="2000"/>
    <s v="Medium"/>
    <x v="15"/>
    <n v="4.24"/>
    <s v="Lalerio Vundini"/>
    <n v="0.05"/>
    <n v="848"/>
    <n v="42.400000000000006"/>
    <n v="890.4"/>
  </r>
  <r>
    <x v="2"/>
    <n v="3"/>
    <s v="TVG-2543"/>
    <s v="2543"/>
    <x v="28"/>
    <s v="Veneto"/>
    <x v="8"/>
    <x v="0"/>
    <x v="0"/>
    <s v="5000"/>
    <s v="Medium"/>
    <x v="0"/>
    <n v="167.16666666666666"/>
    <s v="Giulio de Primis"/>
    <n v="3.6999999999999998E-2"/>
    <n v="25075"/>
    <n v="927.77499999999998"/>
    <n v="26002.775000000001"/>
  </r>
  <r>
    <x v="2"/>
    <n v="3"/>
    <s v="TVG-2544"/>
    <s v="2544"/>
    <x v="28"/>
    <s v="Veneto"/>
    <x v="8"/>
    <x v="0"/>
    <x v="0"/>
    <s v="5000"/>
    <s v="Medium"/>
    <x v="0"/>
    <n v="9.706666666666667"/>
    <s v="Alfonso Falconeri"/>
    <n v="0.05"/>
    <n v="1456"/>
    <n v="72.8"/>
    <n v="1528.8"/>
  </r>
  <r>
    <x v="2"/>
    <n v="3"/>
    <s v="TVG-2545"/>
    <s v="2545"/>
    <x v="28"/>
    <s v="Veneto"/>
    <x v="8"/>
    <x v="0"/>
    <x v="0"/>
    <s v="5000"/>
    <s v="Medium"/>
    <x v="0"/>
    <n v="11.646666666666667"/>
    <s v="Matteo Landi"/>
    <n v="0.05"/>
    <n v="1747"/>
    <n v="87.350000000000009"/>
    <n v="1834.35"/>
  </r>
  <r>
    <x v="2"/>
    <n v="3"/>
    <s v="TVG-2546"/>
    <s v="2546"/>
    <x v="28"/>
    <s v="Veneto"/>
    <x v="8"/>
    <x v="0"/>
    <x v="0"/>
    <s v="5000"/>
    <s v="Medium"/>
    <x v="0"/>
    <n v="16.579999999999998"/>
    <s v="Costanza Bigatti"/>
    <n v="0.1"/>
    <n v="2487"/>
    <n v="248.70000000000002"/>
    <n v="2735.7"/>
  </r>
  <r>
    <x v="2"/>
    <n v="3"/>
    <s v="TVG-2547"/>
    <s v="2547"/>
    <x v="28"/>
    <s v="Veneto"/>
    <x v="8"/>
    <x v="0"/>
    <x v="0"/>
    <s v="5000"/>
    <s v="Medium"/>
    <x v="0"/>
    <n v="364.48666666666668"/>
    <s v="Marco Rossi"/>
    <n v="7.4999999999999997E-2"/>
    <n v="54673"/>
    <n v="4100.4749999999995"/>
    <n v="58773.474999999999"/>
  </r>
  <r>
    <x v="2"/>
    <n v="3"/>
    <s v="TVG-2548"/>
    <s v="2548"/>
    <x v="28"/>
    <s v="Veneto"/>
    <x v="8"/>
    <x v="0"/>
    <x v="0"/>
    <s v="5000"/>
    <s v="Medium"/>
    <x v="0"/>
    <n v="5852.126666666667"/>
    <s v="Lalerio Vundini"/>
    <n v="0.05"/>
    <n v="877819"/>
    <n v="43890.950000000004"/>
    <n v="921709.95"/>
  </r>
  <r>
    <x v="2"/>
    <n v="3"/>
    <s v="TVG-2549"/>
    <s v="2549"/>
    <x v="28"/>
    <s v="Veneto"/>
    <x v="8"/>
    <x v="19"/>
    <x v="7"/>
    <s v="4000"/>
    <s v="Plus"/>
    <x v="16"/>
    <n v="45.383333333333333"/>
    <s v="Lalerio Vundini"/>
    <n v="0.05"/>
    <n v="10892"/>
    <n v="544.6"/>
    <n v="11436.6"/>
  </r>
  <r>
    <x v="2"/>
    <n v="3"/>
    <s v="TVG-2550"/>
    <s v="2550"/>
    <x v="28"/>
    <s v="Veneto"/>
    <x v="8"/>
    <x v="1"/>
    <x v="0"/>
    <s v="5000"/>
    <s v="Plus"/>
    <x v="1"/>
    <n v="15.434285714285714"/>
    <s v="Giulio de Primis"/>
    <n v="3.6999999999999998E-2"/>
    <n v="2701"/>
    <n v="99.936999999999998"/>
    <n v="2800.9369999999999"/>
  </r>
  <r>
    <x v="2"/>
    <n v="3"/>
    <s v="TVG-2551"/>
    <s v="2551"/>
    <x v="28"/>
    <s v="Veneto"/>
    <x v="8"/>
    <x v="1"/>
    <x v="0"/>
    <s v="5000"/>
    <s v="Plus"/>
    <x v="1"/>
    <n v="1.1599999999999999"/>
    <s v="Lalerio Vundini"/>
    <n v="0.05"/>
    <n v="203"/>
    <n v="10.15"/>
    <n v="213.15"/>
  </r>
  <r>
    <x v="2"/>
    <n v="3"/>
    <s v="TVG-2552"/>
    <s v="2552"/>
    <x v="28"/>
    <s v="Veneto"/>
    <x v="8"/>
    <x v="2"/>
    <x v="0"/>
    <s v="2500"/>
    <s v="Plus"/>
    <x v="2"/>
    <n v="2.453846153846154"/>
    <s v="Giulio de Primis"/>
    <n v="3.6999999999999998E-2"/>
    <n v="319"/>
    <n v="11.802999999999999"/>
    <n v="330.803"/>
  </r>
  <r>
    <x v="2"/>
    <n v="3"/>
    <s v="TVG-2553"/>
    <s v="2553"/>
    <x v="28"/>
    <s v="Veneto"/>
    <x v="8"/>
    <x v="2"/>
    <x v="0"/>
    <s v="2500"/>
    <s v="Plus"/>
    <x v="2"/>
    <n v="10.684615384615384"/>
    <s v="Fabo Girgentini"/>
    <n v="0.03"/>
    <n v="1389"/>
    <n v="41.67"/>
    <n v="1430.67"/>
  </r>
  <r>
    <x v="2"/>
    <n v="3"/>
    <s v="TVG-2554"/>
    <s v="2554"/>
    <x v="28"/>
    <s v="Veneto"/>
    <x v="8"/>
    <x v="3"/>
    <x v="0"/>
    <s v="3000"/>
    <s v="Plus"/>
    <x v="3"/>
    <n v="20.593103448275862"/>
    <s v="Lorenzo Von Matterhorn "/>
    <n v="0.05"/>
    <n v="2986"/>
    <n v="149.30000000000001"/>
    <n v="3135.3"/>
  </r>
  <r>
    <x v="2"/>
    <n v="3"/>
    <s v="TVG-2555"/>
    <s v="2555"/>
    <x v="28"/>
    <s v="Veneto"/>
    <x v="8"/>
    <x v="3"/>
    <x v="0"/>
    <s v="3000"/>
    <s v="Plus"/>
    <x v="3"/>
    <n v="72.958620689655177"/>
    <s v="Giulio de Primis"/>
    <n v="3.6999999999999998E-2"/>
    <n v="10579"/>
    <n v="391.423"/>
    <n v="10970.423000000001"/>
  </r>
  <r>
    <x v="2"/>
    <n v="3"/>
    <s v="TVG-2556"/>
    <s v="2556"/>
    <x v="28"/>
    <s v="Veneto"/>
    <x v="8"/>
    <x v="3"/>
    <x v="0"/>
    <s v="3000"/>
    <s v="Plus"/>
    <x v="3"/>
    <n v="11.841379310344827"/>
    <s v="Roberto Falcucci"/>
    <n v="0.08"/>
    <n v="1717"/>
    <n v="137.36000000000001"/>
    <n v="1854.3600000000001"/>
  </r>
  <r>
    <x v="2"/>
    <n v="3"/>
    <s v="TVG-2557"/>
    <s v="2557"/>
    <x v="28"/>
    <s v="Veneto"/>
    <x v="8"/>
    <x v="3"/>
    <x v="0"/>
    <s v="3000"/>
    <s v="Plus"/>
    <x v="3"/>
    <n v="12.655172413793103"/>
    <s v="Giuseppe Favari"/>
    <n v="0.03"/>
    <n v="1835"/>
    <n v="55.05"/>
    <n v="1890.05"/>
  </r>
  <r>
    <x v="2"/>
    <n v="3"/>
    <s v="TVG-2558"/>
    <s v="2558"/>
    <x v="28"/>
    <s v="Veneto"/>
    <x v="8"/>
    <x v="3"/>
    <x v="0"/>
    <s v="3000"/>
    <s v="Plus"/>
    <x v="3"/>
    <n v="35.627586206896552"/>
    <s v="Fabo Girgentini"/>
    <n v="0.03"/>
    <n v="5166"/>
    <n v="154.97999999999999"/>
    <n v="5320.98"/>
  </r>
  <r>
    <x v="2"/>
    <n v="3"/>
    <s v="TVG-2559"/>
    <s v="2559"/>
    <x v="28"/>
    <s v="Veneto"/>
    <x v="8"/>
    <x v="3"/>
    <x v="0"/>
    <s v="3000"/>
    <s v="Plus"/>
    <x v="3"/>
    <n v="37.662068965517243"/>
    <s v="Costanza Bigatti"/>
    <n v="0.1"/>
    <n v="5461"/>
    <n v="546.1"/>
    <n v="6007.1"/>
  </r>
  <r>
    <x v="2"/>
    <n v="3"/>
    <s v="TVG-2560"/>
    <s v="2560"/>
    <x v="28"/>
    <s v="Veneto"/>
    <x v="8"/>
    <x v="3"/>
    <x v="0"/>
    <s v="3000"/>
    <s v="Plus"/>
    <x v="3"/>
    <n v="458.88275862068963"/>
    <s v="Marco Rossi"/>
    <n v="7.4999999999999997E-2"/>
    <n v="66538"/>
    <n v="4990.3499999999995"/>
    <n v="71528.350000000006"/>
  </r>
  <r>
    <x v="2"/>
    <n v="3"/>
    <s v="TVG-2561"/>
    <s v="2561"/>
    <x v="28"/>
    <s v="Veneto"/>
    <x v="8"/>
    <x v="3"/>
    <x v="0"/>
    <s v="3000"/>
    <s v="Plus"/>
    <x v="3"/>
    <n v="4924.3103448275861"/>
    <s v="Lalerio Vundini"/>
    <n v="0.05"/>
    <n v="714025"/>
    <n v="35701.25"/>
    <n v="749726.25"/>
  </r>
  <r>
    <x v="2"/>
    <n v="3"/>
    <s v="TVG-2562"/>
    <s v="2562"/>
    <x v="28"/>
    <s v="Veneto"/>
    <x v="8"/>
    <x v="5"/>
    <x v="1"/>
    <s v="5000"/>
    <s v=""/>
    <x v="5"/>
    <n v="266.48"/>
    <s v="Lalerio Vundini"/>
    <n v="0.05"/>
    <n v="19986"/>
    <n v="999.30000000000007"/>
    <n v="20985.3"/>
  </r>
  <r>
    <x v="2"/>
    <n v="3"/>
    <s v="TVG-2563"/>
    <s v="2563"/>
    <x v="28"/>
    <s v="Veneto"/>
    <x v="8"/>
    <x v="6"/>
    <x v="2"/>
    <s v="2500"/>
    <s v="Plus"/>
    <x v="6"/>
    <n v="0.1409090909090909"/>
    <s v="Lorenzo Von Matterhorn "/>
    <n v="0.05"/>
    <n v="31"/>
    <n v="1.55"/>
    <n v="32.549999999999997"/>
  </r>
  <r>
    <x v="2"/>
    <n v="3"/>
    <s v="TVG-2564"/>
    <s v="2564"/>
    <x v="28"/>
    <s v="Veneto"/>
    <x v="8"/>
    <x v="6"/>
    <x v="2"/>
    <s v="2500"/>
    <s v="Plus"/>
    <x v="6"/>
    <n v="2.85"/>
    <s v="Giulio de Primis"/>
    <n v="3.6999999999999998E-2"/>
    <n v="627"/>
    <n v="23.198999999999998"/>
    <n v="650.19899999999996"/>
  </r>
  <r>
    <x v="2"/>
    <n v="3"/>
    <s v="TVG-2565"/>
    <s v="2565"/>
    <x v="28"/>
    <s v="Veneto"/>
    <x v="8"/>
    <x v="6"/>
    <x v="2"/>
    <s v="2500"/>
    <s v="Plus"/>
    <x v="6"/>
    <n v="7.5272727272727273"/>
    <s v="Giuseppe Favari"/>
    <n v="0.03"/>
    <n v="1656"/>
    <n v="49.68"/>
    <n v="1705.68"/>
  </r>
  <r>
    <x v="2"/>
    <n v="3"/>
    <s v="TVG-2566"/>
    <s v="2566"/>
    <x v="28"/>
    <s v="Veneto"/>
    <x v="8"/>
    <x v="6"/>
    <x v="2"/>
    <s v="2500"/>
    <s v="Plus"/>
    <x v="6"/>
    <n v="0.51818181818181819"/>
    <s v="Fabo Girgentini"/>
    <n v="0.03"/>
    <n v="114"/>
    <n v="3.42"/>
    <n v="117.42"/>
  </r>
  <r>
    <x v="2"/>
    <n v="3"/>
    <s v="TVG-2567"/>
    <s v="2567"/>
    <x v="28"/>
    <s v="Veneto"/>
    <x v="8"/>
    <x v="6"/>
    <x v="2"/>
    <s v="2500"/>
    <s v="Plus"/>
    <x v="6"/>
    <n v="5.4545454545454543E-2"/>
    <s v="Costanza Bigatti"/>
    <n v="0.1"/>
    <n v="12"/>
    <n v="1.2000000000000002"/>
    <n v="13.2"/>
  </r>
  <r>
    <x v="2"/>
    <n v="3"/>
    <s v="TVG-2568"/>
    <s v="2568"/>
    <x v="28"/>
    <s v="Veneto"/>
    <x v="8"/>
    <x v="6"/>
    <x v="2"/>
    <s v="2500"/>
    <s v="Plus"/>
    <x v="6"/>
    <n v="12.840909090909092"/>
    <s v="Marco Rossi"/>
    <n v="7.4999999999999997E-2"/>
    <n v="2825"/>
    <n v="211.875"/>
    <n v="3036.875"/>
  </r>
  <r>
    <x v="2"/>
    <n v="3"/>
    <s v="TVG-2569"/>
    <s v="2569"/>
    <x v="28"/>
    <s v="Veneto"/>
    <x v="8"/>
    <x v="6"/>
    <x v="2"/>
    <s v="2500"/>
    <s v="Plus"/>
    <x v="6"/>
    <n v="208.63181818181818"/>
    <s v="Lalerio Vundini"/>
    <n v="0.05"/>
    <n v="45899"/>
    <n v="2294.9500000000003"/>
    <n v="48193.95"/>
  </r>
  <r>
    <x v="2"/>
    <n v="3"/>
    <s v="TVG-2570"/>
    <s v="2570"/>
    <x v="28"/>
    <s v="Veneto"/>
    <x v="8"/>
    <x v="22"/>
    <x v="7"/>
    <s v="7000"/>
    <s v="Premium"/>
    <x v="13"/>
    <n v="47.494"/>
    <s v="Lalerio Vundini"/>
    <n v="0.05"/>
    <n v="23747"/>
    <n v="1187.3500000000001"/>
    <n v="24934.35"/>
  </r>
  <r>
    <x v="2"/>
    <n v="3"/>
    <s v="TVG-2571"/>
    <s v="2571"/>
    <x v="28"/>
    <s v="Veneto"/>
    <x v="8"/>
    <x v="20"/>
    <x v="7"/>
    <s v="5000"/>
    <s v="Silver"/>
    <x v="17"/>
    <n v="5.9066666666666663"/>
    <s v="Giulio de Primis"/>
    <n v="3.6999999999999998E-2"/>
    <n v="1772"/>
    <n v="65.563999999999993"/>
    <n v="1837.5640000000001"/>
  </r>
  <r>
    <x v="2"/>
    <n v="3"/>
    <s v="TVG-2572"/>
    <s v="2572"/>
    <x v="28"/>
    <s v="Veneto"/>
    <x v="8"/>
    <x v="20"/>
    <x v="7"/>
    <s v="5000"/>
    <s v="Silver"/>
    <x v="17"/>
    <n v="0.53333333333333333"/>
    <s v="Lalerio Vundini"/>
    <n v="0.05"/>
    <n v="160"/>
    <n v="8"/>
    <n v="168"/>
  </r>
  <r>
    <x v="2"/>
    <n v="3"/>
    <s v="TVG-2573"/>
    <s v="2573"/>
    <x v="28"/>
    <s v="Veneto"/>
    <x v="8"/>
    <x v="8"/>
    <x v="2"/>
    <s v="5000"/>
    <s v=""/>
    <x v="8"/>
    <n v="2.8359999999999999"/>
    <s v="Giulio de Primis"/>
    <n v="3.6999999999999998E-2"/>
    <n v="709"/>
    <n v="26.232999999999997"/>
    <n v="735.23299999999995"/>
  </r>
  <r>
    <x v="2"/>
    <n v="3"/>
    <s v="TVG-2574"/>
    <s v="2574"/>
    <x v="28"/>
    <s v="Veneto"/>
    <x v="8"/>
    <x v="8"/>
    <x v="2"/>
    <s v="5000"/>
    <s v=""/>
    <x v="8"/>
    <n v="0.27600000000000002"/>
    <s v="Giuseppe Favari"/>
    <n v="0.03"/>
    <n v="69"/>
    <n v="2.0699999999999998"/>
    <n v="71.069999999999993"/>
  </r>
  <r>
    <x v="2"/>
    <n v="3"/>
    <s v="TVG-2575"/>
    <s v="2575"/>
    <x v="28"/>
    <s v="Veneto"/>
    <x v="8"/>
    <x v="9"/>
    <x v="2"/>
    <s v="1121"/>
    <s v="Gold"/>
    <x v="9"/>
    <n v="11.513043478260869"/>
    <s v="Marco Rossi"/>
    <n v="7.4999999999999997E-2"/>
    <n v="2648"/>
    <n v="198.6"/>
    <n v="2846.6"/>
  </r>
  <r>
    <x v="2"/>
    <n v="3"/>
    <s v="TVG-2576"/>
    <s v="2576"/>
    <x v="28"/>
    <s v="Veneto"/>
    <x v="8"/>
    <x v="9"/>
    <x v="2"/>
    <s v="1121"/>
    <s v="Gold"/>
    <x v="9"/>
    <n v="1117.0217391304348"/>
    <s v="Lalerio Vundini"/>
    <n v="0.05"/>
    <n v="256915"/>
    <n v="12845.75"/>
    <n v="269760.75"/>
  </r>
  <r>
    <x v="2"/>
    <n v="3"/>
    <s v="TVG-2577"/>
    <s v="2577"/>
    <x v="28"/>
    <s v="Veneto"/>
    <x v="8"/>
    <x v="23"/>
    <x v="7"/>
    <s v="8000"/>
    <s v="Premium"/>
    <x v="19"/>
    <n v="10.341791044776119"/>
    <s v="Alfonso Falconeri"/>
    <n v="0.05"/>
    <n v="6929"/>
    <n v="346.45000000000005"/>
    <n v="7275.45"/>
  </r>
  <r>
    <x v="2"/>
    <n v="3"/>
    <s v="TVG-2578"/>
    <s v="2578"/>
    <x v="28"/>
    <s v="Veneto"/>
    <x v="8"/>
    <x v="23"/>
    <x v="7"/>
    <s v="8000"/>
    <s v="Premium"/>
    <x v="19"/>
    <n v="84.022388059701498"/>
    <s v="Lalerio Vundini"/>
    <n v="0.05"/>
    <n v="56295"/>
    <n v="2814.75"/>
    <n v="59109.75"/>
  </r>
  <r>
    <x v="2"/>
    <n v="3"/>
    <s v="TVG-2579"/>
    <s v="2579"/>
    <x v="28"/>
    <s v="Veneto"/>
    <x v="8"/>
    <x v="10"/>
    <x v="3"/>
    <s v="7500"/>
    <s v="Premium"/>
    <x v="10"/>
    <n v="1.2388888888888889"/>
    <s v="Giulio de Primis"/>
    <n v="3.6999999999999998E-2"/>
    <n v="223"/>
    <n v="8.2509999999999994"/>
    <n v="231.251"/>
  </r>
  <r>
    <x v="2"/>
    <n v="3"/>
    <s v="TVG-2580"/>
    <s v="2580"/>
    <x v="28"/>
    <s v="Veneto"/>
    <x v="8"/>
    <x v="10"/>
    <x v="3"/>
    <s v="7500"/>
    <s v="Premium"/>
    <x v="10"/>
    <n v="0.8"/>
    <s v="Lalerio Vundini"/>
    <n v="0.05"/>
    <n v="144"/>
    <n v="7.2"/>
    <n v="151.19999999999999"/>
  </r>
  <r>
    <x v="2"/>
    <n v="3"/>
    <s v="TVG-2581"/>
    <s v="2581"/>
    <x v="28"/>
    <s v="Veneto"/>
    <x v="8"/>
    <x v="15"/>
    <x v="6"/>
    <s v="1000"/>
    <s v="Silver"/>
    <x v="14"/>
    <n v="14.158974358974358"/>
    <s v="Lalerio Vundini"/>
    <n v="0.05"/>
    <n v="5522"/>
    <n v="276.10000000000002"/>
    <n v="5798.1"/>
  </r>
  <r>
    <x v="2"/>
    <n v="3"/>
    <s v="TVG-2582"/>
    <s v="2582"/>
    <x v="28"/>
    <s v="Veneto"/>
    <x v="8"/>
    <x v="11"/>
    <x v="4"/>
    <s v="5000"/>
    <s v=""/>
    <x v="11"/>
    <n v="3.5571428571428569"/>
    <s v="Giulio de Primis"/>
    <n v="3.6999999999999998E-2"/>
    <n v="498"/>
    <n v="18.425999999999998"/>
    <n v="516.42600000000004"/>
  </r>
  <r>
    <x v="2"/>
    <n v="3"/>
    <s v="TVG-2583"/>
    <s v="2583"/>
    <x v="28"/>
    <s v="Veneto"/>
    <x v="8"/>
    <x v="11"/>
    <x v="4"/>
    <s v="5000"/>
    <s v=""/>
    <x v="11"/>
    <n v="0.1357142857142857"/>
    <s v="Costanza Bigatti"/>
    <n v="0.1"/>
    <n v="19"/>
    <n v="1.9000000000000001"/>
    <n v="20.9"/>
  </r>
  <r>
    <x v="2"/>
    <n v="3"/>
    <s v="TVG-2584"/>
    <s v="2584"/>
    <x v="28"/>
    <s v="Veneto"/>
    <x v="8"/>
    <x v="11"/>
    <x v="4"/>
    <s v="5000"/>
    <s v=""/>
    <x v="11"/>
    <n v="5.0714285714285712"/>
    <s v="Marco Rossi"/>
    <n v="7.4999999999999997E-2"/>
    <n v="710"/>
    <n v="53.25"/>
    <n v="763.25"/>
  </r>
  <r>
    <x v="2"/>
    <n v="3"/>
    <s v="TVG-2585"/>
    <s v="2585"/>
    <x v="28"/>
    <s v="Veneto"/>
    <x v="8"/>
    <x v="11"/>
    <x v="4"/>
    <s v="5000"/>
    <s v=""/>
    <x v="11"/>
    <n v="69.464285714285708"/>
    <s v="Lalerio Vundini"/>
    <n v="0.05"/>
    <n v="9725"/>
    <n v="486.25"/>
    <n v="10211.25"/>
  </r>
  <r>
    <x v="2"/>
    <n v="3"/>
    <s v="TVG-2586"/>
    <s v="2586"/>
    <x v="28"/>
    <s v="Veneto"/>
    <x v="8"/>
    <x v="16"/>
    <x v="7"/>
    <s v="1000"/>
    <s v=""/>
    <x v="0"/>
    <n v="7.2733333333333334"/>
    <s v="Marco Rossi"/>
    <n v="7.4999999999999997E-2"/>
    <n v="1091"/>
    <n v="81.825000000000003"/>
    <n v="1172.825"/>
  </r>
  <r>
    <x v="2"/>
    <n v="3"/>
    <s v="TVG-2587"/>
    <s v="2587"/>
    <x v="28"/>
    <s v="Veneto"/>
    <x v="8"/>
    <x v="16"/>
    <x v="7"/>
    <s v="1000"/>
    <s v=""/>
    <x v="0"/>
    <n v="10.506666666666666"/>
    <s v="Lalerio Vundini"/>
    <n v="0.05"/>
    <n v="1576"/>
    <n v="78.800000000000011"/>
    <n v="1654.8"/>
  </r>
  <r>
    <x v="2"/>
    <n v="3"/>
    <s v="TVG-2588"/>
    <s v="2588"/>
    <x v="28"/>
    <s v="Veneto"/>
    <x v="8"/>
    <x v="12"/>
    <x v="5"/>
    <s v="3000"/>
    <s v="Medium"/>
    <x v="12"/>
    <n v="1.7333333333333334"/>
    <s v="Giulio de Primis"/>
    <n v="3.6999999999999998E-2"/>
    <n v="208"/>
    <n v="7.6959999999999997"/>
    <n v="215.696"/>
  </r>
  <r>
    <x v="2"/>
    <n v="3"/>
    <s v="TVG-2589"/>
    <s v="2589"/>
    <x v="28"/>
    <s v="Veneto"/>
    <x v="8"/>
    <x v="12"/>
    <x v="5"/>
    <s v="3000"/>
    <s v="Medium"/>
    <x v="12"/>
    <n v="17.758333333333333"/>
    <s v="Fabo Girgentini"/>
    <n v="0.03"/>
    <n v="2131"/>
    <n v="63.93"/>
    <n v="2194.9299999999998"/>
  </r>
  <r>
    <x v="2"/>
    <n v="3"/>
    <s v="TVG-2590"/>
    <s v="2590"/>
    <x v="28"/>
    <s v="Veneto"/>
    <x v="8"/>
    <x v="12"/>
    <x v="5"/>
    <s v="3000"/>
    <s v="Medium"/>
    <x v="12"/>
    <n v="13.708333333333334"/>
    <s v="Marco Rossi"/>
    <n v="7.4999999999999997E-2"/>
    <n v="1645"/>
    <n v="123.375"/>
    <n v="1768.375"/>
  </r>
  <r>
    <x v="2"/>
    <n v="3"/>
    <s v="TVG-2591"/>
    <s v="2591"/>
    <x v="28"/>
    <s v="Veneto"/>
    <x v="8"/>
    <x v="12"/>
    <x v="5"/>
    <s v="3000"/>
    <s v="Medium"/>
    <x v="12"/>
    <n v="20.533333333333335"/>
    <s v="Lalerio Vundini"/>
    <n v="0.05"/>
    <n v="2464"/>
    <n v="123.2"/>
    <n v="2587.1999999999998"/>
  </r>
  <r>
    <x v="2"/>
    <n v="3"/>
    <s v="TVG-2592"/>
    <s v="2592"/>
    <x v="28"/>
    <s v="Veneto"/>
    <x v="8"/>
    <x v="13"/>
    <x v="5"/>
    <s v="3000"/>
    <s v="Plus"/>
    <x v="2"/>
    <n v="4.7692307692307692"/>
    <s v="Marco Rossi"/>
    <n v="7.4999999999999997E-2"/>
    <n v="620"/>
    <n v="46.5"/>
    <n v="666.5"/>
  </r>
  <r>
    <x v="2"/>
    <n v="3"/>
    <s v="TVG-2593"/>
    <s v="2593"/>
    <x v="29"/>
    <s v="Veneto"/>
    <x v="4"/>
    <x v="18"/>
    <x v="7"/>
    <s v="3000"/>
    <s v="Medium"/>
    <x v="6"/>
    <n v="2648.6909090909089"/>
    <s v="Lalerio Vundini"/>
    <n v="0.05"/>
    <n v="582712"/>
    <n v="29135.600000000002"/>
    <n v="611847.6"/>
  </r>
  <r>
    <x v="2"/>
    <n v="3"/>
    <s v="TVG-2594"/>
    <s v="2594"/>
    <x v="29"/>
    <s v="Veneto"/>
    <x v="4"/>
    <x v="14"/>
    <x v="6"/>
    <s v="2500"/>
    <s v="Gold"/>
    <x v="13"/>
    <n v="10.356"/>
    <s v="Lalerio Vundini"/>
    <n v="0.05"/>
    <n v="5178"/>
    <n v="258.90000000000003"/>
    <n v="5436.9"/>
  </r>
  <r>
    <x v="2"/>
    <n v="3"/>
    <s v="TVG-2595"/>
    <s v="2595"/>
    <x v="29"/>
    <s v="Veneto"/>
    <x v="4"/>
    <x v="0"/>
    <x v="0"/>
    <s v="5000"/>
    <s v="Medium"/>
    <x v="0"/>
    <n v="167.26"/>
    <s v="Marco Rossi"/>
    <n v="7.4999999999999997E-2"/>
    <n v="25089"/>
    <n v="1881.675"/>
    <n v="26970.674999999999"/>
  </r>
  <r>
    <x v="2"/>
    <n v="3"/>
    <s v="TVG-2596"/>
    <s v="2596"/>
    <x v="29"/>
    <s v="Veneto"/>
    <x v="4"/>
    <x v="0"/>
    <x v="0"/>
    <s v="5000"/>
    <s v="Medium"/>
    <x v="0"/>
    <n v="2877.5533333333333"/>
    <s v="Lalerio Vundini"/>
    <n v="0.05"/>
    <n v="431633"/>
    <n v="21581.65"/>
    <n v="453214.65"/>
  </r>
  <r>
    <x v="2"/>
    <n v="3"/>
    <s v="TVG-2597"/>
    <s v="2597"/>
    <x v="29"/>
    <s v="Veneto"/>
    <x v="4"/>
    <x v="19"/>
    <x v="7"/>
    <s v="4000"/>
    <s v="Plus"/>
    <x v="16"/>
    <n v="0.52916666666666667"/>
    <s v="Lalerio Vundini"/>
    <n v="0.05"/>
    <n v="127"/>
    <n v="6.3500000000000005"/>
    <n v="133.35"/>
  </r>
  <r>
    <x v="2"/>
    <n v="3"/>
    <s v="TVG-2598"/>
    <s v="2598"/>
    <x v="29"/>
    <s v="Veneto"/>
    <x v="4"/>
    <x v="3"/>
    <x v="0"/>
    <s v="3000"/>
    <s v="Plus"/>
    <x v="3"/>
    <n v="51.282758620689656"/>
    <s v="Lorenzo Von Matterhorn "/>
    <n v="0.05"/>
    <n v="7436"/>
    <n v="371.8"/>
    <n v="7807.8"/>
  </r>
  <r>
    <x v="2"/>
    <n v="3"/>
    <s v="TVG-2599"/>
    <s v="2599"/>
    <x v="29"/>
    <s v="Veneto"/>
    <x v="4"/>
    <x v="3"/>
    <x v="0"/>
    <s v="3000"/>
    <s v="Plus"/>
    <x v="3"/>
    <n v="46.855172413793106"/>
    <s v="Alfonso Falconeri"/>
    <n v="0.05"/>
    <n v="6794"/>
    <n v="339.70000000000005"/>
    <n v="7133.7"/>
  </r>
  <r>
    <x v="2"/>
    <n v="3"/>
    <s v="TVG-2600"/>
    <s v="2600"/>
    <x v="29"/>
    <s v="Veneto"/>
    <x v="4"/>
    <x v="3"/>
    <x v="0"/>
    <s v="3000"/>
    <s v="Plus"/>
    <x v="3"/>
    <n v="67.889655172413796"/>
    <s v="Roberto Falcucci"/>
    <n v="0.08"/>
    <n v="9844"/>
    <n v="787.52"/>
    <n v="10631.52"/>
  </r>
  <r>
    <x v="2"/>
    <n v="3"/>
    <s v="TVG-2601"/>
    <s v="2601"/>
    <x v="29"/>
    <s v="Veneto"/>
    <x v="4"/>
    <x v="3"/>
    <x v="0"/>
    <s v="3000"/>
    <s v="Plus"/>
    <x v="3"/>
    <n v="15.455172413793104"/>
    <s v="Fabo Girgentini"/>
    <n v="0.03"/>
    <n v="2241"/>
    <n v="67.23"/>
    <n v="2308.23"/>
  </r>
  <r>
    <x v="2"/>
    <n v="3"/>
    <s v="TVG-2602"/>
    <s v="2602"/>
    <x v="29"/>
    <s v="Veneto"/>
    <x v="4"/>
    <x v="3"/>
    <x v="0"/>
    <s v="3000"/>
    <s v="Plus"/>
    <x v="3"/>
    <n v="118.9448275862069"/>
    <s v="Costanza Bigatti"/>
    <n v="0.1"/>
    <n v="17247"/>
    <n v="1724.7"/>
    <n v="18971.7"/>
  </r>
  <r>
    <x v="2"/>
    <n v="3"/>
    <s v="TVG-2603"/>
    <s v="2603"/>
    <x v="29"/>
    <s v="Veneto"/>
    <x v="4"/>
    <x v="3"/>
    <x v="0"/>
    <s v="3000"/>
    <s v="Plus"/>
    <x v="3"/>
    <n v="671.67586206896556"/>
    <s v="Marco Rossi"/>
    <n v="7.4999999999999997E-2"/>
    <n v="97393"/>
    <n v="7304.4749999999995"/>
    <n v="104697.47500000001"/>
  </r>
  <r>
    <x v="2"/>
    <n v="3"/>
    <s v="TVG-2604"/>
    <s v="2604"/>
    <x v="29"/>
    <s v="Veneto"/>
    <x v="4"/>
    <x v="3"/>
    <x v="0"/>
    <s v="3000"/>
    <s v="Plus"/>
    <x v="3"/>
    <n v="310.39999999999998"/>
    <s v="Lalerio Vundini"/>
    <n v="0.05"/>
    <n v="45008"/>
    <n v="2250.4"/>
    <n v="47258.400000000001"/>
  </r>
  <r>
    <x v="2"/>
    <n v="3"/>
    <s v="TVG-2605"/>
    <s v="2605"/>
    <x v="29"/>
    <s v="Veneto"/>
    <x v="4"/>
    <x v="6"/>
    <x v="2"/>
    <s v="2500"/>
    <s v="Plus"/>
    <x v="6"/>
    <n v="105.69090909090909"/>
    <s v="Lorenzo Von Matterhorn "/>
    <n v="0.05"/>
    <n v="23252"/>
    <n v="1162.6000000000001"/>
    <n v="24414.6"/>
  </r>
  <r>
    <x v="2"/>
    <n v="3"/>
    <s v="TVG-2606"/>
    <s v="2606"/>
    <x v="29"/>
    <s v="Veneto"/>
    <x v="4"/>
    <x v="6"/>
    <x v="2"/>
    <s v="2500"/>
    <s v="Plus"/>
    <x v="6"/>
    <n v="47.218181818181819"/>
    <s v="Costanza Bigatti"/>
    <n v="0.1"/>
    <n v="10388"/>
    <n v="1038.8"/>
    <n v="11426.8"/>
  </r>
  <r>
    <x v="2"/>
    <n v="3"/>
    <s v="TVG-2607"/>
    <s v="2607"/>
    <x v="29"/>
    <s v="Veneto"/>
    <x v="4"/>
    <x v="6"/>
    <x v="2"/>
    <s v="2500"/>
    <s v="Plus"/>
    <x v="6"/>
    <n v="361.33636363636361"/>
    <s v="Marco Rossi"/>
    <n v="7.4999999999999997E-2"/>
    <n v="79494"/>
    <n v="5962.05"/>
    <n v="85456.05"/>
  </r>
  <r>
    <x v="2"/>
    <n v="3"/>
    <s v="TVG-2608"/>
    <s v="2608"/>
    <x v="29"/>
    <s v="Veneto"/>
    <x v="4"/>
    <x v="6"/>
    <x v="2"/>
    <s v="2500"/>
    <s v="Plus"/>
    <x v="6"/>
    <n v="1.1090909090909091"/>
    <s v="Lalerio Vundini"/>
    <n v="0.05"/>
    <n v="244"/>
    <n v="12.200000000000001"/>
    <n v="256.2"/>
  </r>
  <r>
    <x v="2"/>
    <n v="3"/>
    <s v="TVG-2609"/>
    <s v="2609"/>
    <x v="29"/>
    <s v="Veneto"/>
    <x v="4"/>
    <x v="9"/>
    <x v="2"/>
    <s v="1121"/>
    <s v="Gold"/>
    <x v="9"/>
    <n v="391.37391304347824"/>
    <s v="Marco Rossi"/>
    <n v="7.4999999999999997E-2"/>
    <n v="90016"/>
    <n v="6751.2"/>
    <n v="96767.2"/>
  </r>
  <r>
    <x v="2"/>
    <n v="3"/>
    <s v="TVG-2610"/>
    <s v="2610"/>
    <x v="29"/>
    <s v="Veneto"/>
    <x v="4"/>
    <x v="9"/>
    <x v="2"/>
    <s v="1121"/>
    <s v="Gold"/>
    <x v="9"/>
    <n v="399.57391304347829"/>
    <s v="Lalerio Vundini"/>
    <n v="0.05"/>
    <n v="91902"/>
    <n v="4595.1000000000004"/>
    <n v="96497.1"/>
  </r>
  <r>
    <x v="2"/>
    <n v="3"/>
    <s v="TVG-2611"/>
    <s v="2611"/>
    <x v="29"/>
    <s v="Veneto"/>
    <x v="4"/>
    <x v="23"/>
    <x v="7"/>
    <s v="8000"/>
    <s v="Premium"/>
    <x v="19"/>
    <n v="184.06716417910448"/>
    <s v="Lalerio Vundini"/>
    <n v="0.05"/>
    <n v="123325"/>
    <n v="6166.25"/>
    <n v="129491.25"/>
  </r>
  <r>
    <x v="2"/>
    <n v="3"/>
    <s v="TVG-2612"/>
    <s v="2612"/>
    <x v="29"/>
    <s v="Veneto"/>
    <x v="4"/>
    <x v="10"/>
    <x v="3"/>
    <s v="7500"/>
    <s v="Premium"/>
    <x v="10"/>
    <n v="3.3333333333333333E-2"/>
    <s v="Lalerio Vundini"/>
    <n v="0.05"/>
    <n v="6"/>
    <n v="0.30000000000000004"/>
    <n v="6.3"/>
  </r>
  <r>
    <x v="2"/>
    <n v="3"/>
    <s v="TVG-2613"/>
    <s v="2613"/>
    <x v="29"/>
    <s v="Veneto"/>
    <x v="4"/>
    <x v="15"/>
    <x v="6"/>
    <s v="1000"/>
    <s v="Silver"/>
    <x v="14"/>
    <n v="0.22564102564102564"/>
    <s v="Lalerio Vundini"/>
    <n v="0.05"/>
    <n v="88"/>
    <n v="4.4000000000000004"/>
    <n v="92.4"/>
  </r>
  <r>
    <x v="2"/>
    <n v="3"/>
    <s v="TVG-2614"/>
    <s v="2614"/>
    <x v="29"/>
    <s v="Veneto"/>
    <x v="4"/>
    <x v="11"/>
    <x v="4"/>
    <s v="5000"/>
    <s v=""/>
    <x v="11"/>
    <n v="0.3"/>
    <s v="Costanza Bigatti"/>
    <n v="0.1"/>
    <n v="42"/>
    <n v="4.2"/>
    <n v="46.2"/>
  </r>
  <r>
    <x v="2"/>
    <n v="3"/>
    <s v="TVG-2615"/>
    <s v="2615"/>
    <x v="29"/>
    <s v="Veneto"/>
    <x v="4"/>
    <x v="11"/>
    <x v="4"/>
    <s v="5000"/>
    <s v=""/>
    <x v="11"/>
    <n v="3.0285714285714285"/>
    <s v="Marco Rossi"/>
    <n v="7.4999999999999997E-2"/>
    <n v="424"/>
    <n v="31.799999999999997"/>
    <n v="455.8"/>
  </r>
  <r>
    <x v="2"/>
    <n v="3"/>
    <s v="TVG-2616"/>
    <s v="2616"/>
    <x v="29"/>
    <s v="Veneto"/>
    <x v="4"/>
    <x v="11"/>
    <x v="4"/>
    <s v="5000"/>
    <s v=""/>
    <x v="11"/>
    <n v="1.8071428571428572"/>
    <s v="Lalerio Vundini"/>
    <n v="0.05"/>
    <n v="253"/>
    <n v="12.65"/>
    <n v="265.64999999999998"/>
  </r>
  <r>
    <x v="2"/>
    <n v="3"/>
    <s v="TVG-2617"/>
    <s v="2617"/>
    <x v="29"/>
    <s v="Veneto"/>
    <x v="4"/>
    <x v="16"/>
    <x v="7"/>
    <s v="1000"/>
    <s v=""/>
    <x v="0"/>
    <n v="1.1266666666666667"/>
    <s v="Alfonso Falconeri"/>
    <n v="0.05"/>
    <n v="169"/>
    <n v="8.4500000000000011"/>
    <n v="177.45"/>
  </r>
  <r>
    <x v="2"/>
    <n v="3"/>
    <s v="TVG-2618"/>
    <s v="2618"/>
    <x v="29"/>
    <s v="Veneto"/>
    <x v="4"/>
    <x v="16"/>
    <x v="7"/>
    <s v="1000"/>
    <s v=""/>
    <x v="0"/>
    <n v="1.3266666666666667"/>
    <s v="Costanza Bigatti"/>
    <n v="0.1"/>
    <n v="199"/>
    <n v="19.900000000000002"/>
    <n v="218.9"/>
  </r>
  <r>
    <x v="2"/>
    <n v="3"/>
    <s v="TVG-2619"/>
    <s v="2619"/>
    <x v="29"/>
    <s v="Veneto"/>
    <x v="4"/>
    <x v="12"/>
    <x v="5"/>
    <s v="3000"/>
    <s v="Medium"/>
    <x v="12"/>
    <n v="0.13333333333333333"/>
    <s v="Lorenzo Von Matterhorn "/>
    <n v="0.05"/>
    <n v="16"/>
    <n v="0.8"/>
    <n v="16.8"/>
  </r>
  <r>
    <x v="2"/>
    <n v="3"/>
    <s v="TVG-2620"/>
    <s v="2620"/>
    <x v="29"/>
    <s v="Veneto"/>
    <x v="4"/>
    <x v="12"/>
    <x v="5"/>
    <s v="3000"/>
    <s v="Medium"/>
    <x v="12"/>
    <n v="10.324999999999999"/>
    <s v="Roberto Falcucci"/>
    <n v="0.08"/>
    <n v="1239"/>
    <n v="99.12"/>
    <n v="1338.12"/>
  </r>
  <r>
    <x v="2"/>
    <n v="3"/>
    <s v="TVG-2621"/>
    <s v="2621"/>
    <x v="29"/>
    <s v="Veneto"/>
    <x v="4"/>
    <x v="12"/>
    <x v="5"/>
    <s v="3000"/>
    <s v="Medium"/>
    <x v="12"/>
    <n v="22.383333333333333"/>
    <s v="Fabo Girgentini"/>
    <n v="0.03"/>
    <n v="2686"/>
    <n v="80.58"/>
    <n v="2766.58"/>
  </r>
  <r>
    <x v="2"/>
    <n v="3"/>
    <s v="TVG-2622"/>
    <s v="2622"/>
    <x v="29"/>
    <s v="Veneto"/>
    <x v="4"/>
    <x v="12"/>
    <x v="5"/>
    <s v="3000"/>
    <s v="Medium"/>
    <x v="12"/>
    <n v="114.125"/>
    <s v="Marco Rossi"/>
    <n v="7.4999999999999997E-2"/>
    <n v="13695"/>
    <n v="1027.125"/>
    <n v="14722.125"/>
  </r>
  <r>
    <x v="2"/>
    <n v="3"/>
    <s v="TVG-2623"/>
    <s v="2623"/>
    <x v="29"/>
    <s v="Veneto"/>
    <x v="4"/>
    <x v="12"/>
    <x v="5"/>
    <s v="3000"/>
    <s v="Medium"/>
    <x v="12"/>
    <n v="27.225000000000001"/>
    <s v="Lalerio Vundini"/>
    <n v="0.05"/>
    <n v="3267"/>
    <n v="163.35000000000002"/>
    <n v="3430.35"/>
  </r>
  <r>
    <x v="2"/>
    <n v="3"/>
    <s v="TVG-2624"/>
    <s v="2624"/>
    <x v="29"/>
    <s v="Veneto"/>
    <x v="4"/>
    <x v="13"/>
    <x v="5"/>
    <s v="3000"/>
    <s v="Plus"/>
    <x v="2"/>
    <n v="1.6384615384615384"/>
    <s v="Lorenzo Von Matterhorn "/>
    <n v="0.05"/>
    <n v="213"/>
    <n v="10.65"/>
    <n v="223.65"/>
  </r>
  <r>
    <x v="2"/>
    <n v="3"/>
    <s v="TVG-2625"/>
    <s v="2625"/>
    <x v="29"/>
    <s v="Veneto"/>
    <x v="4"/>
    <x v="13"/>
    <x v="5"/>
    <s v="3000"/>
    <s v="Plus"/>
    <x v="2"/>
    <n v="1.0461538461538462"/>
    <s v="Fabo Girgentini"/>
    <n v="0.03"/>
    <n v="136"/>
    <n v="4.08"/>
    <n v="140.08000000000001"/>
  </r>
  <r>
    <x v="2"/>
    <n v="3"/>
    <s v="TVG-2626"/>
    <s v="2626"/>
    <x v="29"/>
    <s v="Veneto"/>
    <x v="4"/>
    <x v="13"/>
    <x v="5"/>
    <s v="3000"/>
    <s v="Plus"/>
    <x v="2"/>
    <n v="2.5384615384615383"/>
    <s v="Marco Rossi"/>
    <n v="7.4999999999999997E-2"/>
    <n v="330"/>
    <n v="24.75"/>
    <n v="354.75"/>
  </r>
  <r>
    <x v="2"/>
    <n v="3"/>
    <s v="TVG-2627"/>
    <s v="2627"/>
    <x v="30"/>
    <s v="Lombardia"/>
    <x v="4"/>
    <x v="18"/>
    <x v="7"/>
    <s v="3000"/>
    <s v="Medium"/>
    <x v="6"/>
    <n v="2921.6318181818183"/>
    <s v="Lalerio Vundini"/>
    <n v="0.05"/>
    <n v="642759"/>
    <n v="32137.95"/>
    <n v="674896.95"/>
  </r>
  <r>
    <x v="2"/>
    <n v="3"/>
    <s v="TVG-2628"/>
    <s v="2628"/>
    <x v="30"/>
    <s v="Lombardia"/>
    <x v="4"/>
    <x v="21"/>
    <x v="7"/>
    <s v="6000"/>
    <s v="Gold"/>
    <x v="18"/>
    <n v="216.51777777777778"/>
    <s v="Lalerio Vundini"/>
    <n v="0.05"/>
    <n v="97433"/>
    <n v="4871.6500000000005"/>
    <n v="102304.65"/>
  </r>
  <r>
    <x v="2"/>
    <n v="3"/>
    <s v="TVG-2629"/>
    <s v="2629"/>
    <x v="30"/>
    <s v="Lombardia"/>
    <x v="4"/>
    <x v="14"/>
    <x v="6"/>
    <s v="2500"/>
    <s v="Gold"/>
    <x v="13"/>
    <n v="171.316"/>
    <s v="Lalerio Vundini"/>
    <n v="0.05"/>
    <n v="85658"/>
    <n v="4282.9000000000005"/>
    <n v="89940.9"/>
  </r>
  <r>
    <x v="2"/>
    <n v="3"/>
    <s v="TVG-2630"/>
    <s v="2630"/>
    <x v="30"/>
    <s v="Lombardia"/>
    <x v="4"/>
    <x v="17"/>
    <x v="7"/>
    <s v="2000"/>
    <s v="Medium"/>
    <x v="15"/>
    <n v="2.0350000000000001"/>
    <s v="Lalerio Vundini"/>
    <n v="0.05"/>
    <n v="407"/>
    <n v="20.350000000000001"/>
    <n v="427.35"/>
  </r>
  <r>
    <x v="2"/>
    <n v="3"/>
    <s v="TVG-2631"/>
    <s v="2631"/>
    <x v="30"/>
    <s v="Lombardia"/>
    <x v="4"/>
    <x v="0"/>
    <x v="0"/>
    <s v="5000"/>
    <s v="Medium"/>
    <x v="0"/>
    <n v="11.773333333333333"/>
    <s v="Michele Scotto"/>
    <n v="0.05"/>
    <n v="1766"/>
    <n v="88.300000000000011"/>
    <n v="1854.3"/>
  </r>
  <r>
    <x v="2"/>
    <n v="3"/>
    <s v="TVG-2632"/>
    <s v="2632"/>
    <x v="30"/>
    <s v="Lombardia"/>
    <x v="4"/>
    <x v="0"/>
    <x v="0"/>
    <s v="5000"/>
    <s v="Medium"/>
    <x v="0"/>
    <n v="273.92666666666668"/>
    <s v="Lalerio Vundini"/>
    <n v="0.05"/>
    <n v="41089"/>
    <n v="2054.4500000000003"/>
    <n v="43143.45"/>
  </r>
  <r>
    <x v="2"/>
    <n v="3"/>
    <s v="TVG-2633"/>
    <s v="2633"/>
    <x v="30"/>
    <s v="Lombardia"/>
    <x v="4"/>
    <x v="19"/>
    <x v="7"/>
    <s v="4000"/>
    <s v="Plus"/>
    <x v="16"/>
    <n v="21.837499999999999"/>
    <s v="Lalerio Vundini"/>
    <n v="0.05"/>
    <n v="5241"/>
    <n v="262.05"/>
    <n v="5503.05"/>
  </r>
  <r>
    <x v="2"/>
    <n v="3"/>
    <s v="TVG-2634"/>
    <s v="2634"/>
    <x v="30"/>
    <s v="Lombardia"/>
    <x v="4"/>
    <x v="1"/>
    <x v="0"/>
    <s v="5000"/>
    <s v="Plus"/>
    <x v="1"/>
    <n v="2.12"/>
    <s v="Michele Scotto"/>
    <n v="0.05"/>
    <n v="371"/>
    <n v="18.55"/>
    <n v="389.55"/>
  </r>
  <r>
    <x v="2"/>
    <n v="3"/>
    <s v="TVG-2635"/>
    <s v="2635"/>
    <x v="30"/>
    <s v="Lombardia"/>
    <x v="4"/>
    <x v="3"/>
    <x v="0"/>
    <s v="3000"/>
    <s v="Plus"/>
    <x v="3"/>
    <n v="78.572413793103451"/>
    <s v="Michele Scotto"/>
    <n v="0.05"/>
    <n v="11393"/>
    <n v="569.65"/>
    <n v="11962.65"/>
  </r>
  <r>
    <x v="2"/>
    <n v="3"/>
    <s v="TVG-2636"/>
    <s v="2636"/>
    <x v="30"/>
    <s v="Lombardia"/>
    <x v="4"/>
    <x v="3"/>
    <x v="0"/>
    <s v="3000"/>
    <s v="Plus"/>
    <x v="3"/>
    <n v="2062.4551724137932"/>
    <s v="Lalerio Vundini"/>
    <n v="0.05"/>
    <n v="299056"/>
    <n v="14952.800000000001"/>
    <n v="314008.8"/>
  </r>
  <r>
    <x v="2"/>
    <n v="3"/>
    <s v="TVG-2637"/>
    <s v="2637"/>
    <x v="30"/>
    <s v="Lombardia"/>
    <x v="4"/>
    <x v="6"/>
    <x v="2"/>
    <s v="2500"/>
    <s v="Plus"/>
    <x v="6"/>
    <n v="0.13636363636363635"/>
    <s v="Michele Scotto"/>
    <n v="0.05"/>
    <n v="30"/>
    <n v="1.5"/>
    <n v="31.5"/>
  </r>
  <r>
    <x v="2"/>
    <n v="3"/>
    <s v="TVG-2638"/>
    <s v="2638"/>
    <x v="30"/>
    <s v="Lombardia"/>
    <x v="4"/>
    <x v="6"/>
    <x v="2"/>
    <s v="2500"/>
    <s v="Plus"/>
    <x v="6"/>
    <n v="5.7045454545454541"/>
    <s v="Lalerio Vundini"/>
    <n v="0.05"/>
    <n v="1255"/>
    <n v="62.75"/>
    <n v="1317.75"/>
  </r>
  <r>
    <x v="2"/>
    <n v="3"/>
    <s v="TVG-2639"/>
    <s v="2639"/>
    <x v="30"/>
    <s v="Lombardia"/>
    <x v="4"/>
    <x v="20"/>
    <x v="7"/>
    <s v="5000"/>
    <s v="Silver"/>
    <x v="17"/>
    <n v="0.80666666666666664"/>
    <s v="Lalerio Vundini"/>
    <n v="0.05"/>
    <n v="242"/>
    <n v="12.100000000000001"/>
    <n v="254.1"/>
  </r>
  <r>
    <x v="2"/>
    <n v="3"/>
    <s v="TVG-2640"/>
    <s v="2640"/>
    <x v="30"/>
    <s v="Lombardia"/>
    <x v="4"/>
    <x v="9"/>
    <x v="2"/>
    <s v="1121"/>
    <s v="Gold"/>
    <x v="9"/>
    <n v="1056.2434782608696"/>
    <s v="Lalerio Vundini"/>
    <n v="0.05"/>
    <n v="242936"/>
    <n v="12146.800000000001"/>
    <n v="255082.8"/>
  </r>
  <r>
    <x v="2"/>
    <n v="3"/>
    <s v="TVG-2641"/>
    <s v="2641"/>
    <x v="30"/>
    <s v="Lombardia"/>
    <x v="4"/>
    <x v="23"/>
    <x v="7"/>
    <s v="8000"/>
    <s v="Premium"/>
    <x v="19"/>
    <n v="25.33731343283582"/>
    <s v="Lalerio Vundini"/>
    <n v="0.05"/>
    <n v="16976"/>
    <n v="848.80000000000007"/>
    <n v="17824.8"/>
  </r>
  <r>
    <x v="2"/>
    <n v="3"/>
    <s v="TVG-2642"/>
    <s v="2642"/>
    <x v="30"/>
    <s v="Lombardia"/>
    <x v="4"/>
    <x v="10"/>
    <x v="3"/>
    <s v="7500"/>
    <s v="Premium"/>
    <x v="10"/>
    <n v="1.8444444444444446"/>
    <s v="Lalerio Vundini"/>
    <n v="0.05"/>
    <n v="332"/>
    <n v="16.600000000000001"/>
    <n v="348.6"/>
  </r>
  <r>
    <x v="2"/>
    <n v="3"/>
    <s v="TVG-2643"/>
    <s v="2643"/>
    <x v="30"/>
    <s v="Lombardia"/>
    <x v="4"/>
    <x v="15"/>
    <x v="6"/>
    <s v="1000"/>
    <s v="Silver"/>
    <x v="14"/>
    <n v="7.7"/>
    <s v="Lalerio Vundini"/>
    <n v="0.05"/>
    <n v="3003"/>
    <n v="150.15"/>
    <n v="3153.15"/>
  </r>
  <r>
    <x v="2"/>
    <n v="3"/>
    <s v="TVG-2644"/>
    <s v="2644"/>
    <x v="30"/>
    <s v="Lombardia"/>
    <x v="4"/>
    <x v="11"/>
    <x v="4"/>
    <s v="5000"/>
    <s v=""/>
    <x v="11"/>
    <n v="12.685714285714285"/>
    <s v="Lalerio Vundini"/>
    <n v="0.05"/>
    <n v="1776"/>
    <n v="88.800000000000011"/>
    <n v="1864.8"/>
  </r>
  <r>
    <x v="2"/>
    <n v="3"/>
    <s v="TVG-2645"/>
    <s v="2645"/>
    <x v="30"/>
    <s v="Lombardia"/>
    <x v="4"/>
    <x v="16"/>
    <x v="7"/>
    <s v="1000"/>
    <s v=""/>
    <x v="0"/>
    <n v="5.3333333333333337E-2"/>
    <s v="Michele Scotto"/>
    <n v="0.05"/>
    <n v="8"/>
    <n v="0.4"/>
    <n v="8.4"/>
  </r>
  <r>
    <x v="2"/>
    <n v="3"/>
    <s v="TVG-2646"/>
    <s v="2646"/>
    <x v="30"/>
    <s v="Lombardia"/>
    <x v="4"/>
    <x v="16"/>
    <x v="7"/>
    <s v="1000"/>
    <s v=""/>
    <x v="0"/>
    <n v="20.02"/>
    <s v="Lalerio Vundini"/>
    <n v="0.05"/>
    <n v="3003"/>
    <n v="150.15"/>
    <n v="3153.15"/>
  </r>
  <r>
    <x v="2"/>
    <n v="3"/>
    <s v="TVG-2647"/>
    <s v="2647"/>
    <x v="30"/>
    <s v="Lombardia"/>
    <x v="4"/>
    <x v="12"/>
    <x v="5"/>
    <s v="3000"/>
    <s v="Medium"/>
    <x v="12"/>
    <n v="0.45"/>
    <s v="Michele Scotto"/>
    <n v="0.05"/>
    <n v="54"/>
    <n v="2.7"/>
    <n v="56.7"/>
  </r>
  <r>
    <x v="2"/>
    <n v="3"/>
    <s v="TVG-2648"/>
    <s v="2648"/>
    <x v="30"/>
    <s v="Lombardia"/>
    <x v="4"/>
    <x v="12"/>
    <x v="5"/>
    <s v="3000"/>
    <s v="Medium"/>
    <x v="12"/>
    <n v="4.4083333333333332"/>
    <s v="Lalerio Vundini"/>
    <n v="0.05"/>
    <n v="529"/>
    <n v="26.450000000000003"/>
    <n v="555.45000000000005"/>
  </r>
  <r>
    <x v="2"/>
    <n v="3"/>
    <s v="TVG-2649"/>
    <s v="2649"/>
    <x v="30"/>
    <s v="Lombardia"/>
    <x v="4"/>
    <x v="13"/>
    <x v="5"/>
    <s v="3000"/>
    <s v="Plus"/>
    <x v="2"/>
    <n v="1.9230769230769231"/>
    <s v="Michele Scotto"/>
    <n v="0.05"/>
    <n v="250"/>
    <n v="12.5"/>
    <n v="262.5"/>
  </r>
  <r>
    <x v="2"/>
    <n v="3"/>
    <s v="TVG-2650"/>
    <s v="2650"/>
    <x v="31"/>
    <s v="Lombardia"/>
    <x v="2"/>
    <x v="17"/>
    <x v="7"/>
    <s v="2000"/>
    <s v="Medium"/>
    <x v="15"/>
    <n v="0.22500000000000001"/>
    <s v="Lalerio Vundini"/>
    <n v="0.05"/>
    <n v="45"/>
    <n v="2.25"/>
    <n v="47.25"/>
  </r>
  <r>
    <x v="2"/>
    <n v="3"/>
    <s v="TVG-2651"/>
    <s v="2651"/>
    <x v="31"/>
    <s v="Lombardia"/>
    <x v="2"/>
    <x v="19"/>
    <x v="7"/>
    <s v="4000"/>
    <s v="Plus"/>
    <x v="16"/>
    <n v="2.7958333333333334"/>
    <s v="Lalerio Vundini"/>
    <n v="0.05"/>
    <n v="671"/>
    <n v="33.550000000000004"/>
    <n v="704.55"/>
  </r>
  <r>
    <x v="2"/>
    <n v="3"/>
    <s v="TVG-2652"/>
    <s v="2652"/>
    <x v="31"/>
    <s v="Lombardia"/>
    <x v="2"/>
    <x v="3"/>
    <x v="0"/>
    <s v="3000"/>
    <s v="Plus"/>
    <x v="3"/>
    <n v="445.15172413793101"/>
    <s v="Lalerio Vundini"/>
    <n v="0.05"/>
    <n v="64547"/>
    <n v="3227.3500000000004"/>
    <n v="67774.350000000006"/>
  </r>
  <r>
    <x v="2"/>
    <n v="3"/>
    <s v="TVG-2653"/>
    <s v="2653"/>
    <x v="31"/>
    <s v="Lombardia"/>
    <x v="2"/>
    <x v="6"/>
    <x v="2"/>
    <s v="2500"/>
    <s v="Plus"/>
    <x v="6"/>
    <n v="0.88636363636363635"/>
    <s v="Lalerio Vundini"/>
    <n v="0.05"/>
    <n v="195"/>
    <n v="9.75"/>
    <n v="204.75"/>
  </r>
  <r>
    <x v="2"/>
    <n v="3"/>
    <s v="TVG-2654"/>
    <s v="2654"/>
    <x v="31"/>
    <s v="Lombardia"/>
    <x v="2"/>
    <x v="10"/>
    <x v="3"/>
    <s v="7500"/>
    <s v="Premium"/>
    <x v="10"/>
    <n v="1.6777777777777778"/>
    <s v="Lalerio Vundini"/>
    <n v="0.05"/>
    <n v="302"/>
    <n v="15.100000000000001"/>
    <n v="317.10000000000002"/>
  </r>
  <r>
    <x v="2"/>
    <n v="3"/>
    <s v="TVG-2655"/>
    <s v="2655"/>
    <x v="31"/>
    <s v="Lombardia"/>
    <x v="2"/>
    <x v="15"/>
    <x v="6"/>
    <s v="1000"/>
    <s v="Silver"/>
    <x v="14"/>
    <n v="5.6410256410256411E-2"/>
    <s v="Lalerio Vundini"/>
    <n v="0.05"/>
    <n v="22"/>
    <n v="1.1000000000000001"/>
    <n v="23.1"/>
  </r>
  <r>
    <x v="2"/>
    <n v="3"/>
    <s v="TVG-2656"/>
    <s v="2656"/>
    <x v="31"/>
    <s v="Lombardia"/>
    <x v="2"/>
    <x v="11"/>
    <x v="4"/>
    <s v="5000"/>
    <s v=""/>
    <x v="11"/>
    <n v="4.3928571428571432"/>
    <s v="Lalerio Vundini"/>
    <n v="0.05"/>
    <n v="615"/>
    <n v="30.75"/>
    <n v="645.75"/>
  </r>
  <r>
    <x v="2"/>
    <n v="3"/>
    <s v="TVG-2657"/>
    <s v="2657"/>
    <x v="31"/>
    <s v="Lombardia"/>
    <x v="2"/>
    <x v="16"/>
    <x v="7"/>
    <s v="1000"/>
    <s v=""/>
    <x v="0"/>
    <n v="2.0733333333333333"/>
    <s v="Lalerio Vundini"/>
    <n v="0.05"/>
    <n v="311"/>
    <n v="15.55"/>
    <n v="326.55"/>
  </r>
  <r>
    <x v="2"/>
    <n v="3"/>
    <s v="TVG-2658"/>
    <s v="2658"/>
    <x v="31"/>
    <s v="Lombardia"/>
    <x v="2"/>
    <x v="12"/>
    <x v="5"/>
    <s v="3000"/>
    <s v="Medium"/>
    <x v="12"/>
    <n v="0.15"/>
    <s v="Lalerio Vundini"/>
    <n v="0.05"/>
    <n v="18"/>
    <n v="0.9"/>
    <n v="18.899999999999999"/>
  </r>
  <r>
    <x v="2"/>
    <n v="3"/>
    <s v="TVG-2659"/>
    <s v="2659"/>
    <x v="32"/>
    <s v="Emilia Romagna"/>
    <x v="2"/>
    <x v="19"/>
    <x v="7"/>
    <s v="4000"/>
    <s v="Plus"/>
    <x v="16"/>
    <n v="150.72083333333333"/>
    <s v="Lalerio Vundini"/>
    <n v="0.05"/>
    <n v="36173"/>
    <n v="1808.65"/>
    <n v="37981.65"/>
  </r>
  <r>
    <x v="2"/>
    <n v="3"/>
    <s v="TVG-2660"/>
    <s v="2660"/>
    <x v="32"/>
    <s v="Emilia Romagna"/>
    <x v="2"/>
    <x v="3"/>
    <x v="0"/>
    <s v="3000"/>
    <s v="Plus"/>
    <x v="3"/>
    <n v="258.02758620689656"/>
    <s v="Lalerio Vundini"/>
    <n v="0.05"/>
    <n v="37414"/>
    <n v="1870.7"/>
    <n v="39284.699999999997"/>
  </r>
  <r>
    <x v="2"/>
    <n v="3"/>
    <s v="TVG-2661"/>
    <s v="2661"/>
    <x v="32"/>
    <s v="Emilia Romagna"/>
    <x v="2"/>
    <x v="6"/>
    <x v="2"/>
    <s v="2500"/>
    <s v="Plus"/>
    <x v="6"/>
    <n v="0.28636363636363638"/>
    <s v="Lalerio Vundini"/>
    <n v="0.05"/>
    <n v="63"/>
    <n v="3.1500000000000004"/>
    <n v="66.150000000000006"/>
  </r>
  <r>
    <x v="2"/>
    <n v="3"/>
    <s v="TVG-2662"/>
    <s v="2662"/>
    <x v="32"/>
    <s v="Emilia Romagna"/>
    <x v="2"/>
    <x v="10"/>
    <x v="3"/>
    <s v="7500"/>
    <s v="Premium"/>
    <x v="10"/>
    <n v="0.32777777777777778"/>
    <s v="Lalerio Vundini"/>
    <n v="0.05"/>
    <n v="59"/>
    <n v="2.95"/>
    <n v="61.95"/>
  </r>
  <r>
    <x v="2"/>
    <n v="3"/>
    <s v="TVG-2663"/>
    <s v="2663"/>
    <x v="32"/>
    <s v="Emilia Romagna"/>
    <x v="2"/>
    <x v="11"/>
    <x v="4"/>
    <s v="5000"/>
    <s v=""/>
    <x v="11"/>
    <n v="3.842857142857143"/>
    <s v="Lalerio Vundini"/>
    <n v="0.05"/>
    <n v="538"/>
    <n v="26.900000000000002"/>
    <n v="564.9"/>
  </r>
  <r>
    <x v="2"/>
    <n v="3"/>
    <s v="TVG-2664"/>
    <s v="2664"/>
    <x v="32"/>
    <s v="Emilia Romagna"/>
    <x v="2"/>
    <x v="12"/>
    <x v="5"/>
    <s v="3000"/>
    <s v="Medium"/>
    <x v="12"/>
    <n v="3.7416666666666667"/>
    <s v="Lalerio Vundini"/>
    <n v="0.05"/>
    <n v="449"/>
    <n v="22.450000000000003"/>
    <n v="471.45"/>
  </r>
  <r>
    <x v="2"/>
    <n v="3"/>
    <s v="TVG-2665"/>
    <s v="2665"/>
    <x v="33"/>
    <s v="Emilia Romagna"/>
    <x v="0"/>
    <x v="18"/>
    <x v="7"/>
    <s v="3000"/>
    <s v="Medium"/>
    <x v="6"/>
    <n v="1.4363636363636363"/>
    <s v="Lalerio Vundini"/>
    <n v="0.05"/>
    <n v="316"/>
    <n v="15.8"/>
    <n v="331.8"/>
  </r>
  <r>
    <x v="2"/>
    <n v="3"/>
    <s v="TVG-2666"/>
    <s v="2666"/>
    <x v="33"/>
    <s v="Emilia Romagna"/>
    <x v="0"/>
    <x v="14"/>
    <x v="6"/>
    <s v="2500"/>
    <s v="Gold"/>
    <x v="13"/>
    <n v="4.5439999999999996"/>
    <s v="Lalerio Vundini"/>
    <n v="0.05"/>
    <n v="2272"/>
    <n v="113.60000000000001"/>
    <n v="2385.6"/>
  </r>
  <r>
    <x v="2"/>
    <n v="3"/>
    <s v="TVG-2667"/>
    <s v="2667"/>
    <x v="33"/>
    <s v="Emilia Romagna"/>
    <x v="0"/>
    <x v="17"/>
    <x v="7"/>
    <s v="2000"/>
    <s v="Medium"/>
    <x v="15"/>
    <n v="2.75"/>
    <s v="Lalerio Vundini"/>
    <n v="0.05"/>
    <n v="550"/>
    <n v="27.5"/>
    <n v="577.5"/>
  </r>
  <r>
    <x v="2"/>
    <n v="3"/>
    <s v="TVG-2668"/>
    <s v="2668"/>
    <x v="33"/>
    <s v="Emilia Romagna"/>
    <x v="0"/>
    <x v="0"/>
    <x v="0"/>
    <s v="5000"/>
    <s v="Medium"/>
    <x v="0"/>
    <n v="946.76"/>
    <s v="Lalerio Vundini"/>
    <n v="0.05"/>
    <n v="142014"/>
    <n v="7100.7000000000007"/>
    <n v="149114.70000000001"/>
  </r>
  <r>
    <x v="2"/>
    <n v="3"/>
    <s v="TVG-2669"/>
    <s v="2669"/>
    <x v="33"/>
    <s v="Emilia Romagna"/>
    <x v="0"/>
    <x v="19"/>
    <x v="7"/>
    <s v="4000"/>
    <s v="Plus"/>
    <x v="16"/>
    <n v="7.9"/>
    <s v="Lalerio Vundini"/>
    <n v="0.05"/>
    <n v="1896"/>
    <n v="94.800000000000011"/>
    <n v="1990.8"/>
  </r>
  <r>
    <x v="2"/>
    <n v="3"/>
    <s v="TVG-2670"/>
    <s v="2670"/>
    <x v="33"/>
    <s v="Emilia Romagna"/>
    <x v="0"/>
    <x v="3"/>
    <x v="0"/>
    <s v="3000"/>
    <s v="Plus"/>
    <x v="3"/>
    <n v="571.42758620689654"/>
    <s v="Lalerio Vundini"/>
    <n v="0.05"/>
    <n v="82857"/>
    <n v="4142.8500000000004"/>
    <n v="86999.85"/>
  </r>
  <r>
    <x v="2"/>
    <n v="3"/>
    <s v="TVG-2671"/>
    <s v="2671"/>
    <x v="33"/>
    <s v="Emilia Romagna"/>
    <x v="0"/>
    <x v="6"/>
    <x v="2"/>
    <s v="2500"/>
    <s v="Plus"/>
    <x v="6"/>
    <n v="0.10454545454545454"/>
    <s v="Lalerio Vundini"/>
    <n v="0.05"/>
    <n v="23"/>
    <n v="1.1500000000000001"/>
    <n v="24.15"/>
  </r>
  <r>
    <x v="2"/>
    <n v="3"/>
    <s v="TVG-2672"/>
    <s v="2672"/>
    <x v="33"/>
    <s v="Emilia Romagna"/>
    <x v="0"/>
    <x v="22"/>
    <x v="7"/>
    <s v="7000"/>
    <s v="Premium"/>
    <x v="13"/>
    <n v="71.436000000000007"/>
    <s v="Lalerio Vundini"/>
    <n v="0.05"/>
    <n v="35718"/>
    <n v="1785.9"/>
    <n v="37503.9"/>
  </r>
  <r>
    <x v="2"/>
    <n v="3"/>
    <s v="TVG-2673"/>
    <s v="2673"/>
    <x v="33"/>
    <s v="Emilia Romagna"/>
    <x v="0"/>
    <x v="9"/>
    <x v="2"/>
    <s v="1121"/>
    <s v="Gold"/>
    <x v="9"/>
    <n v="69.852173913043472"/>
    <s v="Lalerio Vundini"/>
    <n v="0.05"/>
    <n v="16066"/>
    <n v="803.30000000000007"/>
    <n v="16869.3"/>
  </r>
  <r>
    <x v="2"/>
    <n v="3"/>
    <s v="TVG-2674"/>
    <s v="2674"/>
    <x v="33"/>
    <s v="Emilia Romagna"/>
    <x v="0"/>
    <x v="23"/>
    <x v="7"/>
    <s v="8000"/>
    <s v="Premium"/>
    <x v="19"/>
    <n v="32.638805970149257"/>
    <s v="Lalerio Vundini"/>
    <n v="0.05"/>
    <n v="21868"/>
    <n v="1093.4000000000001"/>
    <n v="22961.4"/>
  </r>
  <r>
    <x v="2"/>
    <n v="3"/>
    <s v="TVG-2675"/>
    <s v="2675"/>
    <x v="33"/>
    <s v="Emilia Romagna"/>
    <x v="0"/>
    <x v="15"/>
    <x v="6"/>
    <s v="1000"/>
    <s v="Silver"/>
    <x v="14"/>
    <n v="0.13333333333333333"/>
    <s v="Lalerio Vundini"/>
    <n v="0.05"/>
    <n v="52"/>
    <n v="2.6"/>
    <n v="54.6"/>
  </r>
  <r>
    <x v="2"/>
    <n v="3"/>
    <s v="TVG-2676"/>
    <s v="2676"/>
    <x v="33"/>
    <s v="Emilia Romagna"/>
    <x v="0"/>
    <x v="11"/>
    <x v="4"/>
    <s v="5000"/>
    <s v=""/>
    <x v="11"/>
    <n v="3.1785714285714284"/>
    <s v="Lalerio Vundini"/>
    <n v="0.05"/>
    <n v="445"/>
    <n v="22.25"/>
    <n v="467.25"/>
  </r>
  <r>
    <x v="2"/>
    <n v="3"/>
    <s v="TVG-2677"/>
    <s v="2677"/>
    <x v="33"/>
    <s v="Emilia Romagna"/>
    <x v="0"/>
    <x v="16"/>
    <x v="7"/>
    <s v="1000"/>
    <s v=""/>
    <x v="0"/>
    <n v="13.86"/>
    <s v="Lalerio Vundini"/>
    <n v="0.05"/>
    <n v="2079"/>
    <n v="103.95"/>
    <n v="2182.9499999999998"/>
  </r>
  <r>
    <x v="2"/>
    <n v="3"/>
    <s v="TVG-2678"/>
    <s v="2678"/>
    <x v="34"/>
    <s v="Piemonte"/>
    <x v="1"/>
    <x v="14"/>
    <x v="6"/>
    <s v="2500"/>
    <s v="Gold"/>
    <x v="13"/>
    <n v="0.23400000000000001"/>
    <s v="Lalerio Vundini"/>
    <n v="0.05"/>
    <n v="117"/>
    <n v="5.8500000000000005"/>
    <n v="122.85"/>
  </r>
  <r>
    <x v="2"/>
    <n v="3"/>
    <s v="TVG-2679"/>
    <s v="2679"/>
    <x v="34"/>
    <s v="Piemonte"/>
    <x v="1"/>
    <x v="0"/>
    <x v="0"/>
    <s v="5000"/>
    <s v="Medium"/>
    <x v="0"/>
    <n v="11.64"/>
    <s v="Lalerio Vundini"/>
    <n v="0.05"/>
    <n v="1746"/>
    <n v="87.300000000000011"/>
    <n v="1833.3"/>
  </r>
  <r>
    <x v="2"/>
    <n v="3"/>
    <s v="TVG-2680"/>
    <s v="2680"/>
    <x v="34"/>
    <s v="Piemonte"/>
    <x v="1"/>
    <x v="19"/>
    <x v="7"/>
    <s v="4000"/>
    <s v="Plus"/>
    <x v="16"/>
    <n v="4.4375"/>
    <s v="Lalerio Vundini"/>
    <n v="0.05"/>
    <n v="1065"/>
    <n v="53.25"/>
    <n v="1118.25"/>
  </r>
  <r>
    <x v="2"/>
    <n v="3"/>
    <s v="TVG-2681"/>
    <s v="2681"/>
    <x v="34"/>
    <s v="Piemonte"/>
    <x v="1"/>
    <x v="3"/>
    <x v="0"/>
    <s v="3000"/>
    <s v="Plus"/>
    <x v="3"/>
    <n v="1198.951724137931"/>
    <s v="Lalerio Vundini"/>
    <n v="0.05"/>
    <n v="173848"/>
    <n v="8692.4"/>
    <n v="182540.4"/>
  </r>
  <r>
    <x v="2"/>
    <n v="3"/>
    <s v="TVG-2682"/>
    <s v="2682"/>
    <x v="34"/>
    <s v="Piemonte"/>
    <x v="1"/>
    <x v="6"/>
    <x v="2"/>
    <s v="2500"/>
    <s v="Plus"/>
    <x v="6"/>
    <n v="1.3636363636363635"/>
    <s v="Lalerio Vundini"/>
    <n v="0.05"/>
    <n v="300"/>
    <n v="15"/>
    <n v="315"/>
  </r>
  <r>
    <x v="2"/>
    <n v="3"/>
    <s v="TVG-2683"/>
    <s v="2683"/>
    <x v="34"/>
    <s v="Piemonte"/>
    <x v="1"/>
    <x v="9"/>
    <x v="2"/>
    <s v="1121"/>
    <s v="Gold"/>
    <x v="9"/>
    <n v="0.15217391304347827"/>
    <s v="Lalerio Vundini"/>
    <n v="0.05"/>
    <n v="35"/>
    <n v="1.75"/>
    <n v="36.75"/>
  </r>
  <r>
    <x v="2"/>
    <n v="3"/>
    <s v="TVG-2684"/>
    <s v="2684"/>
    <x v="34"/>
    <s v="Piemonte"/>
    <x v="1"/>
    <x v="10"/>
    <x v="3"/>
    <s v="7500"/>
    <s v="Premium"/>
    <x v="10"/>
    <n v="3.6777777777777776"/>
    <s v="Lalerio Vundini"/>
    <n v="0.05"/>
    <n v="662"/>
    <n v="33.1"/>
    <n v="695.1"/>
  </r>
  <r>
    <x v="2"/>
    <n v="3"/>
    <s v="TVG-2685"/>
    <s v="2685"/>
    <x v="34"/>
    <s v="Piemonte"/>
    <x v="1"/>
    <x v="15"/>
    <x v="6"/>
    <s v="1000"/>
    <s v="Silver"/>
    <x v="14"/>
    <n v="3.8461538461538464E-2"/>
    <s v="Lalerio Vundini"/>
    <n v="0.05"/>
    <n v="15"/>
    <n v="0.75"/>
    <n v="15.75"/>
  </r>
  <r>
    <x v="2"/>
    <n v="3"/>
    <s v="TVG-2686"/>
    <s v="2686"/>
    <x v="34"/>
    <s v="Piemonte"/>
    <x v="1"/>
    <x v="11"/>
    <x v="4"/>
    <s v="5000"/>
    <s v=""/>
    <x v="11"/>
    <n v="8.5500000000000007"/>
    <s v="Lalerio Vundini"/>
    <n v="0.05"/>
    <n v="1197"/>
    <n v="59.85"/>
    <n v="1256.8499999999999"/>
  </r>
  <r>
    <x v="2"/>
    <n v="3"/>
    <s v="TVG-2687"/>
    <s v="2687"/>
    <x v="34"/>
    <s v="Piemonte"/>
    <x v="1"/>
    <x v="16"/>
    <x v="7"/>
    <s v="1000"/>
    <s v=""/>
    <x v="0"/>
    <n v="7.166666666666667"/>
    <s v="Lalerio Vundini"/>
    <n v="0.05"/>
    <n v="1075"/>
    <n v="53.75"/>
    <n v="1128.75"/>
  </r>
  <r>
    <x v="2"/>
    <n v="3"/>
    <s v="TVG-2688"/>
    <s v="2688"/>
    <x v="34"/>
    <s v="Piemonte"/>
    <x v="1"/>
    <x v="12"/>
    <x v="5"/>
    <s v="3000"/>
    <s v="Medium"/>
    <x v="12"/>
    <n v="7.0333333333333332"/>
    <s v="Lalerio Vundini"/>
    <n v="0.05"/>
    <n v="844"/>
    <n v="42.2"/>
    <n v="886.2"/>
  </r>
  <r>
    <x v="3"/>
    <n v="4"/>
    <s v="TVG-2689"/>
    <s v="2689"/>
    <x v="0"/>
    <s v="NYC"/>
    <x v="0"/>
    <x v="17"/>
    <x v="7"/>
    <s v="2000"/>
    <s v="Medium"/>
    <x v="15"/>
    <n v="0.91"/>
    <s v="Lalerio Vundini"/>
    <n v="0.05"/>
    <n v="182"/>
    <n v="9.1"/>
    <n v="191.1"/>
  </r>
  <r>
    <x v="3"/>
    <n v="4"/>
    <s v="TVG-2690"/>
    <s v="2690"/>
    <x v="0"/>
    <s v="NYC"/>
    <x v="0"/>
    <x v="0"/>
    <x v="0"/>
    <s v="5000"/>
    <s v="Medium"/>
    <x v="0"/>
    <n v="13.653333333333334"/>
    <s v="Marco Rossi"/>
    <n v="7.4999999999999997E-2"/>
    <n v="2048"/>
    <n v="153.6"/>
    <n v="2201.6"/>
  </r>
  <r>
    <x v="3"/>
    <n v="4"/>
    <s v="TVG-2691"/>
    <s v="2691"/>
    <x v="0"/>
    <s v="NYC"/>
    <x v="0"/>
    <x v="0"/>
    <x v="0"/>
    <s v="5000"/>
    <s v="Medium"/>
    <x v="0"/>
    <n v="208.40666666666667"/>
    <s v="Lalerio Vundini"/>
    <n v="0.05"/>
    <n v="31261"/>
    <n v="1563.0500000000002"/>
    <n v="32824.050000000003"/>
  </r>
  <r>
    <x v="3"/>
    <n v="4"/>
    <s v="TVG-2692"/>
    <s v="2692"/>
    <x v="0"/>
    <s v="NYC"/>
    <x v="0"/>
    <x v="19"/>
    <x v="7"/>
    <s v="4000"/>
    <s v="Plus"/>
    <x v="16"/>
    <n v="0.1"/>
    <s v="Lalerio Vundini"/>
    <n v="0.05"/>
    <n v="24"/>
    <n v="1.2000000000000002"/>
    <n v="25.2"/>
  </r>
  <r>
    <x v="3"/>
    <n v="4"/>
    <s v="TVG-2693"/>
    <s v="2693"/>
    <x v="0"/>
    <s v="NYC"/>
    <x v="0"/>
    <x v="1"/>
    <x v="0"/>
    <s v="5000"/>
    <s v="Plus"/>
    <x v="1"/>
    <n v="49.417142857142856"/>
    <s v="Lalerio Vundini"/>
    <n v="0.05"/>
    <n v="8648"/>
    <n v="432.40000000000003"/>
    <n v="9080.4"/>
  </r>
  <r>
    <x v="3"/>
    <n v="4"/>
    <s v="TVG-2694"/>
    <s v="2694"/>
    <x v="0"/>
    <s v="NYC"/>
    <x v="0"/>
    <x v="3"/>
    <x v="0"/>
    <s v="3000"/>
    <s v="Plus"/>
    <x v="3"/>
    <n v="36.158620689655173"/>
    <s v="Roberto Falcucci"/>
    <n v="0.08"/>
    <n v="5243"/>
    <n v="419.44"/>
    <n v="5662.44"/>
  </r>
  <r>
    <x v="3"/>
    <n v="4"/>
    <s v="TVG-2695"/>
    <s v="2695"/>
    <x v="0"/>
    <s v="NYC"/>
    <x v="0"/>
    <x v="3"/>
    <x v="0"/>
    <s v="3000"/>
    <s v="Plus"/>
    <x v="3"/>
    <n v="30.406896551724138"/>
    <s v="Giuseppe Favari"/>
    <n v="0.03"/>
    <n v="4409"/>
    <n v="132.26999999999998"/>
    <n v="4541.2700000000004"/>
  </r>
  <r>
    <x v="3"/>
    <n v="4"/>
    <s v="TVG-2696"/>
    <s v="2696"/>
    <x v="0"/>
    <s v="NYC"/>
    <x v="0"/>
    <x v="3"/>
    <x v="0"/>
    <s v="3000"/>
    <s v="Plus"/>
    <x v="3"/>
    <n v="153.1793103448276"/>
    <s v="Marco Rossi"/>
    <n v="7.4999999999999997E-2"/>
    <n v="22211"/>
    <n v="1665.825"/>
    <n v="23876.825000000001"/>
  </r>
  <r>
    <x v="3"/>
    <n v="4"/>
    <s v="TVG-2697"/>
    <s v="2697"/>
    <x v="0"/>
    <s v="NYC"/>
    <x v="0"/>
    <x v="3"/>
    <x v="0"/>
    <s v="3000"/>
    <s v="Plus"/>
    <x v="3"/>
    <n v="636.00689655172414"/>
    <s v="Lalerio Vundini"/>
    <n v="0.05"/>
    <n v="92221"/>
    <n v="4611.05"/>
    <n v="96832.05"/>
  </r>
  <r>
    <x v="3"/>
    <n v="4"/>
    <s v="TVG-2698"/>
    <s v="2698"/>
    <x v="0"/>
    <s v="NYC"/>
    <x v="0"/>
    <x v="4"/>
    <x v="1"/>
    <s v="1000"/>
    <s v=""/>
    <x v="4"/>
    <n v="35.18"/>
    <s v="Lalerio Vundini"/>
    <n v="0.05"/>
    <n v="1759"/>
    <n v="87.95"/>
    <n v="1846.95"/>
  </r>
  <r>
    <x v="3"/>
    <n v="4"/>
    <s v="TVG-2699"/>
    <s v="2699"/>
    <x v="0"/>
    <s v="NYC"/>
    <x v="0"/>
    <x v="5"/>
    <x v="1"/>
    <s v="5000"/>
    <s v=""/>
    <x v="5"/>
    <n v="168.14666666666668"/>
    <s v="Lalerio Vundini"/>
    <n v="0.05"/>
    <n v="12611"/>
    <n v="630.55000000000007"/>
    <n v="13241.55"/>
  </r>
  <r>
    <x v="3"/>
    <n v="4"/>
    <s v="TVG-2700"/>
    <s v="2700"/>
    <x v="0"/>
    <s v="NYC"/>
    <x v="0"/>
    <x v="6"/>
    <x v="2"/>
    <s v="2500"/>
    <s v="Plus"/>
    <x v="6"/>
    <n v="1.3636363636363636E-2"/>
    <s v="Giuseppe Favari"/>
    <n v="0.03"/>
    <n v="3"/>
    <n v="0.09"/>
    <n v="3.09"/>
  </r>
  <r>
    <x v="3"/>
    <n v="4"/>
    <s v="TVG-2701"/>
    <s v="2701"/>
    <x v="0"/>
    <s v="NYC"/>
    <x v="0"/>
    <x v="6"/>
    <x v="2"/>
    <s v="2500"/>
    <s v="Plus"/>
    <x v="6"/>
    <n v="36.93181818181818"/>
    <s v="Lalerio Vundini"/>
    <n v="0.05"/>
    <n v="8125"/>
    <n v="406.25"/>
    <n v="8531.25"/>
  </r>
  <r>
    <x v="3"/>
    <n v="4"/>
    <s v="TVG-2702"/>
    <s v="2702"/>
    <x v="0"/>
    <s v="NYC"/>
    <x v="0"/>
    <x v="7"/>
    <x v="2"/>
    <s v="2500"/>
    <s v="Medium"/>
    <x v="7"/>
    <n v="3.4"/>
    <s v="Marco Rossi"/>
    <n v="7.4999999999999997E-2"/>
    <n v="714"/>
    <n v="53.55"/>
    <n v="767.55"/>
  </r>
  <r>
    <x v="3"/>
    <n v="4"/>
    <s v="TVG-2703"/>
    <s v="2703"/>
    <x v="0"/>
    <s v="NYC"/>
    <x v="0"/>
    <x v="8"/>
    <x v="2"/>
    <s v="5000"/>
    <s v=""/>
    <x v="8"/>
    <n v="1.3280000000000001"/>
    <s v="Giuseppe Favari"/>
    <n v="0.03"/>
    <n v="332"/>
    <n v="9.9599999999999991"/>
    <n v="341.96"/>
  </r>
  <r>
    <x v="3"/>
    <n v="4"/>
    <s v="TVG-2704"/>
    <s v="2704"/>
    <x v="0"/>
    <s v="NYC"/>
    <x v="0"/>
    <x v="23"/>
    <x v="7"/>
    <s v="8000"/>
    <s v="Premium"/>
    <x v="19"/>
    <n v="0.40149253731343282"/>
    <s v="Lalerio Vundini"/>
    <n v="0.05"/>
    <n v="269"/>
    <n v="13.450000000000001"/>
    <n v="282.45"/>
  </r>
  <r>
    <x v="3"/>
    <n v="4"/>
    <s v="TVG-2705"/>
    <s v="2705"/>
    <x v="0"/>
    <s v="NYC"/>
    <x v="0"/>
    <x v="10"/>
    <x v="3"/>
    <s v="7500"/>
    <s v="Premium"/>
    <x v="10"/>
    <n v="1.3555555555555556"/>
    <s v="Lalerio Vundini"/>
    <n v="0.05"/>
    <n v="244"/>
    <n v="12.200000000000001"/>
    <n v="256.2"/>
  </r>
  <r>
    <x v="3"/>
    <n v="4"/>
    <s v="TVG-2706"/>
    <s v="2706"/>
    <x v="0"/>
    <s v="NYC"/>
    <x v="0"/>
    <x v="11"/>
    <x v="4"/>
    <s v="5000"/>
    <s v=""/>
    <x v="11"/>
    <n v="9.285714285714286E-2"/>
    <s v="Giuseppe Favari"/>
    <n v="0.03"/>
    <n v="13"/>
    <n v="0.39"/>
    <n v="13.39"/>
  </r>
  <r>
    <x v="3"/>
    <n v="4"/>
    <s v="TVG-2707"/>
    <s v="2707"/>
    <x v="0"/>
    <s v="NYC"/>
    <x v="0"/>
    <x v="11"/>
    <x v="4"/>
    <s v="5000"/>
    <s v=""/>
    <x v="11"/>
    <n v="0.81428571428571428"/>
    <s v="Lalerio Vundini"/>
    <n v="0.05"/>
    <n v="114"/>
    <n v="5.7"/>
    <n v="119.7"/>
  </r>
  <r>
    <x v="3"/>
    <n v="4"/>
    <s v="TVG-2708"/>
    <s v="2708"/>
    <x v="0"/>
    <s v="NYC"/>
    <x v="0"/>
    <x v="12"/>
    <x v="5"/>
    <s v="3000"/>
    <s v="Medium"/>
    <x v="12"/>
    <n v="8.8083333333333336"/>
    <s v="Lalerio Vundini"/>
    <n v="0.05"/>
    <n v="1057"/>
    <n v="52.85"/>
    <n v="1109.8499999999999"/>
  </r>
  <r>
    <x v="3"/>
    <n v="4"/>
    <s v="TVG-2709"/>
    <s v="2709"/>
    <x v="0"/>
    <s v="NYC"/>
    <x v="0"/>
    <x v="13"/>
    <x v="5"/>
    <s v="3000"/>
    <s v="Plus"/>
    <x v="2"/>
    <n v="1.7692307692307692"/>
    <s v="Marco Rossi"/>
    <n v="7.4999999999999997E-2"/>
    <n v="230"/>
    <n v="17.25"/>
    <n v="247.25"/>
  </r>
  <r>
    <x v="3"/>
    <n v="4"/>
    <s v="TVG-2710"/>
    <s v="2710"/>
    <x v="1"/>
    <s v="Veneto"/>
    <x v="1"/>
    <x v="14"/>
    <x v="6"/>
    <s v="2500"/>
    <s v="Gold"/>
    <x v="13"/>
    <n v="1.3859999999999999"/>
    <s v="Lalerio Vundini"/>
    <n v="0.05"/>
    <n v="693"/>
    <n v="34.65"/>
    <n v="727.65"/>
  </r>
  <r>
    <x v="3"/>
    <n v="4"/>
    <s v="TVG-2711"/>
    <s v="2711"/>
    <x v="1"/>
    <s v="Veneto"/>
    <x v="1"/>
    <x v="17"/>
    <x v="7"/>
    <s v="2000"/>
    <s v="Medium"/>
    <x v="15"/>
    <n v="1.65"/>
    <s v="Lalerio Vundini"/>
    <n v="0.05"/>
    <n v="330"/>
    <n v="16.5"/>
    <n v="346.5"/>
  </r>
  <r>
    <x v="3"/>
    <n v="4"/>
    <s v="TVG-2712"/>
    <s v="2712"/>
    <x v="1"/>
    <s v="Veneto"/>
    <x v="1"/>
    <x v="3"/>
    <x v="0"/>
    <s v="3000"/>
    <s v="Plus"/>
    <x v="3"/>
    <n v="283.9655172413793"/>
    <s v="Lalerio Vundini"/>
    <n v="0.05"/>
    <n v="41175"/>
    <n v="2058.75"/>
    <n v="43233.75"/>
  </r>
  <r>
    <x v="3"/>
    <n v="4"/>
    <s v="TVG-2713"/>
    <s v="2713"/>
    <x v="1"/>
    <s v="Veneto"/>
    <x v="1"/>
    <x v="6"/>
    <x v="2"/>
    <s v="2500"/>
    <s v="Plus"/>
    <x v="6"/>
    <n v="7.1954545454545453"/>
    <s v="Lalerio Vundini"/>
    <n v="0.05"/>
    <n v="1583"/>
    <n v="79.150000000000006"/>
    <n v="1662.15"/>
  </r>
  <r>
    <x v="3"/>
    <n v="4"/>
    <s v="TVG-2714"/>
    <s v="2714"/>
    <x v="1"/>
    <s v="Veneto"/>
    <x v="1"/>
    <x v="23"/>
    <x v="7"/>
    <s v="8000"/>
    <s v="Premium"/>
    <x v="19"/>
    <n v="0.80447761194029854"/>
    <s v="Lalerio Vundini"/>
    <n v="0.05"/>
    <n v="539"/>
    <n v="26.950000000000003"/>
    <n v="565.95000000000005"/>
  </r>
  <r>
    <x v="3"/>
    <n v="4"/>
    <s v="TVG-2715"/>
    <s v="2715"/>
    <x v="1"/>
    <s v="Veneto"/>
    <x v="1"/>
    <x v="10"/>
    <x v="3"/>
    <s v="7500"/>
    <s v="Premium"/>
    <x v="10"/>
    <n v="0.43888888888888888"/>
    <s v="Lalerio Vundini"/>
    <n v="0.05"/>
    <n v="79"/>
    <n v="3.95"/>
    <n v="82.95"/>
  </r>
  <r>
    <x v="3"/>
    <n v="4"/>
    <s v="TVG-2716"/>
    <s v="2716"/>
    <x v="1"/>
    <s v="Veneto"/>
    <x v="1"/>
    <x v="15"/>
    <x v="6"/>
    <s v="1000"/>
    <s v="Silver"/>
    <x v="14"/>
    <n v="0.11282051282051282"/>
    <s v="Lalerio Vundini"/>
    <n v="0.05"/>
    <n v="44"/>
    <n v="2.2000000000000002"/>
    <n v="46.2"/>
  </r>
  <r>
    <x v="3"/>
    <n v="4"/>
    <s v="TVG-2717"/>
    <s v="2717"/>
    <x v="1"/>
    <s v="Veneto"/>
    <x v="1"/>
    <x v="11"/>
    <x v="4"/>
    <s v="5000"/>
    <s v=""/>
    <x v="11"/>
    <n v="1.2714285714285714"/>
    <s v="Lalerio Vundini"/>
    <n v="0.05"/>
    <n v="178"/>
    <n v="8.9"/>
    <n v="186.9"/>
  </r>
  <r>
    <x v="3"/>
    <n v="4"/>
    <s v="TVG-2718"/>
    <s v="2718"/>
    <x v="1"/>
    <s v="Veneto"/>
    <x v="1"/>
    <x v="16"/>
    <x v="7"/>
    <s v="1000"/>
    <s v=""/>
    <x v="0"/>
    <n v="2.1"/>
    <s v="Lalerio Vundini"/>
    <n v="0.05"/>
    <n v="315"/>
    <n v="15.75"/>
    <n v="330.75"/>
  </r>
  <r>
    <x v="3"/>
    <n v="4"/>
    <s v="TVG-2719"/>
    <s v="2719"/>
    <x v="2"/>
    <s v="Veneto"/>
    <x v="2"/>
    <x v="21"/>
    <x v="7"/>
    <s v="6000"/>
    <s v="Gold"/>
    <x v="18"/>
    <n v="0.7466666666666667"/>
    <s v="Lalerio Vundini"/>
    <n v="0.05"/>
    <n v="336"/>
    <n v="16.8"/>
    <n v="352.8"/>
  </r>
  <r>
    <x v="3"/>
    <n v="4"/>
    <s v="TVG-2720"/>
    <s v="2720"/>
    <x v="2"/>
    <s v="Veneto"/>
    <x v="2"/>
    <x v="17"/>
    <x v="7"/>
    <s v="2000"/>
    <s v="Medium"/>
    <x v="15"/>
    <n v="0.02"/>
    <s v="Lalerio Vundini"/>
    <n v="0.05"/>
    <n v="4"/>
    <n v="0.2"/>
    <n v="4.2"/>
  </r>
  <r>
    <x v="3"/>
    <n v="4"/>
    <s v="TVG-2721"/>
    <s v="2721"/>
    <x v="2"/>
    <s v="Veneto"/>
    <x v="2"/>
    <x v="0"/>
    <x v="0"/>
    <s v="5000"/>
    <s v="Medium"/>
    <x v="0"/>
    <n v="55.806666666666665"/>
    <s v="Lalerio Vundini"/>
    <n v="0.05"/>
    <n v="8371"/>
    <n v="418.55"/>
    <n v="8789.5499999999993"/>
  </r>
  <r>
    <x v="3"/>
    <n v="4"/>
    <s v="TVG-2722"/>
    <s v="2722"/>
    <x v="2"/>
    <s v="Veneto"/>
    <x v="2"/>
    <x v="19"/>
    <x v="7"/>
    <s v="4000"/>
    <s v="Plus"/>
    <x v="16"/>
    <n v="1.6666666666666666E-2"/>
    <s v="Lalerio Vundini"/>
    <n v="0.05"/>
    <n v="4"/>
    <n v="0.2"/>
    <n v="4.2"/>
  </r>
  <r>
    <x v="3"/>
    <n v="4"/>
    <s v="TVG-2723"/>
    <s v="2723"/>
    <x v="2"/>
    <s v="Veneto"/>
    <x v="2"/>
    <x v="3"/>
    <x v="0"/>
    <s v="3000"/>
    <s v="Plus"/>
    <x v="3"/>
    <n v="443.81379310344829"/>
    <s v="Lalerio Vundini"/>
    <n v="0.05"/>
    <n v="64353"/>
    <n v="3217.65"/>
    <n v="67570.649999999994"/>
  </r>
  <r>
    <x v="3"/>
    <n v="4"/>
    <s v="TVG-2724"/>
    <s v="2724"/>
    <x v="2"/>
    <s v="Veneto"/>
    <x v="2"/>
    <x v="6"/>
    <x v="2"/>
    <s v="2500"/>
    <s v="Plus"/>
    <x v="6"/>
    <n v="5.4545454545454543E-2"/>
    <s v="Lalerio Vundini"/>
    <n v="0.05"/>
    <n v="12"/>
    <n v="0.60000000000000009"/>
    <n v="12.6"/>
  </r>
  <r>
    <x v="3"/>
    <n v="4"/>
    <s v="TVG-2725"/>
    <s v="2725"/>
    <x v="2"/>
    <s v="Veneto"/>
    <x v="2"/>
    <x v="23"/>
    <x v="7"/>
    <s v="8000"/>
    <s v="Premium"/>
    <x v="19"/>
    <n v="5.6298507462686569"/>
    <s v="Lalerio Vundini"/>
    <n v="0.05"/>
    <n v="3772"/>
    <n v="188.60000000000002"/>
    <n v="3960.6"/>
  </r>
  <r>
    <x v="3"/>
    <n v="4"/>
    <s v="TVG-2726"/>
    <s v="2726"/>
    <x v="2"/>
    <s v="Veneto"/>
    <x v="2"/>
    <x v="10"/>
    <x v="3"/>
    <s v="7500"/>
    <s v="Premium"/>
    <x v="10"/>
    <n v="0.75555555555555554"/>
    <s v="Lalerio Vundini"/>
    <n v="0.05"/>
    <n v="136"/>
    <n v="6.8000000000000007"/>
    <n v="142.80000000000001"/>
  </r>
  <r>
    <x v="3"/>
    <n v="4"/>
    <s v="TVG-2727"/>
    <s v="2727"/>
    <x v="2"/>
    <s v="Veneto"/>
    <x v="2"/>
    <x v="11"/>
    <x v="4"/>
    <s v="5000"/>
    <s v=""/>
    <x v="11"/>
    <n v="0.79285714285714282"/>
    <s v="Lalerio Vundini"/>
    <n v="0.05"/>
    <n v="111"/>
    <n v="5.5500000000000007"/>
    <n v="116.55"/>
  </r>
  <r>
    <x v="3"/>
    <n v="4"/>
    <s v="TVG-2728"/>
    <s v="2728"/>
    <x v="2"/>
    <s v="Veneto"/>
    <x v="2"/>
    <x v="16"/>
    <x v="7"/>
    <s v="1000"/>
    <s v=""/>
    <x v="0"/>
    <n v="5.8933333333333335"/>
    <s v="Lalerio Vundini"/>
    <n v="0.05"/>
    <n v="884"/>
    <n v="44.2"/>
    <n v="928.2"/>
  </r>
  <r>
    <x v="3"/>
    <n v="4"/>
    <s v="TVG-2729"/>
    <s v="2729"/>
    <x v="2"/>
    <s v="Veneto"/>
    <x v="2"/>
    <x v="12"/>
    <x v="5"/>
    <s v="3000"/>
    <s v="Medium"/>
    <x v="12"/>
    <n v="5.4916666666666663"/>
    <s v="Lalerio Vundini"/>
    <n v="0.05"/>
    <n v="659"/>
    <n v="32.950000000000003"/>
    <n v="691.95"/>
  </r>
  <r>
    <x v="3"/>
    <n v="4"/>
    <s v="TVG-2730"/>
    <s v="2730"/>
    <x v="3"/>
    <s v="Lombardia"/>
    <x v="2"/>
    <x v="17"/>
    <x v="7"/>
    <s v="2000"/>
    <s v="Medium"/>
    <x v="15"/>
    <n v="0.26500000000000001"/>
    <s v="Lalerio Vundini"/>
    <n v="0.05"/>
    <n v="53"/>
    <n v="2.6500000000000004"/>
    <n v="55.65"/>
  </r>
  <r>
    <x v="3"/>
    <n v="4"/>
    <s v="TVG-2731"/>
    <s v="2731"/>
    <x v="3"/>
    <s v="Lombardia"/>
    <x v="2"/>
    <x v="0"/>
    <x v="0"/>
    <s v="5000"/>
    <s v="Medium"/>
    <x v="0"/>
    <n v="30.486666666666668"/>
    <s v="Lalerio Vundini"/>
    <n v="0.05"/>
    <n v="4573"/>
    <n v="228.65"/>
    <n v="4801.6499999999996"/>
  </r>
  <r>
    <x v="3"/>
    <n v="4"/>
    <s v="TVG-2732"/>
    <s v="2732"/>
    <x v="3"/>
    <s v="Lombardia"/>
    <x v="2"/>
    <x v="3"/>
    <x v="0"/>
    <s v="3000"/>
    <s v="Plus"/>
    <x v="3"/>
    <n v="139.37241379310345"/>
    <s v="Lalerio Vundini"/>
    <n v="0.05"/>
    <n v="20209"/>
    <n v="1010.45"/>
    <n v="21219.45"/>
  </r>
  <r>
    <x v="3"/>
    <n v="4"/>
    <s v="TVG-2733"/>
    <s v="2733"/>
    <x v="3"/>
    <s v="Lombardia"/>
    <x v="2"/>
    <x v="6"/>
    <x v="2"/>
    <s v="2500"/>
    <s v="Plus"/>
    <x v="6"/>
    <n v="0.10909090909090909"/>
    <s v="Lalerio Vundini"/>
    <n v="0.05"/>
    <n v="24"/>
    <n v="1.2000000000000002"/>
    <n v="25.2"/>
  </r>
  <r>
    <x v="3"/>
    <n v="4"/>
    <s v="TVG-2734"/>
    <s v="2734"/>
    <x v="3"/>
    <s v="Lombardia"/>
    <x v="2"/>
    <x v="11"/>
    <x v="4"/>
    <s v="5000"/>
    <s v=""/>
    <x v="11"/>
    <n v="2.4285714285714284"/>
    <s v="Lalerio Vundini"/>
    <n v="0.05"/>
    <n v="340"/>
    <n v="17"/>
    <n v="357"/>
  </r>
  <r>
    <x v="3"/>
    <n v="4"/>
    <s v="TVG-2735"/>
    <s v="2735"/>
    <x v="3"/>
    <s v="Lombardia"/>
    <x v="2"/>
    <x v="12"/>
    <x v="5"/>
    <s v="3000"/>
    <s v="Medium"/>
    <x v="12"/>
    <n v="21.725000000000001"/>
    <s v="Lalerio Vundini"/>
    <n v="0.05"/>
    <n v="2607"/>
    <n v="130.35"/>
    <n v="2737.35"/>
  </r>
  <r>
    <x v="3"/>
    <n v="4"/>
    <s v="TVG-2736"/>
    <s v="2736"/>
    <x v="4"/>
    <s v="Lombardia"/>
    <x v="3"/>
    <x v="18"/>
    <x v="7"/>
    <s v="3000"/>
    <s v="Medium"/>
    <x v="6"/>
    <n v="6.1409090909090907"/>
    <s v="Matteo Landi"/>
    <n v="0.05"/>
    <n v="1351"/>
    <n v="67.55"/>
    <n v="1418.55"/>
  </r>
  <r>
    <x v="3"/>
    <n v="4"/>
    <s v="TVG-2737"/>
    <s v="2737"/>
    <x v="4"/>
    <s v="Lombardia"/>
    <x v="3"/>
    <x v="14"/>
    <x v="6"/>
    <s v="2500"/>
    <s v="Gold"/>
    <x v="13"/>
    <n v="24.448"/>
    <s v="Giulio de Primis"/>
    <n v="3.6999999999999998E-2"/>
    <n v="12224"/>
    <n v="452.28799999999995"/>
    <n v="12676.288"/>
  </r>
  <r>
    <x v="3"/>
    <n v="4"/>
    <s v="TVG-2738"/>
    <s v="2738"/>
    <x v="4"/>
    <s v="Lombardia"/>
    <x v="3"/>
    <x v="14"/>
    <x v="6"/>
    <s v="2500"/>
    <s v="Gold"/>
    <x v="13"/>
    <n v="9.8740000000000006"/>
    <s v="Federica Meni"/>
    <n v="0.04"/>
    <n v="4937"/>
    <n v="197.48000000000002"/>
    <n v="5134.4799999999996"/>
  </r>
  <r>
    <x v="3"/>
    <n v="4"/>
    <s v="TVG-2739"/>
    <s v="2739"/>
    <x v="4"/>
    <s v="Lombardia"/>
    <x v="3"/>
    <x v="14"/>
    <x v="6"/>
    <s v="2500"/>
    <s v="Gold"/>
    <x v="13"/>
    <n v="8.5380000000000003"/>
    <s v="Matteo Landi"/>
    <n v="0.05"/>
    <n v="4269"/>
    <n v="213.45000000000002"/>
    <n v="4482.45"/>
  </r>
  <r>
    <x v="3"/>
    <n v="4"/>
    <s v="TVG-2740"/>
    <s v="2740"/>
    <x v="4"/>
    <s v="Lombardia"/>
    <x v="3"/>
    <x v="14"/>
    <x v="6"/>
    <s v="2500"/>
    <s v="Gold"/>
    <x v="13"/>
    <n v="12.103999999999999"/>
    <s v="Siria Lessio"/>
    <n v="0.05"/>
    <n v="6052"/>
    <n v="302.60000000000002"/>
    <n v="6354.6"/>
  </r>
  <r>
    <x v="3"/>
    <n v="4"/>
    <s v="TVG-2741"/>
    <s v="2741"/>
    <x v="4"/>
    <s v="Lombardia"/>
    <x v="3"/>
    <x v="17"/>
    <x v="7"/>
    <s v="2000"/>
    <s v="Medium"/>
    <x v="15"/>
    <n v="1.35"/>
    <s v="Lalerio Vundini"/>
    <n v="0.05"/>
    <n v="270"/>
    <n v="13.5"/>
    <n v="283.5"/>
  </r>
  <r>
    <x v="3"/>
    <n v="4"/>
    <s v="TVG-2742"/>
    <s v="2742"/>
    <x v="4"/>
    <s v="Lombardia"/>
    <x v="3"/>
    <x v="0"/>
    <x v="0"/>
    <s v="5000"/>
    <s v="Medium"/>
    <x v="0"/>
    <n v="9.8533333333333335"/>
    <s v="Giulio de Primis"/>
    <n v="3.6999999999999998E-2"/>
    <n v="1478"/>
    <n v="54.686"/>
    <n v="1532.6859999999999"/>
  </r>
  <r>
    <x v="3"/>
    <n v="4"/>
    <s v="TVG-2743"/>
    <s v="2743"/>
    <x v="4"/>
    <s v="Lombardia"/>
    <x v="3"/>
    <x v="0"/>
    <x v="0"/>
    <s v="5000"/>
    <s v="Medium"/>
    <x v="0"/>
    <n v="195.3"/>
    <s v="Federica Meni"/>
    <n v="0.04"/>
    <n v="29295"/>
    <n v="1171.8"/>
    <n v="30466.799999999999"/>
  </r>
  <r>
    <x v="3"/>
    <n v="4"/>
    <s v="TVG-2744"/>
    <s v="2744"/>
    <x v="4"/>
    <s v="Lombardia"/>
    <x v="3"/>
    <x v="0"/>
    <x v="0"/>
    <s v="5000"/>
    <s v="Medium"/>
    <x v="0"/>
    <n v="180.65333333333334"/>
    <s v="Matteo Landi"/>
    <n v="0.05"/>
    <n v="27098"/>
    <n v="1354.9"/>
    <n v="28452.9"/>
  </r>
  <r>
    <x v="3"/>
    <n v="4"/>
    <s v="TVG-2745"/>
    <s v="2745"/>
    <x v="4"/>
    <s v="Lombardia"/>
    <x v="3"/>
    <x v="0"/>
    <x v="0"/>
    <s v="5000"/>
    <s v="Medium"/>
    <x v="0"/>
    <n v="19.973333333333333"/>
    <s v="Siria Lessio"/>
    <n v="0.05"/>
    <n v="2996"/>
    <n v="149.80000000000001"/>
    <n v="3145.8"/>
  </r>
  <r>
    <x v="3"/>
    <n v="4"/>
    <s v="TVG-2746"/>
    <s v="2746"/>
    <x v="4"/>
    <s v="Lombardia"/>
    <x v="3"/>
    <x v="0"/>
    <x v="0"/>
    <s v="5000"/>
    <s v="Medium"/>
    <x v="0"/>
    <n v="796.89333333333332"/>
    <s v="Lalerio Vundini"/>
    <n v="0.05"/>
    <n v="119534"/>
    <n v="5976.7000000000007"/>
    <n v="125510.7"/>
  </r>
  <r>
    <x v="3"/>
    <n v="4"/>
    <s v="TVG-2747"/>
    <s v="2747"/>
    <x v="4"/>
    <s v="Lombardia"/>
    <x v="3"/>
    <x v="19"/>
    <x v="7"/>
    <s v="4000"/>
    <s v="Plus"/>
    <x v="16"/>
    <n v="5.0583333333333336"/>
    <s v="Giulio de Primis"/>
    <n v="3.6999999999999998E-2"/>
    <n v="1214"/>
    <n v="44.917999999999999"/>
    <n v="1258.9179999999999"/>
  </r>
  <r>
    <x v="3"/>
    <n v="4"/>
    <s v="TVG-2748"/>
    <s v="2748"/>
    <x v="4"/>
    <s v="Lombardia"/>
    <x v="3"/>
    <x v="19"/>
    <x v="7"/>
    <s v="4000"/>
    <s v="Plus"/>
    <x v="16"/>
    <n v="75.933333333333337"/>
    <s v="Matteo Landi"/>
    <n v="0.05"/>
    <n v="18224"/>
    <n v="911.2"/>
    <n v="19135.2"/>
  </r>
  <r>
    <x v="3"/>
    <n v="4"/>
    <s v="TVG-2749"/>
    <s v="2749"/>
    <x v="4"/>
    <s v="Lombardia"/>
    <x v="3"/>
    <x v="19"/>
    <x v="7"/>
    <s v="4000"/>
    <s v="Plus"/>
    <x v="16"/>
    <n v="13.695833333333333"/>
    <s v="Siria Lessio"/>
    <n v="0.05"/>
    <n v="3287"/>
    <n v="164.35000000000002"/>
    <n v="3451.35"/>
  </r>
  <r>
    <x v="3"/>
    <n v="4"/>
    <s v="TVG-2750"/>
    <s v="2750"/>
    <x v="4"/>
    <s v="Lombardia"/>
    <x v="3"/>
    <x v="19"/>
    <x v="7"/>
    <s v="4000"/>
    <s v="Plus"/>
    <x v="16"/>
    <n v="1.6916666666666667"/>
    <s v="Lalerio Vundini"/>
    <n v="0.05"/>
    <n v="406"/>
    <n v="20.3"/>
    <n v="426.3"/>
  </r>
  <r>
    <x v="3"/>
    <n v="4"/>
    <s v="TVG-2751"/>
    <s v="2751"/>
    <x v="4"/>
    <s v="Lombardia"/>
    <x v="3"/>
    <x v="1"/>
    <x v="0"/>
    <s v="5000"/>
    <s v="Plus"/>
    <x v="1"/>
    <n v="8.9428571428571431"/>
    <s v="Giulio de Primis"/>
    <n v="3.6999999999999998E-2"/>
    <n v="1565"/>
    <n v="57.904999999999994"/>
    <n v="1622.905"/>
  </r>
  <r>
    <x v="3"/>
    <n v="4"/>
    <s v="TVG-2752"/>
    <s v="2752"/>
    <x v="4"/>
    <s v="Lombardia"/>
    <x v="3"/>
    <x v="1"/>
    <x v="0"/>
    <s v="5000"/>
    <s v="Plus"/>
    <x v="1"/>
    <n v="130.93714285714285"/>
    <s v="Matteo Landi"/>
    <n v="0.05"/>
    <n v="22914"/>
    <n v="1145.7"/>
    <n v="24059.7"/>
  </r>
  <r>
    <x v="3"/>
    <n v="4"/>
    <s v="TVG-2753"/>
    <s v="2753"/>
    <x v="4"/>
    <s v="Lombardia"/>
    <x v="3"/>
    <x v="1"/>
    <x v="0"/>
    <s v="5000"/>
    <s v="Plus"/>
    <x v="1"/>
    <n v="0.66285714285714281"/>
    <s v="Siria Lessio"/>
    <n v="0.05"/>
    <n v="116"/>
    <n v="5.8000000000000007"/>
    <n v="121.8"/>
  </r>
  <r>
    <x v="3"/>
    <n v="4"/>
    <s v="TVG-2754"/>
    <s v="2754"/>
    <x v="4"/>
    <s v="Lombardia"/>
    <x v="3"/>
    <x v="1"/>
    <x v="0"/>
    <s v="5000"/>
    <s v="Plus"/>
    <x v="1"/>
    <n v="2.4285714285714284"/>
    <s v="Lalerio Vundini"/>
    <n v="0.05"/>
    <n v="425"/>
    <n v="21.25"/>
    <n v="446.25"/>
  </r>
  <r>
    <x v="3"/>
    <n v="4"/>
    <s v="TVG-2755"/>
    <s v="2755"/>
    <x v="4"/>
    <s v="Lombardia"/>
    <x v="3"/>
    <x v="3"/>
    <x v="0"/>
    <s v="3000"/>
    <s v="Plus"/>
    <x v="3"/>
    <n v="0.12413793103448276"/>
    <s v="Giulio de Primis"/>
    <n v="3.6999999999999998E-2"/>
    <n v="18"/>
    <n v="0.66599999999999993"/>
    <n v="18.666"/>
  </r>
  <r>
    <x v="3"/>
    <n v="4"/>
    <s v="TVG-2756"/>
    <s v="2756"/>
    <x v="4"/>
    <s v="Lombardia"/>
    <x v="3"/>
    <x v="3"/>
    <x v="0"/>
    <s v="3000"/>
    <s v="Plus"/>
    <x v="3"/>
    <n v="15.317241379310344"/>
    <s v="Matteo Landi"/>
    <n v="0.05"/>
    <n v="2221"/>
    <n v="111.05000000000001"/>
    <n v="2332.0500000000002"/>
  </r>
  <r>
    <x v="3"/>
    <n v="4"/>
    <s v="TVG-2757"/>
    <s v="2757"/>
    <x v="4"/>
    <s v="Lombardia"/>
    <x v="3"/>
    <x v="3"/>
    <x v="0"/>
    <s v="3000"/>
    <s v="Plus"/>
    <x v="3"/>
    <n v="237.1793103448276"/>
    <s v="Siria Lessio"/>
    <n v="0.05"/>
    <n v="34391"/>
    <n v="1719.5500000000002"/>
    <n v="36110.550000000003"/>
  </r>
  <r>
    <x v="3"/>
    <n v="4"/>
    <s v="TVG-2758"/>
    <s v="2758"/>
    <x v="4"/>
    <s v="Lombardia"/>
    <x v="3"/>
    <x v="3"/>
    <x v="0"/>
    <s v="3000"/>
    <s v="Plus"/>
    <x v="3"/>
    <n v="21.062068965517241"/>
    <s v="Costanza Bigatti"/>
    <n v="0.1"/>
    <n v="3054"/>
    <n v="305.40000000000003"/>
    <n v="3359.4"/>
  </r>
  <r>
    <x v="3"/>
    <n v="4"/>
    <s v="TVG-2759"/>
    <s v="2759"/>
    <x v="4"/>
    <s v="Lombardia"/>
    <x v="3"/>
    <x v="3"/>
    <x v="0"/>
    <s v="3000"/>
    <s v="Plus"/>
    <x v="3"/>
    <n v="360.30344827586208"/>
    <s v="Lalerio Vundini"/>
    <n v="0.05"/>
    <n v="52244"/>
    <n v="2612.2000000000003"/>
    <n v="54856.2"/>
  </r>
  <r>
    <x v="3"/>
    <n v="4"/>
    <s v="TVG-2760"/>
    <s v="2760"/>
    <x v="4"/>
    <s v="Lombardia"/>
    <x v="3"/>
    <x v="5"/>
    <x v="1"/>
    <s v="5000"/>
    <s v=""/>
    <x v="5"/>
    <n v="78.2"/>
    <s v="Lalerio Vundini"/>
    <n v="0.05"/>
    <n v="5865"/>
    <n v="293.25"/>
    <n v="6158.25"/>
  </r>
  <r>
    <x v="3"/>
    <n v="4"/>
    <s v="TVG-2761"/>
    <s v="2761"/>
    <x v="4"/>
    <s v="Lombardia"/>
    <x v="3"/>
    <x v="6"/>
    <x v="2"/>
    <s v="2500"/>
    <s v="Plus"/>
    <x v="6"/>
    <n v="51.836363636363636"/>
    <s v="Giulio de Primis"/>
    <n v="3.6999999999999998E-2"/>
    <n v="11404"/>
    <n v="421.94799999999998"/>
    <n v="11825.948"/>
  </r>
  <r>
    <x v="3"/>
    <n v="4"/>
    <s v="TVG-2762"/>
    <s v="2762"/>
    <x v="4"/>
    <s v="Lombardia"/>
    <x v="3"/>
    <x v="6"/>
    <x v="2"/>
    <s v="2500"/>
    <s v="Plus"/>
    <x v="6"/>
    <n v="4.8590909090909093"/>
    <s v="Matteo Landi"/>
    <n v="0.05"/>
    <n v="1069"/>
    <n v="53.45"/>
    <n v="1122.45"/>
  </r>
  <r>
    <x v="3"/>
    <n v="4"/>
    <s v="TVG-2763"/>
    <s v="2763"/>
    <x v="4"/>
    <s v="Lombardia"/>
    <x v="3"/>
    <x v="6"/>
    <x v="2"/>
    <s v="2500"/>
    <s v="Plus"/>
    <x v="6"/>
    <n v="0.1"/>
    <s v="Siria Lessio"/>
    <n v="0.05"/>
    <n v="22"/>
    <n v="1.1000000000000001"/>
    <n v="23.1"/>
  </r>
  <r>
    <x v="3"/>
    <n v="4"/>
    <s v="TVG-2764"/>
    <s v="2764"/>
    <x v="4"/>
    <s v="Lombardia"/>
    <x v="3"/>
    <x v="6"/>
    <x v="2"/>
    <s v="2500"/>
    <s v="Plus"/>
    <x v="6"/>
    <n v="3.1227272727272726"/>
    <s v="Lalerio Vundini"/>
    <n v="0.05"/>
    <n v="687"/>
    <n v="34.35"/>
    <n v="721.35"/>
  </r>
  <r>
    <x v="3"/>
    <n v="4"/>
    <s v="TVG-2765"/>
    <s v="2765"/>
    <x v="4"/>
    <s v="Lombardia"/>
    <x v="3"/>
    <x v="20"/>
    <x v="7"/>
    <s v="5000"/>
    <s v="Silver"/>
    <x v="17"/>
    <n v="7.65"/>
    <s v="Giulio de Primis"/>
    <n v="3.6999999999999998E-2"/>
    <n v="2295"/>
    <n v="84.914999999999992"/>
    <n v="2379.915"/>
  </r>
  <r>
    <x v="3"/>
    <n v="4"/>
    <s v="TVG-2766"/>
    <s v="2766"/>
    <x v="4"/>
    <s v="Lombardia"/>
    <x v="3"/>
    <x v="20"/>
    <x v="7"/>
    <s v="5000"/>
    <s v="Silver"/>
    <x v="17"/>
    <n v="0.14000000000000001"/>
    <s v="Siria Lessio"/>
    <n v="0.05"/>
    <n v="42"/>
    <n v="2.1"/>
    <n v="44.1"/>
  </r>
  <r>
    <x v="3"/>
    <n v="4"/>
    <s v="TVG-2767"/>
    <s v="2767"/>
    <x v="4"/>
    <s v="Lombardia"/>
    <x v="3"/>
    <x v="8"/>
    <x v="2"/>
    <s v="5000"/>
    <s v=""/>
    <x v="8"/>
    <n v="0.42799999999999999"/>
    <s v="Giulio de Primis"/>
    <n v="3.6999999999999998E-2"/>
    <n v="107"/>
    <n v="3.9589999999999996"/>
    <n v="110.959"/>
  </r>
  <r>
    <x v="3"/>
    <n v="4"/>
    <s v="TVG-2768"/>
    <s v="2768"/>
    <x v="4"/>
    <s v="Lombardia"/>
    <x v="3"/>
    <x v="8"/>
    <x v="2"/>
    <s v="5000"/>
    <s v=""/>
    <x v="8"/>
    <n v="1.52"/>
    <s v="Siria Lessio"/>
    <n v="0.05"/>
    <n v="380"/>
    <n v="19"/>
    <n v="399"/>
  </r>
  <r>
    <x v="3"/>
    <n v="4"/>
    <s v="TVG-2769"/>
    <s v="2769"/>
    <x v="4"/>
    <s v="Lombardia"/>
    <x v="3"/>
    <x v="9"/>
    <x v="2"/>
    <s v="1121"/>
    <s v="Gold"/>
    <x v="9"/>
    <n v="0.54347826086956519"/>
    <s v="Lalerio Vundini"/>
    <n v="0.05"/>
    <n v="125"/>
    <n v="6.25"/>
    <n v="131.25"/>
  </r>
  <r>
    <x v="3"/>
    <n v="4"/>
    <s v="TVG-2770"/>
    <s v="2770"/>
    <x v="4"/>
    <s v="Lombardia"/>
    <x v="3"/>
    <x v="10"/>
    <x v="3"/>
    <s v="7500"/>
    <s v="Premium"/>
    <x v="10"/>
    <n v="2.7777777777777776E-2"/>
    <s v="Giulio de Primis"/>
    <n v="3.6999999999999998E-2"/>
    <n v="5"/>
    <n v="0.185"/>
    <n v="5.1849999999999996"/>
  </r>
  <r>
    <x v="3"/>
    <n v="4"/>
    <s v="TVG-2771"/>
    <s v="2771"/>
    <x v="4"/>
    <s v="Lombardia"/>
    <x v="3"/>
    <x v="10"/>
    <x v="3"/>
    <s v="7500"/>
    <s v="Premium"/>
    <x v="10"/>
    <n v="2.6833333333333331"/>
    <s v="Federica Meni"/>
    <n v="0.04"/>
    <n v="483"/>
    <n v="19.32"/>
    <n v="502.32"/>
  </r>
  <r>
    <x v="3"/>
    <n v="4"/>
    <s v="TVG-2772"/>
    <s v="2772"/>
    <x v="4"/>
    <s v="Lombardia"/>
    <x v="3"/>
    <x v="10"/>
    <x v="3"/>
    <s v="7500"/>
    <s v="Premium"/>
    <x v="10"/>
    <n v="0.14444444444444443"/>
    <s v="Matteo Landi"/>
    <n v="0.05"/>
    <n v="26"/>
    <n v="1.3"/>
    <n v="27.3"/>
  </r>
  <r>
    <x v="3"/>
    <n v="4"/>
    <s v="TVG-2773"/>
    <s v="2773"/>
    <x v="4"/>
    <s v="Lombardia"/>
    <x v="3"/>
    <x v="10"/>
    <x v="3"/>
    <s v="7500"/>
    <s v="Premium"/>
    <x v="10"/>
    <n v="4.6555555555555559"/>
    <s v="Siria Lessio"/>
    <n v="0.05"/>
    <n v="838"/>
    <n v="41.900000000000006"/>
    <n v="879.9"/>
  </r>
  <r>
    <x v="3"/>
    <n v="4"/>
    <s v="TVG-2774"/>
    <s v="2774"/>
    <x v="4"/>
    <s v="Lombardia"/>
    <x v="3"/>
    <x v="10"/>
    <x v="3"/>
    <s v="7500"/>
    <s v="Premium"/>
    <x v="10"/>
    <n v="2.8333333333333335"/>
    <s v="Lalerio Vundini"/>
    <n v="0.05"/>
    <n v="510"/>
    <n v="25.5"/>
    <n v="535.5"/>
  </r>
  <r>
    <x v="3"/>
    <n v="4"/>
    <s v="TVG-2775"/>
    <s v="2775"/>
    <x v="4"/>
    <s v="Lombardia"/>
    <x v="3"/>
    <x v="15"/>
    <x v="6"/>
    <s v="1000"/>
    <s v="Silver"/>
    <x v="14"/>
    <n v="2.3076923076923078E-2"/>
    <s v="Lalerio Vundini"/>
    <n v="0.05"/>
    <n v="9"/>
    <n v="0.45"/>
    <n v="9.4499999999999993"/>
  </r>
  <r>
    <x v="3"/>
    <n v="4"/>
    <s v="TVG-2776"/>
    <s v="2776"/>
    <x v="4"/>
    <s v="Lombardia"/>
    <x v="3"/>
    <x v="11"/>
    <x v="4"/>
    <s v="5000"/>
    <s v=""/>
    <x v="11"/>
    <n v="18.264285714285716"/>
    <s v="Giulio de Primis"/>
    <n v="3.6999999999999998E-2"/>
    <n v="2557"/>
    <n v="94.608999999999995"/>
    <n v="2651.6089999999999"/>
  </r>
  <r>
    <x v="3"/>
    <n v="4"/>
    <s v="TVG-2777"/>
    <s v="2777"/>
    <x v="4"/>
    <s v="Lombardia"/>
    <x v="3"/>
    <x v="11"/>
    <x v="4"/>
    <s v="5000"/>
    <s v=""/>
    <x v="11"/>
    <n v="11.814285714285715"/>
    <s v="Federica Meni"/>
    <n v="0.04"/>
    <n v="1654"/>
    <n v="66.16"/>
    <n v="1720.16"/>
  </r>
  <r>
    <x v="3"/>
    <n v="4"/>
    <s v="TVG-2778"/>
    <s v="2778"/>
    <x v="4"/>
    <s v="Lombardia"/>
    <x v="3"/>
    <x v="11"/>
    <x v="4"/>
    <s v="5000"/>
    <s v=""/>
    <x v="11"/>
    <n v="6.4285714285714279E-2"/>
    <s v="Matteo Landi"/>
    <n v="0.05"/>
    <n v="9"/>
    <n v="0.45"/>
    <n v="9.4499999999999993"/>
  </r>
  <r>
    <x v="3"/>
    <n v="4"/>
    <s v="TVG-2779"/>
    <s v="2779"/>
    <x v="4"/>
    <s v="Lombardia"/>
    <x v="3"/>
    <x v="11"/>
    <x v="4"/>
    <s v="5000"/>
    <s v=""/>
    <x v="11"/>
    <n v="86.65"/>
    <s v="Siria Lessio"/>
    <n v="0.05"/>
    <n v="12131"/>
    <n v="606.55000000000007"/>
    <n v="12737.55"/>
  </r>
  <r>
    <x v="3"/>
    <n v="4"/>
    <s v="TVG-2780"/>
    <s v="2780"/>
    <x v="4"/>
    <s v="Lombardia"/>
    <x v="3"/>
    <x v="11"/>
    <x v="4"/>
    <s v="5000"/>
    <s v=""/>
    <x v="11"/>
    <n v="0.39285714285714285"/>
    <s v="Costanza Bigatti"/>
    <n v="0.1"/>
    <n v="55"/>
    <n v="5.5"/>
    <n v="60.5"/>
  </r>
  <r>
    <x v="3"/>
    <n v="4"/>
    <s v="TVG-2781"/>
    <s v="2781"/>
    <x v="4"/>
    <s v="Lombardia"/>
    <x v="3"/>
    <x v="11"/>
    <x v="4"/>
    <s v="5000"/>
    <s v=""/>
    <x v="11"/>
    <n v="9.7928571428571427"/>
    <s v="Lalerio Vundini"/>
    <n v="0.05"/>
    <n v="1371"/>
    <n v="68.55"/>
    <n v="1439.55"/>
  </r>
  <r>
    <x v="3"/>
    <n v="4"/>
    <s v="TVG-2782"/>
    <s v="2782"/>
    <x v="4"/>
    <s v="Lombardia"/>
    <x v="3"/>
    <x v="16"/>
    <x v="7"/>
    <s v="1000"/>
    <s v=""/>
    <x v="0"/>
    <n v="2.8"/>
    <s v="Lalerio Vundini"/>
    <n v="0.05"/>
    <n v="420"/>
    <n v="21"/>
    <n v="441"/>
  </r>
  <r>
    <x v="3"/>
    <n v="4"/>
    <s v="TVG-2783"/>
    <s v="2783"/>
    <x v="4"/>
    <s v="Lombardia"/>
    <x v="3"/>
    <x v="12"/>
    <x v="5"/>
    <s v="3000"/>
    <s v="Medium"/>
    <x v="12"/>
    <n v="7.041666666666667"/>
    <s v="Giulio de Primis"/>
    <n v="3.6999999999999998E-2"/>
    <n v="845"/>
    <n v="31.264999999999997"/>
    <n v="876.26499999999999"/>
  </r>
  <r>
    <x v="3"/>
    <n v="4"/>
    <s v="TVG-2784"/>
    <s v="2784"/>
    <x v="4"/>
    <s v="Lombardia"/>
    <x v="3"/>
    <x v="12"/>
    <x v="5"/>
    <s v="3000"/>
    <s v="Medium"/>
    <x v="12"/>
    <n v="0.20833333333333334"/>
    <s v="Matteo Landi"/>
    <n v="0.05"/>
    <n v="25"/>
    <n v="1.25"/>
    <n v="26.25"/>
  </r>
  <r>
    <x v="3"/>
    <n v="4"/>
    <s v="TVG-2785"/>
    <s v="2785"/>
    <x v="4"/>
    <s v="Lombardia"/>
    <x v="3"/>
    <x v="12"/>
    <x v="5"/>
    <s v="3000"/>
    <s v="Medium"/>
    <x v="12"/>
    <n v="29.8"/>
    <s v="Siria Lessio"/>
    <n v="0.05"/>
    <n v="3576"/>
    <n v="178.8"/>
    <n v="3754.8"/>
  </r>
  <r>
    <x v="3"/>
    <n v="4"/>
    <s v="TVG-2786"/>
    <s v="2786"/>
    <x v="4"/>
    <s v="Lombardia"/>
    <x v="3"/>
    <x v="12"/>
    <x v="5"/>
    <s v="3000"/>
    <s v="Medium"/>
    <x v="12"/>
    <n v="0.9"/>
    <s v="Costanza Bigatti"/>
    <n v="0.1"/>
    <n v="108"/>
    <n v="10.8"/>
    <n v="118.8"/>
  </r>
  <r>
    <x v="3"/>
    <n v="4"/>
    <s v="TVG-2787"/>
    <s v="2787"/>
    <x v="4"/>
    <s v="Lombardia"/>
    <x v="3"/>
    <x v="12"/>
    <x v="5"/>
    <s v="3000"/>
    <s v="Medium"/>
    <x v="12"/>
    <n v="1.6666666666666666E-2"/>
    <s v="Lalerio Vundini"/>
    <n v="0.05"/>
    <n v="2"/>
    <n v="0.1"/>
    <n v="2.1"/>
  </r>
  <r>
    <x v="3"/>
    <n v="4"/>
    <s v="TVG-2788"/>
    <s v="2788"/>
    <x v="4"/>
    <s v="Lombardia"/>
    <x v="3"/>
    <x v="13"/>
    <x v="5"/>
    <s v="3000"/>
    <s v="Plus"/>
    <x v="2"/>
    <n v="0.16153846153846155"/>
    <s v="Matteo Landi"/>
    <n v="0.05"/>
    <n v="21"/>
    <n v="1.05"/>
    <n v="22.05"/>
  </r>
  <r>
    <x v="3"/>
    <n v="4"/>
    <s v="TVG-2789"/>
    <s v="2789"/>
    <x v="4"/>
    <s v="Lombardia"/>
    <x v="3"/>
    <x v="13"/>
    <x v="5"/>
    <s v="3000"/>
    <s v="Plus"/>
    <x v="2"/>
    <n v="0.50769230769230766"/>
    <s v="Siria Lessio"/>
    <n v="0.05"/>
    <n v="66"/>
    <n v="3.3000000000000003"/>
    <n v="69.3"/>
  </r>
  <r>
    <x v="3"/>
    <n v="4"/>
    <s v="TVG-2790"/>
    <s v="2790"/>
    <x v="5"/>
    <s v="Lombardia"/>
    <x v="4"/>
    <x v="18"/>
    <x v="7"/>
    <s v="3000"/>
    <s v="Medium"/>
    <x v="6"/>
    <n v="7.8409090909090908"/>
    <s v="Lalerio Vundini"/>
    <n v="0.05"/>
    <n v="1725"/>
    <n v="86.25"/>
    <n v="1811.25"/>
  </r>
  <r>
    <x v="3"/>
    <n v="4"/>
    <s v="TVG-2791"/>
    <s v="2791"/>
    <x v="5"/>
    <s v="Lombardia"/>
    <x v="4"/>
    <x v="14"/>
    <x v="6"/>
    <s v="2500"/>
    <s v="Gold"/>
    <x v="13"/>
    <n v="1.258"/>
    <s v="Daniela Ansani"/>
    <n v="0.05"/>
    <n v="629"/>
    <n v="31.450000000000003"/>
    <n v="660.45"/>
  </r>
  <r>
    <x v="3"/>
    <n v="4"/>
    <s v="TVG-2792"/>
    <s v="2792"/>
    <x v="5"/>
    <s v="Lombardia"/>
    <x v="4"/>
    <x v="14"/>
    <x v="6"/>
    <s v="2500"/>
    <s v="Gold"/>
    <x v="13"/>
    <n v="37.777999999999999"/>
    <s v="Marco Rossi"/>
    <n v="7.4999999999999997E-2"/>
    <n v="18889"/>
    <n v="1416.675"/>
    <n v="20305.674999999999"/>
  </r>
  <r>
    <x v="3"/>
    <n v="4"/>
    <s v="TVG-2793"/>
    <s v="2793"/>
    <x v="5"/>
    <s v="Lombardia"/>
    <x v="4"/>
    <x v="14"/>
    <x v="6"/>
    <s v="2500"/>
    <s v="Gold"/>
    <x v="13"/>
    <n v="504.94600000000003"/>
    <s v="Lalerio Vundini"/>
    <n v="0.05"/>
    <n v="252473"/>
    <n v="12623.650000000001"/>
    <n v="265096.65000000002"/>
  </r>
  <r>
    <x v="3"/>
    <n v="4"/>
    <s v="TVG-2794"/>
    <s v="2794"/>
    <x v="5"/>
    <s v="Lombardia"/>
    <x v="4"/>
    <x v="17"/>
    <x v="7"/>
    <s v="2000"/>
    <s v="Medium"/>
    <x v="15"/>
    <n v="1.43"/>
    <s v="Lalerio Vundini"/>
    <n v="0.05"/>
    <n v="286"/>
    <n v="14.3"/>
    <n v="300.3"/>
  </r>
  <r>
    <x v="3"/>
    <n v="4"/>
    <s v="TVG-2795"/>
    <s v="2795"/>
    <x v="5"/>
    <s v="Lombardia"/>
    <x v="4"/>
    <x v="0"/>
    <x v="0"/>
    <s v="5000"/>
    <s v="Medium"/>
    <x v="0"/>
    <n v="20.433333333333334"/>
    <s v="Roberto Falcucci"/>
    <n v="0.08"/>
    <n v="3065"/>
    <n v="245.20000000000002"/>
    <n v="3310.2"/>
  </r>
  <r>
    <x v="3"/>
    <n v="4"/>
    <s v="TVG-2796"/>
    <s v="2796"/>
    <x v="5"/>
    <s v="Lombardia"/>
    <x v="4"/>
    <x v="0"/>
    <x v="0"/>
    <s v="5000"/>
    <s v="Medium"/>
    <x v="0"/>
    <n v="2006.8266666666666"/>
    <s v="Daniela Ansani"/>
    <n v="0.05"/>
    <n v="301024"/>
    <n v="15051.2"/>
    <n v="316075.2"/>
  </r>
  <r>
    <x v="3"/>
    <n v="4"/>
    <s v="TVG-2797"/>
    <s v="2797"/>
    <x v="5"/>
    <s v="Lombardia"/>
    <x v="4"/>
    <x v="0"/>
    <x v="0"/>
    <s v="5000"/>
    <s v="Medium"/>
    <x v="0"/>
    <n v="593.63333333333333"/>
    <s v="Marco Rossi"/>
    <n v="7.4999999999999997E-2"/>
    <n v="89045"/>
    <n v="6678.375"/>
    <n v="95723.375"/>
  </r>
  <r>
    <x v="3"/>
    <n v="4"/>
    <s v="TVG-2798"/>
    <s v="2798"/>
    <x v="5"/>
    <s v="Lombardia"/>
    <x v="4"/>
    <x v="0"/>
    <x v="0"/>
    <s v="5000"/>
    <s v="Medium"/>
    <x v="0"/>
    <n v="217.12"/>
    <s v="Lalerio Vundini"/>
    <n v="0.05"/>
    <n v="32568"/>
    <n v="1628.4"/>
    <n v="34196.400000000001"/>
  </r>
  <r>
    <x v="3"/>
    <n v="4"/>
    <s v="TVG-2799"/>
    <s v="2799"/>
    <x v="5"/>
    <s v="Lombardia"/>
    <x v="4"/>
    <x v="19"/>
    <x v="7"/>
    <s v="4000"/>
    <s v="Plus"/>
    <x v="16"/>
    <n v="197.09166666666667"/>
    <s v="Lalerio Vundini"/>
    <n v="0.05"/>
    <n v="47302"/>
    <n v="2365.1"/>
    <n v="49667.1"/>
  </r>
  <r>
    <x v="3"/>
    <n v="4"/>
    <s v="TVG-2800"/>
    <s v="2800"/>
    <x v="5"/>
    <s v="Lombardia"/>
    <x v="4"/>
    <x v="1"/>
    <x v="0"/>
    <s v="5000"/>
    <s v="Plus"/>
    <x v="1"/>
    <n v="77.417142857142863"/>
    <s v="Marco Rossi"/>
    <n v="7.4999999999999997E-2"/>
    <n v="13548"/>
    <n v="1016.0999999999999"/>
    <n v="14564.1"/>
  </r>
  <r>
    <x v="3"/>
    <n v="4"/>
    <s v="TVG-2801"/>
    <s v="2801"/>
    <x v="5"/>
    <s v="Lombardia"/>
    <x v="4"/>
    <x v="1"/>
    <x v="0"/>
    <s v="5000"/>
    <s v="Plus"/>
    <x v="1"/>
    <n v="1112.92"/>
    <s v="Lalerio Vundini"/>
    <n v="0.05"/>
    <n v="194761"/>
    <n v="9738.0500000000011"/>
    <n v="204499.05"/>
  </r>
  <r>
    <x v="3"/>
    <n v="4"/>
    <s v="TVG-2802"/>
    <s v="2802"/>
    <x v="5"/>
    <s v="Lombardia"/>
    <x v="4"/>
    <x v="3"/>
    <x v="0"/>
    <s v="3000"/>
    <s v="Plus"/>
    <x v="3"/>
    <n v="26.606896551724137"/>
    <s v="Olivia Gusso"/>
    <n v="0.05"/>
    <n v="3858"/>
    <n v="192.9"/>
    <n v="4050.9"/>
  </r>
  <r>
    <x v="3"/>
    <n v="4"/>
    <s v="TVG-2803"/>
    <s v="2803"/>
    <x v="5"/>
    <s v="Lombardia"/>
    <x v="4"/>
    <x v="3"/>
    <x v="0"/>
    <s v="3000"/>
    <s v="Plus"/>
    <x v="3"/>
    <n v="77.262068965517244"/>
    <s v="Roberto Falcucci"/>
    <n v="0.08"/>
    <n v="11203"/>
    <n v="896.24"/>
    <n v="12099.24"/>
  </r>
  <r>
    <x v="3"/>
    <n v="4"/>
    <s v="TVG-2804"/>
    <s v="2804"/>
    <x v="5"/>
    <s v="Lombardia"/>
    <x v="4"/>
    <x v="3"/>
    <x v="0"/>
    <s v="3000"/>
    <s v="Plus"/>
    <x v="3"/>
    <n v="25.289655172413791"/>
    <s v="Elisa Covassi"/>
    <n v="0.08"/>
    <n v="3667"/>
    <n v="293.36"/>
    <n v="3960.36"/>
  </r>
  <r>
    <x v="3"/>
    <n v="4"/>
    <s v="TVG-2805"/>
    <s v="2805"/>
    <x v="5"/>
    <s v="Lombardia"/>
    <x v="4"/>
    <x v="3"/>
    <x v="0"/>
    <s v="3000"/>
    <s v="Plus"/>
    <x v="3"/>
    <n v="23.041379310344826"/>
    <s v="Fabo Girgentini"/>
    <n v="0.03"/>
    <n v="3341"/>
    <n v="100.22999999999999"/>
    <n v="3441.23"/>
  </r>
  <r>
    <x v="3"/>
    <n v="4"/>
    <s v="TVG-2806"/>
    <s v="2806"/>
    <x v="5"/>
    <s v="Lombardia"/>
    <x v="4"/>
    <x v="3"/>
    <x v="0"/>
    <s v="3000"/>
    <s v="Plus"/>
    <x v="3"/>
    <n v="71.896551724137936"/>
    <s v="Marco Rossi"/>
    <n v="7.4999999999999997E-2"/>
    <n v="10425"/>
    <n v="781.875"/>
    <n v="11206.875"/>
  </r>
  <r>
    <x v="3"/>
    <n v="4"/>
    <s v="TVG-2807"/>
    <s v="2807"/>
    <x v="5"/>
    <s v="Lombardia"/>
    <x v="4"/>
    <x v="3"/>
    <x v="0"/>
    <s v="3000"/>
    <s v="Plus"/>
    <x v="3"/>
    <n v="919.32413793103444"/>
    <s v="Lalerio Vundini"/>
    <n v="0.05"/>
    <n v="133302"/>
    <n v="6665.1"/>
    <n v="139967.1"/>
  </r>
  <r>
    <x v="3"/>
    <n v="4"/>
    <s v="TVG-2808"/>
    <s v="2808"/>
    <x v="5"/>
    <s v="Lombardia"/>
    <x v="4"/>
    <x v="6"/>
    <x v="2"/>
    <s v="2500"/>
    <s v="Plus"/>
    <x v="6"/>
    <n v="0.15454545454545454"/>
    <s v="Olivia Gusso"/>
    <n v="0.05"/>
    <n v="34"/>
    <n v="1.7000000000000002"/>
    <n v="35.700000000000003"/>
  </r>
  <r>
    <x v="3"/>
    <n v="4"/>
    <s v="TVG-2809"/>
    <s v="2809"/>
    <x v="5"/>
    <s v="Lombardia"/>
    <x v="4"/>
    <x v="6"/>
    <x v="2"/>
    <s v="2500"/>
    <s v="Plus"/>
    <x v="6"/>
    <n v="2.2727272727272728E-2"/>
    <s v="Elisa Covassi"/>
    <n v="0.08"/>
    <n v="5"/>
    <n v="0.4"/>
    <n v="5.4"/>
  </r>
  <r>
    <x v="3"/>
    <n v="4"/>
    <s v="TVG-2810"/>
    <s v="2810"/>
    <x v="5"/>
    <s v="Lombardia"/>
    <x v="4"/>
    <x v="6"/>
    <x v="2"/>
    <s v="2500"/>
    <s v="Plus"/>
    <x v="6"/>
    <n v="0.61818181818181817"/>
    <s v="Marco Rossi"/>
    <n v="7.4999999999999997E-2"/>
    <n v="136"/>
    <n v="10.199999999999999"/>
    <n v="146.19999999999999"/>
  </r>
  <r>
    <x v="3"/>
    <n v="4"/>
    <s v="TVG-2811"/>
    <s v="2811"/>
    <x v="5"/>
    <s v="Lombardia"/>
    <x v="4"/>
    <x v="6"/>
    <x v="2"/>
    <s v="2500"/>
    <s v="Plus"/>
    <x v="6"/>
    <n v="0.1409090909090909"/>
    <s v="Lalerio Vundini"/>
    <n v="0.05"/>
    <n v="31"/>
    <n v="1.55"/>
    <n v="32.549999999999997"/>
  </r>
  <r>
    <x v="3"/>
    <n v="4"/>
    <s v="TVG-2812"/>
    <s v="2812"/>
    <x v="5"/>
    <s v="Lombardia"/>
    <x v="4"/>
    <x v="22"/>
    <x v="7"/>
    <s v="7000"/>
    <s v="Premium"/>
    <x v="13"/>
    <n v="16.428000000000001"/>
    <s v="Marco Rossi"/>
    <n v="7.4999999999999997E-2"/>
    <n v="8214"/>
    <n v="616.04999999999995"/>
    <n v="8830.0499999999993"/>
  </r>
  <r>
    <x v="3"/>
    <n v="4"/>
    <s v="TVG-2813"/>
    <s v="2813"/>
    <x v="5"/>
    <s v="Lombardia"/>
    <x v="4"/>
    <x v="20"/>
    <x v="7"/>
    <s v="5000"/>
    <s v="Silver"/>
    <x v="17"/>
    <n v="0.10666666666666667"/>
    <s v="Olivia Gusso"/>
    <n v="0.05"/>
    <n v="32"/>
    <n v="1.6"/>
    <n v="33.6"/>
  </r>
  <r>
    <x v="3"/>
    <n v="4"/>
    <s v="TVG-2814"/>
    <s v="2814"/>
    <x v="5"/>
    <s v="Lombardia"/>
    <x v="4"/>
    <x v="8"/>
    <x v="2"/>
    <s v="5000"/>
    <s v=""/>
    <x v="8"/>
    <n v="0.14799999999999999"/>
    <s v="Olivia Gusso"/>
    <n v="0.05"/>
    <n v="37"/>
    <n v="1.85"/>
    <n v="38.85"/>
  </r>
  <r>
    <x v="3"/>
    <n v="4"/>
    <s v="TVG-2815"/>
    <s v="2815"/>
    <x v="5"/>
    <s v="Lombardia"/>
    <x v="4"/>
    <x v="9"/>
    <x v="2"/>
    <s v="1121"/>
    <s v="Gold"/>
    <x v="9"/>
    <n v="112.37826086956522"/>
    <s v="Lalerio Vundini"/>
    <n v="0.05"/>
    <n v="25847"/>
    <n v="1292.3500000000001"/>
    <n v="27139.35"/>
  </r>
  <r>
    <x v="3"/>
    <n v="4"/>
    <s v="TVG-2816"/>
    <s v="2816"/>
    <x v="5"/>
    <s v="Lombardia"/>
    <x v="4"/>
    <x v="23"/>
    <x v="7"/>
    <s v="8000"/>
    <s v="Premium"/>
    <x v="19"/>
    <n v="110.14626865671642"/>
    <s v="Lalerio Vundini"/>
    <n v="0.05"/>
    <n v="73798"/>
    <n v="3689.9"/>
    <n v="77487.899999999994"/>
  </r>
  <r>
    <x v="3"/>
    <n v="4"/>
    <s v="TVG-2817"/>
    <s v="2817"/>
    <x v="5"/>
    <s v="Lombardia"/>
    <x v="4"/>
    <x v="10"/>
    <x v="3"/>
    <s v="7500"/>
    <s v="Premium"/>
    <x v="10"/>
    <n v="2.3666666666666667"/>
    <s v="Lalerio Vundini"/>
    <n v="0.05"/>
    <n v="426"/>
    <n v="21.3"/>
    <n v="447.3"/>
  </r>
  <r>
    <x v="3"/>
    <n v="4"/>
    <s v="TVG-2818"/>
    <s v="2818"/>
    <x v="5"/>
    <s v="Lombardia"/>
    <x v="4"/>
    <x v="15"/>
    <x v="6"/>
    <s v="1000"/>
    <s v="Silver"/>
    <x v="14"/>
    <n v="44.456410256410258"/>
    <s v="Lalerio Vundini"/>
    <n v="0.05"/>
    <n v="17338"/>
    <n v="866.90000000000009"/>
    <n v="18204.900000000001"/>
  </r>
  <r>
    <x v="3"/>
    <n v="4"/>
    <s v="TVG-2819"/>
    <s v="2819"/>
    <x v="5"/>
    <s v="Lombardia"/>
    <x v="4"/>
    <x v="11"/>
    <x v="4"/>
    <s v="5000"/>
    <s v=""/>
    <x v="11"/>
    <n v="7.857142857142857E-2"/>
    <s v="Olivia Gusso"/>
    <n v="0.05"/>
    <n v="11"/>
    <n v="0.55000000000000004"/>
    <n v="11.55"/>
  </r>
  <r>
    <x v="3"/>
    <n v="4"/>
    <s v="TVG-2820"/>
    <s v="2820"/>
    <x v="5"/>
    <s v="Lombardia"/>
    <x v="4"/>
    <x v="11"/>
    <x v="4"/>
    <s v="5000"/>
    <s v=""/>
    <x v="11"/>
    <n v="0.35714285714285715"/>
    <s v="Marco Rossi"/>
    <n v="7.4999999999999997E-2"/>
    <n v="50"/>
    <n v="3.75"/>
    <n v="53.75"/>
  </r>
  <r>
    <x v="3"/>
    <n v="4"/>
    <s v="TVG-2821"/>
    <s v="2821"/>
    <x v="5"/>
    <s v="Lombardia"/>
    <x v="4"/>
    <x v="11"/>
    <x v="4"/>
    <s v="5000"/>
    <s v=""/>
    <x v="11"/>
    <n v="14.564285714285715"/>
    <s v="Lalerio Vundini"/>
    <n v="0.05"/>
    <n v="2039"/>
    <n v="101.95"/>
    <n v="2140.9499999999998"/>
  </r>
  <r>
    <x v="3"/>
    <n v="4"/>
    <s v="TVG-2822"/>
    <s v="2822"/>
    <x v="5"/>
    <s v="Lombardia"/>
    <x v="4"/>
    <x v="16"/>
    <x v="7"/>
    <s v="1000"/>
    <s v=""/>
    <x v="0"/>
    <n v="9.58"/>
    <s v="Lalerio Vundini"/>
    <n v="0.05"/>
    <n v="1437"/>
    <n v="71.850000000000009"/>
    <n v="1508.85"/>
  </r>
  <r>
    <x v="3"/>
    <n v="4"/>
    <s v="TVG-2823"/>
    <s v="2823"/>
    <x v="5"/>
    <s v="Lombardia"/>
    <x v="4"/>
    <x v="12"/>
    <x v="5"/>
    <s v="3000"/>
    <s v="Medium"/>
    <x v="12"/>
    <n v="3.1583333333333332"/>
    <s v="Roberto Falcucci"/>
    <n v="0.08"/>
    <n v="379"/>
    <n v="30.32"/>
    <n v="409.32"/>
  </r>
  <r>
    <x v="3"/>
    <n v="4"/>
    <s v="TVG-2824"/>
    <s v="2824"/>
    <x v="5"/>
    <s v="Lombardia"/>
    <x v="4"/>
    <x v="12"/>
    <x v="5"/>
    <s v="3000"/>
    <s v="Medium"/>
    <x v="12"/>
    <n v="0.15833333333333333"/>
    <s v="Elisa Covassi"/>
    <n v="0.08"/>
    <n v="19"/>
    <n v="1.52"/>
    <n v="20.52"/>
  </r>
  <r>
    <x v="3"/>
    <n v="4"/>
    <s v="TVG-2825"/>
    <s v="2825"/>
    <x v="5"/>
    <s v="Lombardia"/>
    <x v="4"/>
    <x v="12"/>
    <x v="5"/>
    <s v="3000"/>
    <s v="Medium"/>
    <x v="12"/>
    <n v="5.4083333333333332"/>
    <s v="Marco Rossi"/>
    <n v="7.4999999999999997E-2"/>
    <n v="649"/>
    <n v="48.674999999999997"/>
    <n v="697.67499999999995"/>
  </r>
  <r>
    <x v="3"/>
    <n v="4"/>
    <s v="TVG-2826"/>
    <s v="2826"/>
    <x v="5"/>
    <s v="Lombardia"/>
    <x v="4"/>
    <x v="12"/>
    <x v="5"/>
    <s v="3000"/>
    <s v="Medium"/>
    <x v="12"/>
    <n v="1.6666666666666667"/>
    <s v="Lalerio Vundini"/>
    <n v="0.05"/>
    <n v="200"/>
    <n v="10"/>
    <n v="210"/>
  </r>
  <r>
    <x v="3"/>
    <n v="4"/>
    <s v="TVG-2827"/>
    <s v="2827"/>
    <x v="5"/>
    <s v="Lombardia"/>
    <x v="4"/>
    <x v="13"/>
    <x v="5"/>
    <s v="3000"/>
    <s v="Plus"/>
    <x v="2"/>
    <n v="2.4846153846153847"/>
    <s v="Elisa Covassi"/>
    <n v="0.08"/>
    <n v="323"/>
    <n v="25.84"/>
    <n v="348.84"/>
  </r>
  <r>
    <x v="3"/>
    <n v="4"/>
    <s v="TVG-2828"/>
    <s v="2828"/>
    <x v="6"/>
    <s v="Piemonte"/>
    <x v="5"/>
    <x v="14"/>
    <x v="6"/>
    <s v="2500"/>
    <s v="Gold"/>
    <x v="13"/>
    <n v="8.9760000000000009"/>
    <s v="Roberto Falcucci"/>
    <n v="0.08"/>
    <n v="4488"/>
    <n v="359.04"/>
    <n v="4847.04"/>
  </r>
  <r>
    <x v="3"/>
    <n v="4"/>
    <s v="TVG-2829"/>
    <s v="2829"/>
    <x v="6"/>
    <s v="Piemonte"/>
    <x v="5"/>
    <x v="0"/>
    <x v="0"/>
    <s v="5000"/>
    <s v="Medium"/>
    <x v="0"/>
    <n v="0.10666666666666667"/>
    <s v="Roberto Falcucci"/>
    <n v="0.08"/>
    <n v="16"/>
    <n v="1.28"/>
    <n v="17.28"/>
  </r>
  <r>
    <x v="3"/>
    <n v="4"/>
    <s v="TVG-2830"/>
    <s v="2830"/>
    <x v="6"/>
    <s v="Piemonte"/>
    <x v="5"/>
    <x v="19"/>
    <x v="7"/>
    <s v="4000"/>
    <s v="Plus"/>
    <x v="16"/>
    <n v="0.88749999999999996"/>
    <s v="Roberto Falcucci"/>
    <n v="0.08"/>
    <n v="213"/>
    <n v="17.04"/>
    <n v="230.04"/>
  </r>
  <r>
    <x v="3"/>
    <n v="4"/>
    <s v="TVG-2831"/>
    <s v="2831"/>
    <x v="6"/>
    <s v="Piemonte"/>
    <x v="5"/>
    <x v="3"/>
    <x v="0"/>
    <s v="3000"/>
    <s v="Plus"/>
    <x v="3"/>
    <n v="1.9793103448275862"/>
    <s v="Roberto Falcucci"/>
    <n v="0.08"/>
    <n v="287"/>
    <n v="22.96"/>
    <n v="309.95999999999998"/>
  </r>
  <r>
    <x v="3"/>
    <n v="4"/>
    <s v="TVG-2832"/>
    <s v="2832"/>
    <x v="6"/>
    <s v="Piemonte"/>
    <x v="5"/>
    <x v="3"/>
    <x v="0"/>
    <s v="3000"/>
    <s v="Plus"/>
    <x v="3"/>
    <n v="20.951724137931034"/>
    <s v="Fabo Girgentini"/>
    <n v="0.03"/>
    <n v="3038"/>
    <n v="91.14"/>
    <n v="3129.14"/>
  </r>
  <r>
    <x v="3"/>
    <n v="4"/>
    <s v="TVG-2833"/>
    <s v="2833"/>
    <x v="6"/>
    <s v="Piemonte"/>
    <x v="5"/>
    <x v="6"/>
    <x v="2"/>
    <s v="2500"/>
    <s v="Plus"/>
    <x v="6"/>
    <n v="271.92272727272729"/>
    <s v="Roberto Falcucci"/>
    <n v="0.08"/>
    <n v="59823"/>
    <n v="4785.84"/>
    <n v="64608.84"/>
  </r>
  <r>
    <x v="3"/>
    <n v="4"/>
    <s v="TVG-2834"/>
    <s v="2834"/>
    <x v="6"/>
    <s v="Piemonte"/>
    <x v="5"/>
    <x v="6"/>
    <x v="2"/>
    <s v="2500"/>
    <s v="Plus"/>
    <x v="6"/>
    <n v="0.49090909090909091"/>
    <s v="Fabo Girgentini"/>
    <n v="0.03"/>
    <n v="108"/>
    <n v="3.2399999999999998"/>
    <n v="111.24"/>
  </r>
  <r>
    <x v="3"/>
    <n v="4"/>
    <s v="TVG-2835"/>
    <s v="2835"/>
    <x v="6"/>
    <s v="Piemonte"/>
    <x v="5"/>
    <x v="10"/>
    <x v="3"/>
    <s v="7500"/>
    <s v="Premium"/>
    <x v="10"/>
    <n v="0.33888888888888891"/>
    <s v="Roberto Falcucci"/>
    <n v="0.08"/>
    <n v="61"/>
    <n v="4.88"/>
    <n v="65.88"/>
  </r>
  <r>
    <x v="3"/>
    <n v="4"/>
    <s v="TVG-2836"/>
    <s v="2836"/>
    <x v="6"/>
    <s v="Piemonte"/>
    <x v="5"/>
    <x v="11"/>
    <x v="4"/>
    <s v="5000"/>
    <s v=""/>
    <x v="11"/>
    <n v="161.92142857142858"/>
    <s v="Roberto Falcucci"/>
    <n v="0.08"/>
    <n v="22669"/>
    <n v="1813.52"/>
    <n v="24482.52"/>
  </r>
  <r>
    <x v="3"/>
    <n v="4"/>
    <s v="TVG-2837"/>
    <s v="2837"/>
    <x v="6"/>
    <s v="Piemonte"/>
    <x v="5"/>
    <x v="12"/>
    <x v="5"/>
    <s v="3000"/>
    <s v="Medium"/>
    <x v="12"/>
    <n v="1.8083333333333333"/>
    <s v="Fabo Girgentini"/>
    <n v="0.03"/>
    <n v="217"/>
    <n v="6.51"/>
    <n v="223.51"/>
  </r>
  <r>
    <x v="3"/>
    <n v="4"/>
    <s v="TVG-2838"/>
    <s v="2838"/>
    <x v="7"/>
    <s v="Piemonte"/>
    <x v="0"/>
    <x v="17"/>
    <x v="7"/>
    <s v="2000"/>
    <s v="Medium"/>
    <x v="15"/>
    <n v="2.7749999999999999"/>
    <s v="Lalerio Vundini"/>
    <n v="0.05"/>
    <n v="555"/>
    <n v="27.75"/>
    <n v="582.75"/>
  </r>
  <r>
    <x v="3"/>
    <n v="4"/>
    <s v="TVG-2839"/>
    <s v="2839"/>
    <x v="7"/>
    <s v="Piemonte"/>
    <x v="0"/>
    <x v="0"/>
    <x v="0"/>
    <s v="5000"/>
    <s v="Medium"/>
    <x v="0"/>
    <n v="39.326666666666668"/>
    <s v="Roberto Falcucci"/>
    <n v="0.08"/>
    <n v="5899"/>
    <n v="471.92"/>
    <n v="6370.92"/>
  </r>
  <r>
    <x v="3"/>
    <n v="4"/>
    <s v="TVG-2840"/>
    <s v="2840"/>
    <x v="7"/>
    <s v="Piemonte"/>
    <x v="0"/>
    <x v="0"/>
    <x v="0"/>
    <s v="5000"/>
    <s v="Medium"/>
    <x v="0"/>
    <n v="4.7866666666666671"/>
    <s v="Marco Rossi"/>
    <n v="7.4999999999999997E-2"/>
    <n v="718"/>
    <n v="53.85"/>
    <n v="771.85"/>
  </r>
  <r>
    <x v="3"/>
    <n v="4"/>
    <s v="TVG-2841"/>
    <s v="2841"/>
    <x v="7"/>
    <s v="Piemonte"/>
    <x v="0"/>
    <x v="0"/>
    <x v="0"/>
    <s v="5000"/>
    <s v="Medium"/>
    <x v="0"/>
    <n v="734.66"/>
    <s v="Lalerio Vundini"/>
    <n v="0.05"/>
    <n v="110199"/>
    <n v="5509.9500000000007"/>
    <n v="115708.95"/>
  </r>
  <r>
    <x v="3"/>
    <n v="4"/>
    <s v="TVG-2842"/>
    <s v="2842"/>
    <x v="7"/>
    <s v="Piemonte"/>
    <x v="0"/>
    <x v="19"/>
    <x v="7"/>
    <s v="4000"/>
    <s v="Plus"/>
    <x v="16"/>
    <n v="0.40833333333333333"/>
    <s v="Lalerio Vundini"/>
    <n v="0.05"/>
    <n v="98"/>
    <n v="4.9000000000000004"/>
    <n v="102.9"/>
  </r>
  <r>
    <x v="3"/>
    <n v="4"/>
    <s v="TVG-2843"/>
    <s v="2843"/>
    <x v="7"/>
    <s v="Piemonte"/>
    <x v="0"/>
    <x v="2"/>
    <x v="0"/>
    <s v="2500"/>
    <s v="Plus"/>
    <x v="2"/>
    <n v="3.1076923076923078"/>
    <s v="Marco Rossi"/>
    <n v="7.4999999999999997E-2"/>
    <n v="404"/>
    <n v="30.299999999999997"/>
    <n v="434.3"/>
  </r>
  <r>
    <x v="3"/>
    <n v="4"/>
    <s v="TVG-2844"/>
    <s v="2844"/>
    <x v="7"/>
    <s v="Piemonte"/>
    <x v="0"/>
    <x v="3"/>
    <x v="0"/>
    <s v="3000"/>
    <s v="Plus"/>
    <x v="3"/>
    <n v="36.50344827586207"/>
    <s v="Lorenzo Von Matterhorn "/>
    <n v="0.05"/>
    <n v="5293"/>
    <n v="264.65000000000003"/>
    <n v="5557.65"/>
  </r>
  <r>
    <x v="3"/>
    <n v="4"/>
    <s v="TVG-2845"/>
    <s v="2845"/>
    <x v="7"/>
    <s v="Piemonte"/>
    <x v="0"/>
    <x v="3"/>
    <x v="0"/>
    <s v="3000"/>
    <s v="Plus"/>
    <x v="3"/>
    <n v="9.5448275862068961"/>
    <s v="Roberto Falcucci"/>
    <n v="0.08"/>
    <n v="1384"/>
    <n v="110.72"/>
    <n v="1494.72"/>
  </r>
  <r>
    <x v="3"/>
    <n v="4"/>
    <s v="TVG-2846"/>
    <s v="2846"/>
    <x v="7"/>
    <s v="Piemonte"/>
    <x v="0"/>
    <x v="3"/>
    <x v="0"/>
    <s v="3000"/>
    <s v="Plus"/>
    <x v="3"/>
    <n v="2.6413793103448278"/>
    <s v="Fabo Girgentini"/>
    <n v="0.03"/>
    <n v="383"/>
    <n v="11.49"/>
    <n v="394.49"/>
  </r>
  <r>
    <x v="3"/>
    <n v="4"/>
    <s v="TVG-2847"/>
    <s v="2847"/>
    <x v="7"/>
    <s v="Piemonte"/>
    <x v="0"/>
    <x v="3"/>
    <x v="0"/>
    <s v="3000"/>
    <s v="Plus"/>
    <x v="3"/>
    <n v="48.92413793103448"/>
    <s v="Marco Rossi"/>
    <n v="7.4999999999999997E-2"/>
    <n v="7094"/>
    <n v="532.04999999999995"/>
    <n v="7626.05"/>
  </r>
  <r>
    <x v="3"/>
    <n v="4"/>
    <s v="TVG-2848"/>
    <s v="2848"/>
    <x v="7"/>
    <s v="Piemonte"/>
    <x v="0"/>
    <x v="3"/>
    <x v="0"/>
    <s v="3000"/>
    <s v="Plus"/>
    <x v="3"/>
    <n v="1058.1931034482759"/>
    <s v="Lalerio Vundini"/>
    <n v="0.05"/>
    <n v="153438"/>
    <n v="7671.9000000000005"/>
    <n v="161109.9"/>
  </r>
  <r>
    <x v="3"/>
    <n v="4"/>
    <s v="TVG-2849"/>
    <s v="2849"/>
    <x v="7"/>
    <s v="Piemonte"/>
    <x v="0"/>
    <x v="6"/>
    <x v="2"/>
    <s v="2500"/>
    <s v="Plus"/>
    <x v="6"/>
    <n v="0.6045454545454545"/>
    <s v="Lorenzo Von Matterhorn "/>
    <n v="0.05"/>
    <n v="133"/>
    <n v="6.65"/>
    <n v="139.65"/>
  </r>
  <r>
    <x v="3"/>
    <n v="4"/>
    <s v="TVG-2850"/>
    <s v="2850"/>
    <x v="7"/>
    <s v="Piemonte"/>
    <x v="0"/>
    <x v="6"/>
    <x v="2"/>
    <s v="2500"/>
    <s v="Plus"/>
    <x v="6"/>
    <n v="0.23181818181818181"/>
    <s v="Marco Rossi"/>
    <n v="7.4999999999999997E-2"/>
    <n v="51"/>
    <n v="3.8249999999999997"/>
    <n v="54.825000000000003"/>
  </r>
  <r>
    <x v="3"/>
    <n v="4"/>
    <s v="TVG-2851"/>
    <s v="2851"/>
    <x v="7"/>
    <s v="Piemonte"/>
    <x v="0"/>
    <x v="6"/>
    <x v="2"/>
    <s v="2500"/>
    <s v="Plus"/>
    <x v="6"/>
    <n v="7.8863636363636367"/>
    <s v="Lalerio Vundini"/>
    <n v="0.05"/>
    <n v="1735"/>
    <n v="86.75"/>
    <n v="1821.75"/>
  </r>
  <r>
    <x v="3"/>
    <n v="4"/>
    <s v="TVG-2852"/>
    <s v="2852"/>
    <x v="7"/>
    <s v="Piemonte"/>
    <x v="0"/>
    <x v="7"/>
    <x v="2"/>
    <s v="2500"/>
    <s v="Medium"/>
    <x v="7"/>
    <n v="6.0333333333333332"/>
    <s v="Marco Rossi"/>
    <n v="7.4999999999999997E-2"/>
    <n v="1267"/>
    <n v="95.024999999999991"/>
    <n v="1362.0250000000001"/>
  </r>
  <r>
    <x v="3"/>
    <n v="4"/>
    <s v="TVG-2853"/>
    <s v="2853"/>
    <x v="7"/>
    <s v="Piemonte"/>
    <x v="0"/>
    <x v="7"/>
    <x v="2"/>
    <s v="2500"/>
    <s v="Medium"/>
    <x v="7"/>
    <n v="0.81428571428571428"/>
    <s v="Lalerio Vundini"/>
    <n v="0.05"/>
    <n v="171"/>
    <n v="8.5500000000000007"/>
    <n v="179.55"/>
  </r>
  <r>
    <x v="3"/>
    <n v="4"/>
    <s v="TVG-2854"/>
    <s v="2854"/>
    <x v="7"/>
    <s v="Piemonte"/>
    <x v="0"/>
    <x v="9"/>
    <x v="2"/>
    <s v="1121"/>
    <s v="Gold"/>
    <x v="9"/>
    <n v="695.67826086956518"/>
    <s v="Lalerio Vundini"/>
    <n v="0.05"/>
    <n v="160006"/>
    <n v="8000.3"/>
    <n v="168006.3"/>
  </r>
  <r>
    <x v="3"/>
    <n v="4"/>
    <s v="TVG-2855"/>
    <s v="2855"/>
    <x v="7"/>
    <s v="Piemonte"/>
    <x v="0"/>
    <x v="23"/>
    <x v="7"/>
    <s v="8000"/>
    <s v="Premium"/>
    <x v="19"/>
    <n v="6.0313432835820899"/>
    <s v="Lalerio Vundini"/>
    <n v="0.05"/>
    <n v="4041"/>
    <n v="202.05"/>
    <n v="4243.05"/>
  </r>
  <r>
    <x v="3"/>
    <n v="4"/>
    <s v="TVG-2856"/>
    <s v="2856"/>
    <x v="7"/>
    <s v="Piemonte"/>
    <x v="0"/>
    <x v="15"/>
    <x v="6"/>
    <s v="1000"/>
    <s v="Silver"/>
    <x v="14"/>
    <n v="3.1974358974358976"/>
    <s v="Lalerio Vundini"/>
    <n v="0.05"/>
    <n v="1247"/>
    <n v="62.35"/>
    <n v="1309.3499999999999"/>
  </r>
  <r>
    <x v="3"/>
    <n v="4"/>
    <s v="TVG-2857"/>
    <s v="2857"/>
    <x v="7"/>
    <s v="Piemonte"/>
    <x v="0"/>
    <x v="11"/>
    <x v="4"/>
    <s v="5000"/>
    <s v=""/>
    <x v="11"/>
    <n v="1.1857142857142857"/>
    <s v="Lorenzo Von Matterhorn "/>
    <n v="0.05"/>
    <n v="166"/>
    <n v="8.3000000000000007"/>
    <n v="174.3"/>
  </r>
  <r>
    <x v="3"/>
    <n v="4"/>
    <s v="TVG-2858"/>
    <s v="2858"/>
    <x v="7"/>
    <s v="Piemonte"/>
    <x v="0"/>
    <x v="11"/>
    <x v="4"/>
    <s v="5000"/>
    <s v=""/>
    <x v="11"/>
    <n v="0.11428571428571428"/>
    <s v="Roberto Falcucci"/>
    <n v="0.08"/>
    <n v="16"/>
    <n v="1.28"/>
    <n v="17.28"/>
  </r>
  <r>
    <x v="3"/>
    <n v="4"/>
    <s v="TVG-2859"/>
    <s v="2859"/>
    <x v="7"/>
    <s v="Piemonte"/>
    <x v="0"/>
    <x v="11"/>
    <x v="4"/>
    <s v="5000"/>
    <s v=""/>
    <x v="11"/>
    <n v="1.5142857142857142"/>
    <s v="Marco Rossi"/>
    <n v="7.4999999999999997E-2"/>
    <n v="212"/>
    <n v="15.899999999999999"/>
    <n v="227.9"/>
  </r>
  <r>
    <x v="3"/>
    <n v="4"/>
    <s v="TVG-2860"/>
    <s v="2860"/>
    <x v="7"/>
    <s v="Piemonte"/>
    <x v="0"/>
    <x v="11"/>
    <x v="4"/>
    <s v="5000"/>
    <s v=""/>
    <x v="11"/>
    <n v="8.6142857142857139"/>
    <s v="Lalerio Vundini"/>
    <n v="0.05"/>
    <n v="1206"/>
    <n v="60.300000000000004"/>
    <n v="1266.3"/>
  </r>
  <r>
    <x v="3"/>
    <n v="4"/>
    <s v="TVG-2861"/>
    <s v="2861"/>
    <x v="7"/>
    <s v="Piemonte"/>
    <x v="0"/>
    <x v="16"/>
    <x v="7"/>
    <s v="1000"/>
    <s v=""/>
    <x v="0"/>
    <n v="0.83333333333333337"/>
    <s v="Lorenzo Von Matterhorn "/>
    <n v="0.05"/>
    <n v="125"/>
    <n v="6.25"/>
    <n v="131.25"/>
  </r>
  <r>
    <x v="3"/>
    <n v="4"/>
    <s v="TVG-2862"/>
    <s v="2862"/>
    <x v="7"/>
    <s v="Piemonte"/>
    <x v="0"/>
    <x v="16"/>
    <x v="7"/>
    <s v="1000"/>
    <s v=""/>
    <x v="0"/>
    <n v="0.88"/>
    <s v="Marco Rossi"/>
    <n v="7.4999999999999997E-2"/>
    <n v="132"/>
    <n v="9.9"/>
    <n v="141.9"/>
  </r>
  <r>
    <x v="3"/>
    <n v="4"/>
    <s v="TVG-2863"/>
    <s v="2863"/>
    <x v="7"/>
    <s v="Piemonte"/>
    <x v="0"/>
    <x v="16"/>
    <x v="7"/>
    <s v="1000"/>
    <s v=""/>
    <x v="0"/>
    <n v="2.1"/>
    <s v="Lalerio Vundini"/>
    <n v="0.05"/>
    <n v="315"/>
    <n v="15.75"/>
    <n v="330.75"/>
  </r>
  <r>
    <x v="3"/>
    <n v="4"/>
    <s v="TVG-2864"/>
    <s v="2864"/>
    <x v="7"/>
    <s v="Piemonte"/>
    <x v="0"/>
    <x v="12"/>
    <x v="5"/>
    <s v="3000"/>
    <s v="Medium"/>
    <x v="12"/>
    <n v="7.9"/>
    <s v="Lorenzo Von Matterhorn "/>
    <n v="0.05"/>
    <n v="948"/>
    <n v="47.400000000000006"/>
    <n v="995.4"/>
  </r>
  <r>
    <x v="3"/>
    <n v="4"/>
    <s v="TVG-2865"/>
    <s v="2865"/>
    <x v="7"/>
    <s v="Piemonte"/>
    <x v="0"/>
    <x v="12"/>
    <x v="5"/>
    <s v="3000"/>
    <s v="Medium"/>
    <x v="12"/>
    <n v="1.8166666666666667"/>
    <s v="Marco Rossi"/>
    <n v="7.4999999999999997E-2"/>
    <n v="218"/>
    <n v="16.349999999999998"/>
    <n v="234.35"/>
  </r>
  <r>
    <x v="3"/>
    <n v="4"/>
    <s v="TVG-2866"/>
    <s v="2866"/>
    <x v="7"/>
    <s v="Piemonte"/>
    <x v="0"/>
    <x v="12"/>
    <x v="5"/>
    <s v="3000"/>
    <s v="Medium"/>
    <x v="12"/>
    <n v="16.774999999999999"/>
    <s v="Lalerio Vundini"/>
    <n v="0.05"/>
    <n v="2013"/>
    <n v="100.65"/>
    <n v="2113.65"/>
  </r>
  <r>
    <x v="3"/>
    <n v="4"/>
    <s v="TVG-2867"/>
    <s v="2867"/>
    <x v="7"/>
    <s v="Piemonte"/>
    <x v="0"/>
    <x v="13"/>
    <x v="5"/>
    <s v="3000"/>
    <s v="Plus"/>
    <x v="2"/>
    <n v="3.4307692307692306"/>
    <s v="Lorenzo Von Matterhorn "/>
    <n v="0.05"/>
    <n v="446"/>
    <n v="22.3"/>
    <n v="468.3"/>
  </r>
  <r>
    <x v="3"/>
    <n v="4"/>
    <s v="TVG-2868"/>
    <s v="2868"/>
    <x v="8"/>
    <s v="Piemonte"/>
    <x v="3"/>
    <x v="18"/>
    <x v="7"/>
    <s v="3000"/>
    <s v="Medium"/>
    <x v="6"/>
    <n v="24.604545454545455"/>
    <s v="Giuseppe Favari"/>
    <n v="0.03"/>
    <n v="5413"/>
    <n v="162.38999999999999"/>
    <n v="5575.39"/>
  </r>
  <r>
    <x v="3"/>
    <n v="4"/>
    <s v="TVG-2869"/>
    <s v="2869"/>
    <x v="8"/>
    <s v="Piemonte"/>
    <x v="3"/>
    <x v="14"/>
    <x v="6"/>
    <s v="2500"/>
    <s v="Gold"/>
    <x v="13"/>
    <n v="3.4000000000000002E-2"/>
    <s v="Lorenzo Von Matterhorn "/>
    <n v="0.05"/>
    <n v="17"/>
    <n v="0.85000000000000009"/>
    <n v="17.850000000000001"/>
  </r>
  <r>
    <x v="3"/>
    <n v="4"/>
    <s v="TVG-2870"/>
    <s v="2870"/>
    <x v="8"/>
    <s v="Piemonte"/>
    <x v="3"/>
    <x v="14"/>
    <x v="6"/>
    <s v="2500"/>
    <s v="Gold"/>
    <x v="13"/>
    <n v="0.57399999999999995"/>
    <s v="Giuseppe Favari"/>
    <n v="0.03"/>
    <n v="287"/>
    <n v="8.61"/>
    <n v="295.61"/>
  </r>
  <r>
    <x v="3"/>
    <n v="4"/>
    <s v="TVG-2871"/>
    <s v="2871"/>
    <x v="8"/>
    <s v="Piemonte"/>
    <x v="3"/>
    <x v="14"/>
    <x v="6"/>
    <s v="2500"/>
    <s v="Gold"/>
    <x v="13"/>
    <n v="0.89600000000000002"/>
    <s v="Costanza Bigatti"/>
    <n v="0.1"/>
    <n v="448"/>
    <n v="44.800000000000004"/>
    <n v="492.8"/>
  </r>
  <r>
    <x v="3"/>
    <n v="4"/>
    <s v="TVG-2872"/>
    <s v="2872"/>
    <x v="8"/>
    <s v="Piemonte"/>
    <x v="3"/>
    <x v="14"/>
    <x v="6"/>
    <s v="2500"/>
    <s v="Gold"/>
    <x v="13"/>
    <n v="5.1999999999999998E-2"/>
    <s v="Marco Rossi"/>
    <n v="7.4999999999999997E-2"/>
    <n v="26"/>
    <n v="1.95"/>
    <n v="27.95"/>
  </r>
  <r>
    <x v="3"/>
    <n v="4"/>
    <s v="TVG-2873"/>
    <s v="2873"/>
    <x v="8"/>
    <s v="Piemonte"/>
    <x v="3"/>
    <x v="17"/>
    <x v="7"/>
    <s v="2000"/>
    <s v="Medium"/>
    <x v="15"/>
    <n v="0.02"/>
    <s v="Lalerio Vundini"/>
    <n v="0.05"/>
    <n v="4"/>
    <n v="0.2"/>
    <n v="4.2"/>
  </r>
  <r>
    <x v="3"/>
    <n v="4"/>
    <s v="TVG-2874"/>
    <s v="2874"/>
    <x v="8"/>
    <s v="Piemonte"/>
    <x v="3"/>
    <x v="0"/>
    <x v="0"/>
    <s v="5000"/>
    <s v="Medium"/>
    <x v="0"/>
    <n v="2.4266666666666667"/>
    <s v="Alfonso Falconeri"/>
    <n v="0.05"/>
    <n v="364"/>
    <n v="18.2"/>
    <n v="382.2"/>
  </r>
  <r>
    <x v="3"/>
    <n v="4"/>
    <s v="TVG-2875"/>
    <s v="2875"/>
    <x v="8"/>
    <s v="Piemonte"/>
    <x v="3"/>
    <x v="0"/>
    <x v="0"/>
    <s v="5000"/>
    <s v="Medium"/>
    <x v="0"/>
    <n v="26.426666666666666"/>
    <s v="Marco Rossi"/>
    <n v="7.4999999999999997E-2"/>
    <n v="3964"/>
    <n v="297.3"/>
    <n v="4261.3"/>
  </r>
  <r>
    <x v="3"/>
    <n v="4"/>
    <s v="TVG-2876"/>
    <s v="2876"/>
    <x v="8"/>
    <s v="Piemonte"/>
    <x v="3"/>
    <x v="0"/>
    <x v="0"/>
    <s v="5000"/>
    <s v="Medium"/>
    <x v="0"/>
    <n v="294.44666666666666"/>
    <s v="Lalerio Vundini"/>
    <n v="0.05"/>
    <n v="44167"/>
    <n v="2208.35"/>
    <n v="46375.35"/>
  </r>
  <r>
    <x v="3"/>
    <n v="4"/>
    <s v="TVG-2877"/>
    <s v="2877"/>
    <x v="8"/>
    <s v="Piemonte"/>
    <x v="3"/>
    <x v="19"/>
    <x v="7"/>
    <s v="4000"/>
    <s v="Plus"/>
    <x v="16"/>
    <n v="0.23749999999999999"/>
    <s v="Federica Meni"/>
    <n v="0.04"/>
    <n v="57"/>
    <n v="2.2800000000000002"/>
    <n v="59.28"/>
  </r>
  <r>
    <x v="3"/>
    <n v="4"/>
    <s v="TVG-2878"/>
    <s v="2878"/>
    <x v="8"/>
    <s v="Piemonte"/>
    <x v="3"/>
    <x v="19"/>
    <x v="7"/>
    <s v="4000"/>
    <s v="Plus"/>
    <x v="16"/>
    <n v="0.78333333333333333"/>
    <s v="Lalerio Vundini"/>
    <n v="0.05"/>
    <n v="188"/>
    <n v="9.4"/>
    <n v="197.4"/>
  </r>
  <r>
    <x v="3"/>
    <n v="4"/>
    <s v="TVG-2879"/>
    <s v="2879"/>
    <x v="8"/>
    <s v="Piemonte"/>
    <x v="3"/>
    <x v="3"/>
    <x v="0"/>
    <s v="3000"/>
    <s v="Plus"/>
    <x v="3"/>
    <n v="66.048275862068962"/>
    <s v="Lorenzo Von Matterhorn "/>
    <n v="0.05"/>
    <n v="9577"/>
    <n v="478.85"/>
    <n v="10055.85"/>
  </r>
  <r>
    <x v="3"/>
    <n v="4"/>
    <s v="TVG-2880"/>
    <s v="2880"/>
    <x v="8"/>
    <s v="Piemonte"/>
    <x v="3"/>
    <x v="3"/>
    <x v="0"/>
    <s v="3000"/>
    <s v="Plus"/>
    <x v="3"/>
    <n v="45.006896551724139"/>
    <s v="Federica Meni"/>
    <n v="0.04"/>
    <n v="6526"/>
    <n v="261.04000000000002"/>
    <n v="6787.04"/>
  </r>
  <r>
    <x v="3"/>
    <n v="4"/>
    <s v="TVG-2881"/>
    <s v="2881"/>
    <x v="8"/>
    <s v="Piemonte"/>
    <x v="3"/>
    <x v="3"/>
    <x v="0"/>
    <s v="3000"/>
    <s v="Plus"/>
    <x v="3"/>
    <n v="135.99310344827586"/>
    <s v="Alfonso Falconeri"/>
    <n v="0.05"/>
    <n v="19719"/>
    <n v="985.95"/>
    <n v="20704.95"/>
  </r>
  <r>
    <x v="3"/>
    <n v="4"/>
    <s v="TVG-2882"/>
    <s v="2882"/>
    <x v="8"/>
    <s v="Piemonte"/>
    <x v="3"/>
    <x v="3"/>
    <x v="0"/>
    <s v="3000"/>
    <s v="Plus"/>
    <x v="3"/>
    <n v="176.05517241379312"/>
    <s v="Roberto Falcucci"/>
    <n v="0.08"/>
    <n v="25528"/>
    <n v="2042.24"/>
    <n v="27570.240000000002"/>
  </r>
  <r>
    <x v="3"/>
    <n v="4"/>
    <s v="TVG-2883"/>
    <s v="2883"/>
    <x v="8"/>
    <s v="Piemonte"/>
    <x v="3"/>
    <x v="3"/>
    <x v="0"/>
    <s v="3000"/>
    <s v="Plus"/>
    <x v="3"/>
    <n v="55.248275862068965"/>
    <s v="Giuseppe Favari"/>
    <n v="0.03"/>
    <n v="8011"/>
    <n v="240.32999999999998"/>
    <n v="8251.33"/>
  </r>
  <r>
    <x v="3"/>
    <n v="4"/>
    <s v="TVG-2884"/>
    <s v="2884"/>
    <x v="8"/>
    <s v="Piemonte"/>
    <x v="3"/>
    <x v="3"/>
    <x v="0"/>
    <s v="3000"/>
    <s v="Plus"/>
    <x v="3"/>
    <n v="37.606896551724141"/>
    <s v="Fabo Girgentini"/>
    <n v="0.03"/>
    <n v="5453"/>
    <n v="163.59"/>
    <n v="5616.59"/>
  </r>
  <r>
    <x v="3"/>
    <n v="4"/>
    <s v="TVG-2885"/>
    <s v="2885"/>
    <x v="8"/>
    <s v="Piemonte"/>
    <x v="3"/>
    <x v="3"/>
    <x v="0"/>
    <s v="3000"/>
    <s v="Plus"/>
    <x v="3"/>
    <n v="4.1517241379310343"/>
    <s v="Costanza Bigatti"/>
    <n v="0.1"/>
    <n v="602"/>
    <n v="60.2"/>
    <n v="662.2"/>
  </r>
  <r>
    <x v="3"/>
    <n v="4"/>
    <s v="TVG-2886"/>
    <s v="2886"/>
    <x v="8"/>
    <s v="Piemonte"/>
    <x v="3"/>
    <x v="3"/>
    <x v="0"/>
    <s v="3000"/>
    <s v="Plus"/>
    <x v="3"/>
    <n v="55.834482758620688"/>
    <s v="Marco Rossi"/>
    <n v="7.4999999999999997E-2"/>
    <n v="8096"/>
    <n v="607.19999999999993"/>
    <n v="8703.2000000000007"/>
  </r>
  <r>
    <x v="3"/>
    <n v="4"/>
    <s v="TVG-2887"/>
    <s v="2887"/>
    <x v="8"/>
    <s v="Piemonte"/>
    <x v="3"/>
    <x v="3"/>
    <x v="0"/>
    <s v="3000"/>
    <s v="Plus"/>
    <x v="3"/>
    <n v="539.18620689655177"/>
    <s v="Lalerio Vundini"/>
    <n v="0.05"/>
    <n v="78182"/>
    <n v="3909.1000000000004"/>
    <n v="82091.100000000006"/>
  </r>
  <r>
    <x v="3"/>
    <n v="4"/>
    <s v="TVG-2888"/>
    <s v="2888"/>
    <x v="8"/>
    <s v="Piemonte"/>
    <x v="3"/>
    <x v="5"/>
    <x v="1"/>
    <s v="5000"/>
    <s v=""/>
    <x v="5"/>
    <n v="0.26666666666666666"/>
    <s v="Fabo Girgentini"/>
    <n v="0.03"/>
    <n v="20"/>
    <n v="0.6"/>
    <n v="20.6"/>
  </r>
  <r>
    <x v="3"/>
    <n v="4"/>
    <s v="TVG-2889"/>
    <s v="2889"/>
    <x v="8"/>
    <s v="Piemonte"/>
    <x v="3"/>
    <x v="6"/>
    <x v="2"/>
    <s v="2500"/>
    <s v="Plus"/>
    <x v="6"/>
    <n v="0.71818181818181814"/>
    <s v="Lorenzo Von Matterhorn "/>
    <n v="0.05"/>
    <n v="158"/>
    <n v="7.9"/>
    <n v="165.9"/>
  </r>
  <r>
    <x v="3"/>
    <n v="4"/>
    <s v="TVG-2890"/>
    <s v="2890"/>
    <x v="8"/>
    <s v="Piemonte"/>
    <x v="3"/>
    <x v="6"/>
    <x v="2"/>
    <s v="2500"/>
    <s v="Plus"/>
    <x v="6"/>
    <n v="0.1409090909090909"/>
    <s v="Federica Meni"/>
    <n v="0.04"/>
    <n v="31"/>
    <n v="1.24"/>
    <n v="32.24"/>
  </r>
  <r>
    <x v="3"/>
    <n v="4"/>
    <s v="TVG-2891"/>
    <s v="2891"/>
    <x v="8"/>
    <s v="Piemonte"/>
    <x v="3"/>
    <x v="6"/>
    <x v="2"/>
    <s v="2500"/>
    <s v="Plus"/>
    <x v="6"/>
    <n v="0.57272727272727275"/>
    <s v="Alfonso Falconeri"/>
    <n v="0.05"/>
    <n v="126"/>
    <n v="6.3000000000000007"/>
    <n v="132.30000000000001"/>
  </r>
  <r>
    <x v="3"/>
    <n v="4"/>
    <s v="TVG-2892"/>
    <s v="2892"/>
    <x v="8"/>
    <s v="Piemonte"/>
    <x v="3"/>
    <x v="6"/>
    <x v="2"/>
    <s v="2500"/>
    <s v="Plus"/>
    <x v="6"/>
    <n v="4.1454545454545455"/>
    <s v="Roberto Falcucci"/>
    <n v="0.08"/>
    <n v="912"/>
    <n v="72.960000000000008"/>
    <n v="984.96"/>
  </r>
  <r>
    <x v="3"/>
    <n v="4"/>
    <s v="TVG-2893"/>
    <s v="2893"/>
    <x v="8"/>
    <s v="Piemonte"/>
    <x v="3"/>
    <x v="6"/>
    <x v="2"/>
    <s v="2500"/>
    <s v="Plus"/>
    <x v="6"/>
    <n v="3.6363636363636362E-2"/>
    <s v="Giuseppe Favari"/>
    <n v="0.03"/>
    <n v="8"/>
    <n v="0.24"/>
    <n v="8.24"/>
  </r>
  <r>
    <x v="3"/>
    <n v="4"/>
    <s v="TVG-2894"/>
    <s v="2894"/>
    <x v="8"/>
    <s v="Piemonte"/>
    <x v="3"/>
    <x v="6"/>
    <x v="2"/>
    <s v="2500"/>
    <s v="Plus"/>
    <x v="6"/>
    <n v="0.30454545454545456"/>
    <s v="Fabo Girgentini"/>
    <n v="0.03"/>
    <n v="67"/>
    <n v="2.0099999999999998"/>
    <n v="69.010000000000005"/>
  </r>
  <r>
    <x v="3"/>
    <n v="4"/>
    <s v="TVG-2895"/>
    <s v="2895"/>
    <x v="8"/>
    <s v="Piemonte"/>
    <x v="3"/>
    <x v="6"/>
    <x v="2"/>
    <s v="2500"/>
    <s v="Plus"/>
    <x v="6"/>
    <n v="1.8181818181818181E-2"/>
    <s v="Lalerio Vundini"/>
    <n v="0.05"/>
    <n v="4"/>
    <n v="0.2"/>
    <n v="4.2"/>
  </r>
  <r>
    <x v="3"/>
    <n v="4"/>
    <s v="TVG-2896"/>
    <s v="2896"/>
    <x v="8"/>
    <s v="Piemonte"/>
    <x v="3"/>
    <x v="7"/>
    <x v="2"/>
    <s v="2500"/>
    <s v="Medium"/>
    <x v="7"/>
    <n v="3.4"/>
    <s v="Marco Rossi"/>
    <n v="7.4999999999999997E-2"/>
    <n v="714"/>
    <n v="53.55"/>
    <n v="767.55"/>
  </r>
  <r>
    <x v="3"/>
    <n v="4"/>
    <s v="TVG-2897"/>
    <s v="2897"/>
    <x v="8"/>
    <s v="Piemonte"/>
    <x v="3"/>
    <x v="8"/>
    <x v="2"/>
    <s v="5000"/>
    <s v=""/>
    <x v="8"/>
    <n v="2.1560000000000001"/>
    <s v="Giuseppe Favari"/>
    <n v="0.03"/>
    <n v="539"/>
    <n v="16.169999999999998"/>
    <n v="555.16999999999996"/>
  </r>
  <r>
    <x v="3"/>
    <n v="4"/>
    <s v="TVG-2898"/>
    <s v="2898"/>
    <x v="8"/>
    <s v="Piemonte"/>
    <x v="3"/>
    <x v="23"/>
    <x v="7"/>
    <s v="8000"/>
    <s v="Premium"/>
    <x v="19"/>
    <n v="1.7373134328358208"/>
    <s v="Alfonso Falconeri"/>
    <n v="0.05"/>
    <n v="1164"/>
    <n v="58.2"/>
    <n v="1222.2"/>
  </r>
  <r>
    <x v="3"/>
    <n v="4"/>
    <s v="TVG-2899"/>
    <s v="2899"/>
    <x v="8"/>
    <s v="Piemonte"/>
    <x v="3"/>
    <x v="23"/>
    <x v="7"/>
    <s v="8000"/>
    <s v="Premium"/>
    <x v="19"/>
    <n v="2.8149253731343284"/>
    <s v="Lalerio Vundini"/>
    <n v="0.05"/>
    <n v="1886"/>
    <n v="94.300000000000011"/>
    <n v="1980.3"/>
  </r>
  <r>
    <x v="3"/>
    <n v="4"/>
    <s v="TVG-2900"/>
    <s v="2900"/>
    <x v="8"/>
    <s v="Piemonte"/>
    <x v="3"/>
    <x v="10"/>
    <x v="3"/>
    <s v="7500"/>
    <s v="Premium"/>
    <x v="10"/>
    <n v="0.24444444444444444"/>
    <s v="Fabo Girgentini"/>
    <n v="0.03"/>
    <n v="44"/>
    <n v="1.3199999999999998"/>
    <n v="45.32"/>
  </r>
  <r>
    <x v="3"/>
    <n v="4"/>
    <s v="TVG-2901"/>
    <s v="2901"/>
    <x v="8"/>
    <s v="Piemonte"/>
    <x v="3"/>
    <x v="10"/>
    <x v="3"/>
    <s v="7500"/>
    <s v="Premium"/>
    <x v="10"/>
    <n v="0.1111111111111111"/>
    <s v="Marco Rossi"/>
    <n v="7.4999999999999997E-2"/>
    <n v="20"/>
    <n v="1.5"/>
    <n v="21.5"/>
  </r>
  <r>
    <x v="3"/>
    <n v="4"/>
    <s v="TVG-2902"/>
    <s v="2902"/>
    <x v="8"/>
    <s v="Piemonte"/>
    <x v="3"/>
    <x v="10"/>
    <x v="3"/>
    <s v="7500"/>
    <s v="Premium"/>
    <x v="10"/>
    <n v="0.2722222222222222"/>
    <s v="Lalerio Vundini"/>
    <n v="0.05"/>
    <n v="49"/>
    <n v="2.4500000000000002"/>
    <n v="51.45"/>
  </r>
  <r>
    <x v="3"/>
    <n v="4"/>
    <s v="TVG-2903"/>
    <s v="2903"/>
    <x v="8"/>
    <s v="Piemonte"/>
    <x v="3"/>
    <x v="11"/>
    <x v="4"/>
    <s v="5000"/>
    <s v=""/>
    <x v="11"/>
    <n v="0.43571428571428572"/>
    <s v="Lorenzo Von Matterhorn "/>
    <n v="0.05"/>
    <n v="61"/>
    <n v="3.0500000000000003"/>
    <n v="64.05"/>
  </r>
  <r>
    <x v="3"/>
    <n v="4"/>
    <s v="TVG-2904"/>
    <s v="2904"/>
    <x v="8"/>
    <s v="Piemonte"/>
    <x v="3"/>
    <x v="11"/>
    <x v="4"/>
    <s v="5000"/>
    <s v=""/>
    <x v="11"/>
    <n v="0.19285714285714287"/>
    <s v="Federica Meni"/>
    <n v="0.04"/>
    <n v="27"/>
    <n v="1.08"/>
    <n v="28.08"/>
  </r>
  <r>
    <x v="3"/>
    <n v="4"/>
    <s v="TVG-2905"/>
    <s v="2905"/>
    <x v="8"/>
    <s v="Piemonte"/>
    <x v="3"/>
    <x v="11"/>
    <x v="4"/>
    <s v="5000"/>
    <s v=""/>
    <x v="11"/>
    <n v="0.2857142857142857"/>
    <s v="Giuseppe Favari"/>
    <n v="0.03"/>
    <n v="40"/>
    <n v="1.2"/>
    <n v="41.2"/>
  </r>
  <r>
    <x v="3"/>
    <n v="4"/>
    <s v="TVG-2906"/>
    <s v="2906"/>
    <x v="8"/>
    <s v="Piemonte"/>
    <x v="3"/>
    <x v="11"/>
    <x v="4"/>
    <s v="5000"/>
    <s v=""/>
    <x v="11"/>
    <n v="0.97142857142857142"/>
    <s v="Costanza Bigatti"/>
    <n v="0.1"/>
    <n v="136"/>
    <n v="13.600000000000001"/>
    <n v="149.6"/>
  </r>
  <r>
    <x v="3"/>
    <n v="4"/>
    <s v="TVG-2907"/>
    <s v="2907"/>
    <x v="8"/>
    <s v="Piemonte"/>
    <x v="3"/>
    <x v="11"/>
    <x v="4"/>
    <s v="5000"/>
    <s v=""/>
    <x v="11"/>
    <n v="0.52142857142857146"/>
    <s v="Lalerio Vundini"/>
    <n v="0.05"/>
    <n v="73"/>
    <n v="3.6500000000000004"/>
    <n v="76.650000000000006"/>
  </r>
  <r>
    <x v="3"/>
    <n v="4"/>
    <s v="TVG-2908"/>
    <s v="2908"/>
    <x v="8"/>
    <s v="Piemonte"/>
    <x v="3"/>
    <x v="16"/>
    <x v="7"/>
    <s v="1000"/>
    <s v=""/>
    <x v="0"/>
    <n v="2.3266666666666667"/>
    <s v="Roberto Falcucci"/>
    <n v="0.08"/>
    <n v="349"/>
    <n v="27.92"/>
    <n v="376.92"/>
  </r>
  <r>
    <x v="3"/>
    <n v="4"/>
    <s v="TVG-2909"/>
    <s v="2909"/>
    <x v="8"/>
    <s v="Piemonte"/>
    <x v="3"/>
    <x v="16"/>
    <x v="7"/>
    <s v="1000"/>
    <s v=""/>
    <x v="0"/>
    <n v="4.1933333333333334"/>
    <s v="Lalerio Vundini"/>
    <n v="0.05"/>
    <n v="629"/>
    <n v="31.450000000000003"/>
    <n v="660.45"/>
  </r>
  <r>
    <x v="3"/>
    <n v="4"/>
    <s v="TVG-2910"/>
    <s v="2910"/>
    <x v="8"/>
    <s v="Piemonte"/>
    <x v="3"/>
    <x v="12"/>
    <x v="5"/>
    <s v="3000"/>
    <s v="Medium"/>
    <x v="12"/>
    <n v="11.758333333333333"/>
    <s v="Lorenzo Von Matterhorn "/>
    <n v="0.05"/>
    <n v="1411"/>
    <n v="70.55"/>
    <n v="1481.55"/>
  </r>
  <r>
    <x v="3"/>
    <n v="4"/>
    <s v="TVG-2911"/>
    <s v="2911"/>
    <x v="8"/>
    <s v="Piemonte"/>
    <x v="3"/>
    <x v="12"/>
    <x v="5"/>
    <s v="3000"/>
    <s v="Medium"/>
    <x v="12"/>
    <n v="7.2"/>
    <s v="Alfonso Falconeri"/>
    <n v="0.05"/>
    <n v="864"/>
    <n v="43.2"/>
    <n v="907.2"/>
  </r>
  <r>
    <x v="3"/>
    <n v="4"/>
    <s v="TVG-2912"/>
    <s v="2912"/>
    <x v="8"/>
    <s v="Piemonte"/>
    <x v="3"/>
    <x v="12"/>
    <x v="5"/>
    <s v="3000"/>
    <s v="Medium"/>
    <x v="12"/>
    <n v="4.6583333333333332"/>
    <s v="Roberto Falcucci"/>
    <n v="0.08"/>
    <n v="559"/>
    <n v="44.72"/>
    <n v="603.72"/>
  </r>
  <r>
    <x v="3"/>
    <n v="4"/>
    <s v="TVG-2913"/>
    <s v="2913"/>
    <x v="8"/>
    <s v="Piemonte"/>
    <x v="3"/>
    <x v="12"/>
    <x v="5"/>
    <s v="3000"/>
    <s v="Medium"/>
    <x v="12"/>
    <n v="5.6"/>
    <s v="Giuseppe Favari"/>
    <n v="0.03"/>
    <n v="672"/>
    <n v="20.16"/>
    <n v="692.16"/>
  </r>
  <r>
    <x v="3"/>
    <n v="4"/>
    <s v="TVG-2914"/>
    <s v="2914"/>
    <x v="8"/>
    <s v="Piemonte"/>
    <x v="3"/>
    <x v="12"/>
    <x v="5"/>
    <s v="3000"/>
    <s v="Medium"/>
    <x v="12"/>
    <n v="5.291666666666667"/>
    <s v="Fabo Girgentini"/>
    <n v="0.03"/>
    <n v="635"/>
    <n v="19.05"/>
    <n v="654.04999999999995"/>
  </r>
  <r>
    <x v="3"/>
    <n v="4"/>
    <s v="TVG-2915"/>
    <s v="2915"/>
    <x v="8"/>
    <s v="Piemonte"/>
    <x v="3"/>
    <x v="12"/>
    <x v="5"/>
    <s v="3000"/>
    <s v="Medium"/>
    <x v="12"/>
    <n v="11.783333333333333"/>
    <s v="Marco Rossi"/>
    <n v="7.4999999999999997E-2"/>
    <n v="1414"/>
    <n v="106.05"/>
    <n v="1520.05"/>
  </r>
  <r>
    <x v="3"/>
    <n v="4"/>
    <s v="TVG-2916"/>
    <s v="2916"/>
    <x v="8"/>
    <s v="Piemonte"/>
    <x v="3"/>
    <x v="12"/>
    <x v="5"/>
    <s v="3000"/>
    <s v="Medium"/>
    <x v="12"/>
    <n v="10.275"/>
    <s v="Lalerio Vundini"/>
    <n v="0.05"/>
    <n v="1233"/>
    <n v="61.650000000000006"/>
    <n v="1294.6500000000001"/>
  </r>
  <r>
    <x v="3"/>
    <n v="4"/>
    <s v="TVG-2917"/>
    <s v="2917"/>
    <x v="8"/>
    <s v="Piemonte"/>
    <x v="3"/>
    <x v="13"/>
    <x v="5"/>
    <s v="3000"/>
    <s v="Plus"/>
    <x v="2"/>
    <n v="2.5384615384615383"/>
    <s v="Lorenzo Von Matterhorn "/>
    <n v="0.05"/>
    <n v="330"/>
    <n v="16.5"/>
    <n v="346.5"/>
  </r>
  <r>
    <x v="3"/>
    <n v="4"/>
    <s v="TVG-2918"/>
    <s v="2918"/>
    <x v="8"/>
    <s v="Piemonte"/>
    <x v="3"/>
    <x v="13"/>
    <x v="5"/>
    <s v="3000"/>
    <s v="Plus"/>
    <x v="2"/>
    <n v="0.83846153846153848"/>
    <s v="Roberto Falcucci"/>
    <n v="0.08"/>
    <n v="109"/>
    <n v="8.7200000000000006"/>
    <n v="117.72"/>
  </r>
  <r>
    <x v="3"/>
    <n v="4"/>
    <s v="TVG-2919"/>
    <s v="2919"/>
    <x v="8"/>
    <s v="Piemonte"/>
    <x v="3"/>
    <x v="13"/>
    <x v="5"/>
    <s v="3000"/>
    <s v="Plus"/>
    <x v="2"/>
    <n v="4.3615384615384611"/>
    <s v="Marco Rossi"/>
    <n v="7.4999999999999997E-2"/>
    <n v="567"/>
    <n v="42.524999999999999"/>
    <n v="609.52499999999998"/>
  </r>
  <r>
    <x v="3"/>
    <n v="4"/>
    <s v="TVG-2920"/>
    <s v="2920"/>
    <x v="9"/>
    <s v="PA"/>
    <x v="4"/>
    <x v="21"/>
    <x v="7"/>
    <s v="6000"/>
    <s v="Gold"/>
    <x v="18"/>
    <n v="3.3333333333333333E-2"/>
    <s v="Lalerio Vundini"/>
    <n v="0.05"/>
    <n v="15"/>
    <n v="0.75"/>
    <n v="15.75"/>
  </r>
  <r>
    <x v="3"/>
    <n v="4"/>
    <s v="TVG-2921"/>
    <s v="2921"/>
    <x v="9"/>
    <s v="PA"/>
    <x v="4"/>
    <x v="14"/>
    <x v="6"/>
    <s v="2500"/>
    <s v="Gold"/>
    <x v="13"/>
    <n v="0.52200000000000002"/>
    <s v="Lalerio Vundini"/>
    <n v="0.05"/>
    <n v="261"/>
    <n v="13.05"/>
    <n v="274.05"/>
  </r>
  <r>
    <x v="3"/>
    <n v="4"/>
    <s v="TVG-2922"/>
    <s v="2922"/>
    <x v="9"/>
    <s v="PA"/>
    <x v="4"/>
    <x v="17"/>
    <x v="7"/>
    <s v="2000"/>
    <s v="Medium"/>
    <x v="15"/>
    <n v="0.38500000000000001"/>
    <s v="Lalerio Vundini"/>
    <n v="0.05"/>
    <n v="77"/>
    <n v="3.85"/>
    <n v="80.849999999999994"/>
  </r>
  <r>
    <x v="3"/>
    <n v="4"/>
    <s v="TVG-2923"/>
    <s v="2923"/>
    <x v="9"/>
    <s v="PA"/>
    <x v="4"/>
    <x v="0"/>
    <x v="0"/>
    <s v="5000"/>
    <s v="Medium"/>
    <x v="0"/>
    <n v="906.71333333333337"/>
    <s v="Lalerio Vundini"/>
    <n v="0.05"/>
    <n v="136007"/>
    <n v="6800.35"/>
    <n v="142807.35"/>
  </r>
  <r>
    <x v="3"/>
    <n v="4"/>
    <s v="TVG-2924"/>
    <s v="2924"/>
    <x v="9"/>
    <s v="PA"/>
    <x v="4"/>
    <x v="19"/>
    <x v="7"/>
    <s v="4000"/>
    <s v="Plus"/>
    <x v="16"/>
    <n v="0.43333333333333335"/>
    <s v="Lalerio Vundini"/>
    <n v="0.05"/>
    <n v="104"/>
    <n v="5.2"/>
    <n v="109.2"/>
  </r>
  <r>
    <x v="3"/>
    <n v="4"/>
    <s v="TVG-2925"/>
    <s v="2925"/>
    <x v="9"/>
    <s v="PA"/>
    <x v="4"/>
    <x v="1"/>
    <x v="0"/>
    <s v="5000"/>
    <s v="Plus"/>
    <x v="1"/>
    <n v="0.34857142857142859"/>
    <s v="Lalerio Vundini"/>
    <n v="0.05"/>
    <n v="61"/>
    <n v="3.0500000000000003"/>
    <n v="64.05"/>
  </r>
  <r>
    <x v="3"/>
    <n v="4"/>
    <s v="TVG-2926"/>
    <s v="2926"/>
    <x v="9"/>
    <s v="PA"/>
    <x v="4"/>
    <x v="3"/>
    <x v="0"/>
    <s v="3000"/>
    <s v="Plus"/>
    <x v="3"/>
    <n v="1027.7655172413793"/>
    <s v="Lalerio Vundini"/>
    <n v="0.05"/>
    <n v="149026"/>
    <n v="7451.3"/>
    <n v="156477.29999999999"/>
  </r>
  <r>
    <x v="3"/>
    <n v="4"/>
    <s v="TVG-2927"/>
    <s v="2927"/>
    <x v="9"/>
    <s v="PA"/>
    <x v="4"/>
    <x v="6"/>
    <x v="2"/>
    <s v="2500"/>
    <s v="Plus"/>
    <x v="6"/>
    <n v="5.4545454545454543E-2"/>
    <s v="Lalerio Vundini"/>
    <n v="0.05"/>
    <n v="12"/>
    <n v="0.60000000000000009"/>
    <n v="12.6"/>
  </r>
  <r>
    <x v="3"/>
    <n v="4"/>
    <s v="TVG-2928"/>
    <s v="2928"/>
    <x v="9"/>
    <s v="PA"/>
    <x v="4"/>
    <x v="20"/>
    <x v="7"/>
    <s v="5000"/>
    <s v="Silver"/>
    <x v="17"/>
    <n v="0.06"/>
    <s v="Lalerio Vundini"/>
    <n v="0.05"/>
    <n v="18"/>
    <n v="0.9"/>
    <n v="18.899999999999999"/>
  </r>
  <r>
    <x v="3"/>
    <n v="4"/>
    <s v="TVG-2929"/>
    <s v="2929"/>
    <x v="9"/>
    <s v="PA"/>
    <x v="4"/>
    <x v="9"/>
    <x v="2"/>
    <s v="1121"/>
    <s v="Gold"/>
    <x v="9"/>
    <n v="1.5130434782608695"/>
    <s v="Lalerio Vundini"/>
    <n v="0.05"/>
    <n v="348"/>
    <n v="17.400000000000002"/>
    <n v="365.4"/>
  </r>
  <r>
    <x v="3"/>
    <n v="4"/>
    <s v="TVG-2930"/>
    <s v="2930"/>
    <x v="9"/>
    <s v="PA"/>
    <x v="4"/>
    <x v="23"/>
    <x v="7"/>
    <s v="8000"/>
    <s v="Premium"/>
    <x v="19"/>
    <n v="159.06865671641791"/>
    <s v="Lalerio Vundini"/>
    <n v="0.05"/>
    <n v="106576"/>
    <n v="5328.8"/>
    <n v="111904.8"/>
  </r>
  <r>
    <x v="3"/>
    <n v="4"/>
    <s v="TVG-2931"/>
    <s v="2931"/>
    <x v="9"/>
    <s v="PA"/>
    <x v="4"/>
    <x v="10"/>
    <x v="3"/>
    <s v="7500"/>
    <s v="Premium"/>
    <x v="10"/>
    <n v="0.44444444444444442"/>
    <s v="Lalerio Vundini"/>
    <n v="0.05"/>
    <n v="80"/>
    <n v="4"/>
    <n v="84"/>
  </r>
  <r>
    <x v="3"/>
    <n v="4"/>
    <s v="TVG-2932"/>
    <s v="2932"/>
    <x v="9"/>
    <s v="PA"/>
    <x v="4"/>
    <x v="15"/>
    <x v="6"/>
    <s v="1000"/>
    <s v="Silver"/>
    <x v="14"/>
    <n v="0.39487179487179486"/>
    <s v="Lalerio Vundini"/>
    <n v="0.05"/>
    <n v="154"/>
    <n v="7.7"/>
    <n v="161.69999999999999"/>
  </r>
  <r>
    <x v="3"/>
    <n v="4"/>
    <s v="TVG-2933"/>
    <s v="2933"/>
    <x v="9"/>
    <s v="PA"/>
    <x v="4"/>
    <x v="11"/>
    <x v="4"/>
    <s v="5000"/>
    <s v=""/>
    <x v="11"/>
    <n v="5.0999999999999996"/>
    <s v="Lalerio Vundini"/>
    <n v="0.05"/>
    <n v="714"/>
    <n v="35.700000000000003"/>
    <n v="749.7"/>
  </r>
  <r>
    <x v="3"/>
    <n v="4"/>
    <s v="TVG-2934"/>
    <s v="2934"/>
    <x v="9"/>
    <s v="PA"/>
    <x v="4"/>
    <x v="16"/>
    <x v="7"/>
    <s v="1000"/>
    <s v=""/>
    <x v="0"/>
    <n v="16.739999999999998"/>
    <s v="Lalerio Vundini"/>
    <n v="0.05"/>
    <n v="2511"/>
    <n v="125.55000000000001"/>
    <n v="2636.55"/>
  </r>
  <r>
    <x v="3"/>
    <n v="4"/>
    <s v="TVG-2935"/>
    <s v="2935"/>
    <x v="9"/>
    <s v="PA"/>
    <x v="4"/>
    <x v="12"/>
    <x v="5"/>
    <s v="3000"/>
    <s v="Medium"/>
    <x v="12"/>
    <n v="18.658333333333335"/>
    <s v="Lalerio Vundini"/>
    <n v="0.05"/>
    <n v="2239"/>
    <n v="111.95"/>
    <n v="2350.9499999999998"/>
  </r>
  <r>
    <x v="3"/>
    <n v="4"/>
    <s v="TVG-2936"/>
    <s v="2936"/>
    <x v="10"/>
    <s v="Emilia Romagna"/>
    <x v="6"/>
    <x v="18"/>
    <x v="7"/>
    <s v="3000"/>
    <s v="Medium"/>
    <x v="6"/>
    <n v="0.75909090909090904"/>
    <s v="Giuseppe Favari"/>
    <n v="0.03"/>
    <n v="167"/>
    <n v="5.01"/>
    <n v="172.01"/>
  </r>
  <r>
    <x v="3"/>
    <n v="4"/>
    <s v="TVG-2937"/>
    <s v="2937"/>
    <x v="10"/>
    <s v="Emilia Romagna"/>
    <x v="6"/>
    <x v="14"/>
    <x v="6"/>
    <s v="2500"/>
    <s v="Gold"/>
    <x v="13"/>
    <n v="3.3039999999999998"/>
    <s v="Giuseppe Favari"/>
    <n v="0.03"/>
    <n v="1652"/>
    <n v="49.559999999999995"/>
    <n v="1701.56"/>
  </r>
  <r>
    <x v="3"/>
    <n v="4"/>
    <s v="TVG-2938"/>
    <s v="2938"/>
    <x v="10"/>
    <s v="Emilia Romagna"/>
    <x v="6"/>
    <x v="17"/>
    <x v="7"/>
    <s v="2000"/>
    <s v="Medium"/>
    <x v="15"/>
    <n v="0.15"/>
    <s v="Lalerio Vundini"/>
    <n v="0.05"/>
    <n v="30"/>
    <n v="1.5"/>
    <n v="31.5"/>
  </r>
  <r>
    <x v="3"/>
    <n v="4"/>
    <s v="TVG-2939"/>
    <s v="2939"/>
    <x v="10"/>
    <s v="Emilia Romagna"/>
    <x v="6"/>
    <x v="0"/>
    <x v="0"/>
    <s v="5000"/>
    <s v="Medium"/>
    <x v="0"/>
    <n v="803.10666666666668"/>
    <s v="Lalerio Vundini"/>
    <n v="0.05"/>
    <n v="120466"/>
    <n v="6023.3"/>
    <n v="126489.3"/>
  </r>
  <r>
    <x v="3"/>
    <n v="4"/>
    <s v="TVG-2940"/>
    <s v="2940"/>
    <x v="10"/>
    <s v="Emilia Romagna"/>
    <x v="6"/>
    <x v="19"/>
    <x v="7"/>
    <s v="4000"/>
    <s v="Plus"/>
    <x v="16"/>
    <n v="3.6625000000000001"/>
    <s v="Lalerio Vundini"/>
    <n v="0.05"/>
    <n v="879"/>
    <n v="43.95"/>
    <n v="922.95"/>
  </r>
  <r>
    <x v="3"/>
    <n v="4"/>
    <s v="TVG-2941"/>
    <s v="2941"/>
    <x v="10"/>
    <s v="Emilia Romagna"/>
    <x v="6"/>
    <x v="3"/>
    <x v="0"/>
    <s v="3000"/>
    <s v="Plus"/>
    <x v="3"/>
    <n v="7.0965517241379308"/>
    <s v="Lorenzo Von Matterhorn "/>
    <n v="0.05"/>
    <n v="1029"/>
    <n v="51.45"/>
    <n v="1080.45"/>
  </r>
  <r>
    <x v="3"/>
    <n v="4"/>
    <s v="TVG-2942"/>
    <s v="2942"/>
    <x v="10"/>
    <s v="Emilia Romagna"/>
    <x v="6"/>
    <x v="3"/>
    <x v="0"/>
    <s v="3000"/>
    <s v="Plus"/>
    <x v="3"/>
    <n v="13.055172413793104"/>
    <s v="Giuseppe Favari"/>
    <n v="0.03"/>
    <n v="1893"/>
    <n v="56.79"/>
    <n v="1949.79"/>
  </r>
  <r>
    <x v="3"/>
    <n v="4"/>
    <s v="TVG-2943"/>
    <s v="2943"/>
    <x v="10"/>
    <s v="Emilia Romagna"/>
    <x v="6"/>
    <x v="3"/>
    <x v="0"/>
    <s v="3000"/>
    <s v="Plus"/>
    <x v="3"/>
    <n v="740.23448275862074"/>
    <s v="Lalerio Vundini"/>
    <n v="0.05"/>
    <n v="107334"/>
    <n v="5366.7000000000007"/>
    <n v="112700.7"/>
  </r>
  <r>
    <x v="3"/>
    <n v="4"/>
    <s v="TVG-2944"/>
    <s v="2944"/>
    <x v="10"/>
    <s v="Emilia Romagna"/>
    <x v="6"/>
    <x v="6"/>
    <x v="2"/>
    <s v="2500"/>
    <s v="Plus"/>
    <x v="6"/>
    <n v="0.71818181818181814"/>
    <s v="Lalerio Vundini"/>
    <n v="0.05"/>
    <n v="158"/>
    <n v="7.9"/>
    <n v="165.9"/>
  </r>
  <r>
    <x v="3"/>
    <n v="4"/>
    <s v="TVG-2945"/>
    <s v="2945"/>
    <x v="10"/>
    <s v="Emilia Romagna"/>
    <x v="6"/>
    <x v="8"/>
    <x v="2"/>
    <s v="5000"/>
    <s v=""/>
    <x v="8"/>
    <n v="0.4"/>
    <s v="Giuseppe Favari"/>
    <n v="0.03"/>
    <n v="100"/>
    <n v="3"/>
    <n v="103"/>
  </r>
  <r>
    <x v="3"/>
    <n v="4"/>
    <s v="TVG-2946"/>
    <s v="2946"/>
    <x v="10"/>
    <s v="Emilia Romagna"/>
    <x v="6"/>
    <x v="9"/>
    <x v="2"/>
    <s v="1121"/>
    <s v="Gold"/>
    <x v="9"/>
    <n v="30.308695652173913"/>
    <s v="Lalerio Vundini"/>
    <n v="0.05"/>
    <n v="6971"/>
    <n v="348.55"/>
    <n v="7319.55"/>
  </r>
  <r>
    <x v="3"/>
    <n v="4"/>
    <s v="TVG-2947"/>
    <s v="2947"/>
    <x v="10"/>
    <s v="Emilia Romagna"/>
    <x v="6"/>
    <x v="23"/>
    <x v="7"/>
    <s v="8000"/>
    <s v="Premium"/>
    <x v="19"/>
    <n v="27.258208955223882"/>
    <s v="Lalerio Vundini"/>
    <n v="0.05"/>
    <n v="18263"/>
    <n v="913.15000000000009"/>
    <n v="19176.150000000001"/>
  </r>
  <r>
    <x v="3"/>
    <n v="4"/>
    <s v="TVG-2948"/>
    <s v="2948"/>
    <x v="10"/>
    <s v="Emilia Romagna"/>
    <x v="6"/>
    <x v="10"/>
    <x v="3"/>
    <s v="7500"/>
    <s v="Premium"/>
    <x v="10"/>
    <n v="3.0333333333333332"/>
    <s v="Lalerio Vundini"/>
    <n v="0.05"/>
    <n v="546"/>
    <n v="27.3"/>
    <n v="573.29999999999995"/>
  </r>
  <r>
    <x v="3"/>
    <n v="4"/>
    <s v="TVG-2949"/>
    <s v="2949"/>
    <x v="10"/>
    <s v="Emilia Romagna"/>
    <x v="6"/>
    <x v="11"/>
    <x v="4"/>
    <s v="5000"/>
    <s v=""/>
    <x v="11"/>
    <n v="2.2000000000000002"/>
    <s v="Lalerio Vundini"/>
    <n v="0.05"/>
    <n v="308"/>
    <n v="15.4"/>
    <n v="323.39999999999998"/>
  </r>
  <r>
    <x v="3"/>
    <n v="4"/>
    <s v="TVG-2950"/>
    <s v="2950"/>
    <x v="10"/>
    <s v="Emilia Romagna"/>
    <x v="6"/>
    <x v="16"/>
    <x v="7"/>
    <s v="1000"/>
    <s v=""/>
    <x v="0"/>
    <n v="4.78"/>
    <s v="Lalerio Vundini"/>
    <n v="0.05"/>
    <n v="717"/>
    <n v="35.85"/>
    <n v="752.85"/>
  </r>
  <r>
    <x v="3"/>
    <n v="4"/>
    <s v="TVG-2951"/>
    <s v="2951"/>
    <x v="10"/>
    <s v="Emilia Romagna"/>
    <x v="6"/>
    <x v="12"/>
    <x v="5"/>
    <s v="3000"/>
    <s v="Medium"/>
    <x v="12"/>
    <n v="10.9"/>
    <s v="Lorenzo Von Matterhorn "/>
    <n v="0.05"/>
    <n v="1308"/>
    <n v="65.400000000000006"/>
    <n v="1373.4"/>
  </r>
  <r>
    <x v="3"/>
    <n v="4"/>
    <s v="TVG-2952"/>
    <s v="2952"/>
    <x v="10"/>
    <s v="Emilia Romagna"/>
    <x v="6"/>
    <x v="12"/>
    <x v="5"/>
    <s v="3000"/>
    <s v="Medium"/>
    <x v="12"/>
    <n v="6.5916666666666668"/>
    <s v="Lalerio Vundini"/>
    <n v="0.05"/>
    <n v="791"/>
    <n v="39.550000000000004"/>
    <n v="830.55"/>
  </r>
  <r>
    <x v="3"/>
    <n v="4"/>
    <s v="TVG-2953"/>
    <s v="2953"/>
    <x v="11"/>
    <s v="Veneto"/>
    <x v="0"/>
    <x v="14"/>
    <x v="6"/>
    <s v="2500"/>
    <s v="Gold"/>
    <x v="13"/>
    <n v="5.6879999999999997"/>
    <s v="Giulio de Primis"/>
    <n v="3.6999999999999998E-2"/>
    <n v="2844"/>
    <n v="105.22799999999999"/>
    <n v="2949.2280000000001"/>
  </r>
  <r>
    <x v="3"/>
    <n v="4"/>
    <s v="TVG-2954"/>
    <s v="2954"/>
    <x v="11"/>
    <s v="Veneto"/>
    <x v="0"/>
    <x v="14"/>
    <x v="6"/>
    <s v="2500"/>
    <s v="Gold"/>
    <x v="13"/>
    <n v="0.92400000000000004"/>
    <s v="Matteo Landi"/>
    <n v="0.05"/>
    <n v="462"/>
    <n v="23.1"/>
    <n v="485.1"/>
  </r>
  <r>
    <x v="3"/>
    <n v="4"/>
    <s v="TVG-2955"/>
    <s v="2955"/>
    <x v="11"/>
    <s v="Veneto"/>
    <x v="0"/>
    <x v="14"/>
    <x v="6"/>
    <s v="2500"/>
    <s v="Gold"/>
    <x v="13"/>
    <n v="0.126"/>
    <s v="Lalerio Vundini"/>
    <n v="0.05"/>
    <n v="63"/>
    <n v="3.1500000000000004"/>
    <n v="66.150000000000006"/>
  </r>
  <r>
    <x v="3"/>
    <n v="4"/>
    <s v="TVG-2956"/>
    <s v="2956"/>
    <x v="11"/>
    <s v="Veneto"/>
    <x v="0"/>
    <x v="0"/>
    <x v="0"/>
    <s v="5000"/>
    <s v="Medium"/>
    <x v="0"/>
    <n v="69.606666666666669"/>
    <s v="Giulio de Primis"/>
    <n v="3.6999999999999998E-2"/>
    <n v="10441"/>
    <n v="386.31700000000001"/>
    <n v="10827.316999999999"/>
  </r>
  <r>
    <x v="3"/>
    <n v="4"/>
    <s v="TVG-2957"/>
    <s v="2957"/>
    <x v="11"/>
    <s v="Veneto"/>
    <x v="0"/>
    <x v="0"/>
    <x v="0"/>
    <s v="5000"/>
    <s v="Medium"/>
    <x v="0"/>
    <n v="213.23333333333332"/>
    <s v="Matteo Landi"/>
    <n v="0.05"/>
    <n v="31985"/>
    <n v="1599.25"/>
    <n v="33584.25"/>
  </r>
  <r>
    <x v="3"/>
    <n v="4"/>
    <s v="TVG-2958"/>
    <s v="2958"/>
    <x v="11"/>
    <s v="Veneto"/>
    <x v="0"/>
    <x v="1"/>
    <x v="0"/>
    <s v="5000"/>
    <s v="Plus"/>
    <x v="1"/>
    <n v="2.7714285714285714"/>
    <s v="Giulio de Primis"/>
    <n v="3.6999999999999998E-2"/>
    <n v="485"/>
    <n v="17.945"/>
    <n v="502.94499999999999"/>
  </r>
  <r>
    <x v="3"/>
    <n v="4"/>
    <s v="TVG-2959"/>
    <s v="2959"/>
    <x v="11"/>
    <s v="Veneto"/>
    <x v="0"/>
    <x v="1"/>
    <x v="0"/>
    <s v="5000"/>
    <s v="Plus"/>
    <x v="1"/>
    <n v="3.4285714285714287E-2"/>
    <s v="Matteo Landi"/>
    <n v="0.05"/>
    <n v="6"/>
    <n v="0.30000000000000004"/>
    <n v="6.3"/>
  </r>
  <r>
    <x v="3"/>
    <n v="4"/>
    <s v="TVG-2960"/>
    <s v="2960"/>
    <x v="11"/>
    <s v="Veneto"/>
    <x v="0"/>
    <x v="3"/>
    <x v="0"/>
    <s v="3000"/>
    <s v="Plus"/>
    <x v="3"/>
    <n v="50.793103448275865"/>
    <s v="Giulio de Primis"/>
    <n v="3.6999999999999998E-2"/>
    <n v="7365"/>
    <n v="272.505"/>
    <n v="7637.5050000000001"/>
  </r>
  <r>
    <x v="3"/>
    <n v="4"/>
    <s v="TVG-2961"/>
    <s v="2961"/>
    <x v="11"/>
    <s v="Veneto"/>
    <x v="0"/>
    <x v="3"/>
    <x v="0"/>
    <s v="3000"/>
    <s v="Plus"/>
    <x v="3"/>
    <n v="105.71724137931035"/>
    <s v="Matteo Landi"/>
    <n v="0.05"/>
    <n v="15329"/>
    <n v="766.45"/>
    <n v="16095.45"/>
  </r>
  <r>
    <x v="3"/>
    <n v="4"/>
    <s v="TVG-2962"/>
    <s v="2962"/>
    <x v="11"/>
    <s v="Veneto"/>
    <x v="0"/>
    <x v="3"/>
    <x v="0"/>
    <s v="3000"/>
    <s v="Plus"/>
    <x v="3"/>
    <n v="64.220689655172407"/>
    <s v="Lalerio Vundini"/>
    <n v="0.05"/>
    <n v="9312"/>
    <n v="465.6"/>
    <n v="9777.6"/>
  </r>
  <r>
    <x v="3"/>
    <n v="4"/>
    <s v="TVG-2963"/>
    <s v="2963"/>
    <x v="11"/>
    <s v="Veneto"/>
    <x v="0"/>
    <x v="5"/>
    <x v="1"/>
    <s v="5000"/>
    <s v=""/>
    <x v="5"/>
    <n v="4.24"/>
    <s v="Giulio de Primis"/>
    <n v="3.6999999999999998E-2"/>
    <n v="318"/>
    <n v="11.766"/>
    <n v="329.76600000000002"/>
  </r>
  <r>
    <x v="3"/>
    <n v="4"/>
    <s v="TVG-2964"/>
    <s v="2964"/>
    <x v="11"/>
    <s v="Veneto"/>
    <x v="0"/>
    <x v="6"/>
    <x v="2"/>
    <s v="2500"/>
    <s v="Plus"/>
    <x v="6"/>
    <n v="7.459090909090909"/>
    <s v="Giulio de Primis"/>
    <n v="3.6999999999999998E-2"/>
    <n v="1641"/>
    <n v="60.716999999999999"/>
    <n v="1701.7170000000001"/>
  </r>
  <r>
    <x v="3"/>
    <n v="4"/>
    <s v="TVG-2965"/>
    <s v="2965"/>
    <x v="11"/>
    <s v="Veneto"/>
    <x v="0"/>
    <x v="6"/>
    <x v="2"/>
    <s v="2500"/>
    <s v="Plus"/>
    <x v="6"/>
    <n v="3.0090909090909093"/>
    <s v="Matteo Landi"/>
    <n v="0.05"/>
    <n v="662"/>
    <n v="33.1"/>
    <n v="695.1"/>
  </r>
  <r>
    <x v="3"/>
    <n v="4"/>
    <s v="TVG-2966"/>
    <s v="2966"/>
    <x v="11"/>
    <s v="Veneto"/>
    <x v="0"/>
    <x v="8"/>
    <x v="2"/>
    <s v="5000"/>
    <s v=""/>
    <x v="8"/>
    <n v="1.776"/>
    <s v="Giulio de Primis"/>
    <n v="3.6999999999999998E-2"/>
    <n v="444"/>
    <n v="16.428000000000001"/>
    <n v="460.428"/>
  </r>
  <r>
    <x v="3"/>
    <n v="4"/>
    <s v="TVG-2967"/>
    <s v="2967"/>
    <x v="11"/>
    <s v="Veneto"/>
    <x v="0"/>
    <x v="8"/>
    <x v="2"/>
    <s v="5000"/>
    <s v=""/>
    <x v="8"/>
    <n v="7.5640000000000001"/>
    <s v="Matteo Landi"/>
    <n v="0.05"/>
    <n v="1891"/>
    <n v="94.550000000000011"/>
    <n v="1985.55"/>
  </r>
  <r>
    <x v="3"/>
    <n v="4"/>
    <s v="TVG-2968"/>
    <s v="2968"/>
    <x v="11"/>
    <s v="Veneto"/>
    <x v="0"/>
    <x v="23"/>
    <x v="7"/>
    <s v="8000"/>
    <s v="Premium"/>
    <x v="19"/>
    <n v="2.2626865671641792"/>
    <s v="Giulio de Primis"/>
    <n v="3.6999999999999998E-2"/>
    <n v="1516"/>
    <n v="56.091999999999999"/>
    <n v="1572.0920000000001"/>
  </r>
  <r>
    <x v="3"/>
    <n v="4"/>
    <s v="TVG-2969"/>
    <s v="2969"/>
    <x v="11"/>
    <s v="Veneto"/>
    <x v="0"/>
    <x v="10"/>
    <x v="3"/>
    <s v="7500"/>
    <s v="Premium"/>
    <x v="10"/>
    <n v="1.6666666666666666E-2"/>
    <s v="Giulio de Primis"/>
    <n v="3.6999999999999998E-2"/>
    <n v="3"/>
    <n v="0.11099999999999999"/>
    <n v="3.1109999999999998"/>
  </r>
  <r>
    <x v="3"/>
    <n v="4"/>
    <s v="TVG-2970"/>
    <s v="2970"/>
    <x v="11"/>
    <s v="Veneto"/>
    <x v="0"/>
    <x v="10"/>
    <x v="3"/>
    <s v="7500"/>
    <s v="Premium"/>
    <x v="10"/>
    <n v="0.42777777777777776"/>
    <s v="Matteo Landi"/>
    <n v="0.05"/>
    <n v="77"/>
    <n v="3.85"/>
    <n v="80.849999999999994"/>
  </r>
  <r>
    <x v="3"/>
    <n v="4"/>
    <s v="TVG-2971"/>
    <s v="2971"/>
    <x v="11"/>
    <s v="Veneto"/>
    <x v="0"/>
    <x v="15"/>
    <x v="6"/>
    <s v="1000"/>
    <s v="Silver"/>
    <x v="14"/>
    <n v="8.9743589743589744E-2"/>
    <s v="Matteo Landi"/>
    <n v="0.05"/>
    <n v="35"/>
    <n v="1.75"/>
    <n v="36.75"/>
  </r>
  <r>
    <x v="3"/>
    <n v="4"/>
    <s v="TVG-2972"/>
    <s v="2972"/>
    <x v="11"/>
    <s v="Veneto"/>
    <x v="0"/>
    <x v="11"/>
    <x v="4"/>
    <s v="5000"/>
    <s v=""/>
    <x v="11"/>
    <n v="6.1928571428571431"/>
    <s v="Giulio de Primis"/>
    <n v="3.6999999999999998E-2"/>
    <n v="867"/>
    <n v="32.079000000000001"/>
    <n v="899.07899999999995"/>
  </r>
  <r>
    <x v="3"/>
    <n v="4"/>
    <s v="TVG-2973"/>
    <s v="2973"/>
    <x v="11"/>
    <s v="Veneto"/>
    <x v="0"/>
    <x v="11"/>
    <x v="4"/>
    <s v="5000"/>
    <s v=""/>
    <x v="11"/>
    <n v="7.1428571428571426E-3"/>
    <s v="Costanza Bigatti"/>
    <n v="0.1"/>
    <n v="1"/>
    <n v="0.1"/>
    <n v="1.1000000000000001"/>
  </r>
  <r>
    <x v="3"/>
    <n v="4"/>
    <s v="TVG-2974"/>
    <s v="2974"/>
    <x v="11"/>
    <s v="Veneto"/>
    <x v="0"/>
    <x v="11"/>
    <x v="4"/>
    <s v="5000"/>
    <s v=""/>
    <x v="11"/>
    <n v="0.70714285714285718"/>
    <s v="Lalerio Vundini"/>
    <n v="0.05"/>
    <n v="99"/>
    <n v="4.95"/>
    <n v="103.95"/>
  </r>
  <r>
    <x v="3"/>
    <n v="4"/>
    <s v="TVG-2975"/>
    <s v="2975"/>
    <x v="11"/>
    <s v="Veneto"/>
    <x v="0"/>
    <x v="16"/>
    <x v="7"/>
    <s v="1000"/>
    <s v=""/>
    <x v="0"/>
    <n v="1.2866666666666666"/>
    <s v="Giulio de Primis"/>
    <n v="3.6999999999999998E-2"/>
    <n v="193"/>
    <n v="7.141"/>
    <n v="200.14099999999999"/>
  </r>
  <r>
    <x v="3"/>
    <n v="4"/>
    <s v="TVG-2976"/>
    <s v="2976"/>
    <x v="11"/>
    <s v="Veneto"/>
    <x v="0"/>
    <x v="16"/>
    <x v="7"/>
    <s v="1000"/>
    <s v=""/>
    <x v="0"/>
    <n v="5.1533333333333333"/>
    <s v="Matteo Landi"/>
    <n v="0.05"/>
    <n v="773"/>
    <n v="38.650000000000006"/>
    <n v="811.65"/>
  </r>
  <r>
    <x v="3"/>
    <n v="4"/>
    <s v="TVG-2977"/>
    <s v="2977"/>
    <x v="11"/>
    <s v="Veneto"/>
    <x v="0"/>
    <x v="12"/>
    <x v="5"/>
    <s v="3000"/>
    <s v="Medium"/>
    <x v="12"/>
    <n v="2.4833333333333334"/>
    <s v="Giulio de Primis"/>
    <n v="3.6999999999999998E-2"/>
    <n v="298"/>
    <n v="11.026"/>
    <n v="309.02600000000001"/>
  </r>
  <r>
    <x v="3"/>
    <n v="4"/>
    <s v="TVG-2978"/>
    <s v="2978"/>
    <x v="11"/>
    <s v="Veneto"/>
    <x v="0"/>
    <x v="12"/>
    <x v="5"/>
    <s v="3000"/>
    <s v="Medium"/>
    <x v="12"/>
    <n v="2.75"/>
    <s v="Matteo Landi"/>
    <n v="0.05"/>
    <n v="330"/>
    <n v="16.5"/>
    <n v="346.5"/>
  </r>
  <r>
    <x v="3"/>
    <n v="4"/>
    <s v="TVG-2979"/>
    <s v="2979"/>
    <x v="11"/>
    <s v="Veneto"/>
    <x v="0"/>
    <x v="12"/>
    <x v="5"/>
    <s v="3000"/>
    <s v="Medium"/>
    <x v="12"/>
    <n v="4.3833333333333337"/>
    <s v="Lalerio Vundini"/>
    <n v="0.05"/>
    <n v="526"/>
    <n v="26.3"/>
    <n v="552.29999999999995"/>
  </r>
  <r>
    <x v="3"/>
    <n v="4"/>
    <s v="TVG-2980"/>
    <s v="2980"/>
    <x v="11"/>
    <s v="Veneto"/>
    <x v="0"/>
    <x v="13"/>
    <x v="5"/>
    <s v="3000"/>
    <s v="Plus"/>
    <x v="2"/>
    <n v="2.0769230769230771"/>
    <s v="Matteo Landi"/>
    <n v="0.05"/>
    <n v="270"/>
    <n v="13.5"/>
    <n v="283.5"/>
  </r>
  <r>
    <x v="3"/>
    <n v="4"/>
    <s v="TVG-2981"/>
    <s v="2981"/>
    <x v="12"/>
    <s v="Lombardia"/>
    <x v="2"/>
    <x v="14"/>
    <x v="6"/>
    <s v="2500"/>
    <s v="Gold"/>
    <x v="13"/>
    <n v="0.04"/>
    <s v="Marco Rossi"/>
    <n v="7.4999999999999997E-2"/>
    <n v="20"/>
    <n v="1.5"/>
    <n v="21.5"/>
  </r>
  <r>
    <x v="3"/>
    <n v="4"/>
    <s v="TVG-2982"/>
    <s v="2982"/>
    <x v="12"/>
    <s v="Lombardia"/>
    <x v="2"/>
    <x v="3"/>
    <x v="0"/>
    <s v="3000"/>
    <s v="Plus"/>
    <x v="3"/>
    <n v="44.117241379310343"/>
    <s v="Fabo Girgentini"/>
    <n v="0.03"/>
    <n v="6397"/>
    <n v="191.91"/>
    <n v="6588.91"/>
  </r>
  <r>
    <x v="3"/>
    <n v="4"/>
    <s v="TVG-2983"/>
    <s v="2983"/>
    <x v="12"/>
    <s v="Lombardia"/>
    <x v="2"/>
    <x v="3"/>
    <x v="0"/>
    <s v="3000"/>
    <s v="Plus"/>
    <x v="3"/>
    <n v="60.262068965517244"/>
    <s v="Marco Rossi"/>
    <n v="7.4999999999999997E-2"/>
    <n v="8738"/>
    <n v="655.35"/>
    <n v="9393.35"/>
  </r>
  <r>
    <x v="3"/>
    <n v="4"/>
    <s v="TVG-2984"/>
    <s v="2984"/>
    <x v="12"/>
    <s v="Lombardia"/>
    <x v="2"/>
    <x v="11"/>
    <x v="4"/>
    <s v="5000"/>
    <s v=""/>
    <x v="11"/>
    <n v="0.67142857142857137"/>
    <s v="Marco Rossi"/>
    <n v="7.4999999999999997E-2"/>
    <n v="94"/>
    <n v="7.05"/>
    <n v="101.05"/>
  </r>
  <r>
    <x v="3"/>
    <n v="4"/>
    <s v="TVG-2985"/>
    <s v="2985"/>
    <x v="13"/>
    <s v="Veneto"/>
    <x v="0"/>
    <x v="14"/>
    <x v="6"/>
    <s v="2500"/>
    <s v="Gold"/>
    <x v="13"/>
    <n v="0.29399999999999998"/>
    <s v="Fabo Girgentini"/>
    <n v="0.03"/>
    <n v="147"/>
    <n v="4.41"/>
    <n v="151.41"/>
  </r>
  <r>
    <x v="3"/>
    <n v="4"/>
    <s v="TVG-2986"/>
    <s v="2986"/>
    <x v="13"/>
    <s v="Veneto"/>
    <x v="0"/>
    <x v="14"/>
    <x v="6"/>
    <s v="2500"/>
    <s v="Gold"/>
    <x v="13"/>
    <n v="0.32800000000000001"/>
    <s v="Marco Rossi"/>
    <n v="7.4999999999999997E-2"/>
    <n v="164"/>
    <n v="12.299999999999999"/>
    <n v="176.3"/>
  </r>
  <r>
    <x v="3"/>
    <n v="4"/>
    <s v="TVG-2987"/>
    <s v="2987"/>
    <x v="13"/>
    <s v="Veneto"/>
    <x v="0"/>
    <x v="0"/>
    <x v="0"/>
    <s v="5000"/>
    <s v="Medium"/>
    <x v="0"/>
    <n v="8.9600000000000009"/>
    <s v="Roberto Falcucci"/>
    <n v="0.08"/>
    <n v="1344"/>
    <n v="107.52"/>
    <n v="1451.52"/>
  </r>
  <r>
    <x v="3"/>
    <n v="4"/>
    <s v="TVG-2988"/>
    <s v="2988"/>
    <x v="13"/>
    <s v="Veneto"/>
    <x v="0"/>
    <x v="0"/>
    <x v="0"/>
    <s v="5000"/>
    <s v="Medium"/>
    <x v="0"/>
    <n v="1.7066666666666668"/>
    <s v="Marco Rossi"/>
    <n v="7.4999999999999997E-2"/>
    <n v="256"/>
    <n v="19.2"/>
    <n v="275.2"/>
  </r>
  <r>
    <x v="3"/>
    <n v="4"/>
    <s v="TVG-2989"/>
    <s v="2989"/>
    <x v="13"/>
    <s v="Veneto"/>
    <x v="0"/>
    <x v="0"/>
    <x v="0"/>
    <s v="5000"/>
    <s v="Medium"/>
    <x v="0"/>
    <n v="731.22666666666669"/>
    <s v="Lalerio Vundini"/>
    <n v="0.05"/>
    <n v="109684"/>
    <n v="5484.2000000000007"/>
    <n v="115168.2"/>
  </r>
  <r>
    <x v="3"/>
    <n v="4"/>
    <s v="TVG-2990"/>
    <s v="2990"/>
    <x v="13"/>
    <s v="Veneto"/>
    <x v="0"/>
    <x v="19"/>
    <x v="7"/>
    <s v="4000"/>
    <s v="Plus"/>
    <x v="16"/>
    <n v="2.0041666666666669"/>
    <s v="Lalerio Vundini"/>
    <n v="0.05"/>
    <n v="481"/>
    <n v="24.05"/>
    <n v="505.05"/>
  </r>
  <r>
    <x v="3"/>
    <n v="4"/>
    <s v="TVG-2991"/>
    <s v="2991"/>
    <x v="13"/>
    <s v="Veneto"/>
    <x v="0"/>
    <x v="1"/>
    <x v="0"/>
    <s v="5000"/>
    <s v="Plus"/>
    <x v="1"/>
    <n v="42.205714285714286"/>
    <s v="Giuseppe Favari"/>
    <n v="0.03"/>
    <n v="7386"/>
    <n v="221.57999999999998"/>
    <n v="7607.58"/>
  </r>
  <r>
    <x v="3"/>
    <n v="4"/>
    <s v="TVG-2992"/>
    <s v="2992"/>
    <x v="13"/>
    <s v="Veneto"/>
    <x v="0"/>
    <x v="2"/>
    <x v="0"/>
    <s v="2500"/>
    <s v="Plus"/>
    <x v="2"/>
    <n v="15.9"/>
    <s v="Marco Rossi"/>
    <n v="7.4999999999999997E-2"/>
    <n v="2067"/>
    <n v="155.02500000000001"/>
    <n v="2222.0250000000001"/>
  </r>
  <r>
    <x v="3"/>
    <n v="4"/>
    <s v="TVG-2993"/>
    <s v="2993"/>
    <x v="13"/>
    <s v="Veneto"/>
    <x v="0"/>
    <x v="3"/>
    <x v="0"/>
    <s v="3000"/>
    <s v="Plus"/>
    <x v="3"/>
    <n v="66.958620689655177"/>
    <s v="Alfonso Falconeri"/>
    <n v="0.05"/>
    <n v="9709"/>
    <n v="485.45000000000005"/>
    <n v="10194.450000000001"/>
  </r>
  <r>
    <x v="3"/>
    <n v="4"/>
    <s v="TVG-2994"/>
    <s v="2994"/>
    <x v="13"/>
    <s v="Veneto"/>
    <x v="0"/>
    <x v="3"/>
    <x v="0"/>
    <s v="3000"/>
    <s v="Plus"/>
    <x v="3"/>
    <n v="372.3586206896552"/>
    <s v="Roberto Falcucci"/>
    <n v="0.08"/>
    <n v="53992"/>
    <n v="4319.3599999999997"/>
    <n v="58311.360000000001"/>
  </r>
  <r>
    <x v="3"/>
    <n v="4"/>
    <s v="TVG-2995"/>
    <s v="2995"/>
    <x v="13"/>
    <s v="Veneto"/>
    <x v="0"/>
    <x v="3"/>
    <x v="0"/>
    <s v="3000"/>
    <s v="Plus"/>
    <x v="3"/>
    <n v="101.26896551724138"/>
    <s v="Giuseppe Favari"/>
    <n v="0.03"/>
    <n v="14684"/>
    <n v="440.52"/>
    <n v="15124.52"/>
  </r>
  <r>
    <x v="3"/>
    <n v="4"/>
    <s v="TVG-2996"/>
    <s v="2996"/>
    <x v="13"/>
    <s v="Veneto"/>
    <x v="0"/>
    <x v="3"/>
    <x v="0"/>
    <s v="3000"/>
    <s v="Plus"/>
    <x v="3"/>
    <n v="120.17241379310344"/>
    <s v="Siria Lessio"/>
    <n v="0.05"/>
    <n v="17425"/>
    <n v="871.25"/>
    <n v="18296.25"/>
  </r>
  <r>
    <x v="3"/>
    <n v="4"/>
    <s v="TVG-2997"/>
    <s v="2997"/>
    <x v="13"/>
    <s v="Veneto"/>
    <x v="0"/>
    <x v="3"/>
    <x v="0"/>
    <s v="3000"/>
    <s v="Plus"/>
    <x v="3"/>
    <n v="26.8"/>
    <s v="Marco Rossi"/>
    <n v="7.4999999999999997E-2"/>
    <n v="3886"/>
    <n v="291.45"/>
    <n v="4177.45"/>
  </r>
  <r>
    <x v="3"/>
    <n v="4"/>
    <s v="TVG-2998"/>
    <s v="2998"/>
    <x v="13"/>
    <s v="Veneto"/>
    <x v="0"/>
    <x v="3"/>
    <x v="0"/>
    <s v="3000"/>
    <s v="Plus"/>
    <x v="3"/>
    <n v="140.57241379310344"/>
    <s v="Lalerio Vundini"/>
    <n v="0.05"/>
    <n v="20383"/>
    <n v="1019.1500000000001"/>
    <n v="21402.15"/>
  </r>
  <r>
    <x v="3"/>
    <n v="4"/>
    <s v="TVG-2999"/>
    <s v="2999"/>
    <x v="13"/>
    <s v="Veneto"/>
    <x v="0"/>
    <x v="6"/>
    <x v="2"/>
    <s v="2500"/>
    <s v="Plus"/>
    <x v="6"/>
    <n v="5.4545454545454543E-2"/>
    <s v="Roberto Falcucci"/>
    <n v="0.08"/>
    <n v="12"/>
    <n v="0.96"/>
    <n v="12.96"/>
  </r>
  <r>
    <x v="3"/>
    <n v="4"/>
    <s v="TVG-3000"/>
    <s v="3000"/>
    <x v="13"/>
    <s v="Veneto"/>
    <x v="0"/>
    <x v="6"/>
    <x v="2"/>
    <s v="2500"/>
    <s v="Plus"/>
    <x v="6"/>
    <n v="2.2727272727272728E-2"/>
    <s v="Giuseppe Favari"/>
    <n v="0.03"/>
    <n v="5"/>
    <n v="0.15"/>
    <n v="5.15"/>
  </r>
  <r>
    <x v="3"/>
    <n v="4"/>
    <s v="TVG-3001"/>
    <s v="3001"/>
    <x v="13"/>
    <s v="Veneto"/>
    <x v="0"/>
    <x v="6"/>
    <x v="2"/>
    <s v="2500"/>
    <s v="Plus"/>
    <x v="6"/>
    <n v="0.1"/>
    <s v="Siria Lessio"/>
    <n v="0.05"/>
    <n v="22"/>
    <n v="1.1000000000000001"/>
    <n v="23.1"/>
  </r>
  <r>
    <x v="3"/>
    <n v="4"/>
    <s v="TVG-3002"/>
    <s v="3002"/>
    <x v="13"/>
    <s v="Veneto"/>
    <x v="0"/>
    <x v="7"/>
    <x v="2"/>
    <s v="2500"/>
    <s v="Medium"/>
    <x v="7"/>
    <n v="3.4"/>
    <s v="Marco Rossi"/>
    <n v="7.4999999999999997E-2"/>
    <n v="714"/>
    <n v="53.55"/>
    <n v="767.55"/>
  </r>
  <r>
    <x v="3"/>
    <n v="4"/>
    <s v="TVG-3003"/>
    <s v="3003"/>
    <x v="13"/>
    <s v="Veneto"/>
    <x v="0"/>
    <x v="8"/>
    <x v="2"/>
    <s v="5000"/>
    <s v=""/>
    <x v="8"/>
    <n v="3.448"/>
    <s v="Giuseppe Favari"/>
    <n v="0.03"/>
    <n v="862"/>
    <n v="25.86"/>
    <n v="887.86"/>
  </r>
  <r>
    <x v="3"/>
    <n v="4"/>
    <s v="TVG-3004"/>
    <s v="3004"/>
    <x v="13"/>
    <s v="Veneto"/>
    <x v="0"/>
    <x v="8"/>
    <x v="2"/>
    <s v="5000"/>
    <s v=""/>
    <x v="8"/>
    <n v="0.82399999999999995"/>
    <s v="Siria Lessio"/>
    <n v="0.05"/>
    <n v="206"/>
    <n v="10.3"/>
    <n v="216.3"/>
  </r>
  <r>
    <x v="3"/>
    <n v="4"/>
    <s v="TVG-3005"/>
    <s v="3005"/>
    <x v="13"/>
    <s v="Veneto"/>
    <x v="0"/>
    <x v="15"/>
    <x v="6"/>
    <s v="1000"/>
    <s v="Silver"/>
    <x v="14"/>
    <n v="0.26666666666666666"/>
    <s v="Lalerio Vundini"/>
    <n v="0.05"/>
    <n v="104"/>
    <n v="5.2"/>
    <n v="109.2"/>
  </r>
  <r>
    <x v="3"/>
    <n v="4"/>
    <s v="TVG-3006"/>
    <s v="3006"/>
    <x v="13"/>
    <s v="Veneto"/>
    <x v="0"/>
    <x v="11"/>
    <x v="4"/>
    <s v="5000"/>
    <s v=""/>
    <x v="11"/>
    <n v="0.19285714285714287"/>
    <s v="Giuseppe Favari"/>
    <n v="0.03"/>
    <n v="27"/>
    <n v="0.80999999999999994"/>
    <n v="27.81"/>
  </r>
  <r>
    <x v="3"/>
    <n v="4"/>
    <s v="TVG-3007"/>
    <s v="3007"/>
    <x v="13"/>
    <s v="Veneto"/>
    <x v="0"/>
    <x v="11"/>
    <x v="4"/>
    <s v="5000"/>
    <s v=""/>
    <x v="11"/>
    <n v="4.2857142857142858E-2"/>
    <s v="Siria Lessio"/>
    <n v="0.05"/>
    <n v="6"/>
    <n v="0.30000000000000004"/>
    <n v="6.3"/>
  </r>
  <r>
    <x v="3"/>
    <n v="4"/>
    <s v="TVG-3008"/>
    <s v="3008"/>
    <x v="13"/>
    <s v="Veneto"/>
    <x v="0"/>
    <x v="11"/>
    <x v="4"/>
    <s v="5000"/>
    <s v=""/>
    <x v="11"/>
    <n v="0.73571428571428577"/>
    <s v="Marco Rossi"/>
    <n v="7.4999999999999997E-2"/>
    <n v="103"/>
    <n v="7.7249999999999996"/>
    <n v="110.72499999999999"/>
  </r>
  <r>
    <x v="3"/>
    <n v="4"/>
    <s v="TVG-3009"/>
    <s v="3009"/>
    <x v="13"/>
    <s v="Veneto"/>
    <x v="0"/>
    <x v="11"/>
    <x v="4"/>
    <s v="5000"/>
    <s v=""/>
    <x v="11"/>
    <n v="0.27857142857142858"/>
    <s v="Lalerio Vundini"/>
    <n v="0.05"/>
    <n v="39"/>
    <n v="1.9500000000000002"/>
    <n v="40.950000000000003"/>
  </r>
  <r>
    <x v="3"/>
    <n v="4"/>
    <s v="TVG-3010"/>
    <s v="3010"/>
    <x v="13"/>
    <s v="Veneto"/>
    <x v="0"/>
    <x v="16"/>
    <x v="7"/>
    <s v="1000"/>
    <s v=""/>
    <x v="0"/>
    <n v="6.7666666666666666"/>
    <s v="Alfonso Falconeri"/>
    <n v="0.05"/>
    <n v="1015"/>
    <n v="50.75"/>
    <n v="1065.75"/>
  </r>
  <r>
    <x v="3"/>
    <n v="4"/>
    <s v="TVG-3011"/>
    <s v="3011"/>
    <x v="13"/>
    <s v="Veneto"/>
    <x v="0"/>
    <x v="16"/>
    <x v="7"/>
    <s v="1000"/>
    <s v=""/>
    <x v="0"/>
    <n v="6.2"/>
    <s v="Roberto Falcucci"/>
    <n v="0.08"/>
    <n v="930"/>
    <n v="74.400000000000006"/>
    <n v="1004.4"/>
  </r>
  <r>
    <x v="3"/>
    <n v="4"/>
    <s v="TVG-3012"/>
    <s v="3012"/>
    <x v="13"/>
    <s v="Veneto"/>
    <x v="0"/>
    <x v="12"/>
    <x v="5"/>
    <s v="3000"/>
    <s v="Medium"/>
    <x v="12"/>
    <n v="0.1"/>
    <s v="Alfonso Falconeri"/>
    <n v="0.05"/>
    <n v="12"/>
    <n v="0.60000000000000009"/>
    <n v="12.6"/>
  </r>
  <r>
    <x v="3"/>
    <n v="4"/>
    <s v="TVG-3013"/>
    <s v="3013"/>
    <x v="13"/>
    <s v="Veneto"/>
    <x v="0"/>
    <x v="12"/>
    <x v="5"/>
    <s v="3000"/>
    <s v="Medium"/>
    <x v="12"/>
    <n v="37.299999999999997"/>
    <s v="Roberto Falcucci"/>
    <n v="0.08"/>
    <n v="4476"/>
    <n v="358.08"/>
    <n v="4834.08"/>
  </r>
  <r>
    <x v="3"/>
    <n v="4"/>
    <s v="TVG-3014"/>
    <s v="3014"/>
    <x v="13"/>
    <s v="Veneto"/>
    <x v="0"/>
    <x v="12"/>
    <x v="5"/>
    <s v="3000"/>
    <s v="Medium"/>
    <x v="12"/>
    <n v="24.6"/>
    <s v="Giuseppe Favari"/>
    <n v="0.03"/>
    <n v="2952"/>
    <n v="88.56"/>
    <n v="3040.56"/>
  </r>
  <r>
    <x v="3"/>
    <n v="4"/>
    <s v="TVG-3015"/>
    <s v="3015"/>
    <x v="13"/>
    <s v="Veneto"/>
    <x v="0"/>
    <x v="12"/>
    <x v="5"/>
    <s v="3000"/>
    <s v="Medium"/>
    <x v="12"/>
    <n v="1.7833333333333334"/>
    <s v="Siria Lessio"/>
    <n v="0.05"/>
    <n v="214"/>
    <n v="10.700000000000001"/>
    <n v="224.7"/>
  </r>
  <r>
    <x v="3"/>
    <n v="4"/>
    <s v="TVG-3016"/>
    <s v="3016"/>
    <x v="13"/>
    <s v="Veneto"/>
    <x v="0"/>
    <x v="12"/>
    <x v="5"/>
    <s v="3000"/>
    <s v="Medium"/>
    <x v="12"/>
    <n v="20.933333333333334"/>
    <s v="Marco Rossi"/>
    <n v="7.4999999999999997E-2"/>
    <n v="2512"/>
    <n v="188.4"/>
    <n v="2700.4"/>
  </r>
  <r>
    <x v="3"/>
    <n v="4"/>
    <s v="TVG-3017"/>
    <s v="3017"/>
    <x v="13"/>
    <s v="Veneto"/>
    <x v="0"/>
    <x v="12"/>
    <x v="5"/>
    <s v="3000"/>
    <s v="Medium"/>
    <x v="12"/>
    <n v="11.95"/>
    <s v="Lalerio Vundini"/>
    <n v="0.05"/>
    <n v="1434"/>
    <n v="71.7"/>
    <n v="1505.7"/>
  </r>
  <r>
    <x v="3"/>
    <n v="4"/>
    <s v="TVG-3018"/>
    <s v="3018"/>
    <x v="13"/>
    <s v="Veneto"/>
    <x v="0"/>
    <x v="13"/>
    <x v="5"/>
    <s v="3000"/>
    <s v="Plus"/>
    <x v="2"/>
    <n v="3.546153846153846"/>
    <s v="Roberto Falcucci"/>
    <n v="0.08"/>
    <n v="461"/>
    <n v="36.880000000000003"/>
    <n v="497.88"/>
  </r>
  <r>
    <x v="3"/>
    <n v="4"/>
    <s v="TVG-3019"/>
    <s v="3019"/>
    <x v="14"/>
    <s v="Lombardia"/>
    <x v="4"/>
    <x v="17"/>
    <x v="7"/>
    <s v="2000"/>
    <s v="Medium"/>
    <x v="15"/>
    <n v="0.67"/>
    <s v="Lalerio Vundini"/>
    <n v="0.05"/>
    <n v="134"/>
    <n v="6.7"/>
    <n v="140.69999999999999"/>
  </r>
  <r>
    <x v="3"/>
    <n v="4"/>
    <s v="TVG-3020"/>
    <s v="3020"/>
    <x v="14"/>
    <s v="Lombardia"/>
    <x v="4"/>
    <x v="0"/>
    <x v="0"/>
    <s v="5000"/>
    <s v="Medium"/>
    <x v="0"/>
    <n v="666.24666666666667"/>
    <s v="Daniela Ansani"/>
    <n v="0.05"/>
    <n v="99937"/>
    <n v="4996.8500000000004"/>
    <n v="104933.85"/>
  </r>
  <r>
    <x v="3"/>
    <n v="4"/>
    <s v="TVG-3021"/>
    <s v="3021"/>
    <x v="14"/>
    <s v="Lombardia"/>
    <x v="4"/>
    <x v="0"/>
    <x v="0"/>
    <s v="5000"/>
    <s v="Medium"/>
    <x v="0"/>
    <n v="243.82666666666665"/>
    <s v="Marco Rossi"/>
    <n v="7.4999999999999997E-2"/>
    <n v="36574"/>
    <n v="2743.0499999999997"/>
    <n v="39317.050000000003"/>
  </r>
  <r>
    <x v="3"/>
    <n v="4"/>
    <s v="TVG-3022"/>
    <s v="3022"/>
    <x v="14"/>
    <s v="Lombardia"/>
    <x v="4"/>
    <x v="0"/>
    <x v="0"/>
    <s v="5000"/>
    <s v="Medium"/>
    <x v="0"/>
    <n v="3845.26"/>
    <s v="Lalerio Vundini"/>
    <n v="0.05"/>
    <n v="576789"/>
    <n v="28839.45"/>
    <n v="605628.44999999995"/>
  </r>
  <r>
    <x v="3"/>
    <n v="4"/>
    <s v="TVG-3023"/>
    <s v="3023"/>
    <x v="14"/>
    <s v="Lombardia"/>
    <x v="4"/>
    <x v="19"/>
    <x v="7"/>
    <s v="4000"/>
    <s v="Plus"/>
    <x v="16"/>
    <n v="7.0708333333333337"/>
    <s v="Lalerio Vundini"/>
    <n v="0.05"/>
    <n v="1697"/>
    <n v="84.850000000000009"/>
    <n v="1781.85"/>
  </r>
  <r>
    <x v="3"/>
    <n v="4"/>
    <s v="TVG-3024"/>
    <s v="3024"/>
    <x v="14"/>
    <s v="Lombardia"/>
    <x v="4"/>
    <x v="1"/>
    <x v="0"/>
    <s v="5000"/>
    <s v="Plus"/>
    <x v="1"/>
    <n v="0.15428571428571428"/>
    <s v="Lalerio Vundini"/>
    <n v="0.05"/>
    <n v="27"/>
    <n v="1.35"/>
    <n v="28.35"/>
  </r>
  <r>
    <x v="3"/>
    <n v="4"/>
    <s v="TVG-3025"/>
    <s v="3025"/>
    <x v="14"/>
    <s v="Lombardia"/>
    <x v="4"/>
    <x v="3"/>
    <x v="0"/>
    <s v="3000"/>
    <s v="Plus"/>
    <x v="3"/>
    <n v="2.1310344827586207"/>
    <s v="Lalerio Vundini"/>
    <n v="0.05"/>
    <n v="309"/>
    <n v="15.450000000000001"/>
    <n v="324.45"/>
  </r>
  <r>
    <x v="3"/>
    <n v="4"/>
    <s v="TVG-3026"/>
    <s v="3026"/>
    <x v="14"/>
    <s v="Lombardia"/>
    <x v="4"/>
    <x v="6"/>
    <x v="2"/>
    <s v="2500"/>
    <s v="Plus"/>
    <x v="6"/>
    <n v="0.2"/>
    <s v="Lalerio Vundini"/>
    <n v="0.05"/>
    <n v="44"/>
    <n v="2.2000000000000002"/>
    <n v="46.2"/>
  </r>
  <r>
    <x v="3"/>
    <n v="4"/>
    <s v="TVG-3027"/>
    <s v="3027"/>
    <x v="14"/>
    <s v="Lombardia"/>
    <x v="4"/>
    <x v="9"/>
    <x v="2"/>
    <s v="1121"/>
    <s v="Gold"/>
    <x v="9"/>
    <n v="0.19130434782608696"/>
    <s v="Lalerio Vundini"/>
    <n v="0.05"/>
    <n v="44"/>
    <n v="2.2000000000000002"/>
    <n v="46.2"/>
  </r>
  <r>
    <x v="3"/>
    <n v="4"/>
    <s v="TVG-3028"/>
    <s v="3028"/>
    <x v="14"/>
    <s v="Lombardia"/>
    <x v="4"/>
    <x v="23"/>
    <x v="7"/>
    <s v="8000"/>
    <s v="Premium"/>
    <x v="19"/>
    <n v="44.083582089552237"/>
    <s v="Marco Rossi"/>
    <n v="7.4999999999999997E-2"/>
    <n v="29536"/>
    <n v="2215.1999999999998"/>
    <n v="31751.200000000001"/>
  </r>
  <r>
    <x v="3"/>
    <n v="4"/>
    <s v="TVG-3029"/>
    <s v="3029"/>
    <x v="14"/>
    <s v="Lombardia"/>
    <x v="4"/>
    <x v="23"/>
    <x v="7"/>
    <s v="8000"/>
    <s v="Premium"/>
    <x v="19"/>
    <n v="0.79850746268656714"/>
    <s v="Lalerio Vundini"/>
    <n v="0.05"/>
    <n v="535"/>
    <n v="26.75"/>
    <n v="561.75"/>
  </r>
  <r>
    <x v="3"/>
    <n v="4"/>
    <s v="TVG-3030"/>
    <s v="3030"/>
    <x v="14"/>
    <s v="Lombardia"/>
    <x v="4"/>
    <x v="15"/>
    <x v="6"/>
    <s v="1000"/>
    <s v="Silver"/>
    <x v="14"/>
    <n v="0.58974358974358976"/>
    <s v="Lalerio Vundini"/>
    <n v="0.05"/>
    <n v="230"/>
    <n v="11.5"/>
    <n v="241.5"/>
  </r>
  <r>
    <x v="3"/>
    <n v="4"/>
    <s v="TVG-3031"/>
    <s v="3031"/>
    <x v="14"/>
    <s v="Lombardia"/>
    <x v="4"/>
    <x v="11"/>
    <x v="4"/>
    <s v="5000"/>
    <s v=""/>
    <x v="11"/>
    <n v="208.02142857142857"/>
    <s v="Lalerio Vundini"/>
    <n v="0.05"/>
    <n v="29123"/>
    <n v="1456.15"/>
    <n v="30579.15"/>
  </r>
  <r>
    <x v="3"/>
    <n v="4"/>
    <s v="TVG-3032"/>
    <s v="3032"/>
    <x v="14"/>
    <s v="Lombardia"/>
    <x v="4"/>
    <x v="16"/>
    <x v="7"/>
    <s v="1000"/>
    <s v=""/>
    <x v="0"/>
    <n v="7.46"/>
    <s v="Lalerio Vundini"/>
    <n v="0.05"/>
    <n v="1119"/>
    <n v="55.95"/>
    <n v="1174.95"/>
  </r>
  <r>
    <x v="3"/>
    <n v="4"/>
    <s v="TVG-3033"/>
    <s v="3033"/>
    <x v="15"/>
    <s v="Emilia Romagna"/>
    <x v="4"/>
    <x v="18"/>
    <x v="7"/>
    <s v="3000"/>
    <s v="Medium"/>
    <x v="6"/>
    <n v="15.940909090909091"/>
    <s v="Lalerio Vundini"/>
    <n v="0.05"/>
    <n v="3507"/>
    <n v="175.35000000000002"/>
    <n v="3682.35"/>
  </r>
  <r>
    <x v="3"/>
    <n v="4"/>
    <s v="TVG-3034"/>
    <s v="3034"/>
    <x v="15"/>
    <s v="Emilia Romagna"/>
    <x v="4"/>
    <x v="21"/>
    <x v="7"/>
    <s v="6000"/>
    <s v="Gold"/>
    <x v="18"/>
    <n v="3.3333333333333333E-2"/>
    <s v="Lalerio Vundini"/>
    <n v="0.05"/>
    <n v="15"/>
    <n v="0.75"/>
    <n v="15.75"/>
  </r>
  <r>
    <x v="3"/>
    <n v="4"/>
    <s v="TVG-3035"/>
    <s v="3035"/>
    <x v="15"/>
    <s v="Emilia Romagna"/>
    <x v="4"/>
    <x v="14"/>
    <x v="6"/>
    <s v="2500"/>
    <s v="Gold"/>
    <x v="13"/>
    <n v="91.623999999999995"/>
    <s v="Lalerio Vundini"/>
    <n v="0.05"/>
    <n v="45812"/>
    <n v="2290.6"/>
    <n v="48102.6"/>
  </r>
  <r>
    <x v="3"/>
    <n v="4"/>
    <s v="TVG-3036"/>
    <s v="3036"/>
    <x v="15"/>
    <s v="Emilia Romagna"/>
    <x v="4"/>
    <x v="17"/>
    <x v="7"/>
    <s v="2000"/>
    <s v="Medium"/>
    <x v="15"/>
    <n v="0.32"/>
    <s v="Lalerio Vundini"/>
    <n v="0.05"/>
    <n v="64"/>
    <n v="3.2"/>
    <n v="67.2"/>
  </r>
  <r>
    <x v="3"/>
    <n v="4"/>
    <s v="TVG-3037"/>
    <s v="3037"/>
    <x v="15"/>
    <s v="Emilia Romagna"/>
    <x v="4"/>
    <x v="0"/>
    <x v="0"/>
    <s v="5000"/>
    <s v="Medium"/>
    <x v="0"/>
    <n v="1973.38"/>
    <s v="Lalerio Vundini"/>
    <n v="0.05"/>
    <n v="296007"/>
    <n v="14800.35"/>
    <n v="310807.34999999998"/>
  </r>
  <r>
    <x v="3"/>
    <n v="4"/>
    <s v="TVG-3038"/>
    <s v="3038"/>
    <x v="15"/>
    <s v="Emilia Romagna"/>
    <x v="4"/>
    <x v="19"/>
    <x v="7"/>
    <s v="4000"/>
    <s v="Plus"/>
    <x v="16"/>
    <n v="1.925"/>
    <s v="Lalerio Vundini"/>
    <n v="0.05"/>
    <n v="462"/>
    <n v="23.1"/>
    <n v="485.1"/>
  </r>
  <r>
    <x v="3"/>
    <n v="4"/>
    <s v="TVG-3039"/>
    <s v="3039"/>
    <x v="15"/>
    <s v="Emilia Romagna"/>
    <x v="4"/>
    <x v="3"/>
    <x v="0"/>
    <s v="3000"/>
    <s v="Plus"/>
    <x v="3"/>
    <n v="5.36551724137931"/>
    <s v="Marco Rossi"/>
    <n v="7.4999999999999997E-2"/>
    <n v="778"/>
    <n v="58.349999999999994"/>
    <n v="836.35"/>
  </r>
  <r>
    <x v="3"/>
    <n v="4"/>
    <s v="TVG-3040"/>
    <s v="3040"/>
    <x v="15"/>
    <s v="Emilia Romagna"/>
    <x v="4"/>
    <x v="3"/>
    <x v="0"/>
    <s v="3000"/>
    <s v="Plus"/>
    <x v="3"/>
    <n v="600.25517241379305"/>
    <s v="Lalerio Vundini"/>
    <n v="0.05"/>
    <n v="87037"/>
    <n v="4351.8500000000004"/>
    <n v="91388.85"/>
  </r>
  <r>
    <x v="3"/>
    <n v="4"/>
    <s v="TVG-3041"/>
    <s v="3041"/>
    <x v="15"/>
    <s v="Emilia Romagna"/>
    <x v="4"/>
    <x v="9"/>
    <x v="2"/>
    <s v="1121"/>
    <s v="Gold"/>
    <x v="9"/>
    <n v="4.4173913043478263"/>
    <s v="Lalerio Vundini"/>
    <n v="0.05"/>
    <n v="1016"/>
    <n v="50.800000000000004"/>
    <n v="1066.8"/>
  </r>
  <r>
    <x v="3"/>
    <n v="4"/>
    <s v="TVG-3042"/>
    <s v="3042"/>
    <x v="15"/>
    <s v="Emilia Romagna"/>
    <x v="4"/>
    <x v="23"/>
    <x v="7"/>
    <s v="8000"/>
    <s v="Premium"/>
    <x v="19"/>
    <n v="497.28955223880598"/>
    <s v="Lalerio Vundini"/>
    <n v="0.05"/>
    <n v="333184"/>
    <n v="16659.2"/>
    <n v="349843.20000000001"/>
  </r>
  <r>
    <x v="3"/>
    <n v="4"/>
    <s v="TVG-3043"/>
    <s v="3043"/>
    <x v="15"/>
    <s v="Emilia Romagna"/>
    <x v="4"/>
    <x v="10"/>
    <x v="3"/>
    <s v="7500"/>
    <s v="Premium"/>
    <x v="10"/>
    <n v="0.26666666666666666"/>
    <s v="Lalerio Vundini"/>
    <n v="0.05"/>
    <n v="48"/>
    <n v="2.4000000000000004"/>
    <n v="50.4"/>
  </r>
  <r>
    <x v="3"/>
    <n v="4"/>
    <s v="TVG-3044"/>
    <s v="3044"/>
    <x v="15"/>
    <s v="Emilia Romagna"/>
    <x v="4"/>
    <x v="15"/>
    <x v="6"/>
    <s v="1000"/>
    <s v="Silver"/>
    <x v="14"/>
    <n v="8.3410256410256416"/>
    <s v="Lalerio Vundini"/>
    <n v="0.05"/>
    <n v="3253"/>
    <n v="162.65"/>
    <n v="3415.65"/>
  </r>
  <r>
    <x v="3"/>
    <n v="4"/>
    <s v="TVG-3045"/>
    <s v="3045"/>
    <x v="15"/>
    <s v="Emilia Romagna"/>
    <x v="4"/>
    <x v="11"/>
    <x v="4"/>
    <s v="5000"/>
    <s v=""/>
    <x v="11"/>
    <n v="0.6428571428571429"/>
    <s v="Marco Rossi"/>
    <n v="7.4999999999999997E-2"/>
    <n v="90"/>
    <n v="6.75"/>
    <n v="96.75"/>
  </r>
  <r>
    <x v="3"/>
    <n v="4"/>
    <s v="TVG-3046"/>
    <s v="3046"/>
    <x v="15"/>
    <s v="Emilia Romagna"/>
    <x v="4"/>
    <x v="11"/>
    <x v="4"/>
    <s v="5000"/>
    <s v=""/>
    <x v="11"/>
    <n v="5.9"/>
    <s v="Lalerio Vundini"/>
    <n v="0.05"/>
    <n v="826"/>
    <n v="41.300000000000004"/>
    <n v="867.3"/>
  </r>
  <r>
    <x v="3"/>
    <n v="4"/>
    <s v="TVG-3047"/>
    <s v="3047"/>
    <x v="15"/>
    <s v="Emilia Romagna"/>
    <x v="4"/>
    <x v="16"/>
    <x v="7"/>
    <s v="1000"/>
    <s v=""/>
    <x v="0"/>
    <n v="0.14666666666666667"/>
    <s v="Lalerio Vundini"/>
    <n v="0.05"/>
    <n v="22"/>
    <n v="1.1000000000000001"/>
    <n v="23.1"/>
  </r>
  <r>
    <x v="3"/>
    <n v="4"/>
    <s v="TVG-3048"/>
    <s v="3048"/>
    <x v="16"/>
    <s v="Emilia Romagna"/>
    <x v="2"/>
    <x v="14"/>
    <x v="6"/>
    <s v="2500"/>
    <s v="Gold"/>
    <x v="13"/>
    <n v="4.0000000000000001E-3"/>
    <s v="Olivia Gusso"/>
    <n v="0.05"/>
    <n v="2"/>
    <n v="0.1"/>
    <n v="2.1"/>
  </r>
  <r>
    <x v="3"/>
    <n v="4"/>
    <s v="TVG-3049"/>
    <s v="3049"/>
    <x v="16"/>
    <s v="Emilia Romagna"/>
    <x v="2"/>
    <x v="19"/>
    <x v="7"/>
    <s v="4000"/>
    <s v="Plus"/>
    <x v="16"/>
    <n v="2.1749999999999998"/>
    <s v="Lalerio Vundini"/>
    <n v="0.05"/>
    <n v="522"/>
    <n v="26.1"/>
    <n v="548.1"/>
  </r>
  <r>
    <x v="3"/>
    <n v="4"/>
    <s v="TVG-3050"/>
    <s v="3050"/>
    <x v="16"/>
    <s v="Emilia Romagna"/>
    <x v="2"/>
    <x v="3"/>
    <x v="0"/>
    <s v="3000"/>
    <s v="Plus"/>
    <x v="3"/>
    <n v="140.12413793103448"/>
    <s v="Lalerio Vundini"/>
    <n v="0.05"/>
    <n v="20318"/>
    <n v="1015.9000000000001"/>
    <n v="21333.9"/>
  </r>
  <r>
    <x v="3"/>
    <n v="4"/>
    <s v="TVG-3051"/>
    <s v="3051"/>
    <x v="16"/>
    <s v="Emilia Romagna"/>
    <x v="2"/>
    <x v="6"/>
    <x v="2"/>
    <s v="2500"/>
    <s v="Plus"/>
    <x v="6"/>
    <n v="53.131818181818183"/>
    <s v="Lalerio Vundini"/>
    <n v="0.05"/>
    <n v="11689"/>
    <n v="584.45000000000005"/>
    <n v="12273.45"/>
  </r>
  <r>
    <x v="3"/>
    <n v="4"/>
    <s v="TVG-3052"/>
    <s v="3052"/>
    <x v="16"/>
    <s v="Emilia Romagna"/>
    <x v="2"/>
    <x v="23"/>
    <x v="7"/>
    <s v="8000"/>
    <s v="Premium"/>
    <x v="19"/>
    <n v="0.80447761194029854"/>
    <s v="Lalerio Vundini"/>
    <n v="0.05"/>
    <n v="539"/>
    <n v="26.950000000000003"/>
    <n v="565.95000000000005"/>
  </r>
  <r>
    <x v="3"/>
    <n v="4"/>
    <s v="TVG-3053"/>
    <s v="3053"/>
    <x v="16"/>
    <s v="Emilia Romagna"/>
    <x v="2"/>
    <x v="10"/>
    <x v="3"/>
    <s v="7500"/>
    <s v="Premium"/>
    <x v="10"/>
    <n v="2.7777777777777776E-2"/>
    <s v="Lalerio Vundini"/>
    <n v="0.05"/>
    <n v="5"/>
    <n v="0.25"/>
    <n v="5.25"/>
  </r>
  <r>
    <x v="3"/>
    <n v="4"/>
    <s v="TVG-3054"/>
    <s v="3054"/>
    <x v="16"/>
    <s v="Emilia Romagna"/>
    <x v="2"/>
    <x v="11"/>
    <x v="4"/>
    <s v="5000"/>
    <s v=""/>
    <x v="11"/>
    <n v="0.47857142857142859"/>
    <s v="Lalerio Vundini"/>
    <n v="0.05"/>
    <n v="67"/>
    <n v="3.35"/>
    <n v="70.349999999999994"/>
  </r>
  <r>
    <x v="3"/>
    <n v="4"/>
    <s v="TVG-3055"/>
    <s v="3055"/>
    <x v="35"/>
    <s v="Piemonte"/>
    <x v="9"/>
    <x v="11"/>
    <x v="4"/>
    <s v="5000"/>
    <s v=""/>
    <x v="11"/>
    <n v="0.38571428571428573"/>
    <s v="Lalerio Vundini"/>
    <n v="0.05"/>
    <n v="54"/>
    <n v="2.7"/>
    <n v="56.7"/>
  </r>
  <r>
    <x v="3"/>
    <n v="4"/>
    <s v="TVG-3056"/>
    <s v="3056"/>
    <x v="17"/>
    <s v="Veneto"/>
    <x v="7"/>
    <x v="18"/>
    <x v="7"/>
    <s v="3000"/>
    <s v="Medium"/>
    <x v="6"/>
    <n v="4.0909090909090909E-2"/>
    <s v="Giulio de Primis"/>
    <n v="3.6999999999999998E-2"/>
    <n v="9"/>
    <n v="0.33299999999999996"/>
    <n v="9.3330000000000002"/>
  </r>
  <r>
    <x v="3"/>
    <n v="4"/>
    <s v="TVG-3057"/>
    <s v="3057"/>
    <x v="17"/>
    <s v="Veneto"/>
    <x v="7"/>
    <x v="18"/>
    <x v="7"/>
    <s v="3000"/>
    <s v="Medium"/>
    <x v="6"/>
    <n v="4.2681818181818185"/>
    <s v="Alfonso Falconeri"/>
    <n v="0.05"/>
    <n v="939"/>
    <n v="46.95"/>
    <n v="985.95"/>
  </r>
  <r>
    <x v="3"/>
    <n v="4"/>
    <s v="TVG-3058"/>
    <s v="3058"/>
    <x v="17"/>
    <s v="Veneto"/>
    <x v="7"/>
    <x v="18"/>
    <x v="7"/>
    <s v="3000"/>
    <s v="Medium"/>
    <x v="6"/>
    <n v="5.3454545454545457"/>
    <s v="Roberto Falcucci"/>
    <n v="0.08"/>
    <n v="1176"/>
    <n v="94.08"/>
    <n v="1270.08"/>
  </r>
  <r>
    <x v="3"/>
    <n v="4"/>
    <s v="TVG-3059"/>
    <s v="3059"/>
    <x v="17"/>
    <s v="Veneto"/>
    <x v="7"/>
    <x v="18"/>
    <x v="7"/>
    <s v="3000"/>
    <s v="Medium"/>
    <x v="6"/>
    <n v="8.4818181818181824"/>
    <s v="Daniela Ansani"/>
    <n v="0.05"/>
    <n v="1866"/>
    <n v="93.300000000000011"/>
    <n v="1959.3"/>
  </r>
  <r>
    <x v="3"/>
    <n v="4"/>
    <s v="TVG-3060"/>
    <s v="3060"/>
    <x v="17"/>
    <s v="Veneto"/>
    <x v="7"/>
    <x v="18"/>
    <x v="7"/>
    <s v="3000"/>
    <s v="Medium"/>
    <x v="6"/>
    <n v="95.74545454545455"/>
    <s v="Giuseppe Favari"/>
    <n v="0.03"/>
    <n v="21064"/>
    <n v="631.91999999999996"/>
    <n v="21695.919999999998"/>
  </r>
  <r>
    <x v="3"/>
    <n v="4"/>
    <s v="TVG-3061"/>
    <s v="3061"/>
    <x v="17"/>
    <s v="Veneto"/>
    <x v="7"/>
    <x v="18"/>
    <x v="7"/>
    <s v="3000"/>
    <s v="Medium"/>
    <x v="6"/>
    <n v="188.76818181818183"/>
    <s v="Michele Scotto"/>
    <n v="0.05"/>
    <n v="41529"/>
    <n v="2076.4500000000003"/>
    <n v="43605.45"/>
  </r>
  <r>
    <x v="3"/>
    <n v="4"/>
    <s v="TVG-3062"/>
    <s v="3062"/>
    <x v="17"/>
    <s v="Veneto"/>
    <x v="7"/>
    <x v="18"/>
    <x v="7"/>
    <s v="3000"/>
    <s v="Medium"/>
    <x v="6"/>
    <n v="0.92727272727272725"/>
    <s v="Fabo Girgentini"/>
    <n v="0.03"/>
    <n v="204"/>
    <n v="6.12"/>
    <n v="210.12"/>
  </r>
  <r>
    <x v="3"/>
    <n v="4"/>
    <s v="TVG-3063"/>
    <s v="3063"/>
    <x v="17"/>
    <s v="Veneto"/>
    <x v="7"/>
    <x v="18"/>
    <x v="7"/>
    <s v="3000"/>
    <s v="Medium"/>
    <x v="6"/>
    <n v="0"/>
    <s v="Lalerio Vundini"/>
    <n v="0.05"/>
    <n v="0"/>
    <n v="0"/>
    <n v="0"/>
  </r>
  <r>
    <x v="3"/>
    <n v="4"/>
    <s v="TVG-3064"/>
    <s v="3064"/>
    <x v="17"/>
    <s v="Veneto"/>
    <x v="7"/>
    <x v="14"/>
    <x v="6"/>
    <s v="2500"/>
    <s v="Gold"/>
    <x v="13"/>
    <n v="3.6760000000000002"/>
    <s v="Giulio de Primis"/>
    <n v="3.6999999999999998E-2"/>
    <n v="1838"/>
    <n v="68.006"/>
    <n v="1906.0060000000001"/>
  </r>
  <r>
    <x v="3"/>
    <n v="4"/>
    <s v="TVG-3065"/>
    <s v="3065"/>
    <x v="17"/>
    <s v="Veneto"/>
    <x v="7"/>
    <x v="14"/>
    <x v="6"/>
    <s v="2500"/>
    <s v="Gold"/>
    <x v="13"/>
    <n v="37.122"/>
    <s v="Alfonso Falconeri"/>
    <n v="0.05"/>
    <n v="18561"/>
    <n v="928.05000000000007"/>
    <n v="19489.05"/>
  </r>
  <r>
    <x v="3"/>
    <n v="4"/>
    <s v="TVG-3066"/>
    <s v="3066"/>
    <x v="17"/>
    <s v="Veneto"/>
    <x v="7"/>
    <x v="14"/>
    <x v="6"/>
    <s v="2500"/>
    <s v="Gold"/>
    <x v="13"/>
    <n v="7.0000000000000007E-2"/>
    <s v="Roberto Falcucci"/>
    <n v="0.08"/>
    <n v="35"/>
    <n v="2.8000000000000003"/>
    <n v="37.799999999999997"/>
  </r>
  <r>
    <x v="3"/>
    <n v="4"/>
    <s v="TVG-3067"/>
    <s v="3067"/>
    <x v="17"/>
    <s v="Veneto"/>
    <x v="7"/>
    <x v="14"/>
    <x v="6"/>
    <s v="2500"/>
    <s v="Gold"/>
    <x v="13"/>
    <n v="13.17"/>
    <s v="Daniela Ansani"/>
    <n v="0.05"/>
    <n v="6585"/>
    <n v="329.25"/>
    <n v="6914.25"/>
  </r>
  <r>
    <x v="3"/>
    <n v="4"/>
    <s v="TVG-3068"/>
    <s v="3068"/>
    <x v="17"/>
    <s v="Veneto"/>
    <x v="7"/>
    <x v="14"/>
    <x v="6"/>
    <s v="2500"/>
    <s v="Gold"/>
    <x v="13"/>
    <n v="30.646000000000001"/>
    <s v="Giuseppe Favari"/>
    <n v="0.03"/>
    <n v="15323"/>
    <n v="459.69"/>
    <n v="15782.69"/>
  </r>
  <r>
    <x v="3"/>
    <n v="4"/>
    <s v="TVG-3069"/>
    <s v="3069"/>
    <x v="17"/>
    <s v="Veneto"/>
    <x v="7"/>
    <x v="14"/>
    <x v="6"/>
    <s v="2500"/>
    <s v="Gold"/>
    <x v="13"/>
    <n v="115.934"/>
    <s v="Michele Scotto"/>
    <n v="0.05"/>
    <n v="57967"/>
    <n v="2898.3500000000004"/>
    <n v="60865.35"/>
  </r>
  <r>
    <x v="3"/>
    <n v="4"/>
    <s v="TVG-3070"/>
    <s v="3070"/>
    <x v="17"/>
    <s v="Veneto"/>
    <x v="7"/>
    <x v="14"/>
    <x v="6"/>
    <s v="2500"/>
    <s v="Gold"/>
    <x v="13"/>
    <n v="3.2000000000000001E-2"/>
    <s v="Fabo Girgentini"/>
    <n v="0.03"/>
    <n v="16"/>
    <n v="0.48"/>
    <n v="16.48"/>
  </r>
  <r>
    <x v="3"/>
    <n v="4"/>
    <s v="TVG-3071"/>
    <s v="3071"/>
    <x v="17"/>
    <s v="Veneto"/>
    <x v="7"/>
    <x v="14"/>
    <x v="6"/>
    <s v="2500"/>
    <s v="Gold"/>
    <x v="13"/>
    <n v="2.1240000000000001"/>
    <s v="Marco Rossi"/>
    <n v="7.4999999999999997E-2"/>
    <n v="1062"/>
    <n v="79.649999999999991"/>
    <n v="1141.6500000000001"/>
  </r>
  <r>
    <x v="3"/>
    <n v="4"/>
    <s v="TVG-3072"/>
    <s v="3072"/>
    <x v="17"/>
    <s v="Veneto"/>
    <x v="7"/>
    <x v="14"/>
    <x v="6"/>
    <s v="2500"/>
    <s v="Gold"/>
    <x v="13"/>
    <n v="6.59"/>
    <s v="Lalerio Vundini"/>
    <n v="0.05"/>
    <n v="3295"/>
    <n v="164.75"/>
    <n v="3459.75"/>
  </r>
  <r>
    <x v="3"/>
    <n v="4"/>
    <s v="TVG-3073"/>
    <s v="3073"/>
    <x v="17"/>
    <s v="Veneto"/>
    <x v="7"/>
    <x v="17"/>
    <x v="7"/>
    <s v="2000"/>
    <s v="Medium"/>
    <x v="15"/>
    <n v="2.29"/>
    <s v="Lalerio Vundini"/>
    <n v="0.05"/>
    <n v="458"/>
    <n v="22.900000000000002"/>
    <n v="480.9"/>
  </r>
  <r>
    <x v="3"/>
    <n v="4"/>
    <s v="TVG-3074"/>
    <s v="3074"/>
    <x v="17"/>
    <s v="Veneto"/>
    <x v="7"/>
    <x v="0"/>
    <x v="0"/>
    <s v="5000"/>
    <s v="Medium"/>
    <x v="0"/>
    <n v="31.833333333333332"/>
    <s v="Giulio de Primis"/>
    <n v="3.6999999999999998E-2"/>
    <n v="4775"/>
    <n v="176.67499999999998"/>
    <n v="4951.6750000000002"/>
  </r>
  <r>
    <x v="3"/>
    <n v="4"/>
    <s v="TVG-3075"/>
    <s v="3075"/>
    <x v="17"/>
    <s v="Veneto"/>
    <x v="7"/>
    <x v="0"/>
    <x v="0"/>
    <s v="5000"/>
    <s v="Medium"/>
    <x v="0"/>
    <n v="970.14"/>
    <s v="Alfonso Falconeri"/>
    <n v="0.05"/>
    <n v="145521"/>
    <n v="7276.05"/>
    <n v="152797.04999999999"/>
  </r>
  <r>
    <x v="3"/>
    <n v="4"/>
    <s v="TVG-3076"/>
    <s v="3076"/>
    <x v="17"/>
    <s v="Veneto"/>
    <x v="7"/>
    <x v="0"/>
    <x v="0"/>
    <s v="5000"/>
    <s v="Medium"/>
    <x v="0"/>
    <n v="4.8733333333333331"/>
    <s v="Daniela Ansani"/>
    <n v="0.05"/>
    <n v="731"/>
    <n v="36.550000000000004"/>
    <n v="767.55"/>
  </r>
  <r>
    <x v="3"/>
    <n v="4"/>
    <s v="TVG-3077"/>
    <s v="3077"/>
    <x v="17"/>
    <s v="Veneto"/>
    <x v="7"/>
    <x v="0"/>
    <x v="0"/>
    <s v="5000"/>
    <s v="Medium"/>
    <x v="0"/>
    <n v="4.9266666666666667"/>
    <s v="Giuseppe Favari"/>
    <n v="0.03"/>
    <n v="739"/>
    <n v="22.169999999999998"/>
    <n v="761.17"/>
  </r>
  <r>
    <x v="3"/>
    <n v="4"/>
    <s v="TVG-3078"/>
    <s v="3078"/>
    <x v="17"/>
    <s v="Veneto"/>
    <x v="7"/>
    <x v="0"/>
    <x v="0"/>
    <s v="5000"/>
    <s v="Medium"/>
    <x v="0"/>
    <n v="23.906666666666666"/>
    <s v="Matteo Landi"/>
    <n v="0.05"/>
    <n v="3586"/>
    <n v="179.3"/>
    <n v="3765.3"/>
  </r>
  <r>
    <x v="3"/>
    <n v="4"/>
    <s v="TVG-3079"/>
    <s v="3079"/>
    <x v="17"/>
    <s v="Veneto"/>
    <x v="7"/>
    <x v="0"/>
    <x v="0"/>
    <s v="5000"/>
    <s v="Medium"/>
    <x v="0"/>
    <n v="20.926666666666666"/>
    <s v="Michele Scotto"/>
    <n v="0.05"/>
    <n v="3139"/>
    <n v="156.95000000000002"/>
    <n v="3295.95"/>
  </r>
  <r>
    <x v="3"/>
    <n v="4"/>
    <s v="TVG-3080"/>
    <s v="3080"/>
    <x v="17"/>
    <s v="Veneto"/>
    <x v="7"/>
    <x v="0"/>
    <x v="0"/>
    <s v="5000"/>
    <s v="Medium"/>
    <x v="0"/>
    <n v="12.053333333333333"/>
    <s v="Marco Rossi"/>
    <n v="7.4999999999999997E-2"/>
    <n v="1808"/>
    <n v="135.6"/>
    <n v="1943.6"/>
  </r>
  <r>
    <x v="3"/>
    <n v="4"/>
    <s v="TVG-3081"/>
    <s v="3081"/>
    <x v="17"/>
    <s v="Veneto"/>
    <x v="7"/>
    <x v="0"/>
    <x v="0"/>
    <s v="5000"/>
    <s v="Medium"/>
    <x v="0"/>
    <n v="1491.2733333333333"/>
    <s v="Lalerio Vundini"/>
    <n v="0.05"/>
    <n v="223691"/>
    <n v="11184.550000000001"/>
    <n v="234875.55"/>
  </r>
  <r>
    <x v="3"/>
    <n v="4"/>
    <s v="TVG-3082"/>
    <s v="3082"/>
    <x v="17"/>
    <s v="Veneto"/>
    <x v="7"/>
    <x v="19"/>
    <x v="7"/>
    <s v="4000"/>
    <s v="Plus"/>
    <x v="16"/>
    <n v="0.44583333333333336"/>
    <s v="Alfonso Falconeri"/>
    <n v="0.05"/>
    <n v="107"/>
    <n v="5.3500000000000005"/>
    <n v="112.35"/>
  </r>
  <r>
    <x v="3"/>
    <n v="4"/>
    <s v="TVG-3083"/>
    <s v="3083"/>
    <x v="17"/>
    <s v="Veneto"/>
    <x v="7"/>
    <x v="19"/>
    <x v="7"/>
    <s v="4000"/>
    <s v="Plus"/>
    <x v="16"/>
    <n v="6.0666666666666664"/>
    <s v="Daniela Ansani"/>
    <n v="0.05"/>
    <n v="1456"/>
    <n v="72.8"/>
    <n v="1528.8"/>
  </r>
  <r>
    <x v="3"/>
    <n v="4"/>
    <s v="TVG-3084"/>
    <s v="3084"/>
    <x v="17"/>
    <s v="Veneto"/>
    <x v="7"/>
    <x v="19"/>
    <x v="7"/>
    <s v="4000"/>
    <s v="Plus"/>
    <x v="16"/>
    <n v="1"/>
    <s v="Michele Scotto"/>
    <n v="0.05"/>
    <n v="240"/>
    <n v="12"/>
    <n v="252"/>
  </r>
  <r>
    <x v="3"/>
    <n v="4"/>
    <s v="TVG-3085"/>
    <s v="3085"/>
    <x v="17"/>
    <s v="Veneto"/>
    <x v="7"/>
    <x v="19"/>
    <x v="7"/>
    <s v="4000"/>
    <s v="Plus"/>
    <x v="16"/>
    <n v="15.766666666666667"/>
    <s v="Lalerio Vundini"/>
    <n v="0.05"/>
    <n v="3784"/>
    <n v="189.20000000000002"/>
    <n v="3973.2"/>
  </r>
  <r>
    <x v="3"/>
    <n v="4"/>
    <s v="TVG-3086"/>
    <s v="3086"/>
    <x v="17"/>
    <s v="Veneto"/>
    <x v="7"/>
    <x v="1"/>
    <x v="0"/>
    <s v="5000"/>
    <s v="Plus"/>
    <x v="1"/>
    <n v="1.3542857142857143"/>
    <s v="Giulio de Primis"/>
    <n v="3.6999999999999998E-2"/>
    <n v="237"/>
    <n v="8.7690000000000001"/>
    <n v="245.76900000000001"/>
  </r>
  <r>
    <x v="3"/>
    <n v="4"/>
    <s v="TVG-3087"/>
    <s v="3087"/>
    <x v="17"/>
    <s v="Veneto"/>
    <x v="7"/>
    <x v="1"/>
    <x v="0"/>
    <s v="5000"/>
    <s v="Plus"/>
    <x v="1"/>
    <n v="1.5142857142857142"/>
    <s v="Alfonso Falconeri"/>
    <n v="0.05"/>
    <n v="265"/>
    <n v="13.25"/>
    <n v="278.25"/>
  </r>
  <r>
    <x v="3"/>
    <n v="4"/>
    <s v="TVG-3088"/>
    <s v="3088"/>
    <x v="17"/>
    <s v="Veneto"/>
    <x v="7"/>
    <x v="1"/>
    <x v="0"/>
    <s v="5000"/>
    <s v="Plus"/>
    <x v="1"/>
    <n v="7.177142857142857"/>
    <s v="Roberto Falcucci"/>
    <n v="0.08"/>
    <n v="1256"/>
    <n v="100.48"/>
    <n v="1356.48"/>
  </r>
  <r>
    <x v="3"/>
    <n v="4"/>
    <s v="TVG-3089"/>
    <s v="3089"/>
    <x v="17"/>
    <s v="Veneto"/>
    <x v="7"/>
    <x v="1"/>
    <x v="0"/>
    <s v="5000"/>
    <s v="Plus"/>
    <x v="1"/>
    <n v="2.9828571428571427"/>
    <s v="Daniela Ansani"/>
    <n v="0.05"/>
    <n v="522"/>
    <n v="26.1"/>
    <n v="548.1"/>
  </r>
  <r>
    <x v="3"/>
    <n v="4"/>
    <s v="TVG-3090"/>
    <s v="3090"/>
    <x v="17"/>
    <s v="Veneto"/>
    <x v="7"/>
    <x v="1"/>
    <x v="0"/>
    <s v="5000"/>
    <s v="Plus"/>
    <x v="1"/>
    <n v="39.514285714285712"/>
    <s v="Giuseppe Favari"/>
    <n v="0.03"/>
    <n v="6915"/>
    <n v="207.45"/>
    <n v="7122.45"/>
  </r>
  <r>
    <x v="3"/>
    <n v="4"/>
    <s v="TVG-3091"/>
    <s v="3091"/>
    <x v="17"/>
    <s v="Veneto"/>
    <x v="7"/>
    <x v="1"/>
    <x v="0"/>
    <s v="5000"/>
    <s v="Plus"/>
    <x v="1"/>
    <n v="2.1028571428571428"/>
    <s v="Michele Scotto"/>
    <n v="0.05"/>
    <n v="368"/>
    <n v="18.400000000000002"/>
    <n v="386.4"/>
  </r>
  <r>
    <x v="3"/>
    <n v="4"/>
    <s v="TVG-3092"/>
    <s v="3092"/>
    <x v="17"/>
    <s v="Veneto"/>
    <x v="7"/>
    <x v="1"/>
    <x v="0"/>
    <s v="5000"/>
    <s v="Plus"/>
    <x v="1"/>
    <n v="0.67428571428571427"/>
    <s v="Fabo Girgentini"/>
    <n v="0.03"/>
    <n v="118"/>
    <n v="3.54"/>
    <n v="121.54"/>
  </r>
  <r>
    <x v="3"/>
    <n v="4"/>
    <s v="TVG-3093"/>
    <s v="3093"/>
    <x v="17"/>
    <s v="Veneto"/>
    <x v="7"/>
    <x v="1"/>
    <x v="0"/>
    <s v="5000"/>
    <s v="Plus"/>
    <x v="1"/>
    <n v="6.68"/>
    <s v="Lalerio Vundini"/>
    <n v="0.05"/>
    <n v="1169"/>
    <n v="58.45"/>
    <n v="1227.45"/>
  </r>
  <r>
    <x v="3"/>
    <n v="4"/>
    <s v="TVG-3094"/>
    <s v="3094"/>
    <x v="17"/>
    <s v="Veneto"/>
    <x v="7"/>
    <x v="3"/>
    <x v="0"/>
    <s v="3000"/>
    <s v="Plus"/>
    <x v="3"/>
    <n v="24.379310344827587"/>
    <s v="Giulio de Primis"/>
    <n v="3.6999999999999998E-2"/>
    <n v="3535"/>
    <n v="130.79499999999999"/>
    <n v="3665.7950000000001"/>
  </r>
  <r>
    <x v="3"/>
    <n v="4"/>
    <s v="TVG-3095"/>
    <s v="3095"/>
    <x v="17"/>
    <s v="Veneto"/>
    <x v="7"/>
    <x v="3"/>
    <x v="0"/>
    <s v="3000"/>
    <s v="Plus"/>
    <x v="3"/>
    <n v="1005.7862068965517"/>
    <s v="Alfonso Falconeri"/>
    <n v="0.05"/>
    <n v="145839"/>
    <n v="7291.9500000000007"/>
    <n v="153130.95000000001"/>
  </r>
  <r>
    <x v="3"/>
    <n v="4"/>
    <s v="TVG-3096"/>
    <s v="3096"/>
    <x v="17"/>
    <s v="Veneto"/>
    <x v="7"/>
    <x v="3"/>
    <x v="0"/>
    <s v="3000"/>
    <s v="Plus"/>
    <x v="3"/>
    <n v="174.46896551724137"/>
    <s v="Roberto Falcucci"/>
    <n v="0.08"/>
    <n v="25298"/>
    <n v="2023.8400000000001"/>
    <n v="27321.84"/>
  </r>
  <r>
    <x v="3"/>
    <n v="4"/>
    <s v="TVG-3097"/>
    <s v="3097"/>
    <x v="17"/>
    <s v="Veneto"/>
    <x v="7"/>
    <x v="3"/>
    <x v="0"/>
    <s v="3000"/>
    <s v="Plus"/>
    <x v="3"/>
    <n v="160.66896551724139"/>
    <s v="Daniela Ansani"/>
    <n v="0.05"/>
    <n v="23297"/>
    <n v="1164.8500000000001"/>
    <n v="24461.85"/>
  </r>
  <r>
    <x v="3"/>
    <n v="4"/>
    <s v="TVG-3098"/>
    <s v="3098"/>
    <x v="17"/>
    <s v="Veneto"/>
    <x v="7"/>
    <x v="3"/>
    <x v="0"/>
    <s v="3000"/>
    <s v="Plus"/>
    <x v="3"/>
    <n v="97.848275862068959"/>
    <s v="Giuseppe Favari"/>
    <n v="0.03"/>
    <n v="14188"/>
    <n v="425.64"/>
    <n v="14613.64"/>
  </r>
  <r>
    <x v="3"/>
    <n v="4"/>
    <s v="TVG-3099"/>
    <s v="3099"/>
    <x v="17"/>
    <s v="Veneto"/>
    <x v="7"/>
    <x v="3"/>
    <x v="0"/>
    <s v="3000"/>
    <s v="Plus"/>
    <x v="3"/>
    <n v="582.08275862068967"/>
    <s v="Michele Scotto"/>
    <n v="0.05"/>
    <n v="84402"/>
    <n v="4220.1000000000004"/>
    <n v="88622.1"/>
  </r>
  <r>
    <x v="3"/>
    <n v="4"/>
    <s v="TVG-3100"/>
    <s v="3100"/>
    <x v="17"/>
    <s v="Veneto"/>
    <x v="7"/>
    <x v="3"/>
    <x v="0"/>
    <s v="3000"/>
    <s v="Plus"/>
    <x v="3"/>
    <n v="176.38620689655173"/>
    <s v="Fabo Girgentini"/>
    <n v="0.03"/>
    <n v="25576"/>
    <n v="767.28"/>
    <n v="26343.279999999999"/>
  </r>
  <r>
    <x v="3"/>
    <n v="4"/>
    <s v="TVG-3101"/>
    <s v="3101"/>
    <x v="17"/>
    <s v="Veneto"/>
    <x v="7"/>
    <x v="3"/>
    <x v="0"/>
    <s v="3000"/>
    <s v="Plus"/>
    <x v="3"/>
    <n v="54.420689655172417"/>
    <s v="Marco Rossi"/>
    <n v="7.4999999999999997E-2"/>
    <n v="7891"/>
    <n v="591.82499999999993"/>
    <n v="8482.8250000000007"/>
  </r>
  <r>
    <x v="3"/>
    <n v="4"/>
    <s v="TVG-3102"/>
    <s v="3102"/>
    <x v="17"/>
    <s v="Veneto"/>
    <x v="7"/>
    <x v="3"/>
    <x v="0"/>
    <s v="3000"/>
    <s v="Plus"/>
    <x v="3"/>
    <n v="478.75172413793103"/>
    <s v="Lalerio Vundini"/>
    <n v="0.05"/>
    <n v="69419"/>
    <n v="3470.9500000000003"/>
    <n v="72889.95"/>
  </r>
  <r>
    <x v="3"/>
    <n v="4"/>
    <s v="TVG-3103"/>
    <s v="3103"/>
    <x v="17"/>
    <s v="Veneto"/>
    <x v="7"/>
    <x v="5"/>
    <x v="1"/>
    <s v="5000"/>
    <s v=""/>
    <x v="5"/>
    <n v="4.3600000000000003"/>
    <s v="Lalerio Vundini"/>
    <n v="0.05"/>
    <n v="327"/>
    <n v="16.350000000000001"/>
    <n v="343.35"/>
  </r>
  <r>
    <x v="3"/>
    <n v="4"/>
    <s v="TVG-3104"/>
    <s v="3104"/>
    <x v="17"/>
    <s v="Veneto"/>
    <x v="7"/>
    <x v="6"/>
    <x v="2"/>
    <s v="2500"/>
    <s v="Plus"/>
    <x v="6"/>
    <n v="0.34545454545454546"/>
    <s v="Giulio de Primis"/>
    <n v="3.6999999999999998E-2"/>
    <n v="76"/>
    <n v="2.8119999999999998"/>
    <n v="78.811999999999998"/>
  </r>
  <r>
    <x v="3"/>
    <n v="4"/>
    <s v="TVG-3105"/>
    <s v="3105"/>
    <x v="17"/>
    <s v="Veneto"/>
    <x v="7"/>
    <x v="6"/>
    <x v="2"/>
    <s v="2500"/>
    <s v="Plus"/>
    <x v="6"/>
    <n v="633.3045454545454"/>
    <s v="Alfonso Falconeri"/>
    <n v="0.05"/>
    <n v="139327"/>
    <n v="6966.35"/>
    <n v="146293.35"/>
  </r>
  <r>
    <x v="3"/>
    <n v="4"/>
    <s v="TVG-3106"/>
    <s v="3106"/>
    <x v="17"/>
    <s v="Veneto"/>
    <x v="7"/>
    <x v="6"/>
    <x v="2"/>
    <s v="2500"/>
    <s v="Plus"/>
    <x v="6"/>
    <n v="0.12272727272727273"/>
    <s v="Giuseppe Favari"/>
    <n v="0.03"/>
    <n v="27"/>
    <n v="0.80999999999999994"/>
    <n v="27.81"/>
  </r>
  <r>
    <x v="3"/>
    <n v="4"/>
    <s v="TVG-3107"/>
    <s v="3107"/>
    <x v="17"/>
    <s v="Veneto"/>
    <x v="7"/>
    <x v="6"/>
    <x v="2"/>
    <s v="2500"/>
    <s v="Plus"/>
    <x v="6"/>
    <n v="0.91818181818181821"/>
    <s v="Michele Scotto"/>
    <n v="0.05"/>
    <n v="202"/>
    <n v="10.100000000000001"/>
    <n v="212.1"/>
  </r>
  <r>
    <x v="3"/>
    <n v="4"/>
    <s v="TVG-3108"/>
    <s v="3108"/>
    <x v="17"/>
    <s v="Veneto"/>
    <x v="7"/>
    <x v="6"/>
    <x v="2"/>
    <s v="2500"/>
    <s v="Plus"/>
    <x v="6"/>
    <n v="9.0909090909090905E-3"/>
    <s v="Marco Rossi"/>
    <n v="7.4999999999999997E-2"/>
    <n v="2"/>
    <n v="0.15"/>
    <n v="2.15"/>
  </r>
  <r>
    <x v="3"/>
    <n v="4"/>
    <s v="TVG-3109"/>
    <s v="3109"/>
    <x v="17"/>
    <s v="Veneto"/>
    <x v="7"/>
    <x v="6"/>
    <x v="2"/>
    <s v="2500"/>
    <s v="Plus"/>
    <x v="6"/>
    <n v="41.463636363636361"/>
    <s v="Lalerio Vundini"/>
    <n v="0.05"/>
    <n v="9122"/>
    <n v="456.1"/>
    <n v="9578.1"/>
  </r>
  <r>
    <x v="3"/>
    <n v="4"/>
    <s v="TVG-3110"/>
    <s v="3110"/>
    <x v="17"/>
    <s v="Veneto"/>
    <x v="7"/>
    <x v="22"/>
    <x v="7"/>
    <s v="7000"/>
    <s v="Premium"/>
    <x v="13"/>
    <n v="4.4580000000000002"/>
    <s v="Alfonso Falconeri"/>
    <n v="0.05"/>
    <n v="2229"/>
    <n v="111.45"/>
    <n v="2340.4499999999998"/>
  </r>
  <r>
    <x v="3"/>
    <n v="4"/>
    <s v="TVG-3111"/>
    <s v="3111"/>
    <x v="17"/>
    <s v="Veneto"/>
    <x v="7"/>
    <x v="22"/>
    <x v="7"/>
    <s v="7000"/>
    <s v="Premium"/>
    <x v="13"/>
    <n v="12.314"/>
    <s v="Michele Scotto"/>
    <n v="0.05"/>
    <n v="6157"/>
    <n v="307.85000000000002"/>
    <n v="6464.85"/>
  </r>
  <r>
    <x v="3"/>
    <n v="4"/>
    <s v="TVG-3112"/>
    <s v="3112"/>
    <x v="17"/>
    <s v="Veneto"/>
    <x v="7"/>
    <x v="22"/>
    <x v="7"/>
    <s v="7000"/>
    <s v="Premium"/>
    <x v="13"/>
    <n v="24.861999999999998"/>
    <s v="Lalerio Vundini"/>
    <n v="0.05"/>
    <n v="12431"/>
    <n v="621.55000000000007"/>
    <n v="13052.55"/>
  </r>
  <r>
    <x v="3"/>
    <n v="4"/>
    <s v="TVG-3113"/>
    <s v="3113"/>
    <x v="17"/>
    <s v="Veneto"/>
    <x v="7"/>
    <x v="20"/>
    <x v="7"/>
    <s v="5000"/>
    <s v="Silver"/>
    <x v="17"/>
    <n v="0.08"/>
    <s v="Lalerio Vundini"/>
    <n v="0.05"/>
    <n v="24"/>
    <n v="1.2000000000000002"/>
    <n v="25.2"/>
  </r>
  <r>
    <x v="3"/>
    <n v="4"/>
    <s v="TVG-3114"/>
    <s v="3114"/>
    <x v="17"/>
    <s v="Veneto"/>
    <x v="7"/>
    <x v="8"/>
    <x v="2"/>
    <s v="5000"/>
    <s v=""/>
    <x v="8"/>
    <n v="0.86"/>
    <s v="Giulio de Primis"/>
    <n v="3.6999999999999998E-2"/>
    <n v="215"/>
    <n v="7.9549999999999992"/>
    <n v="222.95500000000001"/>
  </r>
  <r>
    <x v="3"/>
    <n v="4"/>
    <s v="TVG-3115"/>
    <s v="3115"/>
    <x v="17"/>
    <s v="Veneto"/>
    <x v="7"/>
    <x v="8"/>
    <x v="2"/>
    <s v="5000"/>
    <s v=""/>
    <x v="8"/>
    <n v="3.1840000000000002"/>
    <s v="Giuseppe Favari"/>
    <n v="0.03"/>
    <n v="796"/>
    <n v="23.88"/>
    <n v="819.88"/>
  </r>
  <r>
    <x v="3"/>
    <n v="4"/>
    <s v="TVG-3116"/>
    <s v="3116"/>
    <x v="17"/>
    <s v="Veneto"/>
    <x v="7"/>
    <x v="9"/>
    <x v="2"/>
    <s v="1121"/>
    <s v="Gold"/>
    <x v="9"/>
    <n v="2.473913043478261"/>
    <s v="Alfonso Falconeri"/>
    <n v="0.05"/>
    <n v="569"/>
    <n v="28.450000000000003"/>
    <n v="597.45000000000005"/>
  </r>
  <r>
    <x v="3"/>
    <n v="4"/>
    <s v="TVG-3117"/>
    <s v="3117"/>
    <x v="17"/>
    <s v="Veneto"/>
    <x v="7"/>
    <x v="9"/>
    <x v="2"/>
    <s v="1121"/>
    <s v="Gold"/>
    <x v="9"/>
    <n v="5.8956521739130432"/>
    <s v="Daniela Ansani"/>
    <n v="0.05"/>
    <n v="1356"/>
    <n v="67.8"/>
    <n v="1423.8"/>
  </r>
  <r>
    <x v="3"/>
    <n v="4"/>
    <s v="TVG-3118"/>
    <s v="3118"/>
    <x v="17"/>
    <s v="Veneto"/>
    <x v="7"/>
    <x v="9"/>
    <x v="2"/>
    <s v="1121"/>
    <s v="Gold"/>
    <x v="9"/>
    <n v="159.67391304347825"/>
    <s v="Lalerio Vundini"/>
    <n v="0.05"/>
    <n v="36725"/>
    <n v="1836.25"/>
    <n v="38561.25"/>
  </r>
  <r>
    <x v="3"/>
    <n v="4"/>
    <s v="TVG-3119"/>
    <s v="3119"/>
    <x v="17"/>
    <s v="Veneto"/>
    <x v="7"/>
    <x v="23"/>
    <x v="7"/>
    <s v="8000"/>
    <s v="Premium"/>
    <x v="19"/>
    <n v="2.7402985074626867"/>
    <s v="Alfonso Falconeri"/>
    <n v="0.05"/>
    <n v="1836"/>
    <n v="91.800000000000011"/>
    <n v="1927.8"/>
  </r>
  <r>
    <x v="3"/>
    <n v="4"/>
    <s v="TVG-3120"/>
    <s v="3120"/>
    <x v="17"/>
    <s v="Veneto"/>
    <x v="7"/>
    <x v="23"/>
    <x v="7"/>
    <s v="8000"/>
    <s v="Premium"/>
    <x v="19"/>
    <n v="348.18507462686568"/>
    <s v="Lalerio Vundini"/>
    <n v="0.05"/>
    <n v="233284"/>
    <n v="11664.2"/>
    <n v="244948.2"/>
  </r>
  <r>
    <x v="3"/>
    <n v="4"/>
    <s v="TVG-3121"/>
    <s v="3121"/>
    <x v="17"/>
    <s v="Veneto"/>
    <x v="7"/>
    <x v="10"/>
    <x v="3"/>
    <s v="7500"/>
    <s v="Premium"/>
    <x v="10"/>
    <n v="5.5555555555555558E-3"/>
    <s v="Giulio de Primis"/>
    <n v="3.6999999999999998E-2"/>
    <n v="1"/>
    <n v="3.6999999999999998E-2"/>
    <n v="1.0369999999999999"/>
  </r>
  <r>
    <x v="3"/>
    <n v="4"/>
    <s v="TVG-3122"/>
    <s v="3122"/>
    <x v="17"/>
    <s v="Veneto"/>
    <x v="7"/>
    <x v="10"/>
    <x v="3"/>
    <s v="7500"/>
    <s v="Premium"/>
    <x v="10"/>
    <n v="0.82777777777777772"/>
    <s v="Giuseppe Favari"/>
    <n v="0.03"/>
    <n v="149"/>
    <n v="4.47"/>
    <n v="153.47"/>
  </r>
  <r>
    <x v="3"/>
    <n v="4"/>
    <s v="TVG-3123"/>
    <s v="3123"/>
    <x v="17"/>
    <s v="Veneto"/>
    <x v="7"/>
    <x v="10"/>
    <x v="3"/>
    <s v="7500"/>
    <s v="Premium"/>
    <x v="10"/>
    <n v="7.0944444444444441"/>
    <s v="Michele Scotto"/>
    <n v="0.05"/>
    <n v="1277"/>
    <n v="63.85"/>
    <n v="1340.85"/>
  </r>
  <r>
    <x v="3"/>
    <n v="4"/>
    <s v="TVG-3124"/>
    <s v="3124"/>
    <x v="17"/>
    <s v="Veneto"/>
    <x v="7"/>
    <x v="10"/>
    <x v="3"/>
    <s v="7500"/>
    <s v="Premium"/>
    <x v="10"/>
    <n v="2.1055555555555556"/>
    <s v="Lalerio Vundini"/>
    <n v="0.05"/>
    <n v="379"/>
    <n v="18.95"/>
    <n v="397.95"/>
  </r>
  <r>
    <x v="3"/>
    <n v="4"/>
    <s v="TVG-3125"/>
    <s v="3125"/>
    <x v="17"/>
    <s v="Veneto"/>
    <x v="7"/>
    <x v="15"/>
    <x v="6"/>
    <s v="1000"/>
    <s v="Silver"/>
    <x v="14"/>
    <n v="5.7076923076923078"/>
    <s v="Lalerio Vundini"/>
    <n v="0.05"/>
    <n v="2226"/>
    <n v="111.30000000000001"/>
    <n v="2337.3000000000002"/>
  </r>
  <r>
    <x v="3"/>
    <n v="4"/>
    <s v="TVG-3126"/>
    <s v="3126"/>
    <x v="17"/>
    <s v="Veneto"/>
    <x v="7"/>
    <x v="11"/>
    <x v="4"/>
    <s v="5000"/>
    <s v=""/>
    <x v="11"/>
    <n v="1.1000000000000001"/>
    <s v="Giulio de Primis"/>
    <n v="3.6999999999999998E-2"/>
    <n v="154"/>
    <n v="5.6979999999999995"/>
    <n v="159.69800000000001"/>
  </r>
  <r>
    <x v="3"/>
    <n v="4"/>
    <s v="TVG-3127"/>
    <s v="3127"/>
    <x v="17"/>
    <s v="Veneto"/>
    <x v="7"/>
    <x v="11"/>
    <x v="4"/>
    <s v="5000"/>
    <s v=""/>
    <x v="11"/>
    <n v="4.9000000000000004"/>
    <s v="Alfonso Falconeri"/>
    <n v="0.05"/>
    <n v="686"/>
    <n v="34.300000000000004"/>
    <n v="720.3"/>
  </r>
  <r>
    <x v="3"/>
    <n v="4"/>
    <s v="TVG-3128"/>
    <s v="3128"/>
    <x v="17"/>
    <s v="Veneto"/>
    <x v="7"/>
    <x v="11"/>
    <x v="4"/>
    <s v="5000"/>
    <s v=""/>
    <x v="11"/>
    <n v="40.342857142857142"/>
    <s v="Daniela Ansani"/>
    <n v="0.05"/>
    <n v="5648"/>
    <n v="282.40000000000003"/>
    <n v="5930.4"/>
  </r>
  <r>
    <x v="3"/>
    <n v="4"/>
    <s v="TVG-3129"/>
    <s v="3129"/>
    <x v="17"/>
    <s v="Veneto"/>
    <x v="7"/>
    <x v="11"/>
    <x v="4"/>
    <s v="5000"/>
    <s v=""/>
    <x v="11"/>
    <n v="6.0857142857142854"/>
    <s v="Giuseppe Favari"/>
    <n v="0.03"/>
    <n v="852"/>
    <n v="25.56"/>
    <n v="877.56"/>
  </r>
  <r>
    <x v="3"/>
    <n v="4"/>
    <s v="TVG-3130"/>
    <s v="3130"/>
    <x v="17"/>
    <s v="Veneto"/>
    <x v="7"/>
    <x v="11"/>
    <x v="4"/>
    <s v="5000"/>
    <s v=""/>
    <x v="11"/>
    <n v="42.207142857142856"/>
    <s v="Michele Scotto"/>
    <n v="0.05"/>
    <n v="5909"/>
    <n v="295.45"/>
    <n v="6204.45"/>
  </r>
  <r>
    <x v="3"/>
    <n v="4"/>
    <s v="TVG-3131"/>
    <s v="3131"/>
    <x v="17"/>
    <s v="Veneto"/>
    <x v="7"/>
    <x v="11"/>
    <x v="4"/>
    <s v="5000"/>
    <s v=""/>
    <x v="11"/>
    <n v="7.1428571428571426E-3"/>
    <s v="Marco Rossi"/>
    <n v="7.4999999999999997E-2"/>
    <n v="1"/>
    <n v="7.4999999999999997E-2"/>
    <n v="1.075"/>
  </r>
  <r>
    <x v="3"/>
    <n v="4"/>
    <s v="TVG-3132"/>
    <s v="3132"/>
    <x v="17"/>
    <s v="Veneto"/>
    <x v="7"/>
    <x v="11"/>
    <x v="4"/>
    <s v="5000"/>
    <s v=""/>
    <x v="11"/>
    <n v="66.742857142857147"/>
    <s v="Lalerio Vundini"/>
    <n v="0.05"/>
    <n v="9344"/>
    <n v="467.20000000000005"/>
    <n v="9811.2000000000007"/>
  </r>
  <r>
    <x v="3"/>
    <n v="4"/>
    <s v="TVG-3133"/>
    <s v="3133"/>
    <x v="17"/>
    <s v="Veneto"/>
    <x v="7"/>
    <x v="16"/>
    <x v="7"/>
    <s v="1000"/>
    <s v=""/>
    <x v="0"/>
    <n v="3.88"/>
    <s v="Daniela Ansani"/>
    <n v="0.05"/>
    <n v="582"/>
    <n v="29.1"/>
    <n v="611.1"/>
  </r>
  <r>
    <x v="3"/>
    <n v="4"/>
    <s v="TVG-3134"/>
    <s v="3134"/>
    <x v="17"/>
    <s v="Veneto"/>
    <x v="7"/>
    <x v="16"/>
    <x v="7"/>
    <s v="1000"/>
    <s v=""/>
    <x v="0"/>
    <n v="3.18"/>
    <s v="Fabo Girgentini"/>
    <n v="0.03"/>
    <n v="477"/>
    <n v="14.309999999999999"/>
    <n v="491.31"/>
  </r>
  <r>
    <x v="3"/>
    <n v="4"/>
    <s v="TVG-3135"/>
    <s v="3135"/>
    <x v="17"/>
    <s v="Veneto"/>
    <x v="7"/>
    <x v="16"/>
    <x v="7"/>
    <s v="1000"/>
    <s v=""/>
    <x v="0"/>
    <n v="11.46"/>
    <s v="Lalerio Vundini"/>
    <n v="0.05"/>
    <n v="1719"/>
    <n v="85.95"/>
    <n v="1804.95"/>
  </r>
  <r>
    <x v="3"/>
    <n v="4"/>
    <s v="TVG-3136"/>
    <s v="3136"/>
    <x v="17"/>
    <s v="Veneto"/>
    <x v="7"/>
    <x v="12"/>
    <x v="5"/>
    <s v="3000"/>
    <s v="Medium"/>
    <x v="12"/>
    <n v="62.9"/>
    <s v="Alfonso Falconeri"/>
    <n v="0.05"/>
    <n v="7548"/>
    <n v="377.40000000000003"/>
    <n v="7925.4"/>
  </r>
  <r>
    <x v="3"/>
    <n v="4"/>
    <s v="TVG-3137"/>
    <s v="3137"/>
    <x v="17"/>
    <s v="Veneto"/>
    <x v="7"/>
    <x v="12"/>
    <x v="5"/>
    <s v="3000"/>
    <s v="Medium"/>
    <x v="12"/>
    <n v="4.1666666666666664E-2"/>
    <s v="Roberto Falcucci"/>
    <n v="0.08"/>
    <n v="5"/>
    <n v="0.4"/>
    <n v="5.4"/>
  </r>
  <r>
    <x v="3"/>
    <n v="4"/>
    <s v="TVG-3138"/>
    <s v="3138"/>
    <x v="17"/>
    <s v="Veneto"/>
    <x v="7"/>
    <x v="12"/>
    <x v="5"/>
    <s v="3000"/>
    <s v="Medium"/>
    <x v="12"/>
    <n v="5.8916666666666666"/>
    <s v="Daniela Ansani"/>
    <n v="0.05"/>
    <n v="707"/>
    <n v="35.35"/>
    <n v="742.35"/>
  </r>
  <r>
    <x v="3"/>
    <n v="4"/>
    <s v="TVG-3139"/>
    <s v="3139"/>
    <x v="17"/>
    <s v="Veneto"/>
    <x v="7"/>
    <x v="12"/>
    <x v="5"/>
    <s v="3000"/>
    <s v="Medium"/>
    <x v="12"/>
    <n v="4.3499999999999996"/>
    <s v="Michele Scotto"/>
    <n v="0.05"/>
    <n v="522"/>
    <n v="26.1"/>
    <n v="548.1"/>
  </r>
  <r>
    <x v="3"/>
    <n v="4"/>
    <s v="TVG-3140"/>
    <s v="3140"/>
    <x v="17"/>
    <s v="Veneto"/>
    <x v="7"/>
    <x v="12"/>
    <x v="5"/>
    <s v="3000"/>
    <s v="Medium"/>
    <x v="12"/>
    <n v="22.691666666666666"/>
    <s v="Marco Rossi"/>
    <n v="7.4999999999999997E-2"/>
    <n v="2723"/>
    <n v="204.22499999999999"/>
    <n v="2927.2249999999999"/>
  </r>
  <r>
    <x v="3"/>
    <n v="4"/>
    <s v="TVG-3141"/>
    <s v="3141"/>
    <x v="17"/>
    <s v="Veneto"/>
    <x v="7"/>
    <x v="12"/>
    <x v="5"/>
    <s v="3000"/>
    <s v="Medium"/>
    <x v="12"/>
    <n v="66.291666666666671"/>
    <s v="Lalerio Vundini"/>
    <n v="0.05"/>
    <n v="7955"/>
    <n v="397.75"/>
    <n v="8352.75"/>
  </r>
  <r>
    <x v="3"/>
    <n v="4"/>
    <s v="TVG-3142"/>
    <s v="3142"/>
    <x v="17"/>
    <s v="Veneto"/>
    <x v="7"/>
    <x v="13"/>
    <x v="5"/>
    <s v="3000"/>
    <s v="Plus"/>
    <x v="2"/>
    <n v="1.7923076923076924"/>
    <s v="Alfonso Falconeri"/>
    <n v="0.05"/>
    <n v="233"/>
    <n v="11.65"/>
    <n v="244.65"/>
  </r>
  <r>
    <x v="3"/>
    <n v="4"/>
    <s v="TVG-3143"/>
    <s v="3143"/>
    <x v="17"/>
    <s v="Veneto"/>
    <x v="7"/>
    <x v="13"/>
    <x v="5"/>
    <s v="3000"/>
    <s v="Plus"/>
    <x v="2"/>
    <n v="6.9230769230769235E-2"/>
    <s v="Fabo Girgentini"/>
    <n v="0.03"/>
    <n v="9"/>
    <n v="0.27"/>
    <n v="9.27"/>
  </r>
  <r>
    <x v="3"/>
    <n v="4"/>
    <s v="TVG-3144"/>
    <s v="3144"/>
    <x v="18"/>
    <s v="NYC"/>
    <x v="6"/>
    <x v="14"/>
    <x v="6"/>
    <s v="2500"/>
    <s v="Gold"/>
    <x v="13"/>
    <n v="26.366"/>
    <s v="Marco Rossi"/>
    <n v="7.4999999999999997E-2"/>
    <n v="13183"/>
    <n v="988.72499999999991"/>
    <n v="14171.725"/>
  </r>
  <r>
    <x v="3"/>
    <n v="4"/>
    <s v="TVG-3145"/>
    <s v="3145"/>
    <x v="18"/>
    <s v="NYC"/>
    <x v="6"/>
    <x v="14"/>
    <x v="6"/>
    <s v="2500"/>
    <s v="Gold"/>
    <x v="13"/>
    <n v="4.266"/>
    <s v="Lalerio Vundini"/>
    <n v="0.05"/>
    <n v="2133"/>
    <n v="106.65"/>
    <n v="2239.65"/>
  </r>
  <r>
    <x v="3"/>
    <n v="4"/>
    <s v="TVG-3146"/>
    <s v="3146"/>
    <x v="18"/>
    <s v="NYC"/>
    <x v="6"/>
    <x v="0"/>
    <x v="0"/>
    <s v="5000"/>
    <s v="Medium"/>
    <x v="0"/>
    <n v="14.413333333333334"/>
    <s v="Marco Rossi"/>
    <n v="7.4999999999999997E-2"/>
    <n v="2162"/>
    <n v="162.15"/>
    <n v="2324.15"/>
  </r>
  <r>
    <x v="3"/>
    <n v="4"/>
    <s v="TVG-3147"/>
    <s v="3147"/>
    <x v="18"/>
    <s v="NYC"/>
    <x v="6"/>
    <x v="0"/>
    <x v="0"/>
    <s v="5000"/>
    <s v="Medium"/>
    <x v="0"/>
    <n v="307.58666666666664"/>
    <s v="Lalerio Vundini"/>
    <n v="0.05"/>
    <n v="46138"/>
    <n v="2306.9"/>
    <n v="48444.9"/>
  </r>
  <r>
    <x v="3"/>
    <n v="4"/>
    <s v="TVG-3148"/>
    <s v="3148"/>
    <x v="18"/>
    <s v="NYC"/>
    <x v="6"/>
    <x v="19"/>
    <x v="7"/>
    <s v="4000"/>
    <s v="Plus"/>
    <x v="16"/>
    <n v="24.362500000000001"/>
    <s v="Lalerio Vundini"/>
    <n v="0.05"/>
    <n v="5847"/>
    <n v="292.35000000000002"/>
    <n v="6139.35"/>
  </r>
  <r>
    <x v="3"/>
    <n v="4"/>
    <s v="TVG-3149"/>
    <s v="3149"/>
    <x v="18"/>
    <s v="NYC"/>
    <x v="6"/>
    <x v="3"/>
    <x v="0"/>
    <s v="3000"/>
    <s v="Plus"/>
    <x v="3"/>
    <n v="41.841379310344827"/>
    <s v="Marco Rossi"/>
    <n v="7.4999999999999997E-2"/>
    <n v="6067"/>
    <n v="455.02499999999998"/>
    <n v="6522.0249999999996"/>
  </r>
  <r>
    <x v="3"/>
    <n v="4"/>
    <s v="TVG-3150"/>
    <s v="3150"/>
    <x v="18"/>
    <s v="NYC"/>
    <x v="6"/>
    <x v="7"/>
    <x v="2"/>
    <s v="2500"/>
    <s v="Medium"/>
    <x v="7"/>
    <n v="6.7952380952380951"/>
    <s v="Marco Rossi"/>
    <n v="7.4999999999999997E-2"/>
    <n v="1427"/>
    <n v="107.02499999999999"/>
    <n v="1534.0250000000001"/>
  </r>
  <r>
    <x v="3"/>
    <n v="4"/>
    <s v="TVG-3151"/>
    <s v="3151"/>
    <x v="18"/>
    <s v="NYC"/>
    <x v="6"/>
    <x v="9"/>
    <x v="2"/>
    <s v="1121"/>
    <s v="Gold"/>
    <x v="9"/>
    <n v="12.221739130434782"/>
    <s v="Lalerio Vundini"/>
    <n v="0.05"/>
    <n v="2811"/>
    <n v="140.55000000000001"/>
    <n v="2951.55"/>
  </r>
  <r>
    <x v="3"/>
    <n v="4"/>
    <s v="TVG-3152"/>
    <s v="3152"/>
    <x v="18"/>
    <s v="NYC"/>
    <x v="6"/>
    <x v="23"/>
    <x v="7"/>
    <s v="8000"/>
    <s v="Premium"/>
    <x v="19"/>
    <n v="38.91194029850746"/>
    <s v="Lalerio Vundini"/>
    <n v="0.05"/>
    <n v="26071"/>
    <n v="1303.5500000000002"/>
    <n v="27374.55"/>
  </r>
  <r>
    <x v="3"/>
    <n v="4"/>
    <s v="TVG-3153"/>
    <s v="3153"/>
    <x v="18"/>
    <s v="NYC"/>
    <x v="6"/>
    <x v="15"/>
    <x v="6"/>
    <s v="1000"/>
    <s v="Silver"/>
    <x v="14"/>
    <n v="2.1538461538461537"/>
    <s v="Lalerio Vundini"/>
    <n v="0.05"/>
    <n v="840"/>
    <n v="42"/>
    <n v="882"/>
  </r>
  <r>
    <x v="3"/>
    <n v="4"/>
    <s v="TVG-3154"/>
    <s v="3154"/>
    <x v="18"/>
    <s v="NYC"/>
    <x v="6"/>
    <x v="11"/>
    <x v="4"/>
    <s v="5000"/>
    <s v=""/>
    <x v="11"/>
    <n v="0.34285714285714286"/>
    <s v="Marco Rossi"/>
    <n v="7.4999999999999997E-2"/>
    <n v="48"/>
    <n v="3.5999999999999996"/>
    <n v="51.6"/>
  </r>
  <r>
    <x v="3"/>
    <n v="4"/>
    <s v="TVG-3155"/>
    <s v="3155"/>
    <x v="18"/>
    <s v="NYC"/>
    <x v="6"/>
    <x v="11"/>
    <x v="4"/>
    <s v="5000"/>
    <s v=""/>
    <x v="11"/>
    <n v="1.4071428571428573"/>
    <s v="Lalerio Vundini"/>
    <n v="0.05"/>
    <n v="197"/>
    <n v="9.8500000000000014"/>
    <n v="206.85"/>
  </r>
  <r>
    <x v="3"/>
    <n v="4"/>
    <s v="TVG-3156"/>
    <s v="3156"/>
    <x v="18"/>
    <s v="NYC"/>
    <x v="6"/>
    <x v="13"/>
    <x v="5"/>
    <s v="3000"/>
    <s v="Plus"/>
    <x v="2"/>
    <n v="2.6538461538461537"/>
    <s v="Marco Rossi"/>
    <n v="7.4999999999999997E-2"/>
    <n v="345"/>
    <n v="25.875"/>
    <n v="370.875"/>
  </r>
  <r>
    <x v="3"/>
    <n v="4"/>
    <s v="TVG-3157"/>
    <s v="3157"/>
    <x v="19"/>
    <s v="Lazio"/>
    <x v="4"/>
    <x v="21"/>
    <x v="7"/>
    <s v="6000"/>
    <s v="Gold"/>
    <x v="18"/>
    <n v="2.4466666666666668"/>
    <s v="Lalerio Vundini"/>
    <n v="0.05"/>
    <n v="1101"/>
    <n v="55.050000000000004"/>
    <n v="1156.05"/>
  </r>
  <r>
    <x v="3"/>
    <n v="4"/>
    <s v="TVG-3158"/>
    <s v="3158"/>
    <x v="19"/>
    <s v="Lazio"/>
    <x v="4"/>
    <x v="14"/>
    <x v="6"/>
    <s v="2500"/>
    <s v="Gold"/>
    <x v="13"/>
    <n v="0.67"/>
    <s v="Federica Meni"/>
    <n v="0.04"/>
    <n v="335"/>
    <n v="13.4"/>
    <n v="348.4"/>
  </r>
  <r>
    <x v="3"/>
    <n v="4"/>
    <s v="TVG-3159"/>
    <s v="3159"/>
    <x v="19"/>
    <s v="Lazio"/>
    <x v="4"/>
    <x v="14"/>
    <x v="6"/>
    <s v="2500"/>
    <s v="Gold"/>
    <x v="13"/>
    <n v="0.01"/>
    <s v="Matteo Landi"/>
    <n v="0.05"/>
    <n v="5"/>
    <n v="0.25"/>
    <n v="5.25"/>
  </r>
  <r>
    <x v="3"/>
    <n v="4"/>
    <s v="TVG-3160"/>
    <s v="3160"/>
    <x v="19"/>
    <s v="Lazio"/>
    <x v="4"/>
    <x v="14"/>
    <x v="6"/>
    <s v="2500"/>
    <s v="Gold"/>
    <x v="13"/>
    <n v="1.1120000000000001"/>
    <s v="Costanza Bigatti"/>
    <n v="0.1"/>
    <n v="556"/>
    <n v="55.6"/>
    <n v="611.6"/>
  </r>
  <r>
    <x v="3"/>
    <n v="4"/>
    <s v="TVG-3161"/>
    <s v="3161"/>
    <x v="19"/>
    <s v="Lazio"/>
    <x v="4"/>
    <x v="14"/>
    <x v="6"/>
    <s v="2500"/>
    <s v="Gold"/>
    <x v="13"/>
    <n v="9.5519999999999996"/>
    <s v="Marco Rossi"/>
    <n v="7.4999999999999997E-2"/>
    <n v="4776"/>
    <n v="358.2"/>
    <n v="5134.2"/>
  </r>
  <r>
    <x v="3"/>
    <n v="4"/>
    <s v="TVG-3162"/>
    <s v="3162"/>
    <x v="19"/>
    <s v="Lazio"/>
    <x v="4"/>
    <x v="14"/>
    <x v="6"/>
    <s v="2500"/>
    <s v="Gold"/>
    <x v="13"/>
    <n v="79.27"/>
    <s v="Lalerio Vundini"/>
    <n v="0.05"/>
    <n v="39635"/>
    <n v="1981.75"/>
    <n v="41616.75"/>
  </r>
  <r>
    <x v="3"/>
    <n v="4"/>
    <s v="TVG-3163"/>
    <s v="3163"/>
    <x v="19"/>
    <s v="Lazio"/>
    <x v="4"/>
    <x v="0"/>
    <x v="0"/>
    <s v="5000"/>
    <s v="Medium"/>
    <x v="0"/>
    <n v="380.61333333333334"/>
    <s v="Daniela Ansani"/>
    <n v="0.05"/>
    <n v="57092"/>
    <n v="2854.6000000000004"/>
    <n v="59946.6"/>
  </r>
  <r>
    <x v="3"/>
    <n v="4"/>
    <s v="TVG-3164"/>
    <s v="3164"/>
    <x v="19"/>
    <s v="Lazio"/>
    <x v="4"/>
    <x v="0"/>
    <x v="0"/>
    <s v="5000"/>
    <s v="Medium"/>
    <x v="0"/>
    <n v="2.3199999999999998"/>
    <s v="Matteo Landi"/>
    <n v="0.05"/>
    <n v="348"/>
    <n v="17.400000000000002"/>
    <n v="365.4"/>
  </r>
  <r>
    <x v="3"/>
    <n v="4"/>
    <s v="TVG-3165"/>
    <s v="3165"/>
    <x v="19"/>
    <s v="Lazio"/>
    <x v="4"/>
    <x v="0"/>
    <x v="0"/>
    <s v="5000"/>
    <s v="Medium"/>
    <x v="0"/>
    <n v="4.793333333333333"/>
    <s v="Marco Rossi"/>
    <n v="7.4999999999999997E-2"/>
    <n v="719"/>
    <n v="53.924999999999997"/>
    <n v="772.92499999999995"/>
  </r>
  <r>
    <x v="3"/>
    <n v="4"/>
    <s v="TVG-3166"/>
    <s v="3166"/>
    <x v="19"/>
    <s v="Lazio"/>
    <x v="4"/>
    <x v="0"/>
    <x v="0"/>
    <s v="5000"/>
    <s v="Medium"/>
    <x v="0"/>
    <n v="1176.8133333333333"/>
    <s v="Lalerio Vundini"/>
    <n v="0.05"/>
    <n v="176522"/>
    <n v="8826.1"/>
    <n v="185348.1"/>
  </r>
  <r>
    <x v="3"/>
    <n v="4"/>
    <s v="TVG-3167"/>
    <s v="3167"/>
    <x v="19"/>
    <s v="Lazio"/>
    <x v="4"/>
    <x v="19"/>
    <x v="7"/>
    <s v="4000"/>
    <s v="Plus"/>
    <x v="16"/>
    <n v="80.545833333333334"/>
    <s v="Costanza Bigatti"/>
    <n v="0.1"/>
    <n v="19331"/>
    <n v="1933.1000000000001"/>
    <n v="21264.1"/>
  </r>
  <r>
    <x v="3"/>
    <n v="4"/>
    <s v="TVG-3168"/>
    <s v="3168"/>
    <x v="19"/>
    <s v="Lazio"/>
    <x v="4"/>
    <x v="19"/>
    <x v="7"/>
    <s v="4000"/>
    <s v="Plus"/>
    <x v="16"/>
    <n v="616.4083333333333"/>
    <s v="Marco Rossi"/>
    <n v="7.4999999999999997E-2"/>
    <n v="147938"/>
    <n v="11095.35"/>
    <n v="159033.35"/>
  </r>
  <r>
    <x v="3"/>
    <n v="4"/>
    <s v="TVG-3169"/>
    <s v="3169"/>
    <x v="19"/>
    <s v="Lazio"/>
    <x v="4"/>
    <x v="19"/>
    <x v="7"/>
    <s v="4000"/>
    <s v="Plus"/>
    <x v="16"/>
    <n v="581.63333333333333"/>
    <s v="Lalerio Vundini"/>
    <n v="0.05"/>
    <n v="139592"/>
    <n v="6979.6"/>
    <n v="146571.6"/>
  </r>
  <r>
    <x v="3"/>
    <n v="4"/>
    <s v="TVG-3170"/>
    <s v="3170"/>
    <x v="19"/>
    <s v="Lazio"/>
    <x v="4"/>
    <x v="1"/>
    <x v="0"/>
    <s v="5000"/>
    <s v="Plus"/>
    <x v="1"/>
    <n v="53.291428571428568"/>
    <s v="Lalerio Vundini"/>
    <n v="0.05"/>
    <n v="9326"/>
    <n v="466.3"/>
    <n v="9792.2999999999993"/>
  </r>
  <r>
    <x v="3"/>
    <n v="4"/>
    <s v="TVG-3171"/>
    <s v="3171"/>
    <x v="19"/>
    <s v="Lazio"/>
    <x v="4"/>
    <x v="3"/>
    <x v="0"/>
    <s v="3000"/>
    <s v="Plus"/>
    <x v="3"/>
    <n v="107.63448275862069"/>
    <s v="Roberto Falcucci"/>
    <n v="0.08"/>
    <n v="15607"/>
    <n v="1248.56"/>
    <n v="16855.560000000001"/>
  </r>
  <r>
    <x v="3"/>
    <n v="4"/>
    <s v="TVG-3172"/>
    <s v="3172"/>
    <x v="19"/>
    <s v="Lazio"/>
    <x v="4"/>
    <x v="3"/>
    <x v="0"/>
    <s v="3000"/>
    <s v="Plus"/>
    <x v="3"/>
    <n v="38.6"/>
    <s v="Costanza Bigatti"/>
    <n v="0.1"/>
    <n v="5597"/>
    <n v="559.70000000000005"/>
    <n v="6156.7"/>
  </r>
  <r>
    <x v="3"/>
    <n v="4"/>
    <s v="TVG-3173"/>
    <s v="3173"/>
    <x v="19"/>
    <s v="Lazio"/>
    <x v="4"/>
    <x v="3"/>
    <x v="0"/>
    <s v="3000"/>
    <s v="Plus"/>
    <x v="3"/>
    <n v="82.337931034482764"/>
    <s v="Marco Rossi"/>
    <n v="7.4999999999999997E-2"/>
    <n v="11939"/>
    <n v="895.42499999999995"/>
    <n v="12834.424999999999"/>
  </r>
  <r>
    <x v="3"/>
    <n v="4"/>
    <s v="TVG-3174"/>
    <s v="3174"/>
    <x v="19"/>
    <s v="Lazio"/>
    <x v="4"/>
    <x v="3"/>
    <x v="0"/>
    <s v="3000"/>
    <s v="Plus"/>
    <x v="3"/>
    <n v="336.76551724137931"/>
    <s v="Lalerio Vundini"/>
    <n v="0.05"/>
    <n v="48831"/>
    <n v="2441.5500000000002"/>
    <n v="51272.55"/>
  </r>
  <r>
    <x v="3"/>
    <n v="4"/>
    <s v="TVG-3175"/>
    <s v="3175"/>
    <x v="19"/>
    <s v="Lazio"/>
    <x v="4"/>
    <x v="6"/>
    <x v="2"/>
    <s v="2500"/>
    <s v="Plus"/>
    <x v="6"/>
    <n v="0.83181818181818179"/>
    <s v="Roberto Falcucci"/>
    <n v="0.08"/>
    <n v="183"/>
    <n v="14.64"/>
    <n v="197.64"/>
  </r>
  <r>
    <x v="3"/>
    <n v="4"/>
    <s v="TVG-3176"/>
    <s v="3176"/>
    <x v="19"/>
    <s v="Lazio"/>
    <x v="4"/>
    <x v="6"/>
    <x v="2"/>
    <s v="2500"/>
    <s v="Plus"/>
    <x v="6"/>
    <n v="0.62272727272727268"/>
    <s v="Matteo Landi"/>
    <n v="0.05"/>
    <n v="137"/>
    <n v="6.8500000000000005"/>
    <n v="143.85"/>
  </r>
  <r>
    <x v="3"/>
    <n v="4"/>
    <s v="TVG-3177"/>
    <s v="3177"/>
    <x v="19"/>
    <s v="Lazio"/>
    <x v="4"/>
    <x v="6"/>
    <x v="2"/>
    <s v="2500"/>
    <s v="Plus"/>
    <x v="6"/>
    <n v="0.12272727272727273"/>
    <s v="Marco Rossi"/>
    <n v="7.4999999999999997E-2"/>
    <n v="27"/>
    <n v="2.0249999999999999"/>
    <n v="29.024999999999999"/>
  </r>
  <r>
    <x v="3"/>
    <n v="4"/>
    <s v="TVG-3178"/>
    <s v="3178"/>
    <x v="19"/>
    <s v="Lazio"/>
    <x v="4"/>
    <x v="6"/>
    <x v="2"/>
    <s v="2500"/>
    <s v="Plus"/>
    <x v="6"/>
    <n v="1.4"/>
    <s v="Lalerio Vundini"/>
    <n v="0.05"/>
    <n v="308"/>
    <n v="15.4"/>
    <n v="323.39999999999998"/>
  </r>
  <r>
    <x v="3"/>
    <n v="4"/>
    <s v="TVG-3179"/>
    <s v="3179"/>
    <x v="19"/>
    <s v="Lazio"/>
    <x v="4"/>
    <x v="9"/>
    <x v="2"/>
    <s v="1121"/>
    <s v="Gold"/>
    <x v="9"/>
    <n v="0.31739130434782609"/>
    <s v="Lalerio Vundini"/>
    <n v="0.05"/>
    <n v="73"/>
    <n v="3.6500000000000004"/>
    <n v="76.650000000000006"/>
  </r>
  <r>
    <x v="3"/>
    <n v="4"/>
    <s v="TVG-3180"/>
    <s v="3180"/>
    <x v="19"/>
    <s v="Lazio"/>
    <x v="4"/>
    <x v="23"/>
    <x v="7"/>
    <s v="8000"/>
    <s v="Premium"/>
    <x v="19"/>
    <n v="1.3880597014925373"/>
    <s v="Costanza Bigatti"/>
    <n v="0.1"/>
    <n v="930"/>
    <n v="93"/>
    <n v="1023"/>
  </r>
  <r>
    <x v="3"/>
    <n v="4"/>
    <s v="TVG-3181"/>
    <s v="3181"/>
    <x v="19"/>
    <s v="Lazio"/>
    <x v="4"/>
    <x v="23"/>
    <x v="7"/>
    <s v="8000"/>
    <s v="Premium"/>
    <x v="19"/>
    <n v="39.513432835820893"/>
    <s v="Lalerio Vundini"/>
    <n v="0.05"/>
    <n v="26474"/>
    <n v="1323.7"/>
    <n v="27797.7"/>
  </r>
  <r>
    <x v="3"/>
    <n v="4"/>
    <s v="TVG-3182"/>
    <s v="3182"/>
    <x v="19"/>
    <s v="Lazio"/>
    <x v="4"/>
    <x v="10"/>
    <x v="3"/>
    <s v="7500"/>
    <s v="Premium"/>
    <x v="10"/>
    <n v="2.3611111111111112"/>
    <s v="Costanza Bigatti"/>
    <n v="0.1"/>
    <n v="425"/>
    <n v="42.5"/>
    <n v="467.5"/>
  </r>
  <r>
    <x v="3"/>
    <n v="4"/>
    <s v="TVG-3183"/>
    <s v="3183"/>
    <x v="19"/>
    <s v="Lazio"/>
    <x v="4"/>
    <x v="10"/>
    <x v="3"/>
    <s v="7500"/>
    <s v="Premium"/>
    <x v="10"/>
    <n v="8.1388888888888893"/>
    <s v="Lalerio Vundini"/>
    <n v="0.05"/>
    <n v="1465"/>
    <n v="73.25"/>
    <n v="1538.25"/>
  </r>
  <r>
    <x v="3"/>
    <n v="4"/>
    <s v="TVG-3184"/>
    <s v="3184"/>
    <x v="19"/>
    <s v="Lazio"/>
    <x v="4"/>
    <x v="15"/>
    <x v="6"/>
    <s v="1000"/>
    <s v="Silver"/>
    <x v="14"/>
    <n v="13.182051282051281"/>
    <s v="Lalerio Vundini"/>
    <n v="0.05"/>
    <n v="5141"/>
    <n v="257.05"/>
    <n v="5398.05"/>
  </r>
  <r>
    <x v="3"/>
    <n v="4"/>
    <s v="TVG-3185"/>
    <s v="3185"/>
    <x v="19"/>
    <s v="Lazio"/>
    <x v="4"/>
    <x v="11"/>
    <x v="4"/>
    <s v="5000"/>
    <s v=""/>
    <x v="11"/>
    <n v="21.364285714285714"/>
    <s v="Federica Meni"/>
    <n v="0.04"/>
    <n v="2991"/>
    <n v="119.64"/>
    <n v="3110.64"/>
  </r>
  <r>
    <x v="3"/>
    <n v="4"/>
    <s v="TVG-3186"/>
    <s v="3186"/>
    <x v="19"/>
    <s v="Lazio"/>
    <x v="4"/>
    <x v="11"/>
    <x v="4"/>
    <s v="5000"/>
    <s v=""/>
    <x v="11"/>
    <n v="2.2928571428571427"/>
    <s v="Matteo Landi"/>
    <n v="0.05"/>
    <n v="321"/>
    <n v="16.05"/>
    <n v="337.05"/>
  </r>
  <r>
    <x v="3"/>
    <n v="4"/>
    <s v="TVG-3187"/>
    <s v="3187"/>
    <x v="19"/>
    <s v="Lazio"/>
    <x v="4"/>
    <x v="11"/>
    <x v="4"/>
    <s v="5000"/>
    <s v=""/>
    <x v="11"/>
    <n v="8.0214285714285722"/>
    <s v="Costanza Bigatti"/>
    <n v="0.1"/>
    <n v="1123"/>
    <n v="112.30000000000001"/>
    <n v="1235.3"/>
  </r>
  <r>
    <x v="3"/>
    <n v="4"/>
    <s v="TVG-3188"/>
    <s v="3188"/>
    <x v="19"/>
    <s v="Lazio"/>
    <x v="4"/>
    <x v="11"/>
    <x v="4"/>
    <s v="5000"/>
    <s v=""/>
    <x v="11"/>
    <n v="45.342857142857142"/>
    <s v="Marco Rossi"/>
    <n v="7.4999999999999997E-2"/>
    <n v="6348"/>
    <n v="476.09999999999997"/>
    <n v="6824.1"/>
  </r>
  <r>
    <x v="3"/>
    <n v="4"/>
    <s v="TVG-3189"/>
    <s v="3189"/>
    <x v="19"/>
    <s v="Lazio"/>
    <x v="4"/>
    <x v="11"/>
    <x v="4"/>
    <s v="5000"/>
    <s v=""/>
    <x v="11"/>
    <n v="3659.0571428571429"/>
    <s v="Lalerio Vundini"/>
    <n v="0.05"/>
    <n v="512268"/>
    <n v="25613.4"/>
    <n v="537881.4"/>
  </r>
  <r>
    <x v="3"/>
    <n v="4"/>
    <s v="TVG-3190"/>
    <s v="3190"/>
    <x v="19"/>
    <s v="Lazio"/>
    <x v="4"/>
    <x v="16"/>
    <x v="7"/>
    <s v="1000"/>
    <s v=""/>
    <x v="0"/>
    <n v="0.2"/>
    <s v="Marco Rossi"/>
    <n v="7.4999999999999997E-2"/>
    <n v="30"/>
    <n v="2.25"/>
    <n v="32.25"/>
  </r>
  <r>
    <x v="3"/>
    <n v="4"/>
    <s v="TVG-3191"/>
    <s v="3191"/>
    <x v="19"/>
    <s v="Lazio"/>
    <x v="4"/>
    <x v="16"/>
    <x v="7"/>
    <s v="1000"/>
    <s v=""/>
    <x v="0"/>
    <n v="1.8933333333333333"/>
    <s v="Lalerio Vundini"/>
    <n v="0.05"/>
    <n v="284"/>
    <n v="14.200000000000001"/>
    <n v="298.2"/>
  </r>
  <r>
    <x v="3"/>
    <n v="4"/>
    <s v="TVG-3192"/>
    <s v="3192"/>
    <x v="19"/>
    <s v="Lazio"/>
    <x v="4"/>
    <x v="12"/>
    <x v="5"/>
    <s v="3000"/>
    <s v="Medium"/>
    <x v="12"/>
    <n v="30.8"/>
    <s v="Costanza Bigatti"/>
    <n v="0.1"/>
    <n v="3696"/>
    <n v="369.6"/>
    <n v="4065.6"/>
  </r>
  <r>
    <x v="3"/>
    <n v="4"/>
    <s v="TVG-3193"/>
    <s v="3193"/>
    <x v="19"/>
    <s v="Lazio"/>
    <x v="4"/>
    <x v="12"/>
    <x v="5"/>
    <s v="3000"/>
    <s v="Medium"/>
    <x v="12"/>
    <n v="6.6"/>
    <s v="Marco Rossi"/>
    <n v="7.4999999999999997E-2"/>
    <n v="792"/>
    <n v="59.4"/>
    <n v="851.4"/>
  </r>
  <r>
    <x v="3"/>
    <n v="4"/>
    <s v="TVG-3194"/>
    <s v="3194"/>
    <x v="19"/>
    <s v="Lazio"/>
    <x v="4"/>
    <x v="12"/>
    <x v="5"/>
    <s v="3000"/>
    <s v="Medium"/>
    <x v="12"/>
    <n v="25.85"/>
    <s v="Lalerio Vundini"/>
    <n v="0.05"/>
    <n v="3102"/>
    <n v="155.10000000000002"/>
    <n v="3257.1"/>
  </r>
  <r>
    <x v="3"/>
    <n v="4"/>
    <s v="TVG-3195"/>
    <s v="3195"/>
    <x v="19"/>
    <s v="Lazio"/>
    <x v="4"/>
    <x v="13"/>
    <x v="5"/>
    <s v="3000"/>
    <s v="Plus"/>
    <x v="2"/>
    <n v="1.4076923076923078"/>
    <s v="Costanza Bigatti"/>
    <n v="0.1"/>
    <n v="183"/>
    <n v="18.3"/>
    <n v="201.3"/>
  </r>
  <r>
    <x v="3"/>
    <n v="4"/>
    <s v="TVG-3196"/>
    <s v="3196"/>
    <x v="19"/>
    <s v="Lazio"/>
    <x v="4"/>
    <x v="13"/>
    <x v="5"/>
    <s v="3000"/>
    <s v="Plus"/>
    <x v="2"/>
    <n v="3.023076923076923"/>
    <s v="Marco Rossi"/>
    <n v="7.4999999999999997E-2"/>
    <n v="393"/>
    <n v="29.474999999999998"/>
    <n v="422.47500000000002"/>
  </r>
  <r>
    <x v="3"/>
    <n v="4"/>
    <s v="TVG-3197"/>
    <s v="3197"/>
    <x v="20"/>
    <s v="Lazio"/>
    <x v="4"/>
    <x v="18"/>
    <x v="7"/>
    <s v="3000"/>
    <s v="Medium"/>
    <x v="6"/>
    <n v="1238.9227272727273"/>
    <s v="Lalerio Vundini"/>
    <n v="0.05"/>
    <n v="272563"/>
    <n v="13628.150000000001"/>
    <n v="286191.15000000002"/>
  </r>
  <r>
    <x v="3"/>
    <n v="4"/>
    <s v="TVG-3198"/>
    <s v="3198"/>
    <x v="20"/>
    <s v="Lazio"/>
    <x v="4"/>
    <x v="21"/>
    <x v="7"/>
    <s v="6000"/>
    <s v="Gold"/>
    <x v="18"/>
    <n v="8.8888888888888889E-3"/>
    <s v="Marco Rossi"/>
    <n v="7.4999999999999997E-2"/>
    <n v="4"/>
    <n v="0.3"/>
    <n v="4.3"/>
  </r>
  <r>
    <x v="3"/>
    <n v="4"/>
    <s v="TVG-3199"/>
    <s v="3199"/>
    <x v="20"/>
    <s v="Lazio"/>
    <x v="4"/>
    <x v="14"/>
    <x v="6"/>
    <s v="2500"/>
    <s v="Gold"/>
    <x v="13"/>
    <n v="8.0000000000000002E-3"/>
    <s v="Giulio de Primis"/>
    <n v="3.6999999999999998E-2"/>
    <n v="4"/>
    <n v="0.14799999999999999"/>
    <n v="4.1479999999999997"/>
  </r>
  <r>
    <x v="3"/>
    <n v="4"/>
    <s v="TVG-3200"/>
    <s v="3200"/>
    <x v="20"/>
    <s v="Lazio"/>
    <x v="4"/>
    <x v="14"/>
    <x v="6"/>
    <s v="2500"/>
    <s v="Gold"/>
    <x v="13"/>
    <n v="114.468"/>
    <s v="Lalerio Vundini"/>
    <n v="0.05"/>
    <n v="57234"/>
    <n v="2861.7000000000003"/>
    <n v="60095.7"/>
  </r>
  <r>
    <x v="3"/>
    <n v="4"/>
    <s v="TVG-3201"/>
    <s v="3201"/>
    <x v="20"/>
    <s v="Lazio"/>
    <x v="4"/>
    <x v="17"/>
    <x v="7"/>
    <s v="2000"/>
    <s v="Medium"/>
    <x v="15"/>
    <n v="0.42499999999999999"/>
    <s v="Lalerio Vundini"/>
    <n v="0.05"/>
    <n v="85"/>
    <n v="4.25"/>
    <n v="89.25"/>
  </r>
  <r>
    <x v="3"/>
    <n v="4"/>
    <s v="TVG-3202"/>
    <s v="3202"/>
    <x v="20"/>
    <s v="Lazio"/>
    <x v="4"/>
    <x v="0"/>
    <x v="0"/>
    <s v="5000"/>
    <s v="Medium"/>
    <x v="0"/>
    <n v="9.6733333333333338"/>
    <s v="Giuseppe Favari"/>
    <n v="0.03"/>
    <n v="1451"/>
    <n v="43.53"/>
    <n v="1494.53"/>
  </r>
  <r>
    <x v="3"/>
    <n v="4"/>
    <s v="TVG-3203"/>
    <s v="3203"/>
    <x v="20"/>
    <s v="Lazio"/>
    <x v="4"/>
    <x v="0"/>
    <x v="0"/>
    <s v="5000"/>
    <s v="Medium"/>
    <x v="0"/>
    <n v="18.006666666666668"/>
    <s v="Marco Rossi"/>
    <n v="7.4999999999999997E-2"/>
    <n v="2701"/>
    <n v="202.57499999999999"/>
    <n v="2903.5749999999998"/>
  </r>
  <r>
    <x v="3"/>
    <n v="4"/>
    <s v="TVG-3204"/>
    <s v="3204"/>
    <x v="20"/>
    <s v="Lazio"/>
    <x v="4"/>
    <x v="0"/>
    <x v="0"/>
    <s v="5000"/>
    <s v="Medium"/>
    <x v="0"/>
    <n v="3247.7"/>
    <s v="Lalerio Vundini"/>
    <n v="0.05"/>
    <n v="487155"/>
    <n v="24357.75"/>
    <n v="511512.75"/>
  </r>
  <r>
    <x v="3"/>
    <n v="4"/>
    <s v="TVG-3205"/>
    <s v="3205"/>
    <x v="20"/>
    <s v="Lazio"/>
    <x v="4"/>
    <x v="19"/>
    <x v="7"/>
    <s v="4000"/>
    <s v="Plus"/>
    <x v="16"/>
    <n v="2.2833333333333332"/>
    <s v="Lalerio Vundini"/>
    <n v="0.05"/>
    <n v="548"/>
    <n v="27.400000000000002"/>
    <n v="575.4"/>
  </r>
  <r>
    <x v="3"/>
    <n v="4"/>
    <s v="TVG-3206"/>
    <s v="3206"/>
    <x v="20"/>
    <s v="Lazio"/>
    <x v="4"/>
    <x v="1"/>
    <x v="0"/>
    <s v="5000"/>
    <s v="Plus"/>
    <x v="1"/>
    <n v="36.234285714285711"/>
    <s v="Giuseppe Favari"/>
    <n v="0.03"/>
    <n v="6341"/>
    <n v="190.23"/>
    <n v="6531.23"/>
  </r>
  <r>
    <x v="3"/>
    <n v="4"/>
    <s v="TVG-3207"/>
    <s v="3207"/>
    <x v="20"/>
    <s v="Lazio"/>
    <x v="4"/>
    <x v="1"/>
    <x v="0"/>
    <s v="5000"/>
    <s v="Plus"/>
    <x v="1"/>
    <n v="14.068571428571429"/>
    <s v="Lalerio Vundini"/>
    <n v="0.05"/>
    <n v="2462"/>
    <n v="123.10000000000001"/>
    <n v="2585.1"/>
  </r>
  <r>
    <x v="3"/>
    <n v="4"/>
    <s v="TVG-3208"/>
    <s v="3208"/>
    <x v="20"/>
    <s v="Lazio"/>
    <x v="4"/>
    <x v="2"/>
    <x v="0"/>
    <s v="2500"/>
    <s v="Plus"/>
    <x v="2"/>
    <n v="56.184615384615384"/>
    <s v="Marco Rossi"/>
    <n v="7.4999999999999997E-2"/>
    <n v="7304"/>
    <n v="547.79999999999995"/>
    <n v="7851.8"/>
  </r>
  <r>
    <x v="3"/>
    <n v="4"/>
    <s v="TVG-3209"/>
    <s v="3209"/>
    <x v="20"/>
    <s v="Lazio"/>
    <x v="4"/>
    <x v="3"/>
    <x v="0"/>
    <s v="3000"/>
    <s v="Plus"/>
    <x v="3"/>
    <n v="66.951724137931038"/>
    <s v="Alfonso Falconeri"/>
    <n v="0.05"/>
    <n v="9708"/>
    <n v="485.40000000000003"/>
    <n v="10193.4"/>
  </r>
  <r>
    <x v="3"/>
    <n v="4"/>
    <s v="TVG-3210"/>
    <s v="3210"/>
    <x v="20"/>
    <s v="Lazio"/>
    <x v="4"/>
    <x v="3"/>
    <x v="0"/>
    <s v="3000"/>
    <s v="Plus"/>
    <x v="3"/>
    <n v="31"/>
    <s v="Marco Rossi"/>
    <n v="7.4999999999999997E-2"/>
    <n v="4495"/>
    <n v="337.125"/>
    <n v="4832.125"/>
  </r>
  <r>
    <x v="3"/>
    <n v="4"/>
    <s v="TVG-3211"/>
    <s v="3211"/>
    <x v="20"/>
    <s v="Lazio"/>
    <x v="4"/>
    <x v="3"/>
    <x v="0"/>
    <s v="3000"/>
    <s v="Plus"/>
    <x v="3"/>
    <n v="2696.2344827586207"/>
    <s v="Lalerio Vundini"/>
    <n v="0.05"/>
    <n v="390954"/>
    <n v="19547.7"/>
    <n v="410501.7"/>
  </r>
  <r>
    <x v="3"/>
    <n v="4"/>
    <s v="TVG-3212"/>
    <s v="3212"/>
    <x v="20"/>
    <s v="Lazio"/>
    <x v="4"/>
    <x v="5"/>
    <x v="1"/>
    <s v="5000"/>
    <s v=""/>
    <x v="5"/>
    <n v="2.1866666666666665"/>
    <s v="Lalerio Vundini"/>
    <n v="0.05"/>
    <n v="164"/>
    <n v="8.2000000000000011"/>
    <n v="172.2"/>
  </r>
  <r>
    <x v="3"/>
    <n v="4"/>
    <s v="TVG-3213"/>
    <s v="3213"/>
    <x v="20"/>
    <s v="Lazio"/>
    <x v="4"/>
    <x v="6"/>
    <x v="2"/>
    <s v="2500"/>
    <s v="Plus"/>
    <x v="6"/>
    <n v="0.51363636363636367"/>
    <s v="Marco Rossi"/>
    <n v="7.4999999999999997E-2"/>
    <n v="113"/>
    <n v="8.4749999999999996"/>
    <n v="121.47499999999999"/>
  </r>
  <r>
    <x v="3"/>
    <n v="4"/>
    <s v="TVG-3214"/>
    <s v="3214"/>
    <x v="20"/>
    <s v="Lazio"/>
    <x v="4"/>
    <x v="6"/>
    <x v="2"/>
    <s v="2500"/>
    <s v="Plus"/>
    <x v="6"/>
    <n v="28.922727272727272"/>
    <s v="Lalerio Vundini"/>
    <n v="0.05"/>
    <n v="6363"/>
    <n v="318.15000000000003"/>
    <n v="6681.15"/>
  </r>
  <r>
    <x v="3"/>
    <n v="4"/>
    <s v="TVG-3215"/>
    <s v="3215"/>
    <x v="20"/>
    <s v="Lazio"/>
    <x v="4"/>
    <x v="7"/>
    <x v="2"/>
    <s v="2500"/>
    <s v="Medium"/>
    <x v="7"/>
    <n v="14.323809523809524"/>
    <s v="Marco Rossi"/>
    <n v="7.4999999999999997E-2"/>
    <n v="3008"/>
    <n v="225.6"/>
    <n v="3233.6"/>
  </r>
  <r>
    <x v="3"/>
    <n v="4"/>
    <s v="TVG-3216"/>
    <s v="3216"/>
    <x v="20"/>
    <s v="Lazio"/>
    <x v="4"/>
    <x v="7"/>
    <x v="2"/>
    <s v="2500"/>
    <s v="Medium"/>
    <x v="7"/>
    <n v="57.938095238095237"/>
    <s v="Lalerio Vundini"/>
    <n v="0.05"/>
    <n v="12167"/>
    <n v="608.35"/>
    <n v="12775.35"/>
  </r>
  <r>
    <x v="3"/>
    <n v="4"/>
    <s v="TVG-3217"/>
    <s v="3217"/>
    <x v="20"/>
    <s v="Lazio"/>
    <x v="4"/>
    <x v="9"/>
    <x v="2"/>
    <s v="1121"/>
    <s v="Gold"/>
    <x v="9"/>
    <n v="67.460869565217394"/>
    <s v="Lalerio Vundini"/>
    <n v="0.05"/>
    <n v="15516"/>
    <n v="775.80000000000007"/>
    <n v="16291.8"/>
  </r>
  <r>
    <x v="3"/>
    <n v="4"/>
    <s v="TVG-3218"/>
    <s v="3218"/>
    <x v="20"/>
    <s v="Lazio"/>
    <x v="4"/>
    <x v="23"/>
    <x v="7"/>
    <s v="8000"/>
    <s v="Premium"/>
    <x v="19"/>
    <n v="11.534328358208954"/>
    <s v="Lalerio Vundini"/>
    <n v="0.05"/>
    <n v="7728"/>
    <n v="386.40000000000003"/>
    <n v="8114.4"/>
  </r>
  <r>
    <x v="3"/>
    <n v="4"/>
    <s v="TVG-3219"/>
    <s v="3219"/>
    <x v="20"/>
    <s v="Lazio"/>
    <x v="4"/>
    <x v="10"/>
    <x v="3"/>
    <s v="7500"/>
    <s v="Premium"/>
    <x v="10"/>
    <n v="2.7722222222222221"/>
    <s v="Lalerio Vundini"/>
    <n v="0.05"/>
    <n v="499"/>
    <n v="24.950000000000003"/>
    <n v="523.95000000000005"/>
  </r>
  <r>
    <x v="3"/>
    <n v="4"/>
    <s v="TVG-3220"/>
    <s v="3220"/>
    <x v="20"/>
    <s v="Lazio"/>
    <x v="4"/>
    <x v="15"/>
    <x v="6"/>
    <s v="1000"/>
    <s v="Silver"/>
    <x v="14"/>
    <n v="5.9615384615384617"/>
    <s v="Lalerio Vundini"/>
    <n v="0.05"/>
    <n v="2325"/>
    <n v="116.25"/>
    <n v="2441.25"/>
  </r>
  <r>
    <x v="3"/>
    <n v="4"/>
    <s v="TVG-3221"/>
    <s v="3221"/>
    <x v="20"/>
    <s v="Lazio"/>
    <x v="4"/>
    <x v="11"/>
    <x v="4"/>
    <s v="5000"/>
    <s v=""/>
    <x v="11"/>
    <n v="8.5714285714285715E-2"/>
    <s v="Giulio de Primis"/>
    <n v="3.6999999999999998E-2"/>
    <n v="12"/>
    <n v="0.44399999999999995"/>
    <n v="12.443999999999999"/>
  </r>
  <r>
    <x v="3"/>
    <n v="4"/>
    <s v="TVG-3222"/>
    <s v="3222"/>
    <x v="20"/>
    <s v="Lazio"/>
    <x v="4"/>
    <x v="11"/>
    <x v="4"/>
    <s v="5000"/>
    <s v=""/>
    <x v="11"/>
    <n v="99.85"/>
    <s v="Marco Rossi"/>
    <n v="7.4999999999999997E-2"/>
    <n v="13979"/>
    <n v="1048.425"/>
    <n v="15027.424999999999"/>
  </r>
  <r>
    <x v="3"/>
    <n v="4"/>
    <s v="TVG-3223"/>
    <s v="3223"/>
    <x v="20"/>
    <s v="Lazio"/>
    <x v="4"/>
    <x v="11"/>
    <x v="4"/>
    <s v="5000"/>
    <s v=""/>
    <x v="11"/>
    <n v="34.200000000000003"/>
    <s v="Lalerio Vundini"/>
    <n v="0.05"/>
    <n v="4788"/>
    <n v="239.4"/>
    <n v="5027.3999999999996"/>
  </r>
  <r>
    <x v="3"/>
    <n v="4"/>
    <s v="TVG-3224"/>
    <s v="3224"/>
    <x v="20"/>
    <s v="Lazio"/>
    <x v="4"/>
    <x v="16"/>
    <x v="7"/>
    <s v="1000"/>
    <s v=""/>
    <x v="0"/>
    <n v="2.6733333333333333"/>
    <s v="Marco Rossi"/>
    <n v="7.4999999999999997E-2"/>
    <n v="401"/>
    <n v="30.074999999999999"/>
    <n v="431.07499999999999"/>
  </r>
  <r>
    <x v="3"/>
    <n v="4"/>
    <s v="TVG-3225"/>
    <s v="3225"/>
    <x v="20"/>
    <s v="Lazio"/>
    <x v="4"/>
    <x v="16"/>
    <x v="7"/>
    <s v="1000"/>
    <s v=""/>
    <x v="0"/>
    <n v="54.84"/>
    <s v="Lalerio Vundini"/>
    <n v="0.05"/>
    <n v="8226"/>
    <n v="411.3"/>
    <n v="8637.2999999999993"/>
  </r>
  <r>
    <x v="3"/>
    <n v="4"/>
    <s v="TVG-3226"/>
    <s v="3226"/>
    <x v="20"/>
    <s v="Lazio"/>
    <x v="4"/>
    <x v="12"/>
    <x v="5"/>
    <s v="3000"/>
    <s v="Medium"/>
    <x v="12"/>
    <n v="7.375"/>
    <s v="Alfonso Falconeri"/>
    <n v="0.05"/>
    <n v="885"/>
    <n v="44.25"/>
    <n v="929.25"/>
  </r>
  <r>
    <x v="3"/>
    <n v="4"/>
    <s v="TVG-3227"/>
    <s v="3227"/>
    <x v="20"/>
    <s v="Lazio"/>
    <x v="4"/>
    <x v="12"/>
    <x v="5"/>
    <s v="3000"/>
    <s v="Medium"/>
    <x v="12"/>
    <n v="0.53333333333333333"/>
    <s v="Marco Rossi"/>
    <n v="7.4999999999999997E-2"/>
    <n v="64"/>
    <n v="4.8"/>
    <n v="68.8"/>
  </r>
  <r>
    <x v="3"/>
    <n v="4"/>
    <s v="TVG-3228"/>
    <s v="3228"/>
    <x v="20"/>
    <s v="Lazio"/>
    <x v="4"/>
    <x v="12"/>
    <x v="5"/>
    <s v="3000"/>
    <s v="Medium"/>
    <x v="12"/>
    <n v="7.3666666666666663"/>
    <s v="Lalerio Vundini"/>
    <n v="0.05"/>
    <n v="884"/>
    <n v="44.2"/>
    <n v="928.2"/>
  </r>
  <r>
    <x v="3"/>
    <n v="4"/>
    <s v="TVG-3229"/>
    <s v="3229"/>
    <x v="21"/>
    <s v="Lazio"/>
    <x v="2"/>
    <x v="17"/>
    <x v="7"/>
    <s v="2000"/>
    <s v="Medium"/>
    <x v="15"/>
    <n v="0.16"/>
    <s v="Lalerio Vundini"/>
    <n v="0.05"/>
    <n v="32"/>
    <n v="1.6"/>
    <n v="33.6"/>
  </r>
  <r>
    <x v="3"/>
    <n v="4"/>
    <s v="TVG-3230"/>
    <s v="3230"/>
    <x v="21"/>
    <s v="Lazio"/>
    <x v="2"/>
    <x v="0"/>
    <x v="0"/>
    <s v="5000"/>
    <s v="Medium"/>
    <x v="0"/>
    <n v="136.24666666666667"/>
    <s v="Lalerio Vundini"/>
    <n v="0.05"/>
    <n v="20437"/>
    <n v="1021.85"/>
    <n v="21458.85"/>
  </r>
  <r>
    <x v="3"/>
    <n v="4"/>
    <s v="TVG-3231"/>
    <s v="3231"/>
    <x v="21"/>
    <s v="Lazio"/>
    <x v="2"/>
    <x v="3"/>
    <x v="0"/>
    <s v="3000"/>
    <s v="Plus"/>
    <x v="3"/>
    <n v="454.14482758620687"/>
    <s v="Lalerio Vundini"/>
    <n v="0.05"/>
    <n v="65851"/>
    <n v="3292.55"/>
    <n v="69143.55"/>
  </r>
  <r>
    <x v="3"/>
    <n v="4"/>
    <s v="TVG-3232"/>
    <s v="3232"/>
    <x v="21"/>
    <s v="Lazio"/>
    <x v="2"/>
    <x v="6"/>
    <x v="2"/>
    <s v="2500"/>
    <s v="Plus"/>
    <x v="6"/>
    <n v="12.068181818181818"/>
    <s v="Lalerio Vundini"/>
    <n v="0.05"/>
    <n v="2655"/>
    <n v="132.75"/>
    <n v="2787.75"/>
  </r>
  <r>
    <x v="3"/>
    <n v="4"/>
    <s v="TVG-3233"/>
    <s v="3233"/>
    <x v="21"/>
    <s v="Lazio"/>
    <x v="2"/>
    <x v="9"/>
    <x v="2"/>
    <s v="1121"/>
    <s v="Gold"/>
    <x v="9"/>
    <n v="0.43043478260869567"/>
    <s v="Lalerio Vundini"/>
    <n v="0.05"/>
    <n v="99"/>
    <n v="4.95"/>
    <n v="103.95"/>
  </r>
  <r>
    <x v="3"/>
    <n v="4"/>
    <s v="TVG-3234"/>
    <s v="3234"/>
    <x v="21"/>
    <s v="Lazio"/>
    <x v="2"/>
    <x v="23"/>
    <x v="7"/>
    <s v="8000"/>
    <s v="Premium"/>
    <x v="19"/>
    <n v="1.6089552238805971"/>
    <s v="Lalerio Vundini"/>
    <n v="0.05"/>
    <n v="1078"/>
    <n v="53.900000000000006"/>
    <n v="1131.9000000000001"/>
  </r>
  <r>
    <x v="3"/>
    <n v="4"/>
    <s v="TVG-3235"/>
    <s v="3235"/>
    <x v="21"/>
    <s v="Lazio"/>
    <x v="2"/>
    <x v="10"/>
    <x v="3"/>
    <s v="7500"/>
    <s v="Premium"/>
    <x v="10"/>
    <n v="2.2222222222222223E-2"/>
    <s v="Lalerio Vundini"/>
    <n v="0.05"/>
    <n v="4"/>
    <n v="0.2"/>
    <n v="4.2"/>
  </r>
  <r>
    <x v="3"/>
    <n v="4"/>
    <s v="TVG-3236"/>
    <s v="3236"/>
    <x v="21"/>
    <s v="Lazio"/>
    <x v="2"/>
    <x v="11"/>
    <x v="4"/>
    <s v="5000"/>
    <s v=""/>
    <x v="11"/>
    <n v="2.2642857142857142"/>
    <s v="Lalerio Vundini"/>
    <n v="0.05"/>
    <n v="317"/>
    <n v="15.850000000000001"/>
    <n v="332.85"/>
  </r>
  <r>
    <x v="3"/>
    <n v="4"/>
    <s v="TVG-3237"/>
    <s v="3237"/>
    <x v="21"/>
    <s v="Lazio"/>
    <x v="2"/>
    <x v="12"/>
    <x v="5"/>
    <s v="3000"/>
    <s v="Medium"/>
    <x v="12"/>
    <n v="2.9916666666666667"/>
    <s v="Lalerio Vundini"/>
    <n v="0.05"/>
    <n v="359"/>
    <n v="17.95"/>
    <n v="376.95"/>
  </r>
  <r>
    <x v="3"/>
    <n v="4"/>
    <s v="TVG-3238"/>
    <s v="3238"/>
    <x v="22"/>
    <s v="Lazio"/>
    <x v="1"/>
    <x v="19"/>
    <x v="7"/>
    <s v="4000"/>
    <s v="Plus"/>
    <x v="16"/>
    <n v="0.98750000000000004"/>
    <s v="Lalerio Vundini"/>
    <n v="0.05"/>
    <n v="237"/>
    <n v="11.850000000000001"/>
    <n v="248.85"/>
  </r>
  <r>
    <x v="3"/>
    <n v="4"/>
    <s v="TVG-3239"/>
    <s v="3239"/>
    <x v="22"/>
    <s v="Lazio"/>
    <x v="1"/>
    <x v="3"/>
    <x v="0"/>
    <s v="3000"/>
    <s v="Plus"/>
    <x v="3"/>
    <n v="45.841379310344827"/>
    <s v="Lalerio Vundini"/>
    <n v="0.05"/>
    <n v="6647"/>
    <n v="332.35"/>
    <n v="6979.35"/>
  </r>
  <r>
    <x v="3"/>
    <n v="4"/>
    <s v="TVG-3240"/>
    <s v="3240"/>
    <x v="22"/>
    <s v="Lazio"/>
    <x v="1"/>
    <x v="6"/>
    <x v="2"/>
    <s v="2500"/>
    <s v="Plus"/>
    <x v="6"/>
    <n v="34.690909090909088"/>
    <s v="Lalerio Vundini"/>
    <n v="0.05"/>
    <n v="7632"/>
    <n v="381.6"/>
    <n v="8013.6"/>
  </r>
  <r>
    <x v="3"/>
    <n v="4"/>
    <s v="TVG-3241"/>
    <s v="3241"/>
    <x v="22"/>
    <s v="Lazio"/>
    <x v="1"/>
    <x v="23"/>
    <x v="7"/>
    <s v="8000"/>
    <s v="Premium"/>
    <x v="19"/>
    <n v="0.40149253731343282"/>
    <s v="Lalerio Vundini"/>
    <n v="0.05"/>
    <n v="269"/>
    <n v="13.450000000000001"/>
    <n v="282.45"/>
  </r>
  <r>
    <x v="3"/>
    <n v="4"/>
    <s v="TVG-3242"/>
    <s v="3242"/>
    <x v="22"/>
    <s v="Lazio"/>
    <x v="1"/>
    <x v="10"/>
    <x v="3"/>
    <s v="7500"/>
    <s v="Premium"/>
    <x v="10"/>
    <n v="0.21111111111111111"/>
    <s v="Lalerio Vundini"/>
    <n v="0.05"/>
    <n v="38"/>
    <n v="1.9000000000000001"/>
    <n v="39.9"/>
  </r>
  <r>
    <x v="3"/>
    <n v="4"/>
    <s v="TVG-3243"/>
    <s v="3243"/>
    <x v="22"/>
    <s v="Lazio"/>
    <x v="1"/>
    <x v="11"/>
    <x v="4"/>
    <s v="5000"/>
    <s v=""/>
    <x v="11"/>
    <n v="3.3285714285714287"/>
    <s v="Lalerio Vundini"/>
    <n v="0.05"/>
    <n v="466"/>
    <n v="23.3"/>
    <n v="489.3"/>
  </r>
  <r>
    <x v="3"/>
    <n v="4"/>
    <s v="TVG-3244"/>
    <s v="3244"/>
    <x v="23"/>
    <s v="Umbria"/>
    <x v="6"/>
    <x v="14"/>
    <x v="6"/>
    <s v="2500"/>
    <s v="Gold"/>
    <x v="13"/>
    <n v="0.57399999999999995"/>
    <s v="Lalerio Vundini"/>
    <n v="0.05"/>
    <n v="287"/>
    <n v="14.350000000000001"/>
    <n v="301.35000000000002"/>
  </r>
  <r>
    <x v="3"/>
    <n v="4"/>
    <s v="TVG-3245"/>
    <s v="3245"/>
    <x v="23"/>
    <s v="Umbria"/>
    <x v="6"/>
    <x v="17"/>
    <x v="7"/>
    <s v="2000"/>
    <s v="Medium"/>
    <x v="15"/>
    <n v="0.26500000000000001"/>
    <s v="Lalerio Vundini"/>
    <n v="0.05"/>
    <n v="53"/>
    <n v="2.6500000000000004"/>
    <n v="55.65"/>
  </r>
  <r>
    <x v="3"/>
    <n v="4"/>
    <s v="TVG-3246"/>
    <s v="3246"/>
    <x v="23"/>
    <s v="Umbria"/>
    <x v="6"/>
    <x v="0"/>
    <x v="0"/>
    <s v="5000"/>
    <s v="Medium"/>
    <x v="0"/>
    <n v="588.40666666666664"/>
    <s v="Lalerio Vundini"/>
    <n v="0.05"/>
    <n v="88261"/>
    <n v="4413.05"/>
    <n v="92674.05"/>
  </r>
  <r>
    <x v="3"/>
    <n v="4"/>
    <s v="TVG-3247"/>
    <s v="3247"/>
    <x v="23"/>
    <s v="Umbria"/>
    <x v="6"/>
    <x v="19"/>
    <x v="7"/>
    <s v="4000"/>
    <s v="Plus"/>
    <x v="16"/>
    <n v="0.39166666666666666"/>
    <s v="Lalerio Vundini"/>
    <n v="0.05"/>
    <n v="94"/>
    <n v="4.7"/>
    <n v="98.7"/>
  </r>
  <r>
    <x v="3"/>
    <n v="4"/>
    <s v="TVG-3248"/>
    <s v="3248"/>
    <x v="23"/>
    <s v="Umbria"/>
    <x v="6"/>
    <x v="3"/>
    <x v="0"/>
    <s v="3000"/>
    <s v="Plus"/>
    <x v="3"/>
    <n v="710.95862068965516"/>
    <s v="Lalerio Vundini"/>
    <n v="0.05"/>
    <n v="103089"/>
    <n v="5154.4500000000007"/>
    <n v="108243.45"/>
  </r>
  <r>
    <x v="3"/>
    <n v="4"/>
    <s v="TVG-3249"/>
    <s v="3249"/>
    <x v="23"/>
    <s v="Umbria"/>
    <x v="6"/>
    <x v="6"/>
    <x v="2"/>
    <s v="2500"/>
    <s v="Plus"/>
    <x v="6"/>
    <n v="1.3318181818181818"/>
    <s v="Lalerio Vundini"/>
    <n v="0.05"/>
    <n v="293"/>
    <n v="14.65"/>
    <n v="307.64999999999998"/>
  </r>
  <r>
    <x v="3"/>
    <n v="4"/>
    <s v="TVG-3250"/>
    <s v="3250"/>
    <x v="23"/>
    <s v="Umbria"/>
    <x v="6"/>
    <x v="7"/>
    <x v="2"/>
    <s v="2500"/>
    <s v="Medium"/>
    <x v="7"/>
    <n v="117.53809523809524"/>
    <s v="Lalerio Vundini"/>
    <n v="0.05"/>
    <n v="24683"/>
    <n v="1234.1500000000001"/>
    <n v="25917.15"/>
  </r>
  <r>
    <x v="3"/>
    <n v="4"/>
    <s v="TVG-3251"/>
    <s v="3251"/>
    <x v="23"/>
    <s v="Umbria"/>
    <x v="6"/>
    <x v="9"/>
    <x v="2"/>
    <s v="1121"/>
    <s v="Gold"/>
    <x v="9"/>
    <n v="35.382608695652173"/>
    <s v="Lalerio Vundini"/>
    <n v="0.05"/>
    <n v="8138"/>
    <n v="406.90000000000003"/>
    <n v="8544.9"/>
  </r>
  <r>
    <x v="3"/>
    <n v="4"/>
    <s v="TVG-3252"/>
    <s v="3252"/>
    <x v="23"/>
    <s v="Umbria"/>
    <x v="6"/>
    <x v="23"/>
    <x v="7"/>
    <s v="8000"/>
    <s v="Premium"/>
    <x v="19"/>
    <n v="27.632835820895522"/>
    <s v="Lalerio Vundini"/>
    <n v="0.05"/>
    <n v="18514"/>
    <n v="925.7"/>
    <n v="19439.7"/>
  </r>
  <r>
    <x v="3"/>
    <n v="4"/>
    <s v="TVG-3253"/>
    <s v="3253"/>
    <x v="23"/>
    <s v="Umbria"/>
    <x v="6"/>
    <x v="10"/>
    <x v="3"/>
    <s v="7500"/>
    <s v="Premium"/>
    <x v="10"/>
    <n v="0.7055555555555556"/>
    <s v="Lalerio Vundini"/>
    <n v="0.05"/>
    <n v="127"/>
    <n v="6.3500000000000005"/>
    <n v="133.35"/>
  </r>
  <r>
    <x v="3"/>
    <n v="4"/>
    <s v="TVG-3254"/>
    <s v="3254"/>
    <x v="23"/>
    <s v="Umbria"/>
    <x v="6"/>
    <x v="15"/>
    <x v="6"/>
    <s v="1000"/>
    <s v="Silver"/>
    <x v="14"/>
    <n v="0.24871794871794872"/>
    <s v="Lalerio Vundini"/>
    <n v="0.05"/>
    <n v="97"/>
    <n v="4.8500000000000005"/>
    <n v="101.85"/>
  </r>
  <r>
    <x v="3"/>
    <n v="4"/>
    <s v="TVG-3255"/>
    <s v="3255"/>
    <x v="23"/>
    <s v="Umbria"/>
    <x v="6"/>
    <x v="11"/>
    <x v="4"/>
    <s v="5000"/>
    <s v=""/>
    <x v="11"/>
    <n v="3.0642857142857145"/>
    <s v="Lalerio Vundini"/>
    <n v="0.05"/>
    <n v="429"/>
    <n v="21.450000000000003"/>
    <n v="450.45"/>
  </r>
  <r>
    <x v="3"/>
    <n v="4"/>
    <s v="TVG-3256"/>
    <s v="3256"/>
    <x v="23"/>
    <s v="Umbria"/>
    <x v="6"/>
    <x v="16"/>
    <x v="7"/>
    <s v="1000"/>
    <s v=""/>
    <x v="0"/>
    <n v="0.98666666666666669"/>
    <s v="Lalerio Vundini"/>
    <n v="0.05"/>
    <n v="148"/>
    <n v="7.4"/>
    <n v="155.4"/>
  </r>
  <r>
    <x v="3"/>
    <n v="4"/>
    <s v="TVG-3257"/>
    <s v="3257"/>
    <x v="23"/>
    <s v="Umbria"/>
    <x v="6"/>
    <x v="12"/>
    <x v="5"/>
    <s v="3000"/>
    <s v="Medium"/>
    <x v="12"/>
    <n v="3.1666666666666665"/>
    <s v="Lalerio Vundini"/>
    <n v="0.05"/>
    <n v="380"/>
    <n v="19"/>
    <n v="399"/>
  </r>
  <r>
    <x v="3"/>
    <n v="4"/>
    <s v="TVG-3258"/>
    <s v="3258"/>
    <x v="24"/>
    <s v="Umbria"/>
    <x v="7"/>
    <x v="18"/>
    <x v="7"/>
    <s v="3000"/>
    <s v="Medium"/>
    <x v="6"/>
    <n v="0.3"/>
    <s v="Alfonso Falconeri"/>
    <n v="0.05"/>
    <n v="66"/>
    <n v="3.3000000000000003"/>
    <n v="69.3"/>
  </r>
  <r>
    <x v="3"/>
    <n v="4"/>
    <s v="TVG-3259"/>
    <s v="3259"/>
    <x v="24"/>
    <s v="Umbria"/>
    <x v="7"/>
    <x v="18"/>
    <x v="7"/>
    <s v="3000"/>
    <s v="Medium"/>
    <x v="6"/>
    <n v="7.7272727272727271E-2"/>
    <s v="Giuseppe Favari"/>
    <n v="0.03"/>
    <n v="17"/>
    <n v="0.51"/>
    <n v="17.510000000000002"/>
  </r>
  <r>
    <x v="3"/>
    <n v="4"/>
    <s v="TVG-3260"/>
    <s v="3260"/>
    <x v="24"/>
    <s v="Umbria"/>
    <x v="7"/>
    <x v="21"/>
    <x v="7"/>
    <s v="6000"/>
    <s v="Gold"/>
    <x v="18"/>
    <n v="0.08"/>
    <s v="Marco Rossi"/>
    <n v="7.4999999999999997E-2"/>
    <n v="36"/>
    <n v="2.6999999999999997"/>
    <n v="38.700000000000003"/>
  </r>
  <r>
    <x v="3"/>
    <n v="4"/>
    <s v="TVG-3261"/>
    <s v="3261"/>
    <x v="24"/>
    <s v="Umbria"/>
    <x v="7"/>
    <x v="14"/>
    <x v="6"/>
    <s v="2500"/>
    <s v="Gold"/>
    <x v="13"/>
    <n v="0.70599999999999996"/>
    <s v="Olivia Gusso"/>
    <n v="0.05"/>
    <n v="353"/>
    <n v="17.650000000000002"/>
    <n v="370.65"/>
  </r>
  <r>
    <x v="3"/>
    <n v="4"/>
    <s v="TVG-3262"/>
    <s v="3262"/>
    <x v="24"/>
    <s v="Umbria"/>
    <x v="7"/>
    <x v="14"/>
    <x v="6"/>
    <s v="2500"/>
    <s v="Gold"/>
    <x v="13"/>
    <n v="0.59"/>
    <s v="Lorenzo Von Matterhorn "/>
    <n v="0.05"/>
    <n v="295"/>
    <n v="14.75"/>
    <n v="309.75"/>
  </r>
  <r>
    <x v="3"/>
    <n v="4"/>
    <s v="TVG-3263"/>
    <s v="3263"/>
    <x v="24"/>
    <s v="Umbria"/>
    <x v="7"/>
    <x v="14"/>
    <x v="6"/>
    <s v="2500"/>
    <s v="Gold"/>
    <x v="13"/>
    <n v="2E-3"/>
    <s v="Federica Meni"/>
    <n v="0.04"/>
    <n v="1"/>
    <n v="0.04"/>
    <n v="1.04"/>
  </r>
  <r>
    <x v="3"/>
    <n v="4"/>
    <s v="TVG-3264"/>
    <s v="3264"/>
    <x v="24"/>
    <s v="Umbria"/>
    <x v="7"/>
    <x v="14"/>
    <x v="6"/>
    <s v="2500"/>
    <s v="Gold"/>
    <x v="13"/>
    <n v="6.0659999999999998"/>
    <s v="Alfonso Falconeri"/>
    <n v="0.05"/>
    <n v="3033"/>
    <n v="151.65"/>
    <n v="3184.65"/>
  </r>
  <r>
    <x v="3"/>
    <n v="4"/>
    <s v="TVG-3265"/>
    <s v="3265"/>
    <x v="24"/>
    <s v="Umbria"/>
    <x v="7"/>
    <x v="14"/>
    <x v="6"/>
    <s v="2500"/>
    <s v="Gold"/>
    <x v="13"/>
    <n v="18.611999999999998"/>
    <s v="Roberto Falcucci"/>
    <n v="0.08"/>
    <n v="9306"/>
    <n v="744.48"/>
    <n v="10050.48"/>
  </r>
  <r>
    <x v="3"/>
    <n v="4"/>
    <s v="TVG-3266"/>
    <s v="3266"/>
    <x v="24"/>
    <s v="Umbria"/>
    <x v="7"/>
    <x v="14"/>
    <x v="6"/>
    <s v="2500"/>
    <s v="Gold"/>
    <x v="13"/>
    <n v="8.6080000000000005"/>
    <s v="Daniela Ansani"/>
    <n v="0.05"/>
    <n v="4304"/>
    <n v="215.20000000000002"/>
    <n v="4519.2"/>
  </r>
  <r>
    <x v="3"/>
    <n v="4"/>
    <s v="TVG-3267"/>
    <s v="3267"/>
    <x v="24"/>
    <s v="Umbria"/>
    <x v="7"/>
    <x v="14"/>
    <x v="6"/>
    <s v="2500"/>
    <s v="Gold"/>
    <x v="13"/>
    <n v="3.278"/>
    <s v="Giuseppe Favari"/>
    <n v="0.03"/>
    <n v="1639"/>
    <n v="49.17"/>
    <n v="1688.17"/>
  </r>
  <r>
    <x v="3"/>
    <n v="4"/>
    <s v="TVG-3268"/>
    <s v="3268"/>
    <x v="24"/>
    <s v="Umbria"/>
    <x v="7"/>
    <x v="14"/>
    <x v="6"/>
    <s v="2500"/>
    <s v="Gold"/>
    <x v="13"/>
    <n v="0.58799999999999997"/>
    <s v="Elisa Covassi"/>
    <n v="0.08"/>
    <n v="294"/>
    <n v="23.52"/>
    <n v="317.52"/>
  </r>
  <r>
    <x v="3"/>
    <n v="4"/>
    <s v="TVG-3269"/>
    <s v="3269"/>
    <x v="24"/>
    <s v="Umbria"/>
    <x v="7"/>
    <x v="14"/>
    <x v="6"/>
    <s v="2500"/>
    <s v="Gold"/>
    <x v="13"/>
    <n v="4.2320000000000002"/>
    <s v="Fabo Girgentini"/>
    <n v="0.03"/>
    <n v="2116"/>
    <n v="63.48"/>
    <n v="2179.48"/>
  </r>
  <r>
    <x v="3"/>
    <n v="4"/>
    <s v="TVG-3270"/>
    <s v="3270"/>
    <x v="24"/>
    <s v="Umbria"/>
    <x v="7"/>
    <x v="14"/>
    <x v="6"/>
    <s v="2500"/>
    <s v="Gold"/>
    <x v="13"/>
    <n v="0.872"/>
    <s v="Costanza Bigatti"/>
    <n v="0.1"/>
    <n v="436"/>
    <n v="43.6"/>
    <n v="479.6"/>
  </r>
  <r>
    <x v="3"/>
    <n v="4"/>
    <s v="TVG-3271"/>
    <s v="3271"/>
    <x v="24"/>
    <s v="Umbria"/>
    <x v="7"/>
    <x v="14"/>
    <x v="6"/>
    <s v="2500"/>
    <s v="Gold"/>
    <x v="13"/>
    <n v="0.27800000000000002"/>
    <s v="Marco Rossi"/>
    <n v="7.4999999999999997E-2"/>
    <n v="139"/>
    <n v="10.424999999999999"/>
    <n v="149.42500000000001"/>
  </r>
  <r>
    <x v="3"/>
    <n v="4"/>
    <s v="TVG-3272"/>
    <s v="3272"/>
    <x v="24"/>
    <s v="Umbria"/>
    <x v="7"/>
    <x v="14"/>
    <x v="6"/>
    <s v="2500"/>
    <s v="Gold"/>
    <x v="13"/>
    <n v="0.38800000000000001"/>
    <s v="Lalerio Vundini"/>
    <n v="0.05"/>
    <n v="194"/>
    <n v="9.7000000000000011"/>
    <n v="203.7"/>
  </r>
  <r>
    <x v="3"/>
    <n v="4"/>
    <s v="TVG-3273"/>
    <s v="3273"/>
    <x v="24"/>
    <s v="Umbria"/>
    <x v="7"/>
    <x v="17"/>
    <x v="7"/>
    <s v="2000"/>
    <s v="Medium"/>
    <x v="15"/>
    <n v="2.5299999999999998"/>
    <s v="Lalerio Vundini"/>
    <n v="0.05"/>
    <n v="506"/>
    <n v="25.3"/>
    <n v="531.29999999999995"/>
  </r>
  <r>
    <x v="3"/>
    <n v="4"/>
    <s v="TVG-3274"/>
    <s v="3274"/>
    <x v="24"/>
    <s v="Umbria"/>
    <x v="7"/>
    <x v="0"/>
    <x v="0"/>
    <s v="5000"/>
    <s v="Medium"/>
    <x v="0"/>
    <n v="23.173333333333332"/>
    <s v="Olivia Gusso"/>
    <n v="0.05"/>
    <n v="3476"/>
    <n v="173.8"/>
    <n v="3649.8"/>
  </r>
  <r>
    <x v="3"/>
    <n v="4"/>
    <s v="TVG-3275"/>
    <s v="3275"/>
    <x v="24"/>
    <s v="Umbria"/>
    <x v="7"/>
    <x v="0"/>
    <x v="0"/>
    <s v="5000"/>
    <s v="Medium"/>
    <x v="0"/>
    <n v="143.44666666666666"/>
    <s v="Lorenzo Von Matterhorn "/>
    <n v="0.05"/>
    <n v="21517"/>
    <n v="1075.8500000000001"/>
    <n v="22592.85"/>
  </r>
  <r>
    <x v="3"/>
    <n v="4"/>
    <s v="TVG-3276"/>
    <s v="3276"/>
    <x v="24"/>
    <s v="Umbria"/>
    <x v="7"/>
    <x v="0"/>
    <x v="0"/>
    <s v="5000"/>
    <s v="Medium"/>
    <x v="0"/>
    <n v="31.686666666666667"/>
    <s v="Federica Meni"/>
    <n v="0.04"/>
    <n v="4753"/>
    <n v="190.12"/>
    <n v="4943.12"/>
  </r>
  <r>
    <x v="3"/>
    <n v="4"/>
    <s v="TVG-3277"/>
    <s v="3277"/>
    <x v="24"/>
    <s v="Umbria"/>
    <x v="7"/>
    <x v="0"/>
    <x v="0"/>
    <s v="5000"/>
    <s v="Medium"/>
    <x v="0"/>
    <n v="92.62"/>
    <s v="Alfonso Falconeri"/>
    <n v="0.05"/>
    <n v="13893"/>
    <n v="694.65000000000009"/>
    <n v="14587.65"/>
  </r>
  <r>
    <x v="3"/>
    <n v="4"/>
    <s v="TVG-3278"/>
    <s v="3278"/>
    <x v="24"/>
    <s v="Umbria"/>
    <x v="7"/>
    <x v="0"/>
    <x v="0"/>
    <s v="5000"/>
    <s v="Medium"/>
    <x v="0"/>
    <n v="69.773333333333326"/>
    <s v="Roberto Falcucci"/>
    <n v="0.08"/>
    <n v="10466"/>
    <n v="837.28"/>
    <n v="11303.28"/>
  </r>
  <r>
    <x v="3"/>
    <n v="4"/>
    <s v="TVG-3279"/>
    <s v="3279"/>
    <x v="24"/>
    <s v="Umbria"/>
    <x v="7"/>
    <x v="0"/>
    <x v="0"/>
    <s v="5000"/>
    <s v="Medium"/>
    <x v="0"/>
    <n v="47.406666666666666"/>
    <s v="Daniela Ansani"/>
    <n v="0.05"/>
    <n v="7111"/>
    <n v="355.55"/>
    <n v="7466.55"/>
  </r>
  <r>
    <x v="3"/>
    <n v="4"/>
    <s v="TVG-3280"/>
    <s v="3280"/>
    <x v="24"/>
    <s v="Umbria"/>
    <x v="7"/>
    <x v="0"/>
    <x v="0"/>
    <s v="5000"/>
    <s v="Medium"/>
    <x v="0"/>
    <n v="29.753333333333334"/>
    <s v="Giuseppe Favari"/>
    <n v="0.03"/>
    <n v="4463"/>
    <n v="133.88999999999999"/>
    <n v="4596.8900000000003"/>
  </r>
  <r>
    <x v="3"/>
    <n v="4"/>
    <s v="TVG-3281"/>
    <s v="3281"/>
    <x v="24"/>
    <s v="Umbria"/>
    <x v="7"/>
    <x v="0"/>
    <x v="0"/>
    <s v="5000"/>
    <s v="Medium"/>
    <x v="0"/>
    <n v="39.726666666666667"/>
    <s v="Elisa Covassi"/>
    <n v="0.08"/>
    <n v="5959"/>
    <n v="476.72"/>
    <n v="6435.72"/>
  </r>
  <r>
    <x v="3"/>
    <n v="4"/>
    <s v="TVG-3282"/>
    <s v="3282"/>
    <x v="24"/>
    <s v="Umbria"/>
    <x v="7"/>
    <x v="0"/>
    <x v="0"/>
    <s v="5000"/>
    <s v="Medium"/>
    <x v="0"/>
    <n v="28.186666666666667"/>
    <s v="Fabo Girgentini"/>
    <n v="0.03"/>
    <n v="4228"/>
    <n v="126.83999999999999"/>
    <n v="4354.84"/>
  </r>
  <r>
    <x v="3"/>
    <n v="4"/>
    <s v="TVG-3283"/>
    <s v="3283"/>
    <x v="24"/>
    <s v="Umbria"/>
    <x v="7"/>
    <x v="0"/>
    <x v="0"/>
    <s v="5000"/>
    <s v="Medium"/>
    <x v="0"/>
    <n v="7.7866666666666671"/>
    <s v="Costanza Bigatti"/>
    <n v="0.1"/>
    <n v="1168"/>
    <n v="116.80000000000001"/>
    <n v="1284.8"/>
  </r>
  <r>
    <x v="3"/>
    <n v="4"/>
    <s v="TVG-3284"/>
    <s v="3284"/>
    <x v="24"/>
    <s v="Umbria"/>
    <x v="7"/>
    <x v="0"/>
    <x v="0"/>
    <s v="5000"/>
    <s v="Medium"/>
    <x v="0"/>
    <n v="489.14666666666665"/>
    <s v="Marco Rossi"/>
    <n v="7.4999999999999997E-2"/>
    <n v="73372"/>
    <n v="5502.9"/>
    <n v="78874.899999999994"/>
  </r>
  <r>
    <x v="3"/>
    <n v="4"/>
    <s v="TVG-3285"/>
    <s v="3285"/>
    <x v="24"/>
    <s v="Umbria"/>
    <x v="7"/>
    <x v="0"/>
    <x v="0"/>
    <s v="5000"/>
    <s v="Medium"/>
    <x v="0"/>
    <n v="4723.7866666666669"/>
    <s v="Lalerio Vundini"/>
    <n v="0.05"/>
    <n v="708568"/>
    <n v="35428.400000000001"/>
    <n v="743996.4"/>
  </r>
  <r>
    <x v="3"/>
    <n v="4"/>
    <s v="TVG-3286"/>
    <s v="3286"/>
    <x v="24"/>
    <s v="Umbria"/>
    <x v="7"/>
    <x v="19"/>
    <x v="7"/>
    <s v="4000"/>
    <s v="Plus"/>
    <x v="16"/>
    <n v="116.84583333333333"/>
    <s v="Olivia Gusso"/>
    <n v="0.05"/>
    <n v="28043"/>
    <n v="1402.15"/>
    <n v="29445.15"/>
  </r>
  <r>
    <x v="3"/>
    <n v="4"/>
    <s v="TVG-3287"/>
    <s v="3287"/>
    <x v="24"/>
    <s v="Umbria"/>
    <x v="7"/>
    <x v="19"/>
    <x v="7"/>
    <s v="4000"/>
    <s v="Plus"/>
    <x v="16"/>
    <n v="179.65416666666667"/>
    <s v="Lorenzo Von Matterhorn "/>
    <n v="0.05"/>
    <n v="43117"/>
    <n v="2155.85"/>
    <n v="45272.85"/>
  </r>
  <r>
    <x v="3"/>
    <n v="4"/>
    <s v="TVG-3288"/>
    <s v="3288"/>
    <x v="24"/>
    <s v="Umbria"/>
    <x v="7"/>
    <x v="19"/>
    <x v="7"/>
    <s v="4000"/>
    <s v="Plus"/>
    <x v="16"/>
    <n v="16.637499999999999"/>
    <s v="Alfonso Falconeri"/>
    <n v="0.05"/>
    <n v="3993"/>
    <n v="199.65"/>
    <n v="4192.6499999999996"/>
  </r>
  <r>
    <x v="3"/>
    <n v="4"/>
    <s v="TVG-3289"/>
    <s v="3289"/>
    <x v="24"/>
    <s v="Umbria"/>
    <x v="7"/>
    <x v="19"/>
    <x v="7"/>
    <s v="4000"/>
    <s v="Plus"/>
    <x v="16"/>
    <n v="154.39166666666668"/>
    <s v="Roberto Falcucci"/>
    <n v="0.08"/>
    <n v="37054"/>
    <n v="2964.32"/>
    <n v="40018.32"/>
  </r>
  <r>
    <x v="3"/>
    <n v="4"/>
    <s v="TVG-3290"/>
    <s v="3290"/>
    <x v="24"/>
    <s v="Umbria"/>
    <x v="7"/>
    <x v="19"/>
    <x v="7"/>
    <s v="4000"/>
    <s v="Plus"/>
    <x v="16"/>
    <n v="0.53333333333333333"/>
    <s v="Daniela Ansani"/>
    <n v="0.05"/>
    <n v="128"/>
    <n v="6.4"/>
    <n v="134.4"/>
  </r>
  <r>
    <x v="3"/>
    <n v="4"/>
    <s v="TVG-3291"/>
    <s v="3291"/>
    <x v="24"/>
    <s v="Umbria"/>
    <x v="7"/>
    <x v="19"/>
    <x v="7"/>
    <s v="4000"/>
    <s v="Plus"/>
    <x v="16"/>
    <n v="0.91249999999999998"/>
    <s v="Elisa Covassi"/>
    <n v="0.08"/>
    <n v="219"/>
    <n v="17.52"/>
    <n v="236.52"/>
  </r>
  <r>
    <x v="3"/>
    <n v="4"/>
    <s v="TVG-3292"/>
    <s v="3292"/>
    <x v="24"/>
    <s v="Umbria"/>
    <x v="7"/>
    <x v="19"/>
    <x v="7"/>
    <s v="4000"/>
    <s v="Plus"/>
    <x v="16"/>
    <n v="136.87916666666666"/>
    <s v="Fabo Girgentini"/>
    <n v="0.03"/>
    <n v="32851"/>
    <n v="985.53"/>
    <n v="33836.53"/>
  </r>
  <r>
    <x v="3"/>
    <n v="4"/>
    <s v="TVG-3293"/>
    <s v="3293"/>
    <x v="24"/>
    <s v="Umbria"/>
    <x v="7"/>
    <x v="19"/>
    <x v="7"/>
    <s v="4000"/>
    <s v="Plus"/>
    <x v="16"/>
    <n v="0.79583333333333328"/>
    <s v="Costanza Bigatti"/>
    <n v="0.1"/>
    <n v="191"/>
    <n v="19.100000000000001"/>
    <n v="210.1"/>
  </r>
  <r>
    <x v="3"/>
    <n v="4"/>
    <s v="TVG-3294"/>
    <s v="3294"/>
    <x v="24"/>
    <s v="Umbria"/>
    <x v="7"/>
    <x v="19"/>
    <x v="7"/>
    <s v="4000"/>
    <s v="Plus"/>
    <x v="16"/>
    <n v="211.4375"/>
    <s v="Marco Rossi"/>
    <n v="7.4999999999999997E-2"/>
    <n v="50745"/>
    <n v="3805.875"/>
    <n v="54550.875"/>
  </r>
  <r>
    <x v="3"/>
    <n v="4"/>
    <s v="TVG-3295"/>
    <s v="3295"/>
    <x v="24"/>
    <s v="Umbria"/>
    <x v="7"/>
    <x v="19"/>
    <x v="7"/>
    <s v="4000"/>
    <s v="Plus"/>
    <x v="16"/>
    <n v="470.24583333333334"/>
    <s v="Lalerio Vundini"/>
    <n v="0.05"/>
    <n v="112859"/>
    <n v="5642.9500000000007"/>
    <n v="118501.95"/>
  </r>
  <r>
    <x v="3"/>
    <n v="4"/>
    <s v="TVG-3296"/>
    <s v="3296"/>
    <x v="24"/>
    <s v="Umbria"/>
    <x v="7"/>
    <x v="1"/>
    <x v="0"/>
    <s v="5000"/>
    <s v="Plus"/>
    <x v="1"/>
    <n v="6.8571428571428575E-2"/>
    <s v="Lorenzo Von Matterhorn "/>
    <n v="0.05"/>
    <n v="12"/>
    <n v="0.60000000000000009"/>
    <n v="12.6"/>
  </r>
  <r>
    <x v="3"/>
    <n v="4"/>
    <s v="TVG-3297"/>
    <s v="3297"/>
    <x v="24"/>
    <s v="Umbria"/>
    <x v="7"/>
    <x v="1"/>
    <x v="0"/>
    <s v="5000"/>
    <s v="Plus"/>
    <x v="1"/>
    <n v="0.82857142857142863"/>
    <s v="Alfonso Falconeri"/>
    <n v="0.05"/>
    <n v="145"/>
    <n v="7.25"/>
    <n v="152.25"/>
  </r>
  <r>
    <x v="3"/>
    <n v="4"/>
    <s v="TVG-3298"/>
    <s v="3298"/>
    <x v="24"/>
    <s v="Umbria"/>
    <x v="7"/>
    <x v="1"/>
    <x v="0"/>
    <s v="5000"/>
    <s v="Plus"/>
    <x v="1"/>
    <n v="28.817142857142859"/>
    <s v="Roberto Falcucci"/>
    <n v="0.08"/>
    <n v="5043"/>
    <n v="403.44"/>
    <n v="5446.44"/>
  </r>
  <r>
    <x v="3"/>
    <n v="4"/>
    <s v="TVG-3299"/>
    <s v="3299"/>
    <x v="24"/>
    <s v="Umbria"/>
    <x v="7"/>
    <x v="1"/>
    <x v="0"/>
    <s v="5000"/>
    <s v="Plus"/>
    <x v="1"/>
    <n v="44.182857142857145"/>
    <s v="Daniela Ansani"/>
    <n v="0.05"/>
    <n v="7732"/>
    <n v="386.6"/>
    <n v="8118.6"/>
  </r>
  <r>
    <x v="3"/>
    <n v="4"/>
    <s v="TVG-3300"/>
    <s v="3300"/>
    <x v="24"/>
    <s v="Umbria"/>
    <x v="7"/>
    <x v="1"/>
    <x v="0"/>
    <s v="5000"/>
    <s v="Plus"/>
    <x v="1"/>
    <n v="20.53142857142857"/>
    <s v="Giuseppe Favari"/>
    <n v="0.03"/>
    <n v="3593"/>
    <n v="107.78999999999999"/>
    <n v="3700.79"/>
  </r>
  <r>
    <x v="3"/>
    <n v="4"/>
    <s v="TVG-3301"/>
    <s v="3301"/>
    <x v="24"/>
    <s v="Umbria"/>
    <x v="7"/>
    <x v="1"/>
    <x v="0"/>
    <s v="5000"/>
    <s v="Plus"/>
    <x v="1"/>
    <n v="9.16"/>
    <s v="Fabo Girgentini"/>
    <n v="0.03"/>
    <n v="1603"/>
    <n v="48.089999999999996"/>
    <n v="1651.09"/>
  </r>
  <r>
    <x v="3"/>
    <n v="4"/>
    <s v="TVG-3302"/>
    <s v="3302"/>
    <x v="24"/>
    <s v="Umbria"/>
    <x v="7"/>
    <x v="1"/>
    <x v="0"/>
    <s v="5000"/>
    <s v="Plus"/>
    <x v="1"/>
    <n v="5.6457142857142859"/>
    <s v="Costanza Bigatti"/>
    <n v="0.1"/>
    <n v="988"/>
    <n v="98.800000000000011"/>
    <n v="1086.8"/>
  </r>
  <r>
    <x v="3"/>
    <n v="4"/>
    <s v="TVG-3303"/>
    <s v="3303"/>
    <x v="24"/>
    <s v="Umbria"/>
    <x v="7"/>
    <x v="1"/>
    <x v="0"/>
    <s v="5000"/>
    <s v="Plus"/>
    <x v="1"/>
    <n v="1.64"/>
    <s v="Lalerio Vundini"/>
    <n v="0.05"/>
    <n v="287"/>
    <n v="14.350000000000001"/>
    <n v="301.35000000000002"/>
  </r>
  <r>
    <x v="3"/>
    <n v="4"/>
    <s v="TVG-3304"/>
    <s v="3304"/>
    <x v="24"/>
    <s v="Umbria"/>
    <x v="7"/>
    <x v="2"/>
    <x v="0"/>
    <s v="2500"/>
    <s v="Plus"/>
    <x v="2"/>
    <n v="1.1923076923076923"/>
    <s v="Roberto Falcucci"/>
    <n v="0.08"/>
    <n v="155"/>
    <n v="12.4"/>
    <n v="167.4"/>
  </r>
  <r>
    <x v="3"/>
    <n v="4"/>
    <s v="TVG-3305"/>
    <s v="3305"/>
    <x v="24"/>
    <s v="Umbria"/>
    <x v="7"/>
    <x v="2"/>
    <x v="0"/>
    <s v="2500"/>
    <s v="Plus"/>
    <x v="2"/>
    <n v="10.953846153846154"/>
    <s v="Fabo Girgentini"/>
    <n v="0.03"/>
    <n v="1424"/>
    <n v="42.72"/>
    <n v="1466.72"/>
  </r>
  <r>
    <x v="3"/>
    <n v="4"/>
    <s v="TVG-3306"/>
    <s v="3306"/>
    <x v="24"/>
    <s v="Umbria"/>
    <x v="7"/>
    <x v="2"/>
    <x v="0"/>
    <s v="2500"/>
    <s v="Plus"/>
    <x v="2"/>
    <n v="2.2923076923076922"/>
    <s v="Marco Rossi"/>
    <n v="7.4999999999999997E-2"/>
    <n v="298"/>
    <n v="22.349999999999998"/>
    <n v="320.35000000000002"/>
  </r>
  <r>
    <x v="3"/>
    <n v="4"/>
    <s v="TVG-3307"/>
    <s v="3307"/>
    <x v="24"/>
    <s v="Umbria"/>
    <x v="7"/>
    <x v="3"/>
    <x v="0"/>
    <s v="3000"/>
    <s v="Plus"/>
    <x v="3"/>
    <n v="6.0758620689655176"/>
    <s v="Olivia Gusso"/>
    <n v="0.05"/>
    <n v="881"/>
    <n v="44.050000000000004"/>
    <n v="925.05"/>
  </r>
  <r>
    <x v="3"/>
    <n v="4"/>
    <s v="TVG-3308"/>
    <s v="3308"/>
    <x v="24"/>
    <s v="Umbria"/>
    <x v="7"/>
    <x v="3"/>
    <x v="0"/>
    <s v="3000"/>
    <s v="Plus"/>
    <x v="3"/>
    <n v="26.889655172413793"/>
    <s v="Lorenzo Von Matterhorn "/>
    <n v="0.05"/>
    <n v="3899"/>
    <n v="194.95000000000002"/>
    <n v="4093.95"/>
  </r>
  <r>
    <x v="3"/>
    <n v="4"/>
    <s v="TVG-3309"/>
    <s v="3309"/>
    <x v="24"/>
    <s v="Umbria"/>
    <x v="7"/>
    <x v="3"/>
    <x v="0"/>
    <s v="3000"/>
    <s v="Plus"/>
    <x v="3"/>
    <n v="69.882758620689657"/>
    <s v="Alfonso Falconeri"/>
    <n v="0.05"/>
    <n v="10133"/>
    <n v="506.65000000000003"/>
    <n v="10639.65"/>
  </r>
  <r>
    <x v="3"/>
    <n v="4"/>
    <s v="TVG-3310"/>
    <s v="3310"/>
    <x v="24"/>
    <s v="Umbria"/>
    <x v="7"/>
    <x v="3"/>
    <x v="0"/>
    <s v="3000"/>
    <s v="Plus"/>
    <x v="3"/>
    <n v="71.365517241379308"/>
    <s v="Roberto Falcucci"/>
    <n v="0.08"/>
    <n v="10348"/>
    <n v="827.84"/>
    <n v="11175.84"/>
  </r>
  <r>
    <x v="3"/>
    <n v="4"/>
    <s v="TVG-3311"/>
    <s v="3311"/>
    <x v="24"/>
    <s v="Umbria"/>
    <x v="7"/>
    <x v="3"/>
    <x v="0"/>
    <s v="3000"/>
    <s v="Plus"/>
    <x v="3"/>
    <n v="56.048275862068962"/>
    <s v="Giuseppe Favari"/>
    <n v="0.03"/>
    <n v="8127"/>
    <n v="243.81"/>
    <n v="8370.81"/>
  </r>
  <r>
    <x v="3"/>
    <n v="4"/>
    <s v="TVG-3312"/>
    <s v="3312"/>
    <x v="24"/>
    <s v="Umbria"/>
    <x v="7"/>
    <x v="3"/>
    <x v="0"/>
    <s v="3000"/>
    <s v="Plus"/>
    <x v="3"/>
    <n v="17.779310344827586"/>
    <s v="Fabo Girgentini"/>
    <n v="0.03"/>
    <n v="2578"/>
    <n v="77.34"/>
    <n v="2655.34"/>
  </r>
  <r>
    <x v="3"/>
    <n v="4"/>
    <s v="TVG-3313"/>
    <s v="3313"/>
    <x v="24"/>
    <s v="Umbria"/>
    <x v="7"/>
    <x v="3"/>
    <x v="0"/>
    <s v="3000"/>
    <s v="Plus"/>
    <x v="3"/>
    <n v="25.827586206896552"/>
    <s v="Costanza Bigatti"/>
    <n v="0.1"/>
    <n v="3745"/>
    <n v="374.5"/>
    <n v="4119.5"/>
  </r>
  <r>
    <x v="3"/>
    <n v="4"/>
    <s v="TVG-3314"/>
    <s v="3314"/>
    <x v="24"/>
    <s v="Umbria"/>
    <x v="7"/>
    <x v="3"/>
    <x v="0"/>
    <s v="3000"/>
    <s v="Plus"/>
    <x v="3"/>
    <n v="118.57241379310345"/>
    <s v="Marco Rossi"/>
    <n v="7.4999999999999997E-2"/>
    <n v="17193"/>
    <n v="1289.4749999999999"/>
    <n v="18482.474999999999"/>
  </r>
  <r>
    <x v="3"/>
    <n v="4"/>
    <s v="TVG-3315"/>
    <s v="3315"/>
    <x v="24"/>
    <s v="Umbria"/>
    <x v="7"/>
    <x v="3"/>
    <x v="0"/>
    <s v="3000"/>
    <s v="Plus"/>
    <x v="3"/>
    <n v="396.6413793103448"/>
    <s v="Lalerio Vundini"/>
    <n v="0.05"/>
    <n v="57513"/>
    <n v="2875.65"/>
    <n v="60388.65"/>
  </r>
  <r>
    <x v="3"/>
    <n v="4"/>
    <s v="TVG-3316"/>
    <s v="3316"/>
    <x v="24"/>
    <s v="Umbria"/>
    <x v="7"/>
    <x v="6"/>
    <x v="2"/>
    <s v="2500"/>
    <s v="Plus"/>
    <x v="6"/>
    <n v="7.7272727272727271E-2"/>
    <s v="Lorenzo Von Matterhorn "/>
    <n v="0.05"/>
    <n v="17"/>
    <n v="0.85000000000000009"/>
    <n v="17.850000000000001"/>
  </r>
  <r>
    <x v="3"/>
    <n v="4"/>
    <s v="TVG-3317"/>
    <s v="3317"/>
    <x v="24"/>
    <s v="Umbria"/>
    <x v="7"/>
    <x v="6"/>
    <x v="2"/>
    <s v="2500"/>
    <s v="Plus"/>
    <x v="6"/>
    <n v="3.15"/>
    <s v="Federica Meni"/>
    <n v="0.04"/>
    <n v="693"/>
    <n v="27.72"/>
    <n v="720.72"/>
  </r>
  <r>
    <x v="3"/>
    <n v="4"/>
    <s v="TVG-3318"/>
    <s v="3318"/>
    <x v="24"/>
    <s v="Umbria"/>
    <x v="7"/>
    <x v="6"/>
    <x v="2"/>
    <s v="2500"/>
    <s v="Plus"/>
    <x v="6"/>
    <n v="0.21363636363636362"/>
    <s v="Alfonso Falconeri"/>
    <n v="0.05"/>
    <n v="47"/>
    <n v="2.35"/>
    <n v="49.35"/>
  </r>
  <r>
    <x v="3"/>
    <n v="4"/>
    <s v="TVG-3319"/>
    <s v="3319"/>
    <x v="24"/>
    <s v="Umbria"/>
    <x v="7"/>
    <x v="6"/>
    <x v="2"/>
    <s v="2500"/>
    <s v="Plus"/>
    <x v="6"/>
    <n v="1.2545454545454546"/>
    <s v="Giuseppe Favari"/>
    <n v="0.03"/>
    <n v="276"/>
    <n v="8.2799999999999994"/>
    <n v="284.27999999999997"/>
  </r>
  <r>
    <x v="3"/>
    <n v="4"/>
    <s v="TVG-3320"/>
    <s v="3320"/>
    <x v="24"/>
    <s v="Umbria"/>
    <x v="7"/>
    <x v="6"/>
    <x v="2"/>
    <s v="2500"/>
    <s v="Plus"/>
    <x v="6"/>
    <n v="0.43636363636363634"/>
    <s v="Marco Rossi"/>
    <n v="7.4999999999999997E-2"/>
    <n v="96"/>
    <n v="7.1999999999999993"/>
    <n v="103.2"/>
  </r>
  <r>
    <x v="3"/>
    <n v="4"/>
    <s v="TVG-3321"/>
    <s v="3321"/>
    <x v="24"/>
    <s v="Umbria"/>
    <x v="7"/>
    <x v="6"/>
    <x v="2"/>
    <s v="2500"/>
    <s v="Plus"/>
    <x v="6"/>
    <n v="46.35"/>
    <s v="Lalerio Vundini"/>
    <n v="0.05"/>
    <n v="10197"/>
    <n v="509.85"/>
    <n v="10706.85"/>
  </r>
  <r>
    <x v="3"/>
    <n v="4"/>
    <s v="TVG-3322"/>
    <s v="3322"/>
    <x v="24"/>
    <s v="Umbria"/>
    <x v="7"/>
    <x v="7"/>
    <x v="2"/>
    <s v="2500"/>
    <s v="Medium"/>
    <x v="7"/>
    <n v="20.390476190476189"/>
    <s v="Marco Rossi"/>
    <n v="7.4999999999999997E-2"/>
    <n v="4282"/>
    <n v="321.14999999999998"/>
    <n v="4603.1499999999996"/>
  </r>
  <r>
    <x v="3"/>
    <n v="4"/>
    <s v="TVG-3323"/>
    <s v="3323"/>
    <x v="24"/>
    <s v="Umbria"/>
    <x v="7"/>
    <x v="22"/>
    <x v="7"/>
    <s v="7000"/>
    <s v="Premium"/>
    <x v="13"/>
    <n v="0.89"/>
    <s v="Marco Rossi"/>
    <n v="7.4999999999999997E-2"/>
    <n v="445"/>
    <n v="33.375"/>
    <n v="478.375"/>
  </r>
  <r>
    <x v="3"/>
    <n v="4"/>
    <s v="TVG-3324"/>
    <s v="3324"/>
    <x v="24"/>
    <s v="Umbria"/>
    <x v="7"/>
    <x v="20"/>
    <x v="7"/>
    <s v="5000"/>
    <s v="Silver"/>
    <x v="17"/>
    <n v="0.22666666666666666"/>
    <s v="Olivia Gusso"/>
    <n v="0.05"/>
    <n v="68"/>
    <n v="3.4000000000000004"/>
    <n v="71.400000000000006"/>
  </r>
  <r>
    <x v="3"/>
    <n v="4"/>
    <s v="TVG-3325"/>
    <s v="3325"/>
    <x v="24"/>
    <s v="Umbria"/>
    <x v="7"/>
    <x v="8"/>
    <x v="2"/>
    <s v="5000"/>
    <s v=""/>
    <x v="8"/>
    <n v="0.224"/>
    <s v="Olivia Gusso"/>
    <n v="0.05"/>
    <n v="56"/>
    <n v="2.8000000000000003"/>
    <n v="58.8"/>
  </r>
  <r>
    <x v="3"/>
    <n v="4"/>
    <s v="TVG-3326"/>
    <s v="3326"/>
    <x v="24"/>
    <s v="Umbria"/>
    <x v="7"/>
    <x v="8"/>
    <x v="2"/>
    <s v="5000"/>
    <s v=""/>
    <x v="8"/>
    <n v="1.8560000000000001"/>
    <s v="Giuseppe Favari"/>
    <n v="0.03"/>
    <n v="464"/>
    <n v="13.92"/>
    <n v="477.92"/>
  </r>
  <r>
    <x v="3"/>
    <n v="4"/>
    <s v="TVG-3327"/>
    <s v="3327"/>
    <x v="24"/>
    <s v="Umbria"/>
    <x v="7"/>
    <x v="9"/>
    <x v="2"/>
    <s v="1121"/>
    <s v="Gold"/>
    <x v="9"/>
    <n v="1.1695652173913043"/>
    <s v="Alfonso Falconeri"/>
    <n v="0.05"/>
    <n v="269"/>
    <n v="13.450000000000001"/>
    <n v="282.45"/>
  </r>
  <r>
    <x v="3"/>
    <n v="4"/>
    <s v="TVG-3328"/>
    <s v="3328"/>
    <x v="24"/>
    <s v="Umbria"/>
    <x v="7"/>
    <x v="9"/>
    <x v="2"/>
    <s v="1121"/>
    <s v="Gold"/>
    <x v="9"/>
    <n v="0.15217391304347827"/>
    <s v="Elisa Covassi"/>
    <n v="0.08"/>
    <n v="35"/>
    <n v="2.8000000000000003"/>
    <n v="37.799999999999997"/>
  </r>
  <r>
    <x v="3"/>
    <n v="4"/>
    <s v="TVG-3329"/>
    <s v="3329"/>
    <x v="24"/>
    <s v="Umbria"/>
    <x v="7"/>
    <x v="9"/>
    <x v="2"/>
    <s v="1121"/>
    <s v="Gold"/>
    <x v="9"/>
    <n v="0.27391304347826084"/>
    <s v="Marco Rossi"/>
    <n v="7.4999999999999997E-2"/>
    <n v="63"/>
    <n v="4.7249999999999996"/>
    <n v="67.724999999999994"/>
  </r>
  <r>
    <x v="3"/>
    <n v="4"/>
    <s v="TVG-3330"/>
    <s v="3330"/>
    <x v="24"/>
    <s v="Umbria"/>
    <x v="7"/>
    <x v="9"/>
    <x v="2"/>
    <s v="1121"/>
    <s v="Gold"/>
    <x v="9"/>
    <n v="14.104347826086956"/>
    <s v="Lalerio Vundini"/>
    <n v="0.05"/>
    <n v="3244"/>
    <n v="162.20000000000002"/>
    <n v="3406.2"/>
  </r>
  <r>
    <x v="3"/>
    <n v="4"/>
    <s v="TVG-3331"/>
    <s v="3331"/>
    <x v="24"/>
    <s v="Umbria"/>
    <x v="7"/>
    <x v="23"/>
    <x v="7"/>
    <s v="8000"/>
    <s v="Premium"/>
    <x v="19"/>
    <n v="4.8537313432835818"/>
    <s v="Lorenzo Von Matterhorn "/>
    <n v="0.05"/>
    <n v="3252"/>
    <n v="162.60000000000002"/>
    <n v="3414.6"/>
  </r>
  <r>
    <x v="3"/>
    <n v="4"/>
    <s v="TVG-3332"/>
    <s v="3332"/>
    <x v="24"/>
    <s v="Umbria"/>
    <x v="7"/>
    <x v="23"/>
    <x v="7"/>
    <s v="8000"/>
    <s v="Premium"/>
    <x v="19"/>
    <n v="516.49850746268658"/>
    <s v="Lalerio Vundini"/>
    <n v="0.05"/>
    <n v="346054"/>
    <n v="17302.7"/>
    <n v="363356.7"/>
  </r>
  <r>
    <x v="3"/>
    <n v="4"/>
    <s v="TVG-3333"/>
    <s v="3333"/>
    <x v="24"/>
    <s v="Umbria"/>
    <x v="7"/>
    <x v="10"/>
    <x v="3"/>
    <s v="7500"/>
    <s v="Premium"/>
    <x v="10"/>
    <n v="7.4222222222222225"/>
    <s v="Lorenzo Von Matterhorn "/>
    <n v="0.05"/>
    <n v="1336"/>
    <n v="66.8"/>
    <n v="1402.8"/>
  </r>
  <r>
    <x v="3"/>
    <n v="4"/>
    <s v="TVG-3334"/>
    <s v="3334"/>
    <x v="24"/>
    <s v="Umbria"/>
    <x v="7"/>
    <x v="10"/>
    <x v="3"/>
    <s v="7500"/>
    <s v="Premium"/>
    <x v="10"/>
    <n v="2.0222222222222221"/>
    <s v="Federica Meni"/>
    <n v="0.04"/>
    <n v="364"/>
    <n v="14.56"/>
    <n v="378.56"/>
  </r>
  <r>
    <x v="3"/>
    <n v="4"/>
    <s v="TVG-3335"/>
    <s v="3335"/>
    <x v="24"/>
    <s v="Umbria"/>
    <x v="7"/>
    <x v="10"/>
    <x v="3"/>
    <s v="7500"/>
    <s v="Premium"/>
    <x v="10"/>
    <n v="5.55"/>
    <s v="Roberto Falcucci"/>
    <n v="0.08"/>
    <n v="999"/>
    <n v="79.92"/>
    <n v="1078.92"/>
  </r>
  <r>
    <x v="3"/>
    <n v="4"/>
    <s v="TVG-3336"/>
    <s v="3336"/>
    <x v="24"/>
    <s v="Umbria"/>
    <x v="7"/>
    <x v="10"/>
    <x v="3"/>
    <s v="7500"/>
    <s v="Premium"/>
    <x v="10"/>
    <n v="10.011111111111111"/>
    <s v="Daniela Ansani"/>
    <n v="0.05"/>
    <n v="1802"/>
    <n v="90.100000000000009"/>
    <n v="1892.1"/>
  </r>
  <r>
    <x v="3"/>
    <n v="4"/>
    <s v="TVG-3337"/>
    <s v="3337"/>
    <x v="24"/>
    <s v="Umbria"/>
    <x v="7"/>
    <x v="10"/>
    <x v="3"/>
    <s v="7500"/>
    <s v="Premium"/>
    <x v="10"/>
    <n v="1.5111111111111111"/>
    <s v="Costanza Bigatti"/>
    <n v="0.1"/>
    <n v="272"/>
    <n v="27.200000000000003"/>
    <n v="299.2"/>
  </r>
  <r>
    <x v="3"/>
    <n v="4"/>
    <s v="TVG-3338"/>
    <s v="3338"/>
    <x v="24"/>
    <s v="Umbria"/>
    <x v="7"/>
    <x v="10"/>
    <x v="3"/>
    <s v="7500"/>
    <s v="Premium"/>
    <x v="10"/>
    <n v="3.888888888888889E-2"/>
    <s v="Marco Rossi"/>
    <n v="7.4999999999999997E-2"/>
    <n v="7"/>
    <n v="0.52500000000000002"/>
    <n v="7.5250000000000004"/>
  </r>
  <r>
    <x v="3"/>
    <n v="4"/>
    <s v="TVG-3339"/>
    <s v="3339"/>
    <x v="24"/>
    <s v="Umbria"/>
    <x v="7"/>
    <x v="10"/>
    <x v="3"/>
    <s v="7500"/>
    <s v="Premium"/>
    <x v="10"/>
    <n v="32.87777777777778"/>
    <s v="Lalerio Vundini"/>
    <n v="0.05"/>
    <n v="5918"/>
    <n v="295.90000000000003"/>
    <n v="6213.9"/>
  </r>
  <r>
    <x v="3"/>
    <n v="4"/>
    <s v="TVG-3340"/>
    <s v="3340"/>
    <x v="24"/>
    <s v="Umbria"/>
    <x v="7"/>
    <x v="15"/>
    <x v="6"/>
    <s v="1000"/>
    <s v="Silver"/>
    <x v="14"/>
    <n v="0.38205128205128203"/>
    <s v="Lalerio Vundini"/>
    <n v="0.05"/>
    <n v="149"/>
    <n v="7.45"/>
    <n v="156.44999999999999"/>
  </r>
  <r>
    <x v="3"/>
    <n v="4"/>
    <s v="TVG-3341"/>
    <s v="3341"/>
    <x v="24"/>
    <s v="Umbria"/>
    <x v="7"/>
    <x v="11"/>
    <x v="4"/>
    <s v="5000"/>
    <s v=""/>
    <x v="11"/>
    <n v="216.05714285714285"/>
    <s v="Olivia Gusso"/>
    <n v="0.05"/>
    <n v="30248"/>
    <n v="1512.4"/>
    <n v="31760.400000000001"/>
  </r>
  <r>
    <x v="3"/>
    <n v="4"/>
    <s v="TVG-3342"/>
    <s v="3342"/>
    <x v="24"/>
    <s v="Umbria"/>
    <x v="7"/>
    <x v="11"/>
    <x v="4"/>
    <s v="5000"/>
    <s v=""/>
    <x v="11"/>
    <n v="173.73571428571429"/>
    <s v="Lorenzo Von Matterhorn "/>
    <n v="0.05"/>
    <n v="24323"/>
    <n v="1216.1500000000001"/>
    <n v="25539.15"/>
  </r>
  <r>
    <x v="3"/>
    <n v="4"/>
    <s v="TVG-3343"/>
    <s v="3343"/>
    <x v="24"/>
    <s v="Umbria"/>
    <x v="7"/>
    <x v="11"/>
    <x v="4"/>
    <s v="5000"/>
    <s v=""/>
    <x v="11"/>
    <n v="22.464285714285715"/>
    <s v="Alfonso Falconeri"/>
    <n v="0.05"/>
    <n v="3145"/>
    <n v="157.25"/>
    <n v="3302.25"/>
  </r>
  <r>
    <x v="3"/>
    <n v="4"/>
    <s v="TVG-3344"/>
    <s v="3344"/>
    <x v="24"/>
    <s v="Umbria"/>
    <x v="7"/>
    <x v="11"/>
    <x v="4"/>
    <s v="5000"/>
    <s v=""/>
    <x v="11"/>
    <n v="16.678571428571427"/>
    <s v="Roberto Falcucci"/>
    <n v="0.08"/>
    <n v="2335"/>
    <n v="186.8"/>
    <n v="2521.8000000000002"/>
  </r>
  <r>
    <x v="3"/>
    <n v="4"/>
    <s v="TVG-3345"/>
    <s v="3345"/>
    <x v="24"/>
    <s v="Umbria"/>
    <x v="7"/>
    <x v="11"/>
    <x v="4"/>
    <s v="5000"/>
    <s v=""/>
    <x v="11"/>
    <n v="326.58571428571429"/>
    <s v="Giuseppe Favari"/>
    <n v="0.03"/>
    <n v="45722"/>
    <n v="1371.6599999999999"/>
    <n v="47093.66"/>
  </r>
  <r>
    <x v="3"/>
    <n v="4"/>
    <s v="TVG-3346"/>
    <s v="3346"/>
    <x v="24"/>
    <s v="Umbria"/>
    <x v="7"/>
    <x v="11"/>
    <x v="4"/>
    <s v="5000"/>
    <s v=""/>
    <x v="11"/>
    <n v="19.678571428571427"/>
    <s v="Elisa Covassi"/>
    <n v="0.08"/>
    <n v="2755"/>
    <n v="220.4"/>
    <n v="2975.4"/>
  </r>
  <r>
    <x v="3"/>
    <n v="4"/>
    <s v="TVG-3347"/>
    <s v="3347"/>
    <x v="24"/>
    <s v="Umbria"/>
    <x v="7"/>
    <x v="11"/>
    <x v="4"/>
    <s v="5000"/>
    <s v=""/>
    <x v="11"/>
    <n v="29.314285714285713"/>
    <s v="Fabo Girgentini"/>
    <n v="0.03"/>
    <n v="4104"/>
    <n v="123.11999999999999"/>
    <n v="4227.12"/>
  </r>
  <r>
    <x v="3"/>
    <n v="4"/>
    <s v="TVG-3348"/>
    <s v="3348"/>
    <x v="24"/>
    <s v="Umbria"/>
    <x v="7"/>
    <x v="11"/>
    <x v="4"/>
    <s v="5000"/>
    <s v=""/>
    <x v="11"/>
    <n v="17.721428571428572"/>
    <s v="Costanza Bigatti"/>
    <n v="0.1"/>
    <n v="2481"/>
    <n v="248.10000000000002"/>
    <n v="2729.1"/>
  </r>
  <r>
    <x v="3"/>
    <n v="4"/>
    <s v="TVG-3349"/>
    <s v="3349"/>
    <x v="24"/>
    <s v="Umbria"/>
    <x v="7"/>
    <x v="11"/>
    <x v="4"/>
    <s v="5000"/>
    <s v=""/>
    <x v="11"/>
    <n v="240.62857142857143"/>
    <s v="Marco Rossi"/>
    <n v="7.4999999999999997E-2"/>
    <n v="33688"/>
    <n v="2526.6"/>
    <n v="36214.6"/>
  </r>
  <r>
    <x v="3"/>
    <n v="4"/>
    <s v="TVG-3350"/>
    <s v="3350"/>
    <x v="24"/>
    <s v="Umbria"/>
    <x v="7"/>
    <x v="11"/>
    <x v="4"/>
    <s v="5000"/>
    <s v=""/>
    <x v="11"/>
    <n v="24.885714285714286"/>
    <s v="Lalerio Vundini"/>
    <n v="0.05"/>
    <n v="3484"/>
    <n v="174.20000000000002"/>
    <n v="3658.2"/>
  </r>
  <r>
    <x v="3"/>
    <n v="4"/>
    <s v="TVG-3351"/>
    <s v="3351"/>
    <x v="24"/>
    <s v="Umbria"/>
    <x v="7"/>
    <x v="16"/>
    <x v="7"/>
    <s v="1000"/>
    <s v=""/>
    <x v="0"/>
    <n v="0.16666666666666666"/>
    <s v="Fabo Girgentini"/>
    <n v="0.03"/>
    <n v="25"/>
    <n v="0.75"/>
    <n v="25.75"/>
  </r>
  <r>
    <x v="3"/>
    <n v="4"/>
    <s v="TVG-3352"/>
    <s v="3352"/>
    <x v="24"/>
    <s v="Umbria"/>
    <x v="7"/>
    <x v="16"/>
    <x v="7"/>
    <s v="1000"/>
    <s v=""/>
    <x v="0"/>
    <n v="3.7333333333333334"/>
    <s v="Lalerio Vundini"/>
    <n v="0.05"/>
    <n v="560"/>
    <n v="28"/>
    <n v="588"/>
  </r>
  <r>
    <x v="3"/>
    <n v="4"/>
    <s v="TVG-3353"/>
    <s v="3353"/>
    <x v="24"/>
    <s v="Umbria"/>
    <x v="7"/>
    <x v="12"/>
    <x v="5"/>
    <s v="3000"/>
    <s v="Medium"/>
    <x v="12"/>
    <n v="0.14166666666666666"/>
    <s v="Lorenzo Von Matterhorn "/>
    <n v="0.05"/>
    <n v="17"/>
    <n v="0.85000000000000009"/>
    <n v="17.850000000000001"/>
  </r>
  <r>
    <x v="3"/>
    <n v="4"/>
    <s v="TVG-3354"/>
    <s v="3354"/>
    <x v="24"/>
    <s v="Umbria"/>
    <x v="7"/>
    <x v="12"/>
    <x v="5"/>
    <s v="3000"/>
    <s v="Medium"/>
    <x v="12"/>
    <n v="9.166666666666666E-2"/>
    <s v="Alfonso Falconeri"/>
    <n v="0.05"/>
    <n v="11"/>
    <n v="0.55000000000000004"/>
    <n v="11.55"/>
  </r>
  <r>
    <x v="3"/>
    <n v="4"/>
    <s v="TVG-3355"/>
    <s v="3355"/>
    <x v="24"/>
    <s v="Umbria"/>
    <x v="7"/>
    <x v="12"/>
    <x v="5"/>
    <s v="3000"/>
    <s v="Medium"/>
    <x v="12"/>
    <n v="2.625"/>
    <s v="Giuseppe Favari"/>
    <n v="0.03"/>
    <n v="315"/>
    <n v="9.4499999999999993"/>
    <n v="324.45"/>
  </r>
  <r>
    <x v="3"/>
    <n v="4"/>
    <s v="TVG-3356"/>
    <s v="3356"/>
    <x v="24"/>
    <s v="Umbria"/>
    <x v="7"/>
    <x v="12"/>
    <x v="5"/>
    <s v="3000"/>
    <s v="Medium"/>
    <x v="12"/>
    <n v="0.36666666666666664"/>
    <s v="Fabo Girgentini"/>
    <n v="0.03"/>
    <n v="44"/>
    <n v="1.3199999999999998"/>
    <n v="45.32"/>
  </r>
  <r>
    <x v="3"/>
    <n v="4"/>
    <s v="TVG-3357"/>
    <s v="3357"/>
    <x v="24"/>
    <s v="Umbria"/>
    <x v="7"/>
    <x v="12"/>
    <x v="5"/>
    <s v="3000"/>
    <s v="Medium"/>
    <x v="12"/>
    <n v="20.008333333333333"/>
    <s v="Marco Rossi"/>
    <n v="7.4999999999999997E-2"/>
    <n v="2401"/>
    <n v="180.07499999999999"/>
    <n v="2581.0749999999998"/>
  </r>
  <r>
    <x v="3"/>
    <n v="4"/>
    <s v="TVG-3358"/>
    <s v="3358"/>
    <x v="24"/>
    <s v="Umbria"/>
    <x v="7"/>
    <x v="12"/>
    <x v="5"/>
    <s v="3000"/>
    <s v="Medium"/>
    <x v="12"/>
    <n v="5.4749999999999996"/>
    <s v="Lalerio Vundini"/>
    <n v="0.05"/>
    <n v="657"/>
    <n v="32.85"/>
    <n v="689.85"/>
  </r>
  <r>
    <x v="3"/>
    <n v="4"/>
    <s v="TVG-3359"/>
    <s v="3359"/>
    <x v="24"/>
    <s v="Umbria"/>
    <x v="7"/>
    <x v="13"/>
    <x v="5"/>
    <s v="3000"/>
    <s v="Plus"/>
    <x v="2"/>
    <n v="2.7307692307692308"/>
    <s v="Lorenzo Von Matterhorn "/>
    <n v="0.05"/>
    <n v="355"/>
    <n v="17.75"/>
    <n v="372.75"/>
  </r>
  <r>
    <x v="3"/>
    <n v="4"/>
    <s v="TVG-3360"/>
    <s v="3360"/>
    <x v="24"/>
    <s v="Umbria"/>
    <x v="7"/>
    <x v="13"/>
    <x v="5"/>
    <s v="3000"/>
    <s v="Plus"/>
    <x v="2"/>
    <n v="3.6"/>
    <s v="Marco Rossi"/>
    <n v="7.4999999999999997E-2"/>
    <n v="468"/>
    <n v="35.1"/>
    <n v="503.1"/>
  </r>
  <r>
    <x v="3"/>
    <n v="4"/>
    <s v="TVG-3361"/>
    <s v="3361"/>
    <x v="24"/>
    <s v="Umbria"/>
    <x v="7"/>
    <x v="13"/>
    <x v="5"/>
    <s v="3000"/>
    <s v="Plus"/>
    <x v="2"/>
    <n v="3.0769230769230771E-2"/>
    <s v="Lalerio Vundini"/>
    <n v="0.05"/>
    <n v="4"/>
    <n v="0.2"/>
    <n v="4.2"/>
  </r>
  <r>
    <x v="3"/>
    <n v="4"/>
    <s v="TVG-3362"/>
    <s v="3362"/>
    <x v="25"/>
    <s v="Umbria"/>
    <x v="5"/>
    <x v="17"/>
    <x v="7"/>
    <s v="2000"/>
    <s v="Medium"/>
    <x v="15"/>
    <n v="0.08"/>
    <s v="Lalerio Vundini"/>
    <n v="0.05"/>
    <n v="16"/>
    <n v="0.8"/>
    <n v="16.8"/>
  </r>
  <r>
    <x v="3"/>
    <n v="4"/>
    <s v="TVG-3363"/>
    <s v="3363"/>
    <x v="25"/>
    <s v="Umbria"/>
    <x v="5"/>
    <x v="0"/>
    <x v="0"/>
    <s v="5000"/>
    <s v="Medium"/>
    <x v="0"/>
    <n v="94.213333333333338"/>
    <s v="Lalerio Vundini"/>
    <n v="0.05"/>
    <n v="14132"/>
    <n v="706.6"/>
    <n v="14838.6"/>
  </r>
  <r>
    <x v="3"/>
    <n v="4"/>
    <s v="TVG-3364"/>
    <s v="3364"/>
    <x v="25"/>
    <s v="Umbria"/>
    <x v="5"/>
    <x v="19"/>
    <x v="7"/>
    <s v="4000"/>
    <s v="Plus"/>
    <x v="16"/>
    <n v="0.70416666666666672"/>
    <s v="Lalerio Vundini"/>
    <n v="0.05"/>
    <n v="169"/>
    <n v="8.4500000000000011"/>
    <n v="177.45"/>
  </r>
  <r>
    <x v="3"/>
    <n v="4"/>
    <s v="TVG-3365"/>
    <s v="3365"/>
    <x v="25"/>
    <s v="Umbria"/>
    <x v="5"/>
    <x v="3"/>
    <x v="0"/>
    <s v="3000"/>
    <s v="Plus"/>
    <x v="3"/>
    <n v="86.089655172413799"/>
    <s v="Lalerio Vundini"/>
    <n v="0.05"/>
    <n v="12483"/>
    <n v="624.15000000000009"/>
    <n v="13107.15"/>
  </r>
  <r>
    <x v="3"/>
    <n v="4"/>
    <s v="TVG-3366"/>
    <s v="3366"/>
    <x v="25"/>
    <s v="Umbria"/>
    <x v="5"/>
    <x v="6"/>
    <x v="2"/>
    <s v="2500"/>
    <s v="Plus"/>
    <x v="6"/>
    <n v="0.18636363636363637"/>
    <s v="Lalerio Vundini"/>
    <n v="0.05"/>
    <n v="41"/>
    <n v="2.0500000000000003"/>
    <n v="43.05"/>
  </r>
  <r>
    <x v="3"/>
    <n v="4"/>
    <s v="TVG-3367"/>
    <s v="3367"/>
    <x v="25"/>
    <s v="Umbria"/>
    <x v="5"/>
    <x v="23"/>
    <x v="7"/>
    <s v="8000"/>
    <s v="Premium"/>
    <x v="19"/>
    <n v="3.6194029850746268"/>
    <s v="Lalerio Vundini"/>
    <n v="0.05"/>
    <n v="2425"/>
    <n v="121.25"/>
    <n v="2546.25"/>
  </r>
  <r>
    <x v="3"/>
    <n v="4"/>
    <s v="TVG-3368"/>
    <s v="3368"/>
    <x v="25"/>
    <s v="Umbria"/>
    <x v="5"/>
    <x v="10"/>
    <x v="3"/>
    <s v="7500"/>
    <s v="Premium"/>
    <x v="10"/>
    <n v="3.8277777777777779"/>
    <s v="Lalerio Vundini"/>
    <n v="0.05"/>
    <n v="689"/>
    <n v="34.450000000000003"/>
    <n v="723.45"/>
  </r>
  <r>
    <x v="3"/>
    <n v="4"/>
    <s v="TVG-3369"/>
    <s v="3369"/>
    <x v="25"/>
    <s v="Umbria"/>
    <x v="5"/>
    <x v="15"/>
    <x v="6"/>
    <s v="1000"/>
    <s v="Silver"/>
    <x v="14"/>
    <n v="1.282051282051282E-2"/>
    <s v="Lalerio Vundini"/>
    <n v="0.05"/>
    <n v="5"/>
    <n v="0.25"/>
    <n v="5.25"/>
  </r>
  <r>
    <x v="3"/>
    <n v="4"/>
    <s v="TVG-3370"/>
    <s v="3370"/>
    <x v="25"/>
    <s v="Umbria"/>
    <x v="5"/>
    <x v="11"/>
    <x v="4"/>
    <s v="5000"/>
    <s v=""/>
    <x v="11"/>
    <n v="2.0357142857142856"/>
    <s v="Lalerio Vundini"/>
    <n v="0.05"/>
    <n v="285"/>
    <n v="14.25"/>
    <n v="299.25"/>
  </r>
  <r>
    <x v="3"/>
    <n v="4"/>
    <s v="TVG-3371"/>
    <s v="3371"/>
    <x v="25"/>
    <s v="Umbria"/>
    <x v="5"/>
    <x v="16"/>
    <x v="7"/>
    <s v="1000"/>
    <s v=""/>
    <x v="0"/>
    <n v="3.1"/>
    <s v="Lalerio Vundini"/>
    <n v="0.05"/>
    <n v="465"/>
    <n v="23.25"/>
    <n v="488.25"/>
  </r>
  <r>
    <x v="3"/>
    <n v="4"/>
    <s v="TVG-3372"/>
    <s v="3372"/>
    <x v="25"/>
    <s v="Umbria"/>
    <x v="5"/>
    <x v="12"/>
    <x v="5"/>
    <s v="3000"/>
    <s v="Medium"/>
    <x v="12"/>
    <n v="1.575"/>
    <s v="Lalerio Vundini"/>
    <n v="0.05"/>
    <n v="189"/>
    <n v="9.4500000000000011"/>
    <n v="198.45"/>
  </r>
  <r>
    <x v="3"/>
    <n v="4"/>
    <s v="TVG-3373"/>
    <s v="3373"/>
    <x v="26"/>
    <s v="Umbria"/>
    <x v="6"/>
    <x v="14"/>
    <x v="6"/>
    <s v="2500"/>
    <s v="Gold"/>
    <x v="13"/>
    <n v="1.198"/>
    <s v="Fabo Girgentini"/>
    <n v="0.03"/>
    <n v="599"/>
    <n v="17.97"/>
    <n v="616.97"/>
  </r>
  <r>
    <x v="3"/>
    <n v="4"/>
    <s v="TVG-3374"/>
    <s v="3374"/>
    <x v="26"/>
    <s v="Umbria"/>
    <x v="6"/>
    <x v="14"/>
    <x v="6"/>
    <s v="2500"/>
    <s v="Gold"/>
    <x v="13"/>
    <n v="3.782"/>
    <s v="Marco Rossi"/>
    <n v="7.4999999999999997E-2"/>
    <n v="1891"/>
    <n v="141.82499999999999"/>
    <n v="2032.825"/>
  </r>
  <r>
    <x v="3"/>
    <n v="4"/>
    <s v="TVG-3375"/>
    <s v="3375"/>
    <x v="26"/>
    <s v="Umbria"/>
    <x v="6"/>
    <x v="17"/>
    <x v="7"/>
    <s v="2000"/>
    <s v="Medium"/>
    <x v="15"/>
    <n v="0.45"/>
    <s v="Lalerio Vundini"/>
    <n v="0.05"/>
    <n v="90"/>
    <n v="4.5"/>
    <n v="94.5"/>
  </r>
  <r>
    <x v="3"/>
    <n v="4"/>
    <s v="TVG-3376"/>
    <s v="3376"/>
    <x v="26"/>
    <s v="Umbria"/>
    <x v="6"/>
    <x v="0"/>
    <x v="0"/>
    <s v="5000"/>
    <s v="Medium"/>
    <x v="0"/>
    <n v="274.35333333333335"/>
    <s v="Marco Rossi"/>
    <n v="7.4999999999999997E-2"/>
    <n v="41153"/>
    <n v="3086.4749999999999"/>
    <n v="44239.474999999999"/>
  </r>
  <r>
    <x v="3"/>
    <n v="4"/>
    <s v="TVG-3377"/>
    <s v="3377"/>
    <x v="26"/>
    <s v="Umbria"/>
    <x v="6"/>
    <x v="0"/>
    <x v="0"/>
    <s v="5000"/>
    <s v="Medium"/>
    <x v="0"/>
    <n v="681.48666666666668"/>
    <s v="Lalerio Vundini"/>
    <n v="0.05"/>
    <n v="102223"/>
    <n v="5111.1500000000005"/>
    <n v="107334.15"/>
  </r>
  <r>
    <x v="3"/>
    <n v="4"/>
    <s v="TVG-3378"/>
    <s v="3378"/>
    <x v="26"/>
    <s v="Umbria"/>
    <x v="6"/>
    <x v="19"/>
    <x v="7"/>
    <s v="4000"/>
    <s v="Plus"/>
    <x v="16"/>
    <n v="7.1124999999999998"/>
    <s v="Lalerio Vundini"/>
    <n v="0.05"/>
    <n v="1707"/>
    <n v="85.350000000000009"/>
    <n v="1792.35"/>
  </r>
  <r>
    <x v="3"/>
    <n v="4"/>
    <s v="TVG-3379"/>
    <s v="3379"/>
    <x v="26"/>
    <s v="Umbria"/>
    <x v="6"/>
    <x v="2"/>
    <x v="0"/>
    <s v="2500"/>
    <s v="Plus"/>
    <x v="2"/>
    <n v="10.069230769230769"/>
    <s v="Fabo Girgentini"/>
    <n v="0.03"/>
    <n v="1309"/>
    <n v="39.269999999999996"/>
    <n v="1348.27"/>
  </r>
  <r>
    <x v="3"/>
    <n v="4"/>
    <s v="TVG-3380"/>
    <s v="3380"/>
    <x v="26"/>
    <s v="Umbria"/>
    <x v="6"/>
    <x v="2"/>
    <x v="0"/>
    <s v="2500"/>
    <s v="Plus"/>
    <x v="2"/>
    <n v="6.2538461538461538"/>
    <s v="Marco Rossi"/>
    <n v="7.4999999999999997E-2"/>
    <n v="813"/>
    <n v="60.974999999999994"/>
    <n v="873.97500000000002"/>
  </r>
  <r>
    <x v="3"/>
    <n v="4"/>
    <s v="TVG-3381"/>
    <s v="3381"/>
    <x v="26"/>
    <s v="Umbria"/>
    <x v="6"/>
    <x v="3"/>
    <x v="0"/>
    <s v="3000"/>
    <s v="Plus"/>
    <x v="3"/>
    <n v="68.020689655172418"/>
    <s v="Fabo Girgentini"/>
    <n v="0.03"/>
    <n v="9863"/>
    <n v="295.89"/>
    <n v="10158.89"/>
  </r>
  <r>
    <x v="3"/>
    <n v="4"/>
    <s v="TVG-3382"/>
    <s v="3382"/>
    <x v="26"/>
    <s v="Umbria"/>
    <x v="6"/>
    <x v="3"/>
    <x v="0"/>
    <s v="3000"/>
    <s v="Plus"/>
    <x v="3"/>
    <n v="111.54482758620689"/>
    <s v="Marco Rossi"/>
    <n v="7.4999999999999997E-2"/>
    <n v="16174"/>
    <n v="1213.05"/>
    <n v="17387.05"/>
  </r>
  <r>
    <x v="3"/>
    <n v="4"/>
    <s v="TVG-3383"/>
    <s v="3383"/>
    <x v="26"/>
    <s v="Umbria"/>
    <x v="6"/>
    <x v="3"/>
    <x v="0"/>
    <s v="3000"/>
    <s v="Plus"/>
    <x v="3"/>
    <n v="1337.0206896551724"/>
    <s v="Lalerio Vundini"/>
    <n v="0.05"/>
    <n v="193868"/>
    <n v="9693.4"/>
    <n v="203561.4"/>
  </r>
  <r>
    <x v="3"/>
    <n v="4"/>
    <s v="TVG-3384"/>
    <s v="3384"/>
    <x v="26"/>
    <s v="Umbria"/>
    <x v="6"/>
    <x v="5"/>
    <x v="1"/>
    <s v="5000"/>
    <s v=""/>
    <x v="5"/>
    <n v="358.6"/>
    <s v="Marco Rossi"/>
    <n v="7.4999999999999997E-2"/>
    <n v="26895"/>
    <n v="2017.125"/>
    <n v="28912.125"/>
  </r>
  <r>
    <x v="3"/>
    <n v="4"/>
    <s v="TVG-3385"/>
    <s v="3385"/>
    <x v="26"/>
    <s v="Umbria"/>
    <x v="6"/>
    <x v="6"/>
    <x v="2"/>
    <s v="2500"/>
    <s v="Plus"/>
    <x v="6"/>
    <n v="0.13636363636363635"/>
    <s v="Fabo Girgentini"/>
    <n v="0.03"/>
    <n v="30"/>
    <n v="0.89999999999999991"/>
    <n v="30.9"/>
  </r>
  <r>
    <x v="3"/>
    <n v="4"/>
    <s v="TVG-3386"/>
    <s v="3386"/>
    <x v="26"/>
    <s v="Umbria"/>
    <x v="6"/>
    <x v="6"/>
    <x v="2"/>
    <s v="2500"/>
    <s v="Plus"/>
    <x v="6"/>
    <n v="4.3499999999999996"/>
    <s v="Marco Rossi"/>
    <n v="7.4999999999999997E-2"/>
    <n v="957"/>
    <n v="71.774999999999991"/>
    <n v="1028.7750000000001"/>
  </r>
  <r>
    <x v="3"/>
    <n v="4"/>
    <s v="TVG-3387"/>
    <s v="3387"/>
    <x v="26"/>
    <s v="Umbria"/>
    <x v="6"/>
    <x v="6"/>
    <x v="2"/>
    <s v="2500"/>
    <s v="Plus"/>
    <x v="6"/>
    <n v="0.36363636363636365"/>
    <s v="Lalerio Vundini"/>
    <n v="0.05"/>
    <n v="80"/>
    <n v="4"/>
    <n v="84"/>
  </r>
  <r>
    <x v="3"/>
    <n v="4"/>
    <s v="TVG-3388"/>
    <s v="3388"/>
    <x v="26"/>
    <s v="Umbria"/>
    <x v="6"/>
    <x v="7"/>
    <x v="2"/>
    <s v="2500"/>
    <s v="Medium"/>
    <x v="7"/>
    <n v="15.080952380952381"/>
    <s v="Fabo Girgentini"/>
    <n v="0.03"/>
    <n v="3167"/>
    <n v="95.009999999999991"/>
    <n v="3262.01"/>
  </r>
  <r>
    <x v="3"/>
    <n v="4"/>
    <s v="TVG-3389"/>
    <s v="3389"/>
    <x v="26"/>
    <s v="Umbria"/>
    <x v="6"/>
    <x v="7"/>
    <x v="2"/>
    <s v="2500"/>
    <s v="Medium"/>
    <x v="7"/>
    <n v="26.133333333333333"/>
    <s v="Marco Rossi"/>
    <n v="7.4999999999999997E-2"/>
    <n v="5488"/>
    <n v="411.59999999999997"/>
    <n v="5899.6"/>
  </r>
  <r>
    <x v="3"/>
    <n v="4"/>
    <s v="TVG-3390"/>
    <s v="3390"/>
    <x v="26"/>
    <s v="Umbria"/>
    <x v="6"/>
    <x v="9"/>
    <x v="2"/>
    <s v="1121"/>
    <s v="Gold"/>
    <x v="9"/>
    <n v="3.2608695652173911"/>
    <s v="Lalerio Vundini"/>
    <n v="0.05"/>
    <n v="750"/>
    <n v="37.5"/>
    <n v="787.5"/>
  </r>
  <r>
    <x v="3"/>
    <n v="4"/>
    <s v="TVG-3391"/>
    <s v="3391"/>
    <x v="26"/>
    <s v="Umbria"/>
    <x v="6"/>
    <x v="23"/>
    <x v="7"/>
    <s v="8000"/>
    <s v="Premium"/>
    <x v="19"/>
    <n v="12.744776119402985"/>
    <s v="Lalerio Vundini"/>
    <n v="0.05"/>
    <n v="8539"/>
    <n v="426.95000000000005"/>
    <n v="8965.9500000000007"/>
  </r>
  <r>
    <x v="3"/>
    <n v="4"/>
    <s v="TVG-3392"/>
    <s v="3392"/>
    <x v="26"/>
    <s v="Umbria"/>
    <x v="6"/>
    <x v="10"/>
    <x v="3"/>
    <s v="7500"/>
    <s v="Premium"/>
    <x v="10"/>
    <n v="0.1111111111111111"/>
    <s v="Lalerio Vundini"/>
    <n v="0.05"/>
    <n v="20"/>
    <n v="1"/>
    <n v="21"/>
  </r>
  <r>
    <x v="3"/>
    <n v="4"/>
    <s v="TVG-3393"/>
    <s v="3393"/>
    <x v="26"/>
    <s v="Umbria"/>
    <x v="6"/>
    <x v="15"/>
    <x v="6"/>
    <s v="1000"/>
    <s v="Silver"/>
    <x v="14"/>
    <n v="3.8487179487179488"/>
    <s v="Lalerio Vundini"/>
    <n v="0.05"/>
    <n v="1501"/>
    <n v="75.05"/>
    <n v="1576.05"/>
  </r>
  <r>
    <x v="3"/>
    <n v="4"/>
    <s v="TVG-3394"/>
    <s v="3394"/>
    <x v="26"/>
    <s v="Umbria"/>
    <x v="6"/>
    <x v="11"/>
    <x v="4"/>
    <s v="5000"/>
    <s v=""/>
    <x v="11"/>
    <n v="2.1428571428571429E-2"/>
    <s v="Marco Rossi"/>
    <n v="7.4999999999999997E-2"/>
    <n v="3"/>
    <n v="0.22499999999999998"/>
    <n v="3.2250000000000001"/>
  </r>
  <r>
    <x v="3"/>
    <n v="4"/>
    <s v="TVG-3395"/>
    <s v="3395"/>
    <x v="26"/>
    <s v="Umbria"/>
    <x v="6"/>
    <x v="11"/>
    <x v="4"/>
    <s v="5000"/>
    <s v=""/>
    <x v="11"/>
    <n v="2.9"/>
    <s v="Lalerio Vundini"/>
    <n v="0.05"/>
    <n v="406"/>
    <n v="20.3"/>
    <n v="426.3"/>
  </r>
  <r>
    <x v="3"/>
    <n v="4"/>
    <s v="TVG-3396"/>
    <s v="3396"/>
    <x v="26"/>
    <s v="Umbria"/>
    <x v="6"/>
    <x v="16"/>
    <x v="7"/>
    <s v="1000"/>
    <s v=""/>
    <x v="0"/>
    <n v="18.38"/>
    <s v="Lalerio Vundini"/>
    <n v="0.05"/>
    <n v="2757"/>
    <n v="137.85"/>
    <n v="2894.85"/>
  </r>
  <r>
    <x v="3"/>
    <n v="4"/>
    <s v="TVG-3397"/>
    <s v="3397"/>
    <x v="26"/>
    <s v="Umbria"/>
    <x v="6"/>
    <x v="12"/>
    <x v="5"/>
    <s v="3000"/>
    <s v="Medium"/>
    <x v="12"/>
    <n v="0.10833333333333334"/>
    <s v="Fabo Girgentini"/>
    <n v="0.03"/>
    <n v="13"/>
    <n v="0.39"/>
    <n v="13.39"/>
  </r>
  <r>
    <x v="3"/>
    <n v="4"/>
    <s v="TVG-3398"/>
    <s v="3398"/>
    <x v="26"/>
    <s v="Umbria"/>
    <x v="6"/>
    <x v="12"/>
    <x v="5"/>
    <s v="3000"/>
    <s v="Medium"/>
    <x v="12"/>
    <n v="11.491666666666667"/>
    <s v="Marco Rossi"/>
    <n v="7.4999999999999997E-2"/>
    <n v="1379"/>
    <n v="103.425"/>
    <n v="1482.425"/>
  </r>
  <r>
    <x v="3"/>
    <n v="4"/>
    <s v="TVG-3399"/>
    <s v="3399"/>
    <x v="26"/>
    <s v="Umbria"/>
    <x v="6"/>
    <x v="12"/>
    <x v="5"/>
    <s v="3000"/>
    <s v="Medium"/>
    <x v="12"/>
    <n v="11.841666666666667"/>
    <s v="Lalerio Vundini"/>
    <n v="0.05"/>
    <n v="1421"/>
    <n v="71.05"/>
    <n v="1492.05"/>
  </r>
  <r>
    <x v="3"/>
    <n v="4"/>
    <s v="TVG-3400"/>
    <s v="3400"/>
    <x v="26"/>
    <s v="Umbria"/>
    <x v="6"/>
    <x v="13"/>
    <x v="5"/>
    <s v="3000"/>
    <s v="Plus"/>
    <x v="2"/>
    <n v="1.7692307692307692"/>
    <s v="Marco Rossi"/>
    <n v="7.4999999999999997E-2"/>
    <n v="230"/>
    <n v="17.25"/>
    <n v="247.25"/>
  </r>
  <r>
    <x v="3"/>
    <n v="4"/>
    <s v="TVG-3401"/>
    <s v="3401"/>
    <x v="27"/>
    <s v="Veneto"/>
    <x v="0"/>
    <x v="14"/>
    <x v="6"/>
    <s v="2500"/>
    <s v="Gold"/>
    <x v="13"/>
    <n v="1.7999999999999999E-2"/>
    <s v="Olivia Gusso"/>
    <n v="0.05"/>
    <n v="9"/>
    <n v="0.45"/>
    <n v="9.4499999999999993"/>
  </r>
  <r>
    <x v="3"/>
    <n v="4"/>
    <s v="TVG-3402"/>
    <s v="3402"/>
    <x v="27"/>
    <s v="Veneto"/>
    <x v="0"/>
    <x v="14"/>
    <x v="6"/>
    <s v="2500"/>
    <s v="Gold"/>
    <x v="13"/>
    <n v="8.0000000000000002E-3"/>
    <s v="Lorenzo Von Matterhorn "/>
    <n v="0.05"/>
    <n v="4"/>
    <n v="0.2"/>
    <n v="4.2"/>
  </r>
  <r>
    <x v="3"/>
    <n v="4"/>
    <s v="TVG-3403"/>
    <s v="3403"/>
    <x v="27"/>
    <s v="Veneto"/>
    <x v="0"/>
    <x v="0"/>
    <x v="0"/>
    <s v="5000"/>
    <s v="Medium"/>
    <x v="0"/>
    <n v="108.14666666666666"/>
    <s v="Lorenzo Von Matterhorn "/>
    <n v="0.05"/>
    <n v="16222"/>
    <n v="811.1"/>
    <n v="17033.099999999999"/>
  </r>
  <r>
    <x v="3"/>
    <n v="4"/>
    <s v="TVG-3404"/>
    <s v="3404"/>
    <x v="27"/>
    <s v="Veneto"/>
    <x v="0"/>
    <x v="0"/>
    <x v="0"/>
    <s v="5000"/>
    <s v="Medium"/>
    <x v="0"/>
    <n v="2.3133333333333335"/>
    <s v="Roberto Falcucci"/>
    <n v="0.08"/>
    <n v="347"/>
    <n v="27.76"/>
    <n v="374.76"/>
  </r>
  <r>
    <x v="3"/>
    <n v="4"/>
    <s v="TVG-3405"/>
    <s v="3405"/>
    <x v="27"/>
    <s v="Veneto"/>
    <x v="0"/>
    <x v="0"/>
    <x v="0"/>
    <s v="5000"/>
    <s v="Medium"/>
    <x v="0"/>
    <n v="9.586666666666666"/>
    <s v="Marco Rossi"/>
    <n v="7.4999999999999997E-2"/>
    <n v="1438"/>
    <n v="107.85"/>
    <n v="1545.85"/>
  </r>
  <r>
    <x v="3"/>
    <n v="4"/>
    <s v="TVG-3406"/>
    <s v="3406"/>
    <x v="27"/>
    <s v="Veneto"/>
    <x v="0"/>
    <x v="19"/>
    <x v="7"/>
    <s v="4000"/>
    <s v="Plus"/>
    <x v="16"/>
    <n v="0.31666666666666665"/>
    <s v="Federica Meni"/>
    <n v="0.04"/>
    <n v="76"/>
    <n v="3.04"/>
    <n v="79.040000000000006"/>
  </r>
  <r>
    <x v="3"/>
    <n v="4"/>
    <s v="TVG-3407"/>
    <s v="3407"/>
    <x v="27"/>
    <s v="Veneto"/>
    <x v="0"/>
    <x v="3"/>
    <x v="0"/>
    <s v="3000"/>
    <s v="Plus"/>
    <x v="3"/>
    <n v="49.8"/>
    <s v="Olivia Gusso"/>
    <n v="0.05"/>
    <n v="7221"/>
    <n v="361.05"/>
    <n v="7582.05"/>
  </r>
  <r>
    <x v="3"/>
    <n v="4"/>
    <s v="TVG-3408"/>
    <s v="3408"/>
    <x v="27"/>
    <s v="Veneto"/>
    <x v="0"/>
    <x v="3"/>
    <x v="0"/>
    <s v="3000"/>
    <s v="Plus"/>
    <x v="3"/>
    <n v="127.83448275862069"/>
    <s v="Lorenzo Von Matterhorn "/>
    <n v="0.05"/>
    <n v="18536"/>
    <n v="926.80000000000007"/>
    <n v="19462.8"/>
  </r>
  <r>
    <x v="3"/>
    <n v="4"/>
    <s v="TVG-3409"/>
    <s v="3409"/>
    <x v="27"/>
    <s v="Veneto"/>
    <x v="0"/>
    <x v="3"/>
    <x v="0"/>
    <s v="3000"/>
    <s v="Plus"/>
    <x v="3"/>
    <n v="8.0482758620689658"/>
    <s v="Federica Meni"/>
    <n v="0.04"/>
    <n v="1167"/>
    <n v="46.68"/>
    <n v="1213.68"/>
  </r>
  <r>
    <x v="3"/>
    <n v="4"/>
    <s v="TVG-3410"/>
    <s v="3410"/>
    <x v="27"/>
    <s v="Veneto"/>
    <x v="0"/>
    <x v="3"/>
    <x v="0"/>
    <s v="3000"/>
    <s v="Plus"/>
    <x v="3"/>
    <n v="4.9034482758620692"/>
    <s v="Roberto Falcucci"/>
    <n v="0.08"/>
    <n v="711"/>
    <n v="56.88"/>
    <n v="767.88"/>
  </r>
  <r>
    <x v="3"/>
    <n v="4"/>
    <s v="TVG-3411"/>
    <s v="3411"/>
    <x v="27"/>
    <s v="Veneto"/>
    <x v="0"/>
    <x v="3"/>
    <x v="0"/>
    <s v="3000"/>
    <s v="Plus"/>
    <x v="3"/>
    <n v="25.544827586206896"/>
    <s v="Giuseppe Favari"/>
    <n v="0.03"/>
    <n v="3704"/>
    <n v="111.11999999999999"/>
    <n v="3815.12"/>
  </r>
  <r>
    <x v="3"/>
    <n v="4"/>
    <s v="TVG-3412"/>
    <s v="3412"/>
    <x v="27"/>
    <s v="Veneto"/>
    <x v="0"/>
    <x v="3"/>
    <x v="0"/>
    <s v="3000"/>
    <s v="Plus"/>
    <x v="3"/>
    <n v="16.806896551724137"/>
    <s v="Fabo Girgentini"/>
    <n v="0.03"/>
    <n v="2437"/>
    <n v="73.11"/>
    <n v="2510.11"/>
  </r>
  <r>
    <x v="3"/>
    <n v="4"/>
    <s v="TVG-3413"/>
    <s v="3413"/>
    <x v="27"/>
    <s v="Veneto"/>
    <x v="0"/>
    <x v="6"/>
    <x v="2"/>
    <s v="2500"/>
    <s v="Plus"/>
    <x v="6"/>
    <n v="0.15454545454545454"/>
    <s v="Olivia Gusso"/>
    <n v="0.05"/>
    <n v="34"/>
    <n v="1.7000000000000002"/>
    <n v="35.700000000000003"/>
  </r>
  <r>
    <x v="3"/>
    <n v="4"/>
    <s v="TVG-3414"/>
    <s v="3414"/>
    <x v="27"/>
    <s v="Veneto"/>
    <x v="0"/>
    <x v="6"/>
    <x v="2"/>
    <s v="2500"/>
    <s v="Plus"/>
    <x v="6"/>
    <n v="0.8954545454545455"/>
    <s v="Lorenzo Von Matterhorn "/>
    <n v="0.05"/>
    <n v="197"/>
    <n v="9.8500000000000014"/>
    <n v="206.85"/>
  </r>
  <r>
    <x v="3"/>
    <n v="4"/>
    <s v="TVG-3415"/>
    <s v="3415"/>
    <x v="27"/>
    <s v="Veneto"/>
    <x v="0"/>
    <x v="6"/>
    <x v="2"/>
    <s v="2500"/>
    <s v="Plus"/>
    <x v="6"/>
    <n v="5.909090909090909E-2"/>
    <s v="Giuseppe Favari"/>
    <n v="0.03"/>
    <n v="13"/>
    <n v="0.39"/>
    <n v="13.39"/>
  </r>
  <r>
    <x v="3"/>
    <n v="4"/>
    <s v="TVG-3416"/>
    <s v="3416"/>
    <x v="27"/>
    <s v="Veneto"/>
    <x v="0"/>
    <x v="6"/>
    <x v="2"/>
    <s v="2500"/>
    <s v="Plus"/>
    <x v="6"/>
    <n v="2.7272727272727271E-2"/>
    <s v="Fabo Girgentini"/>
    <n v="0.03"/>
    <n v="6"/>
    <n v="0.18"/>
    <n v="6.18"/>
  </r>
  <r>
    <x v="3"/>
    <n v="4"/>
    <s v="TVG-3417"/>
    <s v="3417"/>
    <x v="27"/>
    <s v="Veneto"/>
    <x v="0"/>
    <x v="20"/>
    <x v="7"/>
    <s v="5000"/>
    <s v="Silver"/>
    <x v="17"/>
    <n v="0.11666666666666667"/>
    <s v="Olivia Gusso"/>
    <n v="0.05"/>
    <n v="35"/>
    <n v="1.75"/>
    <n v="36.75"/>
  </r>
  <r>
    <x v="3"/>
    <n v="4"/>
    <s v="TVG-3418"/>
    <s v="3418"/>
    <x v="27"/>
    <s v="Veneto"/>
    <x v="0"/>
    <x v="8"/>
    <x v="2"/>
    <s v="5000"/>
    <s v=""/>
    <x v="8"/>
    <n v="0.13600000000000001"/>
    <s v="Olivia Gusso"/>
    <n v="0.05"/>
    <n v="34"/>
    <n v="1.7000000000000002"/>
    <n v="35.700000000000003"/>
  </r>
  <r>
    <x v="3"/>
    <n v="4"/>
    <s v="TVG-3419"/>
    <s v="3419"/>
    <x v="27"/>
    <s v="Veneto"/>
    <x v="0"/>
    <x v="8"/>
    <x v="2"/>
    <s v="5000"/>
    <s v=""/>
    <x v="8"/>
    <n v="0.34"/>
    <s v="Lorenzo Von Matterhorn "/>
    <n v="0.05"/>
    <n v="85"/>
    <n v="4.25"/>
    <n v="89.25"/>
  </r>
  <r>
    <x v="3"/>
    <n v="4"/>
    <s v="TVG-3420"/>
    <s v="3420"/>
    <x v="27"/>
    <s v="Veneto"/>
    <x v="0"/>
    <x v="8"/>
    <x v="2"/>
    <s v="5000"/>
    <s v=""/>
    <x v="8"/>
    <n v="0.79200000000000004"/>
    <s v="Giuseppe Favari"/>
    <n v="0.03"/>
    <n v="198"/>
    <n v="5.9399999999999995"/>
    <n v="203.94"/>
  </r>
  <r>
    <x v="3"/>
    <n v="4"/>
    <s v="TVG-3421"/>
    <s v="3421"/>
    <x v="27"/>
    <s v="Veneto"/>
    <x v="0"/>
    <x v="23"/>
    <x v="7"/>
    <s v="8000"/>
    <s v="Premium"/>
    <x v="19"/>
    <n v="4.0059701492537316"/>
    <s v="Lorenzo Von Matterhorn "/>
    <n v="0.05"/>
    <n v="2684"/>
    <n v="134.20000000000002"/>
    <n v="2818.2"/>
  </r>
  <r>
    <x v="3"/>
    <n v="4"/>
    <s v="TVG-3422"/>
    <s v="3422"/>
    <x v="27"/>
    <s v="Veneto"/>
    <x v="0"/>
    <x v="10"/>
    <x v="3"/>
    <s v="7500"/>
    <s v="Premium"/>
    <x v="10"/>
    <n v="8.3333333333333329E-2"/>
    <s v="Federica Meni"/>
    <n v="0.04"/>
    <n v="15"/>
    <n v="0.6"/>
    <n v="15.6"/>
  </r>
  <r>
    <x v="3"/>
    <n v="4"/>
    <s v="TVG-3423"/>
    <s v="3423"/>
    <x v="27"/>
    <s v="Veneto"/>
    <x v="0"/>
    <x v="11"/>
    <x v="4"/>
    <s v="5000"/>
    <s v=""/>
    <x v="11"/>
    <n v="0.17857142857142858"/>
    <s v="Olivia Gusso"/>
    <n v="0.05"/>
    <n v="25"/>
    <n v="1.25"/>
    <n v="26.25"/>
  </r>
  <r>
    <x v="3"/>
    <n v="4"/>
    <s v="TVG-3424"/>
    <s v="3424"/>
    <x v="27"/>
    <s v="Veneto"/>
    <x v="0"/>
    <x v="11"/>
    <x v="4"/>
    <s v="5000"/>
    <s v=""/>
    <x v="11"/>
    <n v="0.87142857142857144"/>
    <s v="Lorenzo Von Matterhorn "/>
    <n v="0.05"/>
    <n v="122"/>
    <n v="6.1000000000000005"/>
    <n v="128.1"/>
  </r>
  <r>
    <x v="3"/>
    <n v="4"/>
    <s v="TVG-3425"/>
    <s v="3425"/>
    <x v="27"/>
    <s v="Veneto"/>
    <x v="0"/>
    <x v="11"/>
    <x v="4"/>
    <s v="5000"/>
    <s v=""/>
    <x v="11"/>
    <n v="0.7857142857142857"/>
    <s v="Federica Meni"/>
    <n v="0.04"/>
    <n v="110"/>
    <n v="4.4000000000000004"/>
    <n v="114.4"/>
  </r>
  <r>
    <x v="3"/>
    <n v="4"/>
    <s v="TVG-3426"/>
    <s v="3426"/>
    <x v="27"/>
    <s v="Veneto"/>
    <x v="0"/>
    <x v="11"/>
    <x v="4"/>
    <s v="5000"/>
    <s v=""/>
    <x v="11"/>
    <n v="0.47857142857142859"/>
    <s v="Giuseppe Favari"/>
    <n v="0.03"/>
    <n v="67"/>
    <n v="2.0099999999999998"/>
    <n v="69.010000000000005"/>
  </r>
  <r>
    <x v="3"/>
    <n v="4"/>
    <s v="TVG-3427"/>
    <s v="3427"/>
    <x v="27"/>
    <s v="Veneto"/>
    <x v="0"/>
    <x v="12"/>
    <x v="5"/>
    <s v="3000"/>
    <s v="Medium"/>
    <x v="12"/>
    <n v="2.0083333333333333"/>
    <s v="Olivia Gusso"/>
    <n v="0.05"/>
    <n v="241"/>
    <n v="12.05"/>
    <n v="253.05"/>
  </r>
  <r>
    <x v="3"/>
    <n v="4"/>
    <s v="TVG-3428"/>
    <s v="3428"/>
    <x v="27"/>
    <s v="Veneto"/>
    <x v="0"/>
    <x v="12"/>
    <x v="5"/>
    <s v="3000"/>
    <s v="Medium"/>
    <x v="12"/>
    <n v="9.3000000000000007"/>
    <s v="Lorenzo Von Matterhorn "/>
    <n v="0.05"/>
    <n v="1116"/>
    <n v="55.800000000000004"/>
    <n v="1171.8"/>
  </r>
  <r>
    <x v="3"/>
    <n v="4"/>
    <s v="TVG-3429"/>
    <s v="3429"/>
    <x v="27"/>
    <s v="Veneto"/>
    <x v="0"/>
    <x v="12"/>
    <x v="5"/>
    <s v="3000"/>
    <s v="Medium"/>
    <x v="12"/>
    <n v="39.575000000000003"/>
    <s v="Federica Meni"/>
    <n v="0.04"/>
    <n v="4749"/>
    <n v="189.96"/>
    <n v="4938.96"/>
  </r>
  <r>
    <x v="3"/>
    <n v="4"/>
    <s v="TVG-3430"/>
    <s v="3430"/>
    <x v="27"/>
    <s v="Veneto"/>
    <x v="0"/>
    <x v="12"/>
    <x v="5"/>
    <s v="3000"/>
    <s v="Medium"/>
    <x v="12"/>
    <n v="2.5"/>
    <s v="Roberto Falcucci"/>
    <n v="0.08"/>
    <n v="300"/>
    <n v="24"/>
    <n v="324"/>
  </r>
  <r>
    <x v="3"/>
    <n v="4"/>
    <s v="TVG-3431"/>
    <s v="3431"/>
    <x v="27"/>
    <s v="Veneto"/>
    <x v="0"/>
    <x v="12"/>
    <x v="5"/>
    <s v="3000"/>
    <s v="Medium"/>
    <x v="12"/>
    <n v="1.3583333333333334"/>
    <s v="Giuseppe Favari"/>
    <n v="0.03"/>
    <n v="163"/>
    <n v="4.8899999999999997"/>
    <n v="167.89"/>
  </r>
  <r>
    <x v="3"/>
    <n v="4"/>
    <s v="TVG-3432"/>
    <s v="3432"/>
    <x v="27"/>
    <s v="Veneto"/>
    <x v="0"/>
    <x v="12"/>
    <x v="5"/>
    <s v="3000"/>
    <s v="Medium"/>
    <x v="12"/>
    <n v="4.208333333333333"/>
    <s v="Fabo Girgentini"/>
    <n v="0.03"/>
    <n v="505"/>
    <n v="15.149999999999999"/>
    <n v="520.15"/>
  </r>
  <r>
    <x v="3"/>
    <n v="4"/>
    <s v="TVG-3433"/>
    <s v="3433"/>
    <x v="27"/>
    <s v="Veneto"/>
    <x v="0"/>
    <x v="13"/>
    <x v="5"/>
    <s v="3000"/>
    <s v="Plus"/>
    <x v="2"/>
    <n v="12.746153846153845"/>
    <s v="Lorenzo Von Matterhorn "/>
    <n v="0.05"/>
    <n v="1657"/>
    <n v="82.850000000000009"/>
    <n v="1739.85"/>
  </r>
  <r>
    <x v="3"/>
    <n v="4"/>
    <s v="TVG-3434"/>
    <s v="3434"/>
    <x v="27"/>
    <s v="Veneto"/>
    <x v="0"/>
    <x v="13"/>
    <x v="5"/>
    <s v="3000"/>
    <s v="Plus"/>
    <x v="2"/>
    <n v="8.461538461538462E-2"/>
    <s v="Federica Meni"/>
    <n v="0.04"/>
    <n v="11"/>
    <n v="0.44"/>
    <n v="11.44"/>
  </r>
  <r>
    <x v="3"/>
    <n v="4"/>
    <s v="TVG-3435"/>
    <s v="3435"/>
    <x v="28"/>
    <s v="Veneto"/>
    <x v="8"/>
    <x v="18"/>
    <x v="7"/>
    <s v="3000"/>
    <s v="Medium"/>
    <x v="6"/>
    <n v="159.80454545454546"/>
    <s v="Marco Rossi"/>
    <n v="7.4999999999999997E-2"/>
    <n v="35157"/>
    <n v="2636.7750000000001"/>
    <n v="37793.775000000001"/>
  </r>
  <r>
    <x v="3"/>
    <n v="4"/>
    <s v="TVG-3436"/>
    <s v="3436"/>
    <x v="28"/>
    <s v="Veneto"/>
    <x v="8"/>
    <x v="18"/>
    <x v="7"/>
    <s v="3000"/>
    <s v="Medium"/>
    <x v="6"/>
    <n v="0"/>
    <s v="Lalerio Vundini"/>
    <n v="0.05"/>
    <n v="0"/>
    <n v="0"/>
    <n v="0"/>
  </r>
  <r>
    <x v="3"/>
    <n v="4"/>
    <s v="TVG-3437"/>
    <s v="3437"/>
    <x v="28"/>
    <s v="Veneto"/>
    <x v="8"/>
    <x v="21"/>
    <x v="7"/>
    <s v="6000"/>
    <s v="Gold"/>
    <x v="18"/>
    <n v="37.248888888888892"/>
    <s v="Lalerio Vundini"/>
    <n v="0.05"/>
    <n v="16762"/>
    <n v="838.1"/>
    <n v="17600.099999999999"/>
  </r>
  <r>
    <x v="3"/>
    <n v="4"/>
    <s v="TVG-3438"/>
    <s v="3438"/>
    <x v="28"/>
    <s v="Veneto"/>
    <x v="8"/>
    <x v="14"/>
    <x v="6"/>
    <s v="2500"/>
    <s v="Gold"/>
    <x v="13"/>
    <n v="20.984000000000002"/>
    <s v="Giulio de Primis"/>
    <n v="3.6999999999999998E-2"/>
    <n v="10492"/>
    <n v="388.20400000000001"/>
    <n v="10880.204"/>
  </r>
  <r>
    <x v="3"/>
    <n v="4"/>
    <s v="TVG-3439"/>
    <s v="3439"/>
    <x v="28"/>
    <s v="Veneto"/>
    <x v="8"/>
    <x v="14"/>
    <x v="6"/>
    <s v="2500"/>
    <s v="Gold"/>
    <x v="13"/>
    <n v="4.0000000000000001E-3"/>
    <s v="Matteo Landi"/>
    <n v="0.05"/>
    <n v="2"/>
    <n v="0.1"/>
    <n v="2.1"/>
  </r>
  <r>
    <x v="3"/>
    <n v="4"/>
    <s v="TVG-3440"/>
    <s v="3440"/>
    <x v="28"/>
    <s v="Veneto"/>
    <x v="8"/>
    <x v="14"/>
    <x v="6"/>
    <s v="2500"/>
    <s v="Gold"/>
    <x v="13"/>
    <n v="0.312"/>
    <s v="Marco Rossi"/>
    <n v="7.4999999999999997E-2"/>
    <n v="156"/>
    <n v="11.7"/>
    <n v="167.7"/>
  </r>
  <r>
    <x v="3"/>
    <n v="4"/>
    <s v="TVG-3441"/>
    <s v="3441"/>
    <x v="28"/>
    <s v="Veneto"/>
    <x v="8"/>
    <x v="14"/>
    <x v="6"/>
    <s v="2500"/>
    <s v="Gold"/>
    <x v="13"/>
    <n v="178.30600000000001"/>
    <s v="Lalerio Vundini"/>
    <n v="0.05"/>
    <n v="89153"/>
    <n v="4457.6500000000005"/>
    <n v="93610.65"/>
  </r>
  <r>
    <x v="3"/>
    <n v="4"/>
    <s v="TVG-3442"/>
    <s v="3442"/>
    <x v="28"/>
    <s v="Veneto"/>
    <x v="8"/>
    <x v="17"/>
    <x v="7"/>
    <s v="2000"/>
    <s v="Medium"/>
    <x v="15"/>
    <n v="3.4950000000000001"/>
    <s v="Lalerio Vundini"/>
    <n v="0.05"/>
    <n v="699"/>
    <n v="34.950000000000003"/>
    <n v="733.95"/>
  </r>
  <r>
    <x v="3"/>
    <n v="4"/>
    <s v="TVG-3443"/>
    <s v="3443"/>
    <x v="28"/>
    <s v="Veneto"/>
    <x v="8"/>
    <x v="0"/>
    <x v="0"/>
    <s v="5000"/>
    <s v="Medium"/>
    <x v="0"/>
    <n v="70.393333333333331"/>
    <s v="Giulio de Primis"/>
    <n v="3.6999999999999998E-2"/>
    <n v="10559"/>
    <n v="390.68299999999999"/>
    <n v="10949.683000000001"/>
  </r>
  <r>
    <x v="3"/>
    <n v="4"/>
    <s v="TVG-3444"/>
    <s v="3444"/>
    <x v="28"/>
    <s v="Veneto"/>
    <x v="8"/>
    <x v="0"/>
    <x v="0"/>
    <s v="5000"/>
    <s v="Medium"/>
    <x v="0"/>
    <n v="17.846666666666668"/>
    <s v="Matteo Landi"/>
    <n v="0.05"/>
    <n v="2677"/>
    <n v="133.85"/>
    <n v="2810.85"/>
  </r>
  <r>
    <x v="3"/>
    <n v="4"/>
    <s v="TVG-3445"/>
    <s v="3445"/>
    <x v="28"/>
    <s v="Veneto"/>
    <x v="8"/>
    <x v="0"/>
    <x v="0"/>
    <s v="5000"/>
    <s v="Medium"/>
    <x v="0"/>
    <n v="9.8066666666666666"/>
    <s v="Costanza Bigatti"/>
    <n v="0.1"/>
    <n v="1471"/>
    <n v="147.1"/>
    <n v="1618.1"/>
  </r>
  <r>
    <x v="3"/>
    <n v="4"/>
    <s v="TVG-3446"/>
    <s v="3446"/>
    <x v="28"/>
    <s v="Veneto"/>
    <x v="8"/>
    <x v="0"/>
    <x v="0"/>
    <s v="5000"/>
    <s v="Medium"/>
    <x v="0"/>
    <n v="193.9"/>
    <s v="Marco Rossi"/>
    <n v="7.4999999999999997E-2"/>
    <n v="29085"/>
    <n v="2181.375"/>
    <n v="31266.375"/>
  </r>
  <r>
    <x v="3"/>
    <n v="4"/>
    <s v="TVG-3447"/>
    <s v="3447"/>
    <x v="28"/>
    <s v="Veneto"/>
    <x v="8"/>
    <x v="0"/>
    <x v="0"/>
    <s v="5000"/>
    <s v="Medium"/>
    <x v="0"/>
    <n v="4515.1066666666666"/>
    <s v="Lalerio Vundini"/>
    <n v="0.05"/>
    <n v="677266"/>
    <n v="33863.300000000003"/>
    <n v="711129.3"/>
  </r>
  <r>
    <x v="3"/>
    <n v="4"/>
    <s v="TVG-3448"/>
    <s v="3448"/>
    <x v="28"/>
    <s v="Veneto"/>
    <x v="8"/>
    <x v="19"/>
    <x v="7"/>
    <s v="4000"/>
    <s v="Plus"/>
    <x v="16"/>
    <n v="31.170833333333334"/>
    <s v="Lalerio Vundini"/>
    <n v="0.05"/>
    <n v="7481"/>
    <n v="374.05"/>
    <n v="7855.05"/>
  </r>
  <r>
    <x v="3"/>
    <n v="4"/>
    <s v="TVG-3449"/>
    <s v="3449"/>
    <x v="28"/>
    <s v="Veneto"/>
    <x v="8"/>
    <x v="1"/>
    <x v="0"/>
    <s v="5000"/>
    <s v="Plus"/>
    <x v="1"/>
    <n v="7.588571428571429"/>
    <s v="Giulio de Primis"/>
    <n v="3.6999999999999998E-2"/>
    <n v="1328"/>
    <n v="49.135999999999996"/>
    <n v="1377.136"/>
  </r>
  <r>
    <x v="3"/>
    <n v="4"/>
    <s v="TVG-3450"/>
    <s v="3450"/>
    <x v="28"/>
    <s v="Veneto"/>
    <x v="8"/>
    <x v="1"/>
    <x v="0"/>
    <s v="5000"/>
    <s v="Plus"/>
    <x v="1"/>
    <n v="0.64571428571428569"/>
    <s v="Lalerio Vundini"/>
    <n v="0.05"/>
    <n v="113"/>
    <n v="5.65"/>
    <n v="118.65"/>
  </r>
  <r>
    <x v="3"/>
    <n v="4"/>
    <s v="TVG-3451"/>
    <s v="3451"/>
    <x v="28"/>
    <s v="Veneto"/>
    <x v="8"/>
    <x v="2"/>
    <x v="0"/>
    <s v="2500"/>
    <s v="Plus"/>
    <x v="2"/>
    <n v="2.4923076923076923"/>
    <s v="Giulio de Primis"/>
    <n v="3.6999999999999998E-2"/>
    <n v="324"/>
    <n v="11.988"/>
    <n v="335.988"/>
  </r>
  <r>
    <x v="3"/>
    <n v="4"/>
    <s v="TVG-3452"/>
    <s v="3452"/>
    <x v="28"/>
    <s v="Veneto"/>
    <x v="8"/>
    <x v="2"/>
    <x v="0"/>
    <s v="2500"/>
    <s v="Plus"/>
    <x v="2"/>
    <n v="10.953846153846154"/>
    <s v="Fabo Girgentini"/>
    <n v="0.03"/>
    <n v="1424"/>
    <n v="42.72"/>
    <n v="1466.72"/>
  </r>
  <r>
    <x v="3"/>
    <n v="4"/>
    <s v="TVG-3453"/>
    <s v="3453"/>
    <x v="28"/>
    <s v="Veneto"/>
    <x v="8"/>
    <x v="3"/>
    <x v="0"/>
    <s v="3000"/>
    <s v="Plus"/>
    <x v="3"/>
    <n v="28.710344827586209"/>
    <s v="Lorenzo Von Matterhorn "/>
    <n v="0.05"/>
    <n v="4163"/>
    <n v="208.15"/>
    <n v="4371.1499999999996"/>
  </r>
  <r>
    <x v="3"/>
    <n v="4"/>
    <s v="TVG-3454"/>
    <s v="3454"/>
    <x v="28"/>
    <s v="Veneto"/>
    <x v="8"/>
    <x v="3"/>
    <x v="0"/>
    <s v="3000"/>
    <s v="Plus"/>
    <x v="3"/>
    <n v="150.63448275862069"/>
    <s v="Giulio de Primis"/>
    <n v="3.6999999999999998E-2"/>
    <n v="21842"/>
    <n v="808.154"/>
    <n v="22650.153999999999"/>
  </r>
  <r>
    <x v="3"/>
    <n v="4"/>
    <s v="TVG-3455"/>
    <s v="3455"/>
    <x v="28"/>
    <s v="Veneto"/>
    <x v="8"/>
    <x v="3"/>
    <x v="0"/>
    <s v="3000"/>
    <s v="Plus"/>
    <x v="3"/>
    <n v="1.2137931034482758"/>
    <s v="Roberto Falcucci"/>
    <n v="0.08"/>
    <n v="176"/>
    <n v="14.08"/>
    <n v="190.08"/>
  </r>
  <r>
    <x v="3"/>
    <n v="4"/>
    <s v="TVG-3456"/>
    <s v="3456"/>
    <x v="28"/>
    <s v="Veneto"/>
    <x v="8"/>
    <x v="3"/>
    <x v="0"/>
    <s v="3000"/>
    <s v="Plus"/>
    <x v="3"/>
    <n v="14.744827586206897"/>
    <s v="Giuseppe Favari"/>
    <n v="0.03"/>
    <n v="2138"/>
    <n v="64.14"/>
    <n v="2202.14"/>
  </r>
  <r>
    <x v="3"/>
    <n v="4"/>
    <s v="TVG-3457"/>
    <s v="3457"/>
    <x v="28"/>
    <s v="Veneto"/>
    <x v="8"/>
    <x v="3"/>
    <x v="0"/>
    <s v="3000"/>
    <s v="Plus"/>
    <x v="3"/>
    <n v="27.613793103448277"/>
    <s v="Fabo Girgentini"/>
    <n v="0.03"/>
    <n v="4004"/>
    <n v="120.11999999999999"/>
    <n v="4124.12"/>
  </r>
  <r>
    <x v="3"/>
    <n v="4"/>
    <s v="TVG-3458"/>
    <s v="3458"/>
    <x v="28"/>
    <s v="Veneto"/>
    <x v="8"/>
    <x v="3"/>
    <x v="0"/>
    <s v="3000"/>
    <s v="Plus"/>
    <x v="3"/>
    <n v="3.8"/>
    <s v="Costanza Bigatti"/>
    <n v="0.1"/>
    <n v="551"/>
    <n v="55.1"/>
    <n v="606.1"/>
  </r>
  <r>
    <x v="3"/>
    <n v="4"/>
    <s v="TVG-3459"/>
    <s v="3459"/>
    <x v="28"/>
    <s v="Veneto"/>
    <x v="8"/>
    <x v="3"/>
    <x v="0"/>
    <s v="3000"/>
    <s v="Plus"/>
    <x v="3"/>
    <n v="521.32413793103444"/>
    <s v="Marco Rossi"/>
    <n v="7.4999999999999997E-2"/>
    <n v="75592"/>
    <n v="5669.4"/>
    <n v="81261.399999999994"/>
  </r>
  <r>
    <x v="3"/>
    <n v="4"/>
    <s v="TVG-3460"/>
    <s v="3460"/>
    <x v="28"/>
    <s v="Veneto"/>
    <x v="8"/>
    <x v="3"/>
    <x v="0"/>
    <s v="3000"/>
    <s v="Plus"/>
    <x v="3"/>
    <n v="3742.9517241379313"/>
    <s v="Lalerio Vundini"/>
    <n v="0.05"/>
    <n v="542728"/>
    <n v="27136.400000000001"/>
    <n v="569864.4"/>
  </r>
  <r>
    <x v="3"/>
    <n v="4"/>
    <s v="TVG-3461"/>
    <s v="3461"/>
    <x v="28"/>
    <s v="Veneto"/>
    <x v="8"/>
    <x v="5"/>
    <x v="1"/>
    <s v="5000"/>
    <s v=""/>
    <x v="5"/>
    <n v="20.52"/>
    <s v="Lalerio Vundini"/>
    <n v="0.05"/>
    <n v="1539"/>
    <n v="76.95"/>
    <n v="1615.95"/>
  </r>
  <r>
    <x v="3"/>
    <n v="4"/>
    <s v="TVG-3462"/>
    <s v="3462"/>
    <x v="28"/>
    <s v="Veneto"/>
    <x v="8"/>
    <x v="6"/>
    <x v="2"/>
    <s v="2500"/>
    <s v="Plus"/>
    <x v="6"/>
    <n v="0.18636363636363637"/>
    <s v="Lorenzo Von Matterhorn "/>
    <n v="0.05"/>
    <n v="41"/>
    <n v="2.0500000000000003"/>
    <n v="43.05"/>
  </r>
  <r>
    <x v="3"/>
    <n v="4"/>
    <s v="TVG-3463"/>
    <s v="3463"/>
    <x v="28"/>
    <s v="Veneto"/>
    <x v="8"/>
    <x v="6"/>
    <x v="2"/>
    <s v="2500"/>
    <s v="Plus"/>
    <x v="6"/>
    <n v="3.2454545454545456"/>
    <s v="Giulio de Primis"/>
    <n v="3.6999999999999998E-2"/>
    <n v="714"/>
    <n v="26.417999999999999"/>
    <n v="740.41800000000001"/>
  </r>
  <r>
    <x v="3"/>
    <n v="4"/>
    <s v="TVG-3464"/>
    <s v="3464"/>
    <x v="28"/>
    <s v="Veneto"/>
    <x v="8"/>
    <x v="6"/>
    <x v="2"/>
    <s v="2500"/>
    <s v="Plus"/>
    <x v="6"/>
    <n v="80.936363636363637"/>
    <s v="Marco Rossi"/>
    <n v="7.4999999999999997E-2"/>
    <n v="17806"/>
    <n v="1335.45"/>
    <n v="19141.45"/>
  </r>
  <r>
    <x v="3"/>
    <n v="4"/>
    <s v="TVG-3465"/>
    <s v="3465"/>
    <x v="28"/>
    <s v="Veneto"/>
    <x v="8"/>
    <x v="6"/>
    <x v="2"/>
    <s v="2500"/>
    <s v="Plus"/>
    <x v="6"/>
    <n v="0.97272727272727277"/>
    <s v="Lalerio Vundini"/>
    <n v="0.05"/>
    <n v="214"/>
    <n v="10.700000000000001"/>
    <n v="224.7"/>
  </r>
  <r>
    <x v="3"/>
    <n v="4"/>
    <s v="TVG-3466"/>
    <s v="3466"/>
    <x v="28"/>
    <s v="Veneto"/>
    <x v="8"/>
    <x v="22"/>
    <x v="7"/>
    <s v="7000"/>
    <s v="Premium"/>
    <x v="13"/>
    <n v="43.118000000000002"/>
    <s v="Lalerio Vundini"/>
    <n v="0.05"/>
    <n v="21559"/>
    <n v="1077.95"/>
    <n v="22636.95"/>
  </r>
  <r>
    <x v="3"/>
    <n v="4"/>
    <s v="TVG-3467"/>
    <s v="3467"/>
    <x v="28"/>
    <s v="Veneto"/>
    <x v="8"/>
    <x v="20"/>
    <x v="7"/>
    <s v="5000"/>
    <s v="Silver"/>
    <x v="17"/>
    <n v="1.87"/>
    <s v="Giulio de Primis"/>
    <n v="3.6999999999999998E-2"/>
    <n v="561"/>
    <n v="20.756999999999998"/>
    <n v="581.75699999999995"/>
  </r>
  <r>
    <x v="3"/>
    <n v="4"/>
    <s v="TVG-3468"/>
    <s v="3468"/>
    <x v="28"/>
    <s v="Veneto"/>
    <x v="8"/>
    <x v="8"/>
    <x v="2"/>
    <s v="5000"/>
    <s v=""/>
    <x v="8"/>
    <n v="3.556"/>
    <s v="Giulio de Primis"/>
    <n v="3.6999999999999998E-2"/>
    <n v="889"/>
    <n v="32.893000000000001"/>
    <n v="921.89300000000003"/>
  </r>
  <r>
    <x v="3"/>
    <n v="4"/>
    <s v="TVG-3469"/>
    <s v="3469"/>
    <x v="28"/>
    <s v="Veneto"/>
    <x v="8"/>
    <x v="8"/>
    <x v="2"/>
    <s v="5000"/>
    <s v=""/>
    <x v="8"/>
    <n v="0.58399999999999996"/>
    <s v="Giuseppe Favari"/>
    <n v="0.03"/>
    <n v="146"/>
    <n v="4.38"/>
    <n v="150.38"/>
  </r>
  <r>
    <x v="3"/>
    <n v="4"/>
    <s v="TVG-3470"/>
    <s v="3470"/>
    <x v="28"/>
    <s v="Veneto"/>
    <x v="8"/>
    <x v="9"/>
    <x v="2"/>
    <s v="1121"/>
    <s v="Gold"/>
    <x v="9"/>
    <n v="11.8"/>
    <s v="Marco Rossi"/>
    <n v="7.4999999999999997E-2"/>
    <n v="2714"/>
    <n v="203.54999999999998"/>
    <n v="2917.55"/>
  </r>
  <r>
    <x v="3"/>
    <n v="4"/>
    <s v="TVG-3471"/>
    <s v="3471"/>
    <x v="28"/>
    <s v="Veneto"/>
    <x v="8"/>
    <x v="9"/>
    <x v="2"/>
    <s v="1121"/>
    <s v="Gold"/>
    <x v="9"/>
    <n v="1115.8521739130435"/>
    <s v="Lalerio Vundini"/>
    <n v="0.05"/>
    <n v="256646"/>
    <n v="12832.300000000001"/>
    <n v="269478.3"/>
  </r>
  <r>
    <x v="3"/>
    <n v="4"/>
    <s v="TVG-3472"/>
    <s v="3472"/>
    <x v="28"/>
    <s v="Veneto"/>
    <x v="8"/>
    <x v="23"/>
    <x v="7"/>
    <s v="8000"/>
    <s v="Premium"/>
    <x v="19"/>
    <n v="987.69850746268662"/>
    <s v="Lalerio Vundini"/>
    <n v="0.05"/>
    <n v="661758"/>
    <n v="33087.9"/>
    <n v="694845.9"/>
  </r>
  <r>
    <x v="3"/>
    <n v="4"/>
    <s v="TVG-3473"/>
    <s v="3473"/>
    <x v="28"/>
    <s v="Veneto"/>
    <x v="8"/>
    <x v="10"/>
    <x v="3"/>
    <s v="7500"/>
    <s v="Premium"/>
    <x v="10"/>
    <n v="0.2722222222222222"/>
    <s v="Giulio de Primis"/>
    <n v="3.6999999999999998E-2"/>
    <n v="49"/>
    <n v="1.8129999999999999"/>
    <n v="50.813000000000002"/>
  </r>
  <r>
    <x v="3"/>
    <n v="4"/>
    <s v="TVG-3474"/>
    <s v="3474"/>
    <x v="28"/>
    <s v="Veneto"/>
    <x v="8"/>
    <x v="10"/>
    <x v="3"/>
    <s v="7500"/>
    <s v="Premium"/>
    <x v="10"/>
    <n v="0.21111111111111111"/>
    <s v="Marco Rossi"/>
    <n v="7.4999999999999997E-2"/>
    <n v="38"/>
    <n v="2.85"/>
    <n v="40.85"/>
  </r>
  <r>
    <x v="3"/>
    <n v="4"/>
    <s v="TVG-3475"/>
    <s v="3475"/>
    <x v="28"/>
    <s v="Veneto"/>
    <x v="8"/>
    <x v="10"/>
    <x v="3"/>
    <s v="7500"/>
    <s v="Premium"/>
    <x v="10"/>
    <n v="1.038888888888889"/>
    <s v="Lalerio Vundini"/>
    <n v="0.05"/>
    <n v="187"/>
    <n v="9.35"/>
    <n v="196.35"/>
  </r>
  <r>
    <x v="3"/>
    <n v="4"/>
    <s v="TVG-3476"/>
    <s v="3476"/>
    <x v="28"/>
    <s v="Veneto"/>
    <x v="8"/>
    <x v="15"/>
    <x v="6"/>
    <s v="1000"/>
    <s v="Silver"/>
    <x v="14"/>
    <n v="14.158974358974358"/>
    <s v="Lalerio Vundini"/>
    <n v="0.05"/>
    <n v="5522"/>
    <n v="276.10000000000002"/>
    <n v="5798.1"/>
  </r>
  <r>
    <x v="3"/>
    <n v="4"/>
    <s v="TVG-3477"/>
    <s v="3477"/>
    <x v="28"/>
    <s v="Veneto"/>
    <x v="8"/>
    <x v="11"/>
    <x v="4"/>
    <s v="5000"/>
    <s v=""/>
    <x v="11"/>
    <n v="1.1214285714285714"/>
    <s v="Giulio de Primis"/>
    <n v="3.6999999999999998E-2"/>
    <n v="157"/>
    <n v="5.8089999999999993"/>
    <n v="162.809"/>
  </r>
  <r>
    <x v="3"/>
    <n v="4"/>
    <s v="TVG-3478"/>
    <s v="3478"/>
    <x v="28"/>
    <s v="Veneto"/>
    <x v="8"/>
    <x v="11"/>
    <x v="4"/>
    <s v="5000"/>
    <s v=""/>
    <x v="11"/>
    <n v="0.15"/>
    <s v="Costanza Bigatti"/>
    <n v="0.1"/>
    <n v="21"/>
    <n v="2.1"/>
    <n v="23.1"/>
  </r>
  <r>
    <x v="3"/>
    <n v="4"/>
    <s v="TVG-3479"/>
    <s v="3479"/>
    <x v="28"/>
    <s v="Veneto"/>
    <x v="8"/>
    <x v="11"/>
    <x v="4"/>
    <s v="5000"/>
    <s v=""/>
    <x v="11"/>
    <n v="2.407142857142857"/>
    <s v="Marco Rossi"/>
    <n v="7.4999999999999997E-2"/>
    <n v="337"/>
    <n v="25.274999999999999"/>
    <n v="362.27499999999998"/>
  </r>
  <r>
    <x v="3"/>
    <n v="4"/>
    <s v="TVG-3480"/>
    <s v="3480"/>
    <x v="28"/>
    <s v="Veneto"/>
    <x v="8"/>
    <x v="11"/>
    <x v="4"/>
    <s v="5000"/>
    <s v=""/>
    <x v="11"/>
    <n v="43.064285714285717"/>
    <s v="Lalerio Vundini"/>
    <n v="0.05"/>
    <n v="6029"/>
    <n v="301.45"/>
    <n v="6330.45"/>
  </r>
  <r>
    <x v="3"/>
    <n v="4"/>
    <s v="TVG-3481"/>
    <s v="3481"/>
    <x v="28"/>
    <s v="Veneto"/>
    <x v="8"/>
    <x v="16"/>
    <x v="7"/>
    <s v="1000"/>
    <s v=""/>
    <x v="0"/>
    <n v="0.62"/>
    <s v="Marco Rossi"/>
    <n v="7.4999999999999997E-2"/>
    <n v="93"/>
    <n v="6.9749999999999996"/>
    <n v="99.974999999999994"/>
  </r>
  <r>
    <x v="3"/>
    <n v="4"/>
    <s v="TVG-3482"/>
    <s v="3482"/>
    <x v="28"/>
    <s v="Veneto"/>
    <x v="8"/>
    <x v="12"/>
    <x v="5"/>
    <s v="3000"/>
    <s v="Medium"/>
    <x v="12"/>
    <n v="0.40833333333333333"/>
    <s v="Giulio de Primis"/>
    <n v="3.6999999999999998E-2"/>
    <n v="49"/>
    <n v="1.8129999999999999"/>
    <n v="50.813000000000002"/>
  </r>
  <r>
    <x v="3"/>
    <n v="4"/>
    <s v="TVG-3483"/>
    <s v="3483"/>
    <x v="28"/>
    <s v="Veneto"/>
    <x v="8"/>
    <x v="12"/>
    <x v="5"/>
    <s v="3000"/>
    <s v="Medium"/>
    <x v="12"/>
    <n v="51.883333333333333"/>
    <s v="Marco Rossi"/>
    <n v="7.4999999999999997E-2"/>
    <n v="6226"/>
    <n v="466.95"/>
    <n v="6692.95"/>
  </r>
  <r>
    <x v="3"/>
    <n v="4"/>
    <s v="TVG-3484"/>
    <s v="3484"/>
    <x v="28"/>
    <s v="Veneto"/>
    <x v="8"/>
    <x v="12"/>
    <x v="5"/>
    <s v="3000"/>
    <s v="Medium"/>
    <x v="12"/>
    <n v="234.51666666666668"/>
    <s v="Lalerio Vundini"/>
    <n v="0.05"/>
    <n v="28142"/>
    <n v="1407.1000000000001"/>
    <n v="29549.1"/>
  </r>
  <r>
    <x v="3"/>
    <n v="4"/>
    <s v="TVG-3485"/>
    <s v="3485"/>
    <x v="28"/>
    <s v="Veneto"/>
    <x v="8"/>
    <x v="13"/>
    <x v="5"/>
    <s v="3000"/>
    <s v="Plus"/>
    <x v="2"/>
    <n v="8.5307692307692307"/>
    <s v="Marco Rossi"/>
    <n v="7.4999999999999997E-2"/>
    <n v="1109"/>
    <n v="83.174999999999997"/>
    <n v="1192.175"/>
  </r>
  <r>
    <x v="3"/>
    <n v="4"/>
    <s v="TVG-3486"/>
    <s v="3486"/>
    <x v="29"/>
    <s v="Veneto"/>
    <x v="4"/>
    <x v="18"/>
    <x v="7"/>
    <s v="3000"/>
    <s v="Medium"/>
    <x v="6"/>
    <n v="1959.3818181818183"/>
    <s v="Lalerio Vundini"/>
    <n v="0.05"/>
    <n v="431064"/>
    <n v="21553.200000000001"/>
    <n v="452617.2"/>
  </r>
  <r>
    <x v="3"/>
    <n v="4"/>
    <s v="TVG-3487"/>
    <s v="3487"/>
    <x v="29"/>
    <s v="Veneto"/>
    <x v="4"/>
    <x v="14"/>
    <x v="6"/>
    <s v="2500"/>
    <s v="Gold"/>
    <x v="13"/>
    <n v="7.1239999999999997"/>
    <s v="Lalerio Vundini"/>
    <n v="0.05"/>
    <n v="3562"/>
    <n v="178.10000000000002"/>
    <n v="3740.1"/>
  </r>
  <r>
    <x v="3"/>
    <n v="4"/>
    <s v="TVG-3488"/>
    <s v="3488"/>
    <x v="29"/>
    <s v="Veneto"/>
    <x v="4"/>
    <x v="0"/>
    <x v="0"/>
    <s v="5000"/>
    <s v="Medium"/>
    <x v="0"/>
    <n v="49.706666666666663"/>
    <s v="Marco Rossi"/>
    <n v="7.4999999999999997E-2"/>
    <n v="7456"/>
    <n v="559.19999999999993"/>
    <n v="8015.2"/>
  </r>
  <r>
    <x v="3"/>
    <n v="4"/>
    <s v="TVG-3489"/>
    <s v="3489"/>
    <x v="29"/>
    <s v="Veneto"/>
    <x v="4"/>
    <x v="0"/>
    <x v="0"/>
    <s v="5000"/>
    <s v="Medium"/>
    <x v="0"/>
    <n v="2586.36"/>
    <s v="Lalerio Vundini"/>
    <n v="0.05"/>
    <n v="387954"/>
    <n v="19397.7"/>
    <n v="407351.7"/>
  </r>
  <r>
    <x v="3"/>
    <n v="4"/>
    <s v="TVG-3490"/>
    <s v="3490"/>
    <x v="29"/>
    <s v="Veneto"/>
    <x v="4"/>
    <x v="19"/>
    <x v="7"/>
    <s v="4000"/>
    <s v="Plus"/>
    <x v="16"/>
    <n v="0.26666666666666666"/>
    <s v="Lalerio Vundini"/>
    <n v="0.05"/>
    <n v="64"/>
    <n v="3.2"/>
    <n v="67.2"/>
  </r>
  <r>
    <x v="3"/>
    <n v="4"/>
    <s v="TVG-3491"/>
    <s v="3491"/>
    <x v="29"/>
    <s v="Veneto"/>
    <x v="4"/>
    <x v="3"/>
    <x v="0"/>
    <s v="3000"/>
    <s v="Plus"/>
    <x v="3"/>
    <n v="36.096551724137932"/>
    <s v="Lorenzo Von Matterhorn "/>
    <n v="0.05"/>
    <n v="5234"/>
    <n v="261.7"/>
    <n v="5495.7"/>
  </r>
  <r>
    <x v="3"/>
    <n v="4"/>
    <s v="TVG-3492"/>
    <s v="3492"/>
    <x v="29"/>
    <s v="Veneto"/>
    <x v="4"/>
    <x v="3"/>
    <x v="0"/>
    <s v="3000"/>
    <s v="Plus"/>
    <x v="3"/>
    <n v="4.8"/>
    <s v="Alfonso Falconeri"/>
    <n v="0.05"/>
    <n v="696"/>
    <n v="34.800000000000004"/>
    <n v="730.8"/>
  </r>
  <r>
    <x v="3"/>
    <n v="4"/>
    <s v="TVG-3493"/>
    <s v="3493"/>
    <x v="29"/>
    <s v="Veneto"/>
    <x v="4"/>
    <x v="3"/>
    <x v="0"/>
    <s v="3000"/>
    <s v="Plus"/>
    <x v="3"/>
    <n v="63.055172413793102"/>
    <s v="Roberto Falcucci"/>
    <n v="0.08"/>
    <n v="9143"/>
    <n v="731.44"/>
    <n v="9874.44"/>
  </r>
  <r>
    <x v="3"/>
    <n v="4"/>
    <s v="TVG-3494"/>
    <s v="3494"/>
    <x v="29"/>
    <s v="Veneto"/>
    <x v="4"/>
    <x v="3"/>
    <x v="0"/>
    <s v="3000"/>
    <s v="Plus"/>
    <x v="3"/>
    <n v="15.841379310344827"/>
    <s v="Fabo Girgentini"/>
    <n v="0.03"/>
    <n v="2297"/>
    <n v="68.91"/>
    <n v="2365.91"/>
  </r>
  <r>
    <x v="3"/>
    <n v="4"/>
    <s v="TVG-3495"/>
    <s v="3495"/>
    <x v="29"/>
    <s v="Veneto"/>
    <x v="4"/>
    <x v="3"/>
    <x v="0"/>
    <s v="3000"/>
    <s v="Plus"/>
    <x v="3"/>
    <n v="330.95172413793102"/>
    <s v="Marco Rossi"/>
    <n v="7.4999999999999997E-2"/>
    <n v="47988"/>
    <n v="3599.1"/>
    <n v="51587.1"/>
  </r>
  <r>
    <x v="3"/>
    <n v="4"/>
    <s v="TVG-3496"/>
    <s v="3496"/>
    <x v="29"/>
    <s v="Veneto"/>
    <x v="4"/>
    <x v="3"/>
    <x v="0"/>
    <s v="3000"/>
    <s v="Plus"/>
    <x v="3"/>
    <n v="253.97241379310344"/>
    <s v="Lalerio Vundini"/>
    <n v="0.05"/>
    <n v="36826"/>
    <n v="1841.3000000000002"/>
    <n v="38667.300000000003"/>
  </r>
  <r>
    <x v="3"/>
    <n v="4"/>
    <s v="TVG-3497"/>
    <s v="3497"/>
    <x v="29"/>
    <s v="Veneto"/>
    <x v="4"/>
    <x v="6"/>
    <x v="2"/>
    <s v="2500"/>
    <s v="Plus"/>
    <x v="6"/>
    <n v="0.1409090909090909"/>
    <s v="Lorenzo Von Matterhorn "/>
    <n v="0.05"/>
    <n v="31"/>
    <n v="1.55"/>
    <n v="32.549999999999997"/>
  </r>
  <r>
    <x v="3"/>
    <n v="4"/>
    <s v="TVG-3498"/>
    <s v="3498"/>
    <x v="29"/>
    <s v="Veneto"/>
    <x v="4"/>
    <x v="6"/>
    <x v="2"/>
    <s v="2500"/>
    <s v="Plus"/>
    <x v="6"/>
    <n v="0.23181818181818181"/>
    <s v="Alfonso Falconeri"/>
    <n v="0.05"/>
    <n v="51"/>
    <n v="2.5500000000000003"/>
    <n v="53.55"/>
  </r>
  <r>
    <x v="3"/>
    <n v="4"/>
    <s v="TVG-3499"/>
    <s v="3499"/>
    <x v="29"/>
    <s v="Veneto"/>
    <x v="4"/>
    <x v="6"/>
    <x v="2"/>
    <s v="2500"/>
    <s v="Plus"/>
    <x v="6"/>
    <n v="3.6363636363636362E-2"/>
    <s v="Roberto Falcucci"/>
    <n v="0.08"/>
    <n v="8"/>
    <n v="0.64"/>
    <n v="8.64"/>
  </r>
  <r>
    <x v="3"/>
    <n v="4"/>
    <s v="TVG-3500"/>
    <s v="3500"/>
    <x v="29"/>
    <s v="Veneto"/>
    <x v="4"/>
    <x v="6"/>
    <x v="2"/>
    <s v="2500"/>
    <s v="Plus"/>
    <x v="6"/>
    <n v="1.8227272727272728"/>
    <s v="Marco Rossi"/>
    <n v="7.4999999999999997E-2"/>
    <n v="401"/>
    <n v="30.074999999999999"/>
    <n v="431.07499999999999"/>
  </r>
  <r>
    <x v="3"/>
    <n v="4"/>
    <s v="TVG-3501"/>
    <s v="3501"/>
    <x v="29"/>
    <s v="Veneto"/>
    <x v="4"/>
    <x v="6"/>
    <x v="2"/>
    <s v="2500"/>
    <s v="Plus"/>
    <x v="6"/>
    <n v="86.55"/>
    <s v="Lalerio Vundini"/>
    <n v="0.05"/>
    <n v="19041"/>
    <n v="952.05000000000007"/>
    <n v="19993.05"/>
  </r>
  <r>
    <x v="3"/>
    <n v="4"/>
    <s v="TVG-3502"/>
    <s v="3502"/>
    <x v="29"/>
    <s v="Veneto"/>
    <x v="4"/>
    <x v="9"/>
    <x v="2"/>
    <s v="1121"/>
    <s v="Gold"/>
    <x v="9"/>
    <n v="58.091304347826089"/>
    <s v="Marco Rossi"/>
    <n v="7.4999999999999997E-2"/>
    <n v="13361"/>
    <n v="1002.0749999999999"/>
    <n v="14363.075000000001"/>
  </r>
  <r>
    <x v="3"/>
    <n v="4"/>
    <s v="TVG-3503"/>
    <s v="3503"/>
    <x v="29"/>
    <s v="Veneto"/>
    <x v="4"/>
    <x v="9"/>
    <x v="2"/>
    <s v="1121"/>
    <s v="Gold"/>
    <x v="9"/>
    <n v="39.88695652173913"/>
    <s v="Lalerio Vundini"/>
    <n v="0.05"/>
    <n v="9174"/>
    <n v="458.70000000000005"/>
    <n v="9632.7000000000007"/>
  </r>
  <r>
    <x v="3"/>
    <n v="4"/>
    <s v="TVG-3504"/>
    <s v="3504"/>
    <x v="29"/>
    <s v="Veneto"/>
    <x v="4"/>
    <x v="23"/>
    <x v="7"/>
    <s v="8000"/>
    <s v="Premium"/>
    <x v="19"/>
    <n v="287.25223880597014"/>
    <s v="Lalerio Vundini"/>
    <n v="0.05"/>
    <n v="192459"/>
    <n v="9622.9500000000007"/>
    <n v="202081.95"/>
  </r>
  <r>
    <x v="3"/>
    <n v="4"/>
    <s v="TVG-3505"/>
    <s v="3505"/>
    <x v="29"/>
    <s v="Veneto"/>
    <x v="4"/>
    <x v="15"/>
    <x v="6"/>
    <s v="1000"/>
    <s v="Silver"/>
    <x v="14"/>
    <n v="0.22564102564102564"/>
    <s v="Lalerio Vundini"/>
    <n v="0.05"/>
    <n v="88"/>
    <n v="4.4000000000000004"/>
    <n v="92.4"/>
  </r>
  <r>
    <x v="3"/>
    <n v="4"/>
    <s v="TVG-3506"/>
    <s v="3506"/>
    <x v="29"/>
    <s v="Veneto"/>
    <x v="4"/>
    <x v="11"/>
    <x v="4"/>
    <s v="5000"/>
    <s v=""/>
    <x v="11"/>
    <n v="0.52142857142857146"/>
    <s v="Costanza Bigatti"/>
    <n v="0.1"/>
    <n v="73"/>
    <n v="7.3000000000000007"/>
    <n v="80.3"/>
  </r>
  <r>
    <x v="3"/>
    <n v="4"/>
    <s v="TVG-3507"/>
    <s v="3507"/>
    <x v="29"/>
    <s v="Veneto"/>
    <x v="4"/>
    <x v="11"/>
    <x v="4"/>
    <s v="5000"/>
    <s v=""/>
    <x v="11"/>
    <n v="2.2428571428571429"/>
    <s v="Marco Rossi"/>
    <n v="7.4999999999999997E-2"/>
    <n v="314"/>
    <n v="23.55"/>
    <n v="337.55"/>
  </r>
  <r>
    <x v="3"/>
    <n v="4"/>
    <s v="TVG-3508"/>
    <s v="3508"/>
    <x v="29"/>
    <s v="Veneto"/>
    <x v="4"/>
    <x v="11"/>
    <x v="4"/>
    <s v="5000"/>
    <s v=""/>
    <x v="11"/>
    <n v="1.3214285714285714"/>
    <s v="Lalerio Vundini"/>
    <n v="0.05"/>
    <n v="185"/>
    <n v="9.25"/>
    <n v="194.25"/>
  </r>
  <r>
    <x v="3"/>
    <n v="4"/>
    <s v="TVG-3509"/>
    <s v="3509"/>
    <x v="29"/>
    <s v="Veneto"/>
    <x v="4"/>
    <x v="16"/>
    <x v="7"/>
    <s v="1000"/>
    <s v=""/>
    <x v="0"/>
    <n v="7.6066666666666665"/>
    <s v="Roberto Falcucci"/>
    <n v="0.08"/>
    <n v="1141"/>
    <n v="91.28"/>
    <n v="1232.28"/>
  </r>
  <r>
    <x v="3"/>
    <n v="4"/>
    <s v="TVG-3510"/>
    <s v="3510"/>
    <x v="29"/>
    <s v="Veneto"/>
    <x v="4"/>
    <x v="16"/>
    <x v="7"/>
    <s v="1000"/>
    <s v=""/>
    <x v="0"/>
    <n v="8.8466666666666658"/>
    <s v="Marco Rossi"/>
    <n v="7.4999999999999997E-2"/>
    <n v="1327"/>
    <n v="99.524999999999991"/>
    <n v="1426.5250000000001"/>
  </r>
  <r>
    <x v="3"/>
    <n v="4"/>
    <s v="TVG-3511"/>
    <s v="3511"/>
    <x v="29"/>
    <s v="Veneto"/>
    <x v="4"/>
    <x v="16"/>
    <x v="7"/>
    <s v="1000"/>
    <s v=""/>
    <x v="0"/>
    <n v="1.4"/>
    <s v="Lalerio Vundini"/>
    <n v="0.05"/>
    <n v="210"/>
    <n v="10.5"/>
    <n v="220.5"/>
  </r>
  <r>
    <x v="3"/>
    <n v="4"/>
    <s v="TVG-3512"/>
    <s v="3512"/>
    <x v="29"/>
    <s v="Veneto"/>
    <x v="4"/>
    <x v="12"/>
    <x v="5"/>
    <s v="3000"/>
    <s v="Medium"/>
    <x v="12"/>
    <n v="14.483333333333333"/>
    <s v="Lorenzo Von Matterhorn "/>
    <n v="0.05"/>
    <n v="1738"/>
    <n v="86.9"/>
    <n v="1824.9"/>
  </r>
  <r>
    <x v="3"/>
    <n v="4"/>
    <s v="TVG-3513"/>
    <s v="3513"/>
    <x v="29"/>
    <s v="Veneto"/>
    <x v="4"/>
    <x v="12"/>
    <x v="5"/>
    <s v="3000"/>
    <s v="Medium"/>
    <x v="12"/>
    <n v="20.875"/>
    <s v="Roberto Falcucci"/>
    <n v="0.08"/>
    <n v="2505"/>
    <n v="200.4"/>
    <n v="2705.4"/>
  </r>
  <r>
    <x v="3"/>
    <n v="4"/>
    <s v="TVG-3514"/>
    <s v="3514"/>
    <x v="29"/>
    <s v="Veneto"/>
    <x v="4"/>
    <x v="12"/>
    <x v="5"/>
    <s v="3000"/>
    <s v="Medium"/>
    <x v="12"/>
    <n v="72.541666666666671"/>
    <s v="Marco Rossi"/>
    <n v="7.4999999999999997E-2"/>
    <n v="8705"/>
    <n v="652.875"/>
    <n v="9357.875"/>
  </r>
  <r>
    <x v="3"/>
    <n v="4"/>
    <s v="TVG-3515"/>
    <s v="3515"/>
    <x v="29"/>
    <s v="Veneto"/>
    <x v="4"/>
    <x v="12"/>
    <x v="5"/>
    <s v="3000"/>
    <s v="Medium"/>
    <x v="12"/>
    <n v="0.9"/>
    <s v="Lalerio Vundini"/>
    <n v="0.05"/>
    <n v="108"/>
    <n v="5.4"/>
    <n v="113.4"/>
  </r>
  <r>
    <x v="3"/>
    <n v="4"/>
    <s v="TVG-3516"/>
    <s v="3516"/>
    <x v="29"/>
    <s v="Veneto"/>
    <x v="4"/>
    <x v="13"/>
    <x v="5"/>
    <s v="3000"/>
    <s v="Plus"/>
    <x v="2"/>
    <n v="4.0538461538461537"/>
    <s v="Lorenzo Von Matterhorn "/>
    <n v="0.05"/>
    <n v="527"/>
    <n v="26.35"/>
    <n v="553.35"/>
  </r>
  <r>
    <x v="3"/>
    <n v="4"/>
    <s v="TVG-3517"/>
    <s v="3517"/>
    <x v="29"/>
    <s v="Veneto"/>
    <x v="4"/>
    <x v="13"/>
    <x v="5"/>
    <s v="3000"/>
    <s v="Plus"/>
    <x v="2"/>
    <n v="5.7923076923076922"/>
    <s v="Marco Rossi"/>
    <n v="7.4999999999999997E-2"/>
    <n v="753"/>
    <n v="56.475000000000001"/>
    <n v="809.47500000000002"/>
  </r>
  <r>
    <x v="3"/>
    <n v="4"/>
    <s v="TVG-3518"/>
    <s v="3518"/>
    <x v="30"/>
    <s v="Lombardia"/>
    <x v="4"/>
    <x v="18"/>
    <x v="7"/>
    <s v="3000"/>
    <s v="Medium"/>
    <x v="6"/>
    <n v="799.44090909090914"/>
    <s v="Lalerio Vundini"/>
    <n v="0.05"/>
    <n v="175877"/>
    <n v="8793.85"/>
    <n v="184670.85"/>
  </r>
  <r>
    <x v="3"/>
    <n v="4"/>
    <s v="TVG-3519"/>
    <s v="3519"/>
    <x v="30"/>
    <s v="Lombardia"/>
    <x v="4"/>
    <x v="21"/>
    <x v="7"/>
    <s v="6000"/>
    <s v="Gold"/>
    <x v="18"/>
    <n v="124.56222222222222"/>
    <s v="Lalerio Vundini"/>
    <n v="0.05"/>
    <n v="56053"/>
    <n v="2802.65"/>
    <n v="58855.65"/>
  </r>
  <r>
    <x v="3"/>
    <n v="4"/>
    <s v="TVG-3520"/>
    <s v="3520"/>
    <x v="30"/>
    <s v="Lombardia"/>
    <x v="4"/>
    <x v="14"/>
    <x v="6"/>
    <s v="2500"/>
    <s v="Gold"/>
    <x v="13"/>
    <n v="7.1680000000000001"/>
    <s v="Lalerio Vundini"/>
    <n v="0.05"/>
    <n v="3584"/>
    <n v="179.20000000000002"/>
    <n v="3763.2"/>
  </r>
  <r>
    <x v="3"/>
    <n v="4"/>
    <s v="TVG-3521"/>
    <s v="3521"/>
    <x v="30"/>
    <s v="Lombardia"/>
    <x v="4"/>
    <x v="17"/>
    <x v="7"/>
    <s v="2000"/>
    <s v="Medium"/>
    <x v="15"/>
    <n v="1.2250000000000001"/>
    <s v="Lalerio Vundini"/>
    <n v="0.05"/>
    <n v="245"/>
    <n v="12.25"/>
    <n v="257.25"/>
  </r>
  <r>
    <x v="3"/>
    <n v="4"/>
    <s v="TVG-3522"/>
    <s v="3522"/>
    <x v="30"/>
    <s v="Lombardia"/>
    <x v="4"/>
    <x v="0"/>
    <x v="0"/>
    <s v="5000"/>
    <s v="Medium"/>
    <x v="0"/>
    <n v="10.753333333333334"/>
    <s v="Michele Scotto"/>
    <n v="0.05"/>
    <n v="1613"/>
    <n v="80.650000000000006"/>
    <n v="1693.65"/>
  </r>
  <r>
    <x v="3"/>
    <n v="4"/>
    <s v="TVG-3523"/>
    <s v="3523"/>
    <x v="30"/>
    <s v="Lombardia"/>
    <x v="4"/>
    <x v="0"/>
    <x v="0"/>
    <s v="5000"/>
    <s v="Medium"/>
    <x v="0"/>
    <n v="2102.8066666666668"/>
    <s v="Lalerio Vundini"/>
    <n v="0.05"/>
    <n v="315421"/>
    <n v="15771.050000000001"/>
    <n v="331192.05"/>
  </r>
  <r>
    <x v="3"/>
    <n v="4"/>
    <s v="TVG-3524"/>
    <s v="3524"/>
    <x v="30"/>
    <s v="Lombardia"/>
    <x v="4"/>
    <x v="19"/>
    <x v="7"/>
    <s v="4000"/>
    <s v="Plus"/>
    <x v="16"/>
    <n v="4.0333333333333332"/>
    <s v="Michele Scotto"/>
    <n v="0.05"/>
    <n v="968"/>
    <n v="48.400000000000006"/>
    <n v="1016.4"/>
  </r>
  <r>
    <x v="3"/>
    <n v="4"/>
    <s v="TVG-3525"/>
    <s v="3525"/>
    <x v="30"/>
    <s v="Lombardia"/>
    <x v="4"/>
    <x v="19"/>
    <x v="7"/>
    <s v="4000"/>
    <s v="Plus"/>
    <x v="16"/>
    <n v="7.4999999999999997E-2"/>
    <s v="Lalerio Vundini"/>
    <n v="0.05"/>
    <n v="18"/>
    <n v="0.9"/>
    <n v="18.899999999999999"/>
  </r>
  <r>
    <x v="3"/>
    <n v="4"/>
    <s v="TVG-3526"/>
    <s v="3526"/>
    <x v="30"/>
    <s v="Lombardia"/>
    <x v="4"/>
    <x v="1"/>
    <x v="0"/>
    <s v="5000"/>
    <s v="Plus"/>
    <x v="1"/>
    <n v="2.12"/>
    <s v="Michele Scotto"/>
    <n v="0.05"/>
    <n v="371"/>
    <n v="18.55"/>
    <n v="389.55"/>
  </r>
  <r>
    <x v="3"/>
    <n v="4"/>
    <s v="TVG-3527"/>
    <s v="3527"/>
    <x v="30"/>
    <s v="Lombardia"/>
    <x v="4"/>
    <x v="3"/>
    <x v="0"/>
    <s v="3000"/>
    <s v="Plus"/>
    <x v="3"/>
    <n v="62.6"/>
    <s v="Michele Scotto"/>
    <n v="0.05"/>
    <n v="9077"/>
    <n v="453.85"/>
    <n v="9530.85"/>
  </r>
  <r>
    <x v="3"/>
    <n v="4"/>
    <s v="TVG-3528"/>
    <s v="3528"/>
    <x v="30"/>
    <s v="Lombardia"/>
    <x v="4"/>
    <x v="3"/>
    <x v="0"/>
    <s v="3000"/>
    <s v="Plus"/>
    <x v="3"/>
    <n v="1922.4068965517242"/>
    <s v="Lalerio Vundini"/>
    <n v="0.05"/>
    <n v="278749"/>
    <n v="13937.45"/>
    <n v="292686.45"/>
  </r>
  <r>
    <x v="3"/>
    <n v="4"/>
    <s v="TVG-3529"/>
    <s v="3529"/>
    <x v="30"/>
    <s v="Lombardia"/>
    <x v="4"/>
    <x v="6"/>
    <x v="2"/>
    <s v="2500"/>
    <s v="Plus"/>
    <x v="6"/>
    <n v="0.35"/>
    <s v="Michele Scotto"/>
    <n v="0.05"/>
    <n v="77"/>
    <n v="3.85"/>
    <n v="80.849999999999994"/>
  </r>
  <r>
    <x v="3"/>
    <n v="4"/>
    <s v="TVG-3530"/>
    <s v="3530"/>
    <x v="30"/>
    <s v="Lombardia"/>
    <x v="4"/>
    <x v="6"/>
    <x v="2"/>
    <s v="2500"/>
    <s v="Plus"/>
    <x v="6"/>
    <n v="2.2681818181818181"/>
    <s v="Lalerio Vundini"/>
    <n v="0.05"/>
    <n v="499"/>
    <n v="24.950000000000003"/>
    <n v="523.95000000000005"/>
  </r>
  <r>
    <x v="3"/>
    <n v="4"/>
    <s v="TVG-3531"/>
    <s v="3531"/>
    <x v="30"/>
    <s v="Lombardia"/>
    <x v="4"/>
    <x v="9"/>
    <x v="2"/>
    <s v="1121"/>
    <s v="Gold"/>
    <x v="9"/>
    <n v="381.4304347826087"/>
    <s v="Lalerio Vundini"/>
    <n v="0.05"/>
    <n v="87729"/>
    <n v="4386.45"/>
    <n v="92115.45"/>
  </r>
  <r>
    <x v="3"/>
    <n v="4"/>
    <s v="TVG-3532"/>
    <s v="3532"/>
    <x v="30"/>
    <s v="Lombardia"/>
    <x v="4"/>
    <x v="23"/>
    <x v="7"/>
    <s v="8000"/>
    <s v="Premium"/>
    <x v="19"/>
    <n v="11.804477611940298"/>
    <s v="Lalerio Vundini"/>
    <n v="0.05"/>
    <n v="7909"/>
    <n v="395.45000000000005"/>
    <n v="8304.4500000000007"/>
  </r>
  <r>
    <x v="3"/>
    <n v="4"/>
    <s v="TVG-3533"/>
    <s v="3533"/>
    <x v="30"/>
    <s v="Lombardia"/>
    <x v="4"/>
    <x v="10"/>
    <x v="3"/>
    <s v="7500"/>
    <s v="Premium"/>
    <x v="10"/>
    <n v="0.26666666666666666"/>
    <s v="Michele Scotto"/>
    <n v="0.05"/>
    <n v="48"/>
    <n v="2.4000000000000004"/>
    <n v="50.4"/>
  </r>
  <r>
    <x v="3"/>
    <n v="4"/>
    <s v="TVG-3534"/>
    <s v="3534"/>
    <x v="30"/>
    <s v="Lombardia"/>
    <x v="4"/>
    <x v="10"/>
    <x v="3"/>
    <s v="7500"/>
    <s v="Premium"/>
    <x v="10"/>
    <n v="1.1777777777777778"/>
    <s v="Lalerio Vundini"/>
    <n v="0.05"/>
    <n v="212"/>
    <n v="10.600000000000001"/>
    <n v="222.6"/>
  </r>
  <r>
    <x v="3"/>
    <n v="4"/>
    <s v="TVG-3535"/>
    <s v="3535"/>
    <x v="30"/>
    <s v="Lombardia"/>
    <x v="4"/>
    <x v="15"/>
    <x v="6"/>
    <s v="1000"/>
    <s v="Silver"/>
    <x v="14"/>
    <n v="7.7"/>
    <s v="Lalerio Vundini"/>
    <n v="0.05"/>
    <n v="3003"/>
    <n v="150.15"/>
    <n v="3153.15"/>
  </r>
  <r>
    <x v="3"/>
    <n v="4"/>
    <s v="TVG-3536"/>
    <s v="3536"/>
    <x v="30"/>
    <s v="Lombardia"/>
    <x v="4"/>
    <x v="11"/>
    <x v="4"/>
    <s v="5000"/>
    <s v=""/>
    <x v="11"/>
    <n v="2.0499999999999998"/>
    <s v="Lalerio Vundini"/>
    <n v="0.05"/>
    <n v="287"/>
    <n v="14.350000000000001"/>
    <n v="301.35000000000002"/>
  </r>
  <r>
    <x v="3"/>
    <n v="4"/>
    <s v="TVG-3537"/>
    <s v="3537"/>
    <x v="30"/>
    <s v="Lombardia"/>
    <x v="4"/>
    <x v="16"/>
    <x v="7"/>
    <s v="1000"/>
    <s v=""/>
    <x v="0"/>
    <n v="70.553333333333327"/>
    <s v="Lalerio Vundini"/>
    <n v="0.05"/>
    <n v="10583"/>
    <n v="529.15"/>
    <n v="11112.15"/>
  </r>
  <r>
    <x v="3"/>
    <n v="4"/>
    <s v="TVG-3538"/>
    <s v="3538"/>
    <x v="30"/>
    <s v="Lombardia"/>
    <x v="4"/>
    <x v="12"/>
    <x v="5"/>
    <s v="3000"/>
    <s v="Medium"/>
    <x v="12"/>
    <n v="0.54166666666666663"/>
    <s v="Michele Scotto"/>
    <n v="0.05"/>
    <n v="65"/>
    <n v="3.25"/>
    <n v="68.25"/>
  </r>
  <r>
    <x v="3"/>
    <n v="4"/>
    <s v="TVG-3539"/>
    <s v="3539"/>
    <x v="30"/>
    <s v="Lombardia"/>
    <x v="4"/>
    <x v="12"/>
    <x v="5"/>
    <s v="3000"/>
    <s v="Medium"/>
    <x v="12"/>
    <n v="2.5916666666666668"/>
    <s v="Lalerio Vundini"/>
    <n v="0.05"/>
    <n v="311"/>
    <n v="15.55"/>
    <n v="326.55"/>
  </r>
  <r>
    <x v="3"/>
    <n v="4"/>
    <s v="TVG-3540"/>
    <s v="3540"/>
    <x v="30"/>
    <s v="Lombardia"/>
    <x v="4"/>
    <x v="13"/>
    <x v="5"/>
    <s v="3000"/>
    <s v="Plus"/>
    <x v="2"/>
    <n v="1.9153846153846155"/>
    <s v="Michele Scotto"/>
    <n v="0.05"/>
    <n v="249"/>
    <n v="12.450000000000001"/>
    <n v="261.45"/>
  </r>
  <r>
    <x v="3"/>
    <n v="4"/>
    <s v="TVG-3541"/>
    <s v="3541"/>
    <x v="31"/>
    <s v="Lombardia"/>
    <x v="2"/>
    <x v="17"/>
    <x v="7"/>
    <s v="2000"/>
    <s v="Medium"/>
    <x v="15"/>
    <n v="0.6"/>
    <s v="Lalerio Vundini"/>
    <n v="0.05"/>
    <n v="120"/>
    <n v="6"/>
    <n v="126"/>
  </r>
  <r>
    <x v="3"/>
    <n v="4"/>
    <s v="TVG-3542"/>
    <s v="3542"/>
    <x v="31"/>
    <s v="Lombardia"/>
    <x v="2"/>
    <x v="19"/>
    <x v="7"/>
    <s v="4000"/>
    <s v="Plus"/>
    <x v="16"/>
    <n v="0.48749999999999999"/>
    <s v="Lalerio Vundini"/>
    <n v="0.05"/>
    <n v="117"/>
    <n v="5.8500000000000005"/>
    <n v="122.85"/>
  </r>
  <r>
    <x v="3"/>
    <n v="4"/>
    <s v="TVG-3543"/>
    <s v="3543"/>
    <x v="31"/>
    <s v="Lombardia"/>
    <x v="2"/>
    <x v="3"/>
    <x v="0"/>
    <s v="3000"/>
    <s v="Plus"/>
    <x v="3"/>
    <n v="398.6137931034483"/>
    <s v="Lalerio Vundini"/>
    <n v="0.05"/>
    <n v="57799"/>
    <n v="2889.9500000000003"/>
    <n v="60688.95"/>
  </r>
  <r>
    <x v="3"/>
    <n v="4"/>
    <s v="TVG-3544"/>
    <s v="3544"/>
    <x v="31"/>
    <s v="Lombardia"/>
    <x v="2"/>
    <x v="23"/>
    <x v="7"/>
    <s v="8000"/>
    <s v="Premium"/>
    <x v="19"/>
    <n v="0.40149253731343282"/>
    <s v="Lalerio Vundini"/>
    <n v="0.05"/>
    <n v="269"/>
    <n v="13.450000000000001"/>
    <n v="282.45"/>
  </r>
  <r>
    <x v="3"/>
    <n v="4"/>
    <s v="TVG-3545"/>
    <s v="3545"/>
    <x v="31"/>
    <s v="Lombardia"/>
    <x v="2"/>
    <x v="10"/>
    <x v="3"/>
    <s v="7500"/>
    <s v="Premium"/>
    <x v="10"/>
    <n v="0.49444444444444446"/>
    <s v="Lalerio Vundini"/>
    <n v="0.05"/>
    <n v="89"/>
    <n v="4.45"/>
    <n v="93.45"/>
  </r>
  <r>
    <x v="3"/>
    <n v="4"/>
    <s v="TVG-3546"/>
    <s v="3546"/>
    <x v="31"/>
    <s v="Lombardia"/>
    <x v="2"/>
    <x v="15"/>
    <x v="6"/>
    <s v="1000"/>
    <s v="Silver"/>
    <x v="14"/>
    <n v="5.6410256410256411E-2"/>
    <s v="Lalerio Vundini"/>
    <n v="0.05"/>
    <n v="22"/>
    <n v="1.1000000000000001"/>
    <n v="23.1"/>
  </r>
  <r>
    <x v="3"/>
    <n v="4"/>
    <s v="TVG-3547"/>
    <s v="3547"/>
    <x v="31"/>
    <s v="Lombardia"/>
    <x v="2"/>
    <x v="11"/>
    <x v="4"/>
    <s v="5000"/>
    <s v=""/>
    <x v="11"/>
    <n v="3.8071428571428569"/>
    <s v="Lalerio Vundini"/>
    <n v="0.05"/>
    <n v="533"/>
    <n v="26.650000000000002"/>
    <n v="559.65"/>
  </r>
  <r>
    <x v="3"/>
    <n v="4"/>
    <s v="TVG-3548"/>
    <s v="3548"/>
    <x v="31"/>
    <s v="Lombardia"/>
    <x v="2"/>
    <x v="16"/>
    <x v="7"/>
    <s v="1000"/>
    <s v=""/>
    <x v="0"/>
    <n v="15.36"/>
    <s v="Lalerio Vundini"/>
    <n v="0.05"/>
    <n v="2304"/>
    <n v="115.2"/>
    <n v="2419.1999999999998"/>
  </r>
  <r>
    <x v="3"/>
    <n v="4"/>
    <s v="TVG-3549"/>
    <s v="3549"/>
    <x v="31"/>
    <s v="Lombardia"/>
    <x v="2"/>
    <x v="12"/>
    <x v="5"/>
    <s v="3000"/>
    <s v="Medium"/>
    <x v="12"/>
    <n v="0.23333333333333334"/>
    <s v="Lalerio Vundini"/>
    <n v="0.05"/>
    <n v="28"/>
    <n v="1.4000000000000001"/>
    <n v="29.4"/>
  </r>
  <r>
    <x v="3"/>
    <n v="4"/>
    <s v="TVG-3550"/>
    <s v="3550"/>
    <x v="32"/>
    <s v="Emilia Romagna"/>
    <x v="2"/>
    <x v="0"/>
    <x v="0"/>
    <s v="5000"/>
    <s v="Medium"/>
    <x v="0"/>
    <n v="7.3333333333333334E-2"/>
    <s v="Lalerio Vundini"/>
    <n v="0.05"/>
    <n v="11"/>
    <n v="0.55000000000000004"/>
    <n v="11.55"/>
  </r>
  <r>
    <x v="3"/>
    <n v="4"/>
    <s v="TVG-3551"/>
    <s v="3551"/>
    <x v="32"/>
    <s v="Emilia Romagna"/>
    <x v="2"/>
    <x v="3"/>
    <x v="0"/>
    <s v="3000"/>
    <s v="Plus"/>
    <x v="3"/>
    <n v="228.46206896551723"/>
    <s v="Lalerio Vundini"/>
    <n v="0.05"/>
    <n v="33127"/>
    <n v="1656.3500000000001"/>
    <n v="34783.35"/>
  </r>
  <r>
    <x v="3"/>
    <n v="4"/>
    <s v="TVG-3552"/>
    <s v="3552"/>
    <x v="32"/>
    <s v="Emilia Romagna"/>
    <x v="2"/>
    <x v="9"/>
    <x v="2"/>
    <s v="1121"/>
    <s v="Gold"/>
    <x v="9"/>
    <n v="4.3478260869565216E-2"/>
    <s v="Lalerio Vundini"/>
    <n v="0.05"/>
    <n v="10"/>
    <n v="0.5"/>
    <n v="10.5"/>
  </r>
  <r>
    <x v="3"/>
    <n v="4"/>
    <s v="TVG-3553"/>
    <s v="3553"/>
    <x v="32"/>
    <s v="Emilia Romagna"/>
    <x v="2"/>
    <x v="23"/>
    <x v="7"/>
    <s v="8000"/>
    <s v="Premium"/>
    <x v="19"/>
    <n v="0.80447761194029854"/>
    <s v="Lalerio Vundini"/>
    <n v="0.05"/>
    <n v="539"/>
    <n v="26.950000000000003"/>
    <n v="565.95000000000005"/>
  </r>
  <r>
    <x v="3"/>
    <n v="4"/>
    <s v="TVG-3554"/>
    <s v="3554"/>
    <x v="32"/>
    <s v="Emilia Romagna"/>
    <x v="2"/>
    <x v="11"/>
    <x v="4"/>
    <s v="5000"/>
    <s v=""/>
    <x v="11"/>
    <n v="1.7714285714285714"/>
    <s v="Lalerio Vundini"/>
    <n v="0.05"/>
    <n v="248"/>
    <n v="12.4"/>
    <n v="260.39999999999998"/>
  </r>
  <r>
    <x v="3"/>
    <n v="4"/>
    <s v="TVG-3555"/>
    <s v="3555"/>
    <x v="33"/>
    <s v="Emilia Romagna"/>
    <x v="0"/>
    <x v="18"/>
    <x v="7"/>
    <s v="3000"/>
    <s v="Medium"/>
    <x v="6"/>
    <n v="1.4363636363636363"/>
    <s v="Lalerio Vundini"/>
    <n v="0.05"/>
    <n v="316"/>
    <n v="15.8"/>
    <n v="331.8"/>
  </r>
  <r>
    <x v="3"/>
    <n v="4"/>
    <s v="TVG-3556"/>
    <s v="3556"/>
    <x v="33"/>
    <s v="Emilia Romagna"/>
    <x v="0"/>
    <x v="14"/>
    <x v="6"/>
    <s v="2500"/>
    <s v="Gold"/>
    <x v="13"/>
    <n v="4.5439999999999996"/>
    <s v="Lalerio Vundini"/>
    <n v="0.05"/>
    <n v="2272"/>
    <n v="113.60000000000001"/>
    <n v="2385.6"/>
  </r>
  <r>
    <x v="3"/>
    <n v="4"/>
    <s v="TVG-3557"/>
    <s v="3557"/>
    <x v="33"/>
    <s v="Emilia Romagna"/>
    <x v="0"/>
    <x v="17"/>
    <x v="7"/>
    <s v="2000"/>
    <s v="Medium"/>
    <x v="15"/>
    <n v="2.83"/>
    <s v="Lalerio Vundini"/>
    <n v="0.05"/>
    <n v="566"/>
    <n v="28.3"/>
    <n v="594.29999999999995"/>
  </r>
  <r>
    <x v="3"/>
    <n v="4"/>
    <s v="TVG-3558"/>
    <s v="3558"/>
    <x v="33"/>
    <s v="Emilia Romagna"/>
    <x v="0"/>
    <x v="0"/>
    <x v="0"/>
    <s v="5000"/>
    <s v="Medium"/>
    <x v="0"/>
    <n v="750.86"/>
    <s v="Lalerio Vundini"/>
    <n v="0.05"/>
    <n v="112629"/>
    <n v="5631.4500000000007"/>
    <n v="118260.45"/>
  </r>
  <r>
    <x v="3"/>
    <n v="4"/>
    <s v="TVG-3559"/>
    <s v="3559"/>
    <x v="33"/>
    <s v="Emilia Romagna"/>
    <x v="0"/>
    <x v="19"/>
    <x v="7"/>
    <s v="4000"/>
    <s v="Plus"/>
    <x v="16"/>
    <n v="0.1"/>
    <s v="Lalerio Vundini"/>
    <n v="0.05"/>
    <n v="24"/>
    <n v="1.2000000000000002"/>
    <n v="25.2"/>
  </r>
  <r>
    <x v="3"/>
    <n v="4"/>
    <s v="TVG-3560"/>
    <s v="3560"/>
    <x v="33"/>
    <s v="Emilia Romagna"/>
    <x v="0"/>
    <x v="3"/>
    <x v="0"/>
    <s v="3000"/>
    <s v="Plus"/>
    <x v="3"/>
    <n v="530.351724137931"/>
    <s v="Lalerio Vundini"/>
    <n v="0.05"/>
    <n v="76901"/>
    <n v="3845.05"/>
    <n v="80746.05"/>
  </r>
  <r>
    <x v="3"/>
    <n v="4"/>
    <s v="TVG-3561"/>
    <s v="3561"/>
    <x v="33"/>
    <s v="Emilia Romagna"/>
    <x v="0"/>
    <x v="6"/>
    <x v="2"/>
    <s v="2500"/>
    <s v="Plus"/>
    <x v="6"/>
    <n v="0.41363636363636364"/>
    <s v="Lalerio Vundini"/>
    <n v="0.05"/>
    <n v="91"/>
    <n v="4.55"/>
    <n v="95.55"/>
  </r>
  <r>
    <x v="3"/>
    <n v="4"/>
    <s v="TVG-3562"/>
    <s v="3562"/>
    <x v="33"/>
    <s v="Emilia Romagna"/>
    <x v="0"/>
    <x v="22"/>
    <x v="7"/>
    <s v="7000"/>
    <s v="Premium"/>
    <x v="13"/>
    <n v="133.64400000000001"/>
    <s v="Lalerio Vundini"/>
    <n v="0.05"/>
    <n v="66822"/>
    <n v="3341.1000000000004"/>
    <n v="70163.100000000006"/>
  </r>
  <r>
    <x v="3"/>
    <n v="4"/>
    <s v="TVG-3563"/>
    <s v="3563"/>
    <x v="33"/>
    <s v="Emilia Romagna"/>
    <x v="0"/>
    <x v="9"/>
    <x v="2"/>
    <s v="1121"/>
    <s v="Gold"/>
    <x v="9"/>
    <n v="69.852173913043472"/>
    <s v="Lalerio Vundini"/>
    <n v="0.05"/>
    <n v="16066"/>
    <n v="803.30000000000007"/>
    <n v="16869.3"/>
  </r>
  <r>
    <x v="3"/>
    <n v="4"/>
    <s v="TVG-3564"/>
    <s v="3564"/>
    <x v="33"/>
    <s v="Emilia Romagna"/>
    <x v="0"/>
    <x v="23"/>
    <x v="7"/>
    <s v="8000"/>
    <s v="Premium"/>
    <x v="19"/>
    <n v="34.649253731343286"/>
    <s v="Lalerio Vundini"/>
    <n v="0.05"/>
    <n v="23215"/>
    <n v="1160.75"/>
    <n v="24375.75"/>
  </r>
  <r>
    <x v="3"/>
    <n v="4"/>
    <s v="TVG-3565"/>
    <s v="3565"/>
    <x v="33"/>
    <s v="Emilia Romagna"/>
    <x v="0"/>
    <x v="15"/>
    <x v="6"/>
    <s v="1000"/>
    <s v="Silver"/>
    <x v="14"/>
    <n v="0.13333333333333333"/>
    <s v="Lalerio Vundini"/>
    <n v="0.05"/>
    <n v="52"/>
    <n v="2.6"/>
    <n v="54.6"/>
  </r>
  <r>
    <x v="3"/>
    <n v="4"/>
    <s v="TVG-3566"/>
    <s v="3566"/>
    <x v="33"/>
    <s v="Emilia Romagna"/>
    <x v="0"/>
    <x v="11"/>
    <x v="4"/>
    <s v="5000"/>
    <s v=""/>
    <x v="11"/>
    <n v="3.7928571428571427"/>
    <s v="Lalerio Vundini"/>
    <n v="0.05"/>
    <n v="531"/>
    <n v="26.55"/>
    <n v="557.54999999999995"/>
  </r>
  <r>
    <x v="3"/>
    <n v="4"/>
    <s v="TVG-3567"/>
    <s v="3567"/>
    <x v="34"/>
    <s v="Piemonte"/>
    <x v="1"/>
    <x v="14"/>
    <x v="6"/>
    <s v="2500"/>
    <s v="Gold"/>
    <x v="13"/>
    <n v="0.23400000000000001"/>
    <s v="Lalerio Vundini"/>
    <n v="0.05"/>
    <n v="117"/>
    <n v="5.8500000000000005"/>
    <n v="122.85"/>
  </r>
  <r>
    <x v="3"/>
    <n v="4"/>
    <s v="TVG-3568"/>
    <s v="3568"/>
    <x v="34"/>
    <s v="Piemonte"/>
    <x v="1"/>
    <x v="0"/>
    <x v="0"/>
    <s v="5000"/>
    <s v="Medium"/>
    <x v="0"/>
    <n v="1052.8800000000001"/>
    <s v="Lalerio Vundini"/>
    <n v="0.05"/>
    <n v="157932"/>
    <n v="7896.6"/>
    <n v="165828.6"/>
  </r>
  <r>
    <x v="3"/>
    <n v="4"/>
    <s v="TVG-3569"/>
    <s v="3569"/>
    <x v="34"/>
    <s v="Piemonte"/>
    <x v="1"/>
    <x v="19"/>
    <x v="7"/>
    <s v="4000"/>
    <s v="Plus"/>
    <x v="16"/>
    <n v="2.0833333333333335"/>
    <s v="Lalerio Vundini"/>
    <n v="0.05"/>
    <n v="500"/>
    <n v="25"/>
    <n v="525"/>
  </r>
  <r>
    <x v="3"/>
    <n v="4"/>
    <s v="TVG-3570"/>
    <s v="3570"/>
    <x v="34"/>
    <s v="Piemonte"/>
    <x v="1"/>
    <x v="3"/>
    <x v="0"/>
    <s v="3000"/>
    <s v="Plus"/>
    <x v="3"/>
    <n v="10.972413793103449"/>
    <s v="Lalerio Vundini"/>
    <n v="0.05"/>
    <n v="1591"/>
    <n v="79.550000000000011"/>
    <n v="1670.55"/>
  </r>
  <r>
    <x v="3"/>
    <n v="4"/>
    <s v="TVG-3571"/>
    <s v="3571"/>
    <x v="34"/>
    <s v="Piemonte"/>
    <x v="1"/>
    <x v="6"/>
    <x v="2"/>
    <s v="2500"/>
    <s v="Plus"/>
    <x v="6"/>
    <n v="0.98181818181818181"/>
    <s v="Lalerio Vundini"/>
    <n v="0.05"/>
    <n v="216"/>
    <n v="10.8"/>
    <n v="226.8"/>
  </r>
  <r>
    <x v="3"/>
    <n v="4"/>
    <s v="TVG-3572"/>
    <s v="3572"/>
    <x v="34"/>
    <s v="Piemonte"/>
    <x v="1"/>
    <x v="9"/>
    <x v="2"/>
    <s v="1121"/>
    <s v="Gold"/>
    <x v="9"/>
    <n v="0.63913043478260867"/>
    <s v="Lalerio Vundini"/>
    <n v="0.05"/>
    <n v="147"/>
    <n v="7.3500000000000005"/>
    <n v="154.35"/>
  </r>
  <r>
    <x v="3"/>
    <n v="4"/>
    <s v="TVG-3573"/>
    <s v="3573"/>
    <x v="34"/>
    <s v="Piemonte"/>
    <x v="1"/>
    <x v="23"/>
    <x v="7"/>
    <s v="8000"/>
    <s v="Premium"/>
    <x v="19"/>
    <n v="0.72388059701492535"/>
    <s v="Lalerio Vundini"/>
    <n v="0.05"/>
    <n v="485"/>
    <n v="24.25"/>
    <n v="509.25"/>
  </r>
  <r>
    <x v="3"/>
    <n v="4"/>
    <s v="TVG-3574"/>
    <s v="3574"/>
    <x v="34"/>
    <s v="Piemonte"/>
    <x v="1"/>
    <x v="15"/>
    <x v="6"/>
    <s v="1000"/>
    <s v="Silver"/>
    <x v="14"/>
    <n v="3.8461538461538464E-2"/>
    <s v="Lalerio Vundini"/>
    <n v="0.05"/>
    <n v="15"/>
    <n v="0.75"/>
    <n v="15.75"/>
  </r>
  <r>
    <x v="3"/>
    <n v="4"/>
    <s v="TVG-3575"/>
    <s v="3575"/>
    <x v="34"/>
    <s v="Piemonte"/>
    <x v="1"/>
    <x v="11"/>
    <x v="4"/>
    <s v="5000"/>
    <s v=""/>
    <x v="11"/>
    <n v="3.0642857142857145"/>
    <s v="Lalerio Vundini"/>
    <n v="0.05"/>
    <n v="429"/>
    <n v="21.450000000000003"/>
    <n v="450.45"/>
  </r>
  <r>
    <x v="3"/>
    <n v="4"/>
    <s v="TVG-3576"/>
    <s v="3576"/>
    <x v="34"/>
    <s v="Piemonte"/>
    <x v="1"/>
    <x v="16"/>
    <x v="7"/>
    <s v="1000"/>
    <s v=""/>
    <x v="0"/>
    <n v="8.68"/>
    <s v="Lalerio Vundini"/>
    <n v="0.05"/>
    <n v="1302"/>
    <n v="65.100000000000009"/>
    <n v="1367.1"/>
  </r>
  <r>
    <x v="3"/>
    <n v="4"/>
    <s v="TVG-3577"/>
    <s v="3577"/>
    <x v="34"/>
    <s v="Piemonte"/>
    <x v="1"/>
    <x v="12"/>
    <x v="5"/>
    <s v="3000"/>
    <s v="Medium"/>
    <x v="12"/>
    <n v="15.733333333333333"/>
    <s v="Lalerio Vundini"/>
    <n v="0.05"/>
    <n v="1888"/>
    <n v="94.4"/>
    <n v="1982.4"/>
  </r>
  <r>
    <x v="4"/>
    <n v="5"/>
    <s v="TVG-3578"/>
    <s v="3578"/>
    <x v="0"/>
    <s v="NYC"/>
    <x v="0"/>
    <x v="17"/>
    <x v="7"/>
    <s v="2000"/>
    <s v="Medium"/>
    <x v="15"/>
    <n v="71.325000000000003"/>
    <s v="Lalerio Vundini"/>
    <n v="0.05"/>
    <n v="14265"/>
    <n v="713.25"/>
    <n v="14978.25"/>
  </r>
  <r>
    <x v="4"/>
    <n v="5"/>
    <s v="TVG-3579"/>
    <s v="3579"/>
    <x v="0"/>
    <s v="NYC"/>
    <x v="0"/>
    <x v="0"/>
    <x v="0"/>
    <s v="5000"/>
    <s v="Medium"/>
    <x v="0"/>
    <n v="29.233333333333334"/>
    <s v="Marco Rossi"/>
    <n v="7.4999999999999997E-2"/>
    <n v="4385"/>
    <n v="328.875"/>
    <n v="4713.875"/>
  </r>
  <r>
    <x v="4"/>
    <n v="5"/>
    <s v="TVG-3580"/>
    <s v="3580"/>
    <x v="0"/>
    <s v="NYC"/>
    <x v="0"/>
    <x v="0"/>
    <x v="0"/>
    <s v="5000"/>
    <s v="Medium"/>
    <x v="0"/>
    <n v="87.04"/>
    <s v="Lalerio Vundini"/>
    <n v="0.05"/>
    <n v="13056"/>
    <n v="652.80000000000007"/>
    <n v="13708.8"/>
  </r>
  <r>
    <x v="4"/>
    <n v="5"/>
    <s v="TVG-3581"/>
    <s v="3581"/>
    <x v="0"/>
    <s v="NYC"/>
    <x v="0"/>
    <x v="19"/>
    <x v="7"/>
    <s v="4000"/>
    <s v="Plus"/>
    <x v="16"/>
    <n v="0.27500000000000002"/>
    <s v="Lalerio Vundini"/>
    <n v="0.05"/>
    <n v="66"/>
    <n v="3.3000000000000003"/>
    <n v="69.3"/>
  </r>
  <r>
    <x v="4"/>
    <n v="5"/>
    <s v="TVG-3582"/>
    <s v="3582"/>
    <x v="0"/>
    <s v="NYC"/>
    <x v="0"/>
    <x v="3"/>
    <x v="0"/>
    <s v="3000"/>
    <s v="Plus"/>
    <x v="3"/>
    <n v="140.68275862068967"/>
    <s v="Roberto Falcucci"/>
    <n v="0.08"/>
    <n v="20399"/>
    <n v="1631.92"/>
    <n v="22030.92"/>
  </r>
  <r>
    <x v="4"/>
    <n v="5"/>
    <s v="TVG-3583"/>
    <s v="3583"/>
    <x v="0"/>
    <s v="NYC"/>
    <x v="0"/>
    <x v="3"/>
    <x v="0"/>
    <s v="3000"/>
    <s v="Plus"/>
    <x v="3"/>
    <n v="35.082758620689653"/>
    <s v="Giuseppe Favari"/>
    <n v="0.03"/>
    <n v="5087"/>
    <n v="152.60999999999999"/>
    <n v="5239.6099999999997"/>
  </r>
  <r>
    <x v="4"/>
    <n v="5"/>
    <s v="TVG-3584"/>
    <s v="3584"/>
    <x v="0"/>
    <s v="NYC"/>
    <x v="0"/>
    <x v="3"/>
    <x v="0"/>
    <s v="3000"/>
    <s v="Plus"/>
    <x v="3"/>
    <n v="159.40689655172415"/>
    <s v="Marco Rossi"/>
    <n v="7.4999999999999997E-2"/>
    <n v="23114"/>
    <n v="1733.55"/>
    <n v="24847.55"/>
  </r>
  <r>
    <x v="4"/>
    <n v="5"/>
    <s v="TVG-3585"/>
    <s v="3585"/>
    <x v="0"/>
    <s v="NYC"/>
    <x v="0"/>
    <x v="3"/>
    <x v="0"/>
    <s v="3000"/>
    <s v="Plus"/>
    <x v="3"/>
    <n v="869.84827586206893"/>
    <s v="Lalerio Vundini"/>
    <n v="0.05"/>
    <n v="126128"/>
    <n v="6306.4000000000005"/>
    <n v="132434.4"/>
  </r>
  <r>
    <x v="4"/>
    <n v="5"/>
    <s v="TVG-3586"/>
    <s v="3586"/>
    <x v="0"/>
    <s v="NYC"/>
    <x v="0"/>
    <x v="4"/>
    <x v="1"/>
    <s v="1000"/>
    <s v=""/>
    <x v="4"/>
    <n v="12.96"/>
    <s v="Lalerio Vundini"/>
    <n v="0.05"/>
    <n v="648"/>
    <n v="32.4"/>
    <n v="680.4"/>
  </r>
  <r>
    <x v="4"/>
    <n v="5"/>
    <s v="TVG-3587"/>
    <s v="3587"/>
    <x v="0"/>
    <s v="NYC"/>
    <x v="0"/>
    <x v="5"/>
    <x v="1"/>
    <s v="5000"/>
    <s v=""/>
    <x v="5"/>
    <n v="243.02666666666667"/>
    <s v="Lalerio Vundini"/>
    <n v="0.05"/>
    <n v="18227"/>
    <n v="911.35"/>
    <n v="19138.349999999999"/>
  </r>
  <r>
    <x v="4"/>
    <n v="5"/>
    <s v="TVG-3588"/>
    <s v="3588"/>
    <x v="0"/>
    <s v="NYC"/>
    <x v="0"/>
    <x v="6"/>
    <x v="2"/>
    <s v="2500"/>
    <s v="Plus"/>
    <x v="6"/>
    <n v="3.040909090909091"/>
    <s v="Lalerio Vundini"/>
    <n v="0.05"/>
    <n v="669"/>
    <n v="33.450000000000003"/>
    <n v="702.45"/>
  </r>
  <r>
    <x v="4"/>
    <n v="5"/>
    <s v="TVG-3589"/>
    <s v="3589"/>
    <x v="0"/>
    <s v="NYC"/>
    <x v="0"/>
    <x v="7"/>
    <x v="2"/>
    <s v="2500"/>
    <s v="Medium"/>
    <x v="7"/>
    <n v="3.538095238095238"/>
    <s v="Marco Rossi"/>
    <n v="7.4999999999999997E-2"/>
    <n v="743"/>
    <n v="55.725000000000001"/>
    <n v="798.72500000000002"/>
  </r>
  <r>
    <x v="4"/>
    <n v="5"/>
    <s v="TVG-3590"/>
    <s v="3590"/>
    <x v="0"/>
    <s v="NYC"/>
    <x v="0"/>
    <x v="20"/>
    <x v="7"/>
    <s v="5000"/>
    <s v="Silver"/>
    <x v="17"/>
    <n v="0.14666666666666667"/>
    <s v="Lalerio Vundini"/>
    <n v="0.05"/>
    <n v="44"/>
    <n v="2.2000000000000002"/>
    <n v="46.2"/>
  </r>
  <r>
    <x v="4"/>
    <n v="5"/>
    <s v="TVG-3591"/>
    <s v="3591"/>
    <x v="0"/>
    <s v="NYC"/>
    <x v="0"/>
    <x v="8"/>
    <x v="2"/>
    <s v="5000"/>
    <s v=""/>
    <x v="8"/>
    <n v="1.484"/>
    <s v="Giuseppe Favari"/>
    <n v="0.03"/>
    <n v="371"/>
    <n v="11.129999999999999"/>
    <n v="382.13"/>
  </r>
  <r>
    <x v="4"/>
    <n v="5"/>
    <s v="TVG-3592"/>
    <s v="3592"/>
    <x v="0"/>
    <s v="NYC"/>
    <x v="0"/>
    <x v="10"/>
    <x v="3"/>
    <s v="7500"/>
    <s v="Premium"/>
    <x v="10"/>
    <n v="1.2611111111111111"/>
    <s v="Lalerio Vundini"/>
    <n v="0.05"/>
    <n v="227"/>
    <n v="11.350000000000001"/>
    <n v="238.35"/>
  </r>
  <r>
    <x v="4"/>
    <n v="5"/>
    <s v="TVG-3593"/>
    <s v="3593"/>
    <x v="0"/>
    <s v="NYC"/>
    <x v="0"/>
    <x v="11"/>
    <x v="4"/>
    <s v="5000"/>
    <s v=""/>
    <x v="11"/>
    <n v="0.30714285714285716"/>
    <s v="Giuseppe Favari"/>
    <n v="0.03"/>
    <n v="43"/>
    <n v="1.29"/>
    <n v="44.29"/>
  </r>
  <r>
    <x v="4"/>
    <n v="5"/>
    <s v="TVG-3594"/>
    <s v="3594"/>
    <x v="0"/>
    <s v="NYC"/>
    <x v="0"/>
    <x v="16"/>
    <x v="7"/>
    <s v="1000"/>
    <s v=""/>
    <x v="0"/>
    <n v="3.5533333333333332"/>
    <s v="Roberto Falcucci"/>
    <n v="0.08"/>
    <n v="533"/>
    <n v="42.64"/>
    <n v="575.64"/>
  </r>
  <r>
    <x v="4"/>
    <n v="5"/>
    <s v="TVG-3595"/>
    <s v="3595"/>
    <x v="0"/>
    <s v="NYC"/>
    <x v="0"/>
    <x v="16"/>
    <x v="7"/>
    <s v="1000"/>
    <s v=""/>
    <x v="0"/>
    <n v="3.5"/>
    <s v="Lalerio Vundini"/>
    <n v="0.05"/>
    <n v="525"/>
    <n v="26.25"/>
    <n v="551.25"/>
  </r>
  <r>
    <x v="4"/>
    <n v="5"/>
    <s v="TVG-3596"/>
    <s v="3596"/>
    <x v="0"/>
    <s v="NYC"/>
    <x v="0"/>
    <x v="12"/>
    <x v="5"/>
    <s v="3000"/>
    <s v="Medium"/>
    <x v="12"/>
    <n v="113.69166666666666"/>
    <s v="Lalerio Vundini"/>
    <n v="0.05"/>
    <n v="13643"/>
    <n v="682.15000000000009"/>
    <n v="14325.15"/>
  </r>
  <r>
    <x v="4"/>
    <n v="5"/>
    <s v="TVG-3597"/>
    <s v="3597"/>
    <x v="1"/>
    <s v="Veneto"/>
    <x v="1"/>
    <x v="14"/>
    <x v="6"/>
    <s v="2500"/>
    <s v="Gold"/>
    <x v="13"/>
    <n v="1.3859999999999999"/>
    <s v="Lalerio Vundini"/>
    <n v="0.05"/>
    <n v="693"/>
    <n v="34.65"/>
    <n v="727.65"/>
  </r>
  <r>
    <x v="4"/>
    <n v="5"/>
    <s v="TVG-3598"/>
    <s v="3598"/>
    <x v="1"/>
    <s v="Veneto"/>
    <x v="1"/>
    <x v="19"/>
    <x v="7"/>
    <s v="4000"/>
    <s v="Plus"/>
    <x v="16"/>
    <n v="2.0833333333333335"/>
    <s v="Lalerio Vundini"/>
    <n v="0.05"/>
    <n v="500"/>
    <n v="25"/>
    <n v="525"/>
  </r>
  <r>
    <x v="4"/>
    <n v="5"/>
    <s v="TVG-3599"/>
    <s v="3599"/>
    <x v="1"/>
    <s v="Veneto"/>
    <x v="1"/>
    <x v="3"/>
    <x v="0"/>
    <s v="3000"/>
    <s v="Plus"/>
    <x v="3"/>
    <n v="275.33793103448278"/>
    <s v="Lalerio Vundini"/>
    <n v="0.05"/>
    <n v="39924"/>
    <n v="1996.2"/>
    <n v="41920.199999999997"/>
  </r>
  <r>
    <x v="4"/>
    <n v="5"/>
    <s v="TVG-3600"/>
    <s v="3600"/>
    <x v="1"/>
    <s v="Veneto"/>
    <x v="1"/>
    <x v="5"/>
    <x v="1"/>
    <s v="5000"/>
    <s v=""/>
    <x v="5"/>
    <n v="0.82666666666666666"/>
    <s v="Lalerio Vundini"/>
    <n v="0.05"/>
    <n v="62"/>
    <n v="3.1"/>
    <n v="65.099999999999994"/>
  </r>
  <r>
    <x v="4"/>
    <n v="5"/>
    <s v="TVG-3601"/>
    <s v="3601"/>
    <x v="1"/>
    <s v="Veneto"/>
    <x v="1"/>
    <x v="6"/>
    <x v="2"/>
    <s v="2500"/>
    <s v="Plus"/>
    <x v="6"/>
    <n v="7.1954545454545453"/>
    <s v="Lalerio Vundini"/>
    <n v="0.05"/>
    <n v="1583"/>
    <n v="79.150000000000006"/>
    <n v="1662.15"/>
  </r>
  <r>
    <x v="4"/>
    <n v="5"/>
    <s v="TVG-3602"/>
    <s v="3602"/>
    <x v="1"/>
    <s v="Veneto"/>
    <x v="1"/>
    <x v="15"/>
    <x v="6"/>
    <s v="1000"/>
    <s v="Silver"/>
    <x v="14"/>
    <n v="0.11282051282051282"/>
    <s v="Lalerio Vundini"/>
    <n v="0.05"/>
    <n v="44"/>
    <n v="2.2000000000000002"/>
    <n v="46.2"/>
  </r>
  <r>
    <x v="4"/>
    <n v="5"/>
    <s v="TVG-3603"/>
    <s v="3603"/>
    <x v="1"/>
    <s v="Veneto"/>
    <x v="1"/>
    <x v="16"/>
    <x v="7"/>
    <s v="1000"/>
    <s v=""/>
    <x v="0"/>
    <n v="2.8"/>
    <s v="Lalerio Vundini"/>
    <n v="0.05"/>
    <n v="420"/>
    <n v="21"/>
    <n v="441"/>
  </r>
  <r>
    <x v="4"/>
    <n v="5"/>
    <s v="TVG-3604"/>
    <s v="3604"/>
    <x v="1"/>
    <s v="Veneto"/>
    <x v="1"/>
    <x v="12"/>
    <x v="5"/>
    <s v="3000"/>
    <s v="Medium"/>
    <x v="12"/>
    <n v="19.991666666666667"/>
    <s v="Lalerio Vundini"/>
    <n v="0.05"/>
    <n v="2399"/>
    <n v="119.95"/>
    <n v="2518.9499999999998"/>
  </r>
  <r>
    <x v="4"/>
    <n v="5"/>
    <s v="TVG-3605"/>
    <s v="3605"/>
    <x v="2"/>
    <s v="Veneto"/>
    <x v="2"/>
    <x v="17"/>
    <x v="7"/>
    <s v="2000"/>
    <s v="Medium"/>
    <x v="15"/>
    <n v="0.19"/>
    <s v="Lalerio Vundini"/>
    <n v="0.05"/>
    <n v="38"/>
    <n v="1.9000000000000001"/>
    <n v="39.9"/>
  </r>
  <r>
    <x v="4"/>
    <n v="5"/>
    <s v="TVG-3606"/>
    <s v="3606"/>
    <x v="2"/>
    <s v="Veneto"/>
    <x v="2"/>
    <x v="0"/>
    <x v="0"/>
    <s v="5000"/>
    <s v="Medium"/>
    <x v="0"/>
    <n v="19.693333333333332"/>
    <s v="Lalerio Vundini"/>
    <n v="0.05"/>
    <n v="2954"/>
    <n v="147.70000000000002"/>
    <n v="3101.7"/>
  </r>
  <r>
    <x v="4"/>
    <n v="5"/>
    <s v="TVG-3607"/>
    <s v="3607"/>
    <x v="2"/>
    <s v="Veneto"/>
    <x v="2"/>
    <x v="19"/>
    <x v="7"/>
    <s v="4000"/>
    <s v="Plus"/>
    <x v="16"/>
    <n v="0.46250000000000002"/>
    <s v="Lalerio Vundini"/>
    <n v="0.05"/>
    <n v="111"/>
    <n v="5.5500000000000007"/>
    <n v="116.55"/>
  </r>
  <r>
    <x v="4"/>
    <n v="5"/>
    <s v="TVG-3608"/>
    <s v="3608"/>
    <x v="2"/>
    <s v="Veneto"/>
    <x v="2"/>
    <x v="3"/>
    <x v="0"/>
    <s v="3000"/>
    <s v="Plus"/>
    <x v="3"/>
    <n v="426.54482758620691"/>
    <s v="Lalerio Vundini"/>
    <n v="0.05"/>
    <n v="61849"/>
    <n v="3092.4500000000003"/>
    <n v="64941.45"/>
  </r>
  <r>
    <x v="4"/>
    <n v="5"/>
    <s v="TVG-3609"/>
    <s v="3609"/>
    <x v="2"/>
    <s v="Veneto"/>
    <x v="2"/>
    <x v="10"/>
    <x v="3"/>
    <s v="7500"/>
    <s v="Premium"/>
    <x v="10"/>
    <n v="0.59444444444444444"/>
    <s v="Lalerio Vundini"/>
    <n v="0.05"/>
    <n v="107"/>
    <n v="5.3500000000000005"/>
    <n v="112.35"/>
  </r>
  <r>
    <x v="4"/>
    <n v="5"/>
    <s v="TVG-3610"/>
    <s v="3610"/>
    <x v="2"/>
    <s v="Veneto"/>
    <x v="2"/>
    <x v="12"/>
    <x v="5"/>
    <s v="3000"/>
    <s v="Medium"/>
    <x v="12"/>
    <n v="1.1166666666666667"/>
    <s v="Lalerio Vundini"/>
    <n v="0.05"/>
    <n v="134"/>
    <n v="6.7"/>
    <n v="140.69999999999999"/>
  </r>
  <r>
    <x v="4"/>
    <n v="5"/>
    <s v="TVG-3611"/>
    <s v="3611"/>
    <x v="3"/>
    <s v="Lombardia"/>
    <x v="2"/>
    <x v="0"/>
    <x v="0"/>
    <s v="5000"/>
    <s v="Medium"/>
    <x v="0"/>
    <n v="30.486666666666668"/>
    <s v="Lalerio Vundini"/>
    <n v="0.05"/>
    <n v="4573"/>
    <n v="228.65"/>
    <n v="4801.6499999999996"/>
  </r>
  <r>
    <x v="4"/>
    <n v="5"/>
    <s v="TVG-3612"/>
    <s v="3612"/>
    <x v="3"/>
    <s v="Lombardia"/>
    <x v="2"/>
    <x v="19"/>
    <x v="7"/>
    <s v="4000"/>
    <s v="Plus"/>
    <x v="16"/>
    <n v="0.73333333333333328"/>
    <s v="Lalerio Vundini"/>
    <n v="0.05"/>
    <n v="176"/>
    <n v="8.8000000000000007"/>
    <n v="184.8"/>
  </r>
  <r>
    <x v="4"/>
    <n v="5"/>
    <s v="TVG-3613"/>
    <s v="3613"/>
    <x v="3"/>
    <s v="Lombardia"/>
    <x v="2"/>
    <x v="3"/>
    <x v="0"/>
    <s v="3000"/>
    <s v="Plus"/>
    <x v="3"/>
    <n v="134.49655172413793"/>
    <s v="Lalerio Vundini"/>
    <n v="0.05"/>
    <n v="19502"/>
    <n v="975.1"/>
    <n v="20477.099999999999"/>
  </r>
  <r>
    <x v="4"/>
    <n v="5"/>
    <s v="TVG-3614"/>
    <s v="3614"/>
    <x v="3"/>
    <s v="Lombardia"/>
    <x v="2"/>
    <x v="6"/>
    <x v="2"/>
    <s v="2500"/>
    <s v="Plus"/>
    <x v="6"/>
    <n v="0.17727272727272728"/>
    <s v="Lalerio Vundini"/>
    <n v="0.05"/>
    <n v="39"/>
    <n v="1.9500000000000002"/>
    <n v="40.950000000000003"/>
  </r>
  <r>
    <x v="4"/>
    <n v="5"/>
    <s v="TVG-3615"/>
    <s v="3615"/>
    <x v="3"/>
    <s v="Lombardia"/>
    <x v="2"/>
    <x v="12"/>
    <x v="5"/>
    <s v="3000"/>
    <s v="Medium"/>
    <x v="12"/>
    <n v="5.208333333333333"/>
    <s v="Lalerio Vundini"/>
    <n v="0.05"/>
    <n v="625"/>
    <n v="31.25"/>
    <n v="656.25"/>
  </r>
  <r>
    <x v="4"/>
    <n v="5"/>
    <s v="TVG-3616"/>
    <s v="3616"/>
    <x v="4"/>
    <s v="Lombardia"/>
    <x v="3"/>
    <x v="18"/>
    <x v="7"/>
    <s v="3000"/>
    <s v="Medium"/>
    <x v="6"/>
    <n v="6.331818181818182"/>
    <s v="Matteo Landi"/>
    <n v="0.05"/>
    <n v="1393"/>
    <n v="69.650000000000006"/>
    <n v="1462.65"/>
  </r>
  <r>
    <x v="4"/>
    <n v="5"/>
    <s v="TVG-3617"/>
    <s v="3617"/>
    <x v="4"/>
    <s v="Lombardia"/>
    <x v="3"/>
    <x v="14"/>
    <x v="6"/>
    <s v="2500"/>
    <s v="Gold"/>
    <x v="13"/>
    <n v="35.421999999999997"/>
    <s v="Giulio de Primis"/>
    <n v="3.6999999999999998E-2"/>
    <n v="17711"/>
    <n v="655.30700000000002"/>
    <n v="18366.307000000001"/>
  </r>
  <r>
    <x v="4"/>
    <n v="5"/>
    <s v="TVG-3618"/>
    <s v="3618"/>
    <x v="4"/>
    <s v="Lombardia"/>
    <x v="3"/>
    <x v="14"/>
    <x v="6"/>
    <s v="2500"/>
    <s v="Gold"/>
    <x v="13"/>
    <n v="10.066000000000001"/>
    <s v="Federica Meni"/>
    <n v="0.04"/>
    <n v="5033"/>
    <n v="201.32"/>
    <n v="5234.32"/>
  </r>
  <r>
    <x v="4"/>
    <n v="5"/>
    <s v="TVG-3619"/>
    <s v="3619"/>
    <x v="4"/>
    <s v="Lombardia"/>
    <x v="3"/>
    <x v="14"/>
    <x v="6"/>
    <s v="2500"/>
    <s v="Gold"/>
    <x v="13"/>
    <n v="8.798"/>
    <s v="Matteo Landi"/>
    <n v="0.05"/>
    <n v="4399"/>
    <n v="219.95000000000002"/>
    <n v="4618.95"/>
  </r>
  <r>
    <x v="4"/>
    <n v="5"/>
    <s v="TVG-3620"/>
    <s v="3620"/>
    <x v="4"/>
    <s v="Lombardia"/>
    <x v="3"/>
    <x v="14"/>
    <x v="6"/>
    <s v="2500"/>
    <s v="Gold"/>
    <x v="13"/>
    <n v="15.154"/>
    <s v="Siria Lessio"/>
    <n v="0.05"/>
    <n v="7577"/>
    <n v="378.85"/>
    <n v="7955.85"/>
  </r>
  <r>
    <x v="4"/>
    <n v="5"/>
    <s v="TVG-3621"/>
    <s v="3621"/>
    <x v="4"/>
    <s v="Lombardia"/>
    <x v="3"/>
    <x v="0"/>
    <x v="0"/>
    <s v="5000"/>
    <s v="Medium"/>
    <x v="0"/>
    <n v="133.29333333333332"/>
    <s v="Giulio de Primis"/>
    <n v="3.6999999999999998E-2"/>
    <n v="19994"/>
    <n v="739.77800000000002"/>
    <n v="20733.777999999998"/>
  </r>
  <r>
    <x v="4"/>
    <n v="5"/>
    <s v="TVG-3622"/>
    <s v="3622"/>
    <x v="4"/>
    <s v="Lombardia"/>
    <x v="3"/>
    <x v="0"/>
    <x v="0"/>
    <s v="5000"/>
    <s v="Medium"/>
    <x v="0"/>
    <n v="140.24"/>
    <s v="Federica Meni"/>
    <n v="0.04"/>
    <n v="21036"/>
    <n v="841.44"/>
    <n v="21877.439999999999"/>
  </r>
  <r>
    <x v="4"/>
    <n v="5"/>
    <s v="TVG-3623"/>
    <s v="3623"/>
    <x v="4"/>
    <s v="Lombardia"/>
    <x v="3"/>
    <x v="0"/>
    <x v="0"/>
    <s v="5000"/>
    <s v="Medium"/>
    <x v="0"/>
    <n v="236.62"/>
    <s v="Matteo Landi"/>
    <n v="0.05"/>
    <n v="35493"/>
    <n v="1774.65"/>
    <n v="37267.65"/>
  </r>
  <r>
    <x v="4"/>
    <n v="5"/>
    <s v="TVG-3624"/>
    <s v="3624"/>
    <x v="4"/>
    <s v="Lombardia"/>
    <x v="3"/>
    <x v="0"/>
    <x v="0"/>
    <s v="5000"/>
    <s v="Medium"/>
    <x v="0"/>
    <n v="1.7333333333333334"/>
    <s v="Siria Lessio"/>
    <n v="0.05"/>
    <n v="260"/>
    <n v="13"/>
    <n v="273"/>
  </r>
  <r>
    <x v="4"/>
    <n v="5"/>
    <s v="TVG-3625"/>
    <s v="3625"/>
    <x v="4"/>
    <s v="Lombardia"/>
    <x v="3"/>
    <x v="0"/>
    <x v="0"/>
    <s v="5000"/>
    <s v="Medium"/>
    <x v="0"/>
    <n v="1153.3266666666666"/>
    <s v="Lalerio Vundini"/>
    <n v="0.05"/>
    <n v="172999"/>
    <n v="8649.9500000000007"/>
    <n v="181648.95"/>
  </r>
  <r>
    <x v="4"/>
    <n v="5"/>
    <s v="TVG-3626"/>
    <s v="3626"/>
    <x v="4"/>
    <s v="Lombardia"/>
    <x v="3"/>
    <x v="19"/>
    <x v="7"/>
    <s v="4000"/>
    <s v="Plus"/>
    <x v="16"/>
    <n v="5.2208333333333332"/>
    <s v="Giulio de Primis"/>
    <n v="3.6999999999999998E-2"/>
    <n v="1253"/>
    <n v="46.360999999999997"/>
    <n v="1299.3610000000001"/>
  </r>
  <r>
    <x v="4"/>
    <n v="5"/>
    <s v="TVG-3627"/>
    <s v="3627"/>
    <x v="4"/>
    <s v="Lombardia"/>
    <x v="3"/>
    <x v="19"/>
    <x v="7"/>
    <s v="4000"/>
    <s v="Plus"/>
    <x v="16"/>
    <n v="83.275000000000006"/>
    <s v="Matteo Landi"/>
    <n v="0.05"/>
    <n v="19986"/>
    <n v="999.30000000000007"/>
    <n v="20985.3"/>
  </r>
  <r>
    <x v="4"/>
    <n v="5"/>
    <s v="TVG-3628"/>
    <s v="3628"/>
    <x v="4"/>
    <s v="Lombardia"/>
    <x v="3"/>
    <x v="19"/>
    <x v="7"/>
    <s v="4000"/>
    <s v="Plus"/>
    <x v="16"/>
    <n v="129.07083333333333"/>
    <s v="Siria Lessio"/>
    <n v="0.05"/>
    <n v="30977"/>
    <n v="1548.8500000000001"/>
    <n v="32525.85"/>
  </r>
  <r>
    <x v="4"/>
    <n v="5"/>
    <s v="TVG-3629"/>
    <s v="3629"/>
    <x v="4"/>
    <s v="Lombardia"/>
    <x v="3"/>
    <x v="19"/>
    <x v="7"/>
    <s v="4000"/>
    <s v="Plus"/>
    <x v="16"/>
    <n v="22.85"/>
    <s v="Lalerio Vundini"/>
    <n v="0.05"/>
    <n v="5484"/>
    <n v="274.2"/>
    <n v="5758.2"/>
  </r>
  <r>
    <x v="4"/>
    <n v="5"/>
    <s v="TVG-3630"/>
    <s v="3630"/>
    <x v="4"/>
    <s v="Lombardia"/>
    <x v="3"/>
    <x v="1"/>
    <x v="0"/>
    <s v="5000"/>
    <s v="Plus"/>
    <x v="1"/>
    <n v="7.9657142857142853"/>
    <s v="Giulio de Primis"/>
    <n v="3.6999999999999998E-2"/>
    <n v="1394"/>
    <n v="51.577999999999996"/>
    <n v="1445.578"/>
  </r>
  <r>
    <x v="4"/>
    <n v="5"/>
    <s v="TVG-3631"/>
    <s v="3631"/>
    <x v="4"/>
    <s v="Lombardia"/>
    <x v="3"/>
    <x v="1"/>
    <x v="0"/>
    <s v="5000"/>
    <s v="Plus"/>
    <x v="1"/>
    <n v="55.862857142857145"/>
    <s v="Matteo Landi"/>
    <n v="0.05"/>
    <n v="9776"/>
    <n v="488.8"/>
    <n v="10264.799999999999"/>
  </r>
  <r>
    <x v="4"/>
    <n v="5"/>
    <s v="TVG-3632"/>
    <s v="3632"/>
    <x v="4"/>
    <s v="Lombardia"/>
    <x v="3"/>
    <x v="3"/>
    <x v="0"/>
    <s v="3000"/>
    <s v="Plus"/>
    <x v="3"/>
    <n v="25.69655172413793"/>
    <s v="Giulio de Primis"/>
    <n v="3.6999999999999998E-2"/>
    <n v="3726"/>
    <n v="137.86199999999999"/>
    <n v="3863.8620000000001"/>
  </r>
  <r>
    <x v="4"/>
    <n v="5"/>
    <s v="TVG-3633"/>
    <s v="3633"/>
    <x v="4"/>
    <s v="Lombardia"/>
    <x v="3"/>
    <x v="3"/>
    <x v="0"/>
    <s v="3000"/>
    <s v="Plus"/>
    <x v="3"/>
    <n v="1.3448275862068966"/>
    <s v="Federica Meni"/>
    <n v="0.04"/>
    <n v="195"/>
    <n v="7.8"/>
    <n v="202.8"/>
  </r>
  <r>
    <x v="4"/>
    <n v="5"/>
    <s v="TVG-3634"/>
    <s v="3634"/>
    <x v="4"/>
    <s v="Lombardia"/>
    <x v="3"/>
    <x v="3"/>
    <x v="0"/>
    <s v="3000"/>
    <s v="Plus"/>
    <x v="3"/>
    <n v="21.255172413793105"/>
    <s v="Matteo Landi"/>
    <n v="0.05"/>
    <n v="3082"/>
    <n v="154.10000000000002"/>
    <n v="3236.1"/>
  </r>
  <r>
    <x v="4"/>
    <n v="5"/>
    <s v="TVG-3635"/>
    <s v="3635"/>
    <x v="4"/>
    <s v="Lombardia"/>
    <x v="3"/>
    <x v="3"/>
    <x v="0"/>
    <s v="3000"/>
    <s v="Plus"/>
    <x v="3"/>
    <n v="256.15862068965515"/>
    <s v="Siria Lessio"/>
    <n v="0.05"/>
    <n v="37143"/>
    <n v="1857.15"/>
    <n v="39000.15"/>
  </r>
  <r>
    <x v="4"/>
    <n v="5"/>
    <s v="TVG-3636"/>
    <s v="3636"/>
    <x v="4"/>
    <s v="Lombardia"/>
    <x v="3"/>
    <x v="3"/>
    <x v="0"/>
    <s v="3000"/>
    <s v="Plus"/>
    <x v="3"/>
    <n v="21.124137931034483"/>
    <s v="Costanza Bigatti"/>
    <n v="0.1"/>
    <n v="3063"/>
    <n v="306.3"/>
    <n v="3369.3"/>
  </r>
  <r>
    <x v="4"/>
    <n v="5"/>
    <s v="TVG-3637"/>
    <s v="3637"/>
    <x v="4"/>
    <s v="Lombardia"/>
    <x v="3"/>
    <x v="3"/>
    <x v="0"/>
    <s v="3000"/>
    <s v="Plus"/>
    <x v="3"/>
    <n v="306.93103448275861"/>
    <s v="Lalerio Vundini"/>
    <n v="0.05"/>
    <n v="44505"/>
    <n v="2225.25"/>
    <n v="46730.25"/>
  </r>
  <r>
    <x v="4"/>
    <n v="5"/>
    <s v="TVG-3638"/>
    <s v="3638"/>
    <x v="4"/>
    <s v="Lombardia"/>
    <x v="3"/>
    <x v="5"/>
    <x v="1"/>
    <s v="5000"/>
    <s v=""/>
    <x v="5"/>
    <n v="32.08"/>
    <s v="Lalerio Vundini"/>
    <n v="0.05"/>
    <n v="2406"/>
    <n v="120.30000000000001"/>
    <n v="2526.3000000000002"/>
  </r>
  <r>
    <x v="4"/>
    <n v="5"/>
    <s v="TVG-3639"/>
    <s v="3639"/>
    <x v="4"/>
    <s v="Lombardia"/>
    <x v="3"/>
    <x v="6"/>
    <x v="2"/>
    <s v="2500"/>
    <s v="Plus"/>
    <x v="6"/>
    <n v="56.395454545454548"/>
    <s v="Giulio de Primis"/>
    <n v="3.6999999999999998E-2"/>
    <n v="12407"/>
    <n v="459.05899999999997"/>
    <n v="12866.058999999999"/>
  </r>
  <r>
    <x v="4"/>
    <n v="5"/>
    <s v="TVG-3640"/>
    <s v="3640"/>
    <x v="4"/>
    <s v="Lombardia"/>
    <x v="3"/>
    <x v="6"/>
    <x v="2"/>
    <s v="2500"/>
    <s v="Plus"/>
    <x v="6"/>
    <n v="121.99545454545455"/>
    <s v="Matteo Landi"/>
    <n v="0.05"/>
    <n v="26839"/>
    <n v="1341.95"/>
    <n v="28180.95"/>
  </r>
  <r>
    <x v="4"/>
    <n v="5"/>
    <s v="TVG-3641"/>
    <s v="3641"/>
    <x v="4"/>
    <s v="Lombardia"/>
    <x v="3"/>
    <x v="6"/>
    <x v="2"/>
    <s v="2500"/>
    <s v="Plus"/>
    <x v="6"/>
    <n v="1.1454545454545455"/>
    <s v="Siria Lessio"/>
    <n v="0.05"/>
    <n v="252"/>
    <n v="12.600000000000001"/>
    <n v="264.60000000000002"/>
  </r>
  <r>
    <x v="4"/>
    <n v="5"/>
    <s v="TVG-3642"/>
    <s v="3642"/>
    <x v="4"/>
    <s v="Lombardia"/>
    <x v="3"/>
    <x v="6"/>
    <x v="2"/>
    <s v="2500"/>
    <s v="Plus"/>
    <x v="6"/>
    <n v="10.709090909090909"/>
    <s v="Lalerio Vundini"/>
    <n v="0.05"/>
    <n v="2356"/>
    <n v="117.80000000000001"/>
    <n v="2473.8000000000002"/>
  </r>
  <r>
    <x v="4"/>
    <n v="5"/>
    <s v="TVG-3643"/>
    <s v="3643"/>
    <x v="4"/>
    <s v="Lombardia"/>
    <x v="3"/>
    <x v="8"/>
    <x v="2"/>
    <s v="5000"/>
    <s v=""/>
    <x v="8"/>
    <n v="2.8519999999999999"/>
    <s v="Giulio de Primis"/>
    <n v="3.6999999999999998E-2"/>
    <n v="713"/>
    <n v="26.381"/>
    <n v="739.38099999999997"/>
  </r>
  <r>
    <x v="4"/>
    <n v="5"/>
    <s v="TVG-3644"/>
    <s v="3644"/>
    <x v="4"/>
    <s v="Lombardia"/>
    <x v="3"/>
    <x v="8"/>
    <x v="2"/>
    <s v="5000"/>
    <s v=""/>
    <x v="8"/>
    <n v="1.6439999999999999"/>
    <s v="Siria Lessio"/>
    <n v="0.05"/>
    <n v="411"/>
    <n v="20.55"/>
    <n v="431.55"/>
  </r>
  <r>
    <x v="4"/>
    <n v="5"/>
    <s v="TVG-3645"/>
    <s v="3645"/>
    <x v="4"/>
    <s v="Lombardia"/>
    <x v="3"/>
    <x v="10"/>
    <x v="3"/>
    <s v="7500"/>
    <s v="Premium"/>
    <x v="10"/>
    <n v="0.22222222222222221"/>
    <s v="Giulio de Primis"/>
    <n v="3.6999999999999998E-2"/>
    <n v="40"/>
    <n v="1.48"/>
    <n v="41.48"/>
  </r>
  <r>
    <x v="4"/>
    <n v="5"/>
    <s v="TVG-3646"/>
    <s v="3646"/>
    <x v="4"/>
    <s v="Lombardia"/>
    <x v="3"/>
    <x v="10"/>
    <x v="3"/>
    <s v="7500"/>
    <s v="Premium"/>
    <x v="10"/>
    <n v="1.1555555555555554"/>
    <s v="Federica Meni"/>
    <n v="0.04"/>
    <n v="208"/>
    <n v="8.32"/>
    <n v="216.32"/>
  </r>
  <r>
    <x v="4"/>
    <n v="5"/>
    <s v="TVG-3647"/>
    <s v="3647"/>
    <x v="4"/>
    <s v="Lombardia"/>
    <x v="3"/>
    <x v="10"/>
    <x v="3"/>
    <s v="7500"/>
    <s v="Premium"/>
    <x v="10"/>
    <n v="15.872222222222222"/>
    <s v="Siria Lessio"/>
    <n v="0.05"/>
    <n v="2857"/>
    <n v="142.85"/>
    <n v="2999.85"/>
  </r>
  <r>
    <x v="4"/>
    <n v="5"/>
    <s v="TVG-3648"/>
    <s v="3648"/>
    <x v="4"/>
    <s v="Lombardia"/>
    <x v="3"/>
    <x v="10"/>
    <x v="3"/>
    <s v="7500"/>
    <s v="Premium"/>
    <x v="10"/>
    <n v="3.7611111111111111"/>
    <s v="Lalerio Vundini"/>
    <n v="0.05"/>
    <n v="677"/>
    <n v="33.85"/>
    <n v="710.85"/>
  </r>
  <r>
    <x v="4"/>
    <n v="5"/>
    <s v="TVG-3649"/>
    <s v="3649"/>
    <x v="4"/>
    <s v="Lombardia"/>
    <x v="3"/>
    <x v="15"/>
    <x v="6"/>
    <s v="1000"/>
    <s v="Silver"/>
    <x v="14"/>
    <n v="0.64102564102564108"/>
    <s v="Giulio de Primis"/>
    <n v="3.6999999999999998E-2"/>
    <n v="250"/>
    <n v="9.25"/>
    <n v="259.25"/>
  </r>
  <r>
    <x v="4"/>
    <n v="5"/>
    <s v="TVG-3650"/>
    <s v="3650"/>
    <x v="4"/>
    <s v="Lombardia"/>
    <x v="3"/>
    <x v="15"/>
    <x v="6"/>
    <s v="1000"/>
    <s v="Silver"/>
    <x v="14"/>
    <n v="2.3076923076923078E-2"/>
    <s v="Lalerio Vundini"/>
    <n v="0.05"/>
    <n v="9"/>
    <n v="0.45"/>
    <n v="9.4499999999999993"/>
  </r>
  <r>
    <x v="4"/>
    <n v="5"/>
    <s v="TVG-3651"/>
    <s v="3651"/>
    <x v="4"/>
    <s v="Lombardia"/>
    <x v="3"/>
    <x v="11"/>
    <x v="4"/>
    <s v="5000"/>
    <s v=""/>
    <x v="11"/>
    <n v="20.221428571428572"/>
    <s v="Giulio de Primis"/>
    <n v="3.6999999999999998E-2"/>
    <n v="2831"/>
    <n v="104.747"/>
    <n v="2935.7469999999998"/>
  </r>
  <r>
    <x v="4"/>
    <n v="5"/>
    <s v="TVG-3652"/>
    <s v="3652"/>
    <x v="4"/>
    <s v="Lombardia"/>
    <x v="3"/>
    <x v="11"/>
    <x v="4"/>
    <s v="5000"/>
    <s v=""/>
    <x v="11"/>
    <n v="13.1"/>
    <s v="Federica Meni"/>
    <n v="0.04"/>
    <n v="1834"/>
    <n v="73.36"/>
    <n v="1907.36"/>
  </r>
  <r>
    <x v="4"/>
    <n v="5"/>
    <s v="TVG-3653"/>
    <s v="3653"/>
    <x v="4"/>
    <s v="Lombardia"/>
    <x v="3"/>
    <x v="11"/>
    <x v="4"/>
    <s v="5000"/>
    <s v=""/>
    <x v="11"/>
    <n v="12.921428571428571"/>
    <s v="Matteo Landi"/>
    <n v="0.05"/>
    <n v="1809"/>
    <n v="90.45"/>
    <n v="1899.45"/>
  </r>
  <r>
    <x v="4"/>
    <n v="5"/>
    <s v="TVG-3654"/>
    <s v="3654"/>
    <x v="4"/>
    <s v="Lombardia"/>
    <x v="3"/>
    <x v="11"/>
    <x v="4"/>
    <s v="5000"/>
    <s v=""/>
    <x v="11"/>
    <n v="140.68571428571428"/>
    <s v="Siria Lessio"/>
    <n v="0.05"/>
    <n v="19696"/>
    <n v="984.80000000000007"/>
    <n v="20680.8"/>
  </r>
  <r>
    <x v="4"/>
    <n v="5"/>
    <s v="TVG-3655"/>
    <s v="3655"/>
    <x v="4"/>
    <s v="Lombardia"/>
    <x v="3"/>
    <x v="11"/>
    <x v="4"/>
    <s v="5000"/>
    <s v=""/>
    <x v="11"/>
    <n v="0.27142857142857141"/>
    <s v="Costanza Bigatti"/>
    <n v="0.1"/>
    <n v="38"/>
    <n v="3.8000000000000003"/>
    <n v="41.8"/>
  </r>
  <r>
    <x v="4"/>
    <n v="5"/>
    <s v="TVG-3656"/>
    <s v="3656"/>
    <x v="4"/>
    <s v="Lombardia"/>
    <x v="3"/>
    <x v="16"/>
    <x v="7"/>
    <s v="1000"/>
    <s v=""/>
    <x v="0"/>
    <n v="0.2"/>
    <s v="Lalerio Vundini"/>
    <n v="0.05"/>
    <n v="30"/>
    <n v="1.5"/>
    <n v="31.5"/>
  </r>
  <r>
    <x v="4"/>
    <n v="5"/>
    <s v="TVG-3657"/>
    <s v="3657"/>
    <x v="4"/>
    <s v="Lombardia"/>
    <x v="3"/>
    <x v="12"/>
    <x v="5"/>
    <s v="3000"/>
    <s v="Medium"/>
    <x v="12"/>
    <n v="9.5666666666666664"/>
    <s v="Giulio de Primis"/>
    <n v="3.6999999999999998E-2"/>
    <n v="1148"/>
    <n v="42.475999999999999"/>
    <n v="1190.4760000000001"/>
  </r>
  <r>
    <x v="4"/>
    <n v="5"/>
    <s v="TVG-3658"/>
    <s v="3658"/>
    <x v="4"/>
    <s v="Lombardia"/>
    <x v="3"/>
    <x v="12"/>
    <x v="5"/>
    <s v="3000"/>
    <s v="Medium"/>
    <x v="12"/>
    <n v="2.4750000000000001"/>
    <s v="Siria Lessio"/>
    <n v="0.05"/>
    <n v="297"/>
    <n v="14.850000000000001"/>
    <n v="311.85000000000002"/>
  </r>
  <r>
    <x v="4"/>
    <n v="5"/>
    <s v="TVG-3659"/>
    <s v="3659"/>
    <x v="4"/>
    <s v="Lombardia"/>
    <x v="3"/>
    <x v="12"/>
    <x v="5"/>
    <s v="3000"/>
    <s v="Medium"/>
    <x v="12"/>
    <n v="7.2833333333333332"/>
    <s v="Costanza Bigatti"/>
    <n v="0.1"/>
    <n v="874"/>
    <n v="87.4"/>
    <n v="961.4"/>
  </r>
  <r>
    <x v="4"/>
    <n v="5"/>
    <s v="TVG-3660"/>
    <s v="3660"/>
    <x v="4"/>
    <s v="Lombardia"/>
    <x v="3"/>
    <x v="12"/>
    <x v="5"/>
    <s v="3000"/>
    <s v="Medium"/>
    <x v="12"/>
    <n v="3.0249999999999999"/>
    <s v="Lalerio Vundini"/>
    <n v="0.05"/>
    <n v="363"/>
    <n v="18.150000000000002"/>
    <n v="381.15"/>
  </r>
  <r>
    <x v="4"/>
    <n v="5"/>
    <s v="TVG-3661"/>
    <s v="3661"/>
    <x v="4"/>
    <s v="Lombardia"/>
    <x v="3"/>
    <x v="13"/>
    <x v="5"/>
    <s v="3000"/>
    <s v="Plus"/>
    <x v="2"/>
    <n v="6.1538461538461542E-2"/>
    <s v="Matteo Landi"/>
    <n v="0.05"/>
    <n v="8"/>
    <n v="0.4"/>
    <n v="8.4"/>
  </r>
  <r>
    <x v="4"/>
    <n v="5"/>
    <s v="TVG-3662"/>
    <s v="3662"/>
    <x v="4"/>
    <s v="Lombardia"/>
    <x v="3"/>
    <x v="13"/>
    <x v="5"/>
    <s v="3000"/>
    <s v="Plus"/>
    <x v="2"/>
    <n v="0.53846153846153844"/>
    <s v="Siria Lessio"/>
    <n v="0.05"/>
    <n v="70"/>
    <n v="3.5"/>
    <n v="73.5"/>
  </r>
  <r>
    <x v="4"/>
    <n v="5"/>
    <s v="TVG-3663"/>
    <s v="3663"/>
    <x v="4"/>
    <s v="Lombardia"/>
    <x v="3"/>
    <x v="13"/>
    <x v="5"/>
    <s v="3000"/>
    <s v="Plus"/>
    <x v="2"/>
    <n v="0.92307692307692313"/>
    <s v="Costanza Bigatti"/>
    <n v="0.1"/>
    <n v="120"/>
    <n v="12"/>
    <n v="132"/>
  </r>
  <r>
    <x v="4"/>
    <n v="5"/>
    <s v="TVG-3664"/>
    <s v="3664"/>
    <x v="5"/>
    <s v="Lombardia"/>
    <x v="4"/>
    <x v="18"/>
    <x v="7"/>
    <s v="3000"/>
    <s v="Medium"/>
    <x v="6"/>
    <n v="7.8409090909090908"/>
    <s v="Lalerio Vundini"/>
    <n v="0.05"/>
    <n v="1725"/>
    <n v="86.25"/>
    <n v="1811.25"/>
  </r>
  <r>
    <x v="4"/>
    <n v="5"/>
    <s v="TVG-3665"/>
    <s v="3665"/>
    <x v="5"/>
    <s v="Lombardia"/>
    <x v="4"/>
    <x v="14"/>
    <x v="6"/>
    <s v="2500"/>
    <s v="Gold"/>
    <x v="13"/>
    <n v="1.3220000000000001"/>
    <s v="Daniela Ansani"/>
    <n v="0.05"/>
    <n v="661"/>
    <n v="33.050000000000004"/>
    <n v="694.05"/>
  </r>
  <r>
    <x v="4"/>
    <n v="5"/>
    <s v="TVG-3666"/>
    <s v="3666"/>
    <x v="5"/>
    <s v="Lombardia"/>
    <x v="4"/>
    <x v="14"/>
    <x v="6"/>
    <s v="2500"/>
    <s v="Gold"/>
    <x v="13"/>
    <n v="39.311999999999998"/>
    <s v="Marco Rossi"/>
    <n v="7.4999999999999997E-2"/>
    <n v="19656"/>
    <n v="1474.2"/>
    <n v="21130.2"/>
  </r>
  <r>
    <x v="4"/>
    <n v="5"/>
    <s v="TVG-3667"/>
    <s v="3667"/>
    <x v="5"/>
    <s v="Lombardia"/>
    <x v="4"/>
    <x v="14"/>
    <x v="6"/>
    <s v="2500"/>
    <s v="Gold"/>
    <x v="13"/>
    <n v="507.81200000000001"/>
    <s v="Lalerio Vundini"/>
    <n v="0.05"/>
    <n v="253906"/>
    <n v="12695.300000000001"/>
    <n v="266601.3"/>
  </r>
  <r>
    <x v="4"/>
    <n v="5"/>
    <s v="TVG-3668"/>
    <s v="3668"/>
    <x v="5"/>
    <s v="Lombardia"/>
    <x v="4"/>
    <x v="17"/>
    <x v="7"/>
    <s v="2000"/>
    <s v="Medium"/>
    <x v="15"/>
    <n v="1.58"/>
    <s v="Lalerio Vundini"/>
    <n v="0.05"/>
    <n v="316"/>
    <n v="15.8"/>
    <n v="331.8"/>
  </r>
  <r>
    <x v="4"/>
    <n v="5"/>
    <s v="TVG-3669"/>
    <s v="3669"/>
    <x v="5"/>
    <s v="Lombardia"/>
    <x v="4"/>
    <x v="0"/>
    <x v="0"/>
    <s v="5000"/>
    <s v="Medium"/>
    <x v="0"/>
    <n v="24.006666666666668"/>
    <s v="Roberto Falcucci"/>
    <n v="0.08"/>
    <n v="3601"/>
    <n v="288.08"/>
    <n v="3889.08"/>
  </r>
  <r>
    <x v="4"/>
    <n v="5"/>
    <s v="TVG-3670"/>
    <s v="3670"/>
    <x v="5"/>
    <s v="Lombardia"/>
    <x v="4"/>
    <x v="0"/>
    <x v="0"/>
    <s v="5000"/>
    <s v="Medium"/>
    <x v="0"/>
    <n v="595.82666666666671"/>
    <s v="Marco Rossi"/>
    <n v="7.4999999999999997E-2"/>
    <n v="89374"/>
    <n v="6703.05"/>
    <n v="96077.05"/>
  </r>
  <r>
    <x v="4"/>
    <n v="5"/>
    <s v="TVG-3671"/>
    <s v="3671"/>
    <x v="5"/>
    <s v="Lombardia"/>
    <x v="4"/>
    <x v="0"/>
    <x v="0"/>
    <s v="5000"/>
    <s v="Medium"/>
    <x v="0"/>
    <n v="2215.6333333333332"/>
    <s v="Lalerio Vundini"/>
    <n v="0.05"/>
    <n v="332345"/>
    <n v="16617.25"/>
    <n v="348962.25"/>
  </r>
  <r>
    <x v="4"/>
    <n v="5"/>
    <s v="TVG-3672"/>
    <s v="3672"/>
    <x v="5"/>
    <s v="Lombardia"/>
    <x v="4"/>
    <x v="19"/>
    <x v="7"/>
    <s v="4000"/>
    <s v="Plus"/>
    <x v="16"/>
    <n v="740.10416666666663"/>
    <s v="Marco Rossi"/>
    <n v="7.4999999999999997E-2"/>
    <n v="177625"/>
    <n v="13321.875"/>
    <n v="190946.875"/>
  </r>
  <r>
    <x v="4"/>
    <n v="5"/>
    <s v="TVG-3673"/>
    <s v="3673"/>
    <x v="5"/>
    <s v="Lombardia"/>
    <x v="4"/>
    <x v="19"/>
    <x v="7"/>
    <s v="4000"/>
    <s v="Plus"/>
    <x v="16"/>
    <n v="72.395833333333329"/>
    <s v="Lalerio Vundini"/>
    <n v="0.05"/>
    <n v="17375"/>
    <n v="868.75"/>
    <n v="18243.75"/>
  </r>
  <r>
    <x v="4"/>
    <n v="5"/>
    <s v="TVG-3674"/>
    <s v="3674"/>
    <x v="5"/>
    <s v="Lombardia"/>
    <x v="4"/>
    <x v="1"/>
    <x v="0"/>
    <s v="5000"/>
    <s v="Plus"/>
    <x v="1"/>
    <n v="46.748571428571431"/>
    <s v="Marco Rossi"/>
    <n v="7.4999999999999997E-2"/>
    <n v="8181"/>
    <n v="613.57499999999993"/>
    <n v="8794.5750000000007"/>
  </r>
  <r>
    <x v="4"/>
    <n v="5"/>
    <s v="TVG-3675"/>
    <s v="3675"/>
    <x v="5"/>
    <s v="Lombardia"/>
    <x v="4"/>
    <x v="1"/>
    <x v="0"/>
    <s v="5000"/>
    <s v="Plus"/>
    <x v="1"/>
    <n v="507.94857142857143"/>
    <s v="Lalerio Vundini"/>
    <n v="0.05"/>
    <n v="88891"/>
    <n v="4444.55"/>
    <n v="93335.55"/>
  </r>
  <r>
    <x v="4"/>
    <n v="5"/>
    <s v="TVG-3676"/>
    <s v="3676"/>
    <x v="5"/>
    <s v="Lombardia"/>
    <x v="4"/>
    <x v="3"/>
    <x v="0"/>
    <s v="3000"/>
    <s v="Plus"/>
    <x v="3"/>
    <n v="27.910344827586208"/>
    <s v="Olivia Gusso"/>
    <n v="0.05"/>
    <n v="4047"/>
    <n v="202.35000000000002"/>
    <n v="4249.3500000000004"/>
  </r>
  <r>
    <x v="4"/>
    <n v="5"/>
    <s v="TVG-3677"/>
    <s v="3677"/>
    <x v="5"/>
    <s v="Lombardia"/>
    <x v="4"/>
    <x v="3"/>
    <x v="0"/>
    <s v="3000"/>
    <s v="Plus"/>
    <x v="3"/>
    <n v="80.751724137931035"/>
    <s v="Roberto Falcucci"/>
    <n v="0.08"/>
    <n v="11709"/>
    <n v="936.72"/>
    <n v="12645.72"/>
  </r>
  <r>
    <x v="4"/>
    <n v="5"/>
    <s v="TVG-3678"/>
    <s v="3678"/>
    <x v="5"/>
    <s v="Lombardia"/>
    <x v="4"/>
    <x v="3"/>
    <x v="0"/>
    <s v="3000"/>
    <s v="Plus"/>
    <x v="3"/>
    <n v="26.558620689655172"/>
    <s v="Elisa Covassi"/>
    <n v="0.08"/>
    <n v="3851"/>
    <n v="308.08"/>
    <n v="4159.08"/>
  </r>
  <r>
    <x v="4"/>
    <n v="5"/>
    <s v="TVG-3679"/>
    <s v="3679"/>
    <x v="5"/>
    <s v="Lombardia"/>
    <x v="4"/>
    <x v="3"/>
    <x v="0"/>
    <s v="3000"/>
    <s v="Plus"/>
    <x v="3"/>
    <n v="24.2"/>
    <s v="Fabo Girgentini"/>
    <n v="0.03"/>
    <n v="3509"/>
    <n v="105.27"/>
    <n v="3614.27"/>
  </r>
  <r>
    <x v="4"/>
    <n v="5"/>
    <s v="TVG-3680"/>
    <s v="3680"/>
    <x v="5"/>
    <s v="Lombardia"/>
    <x v="4"/>
    <x v="3"/>
    <x v="0"/>
    <s v="3000"/>
    <s v="Plus"/>
    <x v="3"/>
    <n v="75.206896551724142"/>
    <s v="Marco Rossi"/>
    <n v="7.4999999999999997E-2"/>
    <n v="10905"/>
    <n v="817.875"/>
    <n v="11722.875"/>
  </r>
  <r>
    <x v="4"/>
    <n v="5"/>
    <s v="TVG-3681"/>
    <s v="3681"/>
    <x v="5"/>
    <s v="Lombardia"/>
    <x v="4"/>
    <x v="3"/>
    <x v="0"/>
    <s v="3000"/>
    <s v="Plus"/>
    <x v="3"/>
    <n v="88.213793103448282"/>
    <s v="Lalerio Vundini"/>
    <n v="0.05"/>
    <n v="12791"/>
    <n v="639.55000000000007"/>
    <n v="13430.55"/>
  </r>
  <r>
    <x v="4"/>
    <n v="5"/>
    <s v="TVG-3682"/>
    <s v="3682"/>
    <x v="5"/>
    <s v="Lombardia"/>
    <x v="4"/>
    <x v="6"/>
    <x v="2"/>
    <s v="2500"/>
    <s v="Plus"/>
    <x v="6"/>
    <n v="0.16363636363636364"/>
    <s v="Olivia Gusso"/>
    <n v="0.05"/>
    <n v="36"/>
    <n v="1.8"/>
    <n v="37.799999999999997"/>
  </r>
  <r>
    <x v="4"/>
    <n v="5"/>
    <s v="TVG-3683"/>
    <s v="3683"/>
    <x v="5"/>
    <s v="Lombardia"/>
    <x v="4"/>
    <x v="6"/>
    <x v="2"/>
    <s v="2500"/>
    <s v="Plus"/>
    <x v="6"/>
    <n v="2.7272727272727271E-2"/>
    <s v="Elisa Covassi"/>
    <n v="0.08"/>
    <n v="6"/>
    <n v="0.48"/>
    <n v="6.48"/>
  </r>
  <r>
    <x v="4"/>
    <n v="5"/>
    <s v="TVG-3684"/>
    <s v="3684"/>
    <x v="5"/>
    <s v="Lombardia"/>
    <x v="4"/>
    <x v="6"/>
    <x v="2"/>
    <s v="2500"/>
    <s v="Plus"/>
    <x v="6"/>
    <n v="1.5954545454545455"/>
    <s v="Marco Rossi"/>
    <n v="7.4999999999999997E-2"/>
    <n v="351"/>
    <n v="26.324999999999999"/>
    <n v="377.32499999999999"/>
  </r>
  <r>
    <x v="4"/>
    <n v="5"/>
    <s v="TVG-3685"/>
    <s v="3685"/>
    <x v="5"/>
    <s v="Lombardia"/>
    <x v="4"/>
    <x v="6"/>
    <x v="2"/>
    <s v="2500"/>
    <s v="Plus"/>
    <x v="6"/>
    <n v="0.40909090909090912"/>
    <s v="Lalerio Vundini"/>
    <n v="0.05"/>
    <n v="90"/>
    <n v="4.5"/>
    <n v="94.5"/>
  </r>
  <r>
    <x v="4"/>
    <n v="5"/>
    <s v="TVG-3686"/>
    <s v="3686"/>
    <x v="5"/>
    <s v="Lombardia"/>
    <x v="4"/>
    <x v="22"/>
    <x v="7"/>
    <s v="7000"/>
    <s v="Premium"/>
    <x v="13"/>
    <n v="27.43"/>
    <s v="Marco Rossi"/>
    <n v="7.4999999999999997E-2"/>
    <n v="13715"/>
    <n v="1028.625"/>
    <n v="14743.625"/>
  </r>
  <r>
    <x v="4"/>
    <n v="5"/>
    <s v="TVG-3687"/>
    <s v="3687"/>
    <x v="5"/>
    <s v="Lombardia"/>
    <x v="4"/>
    <x v="20"/>
    <x v="7"/>
    <s v="5000"/>
    <s v="Silver"/>
    <x v="17"/>
    <n v="0.15"/>
    <s v="Olivia Gusso"/>
    <n v="0.05"/>
    <n v="45"/>
    <n v="2.25"/>
    <n v="47.25"/>
  </r>
  <r>
    <x v="4"/>
    <n v="5"/>
    <s v="TVG-3688"/>
    <s v="3688"/>
    <x v="5"/>
    <s v="Lombardia"/>
    <x v="4"/>
    <x v="8"/>
    <x v="2"/>
    <s v="5000"/>
    <s v=""/>
    <x v="8"/>
    <n v="0.156"/>
    <s v="Olivia Gusso"/>
    <n v="0.05"/>
    <n v="39"/>
    <n v="1.9500000000000002"/>
    <n v="40.950000000000003"/>
  </r>
  <r>
    <x v="4"/>
    <n v="5"/>
    <s v="TVG-3689"/>
    <s v="3689"/>
    <x v="5"/>
    <s v="Lombardia"/>
    <x v="4"/>
    <x v="9"/>
    <x v="2"/>
    <s v="1121"/>
    <s v="Gold"/>
    <x v="9"/>
    <n v="106.03913043478261"/>
    <s v="Lalerio Vundini"/>
    <n v="0.05"/>
    <n v="24389"/>
    <n v="1219.45"/>
    <n v="25608.45"/>
  </r>
  <r>
    <x v="4"/>
    <n v="5"/>
    <s v="TVG-3690"/>
    <s v="3690"/>
    <x v="5"/>
    <s v="Lombardia"/>
    <x v="4"/>
    <x v="23"/>
    <x v="7"/>
    <s v="8000"/>
    <s v="Premium"/>
    <x v="19"/>
    <n v="7.4656716417910447"/>
    <s v="Marco Rossi"/>
    <n v="7.4999999999999997E-2"/>
    <n v="5002"/>
    <n v="375.15"/>
    <n v="5377.15"/>
  </r>
  <r>
    <x v="4"/>
    <n v="5"/>
    <s v="TVG-3691"/>
    <s v="3691"/>
    <x v="5"/>
    <s v="Lombardia"/>
    <x v="4"/>
    <x v="23"/>
    <x v="7"/>
    <s v="8000"/>
    <s v="Premium"/>
    <x v="19"/>
    <n v="4.2940298507462691"/>
    <s v="Lalerio Vundini"/>
    <n v="0.05"/>
    <n v="2877"/>
    <n v="143.85"/>
    <n v="3020.85"/>
  </r>
  <r>
    <x v="4"/>
    <n v="5"/>
    <s v="TVG-3692"/>
    <s v="3692"/>
    <x v="5"/>
    <s v="Lombardia"/>
    <x v="4"/>
    <x v="15"/>
    <x v="6"/>
    <s v="1000"/>
    <s v="Silver"/>
    <x v="14"/>
    <n v="44.456410256410258"/>
    <s v="Lalerio Vundini"/>
    <n v="0.05"/>
    <n v="17338"/>
    <n v="866.90000000000009"/>
    <n v="18204.900000000001"/>
  </r>
  <r>
    <x v="4"/>
    <n v="5"/>
    <s v="TVG-3693"/>
    <s v="3693"/>
    <x v="5"/>
    <s v="Lombardia"/>
    <x v="4"/>
    <x v="11"/>
    <x v="4"/>
    <s v="5000"/>
    <s v=""/>
    <x v="11"/>
    <n v="8.5714285714285715E-2"/>
    <s v="Olivia Gusso"/>
    <n v="0.05"/>
    <n v="12"/>
    <n v="0.60000000000000009"/>
    <n v="12.6"/>
  </r>
  <r>
    <x v="4"/>
    <n v="5"/>
    <s v="TVG-3694"/>
    <s v="3694"/>
    <x v="5"/>
    <s v="Lombardia"/>
    <x v="4"/>
    <x v="16"/>
    <x v="7"/>
    <s v="1000"/>
    <s v=""/>
    <x v="0"/>
    <n v="26.953333333333333"/>
    <s v="Lalerio Vundini"/>
    <n v="0.05"/>
    <n v="4043"/>
    <n v="202.15"/>
    <n v="4245.1499999999996"/>
  </r>
  <r>
    <x v="4"/>
    <n v="5"/>
    <s v="TVG-3695"/>
    <s v="3695"/>
    <x v="5"/>
    <s v="Lombardia"/>
    <x v="4"/>
    <x v="12"/>
    <x v="5"/>
    <s v="3000"/>
    <s v="Medium"/>
    <x v="12"/>
    <n v="0.16666666666666666"/>
    <s v="Elisa Covassi"/>
    <n v="0.08"/>
    <n v="20"/>
    <n v="1.6"/>
    <n v="21.6"/>
  </r>
  <r>
    <x v="4"/>
    <n v="5"/>
    <s v="TVG-3696"/>
    <s v="3696"/>
    <x v="5"/>
    <s v="Lombardia"/>
    <x v="4"/>
    <x v="12"/>
    <x v="5"/>
    <s v="3000"/>
    <s v="Medium"/>
    <x v="12"/>
    <n v="2.6416666666666666"/>
    <s v="Fabo Girgentini"/>
    <n v="0.03"/>
    <n v="317"/>
    <n v="9.51"/>
    <n v="326.51"/>
  </r>
  <r>
    <x v="4"/>
    <n v="5"/>
    <s v="TVG-3697"/>
    <s v="3697"/>
    <x v="5"/>
    <s v="Lombardia"/>
    <x v="4"/>
    <x v="12"/>
    <x v="5"/>
    <s v="3000"/>
    <s v="Medium"/>
    <x v="12"/>
    <n v="17.958333333333332"/>
    <s v="Marco Rossi"/>
    <n v="7.4999999999999997E-2"/>
    <n v="2155"/>
    <n v="161.625"/>
    <n v="2316.625"/>
  </r>
  <r>
    <x v="4"/>
    <n v="5"/>
    <s v="TVG-3698"/>
    <s v="3698"/>
    <x v="5"/>
    <s v="Lombardia"/>
    <x v="4"/>
    <x v="12"/>
    <x v="5"/>
    <s v="3000"/>
    <s v="Medium"/>
    <x v="12"/>
    <n v="1.2749999999999999"/>
    <s v="Lalerio Vundini"/>
    <n v="0.05"/>
    <n v="153"/>
    <n v="7.65"/>
    <n v="160.65"/>
  </r>
  <r>
    <x v="4"/>
    <n v="5"/>
    <s v="TVG-3699"/>
    <s v="3699"/>
    <x v="5"/>
    <s v="Lombardia"/>
    <x v="4"/>
    <x v="13"/>
    <x v="5"/>
    <s v="3000"/>
    <s v="Plus"/>
    <x v="2"/>
    <n v="3.2153846153846155"/>
    <s v="Elisa Covassi"/>
    <n v="0.08"/>
    <n v="418"/>
    <n v="33.44"/>
    <n v="451.44"/>
  </r>
  <r>
    <x v="4"/>
    <n v="5"/>
    <s v="TVG-3700"/>
    <s v="3700"/>
    <x v="5"/>
    <s v="Lombardia"/>
    <x v="4"/>
    <x v="13"/>
    <x v="5"/>
    <s v="3000"/>
    <s v="Plus"/>
    <x v="2"/>
    <n v="7.6923076923076927E-3"/>
    <s v="Marco Rossi"/>
    <n v="7.4999999999999997E-2"/>
    <n v="1"/>
    <n v="7.4999999999999997E-2"/>
    <n v="1.075"/>
  </r>
  <r>
    <x v="4"/>
    <n v="5"/>
    <s v="TVG-3701"/>
    <s v="3701"/>
    <x v="6"/>
    <s v="Piemonte"/>
    <x v="5"/>
    <x v="14"/>
    <x v="6"/>
    <s v="2500"/>
    <s v="Gold"/>
    <x v="13"/>
    <n v="9.4260000000000002"/>
    <s v="Roberto Falcucci"/>
    <n v="0.08"/>
    <n v="4713"/>
    <n v="377.04"/>
    <n v="5090.04"/>
  </r>
  <r>
    <x v="4"/>
    <n v="5"/>
    <s v="TVG-3702"/>
    <s v="3702"/>
    <x v="6"/>
    <s v="Piemonte"/>
    <x v="5"/>
    <x v="3"/>
    <x v="0"/>
    <s v="3000"/>
    <s v="Plus"/>
    <x v="3"/>
    <n v="20.606896551724137"/>
    <s v="Roberto Falcucci"/>
    <n v="0.08"/>
    <n v="2988"/>
    <n v="239.04"/>
    <n v="3227.04"/>
  </r>
  <r>
    <x v="4"/>
    <n v="5"/>
    <s v="TVG-3703"/>
    <s v="3703"/>
    <x v="6"/>
    <s v="Piemonte"/>
    <x v="5"/>
    <x v="3"/>
    <x v="0"/>
    <s v="3000"/>
    <s v="Plus"/>
    <x v="3"/>
    <n v="2.2000000000000002"/>
    <s v="Fabo Girgentini"/>
    <n v="0.03"/>
    <n v="319"/>
    <n v="9.57"/>
    <n v="328.57"/>
  </r>
  <r>
    <x v="4"/>
    <n v="5"/>
    <s v="TVG-3704"/>
    <s v="3704"/>
    <x v="6"/>
    <s v="Piemonte"/>
    <x v="5"/>
    <x v="11"/>
    <x v="4"/>
    <s v="5000"/>
    <s v=""/>
    <x v="11"/>
    <n v="4.8642857142857139"/>
    <s v="Roberto Falcucci"/>
    <n v="0.08"/>
    <n v="681"/>
    <n v="54.480000000000004"/>
    <n v="735.48"/>
  </r>
  <r>
    <x v="4"/>
    <n v="5"/>
    <s v="TVG-3705"/>
    <s v="3705"/>
    <x v="6"/>
    <s v="Piemonte"/>
    <x v="5"/>
    <x v="16"/>
    <x v="7"/>
    <s v="1000"/>
    <s v=""/>
    <x v="0"/>
    <n v="0.16"/>
    <s v="Fabo Girgentini"/>
    <n v="0.03"/>
    <n v="24"/>
    <n v="0.72"/>
    <n v="24.72"/>
  </r>
  <r>
    <x v="4"/>
    <n v="5"/>
    <s v="TVG-3706"/>
    <s v="3706"/>
    <x v="6"/>
    <s v="Piemonte"/>
    <x v="5"/>
    <x v="13"/>
    <x v="5"/>
    <s v="3000"/>
    <s v="Plus"/>
    <x v="2"/>
    <n v="1.2153846153846153"/>
    <s v="Fabo Girgentini"/>
    <n v="0.03"/>
    <n v="158"/>
    <n v="4.74"/>
    <n v="162.74"/>
  </r>
  <r>
    <x v="4"/>
    <n v="5"/>
    <s v="TVG-3707"/>
    <s v="3707"/>
    <x v="7"/>
    <s v="Piemonte"/>
    <x v="0"/>
    <x v="17"/>
    <x v="7"/>
    <s v="2000"/>
    <s v="Medium"/>
    <x v="15"/>
    <n v="7.8049999999999997"/>
    <s v="Lalerio Vundini"/>
    <n v="0.05"/>
    <n v="1561"/>
    <n v="78.050000000000011"/>
    <n v="1639.05"/>
  </r>
  <r>
    <x v="4"/>
    <n v="5"/>
    <s v="TVG-3708"/>
    <s v="3708"/>
    <x v="7"/>
    <s v="Piemonte"/>
    <x v="0"/>
    <x v="0"/>
    <x v="0"/>
    <s v="5000"/>
    <s v="Medium"/>
    <x v="0"/>
    <n v="11.18"/>
    <s v="Marco Rossi"/>
    <n v="7.4999999999999997E-2"/>
    <n v="1677"/>
    <n v="125.77499999999999"/>
    <n v="1802.7750000000001"/>
  </r>
  <r>
    <x v="4"/>
    <n v="5"/>
    <s v="TVG-3709"/>
    <s v="3709"/>
    <x v="7"/>
    <s v="Piemonte"/>
    <x v="0"/>
    <x v="0"/>
    <x v="0"/>
    <s v="5000"/>
    <s v="Medium"/>
    <x v="0"/>
    <n v="372.31333333333333"/>
    <s v="Lalerio Vundini"/>
    <n v="0.05"/>
    <n v="55847"/>
    <n v="2792.3500000000004"/>
    <n v="58639.35"/>
  </r>
  <r>
    <x v="4"/>
    <n v="5"/>
    <s v="TVG-3710"/>
    <s v="3710"/>
    <x v="7"/>
    <s v="Piemonte"/>
    <x v="0"/>
    <x v="19"/>
    <x v="7"/>
    <s v="4000"/>
    <s v="Plus"/>
    <x v="16"/>
    <n v="0.61250000000000004"/>
    <s v="Lalerio Vundini"/>
    <n v="0.05"/>
    <n v="147"/>
    <n v="7.3500000000000005"/>
    <n v="154.35"/>
  </r>
  <r>
    <x v="4"/>
    <n v="5"/>
    <s v="TVG-3711"/>
    <s v="3711"/>
    <x v="7"/>
    <s v="Piemonte"/>
    <x v="0"/>
    <x v="2"/>
    <x v="0"/>
    <s v="2500"/>
    <s v="Plus"/>
    <x v="2"/>
    <n v="0.86923076923076925"/>
    <s v="Marco Rossi"/>
    <n v="7.4999999999999997E-2"/>
    <n v="113"/>
    <n v="8.4749999999999996"/>
    <n v="121.47499999999999"/>
  </r>
  <r>
    <x v="4"/>
    <n v="5"/>
    <s v="TVG-3712"/>
    <s v="3712"/>
    <x v="7"/>
    <s v="Piemonte"/>
    <x v="0"/>
    <x v="3"/>
    <x v="0"/>
    <s v="3000"/>
    <s v="Plus"/>
    <x v="3"/>
    <n v="4.9586206896551728"/>
    <s v="Lorenzo Von Matterhorn "/>
    <n v="0.05"/>
    <n v="719"/>
    <n v="35.950000000000003"/>
    <n v="754.95"/>
  </r>
  <r>
    <x v="4"/>
    <n v="5"/>
    <s v="TVG-3713"/>
    <s v="3713"/>
    <x v="7"/>
    <s v="Piemonte"/>
    <x v="0"/>
    <x v="3"/>
    <x v="0"/>
    <s v="3000"/>
    <s v="Plus"/>
    <x v="3"/>
    <n v="10.020689655172413"/>
    <s v="Roberto Falcucci"/>
    <n v="0.08"/>
    <n v="1453"/>
    <n v="116.24000000000001"/>
    <n v="1569.24"/>
  </r>
  <r>
    <x v="4"/>
    <n v="5"/>
    <s v="TVG-3714"/>
    <s v="3714"/>
    <x v="7"/>
    <s v="Piemonte"/>
    <x v="0"/>
    <x v="3"/>
    <x v="0"/>
    <s v="3000"/>
    <s v="Plus"/>
    <x v="3"/>
    <n v="48.255172413793105"/>
    <s v="Fabo Girgentini"/>
    <n v="0.03"/>
    <n v="6997"/>
    <n v="209.91"/>
    <n v="7206.91"/>
  </r>
  <r>
    <x v="4"/>
    <n v="5"/>
    <s v="TVG-3715"/>
    <s v="3715"/>
    <x v="7"/>
    <s v="Piemonte"/>
    <x v="0"/>
    <x v="3"/>
    <x v="0"/>
    <s v="3000"/>
    <s v="Plus"/>
    <x v="3"/>
    <n v="51.268965517241377"/>
    <s v="Marco Rossi"/>
    <n v="7.4999999999999997E-2"/>
    <n v="7434"/>
    <n v="557.54999999999995"/>
    <n v="7991.55"/>
  </r>
  <r>
    <x v="4"/>
    <n v="5"/>
    <s v="TVG-3716"/>
    <s v="3716"/>
    <x v="7"/>
    <s v="Piemonte"/>
    <x v="0"/>
    <x v="3"/>
    <x v="0"/>
    <s v="3000"/>
    <s v="Plus"/>
    <x v="3"/>
    <n v="1017.3448275862069"/>
    <s v="Lalerio Vundini"/>
    <n v="0.05"/>
    <n v="147515"/>
    <n v="7375.75"/>
    <n v="154890.75"/>
  </r>
  <r>
    <x v="4"/>
    <n v="5"/>
    <s v="TVG-3717"/>
    <s v="3717"/>
    <x v="7"/>
    <s v="Piemonte"/>
    <x v="0"/>
    <x v="6"/>
    <x v="2"/>
    <s v="2500"/>
    <s v="Plus"/>
    <x v="6"/>
    <n v="0.14545454545454545"/>
    <s v="Lorenzo Von Matterhorn "/>
    <n v="0.05"/>
    <n v="32"/>
    <n v="1.6"/>
    <n v="33.6"/>
  </r>
  <r>
    <x v="4"/>
    <n v="5"/>
    <s v="TVG-3718"/>
    <s v="3718"/>
    <x v="7"/>
    <s v="Piemonte"/>
    <x v="0"/>
    <x v="6"/>
    <x v="2"/>
    <s v="2500"/>
    <s v="Plus"/>
    <x v="6"/>
    <n v="0.47727272727272729"/>
    <s v="Marco Rossi"/>
    <n v="7.4999999999999997E-2"/>
    <n v="105"/>
    <n v="7.875"/>
    <n v="112.875"/>
  </r>
  <r>
    <x v="4"/>
    <n v="5"/>
    <s v="TVG-3719"/>
    <s v="3719"/>
    <x v="7"/>
    <s v="Piemonte"/>
    <x v="0"/>
    <x v="6"/>
    <x v="2"/>
    <s v="2500"/>
    <s v="Plus"/>
    <x v="6"/>
    <n v="0.87727272727272732"/>
    <s v="Lalerio Vundini"/>
    <n v="0.05"/>
    <n v="193"/>
    <n v="9.65"/>
    <n v="202.65"/>
  </r>
  <r>
    <x v="4"/>
    <n v="5"/>
    <s v="TVG-3720"/>
    <s v="3720"/>
    <x v="7"/>
    <s v="Piemonte"/>
    <x v="0"/>
    <x v="7"/>
    <x v="2"/>
    <s v="2500"/>
    <s v="Medium"/>
    <x v="7"/>
    <n v="5.2714285714285714"/>
    <s v="Marco Rossi"/>
    <n v="7.4999999999999997E-2"/>
    <n v="1107"/>
    <n v="83.024999999999991"/>
    <n v="1190.0250000000001"/>
  </r>
  <r>
    <x v="4"/>
    <n v="5"/>
    <s v="TVG-3721"/>
    <s v="3721"/>
    <x v="7"/>
    <s v="Piemonte"/>
    <x v="0"/>
    <x v="9"/>
    <x v="2"/>
    <s v="1121"/>
    <s v="Gold"/>
    <x v="9"/>
    <n v="91.017391304347825"/>
    <s v="Lalerio Vundini"/>
    <n v="0.05"/>
    <n v="20934"/>
    <n v="1046.7"/>
    <n v="21980.7"/>
  </r>
  <r>
    <x v="4"/>
    <n v="5"/>
    <s v="TVG-3722"/>
    <s v="3722"/>
    <x v="7"/>
    <s v="Piemonte"/>
    <x v="0"/>
    <x v="10"/>
    <x v="3"/>
    <s v="7500"/>
    <s v="Premium"/>
    <x v="10"/>
    <n v="5.072222222222222"/>
    <s v="Lalerio Vundini"/>
    <n v="0.05"/>
    <n v="913"/>
    <n v="45.650000000000006"/>
    <n v="958.65"/>
  </r>
  <r>
    <x v="4"/>
    <n v="5"/>
    <s v="TVG-3723"/>
    <s v="3723"/>
    <x v="7"/>
    <s v="Piemonte"/>
    <x v="0"/>
    <x v="15"/>
    <x v="6"/>
    <s v="1000"/>
    <s v="Silver"/>
    <x v="14"/>
    <n v="0.28717948717948716"/>
    <s v="Lalerio Vundini"/>
    <n v="0.05"/>
    <n v="112"/>
    <n v="5.6000000000000005"/>
    <n v="117.6"/>
  </r>
  <r>
    <x v="4"/>
    <n v="5"/>
    <s v="TVG-3724"/>
    <s v="3724"/>
    <x v="7"/>
    <s v="Piemonte"/>
    <x v="0"/>
    <x v="11"/>
    <x v="4"/>
    <s v="5000"/>
    <s v=""/>
    <x v="11"/>
    <n v="1.5642857142857143"/>
    <s v="Lorenzo Von Matterhorn "/>
    <n v="0.05"/>
    <n v="219"/>
    <n v="10.950000000000001"/>
    <n v="229.95"/>
  </r>
  <r>
    <x v="4"/>
    <n v="5"/>
    <s v="TVG-3725"/>
    <s v="3725"/>
    <x v="7"/>
    <s v="Piemonte"/>
    <x v="0"/>
    <x v="11"/>
    <x v="4"/>
    <s v="5000"/>
    <s v=""/>
    <x v="11"/>
    <n v="0.12142857142857143"/>
    <s v="Roberto Falcucci"/>
    <n v="0.08"/>
    <n v="17"/>
    <n v="1.36"/>
    <n v="18.36"/>
  </r>
  <r>
    <x v="4"/>
    <n v="5"/>
    <s v="TVG-3726"/>
    <s v="3726"/>
    <x v="7"/>
    <s v="Piemonte"/>
    <x v="0"/>
    <x v="11"/>
    <x v="4"/>
    <s v="5000"/>
    <s v=""/>
    <x v="11"/>
    <n v="6.4285714285714279E-2"/>
    <s v="Marco Rossi"/>
    <n v="7.4999999999999997E-2"/>
    <n v="9"/>
    <n v="0.67499999999999993"/>
    <n v="9.6750000000000007"/>
  </r>
  <r>
    <x v="4"/>
    <n v="5"/>
    <s v="TVG-3727"/>
    <s v="3727"/>
    <x v="7"/>
    <s v="Piemonte"/>
    <x v="0"/>
    <x v="11"/>
    <x v="4"/>
    <s v="5000"/>
    <s v=""/>
    <x v="11"/>
    <n v="0.25714285714285712"/>
    <s v="Lalerio Vundini"/>
    <n v="0.05"/>
    <n v="36"/>
    <n v="1.8"/>
    <n v="37.799999999999997"/>
  </r>
  <r>
    <x v="4"/>
    <n v="5"/>
    <s v="TVG-3728"/>
    <s v="3728"/>
    <x v="7"/>
    <s v="Piemonte"/>
    <x v="0"/>
    <x v="16"/>
    <x v="7"/>
    <s v="1000"/>
    <s v=""/>
    <x v="0"/>
    <n v="4.246666666666667"/>
    <s v="Lorenzo Von Matterhorn "/>
    <n v="0.05"/>
    <n v="637"/>
    <n v="31.85"/>
    <n v="668.85"/>
  </r>
  <r>
    <x v="4"/>
    <n v="5"/>
    <s v="TVG-3729"/>
    <s v="3729"/>
    <x v="7"/>
    <s v="Piemonte"/>
    <x v="0"/>
    <x v="16"/>
    <x v="7"/>
    <s v="1000"/>
    <s v=""/>
    <x v="0"/>
    <n v="3.3333333333333333E-2"/>
    <s v="Marco Rossi"/>
    <n v="7.4999999999999997E-2"/>
    <n v="5"/>
    <n v="0.375"/>
    <n v="5.375"/>
  </r>
  <r>
    <x v="4"/>
    <n v="5"/>
    <s v="TVG-3730"/>
    <s v="3730"/>
    <x v="7"/>
    <s v="Piemonte"/>
    <x v="0"/>
    <x v="16"/>
    <x v="7"/>
    <s v="1000"/>
    <s v=""/>
    <x v="0"/>
    <n v="2.9933333333333332"/>
    <s v="Lalerio Vundini"/>
    <n v="0.05"/>
    <n v="449"/>
    <n v="22.450000000000003"/>
    <n v="471.45"/>
  </r>
  <r>
    <x v="4"/>
    <n v="5"/>
    <s v="TVG-3731"/>
    <s v="3731"/>
    <x v="7"/>
    <s v="Piemonte"/>
    <x v="0"/>
    <x v="12"/>
    <x v="5"/>
    <s v="3000"/>
    <s v="Medium"/>
    <x v="12"/>
    <n v="10.816666666666666"/>
    <s v="Lorenzo Von Matterhorn "/>
    <n v="0.05"/>
    <n v="1298"/>
    <n v="64.900000000000006"/>
    <n v="1362.9"/>
  </r>
  <r>
    <x v="4"/>
    <n v="5"/>
    <s v="TVG-3732"/>
    <s v="3732"/>
    <x v="7"/>
    <s v="Piemonte"/>
    <x v="0"/>
    <x v="12"/>
    <x v="5"/>
    <s v="3000"/>
    <s v="Medium"/>
    <x v="12"/>
    <n v="0.7416666666666667"/>
    <s v="Fabo Girgentini"/>
    <n v="0.03"/>
    <n v="89"/>
    <n v="2.67"/>
    <n v="91.67"/>
  </r>
  <r>
    <x v="4"/>
    <n v="5"/>
    <s v="TVG-3733"/>
    <s v="3733"/>
    <x v="7"/>
    <s v="Piemonte"/>
    <x v="0"/>
    <x v="12"/>
    <x v="5"/>
    <s v="3000"/>
    <s v="Medium"/>
    <x v="12"/>
    <n v="0.84166666666666667"/>
    <s v="Marco Rossi"/>
    <n v="7.4999999999999997E-2"/>
    <n v="101"/>
    <n v="7.5749999999999993"/>
    <n v="108.575"/>
  </r>
  <r>
    <x v="4"/>
    <n v="5"/>
    <s v="TVG-3734"/>
    <s v="3734"/>
    <x v="7"/>
    <s v="Piemonte"/>
    <x v="0"/>
    <x v="12"/>
    <x v="5"/>
    <s v="3000"/>
    <s v="Medium"/>
    <x v="12"/>
    <n v="30.883333333333333"/>
    <s v="Lalerio Vundini"/>
    <n v="0.05"/>
    <n v="3706"/>
    <n v="185.3"/>
    <n v="3891.3"/>
  </r>
  <r>
    <x v="4"/>
    <n v="5"/>
    <s v="TVG-3735"/>
    <s v="3735"/>
    <x v="7"/>
    <s v="Piemonte"/>
    <x v="0"/>
    <x v="13"/>
    <x v="5"/>
    <s v="3000"/>
    <s v="Plus"/>
    <x v="2"/>
    <n v="4.2923076923076922"/>
    <s v="Lorenzo Von Matterhorn "/>
    <n v="0.05"/>
    <n v="558"/>
    <n v="27.900000000000002"/>
    <n v="585.9"/>
  </r>
  <r>
    <x v="4"/>
    <n v="5"/>
    <s v="TVG-3736"/>
    <s v="3736"/>
    <x v="7"/>
    <s v="Piemonte"/>
    <x v="0"/>
    <x v="13"/>
    <x v="5"/>
    <s v="3000"/>
    <s v="Plus"/>
    <x v="2"/>
    <n v="7.6923076923076927E-3"/>
    <s v="Marco Rossi"/>
    <n v="7.4999999999999997E-2"/>
    <n v="1"/>
    <n v="7.4999999999999997E-2"/>
    <n v="1.075"/>
  </r>
  <r>
    <x v="4"/>
    <n v="5"/>
    <s v="TVG-3737"/>
    <s v="3737"/>
    <x v="8"/>
    <s v="Piemonte"/>
    <x v="3"/>
    <x v="18"/>
    <x v="7"/>
    <s v="3000"/>
    <s v="Medium"/>
    <x v="6"/>
    <n v="25.836363636363636"/>
    <s v="Giuseppe Favari"/>
    <n v="0.03"/>
    <n v="5684"/>
    <n v="170.51999999999998"/>
    <n v="5854.52"/>
  </r>
  <r>
    <x v="4"/>
    <n v="5"/>
    <s v="TVG-3738"/>
    <s v="3738"/>
    <x v="8"/>
    <s v="Piemonte"/>
    <x v="3"/>
    <x v="14"/>
    <x v="6"/>
    <s v="2500"/>
    <s v="Gold"/>
    <x v="13"/>
    <n v="3.5999999999999997E-2"/>
    <s v="Lorenzo Von Matterhorn "/>
    <n v="0.05"/>
    <n v="18"/>
    <n v="0.9"/>
    <n v="18.899999999999999"/>
  </r>
  <r>
    <x v="4"/>
    <n v="5"/>
    <s v="TVG-3739"/>
    <s v="3739"/>
    <x v="8"/>
    <s v="Piemonte"/>
    <x v="3"/>
    <x v="14"/>
    <x v="6"/>
    <s v="2500"/>
    <s v="Gold"/>
    <x v="13"/>
    <n v="0.60199999999999998"/>
    <s v="Giuseppe Favari"/>
    <n v="0.03"/>
    <n v="301"/>
    <n v="9.0299999999999994"/>
    <n v="310.02999999999997"/>
  </r>
  <r>
    <x v="4"/>
    <n v="5"/>
    <s v="TVG-3740"/>
    <s v="3740"/>
    <x v="8"/>
    <s v="Piemonte"/>
    <x v="3"/>
    <x v="14"/>
    <x v="6"/>
    <s v="2500"/>
    <s v="Gold"/>
    <x v="13"/>
    <n v="0.89600000000000002"/>
    <s v="Costanza Bigatti"/>
    <n v="0.1"/>
    <n v="448"/>
    <n v="44.800000000000004"/>
    <n v="492.8"/>
  </r>
  <r>
    <x v="4"/>
    <n v="5"/>
    <s v="TVG-3741"/>
    <s v="3741"/>
    <x v="8"/>
    <s v="Piemonte"/>
    <x v="3"/>
    <x v="14"/>
    <x v="6"/>
    <s v="2500"/>
    <s v="Gold"/>
    <x v="13"/>
    <n v="5.6000000000000001E-2"/>
    <s v="Marco Rossi"/>
    <n v="7.4999999999999997E-2"/>
    <n v="28"/>
    <n v="2.1"/>
    <n v="30.1"/>
  </r>
  <r>
    <x v="4"/>
    <n v="5"/>
    <s v="TVG-3742"/>
    <s v="3742"/>
    <x v="8"/>
    <s v="Piemonte"/>
    <x v="3"/>
    <x v="17"/>
    <x v="7"/>
    <s v="2000"/>
    <s v="Medium"/>
    <x v="15"/>
    <n v="0.04"/>
    <s v="Lalerio Vundini"/>
    <n v="0.05"/>
    <n v="8"/>
    <n v="0.4"/>
    <n v="8.4"/>
  </r>
  <r>
    <x v="4"/>
    <n v="5"/>
    <s v="TVG-3743"/>
    <s v="3743"/>
    <x v="8"/>
    <s v="Piemonte"/>
    <x v="3"/>
    <x v="0"/>
    <x v="0"/>
    <s v="5000"/>
    <s v="Medium"/>
    <x v="0"/>
    <n v="123.82666666666667"/>
    <s v="Alfonso Falconeri"/>
    <n v="0.05"/>
    <n v="18574"/>
    <n v="928.7"/>
    <n v="19502.7"/>
  </r>
  <r>
    <x v="4"/>
    <n v="5"/>
    <s v="TVG-3744"/>
    <s v="3744"/>
    <x v="8"/>
    <s v="Piemonte"/>
    <x v="3"/>
    <x v="0"/>
    <x v="0"/>
    <s v="5000"/>
    <s v="Medium"/>
    <x v="0"/>
    <n v="58.966666666666669"/>
    <s v="Marco Rossi"/>
    <n v="7.4999999999999997E-2"/>
    <n v="8845"/>
    <n v="663.375"/>
    <n v="9508.375"/>
  </r>
  <r>
    <x v="4"/>
    <n v="5"/>
    <s v="TVG-3745"/>
    <s v="3745"/>
    <x v="8"/>
    <s v="Piemonte"/>
    <x v="3"/>
    <x v="0"/>
    <x v="0"/>
    <s v="5000"/>
    <s v="Medium"/>
    <x v="0"/>
    <n v="562.17999999999995"/>
    <s v="Lalerio Vundini"/>
    <n v="0.05"/>
    <n v="84327"/>
    <n v="4216.3500000000004"/>
    <n v="88543.35"/>
  </r>
  <r>
    <x v="4"/>
    <n v="5"/>
    <s v="TVG-3746"/>
    <s v="3746"/>
    <x v="8"/>
    <s v="Piemonte"/>
    <x v="3"/>
    <x v="19"/>
    <x v="7"/>
    <s v="4000"/>
    <s v="Plus"/>
    <x v="16"/>
    <n v="0.24166666666666667"/>
    <s v="Federica Meni"/>
    <n v="0.04"/>
    <n v="58"/>
    <n v="2.3199999999999998"/>
    <n v="60.32"/>
  </r>
  <r>
    <x v="4"/>
    <n v="5"/>
    <s v="TVG-3747"/>
    <s v="3747"/>
    <x v="8"/>
    <s v="Piemonte"/>
    <x v="3"/>
    <x v="19"/>
    <x v="7"/>
    <s v="4000"/>
    <s v="Plus"/>
    <x v="16"/>
    <n v="0.13333333333333333"/>
    <s v="Lalerio Vundini"/>
    <n v="0.05"/>
    <n v="32"/>
    <n v="1.6"/>
    <n v="33.6"/>
  </r>
  <r>
    <x v="4"/>
    <n v="5"/>
    <s v="TVG-3748"/>
    <s v="3748"/>
    <x v="8"/>
    <s v="Piemonte"/>
    <x v="3"/>
    <x v="3"/>
    <x v="0"/>
    <s v="3000"/>
    <s v="Plus"/>
    <x v="3"/>
    <n v="80.8"/>
    <s v="Lorenzo Von Matterhorn "/>
    <n v="0.05"/>
    <n v="11716"/>
    <n v="585.80000000000007"/>
    <n v="12301.8"/>
  </r>
  <r>
    <x v="4"/>
    <n v="5"/>
    <s v="TVG-3749"/>
    <s v="3749"/>
    <x v="8"/>
    <s v="Piemonte"/>
    <x v="3"/>
    <x v="3"/>
    <x v="0"/>
    <s v="3000"/>
    <s v="Plus"/>
    <x v="3"/>
    <n v="45.158620689655173"/>
    <s v="Federica Meni"/>
    <n v="0.04"/>
    <n v="6548"/>
    <n v="261.92"/>
    <n v="6809.92"/>
  </r>
  <r>
    <x v="4"/>
    <n v="5"/>
    <s v="TVG-3750"/>
    <s v="3750"/>
    <x v="8"/>
    <s v="Piemonte"/>
    <x v="3"/>
    <x v="3"/>
    <x v="0"/>
    <s v="3000"/>
    <s v="Plus"/>
    <x v="3"/>
    <n v="139.50344827586207"/>
    <s v="Alfonso Falconeri"/>
    <n v="0.05"/>
    <n v="20228"/>
    <n v="1011.4000000000001"/>
    <n v="21239.4"/>
  </r>
  <r>
    <x v="4"/>
    <n v="5"/>
    <s v="TVG-3751"/>
    <s v="3751"/>
    <x v="8"/>
    <s v="Piemonte"/>
    <x v="3"/>
    <x v="3"/>
    <x v="0"/>
    <s v="3000"/>
    <s v="Plus"/>
    <x v="3"/>
    <n v="209.77241379310345"/>
    <s v="Roberto Falcucci"/>
    <n v="0.08"/>
    <n v="30417"/>
    <n v="2433.36"/>
    <n v="32850.36"/>
  </r>
  <r>
    <x v="4"/>
    <n v="5"/>
    <s v="TVG-3752"/>
    <s v="3752"/>
    <x v="8"/>
    <s v="Piemonte"/>
    <x v="3"/>
    <x v="3"/>
    <x v="0"/>
    <s v="3000"/>
    <s v="Plus"/>
    <x v="3"/>
    <n v="6.0620689655172413"/>
    <s v="Giuseppe Favari"/>
    <n v="0.03"/>
    <n v="879"/>
    <n v="26.369999999999997"/>
    <n v="905.37"/>
  </r>
  <r>
    <x v="4"/>
    <n v="5"/>
    <s v="TVG-3753"/>
    <s v="3753"/>
    <x v="8"/>
    <s v="Piemonte"/>
    <x v="3"/>
    <x v="3"/>
    <x v="0"/>
    <s v="3000"/>
    <s v="Plus"/>
    <x v="3"/>
    <n v="39.820689655172416"/>
    <s v="Fabo Girgentini"/>
    <n v="0.03"/>
    <n v="5774"/>
    <n v="173.22"/>
    <n v="5947.22"/>
  </r>
  <r>
    <x v="4"/>
    <n v="5"/>
    <s v="TVG-3754"/>
    <s v="3754"/>
    <x v="8"/>
    <s v="Piemonte"/>
    <x v="3"/>
    <x v="3"/>
    <x v="0"/>
    <s v="3000"/>
    <s v="Plus"/>
    <x v="3"/>
    <n v="61.92413793103448"/>
    <s v="Costanza Bigatti"/>
    <n v="0.1"/>
    <n v="8979"/>
    <n v="897.90000000000009"/>
    <n v="9876.9"/>
  </r>
  <r>
    <x v="4"/>
    <n v="5"/>
    <s v="TVG-3755"/>
    <s v="3755"/>
    <x v="8"/>
    <s v="Piemonte"/>
    <x v="3"/>
    <x v="3"/>
    <x v="0"/>
    <s v="3000"/>
    <s v="Plus"/>
    <x v="3"/>
    <n v="57.951724137931038"/>
    <s v="Marco Rossi"/>
    <n v="7.4999999999999997E-2"/>
    <n v="8403"/>
    <n v="630.22500000000002"/>
    <n v="9033.2250000000004"/>
  </r>
  <r>
    <x v="4"/>
    <n v="5"/>
    <s v="TVG-3756"/>
    <s v="3756"/>
    <x v="8"/>
    <s v="Piemonte"/>
    <x v="3"/>
    <x v="3"/>
    <x v="0"/>
    <s v="3000"/>
    <s v="Plus"/>
    <x v="3"/>
    <n v="519.27586206896547"/>
    <s v="Lalerio Vundini"/>
    <n v="0.05"/>
    <n v="75295"/>
    <n v="3764.75"/>
    <n v="79059.75"/>
  </r>
  <r>
    <x v="4"/>
    <n v="5"/>
    <s v="TVG-3757"/>
    <s v="3757"/>
    <x v="8"/>
    <s v="Piemonte"/>
    <x v="3"/>
    <x v="5"/>
    <x v="1"/>
    <s v="5000"/>
    <s v=""/>
    <x v="5"/>
    <n v="33.146666666666668"/>
    <s v="Alfonso Falconeri"/>
    <n v="0.05"/>
    <n v="2486"/>
    <n v="124.30000000000001"/>
    <n v="2610.3000000000002"/>
  </r>
  <r>
    <x v="4"/>
    <n v="5"/>
    <s v="TVG-3758"/>
    <s v="3758"/>
    <x v="8"/>
    <s v="Piemonte"/>
    <x v="3"/>
    <x v="5"/>
    <x v="1"/>
    <s v="5000"/>
    <s v=""/>
    <x v="5"/>
    <n v="0.16"/>
    <s v="Fabo Girgentini"/>
    <n v="0.03"/>
    <n v="12"/>
    <n v="0.36"/>
    <n v="12.36"/>
  </r>
  <r>
    <x v="4"/>
    <n v="5"/>
    <s v="TVG-3759"/>
    <s v="3759"/>
    <x v="8"/>
    <s v="Piemonte"/>
    <x v="3"/>
    <x v="6"/>
    <x v="2"/>
    <s v="2500"/>
    <s v="Plus"/>
    <x v="6"/>
    <n v="0.32272727272727275"/>
    <s v="Lorenzo Von Matterhorn "/>
    <n v="0.05"/>
    <n v="71"/>
    <n v="3.5500000000000003"/>
    <n v="74.55"/>
  </r>
  <r>
    <x v="4"/>
    <n v="5"/>
    <s v="TVG-3760"/>
    <s v="3760"/>
    <x v="8"/>
    <s v="Piemonte"/>
    <x v="3"/>
    <x v="6"/>
    <x v="2"/>
    <s v="2500"/>
    <s v="Plus"/>
    <x v="6"/>
    <n v="8.877272727272727"/>
    <s v="Roberto Falcucci"/>
    <n v="0.08"/>
    <n v="1953"/>
    <n v="156.24"/>
    <n v="2109.2399999999998"/>
  </r>
  <r>
    <x v="4"/>
    <n v="5"/>
    <s v="TVG-3761"/>
    <s v="3761"/>
    <x v="8"/>
    <s v="Piemonte"/>
    <x v="3"/>
    <x v="6"/>
    <x v="2"/>
    <s v="2500"/>
    <s v="Plus"/>
    <x v="6"/>
    <n v="1.4272727272727272"/>
    <s v="Giuseppe Favari"/>
    <n v="0.03"/>
    <n v="314"/>
    <n v="9.42"/>
    <n v="323.42"/>
  </r>
  <r>
    <x v="4"/>
    <n v="5"/>
    <s v="TVG-3762"/>
    <s v="3762"/>
    <x v="8"/>
    <s v="Piemonte"/>
    <x v="3"/>
    <x v="7"/>
    <x v="2"/>
    <s v="2500"/>
    <s v="Medium"/>
    <x v="7"/>
    <n v="3.538095238095238"/>
    <s v="Marco Rossi"/>
    <n v="7.4999999999999997E-2"/>
    <n v="743"/>
    <n v="55.725000000000001"/>
    <n v="798.72500000000002"/>
  </r>
  <r>
    <x v="4"/>
    <n v="5"/>
    <s v="TVG-3763"/>
    <s v="3763"/>
    <x v="8"/>
    <s v="Piemonte"/>
    <x v="3"/>
    <x v="8"/>
    <x v="2"/>
    <s v="5000"/>
    <s v=""/>
    <x v="8"/>
    <n v="2.1160000000000001"/>
    <s v="Giuseppe Favari"/>
    <n v="0.03"/>
    <n v="529"/>
    <n v="15.87"/>
    <n v="544.87"/>
  </r>
  <r>
    <x v="4"/>
    <n v="5"/>
    <s v="TVG-3764"/>
    <s v="3764"/>
    <x v="8"/>
    <s v="Piemonte"/>
    <x v="3"/>
    <x v="10"/>
    <x v="3"/>
    <s v="7500"/>
    <s v="Premium"/>
    <x v="10"/>
    <n v="0.12777777777777777"/>
    <s v="Lorenzo Von Matterhorn "/>
    <n v="0.05"/>
    <n v="23"/>
    <n v="1.1500000000000001"/>
    <n v="24.15"/>
  </r>
  <r>
    <x v="4"/>
    <n v="5"/>
    <s v="TVG-3765"/>
    <s v="3765"/>
    <x v="8"/>
    <s v="Piemonte"/>
    <x v="3"/>
    <x v="11"/>
    <x v="4"/>
    <s v="5000"/>
    <s v=""/>
    <x v="11"/>
    <n v="0.45714285714285713"/>
    <s v="Lorenzo Von Matterhorn "/>
    <n v="0.05"/>
    <n v="64"/>
    <n v="3.2"/>
    <n v="67.2"/>
  </r>
  <r>
    <x v="4"/>
    <n v="5"/>
    <s v="TVG-3766"/>
    <s v="3766"/>
    <x v="8"/>
    <s v="Piemonte"/>
    <x v="3"/>
    <x v="11"/>
    <x v="4"/>
    <s v="5000"/>
    <s v=""/>
    <x v="11"/>
    <n v="0.31428571428571428"/>
    <s v="Federica Meni"/>
    <n v="0.04"/>
    <n v="44"/>
    <n v="1.76"/>
    <n v="45.76"/>
  </r>
  <r>
    <x v="4"/>
    <n v="5"/>
    <s v="TVG-3767"/>
    <s v="3767"/>
    <x v="8"/>
    <s v="Piemonte"/>
    <x v="3"/>
    <x v="11"/>
    <x v="4"/>
    <s v="5000"/>
    <s v=""/>
    <x v="11"/>
    <n v="0.9285714285714286"/>
    <s v="Giuseppe Favari"/>
    <n v="0.03"/>
    <n v="130"/>
    <n v="3.9"/>
    <n v="133.9"/>
  </r>
  <r>
    <x v="4"/>
    <n v="5"/>
    <s v="TVG-3768"/>
    <s v="3768"/>
    <x v="8"/>
    <s v="Piemonte"/>
    <x v="3"/>
    <x v="11"/>
    <x v="4"/>
    <s v="5000"/>
    <s v=""/>
    <x v="11"/>
    <n v="2.5714285714285716"/>
    <s v="Costanza Bigatti"/>
    <n v="0.1"/>
    <n v="360"/>
    <n v="36"/>
    <n v="396"/>
  </r>
  <r>
    <x v="4"/>
    <n v="5"/>
    <s v="TVG-3769"/>
    <s v="3769"/>
    <x v="8"/>
    <s v="Piemonte"/>
    <x v="3"/>
    <x v="16"/>
    <x v="7"/>
    <s v="1000"/>
    <s v=""/>
    <x v="0"/>
    <n v="3.66"/>
    <s v="Roberto Falcucci"/>
    <n v="0.08"/>
    <n v="549"/>
    <n v="43.92"/>
    <n v="592.91999999999996"/>
  </r>
  <r>
    <x v="4"/>
    <n v="5"/>
    <s v="TVG-3770"/>
    <s v="3770"/>
    <x v="8"/>
    <s v="Piemonte"/>
    <x v="3"/>
    <x v="16"/>
    <x v="7"/>
    <s v="1000"/>
    <s v=""/>
    <x v="0"/>
    <n v="1.2533333333333334"/>
    <s v="Fabo Girgentini"/>
    <n v="0.03"/>
    <n v="188"/>
    <n v="5.64"/>
    <n v="193.64"/>
  </r>
  <r>
    <x v="4"/>
    <n v="5"/>
    <s v="TVG-3771"/>
    <s v="3771"/>
    <x v="8"/>
    <s v="Piemonte"/>
    <x v="3"/>
    <x v="16"/>
    <x v="7"/>
    <s v="1000"/>
    <s v=""/>
    <x v="0"/>
    <n v="4.96"/>
    <s v="Lalerio Vundini"/>
    <n v="0.05"/>
    <n v="744"/>
    <n v="37.200000000000003"/>
    <n v="781.2"/>
  </r>
  <r>
    <x v="4"/>
    <n v="5"/>
    <s v="TVG-3772"/>
    <s v="3772"/>
    <x v="8"/>
    <s v="Piemonte"/>
    <x v="3"/>
    <x v="12"/>
    <x v="5"/>
    <s v="3000"/>
    <s v="Medium"/>
    <x v="12"/>
    <n v="4.6166666666666663"/>
    <s v="Lorenzo Von Matterhorn "/>
    <n v="0.05"/>
    <n v="554"/>
    <n v="27.700000000000003"/>
    <n v="581.70000000000005"/>
  </r>
  <r>
    <x v="4"/>
    <n v="5"/>
    <s v="TVG-3773"/>
    <s v="3773"/>
    <x v="8"/>
    <s v="Piemonte"/>
    <x v="3"/>
    <x v="12"/>
    <x v="5"/>
    <s v="3000"/>
    <s v="Medium"/>
    <x v="12"/>
    <n v="0.53333333333333333"/>
    <s v="Federica Meni"/>
    <n v="0.04"/>
    <n v="64"/>
    <n v="2.56"/>
    <n v="66.56"/>
  </r>
  <r>
    <x v="4"/>
    <n v="5"/>
    <s v="TVG-3774"/>
    <s v="3774"/>
    <x v="8"/>
    <s v="Piemonte"/>
    <x v="3"/>
    <x v="12"/>
    <x v="5"/>
    <s v="3000"/>
    <s v="Medium"/>
    <x v="12"/>
    <n v="0.69166666666666665"/>
    <s v="Alfonso Falconeri"/>
    <n v="0.05"/>
    <n v="83"/>
    <n v="4.1500000000000004"/>
    <n v="87.15"/>
  </r>
  <r>
    <x v="4"/>
    <n v="5"/>
    <s v="TVG-3775"/>
    <s v="3775"/>
    <x v="8"/>
    <s v="Piemonte"/>
    <x v="3"/>
    <x v="12"/>
    <x v="5"/>
    <s v="3000"/>
    <s v="Medium"/>
    <x v="12"/>
    <n v="9.5500000000000007"/>
    <s v="Roberto Falcucci"/>
    <n v="0.08"/>
    <n v="1146"/>
    <n v="91.68"/>
    <n v="1237.68"/>
  </r>
  <r>
    <x v="4"/>
    <n v="5"/>
    <s v="TVG-3776"/>
    <s v="3776"/>
    <x v="8"/>
    <s v="Piemonte"/>
    <x v="3"/>
    <x v="12"/>
    <x v="5"/>
    <s v="3000"/>
    <s v="Medium"/>
    <x v="12"/>
    <n v="5.9916666666666663"/>
    <s v="Giuseppe Favari"/>
    <n v="0.03"/>
    <n v="719"/>
    <n v="21.57"/>
    <n v="740.57"/>
  </r>
  <r>
    <x v="4"/>
    <n v="5"/>
    <s v="TVG-3777"/>
    <s v="3777"/>
    <x v="8"/>
    <s v="Piemonte"/>
    <x v="3"/>
    <x v="12"/>
    <x v="5"/>
    <s v="3000"/>
    <s v="Medium"/>
    <x v="12"/>
    <n v="0.6333333333333333"/>
    <s v="Fabo Girgentini"/>
    <n v="0.03"/>
    <n v="76"/>
    <n v="2.2799999999999998"/>
    <n v="78.28"/>
  </r>
  <r>
    <x v="4"/>
    <n v="5"/>
    <s v="TVG-3778"/>
    <s v="3778"/>
    <x v="8"/>
    <s v="Piemonte"/>
    <x v="3"/>
    <x v="12"/>
    <x v="5"/>
    <s v="3000"/>
    <s v="Medium"/>
    <x v="12"/>
    <n v="4.8083333333333336"/>
    <s v="Costanza Bigatti"/>
    <n v="0.1"/>
    <n v="577"/>
    <n v="57.7"/>
    <n v="634.70000000000005"/>
  </r>
  <r>
    <x v="4"/>
    <n v="5"/>
    <s v="TVG-3779"/>
    <s v="3779"/>
    <x v="8"/>
    <s v="Piemonte"/>
    <x v="3"/>
    <x v="12"/>
    <x v="5"/>
    <s v="3000"/>
    <s v="Medium"/>
    <x v="12"/>
    <n v="0.31666666666666665"/>
    <s v="Marco Rossi"/>
    <n v="7.4999999999999997E-2"/>
    <n v="38"/>
    <n v="2.85"/>
    <n v="40.85"/>
  </r>
  <r>
    <x v="4"/>
    <n v="5"/>
    <s v="TVG-3780"/>
    <s v="3780"/>
    <x v="8"/>
    <s v="Piemonte"/>
    <x v="3"/>
    <x v="12"/>
    <x v="5"/>
    <s v="3000"/>
    <s v="Medium"/>
    <x v="12"/>
    <n v="13.025"/>
    <s v="Lalerio Vundini"/>
    <n v="0.05"/>
    <n v="1563"/>
    <n v="78.150000000000006"/>
    <n v="1641.15"/>
  </r>
  <r>
    <x v="4"/>
    <n v="5"/>
    <s v="TVG-3781"/>
    <s v="3781"/>
    <x v="8"/>
    <s v="Piemonte"/>
    <x v="3"/>
    <x v="13"/>
    <x v="5"/>
    <s v="3000"/>
    <s v="Plus"/>
    <x v="2"/>
    <n v="6.7384615384615385"/>
    <s v="Lorenzo Von Matterhorn "/>
    <n v="0.05"/>
    <n v="876"/>
    <n v="43.800000000000004"/>
    <n v="919.8"/>
  </r>
  <r>
    <x v="4"/>
    <n v="5"/>
    <s v="TVG-3782"/>
    <s v="3782"/>
    <x v="8"/>
    <s v="Piemonte"/>
    <x v="3"/>
    <x v="13"/>
    <x v="5"/>
    <s v="3000"/>
    <s v="Plus"/>
    <x v="2"/>
    <n v="5.9692307692307693"/>
    <s v="Marco Rossi"/>
    <n v="7.4999999999999997E-2"/>
    <n v="776"/>
    <n v="58.199999999999996"/>
    <n v="834.2"/>
  </r>
  <r>
    <x v="4"/>
    <n v="5"/>
    <s v="TVG-3783"/>
    <s v="3783"/>
    <x v="9"/>
    <s v="PA"/>
    <x v="4"/>
    <x v="14"/>
    <x v="6"/>
    <s v="2500"/>
    <s v="Gold"/>
    <x v="13"/>
    <n v="0.52200000000000002"/>
    <s v="Lalerio Vundini"/>
    <n v="0.05"/>
    <n v="261"/>
    <n v="13.05"/>
    <n v="274.05"/>
  </r>
  <r>
    <x v="4"/>
    <n v="5"/>
    <s v="TVG-3784"/>
    <s v="3784"/>
    <x v="9"/>
    <s v="PA"/>
    <x v="4"/>
    <x v="17"/>
    <x v="7"/>
    <s v="2000"/>
    <s v="Medium"/>
    <x v="15"/>
    <n v="0.375"/>
    <s v="Lalerio Vundini"/>
    <n v="0.05"/>
    <n v="75"/>
    <n v="3.75"/>
    <n v="78.75"/>
  </r>
  <r>
    <x v="4"/>
    <n v="5"/>
    <s v="TVG-3785"/>
    <s v="3785"/>
    <x v="9"/>
    <s v="PA"/>
    <x v="4"/>
    <x v="0"/>
    <x v="0"/>
    <s v="5000"/>
    <s v="Medium"/>
    <x v="0"/>
    <n v="1046.2066666666667"/>
    <s v="Lalerio Vundini"/>
    <n v="0.05"/>
    <n v="156931"/>
    <n v="7846.55"/>
    <n v="164777.54999999999"/>
  </r>
  <r>
    <x v="4"/>
    <n v="5"/>
    <s v="TVG-3786"/>
    <s v="3786"/>
    <x v="9"/>
    <s v="PA"/>
    <x v="4"/>
    <x v="19"/>
    <x v="7"/>
    <s v="4000"/>
    <s v="Plus"/>
    <x v="16"/>
    <n v="0.8"/>
    <s v="Lalerio Vundini"/>
    <n v="0.05"/>
    <n v="192"/>
    <n v="9.6000000000000014"/>
    <n v="201.6"/>
  </r>
  <r>
    <x v="4"/>
    <n v="5"/>
    <s v="TVG-3787"/>
    <s v="3787"/>
    <x v="9"/>
    <s v="PA"/>
    <x v="4"/>
    <x v="3"/>
    <x v="0"/>
    <s v="3000"/>
    <s v="Plus"/>
    <x v="3"/>
    <n v="862.13103448275865"/>
    <s v="Lalerio Vundini"/>
    <n v="0.05"/>
    <n v="125009"/>
    <n v="6250.4500000000007"/>
    <n v="131259.45000000001"/>
  </r>
  <r>
    <x v="4"/>
    <n v="5"/>
    <s v="TVG-3788"/>
    <s v="3788"/>
    <x v="9"/>
    <s v="PA"/>
    <x v="4"/>
    <x v="6"/>
    <x v="2"/>
    <s v="2500"/>
    <s v="Plus"/>
    <x v="6"/>
    <n v="1.3590909090909091"/>
    <s v="Lalerio Vundini"/>
    <n v="0.05"/>
    <n v="299"/>
    <n v="14.950000000000001"/>
    <n v="313.95"/>
  </r>
  <r>
    <x v="4"/>
    <n v="5"/>
    <s v="TVG-3789"/>
    <s v="3789"/>
    <x v="9"/>
    <s v="PA"/>
    <x v="4"/>
    <x v="22"/>
    <x v="7"/>
    <s v="7000"/>
    <s v="Premium"/>
    <x v="13"/>
    <n v="7.516"/>
    <s v="Lalerio Vundini"/>
    <n v="0.05"/>
    <n v="3758"/>
    <n v="187.9"/>
    <n v="3945.9"/>
  </r>
  <r>
    <x v="4"/>
    <n v="5"/>
    <s v="TVG-3790"/>
    <s v="3790"/>
    <x v="9"/>
    <s v="PA"/>
    <x v="4"/>
    <x v="20"/>
    <x v="7"/>
    <s v="5000"/>
    <s v="Silver"/>
    <x v="17"/>
    <n v="0.05"/>
    <s v="Lalerio Vundini"/>
    <n v="0.05"/>
    <n v="15"/>
    <n v="0.75"/>
    <n v="15.75"/>
  </r>
  <r>
    <x v="4"/>
    <n v="5"/>
    <s v="TVG-3791"/>
    <s v="3791"/>
    <x v="9"/>
    <s v="PA"/>
    <x v="4"/>
    <x v="9"/>
    <x v="2"/>
    <s v="1121"/>
    <s v="Gold"/>
    <x v="9"/>
    <n v="0.50869565217391299"/>
    <s v="Lalerio Vundini"/>
    <n v="0.05"/>
    <n v="117"/>
    <n v="5.8500000000000005"/>
    <n v="122.85"/>
  </r>
  <r>
    <x v="4"/>
    <n v="5"/>
    <s v="TVG-3792"/>
    <s v="3792"/>
    <x v="9"/>
    <s v="PA"/>
    <x v="4"/>
    <x v="23"/>
    <x v="7"/>
    <s v="8000"/>
    <s v="Premium"/>
    <x v="19"/>
    <n v="10.07910447761194"/>
    <s v="Lalerio Vundini"/>
    <n v="0.05"/>
    <n v="6753"/>
    <n v="337.65000000000003"/>
    <n v="7090.65"/>
  </r>
  <r>
    <x v="4"/>
    <n v="5"/>
    <s v="TVG-3793"/>
    <s v="3793"/>
    <x v="9"/>
    <s v="PA"/>
    <x v="4"/>
    <x v="10"/>
    <x v="3"/>
    <s v="7500"/>
    <s v="Premium"/>
    <x v="10"/>
    <n v="0.23333333333333334"/>
    <s v="Lalerio Vundini"/>
    <n v="0.05"/>
    <n v="42"/>
    <n v="2.1"/>
    <n v="44.1"/>
  </r>
  <r>
    <x v="4"/>
    <n v="5"/>
    <s v="TVG-3794"/>
    <s v="3794"/>
    <x v="9"/>
    <s v="PA"/>
    <x v="4"/>
    <x v="15"/>
    <x v="6"/>
    <s v="1000"/>
    <s v="Silver"/>
    <x v="14"/>
    <n v="0.39487179487179486"/>
    <s v="Lalerio Vundini"/>
    <n v="0.05"/>
    <n v="154"/>
    <n v="7.7"/>
    <n v="161.69999999999999"/>
  </r>
  <r>
    <x v="4"/>
    <n v="5"/>
    <s v="TVG-3795"/>
    <s v="3795"/>
    <x v="9"/>
    <s v="PA"/>
    <x v="4"/>
    <x v="16"/>
    <x v="7"/>
    <s v="1000"/>
    <s v=""/>
    <x v="0"/>
    <n v="4.28"/>
    <s v="Lalerio Vundini"/>
    <n v="0.05"/>
    <n v="642"/>
    <n v="32.1"/>
    <n v="674.1"/>
  </r>
  <r>
    <x v="4"/>
    <n v="5"/>
    <s v="TVG-3796"/>
    <s v="3796"/>
    <x v="9"/>
    <s v="PA"/>
    <x v="4"/>
    <x v="12"/>
    <x v="5"/>
    <s v="3000"/>
    <s v="Medium"/>
    <x v="12"/>
    <n v="10.791666666666666"/>
    <s v="Lalerio Vundini"/>
    <n v="0.05"/>
    <n v="1295"/>
    <n v="64.75"/>
    <n v="1359.75"/>
  </r>
  <r>
    <x v="4"/>
    <n v="5"/>
    <s v="TVG-3797"/>
    <s v="3797"/>
    <x v="10"/>
    <s v="Emilia Romagna"/>
    <x v="6"/>
    <x v="18"/>
    <x v="7"/>
    <s v="3000"/>
    <s v="Medium"/>
    <x v="6"/>
    <n v="0.79545454545454541"/>
    <s v="Giuseppe Favari"/>
    <n v="0.03"/>
    <n v="175"/>
    <n v="5.25"/>
    <n v="180.25"/>
  </r>
  <r>
    <x v="4"/>
    <n v="5"/>
    <s v="TVG-3798"/>
    <s v="3798"/>
    <x v="10"/>
    <s v="Emilia Romagna"/>
    <x v="6"/>
    <x v="14"/>
    <x v="6"/>
    <s v="2500"/>
    <s v="Gold"/>
    <x v="13"/>
    <n v="3.47"/>
    <s v="Giuseppe Favari"/>
    <n v="0.03"/>
    <n v="1735"/>
    <n v="52.05"/>
    <n v="1787.05"/>
  </r>
  <r>
    <x v="4"/>
    <n v="5"/>
    <s v="TVG-3799"/>
    <s v="3799"/>
    <x v="10"/>
    <s v="Emilia Romagna"/>
    <x v="6"/>
    <x v="17"/>
    <x v="7"/>
    <s v="2000"/>
    <s v="Medium"/>
    <x v="15"/>
    <n v="4.5949999999999998"/>
    <s v="Lalerio Vundini"/>
    <n v="0.05"/>
    <n v="919"/>
    <n v="45.95"/>
    <n v="964.95"/>
  </r>
  <r>
    <x v="4"/>
    <n v="5"/>
    <s v="TVG-3800"/>
    <s v="3800"/>
    <x v="10"/>
    <s v="Emilia Romagna"/>
    <x v="6"/>
    <x v="0"/>
    <x v="0"/>
    <s v="5000"/>
    <s v="Medium"/>
    <x v="0"/>
    <n v="857.42666666666662"/>
    <s v="Lalerio Vundini"/>
    <n v="0.05"/>
    <n v="128614"/>
    <n v="6430.7000000000007"/>
    <n v="135044.70000000001"/>
  </r>
  <r>
    <x v="4"/>
    <n v="5"/>
    <s v="TVG-3801"/>
    <s v="3801"/>
    <x v="10"/>
    <s v="Emilia Romagna"/>
    <x v="6"/>
    <x v="19"/>
    <x v="7"/>
    <s v="4000"/>
    <s v="Plus"/>
    <x v="16"/>
    <n v="1.1291666666666667"/>
    <s v="Lalerio Vundini"/>
    <n v="0.05"/>
    <n v="271"/>
    <n v="13.55"/>
    <n v="284.55"/>
  </r>
  <r>
    <x v="4"/>
    <n v="5"/>
    <s v="TVG-3802"/>
    <s v="3802"/>
    <x v="10"/>
    <s v="Emilia Romagna"/>
    <x v="6"/>
    <x v="1"/>
    <x v="0"/>
    <s v="5000"/>
    <s v="Plus"/>
    <x v="1"/>
    <n v="9.588571428571429"/>
    <s v="Giuseppe Favari"/>
    <n v="0.03"/>
    <n v="1678"/>
    <n v="50.339999999999996"/>
    <n v="1728.34"/>
  </r>
  <r>
    <x v="4"/>
    <n v="5"/>
    <s v="TVG-3803"/>
    <s v="3803"/>
    <x v="10"/>
    <s v="Emilia Romagna"/>
    <x v="6"/>
    <x v="3"/>
    <x v="0"/>
    <s v="3000"/>
    <s v="Plus"/>
    <x v="3"/>
    <n v="28.289655172413791"/>
    <s v="Giuseppe Favari"/>
    <n v="0.03"/>
    <n v="4102"/>
    <n v="123.06"/>
    <n v="4225.0600000000004"/>
  </r>
  <r>
    <x v="4"/>
    <n v="5"/>
    <s v="TVG-3804"/>
    <s v="3804"/>
    <x v="10"/>
    <s v="Emilia Romagna"/>
    <x v="6"/>
    <x v="3"/>
    <x v="0"/>
    <s v="3000"/>
    <s v="Plus"/>
    <x v="3"/>
    <n v="714.44137931034481"/>
    <s v="Lalerio Vundini"/>
    <n v="0.05"/>
    <n v="103594"/>
    <n v="5179.7000000000007"/>
    <n v="108773.7"/>
  </r>
  <r>
    <x v="4"/>
    <n v="5"/>
    <s v="TVG-3805"/>
    <s v="3805"/>
    <x v="10"/>
    <s v="Emilia Romagna"/>
    <x v="6"/>
    <x v="6"/>
    <x v="2"/>
    <s v="2500"/>
    <s v="Plus"/>
    <x v="6"/>
    <n v="1.8181818181818181E-2"/>
    <s v="Giuseppe Favari"/>
    <n v="0.03"/>
    <n v="4"/>
    <n v="0.12"/>
    <n v="4.12"/>
  </r>
  <r>
    <x v="4"/>
    <n v="5"/>
    <s v="TVG-3806"/>
    <s v="3806"/>
    <x v="10"/>
    <s v="Emilia Romagna"/>
    <x v="6"/>
    <x v="8"/>
    <x v="2"/>
    <s v="5000"/>
    <s v=""/>
    <x v="8"/>
    <n v="0.82399999999999995"/>
    <s v="Giuseppe Favari"/>
    <n v="0.03"/>
    <n v="206"/>
    <n v="6.18"/>
    <n v="212.18"/>
  </r>
  <r>
    <x v="4"/>
    <n v="5"/>
    <s v="TVG-3807"/>
    <s v="3807"/>
    <x v="10"/>
    <s v="Emilia Romagna"/>
    <x v="6"/>
    <x v="9"/>
    <x v="2"/>
    <s v="1121"/>
    <s v="Gold"/>
    <x v="9"/>
    <n v="243.71739130434781"/>
    <s v="Lalerio Vundini"/>
    <n v="0.05"/>
    <n v="56055"/>
    <n v="2802.75"/>
    <n v="58857.75"/>
  </r>
  <r>
    <x v="4"/>
    <n v="5"/>
    <s v="TVG-3808"/>
    <s v="3808"/>
    <x v="10"/>
    <s v="Emilia Romagna"/>
    <x v="6"/>
    <x v="23"/>
    <x v="7"/>
    <s v="8000"/>
    <s v="Premium"/>
    <x v="19"/>
    <n v="18.411940298507464"/>
    <s v="Lalerio Vundini"/>
    <n v="0.05"/>
    <n v="12336"/>
    <n v="616.80000000000007"/>
    <n v="12952.8"/>
  </r>
  <r>
    <x v="4"/>
    <n v="5"/>
    <s v="TVG-3809"/>
    <s v="3809"/>
    <x v="10"/>
    <s v="Emilia Romagna"/>
    <x v="6"/>
    <x v="16"/>
    <x v="7"/>
    <s v="1000"/>
    <s v=""/>
    <x v="0"/>
    <n v="4.3"/>
    <s v="Lalerio Vundini"/>
    <n v="0.05"/>
    <n v="645"/>
    <n v="32.25"/>
    <n v="677.25"/>
  </r>
  <r>
    <x v="4"/>
    <n v="5"/>
    <s v="TVG-3810"/>
    <s v="3810"/>
    <x v="10"/>
    <s v="Emilia Romagna"/>
    <x v="6"/>
    <x v="12"/>
    <x v="5"/>
    <s v="3000"/>
    <s v="Medium"/>
    <x v="12"/>
    <n v="3.5333333333333332"/>
    <s v="Lalerio Vundini"/>
    <n v="0.05"/>
    <n v="424"/>
    <n v="21.200000000000003"/>
    <n v="445.2"/>
  </r>
  <r>
    <x v="4"/>
    <n v="5"/>
    <s v="TVG-3811"/>
    <s v="3811"/>
    <x v="11"/>
    <s v="Veneto"/>
    <x v="0"/>
    <x v="14"/>
    <x v="6"/>
    <s v="2500"/>
    <s v="Gold"/>
    <x v="13"/>
    <n v="5.7039999999999997"/>
    <s v="Giulio de Primis"/>
    <n v="3.6999999999999998E-2"/>
    <n v="2852"/>
    <n v="105.524"/>
    <n v="2957.5239999999999"/>
  </r>
  <r>
    <x v="4"/>
    <n v="5"/>
    <s v="TVG-3812"/>
    <s v="3812"/>
    <x v="11"/>
    <s v="Veneto"/>
    <x v="0"/>
    <x v="14"/>
    <x v="6"/>
    <s v="2500"/>
    <s v="Gold"/>
    <x v="13"/>
    <n v="0.95199999999999996"/>
    <s v="Matteo Landi"/>
    <n v="0.05"/>
    <n v="476"/>
    <n v="23.8"/>
    <n v="499.8"/>
  </r>
  <r>
    <x v="4"/>
    <n v="5"/>
    <s v="TVG-3813"/>
    <s v="3813"/>
    <x v="11"/>
    <s v="Veneto"/>
    <x v="0"/>
    <x v="14"/>
    <x v="6"/>
    <s v="2500"/>
    <s v="Gold"/>
    <x v="13"/>
    <n v="0.126"/>
    <s v="Lalerio Vundini"/>
    <n v="0.05"/>
    <n v="63"/>
    <n v="3.1500000000000004"/>
    <n v="66.150000000000006"/>
  </r>
  <r>
    <x v="4"/>
    <n v="5"/>
    <s v="TVG-3814"/>
    <s v="3814"/>
    <x v="11"/>
    <s v="Veneto"/>
    <x v="0"/>
    <x v="17"/>
    <x v="7"/>
    <s v="2000"/>
    <s v="Medium"/>
    <x v="15"/>
    <n v="0.17"/>
    <s v="Lalerio Vundini"/>
    <n v="0.05"/>
    <n v="34"/>
    <n v="1.7000000000000002"/>
    <n v="35.700000000000003"/>
  </r>
  <r>
    <x v="4"/>
    <n v="5"/>
    <s v="TVG-3815"/>
    <s v="3815"/>
    <x v="11"/>
    <s v="Veneto"/>
    <x v="0"/>
    <x v="0"/>
    <x v="0"/>
    <s v="5000"/>
    <s v="Medium"/>
    <x v="0"/>
    <n v="58.98"/>
    <s v="Giulio de Primis"/>
    <n v="3.6999999999999998E-2"/>
    <n v="8847"/>
    <n v="327.339"/>
    <n v="9174.3389999999999"/>
  </r>
  <r>
    <x v="4"/>
    <n v="5"/>
    <s v="TVG-3816"/>
    <s v="3816"/>
    <x v="11"/>
    <s v="Veneto"/>
    <x v="0"/>
    <x v="0"/>
    <x v="0"/>
    <s v="5000"/>
    <s v="Medium"/>
    <x v="0"/>
    <n v="11.42"/>
    <s v="Matteo Landi"/>
    <n v="0.05"/>
    <n v="1713"/>
    <n v="85.65"/>
    <n v="1798.65"/>
  </r>
  <r>
    <x v="4"/>
    <n v="5"/>
    <s v="TVG-3817"/>
    <s v="3817"/>
    <x v="11"/>
    <s v="Veneto"/>
    <x v="0"/>
    <x v="0"/>
    <x v="0"/>
    <s v="5000"/>
    <s v="Medium"/>
    <x v="0"/>
    <n v="57.953333333333333"/>
    <s v="Lalerio Vundini"/>
    <n v="0.05"/>
    <n v="8693"/>
    <n v="434.65000000000003"/>
    <n v="9127.65"/>
  </r>
  <r>
    <x v="4"/>
    <n v="5"/>
    <s v="TVG-3818"/>
    <s v="3818"/>
    <x v="11"/>
    <s v="Veneto"/>
    <x v="0"/>
    <x v="1"/>
    <x v="0"/>
    <s v="5000"/>
    <s v="Plus"/>
    <x v="1"/>
    <n v="5.3085714285714287"/>
    <s v="Giulio de Primis"/>
    <n v="3.6999999999999998E-2"/>
    <n v="929"/>
    <n v="34.372999999999998"/>
    <n v="963.37300000000005"/>
  </r>
  <r>
    <x v="4"/>
    <n v="5"/>
    <s v="TVG-3819"/>
    <s v="3819"/>
    <x v="11"/>
    <s v="Veneto"/>
    <x v="0"/>
    <x v="3"/>
    <x v="0"/>
    <s v="3000"/>
    <s v="Plus"/>
    <x v="3"/>
    <n v="30.30344827586207"/>
    <s v="Giulio de Primis"/>
    <n v="3.6999999999999998E-2"/>
    <n v="4394"/>
    <n v="162.578"/>
    <n v="4556.5780000000004"/>
  </r>
  <r>
    <x v="4"/>
    <n v="5"/>
    <s v="TVG-3820"/>
    <s v="3820"/>
    <x v="11"/>
    <s v="Veneto"/>
    <x v="0"/>
    <x v="3"/>
    <x v="0"/>
    <s v="3000"/>
    <s v="Plus"/>
    <x v="3"/>
    <n v="128.80689655172415"/>
    <s v="Matteo Landi"/>
    <n v="0.05"/>
    <n v="18677"/>
    <n v="933.85"/>
    <n v="19610.849999999999"/>
  </r>
  <r>
    <x v="4"/>
    <n v="5"/>
    <s v="TVG-3821"/>
    <s v="3821"/>
    <x v="11"/>
    <s v="Veneto"/>
    <x v="0"/>
    <x v="3"/>
    <x v="0"/>
    <s v="3000"/>
    <s v="Plus"/>
    <x v="3"/>
    <n v="61.944827586206898"/>
    <s v="Lalerio Vundini"/>
    <n v="0.05"/>
    <n v="8982"/>
    <n v="449.1"/>
    <n v="9431.1"/>
  </r>
  <r>
    <x v="4"/>
    <n v="5"/>
    <s v="TVG-3822"/>
    <s v="3822"/>
    <x v="11"/>
    <s v="Veneto"/>
    <x v="0"/>
    <x v="5"/>
    <x v="1"/>
    <s v="5000"/>
    <s v=""/>
    <x v="5"/>
    <n v="4.3733333333333331"/>
    <s v="Giulio de Primis"/>
    <n v="3.6999999999999998E-2"/>
    <n v="328"/>
    <n v="12.135999999999999"/>
    <n v="340.13600000000002"/>
  </r>
  <r>
    <x v="4"/>
    <n v="5"/>
    <s v="TVG-3823"/>
    <s v="3823"/>
    <x v="11"/>
    <s v="Veneto"/>
    <x v="0"/>
    <x v="6"/>
    <x v="2"/>
    <s v="2500"/>
    <s v="Plus"/>
    <x v="6"/>
    <n v="16.490909090909092"/>
    <s v="Giulio de Primis"/>
    <n v="3.6999999999999998E-2"/>
    <n v="3628"/>
    <n v="134.23599999999999"/>
    <n v="3762.2359999999999"/>
  </r>
  <r>
    <x v="4"/>
    <n v="5"/>
    <s v="TVG-3824"/>
    <s v="3824"/>
    <x v="11"/>
    <s v="Veneto"/>
    <x v="0"/>
    <x v="6"/>
    <x v="2"/>
    <s v="2500"/>
    <s v="Plus"/>
    <x v="6"/>
    <n v="2.918181818181818"/>
    <s v="Matteo Landi"/>
    <n v="0.05"/>
    <n v="642"/>
    <n v="32.1"/>
    <n v="674.1"/>
  </r>
  <r>
    <x v="4"/>
    <n v="5"/>
    <s v="TVG-3825"/>
    <s v="3825"/>
    <x v="11"/>
    <s v="Veneto"/>
    <x v="0"/>
    <x v="8"/>
    <x v="2"/>
    <s v="5000"/>
    <s v=""/>
    <x v="8"/>
    <n v="1.752"/>
    <s v="Giulio de Primis"/>
    <n v="3.6999999999999998E-2"/>
    <n v="438"/>
    <n v="16.206"/>
    <n v="454.20600000000002"/>
  </r>
  <r>
    <x v="4"/>
    <n v="5"/>
    <s v="TVG-3826"/>
    <s v="3826"/>
    <x v="11"/>
    <s v="Veneto"/>
    <x v="0"/>
    <x v="8"/>
    <x v="2"/>
    <s v="5000"/>
    <s v=""/>
    <x v="8"/>
    <n v="7.7919999999999998"/>
    <s v="Matteo Landi"/>
    <n v="0.05"/>
    <n v="1948"/>
    <n v="97.4"/>
    <n v="2045.4"/>
  </r>
  <r>
    <x v="4"/>
    <n v="5"/>
    <s v="TVG-3827"/>
    <s v="3827"/>
    <x v="11"/>
    <s v="Veneto"/>
    <x v="0"/>
    <x v="23"/>
    <x v="7"/>
    <s v="8000"/>
    <s v="Premium"/>
    <x v="19"/>
    <n v="3.216417910447761"/>
    <s v="Giulio de Primis"/>
    <n v="3.6999999999999998E-2"/>
    <n v="2155"/>
    <n v="79.734999999999999"/>
    <n v="2234.7350000000001"/>
  </r>
  <r>
    <x v="4"/>
    <n v="5"/>
    <s v="TVG-3828"/>
    <s v="3828"/>
    <x v="11"/>
    <s v="Veneto"/>
    <x v="0"/>
    <x v="10"/>
    <x v="3"/>
    <s v="7500"/>
    <s v="Premium"/>
    <x v="10"/>
    <n v="0.10555555555555556"/>
    <s v="Giulio de Primis"/>
    <n v="3.6999999999999998E-2"/>
    <n v="19"/>
    <n v="0.70299999999999996"/>
    <n v="19.702999999999999"/>
  </r>
  <r>
    <x v="4"/>
    <n v="5"/>
    <s v="TVG-3829"/>
    <s v="3829"/>
    <x v="11"/>
    <s v="Veneto"/>
    <x v="0"/>
    <x v="10"/>
    <x v="3"/>
    <s v="7500"/>
    <s v="Premium"/>
    <x v="10"/>
    <n v="1.6666666666666666E-2"/>
    <s v="Matteo Landi"/>
    <n v="0.05"/>
    <n v="3"/>
    <n v="0.15000000000000002"/>
    <n v="3.15"/>
  </r>
  <r>
    <x v="4"/>
    <n v="5"/>
    <s v="TVG-3830"/>
    <s v="3830"/>
    <x v="11"/>
    <s v="Veneto"/>
    <x v="0"/>
    <x v="15"/>
    <x v="6"/>
    <s v="1000"/>
    <s v="Silver"/>
    <x v="14"/>
    <n v="2.564102564102564E-2"/>
    <s v="Matteo Landi"/>
    <n v="0.05"/>
    <n v="10"/>
    <n v="0.5"/>
    <n v="10.5"/>
  </r>
  <r>
    <x v="4"/>
    <n v="5"/>
    <s v="TVG-3831"/>
    <s v="3831"/>
    <x v="11"/>
    <s v="Veneto"/>
    <x v="0"/>
    <x v="11"/>
    <x v="4"/>
    <s v="5000"/>
    <s v=""/>
    <x v="11"/>
    <n v="5.7642857142857142"/>
    <s v="Giulio de Primis"/>
    <n v="3.6999999999999998E-2"/>
    <n v="807"/>
    <n v="29.858999999999998"/>
    <n v="836.85900000000004"/>
  </r>
  <r>
    <x v="4"/>
    <n v="5"/>
    <s v="TVG-3832"/>
    <s v="3832"/>
    <x v="11"/>
    <s v="Veneto"/>
    <x v="0"/>
    <x v="16"/>
    <x v="7"/>
    <s v="1000"/>
    <s v=""/>
    <x v="0"/>
    <n v="0.28666666666666668"/>
    <s v="Giulio de Primis"/>
    <n v="3.6999999999999998E-2"/>
    <n v="43"/>
    <n v="1.591"/>
    <n v="44.591000000000001"/>
  </r>
  <r>
    <x v="4"/>
    <n v="5"/>
    <s v="TVG-3833"/>
    <s v="3833"/>
    <x v="11"/>
    <s v="Veneto"/>
    <x v="0"/>
    <x v="12"/>
    <x v="5"/>
    <s v="3000"/>
    <s v="Medium"/>
    <x v="12"/>
    <n v="5.0999999999999996"/>
    <s v="Matteo Landi"/>
    <n v="0.05"/>
    <n v="612"/>
    <n v="30.6"/>
    <n v="642.6"/>
  </r>
  <r>
    <x v="4"/>
    <n v="5"/>
    <s v="TVG-3834"/>
    <s v="3834"/>
    <x v="11"/>
    <s v="Veneto"/>
    <x v="0"/>
    <x v="12"/>
    <x v="5"/>
    <s v="3000"/>
    <s v="Medium"/>
    <x v="12"/>
    <n v="64.474999999999994"/>
    <s v="Lalerio Vundini"/>
    <n v="0.05"/>
    <n v="7737"/>
    <n v="386.85"/>
    <n v="8123.85"/>
  </r>
  <r>
    <x v="4"/>
    <n v="5"/>
    <s v="TVG-3835"/>
    <s v="3835"/>
    <x v="11"/>
    <s v="Veneto"/>
    <x v="0"/>
    <x v="13"/>
    <x v="5"/>
    <s v="3000"/>
    <s v="Plus"/>
    <x v="2"/>
    <n v="0.66153846153846152"/>
    <s v="Matteo Landi"/>
    <n v="0.05"/>
    <n v="86"/>
    <n v="4.3"/>
    <n v="90.3"/>
  </r>
  <r>
    <x v="4"/>
    <n v="5"/>
    <s v="TVG-3836"/>
    <s v="3836"/>
    <x v="12"/>
    <s v="Lombardia"/>
    <x v="2"/>
    <x v="14"/>
    <x v="6"/>
    <s v="2500"/>
    <s v="Gold"/>
    <x v="13"/>
    <n v="0.04"/>
    <s v="Marco Rossi"/>
    <n v="7.4999999999999997E-2"/>
    <n v="20"/>
    <n v="1.5"/>
    <n v="21.5"/>
  </r>
  <r>
    <x v="4"/>
    <n v="5"/>
    <s v="TVG-3837"/>
    <s v="3837"/>
    <x v="12"/>
    <s v="Lombardia"/>
    <x v="2"/>
    <x v="0"/>
    <x v="0"/>
    <s v="5000"/>
    <s v="Medium"/>
    <x v="0"/>
    <n v="0.82666666666666666"/>
    <s v="Marco Rossi"/>
    <n v="7.4999999999999997E-2"/>
    <n v="124"/>
    <n v="9.2999999999999989"/>
    <n v="133.30000000000001"/>
  </r>
  <r>
    <x v="4"/>
    <n v="5"/>
    <s v="TVG-3838"/>
    <s v="3838"/>
    <x v="12"/>
    <s v="Lombardia"/>
    <x v="2"/>
    <x v="3"/>
    <x v="0"/>
    <s v="3000"/>
    <s v="Plus"/>
    <x v="3"/>
    <n v="142.77241379310345"/>
    <s v="Fabo Girgentini"/>
    <n v="0.03"/>
    <n v="20702"/>
    <n v="621.05999999999995"/>
    <n v="21323.06"/>
  </r>
  <r>
    <x v="4"/>
    <n v="5"/>
    <s v="TVG-3839"/>
    <s v="3839"/>
    <x v="12"/>
    <s v="Lombardia"/>
    <x v="2"/>
    <x v="3"/>
    <x v="0"/>
    <s v="3000"/>
    <s v="Plus"/>
    <x v="3"/>
    <n v="63.179310344827584"/>
    <s v="Marco Rossi"/>
    <n v="7.4999999999999997E-2"/>
    <n v="9161"/>
    <n v="687.07499999999993"/>
    <n v="9848.0750000000007"/>
  </r>
  <r>
    <x v="4"/>
    <n v="5"/>
    <s v="TVG-3840"/>
    <s v="3840"/>
    <x v="12"/>
    <s v="Lombardia"/>
    <x v="2"/>
    <x v="11"/>
    <x v="4"/>
    <s v="5000"/>
    <s v=""/>
    <x v="11"/>
    <n v="0.32142857142857145"/>
    <s v="Marco Rossi"/>
    <n v="7.4999999999999997E-2"/>
    <n v="45"/>
    <n v="3.375"/>
    <n v="48.375"/>
  </r>
  <r>
    <x v="4"/>
    <n v="5"/>
    <s v="TVG-3841"/>
    <s v="3841"/>
    <x v="12"/>
    <s v="Lombardia"/>
    <x v="2"/>
    <x v="12"/>
    <x v="5"/>
    <s v="3000"/>
    <s v="Medium"/>
    <x v="12"/>
    <n v="0.83333333333333337"/>
    <s v="Fabo Girgentini"/>
    <n v="0.03"/>
    <n v="100"/>
    <n v="3"/>
    <n v="103"/>
  </r>
  <r>
    <x v="4"/>
    <n v="5"/>
    <s v="TVG-3842"/>
    <s v="3842"/>
    <x v="12"/>
    <s v="Lombardia"/>
    <x v="2"/>
    <x v="13"/>
    <x v="5"/>
    <s v="3000"/>
    <s v="Plus"/>
    <x v="2"/>
    <n v="7.6923076923076927E-3"/>
    <s v="Marco Rossi"/>
    <n v="7.4999999999999997E-2"/>
    <n v="1"/>
    <n v="7.4999999999999997E-2"/>
    <n v="1.075"/>
  </r>
  <r>
    <x v="4"/>
    <n v="5"/>
    <s v="TVG-3843"/>
    <s v="3843"/>
    <x v="13"/>
    <s v="Veneto"/>
    <x v="0"/>
    <x v="14"/>
    <x v="6"/>
    <s v="2500"/>
    <s v="Gold"/>
    <x v="13"/>
    <n v="0.31"/>
    <s v="Fabo Girgentini"/>
    <n v="0.03"/>
    <n v="155"/>
    <n v="4.6499999999999995"/>
    <n v="159.65"/>
  </r>
  <r>
    <x v="4"/>
    <n v="5"/>
    <s v="TVG-3844"/>
    <s v="3844"/>
    <x v="13"/>
    <s v="Veneto"/>
    <x v="0"/>
    <x v="14"/>
    <x v="6"/>
    <s v="2500"/>
    <s v="Gold"/>
    <x v="13"/>
    <n v="0.34200000000000003"/>
    <s v="Marco Rossi"/>
    <n v="7.4999999999999997E-2"/>
    <n v="171"/>
    <n v="12.824999999999999"/>
    <n v="183.82499999999999"/>
  </r>
  <r>
    <x v="4"/>
    <n v="5"/>
    <s v="TVG-3845"/>
    <s v="3845"/>
    <x v="13"/>
    <s v="Veneto"/>
    <x v="0"/>
    <x v="0"/>
    <x v="0"/>
    <s v="5000"/>
    <s v="Medium"/>
    <x v="0"/>
    <n v="15.26"/>
    <s v="Alfonso Falconeri"/>
    <n v="0.05"/>
    <n v="2289"/>
    <n v="114.45"/>
    <n v="2403.4499999999998"/>
  </r>
  <r>
    <x v="4"/>
    <n v="5"/>
    <s v="TVG-3846"/>
    <s v="3846"/>
    <x v="13"/>
    <s v="Veneto"/>
    <x v="0"/>
    <x v="0"/>
    <x v="0"/>
    <s v="5000"/>
    <s v="Medium"/>
    <x v="0"/>
    <n v="17.553333333333335"/>
    <s v="Roberto Falcucci"/>
    <n v="0.08"/>
    <n v="2633"/>
    <n v="210.64000000000001"/>
    <n v="2843.64"/>
  </r>
  <r>
    <x v="4"/>
    <n v="5"/>
    <s v="TVG-3847"/>
    <s v="3847"/>
    <x v="13"/>
    <s v="Veneto"/>
    <x v="0"/>
    <x v="0"/>
    <x v="0"/>
    <s v="5000"/>
    <s v="Medium"/>
    <x v="0"/>
    <n v="25.94"/>
    <s v="Marco Rossi"/>
    <n v="7.4999999999999997E-2"/>
    <n v="3891"/>
    <n v="291.82499999999999"/>
    <n v="4182.8249999999998"/>
  </r>
  <r>
    <x v="4"/>
    <n v="5"/>
    <s v="TVG-3848"/>
    <s v="3848"/>
    <x v="13"/>
    <s v="Veneto"/>
    <x v="0"/>
    <x v="0"/>
    <x v="0"/>
    <s v="5000"/>
    <s v="Medium"/>
    <x v="0"/>
    <n v="90.906666666666666"/>
    <s v="Lalerio Vundini"/>
    <n v="0.05"/>
    <n v="13636"/>
    <n v="681.80000000000007"/>
    <n v="14317.8"/>
  </r>
  <r>
    <x v="4"/>
    <n v="5"/>
    <s v="TVG-3849"/>
    <s v="3849"/>
    <x v="13"/>
    <s v="Veneto"/>
    <x v="0"/>
    <x v="19"/>
    <x v="7"/>
    <s v="4000"/>
    <s v="Plus"/>
    <x v="16"/>
    <n v="0.32500000000000001"/>
    <s v="Lalerio Vundini"/>
    <n v="0.05"/>
    <n v="78"/>
    <n v="3.9000000000000004"/>
    <n v="81.900000000000006"/>
  </r>
  <r>
    <x v="4"/>
    <n v="5"/>
    <s v="TVG-3850"/>
    <s v="3850"/>
    <x v="13"/>
    <s v="Veneto"/>
    <x v="0"/>
    <x v="1"/>
    <x v="0"/>
    <s v="5000"/>
    <s v="Plus"/>
    <x v="1"/>
    <n v="44.325714285714284"/>
    <s v="Giuseppe Favari"/>
    <n v="0.03"/>
    <n v="7757"/>
    <n v="232.70999999999998"/>
    <n v="7989.71"/>
  </r>
  <r>
    <x v="4"/>
    <n v="5"/>
    <s v="TVG-3851"/>
    <s v="3851"/>
    <x v="13"/>
    <s v="Veneto"/>
    <x v="0"/>
    <x v="3"/>
    <x v="0"/>
    <s v="3000"/>
    <s v="Plus"/>
    <x v="3"/>
    <n v="70.317241379310346"/>
    <s v="Alfonso Falconeri"/>
    <n v="0.05"/>
    <n v="10196"/>
    <n v="509.8"/>
    <n v="10705.8"/>
  </r>
  <r>
    <x v="4"/>
    <n v="5"/>
    <s v="TVG-3852"/>
    <s v="3852"/>
    <x v="13"/>
    <s v="Veneto"/>
    <x v="0"/>
    <x v="3"/>
    <x v="0"/>
    <s v="3000"/>
    <s v="Plus"/>
    <x v="3"/>
    <n v="40.92413793103448"/>
    <s v="Roberto Falcucci"/>
    <n v="0.08"/>
    <n v="5934"/>
    <n v="474.72"/>
    <n v="6408.72"/>
  </r>
  <r>
    <x v="4"/>
    <n v="5"/>
    <s v="TVG-3853"/>
    <s v="3853"/>
    <x v="13"/>
    <s v="Veneto"/>
    <x v="0"/>
    <x v="3"/>
    <x v="0"/>
    <s v="3000"/>
    <s v="Plus"/>
    <x v="3"/>
    <n v="107.17931034482758"/>
    <s v="Giuseppe Favari"/>
    <n v="0.03"/>
    <n v="15541"/>
    <n v="466.22999999999996"/>
    <n v="16007.23"/>
  </r>
  <r>
    <x v="4"/>
    <n v="5"/>
    <s v="TVG-3854"/>
    <s v="3854"/>
    <x v="13"/>
    <s v="Veneto"/>
    <x v="0"/>
    <x v="3"/>
    <x v="0"/>
    <s v="3000"/>
    <s v="Plus"/>
    <x v="3"/>
    <n v="128.04827586206898"/>
    <s v="Siria Lessio"/>
    <n v="0.05"/>
    <n v="18567"/>
    <n v="928.35"/>
    <n v="19495.349999999999"/>
  </r>
  <r>
    <x v="4"/>
    <n v="5"/>
    <s v="TVG-3855"/>
    <s v="3855"/>
    <x v="13"/>
    <s v="Veneto"/>
    <x v="0"/>
    <x v="3"/>
    <x v="0"/>
    <s v="3000"/>
    <s v="Plus"/>
    <x v="3"/>
    <n v="282.36551724137934"/>
    <s v="Marco Rossi"/>
    <n v="7.4999999999999997E-2"/>
    <n v="40943"/>
    <n v="3070.7249999999999"/>
    <n v="44013.724999999999"/>
  </r>
  <r>
    <x v="4"/>
    <n v="5"/>
    <s v="TVG-3856"/>
    <s v="3856"/>
    <x v="13"/>
    <s v="Veneto"/>
    <x v="0"/>
    <x v="3"/>
    <x v="0"/>
    <s v="3000"/>
    <s v="Plus"/>
    <x v="3"/>
    <n v="135.66896551724139"/>
    <s v="Lalerio Vundini"/>
    <n v="0.05"/>
    <n v="19672"/>
    <n v="983.6"/>
    <n v="20655.599999999999"/>
  </r>
  <r>
    <x v="4"/>
    <n v="5"/>
    <s v="TVG-3857"/>
    <s v="3857"/>
    <x v="13"/>
    <s v="Veneto"/>
    <x v="0"/>
    <x v="6"/>
    <x v="2"/>
    <s v="2500"/>
    <s v="Plus"/>
    <x v="6"/>
    <n v="6.363636363636363E-2"/>
    <s v="Roberto Falcucci"/>
    <n v="0.08"/>
    <n v="14"/>
    <n v="1.1200000000000001"/>
    <n v="15.120000000000001"/>
  </r>
  <r>
    <x v="4"/>
    <n v="5"/>
    <s v="TVG-3858"/>
    <s v="3858"/>
    <x v="13"/>
    <s v="Veneto"/>
    <x v="0"/>
    <x v="6"/>
    <x v="2"/>
    <s v="2500"/>
    <s v="Plus"/>
    <x v="6"/>
    <n v="0.15909090909090909"/>
    <s v="Marco Rossi"/>
    <n v="7.4999999999999997E-2"/>
    <n v="35"/>
    <n v="2.625"/>
    <n v="37.625"/>
  </r>
  <r>
    <x v="4"/>
    <n v="5"/>
    <s v="TVG-3859"/>
    <s v="3859"/>
    <x v="13"/>
    <s v="Veneto"/>
    <x v="0"/>
    <x v="7"/>
    <x v="2"/>
    <s v="2500"/>
    <s v="Medium"/>
    <x v="7"/>
    <n v="3.538095238095238"/>
    <s v="Marco Rossi"/>
    <n v="7.4999999999999997E-2"/>
    <n v="743"/>
    <n v="55.725000000000001"/>
    <n v="798.72500000000002"/>
  </r>
  <r>
    <x v="4"/>
    <n v="5"/>
    <s v="TVG-3860"/>
    <s v="3860"/>
    <x v="13"/>
    <s v="Veneto"/>
    <x v="0"/>
    <x v="22"/>
    <x v="7"/>
    <s v="7000"/>
    <s v="Premium"/>
    <x v="13"/>
    <n v="50.021999999999998"/>
    <s v="Marco Rossi"/>
    <n v="7.4999999999999997E-2"/>
    <n v="25011"/>
    <n v="1875.8249999999998"/>
    <n v="26886.825000000001"/>
  </r>
  <r>
    <x v="4"/>
    <n v="5"/>
    <s v="TVG-3861"/>
    <s v="3861"/>
    <x v="13"/>
    <s v="Veneto"/>
    <x v="0"/>
    <x v="8"/>
    <x v="2"/>
    <s v="5000"/>
    <s v=""/>
    <x v="8"/>
    <n v="3.76"/>
    <s v="Giuseppe Favari"/>
    <n v="0.03"/>
    <n v="940"/>
    <n v="28.2"/>
    <n v="968.2"/>
  </r>
  <r>
    <x v="4"/>
    <n v="5"/>
    <s v="TVG-3862"/>
    <s v="3862"/>
    <x v="13"/>
    <s v="Veneto"/>
    <x v="0"/>
    <x v="8"/>
    <x v="2"/>
    <s v="5000"/>
    <s v=""/>
    <x v="8"/>
    <n v="0.88"/>
    <s v="Siria Lessio"/>
    <n v="0.05"/>
    <n v="220"/>
    <n v="11"/>
    <n v="231"/>
  </r>
  <r>
    <x v="4"/>
    <n v="5"/>
    <s v="TVG-3863"/>
    <s v="3863"/>
    <x v="13"/>
    <s v="Veneto"/>
    <x v="0"/>
    <x v="15"/>
    <x v="6"/>
    <s v="1000"/>
    <s v="Silver"/>
    <x v="14"/>
    <n v="0.26666666666666666"/>
    <s v="Lalerio Vundini"/>
    <n v="0.05"/>
    <n v="104"/>
    <n v="5.2"/>
    <n v="109.2"/>
  </r>
  <r>
    <x v="4"/>
    <n v="5"/>
    <s v="TVG-3864"/>
    <s v="3864"/>
    <x v="13"/>
    <s v="Veneto"/>
    <x v="0"/>
    <x v="11"/>
    <x v="4"/>
    <s v="5000"/>
    <s v=""/>
    <x v="11"/>
    <n v="0.61428571428571432"/>
    <s v="Giuseppe Favari"/>
    <n v="0.03"/>
    <n v="86"/>
    <n v="2.58"/>
    <n v="88.58"/>
  </r>
  <r>
    <x v="4"/>
    <n v="5"/>
    <s v="TVG-3865"/>
    <s v="3865"/>
    <x v="13"/>
    <s v="Veneto"/>
    <x v="0"/>
    <x v="11"/>
    <x v="4"/>
    <s v="5000"/>
    <s v=""/>
    <x v="11"/>
    <n v="0.6"/>
    <s v="Marco Rossi"/>
    <n v="7.4999999999999997E-2"/>
    <n v="84"/>
    <n v="6.3"/>
    <n v="90.3"/>
  </r>
  <r>
    <x v="4"/>
    <n v="5"/>
    <s v="TVG-3866"/>
    <s v="3866"/>
    <x v="13"/>
    <s v="Veneto"/>
    <x v="0"/>
    <x v="16"/>
    <x v="7"/>
    <s v="1000"/>
    <s v=""/>
    <x v="0"/>
    <n v="7.8933333333333335"/>
    <s v="Marco Rossi"/>
    <n v="7.4999999999999997E-2"/>
    <n v="1184"/>
    <n v="88.8"/>
    <n v="1272.8"/>
  </r>
  <r>
    <x v="4"/>
    <n v="5"/>
    <s v="TVG-3867"/>
    <s v="3867"/>
    <x v="13"/>
    <s v="Veneto"/>
    <x v="0"/>
    <x v="12"/>
    <x v="5"/>
    <s v="3000"/>
    <s v="Medium"/>
    <x v="12"/>
    <n v="10.9"/>
    <s v="Alfonso Falconeri"/>
    <n v="0.05"/>
    <n v="1308"/>
    <n v="65.400000000000006"/>
    <n v="1373.4"/>
  </r>
  <r>
    <x v="4"/>
    <n v="5"/>
    <s v="TVG-3868"/>
    <s v="3868"/>
    <x v="13"/>
    <s v="Veneto"/>
    <x v="0"/>
    <x v="12"/>
    <x v="5"/>
    <s v="3000"/>
    <s v="Medium"/>
    <x v="12"/>
    <n v="24.708333333333332"/>
    <s v="Roberto Falcucci"/>
    <n v="0.08"/>
    <n v="2965"/>
    <n v="237.20000000000002"/>
    <n v="3202.2"/>
  </r>
  <r>
    <x v="4"/>
    <n v="5"/>
    <s v="TVG-3869"/>
    <s v="3869"/>
    <x v="13"/>
    <s v="Veneto"/>
    <x v="0"/>
    <x v="12"/>
    <x v="5"/>
    <s v="3000"/>
    <s v="Medium"/>
    <x v="12"/>
    <n v="17.016666666666666"/>
    <s v="Giuseppe Favari"/>
    <n v="0.03"/>
    <n v="2042"/>
    <n v="61.26"/>
    <n v="2103.2600000000002"/>
  </r>
  <r>
    <x v="4"/>
    <n v="5"/>
    <s v="TVG-3870"/>
    <s v="3870"/>
    <x v="13"/>
    <s v="Veneto"/>
    <x v="0"/>
    <x v="12"/>
    <x v="5"/>
    <s v="3000"/>
    <s v="Medium"/>
    <x v="12"/>
    <n v="9.1416666666666675"/>
    <s v="Siria Lessio"/>
    <n v="0.05"/>
    <n v="1097"/>
    <n v="54.85"/>
    <n v="1151.8499999999999"/>
  </r>
  <r>
    <x v="4"/>
    <n v="5"/>
    <s v="TVG-3871"/>
    <s v="3871"/>
    <x v="13"/>
    <s v="Veneto"/>
    <x v="0"/>
    <x v="12"/>
    <x v="5"/>
    <s v="3000"/>
    <s v="Medium"/>
    <x v="12"/>
    <n v="5.8333333333333334E-2"/>
    <s v="Fabo Girgentini"/>
    <n v="0.03"/>
    <n v="7"/>
    <n v="0.21"/>
    <n v="7.21"/>
  </r>
  <r>
    <x v="4"/>
    <n v="5"/>
    <s v="TVG-3872"/>
    <s v="3872"/>
    <x v="13"/>
    <s v="Veneto"/>
    <x v="0"/>
    <x v="12"/>
    <x v="5"/>
    <s v="3000"/>
    <s v="Medium"/>
    <x v="12"/>
    <n v="36.283333333333331"/>
    <s v="Marco Rossi"/>
    <n v="7.4999999999999997E-2"/>
    <n v="4354"/>
    <n v="326.55"/>
    <n v="4680.55"/>
  </r>
  <r>
    <x v="4"/>
    <n v="5"/>
    <s v="TVG-3873"/>
    <s v="3873"/>
    <x v="13"/>
    <s v="Veneto"/>
    <x v="0"/>
    <x v="13"/>
    <x v="5"/>
    <s v="3000"/>
    <s v="Plus"/>
    <x v="2"/>
    <n v="2.3076923076923078E-2"/>
    <s v="Marco Rossi"/>
    <n v="7.4999999999999997E-2"/>
    <n v="3"/>
    <n v="0.22499999999999998"/>
    <n v="3.2250000000000001"/>
  </r>
  <r>
    <x v="4"/>
    <n v="5"/>
    <s v="TVG-3874"/>
    <s v="3874"/>
    <x v="14"/>
    <s v="Lombardia"/>
    <x v="4"/>
    <x v="0"/>
    <x v="0"/>
    <s v="5000"/>
    <s v="Medium"/>
    <x v="0"/>
    <n v="711.15333333333331"/>
    <s v="Marco Rossi"/>
    <n v="7.4999999999999997E-2"/>
    <n v="106673"/>
    <n v="8000.4749999999995"/>
    <n v="114673.47500000001"/>
  </r>
  <r>
    <x v="4"/>
    <n v="5"/>
    <s v="TVG-3875"/>
    <s v="3875"/>
    <x v="14"/>
    <s v="Lombardia"/>
    <x v="4"/>
    <x v="0"/>
    <x v="0"/>
    <s v="5000"/>
    <s v="Medium"/>
    <x v="0"/>
    <n v="830.47333333333336"/>
    <s v="Lalerio Vundini"/>
    <n v="0.05"/>
    <n v="124571"/>
    <n v="6228.55"/>
    <n v="130799.55"/>
  </r>
  <r>
    <x v="4"/>
    <n v="5"/>
    <s v="TVG-3876"/>
    <s v="3876"/>
    <x v="14"/>
    <s v="Lombardia"/>
    <x v="4"/>
    <x v="19"/>
    <x v="7"/>
    <s v="4000"/>
    <s v="Plus"/>
    <x v="16"/>
    <n v="6.0333333333333332"/>
    <s v="Lalerio Vundini"/>
    <n v="0.05"/>
    <n v="1448"/>
    <n v="72.400000000000006"/>
    <n v="1520.4"/>
  </r>
  <r>
    <x v="4"/>
    <n v="5"/>
    <s v="TVG-3877"/>
    <s v="3877"/>
    <x v="14"/>
    <s v="Lombardia"/>
    <x v="4"/>
    <x v="1"/>
    <x v="0"/>
    <s v="5000"/>
    <s v="Plus"/>
    <x v="1"/>
    <n v="0.15428571428571428"/>
    <s v="Lalerio Vundini"/>
    <n v="0.05"/>
    <n v="27"/>
    <n v="1.35"/>
    <n v="28.35"/>
  </r>
  <r>
    <x v="4"/>
    <n v="5"/>
    <s v="TVG-3878"/>
    <s v="3878"/>
    <x v="14"/>
    <s v="Lombardia"/>
    <x v="4"/>
    <x v="3"/>
    <x v="0"/>
    <s v="3000"/>
    <s v="Plus"/>
    <x v="3"/>
    <n v="22.089655172413792"/>
    <s v="Fabo Girgentini"/>
    <n v="0.03"/>
    <n v="3203"/>
    <n v="96.09"/>
    <n v="3299.09"/>
  </r>
  <r>
    <x v="4"/>
    <n v="5"/>
    <s v="TVG-3879"/>
    <s v="3879"/>
    <x v="14"/>
    <s v="Lombardia"/>
    <x v="4"/>
    <x v="3"/>
    <x v="0"/>
    <s v="3000"/>
    <s v="Plus"/>
    <x v="3"/>
    <n v="19.027586206896551"/>
    <s v="Lalerio Vundini"/>
    <n v="0.05"/>
    <n v="2759"/>
    <n v="137.95000000000002"/>
    <n v="2896.95"/>
  </r>
  <r>
    <x v="4"/>
    <n v="5"/>
    <s v="TVG-3880"/>
    <s v="3880"/>
    <x v="14"/>
    <s v="Lombardia"/>
    <x v="4"/>
    <x v="6"/>
    <x v="2"/>
    <s v="2500"/>
    <s v="Plus"/>
    <x v="6"/>
    <n v="0.24545454545454545"/>
    <s v="Lalerio Vundini"/>
    <n v="0.05"/>
    <n v="54"/>
    <n v="2.7"/>
    <n v="56.7"/>
  </r>
  <r>
    <x v="4"/>
    <n v="5"/>
    <s v="TVG-3881"/>
    <s v="3881"/>
    <x v="14"/>
    <s v="Lombardia"/>
    <x v="4"/>
    <x v="23"/>
    <x v="7"/>
    <s v="8000"/>
    <s v="Premium"/>
    <x v="19"/>
    <n v="34.231343283582092"/>
    <s v="Marco Rossi"/>
    <n v="7.4999999999999997E-2"/>
    <n v="22935"/>
    <n v="1720.125"/>
    <n v="24655.125"/>
  </r>
  <r>
    <x v="4"/>
    <n v="5"/>
    <s v="TVG-3882"/>
    <s v="3882"/>
    <x v="14"/>
    <s v="Lombardia"/>
    <x v="4"/>
    <x v="23"/>
    <x v="7"/>
    <s v="8000"/>
    <s v="Premium"/>
    <x v="19"/>
    <n v="7.1805970149253735"/>
    <s v="Lalerio Vundini"/>
    <n v="0.05"/>
    <n v="4811"/>
    <n v="240.55"/>
    <n v="5051.55"/>
  </r>
  <r>
    <x v="4"/>
    <n v="5"/>
    <s v="TVG-3883"/>
    <s v="3883"/>
    <x v="14"/>
    <s v="Lombardia"/>
    <x v="4"/>
    <x v="15"/>
    <x v="6"/>
    <s v="1000"/>
    <s v="Silver"/>
    <x v="14"/>
    <n v="0.58974358974358976"/>
    <s v="Lalerio Vundini"/>
    <n v="0.05"/>
    <n v="230"/>
    <n v="11.5"/>
    <n v="241.5"/>
  </r>
  <r>
    <x v="4"/>
    <n v="5"/>
    <s v="TVG-3884"/>
    <s v="3884"/>
    <x v="14"/>
    <s v="Lombardia"/>
    <x v="4"/>
    <x v="16"/>
    <x v="7"/>
    <s v="1000"/>
    <s v=""/>
    <x v="0"/>
    <n v="5.8533333333333335"/>
    <s v="Lalerio Vundini"/>
    <n v="0.05"/>
    <n v="878"/>
    <n v="43.900000000000006"/>
    <n v="921.9"/>
  </r>
  <r>
    <x v="4"/>
    <n v="5"/>
    <s v="TVG-3885"/>
    <s v="3885"/>
    <x v="14"/>
    <s v="Lombardia"/>
    <x v="4"/>
    <x v="12"/>
    <x v="5"/>
    <s v="3000"/>
    <s v="Medium"/>
    <x v="12"/>
    <n v="8.3333333333333329E-2"/>
    <s v="Lalerio Vundini"/>
    <n v="0.05"/>
    <n v="10"/>
    <n v="0.5"/>
    <n v="10.5"/>
  </r>
  <r>
    <x v="4"/>
    <n v="5"/>
    <s v="TVG-3886"/>
    <s v="3886"/>
    <x v="15"/>
    <s v="Emilia Romagna"/>
    <x v="4"/>
    <x v="18"/>
    <x v="7"/>
    <s v="3000"/>
    <s v="Medium"/>
    <x v="6"/>
    <n v="15.940909090909091"/>
    <s v="Lalerio Vundini"/>
    <n v="0.05"/>
    <n v="3507"/>
    <n v="175.35000000000002"/>
    <n v="3682.35"/>
  </r>
  <r>
    <x v="4"/>
    <n v="5"/>
    <s v="TVG-3887"/>
    <s v="3887"/>
    <x v="15"/>
    <s v="Emilia Romagna"/>
    <x v="4"/>
    <x v="14"/>
    <x v="6"/>
    <s v="2500"/>
    <s v="Gold"/>
    <x v="13"/>
    <n v="91.623999999999995"/>
    <s v="Lalerio Vundini"/>
    <n v="0.05"/>
    <n v="45812"/>
    <n v="2290.6"/>
    <n v="48102.6"/>
  </r>
  <r>
    <x v="4"/>
    <n v="5"/>
    <s v="TVG-3888"/>
    <s v="3888"/>
    <x v="15"/>
    <s v="Emilia Romagna"/>
    <x v="4"/>
    <x v="17"/>
    <x v="7"/>
    <s v="2000"/>
    <s v="Medium"/>
    <x v="15"/>
    <n v="1"/>
    <s v="Lalerio Vundini"/>
    <n v="0.05"/>
    <n v="200"/>
    <n v="10"/>
    <n v="210"/>
  </r>
  <r>
    <x v="4"/>
    <n v="5"/>
    <s v="TVG-3889"/>
    <s v="3889"/>
    <x v="15"/>
    <s v="Emilia Romagna"/>
    <x v="4"/>
    <x v="0"/>
    <x v="0"/>
    <s v="5000"/>
    <s v="Medium"/>
    <x v="0"/>
    <n v="6.76"/>
    <s v="Marco Rossi"/>
    <n v="7.4999999999999997E-2"/>
    <n v="1014"/>
    <n v="76.05"/>
    <n v="1090.05"/>
  </r>
  <r>
    <x v="4"/>
    <n v="5"/>
    <s v="TVG-3890"/>
    <s v="3890"/>
    <x v="15"/>
    <s v="Emilia Romagna"/>
    <x v="4"/>
    <x v="0"/>
    <x v="0"/>
    <s v="5000"/>
    <s v="Medium"/>
    <x v="0"/>
    <n v="1961.9133333333334"/>
    <s v="Lalerio Vundini"/>
    <n v="0.05"/>
    <n v="294287"/>
    <n v="14714.35"/>
    <n v="309001.34999999998"/>
  </r>
  <r>
    <x v="4"/>
    <n v="5"/>
    <s v="TVG-3891"/>
    <s v="3891"/>
    <x v="15"/>
    <s v="Emilia Romagna"/>
    <x v="4"/>
    <x v="19"/>
    <x v="7"/>
    <s v="4000"/>
    <s v="Plus"/>
    <x v="16"/>
    <n v="0.21666666666666667"/>
    <s v="Lalerio Vundini"/>
    <n v="0.05"/>
    <n v="52"/>
    <n v="2.6"/>
    <n v="54.6"/>
  </r>
  <r>
    <x v="4"/>
    <n v="5"/>
    <s v="TVG-3892"/>
    <s v="3892"/>
    <x v="15"/>
    <s v="Emilia Romagna"/>
    <x v="4"/>
    <x v="1"/>
    <x v="0"/>
    <s v="5000"/>
    <s v="Plus"/>
    <x v="1"/>
    <n v="0.46285714285714286"/>
    <s v="Lalerio Vundini"/>
    <n v="0.05"/>
    <n v="81"/>
    <n v="4.05"/>
    <n v="85.05"/>
  </r>
  <r>
    <x v="4"/>
    <n v="5"/>
    <s v="TVG-3893"/>
    <s v="3893"/>
    <x v="15"/>
    <s v="Emilia Romagna"/>
    <x v="4"/>
    <x v="3"/>
    <x v="0"/>
    <s v="3000"/>
    <s v="Plus"/>
    <x v="3"/>
    <n v="57.786206896551725"/>
    <s v="Marco Rossi"/>
    <n v="7.4999999999999997E-2"/>
    <n v="8379"/>
    <n v="628.42499999999995"/>
    <n v="9007.4249999999993"/>
  </r>
  <r>
    <x v="4"/>
    <n v="5"/>
    <s v="TVG-3894"/>
    <s v="3894"/>
    <x v="15"/>
    <s v="Emilia Romagna"/>
    <x v="4"/>
    <x v="3"/>
    <x v="0"/>
    <s v="3000"/>
    <s v="Plus"/>
    <x v="3"/>
    <n v="583.3172413793103"/>
    <s v="Lalerio Vundini"/>
    <n v="0.05"/>
    <n v="84581"/>
    <n v="4229.05"/>
    <n v="88810.05"/>
  </r>
  <r>
    <x v="4"/>
    <n v="5"/>
    <s v="TVG-3895"/>
    <s v="3895"/>
    <x v="15"/>
    <s v="Emilia Romagna"/>
    <x v="4"/>
    <x v="6"/>
    <x v="2"/>
    <s v="2500"/>
    <s v="Plus"/>
    <x v="6"/>
    <n v="9.0909090909090905E-3"/>
    <s v="Lalerio Vundini"/>
    <n v="0.05"/>
    <n v="2"/>
    <n v="0.1"/>
    <n v="2.1"/>
  </r>
  <r>
    <x v="4"/>
    <n v="5"/>
    <s v="TVG-3896"/>
    <s v="3896"/>
    <x v="15"/>
    <s v="Emilia Romagna"/>
    <x v="4"/>
    <x v="9"/>
    <x v="2"/>
    <s v="1121"/>
    <s v="Gold"/>
    <x v="9"/>
    <n v="39.104347826086958"/>
    <s v="Lalerio Vundini"/>
    <n v="0.05"/>
    <n v="8994"/>
    <n v="449.70000000000005"/>
    <n v="9443.7000000000007"/>
  </r>
  <r>
    <x v="4"/>
    <n v="5"/>
    <s v="TVG-3897"/>
    <s v="3897"/>
    <x v="15"/>
    <s v="Emilia Romagna"/>
    <x v="4"/>
    <x v="23"/>
    <x v="7"/>
    <s v="8000"/>
    <s v="Premium"/>
    <x v="19"/>
    <n v="490.45373134328361"/>
    <s v="Lalerio Vundini"/>
    <n v="0.05"/>
    <n v="328604"/>
    <n v="16430.2"/>
    <n v="345034.2"/>
  </r>
  <r>
    <x v="4"/>
    <n v="5"/>
    <s v="TVG-3898"/>
    <s v="3898"/>
    <x v="15"/>
    <s v="Emilia Romagna"/>
    <x v="4"/>
    <x v="15"/>
    <x v="6"/>
    <s v="1000"/>
    <s v="Silver"/>
    <x v="14"/>
    <n v="8.3410256410256416"/>
    <s v="Lalerio Vundini"/>
    <n v="0.05"/>
    <n v="3253"/>
    <n v="162.65"/>
    <n v="3415.65"/>
  </r>
  <r>
    <x v="4"/>
    <n v="5"/>
    <s v="TVG-3899"/>
    <s v="3899"/>
    <x v="15"/>
    <s v="Emilia Romagna"/>
    <x v="4"/>
    <x v="11"/>
    <x v="4"/>
    <s v="5000"/>
    <s v=""/>
    <x v="11"/>
    <n v="0.3"/>
    <s v="Marco Rossi"/>
    <n v="7.4999999999999997E-2"/>
    <n v="42"/>
    <n v="3.15"/>
    <n v="45.15"/>
  </r>
  <r>
    <x v="4"/>
    <n v="5"/>
    <s v="TVG-3900"/>
    <s v="3900"/>
    <x v="15"/>
    <s v="Emilia Romagna"/>
    <x v="4"/>
    <x v="11"/>
    <x v="4"/>
    <s v="5000"/>
    <s v=""/>
    <x v="11"/>
    <n v="0.59285714285714286"/>
    <s v="Lalerio Vundini"/>
    <n v="0.05"/>
    <n v="83"/>
    <n v="4.1500000000000004"/>
    <n v="87.15"/>
  </r>
  <r>
    <x v="4"/>
    <n v="5"/>
    <s v="TVG-3901"/>
    <s v="3901"/>
    <x v="15"/>
    <s v="Emilia Romagna"/>
    <x v="4"/>
    <x v="13"/>
    <x v="5"/>
    <s v="3000"/>
    <s v="Plus"/>
    <x v="2"/>
    <n v="7.6923076923076927E-3"/>
    <s v="Marco Rossi"/>
    <n v="7.4999999999999997E-2"/>
    <n v="1"/>
    <n v="7.4999999999999997E-2"/>
    <n v="1.075"/>
  </r>
  <r>
    <x v="4"/>
    <n v="5"/>
    <s v="TVG-3902"/>
    <s v="3902"/>
    <x v="16"/>
    <s v="Emilia Romagna"/>
    <x v="2"/>
    <x v="14"/>
    <x v="6"/>
    <s v="2500"/>
    <s v="Gold"/>
    <x v="13"/>
    <n v="4.0000000000000001E-3"/>
    <s v="Olivia Gusso"/>
    <n v="0.05"/>
    <n v="2"/>
    <n v="0.1"/>
    <n v="2.1"/>
  </r>
  <r>
    <x v="4"/>
    <n v="5"/>
    <s v="TVG-3903"/>
    <s v="3903"/>
    <x v="16"/>
    <s v="Emilia Romagna"/>
    <x v="2"/>
    <x v="17"/>
    <x v="7"/>
    <s v="2000"/>
    <s v="Medium"/>
    <x v="15"/>
    <n v="0.15"/>
    <s v="Lalerio Vundini"/>
    <n v="0.05"/>
    <n v="30"/>
    <n v="1.5"/>
    <n v="31.5"/>
  </r>
  <r>
    <x v="4"/>
    <n v="5"/>
    <s v="TVG-3904"/>
    <s v="3904"/>
    <x v="16"/>
    <s v="Emilia Romagna"/>
    <x v="2"/>
    <x v="0"/>
    <x v="0"/>
    <s v="5000"/>
    <s v="Medium"/>
    <x v="0"/>
    <n v="0.22666666666666666"/>
    <s v="Lalerio Vundini"/>
    <n v="0.05"/>
    <n v="34"/>
    <n v="1.7000000000000002"/>
    <n v="35.700000000000003"/>
  </r>
  <r>
    <x v="4"/>
    <n v="5"/>
    <s v="TVG-3905"/>
    <s v="3905"/>
    <x v="16"/>
    <s v="Emilia Romagna"/>
    <x v="2"/>
    <x v="19"/>
    <x v="7"/>
    <s v="4000"/>
    <s v="Plus"/>
    <x v="16"/>
    <n v="6.0625"/>
    <s v="Lalerio Vundini"/>
    <n v="0.05"/>
    <n v="1455"/>
    <n v="72.75"/>
    <n v="1527.75"/>
  </r>
  <r>
    <x v="4"/>
    <n v="5"/>
    <s v="TVG-3906"/>
    <s v="3906"/>
    <x v="16"/>
    <s v="Emilia Romagna"/>
    <x v="2"/>
    <x v="3"/>
    <x v="0"/>
    <s v="3000"/>
    <s v="Plus"/>
    <x v="3"/>
    <n v="13.344827586206897"/>
    <s v="Lalerio Vundini"/>
    <n v="0.05"/>
    <n v="1935"/>
    <n v="96.75"/>
    <n v="2031.75"/>
  </r>
  <r>
    <x v="4"/>
    <n v="5"/>
    <s v="TVG-3907"/>
    <s v="3907"/>
    <x v="16"/>
    <s v="Emilia Romagna"/>
    <x v="2"/>
    <x v="5"/>
    <x v="1"/>
    <s v="5000"/>
    <s v=""/>
    <x v="5"/>
    <n v="27.133333333333333"/>
    <s v="Lalerio Vundini"/>
    <n v="0.05"/>
    <n v="2035"/>
    <n v="101.75"/>
    <n v="2136.75"/>
  </r>
  <r>
    <x v="4"/>
    <n v="5"/>
    <s v="TVG-3908"/>
    <s v="3908"/>
    <x v="16"/>
    <s v="Emilia Romagna"/>
    <x v="2"/>
    <x v="6"/>
    <x v="2"/>
    <s v="2500"/>
    <s v="Plus"/>
    <x v="6"/>
    <n v="2.7272727272727271E-2"/>
    <s v="Lalerio Vundini"/>
    <n v="0.05"/>
    <n v="6"/>
    <n v="0.30000000000000004"/>
    <n v="6.3"/>
  </r>
  <r>
    <x v="4"/>
    <n v="5"/>
    <s v="TVG-3909"/>
    <s v="3909"/>
    <x v="16"/>
    <s v="Emilia Romagna"/>
    <x v="2"/>
    <x v="12"/>
    <x v="5"/>
    <s v="3000"/>
    <s v="Medium"/>
    <x v="12"/>
    <n v="3.65"/>
    <s v="Lalerio Vundini"/>
    <n v="0.05"/>
    <n v="438"/>
    <n v="21.900000000000002"/>
    <n v="459.9"/>
  </r>
  <r>
    <x v="4"/>
    <n v="5"/>
    <s v="TVG-3910"/>
    <s v="3910"/>
    <x v="17"/>
    <s v="Veneto"/>
    <x v="7"/>
    <x v="18"/>
    <x v="7"/>
    <s v="3000"/>
    <s v="Medium"/>
    <x v="6"/>
    <n v="4.0909090909090909E-2"/>
    <s v="Giulio de Primis"/>
    <n v="3.6999999999999998E-2"/>
    <n v="9"/>
    <n v="0.33299999999999996"/>
    <n v="9.3330000000000002"/>
  </r>
  <r>
    <x v="4"/>
    <n v="5"/>
    <s v="TVG-3911"/>
    <s v="3911"/>
    <x v="17"/>
    <s v="Veneto"/>
    <x v="7"/>
    <x v="18"/>
    <x v="7"/>
    <s v="3000"/>
    <s v="Medium"/>
    <x v="6"/>
    <n v="40.372727272727275"/>
    <s v="Alfonso Falconeri"/>
    <n v="0.05"/>
    <n v="8882"/>
    <n v="444.1"/>
    <n v="9326.1"/>
  </r>
  <r>
    <x v="4"/>
    <n v="5"/>
    <s v="TVG-3912"/>
    <s v="3912"/>
    <x v="17"/>
    <s v="Veneto"/>
    <x v="7"/>
    <x v="18"/>
    <x v="7"/>
    <s v="3000"/>
    <s v="Medium"/>
    <x v="6"/>
    <n v="5.6090909090909093"/>
    <s v="Roberto Falcucci"/>
    <n v="0.08"/>
    <n v="1234"/>
    <n v="98.72"/>
    <n v="1332.72"/>
  </r>
  <r>
    <x v="4"/>
    <n v="5"/>
    <s v="TVG-3913"/>
    <s v="3913"/>
    <x v="17"/>
    <s v="Veneto"/>
    <x v="7"/>
    <x v="18"/>
    <x v="7"/>
    <s v="3000"/>
    <s v="Medium"/>
    <x v="6"/>
    <n v="8.9045454545454543"/>
    <s v="Daniela Ansani"/>
    <n v="0.05"/>
    <n v="1959"/>
    <n v="97.95"/>
    <n v="2056.9499999999998"/>
  </r>
  <r>
    <x v="4"/>
    <n v="5"/>
    <s v="TVG-3914"/>
    <s v="3914"/>
    <x v="17"/>
    <s v="Veneto"/>
    <x v="7"/>
    <x v="18"/>
    <x v="7"/>
    <s v="3000"/>
    <s v="Medium"/>
    <x v="6"/>
    <n v="10.040909090909091"/>
    <s v="Giuseppe Favari"/>
    <n v="0.03"/>
    <n v="2209"/>
    <n v="66.27"/>
    <n v="2275.27"/>
  </r>
  <r>
    <x v="4"/>
    <n v="5"/>
    <s v="TVG-3915"/>
    <s v="3915"/>
    <x v="17"/>
    <s v="Veneto"/>
    <x v="7"/>
    <x v="18"/>
    <x v="7"/>
    <s v="3000"/>
    <s v="Medium"/>
    <x v="6"/>
    <n v="166.18636363636364"/>
    <s v="Michele Scotto"/>
    <n v="0.05"/>
    <n v="36561"/>
    <n v="1828.0500000000002"/>
    <n v="38389.050000000003"/>
  </r>
  <r>
    <x v="4"/>
    <n v="5"/>
    <s v="TVG-3916"/>
    <s v="3916"/>
    <x v="17"/>
    <s v="Veneto"/>
    <x v="7"/>
    <x v="18"/>
    <x v="7"/>
    <s v="3000"/>
    <s v="Medium"/>
    <x v="6"/>
    <n v="0.97272727272727277"/>
    <s v="Fabo Girgentini"/>
    <n v="0.03"/>
    <n v="214"/>
    <n v="6.42"/>
    <n v="220.42"/>
  </r>
  <r>
    <x v="4"/>
    <n v="5"/>
    <s v="TVG-3917"/>
    <s v="3917"/>
    <x v="17"/>
    <s v="Veneto"/>
    <x v="7"/>
    <x v="18"/>
    <x v="7"/>
    <s v="3000"/>
    <s v="Medium"/>
    <x v="6"/>
    <n v="0"/>
    <s v="Lalerio Vundini"/>
    <n v="0.05"/>
    <n v="0"/>
    <n v="0"/>
    <n v="0"/>
  </r>
  <r>
    <x v="4"/>
    <n v="5"/>
    <s v="TVG-3918"/>
    <s v="3918"/>
    <x v="17"/>
    <s v="Veneto"/>
    <x v="7"/>
    <x v="14"/>
    <x v="6"/>
    <s v="2500"/>
    <s v="Gold"/>
    <x v="13"/>
    <n v="3.8460000000000001"/>
    <s v="Giulio de Primis"/>
    <n v="3.6999999999999998E-2"/>
    <n v="1923"/>
    <n v="71.150999999999996"/>
    <n v="1994.1510000000001"/>
  </r>
  <r>
    <x v="4"/>
    <n v="5"/>
    <s v="TVG-3919"/>
    <s v="3919"/>
    <x v="17"/>
    <s v="Veneto"/>
    <x v="7"/>
    <x v="14"/>
    <x v="6"/>
    <s v="2500"/>
    <s v="Gold"/>
    <x v="13"/>
    <n v="40.222000000000001"/>
    <s v="Alfonso Falconeri"/>
    <n v="0.05"/>
    <n v="20111"/>
    <n v="1005.5500000000001"/>
    <n v="21116.55"/>
  </r>
  <r>
    <x v="4"/>
    <n v="5"/>
    <s v="TVG-3920"/>
    <s v="3920"/>
    <x v="17"/>
    <s v="Veneto"/>
    <x v="7"/>
    <x v="14"/>
    <x v="6"/>
    <s v="2500"/>
    <s v="Gold"/>
    <x v="13"/>
    <n v="7.3999999999999996E-2"/>
    <s v="Roberto Falcucci"/>
    <n v="0.08"/>
    <n v="37"/>
    <n v="2.96"/>
    <n v="39.96"/>
  </r>
  <r>
    <x v="4"/>
    <n v="5"/>
    <s v="TVG-3921"/>
    <s v="3921"/>
    <x v="17"/>
    <s v="Veneto"/>
    <x v="7"/>
    <x v="14"/>
    <x v="6"/>
    <s v="2500"/>
    <s v="Gold"/>
    <x v="13"/>
    <n v="13.83"/>
    <s v="Daniela Ansani"/>
    <n v="0.05"/>
    <n v="6915"/>
    <n v="345.75"/>
    <n v="7260.75"/>
  </r>
  <r>
    <x v="4"/>
    <n v="5"/>
    <s v="TVG-3922"/>
    <s v="3922"/>
    <x v="17"/>
    <s v="Veneto"/>
    <x v="7"/>
    <x v="14"/>
    <x v="6"/>
    <s v="2500"/>
    <s v="Gold"/>
    <x v="13"/>
    <n v="33.576000000000001"/>
    <s v="Giuseppe Favari"/>
    <n v="0.03"/>
    <n v="16788"/>
    <n v="503.64"/>
    <n v="17291.64"/>
  </r>
  <r>
    <x v="4"/>
    <n v="5"/>
    <s v="TVG-3923"/>
    <s v="3923"/>
    <x v="17"/>
    <s v="Veneto"/>
    <x v="7"/>
    <x v="14"/>
    <x v="6"/>
    <s v="2500"/>
    <s v="Gold"/>
    <x v="13"/>
    <n v="106.678"/>
    <s v="Michele Scotto"/>
    <n v="0.05"/>
    <n v="53339"/>
    <n v="2666.9500000000003"/>
    <n v="56005.95"/>
  </r>
  <r>
    <x v="4"/>
    <n v="5"/>
    <s v="TVG-3924"/>
    <s v="3924"/>
    <x v="17"/>
    <s v="Veneto"/>
    <x v="7"/>
    <x v="14"/>
    <x v="6"/>
    <s v="2500"/>
    <s v="Gold"/>
    <x v="13"/>
    <n v="0.33600000000000002"/>
    <s v="Fabo Girgentini"/>
    <n v="0.03"/>
    <n v="168"/>
    <n v="5.04"/>
    <n v="173.04"/>
  </r>
  <r>
    <x v="4"/>
    <n v="5"/>
    <s v="TVG-3925"/>
    <s v="3925"/>
    <x v="17"/>
    <s v="Veneto"/>
    <x v="7"/>
    <x v="14"/>
    <x v="6"/>
    <s v="2500"/>
    <s v="Gold"/>
    <x v="13"/>
    <n v="2.2120000000000002"/>
    <s v="Marco Rossi"/>
    <n v="7.4999999999999997E-2"/>
    <n v="1106"/>
    <n v="82.95"/>
    <n v="1188.95"/>
  </r>
  <r>
    <x v="4"/>
    <n v="5"/>
    <s v="TVG-3926"/>
    <s v="3926"/>
    <x v="17"/>
    <s v="Veneto"/>
    <x v="7"/>
    <x v="14"/>
    <x v="6"/>
    <s v="2500"/>
    <s v="Gold"/>
    <x v="13"/>
    <n v="55.353999999999999"/>
    <s v="Lalerio Vundini"/>
    <n v="0.05"/>
    <n v="27677"/>
    <n v="1383.8500000000001"/>
    <n v="29060.85"/>
  </r>
  <r>
    <x v="4"/>
    <n v="5"/>
    <s v="TVG-3927"/>
    <s v="3927"/>
    <x v="17"/>
    <s v="Veneto"/>
    <x v="7"/>
    <x v="17"/>
    <x v="7"/>
    <s v="2000"/>
    <s v="Medium"/>
    <x v="15"/>
    <n v="8.4600000000000009"/>
    <s v="Lalerio Vundini"/>
    <n v="0.05"/>
    <n v="1692"/>
    <n v="84.600000000000009"/>
    <n v="1776.6"/>
  </r>
  <r>
    <x v="4"/>
    <n v="5"/>
    <s v="TVG-3928"/>
    <s v="3928"/>
    <x v="17"/>
    <s v="Veneto"/>
    <x v="7"/>
    <x v="0"/>
    <x v="0"/>
    <s v="5000"/>
    <s v="Medium"/>
    <x v="0"/>
    <n v="26.406666666666666"/>
    <s v="Giulio de Primis"/>
    <n v="3.6999999999999998E-2"/>
    <n v="3961"/>
    <n v="146.55699999999999"/>
    <n v="4107.5569999999998"/>
  </r>
  <r>
    <x v="4"/>
    <n v="5"/>
    <s v="TVG-3929"/>
    <s v="3929"/>
    <x v="17"/>
    <s v="Veneto"/>
    <x v="7"/>
    <x v="0"/>
    <x v="0"/>
    <s v="5000"/>
    <s v="Medium"/>
    <x v="0"/>
    <n v="1524.26"/>
    <s v="Alfonso Falconeri"/>
    <n v="0.05"/>
    <n v="228639"/>
    <n v="11431.95"/>
    <n v="240070.95"/>
  </r>
  <r>
    <x v="4"/>
    <n v="5"/>
    <s v="TVG-3930"/>
    <s v="3930"/>
    <x v="17"/>
    <s v="Veneto"/>
    <x v="7"/>
    <x v="0"/>
    <x v="0"/>
    <s v="5000"/>
    <s v="Medium"/>
    <x v="0"/>
    <n v="12.14"/>
    <s v="Daniela Ansani"/>
    <n v="0.05"/>
    <n v="1821"/>
    <n v="91.050000000000011"/>
    <n v="1912.05"/>
  </r>
  <r>
    <x v="4"/>
    <n v="5"/>
    <s v="TVG-3931"/>
    <s v="3931"/>
    <x v="17"/>
    <s v="Veneto"/>
    <x v="7"/>
    <x v="0"/>
    <x v="0"/>
    <s v="5000"/>
    <s v="Medium"/>
    <x v="0"/>
    <n v="13.16"/>
    <s v="Giuseppe Favari"/>
    <n v="0.03"/>
    <n v="1974"/>
    <n v="59.22"/>
    <n v="2033.22"/>
  </r>
  <r>
    <x v="4"/>
    <n v="5"/>
    <s v="TVG-3932"/>
    <s v="3932"/>
    <x v="17"/>
    <s v="Veneto"/>
    <x v="7"/>
    <x v="0"/>
    <x v="0"/>
    <s v="5000"/>
    <s v="Medium"/>
    <x v="0"/>
    <n v="25.206666666666667"/>
    <s v="Matteo Landi"/>
    <n v="0.05"/>
    <n v="3781"/>
    <n v="189.05"/>
    <n v="3970.05"/>
  </r>
  <r>
    <x v="4"/>
    <n v="5"/>
    <s v="TVG-3933"/>
    <s v="3933"/>
    <x v="17"/>
    <s v="Veneto"/>
    <x v="7"/>
    <x v="0"/>
    <x v="0"/>
    <s v="5000"/>
    <s v="Medium"/>
    <x v="0"/>
    <n v="48.606666666666669"/>
    <s v="Michele Scotto"/>
    <n v="0.05"/>
    <n v="7291"/>
    <n v="364.55"/>
    <n v="7655.55"/>
  </r>
  <r>
    <x v="4"/>
    <n v="5"/>
    <s v="TVG-3934"/>
    <s v="3934"/>
    <x v="17"/>
    <s v="Veneto"/>
    <x v="7"/>
    <x v="0"/>
    <x v="0"/>
    <s v="5000"/>
    <s v="Medium"/>
    <x v="0"/>
    <n v="4.26"/>
    <s v="Fabo Girgentini"/>
    <n v="0.03"/>
    <n v="639"/>
    <n v="19.169999999999998"/>
    <n v="658.17"/>
  </r>
  <r>
    <x v="4"/>
    <n v="5"/>
    <s v="TVG-3935"/>
    <s v="3935"/>
    <x v="17"/>
    <s v="Veneto"/>
    <x v="7"/>
    <x v="0"/>
    <x v="0"/>
    <s v="5000"/>
    <s v="Medium"/>
    <x v="0"/>
    <n v="19.926666666666666"/>
    <s v="Marco Rossi"/>
    <n v="7.4999999999999997E-2"/>
    <n v="2989"/>
    <n v="224.17499999999998"/>
    <n v="3213.1750000000002"/>
  </r>
  <r>
    <x v="4"/>
    <n v="5"/>
    <s v="TVG-3936"/>
    <s v="3936"/>
    <x v="17"/>
    <s v="Veneto"/>
    <x v="7"/>
    <x v="0"/>
    <x v="0"/>
    <s v="5000"/>
    <s v="Medium"/>
    <x v="0"/>
    <n v="1666.0933333333332"/>
    <s v="Lalerio Vundini"/>
    <n v="0.05"/>
    <n v="249914"/>
    <n v="12495.7"/>
    <n v="262409.7"/>
  </r>
  <r>
    <x v="4"/>
    <n v="5"/>
    <s v="TVG-3937"/>
    <s v="3937"/>
    <x v="17"/>
    <s v="Veneto"/>
    <x v="7"/>
    <x v="19"/>
    <x v="7"/>
    <s v="4000"/>
    <s v="Plus"/>
    <x v="16"/>
    <n v="0.97499999999999998"/>
    <s v="Alfonso Falconeri"/>
    <n v="0.05"/>
    <n v="234"/>
    <n v="11.700000000000001"/>
    <n v="245.7"/>
  </r>
  <r>
    <x v="4"/>
    <n v="5"/>
    <s v="TVG-3938"/>
    <s v="3938"/>
    <x v="17"/>
    <s v="Veneto"/>
    <x v="7"/>
    <x v="19"/>
    <x v="7"/>
    <s v="4000"/>
    <s v="Plus"/>
    <x v="16"/>
    <n v="8.8249999999999993"/>
    <s v="Michele Scotto"/>
    <n v="0.05"/>
    <n v="2118"/>
    <n v="105.9"/>
    <n v="2223.9"/>
  </r>
  <r>
    <x v="4"/>
    <n v="5"/>
    <s v="TVG-3939"/>
    <s v="3939"/>
    <x v="17"/>
    <s v="Veneto"/>
    <x v="7"/>
    <x v="19"/>
    <x v="7"/>
    <s v="4000"/>
    <s v="Plus"/>
    <x v="16"/>
    <n v="24.308333333333334"/>
    <s v="Fabo Girgentini"/>
    <n v="0.03"/>
    <n v="5834"/>
    <n v="175.01999999999998"/>
    <n v="6009.02"/>
  </r>
  <r>
    <x v="4"/>
    <n v="5"/>
    <s v="TVG-3940"/>
    <s v="3940"/>
    <x v="17"/>
    <s v="Veneto"/>
    <x v="7"/>
    <x v="19"/>
    <x v="7"/>
    <s v="4000"/>
    <s v="Plus"/>
    <x v="16"/>
    <n v="13.508333333333333"/>
    <s v="Lalerio Vundini"/>
    <n v="0.05"/>
    <n v="3242"/>
    <n v="162.10000000000002"/>
    <n v="3404.1"/>
  </r>
  <r>
    <x v="4"/>
    <n v="5"/>
    <s v="TVG-3941"/>
    <s v="3941"/>
    <x v="17"/>
    <s v="Veneto"/>
    <x v="7"/>
    <x v="1"/>
    <x v="0"/>
    <s v="5000"/>
    <s v="Plus"/>
    <x v="1"/>
    <n v="1.1314285714285715"/>
    <s v="Giulio de Primis"/>
    <n v="3.6999999999999998E-2"/>
    <n v="198"/>
    <n v="7.3259999999999996"/>
    <n v="205.32599999999999"/>
  </r>
  <r>
    <x v="4"/>
    <n v="5"/>
    <s v="TVG-3942"/>
    <s v="3942"/>
    <x v="17"/>
    <s v="Veneto"/>
    <x v="7"/>
    <x v="1"/>
    <x v="0"/>
    <s v="5000"/>
    <s v="Plus"/>
    <x v="1"/>
    <n v="51.88"/>
    <s v="Alfonso Falconeri"/>
    <n v="0.05"/>
    <n v="9079"/>
    <n v="453.95000000000005"/>
    <n v="9532.9500000000007"/>
  </r>
  <r>
    <x v="4"/>
    <n v="5"/>
    <s v="TVG-3943"/>
    <s v="3943"/>
    <x v="17"/>
    <s v="Veneto"/>
    <x v="7"/>
    <x v="1"/>
    <x v="0"/>
    <s v="5000"/>
    <s v="Plus"/>
    <x v="1"/>
    <n v="3.64"/>
    <s v="Daniela Ansani"/>
    <n v="0.05"/>
    <n v="637"/>
    <n v="31.85"/>
    <n v="668.85"/>
  </r>
  <r>
    <x v="4"/>
    <n v="5"/>
    <s v="TVG-3944"/>
    <s v="3944"/>
    <x v="17"/>
    <s v="Veneto"/>
    <x v="7"/>
    <x v="1"/>
    <x v="0"/>
    <s v="5000"/>
    <s v="Plus"/>
    <x v="1"/>
    <n v="5.7142857142857141E-2"/>
    <s v="Giuseppe Favari"/>
    <n v="0.03"/>
    <n v="10"/>
    <n v="0.3"/>
    <n v="10.3"/>
  </r>
  <r>
    <x v="4"/>
    <n v="5"/>
    <s v="TVG-3945"/>
    <s v="3945"/>
    <x v="17"/>
    <s v="Veneto"/>
    <x v="7"/>
    <x v="1"/>
    <x v="0"/>
    <s v="5000"/>
    <s v="Plus"/>
    <x v="1"/>
    <n v="5.5828571428571427"/>
    <s v="Michele Scotto"/>
    <n v="0.05"/>
    <n v="977"/>
    <n v="48.85"/>
    <n v="1025.8499999999999"/>
  </r>
  <r>
    <x v="4"/>
    <n v="5"/>
    <s v="TVG-3946"/>
    <s v="3946"/>
    <x v="17"/>
    <s v="Veneto"/>
    <x v="7"/>
    <x v="3"/>
    <x v="0"/>
    <s v="3000"/>
    <s v="Plus"/>
    <x v="3"/>
    <n v="22.144827586206898"/>
    <s v="Giulio de Primis"/>
    <n v="3.6999999999999998E-2"/>
    <n v="3211"/>
    <n v="118.80699999999999"/>
    <n v="3329.8069999999998"/>
  </r>
  <r>
    <x v="4"/>
    <n v="5"/>
    <s v="TVG-3947"/>
    <s v="3947"/>
    <x v="17"/>
    <s v="Veneto"/>
    <x v="7"/>
    <x v="3"/>
    <x v="0"/>
    <s v="3000"/>
    <s v="Plus"/>
    <x v="3"/>
    <n v="1053.0758620689655"/>
    <s v="Alfonso Falconeri"/>
    <n v="0.05"/>
    <n v="152696"/>
    <n v="7634.8"/>
    <n v="160330.79999999999"/>
  </r>
  <r>
    <x v="4"/>
    <n v="5"/>
    <s v="TVG-3948"/>
    <s v="3948"/>
    <x v="17"/>
    <s v="Veneto"/>
    <x v="7"/>
    <x v="3"/>
    <x v="0"/>
    <s v="3000"/>
    <s v="Plus"/>
    <x v="3"/>
    <n v="182.31724137931033"/>
    <s v="Roberto Falcucci"/>
    <n v="0.08"/>
    <n v="26436"/>
    <n v="2114.88"/>
    <n v="28550.880000000001"/>
  </r>
  <r>
    <x v="4"/>
    <n v="5"/>
    <s v="TVG-3949"/>
    <s v="3949"/>
    <x v="17"/>
    <s v="Veneto"/>
    <x v="7"/>
    <x v="3"/>
    <x v="0"/>
    <s v="3000"/>
    <s v="Plus"/>
    <x v="3"/>
    <n v="147.37241379310345"/>
    <s v="Daniela Ansani"/>
    <n v="0.05"/>
    <n v="21369"/>
    <n v="1068.45"/>
    <n v="22437.45"/>
  </r>
  <r>
    <x v="4"/>
    <n v="5"/>
    <s v="TVG-3950"/>
    <s v="3950"/>
    <x v="17"/>
    <s v="Veneto"/>
    <x v="7"/>
    <x v="3"/>
    <x v="0"/>
    <s v="3000"/>
    <s v="Plus"/>
    <x v="3"/>
    <n v="93.213793103448282"/>
    <s v="Giuseppe Favari"/>
    <n v="0.03"/>
    <n v="13516"/>
    <n v="405.47999999999996"/>
    <n v="13921.48"/>
  </r>
  <r>
    <x v="4"/>
    <n v="5"/>
    <s v="TVG-3951"/>
    <s v="3951"/>
    <x v="17"/>
    <s v="Veneto"/>
    <x v="7"/>
    <x v="3"/>
    <x v="0"/>
    <s v="3000"/>
    <s v="Plus"/>
    <x v="3"/>
    <n v="579.12413793103451"/>
    <s v="Michele Scotto"/>
    <n v="0.05"/>
    <n v="83973"/>
    <n v="4198.6500000000005"/>
    <n v="88171.65"/>
  </r>
  <r>
    <x v="4"/>
    <n v="5"/>
    <s v="TVG-3952"/>
    <s v="3952"/>
    <x v="17"/>
    <s v="Veneto"/>
    <x v="7"/>
    <x v="3"/>
    <x v="0"/>
    <s v="3000"/>
    <s v="Plus"/>
    <x v="3"/>
    <n v="196.65517241379311"/>
    <s v="Fabo Girgentini"/>
    <n v="0.03"/>
    <n v="28515"/>
    <n v="855.44999999999993"/>
    <n v="29370.45"/>
  </r>
  <r>
    <x v="4"/>
    <n v="5"/>
    <s v="TVG-3953"/>
    <s v="3953"/>
    <x v="17"/>
    <s v="Veneto"/>
    <x v="7"/>
    <x v="3"/>
    <x v="0"/>
    <s v="3000"/>
    <s v="Plus"/>
    <x v="3"/>
    <n v="57.013793103448279"/>
    <s v="Marco Rossi"/>
    <n v="7.4999999999999997E-2"/>
    <n v="8267"/>
    <n v="620.02499999999998"/>
    <n v="8887.0249999999996"/>
  </r>
  <r>
    <x v="4"/>
    <n v="5"/>
    <s v="TVG-3954"/>
    <s v="3954"/>
    <x v="17"/>
    <s v="Veneto"/>
    <x v="7"/>
    <x v="3"/>
    <x v="0"/>
    <s v="3000"/>
    <s v="Plus"/>
    <x v="3"/>
    <n v="4564.2551724137929"/>
    <s v="Lalerio Vundini"/>
    <n v="0.05"/>
    <n v="661817"/>
    <n v="33090.85"/>
    <n v="694907.85"/>
  </r>
  <r>
    <x v="4"/>
    <n v="5"/>
    <s v="TVG-3955"/>
    <s v="3955"/>
    <x v="17"/>
    <s v="Veneto"/>
    <x v="7"/>
    <x v="6"/>
    <x v="2"/>
    <s v="2500"/>
    <s v="Plus"/>
    <x v="6"/>
    <n v="5.909090909090909E-2"/>
    <s v="Giulio de Primis"/>
    <n v="3.6999999999999998E-2"/>
    <n v="13"/>
    <n v="0.48099999999999998"/>
    <n v="13.481"/>
  </r>
  <r>
    <x v="4"/>
    <n v="5"/>
    <s v="TVG-3956"/>
    <s v="3956"/>
    <x v="17"/>
    <s v="Veneto"/>
    <x v="7"/>
    <x v="6"/>
    <x v="2"/>
    <s v="2500"/>
    <s v="Plus"/>
    <x v="6"/>
    <n v="0.13181818181818181"/>
    <s v="Daniela Ansani"/>
    <n v="0.05"/>
    <n v="29"/>
    <n v="1.4500000000000002"/>
    <n v="30.45"/>
  </r>
  <r>
    <x v="4"/>
    <n v="5"/>
    <s v="TVG-3957"/>
    <s v="3957"/>
    <x v="17"/>
    <s v="Veneto"/>
    <x v="7"/>
    <x v="6"/>
    <x v="2"/>
    <s v="2500"/>
    <s v="Plus"/>
    <x v="6"/>
    <n v="1.1818181818181819"/>
    <s v="Giuseppe Favari"/>
    <n v="0.03"/>
    <n v="260"/>
    <n v="7.8"/>
    <n v="267.8"/>
  </r>
  <r>
    <x v="4"/>
    <n v="5"/>
    <s v="TVG-3958"/>
    <s v="3958"/>
    <x v="17"/>
    <s v="Veneto"/>
    <x v="7"/>
    <x v="6"/>
    <x v="2"/>
    <s v="2500"/>
    <s v="Plus"/>
    <x v="6"/>
    <n v="25.404545454545456"/>
    <s v="Michele Scotto"/>
    <n v="0.05"/>
    <n v="5589"/>
    <n v="279.45"/>
    <n v="5868.45"/>
  </r>
  <r>
    <x v="4"/>
    <n v="5"/>
    <s v="TVG-3959"/>
    <s v="3959"/>
    <x v="17"/>
    <s v="Veneto"/>
    <x v="7"/>
    <x v="6"/>
    <x v="2"/>
    <s v="2500"/>
    <s v="Plus"/>
    <x v="6"/>
    <n v="0.29545454545454547"/>
    <s v="Fabo Girgentini"/>
    <n v="0.03"/>
    <n v="65"/>
    <n v="1.95"/>
    <n v="66.95"/>
  </r>
  <r>
    <x v="4"/>
    <n v="5"/>
    <s v="TVG-3960"/>
    <s v="3960"/>
    <x v="17"/>
    <s v="Veneto"/>
    <x v="7"/>
    <x v="6"/>
    <x v="2"/>
    <s v="2500"/>
    <s v="Plus"/>
    <x v="6"/>
    <n v="21.336363636363636"/>
    <s v="Lalerio Vundini"/>
    <n v="0.05"/>
    <n v="4694"/>
    <n v="234.70000000000002"/>
    <n v="4928.7"/>
  </r>
  <r>
    <x v="4"/>
    <n v="5"/>
    <s v="TVG-3961"/>
    <s v="3961"/>
    <x v="17"/>
    <s v="Veneto"/>
    <x v="7"/>
    <x v="22"/>
    <x v="7"/>
    <s v="7000"/>
    <s v="Premium"/>
    <x v="13"/>
    <n v="0.95799999999999996"/>
    <s v="Alfonso Falconeri"/>
    <n v="0.05"/>
    <n v="479"/>
    <n v="23.950000000000003"/>
    <n v="502.95"/>
  </r>
  <r>
    <x v="4"/>
    <n v="5"/>
    <s v="TVG-3962"/>
    <s v="3962"/>
    <x v="17"/>
    <s v="Veneto"/>
    <x v="7"/>
    <x v="22"/>
    <x v="7"/>
    <s v="7000"/>
    <s v="Premium"/>
    <x v="13"/>
    <n v="1.3979999999999999"/>
    <s v="Daniela Ansani"/>
    <n v="0.05"/>
    <n v="699"/>
    <n v="34.950000000000003"/>
    <n v="733.95"/>
  </r>
  <r>
    <x v="4"/>
    <n v="5"/>
    <s v="TVG-3963"/>
    <s v="3963"/>
    <x v="17"/>
    <s v="Veneto"/>
    <x v="7"/>
    <x v="22"/>
    <x v="7"/>
    <s v="7000"/>
    <s v="Premium"/>
    <x v="13"/>
    <n v="8.0000000000000002E-3"/>
    <s v="Michele Scotto"/>
    <n v="0.05"/>
    <n v="4"/>
    <n v="0.2"/>
    <n v="4.2"/>
  </r>
  <r>
    <x v="4"/>
    <n v="5"/>
    <s v="TVG-3964"/>
    <s v="3964"/>
    <x v="17"/>
    <s v="Veneto"/>
    <x v="7"/>
    <x v="22"/>
    <x v="7"/>
    <s v="7000"/>
    <s v="Premium"/>
    <x v="13"/>
    <n v="9.702"/>
    <s v="Lalerio Vundini"/>
    <n v="0.05"/>
    <n v="4851"/>
    <n v="242.55"/>
    <n v="5093.55"/>
  </r>
  <r>
    <x v="4"/>
    <n v="5"/>
    <s v="TVG-3965"/>
    <s v="3965"/>
    <x v="17"/>
    <s v="Veneto"/>
    <x v="7"/>
    <x v="20"/>
    <x v="7"/>
    <s v="5000"/>
    <s v="Silver"/>
    <x v="17"/>
    <n v="0.62"/>
    <s v="Lalerio Vundini"/>
    <n v="0.05"/>
    <n v="186"/>
    <n v="9.3000000000000007"/>
    <n v="195.3"/>
  </r>
  <r>
    <x v="4"/>
    <n v="5"/>
    <s v="TVG-3966"/>
    <s v="3966"/>
    <x v="17"/>
    <s v="Veneto"/>
    <x v="7"/>
    <x v="8"/>
    <x v="2"/>
    <s v="5000"/>
    <s v=""/>
    <x v="8"/>
    <n v="0.81200000000000006"/>
    <s v="Giulio de Primis"/>
    <n v="3.6999999999999998E-2"/>
    <n v="203"/>
    <n v="7.5109999999999992"/>
    <n v="210.511"/>
  </r>
  <r>
    <x v="4"/>
    <n v="5"/>
    <s v="TVG-3967"/>
    <s v="3967"/>
    <x v="17"/>
    <s v="Veneto"/>
    <x v="7"/>
    <x v="8"/>
    <x v="2"/>
    <s v="5000"/>
    <s v=""/>
    <x v="8"/>
    <n v="3.492"/>
    <s v="Giuseppe Favari"/>
    <n v="0.03"/>
    <n v="873"/>
    <n v="26.189999999999998"/>
    <n v="899.19"/>
  </r>
  <r>
    <x v="4"/>
    <n v="5"/>
    <s v="TVG-3968"/>
    <s v="3968"/>
    <x v="17"/>
    <s v="Veneto"/>
    <x v="7"/>
    <x v="9"/>
    <x v="2"/>
    <s v="1121"/>
    <s v="Gold"/>
    <x v="9"/>
    <n v="47.830434782608698"/>
    <s v="Fabo Girgentini"/>
    <n v="0.03"/>
    <n v="11001"/>
    <n v="330.03"/>
    <n v="11331.03"/>
  </r>
  <r>
    <x v="4"/>
    <n v="5"/>
    <s v="TVG-3969"/>
    <s v="3969"/>
    <x v="17"/>
    <s v="Veneto"/>
    <x v="7"/>
    <x v="9"/>
    <x v="2"/>
    <s v="1121"/>
    <s v="Gold"/>
    <x v="9"/>
    <n v="132.63043478260869"/>
    <s v="Lalerio Vundini"/>
    <n v="0.05"/>
    <n v="30505"/>
    <n v="1525.25"/>
    <n v="32030.25"/>
  </r>
  <r>
    <x v="4"/>
    <n v="5"/>
    <s v="TVG-3970"/>
    <s v="3970"/>
    <x v="17"/>
    <s v="Veneto"/>
    <x v="7"/>
    <x v="23"/>
    <x v="7"/>
    <s v="8000"/>
    <s v="Premium"/>
    <x v="19"/>
    <n v="18.601492537313433"/>
    <s v="Alfonso Falconeri"/>
    <n v="0.05"/>
    <n v="12463"/>
    <n v="623.15000000000009"/>
    <n v="13086.15"/>
  </r>
  <r>
    <x v="4"/>
    <n v="5"/>
    <s v="TVG-3971"/>
    <s v="3971"/>
    <x v="17"/>
    <s v="Veneto"/>
    <x v="7"/>
    <x v="23"/>
    <x v="7"/>
    <s v="8000"/>
    <s v="Premium"/>
    <x v="19"/>
    <n v="27.702985074626866"/>
    <s v="Lalerio Vundini"/>
    <n v="0.05"/>
    <n v="18561"/>
    <n v="928.05000000000007"/>
    <n v="19489.05"/>
  </r>
  <r>
    <x v="4"/>
    <n v="5"/>
    <s v="TVG-3972"/>
    <s v="3972"/>
    <x v="17"/>
    <s v="Veneto"/>
    <x v="7"/>
    <x v="10"/>
    <x v="3"/>
    <s v="7500"/>
    <s v="Premium"/>
    <x v="10"/>
    <n v="3.888888888888889E-2"/>
    <s v="Giulio de Primis"/>
    <n v="3.6999999999999998E-2"/>
    <n v="7"/>
    <n v="0.25900000000000001"/>
    <n v="7.2590000000000003"/>
  </r>
  <r>
    <x v="4"/>
    <n v="5"/>
    <s v="TVG-3973"/>
    <s v="3973"/>
    <x v="17"/>
    <s v="Veneto"/>
    <x v="7"/>
    <x v="10"/>
    <x v="3"/>
    <s v="7500"/>
    <s v="Premium"/>
    <x v="10"/>
    <n v="6.6666666666666666E-2"/>
    <s v="Roberto Falcucci"/>
    <n v="0.08"/>
    <n v="12"/>
    <n v="0.96"/>
    <n v="12.96"/>
  </r>
  <r>
    <x v="4"/>
    <n v="5"/>
    <s v="TVG-3974"/>
    <s v="3974"/>
    <x v="17"/>
    <s v="Veneto"/>
    <x v="7"/>
    <x v="10"/>
    <x v="3"/>
    <s v="7500"/>
    <s v="Premium"/>
    <x v="10"/>
    <n v="0.26666666666666666"/>
    <s v="Daniela Ansani"/>
    <n v="0.05"/>
    <n v="48"/>
    <n v="2.4000000000000004"/>
    <n v="50.4"/>
  </r>
  <r>
    <x v="4"/>
    <n v="5"/>
    <s v="TVG-3975"/>
    <s v="3975"/>
    <x v="17"/>
    <s v="Veneto"/>
    <x v="7"/>
    <x v="10"/>
    <x v="3"/>
    <s v="7500"/>
    <s v="Premium"/>
    <x v="10"/>
    <n v="1.7277777777777779"/>
    <s v="Michele Scotto"/>
    <n v="0.05"/>
    <n v="311"/>
    <n v="15.55"/>
    <n v="326.55"/>
  </r>
  <r>
    <x v="4"/>
    <n v="5"/>
    <s v="TVG-3976"/>
    <s v="3976"/>
    <x v="17"/>
    <s v="Veneto"/>
    <x v="7"/>
    <x v="10"/>
    <x v="3"/>
    <s v="7500"/>
    <s v="Premium"/>
    <x v="10"/>
    <n v="0.25"/>
    <s v="Marco Rossi"/>
    <n v="7.4999999999999997E-2"/>
    <n v="45"/>
    <n v="3.375"/>
    <n v="48.375"/>
  </r>
  <r>
    <x v="4"/>
    <n v="5"/>
    <s v="TVG-3977"/>
    <s v="3977"/>
    <x v="17"/>
    <s v="Veneto"/>
    <x v="7"/>
    <x v="10"/>
    <x v="3"/>
    <s v="7500"/>
    <s v="Premium"/>
    <x v="10"/>
    <n v="2.4277777777777776"/>
    <s v="Lalerio Vundini"/>
    <n v="0.05"/>
    <n v="437"/>
    <n v="21.85"/>
    <n v="458.85"/>
  </r>
  <r>
    <x v="4"/>
    <n v="5"/>
    <s v="TVG-3978"/>
    <s v="3978"/>
    <x v="17"/>
    <s v="Veneto"/>
    <x v="7"/>
    <x v="15"/>
    <x v="6"/>
    <s v="1000"/>
    <s v="Silver"/>
    <x v="14"/>
    <n v="5.7076923076923078"/>
    <s v="Lalerio Vundini"/>
    <n v="0.05"/>
    <n v="2226"/>
    <n v="111.30000000000001"/>
    <n v="2337.3000000000002"/>
  </r>
  <r>
    <x v="4"/>
    <n v="5"/>
    <s v="TVG-3979"/>
    <s v="3979"/>
    <x v="17"/>
    <s v="Veneto"/>
    <x v="7"/>
    <x v="11"/>
    <x v="4"/>
    <s v="5000"/>
    <s v=""/>
    <x v="11"/>
    <n v="0.77857142857142858"/>
    <s v="Giulio de Primis"/>
    <n v="3.6999999999999998E-2"/>
    <n v="109"/>
    <n v="4.0329999999999995"/>
    <n v="113.033"/>
  </r>
  <r>
    <x v="4"/>
    <n v="5"/>
    <s v="TVG-3980"/>
    <s v="3980"/>
    <x v="17"/>
    <s v="Veneto"/>
    <x v="7"/>
    <x v="11"/>
    <x v="4"/>
    <s v="5000"/>
    <s v=""/>
    <x v="11"/>
    <n v="28.792857142857144"/>
    <s v="Alfonso Falconeri"/>
    <n v="0.05"/>
    <n v="4031"/>
    <n v="201.55"/>
    <n v="4232.55"/>
  </r>
  <r>
    <x v="4"/>
    <n v="5"/>
    <s v="TVG-3981"/>
    <s v="3981"/>
    <x v="17"/>
    <s v="Veneto"/>
    <x v="7"/>
    <x v="11"/>
    <x v="4"/>
    <s v="5000"/>
    <s v=""/>
    <x v="11"/>
    <n v="9.85"/>
    <s v="Daniela Ansani"/>
    <n v="0.05"/>
    <n v="1379"/>
    <n v="68.95"/>
    <n v="1447.95"/>
  </r>
  <r>
    <x v="4"/>
    <n v="5"/>
    <s v="TVG-3982"/>
    <s v="3982"/>
    <x v="17"/>
    <s v="Veneto"/>
    <x v="7"/>
    <x v="11"/>
    <x v="4"/>
    <s v="5000"/>
    <s v=""/>
    <x v="11"/>
    <n v="8.4785714285714278"/>
    <s v="Giuseppe Favari"/>
    <n v="0.03"/>
    <n v="1187"/>
    <n v="35.61"/>
    <n v="1222.6099999999999"/>
  </r>
  <r>
    <x v="4"/>
    <n v="5"/>
    <s v="TVG-3983"/>
    <s v="3983"/>
    <x v="17"/>
    <s v="Veneto"/>
    <x v="7"/>
    <x v="11"/>
    <x v="4"/>
    <s v="5000"/>
    <s v=""/>
    <x v="11"/>
    <n v="23.335714285714285"/>
    <s v="Michele Scotto"/>
    <n v="0.05"/>
    <n v="3267"/>
    <n v="163.35000000000002"/>
    <n v="3430.35"/>
  </r>
  <r>
    <x v="4"/>
    <n v="5"/>
    <s v="TVG-3984"/>
    <s v="3984"/>
    <x v="17"/>
    <s v="Veneto"/>
    <x v="7"/>
    <x v="11"/>
    <x v="4"/>
    <s v="5000"/>
    <s v=""/>
    <x v="11"/>
    <n v="2.8571428571428571E-2"/>
    <s v="Marco Rossi"/>
    <n v="7.4999999999999997E-2"/>
    <n v="4"/>
    <n v="0.3"/>
    <n v="4.3"/>
  </r>
  <r>
    <x v="4"/>
    <n v="5"/>
    <s v="TVG-3985"/>
    <s v="3985"/>
    <x v="17"/>
    <s v="Veneto"/>
    <x v="7"/>
    <x v="11"/>
    <x v="4"/>
    <s v="5000"/>
    <s v=""/>
    <x v="11"/>
    <n v="0.75714285714285712"/>
    <s v="Lalerio Vundini"/>
    <n v="0.05"/>
    <n v="106"/>
    <n v="5.3000000000000007"/>
    <n v="111.3"/>
  </r>
  <r>
    <x v="4"/>
    <n v="5"/>
    <s v="TVG-3986"/>
    <s v="3986"/>
    <x v="17"/>
    <s v="Veneto"/>
    <x v="7"/>
    <x v="16"/>
    <x v="7"/>
    <s v="1000"/>
    <s v=""/>
    <x v="0"/>
    <n v="0.83333333333333337"/>
    <s v="Giulio de Primis"/>
    <n v="3.6999999999999998E-2"/>
    <n v="125"/>
    <n v="4.625"/>
    <n v="129.625"/>
  </r>
  <r>
    <x v="4"/>
    <n v="5"/>
    <s v="TVG-3987"/>
    <s v="3987"/>
    <x v="17"/>
    <s v="Veneto"/>
    <x v="7"/>
    <x v="16"/>
    <x v="7"/>
    <s v="1000"/>
    <s v=""/>
    <x v="0"/>
    <n v="26.24"/>
    <s v="Lalerio Vundini"/>
    <n v="0.05"/>
    <n v="3936"/>
    <n v="196.8"/>
    <n v="4132.8"/>
  </r>
  <r>
    <x v="4"/>
    <n v="5"/>
    <s v="TVG-3988"/>
    <s v="3988"/>
    <x v="17"/>
    <s v="Veneto"/>
    <x v="7"/>
    <x v="12"/>
    <x v="5"/>
    <s v="3000"/>
    <s v="Medium"/>
    <x v="12"/>
    <n v="5.8333333333333334E-2"/>
    <s v="Giulio de Primis"/>
    <n v="3.6999999999999998E-2"/>
    <n v="7"/>
    <n v="0.25900000000000001"/>
    <n v="7.2590000000000003"/>
  </r>
  <r>
    <x v="4"/>
    <n v="5"/>
    <s v="TVG-3989"/>
    <s v="3989"/>
    <x v="17"/>
    <s v="Veneto"/>
    <x v="7"/>
    <x v="12"/>
    <x v="5"/>
    <s v="3000"/>
    <s v="Medium"/>
    <x v="12"/>
    <n v="20.383333333333333"/>
    <s v="Alfonso Falconeri"/>
    <n v="0.05"/>
    <n v="2446"/>
    <n v="122.30000000000001"/>
    <n v="2568.3000000000002"/>
  </r>
  <r>
    <x v="4"/>
    <n v="5"/>
    <s v="TVG-3990"/>
    <s v="3990"/>
    <x v="17"/>
    <s v="Veneto"/>
    <x v="7"/>
    <x v="12"/>
    <x v="5"/>
    <s v="3000"/>
    <s v="Medium"/>
    <x v="12"/>
    <n v="0.25"/>
    <s v="Daniela Ansani"/>
    <n v="0.05"/>
    <n v="30"/>
    <n v="1.5"/>
    <n v="31.5"/>
  </r>
  <r>
    <x v="4"/>
    <n v="5"/>
    <s v="TVG-3991"/>
    <s v="3991"/>
    <x v="17"/>
    <s v="Veneto"/>
    <x v="7"/>
    <x v="12"/>
    <x v="5"/>
    <s v="3000"/>
    <s v="Medium"/>
    <x v="12"/>
    <n v="19.383333333333333"/>
    <s v="Michele Scotto"/>
    <n v="0.05"/>
    <n v="2326"/>
    <n v="116.30000000000001"/>
    <n v="2442.3000000000002"/>
  </r>
  <r>
    <x v="4"/>
    <n v="5"/>
    <s v="TVG-3992"/>
    <s v="3992"/>
    <x v="17"/>
    <s v="Veneto"/>
    <x v="7"/>
    <x v="12"/>
    <x v="5"/>
    <s v="3000"/>
    <s v="Medium"/>
    <x v="12"/>
    <n v="0.95"/>
    <s v="Fabo Girgentini"/>
    <n v="0.03"/>
    <n v="114"/>
    <n v="3.42"/>
    <n v="117.42"/>
  </r>
  <r>
    <x v="4"/>
    <n v="5"/>
    <s v="TVG-3993"/>
    <s v="3993"/>
    <x v="17"/>
    <s v="Veneto"/>
    <x v="7"/>
    <x v="12"/>
    <x v="5"/>
    <s v="3000"/>
    <s v="Medium"/>
    <x v="12"/>
    <n v="6.583333333333333"/>
    <s v="Marco Rossi"/>
    <n v="7.4999999999999997E-2"/>
    <n v="790"/>
    <n v="59.25"/>
    <n v="849.25"/>
  </r>
  <r>
    <x v="4"/>
    <n v="5"/>
    <s v="TVG-3994"/>
    <s v="3994"/>
    <x v="17"/>
    <s v="Veneto"/>
    <x v="7"/>
    <x v="12"/>
    <x v="5"/>
    <s v="3000"/>
    <s v="Medium"/>
    <x v="12"/>
    <n v="65.291666666666671"/>
    <s v="Lalerio Vundini"/>
    <n v="0.05"/>
    <n v="7835"/>
    <n v="391.75"/>
    <n v="8226.75"/>
  </r>
  <r>
    <x v="4"/>
    <n v="5"/>
    <s v="TVG-3995"/>
    <s v="3995"/>
    <x v="17"/>
    <s v="Veneto"/>
    <x v="7"/>
    <x v="13"/>
    <x v="5"/>
    <s v="3000"/>
    <s v="Plus"/>
    <x v="2"/>
    <n v="1.8769230769230769"/>
    <s v="Alfonso Falconeri"/>
    <n v="0.05"/>
    <n v="244"/>
    <n v="12.200000000000001"/>
    <n v="256.2"/>
  </r>
  <r>
    <x v="4"/>
    <n v="5"/>
    <s v="TVG-3996"/>
    <s v="3996"/>
    <x v="17"/>
    <s v="Veneto"/>
    <x v="7"/>
    <x v="13"/>
    <x v="5"/>
    <s v="3000"/>
    <s v="Plus"/>
    <x v="2"/>
    <n v="7.6923076923076927E-2"/>
    <s v="Fabo Girgentini"/>
    <n v="0.03"/>
    <n v="10"/>
    <n v="0.3"/>
    <n v="10.3"/>
  </r>
  <r>
    <x v="4"/>
    <n v="5"/>
    <s v="TVG-3997"/>
    <s v="3997"/>
    <x v="17"/>
    <s v="Veneto"/>
    <x v="7"/>
    <x v="13"/>
    <x v="5"/>
    <s v="3000"/>
    <s v="Plus"/>
    <x v="2"/>
    <n v="1.5384615384615385E-2"/>
    <s v="Marco Rossi"/>
    <n v="7.4999999999999997E-2"/>
    <n v="2"/>
    <n v="0.15"/>
    <n v="2.15"/>
  </r>
  <r>
    <x v="4"/>
    <n v="5"/>
    <s v="TVG-3998"/>
    <s v="3998"/>
    <x v="18"/>
    <s v="NYC"/>
    <x v="6"/>
    <x v="14"/>
    <x v="6"/>
    <s v="2500"/>
    <s v="Gold"/>
    <x v="13"/>
    <n v="27.436"/>
    <s v="Marco Rossi"/>
    <n v="7.4999999999999997E-2"/>
    <n v="13718"/>
    <n v="1028.8499999999999"/>
    <n v="14746.85"/>
  </r>
  <r>
    <x v="4"/>
    <n v="5"/>
    <s v="TVG-3999"/>
    <s v="3999"/>
    <x v="18"/>
    <s v="NYC"/>
    <x v="6"/>
    <x v="14"/>
    <x v="6"/>
    <s v="2500"/>
    <s v="Gold"/>
    <x v="13"/>
    <n v="4.266"/>
    <s v="Lalerio Vundini"/>
    <n v="0.05"/>
    <n v="2133"/>
    <n v="106.65"/>
    <n v="2239.65"/>
  </r>
  <r>
    <x v="4"/>
    <n v="5"/>
    <s v="TVG-4000"/>
    <s v="4000"/>
    <x v="18"/>
    <s v="NYC"/>
    <x v="6"/>
    <x v="0"/>
    <x v="0"/>
    <s v="5000"/>
    <s v="Medium"/>
    <x v="0"/>
    <n v="32.573333333333331"/>
    <s v="Marco Rossi"/>
    <n v="7.4999999999999997E-2"/>
    <n v="4886"/>
    <n v="366.45"/>
    <n v="5252.45"/>
  </r>
  <r>
    <x v="4"/>
    <n v="5"/>
    <s v="TVG-4001"/>
    <s v="4001"/>
    <x v="18"/>
    <s v="NYC"/>
    <x v="6"/>
    <x v="0"/>
    <x v="0"/>
    <s v="5000"/>
    <s v="Medium"/>
    <x v="0"/>
    <n v="307.14"/>
    <s v="Lalerio Vundini"/>
    <n v="0.05"/>
    <n v="46071"/>
    <n v="2303.5500000000002"/>
    <n v="48374.55"/>
  </r>
  <r>
    <x v="4"/>
    <n v="5"/>
    <s v="TVG-4002"/>
    <s v="4002"/>
    <x v="18"/>
    <s v="NYC"/>
    <x v="6"/>
    <x v="19"/>
    <x v="7"/>
    <s v="4000"/>
    <s v="Plus"/>
    <x v="16"/>
    <n v="2.8708333333333331"/>
    <s v="Lalerio Vundini"/>
    <n v="0.05"/>
    <n v="689"/>
    <n v="34.450000000000003"/>
    <n v="723.45"/>
  </r>
  <r>
    <x v="4"/>
    <n v="5"/>
    <s v="TVG-4003"/>
    <s v="4003"/>
    <x v="18"/>
    <s v="NYC"/>
    <x v="6"/>
    <x v="3"/>
    <x v="0"/>
    <s v="3000"/>
    <s v="Plus"/>
    <x v="3"/>
    <n v="27.53793103448276"/>
    <s v="Marco Rossi"/>
    <n v="7.4999999999999997E-2"/>
    <n v="3993"/>
    <n v="299.47499999999997"/>
    <n v="4292.4750000000004"/>
  </r>
  <r>
    <x v="4"/>
    <n v="5"/>
    <s v="TVG-4004"/>
    <s v="4004"/>
    <x v="18"/>
    <s v="NYC"/>
    <x v="6"/>
    <x v="6"/>
    <x v="2"/>
    <s v="2500"/>
    <s v="Plus"/>
    <x v="6"/>
    <n v="54.795454545454547"/>
    <s v="Marco Rossi"/>
    <n v="7.4999999999999997E-2"/>
    <n v="12055"/>
    <n v="904.125"/>
    <n v="12959.125"/>
  </r>
  <r>
    <x v="4"/>
    <n v="5"/>
    <s v="TVG-4005"/>
    <s v="4005"/>
    <x v="18"/>
    <s v="NYC"/>
    <x v="6"/>
    <x v="7"/>
    <x v="2"/>
    <s v="2500"/>
    <s v="Medium"/>
    <x v="7"/>
    <n v="7.0714285714285712"/>
    <s v="Marco Rossi"/>
    <n v="7.4999999999999997E-2"/>
    <n v="1485"/>
    <n v="111.375"/>
    <n v="1596.375"/>
  </r>
  <r>
    <x v="4"/>
    <n v="5"/>
    <s v="TVG-4006"/>
    <s v="4006"/>
    <x v="18"/>
    <s v="NYC"/>
    <x v="6"/>
    <x v="9"/>
    <x v="2"/>
    <s v="1121"/>
    <s v="Gold"/>
    <x v="9"/>
    <n v="28.356521739130436"/>
    <s v="Lalerio Vundini"/>
    <n v="0.05"/>
    <n v="6522"/>
    <n v="326.10000000000002"/>
    <n v="6848.1"/>
  </r>
  <r>
    <x v="4"/>
    <n v="5"/>
    <s v="TVG-4007"/>
    <s v="4007"/>
    <x v="18"/>
    <s v="NYC"/>
    <x v="6"/>
    <x v="23"/>
    <x v="7"/>
    <s v="8000"/>
    <s v="Premium"/>
    <x v="19"/>
    <n v="31.562686567164178"/>
    <s v="Lalerio Vundini"/>
    <n v="0.05"/>
    <n v="21147"/>
    <n v="1057.3500000000001"/>
    <n v="22204.35"/>
  </r>
  <r>
    <x v="4"/>
    <n v="5"/>
    <s v="TVG-4008"/>
    <s v="4008"/>
    <x v="18"/>
    <s v="NYC"/>
    <x v="6"/>
    <x v="15"/>
    <x v="6"/>
    <s v="1000"/>
    <s v="Silver"/>
    <x v="14"/>
    <n v="2.1538461538461537"/>
    <s v="Lalerio Vundini"/>
    <n v="0.05"/>
    <n v="840"/>
    <n v="42"/>
    <n v="882"/>
  </r>
  <r>
    <x v="4"/>
    <n v="5"/>
    <s v="TVG-4009"/>
    <s v="4009"/>
    <x v="18"/>
    <s v="NYC"/>
    <x v="6"/>
    <x v="11"/>
    <x v="4"/>
    <s v="5000"/>
    <s v=""/>
    <x v="11"/>
    <n v="1.2857142857142858"/>
    <s v="Marco Rossi"/>
    <n v="7.4999999999999997E-2"/>
    <n v="180"/>
    <n v="13.5"/>
    <n v="193.5"/>
  </r>
  <r>
    <x v="4"/>
    <n v="5"/>
    <s v="TVG-4010"/>
    <s v="4010"/>
    <x v="18"/>
    <s v="NYC"/>
    <x v="6"/>
    <x v="12"/>
    <x v="5"/>
    <s v="3000"/>
    <s v="Medium"/>
    <x v="12"/>
    <n v="1.7333333333333334"/>
    <s v="Marco Rossi"/>
    <n v="7.4999999999999997E-2"/>
    <n v="208"/>
    <n v="15.6"/>
    <n v="223.6"/>
  </r>
  <r>
    <x v="4"/>
    <n v="5"/>
    <s v="TVG-4011"/>
    <s v="4011"/>
    <x v="18"/>
    <s v="NYC"/>
    <x v="6"/>
    <x v="13"/>
    <x v="5"/>
    <s v="3000"/>
    <s v="Plus"/>
    <x v="2"/>
    <n v="1.5384615384615385E-2"/>
    <s v="Marco Rossi"/>
    <n v="7.4999999999999997E-2"/>
    <n v="2"/>
    <n v="0.15"/>
    <n v="2.15"/>
  </r>
  <r>
    <x v="4"/>
    <n v="5"/>
    <s v="TVG-4012"/>
    <s v="4012"/>
    <x v="19"/>
    <s v="Lazio"/>
    <x v="4"/>
    <x v="14"/>
    <x v="6"/>
    <s v="2500"/>
    <s v="Gold"/>
    <x v="13"/>
    <n v="0.68400000000000005"/>
    <s v="Federica Meni"/>
    <n v="0.04"/>
    <n v="342"/>
    <n v="13.68"/>
    <n v="355.68"/>
  </r>
  <r>
    <x v="4"/>
    <n v="5"/>
    <s v="TVG-4013"/>
    <s v="4013"/>
    <x v="19"/>
    <s v="Lazio"/>
    <x v="4"/>
    <x v="14"/>
    <x v="6"/>
    <s v="2500"/>
    <s v="Gold"/>
    <x v="13"/>
    <n v="0.01"/>
    <s v="Matteo Landi"/>
    <n v="0.05"/>
    <n v="5"/>
    <n v="0.25"/>
    <n v="5.25"/>
  </r>
  <r>
    <x v="4"/>
    <n v="5"/>
    <s v="TVG-4014"/>
    <s v="4014"/>
    <x v="19"/>
    <s v="Lazio"/>
    <x v="4"/>
    <x v="14"/>
    <x v="6"/>
    <s v="2500"/>
    <s v="Gold"/>
    <x v="13"/>
    <n v="1.1120000000000001"/>
    <s v="Costanza Bigatti"/>
    <n v="0.1"/>
    <n v="556"/>
    <n v="55.6"/>
    <n v="611.6"/>
  </r>
  <r>
    <x v="4"/>
    <n v="5"/>
    <s v="TVG-4015"/>
    <s v="4015"/>
    <x v="19"/>
    <s v="Lazio"/>
    <x v="4"/>
    <x v="14"/>
    <x v="6"/>
    <s v="2500"/>
    <s v="Gold"/>
    <x v="13"/>
    <n v="1.0660000000000001"/>
    <s v="Marco Rossi"/>
    <n v="7.4999999999999997E-2"/>
    <n v="533"/>
    <n v="39.975000000000001"/>
    <n v="572.97500000000002"/>
  </r>
  <r>
    <x v="4"/>
    <n v="5"/>
    <s v="TVG-4016"/>
    <s v="4016"/>
    <x v="19"/>
    <s v="Lazio"/>
    <x v="4"/>
    <x v="14"/>
    <x v="6"/>
    <s v="2500"/>
    <s v="Gold"/>
    <x v="13"/>
    <n v="77.867999999999995"/>
    <s v="Lalerio Vundini"/>
    <n v="0.05"/>
    <n v="38934"/>
    <n v="1946.7"/>
    <n v="40880.699999999997"/>
  </r>
  <r>
    <x v="4"/>
    <n v="5"/>
    <s v="TVG-4017"/>
    <s v="4017"/>
    <x v="19"/>
    <s v="Lazio"/>
    <x v="4"/>
    <x v="0"/>
    <x v="0"/>
    <s v="5000"/>
    <s v="Medium"/>
    <x v="0"/>
    <n v="15.166666666666666"/>
    <s v="Matteo Landi"/>
    <n v="0.05"/>
    <n v="2275"/>
    <n v="113.75"/>
    <n v="2388.75"/>
  </r>
  <r>
    <x v="4"/>
    <n v="5"/>
    <s v="TVG-4018"/>
    <s v="4018"/>
    <x v="19"/>
    <s v="Lazio"/>
    <x v="4"/>
    <x v="0"/>
    <x v="0"/>
    <s v="5000"/>
    <s v="Medium"/>
    <x v="0"/>
    <n v="1.1399999999999999"/>
    <s v="Marco Rossi"/>
    <n v="7.4999999999999997E-2"/>
    <n v="171"/>
    <n v="12.824999999999999"/>
    <n v="183.82499999999999"/>
  </r>
  <r>
    <x v="4"/>
    <n v="5"/>
    <s v="TVG-4019"/>
    <s v="4019"/>
    <x v="19"/>
    <s v="Lazio"/>
    <x v="4"/>
    <x v="0"/>
    <x v="0"/>
    <s v="5000"/>
    <s v="Medium"/>
    <x v="0"/>
    <n v="1618.5266666666666"/>
    <s v="Lalerio Vundini"/>
    <n v="0.05"/>
    <n v="242779"/>
    <n v="12138.95"/>
    <n v="254917.95"/>
  </r>
  <r>
    <x v="4"/>
    <n v="5"/>
    <s v="TVG-4020"/>
    <s v="4020"/>
    <x v="19"/>
    <s v="Lazio"/>
    <x v="4"/>
    <x v="19"/>
    <x v="7"/>
    <s v="4000"/>
    <s v="Plus"/>
    <x v="16"/>
    <n v="1011.3583333333333"/>
    <s v="Marco Rossi"/>
    <n v="7.4999999999999997E-2"/>
    <n v="242726"/>
    <n v="18204.45"/>
    <n v="260930.45"/>
  </r>
  <r>
    <x v="4"/>
    <n v="5"/>
    <s v="TVG-4021"/>
    <s v="4021"/>
    <x v="19"/>
    <s v="Lazio"/>
    <x v="4"/>
    <x v="19"/>
    <x v="7"/>
    <s v="4000"/>
    <s v="Plus"/>
    <x v="16"/>
    <n v="1355.0166666666667"/>
    <s v="Lalerio Vundini"/>
    <n v="0.05"/>
    <n v="325204"/>
    <n v="16260.2"/>
    <n v="341464.2"/>
  </r>
  <r>
    <x v="4"/>
    <n v="5"/>
    <s v="TVG-4022"/>
    <s v="4022"/>
    <x v="19"/>
    <s v="Lazio"/>
    <x v="4"/>
    <x v="1"/>
    <x v="0"/>
    <s v="5000"/>
    <s v="Plus"/>
    <x v="1"/>
    <n v="8.6171428571428574"/>
    <s v="Costanza Bigatti"/>
    <n v="0.1"/>
    <n v="1508"/>
    <n v="150.80000000000001"/>
    <n v="1658.8"/>
  </r>
  <r>
    <x v="4"/>
    <n v="5"/>
    <s v="TVG-4023"/>
    <s v="4023"/>
    <x v="19"/>
    <s v="Lazio"/>
    <x v="4"/>
    <x v="1"/>
    <x v="0"/>
    <s v="5000"/>
    <s v="Plus"/>
    <x v="1"/>
    <n v="145.21142857142857"/>
    <s v="Lalerio Vundini"/>
    <n v="0.05"/>
    <n v="25412"/>
    <n v="1270.6000000000001"/>
    <n v="26682.6"/>
  </r>
  <r>
    <x v="4"/>
    <n v="5"/>
    <s v="TVG-4024"/>
    <s v="4024"/>
    <x v="19"/>
    <s v="Lazio"/>
    <x v="4"/>
    <x v="3"/>
    <x v="0"/>
    <s v="3000"/>
    <s v="Plus"/>
    <x v="3"/>
    <n v="110.95172413793104"/>
    <s v="Roberto Falcucci"/>
    <n v="0.08"/>
    <n v="16088"/>
    <n v="1287.04"/>
    <n v="17375.04"/>
  </r>
  <r>
    <x v="4"/>
    <n v="5"/>
    <s v="TVG-4025"/>
    <s v="4025"/>
    <x v="19"/>
    <s v="Lazio"/>
    <x v="4"/>
    <x v="3"/>
    <x v="0"/>
    <s v="3000"/>
    <s v="Plus"/>
    <x v="3"/>
    <n v="44.5448275862069"/>
    <s v="Costanza Bigatti"/>
    <n v="0.1"/>
    <n v="6459"/>
    <n v="645.90000000000009"/>
    <n v="7104.9"/>
  </r>
  <r>
    <x v="4"/>
    <n v="5"/>
    <s v="TVG-4026"/>
    <s v="4026"/>
    <x v="19"/>
    <s v="Lazio"/>
    <x v="4"/>
    <x v="3"/>
    <x v="0"/>
    <s v="3000"/>
    <s v="Plus"/>
    <x v="3"/>
    <n v="8.703448275862069"/>
    <s v="Marco Rossi"/>
    <n v="7.4999999999999997E-2"/>
    <n v="1262"/>
    <n v="94.649999999999991"/>
    <n v="1356.65"/>
  </r>
  <r>
    <x v="4"/>
    <n v="5"/>
    <s v="TVG-4027"/>
    <s v="4027"/>
    <x v="19"/>
    <s v="Lazio"/>
    <x v="4"/>
    <x v="3"/>
    <x v="0"/>
    <s v="3000"/>
    <s v="Plus"/>
    <x v="3"/>
    <n v="315.81379310344829"/>
    <s v="Lalerio Vundini"/>
    <n v="0.05"/>
    <n v="45793"/>
    <n v="2289.65"/>
    <n v="48082.65"/>
  </r>
  <r>
    <x v="4"/>
    <n v="5"/>
    <s v="TVG-4028"/>
    <s v="4028"/>
    <x v="19"/>
    <s v="Lazio"/>
    <x v="4"/>
    <x v="6"/>
    <x v="2"/>
    <s v="2500"/>
    <s v="Plus"/>
    <x v="6"/>
    <n v="0.66363636363636369"/>
    <s v="Matteo Landi"/>
    <n v="0.05"/>
    <n v="146"/>
    <n v="7.3000000000000007"/>
    <n v="153.30000000000001"/>
  </r>
  <r>
    <x v="4"/>
    <n v="5"/>
    <s v="TVG-4029"/>
    <s v="4029"/>
    <x v="19"/>
    <s v="Lazio"/>
    <x v="4"/>
    <x v="6"/>
    <x v="2"/>
    <s v="2500"/>
    <s v="Plus"/>
    <x v="6"/>
    <n v="0.48181818181818181"/>
    <s v="Costanza Bigatti"/>
    <n v="0.1"/>
    <n v="106"/>
    <n v="10.600000000000001"/>
    <n v="116.6"/>
  </r>
  <r>
    <x v="4"/>
    <n v="5"/>
    <s v="TVG-4030"/>
    <s v="4030"/>
    <x v="19"/>
    <s v="Lazio"/>
    <x v="4"/>
    <x v="6"/>
    <x v="2"/>
    <s v="2500"/>
    <s v="Plus"/>
    <x v="6"/>
    <n v="3.3"/>
    <s v="Marco Rossi"/>
    <n v="7.4999999999999997E-2"/>
    <n v="726"/>
    <n v="54.449999999999996"/>
    <n v="780.45"/>
  </r>
  <r>
    <x v="4"/>
    <n v="5"/>
    <s v="TVG-4031"/>
    <s v="4031"/>
    <x v="19"/>
    <s v="Lazio"/>
    <x v="4"/>
    <x v="6"/>
    <x v="2"/>
    <s v="2500"/>
    <s v="Plus"/>
    <x v="6"/>
    <n v="1.0818181818181818"/>
    <s v="Lalerio Vundini"/>
    <n v="0.05"/>
    <n v="238"/>
    <n v="11.9"/>
    <n v="249.9"/>
  </r>
  <r>
    <x v="4"/>
    <n v="5"/>
    <s v="TVG-4032"/>
    <s v="4032"/>
    <x v="19"/>
    <s v="Lazio"/>
    <x v="4"/>
    <x v="23"/>
    <x v="7"/>
    <s v="8000"/>
    <s v="Premium"/>
    <x v="19"/>
    <n v="82.337313432835828"/>
    <s v="Lalerio Vundini"/>
    <n v="0.05"/>
    <n v="55166"/>
    <n v="2758.3"/>
    <n v="57924.3"/>
  </r>
  <r>
    <x v="4"/>
    <n v="5"/>
    <s v="TVG-4033"/>
    <s v="4033"/>
    <x v="19"/>
    <s v="Lazio"/>
    <x v="4"/>
    <x v="10"/>
    <x v="3"/>
    <s v="7500"/>
    <s v="Premium"/>
    <x v="10"/>
    <n v="0.34444444444444444"/>
    <s v="Costanza Bigatti"/>
    <n v="0.1"/>
    <n v="62"/>
    <n v="6.2"/>
    <n v="68.2"/>
  </r>
  <r>
    <x v="4"/>
    <n v="5"/>
    <s v="TVG-4034"/>
    <s v="4034"/>
    <x v="19"/>
    <s v="Lazio"/>
    <x v="4"/>
    <x v="10"/>
    <x v="3"/>
    <s v="7500"/>
    <s v="Premium"/>
    <x v="10"/>
    <n v="0.45"/>
    <s v="Lalerio Vundini"/>
    <n v="0.05"/>
    <n v="81"/>
    <n v="4.05"/>
    <n v="85.05"/>
  </r>
  <r>
    <x v="4"/>
    <n v="5"/>
    <s v="TVG-4035"/>
    <s v="4035"/>
    <x v="19"/>
    <s v="Lazio"/>
    <x v="4"/>
    <x v="15"/>
    <x v="6"/>
    <s v="1000"/>
    <s v="Silver"/>
    <x v="14"/>
    <n v="13.582051282051282"/>
    <s v="Lalerio Vundini"/>
    <n v="0.05"/>
    <n v="5297"/>
    <n v="264.85000000000002"/>
    <n v="5561.85"/>
  </r>
  <r>
    <x v="4"/>
    <n v="5"/>
    <s v="TVG-4036"/>
    <s v="4036"/>
    <x v="19"/>
    <s v="Lazio"/>
    <x v="4"/>
    <x v="11"/>
    <x v="4"/>
    <s v="5000"/>
    <s v=""/>
    <x v="11"/>
    <n v="28.578571428571429"/>
    <s v="Federica Meni"/>
    <n v="0.04"/>
    <n v="4001"/>
    <n v="160.04"/>
    <n v="4161.04"/>
  </r>
  <r>
    <x v="4"/>
    <n v="5"/>
    <s v="TVG-4037"/>
    <s v="4037"/>
    <x v="19"/>
    <s v="Lazio"/>
    <x v="4"/>
    <x v="11"/>
    <x v="4"/>
    <s v="5000"/>
    <s v=""/>
    <x v="11"/>
    <n v="7.1428571428571426E-3"/>
    <s v="Roberto Falcucci"/>
    <n v="0.08"/>
    <n v="1"/>
    <n v="0.08"/>
    <n v="1.08"/>
  </r>
  <r>
    <x v="4"/>
    <n v="5"/>
    <s v="TVG-4038"/>
    <s v="4038"/>
    <x v="19"/>
    <s v="Lazio"/>
    <x v="4"/>
    <x v="11"/>
    <x v="4"/>
    <s v="5000"/>
    <s v=""/>
    <x v="11"/>
    <n v="3.4857142857142858"/>
    <s v="Matteo Landi"/>
    <n v="0.05"/>
    <n v="488"/>
    <n v="24.400000000000002"/>
    <n v="512.4"/>
  </r>
  <r>
    <x v="4"/>
    <n v="5"/>
    <s v="TVG-4039"/>
    <s v="4039"/>
    <x v="19"/>
    <s v="Lazio"/>
    <x v="4"/>
    <x v="11"/>
    <x v="4"/>
    <s v="5000"/>
    <s v=""/>
    <x v="11"/>
    <n v="12.221428571428572"/>
    <s v="Costanza Bigatti"/>
    <n v="0.1"/>
    <n v="1711"/>
    <n v="171.10000000000002"/>
    <n v="1882.1"/>
  </r>
  <r>
    <x v="4"/>
    <n v="5"/>
    <s v="TVG-4040"/>
    <s v="4040"/>
    <x v="19"/>
    <s v="Lazio"/>
    <x v="4"/>
    <x v="11"/>
    <x v="4"/>
    <s v="5000"/>
    <s v=""/>
    <x v="11"/>
    <n v="772.03571428571433"/>
    <s v="Marco Rossi"/>
    <n v="7.4999999999999997E-2"/>
    <n v="108085"/>
    <n v="8106.375"/>
    <n v="116191.375"/>
  </r>
  <r>
    <x v="4"/>
    <n v="5"/>
    <s v="TVG-4041"/>
    <s v="4041"/>
    <x v="19"/>
    <s v="Lazio"/>
    <x v="4"/>
    <x v="11"/>
    <x v="4"/>
    <s v="5000"/>
    <s v=""/>
    <x v="11"/>
    <n v="3926.7"/>
    <s v="Lalerio Vundini"/>
    <n v="0.05"/>
    <n v="549738"/>
    <n v="27486.9"/>
    <n v="577224.9"/>
  </r>
  <r>
    <x v="4"/>
    <n v="5"/>
    <s v="TVG-4042"/>
    <s v="4042"/>
    <x v="19"/>
    <s v="Lazio"/>
    <x v="4"/>
    <x v="16"/>
    <x v="7"/>
    <s v="1000"/>
    <s v=""/>
    <x v="0"/>
    <n v="1.32"/>
    <s v="Roberto Falcucci"/>
    <n v="0.08"/>
    <n v="198"/>
    <n v="15.84"/>
    <n v="213.84"/>
  </r>
  <r>
    <x v="4"/>
    <n v="5"/>
    <s v="TVG-4043"/>
    <s v="4043"/>
    <x v="19"/>
    <s v="Lazio"/>
    <x v="4"/>
    <x v="16"/>
    <x v="7"/>
    <s v="1000"/>
    <s v=""/>
    <x v="0"/>
    <n v="2.9533333333333331"/>
    <s v="Marco Rossi"/>
    <n v="7.4999999999999997E-2"/>
    <n v="443"/>
    <n v="33.225000000000001"/>
    <n v="476.22500000000002"/>
  </r>
  <r>
    <x v="4"/>
    <n v="5"/>
    <s v="TVG-4044"/>
    <s v="4044"/>
    <x v="19"/>
    <s v="Lazio"/>
    <x v="4"/>
    <x v="16"/>
    <x v="7"/>
    <s v="1000"/>
    <s v=""/>
    <x v="0"/>
    <n v="5.9933333333333332"/>
    <s v="Lalerio Vundini"/>
    <n v="0.05"/>
    <n v="899"/>
    <n v="44.95"/>
    <n v="943.95"/>
  </r>
  <r>
    <x v="4"/>
    <n v="5"/>
    <s v="TVG-4045"/>
    <s v="4045"/>
    <x v="19"/>
    <s v="Lazio"/>
    <x v="4"/>
    <x v="12"/>
    <x v="5"/>
    <s v="3000"/>
    <s v="Medium"/>
    <x v="12"/>
    <n v="6.6666666666666666E-2"/>
    <s v="Roberto Falcucci"/>
    <n v="0.08"/>
    <n v="8"/>
    <n v="0.64"/>
    <n v="8.64"/>
  </r>
  <r>
    <x v="4"/>
    <n v="5"/>
    <s v="TVG-4046"/>
    <s v="4046"/>
    <x v="19"/>
    <s v="Lazio"/>
    <x v="4"/>
    <x v="12"/>
    <x v="5"/>
    <s v="3000"/>
    <s v="Medium"/>
    <x v="12"/>
    <n v="14.733333333333333"/>
    <s v="Costanza Bigatti"/>
    <n v="0.1"/>
    <n v="1768"/>
    <n v="176.8"/>
    <n v="1944.8"/>
  </r>
  <r>
    <x v="4"/>
    <n v="5"/>
    <s v="TVG-4047"/>
    <s v="4047"/>
    <x v="19"/>
    <s v="Lazio"/>
    <x v="4"/>
    <x v="12"/>
    <x v="5"/>
    <s v="3000"/>
    <s v="Medium"/>
    <x v="12"/>
    <n v="1.5916666666666666"/>
    <s v="Marco Rossi"/>
    <n v="7.4999999999999997E-2"/>
    <n v="191"/>
    <n v="14.324999999999999"/>
    <n v="205.32499999999999"/>
  </r>
  <r>
    <x v="4"/>
    <n v="5"/>
    <s v="TVG-4048"/>
    <s v="4048"/>
    <x v="19"/>
    <s v="Lazio"/>
    <x v="4"/>
    <x v="12"/>
    <x v="5"/>
    <s v="3000"/>
    <s v="Medium"/>
    <x v="12"/>
    <n v="0.9916666666666667"/>
    <s v="Lalerio Vundini"/>
    <n v="0.05"/>
    <n v="119"/>
    <n v="5.95"/>
    <n v="124.95"/>
  </r>
  <r>
    <x v="4"/>
    <n v="5"/>
    <s v="TVG-4049"/>
    <s v="4049"/>
    <x v="19"/>
    <s v="Lazio"/>
    <x v="4"/>
    <x v="13"/>
    <x v="5"/>
    <s v="3000"/>
    <s v="Plus"/>
    <x v="2"/>
    <n v="1.4076923076923078"/>
    <s v="Costanza Bigatti"/>
    <n v="0.1"/>
    <n v="183"/>
    <n v="18.3"/>
    <n v="201.3"/>
  </r>
  <r>
    <x v="4"/>
    <n v="5"/>
    <s v="TVG-4050"/>
    <s v="4050"/>
    <x v="19"/>
    <s v="Lazio"/>
    <x v="4"/>
    <x v="13"/>
    <x v="5"/>
    <s v="3000"/>
    <s v="Plus"/>
    <x v="2"/>
    <n v="2.2384615384615385"/>
    <s v="Marco Rossi"/>
    <n v="7.4999999999999997E-2"/>
    <n v="291"/>
    <n v="21.824999999999999"/>
    <n v="312.82499999999999"/>
  </r>
  <r>
    <x v="4"/>
    <n v="5"/>
    <s v="TVG-4051"/>
    <s v="4051"/>
    <x v="20"/>
    <s v="Lazio"/>
    <x v="4"/>
    <x v="18"/>
    <x v="7"/>
    <s v="3000"/>
    <s v="Medium"/>
    <x v="6"/>
    <n v="1203.6318181818183"/>
    <s v="Lalerio Vundini"/>
    <n v="0.05"/>
    <n v="264799"/>
    <n v="13239.95"/>
    <n v="278038.95"/>
  </r>
  <r>
    <x v="4"/>
    <n v="5"/>
    <s v="TVG-4052"/>
    <s v="4052"/>
    <x v="20"/>
    <s v="Lazio"/>
    <x v="4"/>
    <x v="14"/>
    <x v="6"/>
    <s v="2500"/>
    <s v="Gold"/>
    <x v="13"/>
    <n v="8.0000000000000002E-3"/>
    <s v="Giulio de Primis"/>
    <n v="3.6999999999999998E-2"/>
    <n v="4"/>
    <n v="0.14799999999999999"/>
    <n v="4.1479999999999997"/>
  </r>
  <r>
    <x v="4"/>
    <n v="5"/>
    <s v="TVG-4053"/>
    <s v="4053"/>
    <x v="20"/>
    <s v="Lazio"/>
    <x v="4"/>
    <x v="14"/>
    <x v="6"/>
    <s v="2500"/>
    <s v="Gold"/>
    <x v="13"/>
    <n v="99.396000000000001"/>
    <s v="Lalerio Vundini"/>
    <n v="0.05"/>
    <n v="49698"/>
    <n v="2484.9"/>
    <n v="52182.9"/>
  </r>
  <r>
    <x v="4"/>
    <n v="5"/>
    <s v="TVG-4054"/>
    <s v="4054"/>
    <x v="20"/>
    <s v="Lazio"/>
    <x v="4"/>
    <x v="17"/>
    <x v="7"/>
    <s v="2000"/>
    <s v="Medium"/>
    <x v="15"/>
    <n v="9.5350000000000001"/>
    <s v="Lalerio Vundini"/>
    <n v="0.05"/>
    <n v="1907"/>
    <n v="95.350000000000009"/>
    <n v="2002.35"/>
  </r>
  <r>
    <x v="4"/>
    <n v="5"/>
    <s v="TVG-4055"/>
    <s v="4055"/>
    <x v="20"/>
    <s v="Lazio"/>
    <x v="4"/>
    <x v="0"/>
    <x v="0"/>
    <s v="5000"/>
    <s v="Medium"/>
    <x v="0"/>
    <n v="3.3866666666666667"/>
    <s v="Giuseppe Favari"/>
    <n v="0.03"/>
    <n v="508"/>
    <n v="15.24"/>
    <n v="523.24"/>
  </r>
  <r>
    <x v="4"/>
    <n v="5"/>
    <s v="TVG-4056"/>
    <s v="4056"/>
    <x v="20"/>
    <s v="Lazio"/>
    <x v="4"/>
    <x v="0"/>
    <x v="0"/>
    <s v="5000"/>
    <s v="Medium"/>
    <x v="0"/>
    <n v="41.08"/>
    <s v="Marco Rossi"/>
    <n v="7.4999999999999997E-2"/>
    <n v="6162"/>
    <n v="462.15"/>
    <n v="6624.15"/>
  </r>
  <r>
    <x v="4"/>
    <n v="5"/>
    <s v="TVG-4057"/>
    <s v="4057"/>
    <x v="20"/>
    <s v="Lazio"/>
    <x v="4"/>
    <x v="0"/>
    <x v="0"/>
    <s v="5000"/>
    <s v="Medium"/>
    <x v="0"/>
    <n v="606.23333333333335"/>
    <s v="Lalerio Vundini"/>
    <n v="0.05"/>
    <n v="90935"/>
    <n v="4546.75"/>
    <n v="95481.75"/>
  </r>
  <r>
    <x v="4"/>
    <n v="5"/>
    <s v="TVG-4058"/>
    <s v="4058"/>
    <x v="20"/>
    <s v="Lazio"/>
    <x v="4"/>
    <x v="19"/>
    <x v="7"/>
    <s v="4000"/>
    <s v="Plus"/>
    <x v="16"/>
    <n v="9.7833333333333332"/>
    <s v="Lalerio Vundini"/>
    <n v="0.05"/>
    <n v="2348"/>
    <n v="117.4"/>
    <n v="2465.4"/>
  </r>
  <r>
    <x v="4"/>
    <n v="5"/>
    <s v="TVG-4059"/>
    <s v="4059"/>
    <x v="20"/>
    <s v="Lazio"/>
    <x v="4"/>
    <x v="1"/>
    <x v="0"/>
    <s v="5000"/>
    <s v="Plus"/>
    <x v="1"/>
    <n v="38.051428571428573"/>
    <s v="Giuseppe Favari"/>
    <n v="0.03"/>
    <n v="6659"/>
    <n v="199.76999999999998"/>
    <n v="6858.77"/>
  </r>
  <r>
    <x v="4"/>
    <n v="5"/>
    <s v="TVG-4060"/>
    <s v="4060"/>
    <x v="20"/>
    <s v="Lazio"/>
    <x v="4"/>
    <x v="2"/>
    <x v="0"/>
    <s v="2500"/>
    <s v="Plus"/>
    <x v="2"/>
    <n v="2.8846153846153846"/>
    <s v="Marco Rossi"/>
    <n v="7.4999999999999997E-2"/>
    <n v="375"/>
    <n v="28.125"/>
    <n v="403.125"/>
  </r>
  <r>
    <x v="4"/>
    <n v="5"/>
    <s v="TVG-4061"/>
    <s v="4061"/>
    <x v="20"/>
    <s v="Lazio"/>
    <x v="4"/>
    <x v="3"/>
    <x v="0"/>
    <s v="3000"/>
    <s v="Plus"/>
    <x v="3"/>
    <n v="70.303448275862067"/>
    <s v="Alfonso Falconeri"/>
    <n v="0.05"/>
    <n v="10194"/>
    <n v="509.70000000000005"/>
    <n v="10703.7"/>
  </r>
  <r>
    <x v="4"/>
    <n v="5"/>
    <s v="TVG-4062"/>
    <s v="4062"/>
    <x v="20"/>
    <s v="Lazio"/>
    <x v="4"/>
    <x v="3"/>
    <x v="0"/>
    <s v="3000"/>
    <s v="Plus"/>
    <x v="3"/>
    <n v="32.365517241379308"/>
    <s v="Marco Rossi"/>
    <n v="7.4999999999999997E-2"/>
    <n v="4693"/>
    <n v="351.97499999999997"/>
    <n v="5044.9750000000004"/>
  </r>
  <r>
    <x v="4"/>
    <n v="5"/>
    <s v="TVG-4063"/>
    <s v="4063"/>
    <x v="20"/>
    <s v="Lazio"/>
    <x v="4"/>
    <x v="3"/>
    <x v="0"/>
    <s v="3000"/>
    <s v="Plus"/>
    <x v="3"/>
    <n v="2591.1999999999998"/>
    <s v="Lalerio Vundini"/>
    <n v="0.05"/>
    <n v="375724"/>
    <n v="18786.2"/>
    <n v="394510.2"/>
  </r>
  <r>
    <x v="4"/>
    <n v="5"/>
    <s v="TVG-4064"/>
    <s v="4064"/>
    <x v="20"/>
    <s v="Lazio"/>
    <x v="4"/>
    <x v="5"/>
    <x v="1"/>
    <s v="5000"/>
    <s v=""/>
    <x v="5"/>
    <n v="2.5466666666666669"/>
    <s v="Lalerio Vundini"/>
    <n v="0.05"/>
    <n v="191"/>
    <n v="9.5500000000000007"/>
    <n v="200.55"/>
  </r>
  <r>
    <x v="4"/>
    <n v="5"/>
    <s v="TVG-4065"/>
    <s v="4065"/>
    <x v="20"/>
    <s v="Lazio"/>
    <x v="4"/>
    <x v="6"/>
    <x v="2"/>
    <s v="2500"/>
    <s v="Plus"/>
    <x v="6"/>
    <n v="1.209090909090909"/>
    <s v="Lalerio Vundini"/>
    <n v="0.05"/>
    <n v="266"/>
    <n v="13.3"/>
    <n v="279.3"/>
  </r>
  <r>
    <x v="4"/>
    <n v="5"/>
    <s v="TVG-4066"/>
    <s v="4066"/>
    <x v="20"/>
    <s v="Lazio"/>
    <x v="4"/>
    <x v="7"/>
    <x v="2"/>
    <s v="2500"/>
    <s v="Medium"/>
    <x v="7"/>
    <n v="12.514285714285714"/>
    <s v="Marco Rossi"/>
    <n v="7.4999999999999997E-2"/>
    <n v="2628"/>
    <n v="197.1"/>
    <n v="2825.1"/>
  </r>
  <r>
    <x v="4"/>
    <n v="5"/>
    <s v="TVG-4067"/>
    <s v="4067"/>
    <x v="20"/>
    <s v="Lazio"/>
    <x v="4"/>
    <x v="9"/>
    <x v="2"/>
    <s v="1121"/>
    <s v="Gold"/>
    <x v="9"/>
    <n v="7.7260869565217387"/>
    <s v="Lalerio Vundini"/>
    <n v="0.05"/>
    <n v="1777"/>
    <n v="88.850000000000009"/>
    <n v="1865.85"/>
  </r>
  <r>
    <x v="4"/>
    <n v="5"/>
    <s v="TVG-4068"/>
    <s v="4068"/>
    <x v="20"/>
    <s v="Lazio"/>
    <x v="4"/>
    <x v="23"/>
    <x v="7"/>
    <s v="8000"/>
    <s v="Premium"/>
    <x v="19"/>
    <n v="739.16716417910447"/>
    <s v="Lalerio Vundini"/>
    <n v="0.05"/>
    <n v="495242"/>
    <n v="24762.100000000002"/>
    <n v="520004.1"/>
  </r>
  <r>
    <x v="4"/>
    <n v="5"/>
    <s v="TVG-4069"/>
    <s v="4069"/>
    <x v="20"/>
    <s v="Lazio"/>
    <x v="4"/>
    <x v="10"/>
    <x v="3"/>
    <s v="7500"/>
    <s v="Premium"/>
    <x v="10"/>
    <n v="8.3611111111111107"/>
    <s v="Lalerio Vundini"/>
    <n v="0.05"/>
    <n v="1505"/>
    <n v="75.25"/>
    <n v="1580.25"/>
  </r>
  <r>
    <x v="4"/>
    <n v="5"/>
    <s v="TVG-4070"/>
    <s v="4070"/>
    <x v="20"/>
    <s v="Lazio"/>
    <x v="4"/>
    <x v="15"/>
    <x v="6"/>
    <s v="1000"/>
    <s v="Silver"/>
    <x v="14"/>
    <n v="5.9615384615384617"/>
    <s v="Lalerio Vundini"/>
    <n v="0.05"/>
    <n v="2325"/>
    <n v="116.25"/>
    <n v="2441.25"/>
  </r>
  <r>
    <x v="4"/>
    <n v="5"/>
    <s v="TVG-4071"/>
    <s v="4071"/>
    <x v="20"/>
    <s v="Lazio"/>
    <x v="4"/>
    <x v="11"/>
    <x v="4"/>
    <s v="5000"/>
    <s v=""/>
    <x v="11"/>
    <n v="8.5714285714285715E-2"/>
    <s v="Giulio de Primis"/>
    <n v="3.6999999999999998E-2"/>
    <n v="12"/>
    <n v="0.44399999999999995"/>
    <n v="12.443999999999999"/>
  </r>
  <r>
    <x v="4"/>
    <n v="5"/>
    <s v="TVG-4072"/>
    <s v="4072"/>
    <x v="20"/>
    <s v="Lazio"/>
    <x v="4"/>
    <x v="11"/>
    <x v="4"/>
    <s v="5000"/>
    <s v=""/>
    <x v="11"/>
    <n v="27.942857142857143"/>
    <s v="Marco Rossi"/>
    <n v="7.4999999999999997E-2"/>
    <n v="3912"/>
    <n v="293.39999999999998"/>
    <n v="4205.3999999999996"/>
  </r>
  <r>
    <x v="4"/>
    <n v="5"/>
    <s v="TVG-4073"/>
    <s v="4073"/>
    <x v="20"/>
    <s v="Lazio"/>
    <x v="4"/>
    <x v="16"/>
    <x v="7"/>
    <s v="1000"/>
    <s v=""/>
    <x v="0"/>
    <n v="2.6733333333333333"/>
    <s v="Marco Rossi"/>
    <n v="7.4999999999999997E-2"/>
    <n v="401"/>
    <n v="30.074999999999999"/>
    <n v="431.07499999999999"/>
  </r>
  <r>
    <x v="4"/>
    <n v="5"/>
    <s v="TVG-4074"/>
    <s v="4074"/>
    <x v="20"/>
    <s v="Lazio"/>
    <x v="4"/>
    <x v="16"/>
    <x v="7"/>
    <s v="1000"/>
    <s v=""/>
    <x v="0"/>
    <n v="8.98"/>
    <s v="Lalerio Vundini"/>
    <n v="0.05"/>
    <n v="1347"/>
    <n v="67.350000000000009"/>
    <n v="1414.35"/>
  </r>
  <r>
    <x v="4"/>
    <n v="5"/>
    <s v="TVG-4075"/>
    <s v="4075"/>
    <x v="20"/>
    <s v="Lazio"/>
    <x v="4"/>
    <x v="12"/>
    <x v="5"/>
    <s v="3000"/>
    <s v="Medium"/>
    <x v="12"/>
    <n v="1.3416666666666666"/>
    <s v="Alfonso Falconeri"/>
    <n v="0.05"/>
    <n v="161"/>
    <n v="8.0500000000000007"/>
    <n v="169.05"/>
  </r>
  <r>
    <x v="4"/>
    <n v="5"/>
    <s v="TVG-4076"/>
    <s v="4076"/>
    <x v="20"/>
    <s v="Lazio"/>
    <x v="4"/>
    <x v="12"/>
    <x v="5"/>
    <s v="3000"/>
    <s v="Medium"/>
    <x v="12"/>
    <n v="7.4999999999999997E-2"/>
    <s v="Marco Rossi"/>
    <n v="7.4999999999999997E-2"/>
    <n v="9"/>
    <n v="0.67499999999999993"/>
    <n v="9.6750000000000007"/>
  </r>
  <r>
    <x v="4"/>
    <n v="5"/>
    <s v="TVG-4077"/>
    <s v="4077"/>
    <x v="20"/>
    <s v="Lazio"/>
    <x v="4"/>
    <x v="12"/>
    <x v="5"/>
    <s v="3000"/>
    <s v="Medium"/>
    <x v="12"/>
    <n v="11.191666666666666"/>
    <s v="Lalerio Vundini"/>
    <n v="0.05"/>
    <n v="1343"/>
    <n v="67.150000000000006"/>
    <n v="1410.15"/>
  </r>
  <r>
    <x v="4"/>
    <n v="5"/>
    <s v="TVG-4078"/>
    <s v="4078"/>
    <x v="20"/>
    <s v="Lazio"/>
    <x v="4"/>
    <x v="13"/>
    <x v="5"/>
    <s v="3000"/>
    <s v="Plus"/>
    <x v="2"/>
    <n v="7.6923076923076927E-3"/>
    <s v="Marco Rossi"/>
    <n v="7.4999999999999997E-2"/>
    <n v="1"/>
    <n v="7.4999999999999997E-2"/>
    <n v="1.075"/>
  </r>
  <r>
    <x v="4"/>
    <n v="5"/>
    <s v="TVG-4079"/>
    <s v="4079"/>
    <x v="21"/>
    <s v="Lazio"/>
    <x v="2"/>
    <x v="17"/>
    <x v="7"/>
    <s v="2000"/>
    <s v="Medium"/>
    <x v="15"/>
    <n v="0.02"/>
    <s v="Lalerio Vundini"/>
    <n v="0.05"/>
    <n v="4"/>
    <n v="0.2"/>
    <n v="4.2"/>
  </r>
  <r>
    <x v="4"/>
    <n v="5"/>
    <s v="TVG-4080"/>
    <s v="4080"/>
    <x v="21"/>
    <s v="Lazio"/>
    <x v="2"/>
    <x v="0"/>
    <x v="0"/>
    <s v="5000"/>
    <s v="Medium"/>
    <x v="0"/>
    <n v="108.74"/>
    <s v="Lalerio Vundini"/>
    <n v="0.05"/>
    <n v="16311"/>
    <n v="815.55000000000007"/>
    <n v="17126.55"/>
  </r>
  <r>
    <x v="4"/>
    <n v="5"/>
    <s v="TVG-4081"/>
    <s v="4081"/>
    <x v="21"/>
    <s v="Lazio"/>
    <x v="2"/>
    <x v="3"/>
    <x v="0"/>
    <s v="3000"/>
    <s v="Plus"/>
    <x v="3"/>
    <n v="438.12413793103451"/>
    <s v="Lalerio Vundini"/>
    <n v="0.05"/>
    <n v="63528"/>
    <n v="3176.4"/>
    <n v="66704.399999999994"/>
  </r>
  <r>
    <x v="4"/>
    <n v="5"/>
    <s v="TVG-4082"/>
    <s v="4082"/>
    <x v="21"/>
    <s v="Lazio"/>
    <x v="2"/>
    <x v="6"/>
    <x v="2"/>
    <s v="2500"/>
    <s v="Plus"/>
    <x v="6"/>
    <n v="11.931818181818182"/>
    <s v="Lalerio Vundini"/>
    <n v="0.05"/>
    <n v="2625"/>
    <n v="131.25"/>
    <n v="2756.25"/>
  </r>
  <r>
    <x v="4"/>
    <n v="5"/>
    <s v="TVG-4083"/>
    <s v="4083"/>
    <x v="21"/>
    <s v="Lazio"/>
    <x v="2"/>
    <x v="9"/>
    <x v="2"/>
    <s v="1121"/>
    <s v="Gold"/>
    <x v="9"/>
    <n v="0.43043478260869567"/>
    <s v="Lalerio Vundini"/>
    <n v="0.05"/>
    <n v="99"/>
    <n v="4.95"/>
    <n v="103.95"/>
  </r>
  <r>
    <x v="4"/>
    <n v="5"/>
    <s v="TVG-4084"/>
    <s v="4084"/>
    <x v="21"/>
    <s v="Lazio"/>
    <x v="2"/>
    <x v="23"/>
    <x v="7"/>
    <s v="8000"/>
    <s v="Premium"/>
    <x v="19"/>
    <n v="1.1194029850746268"/>
    <s v="Lalerio Vundini"/>
    <n v="0.05"/>
    <n v="750"/>
    <n v="37.5"/>
    <n v="787.5"/>
  </r>
  <r>
    <x v="4"/>
    <n v="5"/>
    <s v="TVG-4085"/>
    <s v="4085"/>
    <x v="21"/>
    <s v="Lazio"/>
    <x v="2"/>
    <x v="10"/>
    <x v="3"/>
    <s v="7500"/>
    <s v="Premium"/>
    <x v="10"/>
    <n v="3.3333333333333333E-2"/>
    <s v="Lalerio Vundini"/>
    <n v="0.05"/>
    <n v="6"/>
    <n v="0.30000000000000004"/>
    <n v="6.3"/>
  </r>
  <r>
    <x v="4"/>
    <n v="5"/>
    <s v="TVG-4086"/>
    <s v="4086"/>
    <x v="21"/>
    <s v="Lazio"/>
    <x v="2"/>
    <x v="16"/>
    <x v="7"/>
    <s v="1000"/>
    <s v=""/>
    <x v="0"/>
    <n v="2.4"/>
    <s v="Lalerio Vundini"/>
    <n v="0.05"/>
    <n v="360"/>
    <n v="18"/>
    <n v="378"/>
  </r>
  <r>
    <x v="4"/>
    <n v="5"/>
    <s v="TVG-4087"/>
    <s v="4087"/>
    <x v="21"/>
    <s v="Lazio"/>
    <x v="2"/>
    <x v="12"/>
    <x v="5"/>
    <s v="3000"/>
    <s v="Medium"/>
    <x v="12"/>
    <n v="2.8"/>
    <s v="Lalerio Vundini"/>
    <n v="0.05"/>
    <n v="336"/>
    <n v="16.8"/>
    <n v="352.8"/>
  </r>
  <r>
    <x v="4"/>
    <n v="5"/>
    <s v="TVG-4088"/>
    <s v="4088"/>
    <x v="22"/>
    <s v="Lazio"/>
    <x v="1"/>
    <x v="17"/>
    <x v="7"/>
    <s v="2000"/>
    <s v="Medium"/>
    <x v="15"/>
    <n v="0.08"/>
    <s v="Lalerio Vundini"/>
    <n v="0.05"/>
    <n v="16"/>
    <n v="0.8"/>
    <n v="16.8"/>
  </r>
  <r>
    <x v="4"/>
    <n v="5"/>
    <s v="TVG-4089"/>
    <s v="4089"/>
    <x v="22"/>
    <s v="Lazio"/>
    <x v="1"/>
    <x v="0"/>
    <x v="0"/>
    <s v="5000"/>
    <s v="Medium"/>
    <x v="0"/>
    <n v="9.4066666666666663"/>
    <s v="Lalerio Vundini"/>
    <n v="0.05"/>
    <n v="1411"/>
    <n v="70.55"/>
    <n v="1481.55"/>
  </r>
  <r>
    <x v="4"/>
    <n v="5"/>
    <s v="TVG-4090"/>
    <s v="4090"/>
    <x v="22"/>
    <s v="Lazio"/>
    <x v="1"/>
    <x v="3"/>
    <x v="0"/>
    <s v="3000"/>
    <s v="Plus"/>
    <x v="3"/>
    <n v="437.92413793103447"/>
    <s v="Lalerio Vundini"/>
    <n v="0.05"/>
    <n v="63499"/>
    <n v="3174.9500000000003"/>
    <n v="66673.95"/>
  </r>
  <r>
    <x v="4"/>
    <n v="5"/>
    <s v="TVG-4091"/>
    <s v="4091"/>
    <x v="22"/>
    <s v="Lazio"/>
    <x v="1"/>
    <x v="6"/>
    <x v="2"/>
    <s v="2500"/>
    <s v="Plus"/>
    <x v="6"/>
    <n v="34.522727272727273"/>
    <s v="Lalerio Vundini"/>
    <n v="0.05"/>
    <n v="7595"/>
    <n v="379.75"/>
    <n v="7974.75"/>
  </r>
  <r>
    <x v="4"/>
    <n v="5"/>
    <s v="TVG-4092"/>
    <s v="4092"/>
    <x v="22"/>
    <s v="Lazio"/>
    <x v="1"/>
    <x v="9"/>
    <x v="2"/>
    <s v="1121"/>
    <s v="Gold"/>
    <x v="9"/>
    <n v="0.50869565217391299"/>
    <s v="Lalerio Vundini"/>
    <n v="0.05"/>
    <n v="117"/>
    <n v="5.8500000000000005"/>
    <n v="122.85"/>
  </r>
  <r>
    <x v="4"/>
    <n v="5"/>
    <s v="TVG-4093"/>
    <s v="4093"/>
    <x v="22"/>
    <s v="Lazio"/>
    <x v="1"/>
    <x v="10"/>
    <x v="3"/>
    <s v="7500"/>
    <s v="Premium"/>
    <x v="10"/>
    <n v="0.37777777777777777"/>
    <s v="Lalerio Vundini"/>
    <n v="0.05"/>
    <n v="68"/>
    <n v="3.4000000000000004"/>
    <n v="71.400000000000006"/>
  </r>
  <r>
    <x v="4"/>
    <n v="5"/>
    <s v="TVG-4094"/>
    <s v="4094"/>
    <x v="23"/>
    <s v="Umbria"/>
    <x v="6"/>
    <x v="14"/>
    <x v="6"/>
    <s v="2500"/>
    <s v="Gold"/>
    <x v="13"/>
    <n v="0.57399999999999995"/>
    <s v="Lalerio Vundini"/>
    <n v="0.05"/>
    <n v="287"/>
    <n v="14.350000000000001"/>
    <n v="301.35000000000002"/>
  </r>
  <r>
    <x v="4"/>
    <n v="5"/>
    <s v="TVG-4095"/>
    <s v="4095"/>
    <x v="23"/>
    <s v="Umbria"/>
    <x v="6"/>
    <x v="17"/>
    <x v="7"/>
    <s v="2000"/>
    <s v="Medium"/>
    <x v="15"/>
    <n v="0.115"/>
    <s v="Lalerio Vundini"/>
    <n v="0.05"/>
    <n v="23"/>
    <n v="1.1500000000000001"/>
    <n v="24.15"/>
  </r>
  <r>
    <x v="4"/>
    <n v="5"/>
    <s v="TVG-4096"/>
    <s v="4096"/>
    <x v="23"/>
    <s v="Umbria"/>
    <x v="6"/>
    <x v="0"/>
    <x v="0"/>
    <s v="5000"/>
    <s v="Medium"/>
    <x v="0"/>
    <n v="777.16"/>
    <s v="Lalerio Vundini"/>
    <n v="0.05"/>
    <n v="116574"/>
    <n v="5828.7000000000007"/>
    <n v="122402.7"/>
  </r>
  <r>
    <x v="4"/>
    <n v="5"/>
    <s v="TVG-4097"/>
    <s v="4097"/>
    <x v="23"/>
    <s v="Umbria"/>
    <x v="6"/>
    <x v="19"/>
    <x v="7"/>
    <s v="4000"/>
    <s v="Plus"/>
    <x v="16"/>
    <n v="2.6291666666666669"/>
    <s v="Lalerio Vundini"/>
    <n v="0.05"/>
    <n v="631"/>
    <n v="31.55"/>
    <n v="662.55"/>
  </r>
  <r>
    <x v="4"/>
    <n v="5"/>
    <s v="TVG-4098"/>
    <s v="4098"/>
    <x v="23"/>
    <s v="Umbria"/>
    <x v="6"/>
    <x v="3"/>
    <x v="0"/>
    <s v="3000"/>
    <s v="Plus"/>
    <x v="3"/>
    <n v="702.85517241379307"/>
    <s v="Lalerio Vundini"/>
    <n v="0.05"/>
    <n v="101914"/>
    <n v="5095.7000000000007"/>
    <n v="107009.7"/>
  </r>
  <r>
    <x v="4"/>
    <n v="5"/>
    <s v="TVG-4099"/>
    <s v="4099"/>
    <x v="23"/>
    <s v="Umbria"/>
    <x v="6"/>
    <x v="6"/>
    <x v="2"/>
    <s v="2500"/>
    <s v="Plus"/>
    <x v="6"/>
    <n v="1.4"/>
    <s v="Lalerio Vundini"/>
    <n v="0.05"/>
    <n v="308"/>
    <n v="15.4"/>
    <n v="323.39999999999998"/>
  </r>
  <r>
    <x v="4"/>
    <n v="5"/>
    <s v="TVG-4100"/>
    <s v="4100"/>
    <x v="23"/>
    <s v="Umbria"/>
    <x v="6"/>
    <x v="7"/>
    <x v="2"/>
    <s v="2500"/>
    <s v="Medium"/>
    <x v="7"/>
    <n v="117.54761904761905"/>
    <s v="Lalerio Vundini"/>
    <n v="0.05"/>
    <n v="24685"/>
    <n v="1234.25"/>
    <n v="25919.25"/>
  </r>
  <r>
    <x v="4"/>
    <n v="5"/>
    <s v="TVG-4101"/>
    <s v="4101"/>
    <x v="23"/>
    <s v="Umbria"/>
    <x v="6"/>
    <x v="9"/>
    <x v="2"/>
    <s v="1121"/>
    <s v="Gold"/>
    <x v="9"/>
    <n v="34.904347826086955"/>
    <s v="Lalerio Vundini"/>
    <n v="0.05"/>
    <n v="8028"/>
    <n v="401.40000000000003"/>
    <n v="8429.4"/>
  </r>
  <r>
    <x v="4"/>
    <n v="5"/>
    <s v="TVG-4102"/>
    <s v="4102"/>
    <x v="23"/>
    <s v="Umbria"/>
    <x v="6"/>
    <x v="23"/>
    <x v="7"/>
    <s v="8000"/>
    <s v="Premium"/>
    <x v="19"/>
    <n v="44.398507462686567"/>
    <s v="Lalerio Vundini"/>
    <n v="0.05"/>
    <n v="29747"/>
    <n v="1487.3500000000001"/>
    <n v="31234.35"/>
  </r>
  <r>
    <x v="4"/>
    <n v="5"/>
    <s v="TVG-4103"/>
    <s v="4103"/>
    <x v="23"/>
    <s v="Umbria"/>
    <x v="6"/>
    <x v="10"/>
    <x v="3"/>
    <s v="7500"/>
    <s v="Premium"/>
    <x v="10"/>
    <n v="1.75"/>
    <s v="Lalerio Vundini"/>
    <n v="0.05"/>
    <n v="315"/>
    <n v="15.75"/>
    <n v="330.75"/>
  </r>
  <r>
    <x v="4"/>
    <n v="5"/>
    <s v="TVG-4104"/>
    <s v="4104"/>
    <x v="23"/>
    <s v="Umbria"/>
    <x v="6"/>
    <x v="15"/>
    <x v="6"/>
    <s v="1000"/>
    <s v="Silver"/>
    <x v="14"/>
    <n v="0.24871794871794872"/>
    <s v="Lalerio Vundini"/>
    <n v="0.05"/>
    <n v="97"/>
    <n v="4.8500000000000005"/>
    <n v="101.85"/>
  </r>
  <r>
    <x v="4"/>
    <n v="5"/>
    <s v="TVG-4105"/>
    <s v="4105"/>
    <x v="23"/>
    <s v="Umbria"/>
    <x v="6"/>
    <x v="16"/>
    <x v="7"/>
    <s v="1000"/>
    <s v=""/>
    <x v="0"/>
    <n v="7.46"/>
    <s v="Lalerio Vundini"/>
    <n v="0.05"/>
    <n v="1119"/>
    <n v="55.95"/>
    <n v="1174.95"/>
  </r>
  <r>
    <x v="4"/>
    <n v="5"/>
    <s v="TVG-4106"/>
    <s v="4106"/>
    <x v="24"/>
    <s v="Umbria"/>
    <x v="7"/>
    <x v="18"/>
    <x v="7"/>
    <s v="3000"/>
    <s v="Medium"/>
    <x v="6"/>
    <n v="0.32727272727272727"/>
    <s v="Alfonso Falconeri"/>
    <n v="0.05"/>
    <n v="72"/>
    <n v="3.6"/>
    <n v="75.599999999999994"/>
  </r>
  <r>
    <x v="4"/>
    <n v="5"/>
    <s v="TVG-4107"/>
    <s v="4107"/>
    <x v="24"/>
    <s v="Umbria"/>
    <x v="7"/>
    <x v="18"/>
    <x v="7"/>
    <s v="3000"/>
    <s v="Medium"/>
    <x v="6"/>
    <n v="8.1136363636363633"/>
    <s v="Giuseppe Favari"/>
    <n v="0.03"/>
    <n v="1785"/>
    <n v="53.55"/>
    <n v="1838.55"/>
  </r>
  <r>
    <x v="4"/>
    <n v="5"/>
    <s v="TVG-4108"/>
    <s v="4108"/>
    <x v="24"/>
    <s v="Umbria"/>
    <x v="7"/>
    <x v="21"/>
    <x v="7"/>
    <s v="6000"/>
    <s v="Gold"/>
    <x v="18"/>
    <n v="9.1111111111111115E-2"/>
    <s v="Marco Rossi"/>
    <n v="7.4999999999999997E-2"/>
    <n v="41"/>
    <n v="3.0749999999999997"/>
    <n v="44.075000000000003"/>
  </r>
  <r>
    <x v="4"/>
    <n v="5"/>
    <s v="TVG-4109"/>
    <s v="4109"/>
    <x v="24"/>
    <s v="Umbria"/>
    <x v="7"/>
    <x v="14"/>
    <x v="6"/>
    <s v="2500"/>
    <s v="Gold"/>
    <x v="13"/>
    <n v="0.74199999999999999"/>
    <s v="Olivia Gusso"/>
    <n v="0.05"/>
    <n v="371"/>
    <n v="18.55"/>
    <n v="389.55"/>
  </r>
  <r>
    <x v="4"/>
    <n v="5"/>
    <s v="TVG-4110"/>
    <s v="4110"/>
    <x v="24"/>
    <s v="Umbria"/>
    <x v="7"/>
    <x v="14"/>
    <x v="6"/>
    <s v="2500"/>
    <s v="Gold"/>
    <x v="13"/>
    <n v="0.62"/>
    <s v="Lorenzo Von Matterhorn "/>
    <n v="0.05"/>
    <n v="310"/>
    <n v="15.5"/>
    <n v="325.5"/>
  </r>
  <r>
    <x v="4"/>
    <n v="5"/>
    <s v="TVG-4111"/>
    <s v="4111"/>
    <x v="24"/>
    <s v="Umbria"/>
    <x v="7"/>
    <x v="14"/>
    <x v="6"/>
    <s v="2500"/>
    <s v="Gold"/>
    <x v="13"/>
    <n v="2E-3"/>
    <s v="Federica Meni"/>
    <n v="0.04"/>
    <n v="1"/>
    <n v="0.04"/>
    <n v="1.04"/>
  </r>
  <r>
    <x v="4"/>
    <n v="5"/>
    <s v="TVG-4112"/>
    <s v="4112"/>
    <x v="24"/>
    <s v="Umbria"/>
    <x v="7"/>
    <x v="14"/>
    <x v="6"/>
    <s v="2500"/>
    <s v="Gold"/>
    <x v="13"/>
    <n v="6.5819999999999999"/>
    <s v="Alfonso Falconeri"/>
    <n v="0.05"/>
    <n v="3291"/>
    <n v="164.55"/>
    <n v="3455.55"/>
  </r>
  <r>
    <x v="4"/>
    <n v="5"/>
    <s v="TVG-4113"/>
    <s v="4113"/>
    <x v="24"/>
    <s v="Umbria"/>
    <x v="7"/>
    <x v="14"/>
    <x v="6"/>
    <s v="2500"/>
    <s v="Gold"/>
    <x v="13"/>
    <n v="9.6519999999999992"/>
    <s v="Roberto Falcucci"/>
    <n v="0.08"/>
    <n v="4826"/>
    <n v="386.08"/>
    <n v="5212.08"/>
  </r>
  <r>
    <x v="4"/>
    <n v="5"/>
    <s v="TVG-4114"/>
    <s v="4114"/>
    <x v="24"/>
    <s v="Umbria"/>
    <x v="7"/>
    <x v="14"/>
    <x v="6"/>
    <s v="2500"/>
    <s v="Gold"/>
    <x v="13"/>
    <n v="0.90400000000000003"/>
    <s v="Daniela Ansani"/>
    <n v="0.05"/>
    <n v="452"/>
    <n v="22.6"/>
    <n v="474.6"/>
  </r>
  <r>
    <x v="4"/>
    <n v="5"/>
    <s v="TVG-4115"/>
    <s v="4115"/>
    <x v="24"/>
    <s v="Umbria"/>
    <x v="7"/>
    <x v="14"/>
    <x v="6"/>
    <s v="2500"/>
    <s v="Gold"/>
    <x v="13"/>
    <n v="34.436"/>
    <s v="Giuseppe Favari"/>
    <n v="0.03"/>
    <n v="17218"/>
    <n v="516.54"/>
    <n v="17734.54"/>
  </r>
  <r>
    <x v="4"/>
    <n v="5"/>
    <s v="TVG-4116"/>
    <s v="4116"/>
    <x v="24"/>
    <s v="Umbria"/>
    <x v="7"/>
    <x v="14"/>
    <x v="6"/>
    <s v="2500"/>
    <s v="Gold"/>
    <x v="13"/>
    <n v="0.61799999999999999"/>
    <s v="Elisa Covassi"/>
    <n v="0.08"/>
    <n v="309"/>
    <n v="24.72"/>
    <n v="333.72"/>
  </r>
  <r>
    <x v="4"/>
    <n v="5"/>
    <s v="TVG-4117"/>
    <s v="4117"/>
    <x v="24"/>
    <s v="Umbria"/>
    <x v="7"/>
    <x v="14"/>
    <x v="6"/>
    <s v="2500"/>
    <s v="Gold"/>
    <x v="13"/>
    <n v="4.444"/>
    <s v="Fabo Girgentini"/>
    <n v="0.03"/>
    <n v="2222"/>
    <n v="66.66"/>
    <n v="2288.66"/>
  </r>
  <r>
    <x v="4"/>
    <n v="5"/>
    <s v="TVG-4118"/>
    <s v="4118"/>
    <x v="24"/>
    <s v="Umbria"/>
    <x v="7"/>
    <x v="14"/>
    <x v="6"/>
    <s v="2500"/>
    <s v="Gold"/>
    <x v="13"/>
    <n v="0.872"/>
    <s v="Costanza Bigatti"/>
    <n v="0.1"/>
    <n v="436"/>
    <n v="43.6"/>
    <n v="479.6"/>
  </r>
  <r>
    <x v="4"/>
    <n v="5"/>
    <s v="TVG-4119"/>
    <s v="4119"/>
    <x v="24"/>
    <s v="Umbria"/>
    <x v="7"/>
    <x v="14"/>
    <x v="6"/>
    <s v="2500"/>
    <s v="Gold"/>
    <x v="13"/>
    <n v="0.28799999999999998"/>
    <s v="Marco Rossi"/>
    <n v="7.4999999999999997E-2"/>
    <n v="144"/>
    <n v="10.799999999999999"/>
    <n v="154.80000000000001"/>
  </r>
  <r>
    <x v="4"/>
    <n v="5"/>
    <s v="TVG-4120"/>
    <s v="4120"/>
    <x v="24"/>
    <s v="Umbria"/>
    <x v="7"/>
    <x v="14"/>
    <x v="6"/>
    <s v="2500"/>
    <s v="Gold"/>
    <x v="13"/>
    <n v="0.38800000000000001"/>
    <s v="Lalerio Vundini"/>
    <n v="0.05"/>
    <n v="194"/>
    <n v="9.7000000000000011"/>
    <n v="203.7"/>
  </r>
  <r>
    <x v="4"/>
    <n v="5"/>
    <s v="TVG-4121"/>
    <s v="4121"/>
    <x v="24"/>
    <s v="Umbria"/>
    <x v="7"/>
    <x v="17"/>
    <x v="7"/>
    <s v="2000"/>
    <s v="Medium"/>
    <x v="15"/>
    <n v="0.17"/>
    <s v="Lalerio Vundini"/>
    <n v="0.05"/>
    <n v="34"/>
    <n v="1.7000000000000002"/>
    <n v="35.700000000000003"/>
  </r>
  <r>
    <x v="4"/>
    <n v="5"/>
    <s v="TVG-4122"/>
    <s v="4122"/>
    <x v="24"/>
    <s v="Umbria"/>
    <x v="7"/>
    <x v="0"/>
    <x v="0"/>
    <s v="5000"/>
    <s v="Medium"/>
    <x v="0"/>
    <n v="37.24666666666667"/>
    <s v="Olivia Gusso"/>
    <n v="0.05"/>
    <n v="5587"/>
    <n v="279.35000000000002"/>
    <n v="5866.35"/>
  </r>
  <r>
    <x v="4"/>
    <n v="5"/>
    <s v="TVG-4123"/>
    <s v="4123"/>
    <x v="24"/>
    <s v="Umbria"/>
    <x v="7"/>
    <x v="0"/>
    <x v="0"/>
    <s v="5000"/>
    <s v="Medium"/>
    <x v="0"/>
    <n v="3.78"/>
    <s v="Lorenzo Von Matterhorn "/>
    <n v="0.05"/>
    <n v="567"/>
    <n v="28.35"/>
    <n v="595.35"/>
  </r>
  <r>
    <x v="4"/>
    <n v="5"/>
    <s v="TVG-4124"/>
    <s v="4124"/>
    <x v="24"/>
    <s v="Umbria"/>
    <x v="7"/>
    <x v="0"/>
    <x v="0"/>
    <s v="5000"/>
    <s v="Medium"/>
    <x v="0"/>
    <n v="33.159999999999997"/>
    <s v="Federica Meni"/>
    <n v="0.04"/>
    <n v="4974"/>
    <n v="198.96"/>
    <n v="5172.96"/>
  </r>
  <r>
    <x v="4"/>
    <n v="5"/>
    <s v="TVG-4125"/>
    <s v="4125"/>
    <x v="24"/>
    <s v="Umbria"/>
    <x v="7"/>
    <x v="0"/>
    <x v="0"/>
    <s v="5000"/>
    <s v="Medium"/>
    <x v="0"/>
    <n v="444.62666666666667"/>
    <s v="Alfonso Falconeri"/>
    <n v="0.05"/>
    <n v="66694"/>
    <n v="3334.7000000000003"/>
    <n v="70028.7"/>
  </r>
  <r>
    <x v="4"/>
    <n v="5"/>
    <s v="TVG-4126"/>
    <s v="4126"/>
    <x v="24"/>
    <s v="Umbria"/>
    <x v="7"/>
    <x v="0"/>
    <x v="0"/>
    <s v="5000"/>
    <s v="Medium"/>
    <x v="0"/>
    <n v="9.9"/>
    <s v="Roberto Falcucci"/>
    <n v="0.08"/>
    <n v="1485"/>
    <n v="118.8"/>
    <n v="1603.8"/>
  </r>
  <r>
    <x v="4"/>
    <n v="5"/>
    <s v="TVG-4127"/>
    <s v="4127"/>
    <x v="24"/>
    <s v="Umbria"/>
    <x v="7"/>
    <x v="0"/>
    <x v="0"/>
    <s v="5000"/>
    <s v="Medium"/>
    <x v="0"/>
    <n v="85.61333333333333"/>
    <s v="Daniela Ansani"/>
    <n v="0.05"/>
    <n v="12842"/>
    <n v="642.1"/>
    <n v="13484.1"/>
  </r>
  <r>
    <x v="4"/>
    <n v="5"/>
    <s v="TVG-4128"/>
    <s v="4128"/>
    <x v="24"/>
    <s v="Umbria"/>
    <x v="7"/>
    <x v="0"/>
    <x v="0"/>
    <s v="5000"/>
    <s v="Medium"/>
    <x v="0"/>
    <n v="139.29333333333332"/>
    <s v="Giuseppe Favari"/>
    <n v="0.03"/>
    <n v="20894"/>
    <n v="626.81999999999994"/>
    <n v="21520.82"/>
  </r>
  <r>
    <x v="4"/>
    <n v="5"/>
    <s v="TVG-4129"/>
    <s v="4129"/>
    <x v="24"/>
    <s v="Umbria"/>
    <x v="7"/>
    <x v="0"/>
    <x v="0"/>
    <s v="5000"/>
    <s v="Medium"/>
    <x v="0"/>
    <n v="11.06"/>
    <s v="Elisa Covassi"/>
    <n v="0.08"/>
    <n v="1659"/>
    <n v="132.72"/>
    <n v="1791.72"/>
  </r>
  <r>
    <x v="4"/>
    <n v="5"/>
    <s v="TVG-4130"/>
    <s v="4130"/>
    <x v="24"/>
    <s v="Umbria"/>
    <x v="7"/>
    <x v="0"/>
    <x v="0"/>
    <s v="5000"/>
    <s v="Medium"/>
    <x v="0"/>
    <n v="344.21333333333331"/>
    <s v="Fabo Girgentini"/>
    <n v="0.03"/>
    <n v="51632"/>
    <n v="1548.96"/>
    <n v="53180.959999999999"/>
  </r>
  <r>
    <x v="4"/>
    <n v="5"/>
    <s v="TVG-4131"/>
    <s v="4131"/>
    <x v="24"/>
    <s v="Umbria"/>
    <x v="7"/>
    <x v="0"/>
    <x v="0"/>
    <s v="5000"/>
    <s v="Medium"/>
    <x v="0"/>
    <n v="9.56"/>
    <s v="Costanza Bigatti"/>
    <n v="0.1"/>
    <n v="1434"/>
    <n v="143.4"/>
    <n v="1577.4"/>
  </r>
  <r>
    <x v="4"/>
    <n v="5"/>
    <s v="TVG-4132"/>
    <s v="4132"/>
    <x v="24"/>
    <s v="Umbria"/>
    <x v="7"/>
    <x v="0"/>
    <x v="0"/>
    <s v="5000"/>
    <s v="Medium"/>
    <x v="0"/>
    <n v="905.84666666666669"/>
    <s v="Marco Rossi"/>
    <n v="7.4999999999999997E-2"/>
    <n v="135877"/>
    <n v="10190.775"/>
    <n v="146067.77499999999"/>
  </r>
  <r>
    <x v="4"/>
    <n v="5"/>
    <s v="TVG-4133"/>
    <s v="4133"/>
    <x v="24"/>
    <s v="Umbria"/>
    <x v="7"/>
    <x v="0"/>
    <x v="0"/>
    <s v="5000"/>
    <s v="Medium"/>
    <x v="0"/>
    <n v="3607.9666666666667"/>
    <s v="Lalerio Vundini"/>
    <n v="0.05"/>
    <n v="541195"/>
    <n v="27059.75"/>
    <n v="568254.75"/>
  </r>
  <r>
    <x v="4"/>
    <n v="5"/>
    <s v="TVG-4134"/>
    <s v="4134"/>
    <x v="24"/>
    <s v="Umbria"/>
    <x v="7"/>
    <x v="19"/>
    <x v="7"/>
    <s v="4000"/>
    <s v="Plus"/>
    <x v="16"/>
    <n v="93.17916666666666"/>
    <s v="Olivia Gusso"/>
    <n v="0.05"/>
    <n v="22363"/>
    <n v="1118.1500000000001"/>
    <n v="23481.15"/>
  </r>
  <r>
    <x v="4"/>
    <n v="5"/>
    <s v="TVG-4135"/>
    <s v="4135"/>
    <x v="24"/>
    <s v="Umbria"/>
    <x v="7"/>
    <x v="19"/>
    <x v="7"/>
    <s v="4000"/>
    <s v="Plus"/>
    <x v="16"/>
    <n v="5.9"/>
    <s v="Lorenzo Von Matterhorn "/>
    <n v="0.05"/>
    <n v="1416"/>
    <n v="70.8"/>
    <n v="1486.8"/>
  </r>
  <r>
    <x v="4"/>
    <n v="5"/>
    <s v="TVG-4136"/>
    <s v="4136"/>
    <x v="24"/>
    <s v="Umbria"/>
    <x v="7"/>
    <x v="19"/>
    <x v="7"/>
    <s v="4000"/>
    <s v="Plus"/>
    <x v="16"/>
    <n v="2.1666666666666665"/>
    <s v="Federica Meni"/>
    <n v="0.04"/>
    <n v="520"/>
    <n v="20.8"/>
    <n v="540.79999999999995"/>
  </r>
  <r>
    <x v="4"/>
    <n v="5"/>
    <s v="TVG-4137"/>
    <s v="4137"/>
    <x v="24"/>
    <s v="Umbria"/>
    <x v="7"/>
    <x v="19"/>
    <x v="7"/>
    <s v="4000"/>
    <s v="Plus"/>
    <x v="16"/>
    <n v="77.45"/>
    <s v="Alfonso Falconeri"/>
    <n v="0.05"/>
    <n v="18588"/>
    <n v="929.40000000000009"/>
    <n v="19517.400000000001"/>
  </r>
  <r>
    <x v="4"/>
    <n v="5"/>
    <s v="TVG-4138"/>
    <s v="4138"/>
    <x v="24"/>
    <s v="Umbria"/>
    <x v="7"/>
    <x v="19"/>
    <x v="7"/>
    <s v="4000"/>
    <s v="Plus"/>
    <x v="16"/>
    <n v="169.17916666666667"/>
    <s v="Roberto Falcucci"/>
    <n v="0.08"/>
    <n v="40603"/>
    <n v="3248.2400000000002"/>
    <n v="43851.24"/>
  </r>
  <r>
    <x v="4"/>
    <n v="5"/>
    <s v="TVG-4139"/>
    <s v="4139"/>
    <x v="24"/>
    <s v="Umbria"/>
    <x v="7"/>
    <x v="19"/>
    <x v="7"/>
    <s v="4000"/>
    <s v="Plus"/>
    <x v="16"/>
    <n v="0.77083333333333337"/>
    <s v="Daniela Ansani"/>
    <n v="0.05"/>
    <n v="185"/>
    <n v="9.25"/>
    <n v="194.25"/>
  </r>
  <r>
    <x v="4"/>
    <n v="5"/>
    <s v="TVG-4140"/>
    <s v="4140"/>
    <x v="24"/>
    <s v="Umbria"/>
    <x v="7"/>
    <x v="19"/>
    <x v="7"/>
    <s v="4000"/>
    <s v="Plus"/>
    <x v="16"/>
    <n v="9.7041666666666675"/>
    <s v="Elisa Covassi"/>
    <n v="0.08"/>
    <n v="2329"/>
    <n v="186.32"/>
    <n v="2515.3200000000002"/>
  </r>
  <r>
    <x v="4"/>
    <n v="5"/>
    <s v="TVG-4141"/>
    <s v="4141"/>
    <x v="24"/>
    <s v="Umbria"/>
    <x v="7"/>
    <x v="19"/>
    <x v="7"/>
    <s v="4000"/>
    <s v="Plus"/>
    <x v="16"/>
    <n v="123.64166666666667"/>
    <s v="Fabo Girgentini"/>
    <n v="0.03"/>
    <n v="29674"/>
    <n v="890.21999999999991"/>
    <n v="30564.22"/>
  </r>
  <r>
    <x v="4"/>
    <n v="5"/>
    <s v="TVG-4142"/>
    <s v="4142"/>
    <x v="24"/>
    <s v="Umbria"/>
    <x v="7"/>
    <x v="19"/>
    <x v="7"/>
    <s v="4000"/>
    <s v="Plus"/>
    <x v="16"/>
    <n v="21.95"/>
    <s v="Costanza Bigatti"/>
    <n v="0.1"/>
    <n v="5268"/>
    <n v="526.80000000000007"/>
    <n v="5794.8"/>
  </r>
  <r>
    <x v="4"/>
    <n v="5"/>
    <s v="TVG-4143"/>
    <s v="4143"/>
    <x v="24"/>
    <s v="Umbria"/>
    <x v="7"/>
    <x v="19"/>
    <x v="7"/>
    <s v="4000"/>
    <s v="Plus"/>
    <x v="16"/>
    <n v="43.4375"/>
    <s v="Marco Rossi"/>
    <n v="7.4999999999999997E-2"/>
    <n v="10425"/>
    <n v="781.875"/>
    <n v="11206.875"/>
  </r>
  <r>
    <x v="4"/>
    <n v="5"/>
    <s v="TVG-4144"/>
    <s v="4144"/>
    <x v="24"/>
    <s v="Umbria"/>
    <x v="7"/>
    <x v="19"/>
    <x v="7"/>
    <s v="4000"/>
    <s v="Plus"/>
    <x v="16"/>
    <n v="1851.8291666666667"/>
    <s v="Lalerio Vundini"/>
    <n v="0.05"/>
    <n v="444439"/>
    <n v="22221.95"/>
    <n v="466660.95"/>
  </r>
  <r>
    <x v="4"/>
    <n v="5"/>
    <s v="TVG-4145"/>
    <s v="4145"/>
    <x v="24"/>
    <s v="Umbria"/>
    <x v="7"/>
    <x v="1"/>
    <x v="0"/>
    <s v="5000"/>
    <s v="Plus"/>
    <x v="1"/>
    <n v="0.93142857142857138"/>
    <s v="Olivia Gusso"/>
    <n v="0.05"/>
    <n v="163"/>
    <n v="8.15"/>
    <n v="171.15"/>
  </r>
  <r>
    <x v="4"/>
    <n v="5"/>
    <s v="TVG-4146"/>
    <s v="4146"/>
    <x v="24"/>
    <s v="Umbria"/>
    <x v="7"/>
    <x v="1"/>
    <x v="0"/>
    <s v="5000"/>
    <s v="Plus"/>
    <x v="1"/>
    <n v="6.8571428571428575E-2"/>
    <s v="Lorenzo Von Matterhorn "/>
    <n v="0.05"/>
    <n v="12"/>
    <n v="0.60000000000000009"/>
    <n v="12.6"/>
  </r>
  <r>
    <x v="4"/>
    <n v="5"/>
    <s v="TVG-4147"/>
    <s v="4147"/>
    <x v="24"/>
    <s v="Umbria"/>
    <x v="7"/>
    <x v="1"/>
    <x v="0"/>
    <s v="5000"/>
    <s v="Plus"/>
    <x v="1"/>
    <n v="150.85142857142858"/>
    <s v="Alfonso Falconeri"/>
    <n v="0.05"/>
    <n v="26399"/>
    <n v="1319.95"/>
    <n v="27718.95"/>
  </r>
  <r>
    <x v="4"/>
    <n v="5"/>
    <s v="TVG-4148"/>
    <s v="4148"/>
    <x v="24"/>
    <s v="Umbria"/>
    <x v="7"/>
    <x v="1"/>
    <x v="0"/>
    <s v="5000"/>
    <s v="Plus"/>
    <x v="1"/>
    <n v="0.50857142857142856"/>
    <s v="Giuseppe Favari"/>
    <n v="0.03"/>
    <n v="89"/>
    <n v="2.67"/>
    <n v="91.67"/>
  </r>
  <r>
    <x v="4"/>
    <n v="5"/>
    <s v="TVG-4149"/>
    <s v="4149"/>
    <x v="24"/>
    <s v="Umbria"/>
    <x v="7"/>
    <x v="1"/>
    <x v="0"/>
    <s v="5000"/>
    <s v="Plus"/>
    <x v="1"/>
    <n v="35.937142857142859"/>
    <s v="Fabo Girgentini"/>
    <n v="0.03"/>
    <n v="6289"/>
    <n v="188.67"/>
    <n v="6477.67"/>
  </r>
  <r>
    <x v="4"/>
    <n v="5"/>
    <s v="TVG-4150"/>
    <s v="4150"/>
    <x v="24"/>
    <s v="Umbria"/>
    <x v="7"/>
    <x v="1"/>
    <x v="0"/>
    <s v="5000"/>
    <s v="Plus"/>
    <x v="1"/>
    <n v="21.017142857142858"/>
    <s v="Costanza Bigatti"/>
    <n v="0.1"/>
    <n v="3678"/>
    <n v="367.8"/>
    <n v="4045.8"/>
  </r>
  <r>
    <x v="4"/>
    <n v="5"/>
    <s v="TVG-4151"/>
    <s v="4151"/>
    <x v="24"/>
    <s v="Umbria"/>
    <x v="7"/>
    <x v="1"/>
    <x v="0"/>
    <s v="5000"/>
    <s v="Plus"/>
    <x v="1"/>
    <n v="3.32"/>
    <s v="Marco Rossi"/>
    <n v="7.4999999999999997E-2"/>
    <n v="581"/>
    <n v="43.574999999999996"/>
    <n v="624.57500000000005"/>
  </r>
  <r>
    <x v="4"/>
    <n v="5"/>
    <s v="TVG-4152"/>
    <s v="4152"/>
    <x v="24"/>
    <s v="Umbria"/>
    <x v="7"/>
    <x v="1"/>
    <x v="0"/>
    <s v="5000"/>
    <s v="Plus"/>
    <x v="1"/>
    <n v="0.30285714285714288"/>
    <s v="Lalerio Vundini"/>
    <n v="0.05"/>
    <n v="53"/>
    <n v="2.6500000000000004"/>
    <n v="55.65"/>
  </r>
  <r>
    <x v="4"/>
    <n v="5"/>
    <s v="TVG-4153"/>
    <s v="4153"/>
    <x v="24"/>
    <s v="Umbria"/>
    <x v="7"/>
    <x v="2"/>
    <x v="0"/>
    <s v="2500"/>
    <s v="Plus"/>
    <x v="2"/>
    <n v="12.523076923076923"/>
    <s v="Roberto Falcucci"/>
    <n v="0.08"/>
    <n v="1628"/>
    <n v="130.24"/>
    <n v="1758.24"/>
  </r>
  <r>
    <x v="4"/>
    <n v="5"/>
    <s v="TVG-4154"/>
    <s v="4154"/>
    <x v="24"/>
    <s v="Umbria"/>
    <x v="7"/>
    <x v="2"/>
    <x v="0"/>
    <s v="2500"/>
    <s v="Plus"/>
    <x v="2"/>
    <n v="11.5"/>
    <s v="Fabo Girgentini"/>
    <n v="0.03"/>
    <n v="1495"/>
    <n v="44.85"/>
    <n v="1539.85"/>
  </r>
  <r>
    <x v="4"/>
    <n v="5"/>
    <s v="TVG-4155"/>
    <s v="4155"/>
    <x v="24"/>
    <s v="Umbria"/>
    <x v="7"/>
    <x v="2"/>
    <x v="0"/>
    <s v="2500"/>
    <s v="Plus"/>
    <x v="2"/>
    <n v="0.64615384615384619"/>
    <s v="Marco Rossi"/>
    <n v="7.4999999999999997E-2"/>
    <n v="84"/>
    <n v="6.3"/>
    <n v="90.3"/>
  </r>
  <r>
    <x v="4"/>
    <n v="5"/>
    <s v="TVG-4156"/>
    <s v="4156"/>
    <x v="24"/>
    <s v="Umbria"/>
    <x v="7"/>
    <x v="3"/>
    <x v="0"/>
    <s v="3000"/>
    <s v="Plus"/>
    <x v="3"/>
    <n v="1.7448275862068965"/>
    <s v="Olivia Gusso"/>
    <n v="0.05"/>
    <n v="253"/>
    <n v="12.65"/>
    <n v="265.64999999999998"/>
  </r>
  <r>
    <x v="4"/>
    <n v="5"/>
    <s v="TVG-4157"/>
    <s v="4157"/>
    <x v="24"/>
    <s v="Umbria"/>
    <x v="7"/>
    <x v="3"/>
    <x v="0"/>
    <s v="3000"/>
    <s v="Plus"/>
    <x v="3"/>
    <n v="27.151724137931033"/>
    <s v="Lorenzo Von Matterhorn "/>
    <n v="0.05"/>
    <n v="3937"/>
    <n v="196.85000000000002"/>
    <n v="4133.8500000000004"/>
  </r>
  <r>
    <x v="4"/>
    <n v="5"/>
    <s v="TVG-4158"/>
    <s v="4158"/>
    <x v="24"/>
    <s v="Umbria"/>
    <x v="7"/>
    <x v="3"/>
    <x v="0"/>
    <s v="3000"/>
    <s v="Plus"/>
    <x v="3"/>
    <n v="73.689655172413794"/>
    <s v="Alfonso Falconeri"/>
    <n v="0.05"/>
    <n v="10685"/>
    <n v="534.25"/>
    <n v="11219.25"/>
  </r>
  <r>
    <x v="4"/>
    <n v="5"/>
    <s v="TVG-4159"/>
    <s v="4159"/>
    <x v="24"/>
    <s v="Umbria"/>
    <x v="7"/>
    <x v="3"/>
    <x v="0"/>
    <s v="3000"/>
    <s v="Plus"/>
    <x v="3"/>
    <n v="68.289655172413788"/>
    <s v="Roberto Falcucci"/>
    <n v="0.08"/>
    <n v="9902"/>
    <n v="792.16"/>
    <n v="10694.16"/>
  </r>
  <r>
    <x v="4"/>
    <n v="5"/>
    <s v="TVG-4160"/>
    <s v="4160"/>
    <x v="24"/>
    <s v="Umbria"/>
    <x v="7"/>
    <x v="3"/>
    <x v="0"/>
    <s v="3000"/>
    <s v="Plus"/>
    <x v="3"/>
    <n v="50.234482758620686"/>
    <s v="Giuseppe Favari"/>
    <n v="0.03"/>
    <n v="7284"/>
    <n v="218.51999999999998"/>
    <n v="7502.52"/>
  </r>
  <r>
    <x v="4"/>
    <n v="5"/>
    <s v="TVG-4161"/>
    <s v="4161"/>
    <x v="24"/>
    <s v="Umbria"/>
    <x v="7"/>
    <x v="3"/>
    <x v="0"/>
    <s v="3000"/>
    <s v="Plus"/>
    <x v="3"/>
    <n v="18.668965517241379"/>
    <s v="Fabo Girgentini"/>
    <n v="0.03"/>
    <n v="2707"/>
    <n v="81.209999999999994"/>
    <n v="2788.21"/>
  </r>
  <r>
    <x v="4"/>
    <n v="5"/>
    <s v="TVG-4162"/>
    <s v="4162"/>
    <x v="24"/>
    <s v="Umbria"/>
    <x v="7"/>
    <x v="3"/>
    <x v="0"/>
    <s v="3000"/>
    <s v="Plus"/>
    <x v="3"/>
    <n v="46.420689655172417"/>
    <s v="Costanza Bigatti"/>
    <n v="0.1"/>
    <n v="6731"/>
    <n v="673.1"/>
    <n v="7404.1"/>
  </r>
  <r>
    <x v="4"/>
    <n v="5"/>
    <s v="TVG-4163"/>
    <s v="4163"/>
    <x v="24"/>
    <s v="Umbria"/>
    <x v="7"/>
    <x v="3"/>
    <x v="0"/>
    <s v="3000"/>
    <s v="Plus"/>
    <x v="3"/>
    <n v="111.9103448275862"/>
    <s v="Marco Rossi"/>
    <n v="7.4999999999999997E-2"/>
    <n v="16227"/>
    <n v="1217.0249999999999"/>
    <n v="17444.025000000001"/>
  </r>
  <r>
    <x v="4"/>
    <n v="5"/>
    <s v="TVG-4164"/>
    <s v="4164"/>
    <x v="24"/>
    <s v="Umbria"/>
    <x v="7"/>
    <x v="3"/>
    <x v="0"/>
    <s v="3000"/>
    <s v="Plus"/>
    <x v="3"/>
    <n v="359.70344827586206"/>
    <s v="Lalerio Vundini"/>
    <n v="0.05"/>
    <n v="52157"/>
    <n v="2607.8500000000004"/>
    <n v="54764.85"/>
  </r>
  <r>
    <x v="4"/>
    <n v="5"/>
    <s v="TVG-4165"/>
    <s v="4165"/>
    <x v="24"/>
    <s v="Umbria"/>
    <x v="7"/>
    <x v="6"/>
    <x v="2"/>
    <s v="2500"/>
    <s v="Plus"/>
    <x v="6"/>
    <n v="7.2727272727272724E-2"/>
    <s v="Lorenzo Von Matterhorn "/>
    <n v="0.05"/>
    <n v="16"/>
    <n v="0.8"/>
    <n v="16.8"/>
  </r>
  <r>
    <x v="4"/>
    <n v="5"/>
    <s v="TVG-4166"/>
    <s v="4166"/>
    <x v="24"/>
    <s v="Umbria"/>
    <x v="7"/>
    <x v="6"/>
    <x v="2"/>
    <s v="2500"/>
    <s v="Plus"/>
    <x v="6"/>
    <n v="38.704545454545453"/>
    <s v="Federica Meni"/>
    <n v="0.04"/>
    <n v="8515"/>
    <n v="340.6"/>
    <n v="8855.6"/>
  </r>
  <r>
    <x v="4"/>
    <n v="5"/>
    <s v="TVG-4167"/>
    <s v="4167"/>
    <x v="24"/>
    <s v="Umbria"/>
    <x v="7"/>
    <x v="6"/>
    <x v="2"/>
    <s v="2500"/>
    <s v="Plus"/>
    <x v="6"/>
    <n v="6.8181818181818177E-2"/>
    <s v="Giuseppe Favari"/>
    <n v="0.03"/>
    <n v="15"/>
    <n v="0.44999999999999996"/>
    <n v="15.45"/>
  </r>
  <r>
    <x v="4"/>
    <n v="5"/>
    <s v="TVG-4168"/>
    <s v="4168"/>
    <x v="24"/>
    <s v="Umbria"/>
    <x v="7"/>
    <x v="6"/>
    <x v="2"/>
    <s v="2500"/>
    <s v="Plus"/>
    <x v="6"/>
    <n v="13.768181818181818"/>
    <s v="Costanza Bigatti"/>
    <n v="0.1"/>
    <n v="3029"/>
    <n v="302.90000000000003"/>
    <n v="3331.9"/>
  </r>
  <r>
    <x v="4"/>
    <n v="5"/>
    <s v="TVG-4169"/>
    <s v="4169"/>
    <x v="24"/>
    <s v="Umbria"/>
    <x v="7"/>
    <x v="6"/>
    <x v="2"/>
    <s v="2500"/>
    <s v="Plus"/>
    <x v="6"/>
    <n v="3.0045454545454544"/>
    <s v="Marco Rossi"/>
    <n v="7.4999999999999997E-2"/>
    <n v="661"/>
    <n v="49.574999999999996"/>
    <n v="710.57500000000005"/>
  </r>
  <r>
    <x v="4"/>
    <n v="5"/>
    <s v="TVG-4170"/>
    <s v="4170"/>
    <x v="24"/>
    <s v="Umbria"/>
    <x v="7"/>
    <x v="6"/>
    <x v="2"/>
    <s v="2500"/>
    <s v="Plus"/>
    <x v="6"/>
    <n v="71.713636363636368"/>
    <s v="Lalerio Vundini"/>
    <n v="0.05"/>
    <n v="15777"/>
    <n v="788.85"/>
    <n v="16565.849999999999"/>
  </r>
  <r>
    <x v="4"/>
    <n v="5"/>
    <s v="TVG-4171"/>
    <s v="4171"/>
    <x v="24"/>
    <s v="Umbria"/>
    <x v="7"/>
    <x v="7"/>
    <x v="2"/>
    <s v="2500"/>
    <s v="Medium"/>
    <x v="7"/>
    <n v="21.219047619047618"/>
    <s v="Marco Rossi"/>
    <n v="7.4999999999999997E-2"/>
    <n v="4456"/>
    <n v="334.2"/>
    <n v="4790.2"/>
  </r>
  <r>
    <x v="4"/>
    <n v="5"/>
    <s v="TVG-4172"/>
    <s v="4172"/>
    <x v="24"/>
    <s v="Umbria"/>
    <x v="7"/>
    <x v="22"/>
    <x v="7"/>
    <s v="7000"/>
    <s v="Premium"/>
    <x v="13"/>
    <n v="14.644"/>
    <s v="Marco Rossi"/>
    <n v="7.4999999999999997E-2"/>
    <n v="7322"/>
    <n v="549.15"/>
    <n v="7871.15"/>
  </r>
  <r>
    <x v="4"/>
    <n v="5"/>
    <s v="TVG-4173"/>
    <s v="4173"/>
    <x v="24"/>
    <s v="Umbria"/>
    <x v="7"/>
    <x v="8"/>
    <x v="2"/>
    <s v="5000"/>
    <s v=""/>
    <x v="8"/>
    <n v="7.1999999999999995E-2"/>
    <s v="Olivia Gusso"/>
    <n v="0.05"/>
    <n v="18"/>
    <n v="0.9"/>
    <n v="18.899999999999999"/>
  </r>
  <r>
    <x v="4"/>
    <n v="5"/>
    <s v="TVG-4174"/>
    <s v="4174"/>
    <x v="24"/>
    <s v="Umbria"/>
    <x v="7"/>
    <x v="8"/>
    <x v="2"/>
    <s v="5000"/>
    <s v=""/>
    <x v="8"/>
    <n v="1.5880000000000001"/>
    <s v="Giuseppe Favari"/>
    <n v="0.03"/>
    <n v="397"/>
    <n v="11.91"/>
    <n v="408.91"/>
  </r>
  <r>
    <x v="4"/>
    <n v="5"/>
    <s v="TVG-4175"/>
    <s v="4175"/>
    <x v="24"/>
    <s v="Umbria"/>
    <x v="7"/>
    <x v="9"/>
    <x v="2"/>
    <s v="1121"/>
    <s v="Gold"/>
    <x v="9"/>
    <n v="2.3521739130434782"/>
    <s v="Lorenzo Von Matterhorn "/>
    <n v="0.05"/>
    <n v="541"/>
    <n v="27.05"/>
    <n v="568.04999999999995"/>
  </r>
  <r>
    <x v="4"/>
    <n v="5"/>
    <s v="TVG-4176"/>
    <s v="4176"/>
    <x v="24"/>
    <s v="Umbria"/>
    <x v="7"/>
    <x v="9"/>
    <x v="2"/>
    <s v="1121"/>
    <s v="Gold"/>
    <x v="9"/>
    <n v="14.413043478260869"/>
    <s v="Alfonso Falconeri"/>
    <n v="0.05"/>
    <n v="3315"/>
    <n v="165.75"/>
    <n v="3480.75"/>
  </r>
  <r>
    <x v="4"/>
    <n v="5"/>
    <s v="TVG-4177"/>
    <s v="4177"/>
    <x v="24"/>
    <s v="Umbria"/>
    <x v="7"/>
    <x v="9"/>
    <x v="2"/>
    <s v="1121"/>
    <s v="Gold"/>
    <x v="9"/>
    <n v="14.395652173913044"/>
    <s v="Marco Rossi"/>
    <n v="7.4999999999999997E-2"/>
    <n v="3311"/>
    <n v="248.32499999999999"/>
    <n v="3559.3249999999998"/>
  </r>
  <r>
    <x v="4"/>
    <n v="5"/>
    <s v="TVG-4178"/>
    <s v="4178"/>
    <x v="24"/>
    <s v="Umbria"/>
    <x v="7"/>
    <x v="9"/>
    <x v="2"/>
    <s v="1121"/>
    <s v="Gold"/>
    <x v="9"/>
    <n v="13.586956521739131"/>
    <s v="Lalerio Vundini"/>
    <n v="0.05"/>
    <n v="3125"/>
    <n v="156.25"/>
    <n v="3281.25"/>
  </r>
  <r>
    <x v="4"/>
    <n v="5"/>
    <s v="TVG-4179"/>
    <s v="4179"/>
    <x v="24"/>
    <s v="Umbria"/>
    <x v="7"/>
    <x v="23"/>
    <x v="7"/>
    <s v="8000"/>
    <s v="Premium"/>
    <x v="19"/>
    <n v="5.5223880597014927E-2"/>
    <s v="Lorenzo Von Matterhorn "/>
    <n v="0.05"/>
    <n v="37"/>
    <n v="1.85"/>
    <n v="38.85"/>
  </r>
  <r>
    <x v="4"/>
    <n v="5"/>
    <s v="TVG-4180"/>
    <s v="4180"/>
    <x v="24"/>
    <s v="Umbria"/>
    <x v="7"/>
    <x v="23"/>
    <x v="7"/>
    <s v="8000"/>
    <s v="Premium"/>
    <x v="19"/>
    <n v="1.0552238805970149"/>
    <s v="Giuseppe Favari"/>
    <n v="0.03"/>
    <n v="707"/>
    <n v="21.21"/>
    <n v="728.21"/>
  </r>
  <r>
    <x v="4"/>
    <n v="5"/>
    <s v="TVG-4181"/>
    <s v="4181"/>
    <x v="24"/>
    <s v="Umbria"/>
    <x v="7"/>
    <x v="23"/>
    <x v="7"/>
    <s v="8000"/>
    <s v="Premium"/>
    <x v="19"/>
    <n v="6.3940298507462687"/>
    <s v="Lalerio Vundini"/>
    <n v="0.05"/>
    <n v="4284"/>
    <n v="214.20000000000002"/>
    <n v="4498.2"/>
  </r>
  <r>
    <x v="4"/>
    <n v="5"/>
    <s v="TVG-4182"/>
    <s v="4182"/>
    <x v="24"/>
    <s v="Umbria"/>
    <x v="7"/>
    <x v="10"/>
    <x v="3"/>
    <s v="7500"/>
    <s v="Premium"/>
    <x v="10"/>
    <n v="20.905555555555555"/>
    <s v="Lorenzo Von Matterhorn "/>
    <n v="0.05"/>
    <n v="3763"/>
    <n v="188.15"/>
    <n v="3951.15"/>
  </r>
  <r>
    <x v="4"/>
    <n v="5"/>
    <s v="TVG-4183"/>
    <s v="4183"/>
    <x v="24"/>
    <s v="Umbria"/>
    <x v="7"/>
    <x v="10"/>
    <x v="3"/>
    <s v="7500"/>
    <s v="Premium"/>
    <x v="10"/>
    <n v="12.988888888888889"/>
    <s v="Federica Meni"/>
    <n v="0.04"/>
    <n v="2338"/>
    <n v="93.52"/>
    <n v="2431.52"/>
  </r>
  <r>
    <x v="4"/>
    <n v="5"/>
    <s v="TVG-4184"/>
    <s v="4184"/>
    <x v="24"/>
    <s v="Umbria"/>
    <x v="7"/>
    <x v="10"/>
    <x v="3"/>
    <s v="7500"/>
    <s v="Premium"/>
    <x v="10"/>
    <n v="4.8166666666666664"/>
    <s v="Roberto Falcucci"/>
    <n v="0.08"/>
    <n v="867"/>
    <n v="69.36"/>
    <n v="936.36"/>
  </r>
  <r>
    <x v="4"/>
    <n v="5"/>
    <s v="TVG-4185"/>
    <s v="4185"/>
    <x v="24"/>
    <s v="Umbria"/>
    <x v="7"/>
    <x v="10"/>
    <x v="3"/>
    <s v="7500"/>
    <s v="Premium"/>
    <x v="10"/>
    <n v="174.73888888888888"/>
    <s v="Daniela Ansani"/>
    <n v="0.05"/>
    <n v="31453"/>
    <n v="1572.65"/>
    <n v="33025.65"/>
  </r>
  <r>
    <x v="4"/>
    <n v="5"/>
    <s v="TVG-4186"/>
    <s v="4186"/>
    <x v="24"/>
    <s v="Umbria"/>
    <x v="7"/>
    <x v="10"/>
    <x v="3"/>
    <s v="7500"/>
    <s v="Premium"/>
    <x v="10"/>
    <n v="1.4222222222222223"/>
    <s v="Giuseppe Favari"/>
    <n v="0.03"/>
    <n v="256"/>
    <n v="7.68"/>
    <n v="263.68"/>
  </r>
  <r>
    <x v="4"/>
    <n v="5"/>
    <s v="TVG-4187"/>
    <s v="4187"/>
    <x v="24"/>
    <s v="Umbria"/>
    <x v="7"/>
    <x v="10"/>
    <x v="3"/>
    <s v="7500"/>
    <s v="Premium"/>
    <x v="10"/>
    <n v="10.894444444444444"/>
    <s v="Costanza Bigatti"/>
    <n v="0.1"/>
    <n v="1961"/>
    <n v="196.10000000000002"/>
    <n v="2157.1"/>
  </r>
  <r>
    <x v="4"/>
    <n v="5"/>
    <s v="TVG-4188"/>
    <s v="4188"/>
    <x v="24"/>
    <s v="Umbria"/>
    <x v="7"/>
    <x v="10"/>
    <x v="3"/>
    <s v="7500"/>
    <s v="Premium"/>
    <x v="10"/>
    <n v="6.1111111111111109E-2"/>
    <s v="Marco Rossi"/>
    <n v="7.4999999999999997E-2"/>
    <n v="11"/>
    <n v="0.82499999999999996"/>
    <n v="11.824999999999999"/>
  </r>
  <r>
    <x v="4"/>
    <n v="5"/>
    <s v="TVG-4189"/>
    <s v="4189"/>
    <x v="24"/>
    <s v="Umbria"/>
    <x v="7"/>
    <x v="10"/>
    <x v="3"/>
    <s v="7500"/>
    <s v="Premium"/>
    <x v="10"/>
    <n v="1.1944444444444444"/>
    <s v="Lalerio Vundini"/>
    <n v="0.05"/>
    <n v="215"/>
    <n v="10.75"/>
    <n v="225.75"/>
  </r>
  <r>
    <x v="4"/>
    <n v="5"/>
    <s v="TVG-4190"/>
    <s v="4190"/>
    <x v="24"/>
    <s v="Umbria"/>
    <x v="7"/>
    <x v="15"/>
    <x v="6"/>
    <s v="1000"/>
    <s v="Silver"/>
    <x v="14"/>
    <n v="0.38205128205128203"/>
    <s v="Lalerio Vundini"/>
    <n v="0.05"/>
    <n v="149"/>
    <n v="7.45"/>
    <n v="156.44999999999999"/>
  </r>
  <r>
    <x v="4"/>
    <n v="5"/>
    <s v="TVG-4191"/>
    <s v="4191"/>
    <x v="24"/>
    <s v="Umbria"/>
    <x v="7"/>
    <x v="11"/>
    <x v="4"/>
    <s v="5000"/>
    <s v=""/>
    <x v="11"/>
    <n v="23.264285714285716"/>
    <s v="Lorenzo Von Matterhorn "/>
    <n v="0.05"/>
    <n v="3257"/>
    <n v="162.85000000000002"/>
    <n v="3419.85"/>
  </r>
  <r>
    <x v="4"/>
    <n v="5"/>
    <s v="TVG-4192"/>
    <s v="4192"/>
    <x v="24"/>
    <s v="Umbria"/>
    <x v="7"/>
    <x v="11"/>
    <x v="4"/>
    <s v="5000"/>
    <s v=""/>
    <x v="11"/>
    <n v="73.457142857142856"/>
    <s v="Alfonso Falconeri"/>
    <n v="0.05"/>
    <n v="10284"/>
    <n v="514.20000000000005"/>
    <n v="10798.2"/>
  </r>
  <r>
    <x v="4"/>
    <n v="5"/>
    <s v="TVG-4193"/>
    <s v="4193"/>
    <x v="24"/>
    <s v="Umbria"/>
    <x v="7"/>
    <x v="11"/>
    <x v="4"/>
    <s v="5000"/>
    <s v=""/>
    <x v="11"/>
    <n v="413.67142857142858"/>
    <s v="Roberto Falcucci"/>
    <n v="0.08"/>
    <n v="57914"/>
    <n v="4633.12"/>
    <n v="62547.12"/>
  </r>
  <r>
    <x v="4"/>
    <n v="5"/>
    <s v="TVG-4194"/>
    <s v="4194"/>
    <x v="24"/>
    <s v="Umbria"/>
    <x v="7"/>
    <x v="11"/>
    <x v="4"/>
    <s v="5000"/>
    <s v=""/>
    <x v="11"/>
    <n v="70.228571428571428"/>
    <s v="Giuseppe Favari"/>
    <n v="0.03"/>
    <n v="9832"/>
    <n v="294.95999999999998"/>
    <n v="10126.959999999999"/>
  </r>
  <r>
    <x v="4"/>
    <n v="5"/>
    <s v="TVG-4195"/>
    <s v="4195"/>
    <x v="24"/>
    <s v="Umbria"/>
    <x v="7"/>
    <x v="11"/>
    <x v="4"/>
    <s v="5000"/>
    <s v=""/>
    <x v="11"/>
    <n v="5.5071428571428571"/>
    <s v="Elisa Covassi"/>
    <n v="0.08"/>
    <n v="771"/>
    <n v="61.68"/>
    <n v="832.68"/>
  </r>
  <r>
    <x v="4"/>
    <n v="5"/>
    <s v="TVG-4196"/>
    <s v="4196"/>
    <x v="24"/>
    <s v="Umbria"/>
    <x v="7"/>
    <x v="11"/>
    <x v="4"/>
    <s v="5000"/>
    <s v=""/>
    <x v="11"/>
    <n v="192.97857142857143"/>
    <s v="Fabo Girgentini"/>
    <n v="0.03"/>
    <n v="27017"/>
    <n v="810.51"/>
    <n v="27827.51"/>
  </r>
  <r>
    <x v="4"/>
    <n v="5"/>
    <s v="TVG-4197"/>
    <s v="4197"/>
    <x v="24"/>
    <s v="Umbria"/>
    <x v="7"/>
    <x v="11"/>
    <x v="4"/>
    <s v="5000"/>
    <s v=""/>
    <x v="11"/>
    <n v="4.2714285714285714"/>
    <s v="Costanza Bigatti"/>
    <n v="0.1"/>
    <n v="598"/>
    <n v="59.800000000000004"/>
    <n v="657.8"/>
  </r>
  <r>
    <x v="4"/>
    <n v="5"/>
    <s v="TVG-4198"/>
    <s v="4198"/>
    <x v="24"/>
    <s v="Umbria"/>
    <x v="7"/>
    <x v="11"/>
    <x v="4"/>
    <s v="5000"/>
    <s v=""/>
    <x v="11"/>
    <n v="49.971428571428568"/>
    <s v="Marco Rossi"/>
    <n v="7.4999999999999997E-2"/>
    <n v="6996"/>
    <n v="524.69999999999993"/>
    <n v="7520.7"/>
  </r>
  <r>
    <x v="4"/>
    <n v="5"/>
    <s v="TVG-4199"/>
    <s v="4199"/>
    <x v="24"/>
    <s v="Umbria"/>
    <x v="7"/>
    <x v="16"/>
    <x v="7"/>
    <s v="1000"/>
    <s v=""/>
    <x v="0"/>
    <n v="8.8533333333333335"/>
    <s v="Roberto Falcucci"/>
    <n v="0.08"/>
    <n v="1328"/>
    <n v="106.24000000000001"/>
    <n v="1434.24"/>
  </r>
  <r>
    <x v="4"/>
    <n v="5"/>
    <s v="TVG-4200"/>
    <s v="4200"/>
    <x v="24"/>
    <s v="Umbria"/>
    <x v="7"/>
    <x v="12"/>
    <x v="5"/>
    <s v="3000"/>
    <s v="Medium"/>
    <x v="12"/>
    <n v="0.15"/>
    <s v="Lorenzo Von Matterhorn "/>
    <n v="0.05"/>
    <n v="18"/>
    <n v="0.9"/>
    <n v="18.899999999999999"/>
  </r>
  <r>
    <x v="4"/>
    <n v="5"/>
    <s v="TVG-4201"/>
    <s v="4201"/>
    <x v="24"/>
    <s v="Umbria"/>
    <x v="7"/>
    <x v="12"/>
    <x v="5"/>
    <s v="3000"/>
    <s v="Medium"/>
    <x v="12"/>
    <n v="0.25833333333333336"/>
    <s v="Alfonso Falconeri"/>
    <n v="0.05"/>
    <n v="31"/>
    <n v="1.55"/>
    <n v="32.549999999999997"/>
  </r>
  <r>
    <x v="4"/>
    <n v="5"/>
    <s v="TVG-4202"/>
    <s v="4202"/>
    <x v="24"/>
    <s v="Umbria"/>
    <x v="7"/>
    <x v="12"/>
    <x v="5"/>
    <s v="3000"/>
    <s v="Medium"/>
    <x v="12"/>
    <n v="2.1833333333333331"/>
    <s v="Giuseppe Favari"/>
    <n v="0.03"/>
    <n v="262"/>
    <n v="7.8599999999999994"/>
    <n v="269.86"/>
  </r>
  <r>
    <x v="4"/>
    <n v="5"/>
    <s v="TVG-4203"/>
    <s v="4203"/>
    <x v="24"/>
    <s v="Umbria"/>
    <x v="7"/>
    <x v="12"/>
    <x v="5"/>
    <s v="3000"/>
    <s v="Medium"/>
    <x v="12"/>
    <n v="4.0083333333333337"/>
    <s v="Costanza Bigatti"/>
    <n v="0.1"/>
    <n v="481"/>
    <n v="48.1"/>
    <n v="529.1"/>
  </r>
  <r>
    <x v="4"/>
    <n v="5"/>
    <s v="TVG-4204"/>
    <s v="4204"/>
    <x v="24"/>
    <s v="Umbria"/>
    <x v="7"/>
    <x v="12"/>
    <x v="5"/>
    <s v="3000"/>
    <s v="Medium"/>
    <x v="12"/>
    <n v="5.6749999999999998"/>
    <s v="Marco Rossi"/>
    <n v="7.4999999999999997E-2"/>
    <n v="681"/>
    <n v="51.074999999999996"/>
    <n v="732.07500000000005"/>
  </r>
  <r>
    <x v="4"/>
    <n v="5"/>
    <s v="TVG-4205"/>
    <s v="4205"/>
    <x v="24"/>
    <s v="Umbria"/>
    <x v="7"/>
    <x v="12"/>
    <x v="5"/>
    <s v="3000"/>
    <s v="Medium"/>
    <x v="12"/>
    <n v="6.3833333333333337"/>
    <s v="Lalerio Vundini"/>
    <n v="0.05"/>
    <n v="766"/>
    <n v="38.300000000000004"/>
    <n v="804.3"/>
  </r>
  <r>
    <x v="4"/>
    <n v="5"/>
    <s v="TVG-4206"/>
    <s v="4206"/>
    <x v="24"/>
    <s v="Umbria"/>
    <x v="7"/>
    <x v="13"/>
    <x v="5"/>
    <s v="3000"/>
    <s v="Plus"/>
    <x v="2"/>
    <n v="6"/>
    <s v="Lorenzo Von Matterhorn "/>
    <n v="0.05"/>
    <n v="780"/>
    <n v="39"/>
    <n v="819"/>
  </r>
  <r>
    <x v="4"/>
    <n v="5"/>
    <s v="TVG-4207"/>
    <s v="4207"/>
    <x v="24"/>
    <s v="Umbria"/>
    <x v="7"/>
    <x v="13"/>
    <x v="5"/>
    <s v="3000"/>
    <s v="Plus"/>
    <x v="2"/>
    <n v="0.63076923076923075"/>
    <s v="Fabo Girgentini"/>
    <n v="0.03"/>
    <n v="82"/>
    <n v="2.46"/>
    <n v="84.46"/>
  </r>
  <r>
    <x v="4"/>
    <n v="5"/>
    <s v="TVG-4208"/>
    <s v="4208"/>
    <x v="24"/>
    <s v="Umbria"/>
    <x v="7"/>
    <x v="13"/>
    <x v="5"/>
    <s v="3000"/>
    <s v="Plus"/>
    <x v="2"/>
    <n v="3.5923076923076924"/>
    <s v="Marco Rossi"/>
    <n v="7.4999999999999997E-2"/>
    <n v="467"/>
    <n v="35.024999999999999"/>
    <n v="502.02499999999998"/>
  </r>
  <r>
    <x v="4"/>
    <n v="5"/>
    <s v="TVG-4209"/>
    <s v="4209"/>
    <x v="24"/>
    <s v="Umbria"/>
    <x v="7"/>
    <x v="13"/>
    <x v="5"/>
    <s v="3000"/>
    <s v="Plus"/>
    <x v="2"/>
    <n v="3.0769230769230771E-2"/>
    <s v="Lalerio Vundini"/>
    <n v="0.05"/>
    <n v="4"/>
    <n v="0.2"/>
    <n v="4.2"/>
  </r>
  <r>
    <x v="4"/>
    <n v="5"/>
    <s v="TVG-4210"/>
    <s v="4210"/>
    <x v="25"/>
    <s v="Umbria"/>
    <x v="5"/>
    <x v="17"/>
    <x v="7"/>
    <s v="2000"/>
    <s v="Medium"/>
    <x v="15"/>
    <n v="0.13500000000000001"/>
    <s v="Lalerio Vundini"/>
    <n v="0.05"/>
    <n v="27"/>
    <n v="1.35"/>
    <n v="28.35"/>
  </r>
  <r>
    <x v="4"/>
    <n v="5"/>
    <s v="TVG-4211"/>
    <s v="4211"/>
    <x v="25"/>
    <s v="Umbria"/>
    <x v="5"/>
    <x v="0"/>
    <x v="0"/>
    <s v="5000"/>
    <s v="Medium"/>
    <x v="0"/>
    <n v="68.146666666666661"/>
    <s v="Lalerio Vundini"/>
    <n v="0.05"/>
    <n v="10222"/>
    <n v="511.1"/>
    <n v="10733.1"/>
  </r>
  <r>
    <x v="4"/>
    <n v="5"/>
    <s v="TVG-4212"/>
    <s v="4212"/>
    <x v="25"/>
    <s v="Umbria"/>
    <x v="5"/>
    <x v="19"/>
    <x v="7"/>
    <s v="4000"/>
    <s v="Plus"/>
    <x v="16"/>
    <n v="2.7333333333333334"/>
    <s v="Lalerio Vundini"/>
    <n v="0.05"/>
    <n v="656"/>
    <n v="32.800000000000004"/>
    <n v="688.8"/>
  </r>
  <r>
    <x v="4"/>
    <n v="5"/>
    <s v="TVG-4213"/>
    <s v="4213"/>
    <x v="25"/>
    <s v="Umbria"/>
    <x v="5"/>
    <x v="3"/>
    <x v="0"/>
    <s v="3000"/>
    <s v="Plus"/>
    <x v="3"/>
    <n v="826.90344827586205"/>
    <s v="Lalerio Vundini"/>
    <n v="0.05"/>
    <n v="119901"/>
    <n v="5995.05"/>
    <n v="125896.05"/>
  </r>
  <r>
    <x v="4"/>
    <n v="5"/>
    <s v="TVG-4214"/>
    <s v="4214"/>
    <x v="25"/>
    <s v="Umbria"/>
    <x v="5"/>
    <x v="6"/>
    <x v="2"/>
    <s v="2500"/>
    <s v="Plus"/>
    <x v="6"/>
    <n v="0.12727272727272726"/>
    <s v="Lalerio Vundini"/>
    <n v="0.05"/>
    <n v="28"/>
    <n v="1.4000000000000001"/>
    <n v="29.4"/>
  </r>
  <r>
    <x v="4"/>
    <n v="5"/>
    <s v="TVG-4215"/>
    <s v="4215"/>
    <x v="25"/>
    <s v="Umbria"/>
    <x v="5"/>
    <x v="9"/>
    <x v="2"/>
    <s v="1121"/>
    <s v="Gold"/>
    <x v="9"/>
    <n v="0.18695652173913044"/>
    <s v="Lalerio Vundini"/>
    <n v="0.05"/>
    <n v="43"/>
    <n v="2.15"/>
    <n v="45.15"/>
  </r>
  <r>
    <x v="4"/>
    <n v="5"/>
    <s v="TVG-4216"/>
    <s v="4216"/>
    <x v="25"/>
    <s v="Umbria"/>
    <x v="5"/>
    <x v="10"/>
    <x v="3"/>
    <s v="7500"/>
    <s v="Premium"/>
    <x v="10"/>
    <n v="0.3"/>
    <s v="Lalerio Vundini"/>
    <n v="0.05"/>
    <n v="54"/>
    <n v="2.7"/>
    <n v="56.7"/>
  </r>
  <r>
    <x v="4"/>
    <n v="5"/>
    <s v="TVG-4217"/>
    <s v="4217"/>
    <x v="25"/>
    <s v="Umbria"/>
    <x v="5"/>
    <x v="15"/>
    <x v="6"/>
    <s v="1000"/>
    <s v="Silver"/>
    <x v="14"/>
    <n v="1.282051282051282E-2"/>
    <s v="Lalerio Vundini"/>
    <n v="0.05"/>
    <n v="5"/>
    <n v="0.25"/>
    <n v="5.25"/>
  </r>
  <r>
    <x v="4"/>
    <n v="5"/>
    <s v="TVG-4218"/>
    <s v="4218"/>
    <x v="25"/>
    <s v="Umbria"/>
    <x v="5"/>
    <x v="12"/>
    <x v="5"/>
    <s v="3000"/>
    <s v="Medium"/>
    <x v="12"/>
    <n v="3.9750000000000001"/>
    <s v="Lalerio Vundini"/>
    <n v="0.05"/>
    <n v="477"/>
    <n v="23.85"/>
    <n v="500.85"/>
  </r>
  <r>
    <x v="4"/>
    <n v="5"/>
    <s v="TVG-4219"/>
    <s v="4219"/>
    <x v="26"/>
    <s v="Umbria"/>
    <x v="6"/>
    <x v="14"/>
    <x v="6"/>
    <s v="2500"/>
    <s v="Gold"/>
    <x v="13"/>
    <n v="1.258"/>
    <s v="Fabo Girgentini"/>
    <n v="0.03"/>
    <n v="629"/>
    <n v="18.87"/>
    <n v="647.87"/>
  </r>
  <r>
    <x v="4"/>
    <n v="5"/>
    <s v="TVG-4220"/>
    <s v="4220"/>
    <x v="26"/>
    <s v="Umbria"/>
    <x v="6"/>
    <x v="14"/>
    <x v="6"/>
    <s v="2500"/>
    <s v="Gold"/>
    <x v="13"/>
    <n v="3.9359999999999999"/>
    <s v="Marco Rossi"/>
    <n v="7.4999999999999997E-2"/>
    <n v="1968"/>
    <n v="147.6"/>
    <n v="2115.6"/>
  </r>
  <r>
    <x v="4"/>
    <n v="5"/>
    <s v="TVG-4221"/>
    <s v="4221"/>
    <x v="26"/>
    <s v="Umbria"/>
    <x v="6"/>
    <x v="17"/>
    <x v="7"/>
    <s v="2000"/>
    <s v="Medium"/>
    <x v="15"/>
    <n v="4.1449999999999996"/>
    <s v="Lalerio Vundini"/>
    <n v="0.05"/>
    <n v="829"/>
    <n v="41.45"/>
    <n v="870.45"/>
  </r>
  <r>
    <x v="4"/>
    <n v="5"/>
    <s v="TVG-4222"/>
    <s v="4222"/>
    <x v="26"/>
    <s v="Umbria"/>
    <x v="6"/>
    <x v="0"/>
    <x v="0"/>
    <s v="5000"/>
    <s v="Medium"/>
    <x v="0"/>
    <n v="288.94666666666666"/>
    <s v="Marco Rossi"/>
    <n v="7.4999999999999997E-2"/>
    <n v="43342"/>
    <n v="3250.65"/>
    <n v="46592.65"/>
  </r>
  <r>
    <x v="4"/>
    <n v="5"/>
    <s v="TVG-4223"/>
    <s v="4223"/>
    <x v="26"/>
    <s v="Umbria"/>
    <x v="6"/>
    <x v="0"/>
    <x v="0"/>
    <s v="5000"/>
    <s v="Medium"/>
    <x v="0"/>
    <n v="237.08666666666667"/>
    <s v="Lalerio Vundini"/>
    <n v="0.05"/>
    <n v="35563"/>
    <n v="1778.15"/>
    <n v="37341.15"/>
  </r>
  <r>
    <x v="4"/>
    <n v="5"/>
    <s v="TVG-4224"/>
    <s v="4224"/>
    <x v="26"/>
    <s v="Umbria"/>
    <x v="6"/>
    <x v="19"/>
    <x v="7"/>
    <s v="4000"/>
    <s v="Plus"/>
    <x v="16"/>
    <n v="4.479166666666667"/>
    <s v="Lalerio Vundini"/>
    <n v="0.05"/>
    <n v="1075"/>
    <n v="53.75"/>
    <n v="1128.75"/>
  </r>
  <r>
    <x v="4"/>
    <n v="5"/>
    <s v="TVG-4225"/>
    <s v="4225"/>
    <x v="26"/>
    <s v="Umbria"/>
    <x v="6"/>
    <x v="2"/>
    <x v="0"/>
    <s v="2500"/>
    <s v="Plus"/>
    <x v="2"/>
    <n v="10.576923076923077"/>
    <s v="Fabo Girgentini"/>
    <n v="0.03"/>
    <n v="1375"/>
    <n v="41.25"/>
    <n v="1416.25"/>
  </r>
  <r>
    <x v="4"/>
    <n v="5"/>
    <s v="TVG-4226"/>
    <s v="4226"/>
    <x v="26"/>
    <s v="Umbria"/>
    <x v="6"/>
    <x v="2"/>
    <x v="0"/>
    <s v="2500"/>
    <s v="Plus"/>
    <x v="2"/>
    <n v="1.7538461538461538"/>
    <s v="Marco Rossi"/>
    <n v="7.4999999999999997E-2"/>
    <n v="228"/>
    <n v="17.099999999999998"/>
    <n v="245.1"/>
  </r>
  <r>
    <x v="4"/>
    <n v="5"/>
    <s v="TVG-4227"/>
    <s v="4227"/>
    <x v="26"/>
    <s v="Umbria"/>
    <x v="6"/>
    <x v="3"/>
    <x v="0"/>
    <s v="3000"/>
    <s v="Plus"/>
    <x v="3"/>
    <n v="71.427586206896549"/>
    <s v="Fabo Girgentini"/>
    <n v="0.03"/>
    <n v="10357"/>
    <n v="310.70999999999998"/>
    <n v="10667.71"/>
  </r>
  <r>
    <x v="4"/>
    <n v="5"/>
    <s v="TVG-4228"/>
    <s v="4228"/>
    <x v="26"/>
    <s v="Umbria"/>
    <x v="6"/>
    <x v="3"/>
    <x v="0"/>
    <s v="3000"/>
    <s v="Plus"/>
    <x v="3"/>
    <n v="116.45517241379311"/>
    <s v="Marco Rossi"/>
    <n v="7.4999999999999997E-2"/>
    <n v="16886"/>
    <n v="1266.45"/>
    <n v="18152.45"/>
  </r>
  <r>
    <x v="4"/>
    <n v="5"/>
    <s v="TVG-4229"/>
    <s v="4229"/>
    <x v="26"/>
    <s v="Umbria"/>
    <x v="6"/>
    <x v="3"/>
    <x v="0"/>
    <s v="3000"/>
    <s v="Plus"/>
    <x v="3"/>
    <n v="1266.6482758620689"/>
    <s v="Lalerio Vundini"/>
    <n v="0.05"/>
    <n v="183664"/>
    <n v="9183.2000000000007"/>
    <n v="192847.2"/>
  </r>
  <r>
    <x v="4"/>
    <n v="5"/>
    <s v="TVG-4230"/>
    <s v="4230"/>
    <x v="26"/>
    <s v="Umbria"/>
    <x v="6"/>
    <x v="5"/>
    <x v="1"/>
    <s v="5000"/>
    <s v=""/>
    <x v="5"/>
    <n v="427.61333333333334"/>
    <s v="Marco Rossi"/>
    <n v="7.4999999999999997E-2"/>
    <n v="32071"/>
    <n v="2405.3249999999998"/>
    <n v="34476.324999999997"/>
  </r>
  <r>
    <x v="4"/>
    <n v="5"/>
    <s v="TVG-4231"/>
    <s v="4231"/>
    <x v="26"/>
    <s v="Umbria"/>
    <x v="6"/>
    <x v="6"/>
    <x v="2"/>
    <s v="2500"/>
    <s v="Plus"/>
    <x v="6"/>
    <n v="0.16363636363636364"/>
    <s v="Fabo Girgentini"/>
    <n v="0.03"/>
    <n v="36"/>
    <n v="1.08"/>
    <n v="37.08"/>
  </r>
  <r>
    <x v="4"/>
    <n v="5"/>
    <s v="TVG-4232"/>
    <s v="4232"/>
    <x v="26"/>
    <s v="Umbria"/>
    <x v="6"/>
    <x v="6"/>
    <x v="2"/>
    <s v="2500"/>
    <s v="Plus"/>
    <x v="6"/>
    <n v="0.59545454545454546"/>
    <s v="Marco Rossi"/>
    <n v="7.4999999999999997E-2"/>
    <n v="131"/>
    <n v="9.8249999999999993"/>
    <n v="140.82499999999999"/>
  </r>
  <r>
    <x v="4"/>
    <n v="5"/>
    <s v="TVG-4233"/>
    <s v="4233"/>
    <x v="26"/>
    <s v="Umbria"/>
    <x v="6"/>
    <x v="6"/>
    <x v="2"/>
    <s v="2500"/>
    <s v="Plus"/>
    <x v="6"/>
    <n v="37.390909090909091"/>
    <s v="Lalerio Vundini"/>
    <n v="0.05"/>
    <n v="8226"/>
    <n v="411.3"/>
    <n v="8637.2999999999993"/>
  </r>
  <r>
    <x v="4"/>
    <n v="5"/>
    <s v="TVG-4234"/>
    <s v="4234"/>
    <x v="26"/>
    <s v="Umbria"/>
    <x v="6"/>
    <x v="7"/>
    <x v="2"/>
    <s v="2500"/>
    <s v="Medium"/>
    <x v="7"/>
    <n v="26.161904761904761"/>
    <s v="Fabo Girgentini"/>
    <n v="0.03"/>
    <n v="5494"/>
    <n v="164.82"/>
    <n v="5658.82"/>
  </r>
  <r>
    <x v="4"/>
    <n v="5"/>
    <s v="TVG-4235"/>
    <s v="4235"/>
    <x v="26"/>
    <s v="Umbria"/>
    <x v="6"/>
    <x v="7"/>
    <x v="2"/>
    <s v="2500"/>
    <s v="Medium"/>
    <x v="7"/>
    <n v="22.833333333333332"/>
    <s v="Marco Rossi"/>
    <n v="7.4999999999999997E-2"/>
    <n v="4795"/>
    <n v="359.625"/>
    <n v="5154.625"/>
  </r>
  <r>
    <x v="4"/>
    <n v="5"/>
    <s v="TVG-4236"/>
    <s v="4236"/>
    <x v="26"/>
    <s v="Umbria"/>
    <x v="6"/>
    <x v="9"/>
    <x v="2"/>
    <s v="1121"/>
    <s v="Gold"/>
    <x v="9"/>
    <n v="79.960869565217394"/>
    <s v="Lalerio Vundini"/>
    <n v="0.05"/>
    <n v="18391"/>
    <n v="919.55000000000007"/>
    <n v="19310.55"/>
  </r>
  <r>
    <x v="4"/>
    <n v="5"/>
    <s v="TVG-4237"/>
    <s v="4237"/>
    <x v="26"/>
    <s v="Umbria"/>
    <x v="6"/>
    <x v="23"/>
    <x v="7"/>
    <s v="8000"/>
    <s v="Premium"/>
    <x v="19"/>
    <n v="3.9388059701492537"/>
    <s v="Lalerio Vundini"/>
    <n v="0.05"/>
    <n v="2639"/>
    <n v="131.95000000000002"/>
    <n v="2770.95"/>
  </r>
  <r>
    <x v="4"/>
    <n v="5"/>
    <s v="TVG-4238"/>
    <s v="4238"/>
    <x v="26"/>
    <s v="Umbria"/>
    <x v="6"/>
    <x v="10"/>
    <x v="3"/>
    <s v="7500"/>
    <s v="Premium"/>
    <x v="10"/>
    <n v="1.9166666666666667"/>
    <s v="Lalerio Vundini"/>
    <n v="0.05"/>
    <n v="345"/>
    <n v="17.25"/>
    <n v="362.25"/>
  </r>
  <r>
    <x v="4"/>
    <n v="5"/>
    <s v="TVG-4239"/>
    <s v="4239"/>
    <x v="26"/>
    <s v="Umbria"/>
    <x v="6"/>
    <x v="15"/>
    <x v="6"/>
    <s v="1000"/>
    <s v="Silver"/>
    <x v="14"/>
    <n v="3.8487179487179488"/>
    <s v="Lalerio Vundini"/>
    <n v="0.05"/>
    <n v="1501"/>
    <n v="75.05"/>
    <n v="1576.05"/>
  </r>
  <r>
    <x v="4"/>
    <n v="5"/>
    <s v="TVG-4240"/>
    <s v="4240"/>
    <x v="26"/>
    <s v="Umbria"/>
    <x v="6"/>
    <x v="16"/>
    <x v="7"/>
    <s v="1000"/>
    <s v=""/>
    <x v="0"/>
    <n v="12.233333333333333"/>
    <s v="Lalerio Vundini"/>
    <n v="0.05"/>
    <n v="1835"/>
    <n v="91.75"/>
    <n v="1926.75"/>
  </r>
  <r>
    <x v="4"/>
    <n v="5"/>
    <s v="TVG-4241"/>
    <s v="4241"/>
    <x v="26"/>
    <s v="Umbria"/>
    <x v="6"/>
    <x v="12"/>
    <x v="5"/>
    <s v="3000"/>
    <s v="Medium"/>
    <x v="12"/>
    <n v="21.266666666666666"/>
    <s v="Fabo Girgentini"/>
    <n v="0.03"/>
    <n v="2552"/>
    <n v="76.56"/>
    <n v="2628.56"/>
  </r>
  <r>
    <x v="4"/>
    <n v="5"/>
    <s v="TVG-4242"/>
    <s v="4242"/>
    <x v="26"/>
    <s v="Umbria"/>
    <x v="6"/>
    <x v="12"/>
    <x v="5"/>
    <s v="3000"/>
    <s v="Medium"/>
    <x v="12"/>
    <n v="43.366666666666667"/>
    <s v="Marco Rossi"/>
    <n v="7.4999999999999997E-2"/>
    <n v="5204"/>
    <n v="390.3"/>
    <n v="5594.3"/>
  </r>
  <r>
    <x v="4"/>
    <n v="5"/>
    <s v="TVG-4243"/>
    <s v="4243"/>
    <x v="26"/>
    <s v="Umbria"/>
    <x v="6"/>
    <x v="12"/>
    <x v="5"/>
    <s v="3000"/>
    <s v="Medium"/>
    <x v="12"/>
    <n v="26.15"/>
    <s v="Lalerio Vundini"/>
    <n v="0.05"/>
    <n v="3138"/>
    <n v="156.9"/>
    <n v="3294.9"/>
  </r>
  <r>
    <x v="4"/>
    <n v="5"/>
    <s v="TVG-4244"/>
    <s v="4244"/>
    <x v="26"/>
    <s v="Umbria"/>
    <x v="6"/>
    <x v="13"/>
    <x v="5"/>
    <s v="3000"/>
    <s v="Plus"/>
    <x v="2"/>
    <n v="1.5384615384615385E-2"/>
    <s v="Marco Rossi"/>
    <n v="7.4999999999999997E-2"/>
    <n v="2"/>
    <n v="0.15"/>
    <n v="2.15"/>
  </r>
  <r>
    <x v="4"/>
    <n v="5"/>
    <s v="TVG-4245"/>
    <s v="4245"/>
    <x v="27"/>
    <s v="Veneto"/>
    <x v="0"/>
    <x v="14"/>
    <x v="6"/>
    <s v="2500"/>
    <s v="Gold"/>
    <x v="13"/>
    <n v="1.7999999999999999E-2"/>
    <s v="Olivia Gusso"/>
    <n v="0.05"/>
    <n v="9"/>
    <n v="0.45"/>
    <n v="9.4499999999999993"/>
  </r>
  <r>
    <x v="4"/>
    <n v="5"/>
    <s v="TVG-4246"/>
    <s v="4246"/>
    <x v="27"/>
    <s v="Veneto"/>
    <x v="0"/>
    <x v="14"/>
    <x v="6"/>
    <s v="2500"/>
    <s v="Gold"/>
    <x v="13"/>
    <n v="8.0000000000000002E-3"/>
    <s v="Lorenzo Von Matterhorn "/>
    <n v="0.05"/>
    <n v="4"/>
    <n v="0.2"/>
    <n v="4.2"/>
  </r>
  <r>
    <x v="4"/>
    <n v="5"/>
    <s v="TVG-4247"/>
    <s v="4247"/>
    <x v="27"/>
    <s v="Veneto"/>
    <x v="0"/>
    <x v="0"/>
    <x v="0"/>
    <s v="5000"/>
    <s v="Medium"/>
    <x v="0"/>
    <n v="282.02666666666664"/>
    <s v="Lorenzo Von Matterhorn "/>
    <n v="0.05"/>
    <n v="42304"/>
    <n v="2115.2000000000003"/>
    <n v="44419.199999999997"/>
  </r>
  <r>
    <x v="4"/>
    <n v="5"/>
    <s v="TVG-4248"/>
    <s v="4248"/>
    <x v="27"/>
    <s v="Veneto"/>
    <x v="0"/>
    <x v="0"/>
    <x v="0"/>
    <s v="5000"/>
    <s v="Medium"/>
    <x v="0"/>
    <n v="20.32"/>
    <s v="Roberto Falcucci"/>
    <n v="0.08"/>
    <n v="3048"/>
    <n v="243.84"/>
    <n v="3291.84"/>
  </r>
  <r>
    <x v="4"/>
    <n v="5"/>
    <s v="TVG-4249"/>
    <s v="4249"/>
    <x v="27"/>
    <s v="Veneto"/>
    <x v="0"/>
    <x v="0"/>
    <x v="0"/>
    <s v="5000"/>
    <s v="Medium"/>
    <x v="0"/>
    <n v="21.153333333333332"/>
    <s v="Marco Rossi"/>
    <n v="7.4999999999999997E-2"/>
    <n v="3173"/>
    <n v="237.97499999999999"/>
    <n v="3410.9749999999999"/>
  </r>
  <r>
    <x v="4"/>
    <n v="5"/>
    <s v="TVG-4250"/>
    <s v="4250"/>
    <x v="27"/>
    <s v="Veneto"/>
    <x v="0"/>
    <x v="19"/>
    <x v="7"/>
    <s v="4000"/>
    <s v="Plus"/>
    <x v="16"/>
    <n v="0.32500000000000001"/>
    <s v="Federica Meni"/>
    <n v="0.04"/>
    <n v="78"/>
    <n v="3.12"/>
    <n v="81.12"/>
  </r>
  <r>
    <x v="4"/>
    <n v="5"/>
    <s v="TVG-4251"/>
    <s v="4251"/>
    <x v="27"/>
    <s v="Veneto"/>
    <x v="0"/>
    <x v="3"/>
    <x v="0"/>
    <s v="3000"/>
    <s v="Plus"/>
    <x v="3"/>
    <n v="25.682758620689654"/>
    <s v="Olivia Gusso"/>
    <n v="0.05"/>
    <n v="3724"/>
    <n v="186.20000000000002"/>
    <n v="3910.2"/>
  </r>
  <r>
    <x v="4"/>
    <n v="5"/>
    <s v="TVG-4252"/>
    <s v="4252"/>
    <x v="27"/>
    <s v="Veneto"/>
    <x v="0"/>
    <x v="3"/>
    <x v="0"/>
    <s v="3000"/>
    <s v="Plus"/>
    <x v="3"/>
    <n v="135.1103448275862"/>
    <s v="Lorenzo Von Matterhorn "/>
    <n v="0.05"/>
    <n v="19591"/>
    <n v="979.55000000000007"/>
    <n v="20570.55"/>
  </r>
  <r>
    <x v="4"/>
    <n v="5"/>
    <s v="TVG-4253"/>
    <s v="4253"/>
    <x v="27"/>
    <s v="Veneto"/>
    <x v="0"/>
    <x v="3"/>
    <x v="0"/>
    <s v="3000"/>
    <s v="Plus"/>
    <x v="3"/>
    <n v="77.965517241379317"/>
    <s v="Federica Meni"/>
    <n v="0.04"/>
    <n v="11305"/>
    <n v="452.2"/>
    <n v="11757.2"/>
  </r>
  <r>
    <x v="4"/>
    <n v="5"/>
    <s v="TVG-4254"/>
    <s v="4254"/>
    <x v="27"/>
    <s v="Veneto"/>
    <x v="0"/>
    <x v="3"/>
    <x v="0"/>
    <s v="3000"/>
    <s v="Plus"/>
    <x v="3"/>
    <n v="5.1517241379310343"/>
    <s v="Roberto Falcucci"/>
    <n v="0.08"/>
    <n v="747"/>
    <n v="59.76"/>
    <n v="806.76"/>
  </r>
  <r>
    <x v="4"/>
    <n v="5"/>
    <s v="TVG-4255"/>
    <s v="4255"/>
    <x v="27"/>
    <s v="Veneto"/>
    <x v="0"/>
    <x v="3"/>
    <x v="0"/>
    <s v="3000"/>
    <s v="Plus"/>
    <x v="3"/>
    <n v="0.28275862068965518"/>
    <s v="Giuseppe Favari"/>
    <n v="0.03"/>
    <n v="41"/>
    <n v="1.23"/>
    <n v="42.23"/>
  </r>
  <r>
    <x v="4"/>
    <n v="5"/>
    <s v="TVG-4256"/>
    <s v="4256"/>
    <x v="27"/>
    <s v="Veneto"/>
    <x v="0"/>
    <x v="3"/>
    <x v="0"/>
    <s v="3000"/>
    <s v="Plus"/>
    <x v="3"/>
    <n v="1.7655172413793103"/>
    <s v="Fabo Girgentini"/>
    <n v="0.03"/>
    <n v="256"/>
    <n v="7.68"/>
    <n v="263.68"/>
  </r>
  <r>
    <x v="4"/>
    <n v="5"/>
    <s v="TVG-4257"/>
    <s v="4257"/>
    <x v="27"/>
    <s v="Veneto"/>
    <x v="0"/>
    <x v="6"/>
    <x v="2"/>
    <s v="2500"/>
    <s v="Plus"/>
    <x v="6"/>
    <n v="0.15454545454545454"/>
    <s v="Olivia Gusso"/>
    <n v="0.05"/>
    <n v="34"/>
    <n v="1.7000000000000002"/>
    <n v="35.700000000000003"/>
  </r>
  <r>
    <x v="4"/>
    <n v="5"/>
    <s v="TVG-4258"/>
    <s v="4258"/>
    <x v="27"/>
    <s v="Veneto"/>
    <x v="0"/>
    <x v="6"/>
    <x v="2"/>
    <s v="2500"/>
    <s v="Plus"/>
    <x v="6"/>
    <n v="0.2818181818181818"/>
    <s v="Lorenzo Von Matterhorn "/>
    <n v="0.05"/>
    <n v="62"/>
    <n v="3.1"/>
    <n v="65.099999999999994"/>
  </r>
  <r>
    <x v="4"/>
    <n v="5"/>
    <s v="TVG-4259"/>
    <s v="4259"/>
    <x v="27"/>
    <s v="Veneto"/>
    <x v="0"/>
    <x v="6"/>
    <x v="2"/>
    <s v="2500"/>
    <s v="Plus"/>
    <x v="6"/>
    <n v="6.363636363636363E-2"/>
    <s v="Federica Meni"/>
    <n v="0.04"/>
    <n v="14"/>
    <n v="0.56000000000000005"/>
    <n v="14.56"/>
  </r>
  <r>
    <x v="4"/>
    <n v="5"/>
    <s v="TVG-4260"/>
    <s v="4260"/>
    <x v="27"/>
    <s v="Veneto"/>
    <x v="0"/>
    <x v="6"/>
    <x v="2"/>
    <s v="2500"/>
    <s v="Plus"/>
    <x v="6"/>
    <n v="1.8181818181818181E-2"/>
    <s v="Giuseppe Favari"/>
    <n v="0.03"/>
    <n v="4"/>
    <n v="0.12"/>
    <n v="4.12"/>
  </r>
  <r>
    <x v="4"/>
    <n v="5"/>
    <s v="TVG-4261"/>
    <s v="4261"/>
    <x v="27"/>
    <s v="Veneto"/>
    <x v="0"/>
    <x v="20"/>
    <x v="7"/>
    <s v="5000"/>
    <s v="Silver"/>
    <x v="17"/>
    <n v="0.14333333333333334"/>
    <s v="Olivia Gusso"/>
    <n v="0.05"/>
    <n v="43"/>
    <n v="2.15"/>
    <n v="45.15"/>
  </r>
  <r>
    <x v="4"/>
    <n v="5"/>
    <s v="TVG-4262"/>
    <s v="4262"/>
    <x v="27"/>
    <s v="Veneto"/>
    <x v="0"/>
    <x v="8"/>
    <x v="2"/>
    <s v="5000"/>
    <s v=""/>
    <x v="8"/>
    <n v="0.14000000000000001"/>
    <s v="Olivia Gusso"/>
    <n v="0.05"/>
    <n v="35"/>
    <n v="1.75"/>
    <n v="36.75"/>
  </r>
  <r>
    <x v="4"/>
    <n v="5"/>
    <s v="TVG-4263"/>
    <s v="4263"/>
    <x v="27"/>
    <s v="Veneto"/>
    <x v="0"/>
    <x v="23"/>
    <x v="7"/>
    <s v="8000"/>
    <s v="Premium"/>
    <x v="19"/>
    <n v="2.1223880597014926"/>
    <s v="Lorenzo Von Matterhorn "/>
    <n v="0.05"/>
    <n v="1422"/>
    <n v="71.100000000000009"/>
    <n v="1493.1"/>
  </r>
  <r>
    <x v="4"/>
    <n v="5"/>
    <s v="TVG-4264"/>
    <s v="4264"/>
    <x v="27"/>
    <s v="Veneto"/>
    <x v="0"/>
    <x v="11"/>
    <x v="4"/>
    <s v="5000"/>
    <s v=""/>
    <x v="11"/>
    <n v="0.1357142857142857"/>
    <s v="Olivia Gusso"/>
    <n v="0.05"/>
    <n v="19"/>
    <n v="0.95000000000000007"/>
    <n v="19.95"/>
  </r>
  <r>
    <x v="4"/>
    <n v="5"/>
    <s v="TVG-4265"/>
    <s v="4265"/>
    <x v="27"/>
    <s v="Veneto"/>
    <x v="0"/>
    <x v="11"/>
    <x v="4"/>
    <s v="5000"/>
    <s v=""/>
    <x v="11"/>
    <n v="0.91428571428571426"/>
    <s v="Lorenzo Von Matterhorn "/>
    <n v="0.05"/>
    <n v="128"/>
    <n v="6.4"/>
    <n v="134.4"/>
  </r>
  <r>
    <x v="4"/>
    <n v="5"/>
    <s v="TVG-4266"/>
    <s v="4266"/>
    <x v="27"/>
    <s v="Veneto"/>
    <x v="0"/>
    <x v="11"/>
    <x v="4"/>
    <s v="5000"/>
    <s v=""/>
    <x v="11"/>
    <n v="0.74285714285714288"/>
    <s v="Federica Meni"/>
    <n v="0.04"/>
    <n v="104"/>
    <n v="4.16"/>
    <n v="108.16"/>
  </r>
  <r>
    <x v="4"/>
    <n v="5"/>
    <s v="TVG-4267"/>
    <s v="4267"/>
    <x v="27"/>
    <s v="Veneto"/>
    <x v="0"/>
    <x v="11"/>
    <x v="4"/>
    <s v="5000"/>
    <s v=""/>
    <x v="11"/>
    <n v="1.5428571428571429"/>
    <s v="Giuseppe Favari"/>
    <n v="0.03"/>
    <n v="216"/>
    <n v="6.4799999999999995"/>
    <n v="222.48"/>
  </r>
  <r>
    <x v="4"/>
    <n v="5"/>
    <s v="TVG-4268"/>
    <s v="4268"/>
    <x v="27"/>
    <s v="Veneto"/>
    <x v="0"/>
    <x v="12"/>
    <x v="5"/>
    <s v="3000"/>
    <s v="Medium"/>
    <x v="12"/>
    <n v="0.3"/>
    <s v="Lorenzo Von Matterhorn "/>
    <n v="0.05"/>
    <n v="36"/>
    <n v="1.8"/>
    <n v="37.799999999999997"/>
  </r>
  <r>
    <x v="4"/>
    <n v="5"/>
    <s v="TVG-4269"/>
    <s v="4269"/>
    <x v="27"/>
    <s v="Veneto"/>
    <x v="0"/>
    <x v="12"/>
    <x v="5"/>
    <s v="3000"/>
    <s v="Medium"/>
    <x v="12"/>
    <n v="16.658333333333335"/>
    <s v="Federica Meni"/>
    <n v="0.04"/>
    <n v="1999"/>
    <n v="79.960000000000008"/>
    <n v="2078.96"/>
  </r>
  <r>
    <x v="4"/>
    <n v="5"/>
    <s v="TVG-4270"/>
    <s v="4270"/>
    <x v="27"/>
    <s v="Veneto"/>
    <x v="0"/>
    <x v="12"/>
    <x v="5"/>
    <s v="3000"/>
    <s v="Medium"/>
    <x v="12"/>
    <n v="2.4083333333333332"/>
    <s v="Roberto Falcucci"/>
    <n v="0.08"/>
    <n v="289"/>
    <n v="23.12"/>
    <n v="312.12"/>
  </r>
  <r>
    <x v="4"/>
    <n v="5"/>
    <s v="TVG-4271"/>
    <s v="4271"/>
    <x v="27"/>
    <s v="Veneto"/>
    <x v="0"/>
    <x v="12"/>
    <x v="5"/>
    <s v="3000"/>
    <s v="Medium"/>
    <x v="12"/>
    <n v="1.05"/>
    <s v="Fabo Girgentini"/>
    <n v="0.03"/>
    <n v="126"/>
    <n v="3.78"/>
    <n v="129.78"/>
  </r>
  <r>
    <x v="4"/>
    <n v="5"/>
    <s v="TVG-4272"/>
    <s v="4272"/>
    <x v="27"/>
    <s v="Veneto"/>
    <x v="0"/>
    <x v="13"/>
    <x v="5"/>
    <s v="3000"/>
    <s v="Plus"/>
    <x v="2"/>
    <n v="9.8769230769230774"/>
    <s v="Lorenzo Von Matterhorn "/>
    <n v="0.05"/>
    <n v="1284"/>
    <n v="64.2"/>
    <n v="1348.2"/>
  </r>
  <r>
    <x v="4"/>
    <n v="5"/>
    <s v="TVG-4273"/>
    <s v="4273"/>
    <x v="28"/>
    <s v="Veneto"/>
    <x v="8"/>
    <x v="18"/>
    <x v="7"/>
    <s v="3000"/>
    <s v="Medium"/>
    <x v="6"/>
    <n v="166.3"/>
    <s v="Marco Rossi"/>
    <n v="7.4999999999999997E-2"/>
    <n v="36586"/>
    <n v="2743.95"/>
    <n v="39329.949999999997"/>
  </r>
  <r>
    <x v="4"/>
    <n v="5"/>
    <s v="TVG-4274"/>
    <s v="4274"/>
    <x v="28"/>
    <s v="Veneto"/>
    <x v="8"/>
    <x v="18"/>
    <x v="7"/>
    <s v="3000"/>
    <s v="Medium"/>
    <x v="6"/>
    <n v="0"/>
    <s v="Lalerio Vundini"/>
    <n v="0.05"/>
    <n v="0"/>
    <n v="0"/>
    <n v="0"/>
  </r>
  <r>
    <x v="4"/>
    <n v="5"/>
    <s v="TVG-4275"/>
    <s v="4275"/>
    <x v="28"/>
    <s v="Veneto"/>
    <x v="8"/>
    <x v="21"/>
    <x v="7"/>
    <s v="6000"/>
    <s v="Gold"/>
    <x v="18"/>
    <n v="52.251111111111108"/>
    <s v="Lalerio Vundini"/>
    <n v="0.05"/>
    <n v="23513"/>
    <n v="1175.6500000000001"/>
    <n v="24688.65"/>
  </r>
  <r>
    <x v="4"/>
    <n v="5"/>
    <s v="TVG-4276"/>
    <s v="4276"/>
    <x v="28"/>
    <s v="Veneto"/>
    <x v="8"/>
    <x v="14"/>
    <x v="6"/>
    <s v="2500"/>
    <s v="Gold"/>
    <x v="13"/>
    <n v="21.456"/>
    <s v="Giulio de Primis"/>
    <n v="3.6999999999999998E-2"/>
    <n v="10728"/>
    <n v="396.93599999999998"/>
    <n v="11124.936"/>
  </r>
  <r>
    <x v="4"/>
    <n v="5"/>
    <s v="TVG-4277"/>
    <s v="4277"/>
    <x v="28"/>
    <s v="Veneto"/>
    <x v="8"/>
    <x v="14"/>
    <x v="6"/>
    <s v="2500"/>
    <s v="Gold"/>
    <x v="13"/>
    <n v="4.0000000000000001E-3"/>
    <s v="Matteo Landi"/>
    <n v="0.05"/>
    <n v="2"/>
    <n v="0.1"/>
    <n v="2.1"/>
  </r>
  <r>
    <x v="4"/>
    <n v="5"/>
    <s v="TVG-4278"/>
    <s v="4278"/>
    <x v="28"/>
    <s v="Veneto"/>
    <x v="8"/>
    <x v="14"/>
    <x v="6"/>
    <s v="2500"/>
    <s v="Gold"/>
    <x v="13"/>
    <n v="0.32400000000000001"/>
    <s v="Marco Rossi"/>
    <n v="7.4999999999999997E-2"/>
    <n v="162"/>
    <n v="12.15"/>
    <n v="174.15"/>
  </r>
  <r>
    <x v="4"/>
    <n v="5"/>
    <s v="TVG-4279"/>
    <s v="4279"/>
    <x v="28"/>
    <s v="Veneto"/>
    <x v="8"/>
    <x v="14"/>
    <x v="6"/>
    <s v="2500"/>
    <s v="Gold"/>
    <x v="13"/>
    <n v="178.30600000000001"/>
    <s v="Lalerio Vundini"/>
    <n v="0.05"/>
    <n v="89153"/>
    <n v="4457.6500000000005"/>
    <n v="93610.65"/>
  </r>
  <r>
    <x v="4"/>
    <n v="5"/>
    <s v="TVG-4280"/>
    <s v="4280"/>
    <x v="28"/>
    <s v="Veneto"/>
    <x v="8"/>
    <x v="17"/>
    <x v="7"/>
    <s v="2000"/>
    <s v="Medium"/>
    <x v="15"/>
    <n v="2.73"/>
    <s v="Lalerio Vundini"/>
    <n v="0.05"/>
    <n v="546"/>
    <n v="27.3"/>
    <n v="573.29999999999995"/>
  </r>
  <r>
    <x v="4"/>
    <n v="5"/>
    <s v="TVG-4281"/>
    <s v="4281"/>
    <x v="28"/>
    <s v="Veneto"/>
    <x v="8"/>
    <x v="0"/>
    <x v="0"/>
    <s v="5000"/>
    <s v="Medium"/>
    <x v="0"/>
    <n v="156.15333333333334"/>
    <s v="Giulio de Primis"/>
    <n v="3.6999999999999998E-2"/>
    <n v="23423"/>
    <n v="866.65099999999995"/>
    <n v="24289.651000000002"/>
  </r>
  <r>
    <x v="4"/>
    <n v="5"/>
    <s v="TVG-4282"/>
    <s v="4282"/>
    <x v="28"/>
    <s v="Veneto"/>
    <x v="8"/>
    <x v="0"/>
    <x v="0"/>
    <s v="5000"/>
    <s v="Medium"/>
    <x v="0"/>
    <n v="49.673333333333332"/>
    <s v="Alfonso Falconeri"/>
    <n v="0.05"/>
    <n v="7451"/>
    <n v="372.55"/>
    <n v="7823.55"/>
  </r>
  <r>
    <x v="4"/>
    <n v="5"/>
    <s v="TVG-4283"/>
    <s v="4283"/>
    <x v="28"/>
    <s v="Veneto"/>
    <x v="8"/>
    <x v="0"/>
    <x v="0"/>
    <s v="5000"/>
    <s v="Medium"/>
    <x v="0"/>
    <n v="14.02"/>
    <s v="Matteo Landi"/>
    <n v="0.05"/>
    <n v="2103"/>
    <n v="105.15"/>
    <n v="2208.15"/>
  </r>
  <r>
    <x v="4"/>
    <n v="5"/>
    <s v="TVG-4284"/>
    <s v="4284"/>
    <x v="28"/>
    <s v="Veneto"/>
    <x v="8"/>
    <x v="0"/>
    <x v="0"/>
    <s v="5000"/>
    <s v="Medium"/>
    <x v="0"/>
    <n v="325.27999999999997"/>
    <s v="Marco Rossi"/>
    <n v="7.4999999999999997E-2"/>
    <n v="48792"/>
    <n v="3659.4"/>
    <n v="52451.4"/>
  </r>
  <r>
    <x v="4"/>
    <n v="5"/>
    <s v="TVG-4285"/>
    <s v="4285"/>
    <x v="28"/>
    <s v="Veneto"/>
    <x v="8"/>
    <x v="0"/>
    <x v="0"/>
    <s v="5000"/>
    <s v="Medium"/>
    <x v="0"/>
    <n v="554.64666666666665"/>
    <s v="Lalerio Vundini"/>
    <n v="0.05"/>
    <n v="83197"/>
    <n v="4159.8500000000004"/>
    <n v="87356.85"/>
  </r>
  <r>
    <x v="4"/>
    <n v="5"/>
    <s v="TVG-4286"/>
    <s v="4286"/>
    <x v="28"/>
    <s v="Veneto"/>
    <x v="8"/>
    <x v="19"/>
    <x v="7"/>
    <s v="4000"/>
    <s v="Plus"/>
    <x v="16"/>
    <n v="157.31666666666666"/>
    <s v="Lalerio Vundini"/>
    <n v="0.05"/>
    <n v="37756"/>
    <n v="1887.8000000000002"/>
    <n v="39643.800000000003"/>
  </r>
  <r>
    <x v="4"/>
    <n v="5"/>
    <s v="TVG-4287"/>
    <s v="4287"/>
    <x v="28"/>
    <s v="Veneto"/>
    <x v="8"/>
    <x v="1"/>
    <x v="0"/>
    <s v="5000"/>
    <s v="Plus"/>
    <x v="1"/>
    <n v="6.1085714285714285"/>
    <s v="Giulio de Primis"/>
    <n v="3.6999999999999998E-2"/>
    <n v="1069"/>
    <n v="39.552999999999997"/>
    <n v="1108.5529999999999"/>
  </r>
  <r>
    <x v="4"/>
    <n v="5"/>
    <s v="TVG-4288"/>
    <s v="4288"/>
    <x v="28"/>
    <s v="Veneto"/>
    <x v="8"/>
    <x v="1"/>
    <x v="0"/>
    <s v="5000"/>
    <s v="Plus"/>
    <x v="1"/>
    <n v="40.89142857142857"/>
    <s v="Giuseppe Favari"/>
    <n v="0.03"/>
    <n v="7156"/>
    <n v="214.67999999999998"/>
    <n v="7370.68"/>
  </r>
  <r>
    <x v="4"/>
    <n v="5"/>
    <s v="TVG-4289"/>
    <s v="4289"/>
    <x v="28"/>
    <s v="Veneto"/>
    <x v="8"/>
    <x v="1"/>
    <x v="0"/>
    <s v="5000"/>
    <s v="Plus"/>
    <x v="1"/>
    <n v="0.68"/>
    <s v="Lalerio Vundini"/>
    <n v="0.05"/>
    <n v="119"/>
    <n v="5.95"/>
    <n v="124.95"/>
  </r>
  <r>
    <x v="4"/>
    <n v="5"/>
    <s v="TVG-4290"/>
    <s v="4290"/>
    <x v="28"/>
    <s v="Veneto"/>
    <x v="8"/>
    <x v="2"/>
    <x v="0"/>
    <s v="2500"/>
    <s v="Plus"/>
    <x v="2"/>
    <n v="2.5692307692307694"/>
    <s v="Giulio de Primis"/>
    <n v="3.6999999999999998E-2"/>
    <n v="334"/>
    <n v="12.357999999999999"/>
    <n v="346.358"/>
  </r>
  <r>
    <x v="4"/>
    <n v="5"/>
    <s v="TVG-4291"/>
    <s v="4291"/>
    <x v="28"/>
    <s v="Veneto"/>
    <x v="8"/>
    <x v="2"/>
    <x v="0"/>
    <s v="2500"/>
    <s v="Plus"/>
    <x v="2"/>
    <n v="11.5"/>
    <s v="Fabo Girgentini"/>
    <n v="0.03"/>
    <n v="1495"/>
    <n v="44.85"/>
    <n v="1539.85"/>
  </r>
  <r>
    <x v="4"/>
    <n v="5"/>
    <s v="TVG-4292"/>
    <s v="4292"/>
    <x v="28"/>
    <s v="Veneto"/>
    <x v="8"/>
    <x v="3"/>
    <x v="0"/>
    <s v="3000"/>
    <s v="Plus"/>
    <x v="3"/>
    <n v="33.731034482758623"/>
    <s v="Lorenzo Von Matterhorn "/>
    <n v="0.05"/>
    <n v="4891"/>
    <n v="244.55"/>
    <n v="5135.55"/>
  </r>
  <r>
    <x v="4"/>
    <n v="5"/>
    <s v="TVG-4293"/>
    <s v="4293"/>
    <x v="28"/>
    <s v="Veneto"/>
    <x v="8"/>
    <x v="3"/>
    <x v="0"/>
    <s v="3000"/>
    <s v="Plus"/>
    <x v="3"/>
    <n v="98.531034482758628"/>
    <s v="Giulio de Primis"/>
    <n v="3.6999999999999998E-2"/>
    <n v="14287"/>
    <n v="528.61900000000003"/>
    <n v="14815.619000000001"/>
  </r>
  <r>
    <x v="4"/>
    <n v="5"/>
    <s v="TVG-4294"/>
    <s v="4294"/>
    <x v="28"/>
    <s v="Veneto"/>
    <x v="8"/>
    <x v="3"/>
    <x v="0"/>
    <s v="3000"/>
    <s v="Plus"/>
    <x v="3"/>
    <n v="12.744827586206897"/>
    <s v="Roberto Falcucci"/>
    <n v="0.08"/>
    <n v="1848"/>
    <n v="147.84"/>
    <n v="1995.84"/>
  </r>
  <r>
    <x v="4"/>
    <n v="5"/>
    <s v="TVG-4295"/>
    <s v="4295"/>
    <x v="28"/>
    <s v="Veneto"/>
    <x v="8"/>
    <x v="3"/>
    <x v="0"/>
    <s v="3000"/>
    <s v="Plus"/>
    <x v="3"/>
    <n v="17.668965517241379"/>
    <s v="Giuseppe Favari"/>
    <n v="0.03"/>
    <n v="2562"/>
    <n v="76.86"/>
    <n v="2638.86"/>
  </r>
  <r>
    <x v="4"/>
    <n v="5"/>
    <s v="TVG-4296"/>
    <s v="4296"/>
    <x v="28"/>
    <s v="Veneto"/>
    <x v="8"/>
    <x v="3"/>
    <x v="0"/>
    <s v="3000"/>
    <s v="Plus"/>
    <x v="3"/>
    <n v="38.351724137931036"/>
    <s v="Fabo Girgentini"/>
    <n v="0.03"/>
    <n v="5561"/>
    <n v="166.82999999999998"/>
    <n v="5727.83"/>
  </r>
  <r>
    <x v="4"/>
    <n v="5"/>
    <s v="TVG-4297"/>
    <s v="4297"/>
    <x v="28"/>
    <s v="Veneto"/>
    <x v="8"/>
    <x v="3"/>
    <x v="0"/>
    <s v="3000"/>
    <s v="Plus"/>
    <x v="3"/>
    <n v="5.0620689655172413"/>
    <s v="Costanza Bigatti"/>
    <n v="0.1"/>
    <n v="734"/>
    <n v="73.400000000000006"/>
    <n v="807.4"/>
  </r>
  <r>
    <x v="4"/>
    <n v="5"/>
    <s v="TVG-4298"/>
    <s v="4298"/>
    <x v="28"/>
    <s v="Veneto"/>
    <x v="8"/>
    <x v="3"/>
    <x v="0"/>
    <s v="3000"/>
    <s v="Plus"/>
    <x v="3"/>
    <n v="559.73793103448281"/>
    <s v="Marco Rossi"/>
    <n v="7.4999999999999997E-2"/>
    <n v="81162"/>
    <n v="6087.15"/>
    <n v="87249.15"/>
  </r>
  <r>
    <x v="4"/>
    <n v="5"/>
    <s v="TVG-4299"/>
    <s v="4299"/>
    <x v="28"/>
    <s v="Veneto"/>
    <x v="8"/>
    <x v="3"/>
    <x v="0"/>
    <s v="3000"/>
    <s v="Plus"/>
    <x v="3"/>
    <n v="2273.1793103448276"/>
    <s v="Lalerio Vundini"/>
    <n v="0.05"/>
    <n v="329611"/>
    <n v="16480.55"/>
    <n v="346091.55"/>
  </r>
  <r>
    <x v="4"/>
    <n v="5"/>
    <s v="TVG-4300"/>
    <s v="4300"/>
    <x v="28"/>
    <s v="Veneto"/>
    <x v="8"/>
    <x v="5"/>
    <x v="1"/>
    <s v="5000"/>
    <s v=""/>
    <x v="5"/>
    <n v="41.74666666666667"/>
    <s v="Lalerio Vundini"/>
    <n v="0.05"/>
    <n v="3131"/>
    <n v="156.55000000000001"/>
    <n v="3287.55"/>
  </r>
  <r>
    <x v="4"/>
    <n v="5"/>
    <s v="TVG-4301"/>
    <s v="4301"/>
    <x v="28"/>
    <s v="Veneto"/>
    <x v="8"/>
    <x v="6"/>
    <x v="2"/>
    <s v="2500"/>
    <s v="Plus"/>
    <x v="6"/>
    <n v="0.16818181818181818"/>
    <s v="Lorenzo Von Matterhorn "/>
    <n v="0.05"/>
    <n v="37"/>
    <n v="1.85"/>
    <n v="38.85"/>
  </r>
  <r>
    <x v="4"/>
    <n v="5"/>
    <s v="TVG-4302"/>
    <s v="4302"/>
    <x v="28"/>
    <s v="Veneto"/>
    <x v="8"/>
    <x v="6"/>
    <x v="2"/>
    <s v="2500"/>
    <s v="Plus"/>
    <x v="6"/>
    <n v="10.777272727272727"/>
    <s v="Giulio de Primis"/>
    <n v="3.6999999999999998E-2"/>
    <n v="2371"/>
    <n v="87.72699999999999"/>
    <n v="2458.7269999999999"/>
  </r>
  <r>
    <x v="4"/>
    <n v="5"/>
    <s v="TVG-4303"/>
    <s v="4303"/>
    <x v="28"/>
    <s v="Veneto"/>
    <x v="8"/>
    <x v="6"/>
    <x v="2"/>
    <s v="2500"/>
    <s v="Plus"/>
    <x v="6"/>
    <n v="3.0045454545454544"/>
    <s v="Marco Rossi"/>
    <n v="7.4999999999999997E-2"/>
    <n v="661"/>
    <n v="49.574999999999996"/>
    <n v="710.57500000000005"/>
  </r>
  <r>
    <x v="4"/>
    <n v="5"/>
    <s v="TVG-4304"/>
    <s v="4304"/>
    <x v="28"/>
    <s v="Veneto"/>
    <x v="8"/>
    <x v="6"/>
    <x v="2"/>
    <s v="2500"/>
    <s v="Plus"/>
    <x v="6"/>
    <n v="7.9"/>
    <s v="Lalerio Vundini"/>
    <n v="0.05"/>
    <n v="1738"/>
    <n v="86.9"/>
    <n v="1824.9"/>
  </r>
  <r>
    <x v="4"/>
    <n v="5"/>
    <s v="TVG-4305"/>
    <s v="4305"/>
    <x v="28"/>
    <s v="Veneto"/>
    <x v="8"/>
    <x v="22"/>
    <x v="7"/>
    <s v="7000"/>
    <s v="Premium"/>
    <x v="13"/>
    <n v="238.792"/>
    <s v="Lalerio Vundini"/>
    <n v="0.05"/>
    <n v="119396"/>
    <n v="5969.8"/>
    <n v="125365.8"/>
  </r>
  <r>
    <x v="4"/>
    <n v="5"/>
    <s v="TVG-4306"/>
    <s v="4306"/>
    <x v="28"/>
    <s v="Veneto"/>
    <x v="8"/>
    <x v="20"/>
    <x v="7"/>
    <s v="5000"/>
    <s v="Silver"/>
    <x v="17"/>
    <n v="0.80666666666666664"/>
    <s v="Lalerio Vundini"/>
    <n v="0.05"/>
    <n v="242"/>
    <n v="12.100000000000001"/>
    <n v="254.1"/>
  </r>
  <r>
    <x v="4"/>
    <n v="5"/>
    <s v="TVG-4307"/>
    <s v="4307"/>
    <x v="28"/>
    <s v="Veneto"/>
    <x v="8"/>
    <x v="8"/>
    <x v="2"/>
    <s v="5000"/>
    <s v=""/>
    <x v="8"/>
    <n v="3.3839999999999999"/>
    <s v="Giulio de Primis"/>
    <n v="3.6999999999999998E-2"/>
    <n v="846"/>
    <n v="31.302"/>
    <n v="877.30200000000002"/>
  </r>
  <r>
    <x v="4"/>
    <n v="5"/>
    <s v="TVG-4308"/>
    <s v="4308"/>
    <x v="28"/>
    <s v="Veneto"/>
    <x v="8"/>
    <x v="8"/>
    <x v="2"/>
    <s v="5000"/>
    <s v=""/>
    <x v="8"/>
    <n v="0.64400000000000002"/>
    <s v="Giuseppe Favari"/>
    <n v="0.03"/>
    <n v="161"/>
    <n v="4.83"/>
    <n v="165.83"/>
  </r>
  <r>
    <x v="4"/>
    <n v="5"/>
    <s v="TVG-4309"/>
    <s v="4309"/>
    <x v="28"/>
    <s v="Veneto"/>
    <x v="8"/>
    <x v="9"/>
    <x v="2"/>
    <s v="1121"/>
    <s v="Gold"/>
    <x v="9"/>
    <n v="267.42608695652171"/>
    <s v="Marco Rossi"/>
    <n v="7.4999999999999997E-2"/>
    <n v="61508"/>
    <n v="4613.0999999999995"/>
    <n v="66121.100000000006"/>
  </r>
  <r>
    <x v="4"/>
    <n v="5"/>
    <s v="TVG-4310"/>
    <s v="4310"/>
    <x v="28"/>
    <s v="Veneto"/>
    <x v="8"/>
    <x v="9"/>
    <x v="2"/>
    <s v="1121"/>
    <s v="Gold"/>
    <x v="9"/>
    <n v="1118.0304347826086"/>
    <s v="Lalerio Vundini"/>
    <n v="0.05"/>
    <n v="257147"/>
    <n v="12857.35"/>
    <n v="270004.34999999998"/>
  </r>
  <r>
    <x v="4"/>
    <n v="5"/>
    <s v="TVG-4311"/>
    <s v="4311"/>
    <x v="28"/>
    <s v="Veneto"/>
    <x v="8"/>
    <x v="23"/>
    <x v="7"/>
    <s v="8000"/>
    <s v="Premium"/>
    <x v="19"/>
    <n v="11.997014925373135"/>
    <s v="Alfonso Falconeri"/>
    <n v="0.05"/>
    <n v="8038"/>
    <n v="401.90000000000003"/>
    <n v="8439.9"/>
  </r>
  <r>
    <x v="4"/>
    <n v="5"/>
    <s v="TVG-4312"/>
    <s v="4312"/>
    <x v="28"/>
    <s v="Veneto"/>
    <x v="8"/>
    <x v="23"/>
    <x v="7"/>
    <s v="8000"/>
    <s v="Premium"/>
    <x v="19"/>
    <n v="6.0567164179104473"/>
    <s v="Marco Rossi"/>
    <n v="7.4999999999999997E-2"/>
    <n v="4058"/>
    <n v="304.34999999999997"/>
    <n v="4362.3500000000004"/>
  </r>
  <r>
    <x v="4"/>
    <n v="5"/>
    <s v="TVG-4313"/>
    <s v="4313"/>
    <x v="28"/>
    <s v="Veneto"/>
    <x v="8"/>
    <x v="23"/>
    <x v="7"/>
    <s v="8000"/>
    <s v="Premium"/>
    <x v="19"/>
    <n v="50.498507462686568"/>
    <s v="Lalerio Vundini"/>
    <n v="0.05"/>
    <n v="33834"/>
    <n v="1691.7"/>
    <n v="35525.699999999997"/>
  </r>
  <r>
    <x v="4"/>
    <n v="5"/>
    <s v="TVG-4314"/>
    <s v="4314"/>
    <x v="28"/>
    <s v="Veneto"/>
    <x v="8"/>
    <x v="10"/>
    <x v="3"/>
    <s v="7500"/>
    <s v="Premium"/>
    <x v="10"/>
    <n v="5.65"/>
    <s v="Giulio de Primis"/>
    <n v="3.6999999999999998E-2"/>
    <n v="1017"/>
    <n v="37.628999999999998"/>
    <n v="1054.6289999999999"/>
  </r>
  <r>
    <x v="4"/>
    <n v="5"/>
    <s v="TVG-4315"/>
    <s v="4315"/>
    <x v="28"/>
    <s v="Veneto"/>
    <x v="8"/>
    <x v="10"/>
    <x v="3"/>
    <s v="7500"/>
    <s v="Premium"/>
    <x v="10"/>
    <n v="4.4444444444444446E-2"/>
    <s v="Fabo Girgentini"/>
    <n v="0.03"/>
    <n v="8"/>
    <n v="0.24"/>
    <n v="8.24"/>
  </r>
  <r>
    <x v="4"/>
    <n v="5"/>
    <s v="TVG-4316"/>
    <s v="4316"/>
    <x v="28"/>
    <s v="Veneto"/>
    <x v="8"/>
    <x v="10"/>
    <x v="3"/>
    <s v="7500"/>
    <s v="Premium"/>
    <x v="10"/>
    <n v="1.1111111111111112E-2"/>
    <s v="Marco Rossi"/>
    <n v="7.4999999999999997E-2"/>
    <n v="2"/>
    <n v="0.15"/>
    <n v="2.15"/>
  </r>
  <r>
    <x v="4"/>
    <n v="5"/>
    <s v="TVG-4317"/>
    <s v="4317"/>
    <x v="28"/>
    <s v="Veneto"/>
    <x v="8"/>
    <x v="10"/>
    <x v="3"/>
    <s v="7500"/>
    <s v="Premium"/>
    <x v="10"/>
    <n v="3.2222222222222223"/>
    <s v="Lalerio Vundini"/>
    <n v="0.05"/>
    <n v="580"/>
    <n v="29"/>
    <n v="609"/>
  </r>
  <r>
    <x v="4"/>
    <n v="5"/>
    <s v="TVG-4318"/>
    <s v="4318"/>
    <x v="28"/>
    <s v="Veneto"/>
    <x v="8"/>
    <x v="15"/>
    <x v="6"/>
    <s v="1000"/>
    <s v="Silver"/>
    <x v="14"/>
    <n v="14.158974358974358"/>
    <s v="Lalerio Vundini"/>
    <n v="0.05"/>
    <n v="5522"/>
    <n v="276.10000000000002"/>
    <n v="5798.1"/>
  </r>
  <r>
    <x v="4"/>
    <n v="5"/>
    <s v="TVG-4319"/>
    <s v="4319"/>
    <x v="28"/>
    <s v="Veneto"/>
    <x v="8"/>
    <x v="11"/>
    <x v="4"/>
    <s v="5000"/>
    <s v=""/>
    <x v="11"/>
    <n v="1.95"/>
    <s v="Giulio de Primis"/>
    <n v="3.6999999999999998E-2"/>
    <n v="273"/>
    <n v="10.100999999999999"/>
    <n v="283.101"/>
  </r>
  <r>
    <x v="4"/>
    <n v="5"/>
    <s v="TVG-4320"/>
    <s v="4320"/>
    <x v="28"/>
    <s v="Veneto"/>
    <x v="8"/>
    <x v="11"/>
    <x v="4"/>
    <s v="5000"/>
    <s v=""/>
    <x v="11"/>
    <n v="0.12142857142857143"/>
    <s v="Costanza Bigatti"/>
    <n v="0.1"/>
    <n v="17"/>
    <n v="1.7000000000000002"/>
    <n v="18.7"/>
  </r>
  <r>
    <x v="4"/>
    <n v="5"/>
    <s v="TVG-4321"/>
    <s v="4321"/>
    <x v="28"/>
    <s v="Veneto"/>
    <x v="8"/>
    <x v="11"/>
    <x v="4"/>
    <s v="5000"/>
    <s v=""/>
    <x v="11"/>
    <n v="6.65"/>
    <s v="Marco Rossi"/>
    <n v="7.4999999999999997E-2"/>
    <n v="931"/>
    <n v="69.825000000000003"/>
    <n v="1000.825"/>
  </r>
  <r>
    <x v="4"/>
    <n v="5"/>
    <s v="TVG-4322"/>
    <s v="4322"/>
    <x v="28"/>
    <s v="Veneto"/>
    <x v="8"/>
    <x v="16"/>
    <x v="7"/>
    <s v="1000"/>
    <s v=""/>
    <x v="0"/>
    <n v="0.83333333333333337"/>
    <s v="Giulio de Primis"/>
    <n v="3.6999999999999998E-2"/>
    <n v="125"/>
    <n v="4.625"/>
    <n v="129.625"/>
  </r>
  <r>
    <x v="4"/>
    <n v="5"/>
    <s v="TVG-4323"/>
    <s v="4323"/>
    <x v="28"/>
    <s v="Veneto"/>
    <x v="8"/>
    <x v="16"/>
    <x v="7"/>
    <s v="1000"/>
    <s v=""/>
    <x v="0"/>
    <n v="2.6666666666666668E-2"/>
    <s v="Marco Rossi"/>
    <n v="7.4999999999999997E-2"/>
    <n v="4"/>
    <n v="0.3"/>
    <n v="4.3"/>
  </r>
  <r>
    <x v="4"/>
    <n v="5"/>
    <s v="TVG-4324"/>
    <s v="4324"/>
    <x v="28"/>
    <s v="Veneto"/>
    <x v="8"/>
    <x v="16"/>
    <x v="7"/>
    <s v="1000"/>
    <s v=""/>
    <x v="0"/>
    <n v="4.8866666666666667"/>
    <s v="Lalerio Vundini"/>
    <n v="0.05"/>
    <n v="733"/>
    <n v="36.65"/>
    <n v="769.65"/>
  </r>
  <r>
    <x v="4"/>
    <n v="5"/>
    <s v="TVG-4325"/>
    <s v="4325"/>
    <x v="28"/>
    <s v="Veneto"/>
    <x v="8"/>
    <x v="12"/>
    <x v="5"/>
    <s v="3000"/>
    <s v="Medium"/>
    <x v="12"/>
    <n v="1.4833333333333334"/>
    <s v="Lorenzo Von Matterhorn "/>
    <n v="0.05"/>
    <n v="178"/>
    <n v="8.9"/>
    <n v="186.9"/>
  </r>
  <r>
    <x v="4"/>
    <n v="5"/>
    <s v="TVG-4326"/>
    <s v="4326"/>
    <x v="28"/>
    <s v="Veneto"/>
    <x v="8"/>
    <x v="12"/>
    <x v="5"/>
    <s v="3000"/>
    <s v="Medium"/>
    <x v="12"/>
    <n v="3.0333333333333332"/>
    <s v="Giuseppe Favari"/>
    <n v="0.03"/>
    <n v="364"/>
    <n v="10.92"/>
    <n v="374.92"/>
  </r>
  <r>
    <x v="4"/>
    <n v="5"/>
    <s v="TVG-4327"/>
    <s v="4327"/>
    <x v="28"/>
    <s v="Veneto"/>
    <x v="8"/>
    <x v="12"/>
    <x v="5"/>
    <s v="3000"/>
    <s v="Medium"/>
    <x v="12"/>
    <n v="1.9333333333333333"/>
    <s v="Fabo Girgentini"/>
    <n v="0.03"/>
    <n v="232"/>
    <n v="6.96"/>
    <n v="238.96"/>
  </r>
  <r>
    <x v="4"/>
    <n v="5"/>
    <s v="TVG-4328"/>
    <s v="4328"/>
    <x v="28"/>
    <s v="Veneto"/>
    <x v="8"/>
    <x v="12"/>
    <x v="5"/>
    <s v="3000"/>
    <s v="Medium"/>
    <x v="12"/>
    <n v="1.5166666666666666"/>
    <s v="Costanza Bigatti"/>
    <n v="0.1"/>
    <n v="182"/>
    <n v="18.2"/>
    <n v="200.2"/>
  </r>
  <r>
    <x v="4"/>
    <n v="5"/>
    <s v="TVG-4329"/>
    <s v="4329"/>
    <x v="28"/>
    <s v="Veneto"/>
    <x v="8"/>
    <x v="12"/>
    <x v="5"/>
    <s v="3000"/>
    <s v="Medium"/>
    <x v="12"/>
    <n v="116.19166666666666"/>
    <s v="Marco Rossi"/>
    <n v="7.4999999999999997E-2"/>
    <n v="13943"/>
    <n v="1045.7249999999999"/>
    <n v="14988.725"/>
  </r>
  <r>
    <x v="4"/>
    <n v="5"/>
    <s v="TVG-4330"/>
    <s v="4330"/>
    <x v="28"/>
    <s v="Veneto"/>
    <x v="8"/>
    <x v="12"/>
    <x v="5"/>
    <s v="3000"/>
    <s v="Medium"/>
    <x v="12"/>
    <n v="170.65"/>
    <s v="Lalerio Vundini"/>
    <n v="0.05"/>
    <n v="20478"/>
    <n v="1023.9000000000001"/>
    <n v="21501.9"/>
  </r>
  <r>
    <x v="4"/>
    <n v="5"/>
    <s v="TVG-4331"/>
    <s v="4331"/>
    <x v="28"/>
    <s v="Veneto"/>
    <x v="8"/>
    <x v="13"/>
    <x v="5"/>
    <s v="3000"/>
    <s v="Plus"/>
    <x v="2"/>
    <n v="3.9461538461538463"/>
    <s v="Marco Rossi"/>
    <n v="7.4999999999999997E-2"/>
    <n v="513"/>
    <n v="38.475000000000001"/>
    <n v="551.47500000000002"/>
  </r>
  <r>
    <x v="4"/>
    <n v="5"/>
    <s v="TVG-4332"/>
    <s v="4332"/>
    <x v="29"/>
    <s v="Veneto"/>
    <x v="4"/>
    <x v="18"/>
    <x v="7"/>
    <s v="3000"/>
    <s v="Medium"/>
    <x v="6"/>
    <n v="1959.3818181818183"/>
    <s v="Lalerio Vundini"/>
    <n v="0.05"/>
    <n v="431064"/>
    <n v="21553.200000000001"/>
    <n v="452617.2"/>
  </r>
  <r>
    <x v="4"/>
    <n v="5"/>
    <s v="TVG-4333"/>
    <s v="4333"/>
    <x v="29"/>
    <s v="Veneto"/>
    <x v="4"/>
    <x v="14"/>
    <x v="6"/>
    <s v="2500"/>
    <s v="Gold"/>
    <x v="13"/>
    <n v="7.1239999999999997"/>
    <s v="Lalerio Vundini"/>
    <n v="0.05"/>
    <n v="3562"/>
    <n v="178.10000000000002"/>
    <n v="3740.1"/>
  </r>
  <r>
    <x v="4"/>
    <n v="5"/>
    <s v="TVG-4334"/>
    <s v="4334"/>
    <x v="29"/>
    <s v="Veneto"/>
    <x v="4"/>
    <x v="0"/>
    <x v="0"/>
    <s v="5000"/>
    <s v="Medium"/>
    <x v="0"/>
    <n v="5.36"/>
    <s v="Marco Rossi"/>
    <n v="7.4999999999999997E-2"/>
    <n v="804"/>
    <n v="60.3"/>
    <n v="864.3"/>
  </r>
  <r>
    <x v="4"/>
    <n v="5"/>
    <s v="TVG-4335"/>
    <s v="4335"/>
    <x v="29"/>
    <s v="Veneto"/>
    <x v="4"/>
    <x v="0"/>
    <x v="0"/>
    <s v="5000"/>
    <s v="Medium"/>
    <x v="0"/>
    <n v="271.86"/>
    <s v="Lalerio Vundini"/>
    <n v="0.05"/>
    <n v="40779"/>
    <n v="2038.95"/>
    <n v="42817.95"/>
  </r>
  <r>
    <x v="4"/>
    <n v="5"/>
    <s v="TVG-4336"/>
    <s v="4336"/>
    <x v="29"/>
    <s v="Veneto"/>
    <x v="4"/>
    <x v="19"/>
    <x v="7"/>
    <s v="4000"/>
    <s v="Plus"/>
    <x v="16"/>
    <n v="5.8333333333333334E-2"/>
    <s v="Lalerio Vundini"/>
    <n v="0.05"/>
    <n v="14"/>
    <n v="0.70000000000000007"/>
    <n v="14.7"/>
  </r>
  <r>
    <x v="4"/>
    <n v="5"/>
    <s v="TVG-4337"/>
    <s v="4337"/>
    <x v="29"/>
    <s v="Veneto"/>
    <x v="4"/>
    <x v="3"/>
    <x v="0"/>
    <s v="3000"/>
    <s v="Plus"/>
    <x v="3"/>
    <n v="40.627586206896552"/>
    <s v="Lorenzo Von Matterhorn "/>
    <n v="0.05"/>
    <n v="5891"/>
    <n v="294.55"/>
    <n v="6185.55"/>
  </r>
  <r>
    <x v="4"/>
    <n v="5"/>
    <s v="TVG-4338"/>
    <s v="4338"/>
    <x v="29"/>
    <s v="Veneto"/>
    <x v="4"/>
    <x v="3"/>
    <x v="0"/>
    <s v="3000"/>
    <s v="Plus"/>
    <x v="3"/>
    <n v="50.406896551724138"/>
    <s v="Alfonso Falconeri"/>
    <n v="0.05"/>
    <n v="7309"/>
    <n v="365.45000000000005"/>
    <n v="7674.45"/>
  </r>
  <r>
    <x v="4"/>
    <n v="5"/>
    <s v="TVG-4339"/>
    <s v="4339"/>
    <x v="29"/>
    <s v="Veneto"/>
    <x v="4"/>
    <x v="3"/>
    <x v="0"/>
    <s v="3000"/>
    <s v="Plus"/>
    <x v="3"/>
    <n v="64.358620689655169"/>
    <s v="Roberto Falcucci"/>
    <n v="0.08"/>
    <n v="9332"/>
    <n v="746.56000000000006"/>
    <n v="10078.56"/>
  </r>
  <r>
    <x v="4"/>
    <n v="5"/>
    <s v="TVG-4340"/>
    <s v="4340"/>
    <x v="29"/>
    <s v="Veneto"/>
    <x v="4"/>
    <x v="3"/>
    <x v="0"/>
    <s v="3000"/>
    <s v="Plus"/>
    <x v="3"/>
    <n v="73.8"/>
    <s v="Fabo Girgentini"/>
    <n v="0.03"/>
    <n v="10701"/>
    <n v="321.02999999999997"/>
    <n v="11022.03"/>
  </r>
  <r>
    <x v="4"/>
    <n v="5"/>
    <s v="TVG-4341"/>
    <s v="4341"/>
    <x v="29"/>
    <s v="Veneto"/>
    <x v="4"/>
    <x v="3"/>
    <x v="0"/>
    <s v="3000"/>
    <s v="Plus"/>
    <x v="3"/>
    <n v="7.5034482758620689"/>
    <s v="Costanza Bigatti"/>
    <n v="0.1"/>
    <n v="1088"/>
    <n v="108.80000000000001"/>
    <n v="1196.8"/>
  </r>
  <r>
    <x v="4"/>
    <n v="5"/>
    <s v="TVG-4342"/>
    <s v="4342"/>
    <x v="29"/>
    <s v="Veneto"/>
    <x v="4"/>
    <x v="3"/>
    <x v="0"/>
    <s v="3000"/>
    <s v="Plus"/>
    <x v="3"/>
    <n v="3.489655172413793"/>
    <s v="Marco Rossi"/>
    <n v="7.4999999999999997E-2"/>
    <n v="506"/>
    <n v="37.949999999999996"/>
    <n v="543.95000000000005"/>
  </r>
  <r>
    <x v="4"/>
    <n v="5"/>
    <s v="TVG-4343"/>
    <s v="4343"/>
    <x v="29"/>
    <s v="Veneto"/>
    <x v="4"/>
    <x v="3"/>
    <x v="0"/>
    <s v="3000"/>
    <s v="Plus"/>
    <x v="3"/>
    <n v="244.44827586206895"/>
    <s v="Lalerio Vundini"/>
    <n v="0.05"/>
    <n v="35445"/>
    <n v="1772.25"/>
    <n v="37217.25"/>
  </r>
  <r>
    <x v="4"/>
    <n v="5"/>
    <s v="TVG-4344"/>
    <s v="4344"/>
    <x v="29"/>
    <s v="Veneto"/>
    <x v="4"/>
    <x v="6"/>
    <x v="2"/>
    <s v="2500"/>
    <s v="Plus"/>
    <x v="6"/>
    <n v="0.1"/>
    <s v="Lorenzo Von Matterhorn "/>
    <n v="0.05"/>
    <n v="22"/>
    <n v="1.1000000000000001"/>
    <n v="23.1"/>
  </r>
  <r>
    <x v="4"/>
    <n v="5"/>
    <s v="TVG-4345"/>
    <s v="4345"/>
    <x v="29"/>
    <s v="Veneto"/>
    <x v="4"/>
    <x v="6"/>
    <x v="2"/>
    <s v="2500"/>
    <s v="Plus"/>
    <x v="6"/>
    <n v="8.4"/>
    <s v="Marco Rossi"/>
    <n v="7.4999999999999997E-2"/>
    <n v="1848"/>
    <n v="138.6"/>
    <n v="1986.6"/>
  </r>
  <r>
    <x v="4"/>
    <n v="5"/>
    <s v="TVG-4346"/>
    <s v="4346"/>
    <x v="29"/>
    <s v="Veneto"/>
    <x v="4"/>
    <x v="6"/>
    <x v="2"/>
    <s v="2500"/>
    <s v="Plus"/>
    <x v="6"/>
    <n v="2.9818181818181819"/>
    <s v="Lalerio Vundini"/>
    <n v="0.05"/>
    <n v="656"/>
    <n v="32.800000000000004"/>
    <n v="688.8"/>
  </r>
  <r>
    <x v="4"/>
    <n v="5"/>
    <s v="TVG-4347"/>
    <s v="4347"/>
    <x v="29"/>
    <s v="Veneto"/>
    <x v="4"/>
    <x v="9"/>
    <x v="2"/>
    <s v="1121"/>
    <s v="Gold"/>
    <x v="9"/>
    <n v="190.76956521739132"/>
    <s v="Marco Rossi"/>
    <n v="7.4999999999999997E-2"/>
    <n v="43877"/>
    <n v="3290.7750000000001"/>
    <n v="47167.775000000001"/>
  </r>
  <r>
    <x v="4"/>
    <n v="5"/>
    <s v="TVG-4348"/>
    <s v="4348"/>
    <x v="29"/>
    <s v="Veneto"/>
    <x v="4"/>
    <x v="9"/>
    <x v="2"/>
    <s v="1121"/>
    <s v="Gold"/>
    <x v="9"/>
    <n v="399.24347826086955"/>
    <s v="Lalerio Vundini"/>
    <n v="0.05"/>
    <n v="91826"/>
    <n v="4591.3"/>
    <n v="96417.3"/>
  </r>
  <r>
    <x v="4"/>
    <n v="5"/>
    <s v="TVG-4349"/>
    <s v="4349"/>
    <x v="29"/>
    <s v="Veneto"/>
    <x v="4"/>
    <x v="23"/>
    <x v="7"/>
    <s v="8000"/>
    <s v="Premium"/>
    <x v="19"/>
    <n v="109.17462686567164"/>
    <s v="Lalerio Vundini"/>
    <n v="0.05"/>
    <n v="73147"/>
    <n v="3657.3500000000004"/>
    <n v="76804.350000000006"/>
  </r>
  <r>
    <x v="4"/>
    <n v="5"/>
    <s v="TVG-4350"/>
    <s v="4350"/>
    <x v="29"/>
    <s v="Veneto"/>
    <x v="4"/>
    <x v="15"/>
    <x v="6"/>
    <s v="1000"/>
    <s v="Silver"/>
    <x v="14"/>
    <n v="0.22564102564102564"/>
    <s v="Lalerio Vundini"/>
    <n v="0.05"/>
    <n v="88"/>
    <n v="4.4000000000000004"/>
    <n v="92.4"/>
  </r>
  <r>
    <x v="4"/>
    <n v="5"/>
    <s v="TVG-4351"/>
    <s v="4351"/>
    <x v="29"/>
    <s v="Veneto"/>
    <x v="4"/>
    <x v="11"/>
    <x v="4"/>
    <s v="5000"/>
    <s v=""/>
    <x v="11"/>
    <n v="2.0071428571428571"/>
    <s v="Marco Rossi"/>
    <n v="7.4999999999999997E-2"/>
    <n v="281"/>
    <n v="21.074999999999999"/>
    <n v="302.07499999999999"/>
  </r>
  <r>
    <x v="4"/>
    <n v="5"/>
    <s v="TVG-4352"/>
    <s v="4352"/>
    <x v="29"/>
    <s v="Veneto"/>
    <x v="4"/>
    <x v="16"/>
    <x v="7"/>
    <s v="1000"/>
    <s v=""/>
    <x v="0"/>
    <n v="12.833333333333334"/>
    <s v="Marco Rossi"/>
    <n v="7.4999999999999997E-2"/>
    <n v="1925"/>
    <n v="144.375"/>
    <n v="2069.375"/>
  </r>
  <r>
    <x v="4"/>
    <n v="5"/>
    <s v="TVG-4353"/>
    <s v="4353"/>
    <x v="29"/>
    <s v="Veneto"/>
    <x v="4"/>
    <x v="16"/>
    <x v="7"/>
    <s v="1000"/>
    <s v=""/>
    <x v="0"/>
    <n v="0.37333333333333335"/>
    <s v="Lalerio Vundini"/>
    <n v="0.05"/>
    <n v="56"/>
    <n v="2.8000000000000003"/>
    <n v="58.8"/>
  </r>
  <r>
    <x v="4"/>
    <n v="5"/>
    <s v="TVG-4354"/>
    <s v="4354"/>
    <x v="29"/>
    <s v="Veneto"/>
    <x v="4"/>
    <x v="12"/>
    <x v="5"/>
    <s v="3000"/>
    <s v="Medium"/>
    <x v="12"/>
    <n v="0.15"/>
    <s v="Lorenzo Von Matterhorn "/>
    <n v="0.05"/>
    <n v="18"/>
    <n v="0.9"/>
    <n v="18.899999999999999"/>
  </r>
  <r>
    <x v="4"/>
    <n v="5"/>
    <s v="TVG-4355"/>
    <s v="4355"/>
    <x v="29"/>
    <s v="Veneto"/>
    <x v="4"/>
    <x v="12"/>
    <x v="5"/>
    <s v="3000"/>
    <s v="Medium"/>
    <x v="12"/>
    <n v="2.0416666666666665"/>
    <s v="Roberto Falcucci"/>
    <n v="0.08"/>
    <n v="245"/>
    <n v="19.600000000000001"/>
    <n v="264.60000000000002"/>
  </r>
  <r>
    <x v="4"/>
    <n v="5"/>
    <s v="TVG-4356"/>
    <s v="4356"/>
    <x v="29"/>
    <s v="Veneto"/>
    <x v="4"/>
    <x v="12"/>
    <x v="5"/>
    <s v="3000"/>
    <s v="Medium"/>
    <x v="12"/>
    <n v="8.3916666666666675"/>
    <s v="Marco Rossi"/>
    <n v="7.4999999999999997E-2"/>
    <n v="1007"/>
    <n v="75.524999999999991"/>
    <n v="1082.5250000000001"/>
  </r>
  <r>
    <x v="4"/>
    <n v="5"/>
    <s v="TVG-4357"/>
    <s v="4357"/>
    <x v="29"/>
    <s v="Veneto"/>
    <x v="4"/>
    <x v="12"/>
    <x v="5"/>
    <s v="3000"/>
    <s v="Medium"/>
    <x v="12"/>
    <n v="22.783333333333335"/>
    <s v="Lalerio Vundini"/>
    <n v="0.05"/>
    <n v="2734"/>
    <n v="136.70000000000002"/>
    <n v="2870.7"/>
  </r>
  <r>
    <x v="4"/>
    <n v="5"/>
    <s v="TVG-4358"/>
    <s v="4358"/>
    <x v="29"/>
    <s v="Veneto"/>
    <x v="4"/>
    <x v="13"/>
    <x v="5"/>
    <s v="3000"/>
    <s v="Plus"/>
    <x v="2"/>
    <n v="5.6461538461538465"/>
    <s v="Lorenzo Von Matterhorn "/>
    <n v="0.05"/>
    <n v="734"/>
    <n v="36.700000000000003"/>
    <n v="770.7"/>
  </r>
  <r>
    <x v="4"/>
    <n v="5"/>
    <s v="TVG-4359"/>
    <s v="4359"/>
    <x v="29"/>
    <s v="Veneto"/>
    <x v="4"/>
    <x v="13"/>
    <x v="5"/>
    <s v="3000"/>
    <s v="Plus"/>
    <x v="2"/>
    <n v="1.1307692307692307"/>
    <s v="Fabo Girgentini"/>
    <n v="0.03"/>
    <n v="147"/>
    <n v="4.41"/>
    <n v="151.41"/>
  </r>
  <r>
    <x v="4"/>
    <n v="5"/>
    <s v="TVG-4360"/>
    <s v="4360"/>
    <x v="29"/>
    <s v="Veneto"/>
    <x v="4"/>
    <x v="13"/>
    <x v="5"/>
    <s v="3000"/>
    <s v="Plus"/>
    <x v="2"/>
    <n v="23.107692307692307"/>
    <s v="Marco Rossi"/>
    <n v="7.4999999999999997E-2"/>
    <n v="3004"/>
    <n v="225.29999999999998"/>
    <n v="3229.3"/>
  </r>
  <r>
    <x v="4"/>
    <n v="5"/>
    <s v="TVG-4361"/>
    <s v="4361"/>
    <x v="30"/>
    <s v="Lombardia"/>
    <x v="4"/>
    <x v="18"/>
    <x v="7"/>
    <s v="3000"/>
    <s v="Medium"/>
    <x v="6"/>
    <n v="937.91363636363633"/>
    <s v="Lalerio Vundini"/>
    <n v="0.05"/>
    <n v="206341"/>
    <n v="10317.050000000001"/>
    <n v="216658.05"/>
  </r>
  <r>
    <x v="4"/>
    <n v="5"/>
    <s v="TVG-4362"/>
    <s v="4362"/>
    <x v="30"/>
    <s v="Lombardia"/>
    <x v="4"/>
    <x v="21"/>
    <x v="7"/>
    <s v="6000"/>
    <s v="Gold"/>
    <x v="18"/>
    <n v="120.87555555555555"/>
    <s v="Lalerio Vundini"/>
    <n v="0.05"/>
    <n v="54394"/>
    <n v="2719.7000000000003"/>
    <n v="57113.7"/>
  </r>
  <r>
    <x v="4"/>
    <n v="5"/>
    <s v="TVG-4363"/>
    <s v="4363"/>
    <x v="30"/>
    <s v="Lombardia"/>
    <x v="4"/>
    <x v="14"/>
    <x v="6"/>
    <s v="2500"/>
    <s v="Gold"/>
    <x v="13"/>
    <n v="7.1680000000000001"/>
    <s v="Lalerio Vundini"/>
    <n v="0.05"/>
    <n v="3584"/>
    <n v="179.20000000000002"/>
    <n v="3763.2"/>
  </r>
  <r>
    <x v="4"/>
    <n v="5"/>
    <s v="TVG-4364"/>
    <s v="4364"/>
    <x v="30"/>
    <s v="Lombardia"/>
    <x v="4"/>
    <x v="17"/>
    <x v="7"/>
    <s v="2000"/>
    <s v="Medium"/>
    <x v="15"/>
    <n v="11.335000000000001"/>
    <s v="Lalerio Vundini"/>
    <n v="0.05"/>
    <n v="2267"/>
    <n v="113.35000000000001"/>
    <n v="2380.35"/>
  </r>
  <r>
    <x v="4"/>
    <n v="5"/>
    <s v="TVG-4365"/>
    <s v="4365"/>
    <x v="30"/>
    <s v="Lombardia"/>
    <x v="4"/>
    <x v="0"/>
    <x v="0"/>
    <s v="5000"/>
    <s v="Medium"/>
    <x v="0"/>
    <n v="141.88"/>
    <s v="Michele Scotto"/>
    <n v="0.05"/>
    <n v="21282"/>
    <n v="1064.1000000000001"/>
    <n v="22346.1"/>
  </r>
  <r>
    <x v="4"/>
    <n v="5"/>
    <s v="TVG-4366"/>
    <s v="4366"/>
    <x v="30"/>
    <s v="Lombardia"/>
    <x v="4"/>
    <x v="0"/>
    <x v="0"/>
    <s v="5000"/>
    <s v="Medium"/>
    <x v="0"/>
    <n v="2074.6533333333332"/>
    <s v="Lalerio Vundini"/>
    <n v="0.05"/>
    <n v="311198"/>
    <n v="15559.900000000001"/>
    <n v="326757.90000000002"/>
  </r>
  <r>
    <x v="4"/>
    <n v="5"/>
    <s v="TVG-4367"/>
    <s v="4367"/>
    <x v="30"/>
    <s v="Lombardia"/>
    <x v="4"/>
    <x v="19"/>
    <x v="7"/>
    <s v="4000"/>
    <s v="Plus"/>
    <x v="16"/>
    <n v="0.8"/>
    <s v="Lalerio Vundini"/>
    <n v="0.05"/>
    <n v="192"/>
    <n v="9.6000000000000014"/>
    <n v="201.6"/>
  </r>
  <r>
    <x v="4"/>
    <n v="5"/>
    <s v="TVG-4368"/>
    <s v="4368"/>
    <x v="30"/>
    <s v="Lombardia"/>
    <x v="4"/>
    <x v="1"/>
    <x v="0"/>
    <s v="5000"/>
    <s v="Plus"/>
    <x v="1"/>
    <n v="0.56571428571428573"/>
    <s v="Michele Scotto"/>
    <n v="0.05"/>
    <n v="99"/>
    <n v="4.95"/>
    <n v="103.95"/>
  </r>
  <r>
    <x v="4"/>
    <n v="5"/>
    <s v="TVG-4369"/>
    <s v="4369"/>
    <x v="30"/>
    <s v="Lombardia"/>
    <x v="4"/>
    <x v="3"/>
    <x v="0"/>
    <s v="3000"/>
    <s v="Plus"/>
    <x v="3"/>
    <n v="57.124137931034483"/>
    <s v="Michele Scotto"/>
    <n v="0.05"/>
    <n v="8283"/>
    <n v="414.15000000000003"/>
    <n v="8697.15"/>
  </r>
  <r>
    <x v="4"/>
    <n v="5"/>
    <s v="TVG-4370"/>
    <s v="4370"/>
    <x v="30"/>
    <s v="Lombardia"/>
    <x v="4"/>
    <x v="3"/>
    <x v="0"/>
    <s v="3000"/>
    <s v="Plus"/>
    <x v="3"/>
    <n v="1805.5517241379309"/>
    <s v="Lalerio Vundini"/>
    <n v="0.05"/>
    <n v="261805"/>
    <n v="13090.25"/>
    <n v="274895.25"/>
  </r>
  <r>
    <x v="4"/>
    <n v="5"/>
    <s v="TVG-4371"/>
    <s v="4371"/>
    <x v="30"/>
    <s v="Lombardia"/>
    <x v="4"/>
    <x v="6"/>
    <x v="2"/>
    <s v="2500"/>
    <s v="Plus"/>
    <x v="6"/>
    <n v="0.46363636363636362"/>
    <s v="Michele Scotto"/>
    <n v="0.05"/>
    <n v="102"/>
    <n v="5.1000000000000005"/>
    <n v="107.1"/>
  </r>
  <r>
    <x v="4"/>
    <n v="5"/>
    <s v="TVG-4372"/>
    <s v="4372"/>
    <x v="30"/>
    <s v="Lombardia"/>
    <x v="4"/>
    <x v="6"/>
    <x v="2"/>
    <s v="2500"/>
    <s v="Plus"/>
    <x v="6"/>
    <n v="14.340909090909092"/>
    <s v="Lalerio Vundini"/>
    <n v="0.05"/>
    <n v="3155"/>
    <n v="157.75"/>
    <n v="3312.75"/>
  </r>
  <r>
    <x v="4"/>
    <n v="5"/>
    <s v="TVG-4373"/>
    <s v="4373"/>
    <x v="30"/>
    <s v="Lombardia"/>
    <x v="4"/>
    <x v="20"/>
    <x v="7"/>
    <s v="5000"/>
    <s v="Silver"/>
    <x v="17"/>
    <n v="0.27"/>
    <s v="Lalerio Vundini"/>
    <n v="0.05"/>
    <n v="81"/>
    <n v="4.05"/>
    <n v="85.05"/>
  </r>
  <r>
    <x v="4"/>
    <n v="5"/>
    <s v="TVG-4374"/>
    <s v="4374"/>
    <x v="30"/>
    <s v="Lombardia"/>
    <x v="4"/>
    <x v="9"/>
    <x v="2"/>
    <s v="1121"/>
    <s v="Gold"/>
    <x v="9"/>
    <n v="14.765217391304347"/>
    <s v="Lalerio Vundini"/>
    <n v="0.05"/>
    <n v="3396"/>
    <n v="169.8"/>
    <n v="3565.8"/>
  </r>
  <r>
    <x v="4"/>
    <n v="5"/>
    <s v="TVG-4375"/>
    <s v="4375"/>
    <x v="30"/>
    <s v="Lombardia"/>
    <x v="4"/>
    <x v="23"/>
    <x v="7"/>
    <s v="8000"/>
    <s v="Premium"/>
    <x v="19"/>
    <n v="338.30746268656719"/>
    <s v="Lalerio Vundini"/>
    <n v="0.05"/>
    <n v="226666"/>
    <n v="11333.300000000001"/>
    <n v="237999.3"/>
  </r>
  <r>
    <x v="4"/>
    <n v="5"/>
    <s v="TVG-4376"/>
    <s v="4376"/>
    <x v="30"/>
    <s v="Lombardia"/>
    <x v="4"/>
    <x v="10"/>
    <x v="3"/>
    <s v="7500"/>
    <s v="Premium"/>
    <x v="10"/>
    <n v="1.6722222222222223"/>
    <s v="Michele Scotto"/>
    <n v="0.05"/>
    <n v="301"/>
    <n v="15.05"/>
    <n v="316.05"/>
  </r>
  <r>
    <x v="4"/>
    <n v="5"/>
    <s v="TVG-4377"/>
    <s v="4377"/>
    <x v="30"/>
    <s v="Lombardia"/>
    <x v="4"/>
    <x v="10"/>
    <x v="3"/>
    <s v="7500"/>
    <s v="Premium"/>
    <x v="10"/>
    <n v="2.1166666666666667"/>
    <s v="Lalerio Vundini"/>
    <n v="0.05"/>
    <n v="381"/>
    <n v="19.05"/>
    <n v="400.05"/>
  </r>
  <r>
    <x v="4"/>
    <n v="5"/>
    <s v="TVG-4378"/>
    <s v="4378"/>
    <x v="30"/>
    <s v="Lombardia"/>
    <x v="4"/>
    <x v="15"/>
    <x v="6"/>
    <s v="1000"/>
    <s v="Silver"/>
    <x v="14"/>
    <n v="7.7"/>
    <s v="Lalerio Vundini"/>
    <n v="0.05"/>
    <n v="3003"/>
    <n v="150.15"/>
    <n v="3153.15"/>
  </r>
  <r>
    <x v="4"/>
    <n v="5"/>
    <s v="TVG-4379"/>
    <s v="4379"/>
    <x v="30"/>
    <s v="Lombardia"/>
    <x v="4"/>
    <x v="11"/>
    <x v="4"/>
    <s v="5000"/>
    <s v=""/>
    <x v="11"/>
    <n v="0.51428571428571423"/>
    <s v="Michele Scotto"/>
    <n v="0.05"/>
    <n v="72"/>
    <n v="3.6"/>
    <n v="75.599999999999994"/>
  </r>
  <r>
    <x v="4"/>
    <n v="5"/>
    <s v="TVG-4380"/>
    <s v="4380"/>
    <x v="30"/>
    <s v="Lombardia"/>
    <x v="4"/>
    <x v="16"/>
    <x v="7"/>
    <s v="1000"/>
    <s v=""/>
    <x v="0"/>
    <n v="47.813333333333333"/>
    <s v="Lalerio Vundini"/>
    <n v="0.05"/>
    <n v="7172"/>
    <n v="358.6"/>
    <n v="7530.6"/>
  </r>
  <r>
    <x v="4"/>
    <n v="5"/>
    <s v="TVG-4381"/>
    <s v="4381"/>
    <x v="30"/>
    <s v="Lombardia"/>
    <x v="4"/>
    <x v="12"/>
    <x v="5"/>
    <s v="3000"/>
    <s v="Medium"/>
    <x v="12"/>
    <n v="0.6"/>
    <s v="Michele Scotto"/>
    <n v="0.05"/>
    <n v="72"/>
    <n v="3.6"/>
    <n v="75.599999999999994"/>
  </r>
  <r>
    <x v="4"/>
    <n v="5"/>
    <s v="TVG-4382"/>
    <s v="4382"/>
    <x v="30"/>
    <s v="Lombardia"/>
    <x v="4"/>
    <x v="12"/>
    <x v="5"/>
    <s v="3000"/>
    <s v="Medium"/>
    <x v="12"/>
    <n v="32.033333333333331"/>
    <s v="Lalerio Vundini"/>
    <n v="0.05"/>
    <n v="3844"/>
    <n v="192.20000000000002"/>
    <n v="4036.2"/>
  </r>
  <r>
    <x v="4"/>
    <n v="5"/>
    <s v="TVG-4383"/>
    <s v="4383"/>
    <x v="30"/>
    <s v="Lombardia"/>
    <x v="4"/>
    <x v="13"/>
    <x v="5"/>
    <s v="3000"/>
    <s v="Plus"/>
    <x v="2"/>
    <n v="1.9153846153846155"/>
    <s v="Michele Scotto"/>
    <n v="0.05"/>
    <n v="249"/>
    <n v="12.450000000000001"/>
    <n v="261.45"/>
  </r>
  <r>
    <x v="4"/>
    <n v="5"/>
    <s v="TVG-4384"/>
    <s v="4384"/>
    <x v="31"/>
    <s v="Lombardia"/>
    <x v="2"/>
    <x v="17"/>
    <x v="7"/>
    <s v="2000"/>
    <s v="Medium"/>
    <x v="15"/>
    <n v="0.52500000000000002"/>
    <s v="Lalerio Vundini"/>
    <n v="0.05"/>
    <n v="105"/>
    <n v="5.25"/>
    <n v="110.25"/>
  </r>
  <r>
    <x v="4"/>
    <n v="5"/>
    <s v="TVG-4385"/>
    <s v="4385"/>
    <x v="31"/>
    <s v="Lombardia"/>
    <x v="2"/>
    <x v="0"/>
    <x v="0"/>
    <s v="5000"/>
    <s v="Medium"/>
    <x v="0"/>
    <n v="0.12"/>
    <s v="Lalerio Vundini"/>
    <n v="0.05"/>
    <n v="18"/>
    <n v="0.9"/>
    <n v="18.899999999999999"/>
  </r>
  <r>
    <x v="4"/>
    <n v="5"/>
    <s v="TVG-4386"/>
    <s v="4386"/>
    <x v="31"/>
    <s v="Lombardia"/>
    <x v="2"/>
    <x v="19"/>
    <x v="7"/>
    <s v="4000"/>
    <s v="Plus"/>
    <x v="16"/>
    <n v="3.6708333333333334"/>
    <s v="Lalerio Vundini"/>
    <n v="0.05"/>
    <n v="881"/>
    <n v="44.050000000000004"/>
    <n v="925.05"/>
  </r>
  <r>
    <x v="4"/>
    <n v="5"/>
    <s v="TVG-4387"/>
    <s v="4387"/>
    <x v="31"/>
    <s v="Lombardia"/>
    <x v="2"/>
    <x v="3"/>
    <x v="0"/>
    <s v="3000"/>
    <s v="Plus"/>
    <x v="3"/>
    <n v="382.53103448275863"/>
    <s v="Lalerio Vundini"/>
    <n v="0.05"/>
    <n v="55467"/>
    <n v="2773.3500000000004"/>
    <n v="58240.35"/>
  </r>
  <r>
    <x v="4"/>
    <n v="5"/>
    <s v="TVG-4388"/>
    <s v="4388"/>
    <x v="31"/>
    <s v="Lombardia"/>
    <x v="2"/>
    <x v="6"/>
    <x v="2"/>
    <s v="2500"/>
    <s v="Plus"/>
    <x v="6"/>
    <n v="0.20454545454545456"/>
    <s v="Lalerio Vundini"/>
    <n v="0.05"/>
    <n v="45"/>
    <n v="2.25"/>
    <n v="47.25"/>
  </r>
  <r>
    <x v="4"/>
    <n v="5"/>
    <s v="TVG-4389"/>
    <s v="4389"/>
    <x v="31"/>
    <s v="Lombardia"/>
    <x v="2"/>
    <x v="9"/>
    <x v="2"/>
    <s v="1121"/>
    <s v="Gold"/>
    <x v="9"/>
    <n v="0.14347826086956522"/>
    <s v="Lalerio Vundini"/>
    <n v="0.05"/>
    <n v="33"/>
    <n v="1.6500000000000001"/>
    <n v="34.65"/>
  </r>
  <r>
    <x v="4"/>
    <n v="5"/>
    <s v="TVG-4390"/>
    <s v="4390"/>
    <x v="31"/>
    <s v="Lombardia"/>
    <x v="2"/>
    <x v="10"/>
    <x v="3"/>
    <s v="7500"/>
    <s v="Premium"/>
    <x v="10"/>
    <n v="0.6"/>
    <s v="Lalerio Vundini"/>
    <n v="0.05"/>
    <n v="108"/>
    <n v="5.4"/>
    <n v="113.4"/>
  </r>
  <r>
    <x v="4"/>
    <n v="5"/>
    <s v="TVG-4391"/>
    <s v="4391"/>
    <x v="31"/>
    <s v="Lombardia"/>
    <x v="2"/>
    <x v="15"/>
    <x v="6"/>
    <s v="1000"/>
    <s v="Silver"/>
    <x v="14"/>
    <n v="5.6410256410256411E-2"/>
    <s v="Lalerio Vundini"/>
    <n v="0.05"/>
    <n v="22"/>
    <n v="1.1000000000000001"/>
    <n v="23.1"/>
  </r>
  <r>
    <x v="4"/>
    <n v="5"/>
    <s v="TVG-4392"/>
    <s v="4392"/>
    <x v="31"/>
    <s v="Lombardia"/>
    <x v="2"/>
    <x v="16"/>
    <x v="7"/>
    <s v="1000"/>
    <s v=""/>
    <x v="0"/>
    <n v="15.506666666666666"/>
    <s v="Lalerio Vundini"/>
    <n v="0.05"/>
    <n v="2326"/>
    <n v="116.30000000000001"/>
    <n v="2442.3000000000002"/>
  </r>
  <r>
    <x v="4"/>
    <n v="5"/>
    <s v="TVG-4393"/>
    <s v="4393"/>
    <x v="31"/>
    <s v="Lombardia"/>
    <x v="2"/>
    <x v="12"/>
    <x v="5"/>
    <s v="3000"/>
    <s v="Medium"/>
    <x v="12"/>
    <n v="30.858333333333334"/>
    <s v="Lalerio Vundini"/>
    <n v="0.05"/>
    <n v="3703"/>
    <n v="185.15"/>
    <n v="3888.15"/>
  </r>
  <r>
    <x v="4"/>
    <n v="5"/>
    <s v="TVG-4394"/>
    <s v="4394"/>
    <x v="32"/>
    <s v="Emilia Romagna"/>
    <x v="2"/>
    <x v="17"/>
    <x v="7"/>
    <s v="2000"/>
    <s v="Medium"/>
    <x v="15"/>
    <n v="5.0000000000000001E-3"/>
    <s v="Lalerio Vundini"/>
    <n v="0.05"/>
    <n v="1"/>
    <n v="0.05"/>
    <n v="1.05"/>
  </r>
  <r>
    <x v="4"/>
    <n v="5"/>
    <s v="TVG-4395"/>
    <s v="4395"/>
    <x v="32"/>
    <s v="Emilia Romagna"/>
    <x v="2"/>
    <x v="0"/>
    <x v="0"/>
    <s v="5000"/>
    <s v="Medium"/>
    <x v="0"/>
    <n v="0.28000000000000003"/>
    <s v="Lalerio Vundini"/>
    <n v="0.05"/>
    <n v="42"/>
    <n v="2.1"/>
    <n v="44.1"/>
  </r>
  <r>
    <x v="4"/>
    <n v="5"/>
    <s v="TVG-4396"/>
    <s v="4396"/>
    <x v="32"/>
    <s v="Emilia Romagna"/>
    <x v="2"/>
    <x v="3"/>
    <x v="0"/>
    <s v="3000"/>
    <s v="Plus"/>
    <x v="3"/>
    <n v="200.70344827586206"/>
    <s v="Lalerio Vundini"/>
    <n v="0.05"/>
    <n v="29102"/>
    <n v="1455.1000000000001"/>
    <n v="30557.1"/>
  </r>
  <r>
    <x v="4"/>
    <n v="5"/>
    <s v="TVG-4397"/>
    <s v="4397"/>
    <x v="32"/>
    <s v="Emilia Romagna"/>
    <x v="2"/>
    <x v="5"/>
    <x v="1"/>
    <s v="5000"/>
    <s v=""/>
    <x v="5"/>
    <n v="7.56"/>
    <s v="Lalerio Vundini"/>
    <n v="0.05"/>
    <n v="567"/>
    <n v="28.35"/>
    <n v="595.35"/>
  </r>
  <r>
    <x v="4"/>
    <n v="5"/>
    <s v="TVG-4398"/>
    <s v="4398"/>
    <x v="32"/>
    <s v="Emilia Romagna"/>
    <x v="2"/>
    <x v="12"/>
    <x v="5"/>
    <s v="3000"/>
    <s v="Medium"/>
    <x v="12"/>
    <n v="0.57499999999999996"/>
    <s v="Lalerio Vundini"/>
    <n v="0.05"/>
    <n v="69"/>
    <n v="3.45"/>
    <n v="72.45"/>
  </r>
  <r>
    <x v="4"/>
    <n v="5"/>
    <s v="TVG-4399"/>
    <s v="4399"/>
    <x v="33"/>
    <s v="Emilia Romagna"/>
    <x v="0"/>
    <x v="18"/>
    <x v="7"/>
    <s v="3000"/>
    <s v="Medium"/>
    <x v="6"/>
    <n v="1.4363636363636363"/>
    <s v="Lalerio Vundini"/>
    <n v="0.05"/>
    <n v="316"/>
    <n v="15.8"/>
    <n v="331.8"/>
  </r>
  <r>
    <x v="4"/>
    <n v="5"/>
    <s v="TVG-4400"/>
    <s v="4400"/>
    <x v="33"/>
    <s v="Emilia Romagna"/>
    <x v="0"/>
    <x v="14"/>
    <x v="6"/>
    <s v="2500"/>
    <s v="Gold"/>
    <x v="13"/>
    <n v="4.5439999999999996"/>
    <s v="Lalerio Vundini"/>
    <n v="0.05"/>
    <n v="2272"/>
    <n v="113.60000000000001"/>
    <n v="2385.6"/>
  </r>
  <r>
    <x v="4"/>
    <n v="5"/>
    <s v="TVG-4401"/>
    <s v="4401"/>
    <x v="33"/>
    <s v="Emilia Romagna"/>
    <x v="0"/>
    <x v="17"/>
    <x v="7"/>
    <s v="2000"/>
    <s v="Medium"/>
    <x v="15"/>
    <n v="2.375"/>
    <s v="Lalerio Vundini"/>
    <n v="0.05"/>
    <n v="475"/>
    <n v="23.75"/>
    <n v="498.75"/>
  </r>
  <r>
    <x v="4"/>
    <n v="5"/>
    <s v="TVG-4402"/>
    <s v="4402"/>
    <x v="33"/>
    <s v="Emilia Romagna"/>
    <x v="0"/>
    <x v="0"/>
    <x v="0"/>
    <s v="5000"/>
    <s v="Medium"/>
    <x v="0"/>
    <n v="662.02666666666664"/>
    <s v="Lalerio Vundini"/>
    <n v="0.05"/>
    <n v="99304"/>
    <n v="4965.2000000000007"/>
    <n v="104269.2"/>
  </r>
  <r>
    <x v="4"/>
    <n v="5"/>
    <s v="TVG-4403"/>
    <s v="4403"/>
    <x v="33"/>
    <s v="Emilia Romagna"/>
    <x v="0"/>
    <x v="19"/>
    <x v="7"/>
    <s v="4000"/>
    <s v="Plus"/>
    <x v="16"/>
    <n v="0.2"/>
    <s v="Lalerio Vundini"/>
    <n v="0.05"/>
    <n v="48"/>
    <n v="2.4000000000000004"/>
    <n v="50.4"/>
  </r>
  <r>
    <x v="4"/>
    <n v="5"/>
    <s v="TVG-4404"/>
    <s v="4404"/>
    <x v="33"/>
    <s v="Emilia Romagna"/>
    <x v="0"/>
    <x v="3"/>
    <x v="0"/>
    <s v="3000"/>
    <s v="Plus"/>
    <x v="3"/>
    <n v="503.02758620689656"/>
    <s v="Lalerio Vundini"/>
    <n v="0.05"/>
    <n v="72939"/>
    <n v="3646.9500000000003"/>
    <n v="76585.95"/>
  </r>
  <r>
    <x v="4"/>
    <n v="5"/>
    <s v="TVG-4405"/>
    <s v="4405"/>
    <x v="33"/>
    <s v="Emilia Romagna"/>
    <x v="0"/>
    <x v="9"/>
    <x v="2"/>
    <s v="1121"/>
    <s v="Gold"/>
    <x v="9"/>
    <n v="69.852173913043472"/>
    <s v="Lalerio Vundini"/>
    <n v="0.05"/>
    <n v="16066"/>
    <n v="803.30000000000007"/>
    <n v="16869.3"/>
  </r>
  <r>
    <x v="4"/>
    <n v="5"/>
    <s v="TVG-4406"/>
    <s v="4406"/>
    <x v="33"/>
    <s v="Emilia Romagna"/>
    <x v="0"/>
    <x v="23"/>
    <x v="7"/>
    <s v="8000"/>
    <s v="Premium"/>
    <x v="19"/>
    <n v="32.638805970149257"/>
    <s v="Lalerio Vundini"/>
    <n v="0.05"/>
    <n v="21868"/>
    <n v="1093.4000000000001"/>
    <n v="22961.4"/>
  </r>
  <r>
    <x v="4"/>
    <n v="5"/>
    <s v="TVG-4407"/>
    <s v="4407"/>
    <x v="33"/>
    <s v="Emilia Romagna"/>
    <x v="0"/>
    <x v="15"/>
    <x v="6"/>
    <s v="1000"/>
    <s v="Silver"/>
    <x v="14"/>
    <n v="0.13333333333333333"/>
    <s v="Lalerio Vundini"/>
    <n v="0.05"/>
    <n v="52"/>
    <n v="2.6"/>
    <n v="54.6"/>
  </r>
  <r>
    <x v="4"/>
    <n v="5"/>
    <s v="TVG-4408"/>
    <s v="4408"/>
    <x v="33"/>
    <s v="Emilia Romagna"/>
    <x v="0"/>
    <x v="16"/>
    <x v="7"/>
    <s v="1000"/>
    <s v=""/>
    <x v="0"/>
    <n v="6.0733333333333333"/>
    <s v="Lalerio Vundini"/>
    <n v="0.05"/>
    <n v="911"/>
    <n v="45.550000000000004"/>
    <n v="956.55"/>
  </r>
  <r>
    <x v="4"/>
    <n v="5"/>
    <s v="TVG-4409"/>
    <s v="4409"/>
    <x v="33"/>
    <s v="Emilia Romagna"/>
    <x v="0"/>
    <x v="12"/>
    <x v="5"/>
    <s v="3000"/>
    <s v="Medium"/>
    <x v="12"/>
    <n v="2.4916666666666667"/>
    <s v="Lalerio Vundini"/>
    <n v="0.05"/>
    <n v="299"/>
    <n v="14.950000000000001"/>
    <n v="313.95"/>
  </r>
  <r>
    <x v="4"/>
    <n v="5"/>
    <s v="TVG-4410"/>
    <s v="4410"/>
    <x v="34"/>
    <s v="Piemonte"/>
    <x v="1"/>
    <x v="14"/>
    <x v="6"/>
    <s v="2500"/>
    <s v="Gold"/>
    <x v="13"/>
    <n v="0.23400000000000001"/>
    <s v="Lalerio Vundini"/>
    <n v="0.05"/>
    <n v="117"/>
    <n v="5.8500000000000005"/>
    <n v="122.85"/>
  </r>
  <r>
    <x v="4"/>
    <n v="5"/>
    <s v="TVG-4411"/>
    <s v="4411"/>
    <x v="34"/>
    <s v="Piemonte"/>
    <x v="1"/>
    <x v="17"/>
    <x v="7"/>
    <s v="2000"/>
    <s v="Medium"/>
    <x v="15"/>
    <n v="0.26500000000000001"/>
    <s v="Lalerio Vundini"/>
    <n v="0.05"/>
    <n v="53"/>
    <n v="2.6500000000000004"/>
    <n v="55.65"/>
  </r>
  <r>
    <x v="4"/>
    <n v="5"/>
    <s v="TVG-4412"/>
    <s v="4412"/>
    <x v="34"/>
    <s v="Piemonte"/>
    <x v="1"/>
    <x v="0"/>
    <x v="0"/>
    <s v="5000"/>
    <s v="Medium"/>
    <x v="0"/>
    <n v="1086.8733333333332"/>
    <s v="Lalerio Vundini"/>
    <n v="0.05"/>
    <n v="163031"/>
    <n v="8151.55"/>
    <n v="171182.55"/>
  </r>
  <r>
    <x v="4"/>
    <n v="5"/>
    <s v="TVG-4413"/>
    <s v="4413"/>
    <x v="34"/>
    <s v="Piemonte"/>
    <x v="1"/>
    <x v="19"/>
    <x v="7"/>
    <s v="4000"/>
    <s v="Plus"/>
    <x v="16"/>
    <n v="0.38750000000000001"/>
    <s v="Lalerio Vundini"/>
    <n v="0.05"/>
    <n v="93"/>
    <n v="4.6500000000000004"/>
    <n v="97.65"/>
  </r>
  <r>
    <x v="4"/>
    <n v="5"/>
    <s v="TVG-4414"/>
    <s v="4414"/>
    <x v="34"/>
    <s v="Piemonte"/>
    <x v="1"/>
    <x v="3"/>
    <x v="0"/>
    <s v="3000"/>
    <s v="Plus"/>
    <x v="3"/>
    <n v="1000.696551724138"/>
    <s v="Lalerio Vundini"/>
    <n v="0.05"/>
    <n v="145101"/>
    <n v="7255.05"/>
    <n v="152356.04999999999"/>
  </r>
  <r>
    <x v="4"/>
    <n v="5"/>
    <s v="TVG-4415"/>
    <s v="4415"/>
    <x v="34"/>
    <s v="Piemonte"/>
    <x v="1"/>
    <x v="6"/>
    <x v="2"/>
    <s v="2500"/>
    <s v="Plus"/>
    <x v="6"/>
    <n v="1.3090909090909091"/>
    <s v="Lalerio Vundini"/>
    <n v="0.05"/>
    <n v="288"/>
    <n v="14.4"/>
    <n v="302.39999999999998"/>
  </r>
  <r>
    <x v="4"/>
    <n v="5"/>
    <s v="TVG-4416"/>
    <s v="4416"/>
    <x v="34"/>
    <s v="Piemonte"/>
    <x v="1"/>
    <x v="10"/>
    <x v="3"/>
    <s v="7500"/>
    <s v="Premium"/>
    <x v="10"/>
    <n v="0.26111111111111113"/>
    <s v="Lalerio Vundini"/>
    <n v="0.05"/>
    <n v="47"/>
    <n v="2.35"/>
    <n v="49.35"/>
  </r>
  <r>
    <x v="4"/>
    <n v="5"/>
    <s v="TVG-4417"/>
    <s v="4417"/>
    <x v="34"/>
    <s v="Piemonte"/>
    <x v="1"/>
    <x v="15"/>
    <x v="6"/>
    <s v="1000"/>
    <s v="Silver"/>
    <x v="14"/>
    <n v="3.8461538461538464E-2"/>
    <s v="Lalerio Vundini"/>
    <n v="0.05"/>
    <n v="15"/>
    <n v="0.75"/>
    <n v="15.75"/>
  </r>
  <r>
    <x v="4"/>
    <n v="5"/>
    <s v="TVG-4418"/>
    <s v="4418"/>
    <x v="34"/>
    <s v="Piemonte"/>
    <x v="1"/>
    <x v="16"/>
    <x v="7"/>
    <s v="1000"/>
    <s v=""/>
    <x v="0"/>
    <n v="5.4066666666666663"/>
    <s v="Lalerio Vundini"/>
    <n v="0.05"/>
    <n v="811"/>
    <n v="40.550000000000004"/>
    <n v="851.55"/>
  </r>
  <r>
    <x v="4"/>
    <n v="5"/>
    <s v="TVG-4419"/>
    <s v="4419"/>
    <x v="34"/>
    <s v="Piemonte"/>
    <x v="1"/>
    <x v="12"/>
    <x v="5"/>
    <s v="3000"/>
    <s v="Medium"/>
    <x v="12"/>
    <n v="15.875"/>
    <s v="Lalerio Vundini"/>
    <n v="0.05"/>
    <n v="1905"/>
    <n v="95.25"/>
    <n v="2000.25"/>
  </r>
  <r>
    <x v="5"/>
    <n v="6"/>
    <s v="TVG-4420"/>
    <s v="4420"/>
    <x v="0"/>
    <s v="NYC"/>
    <x v="0"/>
    <x v="17"/>
    <x v="7"/>
    <s v="2000"/>
    <s v="Medium"/>
    <x v="15"/>
    <n v="1.915"/>
    <s v="Lalerio Vundini"/>
    <n v="0.05"/>
    <n v="383"/>
    <n v="19.150000000000002"/>
    <n v="402.15"/>
  </r>
  <r>
    <x v="5"/>
    <n v="6"/>
    <s v="TVG-4421"/>
    <s v="4421"/>
    <x v="0"/>
    <s v="NYC"/>
    <x v="0"/>
    <x v="0"/>
    <x v="0"/>
    <s v="5000"/>
    <s v="Medium"/>
    <x v="0"/>
    <n v="9.9066666666666663"/>
    <s v="Marco Rossi"/>
    <n v="7.4999999999999997E-2"/>
    <n v="1486"/>
    <n v="111.45"/>
    <n v="1597.45"/>
  </r>
  <r>
    <x v="5"/>
    <n v="6"/>
    <s v="TVG-4422"/>
    <s v="4422"/>
    <x v="0"/>
    <s v="NYC"/>
    <x v="0"/>
    <x v="0"/>
    <x v="0"/>
    <s v="5000"/>
    <s v="Medium"/>
    <x v="0"/>
    <n v="159.57333333333332"/>
    <s v="Lalerio Vundini"/>
    <n v="0.05"/>
    <n v="23936"/>
    <n v="1196.8"/>
    <n v="25132.799999999999"/>
  </r>
  <r>
    <x v="5"/>
    <n v="6"/>
    <s v="TVG-4423"/>
    <s v="4423"/>
    <x v="0"/>
    <s v="NYC"/>
    <x v="0"/>
    <x v="3"/>
    <x v="0"/>
    <s v="3000"/>
    <s v="Plus"/>
    <x v="3"/>
    <n v="6.4689655172413794"/>
    <s v="Roberto Falcucci"/>
    <n v="0.08"/>
    <n v="938"/>
    <n v="75.040000000000006"/>
    <n v="1013.04"/>
  </r>
  <r>
    <x v="5"/>
    <n v="6"/>
    <s v="TVG-4424"/>
    <s v="4424"/>
    <x v="0"/>
    <s v="NYC"/>
    <x v="0"/>
    <x v="3"/>
    <x v="0"/>
    <s v="3000"/>
    <s v="Plus"/>
    <x v="3"/>
    <n v="32.648275862068964"/>
    <s v="Giuseppe Favari"/>
    <n v="0.03"/>
    <n v="4734"/>
    <n v="142.01999999999998"/>
    <n v="4876.0200000000004"/>
  </r>
  <r>
    <x v="5"/>
    <n v="6"/>
    <s v="TVG-4425"/>
    <s v="4425"/>
    <x v="0"/>
    <s v="NYC"/>
    <x v="0"/>
    <x v="3"/>
    <x v="0"/>
    <s v="3000"/>
    <s v="Plus"/>
    <x v="3"/>
    <n v="157.06896551724137"/>
    <s v="Marco Rossi"/>
    <n v="7.4999999999999997E-2"/>
    <n v="22775"/>
    <n v="1708.125"/>
    <n v="24483.125"/>
  </r>
  <r>
    <x v="5"/>
    <n v="6"/>
    <s v="TVG-4426"/>
    <s v="4426"/>
    <x v="0"/>
    <s v="NYC"/>
    <x v="0"/>
    <x v="3"/>
    <x v="0"/>
    <s v="3000"/>
    <s v="Plus"/>
    <x v="3"/>
    <n v="657.46896551724137"/>
    <s v="Lalerio Vundini"/>
    <n v="0.05"/>
    <n v="95333"/>
    <n v="4766.6500000000005"/>
    <n v="100099.65"/>
  </r>
  <r>
    <x v="5"/>
    <n v="6"/>
    <s v="TVG-4427"/>
    <s v="4427"/>
    <x v="0"/>
    <s v="NYC"/>
    <x v="0"/>
    <x v="5"/>
    <x v="1"/>
    <s v="5000"/>
    <s v=""/>
    <x v="5"/>
    <n v="54.413333333333334"/>
    <s v="Lalerio Vundini"/>
    <n v="0.05"/>
    <n v="4081"/>
    <n v="204.05"/>
    <n v="4285.05"/>
  </r>
  <r>
    <x v="5"/>
    <n v="6"/>
    <s v="TVG-4428"/>
    <s v="4428"/>
    <x v="0"/>
    <s v="NYC"/>
    <x v="0"/>
    <x v="6"/>
    <x v="2"/>
    <s v="2500"/>
    <s v="Plus"/>
    <x v="6"/>
    <n v="0.82727272727272727"/>
    <s v="Lalerio Vundini"/>
    <n v="0.05"/>
    <n v="182"/>
    <n v="9.1"/>
    <n v="191.1"/>
  </r>
  <r>
    <x v="5"/>
    <n v="6"/>
    <s v="TVG-4429"/>
    <s v="4429"/>
    <x v="0"/>
    <s v="NYC"/>
    <x v="0"/>
    <x v="7"/>
    <x v="2"/>
    <s v="2500"/>
    <s v="Medium"/>
    <x v="7"/>
    <n v="3.4857142857142858"/>
    <s v="Marco Rossi"/>
    <n v="7.4999999999999997E-2"/>
    <n v="732"/>
    <n v="54.9"/>
    <n v="786.9"/>
  </r>
  <r>
    <x v="5"/>
    <n v="6"/>
    <s v="TVG-4430"/>
    <s v="4430"/>
    <x v="0"/>
    <s v="NYC"/>
    <x v="0"/>
    <x v="8"/>
    <x v="2"/>
    <s v="5000"/>
    <s v=""/>
    <x v="8"/>
    <n v="1.8080000000000001"/>
    <s v="Giuseppe Favari"/>
    <n v="0.03"/>
    <n v="452"/>
    <n v="13.559999999999999"/>
    <n v="465.56"/>
  </r>
  <r>
    <x v="5"/>
    <n v="6"/>
    <s v="TVG-4431"/>
    <s v="4431"/>
    <x v="0"/>
    <s v="NYC"/>
    <x v="0"/>
    <x v="23"/>
    <x v="7"/>
    <s v="8000"/>
    <s v="Premium"/>
    <x v="19"/>
    <n v="0.40149253731343282"/>
    <s v="Lalerio Vundini"/>
    <n v="0.05"/>
    <n v="269"/>
    <n v="13.450000000000001"/>
    <n v="282.45"/>
  </r>
  <r>
    <x v="5"/>
    <n v="6"/>
    <s v="TVG-4432"/>
    <s v="4432"/>
    <x v="0"/>
    <s v="NYC"/>
    <x v="0"/>
    <x v="11"/>
    <x v="4"/>
    <s v="5000"/>
    <s v=""/>
    <x v="11"/>
    <n v="7.1428571428571426E-3"/>
    <s v="Giuseppe Favari"/>
    <n v="0.03"/>
    <n v="1"/>
    <n v="0.03"/>
    <n v="1.03"/>
  </r>
  <r>
    <x v="5"/>
    <n v="6"/>
    <s v="TVG-4433"/>
    <s v="4433"/>
    <x v="0"/>
    <s v="NYC"/>
    <x v="0"/>
    <x v="11"/>
    <x v="4"/>
    <s v="5000"/>
    <s v=""/>
    <x v="11"/>
    <n v="12.035714285714286"/>
    <s v="Lalerio Vundini"/>
    <n v="0.05"/>
    <n v="1685"/>
    <n v="84.25"/>
    <n v="1769.25"/>
  </r>
  <r>
    <x v="5"/>
    <n v="6"/>
    <s v="TVG-4434"/>
    <s v="4434"/>
    <x v="0"/>
    <s v="NYC"/>
    <x v="0"/>
    <x v="16"/>
    <x v="7"/>
    <s v="1000"/>
    <s v=""/>
    <x v="0"/>
    <n v="7.1266666666666669"/>
    <s v="Lalerio Vundini"/>
    <n v="0.05"/>
    <n v="1069"/>
    <n v="53.45"/>
    <n v="1122.45"/>
  </r>
  <r>
    <x v="5"/>
    <n v="6"/>
    <s v="TVG-4435"/>
    <s v="4435"/>
    <x v="0"/>
    <s v="NYC"/>
    <x v="0"/>
    <x v="12"/>
    <x v="5"/>
    <s v="3000"/>
    <s v="Medium"/>
    <x v="12"/>
    <n v="1.6916666666666667"/>
    <s v="Giuseppe Favari"/>
    <n v="0.03"/>
    <n v="203"/>
    <n v="6.09"/>
    <n v="209.09"/>
  </r>
  <r>
    <x v="5"/>
    <n v="6"/>
    <s v="TVG-4436"/>
    <s v="4436"/>
    <x v="0"/>
    <s v="NYC"/>
    <x v="0"/>
    <x v="12"/>
    <x v="5"/>
    <s v="3000"/>
    <s v="Medium"/>
    <x v="12"/>
    <n v="148.47499999999999"/>
    <s v="Lalerio Vundini"/>
    <n v="0.05"/>
    <n v="17817"/>
    <n v="890.85"/>
    <n v="18707.849999999999"/>
  </r>
  <r>
    <x v="5"/>
    <n v="6"/>
    <s v="TVG-4437"/>
    <s v="4437"/>
    <x v="1"/>
    <s v="Veneto"/>
    <x v="1"/>
    <x v="14"/>
    <x v="6"/>
    <s v="2500"/>
    <s v="Gold"/>
    <x v="13"/>
    <n v="1.3859999999999999"/>
    <s v="Lalerio Vundini"/>
    <n v="0.05"/>
    <n v="693"/>
    <n v="34.65"/>
    <n v="727.65"/>
  </r>
  <r>
    <x v="5"/>
    <n v="6"/>
    <s v="TVG-4438"/>
    <s v="4438"/>
    <x v="1"/>
    <s v="Veneto"/>
    <x v="1"/>
    <x v="3"/>
    <x v="0"/>
    <s v="3000"/>
    <s v="Plus"/>
    <x v="3"/>
    <n v="275.94482758620688"/>
    <s v="Lalerio Vundini"/>
    <n v="0.05"/>
    <n v="40012"/>
    <n v="2000.6000000000001"/>
    <n v="42012.6"/>
  </r>
  <r>
    <x v="5"/>
    <n v="6"/>
    <s v="TVG-4439"/>
    <s v="4439"/>
    <x v="1"/>
    <s v="Veneto"/>
    <x v="1"/>
    <x v="6"/>
    <x v="2"/>
    <s v="2500"/>
    <s v="Plus"/>
    <x v="6"/>
    <n v="1.7045454545454546"/>
    <s v="Lalerio Vundini"/>
    <n v="0.05"/>
    <n v="375"/>
    <n v="18.75"/>
    <n v="393.75"/>
  </r>
  <r>
    <x v="5"/>
    <n v="6"/>
    <s v="TVG-4440"/>
    <s v="4440"/>
    <x v="1"/>
    <s v="Veneto"/>
    <x v="1"/>
    <x v="23"/>
    <x v="7"/>
    <s v="8000"/>
    <s v="Premium"/>
    <x v="19"/>
    <n v="0.80447761194029854"/>
    <s v="Lalerio Vundini"/>
    <n v="0.05"/>
    <n v="539"/>
    <n v="26.950000000000003"/>
    <n v="565.95000000000005"/>
  </r>
  <r>
    <x v="5"/>
    <n v="6"/>
    <s v="TVG-4441"/>
    <s v="4441"/>
    <x v="1"/>
    <s v="Veneto"/>
    <x v="1"/>
    <x v="10"/>
    <x v="3"/>
    <s v="7500"/>
    <s v="Premium"/>
    <x v="10"/>
    <n v="0.5"/>
    <s v="Lalerio Vundini"/>
    <n v="0.05"/>
    <n v="90"/>
    <n v="4.5"/>
    <n v="94.5"/>
  </r>
  <r>
    <x v="5"/>
    <n v="6"/>
    <s v="TVG-4442"/>
    <s v="4442"/>
    <x v="1"/>
    <s v="Veneto"/>
    <x v="1"/>
    <x v="15"/>
    <x v="6"/>
    <s v="1000"/>
    <s v="Silver"/>
    <x v="14"/>
    <n v="0.11282051282051282"/>
    <s v="Lalerio Vundini"/>
    <n v="0.05"/>
    <n v="44"/>
    <n v="2.2000000000000002"/>
    <n v="46.2"/>
  </r>
  <r>
    <x v="5"/>
    <n v="6"/>
    <s v="TVG-4443"/>
    <s v="4443"/>
    <x v="1"/>
    <s v="Veneto"/>
    <x v="1"/>
    <x v="11"/>
    <x v="4"/>
    <s v="5000"/>
    <s v=""/>
    <x v="11"/>
    <n v="5.5071428571428571"/>
    <s v="Lalerio Vundini"/>
    <n v="0.05"/>
    <n v="771"/>
    <n v="38.550000000000004"/>
    <n v="809.55"/>
  </r>
  <r>
    <x v="5"/>
    <n v="6"/>
    <s v="TVG-4444"/>
    <s v="4444"/>
    <x v="1"/>
    <s v="Veneto"/>
    <x v="1"/>
    <x v="12"/>
    <x v="5"/>
    <s v="3000"/>
    <s v="Medium"/>
    <x v="12"/>
    <n v="37.049999999999997"/>
    <s v="Lalerio Vundini"/>
    <n v="0.05"/>
    <n v="4446"/>
    <n v="222.3"/>
    <n v="4668.3"/>
  </r>
  <r>
    <x v="5"/>
    <n v="6"/>
    <s v="TVG-4445"/>
    <s v="4445"/>
    <x v="2"/>
    <s v="Veneto"/>
    <x v="2"/>
    <x v="21"/>
    <x v="7"/>
    <s v="6000"/>
    <s v="Gold"/>
    <x v="18"/>
    <n v="9.3222222222222229"/>
    <s v="Lalerio Vundini"/>
    <n v="0.05"/>
    <n v="4195"/>
    <n v="209.75"/>
    <n v="4404.75"/>
  </r>
  <r>
    <x v="5"/>
    <n v="6"/>
    <s v="TVG-4446"/>
    <s v="4446"/>
    <x v="2"/>
    <s v="Veneto"/>
    <x v="2"/>
    <x v="17"/>
    <x v="7"/>
    <s v="2000"/>
    <s v="Medium"/>
    <x v="15"/>
    <n v="0.08"/>
    <s v="Lalerio Vundini"/>
    <n v="0.05"/>
    <n v="16"/>
    <n v="0.8"/>
    <n v="16.8"/>
  </r>
  <r>
    <x v="5"/>
    <n v="6"/>
    <s v="TVG-4447"/>
    <s v="4447"/>
    <x v="2"/>
    <s v="Veneto"/>
    <x v="2"/>
    <x v="0"/>
    <x v="0"/>
    <s v="5000"/>
    <s v="Medium"/>
    <x v="0"/>
    <n v="7.26"/>
    <s v="Lalerio Vundini"/>
    <n v="0.05"/>
    <n v="1089"/>
    <n v="54.45"/>
    <n v="1143.45"/>
  </r>
  <r>
    <x v="5"/>
    <n v="6"/>
    <s v="TVG-4448"/>
    <s v="4448"/>
    <x v="2"/>
    <s v="Veneto"/>
    <x v="2"/>
    <x v="19"/>
    <x v="7"/>
    <s v="4000"/>
    <s v="Plus"/>
    <x v="16"/>
    <n v="4.9666666666666668"/>
    <s v="Lalerio Vundini"/>
    <n v="0.05"/>
    <n v="1192"/>
    <n v="59.6"/>
    <n v="1251.5999999999999"/>
  </r>
  <r>
    <x v="5"/>
    <n v="6"/>
    <s v="TVG-4449"/>
    <s v="4449"/>
    <x v="2"/>
    <s v="Veneto"/>
    <x v="2"/>
    <x v="3"/>
    <x v="0"/>
    <s v="3000"/>
    <s v="Plus"/>
    <x v="3"/>
    <n v="431.6758620689655"/>
    <s v="Lalerio Vundini"/>
    <n v="0.05"/>
    <n v="62593"/>
    <n v="3129.65"/>
    <n v="65722.649999999994"/>
  </r>
  <r>
    <x v="5"/>
    <n v="6"/>
    <s v="TVG-4450"/>
    <s v="4450"/>
    <x v="2"/>
    <s v="Veneto"/>
    <x v="2"/>
    <x v="23"/>
    <x v="7"/>
    <s v="8000"/>
    <s v="Premium"/>
    <x v="19"/>
    <n v="5.6298507462686569"/>
    <s v="Lalerio Vundini"/>
    <n v="0.05"/>
    <n v="3772"/>
    <n v="188.60000000000002"/>
    <n v="3960.6"/>
  </r>
  <r>
    <x v="5"/>
    <n v="6"/>
    <s v="TVG-4451"/>
    <s v="4451"/>
    <x v="2"/>
    <s v="Veneto"/>
    <x v="2"/>
    <x v="11"/>
    <x v="4"/>
    <s v="5000"/>
    <s v=""/>
    <x v="11"/>
    <n v="2.907142857142857"/>
    <s v="Lalerio Vundini"/>
    <n v="0.05"/>
    <n v="407"/>
    <n v="20.350000000000001"/>
    <n v="427.35"/>
  </r>
  <r>
    <x v="5"/>
    <n v="6"/>
    <s v="TVG-4452"/>
    <s v="4452"/>
    <x v="2"/>
    <s v="Veneto"/>
    <x v="2"/>
    <x v="16"/>
    <x v="7"/>
    <s v="1000"/>
    <s v=""/>
    <x v="0"/>
    <n v="6.753333333333333"/>
    <s v="Lalerio Vundini"/>
    <n v="0.05"/>
    <n v="1013"/>
    <n v="50.650000000000006"/>
    <n v="1063.6500000000001"/>
  </r>
  <r>
    <x v="5"/>
    <n v="6"/>
    <s v="TVG-4453"/>
    <s v="4453"/>
    <x v="2"/>
    <s v="Veneto"/>
    <x v="2"/>
    <x v="12"/>
    <x v="5"/>
    <s v="3000"/>
    <s v="Medium"/>
    <x v="12"/>
    <n v="1.05"/>
    <s v="Lalerio Vundini"/>
    <n v="0.05"/>
    <n v="126"/>
    <n v="6.3000000000000007"/>
    <n v="132.30000000000001"/>
  </r>
  <r>
    <x v="5"/>
    <n v="6"/>
    <s v="TVG-4454"/>
    <s v="4454"/>
    <x v="3"/>
    <s v="Lombardia"/>
    <x v="2"/>
    <x v="17"/>
    <x v="7"/>
    <s v="2000"/>
    <s v="Medium"/>
    <x v="15"/>
    <n v="3.92"/>
    <s v="Lalerio Vundini"/>
    <n v="0.05"/>
    <n v="784"/>
    <n v="39.200000000000003"/>
    <n v="823.2"/>
  </r>
  <r>
    <x v="5"/>
    <n v="6"/>
    <s v="TVG-4455"/>
    <s v="4455"/>
    <x v="3"/>
    <s v="Lombardia"/>
    <x v="2"/>
    <x v="0"/>
    <x v="0"/>
    <s v="5000"/>
    <s v="Medium"/>
    <x v="0"/>
    <n v="11.773333333333333"/>
    <s v="Lalerio Vundini"/>
    <n v="0.05"/>
    <n v="1766"/>
    <n v="88.300000000000011"/>
    <n v="1854.3"/>
  </r>
  <r>
    <x v="5"/>
    <n v="6"/>
    <s v="TVG-4456"/>
    <s v="4456"/>
    <x v="3"/>
    <s v="Lombardia"/>
    <x v="2"/>
    <x v="3"/>
    <x v="0"/>
    <s v="3000"/>
    <s v="Plus"/>
    <x v="3"/>
    <n v="13.558620689655172"/>
    <s v="Lalerio Vundini"/>
    <n v="0.05"/>
    <n v="1966"/>
    <n v="98.300000000000011"/>
    <n v="2064.3000000000002"/>
  </r>
  <r>
    <x v="5"/>
    <n v="6"/>
    <s v="TVG-4457"/>
    <s v="4457"/>
    <x v="3"/>
    <s v="Lombardia"/>
    <x v="2"/>
    <x v="9"/>
    <x v="2"/>
    <s v="1121"/>
    <s v="Gold"/>
    <x v="9"/>
    <n v="0.31739130434782609"/>
    <s v="Lalerio Vundini"/>
    <n v="0.05"/>
    <n v="73"/>
    <n v="3.6500000000000004"/>
    <n v="76.650000000000006"/>
  </r>
  <r>
    <x v="5"/>
    <n v="6"/>
    <s v="TVG-4458"/>
    <s v="4458"/>
    <x v="3"/>
    <s v="Lombardia"/>
    <x v="2"/>
    <x v="11"/>
    <x v="4"/>
    <s v="5000"/>
    <s v=""/>
    <x v="11"/>
    <n v="3.2714285714285714"/>
    <s v="Lalerio Vundini"/>
    <n v="0.05"/>
    <n v="458"/>
    <n v="22.900000000000002"/>
    <n v="480.9"/>
  </r>
  <r>
    <x v="5"/>
    <n v="6"/>
    <s v="TVG-4459"/>
    <s v="4459"/>
    <x v="3"/>
    <s v="Lombardia"/>
    <x v="2"/>
    <x v="12"/>
    <x v="5"/>
    <s v="3000"/>
    <s v="Medium"/>
    <x v="12"/>
    <n v="5.2833333333333332"/>
    <s v="Lalerio Vundini"/>
    <n v="0.05"/>
    <n v="634"/>
    <n v="31.700000000000003"/>
    <n v="665.7"/>
  </r>
  <r>
    <x v="5"/>
    <n v="6"/>
    <s v="TVG-4460"/>
    <s v="4460"/>
    <x v="4"/>
    <s v="Lombardia"/>
    <x v="3"/>
    <x v="18"/>
    <x v="7"/>
    <s v="3000"/>
    <s v="Medium"/>
    <x v="6"/>
    <n v="6.2863636363636362"/>
    <s v="Matteo Landi"/>
    <n v="0.05"/>
    <n v="1383"/>
    <n v="69.150000000000006"/>
    <n v="1452.15"/>
  </r>
  <r>
    <x v="5"/>
    <n v="6"/>
    <s v="TVG-4461"/>
    <s v="4461"/>
    <x v="4"/>
    <s v="Lombardia"/>
    <x v="3"/>
    <x v="14"/>
    <x v="6"/>
    <s v="2500"/>
    <s v="Gold"/>
    <x v="13"/>
    <n v="25.768000000000001"/>
    <s v="Giulio de Primis"/>
    <n v="3.6999999999999998E-2"/>
    <n v="12884"/>
    <n v="476.70799999999997"/>
    <n v="13360.708000000001"/>
  </r>
  <r>
    <x v="5"/>
    <n v="6"/>
    <s v="TVG-4462"/>
    <s v="4462"/>
    <x v="4"/>
    <s v="Lombardia"/>
    <x v="3"/>
    <x v="14"/>
    <x v="6"/>
    <s v="2500"/>
    <s v="Gold"/>
    <x v="13"/>
    <n v="9.8000000000000004E-2"/>
    <s v="Federica Meni"/>
    <n v="0.04"/>
    <n v="49"/>
    <n v="1.96"/>
    <n v="50.96"/>
  </r>
  <r>
    <x v="5"/>
    <n v="6"/>
    <s v="TVG-4463"/>
    <s v="4463"/>
    <x v="4"/>
    <s v="Lombardia"/>
    <x v="3"/>
    <x v="14"/>
    <x v="6"/>
    <s v="2500"/>
    <s v="Gold"/>
    <x v="13"/>
    <n v="8.7379999999999995"/>
    <s v="Matteo Landi"/>
    <n v="0.05"/>
    <n v="4369"/>
    <n v="218.45000000000002"/>
    <n v="4587.45"/>
  </r>
  <r>
    <x v="5"/>
    <n v="6"/>
    <s v="TVG-4464"/>
    <s v="4464"/>
    <x v="4"/>
    <s v="Lombardia"/>
    <x v="3"/>
    <x v="14"/>
    <x v="6"/>
    <s v="2500"/>
    <s v="Gold"/>
    <x v="13"/>
    <n v="1.5980000000000001"/>
    <s v="Siria Lessio"/>
    <n v="0.05"/>
    <n v="799"/>
    <n v="39.950000000000003"/>
    <n v="838.95"/>
  </r>
  <r>
    <x v="5"/>
    <n v="6"/>
    <s v="TVG-4465"/>
    <s v="4465"/>
    <x v="4"/>
    <s v="Lombardia"/>
    <x v="3"/>
    <x v="14"/>
    <x v="6"/>
    <s v="2500"/>
    <s v="Gold"/>
    <x v="13"/>
    <n v="1.512"/>
    <s v="Lalerio Vundini"/>
    <n v="0.05"/>
    <n v="756"/>
    <n v="37.800000000000004"/>
    <n v="793.8"/>
  </r>
  <r>
    <x v="5"/>
    <n v="6"/>
    <s v="TVG-4466"/>
    <s v="4466"/>
    <x v="4"/>
    <s v="Lombardia"/>
    <x v="3"/>
    <x v="17"/>
    <x v="7"/>
    <s v="2000"/>
    <s v="Medium"/>
    <x v="15"/>
    <n v="1.7649999999999999"/>
    <s v="Lalerio Vundini"/>
    <n v="0.05"/>
    <n v="353"/>
    <n v="17.650000000000002"/>
    <n v="370.65"/>
  </r>
  <r>
    <x v="5"/>
    <n v="6"/>
    <s v="TVG-4467"/>
    <s v="4467"/>
    <x v="4"/>
    <s v="Lombardia"/>
    <x v="3"/>
    <x v="0"/>
    <x v="0"/>
    <s v="5000"/>
    <s v="Medium"/>
    <x v="0"/>
    <n v="37.193333333333335"/>
    <s v="Giulio de Primis"/>
    <n v="3.6999999999999998E-2"/>
    <n v="5579"/>
    <n v="206.423"/>
    <n v="5785.4229999999998"/>
  </r>
  <r>
    <x v="5"/>
    <n v="6"/>
    <s v="TVG-4468"/>
    <s v="4468"/>
    <x v="4"/>
    <s v="Lombardia"/>
    <x v="3"/>
    <x v="0"/>
    <x v="0"/>
    <s v="5000"/>
    <s v="Medium"/>
    <x v="0"/>
    <n v="97.11333333333333"/>
    <s v="Federica Meni"/>
    <n v="0.04"/>
    <n v="14567"/>
    <n v="582.68000000000006"/>
    <n v="15149.68"/>
  </r>
  <r>
    <x v="5"/>
    <n v="6"/>
    <s v="TVG-4469"/>
    <s v="4469"/>
    <x v="4"/>
    <s v="Lombardia"/>
    <x v="3"/>
    <x v="0"/>
    <x v="0"/>
    <s v="5000"/>
    <s v="Medium"/>
    <x v="0"/>
    <n v="0.64666666666666661"/>
    <s v="Matteo Landi"/>
    <n v="0.05"/>
    <n v="97"/>
    <n v="4.8500000000000005"/>
    <n v="101.85"/>
  </r>
  <r>
    <x v="5"/>
    <n v="6"/>
    <s v="TVG-4470"/>
    <s v="4470"/>
    <x v="4"/>
    <s v="Lombardia"/>
    <x v="3"/>
    <x v="0"/>
    <x v="0"/>
    <s v="5000"/>
    <s v="Medium"/>
    <x v="0"/>
    <n v="813.85333333333335"/>
    <s v="Siria Lessio"/>
    <n v="0.05"/>
    <n v="122078"/>
    <n v="6103.9000000000005"/>
    <n v="128181.9"/>
  </r>
  <r>
    <x v="5"/>
    <n v="6"/>
    <s v="TVG-4471"/>
    <s v="4471"/>
    <x v="4"/>
    <s v="Lombardia"/>
    <x v="3"/>
    <x v="0"/>
    <x v="0"/>
    <s v="5000"/>
    <s v="Medium"/>
    <x v="0"/>
    <n v="1149.0266666666666"/>
    <s v="Lalerio Vundini"/>
    <n v="0.05"/>
    <n v="172354"/>
    <n v="8617.7000000000007"/>
    <n v="180971.7"/>
  </r>
  <r>
    <x v="5"/>
    <n v="6"/>
    <s v="TVG-4472"/>
    <s v="4472"/>
    <x v="4"/>
    <s v="Lombardia"/>
    <x v="3"/>
    <x v="19"/>
    <x v="7"/>
    <s v="4000"/>
    <s v="Plus"/>
    <x v="16"/>
    <n v="5.1875"/>
    <s v="Giulio de Primis"/>
    <n v="3.6999999999999998E-2"/>
    <n v="1245"/>
    <n v="46.064999999999998"/>
    <n v="1291.0650000000001"/>
  </r>
  <r>
    <x v="5"/>
    <n v="6"/>
    <s v="TVG-4473"/>
    <s v="4473"/>
    <x v="4"/>
    <s v="Lombardia"/>
    <x v="3"/>
    <x v="19"/>
    <x v="7"/>
    <s v="4000"/>
    <s v="Plus"/>
    <x v="16"/>
    <n v="0.37083333333333335"/>
    <s v="Federica Meni"/>
    <n v="0.04"/>
    <n v="89"/>
    <n v="3.56"/>
    <n v="92.56"/>
  </r>
  <r>
    <x v="5"/>
    <n v="6"/>
    <s v="TVG-4474"/>
    <s v="4474"/>
    <x v="4"/>
    <s v="Lombardia"/>
    <x v="3"/>
    <x v="19"/>
    <x v="7"/>
    <s v="4000"/>
    <s v="Plus"/>
    <x v="16"/>
    <n v="76.1875"/>
    <s v="Matteo Landi"/>
    <n v="0.05"/>
    <n v="18285"/>
    <n v="914.25"/>
    <n v="19199.25"/>
  </r>
  <r>
    <x v="5"/>
    <n v="6"/>
    <s v="TVG-4475"/>
    <s v="4475"/>
    <x v="4"/>
    <s v="Lombardia"/>
    <x v="3"/>
    <x v="19"/>
    <x v="7"/>
    <s v="4000"/>
    <s v="Plus"/>
    <x v="16"/>
    <n v="202.87083333333334"/>
    <s v="Siria Lessio"/>
    <n v="0.05"/>
    <n v="48689"/>
    <n v="2434.4500000000003"/>
    <n v="51123.45"/>
  </r>
  <r>
    <x v="5"/>
    <n v="6"/>
    <s v="TVG-4476"/>
    <s v="4476"/>
    <x v="4"/>
    <s v="Lombardia"/>
    <x v="3"/>
    <x v="19"/>
    <x v="7"/>
    <s v="4000"/>
    <s v="Plus"/>
    <x v="16"/>
    <n v="114.66249999999999"/>
    <s v="Lalerio Vundini"/>
    <n v="0.05"/>
    <n v="27519"/>
    <n v="1375.95"/>
    <n v="28894.95"/>
  </r>
  <r>
    <x v="5"/>
    <n v="6"/>
    <s v="TVG-4477"/>
    <s v="4477"/>
    <x v="4"/>
    <s v="Lombardia"/>
    <x v="3"/>
    <x v="1"/>
    <x v="0"/>
    <s v="5000"/>
    <s v="Plus"/>
    <x v="1"/>
    <n v="13.222857142857142"/>
    <s v="Giulio de Primis"/>
    <n v="3.6999999999999998E-2"/>
    <n v="2314"/>
    <n v="85.617999999999995"/>
    <n v="2399.6179999999999"/>
  </r>
  <r>
    <x v="5"/>
    <n v="6"/>
    <s v="TVG-4478"/>
    <s v="4478"/>
    <x v="4"/>
    <s v="Lombardia"/>
    <x v="3"/>
    <x v="1"/>
    <x v="0"/>
    <s v="5000"/>
    <s v="Plus"/>
    <x v="1"/>
    <n v="2.0057142857142858"/>
    <s v="Matteo Landi"/>
    <n v="0.05"/>
    <n v="351"/>
    <n v="17.55"/>
    <n v="368.55"/>
  </r>
  <r>
    <x v="5"/>
    <n v="6"/>
    <s v="TVG-4479"/>
    <s v="4479"/>
    <x v="4"/>
    <s v="Lombardia"/>
    <x v="3"/>
    <x v="1"/>
    <x v="0"/>
    <s v="5000"/>
    <s v="Plus"/>
    <x v="1"/>
    <n v="78.702857142857141"/>
    <s v="Marco Rossi"/>
    <n v="7.4999999999999997E-2"/>
    <n v="13773"/>
    <n v="1032.9749999999999"/>
    <n v="14805.975"/>
  </r>
  <r>
    <x v="5"/>
    <n v="6"/>
    <s v="TVG-4480"/>
    <s v="4480"/>
    <x v="4"/>
    <s v="Lombardia"/>
    <x v="3"/>
    <x v="3"/>
    <x v="0"/>
    <s v="3000"/>
    <s v="Plus"/>
    <x v="3"/>
    <n v="94.255172413793105"/>
    <s v="Giulio de Primis"/>
    <n v="3.6999999999999998E-2"/>
    <n v="13667"/>
    <n v="505.67899999999997"/>
    <n v="14172.679"/>
  </r>
  <r>
    <x v="5"/>
    <n v="6"/>
    <s v="TVG-4481"/>
    <s v="4481"/>
    <x v="4"/>
    <s v="Lombardia"/>
    <x v="3"/>
    <x v="3"/>
    <x v="0"/>
    <s v="3000"/>
    <s v="Plus"/>
    <x v="3"/>
    <n v="7.772413793103448"/>
    <s v="Federica Meni"/>
    <n v="0.04"/>
    <n v="1127"/>
    <n v="45.08"/>
    <n v="1172.08"/>
  </r>
  <r>
    <x v="5"/>
    <n v="6"/>
    <s v="TVG-4482"/>
    <s v="4482"/>
    <x v="4"/>
    <s v="Lombardia"/>
    <x v="3"/>
    <x v="3"/>
    <x v="0"/>
    <s v="3000"/>
    <s v="Plus"/>
    <x v="3"/>
    <n v="20.510344827586206"/>
    <s v="Matteo Landi"/>
    <n v="0.05"/>
    <n v="2974"/>
    <n v="148.70000000000002"/>
    <n v="3122.7"/>
  </r>
  <r>
    <x v="5"/>
    <n v="6"/>
    <s v="TVG-4483"/>
    <s v="4483"/>
    <x v="4"/>
    <s v="Lombardia"/>
    <x v="3"/>
    <x v="3"/>
    <x v="0"/>
    <s v="3000"/>
    <s v="Plus"/>
    <x v="3"/>
    <n v="270.2551724137931"/>
    <s v="Siria Lessio"/>
    <n v="0.05"/>
    <n v="39187"/>
    <n v="1959.3500000000001"/>
    <n v="41146.35"/>
  </r>
  <r>
    <x v="5"/>
    <n v="6"/>
    <s v="TVG-4484"/>
    <s v="4484"/>
    <x v="4"/>
    <s v="Lombardia"/>
    <x v="3"/>
    <x v="3"/>
    <x v="0"/>
    <s v="3000"/>
    <s v="Plus"/>
    <x v="3"/>
    <n v="50.358620689655176"/>
    <s v="Costanza Bigatti"/>
    <n v="0.1"/>
    <n v="7302"/>
    <n v="730.2"/>
    <n v="8032.2"/>
  </r>
  <r>
    <x v="5"/>
    <n v="6"/>
    <s v="TVG-4485"/>
    <s v="4485"/>
    <x v="4"/>
    <s v="Lombardia"/>
    <x v="3"/>
    <x v="3"/>
    <x v="0"/>
    <s v="3000"/>
    <s v="Plus"/>
    <x v="3"/>
    <n v="309.81379310344829"/>
    <s v="Lalerio Vundini"/>
    <n v="0.05"/>
    <n v="44923"/>
    <n v="2246.15"/>
    <n v="47169.15"/>
  </r>
  <r>
    <x v="5"/>
    <n v="6"/>
    <s v="TVG-4486"/>
    <s v="4486"/>
    <x v="4"/>
    <s v="Lombardia"/>
    <x v="3"/>
    <x v="5"/>
    <x v="1"/>
    <s v="5000"/>
    <s v=""/>
    <x v="5"/>
    <n v="13.04"/>
    <s v="Lalerio Vundini"/>
    <n v="0.05"/>
    <n v="978"/>
    <n v="48.900000000000006"/>
    <n v="1026.9000000000001"/>
  </r>
  <r>
    <x v="5"/>
    <n v="6"/>
    <s v="TVG-4487"/>
    <s v="4487"/>
    <x v="4"/>
    <s v="Lombardia"/>
    <x v="3"/>
    <x v="6"/>
    <x v="2"/>
    <s v="2500"/>
    <s v="Plus"/>
    <x v="6"/>
    <n v="48.872727272727275"/>
    <s v="Giulio de Primis"/>
    <n v="3.6999999999999998E-2"/>
    <n v="10752"/>
    <n v="397.82399999999996"/>
    <n v="11149.824000000001"/>
  </r>
  <r>
    <x v="5"/>
    <n v="6"/>
    <s v="TVG-4488"/>
    <s v="4488"/>
    <x v="4"/>
    <s v="Lombardia"/>
    <x v="3"/>
    <x v="6"/>
    <x v="2"/>
    <s v="2500"/>
    <s v="Plus"/>
    <x v="6"/>
    <n v="15.004545454545454"/>
    <s v="Matteo Landi"/>
    <n v="0.05"/>
    <n v="3301"/>
    <n v="165.05"/>
    <n v="3466.05"/>
  </r>
  <r>
    <x v="5"/>
    <n v="6"/>
    <s v="TVG-4489"/>
    <s v="4489"/>
    <x v="4"/>
    <s v="Lombardia"/>
    <x v="3"/>
    <x v="6"/>
    <x v="2"/>
    <s v="2500"/>
    <s v="Plus"/>
    <x v="6"/>
    <n v="13.177272727272728"/>
    <s v="Siria Lessio"/>
    <n v="0.05"/>
    <n v="2899"/>
    <n v="144.95000000000002"/>
    <n v="3043.95"/>
  </r>
  <r>
    <x v="5"/>
    <n v="6"/>
    <s v="TVG-4490"/>
    <s v="4490"/>
    <x v="4"/>
    <s v="Lombardia"/>
    <x v="3"/>
    <x v="6"/>
    <x v="2"/>
    <s v="2500"/>
    <s v="Plus"/>
    <x v="6"/>
    <n v="2.1409090909090911"/>
    <s v="Lalerio Vundini"/>
    <n v="0.05"/>
    <n v="471"/>
    <n v="23.55"/>
    <n v="494.55"/>
  </r>
  <r>
    <x v="5"/>
    <n v="6"/>
    <s v="TVG-4491"/>
    <s v="4491"/>
    <x v="4"/>
    <s v="Lombardia"/>
    <x v="3"/>
    <x v="8"/>
    <x v="2"/>
    <s v="5000"/>
    <s v=""/>
    <x v="8"/>
    <n v="2.8239999999999998"/>
    <s v="Giulio de Primis"/>
    <n v="3.6999999999999998E-2"/>
    <n v="706"/>
    <n v="26.122"/>
    <n v="732.12199999999996"/>
  </r>
  <r>
    <x v="5"/>
    <n v="6"/>
    <s v="TVG-4492"/>
    <s v="4492"/>
    <x v="4"/>
    <s v="Lombardia"/>
    <x v="3"/>
    <x v="8"/>
    <x v="2"/>
    <s v="5000"/>
    <s v=""/>
    <x v="8"/>
    <n v="6.4720000000000004"/>
    <s v="Siria Lessio"/>
    <n v="0.05"/>
    <n v="1618"/>
    <n v="80.900000000000006"/>
    <n v="1698.9"/>
  </r>
  <r>
    <x v="5"/>
    <n v="6"/>
    <s v="TVG-4493"/>
    <s v="4493"/>
    <x v="4"/>
    <s v="Lombardia"/>
    <x v="3"/>
    <x v="9"/>
    <x v="2"/>
    <s v="1121"/>
    <s v="Gold"/>
    <x v="9"/>
    <n v="2.1739130434782608E-2"/>
    <s v="Lalerio Vundini"/>
    <n v="0.05"/>
    <n v="5"/>
    <n v="0.25"/>
    <n v="5.25"/>
  </r>
  <r>
    <x v="5"/>
    <n v="6"/>
    <s v="TVG-4494"/>
    <s v="4494"/>
    <x v="4"/>
    <s v="Lombardia"/>
    <x v="3"/>
    <x v="10"/>
    <x v="3"/>
    <s v="7500"/>
    <s v="Premium"/>
    <x v="10"/>
    <n v="0.28888888888888886"/>
    <s v="Giulio de Primis"/>
    <n v="3.6999999999999998E-2"/>
    <n v="52"/>
    <n v="1.9239999999999999"/>
    <n v="53.923999999999999"/>
  </r>
  <r>
    <x v="5"/>
    <n v="6"/>
    <s v="TVG-4495"/>
    <s v="4495"/>
    <x v="4"/>
    <s v="Lombardia"/>
    <x v="3"/>
    <x v="10"/>
    <x v="3"/>
    <s v="7500"/>
    <s v="Premium"/>
    <x v="10"/>
    <n v="6.1166666666666663"/>
    <s v="Federica Meni"/>
    <n v="0.04"/>
    <n v="1101"/>
    <n v="44.04"/>
    <n v="1145.04"/>
  </r>
  <r>
    <x v="5"/>
    <n v="6"/>
    <s v="TVG-4496"/>
    <s v="4496"/>
    <x v="4"/>
    <s v="Lombardia"/>
    <x v="3"/>
    <x v="10"/>
    <x v="3"/>
    <s v="7500"/>
    <s v="Premium"/>
    <x v="10"/>
    <n v="0.18888888888888888"/>
    <s v="Matteo Landi"/>
    <n v="0.05"/>
    <n v="34"/>
    <n v="1.7000000000000002"/>
    <n v="35.700000000000003"/>
  </r>
  <r>
    <x v="5"/>
    <n v="6"/>
    <s v="TVG-4497"/>
    <s v="4497"/>
    <x v="4"/>
    <s v="Lombardia"/>
    <x v="3"/>
    <x v="10"/>
    <x v="3"/>
    <s v="7500"/>
    <s v="Premium"/>
    <x v="10"/>
    <n v="7.8111111111111109"/>
    <s v="Siria Lessio"/>
    <n v="0.05"/>
    <n v="1406"/>
    <n v="70.3"/>
    <n v="1476.3"/>
  </r>
  <r>
    <x v="5"/>
    <n v="6"/>
    <s v="TVG-4498"/>
    <s v="4498"/>
    <x v="4"/>
    <s v="Lombardia"/>
    <x v="3"/>
    <x v="10"/>
    <x v="3"/>
    <s v="7500"/>
    <s v="Premium"/>
    <x v="10"/>
    <n v="1.5444444444444445"/>
    <s v="Lalerio Vundini"/>
    <n v="0.05"/>
    <n v="278"/>
    <n v="13.9"/>
    <n v="291.89999999999998"/>
  </r>
  <r>
    <x v="5"/>
    <n v="6"/>
    <s v="TVG-4499"/>
    <s v="4499"/>
    <x v="4"/>
    <s v="Lombardia"/>
    <x v="3"/>
    <x v="15"/>
    <x v="6"/>
    <s v="1000"/>
    <s v="Silver"/>
    <x v="14"/>
    <n v="5.1282051282051282E-3"/>
    <s v="Giulio de Primis"/>
    <n v="3.6999999999999998E-2"/>
    <n v="2"/>
    <n v="7.3999999999999996E-2"/>
    <n v="2.0739999999999998"/>
  </r>
  <r>
    <x v="5"/>
    <n v="6"/>
    <s v="TVG-4500"/>
    <s v="4500"/>
    <x v="4"/>
    <s v="Lombardia"/>
    <x v="3"/>
    <x v="15"/>
    <x v="6"/>
    <s v="1000"/>
    <s v="Silver"/>
    <x v="14"/>
    <n v="2.3076923076923078E-2"/>
    <s v="Lalerio Vundini"/>
    <n v="0.05"/>
    <n v="9"/>
    <n v="0.45"/>
    <n v="9.4499999999999993"/>
  </r>
  <r>
    <x v="5"/>
    <n v="6"/>
    <s v="TVG-4501"/>
    <s v="4501"/>
    <x v="4"/>
    <s v="Lombardia"/>
    <x v="3"/>
    <x v="11"/>
    <x v="4"/>
    <s v="5000"/>
    <s v=""/>
    <x v="11"/>
    <n v="20.87142857142857"/>
    <s v="Giulio de Primis"/>
    <n v="3.6999999999999998E-2"/>
    <n v="2922"/>
    <n v="108.11399999999999"/>
    <n v="3030.114"/>
  </r>
  <r>
    <x v="5"/>
    <n v="6"/>
    <s v="TVG-4502"/>
    <s v="4502"/>
    <x v="4"/>
    <s v="Lombardia"/>
    <x v="3"/>
    <x v="11"/>
    <x v="4"/>
    <s v="5000"/>
    <s v=""/>
    <x v="11"/>
    <n v="12.757142857142858"/>
    <s v="Federica Meni"/>
    <n v="0.04"/>
    <n v="1786"/>
    <n v="71.44"/>
    <n v="1857.44"/>
  </r>
  <r>
    <x v="5"/>
    <n v="6"/>
    <s v="TVG-4503"/>
    <s v="4503"/>
    <x v="4"/>
    <s v="Lombardia"/>
    <x v="3"/>
    <x v="11"/>
    <x v="4"/>
    <s v="5000"/>
    <s v=""/>
    <x v="11"/>
    <n v="26.035714285714285"/>
    <s v="Matteo Landi"/>
    <n v="0.05"/>
    <n v="3645"/>
    <n v="182.25"/>
    <n v="3827.25"/>
  </r>
  <r>
    <x v="5"/>
    <n v="6"/>
    <s v="TVG-4504"/>
    <s v="4504"/>
    <x v="4"/>
    <s v="Lombardia"/>
    <x v="3"/>
    <x v="11"/>
    <x v="4"/>
    <s v="5000"/>
    <s v=""/>
    <x v="11"/>
    <n v="421.99285714285713"/>
    <s v="Siria Lessio"/>
    <n v="0.05"/>
    <n v="59079"/>
    <n v="2953.9500000000003"/>
    <n v="62032.95"/>
  </r>
  <r>
    <x v="5"/>
    <n v="6"/>
    <s v="TVG-4505"/>
    <s v="4505"/>
    <x v="4"/>
    <s v="Lombardia"/>
    <x v="3"/>
    <x v="11"/>
    <x v="4"/>
    <s v="5000"/>
    <s v=""/>
    <x v="11"/>
    <n v="0.11428571428571428"/>
    <s v="Costanza Bigatti"/>
    <n v="0.1"/>
    <n v="16"/>
    <n v="1.6"/>
    <n v="17.600000000000001"/>
  </r>
  <r>
    <x v="5"/>
    <n v="6"/>
    <s v="TVG-4506"/>
    <s v="4506"/>
    <x v="4"/>
    <s v="Lombardia"/>
    <x v="3"/>
    <x v="11"/>
    <x v="4"/>
    <s v="5000"/>
    <s v=""/>
    <x v="11"/>
    <n v="1.4071428571428573"/>
    <s v="Lalerio Vundini"/>
    <n v="0.05"/>
    <n v="197"/>
    <n v="9.8500000000000014"/>
    <n v="206.85"/>
  </r>
  <r>
    <x v="5"/>
    <n v="6"/>
    <s v="TVG-4507"/>
    <s v="4507"/>
    <x v="4"/>
    <s v="Lombardia"/>
    <x v="3"/>
    <x v="16"/>
    <x v="7"/>
    <s v="1000"/>
    <s v=""/>
    <x v="0"/>
    <n v="2.8066666666666666"/>
    <s v="Matteo Landi"/>
    <n v="0.05"/>
    <n v="421"/>
    <n v="21.05"/>
    <n v="442.05"/>
  </r>
  <r>
    <x v="5"/>
    <n v="6"/>
    <s v="TVG-4508"/>
    <s v="4508"/>
    <x v="4"/>
    <s v="Lombardia"/>
    <x v="3"/>
    <x v="12"/>
    <x v="5"/>
    <s v="3000"/>
    <s v="Medium"/>
    <x v="12"/>
    <n v="7.8916666666666666"/>
    <s v="Giulio de Primis"/>
    <n v="3.6999999999999998E-2"/>
    <n v="947"/>
    <n v="35.039000000000001"/>
    <n v="982.03899999999999"/>
  </r>
  <r>
    <x v="5"/>
    <n v="6"/>
    <s v="TVG-4509"/>
    <s v="4509"/>
    <x v="4"/>
    <s v="Lombardia"/>
    <x v="3"/>
    <x v="12"/>
    <x v="5"/>
    <s v="3000"/>
    <s v="Medium"/>
    <x v="12"/>
    <n v="88.875"/>
    <s v="Siria Lessio"/>
    <n v="0.05"/>
    <n v="10665"/>
    <n v="533.25"/>
    <n v="11198.25"/>
  </r>
  <r>
    <x v="5"/>
    <n v="6"/>
    <s v="TVG-4510"/>
    <s v="4510"/>
    <x v="4"/>
    <s v="Lombardia"/>
    <x v="3"/>
    <x v="12"/>
    <x v="5"/>
    <s v="3000"/>
    <s v="Medium"/>
    <x v="12"/>
    <n v="2.2583333333333333"/>
    <s v="Costanza Bigatti"/>
    <n v="0.1"/>
    <n v="271"/>
    <n v="27.1"/>
    <n v="298.10000000000002"/>
  </r>
  <r>
    <x v="5"/>
    <n v="6"/>
    <s v="TVG-4511"/>
    <s v="4511"/>
    <x v="4"/>
    <s v="Lombardia"/>
    <x v="3"/>
    <x v="12"/>
    <x v="5"/>
    <s v="3000"/>
    <s v="Medium"/>
    <x v="12"/>
    <n v="55.766666666666666"/>
    <s v="Lalerio Vundini"/>
    <n v="0.05"/>
    <n v="6692"/>
    <n v="334.6"/>
    <n v="7026.6"/>
  </r>
  <r>
    <x v="5"/>
    <n v="6"/>
    <s v="TVG-4512"/>
    <s v="4512"/>
    <x v="4"/>
    <s v="Lombardia"/>
    <x v="3"/>
    <x v="13"/>
    <x v="5"/>
    <s v="3000"/>
    <s v="Plus"/>
    <x v="2"/>
    <n v="0.23846153846153847"/>
    <s v="Giulio de Primis"/>
    <n v="3.6999999999999998E-2"/>
    <n v="31"/>
    <n v="1.147"/>
    <n v="32.146999999999998"/>
  </r>
  <r>
    <x v="5"/>
    <n v="6"/>
    <s v="TVG-4513"/>
    <s v="4513"/>
    <x v="4"/>
    <s v="Lombardia"/>
    <x v="3"/>
    <x v="13"/>
    <x v="5"/>
    <s v="3000"/>
    <s v="Plus"/>
    <x v="2"/>
    <n v="0.16153846153846155"/>
    <s v="Matteo Landi"/>
    <n v="0.05"/>
    <n v="21"/>
    <n v="1.05"/>
    <n v="22.05"/>
  </r>
  <r>
    <x v="5"/>
    <n v="6"/>
    <s v="TVG-4514"/>
    <s v="4514"/>
    <x v="4"/>
    <s v="Lombardia"/>
    <x v="3"/>
    <x v="13"/>
    <x v="5"/>
    <s v="3000"/>
    <s v="Plus"/>
    <x v="2"/>
    <n v="0.23076923076923078"/>
    <s v="Siria Lessio"/>
    <n v="0.05"/>
    <n v="30"/>
    <n v="1.5"/>
    <n v="31.5"/>
  </r>
  <r>
    <x v="5"/>
    <n v="6"/>
    <s v="TVG-4515"/>
    <s v="4515"/>
    <x v="5"/>
    <s v="Lombardia"/>
    <x v="4"/>
    <x v="18"/>
    <x v="7"/>
    <s v="3000"/>
    <s v="Medium"/>
    <x v="6"/>
    <n v="7.8409090909090908"/>
    <s v="Lalerio Vundini"/>
    <n v="0.05"/>
    <n v="1725"/>
    <n v="86.25"/>
    <n v="1811.25"/>
  </r>
  <r>
    <x v="5"/>
    <n v="6"/>
    <s v="TVG-4516"/>
    <s v="4516"/>
    <x v="5"/>
    <s v="Lombardia"/>
    <x v="4"/>
    <x v="14"/>
    <x v="6"/>
    <s v="2500"/>
    <s v="Gold"/>
    <x v="13"/>
    <n v="1.276"/>
    <s v="Daniela Ansani"/>
    <n v="0.05"/>
    <n v="638"/>
    <n v="31.900000000000002"/>
    <n v="669.9"/>
  </r>
  <r>
    <x v="5"/>
    <n v="6"/>
    <s v="TVG-4517"/>
    <s v="4517"/>
    <x v="5"/>
    <s v="Lombardia"/>
    <x v="4"/>
    <x v="14"/>
    <x v="6"/>
    <s v="2500"/>
    <s v="Gold"/>
    <x v="13"/>
    <n v="38.738"/>
    <s v="Marco Rossi"/>
    <n v="7.4999999999999997E-2"/>
    <n v="19369"/>
    <n v="1452.675"/>
    <n v="20821.674999999999"/>
  </r>
  <r>
    <x v="5"/>
    <n v="6"/>
    <s v="TVG-4518"/>
    <s v="4518"/>
    <x v="5"/>
    <s v="Lombardia"/>
    <x v="4"/>
    <x v="14"/>
    <x v="6"/>
    <s v="2500"/>
    <s v="Gold"/>
    <x v="13"/>
    <n v="498.63400000000001"/>
    <s v="Lalerio Vundini"/>
    <n v="0.05"/>
    <n v="249317"/>
    <n v="12465.85"/>
    <n v="261782.85"/>
  </r>
  <r>
    <x v="5"/>
    <n v="6"/>
    <s v="TVG-4519"/>
    <s v="4519"/>
    <x v="5"/>
    <s v="Lombardia"/>
    <x v="4"/>
    <x v="17"/>
    <x v="7"/>
    <s v="2000"/>
    <s v="Medium"/>
    <x v="15"/>
    <n v="3.5950000000000002"/>
    <s v="Lalerio Vundini"/>
    <n v="0.05"/>
    <n v="719"/>
    <n v="35.950000000000003"/>
    <n v="754.95"/>
  </r>
  <r>
    <x v="5"/>
    <n v="6"/>
    <s v="TVG-4520"/>
    <s v="4520"/>
    <x v="5"/>
    <s v="Lombardia"/>
    <x v="4"/>
    <x v="0"/>
    <x v="0"/>
    <s v="5000"/>
    <s v="Medium"/>
    <x v="0"/>
    <n v="21.886666666666667"/>
    <s v="Roberto Falcucci"/>
    <n v="0.08"/>
    <n v="3283"/>
    <n v="262.64"/>
    <n v="3545.64"/>
  </r>
  <r>
    <x v="5"/>
    <n v="6"/>
    <s v="TVG-4521"/>
    <s v="4521"/>
    <x v="5"/>
    <s v="Lombardia"/>
    <x v="4"/>
    <x v="0"/>
    <x v="0"/>
    <s v="5000"/>
    <s v="Medium"/>
    <x v="0"/>
    <n v="611.64"/>
    <s v="Marco Rossi"/>
    <n v="7.4999999999999997E-2"/>
    <n v="91746"/>
    <n v="6880.95"/>
    <n v="98626.95"/>
  </r>
  <r>
    <x v="5"/>
    <n v="6"/>
    <s v="TVG-4522"/>
    <s v="4522"/>
    <x v="5"/>
    <s v="Lombardia"/>
    <x v="4"/>
    <x v="0"/>
    <x v="0"/>
    <s v="5000"/>
    <s v="Medium"/>
    <x v="0"/>
    <n v="2733.24"/>
    <s v="Lalerio Vundini"/>
    <n v="0.05"/>
    <n v="409986"/>
    <n v="20499.300000000003"/>
    <n v="430485.3"/>
  </r>
  <r>
    <x v="5"/>
    <n v="6"/>
    <s v="TVG-4523"/>
    <s v="4523"/>
    <x v="5"/>
    <s v="Lombardia"/>
    <x v="4"/>
    <x v="19"/>
    <x v="7"/>
    <s v="4000"/>
    <s v="Plus"/>
    <x v="16"/>
    <n v="3.2749999999999999"/>
    <s v="Marco Rossi"/>
    <n v="7.4999999999999997E-2"/>
    <n v="786"/>
    <n v="58.949999999999996"/>
    <n v="844.95"/>
  </r>
  <r>
    <x v="5"/>
    <n v="6"/>
    <s v="TVG-4524"/>
    <s v="4524"/>
    <x v="5"/>
    <s v="Lombardia"/>
    <x v="4"/>
    <x v="19"/>
    <x v="7"/>
    <s v="4000"/>
    <s v="Plus"/>
    <x v="16"/>
    <n v="453.51666666666665"/>
    <s v="Lalerio Vundini"/>
    <n v="0.05"/>
    <n v="108844"/>
    <n v="5442.2000000000007"/>
    <n v="114286.2"/>
  </r>
  <r>
    <x v="5"/>
    <n v="6"/>
    <s v="TVG-4525"/>
    <s v="4525"/>
    <x v="5"/>
    <s v="Lombardia"/>
    <x v="4"/>
    <x v="1"/>
    <x v="0"/>
    <s v="5000"/>
    <s v="Plus"/>
    <x v="1"/>
    <n v="197.25142857142856"/>
    <s v="Marco Rossi"/>
    <n v="7.4999999999999997E-2"/>
    <n v="34519"/>
    <n v="2588.9249999999997"/>
    <n v="37107.925000000003"/>
  </r>
  <r>
    <x v="5"/>
    <n v="6"/>
    <s v="TVG-4526"/>
    <s v="4526"/>
    <x v="5"/>
    <s v="Lombardia"/>
    <x v="4"/>
    <x v="1"/>
    <x v="0"/>
    <s v="5000"/>
    <s v="Plus"/>
    <x v="1"/>
    <n v="401.8"/>
    <s v="Lalerio Vundini"/>
    <n v="0.05"/>
    <n v="70315"/>
    <n v="3515.75"/>
    <n v="73830.75"/>
  </r>
  <r>
    <x v="5"/>
    <n v="6"/>
    <s v="TVG-4527"/>
    <s v="4527"/>
    <x v="5"/>
    <s v="Lombardia"/>
    <x v="4"/>
    <x v="3"/>
    <x v="0"/>
    <s v="3000"/>
    <s v="Plus"/>
    <x v="3"/>
    <n v="26.586206896551722"/>
    <s v="Olivia Gusso"/>
    <n v="0.05"/>
    <n v="3855"/>
    <n v="192.75"/>
    <n v="4047.75"/>
  </r>
  <r>
    <x v="5"/>
    <n v="6"/>
    <s v="TVG-4528"/>
    <s v="4528"/>
    <x v="5"/>
    <s v="Lombardia"/>
    <x v="4"/>
    <x v="3"/>
    <x v="0"/>
    <s v="3000"/>
    <s v="Plus"/>
    <x v="3"/>
    <n v="78.365517241379308"/>
    <s v="Roberto Falcucci"/>
    <n v="0.08"/>
    <n v="11363"/>
    <n v="909.04"/>
    <n v="12272.04"/>
  </r>
  <r>
    <x v="5"/>
    <n v="6"/>
    <s v="TVG-4529"/>
    <s v="4529"/>
    <x v="5"/>
    <s v="Lombardia"/>
    <x v="4"/>
    <x v="3"/>
    <x v="0"/>
    <s v="3000"/>
    <s v="Plus"/>
    <x v="3"/>
    <n v="25.620689655172413"/>
    <s v="Elisa Covassi"/>
    <n v="0.08"/>
    <n v="3715"/>
    <n v="297.2"/>
    <n v="4012.2"/>
  </r>
  <r>
    <x v="5"/>
    <n v="6"/>
    <s v="TVG-4530"/>
    <s v="4530"/>
    <x v="5"/>
    <s v="Lombardia"/>
    <x v="4"/>
    <x v="3"/>
    <x v="0"/>
    <s v="3000"/>
    <s v="Plus"/>
    <x v="3"/>
    <n v="23.344827586206897"/>
    <s v="Fabo Girgentini"/>
    <n v="0.03"/>
    <n v="3385"/>
    <n v="101.55"/>
    <n v="3486.55"/>
  </r>
  <r>
    <x v="5"/>
    <n v="6"/>
    <s v="TVG-4531"/>
    <s v="4531"/>
    <x v="5"/>
    <s v="Lombardia"/>
    <x v="4"/>
    <x v="3"/>
    <x v="0"/>
    <s v="3000"/>
    <s v="Plus"/>
    <x v="3"/>
    <n v="73.868965517241378"/>
    <s v="Marco Rossi"/>
    <n v="7.4999999999999997E-2"/>
    <n v="10711"/>
    <n v="803.32499999999993"/>
    <n v="11514.325000000001"/>
  </r>
  <r>
    <x v="5"/>
    <n v="6"/>
    <s v="TVG-4532"/>
    <s v="4532"/>
    <x v="5"/>
    <s v="Lombardia"/>
    <x v="4"/>
    <x v="3"/>
    <x v="0"/>
    <s v="3000"/>
    <s v="Plus"/>
    <x v="3"/>
    <n v="821.29655172413788"/>
    <s v="Lalerio Vundini"/>
    <n v="0.05"/>
    <n v="119088"/>
    <n v="5954.4000000000005"/>
    <n v="125042.4"/>
  </r>
  <r>
    <x v="5"/>
    <n v="6"/>
    <s v="TVG-4533"/>
    <s v="4533"/>
    <x v="5"/>
    <s v="Lombardia"/>
    <x v="4"/>
    <x v="6"/>
    <x v="2"/>
    <s v="2500"/>
    <s v="Plus"/>
    <x v="6"/>
    <n v="0.15454545454545454"/>
    <s v="Olivia Gusso"/>
    <n v="0.05"/>
    <n v="34"/>
    <n v="1.7000000000000002"/>
    <n v="35.700000000000003"/>
  </r>
  <r>
    <x v="5"/>
    <n v="6"/>
    <s v="TVG-4534"/>
    <s v="4534"/>
    <x v="5"/>
    <s v="Lombardia"/>
    <x v="4"/>
    <x v="6"/>
    <x v="2"/>
    <s v="2500"/>
    <s v="Plus"/>
    <x v="6"/>
    <n v="2.2727272727272728E-2"/>
    <s v="Elisa Covassi"/>
    <n v="0.08"/>
    <n v="5"/>
    <n v="0.4"/>
    <n v="5.4"/>
  </r>
  <r>
    <x v="5"/>
    <n v="6"/>
    <s v="TVG-4535"/>
    <s v="4535"/>
    <x v="5"/>
    <s v="Lombardia"/>
    <x v="4"/>
    <x v="6"/>
    <x v="2"/>
    <s v="2500"/>
    <s v="Plus"/>
    <x v="6"/>
    <n v="0.49545454545454548"/>
    <s v="Fabo Girgentini"/>
    <n v="0.03"/>
    <n v="109"/>
    <n v="3.27"/>
    <n v="112.27"/>
  </r>
  <r>
    <x v="5"/>
    <n v="6"/>
    <s v="TVG-4536"/>
    <s v="4536"/>
    <x v="5"/>
    <s v="Lombardia"/>
    <x v="4"/>
    <x v="6"/>
    <x v="2"/>
    <s v="2500"/>
    <s v="Plus"/>
    <x v="6"/>
    <n v="7.2727272727272724E-2"/>
    <s v="Marco Rossi"/>
    <n v="7.4999999999999997E-2"/>
    <n v="16"/>
    <n v="1.2"/>
    <n v="17.2"/>
  </r>
  <r>
    <x v="5"/>
    <n v="6"/>
    <s v="TVG-4537"/>
    <s v="4537"/>
    <x v="5"/>
    <s v="Lombardia"/>
    <x v="4"/>
    <x v="6"/>
    <x v="2"/>
    <s v="2500"/>
    <s v="Plus"/>
    <x v="6"/>
    <n v="0.59545454545454546"/>
    <s v="Lalerio Vundini"/>
    <n v="0.05"/>
    <n v="131"/>
    <n v="6.5500000000000007"/>
    <n v="137.55000000000001"/>
  </r>
  <r>
    <x v="5"/>
    <n v="6"/>
    <s v="TVG-4538"/>
    <s v="4538"/>
    <x v="5"/>
    <s v="Lombardia"/>
    <x v="4"/>
    <x v="22"/>
    <x v="7"/>
    <s v="7000"/>
    <s v="Premium"/>
    <x v="13"/>
    <n v="43.091999999999999"/>
    <s v="Marco Rossi"/>
    <n v="7.4999999999999997E-2"/>
    <n v="21546"/>
    <n v="1615.95"/>
    <n v="23161.95"/>
  </r>
  <r>
    <x v="5"/>
    <n v="6"/>
    <s v="TVG-4539"/>
    <s v="4539"/>
    <x v="5"/>
    <s v="Lombardia"/>
    <x v="4"/>
    <x v="20"/>
    <x v="7"/>
    <s v="5000"/>
    <s v="Silver"/>
    <x v="17"/>
    <n v="0.14333333333333334"/>
    <s v="Olivia Gusso"/>
    <n v="0.05"/>
    <n v="43"/>
    <n v="2.15"/>
    <n v="45.15"/>
  </r>
  <r>
    <x v="5"/>
    <n v="6"/>
    <s v="TVG-4540"/>
    <s v="4540"/>
    <x v="5"/>
    <s v="Lombardia"/>
    <x v="4"/>
    <x v="8"/>
    <x v="2"/>
    <s v="5000"/>
    <s v=""/>
    <x v="8"/>
    <n v="0.3"/>
    <s v="Olivia Gusso"/>
    <n v="0.05"/>
    <n v="75"/>
    <n v="3.75"/>
    <n v="78.75"/>
  </r>
  <r>
    <x v="5"/>
    <n v="6"/>
    <s v="TVG-4541"/>
    <s v="4541"/>
    <x v="5"/>
    <s v="Lombardia"/>
    <x v="4"/>
    <x v="9"/>
    <x v="2"/>
    <s v="1121"/>
    <s v="Gold"/>
    <x v="9"/>
    <n v="10.717391304347826"/>
    <s v="Marco Rossi"/>
    <n v="7.4999999999999997E-2"/>
    <n v="2465"/>
    <n v="184.875"/>
    <n v="2649.875"/>
  </r>
  <r>
    <x v="5"/>
    <n v="6"/>
    <s v="TVG-4542"/>
    <s v="4542"/>
    <x v="5"/>
    <s v="Lombardia"/>
    <x v="4"/>
    <x v="9"/>
    <x v="2"/>
    <s v="1121"/>
    <s v="Gold"/>
    <x v="9"/>
    <n v="149.87826086956522"/>
    <s v="Lalerio Vundini"/>
    <n v="0.05"/>
    <n v="34472"/>
    <n v="1723.6000000000001"/>
    <n v="36195.599999999999"/>
  </r>
  <r>
    <x v="5"/>
    <n v="6"/>
    <s v="TVG-4543"/>
    <s v="4543"/>
    <x v="5"/>
    <s v="Lombardia"/>
    <x v="4"/>
    <x v="23"/>
    <x v="7"/>
    <s v="8000"/>
    <s v="Premium"/>
    <x v="19"/>
    <n v="6.4089552238805974"/>
    <s v="Marco Rossi"/>
    <n v="7.4999999999999997E-2"/>
    <n v="4294"/>
    <n v="322.05"/>
    <n v="4616.05"/>
  </r>
  <r>
    <x v="5"/>
    <n v="6"/>
    <s v="TVG-4544"/>
    <s v="4544"/>
    <x v="5"/>
    <s v="Lombardia"/>
    <x v="4"/>
    <x v="23"/>
    <x v="7"/>
    <s v="8000"/>
    <s v="Premium"/>
    <x v="19"/>
    <n v="141.16119402985075"/>
    <s v="Lalerio Vundini"/>
    <n v="0.05"/>
    <n v="94578"/>
    <n v="4728.9000000000005"/>
    <n v="99306.9"/>
  </r>
  <r>
    <x v="5"/>
    <n v="6"/>
    <s v="TVG-4545"/>
    <s v="4545"/>
    <x v="5"/>
    <s v="Lombardia"/>
    <x v="4"/>
    <x v="10"/>
    <x v="3"/>
    <s v="7500"/>
    <s v="Premium"/>
    <x v="10"/>
    <n v="0.69444444444444442"/>
    <s v="Lalerio Vundini"/>
    <n v="0.05"/>
    <n v="125"/>
    <n v="6.25"/>
    <n v="131.25"/>
  </r>
  <r>
    <x v="5"/>
    <n v="6"/>
    <s v="TVG-4546"/>
    <s v="4546"/>
    <x v="5"/>
    <s v="Lombardia"/>
    <x v="4"/>
    <x v="15"/>
    <x v="6"/>
    <s v="1000"/>
    <s v="Silver"/>
    <x v="14"/>
    <n v="44.456410256410258"/>
    <s v="Lalerio Vundini"/>
    <n v="0.05"/>
    <n v="17338"/>
    <n v="866.90000000000009"/>
    <n v="18204.900000000001"/>
  </r>
  <r>
    <x v="5"/>
    <n v="6"/>
    <s v="TVG-4547"/>
    <s v="4547"/>
    <x v="5"/>
    <s v="Lombardia"/>
    <x v="4"/>
    <x v="11"/>
    <x v="4"/>
    <s v="5000"/>
    <s v=""/>
    <x v="11"/>
    <n v="8.5714285714285715E-2"/>
    <s v="Olivia Gusso"/>
    <n v="0.05"/>
    <n v="12"/>
    <n v="0.60000000000000009"/>
    <n v="12.6"/>
  </r>
  <r>
    <x v="5"/>
    <n v="6"/>
    <s v="TVG-4548"/>
    <s v="4548"/>
    <x v="5"/>
    <s v="Lombardia"/>
    <x v="4"/>
    <x v="11"/>
    <x v="4"/>
    <s v="5000"/>
    <s v=""/>
    <x v="11"/>
    <n v="1.0357142857142858"/>
    <s v="Marco Rossi"/>
    <n v="7.4999999999999997E-2"/>
    <n v="145"/>
    <n v="10.875"/>
    <n v="155.875"/>
  </r>
  <r>
    <x v="5"/>
    <n v="6"/>
    <s v="TVG-4549"/>
    <s v="4549"/>
    <x v="5"/>
    <s v="Lombardia"/>
    <x v="4"/>
    <x v="11"/>
    <x v="4"/>
    <s v="5000"/>
    <s v=""/>
    <x v="11"/>
    <n v="2.7"/>
    <s v="Lalerio Vundini"/>
    <n v="0.05"/>
    <n v="378"/>
    <n v="18.900000000000002"/>
    <n v="396.9"/>
  </r>
  <r>
    <x v="5"/>
    <n v="6"/>
    <s v="TVG-4550"/>
    <s v="4550"/>
    <x v="5"/>
    <s v="Lombardia"/>
    <x v="4"/>
    <x v="16"/>
    <x v="7"/>
    <s v="1000"/>
    <s v=""/>
    <x v="0"/>
    <n v="3.0933333333333333"/>
    <s v="Marco Rossi"/>
    <n v="7.4999999999999997E-2"/>
    <n v="464"/>
    <n v="34.799999999999997"/>
    <n v="498.8"/>
  </r>
  <r>
    <x v="5"/>
    <n v="6"/>
    <s v="TVG-4551"/>
    <s v="4551"/>
    <x v="5"/>
    <s v="Lombardia"/>
    <x v="4"/>
    <x v="16"/>
    <x v="7"/>
    <s v="1000"/>
    <s v=""/>
    <x v="0"/>
    <n v="10.766666666666667"/>
    <s v="Lalerio Vundini"/>
    <n v="0.05"/>
    <n v="1615"/>
    <n v="80.75"/>
    <n v="1695.75"/>
  </r>
  <r>
    <x v="5"/>
    <n v="6"/>
    <s v="TVG-4552"/>
    <s v="4552"/>
    <x v="5"/>
    <s v="Lombardia"/>
    <x v="4"/>
    <x v="12"/>
    <x v="5"/>
    <s v="3000"/>
    <s v="Medium"/>
    <x v="12"/>
    <n v="0.41666666666666669"/>
    <s v="Roberto Falcucci"/>
    <n v="0.08"/>
    <n v="50"/>
    <n v="4"/>
    <n v="54"/>
  </r>
  <r>
    <x v="5"/>
    <n v="6"/>
    <s v="TVG-4553"/>
    <s v="4553"/>
    <x v="5"/>
    <s v="Lombardia"/>
    <x v="4"/>
    <x v="12"/>
    <x v="5"/>
    <s v="3000"/>
    <s v="Medium"/>
    <x v="12"/>
    <n v="0.10833333333333334"/>
    <s v="Elisa Covassi"/>
    <n v="0.08"/>
    <n v="13"/>
    <n v="1.04"/>
    <n v="14.04"/>
  </r>
  <r>
    <x v="5"/>
    <n v="6"/>
    <s v="TVG-4554"/>
    <s v="4554"/>
    <x v="5"/>
    <s v="Lombardia"/>
    <x v="4"/>
    <x v="12"/>
    <x v="5"/>
    <s v="3000"/>
    <s v="Medium"/>
    <x v="12"/>
    <n v="1.75"/>
    <s v="Fabo Girgentini"/>
    <n v="0.03"/>
    <n v="210"/>
    <n v="6.3"/>
    <n v="216.3"/>
  </r>
  <r>
    <x v="5"/>
    <n v="6"/>
    <s v="TVG-4555"/>
    <s v="4555"/>
    <x v="5"/>
    <s v="Lombardia"/>
    <x v="4"/>
    <x v="12"/>
    <x v="5"/>
    <s v="3000"/>
    <s v="Medium"/>
    <x v="12"/>
    <n v="11.65"/>
    <s v="Marco Rossi"/>
    <n v="7.4999999999999997E-2"/>
    <n v="1398"/>
    <n v="104.85"/>
    <n v="1502.85"/>
  </r>
  <r>
    <x v="5"/>
    <n v="6"/>
    <s v="TVG-4556"/>
    <s v="4556"/>
    <x v="5"/>
    <s v="Lombardia"/>
    <x v="4"/>
    <x v="12"/>
    <x v="5"/>
    <s v="3000"/>
    <s v="Medium"/>
    <x v="12"/>
    <n v="4.4916666666666663"/>
    <s v="Lalerio Vundini"/>
    <n v="0.05"/>
    <n v="539"/>
    <n v="26.950000000000003"/>
    <n v="565.95000000000005"/>
  </r>
  <r>
    <x v="5"/>
    <n v="6"/>
    <s v="TVG-4557"/>
    <s v="4557"/>
    <x v="5"/>
    <s v="Lombardia"/>
    <x v="4"/>
    <x v="13"/>
    <x v="5"/>
    <s v="3000"/>
    <s v="Plus"/>
    <x v="2"/>
    <n v="3.4384615384615387"/>
    <s v="Elisa Covassi"/>
    <n v="0.08"/>
    <n v="447"/>
    <n v="35.76"/>
    <n v="482.76"/>
  </r>
  <r>
    <x v="5"/>
    <n v="6"/>
    <s v="TVG-4558"/>
    <s v="4558"/>
    <x v="5"/>
    <s v="Lombardia"/>
    <x v="4"/>
    <x v="13"/>
    <x v="5"/>
    <s v="3000"/>
    <s v="Plus"/>
    <x v="2"/>
    <n v="2.6307692307692307"/>
    <s v="Fabo Girgentini"/>
    <n v="0.03"/>
    <n v="342"/>
    <n v="10.26"/>
    <n v="352.26"/>
  </r>
  <r>
    <x v="5"/>
    <n v="6"/>
    <s v="TVG-4559"/>
    <s v="4559"/>
    <x v="5"/>
    <s v="Lombardia"/>
    <x v="4"/>
    <x v="13"/>
    <x v="5"/>
    <s v="3000"/>
    <s v="Plus"/>
    <x v="2"/>
    <n v="7.6923076923076927E-3"/>
    <s v="Marco Rossi"/>
    <n v="7.4999999999999997E-2"/>
    <n v="1"/>
    <n v="7.4999999999999997E-2"/>
    <n v="1.075"/>
  </r>
  <r>
    <x v="5"/>
    <n v="6"/>
    <s v="TVG-4560"/>
    <s v="4560"/>
    <x v="6"/>
    <s v="Piemonte"/>
    <x v="5"/>
    <x v="14"/>
    <x v="6"/>
    <s v="2500"/>
    <s v="Gold"/>
    <x v="13"/>
    <n v="9.0939999999999994"/>
    <s v="Roberto Falcucci"/>
    <n v="0.08"/>
    <n v="4547"/>
    <n v="363.76"/>
    <n v="4910.76"/>
  </r>
  <r>
    <x v="5"/>
    <n v="6"/>
    <s v="TVG-4561"/>
    <s v="4561"/>
    <x v="6"/>
    <s v="Piemonte"/>
    <x v="5"/>
    <x v="3"/>
    <x v="0"/>
    <s v="3000"/>
    <s v="Plus"/>
    <x v="3"/>
    <n v="20.082758620689656"/>
    <s v="Roberto Falcucci"/>
    <n v="0.08"/>
    <n v="2912"/>
    <n v="232.96"/>
    <n v="3144.96"/>
  </r>
  <r>
    <x v="5"/>
    <n v="6"/>
    <s v="TVG-4562"/>
    <s v="4562"/>
    <x v="6"/>
    <s v="Piemonte"/>
    <x v="5"/>
    <x v="3"/>
    <x v="0"/>
    <s v="3000"/>
    <s v="Plus"/>
    <x v="3"/>
    <n v="21.220689655172414"/>
    <s v="Fabo Girgentini"/>
    <n v="0.03"/>
    <n v="3077"/>
    <n v="92.31"/>
    <n v="3169.31"/>
  </r>
  <r>
    <x v="5"/>
    <n v="6"/>
    <s v="TVG-4563"/>
    <s v="4563"/>
    <x v="6"/>
    <s v="Piemonte"/>
    <x v="5"/>
    <x v="6"/>
    <x v="2"/>
    <s v="2500"/>
    <s v="Plus"/>
    <x v="6"/>
    <n v="275.45"/>
    <s v="Roberto Falcucci"/>
    <n v="0.08"/>
    <n v="60599"/>
    <n v="4847.92"/>
    <n v="65446.92"/>
  </r>
  <r>
    <x v="5"/>
    <n v="6"/>
    <s v="TVG-4564"/>
    <s v="4564"/>
    <x v="6"/>
    <s v="Piemonte"/>
    <x v="5"/>
    <x v="10"/>
    <x v="3"/>
    <s v="7500"/>
    <s v="Premium"/>
    <x v="10"/>
    <n v="0.22222222222222221"/>
    <s v="Roberto Falcucci"/>
    <n v="0.08"/>
    <n v="40"/>
    <n v="3.2"/>
    <n v="43.2"/>
  </r>
  <r>
    <x v="5"/>
    <n v="6"/>
    <s v="TVG-4565"/>
    <s v="4565"/>
    <x v="6"/>
    <s v="Piemonte"/>
    <x v="5"/>
    <x v="11"/>
    <x v="4"/>
    <s v="5000"/>
    <s v=""/>
    <x v="11"/>
    <n v="10.8"/>
    <s v="Roberto Falcucci"/>
    <n v="0.08"/>
    <n v="1512"/>
    <n v="120.96000000000001"/>
    <n v="1632.96"/>
  </r>
  <r>
    <x v="5"/>
    <n v="6"/>
    <s v="TVG-4566"/>
    <s v="4566"/>
    <x v="6"/>
    <s v="Piemonte"/>
    <x v="5"/>
    <x v="12"/>
    <x v="5"/>
    <s v="3000"/>
    <s v="Medium"/>
    <x v="12"/>
    <n v="0.92500000000000004"/>
    <s v="Roberto Falcucci"/>
    <n v="0.08"/>
    <n v="111"/>
    <n v="8.8800000000000008"/>
    <n v="119.88"/>
  </r>
  <r>
    <x v="5"/>
    <n v="6"/>
    <s v="TVG-4567"/>
    <s v="4567"/>
    <x v="6"/>
    <s v="Piemonte"/>
    <x v="5"/>
    <x v="12"/>
    <x v="5"/>
    <s v="3000"/>
    <s v="Medium"/>
    <x v="12"/>
    <n v="1.575"/>
    <s v="Fabo Girgentini"/>
    <n v="0.03"/>
    <n v="189"/>
    <n v="5.67"/>
    <n v="194.67"/>
  </r>
  <r>
    <x v="5"/>
    <n v="6"/>
    <s v="TVG-4568"/>
    <s v="4568"/>
    <x v="6"/>
    <s v="Piemonte"/>
    <x v="5"/>
    <x v="13"/>
    <x v="5"/>
    <s v="3000"/>
    <s v="Plus"/>
    <x v="2"/>
    <n v="1.1692307692307693"/>
    <s v="Fabo Girgentini"/>
    <n v="0.03"/>
    <n v="152"/>
    <n v="4.5599999999999996"/>
    <n v="156.56"/>
  </r>
  <r>
    <x v="5"/>
    <n v="6"/>
    <s v="TVG-4569"/>
    <s v="4569"/>
    <x v="7"/>
    <s v="Piemonte"/>
    <x v="0"/>
    <x v="17"/>
    <x v="7"/>
    <s v="2000"/>
    <s v="Medium"/>
    <x v="15"/>
    <n v="1.37"/>
    <s v="Lalerio Vundini"/>
    <n v="0.05"/>
    <n v="274"/>
    <n v="13.700000000000001"/>
    <n v="287.7"/>
  </r>
  <r>
    <x v="5"/>
    <n v="6"/>
    <s v="TVG-4570"/>
    <s v="4570"/>
    <x v="7"/>
    <s v="Piemonte"/>
    <x v="0"/>
    <x v="0"/>
    <x v="0"/>
    <s v="5000"/>
    <s v="Medium"/>
    <x v="0"/>
    <n v="12.42"/>
    <s v="Roberto Falcucci"/>
    <n v="0.08"/>
    <n v="1863"/>
    <n v="149.04"/>
    <n v="2012.04"/>
  </r>
  <r>
    <x v="5"/>
    <n v="6"/>
    <s v="TVG-4571"/>
    <s v="4571"/>
    <x v="7"/>
    <s v="Piemonte"/>
    <x v="0"/>
    <x v="0"/>
    <x v="0"/>
    <s v="5000"/>
    <s v="Medium"/>
    <x v="0"/>
    <n v="0.45333333333333331"/>
    <s v="Marco Rossi"/>
    <n v="7.4999999999999997E-2"/>
    <n v="68"/>
    <n v="5.0999999999999996"/>
    <n v="73.099999999999994"/>
  </r>
  <r>
    <x v="5"/>
    <n v="6"/>
    <s v="TVG-4572"/>
    <s v="4572"/>
    <x v="7"/>
    <s v="Piemonte"/>
    <x v="0"/>
    <x v="0"/>
    <x v="0"/>
    <s v="5000"/>
    <s v="Medium"/>
    <x v="0"/>
    <n v="1003.0266666666666"/>
    <s v="Lalerio Vundini"/>
    <n v="0.05"/>
    <n v="150454"/>
    <n v="7522.7000000000007"/>
    <n v="157976.70000000001"/>
  </r>
  <r>
    <x v="5"/>
    <n v="6"/>
    <s v="TVG-4573"/>
    <s v="4573"/>
    <x v="7"/>
    <s v="Piemonte"/>
    <x v="0"/>
    <x v="19"/>
    <x v="7"/>
    <s v="4000"/>
    <s v="Plus"/>
    <x v="16"/>
    <n v="38.358333333333334"/>
    <s v="Lalerio Vundini"/>
    <n v="0.05"/>
    <n v="9206"/>
    <n v="460.3"/>
    <n v="9666.2999999999993"/>
  </r>
  <r>
    <x v="5"/>
    <n v="6"/>
    <s v="TVG-4574"/>
    <s v="4574"/>
    <x v="7"/>
    <s v="Piemonte"/>
    <x v="0"/>
    <x v="3"/>
    <x v="0"/>
    <s v="3000"/>
    <s v="Plus"/>
    <x v="3"/>
    <n v="73"/>
    <s v="Lorenzo Von Matterhorn "/>
    <n v="0.05"/>
    <n v="10585"/>
    <n v="529.25"/>
    <n v="11114.25"/>
  </r>
  <r>
    <x v="5"/>
    <n v="6"/>
    <s v="TVG-4575"/>
    <s v="4575"/>
    <x v="7"/>
    <s v="Piemonte"/>
    <x v="0"/>
    <x v="3"/>
    <x v="0"/>
    <s v="3000"/>
    <s v="Plus"/>
    <x v="3"/>
    <n v="9.6689655172413786"/>
    <s v="Roberto Falcucci"/>
    <n v="0.08"/>
    <n v="1402"/>
    <n v="112.16"/>
    <n v="1514.16"/>
  </r>
  <r>
    <x v="5"/>
    <n v="6"/>
    <s v="TVG-4576"/>
    <s v="4576"/>
    <x v="7"/>
    <s v="Piemonte"/>
    <x v="0"/>
    <x v="3"/>
    <x v="0"/>
    <s v="3000"/>
    <s v="Plus"/>
    <x v="3"/>
    <n v="10.655172413793103"/>
    <s v="Fabo Girgentini"/>
    <n v="0.03"/>
    <n v="1545"/>
    <n v="46.35"/>
    <n v="1591.35"/>
  </r>
  <r>
    <x v="5"/>
    <n v="6"/>
    <s v="TVG-4577"/>
    <s v="4577"/>
    <x v="7"/>
    <s v="Piemonte"/>
    <x v="0"/>
    <x v="3"/>
    <x v="0"/>
    <s v="3000"/>
    <s v="Plus"/>
    <x v="3"/>
    <n v="50.255172413793105"/>
    <s v="Marco Rossi"/>
    <n v="7.4999999999999997E-2"/>
    <n v="7287"/>
    <n v="546.52499999999998"/>
    <n v="7833.5249999999996"/>
  </r>
  <r>
    <x v="5"/>
    <n v="6"/>
    <s v="TVG-4578"/>
    <s v="4578"/>
    <x v="7"/>
    <s v="Piemonte"/>
    <x v="0"/>
    <x v="3"/>
    <x v="0"/>
    <s v="3000"/>
    <s v="Plus"/>
    <x v="3"/>
    <n v="95.855172413793099"/>
    <s v="Lalerio Vundini"/>
    <n v="0.05"/>
    <n v="13899"/>
    <n v="694.95"/>
    <n v="14593.95"/>
  </r>
  <r>
    <x v="5"/>
    <n v="6"/>
    <s v="TVG-4579"/>
    <s v="4579"/>
    <x v="7"/>
    <s v="Piemonte"/>
    <x v="0"/>
    <x v="6"/>
    <x v="2"/>
    <s v="2500"/>
    <s v="Plus"/>
    <x v="6"/>
    <n v="9.6954545454545453"/>
    <s v="Lorenzo Von Matterhorn "/>
    <n v="0.05"/>
    <n v="2133"/>
    <n v="106.65"/>
    <n v="2239.65"/>
  </r>
  <r>
    <x v="5"/>
    <n v="6"/>
    <s v="TVG-4580"/>
    <s v="4580"/>
    <x v="7"/>
    <s v="Piemonte"/>
    <x v="0"/>
    <x v="6"/>
    <x v="2"/>
    <s v="2500"/>
    <s v="Plus"/>
    <x v="6"/>
    <n v="0.34545454545454546"/>
    <s v="Fabo Girgentini"/>
    <n v="0.03"/>
    <n v="76"/>
    <n v="2.2799999999999998"/>
    <n v="78.28"/>
  </r>
  <r>
    <x v="5"/>
    <n v="6"/>
    <s v="TVG-4581"/>
    <s v="4581"/>
    <x v="7"/>
    <s v="Piemonte"/>
    <x v="0"/>
    <x v="6"/>
    <x v="2"/>
    <s v="2500"/>
    <s v="Plus"/>
    <x v="6"/>
    <n v="0.25"/>
    <s v="Marco Rossi"/>
    <n v="7.4999999999999997E-2"/>
    <n v="55"/>
    <n v="4.125"/>
    <n v="59.125"/>
  </r>
  <r>
    <x v="5"/>
    <n v="6"/>
    <s v="TVG-4582"/>
    <s v="4582"/>
    <x v="7"/>
    <s v="Piemonte"/>
    <x v="0"/>
    <x v="6"/>
    <x v="2"/>
    <s v="2500"/>
    <s v="Plus"/>
    <x v="6"/>
    <n v="26.972727272727273"/>
    <s v="Lalerio Vundini"/>
    <n v="0.05"/>
    <n v="5934"/>
    <n v="296.7"/>
    <n v="6230.7"/>
  </r>
  <r>
    <x v="5"/>
    <n v="6"/>
    <s v="TVG-4583"/>
    <s v="4583"/>
    <x v="7"/>
    <s v="Piemonte"/>
    <x v="0"/>
    <x v="7"/>
    <x v="2"/>
    <s v="2500"/>
    <s v="Medium"/>
    <x v="7"/>
    <n v="0.6333333333333333"/>
    <s v="Marco Rossi"/>
    <n v="7.4999999999999997E-2"/>
    <n v="133"/>
    <n v="9.9749999999999996"/>
    <n v="142.97499999999999"/>
  </r>
  <r>
    <x v="5"/>
    <n v="6"/>
    <s v="TVG-4584"/>
    <s v="4584"/>
    <x v="7"/>
    <s v="Piemonte"/>
    <x v="0"/>
    <x v="9"/>
    <x v="2"/>
    <s v="1121"/>
    <s v="Gold"/>
    <x v="9"/>
    <n v="109.46086956521739"/>
    <s v="Lalerio Vundini"/>
    <n v="0.05"/>
    <n v="25176"/>
    <n v="1258.8000000000002"/>
    <n v="26434.799999999999"/>
  </r>
  <r>
    <x v="5"/>
    <n v="6"/>
    <s v="TVG-4585"/>
    <s v="4585"/>
    <x v="7"/>
    <s v="Piemonte"/>
    <x v="0"/>
    <x v="23"/>
    <x v="7"/>
    <s v="8000"/>
    <s v="Premium"/>
    <x v="19"/>
    <n v="6.0313432835820899"/>
    <s v="Lalerio Vundini"/>
    <n v="0.05"/>
    <n v="4041"/>
    <n v="202.05"/>
    <n v="4243.05"/>
  </r>
  <r>
    <x v="5"/>
    <n v="6"/>
    <s v="TVG-4586"/>
    <s v="4586"/>
    <x v="7"/>
    <s v="Piemonte"/>
    <x v="0"/>
    <x v="15"/>
    <x v="6"/>
    <s v="1000"/>
    <s v="Silver"/>
    <x v="14"/>
    <n v="2.8897435897435897"/>
    <s v="Lalerio Vundini"/>
    <n v="0.05"/>
    <n v="1127"/>
    <n v="56.35"/>
    <n v="1183.3499999999999"/>
  </r>
  <r>
    <x v="5"/>
    <n v="6"/>
    <s v="TVG-4587"/>
    <s v="4587"/>
    <x v="7"/>
    <s v="Piemonte"/>
    <x v="0"/>
    <x v="11"/>
    <x v="4"/>
    <s v="5000"/>
    <s v=""/>
    <x v="11"/>
    <n v="1.0285714285714285"/>
    <s v="Lorenzo Von Matterhorn "/>
    <n v="0.05"/>
    <n v="144"/>
    <n v="7.2"/>
    <n v="151.19999999999999"/>
  </r>
  <r>
    <x v="5"/>
    <n v="6"/>
    <s v="TVG-4588"/>
    <s v="4588"/>
    <x v="7"/>
    <s v="Piemonte"/>
    <x v="0"/>
    <x v="11"/>
    <x v="4"/>
    <s v="5000"/>
    <s v=""/>
    <x v="11"/>
    <n v="7.1428571428571426E-3"/>
    <s v="Marco Rossi"/>
    <n v="7.4999999999999997E-2"/>
    <n v="1"/>
    <n v="7.4999999999999997E-2"/>
    <n v="1.075"/>
  </r>
  <r>
    <x v="5"/>
    <n v="6"/>
    <s v="TVG-4589"/>
    <s v="4589"/>
    <x v="7"/>
    <s v="Piemonte"/>
    <x v="0"/>
    <x v="11"/>
    <x v="4"/>
    <s v="5000"/>
    <s v=""/>
    <x v="11"/>
    <n v="15.592857142857143"/>
    <s v="Lalerio Vundini"/>
    <n v="0.05"/>
    <n v="2183"/>
    <n v="109.15"/>
    <n v="2292.15"/>
  </r>
  <r>
    <x v="5"/>
    <n v="6"/>
    <s v="TVG-4590"/>
    <s v="4590"/>
    <x v="7"/>
    <s v="Piemonte"/>
    <x v="0"/>
    <x v="16"/>
    <x v="7"/>
    <s v="1000"/>
    <s v=""/>
    <x v="0"/>
    <n v="4.2"/>
    <s v="Marco Rossi"/>
    <n v="7.4999999999999997E-2"/>
    <n v="630"/>
    <n v="47.25"/>
    <n v="677.25"/>
  </r>
  <r>
    <x v="5"/>
    <n v="6"/>
    <s v="TVG-4591"/>
    <s v="4591"/>
    <x v="7"/>
    <s v="Piemonte"/>
    <x v="0"/>
    <x v="16"/>
    <x v="7"/>
    <s v="1000"/>
    <s v=""/>
    <x v="0"/>
    <n v="7.96"/>
    <s v="Lalerio Vundini"/>
    <n v="0.05"/>
    <n v="1194"/>
    <n v="59.7"/>
    <n v="1253.7"/>
  </r>
  <r>
    <x v="5"/>
    <n v="6"/>
    <s v="TVG-4592"/>
    <s v="4592"/>
    <x v="7"/>
    <s v="Piemonte"/>
    <x v="0"/>
    <x v="12"/>
    <x v="5"/>
    <s v="3000"/>
    <s v="Medium"/>
    <x v="12"/>
    <n v="11.516666666666667"/>
    <s v="Lorenzo Von Matterhorn "/>
    <n v="0.05"/>
    <n v="1382"/>
    <n v="69.100000000000009"/>
    <n v="1451.1"/>
  </r>
  <r>
    <x v="5"/>
    <n v="6"/>
    <s v="TVG-4593"/>
    <s v="4593"/>
    <x v="7"/>
    <s v="Piemonte"/>
    <x v="0"/>
    <x v="12"/>
    <x v="5"/>
    <s v="3000"/>
    <s v="Medium"/>
    <x v="12"/>
    <n v="8.6750000000000007"/>
    <s v="Fabo Girgentini"/>
    <n v="0.03"/>
    <n v="1041"/>
    <n v="31.23"/>
    <n v="1072.23"/>
  </r>
  <r>
    <x v="5"/>
    <n v="6"/>
    <s v="TVG-4594"/>
    <s v="4594"/>
    <x v="7"/>
    <s v="Piemonte"/>
    <x v="0"/>
    <x v="12"/>
    <x v="5"/>
    <s v="3000"/>
    <s v="Medium"/>
    <x v="12"/>
    <n v="21.941666666666666"/>
    <s v="Marco Rossi"/>
    <n v="7.4999999999999997E-2"/>
    <n v="2633"/>
    <n v="197.47499999999999"/>
    <n v="2830.4749999999999"/>
  </r>
  <r>
    <x v="5"/>
    <n v="6"/>
    <s v="TVG-4595"/>
    <s v="4595"/>
    <x v="7"/>
    <s v="Piemonte"/>
    <x v="0"/>
    <x v="12"/>
    <x v="5"/>
    <s v="3000"/>
    <s v="Medium"/>
    <x v="12"/>
    <n v="38.674999999999997"/>
    <s v="Lalerio Vundini"/>
    <n v="0.05"/>
    <n v="4641"/>
    <n v="232.05"/>
    <n v="4873.05"/>
  </r>
  <r>
    <x v="5"/>
    <n v="6"/>
    <s v="TVG-4596"/>
    <s v="4596"/>
    <x v="7"/>
    <s v="Piemonte"/>
    <x v="0"/>
    <x v="13"/>
    <x v="5"/>
    <s v="3000"/>
    <s v="Plus"/>
    <x v="2"/>
    <n v="2.6461538461538461"/>
    <s v="Lorenzo Von Matterhorn "/>
    <n v="0.05"/>
    <n v="344"/>
    <n v="17.2"/>
    <n v="361.2"/>
  </r>
  <r>
    <x v="5"/>
    <n v="6"/>
    <s v="TVG-4597"/>
    <s v="4597"/>
    <x v="7"/>
    <s v="Piemonte"/>
    <x v="0"/>
    <x v="13"/>
    <x v="5"/>
    <s v="3000"/>
    <s v="Plus"/>
    <x v="2"/>
    <n v="7.6923076923076927E-3"/>
    <s v="Marco Rossi"/>
    <n v="7.4999999999999997E-2"/>
    <n v="1"/>
    <n v="7.4999999999999997E-2"/>
    <n v="1.075"/>
  </r>
  <r>
    <x v="5"/>
    <n v="6"/>
    <s v="TVG-4598"/>
    <s v="4598"/>
    <x v="8"/>
    <s v="Piemonte"/>
    <x v="3"/>
    <x v="18"/>
    <x v="7"/>
    <s v="3000"/>
    <s v="Medium"/>
    <x v="6"/>
    <n v="24.922727272727272"/>
    <s v="Giuseppe Favari"/>
    <n v="0.03"/>
    <n v="5483"/>
    <n v="164.48999999999998"/>
    <n v="5647.49"/>
  </r>
  <r>
    <x v="5"/>
    <n v="6"/>
    <s v="TVG-4599"/>
    <s v="4599"/>
    <x v="8"/>
    <s v="Piemonte"/>
    <x v="3"/>
    <x v="14"/>
    <x v="6"/>
    <s v="2500"/>
    <s v="Gold"/>
    <x v="13"/>
    <n v="3.4000000000000002E-2"/>
    <s v="Lorenzo Von Matterhorn "/>
    <n v="0.05"/>
    <n v="17"/>
    <n v="0.85000000000000009"/>
    <n v="17.850000000000001"/>
  </r>
  <r>
    <x v="5"/>
    <n v="6"/>
    <s v="TVG-4600"/>
    <s v="4600"/>
    <x v="8"/>
    <s v="Piemonte"/>
    <x v="3"/>
    <x v="14"/>
    <x v="6"/>
    <s v="2500"/>
    <s v="Gold"/>
    <x v="13"/>
    <n v="0.57999999999999996"/>
    <s v="Giuseppe Favari"/>
    <n v="0.03"/>
    <n v="290"/>
    <n v="8.6999999999999993"/>
    <n v="298.7"/>
  </r>
  <r>
    <x v="5"/>
    <n v="6"/>
    <s v="TVG-4601"/>
    <s v="4601"/>
    <x v="8"/>
    <s v="Piemonte"/>
    <x v="3"/>
    <x v="14"/>
    <x v="6"/>
    <s v="2500"/>
    <s v="Gold"/>
    <x v="13"/>
    <n v="0.89600000000000002"/>
    <s v="Costanza Bigatti"/>
    <n v="0.1"/>
    <n v="448"/>
    <n v="44.800000000000004"/>
    <n v="492.8"/>
  </r>
  <r>
    <x v="5"/>
    <n v="6"/>
    <s v="TVG-4602"/>
    <s v="4602"/>
    <x v="8"/>
    <s v="Piemonte"/>
    <x v="3"/>
    <x v="14"/>
    <x v="6"/>
    <s v="2500"/>
    <s v="Gold"/>
    <x v="13"/>
    <n v="5.3999999999999999E-2"/>
    <s v="Marco Rossi"/>
    <n v="7.4999999999999997E-2"/>
    <n v="27"/>
    <n v="2.0249999999999999"/>
    <n v="29.024999999999999"/>
  </r>
  <r>
    <x v="5"/>
    <n v="6"/>
    <s v="TVG-4603"/>
    <s v="4603"/>
    <x v="8"/>
    <s v="Piemonte"/>
    <x v="3"/>
    <x v="17"/>
    <x v="7"/>
    <s v="2000"/>
    <s v="Medium"/>
    <x v="15"/>
    <n v="0.01"/>
    <s v="Lalerio Vundini"/>
    <n v="0.05"/>
    <n v="2"/>
    <n v="0.1"/>
    <n v="2.1"/>
  </r>
  <r>
    <x v="5"/>
    <n v="6"/>
    <s v="TVG-4604"/>
    <s v="4604"/>
    <x v="8"/>
    <s v="Piemonte"/>
    <x v="3"/>
    <x v="0"/>
    <x v="0"/>
    <s v="5000"/>
    <s v="Medium"/>
    <x v="0"/>
    <n v="7.9933333333333332"/>
    <s v="Alfonso Falconeri"/>
    <n v="0.05"/>
    <n v="1199"/>
    <n v="59.95"/>
    <n v="1258.95"/>
  </r>
  <r>
    <x v="5"/>
    <n v="6"/>
    <s v="TVG-4605"/>
    <s v="4605"/>
    <x v="8"/>
    <s v="Piemonte"/>
    <x v="3"/>
    <x v="0"/>
    <x v="0"/>
    <s v="5000"/>
    <s v="Medium"/>
    <x v="0"/>
    <n v="25.606666666666666"/>
    <s v="Marco Rossi"/>
    <n v="7.4999999999999997E-2"/>
    <n v="3841"/>
    <n v="288.07499999999999"/>
    <n v="4129.0749999999998"/>
  </r>
  <r>
    <x v="5"/>
    <n v="6"/>
    <s v="TVG-4606"/>
    <s v="4606"/>
    <x v="8"/>
    <s v="Piemonte"/>
    <x v="3"/>
    <x v="0"/>
    <x v="0"/>
    <s v="5000"/>
    <s v="Medium"/>
    <x v="0"/>
    <n v="929.35333333333335"/>
    <s v="Lalerio Vundini"/>
    <n v="0.05"/>
    <n v="139403"/>
    <n v="6970.1500000000005"/>
    <n v="146373.15"/>
  </r>
  <r>
    <x v="5"/>
    <n v="6"/>
    <s v="TVG-4607"/>
    <s v="4607"/>
    <x v="8"/>
    <s v="Piemonte"/>
    <x v="3"/>
    <x v="19"/>
    <x v="7"/>
    <s v="4000"/>
    <s v="Plus"/>
    <x v="16"/>
    <n v="0.23749999999999999"/>
    <s v="Federica Meni"/>
    <n v="0.04"/>
    <n v="57"/>
    <n v="2.2800000000000002"/>
    <n v="59.28"/>
  </r>
  <r>
    <x v="5"/>
    <n v="6"/>
    <s v="TVG-4608"/>
    <s v="4608"/>
    <x v="8"/>
    <s v="Piemonte"/>
    <x v="3"/>
    <x v="19"/>
    <x v="7"/>
    <s v="4000"/>
    <s v="Plus"/>
    <x v="16"/>
    <n v="1.2208333333333334"/>
    <s v="Lalerio Vundini"/>
    <n v="0.05"/>
    <n v="293"/>
    <n v="14.65"/>
    <n v="307.64999999999998"/>
  </r>
  <r>
    <x v="5"/>
    <n v="6"/>
    <s v="TVG-4609"/>
    <s v="4609"/>
    <x v="8"/>
    <s v="Piemonte"/>
    <x v="3"/>
    <x v="3"/>
    <x v="0"/>
    <s v="3000"/>
    <s v="Plus"/>
    <x v="3"/>
    <n v="209.99310344827586"/>
    <s v="Lorenzo Von Matterhorn "/>
    <n v="0.05"/>
    <n v="30449"/>
    <n v="1522.45"/>
    <n v="31971.45"/>
  </r>
  <r>
    <x v="5"/>
    <n v="6"/>
    <s v="TVG-4610"/>
    <s v="4610"/>
    <x v="8"/>
    <s v="Piemonte"/>
    <x v="3"/>
    <x v="3"/>
    <x v="0"/>
    <s v="3000"/>
    <s v="Plus"/>
    <x v="3"/>
    <n v="36.53793103448276"/>
    <s v="Federica Meni"/>
    <n v="0.04"/>
    <n v="5298"/>
    <n v="211.92000000000002"/>
    <n v="5509.92"/>
  </r>
  <r>
    <x v="5"/>
    <n v="6"/>
    <s v="TVG-4611"/>
    <s v="4611"/>
    <x v="8"/>
    <s v="Piemonte"/>
    <x v="3"/>
    <x v="3"/>
    <x v="0"/>
    <s v="3000"/>
    <s v="Plus"/>
    <x v="3"/>
    <n v="144.97241379310344"/>
    <s v="Alfonso Falconeri"/>
    <n v="0.05"/>
    <n v="21021"/>
    <n v="1051.05"/>
    <n v="22072.05"/>
  </r>
  <r>
    <x v="5"/>
    <n v="6"/>
    <s v="TVG-4612"/>
    <s v="4612"/>
    <x v="8"/>
    <s v="Piemonte"/>
    <x v="3"/>
    <x v="3"/>
    <x v="0"/>
    <s v="3000"/>
    <s v="Plus"/>
    <x v="3"/>
    <n v="197.27586206896552"/>
    <s v="Roberto Falcucci"/>
    <n v="0.08"/>
    <n v="28605"/>
    <n v="2288.4"/>
    <n v="30893.4"/>
  </r>
  <r>
    <x v="5"/>
    <n v="6"/>
    <s v="TVG-4613"/>
    <s v="4613"/>
    <x v="8"/>
    <s v="Piemonte"/>
    <x v="3"/>
    <x v="3"/>
    <x v="0"/>
    <s v="3000"/>
    <s v="Plus"/>
    <x v="3"/>
    <n v="5.8137931034482762"/>
    <s v="Giuseppe Favari"/>
    <n v="0.03"/>
    <n v="843"/>
    <n v="25.29"/>
    <n v="868.29"/>
  </r>
  <r>
    <x v="5"/>
    <n v="6"/>
    <s v="TVG-4614"/>
    <s v="4614"/>
    <x v="8"/>
    <s v="Piemonte"/>
    <x v="3"/>
    <x v="3"/>
    <x v="0"/>
    <s v="3000"/>
    <s v="Plus"/>
    <x v="3"/>
    <n v="3.8413793103448275"/>
    <s v="Fabo Girgentini"/>
    <n v="0.03"/>
    <n v="557"/>
    <n v="16.71"/>
    <n v="573.71"/>
  </r>
  <r>
    <x v="5"/>
    <n v="6"/>
    <s v="TVG-4615"/>
    <s v="4615"/>
    <x v="8"/>
    <s v="Piemonte"/>
    <x v="3"/>
    <x v="3"/>
    <x v="0"/>
    <s v="3000"/>
    <s v="Plus"/>
    <x v="3"/>
    <n v="44.724137931034484"/>
    <s v="Costanza Bigatti"/>
    <n v="0.1"/>
    <n v="6485"/>
    <n v="648.5"/>
    <n v="7133.5"/>
  </r>
  <r>
    <x v="5"/>
    <n v="6"/>
    <s v="TVG-4616"/>
    <s v="4616"/>
    <x v="8"/>
    <s v="Piemonte"/>
    <x v="3"/>
    <x v="3"/>
    <x v="0"/>
    <s v="3000"/>
    <s v="Plus"/>
    <x v="3"/>
    <n v="53.648275862068964"/>
    <s v="Marco Rossi"/>
    <n v="7.4999999999999997E-2"/>
    <n v="7779"/>
    <n v="583.42499999999995"/>
    <n v="8362.4249999999993"/>
  </r>
  <r>
    <x v="5"/>
    <n v="6"/>
    <s v="TVG-4617"/>
    <s v="4617"/>
    <x v="8"/>
    <s v="Piemonte"/>
    <x v="3"/>
    <x v="3"/>
    <x v="0"/>
    <s v="3000"/>
    <s v="Plus"/>
    <x v="3"/>
    <n v="557.75862068965512"/>
    <s v="Lalerio Vundini"/>
    <n v="0.05"/>
    <n v="80875"/>
    <n v="4043.75"/>
    <n v="84918.75"/>
  </r>
  <r>
    <x v="5"/>
    <n v="6"/>
    <s v="TVG-4618"/>
    <s v="4618"/>
    <x v="8"/>
    <s v="Piemonte"/>
    <x v="3"/>
    <x v="5"/>
    <x v="1"/>
    <s v="5000"/>
    <s v=""/>
    <x v="5"/>
    <n v="0.82666666666666666"/>
    <s v="Fabo Girgentini"/>
    <n v="0.03"/>
    <n v="62"/>
    <n v="1.8599999999999999"/>
    <n v="63.86"/>
  </r>
  <r>
    <x v="5"/>
    <n v="6"/>
    <s v="TVG-4619"/>
    <s v="4619"/>
    <x v="8"/>
    <s v="Piemonte"/>
    <x v="3"/>
    <x v="5"/>
    <x v="1"/>
    <s v="5000"/>
    <s v=""/>
    <x v="5"/>
    <n v="28.586666666666666"/>
    <s v="Marco Rossi"/>
    <n v="7.4999999999999997E-2"/>
    <n v="2144"/>
    <n v="160.79999999999998"/>
    <n v="2304.8000000000002"/>
  </r>
  <r>
    <x v="5"/>
    <n v="6"/>
    <s v="TVG-4620"/>
    <s v="4620"/>
    <x v="8"/>
    <s v="Piemonte"/>
    <x v="3"/>
    <x v="6"/>
    <x v="2"/>
    <s v="2500"/>
    <s v="Plus"/>
    <x v="6"/>
    <n v="56.127272727272725"/>
    <s v="Lorenzo Von Matterhorn "/>
    <n v="0.05"/>
    <n v="12348"/>
    <n v="617.40000000000009"/>
    <n v="12965.4"/>
  </r>
  <r>
    <x v="5"/>
    <n v="6"/>
    <s v="TVG-4621"/>
    <s v="4621"/>
    <x v="8"/>
    <s v="Piemonte"/>
    <x v="3"/>
    <x v="6"/>
    <x v="2"/>
    <s v="2500"/>
    <s v="Plus"/>
    <x v="6"/>
    <n v="0.33636363636363636"/>
    <s v="Federica Meni"/>
    <n v="0.04"/>
    <n v="74"/>
    <n v="2.96"/>
    <n v="76.959999999999994"/>
  </r>
  <r>
    <x v="5"/>
    <n v="6"/>
    <s v="TVG-4622"/>
    <s v="4622"/>
    <x v="8"/>
    <s v="Piemonte"/>
    <x v="3"/>
    <x v="6"/>
    <x v="2"/>
    <s v="2500"/>
    <s v="Plus"/>
    <x v="6"/>
    <n v="7.7272727272727271E-2"/>
    <s v="Alfonso Falconeri"/>
    <n v="0.05"/>
    <n v="17"/>
    <n v="0.85000000000000009"/>
    <n v="17.850000000000001"/>
  </r>
  <r>
    <x v="5"/>
    <n v="6"/>
    <s v="TVG-4623"/>
    <s v="4623"/>
    <x v="8"/>
    <s v="Piemonte"/>
    <x v="3"/>
    <x v="6"/>
    <x v="2"/>
    <s v="2500"/>
    <s v="Plus"/>
    <x v="6"/>
    <n v="32.313636363636363"/>
    <s v="Roberto Falcucci"/>
    <n v="0.08"/>
    <n v="7109"/>
    <n v="568.72"/>
    <n v="7677.72"/>
  </r>
  <r>
    <x v="5"/>
    <n v="6"/>
    <s v="TVG-4624"/>
    <s v="4624"/>
    <x v="8"/>
    <s v="Piemonte"/>
    <x v="3"/>
    <x v="6"/>
    <x v="2"/>
    <s v="2500"/>
    <s v="Plus"/>
    <x v="6"/>
    <n v="4.5454545454545456E-2"/>
    <s v="Giuseppe Favari"/>
    <n v="0.03"/>
    <n v="10"/>
    <n v="0.3"/>
    <n v="10.3"/>
  </r>
  <r>
    <x v="5"/>
    <n v="6"/>
    <s v="TVG-4625"/>
    <s v="4625"/>
    <x v="8"/>
    <s v="Piemonte"/>
    <x v="3"/>
    <x v="6"/>
    <x v="2"/>
    <s v="2500"/>
    <s v="Plus"/>
    <x v="6"/>
    <n v="10.00909090909091"/>
    <s v="Marco Rossi"/>
    <n v="7.4999999999999997E-2"/>
    <n v="2202"/>
    <n v="165.15"/>
    <n v="2367.15"/>
  </r>
  <r>
    <x v="5"/>
    <n v="6"/>
    <s v="TVG-4626"/>
    <s v="4626"/>
    <x v="8"/>
    <s v="Piemonte"/>
    <x v="3"/>
    <x v="6"/>
    <x v="2"/>
    <s v="2500"/>
    <s v="Plus"/>
    <x v="6"/>
    <n v="9.0909090909090905E-3"/>
    <s v="Lalerio Vundini"/>
    <n v="0.05"/>
    <n v="2"/>
    <n v="0.1"/>
    <n v="2.1"/>
  </r>
  <r>
    <x v="5"/>
    <n v="6"/>
    <s v="TVG-4627"/>
    <s v="4627"/>
    <x v="8"/>
    <s v="Piemonte"/>
    <x v="3"/>
    <x v="7"/>
    <x v="2"/>
    <s v="2500"/>
    <s v="Medium"/>
    <x v="7"/>
    <n v="3.4857142857142858"/>
    <s v="Marco Rossi"/>
    <n v="7.4999999999999997E-2"/>
    <n v="732"/>
    <n v="54.9"/>
    <n v="786.9"/>
  </r>
  <r>
    <x v="5"/>
    <n v="6"/>
    <s v="TVG-4628"/>
    <s v="4628"/>
    <x v="8"/>
    <s v="Piemonte"/>
    <x v="3"/>
    <x v="8"/>
    <x v="2"/>
    <s v="5000"/>
    <s v=""/>
    <x v="8"/>
    <n v="3.02"/>
    <s v="Giuseppe Favari"/>
    <n v="0.03"/>
    <n v="755"/>
    <n v="22.65"/>
    <n v="777.65"/>
  </r>
  <r>
    <x v="5"/>
    <n v="6"/>
    <s v="TVG-4629"/>
    <s v="4629"/>
    <x v="8"/>
    <s v="Piemonte"/>
    <x v="3"/>
    <x v="9"/>
    <x v="2"/>
    <s v="1121"/>
    <s v="Gold"/>
    <x v="9"/>
    <n v="4.3478260869565216E-2"/>
    <s v="Lalerio Vundini"/>
    <n v="0.05"/>
    <n v="10"/>
    <n v="0.5"/>
    <n v="10.5"/>
  </r>
  <r>
    <x v="5"/>
    <n v="6"/>
    <s v="TVG-4630"/>
    <s v="4630"/>
    <x v="8"/>
    <s v="Piemonte"/>
    <x v="3"/>
    <x v="23"/>
    <x v="7"/>
    <s v="8000"/>
    <s v="Premium"/>
    <x v="19"/>
    <n v="2.0104477611940297"/>
    <s v="Lalerio Vundini"/>
    <n v="0.05"/>
    <n v="1347"/>
    <n v="67.350000000000009"/>
    <n v="1414.35"/>
  </r>
  <r>
    <x v="5"/>
    <n v="6"/>
    <s v="TVG-4631"/>
    <s v="4631"/>
    <x v="8"/>
    <s v="Piemonte"/>
    <x v="3"/>
    <x v="10"/>
    <x v="3"/>
    <s v="7500"/>
    <s v="Premium"/>
    <x v="10"/>
    <n v="0.16111111111111112"/>
    <s v="Lorenzo Von Matterhorn "/>
    <n v="0.05"/>
    <n v="29"/>
    <n v="1.4500000000000002"/>
    <n v="30.45"/>
  </r>
  <r>
    <x v="5"/>
    <n v="6"/>
    <s v="TVG-4632"/>
    <s v="4632"/>
    <x v="8"/>
    <s v="Piemonte"/>
    <x v="3"/>
    <x v="10"/>
    <x v="3"/>
    <s v="7500"/>
    <s v="Premium"/>
    <x v="10"/>
    <n v="0.10555555555555556"/>
    <s v="Lalerio Vundini"/>
    <n v="0.05"/>
    <n v="19"/>
    <n v="0.95000000000000007"/>
    <n v="19.95"/>
  </r>
  <r>
    <x v="5"/>
    <n v="6"/>
    <s v="TVG-4633"/>
    <s v="4633"/>
    <x v="8"/>
    <s v="Piemonte"/>
    <x v="3"/>
    <x v="11"/>
    <x v="4"/>
    <s v="5000"/>
    <s v=""/>
    <x v="11"/>
    <n v="0.29285714285714287"/>
    <s v="Lorenzo Von Matterhorn "/>
    <n v="0.05"/>
    <n v="41"/>
    <n v="2.0500000000000003"/>
    <n v="43.05"/>
  </r>
  <r>
    <x v="5"/>
    <n v="6"/>
    <s v="TVG-4634"/>
    <s v="4634"/>
    <x v="8"/>
    <s v="Piemonte"/>
    <x v="3"/>
    <x v="11"/>
    <x v="4"/>
    <s v="5000"/>
    <s v=""/>
    <x v="11"/>
    <n v="0.18571428571428572"/>
    <s v="Federica Meni"/>
    <n v="0.04"/>
    <n v="26"/>
    <n v="1.04"/>
    <n v="27.04"/>
  </r>
  <r>
    <x v="5"/>
    <n v="6"/>
    <s v="TVG-4635"/>
    <s v="4635"/>
    <x v="8"/>
    <s v="Piemonte"/>
    <x v="3"/>
    <x v="11"/>
    <x v="4"/>
    <s v="5000"/>
    <s v=""/>
    <x v="11"/>
    <n v="2.8571428571428571E-2"/>
    <s v="Giuseppe Favari"/>
    <n v="0.03"/>
    <n v="4"/>
    <n v="0.12"/>
    <n v="4.12"/>
  </r>
  <r>
    <x v="5"/>
    <n v="6"/>
    <s v="TVG-4636"/>
    <s v="4636"/>
    <x v="8"/>
    <s v="Piemonte"/>
    <x v="3"/>
    <x v="11"/>
    <x v="4"/>
    <s v="5000"/>
    <s v=""/>
    <x v="11"/>
    <n v="1.2714285714285714"/>
    <s v="Costanza Bigatti"/>
    <n v="0.1"/>
    <n v="178"/>
    <n v="17.8"/>
    <n v="195.8"/>
  </r>
  <r>
    <x v="5"/>
    <n v="6"/>
    <s v="TVG-4637"/>
    <s v="4637"/>
    <x v="8"/>
    <s v="Piemonte"/>
    <x v="3"/>
    <x v="11"/>
    <x v="4"/>
    <s v="5000"/>
    <s v=""/>
    <x v="11"/>
    <n v="0.8571428571428571"/>
    <s v="Marco Rossi"/>
    <n v="7.4999999999999997E-2"/>
    <n v="120"/>
    <n v="9"/>
    <n v="129"/>
  </r>
  <r>
    <x v="5"/>
    <n v="6"/>
    <s v="TVG-4638"/>
    <s v="4638"/>
    <x v="8"/>
    <s v="Piemonte"/>
    <x v="3"/>
    <x v="11"/>
    <x v="4"/>
    <s v="5000"/>
    <s v=""/>
    <x v="11"/>
    <n v="5.4357142857142859"/>
    <s v="Lalerio Vundini"/>
    <n v="0.05"/>
    <n v="761"/>
    <n v="38.050000000000004"/>
    <n v="799.05"/>
  </r>
  <r>
    <x v="5"/>
    <n v="6"/>
    <s v="TVG-4639"/>
    <s v="4639"/>
    <x v="8"/>
    <s v="Piemonte"/>
    <x v="3"/>
    <x v="16"/>
    <x v="7"/>
    <s v="1000"/>
    <s v=""/>
    <x v="0"/>
    <n v="9.82"/>
    <s v="Alfonso Falconeri"/>
    <n v="0.05"/>
    <n v="1473"/>
    <n v="73.650000000000006"/>
    <n v="1546.65"/>
  </r>
  <r>
    <x v="5"/>
    <n v="6"/>
    <s v="TVG-4640"/>
    <s v="4640"/>
    <x v="8"/>
    <s v="Piemonte"/>
    <x v="3"/>
    <x v="12"/>
    <x v="5"/>
    <s v="3000"/>
    <s v="Medium"/>
    <x v="12"/>
    <n v="6.375"/>
    <s v="Lorenzo Von Matterhorn "/>
    <n v="0.05"/>
    <n v="765"/>
    <n v="38.25"/>
    <n v="803.25"/>
  </r>
  <r>
    <x v="5"/>
    <n v="6"/>
    <s v="TVG-4641"/>
    <s v="4641"/>
    <x v="8"/>
    <s v="Piemonte"/>
    <x v="3"/>
    <x v="12"/>
    <x v="5"/>
    <s v="3000"/>
    <s v="Medium"/>
    <x v="12"/>
    <n v="4.1666666666666664E-2"/>
    <s v="Federica Meni"/>
    <n v="0.04"/>
    <n v="5"/>
    <n v="0.2"/>
    <n v="5.2"/>
  </r>
  <r>
    <x v="5"/>
    <n v="6"/>
    <s v="TVG-4642"/>
    <s v="4642"/>
    <x v="8"/>
    <s v="Piemonte"/>
    <x v="3"/>
    <x v="12"/>
    <x v="5"/>
    <s v="3000"/>
    <s v="Medium"/>
    <x v="12"/>
    <n v="5.6083333333333334"/>
    <s v="Roberto Falcucci"/>
    <n v="0.08"/>
    <n v="673"/>
    <n v="53.84"/>
    <n v="726.84"/>
  </r>
  <r>
    <x v="5"/>
    <n v="6"/>
    <s v="TVG-4643"/>
    <s v="4643"/>
    <x v="8"/>
    <s v="Piemonte"/>
    <x v="3"/>
    <x v="12"/>
    <x v="5"/>
    <s v="3000"/>
    <s v="Medium"/>
    <x v="12"/>
    <n v="0.42499999999999999"/>
    <s v="Giuseppe Favari"/>
    <n v="0.03"/>
    <n v="51"/>
    <n v="1.53"/>
    <n v="52.53"/>
  </r>
  <r>
    <x v="5"/>
    <n v="6"/>
    <s v="TVG-4644"/>
    <s v="4644"/>
    <x v="8"/>
    <s v="Piemonte"/>
    <x v="3"/>
    <x v="12"/>
    <x v="5"/>
    <s v="3000"/>
    <s v="Medium"/>
    <x v="12"/>
    <n v="7.1833333333333336"/>
    <s v="Fabo Girgentini"/>
    <n v="0.03"/>
    <n v="862"/>
    <n v="25.86"/>
    <n v="887.86"/>
  </r>
  <r>
    <x v="5"/>
    <n v="6"/>
    <s v="TVG-4645"/>
    <s v="4645"/>
    <x v="8"/>
    <s v="Piemonte"/>
    <x v="3"/>
    <x v="12"/>
    <x v="5"/>
    <s v="3000"/>
    <s v="Medium"/>
    <x v="12"/>
    <n v="13.35"/>
    <s v="Costanza Bigatti"/>
    <n v="0.1"/>
    <n v="1602"/>
    <n v="160.20000000000002"/>
    <n v="1762.2"/>
  </r>
  <r>
    <x v="5"/>
    <n v="6"/>
    <s v="TVG-4646"/>
    <s v="4646"/>
    <x v="8"/>
    <s v="Piemonte"/>
    <x v="3"/>
    <x v="12"/>
    <x v="5"/>
    <s v="3000"/>
    <s v="Medium"/>
    <x v="12"/>
    <n v="11.458333333333334"/>
    <s v="Marco Rossi"/>
    <n v="7.4999999999999997E-2"/>
    <n v="1375"/>
    <n v="103.125"/>
    <n v="1478.125"/>
  </r>
  <r>
    <x v="5"/>
    <n v="6"/>
    <s v="TVG-4647"/>
    <s v="4647"/>
    <x v="8"/>
    <s v="Piemonte"/>
    <x v="3"/>
    <x v="12"/>
    <x v="5"/>
    <s v="3000"/>
    <s v="Medium"/>
    <x v="12"/>
    <n v="16.824999999999999"/>
    <s v="Lalerio Vundini"/>
    <n v="0.05"/>
    <n v="2019"/>
    <n v="100.95"/>
    <n v="2119.9499999999998"/>
  </r>
  <r>
    <x v="5"/>
    <n v="6"/>
    <s v="TVG-4648"/>
    <s v="4648"/>
    <x v="8"/>
    <s v="Piemonte"/>
    <x v="3"/>
    <x v="13"/>
    <x v="5"/>
    <s v="3000"/>
    <s v="Plus"/>
    <x v="2"/>
    <n v="5.0769230769230766"/>
    <s v="Lorenzo Von Matterhorn "/>
    <n v="0.05"/>
    <n v="660"/>
    <n v="33"/>
    <n v="693"/>
  </r>
  <r>
    <x v="5"/>
    <n v="6"/>
    <s v="TVG-4649"/>
    <s v="4649"/>
    <x v="8"/>
    <s v="Piemonte"/>
    <x v="3"/>
    <x v="13"/>
    <x v="5"/>
    <s v="3000"/>
    <s v="Plus"/>
    <x v="2"/>
    <n v="9.338461538461539"/>
    <s v="Marco Rossi"/>
    <n v="7.4999999999999997E-2"/>
    <n v="1214"/>
    <n v="91.05"/>
    <n v="1305.05"/>
  </r>
  <r>
    <x v="5"/>
    <n v="6"/>
    <s v="TVG-4650"/>
    <s v="4650"/>
    <x v="9"/>
    <s v="PA"/>
    <x v="4"/>
    <x v="14"/>
    <x v="6"/>
    <s v="2500"/>
    <s v="Gold"/>
    <x v="13"/>
    <n v="0.52200000000000002"/>
    <s v="Lalerio Vundini"/>
    <n v="0.05"/>
    <n v="261"/>
    <n v="13.05"/>
    <n v="274.05"/>
  </r>
  <r>
    <x v="5"/>
    <n v="6"/>
    <s v="TVG-4651"/>
    <s v="4651"/>
    <x v="9"/>
    <s v="PA"/>
    <x v="4"/>
    <x v="17"/>
    <x v="7"/>
    <s v="2000"/>
    <s v="Medium"/>
    <x v="15"/>
    <n v="5.5549999999999997"/>
    <s v="Lalerio Vundini"/>
    <n v="0.05"/>
    <n v="1111"/>
    <n v="55.550000000000004"/>
    <n v="1166.55"/>
  </r>
  <r>
    <x v="5"/>
    <n v="6"/>
    <s v="TVG-4652"/>
    <s v="4652"/>
    <x v="9"/>
    <s v="PA"/>
    <x v="4"/>
    <x v="0"/>
    <x v="0"/>
    <s v="5000"/>
    <s v="Medium"/>
    <x v="0"/>
    <n v="777.56"/>
    <s v="Lalerio Vundini"/>
    <n v="0.05"/>
    <n v="116634"/>
    <n v="5831.7000000000007"/>
    <n v="122465.7"/>
  </r>
  <r>
    <x v="5"/>
    <n v="6"/>
    <s v="TVG-4653"/>
    <s v="4653"/>
    <x v="9"/>
    <s v="PA"/>
    <x v="4"/>
    <x v="19"/>
    <x v="7"/>
    <s v="4000"/>
    <s v="Plus"/>
    <x v="16"/>
    <n v="1.8583333333333334"/>
    <s v="Lalerio Vundini"/>
    <n v="0.05"/>
    <n v="446"/>
    <n v="22.3"/>
    <n v="468.3"/>
  </r>
  <r>
    <x v="5"/>
    <n v="6"/>
    <s v="TVG-4654"/>
    <s v="4654"/>
    <x v="9"/>
    <s v="PA"/>
    <x v="4"/>
    <x v="3"/>
    <x v="0"/>
    <s v="3000"/>
    <s v="Plus"/>
    <x v="3"/>
    <n v="826.40689655172412"/>
    <s v="Lalerio Vundini"/>
    <n v="0.05"/>
    <n v="119829"/>
    <n v="5991.4500000000007"/>
    <n v="125820.45"/>
  </r>
  <r>
    <x v="5"/>
    <n v="6"/>
    <s v="TVG-4655"/>
    <s v="4655"/>
    <x v="9"/>
    <s v="PA"/>
    <x v="4"/>
    <x v="6"/>
    <x v="2"/>
    <s v="2500"/>
    <s v="Plus"/>
    <x v="6"/>
    <n v="5.9"/>
    <s v="Lalerio Vundini"/>
    <n v="0.05"/>
    <n v="1298"/>
    <n v="64.900000000000006"/>
    <n v="1362.9"/>
  </r>
  <r>
    <x v="5"/>
    <n v="6"/>
    <s v="TVG-4656"/>
    <s v="4656"/>
    <x v="9"/>
    <s v="PA"/>
    <x v="4"/>
    <x v="9"/>
    <x v="2"/>
    <s v="1121"/>
    <s v="Gold"/>
    <x v="9"/>
    <n v="4.3478260869565216E-2"/>
    <s v="Lalerio Vundini"/>
    <n v="0.05"/>
    <n v="10"/>
    <n v="0.5"/>
    <n v="10.5"/>
  </r>
  <r>
    <x v="5"/>
    <n v="6"/>
    <s v="TVG-4657"/>
    <s v="4657"/>
    <x v="9"/>
    <s v="PA"/>
    <x v="4"/>
    <x v="23"/>
    <x v="7"/>
    <s v="8000"/>
    <s v="Premium"/>
    <x v="19"/>
    <n v="89.252238805970151"/>
    <s v="Lalerio Vundini"/>
    <n v="0.05"/>
    <n v="59799"/>
    <n v="2989.9500000000003"/>
    <n v="62788.95"/>
  </r>
  <r>
    <x v="5"/>
    <n v="6"/>
    <s v="TVG-4658"/>
    <s v="4658"/>
    <x v="9"/>
    <s v="PA"/>
    <x v="4"/>
    <x v="10"/>
    <x v="3"/>
    <s v="7500"/>
    <s v="Premium"/>
    <x v="10"/>
    <n v="0.71111111111111114"/>
    <s v="Lalerio Vundini"/>
    <n v="0.05"/>
    <n v="128"/>
    <n v="6.4"/>
    <n v="134.4"/>
  </r>
  <r>
    <x v="5"/>
    <n v="6"/>
    <s v="TVG-4659"/>
    <s v="4659"/>
    <x v="9"/>
    <s v="PA"/>
    <x v="4"/>
    <x v="15"/>
    <x v="6"/>
    <s v="1000"/>
    <s v="Silver"/>
    <x v="14"/>
    <n v="0.39487179487179486"/>
    <s v="Lalerio Vundini"/>
    <n v="0.05"/>
    <n v="154"/>
    <n v="7.7"/>
    <n v="161.69999999999999"/>
  </r>
  <r>
    <x v="5"/>
    <n v="6"/>
    <s v="TVG-4660"/>
    <s v="4660"/>
    <x v="9"/>
    <s v="PA"/>
    <x v="4"/>
    <x v="11"/>
    <x v="4"/>
    <s v="5000"/>
    <s v=""/>
    <x v="11"/>
    <n v="11.942857142857143"/>
    <s v="Lalerio Vundini"/>
    <n v="0.05"/>
    <n v="1672"/>
    <n v="83.600000000000009"/>
    <n v="1755.6"/>
  </r>
  <r>
    <x v="5"/>
    <n v="6"/>
    <s v="TVG-4661"/>
    <s v="4661"/>
    <x v="9"/>
    <s v="PA"/>
    <x v="4"/>
    <x v="16"/>
    <x v="7"/>
    <s v="1000"/>
    <s v=""/>
    <x v="0"/>
    <n v="9.7266666666666666"/>
    <s v="Lalerio Vundini"/>
    <n v="0.05"/>
    <n v="1459"/>
    <n v="72.95"/>
    <n v="1531.95"/>
  </r>
  <r>
    <x v="5"/>
    <n v="6"/>
    <s v="TVG-4662"/>
    <s v="4662"/>
    <x v="9"/>
    <s v="PA"/>
    <x v="4"/>
    <x v="12"/>
    <x v="5"/>
    <s v="3000"/>
    <s v="Medium"/>
    <x v="12"/>
    <n v="4.9916666666666663"/>
    <s v="Lalerio Vundini"/>
    <n v="0.05"/>
    <n v="599"/>
    <n v="29.950000000000003"/>
    <n v="628.95000000000005"/>
  </r>
  <r>
    <x v="5"/>
    <n v="6"/>
    <s v="TVG-4663"/>
    <s v="4663"/>
    <x v="10"/>
    <s v="Emilia Romagna"/>
    <x v="6"/>
    <x v="18"/>
    <x v="7"/>
    <s v="3000"/>
    <s v="Medium"/>
    <x v="6"/>
    <n v="0.76818181818181819"/>
    <s v="Giuseppe Favari"/>
    <n v="0.03"/>
    <n v="169"/>
    <n v="5.0699999999999994"/>
    <n v="174.07"/>
  </r>
  <r>
    <x v="5"/>
    <n v="6"/>
    <s v="TVG-4664"/>
    <s v="4664"/>
    <x v="10"/>
    <s v="Emilia Romagna"/>
    <x v="6"/>
    <x v="14"/>
    <x v="6"/>
    <s v="2500"/>
    <s v="Gold"/>
    <x v="13"/>
    <n v="3.3479999999999999"/>
    <s v="Giuseppe Favari"/>
    <n v="0.03"/>
    <n v="1674"/>
    <n v="50.22"/>
    <n v="1724.22"/>
  </r>
  <r>
    <x v="5"/>
    <n v="6"/>
    <s v="TVG-4665"/>
    <s v="4665"/>
    <x v="10"/>
    <s v="Emilia Romagna"/>
    <x v="6"/>
    <x v="17"/>
    <x v="7"/>
    <s v="2000"/>
    <s v="Medium"/>
    <x v="15"/>
    <n v="0.73"/>
    <s v="Lalerio Vundini"/>
    <n v="0.05"/>
    <n v="146"/>
    <n v="7.3000000000000007"/>
    <n v="153.30000000000001"/>
  </r>
  <r>
    <x v="5"/>
    <n v="6"/>
    <s v="TVG-4666"/>
    <s v="4666"/>
    <x v="10"/>
    <s v="Emilia Romagna"/>
    <x v="6"/>
    <x v="0"/>
    <x v="0"/>
    <s v="5000"/>
    <s v="Medium"/>
    <x v="0"/>
    <n v="200.42666666666668"/>
    <s v="Lalerio Vundini"/>
    <n v="0.05"/>
    <n v="30064"/>
    <n v="1503.2"/>
    <n v="31567.200000000001"/>
  </r>
  <r>
    <x v="5"/>
    <n v="6"/>
    <s v="TVG-4667"/>
    <s v="4667"/>
    <x v="10"/>
    <s v="Emilia Romagna"/>
    <x v="6"/>
    <x v="19"/>
    <x v="7"/>
    <s v="4000"/>
    <s v="Plus"/>
    <x v="16"/>
    <n v="13.629166666666666"/>
    <s v="Lalerio Vundini"/>
    <n v="0.05"/>
    <n v="3271"/>
    <n v="163.55000000000001"/>
    <n v="3434.55"/>
  </r>
  <r>
    <x v="5"/>
    <n v="6"/>
    <s v="TVG-4668"/>
    <s v="4668"/>
    <x v="10"/>
    <s v="Emilia Romagna"/>
    <x v="6"/>
    <x v="1"/>
    <x v="0"/>
    <s v="5000"/>
    <s v="Plus"/>
    <x v="1"/>
    <n v="18.497142857142858"/>
    <s v="Giuseppe Favari"/>
    <n v="0.03"/>
    <n v="3237"/>
    <n v="97.11"/>
    <n v="3334.11"/>
  </r>
  <r>
    <x v="5"/>
    <n v="6"/>
    <s v="TVG-4669"/>
    <s v="4669"/>
    <x v="10"/>
    <s v="Emilia Romagna"/>
    <x v="6"/>
    <x v="3"/>
    <x v="0"/>
    <s v="3000"/>
    <s v="Plus"/>
    <x v="3"/>
    <n v="26.124137931034483"/>
    <s v="Giuseppe Favari"/>
    <n v="0.03"/>
    <n v="3788"/>
    <n v="113.64"/>
    <n v="3901.64"/>
  </r>
  <r>
    <x v="5"/>
    <n v="6"/>
    <s v="TVG-4670"/>
    <s v="4670"/>
    <x v="10"/>
    <s v="Emilia Romagna"/>
    <x v="6"/>
    <x v="3"/>
    <x v="0"/>
    <s v="3000"/>
    <s v="Plus"/>
    <x v="3"/>
    <n v="720.35862068965514"/>
    <s v="Lalerio Vundini"/>
    <n v="0.05"/>
    <n v="104452"/>
    <n v="5222.6000000000004"/>
    <n v="109674.6"/>
  </r>
  <r>
    <x v="5"/>
    <n v="6"/>
    <s v="TVG-4671"/>
    <s v="4671"/>
    <x v="10"/>
    <s v="Emilia Romagna"/>
    <x v="6"/>
    <x v="6"/>
    <x v="2"/>
    <s v="2500"/>
    <s v="Plus"/>
    <x v="6"/>
    <n v="24.286363636363635"/>
    <s v="Giuseppe Favari"/>
    <n v="0.03"/>
    <n v="5343"/>
    <n v="160.29"/>
    <n v="5503.29"/>
  </r>
  <r>
    <x v="5"/>
    <n v="6"/>
    <s v="TVG-4672"/>
    <s v="4672"/>
    <x v="10"/>
    <s v="Emilia Romagna"/>
    <x v="6"/>
    <x v="6"/>
    <x v="2"/>
    <s v="2500"/>
    <s v="Plus"/>
    <x v="6"/>
    <n v="0.29090909090909089"/>
    <s v="Lalerio Vundini"/>
    <n v="0.05"/>
    <n v="64"/>
    <n v="3.2"/>
    <n v="67.2"/>
  </r>
  <r>
    <x v="5"/>
    <n v="6"/>
    <s v="TVG-4673"/>
    <s v="4673"/>
    <x v="10"/>
    <s v="Emilia Romagna"/>
    <x v="6"/>
    <x v="8"/>
    <x v="2"/>
    <s v="5000"/>
    <s v=""/>
    <x v="8"/>
    <n v="1.468"/>
    <s v="Giuseppe Favari"/>
    <n v="0.03"/>
    <n v="367"/>
    <n v="11.01"/>
    <n v="378.01"/>
  </r>
  <r>
    <x v="5"/>
    <n v="6"/>
    <s v="TVG-4674"/>
    <s v="4674"/>
    <x v="10"/>
    <s v="Emilia Romagna"/>
    <x v="6"/>
    <x v="9"/>
    <x v="2"/>
    <s v="1121"/>
    <s v="Gold"/>
    <x v="9"/>
    <n v="160.73478260869564"/>
    <s v="Lalerio Vundini"/>
    <n v="0.05"/>
    <n v="36969"/>
    <n v="1848.45"/>
    <n v="38817.449999999997"/>
  </r>
  <r>
    <x v="5"/>
    <n v="6"/>
    <s v="TVG-4675"/>
    <s v="4675"/>
    <x v="10"/>
    <s v="Emilia Romagna"/>
    <x v="6"/>
    <x v="23"/>
    <x v="7"/>
    <s v="8000"/>
    <s v="Premium"/>
    <x v="19"/>
    <n v="9.5641791044776117"/>
    <s v="Lalerio Vundini"/>
    <n v="0.05"/>
    <n v="6408"/>
    <n v="320.40000000000003"/>
    <n v="6728.4"/>
  </r>
  <r>
    <x v="5"/>
    <n v="6"/>
    <s v="TVG-4676"/>
    <s v="4676"/>
    <x v="10"/>
    <s v="Emilia Romagna"/>
    <x v="6"/>
    <x v="10"/>
    <x v="3"/>
    <s v="7500"/>
    <s v="Premium"/>
    <x v="10"/>
    <n v="3.3333333333333333E-2"/>
    <s v="Lalerio Vundini"/>
    <n v="0.05"/>
    <n v="6"/>
    <n v="0.30000000000000004"/>
    <n v="6.3"/>
  </r>
  <r>
    <x v="5"/>
    <n v="6"/>
    <s v="TVG-4677"/>
    <s v="4677"/>
    <x v="10"/>
    <s v="Emilia Romagna"/>
    <x v="6"/>
    <x v="11"/>
    <x v="4"/>
    <s v="5000"/>
    <s v=""/>
    <x v="11"/>
    <n v="6.3285714285714283"/>
    <s v="Lalerio Vundini"/>
    <n v="0.05"/>
    <n v="886"/>
    <n v="44.300000000000004"/>
    <n v="930.3"/>
  </r>
  <r>
    <x v="5"/>
    <n v="6"/>
    <s v="TVG-4678"/>
    <s v="4678"/>
    <x v="10"/>
    <s v="Emilia Romagna"/>
    <x v="6"/>
    <x v="12"/>
    <x v="5"/>
    <s v="3000"/>
    <s v="Medium"/>
    <x v="12"/>
    <n v="23.091666666666665"/>
    <s v="Lalerio Vundini"/>
    <n v="0.05"/>
    <n v="2771"/>
    <n v="138.55000000000001"/>
    <n v="2909.55"/>
  </r>
  <r>
    <x v="5"/>
    <n v="6"/>
    <s v="TVG-4679"/>
    <s v="4679"/>
    <x v="11"/>
    <s v="Veneto"/>
    <x v="0"/>
    <x v="14"/>
    <x v="6"/>
    <s v="2500"/>
    <s v="Gold"/>
    <x v="13"/>
    <n v="4.4740000000000002"/>
    <s v="Giulio de Primis"/>
    <n v="3.6999999999999998E-2"/>
    <n v="2237"/>
    <n v="82.768999999999991"/>
    <n v="2319.7689999999998"/>
  </r>
  <r>
    <x v="5"/>
    <n v="6"/>
    <s v="TVG-4680"/>
    <s v="4680"/>
    <x v="11"/>
    <s v="Veneto"/>
    <x v="0"/>
    <x v="14"/>
    <x v="6"/>
    <s v="2500"/>
    <s v="Gold"/>
    <x v="13"/>
    <n v="0.94399999999999995"/>
    <s v="Matteo Landi"/>
    <n v="0.05"/>
    <n v="472"/>
    <n v="23.6"/>
    <n v="495.6"/>
  </r>
  <r>
    <x v="5"/>
    <n v="6"/>
    <s v="TVG-4681"/>
    <s v="4681"/>
    <x v="11"/>
    <s v="Veneto"/>
    <x v="0"/>
    <x v="14"/>
    <x v="6"/>
    <s v="2500"/>
    <s v="Gold"/>
    <x v="13"/>
    <n v="0.126"/>
    <s v="Lalerio Vundini"/>
    <n v="0.05"/>
    <n v="63"/>
    <n v="3.1500000000000004"/>
    <n v="66.150000000000006"/>
  </r>
  <r>
    <x v="5"/>
    <n v="6"/>
    <s v="TVG-4682"/>
    <s v="4682"/>
    <x v="11"/>
    <s v="Veneto"/>
    <x v="0"/>
    <x v="0"/>
    <x v="0"/>
    <s v="5000"/>
    <s v="Medium"/>
    <x v="0"/>
    <n v="56.033333333333331"/>
    <s v="Giulio de Primis"/>
    <n v="3.6999999999999998E-2"/>
    <n v="8405"/>
    <n v="310.98499999999996"/>
    <n v="8715.9850000000006"/>
  </r>
  <r>
    <x v="5"/>
    <n v="6"/>
    <s v="TVG-4683"/>
    <s v="4683"/>
    <x v="11"/>
    <s v="Veneto"/>
    <x v="0"/>
    <x v="0"/>
    <x v="0"/>
    <s v="5000"/>
    <s v="Medium"/>
    <x v="0"/>
    <n v="14.486666666666666"/>
    <s v="Matteo Landi"/>
    <n v="0.05"/>
    <n v="2173"/>
    <n v="108.65"/>
    <n v="2281.65"/>
  </r>
  <r>
    <x v="5"/>
    <n v="6"/>
    <s v="TVG-4684"/>
    <s v="4684"/>
    <x v="11"/>
    <s v="Veneto"/>
    <x v="0"/>
    <x v="0"/>
    <x v="0"/>
    <s v="5000"/>
    <s v="Medium"/>
    <x v="0"/>
    <n v="62.43333333333333"/>
    <s v="Lalerio Vundini"/>
    <n v="0.05"/>
    <n v="9365"/>
    <n v="468.25"/>
    <n v="9833.25"/>
  </r>
  <r>
    <x v="5"/>
    <n v="6"/>
    <s v="TVG-4685"/>
    <s v="4685"/>
    <x v="11"/>
    <s v="Veneto"/>
    <x v="0"/>
    <x v="19"/>
    <x v="7"/>
    <s v="4000"/>
    <s v="Plus"/>
    <x v="16"/>
    <n v="1.0458333333333334"/>
    <s v="Lalerio Vundini"/>
    <n v="0.05"/>
    <n v="251"/>
    <n v="12.55"/>
    <n v="263.55"/>
  </r>
  <r>
    <x v="5"/>
    <n v="6"/>
    <s v="TVG-4686"/>
    <s v="4686"/>
    <x v="11"/>
    <s v="Veneto"/>
    <x v="0"/>
    <x v="1"/>
    <x v="0"/>
    <s v="5000"/>
    <s v="Plus"/>
    <x v="1"/>
    <n v="4.96"/>
    <s v="Giulio de Primis"/>
    <n v="3.6999999999999998E-2"/>
    <n v="868"/>
    <n v="32.116"/>
    <n v="900.11599999999999"/>
  </r>
  <r>
    <x v="5"/>
    <n v="6"/>
    <s v="TVG-4687"/>
    <s v="4687"/>
    <x v="11"/>
    <s v="Veneto"/>
    <x v="0"/>
    <x v="3"/>
    <x v="0"/>
    <s v="3000"/>
    <s v="Plus"/>
    <x v="3"/>
    <n v="55.468965517241379"/>
    <s v="Giulio de Primis"/>
    <n v="3.6999999999999998E-2"/>
    <n v="8043"/>
    <n v="297.59100000000001"/>
    <n v="8340.5910000000003"/>
  </r>
  <r>
    <x v="5"/>
    <n v="6"/>
    <s v="TVG-4688"/>
    <s v="4688"/>
    <x v="11"/>
    <s v="Veneto"/>
    <x v="0"/>
    <x v="3"/>
    <x v="0"/>
    <s v="3000"/>
    <s v="Plus"/>
    <x v="3"/>
    <n v="126.42758620689655"/>
    <s v="Matteo Landi"/>
    <n v="0.05"/>
    <n v="18332"/>
    <n v="916.6"/>
    <n v="19248.599999999999"/>
  </r>
  <r>
    <x v="5"/>
    <n v="6"/>
    <s v="TVG-4689"/>
    <s v="4689"/>
    <x v="11"/>
    <s v="Veneto"/>
    <x v="0"/>
    <x v="3"/>
    <x v="0"/>
    <s v="3000"/>
    <s v="Plus"/>
    <x v="3"/>
    <n v="62.682758620689654"/>
    <s v="Lalerio Vundini"/>
    <n v="0.05"/>
    <n v="9089"/>
    <n v="454.45000000000005"/>
    <n v="9543.4500000000007"/>
  </r>
  <r>
    <x v="5"/>
    <n v="6"/>
    <s v="TVG-4690"/>
    <s v="4690"/>
    <x v="11"/>
    <s v="Veneto"/>
    <x v="0"/>
    <x v="5"/>
    <x v="1"/>
    <s v="5000"/>
    <s v=""/>
    <x v="5"/>
    <n v="4.3466666666666667"/>
    <s v="Giulio de Primis"/>
    <n v="3.6999999999999998E-2"/>
    <n v="326"/>
    <n v="12.061999999999999"/>
    <n v="338.06200000000001"/>
  </r>
  <r>
    <x v="5"/>
    <n v="6"/>
    <s v="TVG-4691"/>
    <s v="4691"/>
    <x v="11"/>
    <s v="Veneto"/>
    <x v="0"/>
    <x v="6"/>
    <x v="2"/>
    <s v="2500"/>
    <s v="Plus"/>
    <x v="6"/>
    <n v="0.47727272727272729"/>
    <s v="Giulio de Primis"/>
    <n v="3.6999999999999998E-2"/>
    <n v="105"/>
    <n v="3.8849999999999998"/>
    <n v="108.88500000000001"/>
  </r>
  <r>
    <x v="5"/>
    <n v="6"/>
    <s v="TVG-4692"/>
    <s v="4692"/>
    <x v="11"/>
    <s v="Veneto"/>
    <x v="0"/>
    <x v="6"/>
    <x v="2"/>
    <s v="2500"/>
    <s v="Plus"/>
    <x v="6"/>
    <n v="4.2863636363636362"/>
    <s v="Matteo Landi"/>
    <n v="0.05"/>
    <n v="943"/>
    <n v="47.150000000000006"/>
    <n v="990.15"/>
  </r>
  <r>
    <x v="5"/>
    <n v="6"/>
    <s v="TVG-4693"/>
    <s v="4693"/>
    <x v="11"/>
    <s v="Veneto"/>
    <x v="0"/>
    <x v="6"/>
    <x v="2"/>
    <s v="2500"/>
    <s v="Plus"/>
    <x v="6"/>
    <n v="66.268181818181816"/>
    <s v="Costanza Bigatti"/>
    <n v="0.1"/>
    <n v="14579"/>
    <n v="1457.9"/>
    <n v="16036.9"/>
  </r>
  <r>
    <x v="5"/>
    <n v="6"/>
    <s v="TVG-4694"/>
    <s v="4694"/>
    <x v="11"/>
    <s v="Veneto"/>
    <x v="0"/>
    <x v="8"/>
    <x v="2"/>
    <s v="5000"/>
    <s v=""/>
    <x v="8"/>
    <n v="1.716"/>
    <s v="Giulio de Primis"/>
    <n v="3.6999999999999998E-2"/>
    <n v="429"/>
    <n v="15.872999999999999"/>
    <n v="444.87299999999999"/>
  </r>
  <r>
    <x v="5"/>
    <n v="6"/>
    <s v="TVG-4695"/>
    <s v="4695"/>
    <x v="11"/>
    <s v="Veneto"/>
    <x v="0"/>
    <x v="8"/>
    <x v="2"/>
    <s v="5000"/>
    <s v=""/>
    <x v="8"/>
    <n v="7.74"/>
    <s v="Matteo Landi"/>
    <n v="0.05"/>
    <n v="1935"/>
    <n v="96.75"/>
    <n v="2031.75"/>
  </r>
  <r>
    <x v="5"/>
    <n v="6"/>
    <s v="TVG-4696"/>
    <s v="4696"/>
    <x v="11"/>
    <s v="Veneto"/>
    <x v="0"/>
    <x v="23"/>
    <x v="7"/>
    <s v="8000"/>
    <s v="Premium"/>
    <x v="19"/>
    <n v="1.182089552238806"/>
    <s v="Giulio de Primis"/>
    <n v="3.6999999999999998E-2"/>
    <n v="792"/>
    <n v="29.303999999999998"/>
    <n v="821.30399999999997"/>
  </r>
  <r>
    <x v="5"/>
    <n v="6"/>
    <s v="TVG-4697"/>
    <s v="4697"/>
    <x v="11"/>
    <s v="Veneto"/>
    <x v="0"/>
    <x v="10"/>
    <x v="3"/>
    <s v="7500"/>
    <s v="Premium"/>
    <x v="10"/>
    <n v="0.05"/>
    <s v="Giulio de Primis"/>
    <n v="3.6999999999999998E-2"/>
    <n v="9"/>
    <n v="0.33299999999999996"/>
    <n v="9.3330000000000002"/>
  </r>
  <r>
    <x v="5"/>
    <n v="6"/>
    <s v="TVG-4698"/>
    <s v="4698"/>
    <x v="11"/>
    <s v="Veneto"/>
    <x v="0"/>
    <x v="10"/>
    <x v="3"/>
    <s v="7500"/>
    <s v="Premium"/>
    <x v="10"/>
    <n v="3.888888888888889E-2"/>
    <s v="Matteo Landi"/>
    <n v="0.05"/>
    <n v="7"/>
    <n v="0.35000000000000003"/>
    <n v="7.35"/>
  </r>
  <r>
    <x v="5"/>
    <n v="6"/>
    <s v="TVG-4699"/>
    <s v="4699"/>
    <x v="11"/>
    <s v="Veneto"/>
    <x v="0"/>
    <x v="15"/>
    <x v="6"/>
    <s v="1000"/>
    <s v="Silver"/>
    <x v="14"/>
    <n v="0.67692307692307696"/>
    <s v="Matteo Landi"/>
    <n v="0.05"/>
    <n v="264"/>
    <n v="13.200000000000001"/>
    <n v="277.2"/>
  </r>
  <r>
    <x v="5"/>
    <n v="6"/>
    <s v="TVG-4700"/>
    <s v="4700"/>
    <x v="11"/>
    <s v="Veneto"/>
    <x v="0"/>
    <x v="11"/>
    <x v="4"/>
    <s v="5000"/>
    <s v=""/>
    <x v="11"/>
    <n v="0.94285714285714284"/>
    <s v="Giulio de Primis"/>
    <n v="3.6999999999999998E-2"/>
    <n v="132"/>
    <n v="4.8839999999999995"/>
    <n v="136.88399999999999"/>
  </r>
  <r>
    <x v="5"/>
    <n v="6"/>
    <s v="TVG-4701"/>
    <s v="4701"/>
    <x v="11"/>
    <s v="Veneto"/>
    <x v="0"/>
    <x v="11"/>
    <x v="4"/>
    <s v="5000"/>
    <s v=""/>
    <x v="11"/>
    <n v="0.6071428571428571"/>
    <s v="Matteo Landi"/>
    <n v="0.05"/>
    <n v="85"/>
    <n v="4.25"/>
    <n v="89.25"/>
  </r>
  <r>
    <x v="5"/>
    <n v="6"/>
    <s v="TVG-4702"/>
    <s v="4702"/>
    <x v="11"/>
    <s v="Veneto"/>
    <x v="0"/>
    <x v="11"/>
    <x v="4"/>
    <s v="5000"/>
    <s v=""/>
    <x v="11"/>
    <n v="7.1428571428571426E-3"/>
    <s v="Costanza Bigatti"/>
    <n v="0.1"/>
    <n v="1"/>
    <n v="0.1"/>
    <n v="1.1000000000000001"/>
  </r>
  <r>
    <x v="5"/>
    <n v="6"/>
    <s v="TVG-4703"/>
    <s v="4703"/>
    <x v="11"/>
    <s v="Veneto"/>
    <x v="0"/>
    <x v="11"/>
    <x v="4"/>
    <s v="5000"/>
    <s v=""/>
    <x v="11"/>
    <n v="4.5071428571428571"/>
    <s v="Lalerio Vundini"/>
    <n v="0.05"/>
    <n v="631"/>
    <n v="31.55"/>
    <n v="662.55"/>
  </r>
  <r>
    <x v="5"/>
    <n v="6"/>
    <s v="TVG-4704"/>
    <s v="4704"/>
    <x v="11"/>
    <s v="Veneto"/>
    <x v="0"/>
    <x v="16"/>
    <x v="7"/>
    <s v="1000"/>
    <s v=""/>
    <x v="0"/>
    <n v="0.38666666666666666"/>
    <s v="Giulio de Primis"/>
    <n v="3.6999999999999998E-2"/>
    <n v="58"/>
    <n v="2.1459999999999999"/>
    <n v="60.146000000000001"/>
  </r>
  <r>
    <x v="5"/>
    <n v="6"/>
    <s v="TVG-4705"/>
    <s v="4705"/>
    <x v="11"/>
    <s v="Veneto"/>
    <x v="0"/>
    <x v="12"/>
    <x v="5"/>
    <s v="3000"/>
    <s v="Medium"/>
    <x v="12"/>
    <n v="11.475"/>
    <s v="Matteo Landi"/>
    <n v="0.05"/>
    <n v="1377"/>
    <n v="68.850000000000009"/>
    <n v="1445.85"/>
  </r>
  <r>
    <x v="5"/>
    <n v="6"/>
    <s v="TVG-4706"/>
    <s v="4706"/>
    <x v="11"/>
    <s v="Veneto"/>
    <x v="0"/>
    <x v="12"/>
    <x v="5"/>
    <s v="3000"/>
    <s v="Medium"/>
    <x v="12"/>
    <n v="86.266666666666666"/>
    <s v="Lalerio Vundini"/>
    <n v="0.05"/>
    <n v="10352"/>
    <n v="517.6"/>
    <n v="10869.6"/>
  </r>
  <r>
    <x v="5"/>
    <n v="6"/>
    <s v="TVG-4707"/>
    <s v="4707"/>
    <x v="11"/>
    <s v="Veneto"/>
    <x v="0"/>
    <x v="13"/>
    <x v="5"/>
    <s v="3000"/>
    <s v="Plus"/>
    <x v="2"/>
    <n v="0.56153846153846154"/>
    <s v="Matteo Landi"/>
    <n v="0.05"/>
    <n v="73"/>
    <n v="3.6500000000000004"/>
    <n v="76.650000000000006"/>
  </r>
  <r>
    <x v="5"/>
    <n v="6"/>
    <s v="TVG-4708"/>
    <s v="4708"/>
    <x v="12"/>
    <s v="Lombardia"/>
    <x v="2"/>
    <x v="14"/>
    <x v="6"/>
    <s v="2500"/>
    <s v="Gold"/>
    <x v="13"/>
    <n v="0.04"/>
    <s v="Marco Rossi"/>
    <n v="7.4999999999999997E-2"/>
    <n v="20"/>
    <n v="1.5"/>
    <n v="21.5"/>
  </r>
  <r>
    <x v="5"/>
    <n v="6"/>
    <s v="TVG-4709"/>
    <s v="4709"/>
    <x v="12"/>
    <s v="Lombardia"/>
    <x v="2"/>
    <x v="0"/>
    <x v="0"/>
    <s v="5000"/>
    <s v="Medium"/>
    <x v="0"/>
    <n v="0.66666666666666663"/>
    <s v="Marco Rossi"/>
    <n v="7.4999999999999997E-2"/>
    <n v="100"/>
    <n v="7.5"/>
    <n v="107.5"/>
  </r>
  <r>
    <x v="5"/>
    <n v="6"/>
    <s v="TVG-4710"/>
    <s v="4710"/>
    <x v="12"/>
    <s v="Lombardia"/>
    <x v="2"/>
    <x v="3"/>
    <x v="0"/>
    <s v="3000"/>
    <s v="Plus"/>
    <x v="3"/>
    <n v="2.1310344827586207"/>
    <s v="Fabo Girgentini"/>
    <n v="0.03"/>
    <n v="309"/>
    <n v="9.27"/>
    <n v="318.27"/>
  </r>
  <r>
    <x v="5"/>
    <n v="6"/>
    <s v="TVG-4711"/>
    <s v="4711"/>
    <x v="12"/>
    <s v="Lombardia"/>
    <x v="2"/>
    <x v="3"/>
    <x v="0"/>
    <s v="3000"/>
    <s v="Plus"/>
    <x v="3"/>
    <n v="61.896551724137929"/>
    <s v="Marco Rossi"/>
    <n v="7.4999999999999997E-2"/>
    <n v="8975"/>
    <n v="673.125"/>
    <n v="9648.125"/>
  </r>
  <r>
    <x v="5"/>
    <n v="6"/>
    <s v="TVG-4712"/>
    <s v="4712"/>
    <x v="12"/>
    <s v="Lombardia"/>
    <x v="2"/>
    <x v="11"/>
    <x v="4"/>
    <s v="5000"/>
    <s v=""/>
    <x v="11"/>
    <n v="0.1"/>
    <s v="Marco Rossi"/>
    <n v="7.4999999999999997E-2"/>
    <n v="14"/>
    <n v="1.05"/>
    <n v="15.05"/>
  </r>
  <r>
    <x v="5"/>
    <n v="6"/>
    <s v="TVG-4713"/>
    <s v="4713"/>
    <x v="12"/>
    <s v="Lombardia"/>
    <x v="2"/>
    <x v="16"/>
    <x v="7"/>
    <s v="1000"/>
    <s v=""/>
    <x v="0"/>
    <n v="1.0133333333333334"/>
    <s v="Marco Rossi"/>
    <n v="7.4999999999999997E-2"/>
    <n v="152"/>
    <n v="11.4"/>
    <n v="163.4"/>
  </r>
  <r>
    <x v="5"/>
    <n v="6"/>
    <s v="TVG-4714"/>
    <s v="4714"/>
    <x v="12"/>
    <s v="Lombardia"/>
    <x v="2"/>
    <x v="12"/>
    <x v="5"/>
    <s v="3000"/>
    <s v="Medium"/>
    <x v="12"/>
    <n v="0.32500000000000001"/>
    <s v="Marco Rossi"/>
    <n v="7.4999999999999997E-2"/>
    <n v="39"/>
    <n v="2.9249999999999998"/>
    <n v="41.924999999999997"/>
  </r>
  <r>
    <x v="5"/>
    <n v="6"/>
    <s v="TVG-4715"/>
    <s v="4715"/>
    <x v="12"/>
    <s v="Lombardia"/>
    <x v="2"/>
    <x v="13"/>
    <x v="5"/>
    <s v="3000"/>
    <s v="Plus"/>
    <x v="2"/>
    <n v="7.6923076923076927E-3"/>
    <s v="Marco Rossi"/>
    <n v="7.4999999999999997E-2"/>
    <n v="1"/>
    <n v="7.4999999999999997E-2"/>
    <n v="1.075"/>
  </r>
  <r>
    <x v="5"/>
    <n v="6"/>
    <s v="TVG-4716"/>
    <s v="4716"/>
    <x v="13"/>
    <s v="Veneto"/>
    <x v="0"/>
    <x v="14"/>
    <x v="6"/>
    <s v="2500"/>
    <s v="Gold"/>
    <x v="13"/>
    <n v="0.29799999999999999"/>
    <s v="Fabo Girgentini"/>
    <n v="0.03"/>
    <n v="149"/>
    <n v="4.47"/>
    <n v="153.47"/>
  </r>
  <r>
    <x v="5"/>
    <n v="6"/>
    <s v="TVG-4717"/>
    <s v="4717"/>
    <x v="13"/>
    <s v="Veneto"/>
    <x v="0"/>
    <x v="14"/>
    <x v="6"/>
    <s v="2500"/>
    <s v="Gold"/>
    <x v="13"/>
    <n v="0.33600000000000002"/>
    <s v="Marco Rossi"/>
    <n v="7.4999999999999997E-2"/>
    <n v="168"/>
    <n v="12.6"/>
    <n v="180.6"/>
  </r>
  <r>
    <x v="5"/>
    <n v="6"/>
    <s v="TVG-4718"/>
    <s v="4718"/>
    <x v="13"/>
    <s v="Veneto"/>
    <x v="0"/>
    <x v="0"/>
    <x v="0"/>
    <s v="5000"/>
    <s v="Medium"/>
    <x v="0"/>
    <n v="272.51333333333332"/>
    <s v="Roberto Falcucci"/>
    <n v="0.08"/>
    <n v="40877"/>
    <n v="3270.16"/>
    <n v="44147.16"/>
  </r>
  <r>
    <x v="5"/>
    <n v="6"/>
    <s v="TVG-4719"/>
    <s v="4719"/>
    <x v="13"/>
    <s v="Veneto"/>
    <x v="0"/>
    <x v="0"/>
    <x v="0"/>
    <s v="5000"/>
    <s v="Medium"/>
    <x v="0"/>
    <n v="20.92"/>
    <s v="Marco Rossi"/>
    <n v="7.4999999999999997E-2"/>
    <n v="3138"/>
    <n v="235.35"/>
    <n v="3373.35"/>
  </r>
  <r>
    <x v="5"/>
    <n v="6"/>
    <s v="TVG-4720"/>
    <s v="4720"/>
    <x v="13"/>
    <s v="Veneto"/>
    <x v="0"/>
    <x v="0"/>
    <x v="0"/>
    <s v="5000"/>
    <s v="Medium"/>
    <x v="0"/>
    <n v="139.60666666666665"/>
    <s v="Lalerio Vundini"/>
    <n v="0.05"/>
    <n v="20941"/>
    <n v="1047.05"/>
    <n v="21988.05"/>
  </r>
  <r>
    <x v="5"/>
    <n v="6"/>
    <s v="TVG-4721"/>
    <s v="4721"/>
    <x v="13"/>
    <s v="Veneto"/>
    <x v="0"/>
    <x v="19"/>
    <x v="7"/>
    <s v="4000"/>
    <s v="Plus"/>
    <x v="16"/>
    <n v="0.79583333333333328"/>
    <s v="Siria Lessio"/>
    <n v="0.05"/>
    <n v="191"/>
    <n v="9.5500000000000007"/>
    <n v="200.55"/>
  </r>
  <r>
    <x v="5"/>
    <n v="6"/>
    <s v="TVG-4722"/>
    <s v="4722"/>
    <x v="13"/>
    <s v="Veneto"/>
    <x v="0"/>
    <x v="1"/>
    <x v="0"/>
    <s v="5000"/>
    <s v="Plus"/>
    <x v="1"/>
    <n v="42.754285714285714"/>
    <s v="Giuseppe Favari"/>
    <n v="0.03"/>
    <n v="7482"/>
    <n v="224.45999999999998"/>
    <n v="7706.46"/>
  </r>
  <r>
    <x v="5"/>
    <n v="6"/>
    <s v="TVG-4723"/>
    <s v="4723"/>
    <x v="13"/>
    <s v="Veneto"/>
    <x v="0"/>
    <x v="3"/>
    <x v="0"/>
    <s v="3000"/>
    <s v="Plus"/>
    <x v="3"/>
    <n v="6.4482758620689653"/>
    <s v="Alfonso Falconeri"/>
    <n v="0.05"/>
    <n v="935"/>
    <n v="46.75"/>
    <n v="981.75"/>
  </r>
  <r>
    <x v="5"/>
    <n v="6"/>
    <s v="TVG-4724"/>
    <s v="4724"/>
    <x v="13"/>
    <s v="Veneto"/>
    <x v="0"/>
    <x v="3"/>
    <x v="0"/>
    <s v="3000"/>
    <s v="Plus"/>
    <x v="3"/>
    <n v="413.6758620689655"/>
    <s v="Roberto Falcucci"/>
    <n v="0.08"/>
    <n v="59983"/>
    <n v="4798.6400000000003"/>
    <n v="64781.64"/>
  </r>
  <r>
    <x v="5"/>
    <n v="6"/>
    <s v="TVG-4725"/>
    <s v="4725"/>
    <x v="13"/>
    <s v="Veneto"/>
    <x v="0"/>
    <x v="3"/>
    <x v="0"/>
    <s v="3000"/>
    <s v="Plus"/>
    <x v="3"/>
    <n v="105.75172413793103"/>
    <s v="Giuseppe Favari"/>
    <n v="0.03"/>
    <n v="15334"/>
    <n v="460.02"/>
    <n v="15794.02"/>
  </r>
  <r>
    <x v="5"/>
    <n v="6"/>
    <s v="TVG-4726"/>
    <s v="4726"/>
    <x v="13"/>
    <s v="Veneto"/>
    <x v="0"/>
    <x v="3"/>
    <x v="0"/>
    <s v="3000"/>
    <s v="Plus"/>
    <x v="3"/>
    <n v="126.53103448275863"/>
    <s v="Siria Lessio"/>
    <n v="0.05"/>
    <n v="18347"/>
    <n v="917.35"/>
    <n v="19264.349999999999"/>
  </r>
  <r>
    <x v="5"/>
    <n v="6"/>
    <s v="TVG-4727"/>
    <s v="4727"/>
    <x v="13"/>
    <s v="Veneto"/>
    <x v="0"/>
    <x v="3"/>
    <x v="0"/>
    <s v="3000"/>
    <s v="Plus"/>
    <x v="3"/>
    <n v="131.8551724137931"/>
    <s v="Marco Rossi"/>
    <n v="7.4999999999999997E-2"/>
    <n v="19119"/>
    <n v="1433.925"/>
    <n v="20552.924999999999"/>
  </r>
  <r>
    <x v="5"/>
    <n v="6"/>
    <s v="TVG-4728"/>
    <s v="4728"/>
    <x v="13"/>
    <s v="Veneto"/>
    <x v="0"/>
    <x v="3"/>
    <x v="0"/>
    <s v="3000"/>
    <s v="Plus"/>
    <x v="3"/>
    <n v="137.80689655172415"/>
    <s v="Lalerio Vundini"/>
    <n v="0.05"/>
    <n v="19982"/>
    <n v="999.1"/>
    <n v="20981.1"/>
  </r>
  <r>
    <x v="5"/>
    <n v="6"/>
    <s v="TVG-4729"/>
    <s v="4729"/>
    <x v="13"/>
    <s v="Veneto"/>
    <x v="0"/>
    <x v="6"/>
    <x v="2"/>
    <s v="2500"/>
    <s v="Plus"/>
    <x v="6"/>
    <n v="35.018181818181816"/>
    <s v="Roberto Falcucci"/>
    <n v="0.08"/>
    <n v="7704"/>
    <n v="616.32000000000005"/>
    <n v="8320.32"/>
  </r>
  <r>
    <x v="5"/>
    <n v="6"/>
    <s v="TVG-4730"/>
    <s v="4730"/>
    <x v="13"/>
    <s v="Veneto"/>
    <x v="0"/>
    <x v="6"/>
    <x v="2"/>
    <s v="2500"/>
    <s v="Plus"/>
    <x v="6"/>
    <n v="3.1818181818181815E-2"/>
    <s v="Giuseppe Favari"/>
    <n v="0.03"/>
    <n v="7"/>
    <n v="0.21"/>
    <n v="7.21"/>
  </r>
  <r>
    <x v="5"/>
    <n v="6"/>
    <s v="TVG-4731"/>
    <s v="4731"/>
    <x v="13"/>
    <s v="Veneto"/>
    <x v="0"/>
    <x v="6"/>
    <x v="2"/>
    <s v="2500"/>
    <s v="Plus"/>
    <x v="6"/>
    <n v="5.4545454545454543E-2"/>
    <s v="Siria Lessio"/>
    <n v="0.05"/>
    <n v="12"/>
    <n v="0.60000000000000009"/>
    <n v="12.6"/>
  </r>
  <r>
    <x v="5"/>
    <n v="6"/>
    <s v="TVG-4732"/>
    <s v="4732"/>
    <x v="13"/>
    <s v="Veneto"/>
    <x v="0"/>
    <x v="6"/>
    <x v="2"/>
    <s v="2500"/>
    <s v="Plus"/>
    <x v="6"/>
    <n v="1.3045454545454545"/>
    <s v="Marco Rossi"/>
    <n v="7.4999999999999997E-2"/>
    <n v="287"/>
    <n v="21.524999999999999"/>
    <n v="308.52499999999998"/>
  </r>
  <r>
    <x v="5"/>
    <n v="6"/>
    <s v="TVG-4733"/>
    <s v="4733"/>
    <x v="13"/>
    <s v="Veneto"/>
    <x v="0"/>
    <x v="7"/>
    <x v="2"/>
    <s v="2500"/>
    <s v="Medium"/>
    <x v="7"/>
    <n v="3.4857142857142858"/>
    <s v="Marco Rossi"/>
    <n v="7.4999999999999997E-2"/>
    <n v="732"/>
    <n v="54.9"/>
    <n v="786.9"/>
  </r>
  <r>
    <x v="5"/>
    <n v="6"/>
    <s v="TVG-4734"/>
    <s v="4734"/>
    <x v="13"/>
    <s v="Veneto"/>
    <x v="0"/>
    <x v="22"/>
    <x v="7"/>
    <s v="7000"/>
    <s v="Premium"/>
    <x v="13"/>
    <n v="49.29"/>
    <s v="Marco Rossi"/>
    <n v="7.4999999999999997E-2"/>
    <n v="24645"/>
    <n v="1848.375"/>
    <n v="26493.375"/>
  </r>
  <r>
    <x v="5"/>
    <n v="6"/>
    <s v="TVG-4735"/>
    <s v="4735"/>
    <x v="13"/>
    <s v="Veneto"/>
    <x v="0"/>
    <x v="8"/>
    <x v="2"/>
    <s v="5000"/>
    <s v=""/>
    <x v="8"/>
    <n v="5.5839999999999996"/>
    <s v="Giuseppe Favari"/>
    <n v="0.03"/>
    <n v="1396"/>
    <n v="41.879999999999995"/>
    <n v="1437.88"/>
  </r>
  <r>
    <x v="5"/>
    <n v="6"/>
    <s v="TVG-4736"/>
    <s v="4736"/>
    <x v="13"/>
    <s v="Veneto"/>
    <x v="0"/>
    <x v="8"/>
    <x v="2"/>
    <s v="5000"/>
    <s v=""/>
    <x v="8"/>
    <n v="3.26"/>
    <s v="Siria Lessio"/>
    <n v="0.05"/>
    <n v="815"/>
    <n v="40.75"/>
    <n v="855.75"/>
  </r>
  <r>
    <x v="5"/>
    <n v="6"/>
    <s v="TVG-4737"/>
    <s v="4737"/>
    <x v="13"/>
    <s v="Veneto"/>
    <x v="0"/>
    <x v="10"/>
    <x v="3"/>
    <s v="7500"/>
    <s v="Premium"/>
    <x v="10"/>
    <n v="0.05"/>
    <s v="Roberto Falcucci"/>
    <n v="0.08"/>
    <n v="9"/>
    <n v="0.72"/>
    <n v="9.7200000000000006"/>
  </r>
  <r>
    <x v="5"/>
    <n v="6"/>
    <s v="TVG-4738"/>
    <s v="4738"/>
    <x v="13"/>
    <s v="Veneto"/>
    <x v="0"/>
    <x v="15"/>
    <x v="6"/>
    <s v="1000"/>
    <s v="Silver"/>
    <x v="14"/>
    <n v="0.26666666666666666"/>
    <s v="Lalerio Vundini"/>
    <n v="0.05"/>
    <n v="104"/>
    <n v="5.2"/>
    <n v="109.2"/>
  </r>
  <r>
    <x v="5"/>
    <n v="6"/>
    <s v="TVG-4739"/>
    <s v="4739"/>
    <x v="13"/>
    <s v="Veneto"/>
    <x v="0"/>
    <x v="11"/>
    <x v="4"/>
    <s v="5000"/>
    <s v=""/>
    <x v="11"/>
    <n v="1.4285714285714285E-2"/>
    <s v="Giuseppe Favari"/>
    <n v="0.03"/>
    <n v="2"/>
    <n v="0.06"/>
    <n v="2.06"/>
  </r>
  <r>
    <x v="5"/>
    <n v="6"/>
    <s v="TVG-4740"/>
    <s v="4740"/>
    <x v="13"/>
    <s v="Veneto"/>
    <x v="0"/>
    <x v="11"/>
    <x v="4"/>
    <s v="5000"/>
    <s v=""/>
    <x v="11"/>
    <n v="4.2857142857142858E-2"/>
    <s v="Siria Lessio"/>
    <n v="0.05"/>
    <n v="6"/>
    <n v="0.30000000000000004"/>
    <n v="6.3"/>
  </r>
  <r>
    <x v="5"/>
    <n v="6"/>
    <s v="TVG-4741"/>
    <s v="4741"/>
    <x v="13"/>
    <s v="Veneto"/>
    <x v="0"/>
    <x v="11"/>
    <x v="4"/>
    <s v="5000"/>
    <s v=""/>
    <x v="11"/>
    <n v="0.97857142857142854"/>
    <s v="Marco Rossi"/>
    <n v="7.4999999999999997E-2"/>
    <n v="137"/>
    <n v="10.275"/>
    <n v="147.27500000000001"/>
  </r>
  <r>
    <x v="5"/>
    <n v="6"/>
    <s v="TVG-4742"/>
    <s v="4742"/>
    <x v="13"/>
    <s v="Veneto"/>
    <x v="0"/>
    <x v="11"/>
    <x v="4"/>
    <s v="5000"/>
    <s v=""/>
    <x v="11"/>
    <n v="1.5571428571428572"/>
    <s v="Lalerio Vundini"/>
    <n v="0.05"/>
    <n v="218"/>
    <n v="10.9"/>
    <n v="228.9"/>
  </r>
  <r>
    <x v="5"/>
    <n v="6"/>
    <s v="TVG-4743"/>
    <s v="4743"/>
    <x v="13"/>
    <s v="Veneto"/>
    <x v="0"/>
    <x v="16"/>
    <x v="7"/>
    <s v="1000"/>
    <s v=""/>
    <x v="0"/>
    <n v="6.0666666666666664"/>
    <s v="Alfonso Falconeri"/>
    <n v="0.05"/>
    <n v="910"/>
    <n v="45.5"/>
    <n v="955.5"/>
  </r>
  <r>
    <x v="5"/>
    <n v="6"/>
    <s v="TVG-4744"/>
    <s v="4744"/>
    <x v="13"/>
    <s v="Veneto"/>
    <x v="0"/>
    <x v="16"/>
    <x v="7"/>
    <s v="1000"/>
    <s v=""/>
    <x v="0"/>
    <n v="5.4933333333333332"/>
    <s v="Roberto Falcucci"/>
    <n v="0.08"/>
    <n v="824"/>
    <n v="65.92"/>
    <n v="889.92"/>
  </r>
  <r>
    <x v="5"/>
    <n v="6"/>
    <s v="TVG-4745"/>
    <s v="4745"/>
    <x v="13"/>
    <s v="Veneto"/>
    <x v="0"/>
    <x v="16"/>
    <x v="7"/>
    <s v="1000"/>
    <s v=""/>
    <x v="0"/>
    <n v="0.78666666666666663"/>
    <s v="Giuseppe Favari"/>
    <n v="0.03"/>
    <n v="118"/>
    <n v="3.54"/>
    <n v="121.54"/>
  </r>
  <r>
    <x v="5"/>
    <n v="6"/>
    <s v="TVG-4746"/>
    <s v="4746"/>
    <x v="13"/>
    <s v="Veneto"/>
    <x v="0"/>
    <x v="16"/>
    <x v="7"/>
    <s v="1000"/>
    <s v=""/>
    <x v="0"/>
    <n v="6.0733333333333333"/>
    <s v="Marco Rossi"/>
    <n v="7.4999999999999997E-2"/>
    <n v="911"/>
    <n v="68.325000000000003"/>
    <n v="979.32500000000005"/>
  </r>
  <r>
    <x v="5"/>
    <n v="6"/>
    <s v="TVG-4747"/>
    <s v="4747"/>
    <x v="13"/>
    <s v="Veneto"/>
    <x v="0"/>
    <x v="12"/>
    <x v="5"/>
    <s v="3000"/>
    <s v="Medium"/>
    <x v="12"/>
    <n v="42.19166666666667"/>
    <s v="Roberto Falcucci"/>
    <n v="0.08"/>
    <n v="5063"/>
    <n v="405.04"/>
    <n v="5468.04"/>
  </r>
  <r>
    <x v="5"/>
    <n v="6"/>
    <s v="TVG-4748"/>
    <s v="4748"/>
    <x v="13"/>
    <s v="Veneto"/>
    <x v="0"/>
    <x v="12"/>
    <x v="5"/>
    <s v="3000"/>
    <s v="Medium"/>
    <x v="12"/>
    <n v="10.716666666666667"/>
    <s v="Giuseppe Favari"/>
    <n v="0.03"/>
    <n v="1286"/>
    <n v="38.58"/>
    <n v="1324.58"/>
  </r>
  <r>
    <x v="5"/>
    <n v="6"/>
    <s v="TVG-4749"/>
    <s v="4749"/>
    <x v="13"/>
    <s v="Veneto"/>
    <x v="0"/>
    <x v="12"/>
    <x v="5"/>
    <s v="3000"/>
    <s v="Medium"/>
    <x v="12"/>
    <n v="8.1833333333333336"/>
    <s v="Siria Lessio"/>
    <n v="0.05"/>
    <n v="982"/>
    <n v="49.1"/>
    <n v="1031.0999999999999"/>
  </r>
  <r>
    <x v="5"/>
    <n v="6"/>
    <s v="TVG-4750"/>
    <s v="4750"/>
    <x v="13"/>
    <s v="Veneto"/>
    <x v="0"/>
    <x v="12"/>
    <x v="5"/>
    <s v="3000"/>
    <s v="Medium"/>
    <x v="12"/>
    <n v="0.13333333333333333"/>
    <s v="Fabo Girgentini"/>
    <n v="0.03"/>
    <n v="16"/>
    <n v="0.48"/>
    <n v="16.48"/>
  </r>
  <r>
    <x v="5"/>
    <n v="6"/>
    <s v="TVG-4751"/>
    <s v="4751"/>
    <x v="13"/>
    <s v="Veneto"/>
    <x v="0"/>
    <x v="12"/>
    <x v="5"/>
    <s v="3000"/>
    <s v="Medium"/>
    <x v="12"/>
    <n v="61.216666666666669"/>
    <s v="Marco Rossi"/>
    <n v="7.4999999999999997E-2"/>
    <n v="7346"/>
    <n v="550.94999999999993"/>
    <n v="7896.95"/>
  </r>
  <r>
    <x v="5"/>
    <n v="6"/>
    <s v="TVG-4752"/>
    <s v="4752"/>
    <x v="13"/>
    <s v="Veneto"/>
    <x v="0"/>
    <x v="12"/>
    <x v="5"/>
    <s v="3000"/>
    <s v="Medium"/>
    <x v="12"/>
    <n v="17.708333333333332"/>
    <s v="Lalerio Vundini"/>
    <n v="0.05"/>
    <n v="2125"/>
    <n v="106.25"/>
    <n v="2231.25"/>
  </r>
  <r>
    <x v="5"/>
    <n v="6"/>
    <s v="TVG-4753"/>
    <s v="4753"/>
    <x v="13"/>
    <s v="Veneto"/>
    <x v="0"/>
    <x v="13"/>
    <x v="5"/>
    <s v="3000"/>
    <s v="Plus"/>
    <x v="2"/>
    <n v="4.4000000000000004"/>
    <s v="Roberto Falcucci"/>
    <n v="0.08"/>
    <n v="572"/>
    <n v="45.76"/>
    <n v="617.76"/>
  </r>
  <r>
    <x v="5"/>
    <n v="6"/>
    <s v="TVG-4754"/>
    <s v="4754"/>
    <x v="13"/>
    <s v="Veneto"/>
    <x v="0"/>
    <x v="13"/>
    <x v="5"/>
    <s v="3000"/>
    <s v="Plus"/>
    <x v="2"/>
    <n v="1.1615384615384616"/>
    <s v="Marco Rossi"/>
    <n v="7.4999999999999997E-2"/>
    <n v="151"/>
    <n v="11.324999999999999"/>
    <n v="162.32499999999999"/>
  </r>
  <r>
    <x v="5"/>
    <n v="6"/>
    <s v="TVG-4755"/>
    <s v="4755"/>
    <x v="14"/>
    <s v="Lombardia"/>
    <x v="4"/>
    <x v="17"/>
    <x v="7"/>
    <s v="2000"/>
    <s v="Medium"/>
    <x v="15"/>
    <n v="0.02"/>
    <s v="Lalerio Vundini"/>
    <n v="0.05"/>
    <n v="4"/>
    <n v="0.2"/>
    <n v="4.2"/>
  </r>
  <r>
    <x v="5"/>
    <n v="6"/>
    <s v="TVG-4756"/>
    <s v="4756"/>
    <x v="14"/>
    <s v="Lombardia"/>
    <x v="4"/>
    <x v="0"/>
    <x v="0"/>
    <s v="5000"/>
    <s v="Medium"/>
    <x v="0"/>
    <n v="568.28"/>
    <s v="Marco Rossi"/>
    <n v="7.4999999999999997E-2"/>
    <n v="85242"/>
    <n v="6393.15"/>
    <n v="91635.15"/>
  </r>
  <r>
    <x v="5"/>
    <n v="6"/>
    <s v="TVG-4757"/>
    <s v="4757"/>
    <x v="14"/>
    <s v="Lombardia"/>
    <x v="4"/>
    <x v="0"/>
    <x v="0"/>
    <s v="5000"/>
    <s v="Medium"/>
    <x v="0"/>
    <n v="2062.3866666666668"/>
    <s v="Lalerio Vundini"/>
    <n v="0.05"/>
    <n v="309358"/>
    <n v="15467.900000000001"/>
    <n v="324825.90000000002"/>
  </r>
  <r>
    <x v="5"/>
    <n v="6"/>
    <s v="TVG-4758"/>
    <s v="4758"/>
    <x v="14"/>
    <s v="Lombardia"/>
    <x v="4"/>
    <x v="19"/>
    <x v="7"/>
    <s v="4000"/>
    <s v="Plus"/>
    <x v="16"/>
    <n v="8.1"/>
    <s v="Lalerio Vundini"/>
    <n v="0.05"/>
    <n v="1944"/>
    <n v="97.2"/>
    <n v="2041.2"/>
  </r>
  <r>
    <x v="5"/>
    <n v="6"/>
    <s v="TVG-4759"/>
    <s v="4759"/>
    <x v="14"/>
    <s v="Lombardia"/>
    <x v="4"/>
    <x v="1"/>
    <x v="0"/>
    <s v="5000"/>
    <s v="Plus"/>
    <x v="1"/>
    <n v="0.15428571428571428"/>
    <s v="Lalerio Vundini"/>
    <n v="0.05"/>
    <n v="27"/>
    <n v="1.35"/>
    <n v="28.35"/>
  </r>
  <r>
    <x v="5"/>
    <n v="6"/>
    <s v="TVG-4760"/>
    <s v="4760"/>
    <x v="14"/>
    <s v="Lombardia"/>
    <x v="4"/>
    <x v="3"/>
    <x v="0"/>
    <s v="3000"/>
    <s v="Plus"/>
    <x v="3"/>
    <n v="2.7862068965517239"/>
    <s v="Fabo Girgentini"/>
    <n v="0.03"/>
    <n v="404"/>
    <n v="12.12"/>
    <n v="416.12"/>
  </r>
  <r>
    <x v="5"/>
    <n v="6"/>
    <s v="TVG-4761"/>
    <s v="4761"/>
    <x v="14"/>
    <s v="Lombardia"/>
    <x v="4"/>
    <x v="3"/>
    <x v="0"/>
    <s v="3000"/>
    <s v="Plus"/>
    <x v="3"/>
    <n v="0.2"/>
    <s v="Lalerio Vundini"/>
    <n v="0.05"/>
    <n v="29"/>
    <n v="1.4500000000000002"/>
    <n v="30.45"/>
  </r>
  <r>
    <x v="5"/>
    <n v="6"/>
    <s v="TVG-4762"/>
    <s v="4762"/>
    <x v="14"/>
    <s v="Lombardia"/>
    <x v="4"/>
    <x v="6"/>
    <x v="2"/>
    <s v="2500"/>
    <s v="Plus"/>
    <x v="6"/>
    <n v="0.68181818181818177"/>
    <s v="Lalerio Vundini"/>
    <n v="0.05"/>
    <n v="150"/>
    <n v="7.5"/>
    <n v="157.5"/>
  </r>
  <r>
    <x v="5"/>
    <n v="6"/>
    <s v="TVG-4763"/>
    <s v="4763"/>
    <x v="14"/>
    <s v="Lombardia"/>
    <x v="4"/>
    <x v="9"/>
    <x v="2"/>
    <s v="1121"/>
    <s v="Gold"/>
    <x v="9"/>
    <n v="6.5217391304347824E-2"/>
    <s v="Lalerio Vundini"/>
    <n v="0.05"/>
    <n v="15"/>
    <n v="0.75"/>
    <n v="15.75"/>
  </r>
  <r>
    <x v="5"/>
    <n v="6"/>
    <s v="TVG-4764"/>
    <s v="4764"/>
    <x v="14"/>
    <s v="Lombardia"/>
    <x v="4"/>
    <x v="23"/>
    <x v="7"/>
    <s v="8000"/>
    <s v="Premium"/>
    <x v="19"/>
    <n v="65.364179104477614"/>
    <s v="Marco Rossi"/>
    <n v="7.4999999999999997E-2"/>
    <n v="43794"/>
    <n v="3284.5499999999997"/>
    <n v="47078.55"/>
  </r>
  <r>
    <x v="5"/>
    <n v="6"/>
    <s v="TVG-4765"/>
    <s v="4765"/>
    <x v="14"/>
    <s v="Lombardia"/>
    <x v="4"/>
    <x v="23"/>
    <x v="7"/>
    <s v="8000"/>
    <s v="Premium"/>
    <x v="19"/>
    <n v="6.3761194029850747"/>
    <s v="Lalerio Vundini"/>
    <n v="0.05"/>
    <n v="4272"/>
    <n v="213.60000000000002"/>
    <n v="4485.6000000000004"/>
  </r>
  <r>
    <x v="5"/>
    <n v="6"/>
    <s v="TVG-4766"/>
    <s v="4766"/>
    <x v="14"/>
    <s v="Lombardia"/>
    <x v="4"/>
    <x v="15"/>
    <x v="6"/>
    <s v="1000"/>
    <s v="Silver"/>
    <x v="14"/>
    <n v="0.58974358974358976"/>
    <s v="Lalerio Vundini"/>
    <n v="0.05"/>
    <n v="230"/>
    <n v="11.5"/>
    <n v="241.5"/>
  </r>
  <r>
    <x v="5"/>
    <n v="6"/>
    <s v="TVG-4767"/>
    <s v="4767"/>
    <x v="14"/>
    <s v="Lombardia"/>
    <x v="4"/>
    <x v="11"/>
    <x v="4"/>
    <s v="5000"/>
    <s v=""/>
    <x v="11"/>
    <n v="126.77142857142857"/>
    <s v="Lalerio Vundini"/>
    <n v="0.05"/>
    <n v="17748"/>
    <n v="887.40000000000009"/>
    <n v="18635.400000000001"/>
  </r>
  <r>
    <x v="5"/>
    <n v="6"/>
    <s v="TVG-4768"/>
    <s v="4768"/>
    <x v="15"/>
    <s v="Emilia Romagna"/>
    <x v="4"/>
    <x v="18"/>
    <x v="7"/>
    <s v="3000"/>
    <s v="Medium"/>
    <x v="6"/>
    <n v="15.940909090909091"/>
    <s v="Lalerio Vundini"/>
    <n v="0.05"/>
    <n v="3507"/>
    <n v="175.35000000000002"/>
    <n v="3682.35"/>
  </r>
  <r>
    <x v="5"/>
    <n v="6"/>
    <s v="TVG-4769"/>
    <s v="4769"/>
    <x v="15"/>
    <s v="Emilia Romagna"/>
    <x v="4"/>
    <x v="14"/>
    <x v="6"/>
    <s v="2500"/>
    <s v="Gold"/>
    <x v="13"/>
    <n v="91.623999999999995"/>
    <s v="Lalerio Vundini"/>
    <n v="0.05"/>
    <n v="45812"/>
    <n v="2290.6"/>
    <n v="48102.6"/>
  </r>
  <r>
    <x v="5"/>
    <n v="6"/>
    <s v="TVG-4770"/>
    <s v="4770"/>
    <x v="15"/>
    <s v="Emilia Romagna"/>
    <x v="4"/>
    <x v="17"/>
    <x v="7"/>
    <s v="2000"/>
    <s v="Medium"/>
    <x v="15"/>
    <n v="0.19"/>
    <s v="Lalerio Vundini"/>
    <n v="0.05"/>
    <n v="38"/>
    <n v="1.9000000000000001"/>
    <n v="39.9"/>
  </r>
  <r>
    <x v="5"/>
    <n v="6"/>
    <s v="TVG-4771"/>
    <s v="4771"/>
    <x v="15"/>
    <s v="Emilia Romagna"/>
    <x v="4"/>
    <x v="0"/>
    <x v="0"/>
    <s v="5000"/>
    <s v="Medium"/>
    <x v="0"/>
    <n v="3222.5466666666666"/>
    <s v="Lalerio Vundini"/>
    <n v="0.05"/>
    <n v="483382"/>
    <n v="24169.100000000002"/>
    <n v="507551.1"/>
  </r>
  <r>
    <x v="5"/>
    <n v="6"/>
    <s v="TVG-4772"/>
    <s v="4772"/>
    <x v="15"/>
    <s v="Emilia Romagna"/>
    <x v="4"/>
    <x v="19"/>
    <x v="7"/>
    <s v="4000"/>
    <s v="Plus"/>
    <x v="16"/>
    <n v="12.758333333333333"/>
    <s v="Lalerio Vundini"/>
    <n v="0.05"/>
    <n v="3062"/>
    <n v="153.1"/>
    <n v="3215.1"/>
  </r>
  <r>
    <x v="5"/>
    <n v="6"/>
    <s v="TVG-4773"/>
    <s v="4773"/>
    <x v="15"/>
    <s v="Emilia Romagna"/>
    <x v="4"/>
    <x v="1"/>
    <x v="0"/>
    <s v="5000"/>
    <s v="Plus"/>
    <x v="1"/>
    <n v="0.44571428571428573"/>
    <s v="Lalerio Vundini"/>
    <n v="0.05"/>
    <n v="78"/>
    <n v="3.9000000000000004"/>
    <n v="81.900000000000006"/>
  </r>
  <r>
    <x v="5"/>
    <n v="6"/>
    <s v="TVG-4774"/>
    <s v="4774"/>
    <x v="15"/>
    <s v="Emilia Romagna"/>
    <x v="4"/>
    <x v="3"/>
    <x v="0"/>
    <s v="3000"/>
    <s v="Plus"/>
    <x v="3"/>
    <n v="5.9379310344827587"/>
    <s v="Marco Rossi"/>
    <n v="7.4999999999999997E-2"/>
    <n v="861"/>
    <n v="64.575000000000003"/>
    <n v="925.57500000000005"/>
  </r>
  <r>
    <x v="5"/>
    <n v="6"/>
    <s v="TVG-4775"/>
    <s v="4775"/>
    <x v="15"/>
    <s v="Emilia Romagna"/>
    <x v="4"/>
    <x v="3"/>
    <x v="0"/>
    <s v="3000"/>
    <s v="Plus"/>
    <x v="3"/>
    <n v="587.17931034482763"/>
    <s v="Lalerio Vundini"/>
    <n v="0.05"/>
    <n v="85141"/>
    <n v="4257.05"/>
    <n v="89398.05"/>
  </r>
  <r>
    <x v="5"/>
    <n v="6"/>
    <s v="TVG-4776"/>
    <s v="4776"/>
    <x v="15"/>
    <s v="Emilia Romagna"/>
    <x v="4"/>
    <x v="5"/>
    <x v="1"/>
    <s v="5000"/>
    <s v=""/>
    <x v="5"/>
    <n v="19.586666666666666"/>
    <s v="Lalerio Vundini"/>
    <n v="0.05"/>
    <n v="1469"/>
    <n v="73.45"/>
    <n v="1542.45"/>
  </r>
  <r>
    <x v="5"/>
    <n v="6"/>
    <s v="TVG-4777"/>
    <s v="4777"/>
    <x v="15"/>
    <s v="Emilia Romagna"/>
    <x v="4"/>
    <x v="9"/>
    <x v="2"/>
    <s v="1121"/>
    <s v="Gold"/>
    <x v="9"/>
    <n v="26.643478260869564"/>
    <s v="Lalerio Vundini"/>
    <n v="0.05"/>
    <n v="6128"/>
    <n v="306.40000000000003"/>
    <n v="6434.4"/>
  </r>
  <r>
    <x v="5"/>
    <n v="6"/>
    <s v="TVG-4778"/>
    <s v="4778"/>
    <x v="15"/>
    <s v="Emilia Romagna"/>
    <x v="4"/>
    <x v="23"/>
    <x v="7"/>
    <s v="8000"/>
    <s v="Premium"/>
    <x v="19"/>
    <n v="488.58656716417909"/>
    <s v="Lalerio Vundini"/>
    <n v="0.05"/>
    <n v="327353"/>
    <n v="16367.650000000001"/>
    <n v="343720.65"/>
  </r>
  <r>
    <x v="5"/>
    <n v="6"/>
    <s v="TVG-4779"/>
    <s v="4779"/>
    <x v="15"/>
    <s v="Emilia Romagna"/>
    <x v="4"/>
    <x v="15"/>
    <x v="6"/>
    <s v="1000"/>
    <s v="Silver"/>
    <x v="14"/>
    <n v="8.3410256410256416"/>
    <s v="Lalerio Vundini"/>
    <n v="0.05"/>
    <n v="3253"/>
    <n v="162.65"/>
    <n v="3415.65"/>
  </r>
  <r>
    <x v="5"/>
    <n v="6"/>
    <s v="TVG-4780"/>
    <s v="4780"/>
    <x v="15"/>
    <s v="Emilia Romagna"/>
    <x v="4"/>
    <x v="11"/>
    <x v="4"/>
    <s v="5000"/>
    <s v=""/>
    <x v="11"/>
    <n v="7.121428571428571"/>
    <s v="Lalerio Vundini"/>
    <n v="0.05"/>
    <n v="997"/>
    <n v="49.85"/>
    <n v="1046.8499999999999"/>
  </r>
  <r>
    <x v="5"/>
    <n v="6"/>
    <s v="TVG-4781"/>
    <s v="4781"/>
    <x v="15"/>
    <s v="Emilia Romagna"/>
    <x v="4"/>
    <x v="16"/>
    <x v="7"/>
    <s v="1000"/>
    <s v=""/>
    <x v="0"/>
    <n v="1.9133333333333333"/>
    <s v="Lalerio Vundini"/>
    <n v="0.05"/>
    <n v="287"/>
    <n v="14.350000000000001"/>
    <n v="301.35000000000002"/>
  </r>
  <r>
    <x v="5"/>
    <n v="6"/>
    <s v="TVG-4782"/>
    <s v="4782"/>
    <x v="15"/>
    <s v="Emilia Romagna"/>
    <x v="4"/>
    <x v="12"/>
    <x v="5"/>
    <s v="3000"/>
    <s v="Medium"/>
    <x v="12"/>
    <n v="12.425000000000001"/>
    <s v="Marco Rossi"/>
    <n v="7.4999999999999997E-2"/>
    <n v="1491"/>
    <n v="111.825"/>
    <n v="1602.825"/>
  </r>
  <r>
    <x v="5"/>
    <n v="6"/>
    <s v="TVG-4783"/>
    <s v="4783"/>
    <x v="15"/>
    <s v="Emilia Romagna"/>
    <x v="4"/>
    <x v="13"/>
    <x v="5"/>
    <s v="3000"/>
    <s v="Plus"/>
    <x v="2"/>
    <n v="7.6923076923076927E-3"/>
    <s v="Marco Rossi"/>
    <n v="7.4999999999999997E-2"/>
    <n v="1"/>
    <n v="7.4999999999999997E-2"/>
    <n v="1.075"/>
  </r>
  <r>
    <x v="5"/>
    <n v="6"/>
    <s v="TVG-4784"/>
    <s v="4784"/>
    <x v="16"/>
    <s v="Emilia Romagna"/>
    <x v="2"/>
    <x v="14"/>
    <x v="6"/>
    <s v="2500"/>
    <s v="Gold"/>
    <x v="13"/>
    <n v="4.0000000000000001E-3"/>
    <s v="Olivia Gusso"/>
    <n v="0.05"/>
    <n v="2"/>
    <n v="0.1"/>
    <n v="2.1"/>
  </r>
  <r>
    <x v="5"/>
    <n v="6"/>
    <s v="TVG-4785"/>
    <s v="4785"/>
    <x v="16"/>
    <s v="Emilia Romagna"/>
    <x v="2"/>
    <x v="19"/>
    <x v="7"/>
    <s v="4000"/>
    <s v="Plus"/>
    <x v="16"/>
    <n v="1.0333333333333334"/>
    <s v="Lalerio Vundini"/>
    <n v="0.05"/>
    <n v="248"/>
    <n v="12.4"/>
    <n v="260.39999999999998"/>
  </r>
  <r>
    <x v="5"/>
    <n v="6"/>
    <s v="TVG-4786"/>
    <s v="4786"/>
    <x v="16"/>
    <s v="Emilia Romagna"/>
    <x v="2"/>
    <x v="3"/>
    <x v="0"/>
    <s v="3000"/>
    <s v="Plus"/>
    <x v="3"/>
    <n v="134.90344827586208"/>
    <s v="Lalerio Vundini"/>
    <n v="0.05"/>
    <n v="19561"/>
    <n v="978.05000000000007"/>
    <n v="20539.05"/>
  </r>
  <r>
    <x v="5"/>
    <n v="6"/>
    <s v="TVG-4787"/>
    <s v="4787"/>
    <x v="16"/>
    <s v="Emilia Romagna"/>
    <x v="2"/>
    <x v="5"/>
    <x v="1"/>
    <s v="5000"/>
    <s v=""/>
    <x v="5"/>
    <n v="19.613333333333333"/>
    <s v="Lalerio Vundini"/>
    <n v="0.05"/>
    <n v="1471"/>
    <n v="73.55"/>
    <n v="1544.55"/>
  </r>
  <r>
    <x v="5"/>
    <n v="6"/>
    <s v="TVG-4788"/>
    <s v="4788"/>
    <x v="16"/>
    <s v="Emilia Romagna"/>
    <x v="2"/>
    <x v="6"/>
    <x v="2"/>
    <s v="2500"/>
    <s v="Plus"/>
    <x v="6"/>
    <n v="29.322727272727274"/>
    <s v="Lalerio Vundini"/>
    <n v="0.05"/>
    <n v="6451"/>
    <n v="322.55"/>
    <n v="6773.55"/>
  </r>
  <r>
    <x v="5"/>
    <n v="6"/>
    <s v="TVG-4789"/>
    <s v="4789"/>
    <x v="16"/>
    <s v="Emilia Romagna"/>
    <x v="2"/>
    <x v="23"/>
    <x v="7"/>
    <s v="8000"/>
    <s v="Premium"/>
    <x v="19"/>
    <n v="0.80447761194029854"/>
    <s v="Lalerio Vundini"/>
    <n v="0.05"/>
    <n v="539"/>
    <n v="26.950000000000003"/>
    <n v="565.95000000000005"/>
  </r>
  <r>
    <x v="5"/>
    <n v="6"/>
    <s v="TVG-4790"/>
    <s v="4790"/>
    <x v="16"/>
    <s v="Emilia Romagna"/>
    <x v="2"/>
    <x v="10"/>
    <x v="3"/>
    <s v="7500"/>
    <s v="Premium"/>
    <x v="10"/>
    <n v="0.68888888888888888"/>
    <s v="Lalerio Vundini"/>
    <n v="0.05"/>
    <n v="124"/>
    <n v="6.2"/>
    <n v="130.19999999999999"/>
  </r>
  <r>
    <x v="5"/>
    <n v="6"/>
    <s v="TVG-4791"/>
    <s v="4791"/>
    <x v="16"/>
    <s v="Emilia Romagna"/>
    <x v="2"/>
    <x v="11"/>
    <x v="4"/>
    <s v="5000"/>
    <s v=""/>
    <x v="11"/>
    <n v="3.6714285714285713"/>
    <s v="Lalerio Vundini"/>
    <n v="0.05"/>
    <n v="514"/>
    <n v="25.700000000000003"/>
    <n v="539.70000000000005"/>
  </r>
  <r>
    <x v="5"/>
    <n v="6"/>
    <s v="TVG-4792"/>
    <s v="4792"/>
    <x v="16"/>
    <s v="Emilia Romagna"/>
    <x v="2"/>
    <x v="12"/>
    <x v="5"/>
    <s v="3000"/>
    <s v="Medium"/>
    <x v="12"/>
    <n v="7.0750000000000002"/>
    <s v="Lalerio Vundini"/>
    <n v="0.05"/>
    <n v="849"/>
    <n v="42.45"/>
    <n v="891.45"/>
  </r>
  <r>
    <x v="5"/>
    <n v="6"/>
    <s v="TVG-4793"/>
    <s v="4793"/>
    <x v="35"/>
    <s v="Piemonte"/>
    <x v="9"/>
    <x v="3"/>
    <x v="0"/>
    <s v="3000"/>
    <s v="Plus"/>
    <x v="3"/>
    <n v="0.10344827586206896"/>
    <s v="Lalerio Vundini"/>
    <n v="0.05"/>
    <n v="15"/>
    <n v="0.75"/>
    <n v="15.75"/>
  </r>
  <r>
    <x v="5"/>
    <n v="6"/>
    <s v="TVG-4794"/>
    <s v="4794"/>
    <x v="35"/>
    <s v="Piemonte"/>
    <x v="9"/>
    <x v="11"/>
    <x v="4"/>
    <s v="5000"/>
    <s v=""/>
    <x v="11"/>
    <n v="0.17142857142857143"/>
    <s v="Lalerio Vundini"/>
    <n v="0.05"/>
    <n v="24"/>
    <n v="1.2000000000000002"/>
    <n v="25.2"/>
  </r>
  <r>
    <x v="5"/>
    <n v="6"/>
    <s v="TVG-4795"/>
    <s v="4795"/>
    <x v="17"/>
    <s v="Veneto"/>
    <x v="7"/>
    <x v="18"/>
    <x v="7"/>
    <s v="3000"/>
    <s v="Medium"/>
    <x v="6"/>
    <n v="4.0909090909090909E-2"/>
    <s v="Giulio de Primis"/>
    <n v="3.6999999999999998E-2"/>
    <n v="9"/>
    <n v="0.33299999999999996"/>
    <n v="9.3330000000000002"/>
  </r>
  <r>
    <x v="5"/>
    <n v="6"/>
    <s v="TVG-4796"/>
    <s v="4796"/>
    <x v="17"/>
    <s v="Veneto"/>
    <x v="7"/>
    <x v="18"/>
    <x v="7"/>
    <s v="3000"/>
    <s v="Medium"/>
    <x v="6"/>
    <n v="37.390909090909091"/>
    <s v="Alfonso Falconeri"/>
    <n v="0.05"/>
    <n v="8226"/>
    <n v="411.3"/>
    <n v="8637.2999999999993"/>
  </r>
  <r>
    <x v="5"/>
    <n v="6"/>
    <s v="TVG-4797"/>
    <s v="4797"/>
    <x v="17"/>
    <s v="Veneto"/>
    <x v="7"/>
    <x v="18"/>
    <x v="7"/>
    <s v="3000"/>
    <s v="Medium"/>
    <x v="6"/>
    <n v="9.6954545454545453"/>
    <s v="Roberto Falcucci"/>
    <n v="0.08"/>
    <n v="2133"/>
    <n v="170.64000000000001"/>
    <n v="2303.64"/>
  </r>
  <r>
    <x v="5"/>
    <n v="6"/>
    <s v="TVG-4798"/>
    <s v="4798"/>
    <x v="17"/>
    <s v="Veneto"/>
    <x v="7"/>
    <x v="18"/>
    <x v="7"/>
    <s v="3000"/>
    <s v="Medium"/>
    <x v="6"/>
    <n v="0.85909090909090913"/>
    <s v="Daniela Ansani"/>
    <n v="0.05"/>
    <n v="189"/>
    <n v="9.4500000000000011"/>
    <n v="198.45"/>
  </r>
  <r>
    <x v="5"/>
    <n v="6"/>
    <s v="TVG-4799"/>
    <s v="4799"/>
    <x v="17"/>
    <s v="Veneto"/>
    <x v="7"/>
    <x v="18"/>
    <x v="7"/>
    <s v="3000"/>
    <s v="Medium"/>
    <x v="6"/>
    <n v="7.6454545454545455"/>
    <s v="Giuseppe Favari"/>
    <n v="0.03"/>
    <n v="1682"/>
    <n v="50.46"/>
    <n v="1732.46"/>
  </r>
  <r>
    <x v="5"/>
    <n v="6"/>
    <s v="TVG-4800"/>
    <s v="4800"/>
    <x v="17"/>
    <s v="Veneto"/>
    <x v="7"/>
    <x v="18"/>
    <x v="7"/>
    <s v="3000"/>
    <s v="Medium"/>
    <x v="6"/>
    <n v="126.15909090909091"/>
    <s v="Michele Scotto"/>
    <n v="0.05"/>
    <n v="27755"/>
    <n v="1387.75"/>
    <n v="29142.75"/>
  </r>
  <r>
    <x v="5"/>
    <n v="6"/>
    <s v="TVG-4801"/>
    <s v="4801"/>
    <x v="17"/>
    <s v="Veneto"/>
    <x v="7"/>
    <x v="18"/>
    <x v="7"/>
    <s v="3000"/>
    <s v="Medium"/>
    <x v="6"/>
    <n v="0.9363636363636364"/>
    <s v="Fabo Girgentini"/>
    <n v="0.03"/>
    <n v="206"/>
    <n v="6.18"/>
    <n v="212.18"/>
  </r>
  <r>
    <x v="5"/>
    <n v="6"/>
    <s v="TVG-4802"/>
    <s v="4802"/>
    <x v="17"/>
    <s v="Veneto"/>
    <x v="7"/>
    <x v="18"/>
    <x v="7"/>
    <s v="3000"/>
    <s v="Medium"/>
    <x v="6"/>
    <n v="0"/>
    <s v="Lalerio Vundini"/>
    <n v="0.05"/>
    <n v="0"/>
    <n v="0"/>
    <n v="0"/>
  </r>
  <r>
    <x v="5"/>
    <n v="6"/>
    <s v="TVG-4803"/>
    <s v="4803"/>
    <x v="17"/>
    <s v="Veneto"/>
    <x v="7"/>
    <x v="14"/>
    <x v="6"/>
    <s v="2500"/>
    <s v="Gold"/>
    <x v="13"/>
    <n v="3.8140000000000001"/>
    <s v="Giulio de Primis"/>
    <n v="3.6999999999999998E-2"/>
    <n v="1907"/>
    <n v="70.558999999999997"/>
    <n v="1977.559"/>
  </r>
  <r>
    <x v="5"/>
    <n v="6"/>
    <s v="TVG-4804"/>
    <s v="4804"/>
    <x v="17"/>
    <s v="Veneto"/>
    <x v="7"/>
    <x v="14"/>
    <x v="6"/>
    <s v="2500"/>
    <s v="Gold"/>
    <x v="13"/>
    <n v="37.594000000000001"/>
    <s v="Alfonso Falconeri"/>
    <n v="0.05"/>
    <n v="18797"/>
    <n v="939.85"/>
    <n v="19736.849999999999"/>
  </r>
  <r>
    <x v="5"/>
    <n v="6"/>
    <s v="TVG-4805"/>
    <s v="4805"/>
    <x v="17"/>
    <s v="Veneto"/>
    <x v="7"/>
    <x v="14"/>
    <x v="6"/>
    <s v="2500"/>
    <s v="Gold"/>
    <x v="13"/>
    <n v="7.0000000000000007E-2"/>
    <s v="Roberto Falcucci"/>
    <n v="0.08"/>
    <n v="35"/>
    <n v="2.8000000000000003"/>
    <n v="37.799999999999997"/>
  </r>
  <r>
    <x v="5"/>
    <n v="6"/>
    <s v="TVG-4806"/>
    <s v="4806"/>
    <x v="17"/>
    <s v="Veneto"/>
    <x v="7"/>
    <x v="14"/>
    <x v="6"/>
    <s v="2500"/>
    <s v="Gold"/>
    <x v="13"/>
    <n v="13.343999999999999"/>
    <s v="Daniela Ansani"/>
    <n v="0.05"/>
    <n v="6672"/>
    <n v="333.6"/>
    <n v="7005.6"/>
  </r>
  <r>
    <x v="5"/>
    <n v="6"/>
    <s v="TVG-4807"/>
    <s v="4807"/>
    <x v="17"/>
    <s v="Veneto"/>
    <x v="7"/>
    <x v="14"/>
    <x v="6"/>
    <s v="2500"/>
    <s v="Gold"/>
    <x v="13"/>
    <n v="32.387999999999998"/>
    <s v="Giuseppe Favari"/>
    <n v="0.03"/>
    <n v="16194"/>
    <n v="485.82"/>
    <n v="16679.82"/>
  </r>
  <r>
    <x v="5"/>
    <n v="6"/>
    <s v="TVG-4808"/>
    <s v="4808"/>
    <x v="17"/>
    <s v="Veneto"/>
    <x v="7"/>
    <x v="14"/>
    <x v="6"/>
    <s v="2500"/>
    <s v="Gold"/>
    <x v="13"/>
    <n v="81.805999999999997"/>
    <s v="Michele Scotto"/>
    <n v="0.05"/>
    <n v="40903"/>
    <n v="2045.15"/>
    <n v="42948.15"/>
  </r>
  <r>
    <x v="5"/>
    <n v="6"/>
    <s v="TVG-4809"/>
    <s v="4809"/>
    <x v="17"/>
    <s v="Veneto"/>
    <x v="7"/>
    <x v="14"/>
    <x v="6"/>
    <s v="2500"/>
    <s v="Gold"/>
    <x v="13"/>
    <n v="0.32400000000000001"/>
    <s v="Fabo Girgentini"/>
    <n v="0.03"/>
    <n v="162"/>
    <n v="4.8599999999999994"/>
    <n v="166.86"/>
  </r>
  <r>
    <x v="5"/>
    <n v="6"/>
    <s v="TVG-4810"/>
    <s v="4810"/>
    <x v="17"/>
    <s v="Veneto"/>
    <x v="7"/>
    <x v="14"/>
    <x v="6"/>
    <s v="2500"/>
    <s v="Gold"/>
    <x v="13"/>
    <n v="2.1779999999999999"/>
    <s v="Marco Rossi"/>
    <n v="7.4999999999999997E-2"/>
    <n v="1089"/>
    <n v="81.674999999999997"/>
    <n v="1170.675"/>
  </r>
  <r>
    <x v="5"/>
    <n v="6"/>
    <s v="TVG-4811"/>
    <s v="4811"/>
    <x v="17"/>
    <s v="Veneto"/>
    <x v="7"/>
    <x v="14"/>
    <x v="6"/>
    <s v="2500"/>
    <s v="Gold"/>
    <x v="13"/>
    <n v="53.021999999999998"/>
    <s v="Lalerio Vundini"/>
    <n v="0.05"/>
    <n v="26511"/>
    <n v="1325.5500000000002"/>
    <n v="27836.55"/>
  </r>
  <r>
    <x v="5"/>
    <n v="6"/>
    <s v="TVG-4812"/>
    <s v="4812"/>
    <x v="17"/>
    <s v="Veneto"/>
    <x v="7"/>
    <x v="17"/>
    <x v="7"/>
    <s v="2000"/>
    <s v="Medium"/>
    <x v="15"/>
    <n v="15.065"/>
    <s v="Lalerio Vundini"/>
    <n v="0.05"/>
    <n v="3013"/>
    <n v="150.65"/>
    <n v="3163.65"/>
  </r>
  <r>
    <x v="5"/>
    <n v="6"/>
    <s v="TVG-4813"/>
    <s v="4813"/>
    <x v="17"/>
    <s v="Veneto"/>
    <x v="7"/>
    <x v="0"/>
    <x v="0"/>
    <s v="5000"/>
    <s v="Medium"/>
    <x v="0"/>
    <n v="19.513333333333332"/>
    <s v="Giulio de Primis"/>
    <n v="3.6999999999999998E-2"/>
    <n v="2927"/>
    <n v="108.29899999999999"/>
    <n v="3035.299"/>
  </r>
  <r>
    <x v="5"/>
    <n v="6"/>
    <s v="TVG-4814"/>
    <s v="4814"/>
    <x v="17"/>
    <s v="Veneto"/>
    <x v="7"/>
    <x v="0"/>
    <x v="0"/>
    <s v="5000"/>
    <s v="Medium"/>
    <x v="0"/>
    <n v="779.11333333333334"/>
    <s v="Alfonso Falconeri"/>
    <n v="0.05"/>
    <n v="116867"/>
    <n v="5843.35"/>
    <n v="122710.35"/>
  </r>
  <r>
    <x v="5"/>
    <n v="6"/>
    <s v="TVG-4815"/>
    <s v="4815"/>
    <x v="17"/>
    <s v="Veneto"/>
    <x v="7"/>
    <x v="0"/>
    <x v="0"/>
    <s v="5000"/>
    <s v="Medium"/>
    <x v="0"/>
    <n v="9.32"/>
    <s v="Daniela Ansani"/>
    <n v="0.05"/>
    <n v="1398"/>
    <n v="69.900000000000006"/>
    <n v="1467.9"/>
  </r>
  <r>
    <x v="5"/>
    <n v="6"/>
    <s v="TVG-4816"/>
    <s v="4816"/>
    <x v="17"/>
    <s v="Veneto"/>
    <x v="7"/>
    <x v="0"/>
    <x v="0"/>
    <s v="5000"/>
    <s v="Medium"/>
    <x v="0"/>
    <n v="20.693333333333332"/>
    <s v="Giuseppe Favari"/>
    <n v="0.03"/>
    <n v="3104"/>
    <n v="93.11999999999999"/>
    <n v="3197.12"/>
  </r>
  <r>
    <x v="5"/>
    <n v="6"/>
    <s v="TVG-4817"/>
    <s v="4817"/>
    <x v="17"/>
    <s v="Veneto"/>
    <x v="7"/>
    <x v="0"/>
    <x v="0"/>
    <s v="5000"/>
    <s v="Medium"/>
    <x v="0"/>
    <n v="77.226666666666674"/>
    <s v="Matteo Landi"/>
    <n v="0.05"/>
    <n v="11584"/>
    <n v="579.20000000000005"/>
    <n v="12163.2"/>
  </r>
  <r>
    <x v="5"/>
    <n v="6"/>
    <s v="TVG-4818"/>
    <s v="4818"/>
    <x v="17"/>
    <s v="Veneto"/>
    <x v="7"/>
    <x v="0"/>
    <x v="0"/>
    <s v="5000"/>
    <s v="Medium"/>
    <x v="0"/>
    <n v="194.28"/>
    <s v="Michele Scotto"/>
    <n v="0.05"/>
    <n v="29142"/>
    <n v="1457.1000000000001"/>
    <n v="30599.1"/>
  </r>
  <r>
    <x v="5"/>
    <n v="6"/>
    <s v="TVG-4819"/>
    <s v="4819"/>
    <x v="17"/>
    <s v="Veneto"/>
    <x v="7"/>
    <x v="0"/>
    <x v="0"/>
    <s v="5000"/>
    <s v="Medium"/>
    <x v="0"/>
    <n v="28.546666666666667"/>
    <s v="Fabo Girgentini"/>
    <n v="0.03"/>
    <n v="4282"/>
    <n v="128.46"/>
    <n v="4410.46"/>
  </r>
  <r>
    <x v="5"/>
    <n v="6"/>
    <s v="TVG-4820"/>
    <s v="4820"/>
    <x v="17"/>
    <s v="Veneto"/>
    <x v="7"/>
    <x v="0"/>
    <x v="0"/>
    <s v="5000"/>
    <s v="Medium"/>
    <x v="0"/>
    <n v="6.66"/>
    <s v="Marco Rossi"/>
    <n v="7.4999999999999997E-2"/>
    <n v="999"/>
    <n v="74.924999999999997"/>
    <n v="1073.925"/>
  </r>
  <r>
    <x v="5"/>
    <n v="6"/>
    <s v="TVG-4821"/>
    <s v="4821"/>
    <x v="17"/>
    <s v="Veneto"/>
    <x v="7"/>
    <x v="0"/>
    <x v="0"/>
    <s v="5000"/>
    <s v="Medium"/>
    <x v="0"/>
    <n v="145.51333333333332"/>
    <s v="Lalerio Vundini"/>
    <n v="0.05"/>
    <n v="21827"/>
    <n v="1091.3500000000001"/>
    <n v="22918.35"/>
  </r>
  <r>
    <x v="5"/>
    <n v="6"/>
    <s v="TVG-4822"/>
    <s v="4822"/>
    <x v="17"/>
    <s v="Veneto"/>
    <x v="7"/>
    <x v="19"/>
    <x v="7"/>
    <s v="4000"/>
    <s v="Plus"/>
    <x v="16"/>
    <n v="76.645833333333329"/>
    <s v="Alfonso Falconeri"/>
    <n v="0.05"/>
    <n v="18395"/>
    <n v="919.75"/>
    <n v="19314.75"/>
  </r>
  <r>
    <x v="5"/>
    <n v="6"/>
    <s v="TVG-4823"/>
    <s v="4823"/>
    <x v="17"/>
    <s v="Veneto"/>
    <x v="7"/>
    <x v="19"/>
    <x v="7"/>
    <s v="4000"/>
    <s v="Plus"/>
    <x v="16"/>
    <n v="5.2750000000000004"/>
    <s v="Michele Scotto"/>
    <n v="0.05"/>
    <n v="1266"/>
    <n v="63.300000000000004"/>
    <n v="1329.3"/>
  </r>
  <r>
    <x v="5"/>
    <n v="6"/>
    <s v="TVG-4824"/>
    <s v="4824"/>
    <x v="17"/>
    <s v="Veneto"/>
    <x v="7"/>
    <x v="19"/>
    <x v="7"/>
    <s v="4000"/>
    <s v="Plus"/>
    <x v="16"/>
    <n v="3.7666666666666666"/>
    <s v="Fabo Girgentini"/>
    <n v="0.03"/>
    <n v="904"/>
    <n v="27.119999999999997"/>
    <n v="931.12"/>
  </r>
  <r>
    <x v="5"/>
    <n v="6"/>
    <s v="TVG-4825"/>
    <s v="4825"/>
    <x v="17"/>
    <s v="Veneto"/>
    <x v="7"/>
    <x v="19"/>
    <x v="7"/>
    <s v="4000"/>
    <s v="Plus"/>
    <x v="16"/>
    <n v="83.604166666666671"/>
    <s v="Lalerio Vundini"/>
    <n v="0.05"/>
    <n v="20065"/>
    <n v="1003.25"/>
    <n v="21068.25"/>
  </r>
  <r>
    <x v="5"/>
    <n v="6"/>
    <s v="TVG-4826"/>
    <s v="4826"/>
    <x v="17"/>
    <s v="Veneto"/>
    <x v="7"/>
    <x v="1"/>
    <x v="0"/>
    <s v="5000"/>
    <s v="Plus"/>
    <x v="1"/>
    <n v="7.5714285714285712"/>
    <s v="Giulio de Primis"/>
    <n v="3.6999999999999998E-2"/>
    <n v="1325"/>
    <n v="49.024999999999999"/>
    <n v="1374.0250000000001"/>
  </r>
  <r>
    <x v="5"/>
    <n v="6"/>
    <s v="TVG-4827"/>
    <s v="4827"/>
    <x v="17"/>
    <s v="Veneto"/>
    <x v="7"/>
    <x v="1"/>
    <x v="0"/>
    <s v="5000"/>
    <s v="Plus"/>
    <x v="1"/>
    <n v="3.0742857142857143"/>
    <s v="Alfonso Falconeri"/>
    <n v="0.05"/>
    <n v="538"/>
    <n v="26.900000000000002"/>
    <n v="564.9"/>
  </r>
  <r>
    <x v="5"/>
    <n v="6"/>
    <s v="TVG-4828"/>
    <s v="4828"/>
    <x v="17"/>
    <s v="Veneto"/>
    <x v="7"/>
    <x v="1"/>
    <x v="0"/>
    <s v="5000"/>
    <s v="Plus"/>
    <x v="1"/>
    <n v="2.5028571428571427"/>
    <s v="Daniela Ansani"/>
    <n v="0.05"/>
    <n v="438"/>
    <n v="21.900000000000002"/>
    <n v="459.9"/>
  </r>
  <r>
    <x v="5"/>
    <n v="6"/>
    <s v="TVG-4829"/>
    <s v="4829"/>
    <x v="17"/>
    <s v="Veneto"/>
    <x v="7"/>
    <x v="1"/>
    <x v="0"/>
    <s v="5000"/>
    <s v="Plus"/>
    <x v="1"/>
    <n v="33.034285714285716"/>
    <s v="Giuseppe Favari"/>
    <n v="0.03"/>
    <n v="5781"/>
    <n v="173.43"/>
    <n v="5954.43"/>
  </r>
  <r>
    <x v="5"/>
    <n v="6"/>
    <s v="TVG-4830"/>
    <s v="4830"/>
    <x v="17"/>
    <s v="Veneto"/>
    <x v="7"/>
    <x v="1"/>
    <x v="0"/>
    <s v="5000"/>
    <s v="Plus"/>
    <x v="1"/>
    <n v="6.8571428571428575E-2"/>
    <s v="Matteo Landi"/>
    <n v="0.05"/>
    <n v="12"/>
    <n v="0.60000000000000009"/>
    <n v="12.6"/>
  </r>
  <r>
    <x v="5"/>
    <n v="6"/>
    <s v="TVG-4831"/>
    <s v="4831"/>
    <x v="17"/>
    <s v="Veneto"/>
    <x v="7"/>
    <x v="1"/>
    <x v="0"/>
    <s v="5000"/>
    <s v="Plus"/>
    <x v="1"/>
    <n v="22.12"/>
    <s v="Michele Scotto"/>
    <n v="0.05"/>
    <n v="3871"/>
    <n v="193.55"/>
    <n v="4064.55"/>
  </r>
  <r>
    <x v="5"/>
    <n v="6"/>
    <s v="TVG-4832"/>
    <s v="4832"/>
    <x v="17"/>
    <s v="Veneto"/>
    <x v="7"/>
    <x v="3"/>
    <x v="0"/>
    <s v="3000"/>
    <s v="Plus"/>
    <x v="3"/>
    <n v="26.296551724137931"/>
    <s v="Giulio de Primis"/>
    <n v="3.6999999999999998E-2"/>
    <n v="3813"/>
    <n v="141.08099999999999"/>
    <n v="3954.0810000000001"/>
  </r>
  <r>
    <x v="5"/>
    <n v="6"/>
    <s v="TVG-4833"/>
    <s v="4833"/>
    <x v="17"/>
    <s v="Veneto"/>
    <x v="7"/>
    <x v="3"/>
    <x v="0"/>
    <s v="3000"/>
    <s v="Plus"/>
    <x v="3"/>
    <n v="1011.8482758620689"/>
    <s v="Alfonso Falconeri"/>
    <n v="0.05"/>
    <n v="146718"/>
    <n v="7335.9000000000005"/>
    <n v="154053.9"/>
  </r>
  <r>
    <x v="5"/>
    <n v="6"/>
    <s v="TVG-4834"/>
    <s v="4834"/>
    <x v="17"/>
    <s v="Veneto"/>
    <x v="7"/>
    <x v="3"/>
    <x v="0"/>
    <s v="3000"/>
    <s v="Plus"/>
    <x v="3"/>
    <n v="17.165517241379309"/>
    <s v="Roberto Falcucci"/>
    <n v="0.08"/>
    <n v="2489"/>
    <n v="199.12"/>
    <n v="2688.12"/>
  </r>
  <r>
    <x v="5"/>
    <n v="6"/>
    <s v="TVG-4835"/>
    <s v="4835"/>
    <x v="17"/>
    <s v="Veneto"/>
    <x v="7"/>
    <x v="3"/>
    <x v="0"/>
    <s v="3000"/>
    <s v="Plus"/>
    <x v="3"/>
    <n v="165.27586206896552"/>
    <s v="Daniela Ansani"/>
    <n v="0.05"/>
    <n v="23965"/>
    <n v="1198.25"/>
    <n v="25163.25"/>
  </r>
  <r>
    <x v="5"/>
    <n v="6"/>
    <s v="TVG-4836"/>
    <s v="4836"/>
    <x v="17"/>
    <s v="Veneto"/>
    <x v="7"/>
    <x v="3"/>
    <x v="0"/>
    <s v="3000"/>
    <s v="Plus"/>
    <x v="3"/>
    <n v="28.986206896551725"/>
    <s v="Giuseppe Favari"/>
    <n v="0.03"/>
    <n v="4203"/>
    <n v="126.08999999999999"/>
    <n v="4329.09"/>
  </r>
  <r>
    <x v="5"/>
    <n v="6"/>
    <s v="TVG-4837"/>
    <s v="4837"/>
    <x v="17"/>
    <s v="Veneto"/>
    <x v="7"/>
    <x v="3"/>
    <x v="0"/>
    <s v="3000"/>
    <s v="Plus"/>
    <x v="3"/>
    <n v="606.22068965517246"/>
    <s v="Michele Scotto"/>
    <n v="0.05"/>
    <n v="87902"/>
    <n v="4395.1000000000004"/>
    <n v="92297.1"/>
  </r>
  <r>
    <x v="5"/>
    <n v="6"/>
    <s v="TVG-4838"/>
    <s v="4838"/>
    <x v="17"/>
    <s v="Veneto"/>
    <x v="7"/>
    <x v="3"/>
    <x v="0"/>
    <s v="3000"/>
    <s v="Plus"/>
    <x v="3"/>
    <n v="192.98620689655172"/>
    <s v="Fabo Girgentini"/>
    <n v="0.03"/>
    <n v="27983"/>
    <n v="839.49"/>
    <n v="28822.49"/>
  </r>
  <r>
    <x v="5"/>
    <n v="6"/>
    <s v="TVG-4839"/>
    <s v="4839"/>
    <x v="17"/>
    <s v="Veneto"/>
    <x v="7"/>
    <x v="3"/>
    <x v="0"/>
    <s v="3000"/>
    <s v="Plus"/>
    <x v="3"/>
    <n v="57.013793103448279"/>
    <s v="Marco Rossi"/>
    <n v="7.4999999999999997E-2"/>
    <n v="8267"/>
    <n v="620.02499999999998"/>
    <n v="8887.0249999999996"/>
  </r>
  <r>
    <x v="5"/>
    <n v="6"/>
    <s v="TVG-4840"/>
    <s v="4840"/>
    <x v="17"/>
    <s v="Veneto"/>
    <x v="7"/>
    <x v="3"/>
    <x v="0"/>
    <s v="3000"/>
    <s v="Plus"/>
    <x v="3"/>
    <n v="4592.8482758620694"/>
    <s v="Lalerio Vundini"/>
    <n v="0.05"/>
    <n v="665963"/>
    <n v="33298.15"/>
    <n v="699261.15"/>
  </r>
  <r>
    <x v="5"/>
    <n v="6"/>
    <s v="TVG-4841"/>
    <s v="4841"/>
    <x v="17"/>
    <s v="Veneto"/>
    <x v="7"/>
    <x v="6"/>
    <x v="2"/>
    <s v="2500"/>
    <s v="Plus"/>
    <x v="6"/>
    <n v="0.1409090909090909"/>
    <s v="Giulio de Primis"/>
    <n v="3.6999999999999998E-2"/>
    <n v="31"/>
    <n v="1.147"/>
    <n v="32.146999999999998"/>
  </r>
  <r>
    <x v="5"/>
    <n v="6"/>
    <s v="TVG-4842"/>
    <s v="4842"/>
    <x v="17"/>
    <s v="Veneto"/>
    <x v="7"/>
    <x v="6"/>
    <x v="2"/>
    <s v="2500"/>
    <s v="Plus"/>
    <x v="6"/>
    <n v="416.73636363636365"/>
    <s v="Alfonso Falconeri"/>
    <n v="0.05"/>
    <n v="91682"/>
    <n v="4584.1000000000004"/>
    <n v="96266.1"/>
  </r>
  <r>
    <x v="5"/>
    <n v="6"/>
    <s v="TVG-4843"/>
    <s v="4843"/>
    <x v="17"/>
    <s v="Veneto"/>
    <x v="7"/>
    <x v="6"/>
    <x v="2"/>
    <s v="2500"/>
    <s v="Plus"/>
    <x v="6"/>
    <n v="0.10909090909090909"/>
    <s v="Roberto Falcucci"/>
    <n v="0.08"/>
    <n v="24"/>
    <n v="1.92"/>
    <n v="25.92"/>
  </r>
  <r>
    <x v="5"/>
    <n v="6"/>
    <s v="TVG-4844"/>
    <s v="4844"/>
    <x v="17"/>
    <s v="Veneto"/>
    <x v="7"/>
    <x v="6"/>
    <x v="2"/>
    <s v="2500"/>
    <s v="Plus"/>
    <x v="6"/>
    <n v="7.2727272727272724E-2"/>
    <s v="Daniela Ansani"/>
    <n v="0.05"/>
    <n v="16"/>
    <n v="0.8"/>
    <n v="16.8"/>
  </r>
  <r>
    <x v="5"/>
    <n v="6"/>
    <s v="TVG-4845"/>
    <s v="4845"/>
    <x v="17"/>
    <s v="Veneto"/>
    <x v="7"/>
    <x v="6"/>
    <x v="2"/>
    <s v="2500"/>
    <s v="Plus"/>
    <x v="6"/>
    <n v="3.8909090909090911"/>
    <s v="Giuseppe Favari"/>
    <n v="0.03"/>
    <n v="856"/>
    <n v="25.68"/>
    <n v="881.68"/>
  </r>
  <r>
    <x v="5"/>
    <n v="6"/>
    <s v="TVG-4846"/>
    <s v="4846"/>
    <x v="17"/>
    <s v="Veneto"/>
    <x v="7"/>
    <x v="6"/>
    <x v="2"/>
    <s v="2500"/>
    <s v="Plus"/>
    <x v="6"/>
    <n v="106.27727272727273"/>
    <s v="Michele Scotto"/>
    <n v="0.05"/>
    <n v="23381"/>
    <n v="1169.05"/>
    <n v="24550.05"/>
  </r>
  <r>
    <x v="5"/>
    <n v="6"/>
    <s v="TVG-4847"/>
    <s v="4847"/>
    <x v="17"/>
    <s v="Veneto"/>
    <x v="7"/>
    <x v="6"/>
    <x v="2"/>
    <s v="2500"/>
    <s v="Plus"/>
    <x v="6"/>
    <n v="178.29545454545453"/>
    <s v="Lalerio Vundini"/>
    <n v="0.05"/>
    <n v="39225"/>
    <n v="1961.25"/>
    <n v="41186.25"/>
  </r>
  <r>
    <x v="5"/>
    <n v="6"/>
    <s v="TVG-4848"/>
    <s v="4848"/>
    <x v="17"/>
    <s v="Veneto"/>
    <x v="7"/>
    <x v="22"/>
    <x v="7"/>
    <s v="7000"/>
    <s v="Premium"/>
    <x v="13"/>
    <n v="3.8039999999999998"/>
    <s v="Michele Scotto"/>
    <n v="0.05"/>
    <n v="1902"/>
    <n v="95.100000000000009"/>
    <n v="1997.1"/>
  </r>
  <r>
    <x v="5"/>
    <n v="6"/>
    <s v="TVG-4849"/>
    <s v="4849"/>
    <x v="17"/>
    <s v="Veneto"/>
    <x v="7"/>
    <x v="22"/>
    <x v="7"/>
    <s v="7000"/>
    <s v="Premium"/>
    <x v="13"/>
    <n v="46.143999999999998"/>
    <s v="Lalerio Vundini"/>
    <n v="0.05"/>
    <n v="23072"/>
    <n v="1153.6000000000001"/>
    <n v="24225.599999999999"/>
  </r>
  <r>
    <x v="5"/>
    <n v="6"/>
    <s v="TVG-4850"/>
    <s v="4850"/>
    <x v="17"/>
    <s v="Veneto"/>
    <x v="7"/>
    <x v="20"/>
    <x v="7"/>
    <s v="5000"/>
    <s v="Silver"/>
    <x v="17"/>
    <n v="8.8800000000000008"/>
    <s v="Lalerio Vundini"/>
    <n v="0.05"/>
    <n v="2664"/>
    <n v="133.20000000000002"/>
    <n v="2797.2"/>
  </r>
  <r>
    <x v="5"/>
    <n v="6"/>
    <s v="TVG-4851"/>
    <s v="4851"/>
    <x v="17"/>
    <s v="Veneto"/>
    <x v="7"/>
    <x v="8"/>
    <x v="2"/>
    <s v="5000"/>
    <s v=""/>
    <x v="8"/>
    <n v="0.84399999999999997"/>
    <s v="Giulio de Primis"/>
    <n v="3.6999999999999998E-2"/>
    <n v="211"/>
    <n v="7.8069999999999995"/>
    <n v="218.80699999999999"/>
  </r>
  <r>
    <x v="5"/>
    <n v="6"/>
    <s v="TVG-4852"/>
    <s v="4852"/>
    <x v="17"/>
    <s v="Veneto"/>
    <x v="7"/>
    <x v="8"/>
    <x v="2"/>
    <s v="5000"/>
    <s v=""/>
    <x v="8"/>
    <n v="4.2839999999999998"/>
    <s v="Giuseppe Favari"/>
    <n v="0.03"/>
    <n v="1071"/>
    <n v="32.129999999999995"/>
    <n v="1103.1300000000001"/>
  </r>
  <r>
    <x v="5"/>
    <n v="6"/>
    <s v="TVG-4853"/>
    <s v="4853"/>
    <x v="17"/>
    <s v="Veneto"/>
    <x v="7"/>
    <x v="9"/>
    <x v="2"/>
    <s v="1121"/>
    <s v="Gold"/>
    <x v="9"/>
    <n v="5.1391304347826088"/>
    <s v="Alfonso Falconeri"/>
    <n v="0.05"/>
    <n v="1182"/>
    <n v="59.1"/>
    <n v="1241.0999999999999"/>
  </r>
  <r>
    <x v="5"/>
    <n v="6"/>
    <s v="TVG-4854"/>
    <s v="4854"/>
    <x v="17"/>
    <s v="Veneto"/>
    <x v="7"/>
    <x v="9"/>
    <x v="2"/>
    <s v="1121"/>
    <s v="Gold"/>
    <x v="9"/>
    <n v="154.0695652173913"/>
    <s v="Lalerio Vundini"/>
    <n v="0.05"/>
    <n v="35436"/>
    <n v="1771.8000000000002"/>
    <n v="37207.800000000003"/>
  </r>
  <r>
    <x v="5"/>
    <n v="6"/>
    <s v="TVG-4855"/>
    <s v="4855"/>
    <x v="17"/>
    <s v="Veneto"/>
    <x v="7"/>
    <x v="23"/>
    <x v="7"/>
    <s v="8000"/>
    <s v="Premium"/>
    <x v="19"/>
    <n v="0.17462686567164179"/>
    <s v="Alfonso Falconeri"/>
    <n v="0.05"/>
    <n v="117"/>
    <n v="5.8500000000000005"/>
    <n v="122.85"/>
  </r>
  <r>
    <x v="5"/>
    <n v="6"/>
    <s v="TVG-4856"/>
    <s v="4856"/>
    <x v="17"/>
    <s v="Veneto"/>
    <x v="7"/>
    <x v="23"/>
    <x v="7"/>
    <s v="8000"/>
    <s v="Premium"/>
    <x v="19"/>
    <n v="195.36268656716419"/>
    <s v="Lalerio Vundini"/>
    <n v="0.05"/>
    <n v="130893"/>
    <n v="6544.6500000000005"/>
    <n v="137437.65"/>
  </r>
  <r>
    <x v="5"/>
    <n v="6"/>
    <s v="TVG-4857"/>
    <s v="4857"/>
    <x v="17"/>
    <s v="Veneto"/>
    <x v="7"/>
    <x v="10"/>
    <x v="3"/>
    <s v="7500"/>
    <s v="Premium"/>
    <x v="10"/>
    <n v="7.7777777777777779E-2"/>
    <s v="Giulio de Primis"/>
    <n v="3.6999999999999998E-2"/>
    <n v="14"/>
    <n v="0.51800000000000002"/>
    <n v="14.518000000000001"/>
  </r>
  <r>
    <x v="5"/>
    <n v="6"/>
    <s v="TVG-4858"/>
    <s v="4858"/>
    <x v="17"/>
    <s v="Veneto"/>
    <x v="7"/>
    <x v="10"/>
    <x v="3"/>
    <s v="7500"/>
    <s v="Premium"/>
    <x v="10"/>
    <n v="24.177777777777777"/>
    <s v="Daniela Ansani"/>
    <n v="0.05"/>
    <n v="4352"/>
    <n v="217.60000000000002"/>
    <n v="4569.6000000000004"/>
  </r>
  <r>
    <x v="5"/>
    <n v="6"/>
    <s v="TVG-4859"/>
    <s v="4859"/>
    <x v="17"/>
    <s v="Veneto"/>
    <x v="7"/>
    <x v="10"/>
    <x v="3"/>
    <s v="7500"/>
    <s v="Premium"/>
    <x v="10"/>
    <n v="4.8166666666666664"/>
    <s v="Michele Scotto"/>
    <n v="0.05"/>
    <n v="867"/>
    <n v="43.35"/>
    <n v="910.35"/>
  </r>
  <r>
    <x v="5"/>
    <n v="6"/>
    <s v="TVG-4860"/>
    <s v="4860"/>
    <x v="17"/>
    <s v="Veneto"/>
    <x v="7"/>
    <x v="10"/>
    <x v="3"/>
    <s v="7500"/>
    <s v="Premium"/>
    <x v="10"/>
    <n v="4.427777777777778"/>
    <s v="Lalerio Vundini"/>
    <n v="0.05"/>
    <n v="797"/>
    <n v="39.85"/>
    <n v="836.85"/>
  </r>
  <r>
    <x v="5"/>
    <n v="6"/>
    <s v="TVG-4861"/>
    <s v="4861"/>
    <x v="17"/>
    <s v="Veneto"/>
    <x v="7"/>
    <x v="15"/>
    <x v="6"/>
    <s v="1000"/>
    <s v="Silver"/>
    <x v="14"/>
    <n v="5.7076923076923078"/>
    <s v="Lalerio Vundini"/>
    <n v="0.05"/>
    <n v="2226"/>
    <n v="111.30000000000001"/>
    <n v="2337.3000000000002"/>
  </r>
  <r>
    <x v="5"/>
    <n v="6"/>
    <s v="TVG-4862"/>
    <s v="4862"/>
    <x v="17"/>
    <s v="Veneto"/>
    <x v="7"/>
    <x v="11"/>
    <x v="4"/>
    <s v="5000"/>
    <s v=""/>
    <x v="11"/>
    <n v="1.0142857142857142"/>
    <s v="Giulio de Primis"/>
    <n v="3.6999999999999998E-2"/>
    <n v="142"/>
    <n v="5.2539999999999996"/>
    <n v="147.25399999999999"/>
  </r>
  <r>
    <x v="5"/>
    <n v="6"/>
    <s v="TVG-4863"/>
    <s v="4863"/>
    <x v="17"/>
    <s v="Veneto"/>
    <x v="7"/>
    <x v="11"/>
    <x v="4"/>
    <s v="5000"/>
    <s v=""/>
    <x v="11"/>
    <n v="173.92142857142858"/>
    <s v="Alfonso Falconeri"/>
    <n v="0.05"/>
    <n v="24349"/>
    <n v="1217.45"/>
    <n v="25566.45"/>
  </r>
  <r>
    <x v="5"/>
    <n v="6"/>
    <s v="TVG-4864"/>
    <s v="4864"/>
    <x v="17"/>
    <s v="Veneto"/>
    <x v="7"/>
    <x v="11"/>
    <x v="4"/>
    <s v="5000"/>
    <s v=""/>
    <x v="11"/>
    <n v="29.078571428571429"/>
    <s v="Daniela Ansani"/>
    <n v="0.05"/>
    <n v="4071"/>
    <n v="203.55"/>
    <n v="4274.55"/>
  </r>
  <r>
    <x v="5"/>
    <n v="6"/>
    <s v="TVG-4865"/>
    <s v="4865"/>
    <x v="17"/>
    <s v="Veneto"/>
    <x v="7"/>
    <x v="11"/>
    <x v="4"/>
    <s v="5000"/>
    <s v=""/>
    <x v="11"/>
    <n v="8.5714285714285715E-2"/>
    <s v="Giuseppe Favari"/>
    <n v="0.03"/>
    <n v="12"/>
    <n v="0.36"/>
    <n v="12.36"/>
  </r>
  <r>
    <x v="5"/>
    <n v="6"/>
    <s v="TVG-4866"/>
    <s v="4866"/>
    <x v="17"/>
    <s v="Veneto"/>
    <x v="7"/>
    <x v="11"/>
    <x v="4"/>
    <s v="5000"/>
    <s v=""/>
    <x v="11"/>
    <n v="56.178571428571431"/>
    <s v="Michele Scotto"/>
    <n v="0.05"/>
    <n v="7865"/>
    <n v="393.25"/>
    <n v="8258.25"/>
  </r>
  <r>
    <x v="5"/>
    <n v="6"/>
    <s v="TVG-4867"/>
    <s v="4867"/>
    <x v="17"/>
    <s v="Veneto"/>
    <x v="7"/>
    <x v="11"/>
    <x v="4"/>
    <s v="5000"/>
    <s v=""/>
    <x v="11"/>
    <n v="0.47142857142857142"/>
    <s v="Marco Rossi"/>
    <n v="7.4999999999999997E-2"/>
    <n v="66"/>
    <n v="4.95"/>
    <n v="70.95"/>
  </r>
  <r>
    <x v="5"/>
    <n v="6"/>
    <s v="TVG-4868"/>
    <s v="4868"/>
    <x v="17"/>
    <s v="Veneto"/>
    <x v="7"/>
    <x v="11"/>
    <x v="4"/>
    <s v="5000"/>
    <s v=""/>
    <x v="11"/>
    <n v="210.1"/>
    <s v="Lalerio Vundini"/>
    <n v="0.05"/>
    <n v="29414"/>
    <n v="1470.7"/>
    <n v="30884.7"/>
  </r>
  <r>
    <x v="5"/>
    <n v="6"/>
    <s v="TVG-4869"/>
    <s v="4869"/>
    <x v="17"/>
    <s v="Veneto"/>
    <x v="7"/>
    <x v="16"/>
    <x v="7"/>
    <s v="1000"/>
    <s v=""/>
    <x v="0"/>
    <n v="0.91333333333333333"/>
    <s v="Roberto Falcucci"/>
    <n v="0.08"/>
    <n v="137"/>
    <n v="10.96"/>
    <n v="147.96"/>
  </r>
  <r>
    <x v="5"/>
    <n v="6"/>
    <s v="TVG-4870"/>
    <s v="4870"/>
    <x v="17"/>
    <s v="Veneto"/>
    <x v="7"/>
    <x v="16"/>
    <x v="7"/>
    <s v="1000"/>
    <s v=""/>
    <x v="0"/>
    <n v="21.093333333333334"/>
    <s v="Lalerio Vundini"/>
    <n v="0.05"/>
    <n v="3164"/>
    <n v="158.20000000000002"/>
    <n v="3322.2"/>
  </r>
  <r>
    <x v="5"/>
    <n v="6"/>
    <s v="TVG-4871"/>
    <s v="4871"/>
    <x v="17"/>
    <s v="Veneto"/>
    <x v="7"/>
    <x v="12"/>
    <x v="5"/>
    <s v="3000"/>
    <s v="Medium"/>
    <x v="12"/>
    <n v="31.633333333333333"/>
    <s v="Alfonso Falconeri"/>
    <n v="0.05"/>
    <n v="3796"/>
    <n v="189.8"/>
    <n v="3985.8"/>
  </r>
  <r>
    <x v="5"/>
    <n v="6"/>
    <s v="TVG-4872"/>
    <s v="4872"/>
    <x v="17"/>
    <s v="Veneto"/>
    <x v="7"/>
    <x v="12"/>
    <x v="5"/>
    <s v="3000"/>
    <s v="Medium"/>
    <x v="12"/>
    <n v="1.1083333333333334"/>
    <s v="Roberto Falcucci"/>
    <n v="0.08"/>
    <n v="133"/>
    <n v="10.64"/>
    <n v="143.63999999999999"/>
  </r>
  <r>
    <x v="5"/>
    <n v="6"/>
    <s v="TVG-4873"/>
    <s v="4873"/>
    <x v="17"/>
    <s v="Veneto"/>
    <x v="7"/>
    <x v="12"/>
    <x v="5"/>
    <s v="3000"/>
    <s v="Medium"/>
    <x v="12"/>
    <n v="2.0083333333333333"/>
    <s v="Daniela Ansani"/>
    <n v="0.05"/>
    <n v="241"/>
    <n v="12.05"/>
    <n v="253.05"/>
  </r>
  <r>
    <x v="5"/>
    <n v="6"/>
    <s v="TVG-4874"/>
    <s v="4874"/>
    <x v="17"/>
    <s v="Veneto"/>
    <x v="7"/>
    <x v="12"/>
    <x v="5"/>
    <s v="3000"/>
    <s v="Medium"/>
    <x v="12"/>
    <n v="9.6333333333333329"/>
    <s v="Giuseppe Favari"/>
    <n v="0.03"/>
    <n v="1156"/>
    <n v="34.68"/>
    <n v="1190.68"/>
  </r>
  <r>
    <x v="5"/>
    <n v="6"/>
    <s v="TVG-4875"/>
    <s v="4875"/>
    <x v="17"/>
    <s v="Veneto"/>
    <x v="7"/>
    <x v="12"/>
    <x v="5"/>
    <s v="3000"/>
    <s v="Medium"/>
    <x v="12"/>
    <n v="25.15"/>
    <s v="Michele Scotto"/>
    <n v="0.05"/>
    <n v="3018"/>
    <n v="150.9"/>
    <n v="3168.9"/>
  </r>
  <r>
    <x v="5"/>
    <n v="6"/>
    <s v="TVG-4876"/>
    <s v="4876"/>
    <x v="17"/>
    <s v="Veneto"/>
    <x v="7"/>
    <x v="12"/>
    <x v="5"/>
    <s v="3000"/>
    <s v="Medium"/>
    <x v="12"/>
    <n v="19.091666666666665"/>
    <s v="Marco Rossi"/>
    <n v="7.4999999999999997E-2"/>
    <n v="2291"/>
    <n v="171.82499999999999"/>
    <n v="2462.8249999999998"/>
  </r>
  <r>
    <x v="5"/>
    <n v="6"/>
    <s v="TVG-4877"/>
    <s v="4877"/>
    <x v="17"/>
    <s v="Veneto"/>
    <x v="7"/>
    <x v="12"/>
    <x v="5"/>
    <s v="3000"/>
    <s v="Medium"/>
    <x v="12"/>
    <n v="7.9833333333333334"/>
    <s v="Lalerio Vundini"/>
    <n v="0.05"/>
    <n v="958"/>
    <n v="47.900000000000006"/>
    <n v="1005.9"/>
  </r>
  <r>
    <x v="5"/>
    <n v="6"/>
    <s v="TVG-4878"/>
    <s v="4878"/>
    <x v="17"/>
    <s v="Veneto"/>
    <x v="7"/>
    <x v="13"/>
    <x v="5"/>
    <s v="3000"/>
    <s v="Plus"/>
    <x v="2"/>
    <n v="1.8153846153846154"/>
    <s v="Alfonso Falconeri"/>
    <n v="0.05"/>
    <n v="236"/>
    <n v="11.8"/>
    <n v="247.8"/>
  </r>
  <r>
    <x v="5"/>
    <n v="6"/>
    <s v="TVG-4879"/>
    <s v="4879"/>
    <x v="17"/>
    <s v="Veneto"/>
    <x v="7"/>
    <x v="13"/>
    <x v="5"/>
    <s v="3000"/>
    <s v="Plus"/>
    <x v="2"/>
    <n v="6.9230769230769235E-2"/>
    <s v="Fabo Girgentini"/>
    <n v="0.03"/>
    <n v="9"/>
    <n v="0.27"/>
    <n v="9.27"/>
  </r>
  <r>
    <x v="5"/>
    <n v="6"/>
    <s v="TVG-4880"/>
    <s v="4880"/>
    <x v="17"/>
    <s v="Veneto"/>
    <x v="7"/>
    <x v="13"/>
    <x v="5"/>
    <s v="3000"/>
    <s v="Plus"/>
    <x v="2"/>
    <n v="1.5384615384615385E-2"/>
    <s v="Marco Rossi"/>
    <n v="7.4999999999999997E-2"/>
    <n v="2"/>
    <n v="0.15"/>
    <n v="2.15"/>
  </r>
  <r>
    <x v="5"/>
    <n v="6"/>
    <s v="TVG-4881"/>
    <s v="4881"/>
    <x v="18"/>
    <s v="NYC"/>
    <x v="6"/>
    <x v="14"/>
    <x v="6"/>
    <s v="2500"/>
    <s v="Gold"/>
    <x v="13"/>
    <n v="27.036000000000001"/>
    <s v="Marco Rossi"/>
    <n v="7.4999999999999997E-2"/>
    <n v="13518"/>
    <n v="1013.8499999999999"/>
    <n v="14531.85"/>
  </r>
  <r>
    <x v="5"/>
    <n v="6"/>
    <s v="TVG-4882"/>
    <s v="4882"/>
    <x v="18"/>
    <s v="NYC"/>
    <x v="6"/>
    <x v="14"/>
    <x v="6"/>
    <s v="2500"/>
    <s v="Gold"/>
    <x v="13"/>
    <n v="4.1180000000000003"/>
    <s v="Lalerio Vundini"/>
    <n v="0.05"/>
    <n v="2059"/>
    <n v="102.95"/>
    <n v="2161.9499999999998"/>
  </r>
  <r>
    <x v="5"/>
    <n v="6"/>
    <s v="TVG-4883"/>
    <s v="4883"/>
    <x v="18"/>
    <s v="NYC"/>
    <x v="6"/>
    <x v="0"/>
    <x v="0"/>
    <s v="5000"/>
    <s v="Medium"/>
    <x v="0"/>
    <n v="14.153333333333334"/>
    <s v="Marco Rossi"/>
    <n v="7.4999999999999997E-2"/>
    <n v="2123"/>
    <n v="159.22499999999999"/>
    <n v="2282.2249999999999"/>
  </r>
  <r>
    <x v="5"/>
    <n v="6"/>
    <s v="TVG-4884"/>
    <s v="4884"/>
    <x v="18"/>
    <s v="NYC"/>
    <x v="6"/>
    <x v="0"/>
    <x v="0"/>
    <s v="5000"/>
    <s v="Medium"/>
    <x v="0"/>
    <n v="154.41333333333333"/>
    <s v="Lalerio Vundini"/>
    <n v="0.05"/>
    <n v="23162"/>
    <n v="1158.1000000000001"/>
    <n v="24320.1"/>
  </r>
  <r>
    <x v="5"/>
    <n v="6"/>
    <s v="TVG-4885"/>
    <s v="4885"/>
    <x v="18"/>
    <s v="NYC"/>
    <x v="6"/>
    <x v="3"/>
    <x v="0"/>
    <s v="3000"/>
    <s v="Plus"/>
    <x v="3"/>
    <n v="22.682758620689654"/>
    <s v="Marco Rossi"/>
    <n v="7.4999999999999997E-2"/>
    <n v="3289"/>
    <n v="246.67499999999998"/>
    <n v="3535.6750000000002"/>
  </r>
  <r>
    <x v="5"/>
    <n v="6"/>
    <s v="TVG-4886"/>
    <s v="4886"/>
    <x v="18"/>
    <s v="NYC"/>
    <x v="6"/>
    <x v="3"/>
    <x v="0"/>
    <s v="3000"/>
    <s v="Plus"/>
    <x v="3"/>
    <n v="0.10344827586206896"/>
    <s v="Lalerio Vundini"/>
    <n v="0.05"/>
    <n v="15"/>
    <n v="0.75"/>
    <n v="15.75"/>
  </r>
  <r>
    <x v="5"/>
    <n v="6"/>
    <s v="TVG-4887"/>
    <s v="4887"/>
    <x v="18"/>
    <s v="NYC"/>
    <x v="6"/>
    <x v="6"/>
    <x v="2"/>
    <s v="2500"/>
    <s v="Plus"/>
    <x v="6"/>
    <n v="58.218181818181819"/>
    <s v="Marco Rossi"/>
    <n v="7.4999999999999997E-2"/>
    <n v="12808"/>
    <n v="960.59999999999991"/>
    <n v="13768.6"/>
  </r>
  <r>
    <x v="5"/>
    <n v="6"/>
    <s v="TVG-4888"/>
    <s v="4888"/>
    <x v="18"/>
    <s v="NYC"/>
    <x v="6"/>
    <x v="7"/>
    <x v="2"/>
    <s v="2500"/>
    <s v="Medium"/>
    <x v="7"/>
    <n v="6.9666666666666668"/>
    <s v="Marco Rossi"/>
    <n v="7.4999999999999997E-2"/>
    <n v="1463"/>
    <n v="109.72499999999999"/>
    <n v="1572.7249999999999"/>
  </r>
  <r>
    <x v="5"/>
    <n v="6"/>
    <s v="TVG-4889"/>
    <s v="4889"/>
    <x v="18"/>
    <s v="NYC"/>
    <x v="6"/>
    <x v="9"/>
    <x v="2"/>
    <s v="1121"/>
    <s v="Gold"/>
    <x v="9"/>
    <n v="12.221739130434782"/>
    <s v="Lalerio Vundini"/>
    <n v="0.05"/>
    <n v="2811"/>
    <n v="140.55000000000001"/>
    <n v="2951.55"/>
  </r>
  <r>
    <x v="5"/>
    <n v="6"/>
    <s v="TVG-4890"/>
    <s v="4890"/>
    <x v="18"/>
    <s v="NYC"/>
    <x v="6"/>
    <x v="23"/>
    <x v="7"/>
    <s v="8000"/>
    <s v="Premium"/>
    <x v="19"/>
    <n v="30.816417910447761"/>
    <s v="Lalerio Vundini"/>
    <n v="0.05"/>
    <n v="20647"/>
    <n v="1032.3500000000001"/>
    <n v="21679.35"/>
  </r>
  <r>
    <x v="5"/>
    <n v="6"/>
    <s v="TVG-4891"/>
    <s v="4891"/>
    <x v="18"/>
    <s v="NYC"/>
    <x v="6"/>
    <x v="15"/>
    <x v="6"/>
    <s v="1000"/>
    <s v="Silver"/>
    <x v="14"/>
    <n v="2.1538461538461537"/>
    <s v="Lalerio Vundini"/>
    <n v="0.05"/>
    <n v="840"/>
    <n v="42"/>
    <n v="882"/>
  </r>
  <r>
    <x v="5"/>
    <n v="6"/>
    <s v="TVG-4892"/>
    <s v="4892"/>
    <x v="18"/>
    <s v="NYC"/>
    <x v="6"/>
    <x v="11"/>
    <x v="4"/>
    <s v="5000"/>
    <s v=""/>
    <x v="11"/>
    <n v="1.0714285714285714"/>
    <s v="Marco Rossi"/>
    <n v="7.4999999999999997E-2"/>
    <n v="150"/>
    <n v="11.25"/>
    <n v="161.25"/>
  </r>
  <r>
    <x v="5"/>
    <n v="6"/>
    <s v="TVG-4893"/>
    <s v="4893"/>
    <x v="18"/>
    <s v="NYC"/>
    <x v="6"/>
    <x v="11"/>
    <x v="4"/>
    <s v="5000"/>
    <s v=""/>
    <x v="11"/>
    <n v="1.1285714285714286"/>
    <s v="Lalerio Vundini"/>
    <n v="0.05"/>
    <n v="158"/>
    <n v="7.9"/>
    <n v="165.9"/>
  </r>
  <r>
    <x v="5"/>
    <n v="6"/>
    <s v="TVG-4894"/>
    <s v="4894"/>
    <x v="18"/>
    <s v="NYC"/>
    <x v="6"/>
    <x v="16"/>
    <x v="7"/>
    <s v="1000"/>
    <s v=""/>
    <x v="0"/>
    <n v="2.1133333333333333"/>
    <s v="Marco Rossi"/>
    <n v="7.4999999999999997E-2"/>
    <n v="317"/>
    <n v="23.774999999999999"/>
    <n v="340.77499999999998"/>
  </r>
  <r>
    <x v="5"/>
    <n v="6"/>
    <s v="TVG-4895"/>
    <s v="4895"/>
    <x v="18"/>
    <s v="NYC"/>
    <x v="6"/>
    <x v="12"/>
    <x v="5"/>
    <s v="3000"/>
    <s v="Medium"/>
    <x v="12"/>
    <n v="9.0416666666666661"/>
    <s v="Marco Rossi"/>
    <n v="7.4999999999999997E-2"/>
    <n v="1085"/>
    <n v="81.375"/>
    <n v="1166.375"/>
  </r>
  <r>
    <x v="5"/>
    <n v="6"/>
    <s v="TVG-4896"/>
    <s v="4896"/>
    <x v="18"/>
    <s v="NYC"/>
    <x v="6"/>
    <x v="13"/>
    <x v="5"/>
    <s v="3000"/>
    <s v="Plus"/>
    <x v="2"/>
    <n v="1.7076923076923076"/>
    <s v="Marco Rossi"/>
    <n v="7.4999999999999997E-2"/>
    <n v="222"/>
    <n v="16.649999999999999"/>
    <n v="238.65"/>
  </r>
  <r>
    <x v="5"/>
    <n v="6"/>
    <s v="TVG-4897"/>
    <s v="4897"/>
    <x v="19"/>
    <s v="Lazio"/>
    <x v="4"/>
    <x v="14"/>
    <x v="6"/>
    <s v="2500"/>
    <s v="Gold"/>
    <x v="13"/>
    <n v="0.66600000000000004"/>
    <s v="Federica Meni"/>
    <n v="0.04"/>
    <n v="333"/>
    <n v="13.32"/>
    <n v="346.32"/>
  </r>
  <r>
    <x v="5"/>
    <n v="6"/>
    <s v="TVG-4898"/>
    <s v="4898"/>
    <x v="19"/>
    <s v="Lazio"/>
    <x v="4"/>
    <x v="14"/>
    <x v="6"/>
    <s v="2500"/>
    <s v="Gold"/>
    <x v="13"/>
    <n v="0.01"/>
    <s v="Matteo Landi"/>
    <n v="0.05"/>
    <n v="5"/>
    <n v="0.25"/>
    <n v="5.25"/>
  </r>
  <r>
    <x v="5"/>
    <n v="6"/>
    <s v="TVG-4899"/>
    <s v="4899"/>
    <x v="19"/>
    <s v="Lazio"/>
    <x v="4"/>
    <x v="14"/>
    <x v="6"/>
    <s v="2500"/>
    <s v="Gold"/>
    <x v="13"/>
    <n v="1.1120000000000001"/>
    <s v="Costanza Bigatti"/>
    <n v="0.1"/>
    <n v="556"/>
    <n v="55.6"/>
    <n v="611.6"/>
  </r>
  <r>
    <x v="5"/>
    <n v="6"/>
    <s v="TVG-4900"/>
    <s v="4900"/>
    <x v="19"/>
    <s v="Lazio"/>
    <x v="4"/>
    <x v="14"/>
    <x v="6"/>
    <s v="2500"/>
    <s v="Gold"/>
    <x v="13"/>
    <n v="10.504"/>
    <s v="Marco Rossi"/>
    <n v="7.4999999999999997E-2"/>
    <n v="5252"/>
    <n v="393.9"/>
    <n v="5645.9"/>
  </r>
  <r>
    <x v="5"/>
    <n v="6"/>
    <s v="TVG-4901"/>
    <s v="4901"/>
    <x v="19"/>
    <s v="Lazio"/>
    <x v="4"/>
    <x v="14"/>
    <x v="6"/>
    <s v="2500"/>
    <s v="Gold"/>
    <x v="13"/>
    <n v="75.073999999999998"/>
    <s v="Lalerio Vundini"/>
    <n v="0.05"/>
    <n v="37537"/>
    <n v="1876.8500000000001"/>
    <n v="39413.85"/>
  </r>
  <r>
    <x v="5"/>
    <n v="6"/>
    <s v="TVG-4902"/>
    <s v="4902"/>
    <x v="19"/>
    <s v="Lazio"/>
    <x v="4"/>
    <x v="17"/>
    <x v="7"/>
    <s v="2000"/>
    <s v="Medium"/>
    <x v="15"/>
    <n v="0.01"/>
    <s v="Lalerio Vundini"/>
    <n v="0.05"/>
    <n v="2"/>
    <n v="0.1"/>
    <n v="2.1"/>
  </r>
  <r>
    <x v="5"/>
    <n v="6"/>
    <s v="TVG-4903"/>
    <s v="4903"/>
    <x v="19"/>
    <s v="Lazio"/>
    <x v="4"/>
    <x v="0"/>
    <x v="0"/>
    <s v="5000"/>
    <s v="Medium"/>
    <x v="0"/>
    <n v="853.05333333333328"/>
    <s v="Daniela Ansani"/>
    <n v="0.05"/>
    <n v="127958"/>
    <n v="6397.9000000000005"/>
    <n v="134355.9"/>
  </r>
  <r>
    <x v="5"/>
    <n v="6"/>
    <s v="TVG-4904"/>
    <s v="4904"/>
    <x v="19"/>
    <s v="Lazio"/>
    <x v="4"/>
    <x v="0"/>
    <x v="0"/>
    <s v="5000"/>
    <s v="Medium"/>
    <x v="0"/>
    <n v="102.27333333333333"/>
    <s v="Matteo Landi"/>
    <n v="0.05"/>
    <n v="15341"/>
    <n v="767.05000000000007"/>
    <n v="16108.05"/>
  </r>
  <r>
    <x v="5"/>
    <n v="6"/>
    <s v="TVG-4905"/>
    <s v="4905"/>
    <x v="19"/>
    <s v="Lazio"/>
    <x v="4"/>
    <x v="0"/>
    <x v="0"/>
    <s v="5000"/>
    <s v="Medium"/>
    <x v="0"/>
    <n v="18.946666666666665"/>
    <s v="Costanza Bigatti"/>
    <n v="0.1"/>
    <n v="2842"/>
    <n v="284.2"/>
    <n v="3126.2"/>
  </r>
  <r>
    <x v="5"/>
    <n v="6"/>
    <s v="TVG-4906"/>
    <s v="4906"/>
    <x v="19"/>
    <s v="Lazio"/>
    <x v="4"/>
    <x v="0"/>
    <x v="0"/>
    <s v="5000"/>
    <s v="Medium"/>
    <x v="0"/>
    <n v="8.48"/>
    <s v="Marco Rossi"/>
    <n v="7.4999999999999997E-2"/>
    <n v="1272"/>
    <n v="95.399999999999991"/>
    <n v="1367.4"/>
  </r>
  <r>
    <x v="5"/>
    <n v="6"/>
    <s v="TVG-4907"/>
    <s v="4907"/>
    <x v="19"/>
    <s v="Lazio"/>
    <x v="4"/>
    <x v="0"/>
    <x v="0"/>
    <s v="5000"/>
    <s v="Medium"/>
    <x v="0"/>
    <n v="1057.06"/>
    <s v="Lalerio Vundini"/>
    <n v="0.05"/>
    <n v="158559"/>
    <n v="7927.9500000000007"/>
    <n v="166486.95000000001"/>
  </r>
  <r>
    <x v="5"/>
    <n v="6"/>
    <s v="TVG-4908"/>
    <s v="4908"/>
    <x v="19"/>
    <s v="Lazio"/>
    <x v="4"/>
    <x v="19"/>
    <x v="7"/>
    <s v="4000"/>
    <s v="Plus"/>
    <x v="16"/>
    <n v="55.75416666666667"/>
    <s v="Costanza Bigatti"/>
    <n v="0.1"/>
    <n v="13381"/>
    <n v="1338.1000000000001"/>
    <n v="14719.1"/>
  </r>
  <r>
    <x v="5"/>
    <n v="6"/>
    <s v="TVG-4909"/>
    <s v="4909"/>
    <x v="19"/>
    <s v="Lazio"/>
    <x v="4"/>
    <x v="19"/>
    <x v="7"/>
    <s v="4000"/>
    <s v="Plus"/>
    <x v="16"/>
    <n v="593.2166666666667"/>
    <s v="Marco Rossi"/>
    <n v="7.4999999999999997E-2"/>
    <n v="142372"/>
    <n v="10677.9"/>
    <n v="153049.9"/>
  </r>
  <r>
    <x v="5"/>
    <n v="6"/>
    <s v="TVG-4910"/>
    <s v="4910"/>
    <x v="19"/>
    <s v="Lazio"/>
    <x v="4"/>
    <x v="19"/>
    <x v="7"/>
    <s v="4000"/>
    <s v="Plus"/>
    <x v="16"/>
    <n v="762.8125"/>
    <s v="Lalerio Vundini"/>
    <n v="0.05"/>
    <n v="183075"/>
    <n v="9153.75"/>
    <n v="192228.75"/>
  </r>
  <r>
    <x v="5"/>
    <n v="6"/>
    <s v="TVG-4911"/>
    <s v="4911"/>
    <x v="19"/>
    <s v="Lazio"/>
    <x v="4"/>
    <x v="1"/>
    <x v="0"/>
    <s v="5000"/>
    <s v="Plus"/>
    <x v="1"/>
    <n v="41.902857142857144"/>
    <s v="Costanza Bigatti"/>
    <n v="0.1"/>
    <n v="7333"/>
    <n v="733.30000000000007"/>
    <n v="8066.3"/>
  </r>
  <r>
    <x v="5"/>
    <n v="6"/>
    <s v="TVG-4912"/>
    <s v="4912"/>
    <x v="19"/>
    <s v="Lazio"/>
    <x v="4"/>
    <x v="1"/>
    <x v="0"/>
    <s v="5000"/>
    <s v="Plus"/>
    <x v="1"/>
    <n v="54.365714285714283"/>
    <s v="Lalerio Vundini"/>
    <n v="0.05"/>
    <n v="9514"/>
    <n v="475.70000000000005"/>
    <n v="9989.7000000000007"/>
  </r>
  <r>
    <x v="5"/>
    <n v="6"/>
    <s v="TVG-4913"/>
    <s v="4913"/>
    <x v="19"/>
    <s v="Lazio"/>
    <x v="4"/>
    <x v="3"/>
    <x v="0"/>
    <s v="3000"/>
    <s v="Plus"/>
    <x v="3"/>
    <n v="107.89655172413794"/>
    <s v="Roberto Falcucci"/>
    <n v="0.08"/>
    <n v="15645"/>
    <n v="1251.6000000000001"/>
    <n v="16896.599999999999"/>
  </r>
  <r>
    <x v="5"/>
    <n v="6"/>
    <s v="TVG-4914"/>
    <s v="4914"/>
    <x v="19"/>
    <s v="Lazio"/>
    <x v="4"/>
    <x v="3"/>
    <x v="0"/>
    <s v="3000"/>
    <s v="Plus"/>
    <x v="3"/>
    <n v="56.993103448275861"/>
    <s v="Costanza Bigatti"/>
    <n v="0.1"/>
    <n v="8264"/>
    <n v="826.40000000000009"/>
    <n v="9090.4"/>
  </r>
  <r>
    <x v="5"/>
    <n v="6"/>
    <s v="TVG-4915"/>
    <s v="4915"/>
    <x v="19"/>
    <s v="Lazio"/>
    <x v="4"/>
    <x v="3"/>
    <x v="0"/>
    <s v="3000"/>
    <s v="Plus"/>
    <x v="3"/>
    <n v="86.42068965517241"/>
    <s v="Marco Rossi"/>
    <n v="7.4999999999999997E-2"/>
    <n v="12531"/>
    <n v="939.82499999999993"/>
    <n v="13470.825000000001"/>
  </r>
  <r>
    <x v="5"/>
    <n v="6"/>
    <s v="TVG-4916"/>
    <s v="4916"/>
    <x v="19"/>
    <s v="Lazio"/>
    <x v="4"/>
    <x v="3"/>
    <x v="0"/>
    <s v="3000"/>
    <s v="Plus"/>
    <x v="3"/>
    <n v="320.60689655172416"/>
    <s v="Lalerio Vundini"/>
    <n v="0.05"/>
    <n v="46488"/>
    <n v="2324.4"/>
    <n v="48812.4"/>
  </r>
  <r>
    <x v="5"/>
    <n v="6"/>
    <s v="TVG-4917"/>
    <s v="4917"/>
    <x v="19"/>
    <s v="Lazio"/>
    <x v="4"/>
    <x v="5"/>
    <x v="1"/>
    <s v="5000"/>
    <s v=""/>
    <x v="5"/>
    <n v="0.37333333333333335"/>
    <s v="Costanza Bigatti"/>
    <n v="0.1"/>
    <n v="28"/>
    <n v="2.8000000000000003"/>
    <n v="30.8"/>
  </r>
  <r>
    <x v="5"/>
    <n v="6"/>
    <s v="TVG-4918"/>
    <s v="4918"/>
    <x v="19"/>
    <s v="Lazio"/>
    <x v="4"/>
    <x v="6"/>
    <x v="2"/>
    <s v="2500"/>
    <s v="Plus"/>
    <x v="6"/>
    <n v="9.0909090909090905E-3"/>
    <s v="Federica Meni"/>
    <n v="0.04"/>
    <n v="2"/>
    <n v="0.08"/>
    <n v="2.08"/>
  </r>
  <r>
    <x v="5"/>
    <n v="6"/>
    <s v="TVG-4919"/>
    <s v="4919"/>
    <x v="19"/>
    <s v="Lazio"/>
    <x v="4"/>
    <x v="6"/>
    <x v="2"/>
    <s v="2500"/>
    <s v="Plus"/>
    <x v="6"/>
    <n v="0.61818181818181817"/>
    <s v="Matteo Landi"/>
    <n v="0.05"/>
    <n v="136"/>
    <n v="6.8000000000000007"/>
    <n v="142.80000000000001"/>
  </r>
  <r>
    <x v="5"/>
    <n v="6"/>
    <s v="TVG-4920"/>
    <s v="4920"/>
    <x v="19"/>
    <s v="Lazio"/>
    <x v="4"/>
    <x v="6"/>
    <x v="2"/>
    <s v="2500"/>
    <s v="Plus"/>
    <x v="6"/>
    <n v="23.959090909090911"/>
    <s v="Costanza Bigatti"/>
    <n v="0.1"/>
    <n v="5271"/>
    <n v="527.1"/>
    <n v="5798.1"/>
  </r>
  <r>
    <x v="5"/>
    <n v="6"/>
    <s v="TVG-4921"/>
    <s v="4921"/>
    <x v="19"/>
    <s v="Lazio"/>
    <x v="4"/>
    <x v="6"/>
    <x v="2"/>
    <s v="2500"/>
    <s v="Plus"/>
    <x v="6"/>
    <n v="1.4045454545454545"/>
    <s v="Marco Rossi"/>
    <n v="7.4999999999999997E-2"/>
    <n v="309"/>
    <n v="23.175000000000001"/>
    <n v="332.17500000000001"/>
  </r>
  <r>
    <x v="5"/>
    <n v="6"/>
    <s v="TVG-4922"/>
    <s v="4922"/>
    <x v="19"/>
    <s v="Lazio"/>
    <x v="4"/>
    <x v="6"/>
    <x v="2"/>
    <s v="2500"/>
    <s v="Plus"/>
    <x v="6"/>
    <n v="13.063636363636364"/>
    <s v="Lalerio Vundini"/>
    <n v="0.05"/>
    <n v="2874"/>
    <n v="143.70000000000002"/>
    <n v="3017.7"/>
  </r>
  <r>
    <x v="5"/>
    <n v="6"/>
    <s v="TVG-4923"/>
    <s v="4923"/>
    <x v="19"/>
    <s v="Lazio"/>
    <x v="4"/>
    <x v="9"/>
    <x v="2"/>
    <s v="1121"/>
    <s v="Gold"/>
    <x v="9"/>
    <n v="41.139130434782608"/>
    <s v="Marco Rossi"/>
    <n v="7.4999999999999997E-2"/>
    <n v="9462"/>
    <n v="709.65"/>
    <n v="10171.65"/>
  </r>
  <r>
    <x v="5"/>
    <n v="6"/>
    <s v="TVG-4924"/>
    <s v="4924"/>
    <x v="19"/>
    <s v="Lazio"/>
    <x v="4"/>
    <x v="9"/>
    <x v="2"/>
    <s v="1121"/>
    <s v="Gold"/>
    <x v="9"/>
    <n v="2.1739130434782608E-2"/>
    <s v="Lalerio Vundini"/>
    <n v="0.05"/>
    <n v="5"/>
    <n v="0.25"/>
    <n v="5.25"/>
  </r>
  <r>
    <x v="5"/>
    <n v="6"/>
    <s v="TVG-4925"/>
    <s v="4925"/>
    <x v="19"/>
    <s v="Lazio"/>
    <x v="4"/>
    <x v="23"/>
    <x v="7"/>
    <s v="8000"/>
    <s v="Premium"/>
    <x v="19"/>
    <n v="171.73432835820896"/>
    <s v="Lalerio Vundini"/>
    <n v="0.05"/>
    <n v="115062"/>
    <n v="5753.1"/>
    <n v="120815.1"/>
  </r>
  <r>
    <x v="5"/>
    <n v="6"/>
    <s v="TVG-4926"/>
    <s v="4926"/>
    <x v="19"/>
    <s v="Lazio"/>
    <x v="4"/>
    <x v="10"/>
    <x v="3"/>
    <s v="7500"/>
    <s v="Premium"/>
    <x v="10"/>
    <n v="9.0777777777777775"/>
    <s v="Costanza Bigatti"/>
    <n v="0.1"/>
    <n v="1634"/>
    <n v="163.4"/>
    <n v="1797.4"/>
  </r>
  <r>
    <x v="5"/>
    <n v="6"/>
    <s v="TVG-4927"/>
    <s v="4927"/>
    <x v="19"/>
    <s v="Lazio"/>
    <x v="4"/>
    <x v="10"/>
    <x v="3"/>
    <s v="7500"/>
    <s v="Premium"/>
    <x v="10"/>
    <n v="0.90555555555555556"/>
    <s v="Lalerio Vundini"/>
    <n v="0.05"/>
    <n v="163"/>
    <n v="8.15"/>
    <n v="171.15"/>
  </r>
  <r>
    <x v="5"/>
    <n v="6"/>
    <s v="TVG-4928"/>
    <s v="4928"/>
    <x v="19"/>
    <s v="Lazio"/>
    <x v="4"/>
    <x v="15"/>
    <x v="6"/>
    <s v="1000"/>
    <s v="Silver"/>
    <x v="14"/>
    <n v="11.115384615384615"/>
    <s v="Lalerio Vundini"/>
    <n v="0.05"/>
    <n v="4335"/>
    <n v="216.75"/>
    <n v="4551.75"/>
  </r>
  <r>
    <x v="5"/>
    <n v="6"/>
    <s v="TVG-4929"/>
    <s v="4929"/>
    <x v="19"/>
    <s v="Lazio"/>
    <x v="4"/>
    <x v="11"/>
    <x v="4"/>
    <s v="5000"/>
    <s v=""/>
    <x v="11"/>
    <n v="19.907142857142858"/>
    <s v="Federica Meni"/>
    <n v="0.04"/>
    <n v="2787"/>
    <n v="111.48"/>
    <n v="2898.48"/>
  </r>
  <r>
    <x v="5"/>
    <n v="6"/>
    <s v="TVG-4930"/>
    <s v="4930"/>
    <x v="19"/>
    <s v="Lazio"/>
    <x v="4"/>
    <x v="11"/>
    <x v="4"/>
    <s v="5000"/>
    <s v=""/>
    <x v="11"/>
    <n v="2.95"/>
    <s v="Matteo Landi"/>
    <n v="0.05"/>
    <n v="413"/>
    <n v="20.650000000000002"/>
    <n v="433.65"/>
  </r>
  <r>
    <x v="5"/>
    <n v="6"/>
    <s v="TVG-4931"/>
    <s v="4931"/>
    <x v="19"/>
    <s v="Lazio"/>
    <x v="4"/>
    <x v="11"/>
    <x v="4"/>
    <s v="5000"/>
    <s v=""/>
    <x v="11"/>
    <n v="16.914285714285715"/>
    <s v="Costanza Bigatti"/>
    <n v="0.1"/>
    <n v="2368"/>
    <n v="236.8"/>
    <n v="2604.8000000000002"/>
  </r>
  <r>
    <x v="5"/>
    <n v="6"/>
    <s v="TVG-4932"/>
    <s v="4932"/>
    <x v="19"/>
    <s v="Lazio"/>
    <x v="4"/>
    <x v="11"/>
    <x v="4"/>
    <s v="5000"/>
    <s v=""/>
    <x v="11"/>
    <n v="20.135714285714286"/>
    <s v="Marco Rossi"/>
    <n v="7.4999999999999997E-2"/>
    <n v="2819"/>
    <n v="211.42499999999998"/>
    <n v="3030.4250000000002"/>
  </r>
  <r>
    <x v="5"/>
    <n v="6"/>
    <s v="TVG-4933"/>
    <s v="4933"/>
    <x v="19"/>
    <s v="Lazio"/>
    <x v="4"/>
    <x v="11"/>
    <x v="4"/>
    <s v="5000"/>
    <s v=""/>
    <x v="11"/>
    <n v="2446.4714285714285"/>
    <s v="Lalerio Vundini"/>
    <n v="0.05"/>
    <n v="342506"/>
    <n v="17125.3"/>
    <n v="359631.3"/>
  </r>
  <r>
    <x v="5"/>
    <n v="6"/>
    <s v="TVG-4934"/>
    <s v="4934"/>
    <x v="19"/>
    <s v="Lazio"/>
    <x v="4"/>
    <x v="16"/>
    <x v="7"/>
    <s v="1000"/>
    <s v=""/>
    <x v="0"/>
    <n v="0.73333333333333328"/>
    <s v="Costanza Bigatti"/>
    <n v="0.1"/>
    <n v="110"/>
    <n v="11"/>
    <n v="121"/>
  </r>
  <r>
    <x v="5"/>
    <n v="6"/>
    <s v="TVG-4935"/>
    <s v="4935"/>
    <x v="19"/>
    <s v="Lazio"/>
    <x v="4"/>
    <x v="16"/>
    <x v="7"/>
    <s v="1000"/>
    <s v=""/>
    <x v="0"/>
    <n v="0.41333333333333333"/>
    <s v="Marco Rossi"/>
    <n v="7.4999999999999997E-2"/>
    <n v="62"/>
    <n v="4.6499999999999995"/>
    <n v="66.650000000000006"/>
  </r>
  <r>
    <x v="5"/>
    <n v="6"/>
    <s v="TVG-4936"/>
    <s v="4936"/>
    <x v="19"/>
    <s v="Lazio"/>
    <x v="4"/>
    <x v="12"/>
    <x v="5"/>
    <s v="3000"/>
    <s v="Medium"/>
    <x v="12"/>
    <n v="6.541666666666667"/>
    <s v="Costanza Bigatti"/>
    <n v="0.1"/>
    <n v="785"/>
    <n v="78.5"/>
    <n v="863.5"/>
  </r>
  <r>
    <x v="5"/>
    <n v="6"/>
    <s v="TVG-4937"/>
    <s v="4937"/>
    <x v="19"/>
    <s v="Lazio"/>
    <x v="4"/>
    <x v="12"/>
    <x v="5"/>
    <s v="3000"/>
    <s v="Medium"/>
    <x v="12"/>
    <n v="0.125"/>
    <s v="Marco Rossi"/>
    <n v="7.4999999999999997E-2"/>
    <n v="15"/>
    <n v="1.125"/>
    <n v="16.125"/>
  </r>
  <r>
    <x v="5"/>
    <n v="6"/>
    <s v="TVG-4938"/>
    <s v="4938"/>
    <x v="19"/>
    <s v="Lazio"/>
    <x v="4"/>
    <x v="12"/>
    <x v="5"/>
    <s v="3000"/>
    <s v="Medium"/>
    <x v="12"/>
    <n v="12.441666666666666"/>
    <s v="Lalerio Vundini"/>
    <n v="0.05"/>
    <n v="1493"/>
    <n v="74.650000000000006"/>
    <n v="1567.65"/>
  </r>
  <r>
    <x v="5"/>
    <n v="6"/>
    <s v="TVG-4939"/>
    <s v="4939"/>
    <x v="19"/>
    <s v="Lazio"/>
    <x v="4"/>
    <x v="13"/>
    <x v="5"/>
    <s v="3000"/>
    <s v="Plus"/>
    <x v="2"/>
    <n v="1.4076923076923078"/>
    <s v="Costanza Bigatti"/>
    <n v="0.1"/>
    <n v="183"/>
    <n v="18.3"/>
    <n v="201.3"/>
  </r>
  <r>
    <x v="5"/>
    <n v="6"/>
    <s v="TVG-4940"/>
    <s v="4940"/>
    <x v="19"/>
    <s v="Lazio"/>
    <x v="4"/>
    <x v="13"/>
    <x v="5"/>
    <s v="3000"/>
    <s v="Plus"/>
    <x v="2"/>
    <n v="6.1307692307692312"/>
    <s v="Marco Rossi"/>
    <n v="7.4999999999999997E-2"/>
    <n v="797"/>
    <n v="59.774999999999999"/>
    <n v="856.77499999999998"/>
  </r>
  <r>
    <x v="5"/>
    <n v="6"/>
    <s v="TVG-4941"/>
    <s v="4941"/>
    <x v="20"/>
    <s v="Lazio"/>
    <x v="4"/>
    <x v="18"/>
    <x v="7"/>
    <s v="3000"/>
    <s v="Medium"/>
    <x v="6"/>
    <n v="1237.3727272727272"/>
    <s v="Lalerio Vundini"/>
    <n v="0.05"/>
    <n v="272222"/>
    <n v="13611.1"/>
    <n v="285833.09999999998"/>
  </r>
  <r>
    <x v="5"/>
    <n v="6"/>
    <s v="TVG-4942"/>
    <s v="4942"/>
    <x v="20"/>
    <s v="Lazio"/>
    <x v="4"/>
    <x v="14"/>
    <x v="6"/>
    <s v="2500"/>
    <s v="Gold"/>
    <x v="13"/>
    <n v="8.0000000000000002E-3"/>
    <s v="Giulio de Primis"/>
    <n v="3.6999999999999998E-2"/>
    <n v="4"/>
    <n v="0.14799999999999999"/>
    <n v="4.1479999999999997"/>
  </r>
  <r>
    <x v="5"/>
    <n v="6"/>
    <s v="TVG-4943"/>
    <s v="4943"/>
    <x v="20"/>
    <s v="Lazio"/>
    <x v="4"/>
    <x v="14"/>
    <x v="6"/>
    <s v="2500"/>
    <s v="Gold"/>
    <x v="13"/>
    <n v="96.884"/>
    <s v="Lalerio Vundini"/>
    <n v="0.05"/>
    <n v="48442"/>
    <n v="2422.1"/>
    <n v="50864.1"/>
  </r>
  <r>
    <x v="5"/>
    <n v="6"/>
    <s v="TVG-4944"/>
    <s v="4944"/>
    <x v="20"/>
    <s v="Lazio"/>
    <x v="4"/>
    <x v="17"/>
    <x v="7"/>
    <s v="2000"/>
    <s v="Medium"/>
    <x v="15"/>
    <n v="4.7"/>
    <s v="Lalerio Vundini"/>
    <n v="0.05"/>
    <n v="940"/>
    <n v="47"/>
    <n v="987"/>
  </r>
  <r>
    <x v="5"/>
    <n v="6"/>
    <s v="TVG-4945"/>
    <s v="4945"/>
    <x v="20"/>
    <s v="Lazio"/>
    <x v="4"/>
    <x v="0"/>
    <x v="0"/>
    <s v="5000"/>
    <s v="Medium"/>
    <x v="0"/>
    <n v="3.2666666666666666"/>
    <s v="Giuseppe Favari"/>
    <n v="0.03"/>
    <n v="490"/>
    <n v="14.7"/>
    <n v="504.7"/>
  </r>
  <r>
    <x v="5"/>
    <n v="6"/>
    <s v="TVG-4946"/>
    <s v="4946"/>
    <x v="20"/>
    <s v="Lazio"/>
    <x v="4"/>
    <x v="0"/>
    <x v="0"/>
    <s v="5000"/>
    <s v="Medium"/>
    <x v="0"/>
    <n v="2116.6066666666666"/>
    <s v="Lalerio Vundini"/>
    <n v="0.05"/>
    <n v="317491"/>
    <n v="15874.550000000001"/>
    <n v="333365.55"/>
  </r>
  <r>
    <x v="5"/>
    <n v="6"/>
    <s v="TVG-4947"/>
    <s v="4947"/>
    <x v="20"/>
    <s v="Lazio"/>
    <x v="4"/>
    <x v="19"/>
    <x v="7"/>
    <s v="4000"/>
    <s v="Plus"/>
    <x v="16"/>
    <n v="0.22083333333333333"/>
    <s v="Marco Rossi"/>
    <n v="7.4999999999999997E-2"/>
    <n v="53"/>
    <n v="3.9749999999999996"/>
    <n v="56.975000000000001"/>
  </r>
  <r>
    <x v="5"/>
    <n v="6"/>
    <s v="TVG-4948"/>
    <s v="4948"/>
    <x v="20"/>
    <s v="Lazio"/>
    <x v="4"/>
    <x v="19"/>
    <x v="7"/>
    <s v="4000"/>
    <s v="Plus"/>
    <x v="16"/>
    <n v="28.979166666666668"/>
    <s v="Lalerio Vundini"/>
    <n v="0.05"/>
    <n v="6955"/>
    <n v="347.75"/>
    <n v="7302.75"/>
  </r>
  <r>
    <x v="5"/>
    <n v="6"/>
    <s v="TVG-4949"/>
    <s v="4949"/>
    <x v="20"/>
    <s v="Lazio"/>
    <x v="4"/>
    <x v="1"/>
    <x v="0"/>
    <s v="5000"/>
    <s v="Plus"/>
    <x v="1"/>
    <n v="36.708571428571432"/>
    <s v="Giuseppe Favari"/>
    <n v="0.03"/>
    <n v="6424"/>
    <n v="192.72"/>
    <n v="6616.72"/>
  </r>
  <r>
    <x v="5"/>
    <n v="6"/>
    <s v="TVG-4950"/>
    <s v="4950"/>
    <x v="20"/>
    <s v="Lazio"/>
    <x v="4"/>
    <x v="2"/>
    <x v="0"/>
    <s v="2500"/>
    <s v="Plus"/>
    <x v="2"/>
    <n v="163.03846153846155"/>
    <s v="Marco Rossi"/>
    <n v="7.4999999999999997E-2"/>
    <n v="21195"/>
    <n v="1589.625"/>
    <n v="22784.625"/>
  </r>
  <r>
    <x v="5"/>
    <n v="6"/>
    <s v="TVG-4951"/>
    <s v="4951"/>
    <x v="20"/>
    <s v="Lazio"/>
    <x v="4"/>
    <x v="3"/>
    <x v="0"/>
    <s v="3000"/>
    <s v="Plus"/>
    <x v="3"/>
    <n v="47.896551724137929"/>
    <s v="Alfonso Falconeri"/>
    <n v="0.05"/>
    <n v="6945"/>
    <n v="347.25"/>
    <n v="7292.25"/>
  </r>
  <r>
    <x v="5"/>
    <n v="6"/>
    <s v="TVG-4952"/>
    <s v="4952"/>
    <x v="20"/>
    <s v="Lazio"/>
    <x v="4"/>
    <x v="3"/>
    <x v="0"/>
    <s v="3000"/>
    <s v="Plus"/>
    <x v="3"/>
    <n v="34.448275862068968"/>
    <s v="Marco Rossi"/>
    <n v="7.4999999999999997E-2"/>
    <n v="4995"/>
    <n v="374.625"/>
    <n v="5369.625"/>
  </r>
  <r>
    <x v="5"/>
    <n v="6"/>
    <s v="TVG-4953"/>
    <s v="4953"/>
    <x v="20"/>
    <s v="Lazio"/>
    <x v="4"/>
    <x v="3"/>
    <x v="0"/>
    <s v="3000"/>
    <s v="Plus"/>
    <x v="3"/>
    <n v="2581.6965517241379"/>
    <s v="Lalerio Vundini"/>
    <n v="0.05"/>
    <n v="374346"/>
    <n v="18717.3"/>
    <n v="393063.3"/>
  </r>
  <r>
    <x v="5"/>
    <n v="6"/>
    <s v="TVG-4954"/>
    <s v="4954"/>
    <x v="20"/>
    <s v="Lazio"/>
    <x v="4"/>
    <x v="6"/>
    <x v="2"/>
    <s v="2500"/>
    <s v="Plus"/>
    <x v="6"/>
    <n v="157.64545454545456"/>
    <s v="Marco Rossi"/>
    <n v="7.4999999999999997E-2"/>
    <n v="34682"/>
    <n v="2601.15"/>
    <n v="37283.15"/>
  </r>
  <r>
    <x v="5"/>
    <n v="6"/>
    <s v="TVG-4955"/>
    <s v="4955"/>
    <x v="20"/>
    <s v="Lazio"/>
    <x v="4"/>
    <x v="6"/>
    <x v="2"/>
    <s v="2500"/>
    <s v="Plus"/>
    <x v="6"/>
    <n v="2.1409090909090911"/>
    <s v="Lalerio Vundini"/>
    <n v="0.05"/>
    <n v="471"/>
    <n v="23.55"/>
    <n v="494.55"/>
  </r>
  <r>
    <x v="5"/>
    <n v="6"/>
    <s v="TVG-4956"/>
    <s v="4956"/>
    <x v="20"/>
    <s v="Lazio"/>
    <x v="4"/>
    <x v="7"/>
    <x v="2"/>
    <s v="2500"/>
    <s v="Medium"/>
    <x v="7"/>
    <n v="15.042857142857143"/>
    <s v="Marco Rossi"/>
    <n v="7.4999999999999997E-2"/>
    <n v="3159"/>
    <n v="236.92499999999998"/>
    <n v="3395.9250000000002"/>
  </r>
  <r>
    <x v="5"/>
    <n v="6"/>
    <s v="TVG-4957"/>
    <s v="4957"/>
    <x v="20"/>
    <s v="Lazio"/>
    <x v="4"/>
    <x v="7"/>
    <x v="2"/>
    <s v="2500"/>
    <s v="Medium"/>
    <x v="7"/>
    <n v="1.2238095238095239"/>
    <s v="Lalerio Vundini"/>
    <n v="0.05"/>
    <n v="257"/>
    <n v="12.850000000000001"/>
    <n v="269.85000000000002"/>
  </r>
  <r>
    <x v="5"/>
    <n v="6"/>
    <s v="TVG-4958"/>
    <s v="4958"/>
    <x v="20"/>
    <s v="Lazio"/>
    <x v="4"/>
    <x v="9"/>
    <x v="2"/>
    <s v="1121"/>
    <s v="Gold"/>
    <x v="9"/>
    <n v="767.95217391304345"/>
    <s v="Lalerio Vundini"/>
    <n v="0.05"/>
    <n v="176629"/>
    <n v="8831.4500000000007"/>
    <n v="185460.45"/>
  </r>
  <r>
    <x v="5"/>
    <n v="6"/>
    <s v="TVG-4959"/>
    <s v="4959"/>
    <x v="20"/>
    <s v="Lazio"/>
    <x v="4"/>
    <x v="23"/>
    <x v="7"/>
    <s v="8000"/>
    <s v="Premium"/>
    <x v="19"/>
    <n v="496.10298507462687"/>
    <s v="Lalerio Vundini"/>
    <n v="0.05"/>
    <n v="332389"/>
    <n v="16619.45"/>
    <n v="349008.45"/>
  </r>
  <r>
    <x v="5"/>
    <n v="6"/>
    <s v="TVG-4960"/>
    <s v="4960"/>
    <x v="20"/>
    <s v="Lazio"/>
    <x v="4"/>
    <x v="10"/>
    <x v="3"/>
    <s v="7500"/>
    <s v="Premium"/>
    <x v="10"/>
    <n v="2.25"/>
    <s v="Lalerio Vundini"/>
    <n v="0.05"/>
    <n v="405"/>
    <n v="20.25"/>
    <n v="425.25"/>
  </r>
  <r>
    <x v="5"/>
    <n v="6"/>
    <s v="TVG-4961"/>
    <s v="4961"/>
    <x v="20"/>
    <s v="Lazio"/>
    <x v="4"/>
    <x v="15"/>
    <x v="6"/>
    <s v="1000"/>
    <s v="Silver"/>
    <x v="14"/>
    <n v="5.9615384615384617"/>
    <s v="Lalerio Vundini"/>
    <n v="0.05"/>
    <n v="2325"/>
    <n v="116.25"/>
    <n v="2441.25"/>
  </r>
  <r>
    <x v="5"/>
    <n v="6"/>
    <s v="TVG-4962"/>
    <s v="4962"/>
    <x v="20"/>
    <s v="Lazio"/>
    <x v="4"/>
    <x v="11"/>
    <x v="4"/>
    <s v="5000"/>
    <s v=""/>
    <x v="11"/>
    <n v="8.5714285714285715E-2"/>
    <s v="Giulio de Primis"/>
    <n v="3.6999999999999998E-2"/>
    <n v="12"/>
    <n v="0.44399999999999995"/>
    <n v="12.443999999999999"/>
  </r>
  <r>
    <x v="5"/>
    <n v="6"/>
    <s v="TVG-4963"/>
    <s v="4963"/>
    <x v="20"/>
    <s v="Lazio"/>
    <x v="4"/>
    <x v="11"/>
    <x v="4"/>
    <s v="5000"/>
    <s v=""/>
    <x v="11"/>
    <n v="35.964285714285715"/>
    <s v="Marco Rossi"/>
    <n v="7.4999999999999997E-2"/>
    <n v="5035"/>
    <n v="377.625"/>
    <n v="5412.625"/>
  </r>
  <r>
    <x v="5"/>
    <n v="6"/>
    <s v="TVG-4964"/>
    <s v="4964"/>
    <x v="20"/>
    <s v="Lazio"/>
    <x v="4"/>
    <x v="11"/>
    <x v="4"/>
    <s v="5000"/>
    <s v=""/>
    <x v="11"/>
    <n v="42.907142857142858"/>
    <s v="Lalerio Vundini"/>
    <n v="0.05"/>
    <n v="6007"/>
    <n v="300.35000000000002"/>
    <n v="6307.35"/>
  </r>
  <r>
    <x v="5"/>
    <n v="6"/>
    <s v="TVG-4965"/>
    <s v="4965"/>
    <x v="20"/>
    <s v="Lazio"/>
    <x v="4"/>
    <x v="16"/>
    <x v="7"/>
    <s v="1000"/>
    <s v=""/>
    <x v="0"/>
    <n v="1.0133333333333334"/>
    <s v="Marco Rossi"/>
    <n v="7.4999999999999997E-2"/>
    <n v="152"/>
    <n v="11.4"/>
    <n v="163.4"/>
  </r>
  <r>
    <x v="5"/>
    <n v="6"/>
    <s v="TVG-4966"/>
    <s v="4966"/>
    <x v="20"/>
    <s v="Lazio"/>
    <x v="4"/>
    <x v="16"/>
    <x v="7"/>
    <s v="1000"/>
    <s v=""/>
    <x v="0"/>
    <n v="45.88"/>
    <s v="Lalerio Vundini"/>
    <n v="0.05"/>
    <n v="6882"/>
    <n v="344.1"/>
    <n v="7226.1"/>
  </r>
  <r>
    <x v="5"/>
    <n v="6"/>
    <s v="TVG-4967"/>
    <s v="4967"/>
    <x v="20"/>
    <s v="Lazio"/>
    <x v="4"/>
    <x v="12"/>
    <x v="5"/>
    <s v="3000"/>
    <s v="Medium"/>
    <x v="12"/>
    <n v="1.0249999999999999"/>
    <s v="Marco Rossi"/>
    <n v="7.4999999999999997E-2"/>
    <n v="123"/>
    <n v="9.2249999999999996"/>
    <n v="132.22499999999999"/>
  </r>
  <r>
    <x v="5"/>
    <n v="6"/>
    <s v="TVG-4968"/>
    <s v="4968"/>
    <x v="20"/>
    <s v="Lazio"/>
    <x v="4"/>
    <x v="12"/>
    <x v="5"/>
    <s v="3000"/>
    <s v="Medium"/>
    <x v="12"/>
    <n v="10.616666666666667"/>
    <s v="Lalerio Vundini"/>
    <n v="0.05"/>
    <n v="1274"/>
    <n v="63.7"/>
    <n v="1337.7"/>
  </r>
  <r>
    <x v="5"/>
    <n v="6"/>
    <s v="TVG-4969"/>
    <s v="4969"/>
    <x v="20"/>
    <s v="Lazio"/>
    <x v="4"/>
    <x v="13"/>
    <x v="5"/>
    <s v="3000"/>
    <s v="Plus"/>
    <x v="2"/>
    <n v="7.6923076923076927E-3"/>
    <s v="Marco Rossi"/>
    <n v="7.4999999999999997E-2"/>
    <n v="1"/>
    <n v="7.4999999999999997E-2"/>
    <n v="1.075"/>
  </r>
  <r>
    <x v="5"/>
    <n v="6"/>
    <s v="TVG-4970"/>
    <s v="4970"/>
    <x v="21"/>
    <s v="Lazio"/>
    <x v="2"/>
    <x v="17"/>
    <x v="7"/>
    <s v="2000"/>
    <s v="Medium"/>
    <x v="15"/>
    <n v="1.02"/>
    <s v="Lalerio Vundini"/>
    <n v="0.05"/>
    <n v="204"/>
    <n v="10.200000000000001"/>
    <n v="214.2"/>
  </r>
  <r>
    <x v="5"/>
    <n v="6"/>
    <s v="TVG-4971"/>
    <s v="4971"/>
    <x v="21"/>
    <s v="Lazio"/>
    <x v="2"/>
    <x v="0"/>
    <x v="0"/>
    <s v="5000"/>
    <s v="Medium"/>
    <x v="0"/>
    <n v="46.786666666666669"/>
    <s v="Lalerio Vundini"/>
    <n v="0.05"/>
    <n v="7018"/>
    <n v="350.90000000000003"/>
    <n v="7368.9"/>
  </r>
  <r>
    <x v="5"/>
    <n v="6"/>
    <s v="TVG-4972"/>
    <s v="4972"/>
    <x v="21"/>
    <s v="Lazio"/>
    <x v="2"/>
    <x v="19"/>
    <x v="7"/>
    <s v="4000"/>
    <s v="Plus"/>
    <x v="16"/>
    <n v="0.12916666666666668"/>
    <s v="Lalerio Vundini"/>
    <n v="0.05"/>
    <n v="31"/>
    <n v="1.55"/>
    <n v="32.549999999999997"/>
  </r>
  <r>
    <x v="5"/>
    <n v="6"/>
    <s v="TVG-4973"/>
    <s v="4973"/>
    <x v="21"/>
    <s v="Lazio"/>
    <x v="2"/>
    <x v="3"/>
    <x v="0"/>
    <s v="3000"/>
    <s v="Plus"/>
    <x v="3"/>
    <n v="443.3241379310345"/>
    <s v="Lalerio Vundini"/>
    <n v="0.05"/>
    <n v="64282"/>
    <n v="3214.1000000000004"/>
    <n v="67496.100000000006"/>
  </r>
  <r>
    <x v="5"/>
    <n v="6"/>
    <s v="TVG-4974"/>
    <s v="4974"/>
    <x v="21"/>
    <s v="Lazio"/>
    <x v="2"/>
    <x v="6"/>
    <x v="2"/>
    <s v="2500"/>
    <s v="Plus"/>
    <x v="6"/>
    <n v="12.790909090909091"/>
    <s v="Lalerio Vundini"/>
    <n v="0.05"/>
    <n v="2814"/>
    <n v="140.70000000000002"/>
    <n v="2954.7"/>
  </r>
  <r>
    <x v="5"/>
    <n v="6"/>
    <s v="TVG-4975"/>
    <s v="4975"/>
    <x v="21"/>
    <s v="Lazio"/>
    <x v="2"/>
    <x v="7"/>
    <x v="2"/>
    <s v="2500"/>
    <s v="Medium"/>
    <x v="7"/>
    <n v="1.1285714285714286"/>
    <s v="Lalerio Vundini"/>
    <n v="0.05"/>
    <n v="237"/>
    <n v="11.850000000000001"/>
    <n v="248.85"/>
  </r>
  <r>
    <x v="5"/>
    <n v="6"/>
    <s v="TVG-4976"/>
    <s v="4976"/>
    <x v="21"/>
    <s v="Lazio"/>
    <x v="2"/>
    <x v="9"/>
    <x v="2"/>
    <s v="1121"/>
    <s v="Gold"/>
    <x v="9"/>
    <n v="43.065217391304351"/>
    <s v="Lalerio Vundini"/>
    <n v="0.05"/>
    <n v="9905"/>
    <n v="495.25"/>
    <n v="10400.25"/>
  </r>
  <r>
    <x v="5"/>
    <n v="6"/>
    <s v="TVG-4977"/>
    <s v="4977"/>
    <x v="21"/>
    <s v="Lazio"/>
    <x v="2"/>
    <x v="23"/>
    <x v="7"/>
    <s v="8000"/>
    <s v="Premium"/>
    <x v="19"/>
    <n v="6.473134328358209"/>
    <s v="Lalerio Vundini"/>
    <n v="0.05"/>
    <n v="4337"/>
    <n v="216.85000000000002"/>
    <n v="4553.8500000000004"/>
  </r>
  <r>
    <x v="5"/>
    <n v="6"/>
    <s v="TVG-4978"/>
    <s v="4978"/>
    <x v="21"/>
    <s v="Lazio"/>
    <x v="2"/>
    <x v="11"/>
    <x v="4"/>
    <s v="5000"/>
    <s v=""/>
    <x v="11"/>
    <n v="4.6357142857142861"/>
    <s v="Lalerio Vundini"/>
    <n v="0.05"/>
    <n v="649"/>
    <n v="32.450000000000003"/>
    <n v="681.45"/>
  </r>
  <r>
    <x v="5"/>
    <n v="6"/>
    <s v="TVG-4979"/>
    <s v="4979"/>
    <x v="21"/>
    <s v="Lazio"/>
    <x v="2"/>
    <x v="16"/>
    <x v="7"/>
    <s v="1000"/>
    <s v=""/>
    <x v="0"/>
    <n v="4.1066666666666665"/>
    <s v="Lalerio Vundini"/>
    <n v="0.05"/>
    <n v="616"/>
    <n v="30.8"/>
    <n v="646.79999999999995"/>
  </r>
  <r>
    <x v="5"/>
    <n v="6"/>
    <s v="TVG-4980"/>
    <s v="4980"/>
    <x v="21"/>
    <s v="Lazio"/>
    <x v="2"/>
    <x v="12"/>
    <x v="5"/>
    <s v="3000"/>
    <s v="Medium"/>
    <x v="12"/>
    <n v="1.5249999999999999"/>
    <s v="Lalerio Vundini"/>
    <n v="0.05"/>
    <n v="183"/>
    <n v="9.15"/>
    <n v="192.15"/>
  </r>
  <r>
    <x v="5"/>
    <n v="6"/>
    <s v="TVG-4981"/>
    <s v="4981"/>
    <x v="22"/>
    <s v="Lazio"/>
    <x v="1"/>
    <x v="0"/>
    <x v="0"/>
    <s v="5000"/>
    <s v="Medium"/>
    <x v="0"/>
    <n v="10.946666666666667"/>
    <s v="Lalerio Vundini"/>
    <n v="0.05"/>
    <n v="1642"/>
    <n v="82.100000000000009"/>
    <n v="1724.1"/>
  </r>
  <r>
    <x v="5"/>
    <n v="6"/>
    <s v="TVG-4982"/>
    <s v="4982"/>
    <x v="22"/>
    <s v="Lazio"/>
    <x v="1"/>
    <x v="3"/>
    <x v="0"/>
    <s v="3000"/>
    <s v="Plus"/>
    <x v="3"/>
    <n v="445.16551724137929"/>
    <s v="Lalerio Vundini"/>
    <n v="0.05"/>
    <n v="64549"/>
    <n v="3227.4500000000003"/>
    <n v="67776.45"/>
  </r>
  <r>
    <x v="5"/>
    <n v="6"/>
    <s v="TVG-4983"/>
    <s v="4983"/>
    <x v="22"/>
    <s v="Lazio"/>
    <x v="1"/>
    <x v="6"/>
    <x v="2"/>
    <s v="2500"/>
    <s v="Plus"/>
    <x v="6"/>
    <n v="34.522727272727273"/>
    <s v="Lalerio Vundini"/>
    <n v="0.05"/>
    <n v="7595"/>
    <n v="379.75"/>
    <n v="7974.75"/>
  </r>
  <r>
    <x v="5"/>
    <n v="6"/>
    <s v="TVG-4984"/>
    <s v="4984"/>
    <x v="22"/>
    <s v="Lazio"/>
    <x v="1"/>
    <x v="23"/>
    <x v="7"/>
    <s v="8000"/>
    <s v="Premium"/>
    <x v="19"/>
    <n v="0.40149253731343282"/>
    <s v="Lalerio Vundini"/>
    <n v="0.05"/>
    <n v="269"/>
    <n v="13.450000000000001"/>
    <n v="282.45"/>
  </r>
  <r>
    <x v="5"/>
    <n v="6"/>
    <s v="TVG-4985"/>
    <s v="4985"/>
    <x v="22"/>
    <s v="Lazio"/>
    <x v="1"/>
    <x v="10"/>
    <x v="3"/>
    <s v="7500"/>
    <s v="Premium"/>
    <x v="10"/>
    <n v="0.53888888888888886"/>
    <s v="Lalerio Vundini"/>
    <n v="0.05"/>
    <n v="97"/>
    <n v="4.8500000000000005"/>
    <n v="101.85"/>
  </r>
  <r>
    <x v="5"/>
    <n v="6"/>
    <s v="TVG-4986"/>
    <s v="4986"/>
    <x v="22"/>
    <s v="Lazio"/>
    <x v="1"/>
    <x v="11"/>
    <x v="4"/>
    <s v="5000"/>
    <s v=""/>
    <x v="11"/>
    <n v="3.95"/>
    <s v="Lalerio Vundini"/>
    <n v="0.05"/>
    <n v="553"/>
    <n v="27.650000000000002"/>
    <n v="580.65"/>
  </r>
  <r>
    <x v="5"/>
    <n v="6"/>
    <s v="TVG-4987"/>
    <s v="4987"/>
    <x v="23"/>
    <s v="Umbria"/>
    <x v="6"/>
    <x v="21"/>
    <x v="7"/>
    <s v="6000"/>
    <s v="Gold"/>
    <x v="18"/>
    <n v="3.7311111111111113"/>
    <s v="Lalerio Vundini"/>
    <n v="0.05"/>
    <n v="1679"/>
    <n v="83.95"/>
    <n v="1762.95"/>
  </r>
  <r>
    <x v="5"/>
    <n v="6"/>
    <s v="TVG-4988"/>
    <s v="4988"/>
    <x v="23"/>
    <s v="Umbria"/>
    <x v="6"/>
    <x v="14"/>
    <x v="6"/>
    <s v="2500"/>
    <s v="Gold"/>
    <x v="13"/>
    <n v="0.57399999999999995"/>
    <s v="Lalerio Vundini"/>
    <n v="0.05"/>
    <n v="287"/>
    <n v="14.350000000000001"/>
    <n v="301.35000000000002"/>
  </r>
  <r>
    <x v="5"/>
    <n v="6"/>
    <s v="TVG-4989"/>
    <s v="4989"/>
    <x v="23"/>
    <s v="Umbria"/>
    <x v="6"/>
    <x v="17"/>
    <x v="7"/>
    <s v="2000"/>
    <s v="Medium"/>
    <x v="15"/>
    <n v="0.75"/>
    <s v="Lalerio Vundini"/>
    <n v="0.05"/>
    <n v="150"/>
    <n v="7.5"/>
    <n v="157.5"/>
  </r>
  <r>
    <x v="5"/>
    <n v="6"/>
    <s v="TVG-4990"/>
    <s v="4990"/>
    <x v="23"/>
    <s v="Umbria"/>
    <x v="6"/>
    <x v="0"/>
    <x v="0"/>
    <s v="5000"/>
    <s v="Medium"/>
    <x v="0"/>
    <n v="597.22666666666669"/>
    <s v="Lalerio Vundini"/>
    <n v="0.05"/>
    <n v="89584"/>
    <n v="4479.2"/>
    <n v="94063.2"/>
  </r>
  <r>
    <x v="5"/>
    <n v="6"/>
    <s v="TVG-4991"/>
    <s v="4991"/>
    <x v="23"/>
    <s v="Umbria"/>
    <x v="6"/>
    <x v="19"/>
    <x v="7"/>
    <s v="4000"/>
    <s v="Plus"/>
    <x v="16"/>
    <n v="1.0541666666666667"/>
    <s v="Lalerio Vundini"/>
    <n v="0.05"/>
    <n v="253"/>
    <n v="12.65"/>
    <n v="265.64999999999998"/>
  </r>
  <r>
    <x v="5"/>
    <n v="6"/>
    <s v="TVG-4992"/>
    <s v="4992"/>
    <x v="23"/>
    <s v="Umbria"/>
    <x v="6"/>
    <x v="3"/>
    <x v="0"/>
    <s v="3000"/>
    <s v="Plus"/>
    <x v="3"/>
    <n v="731.351724137931"/>
    <s v="Lalerio Vundini"/>
    <n v="0.05"/>
    <n v="106046"/>
    <n v="5302.3"/>
    <n v="111348.3"/>
  </r>
  <r>
    <x v="5"/>
    <n v="6"/>
    <s v="TVG-4993"/>
    <s v="4993"/>
    <x v="23"/>
    <s v="Umbria"/>
    <x v="6"/>
    <x v="6"/>
    <x v="2"/>
    <s v="2500"/>
    <s v="Plus"/>
    <x v="6"/>
    <n v="0.47272727272727272"/>
    <s v="Lalerio Vundini"/>
    <n v="0.05"/>
    <n v="104"/>
    <n v="5.2"/>
    <n v="109.2"/>
  </r>
  <r>
    <x v="5"/>
    <n v="6"/>
    <s v="TVG-4994"/>
    <s v="4994"/>
    <x v="23"/>
    <s v="Umbria"/>
    <x v="6"/>
    <x v="7"/>
    <x v="2"/>
    <s v="2500"/>
    <s v="Medium"/>
    <x v="7"/>
    <n v="117.53809523809524"/>
    <s v="Lalerio Vundini"/>
    <n v="0.05"/>
    <n v="24683"/>
    <n v="1234.1500000000001"/>
    <n v="25917.15"/>
  </r>
  <r>
    <x v="5"/>
    <n v="6"/>
    <s v="TVG-4995"/>
    <s v="4995"/>
    <x v="23"/>
    <s v="Umbria"/>
    <x v="6"/>
    <x v="9"/>
    <x v="2"/>
    <s v="1121"/>
    <s v="Gold"/>
    <x v="9"/>
    <n v="35.330434782608698"/>
    <s v="Lalerio Vundini"/>
    <n v="0.05"/>
    <n v="8126"/>
    <n v="406.3"/>
    <n v="8532.2999999999993"/>
  </r>
  <r>
    <x v="5"/>
    <n v="6"/>
    <s v="TVG-4996"/>
    <s v="4996"/>
    <x v="23"/>
    <s v="Umbria"/>
    <x v="6"/>
    <x v="23"/>
    <x v="7"/>
    <s v="8000"/>
    <s v="Premium"/>
    <x v="19"/>
    <n v="0.71940298507462686"/>
    <s v="Lalerio Vundini"/>
    <n v="0.05"/>
    <n v="482"/>
    <n v="24.1"/>
    <n v="506.1"/>
  </r>
  <r>
    <x v="5"/>
    <n v="6"/>
    <s v="TVG-4997"/>
    <s v="4997"/>
    <x v="23"/>
    <s v="Umbria"/>
    <x v="6"/>
    <x v="10"/>
    <x v="3"/>
    <s v="7500"/>
    <s v="Premium"/>
    <x v="10"/>
    <n v="2.1777777777777776"/>
    <s v="Lalerio Vundini"/>
    <n v="0.05"/>
    <n v="392"/>
    <n v="19.600000000000001"/>
    <n v="411.6"/>
  </r>
  <r>
    <x v="5"/>
    <n v="6"/>
    <s v="TVG-4998"/>
    <s v="4998"/>
    <x v="23"/>
    <s v="Umbria"/>
    <x v="6"/>
    <x v="15"/>
    <x v="6"/>
    <s v="1000"/>
    <s v="Silver"/>
    <x v="14"/>
    <n v="0.24871794871794872"/>
    <s v="Lalerio Vundini"/>
    <n v="0.05"/>
    <n v="97"/>
    <n v="4.8500000000000005"/>
    <n v="101.85"/>
  </r>
  <r>
    <x v="5"/>
    <n v="6"/>
    <s v="TVG-4999"/>
    <s v="4999"/>
    <x v="23"/>
    <s v="Umbria"/>
    <x v="6"/>
    <x v="11"/>
    <x v="4"/>
    <s v="5000"/>
    <s v=""/>
    <x v="11"/>
    <n v="7.7928571428571427"/>
    <s v="Lalerio Vundini"/>
    <n v="0.05"/>
    <n v="1091"/>
    <n v="54.550000000000004"/>
    <n v="1145.55"/>
  </r>
  <r>
    <x v="5"/>
    <n v="6"/>
    <s v="TVG-5000"/>
    <s v="5000"/>
    <x v="23"/>
    <s v="Umbria"/>
    <x v="6"/>
    <x v="16"/>
    <x v="7"/>
    <s v="1000"/>
    <s v=""/>
    <x v="0"/>
    <n v="4.3"/>
    <s v="Lalerio Vundini"/>
    <n v="0.05"/>
    <n v="645"/>
    <n v="32.25"/>
    <n v="677.25"/>
  </r>
  <r>
    <x v="5"/>
    <n v="6"/>
    <s v="TVG-5001"/>
    <s v="5001"/>
    <x v="23"/>
    <s v="Umbria"/>
    <x v="6"/>
    <x v="12"/>
    <x v="5"/>
    <s v="3000"/>
    <s v="Medium"/>
    <x v="12"/>
    <n v="14.291666666666666"/>
    <s v="Lalerio Vundini"/>
    <n v="0.05"/>
    <n v="1715"/>
    <n v="85.75"/>
    <n v="1800.75"/>
  </r>
  <r>
    <x v="5"/>
    <n v="6"/>
    <s v="TVG-5002"/>
    <s v="5002"/>
    <x v="24"/>
    <s v="Umbria"/>
    <x v="7"/>
    <x v="18"/>
    <x v="7"/>
    <s v="3000"/>
    <s v="Medium"/>
    <x v="6"/>
    <n v="0.30454545454545456"/>
    <s v="Alfonso Falconeri"/>
    <n v="0.05"/>
    <n v="67"/>
    <n v="3.35"/>
    <n v="70.349999999999994"/>
  </r>
  <r>
    <x v="5"/>
    <n v="6"/>
    <s v="TVG-5003"/>
    <s v="5003"/>
    <x v="24"/>
    <s v="Umbria"/>
    <x v="7"/>
    <x v="18"/>
    <x v="7"/>
    <s v="3000"/>
    <s v="Medium"/>
    <x v="6"/>
    <n v="7.8272727272727272"/>
    <s v="Giuseppe Favari"/>
    <n v="0.03"/>
    <n v="1722"/>
    <n v="51.66"/>
    <n v="1773.66"/>
  </r>
  <r>
    <x v="5"/>
    <n v="6"/>
    <s v="TVG-5004"/>
    <s v="5004"/>
    <x v="24"/>
    <s v="Umbria"/>
    <x v="7"/>
    <x v="21"/>
    <x v="7"/>
    <s v="6000"/>
    <s v="Gold"/>
    <x v="18"/>
    <n v="0.37111111111111111"/>
    <s v="Lalerio Vundini"/>
    <n v="0.05"/>
    <n v="167"/>
    <n v="8.35"/>
    <n v="175.35"/>
  </r>
  <r>
    <x v="5"/>
    <n v="6"/>
    <s v="TVG-5005"/>
    <s v="5005"/>
    <x v="24"/>
    <s v="Umbria"/>
    <x v="7"/>
    <x v="14"/>
    <x v="6"/>
    <s v="2500"/>
    <s v="Gold"/>
    <x v="13"/>
    <n v="0.71399999999999997"/>
    <s v="Olivia Gusso"/>
    <n v="0.05"/>
    <n v="357"/>
    <n v="17.850000000000001"/>
    <n v="374.85"/>
  </r>
  <r>
    <x v="5"/>
    <n v="6"/>
    <s v="TVG-5006"/>
    <s v="5006"/>
    <x v="24"/>
    <s v="Umbria"/>
    <x v="7"/>
    <x v="14"/>
    <x v="6"/>
    <s v="2500"/>
    <s v="Gold"/>
    <x v="13"/>
    <n v="0.59799999999999998"/>
    <s v="Lorenzo Von Matterhorn "/>
    <n v="0.05"/>
    <n v="299"/>
    <n v="14.950000000000001"/>
    <n v="313.95"/>
  </r>
  <r>
    <x v="5"/>
    <n v="6"/>
    <s v="TVG-5007"/>
    <s v="5007"/>
    <x v="24"/>
    <s v="Umbria"/>
    <x v="7"/>
    <x v="14"/>
    <x v="6"/>
    <s v="2500"/>
    <s v="Gold"/>
    <x v="13"/>
    <n v="2E-3"/>
    <s v="Federica Meni"/>
    <n v="0.04"/>
    <n v="1"/>
    <n v="0.04"/>
    <n v="1.04"/>
  </r>
  <r>
    <x v="5"/>
    <n v="6"/>
    <s v="TVG-5008"/>
    <s v="5008"/>
    <x v="24"/>
    <s v="Umbria"/>
    <x v="7"/>
    <x v="14"/>
    <x v="6"/>
    <s v="2500"/>
    <s v="Gold"/>
    <x v="13"/>
    <n v="6.1440000000000001"/>
    <s v="Alfonso Falconeri"/>
    <n v="0.05"/>
    <n v="3072"/>
    <n v="153.60000000000002"/>
    <n v="3225.6"/>
  </r>
  <r>
    <x v="5"/>
    <n v="6"/>
    <s v="TVG-5009"/>
    <s v="5009"/>
    <x v="24"/>
    <s v="Umbria"/>
    <x v="7"/>
    <x v="14"/>
    <x v="6"/>
    <s v="2500"/>
    <s v="Gold"/>
    <x v="13"/>
    <n v="9.31"/>
    <s v="Roberto Falcucci"/>
    <n v="0.08"/>
    <n v="4655"/>
    <n v="372.40000000000003"/>
    <n v="5027.3999999999996"/>
  </r>
  <r>
    <x v="5"/>
    <n v="6"/>
    <s v="TVG-5010"/>
    <s v="5010"/>
    <x v="24"/>
    <s v="Umbria"/>
    <x v="7"/>
    <x v="14"/>
    <x v="6"/>
    <s v="2500"/>
    <s v="Gold"/>
    <x v="13"/>
    <n v="8.7219999999999995"/>
    <s v="Daniela Ansani"/>
    <n v="0.05"/>
    <n v="4361"/>
    <n v="218.05"/>
    <n v="4579.05"/>
  </r>
  <r>
    <x v="5"/>
    <n v="6"/>
    <s v="TVG-5011"/>
    <s v="5011"/>
    <x v="24"/>
    <s v="Umbria"/>
    <x v="7"/>
    <x v="14"/>
    <x v="6"/>
    <s v="2500"/>
    <s v="Gold"/>
    <x v="13"/>
    <n v="33.454000000000001"/>
    <s v="Giuseppe Favari"/>
    <n v="0.03"/>
    <n v="16727"/>
    <n v="501.81"/>
    <n v="17228.810000000001"/>
  </r>
  <r>
    <x v="5"/>
    <n v="6"/>
    <s v="TVG-5012"/>
    <s v="5012"/>
    <x v="24"/>
    <s v="Umbria"/>
    <x v="7"/>
    <x v="14"/>
    <x v="6"/>
    <s v="2500"/>
    <s v="Gold"/>
    <x v="13"/>
    <n v="0.59599999999999997"/>
    <s v="Elisa Covassi"/>
    <n v="0.08"/>
    <n v="298"/>
    <n v="23.84"/>
    <n v="321.83999999999997"/>
  </r>
  <r>
    <x v="5"/>
    <n v="6"/>
    <s v="TVG-5013"/>
    <s v="5013"/>
    <x v="24"/>
    <s v="Umbria"/>
    <x v="7"/>
    <x v="14"/>
    <x v="6"/>
    <s v="2500"/>
    <s v="Gold"/>
    <x v="13"/>
    <n v="4.2859999999999996"/>
    <s v="Fabo Girgentini"/>
    <n v="0.03"/>
    <n v="2143"/>
    <n v="64.289999999999992"/>
    <n v="2207.29"/>
  </r>
  <r>
    <x v="5"/>
    <n v="6"/>
    <s v="TVG-5014"/>
    <s v="5014"/>
    <x v="24"/>
    <s v="Umbria"/>
    <x v="7"/>
    <x v="14"/>
    <x v="6"/>
    <s v="2500"/>
    <s v="Gold"/>
    <x v="13"/>
    <n v="0.872"/>
    <s v="Costanza Bigatti"/>
    <n v="0.1"/>
    <n v="436"/>
    <n v="43.6"/>
    <n v="479.6"/>
  </r>
  <r>
    <x v="5"/>
    <n v="6"/>
    <s v="TVG-5015"/>
    <s v="5015"/>
    <x v="24"/>
    <s v="Umbria"/>
    <x v="7"/>
    <x v="14"/>
    <x v="6"/>
    <s v="2500"/>
    <s v="Gold"/>
    <x v="13"/>
    <n v="0.28399999999999997"/>
    <s v="Marco Rossi"/>
    <n v="7.4999999999999997E-2"/>
    <n v="142"/>
    <n v="10.65"/>
    <n v="152.65"/>
  </r>
  <r>
    <x v="5"/>
    <n v="6"/>
    <s v="TVG-5016"/>
    <s v="5016"/>
    <x v="24"/>
    <s v="Umbria"/>
    <x v="7"/>
    <x v="14"/>
    <x v="6"/>
    <s v="2500"/>
    <s v="Gold"/>
    <x v="13"/>
    <n v="0.38800000000000001"/>
    <s v="Lalerio Vundini"/>
    <n v="0.05"/>
    <n v="194"/>
    <n v="9.7000000000000011"/>
    <n v="203.7"/>
  </r>
  <r>
    <x v="5"/>
    <n v="6"/>
    <s v="TVG-5017"/>
    <s v="5017"/>
    <x v="24"/>
    <s v="Umbria"/>
    <x v="7"/>
    <x v="17"/>
    <x v="7"/>
    <s v="2000"/>
    <s v="Medium"/>
    <x v="15"/>
    <n v="0.77"/>
    <s v="Lalerio Vundini"/>
    <n v="0.05"/>
    <n v="154"/>
    <n v="7.7"/>
    <n v="161.69999999999999"/>
  </r>
  <r>
    <x v="5"/>
    <n v="6"/>
    <s v="TVG-5018"/>
    <s v="5018"/>
    <x v="24"/>
    <s v="Umbria"/>
    <x v="7"/>
    <x v="0"/>
    <x v="0"/>
    <s v="5000"/>
    <s v="Medium"/>
    <x v="0"/>
    <n v="2.3933333333333335"/>
    <s v="Olivia Gusso"/>
    <n v="0.05"/>
    <n v="359"/>
    <n v="17.95"/>
    <n v="376.95"/>
  </r>
  <r>
    <x v="5"/>
    <n v="6"/>
    <s v="TVG-5019"/>
    <s v="5019"/>
    <x v="24"/>
    <s v="Umbria"/>
    <x v="7"/>
    <x v="0"/>
    <x v="0"/>
    <s v="5000"/>
    <s v="Medium"/>
    <x v="0"/>
    <n v="14.146666666666667"/>
    <s v="Lorenzo Von Matterhorn "/>
    <n v="0.05"/>
    <n v="2122"/>
    <n v="106.10000000000001"/>
    <n v="2228.1"/>
  </r>
  <r>
    <x v="5"/>
    <n v="6"/>
    <s v="TVG-5020"/>
    <s v="5020"/>
    <x v="24"/>
    <s v="Umbria"/>
    <x v="7"/>
    <x v="0"/>
    <x v="0"/>
    <s v="5000"/>
    <s v="Medium"/>
    <x v="0"/>
    <n v="30.52"/>
    <s v="Federica Meni"/>
    <n v="0.04"/>
    <n v="4578"/>
    <n v="183.12"/>
    <n v="4761.12"/>
  </r>
  <r>
    <x v="5"/>
    <n v="6"/>
    <s v="TVG-5021"/>
    <s v="5021"/>
    <x v="24"/>
    <s v="Umbria"/>
    <x v="7"/>
    <x v="0"/>
    <x v="0"/>
    <s v="5000"/>
    <s v="Medium"/>
    <x v="0"/>
    <n v="9.706666666666667"/>
    <s v="Alfonso Falconeri"/>
    <n v="0.05"/>
    <n v="1456"/>
    <n v="72.8"/>
    <n v="1528.8"/>
  </r>
  <r>
    <x v="5"/>
    <n v="6"/>
    <s v="TVG-5022"/>
    <s v="5022"/>
    <x v="24"/>
    <s v="Umbria"/>
    <x v="7"/>
    <x v="0"/>
    <x v="0"/>
    <s v="5000"/>
    <s v="Medium"/>
    <x v="0"/>
    <n v="37.68"/>
    <s v="Roberto Falcucci"/>
    <n v="0.08"/>
    <n v="5652"/>
    <n v="452.16"/>
    <n v="6104.16"/>
  </r>
  <r>
    <x v="5"/>
    <n v="6"/>
    <s v="TVG-5023"/>
    <s v="5023"/>
    <x v="24"/>
    <s v="Umbria"/>
    <x v="7"/>
    <x v="0"/>
    <x v="0"/>
    <s v="5000"/>
    <s v="Medium"/>
    <x v="0"/>
    <n v="217.18"/>
    <s v="Daniela Ansani"/>
    <n v="0.05"/>
    <n v="32577"/>
    <n v="1628.8500000000001"/>
    <n v="34205.85"/>
  </r>
  <r>
    <x v="5"/>
    <n v="6"/>
    <s v="TVG-5024"/>
    <s v="5024"/>
    <x v="24"/>
    <s v="Umbria"/>
    <x v="7"/>
    <x v="0"/>
    <x v="0"/>
    <s v="5000"/>
    <s v="Medium"/>
    <x v="0"/>
    <n v="230.70666666666668"/>
    <s v="Giuseppe Favari"/>
    <n v="0.03"/>
    <n v="34606"/>
    <n v="1038.18"/>
    <n v="35644.18"/>
  </r>
  <r>
    <x v="5"/>
    <n v="6"/>
    <s v="TVG-5025"/>
    <s v="5025"/>
    <x v="24"/>
    <s v="Umbria"/>
    <x v="7"/>
    <x v="0"/>
    <x v="0"/>
    <s v="5000"/>
    <s v="Medium"/>
    <x v="0"/>
    <n v="12.34"/>
    <s v="Elisa Covassi"/>
    <n v="0.08"/>
    <n v="1851"/>
    <n v="148.08000000000001"/>
    <n v="1999.08"/>
  </r>
  <r>
    <x v="5"/>
    <n v="6"/>
    <s v="TVG-5026"/>
    <s v="5026"/>
    <x v="24"/>
    <s v="Umbria"/>
    <x v="7"/>
    <x v="0"/>
    <x v="0"/>
    <s v="5000"/>
    <s v="Medium"/>
    <x v="0"/>
    <n v="1042.82"/>
    <s v="Fabo Girgentini"/>
    <n v="0.03"/>
    <n v="156423"/>
    <n v="4692.6899999999996"/>
    <n v="161115.69"/>
  </r>
  <r>
    <x v="5"/>
    <n v="6"/>
    <s v="TVG-5027"/>
    <s v="5027"/>
    <x v="24"/>
    <s v="Umbria"/>
    <x v="7"/>
    <x v="0"/>
    <x v="0"/>
    <s v="5000"/>
    <s v="Medium"/>
    <x v="0"/>
    <n v="9.9066666666666663"/>
    <s v="Costanza Bigatti"/>
    <n v="0.1"/>
    <n v="1486"/>
    <n v="148.6"/>
    <n v="1634.6"/>
  </r>
  <r>
    <x v="5"/>
    <n v="6"/>
    <s v="TVG-5028"/>
    <s v="5028"/>
    <x v="24"/>
    <s v="Umbria"/>
    <x v="7"/>
    <x v="0"/>
    <x v="0"/>
    <s v="5000"/>
    <s v="Medium"/>
    <x v="0"/>
    <n v="512.57333333333338"/>
    <s v="Marco Rossi"/>
    <n v="7.4999999999999997E-2"/>
    <n v="76886"/>
    <n v="5766.45"/>
    <n v="82652.45"/>
  </r>
  <r>
    <x v="5"/>
    <n v="6"/>
    <s v="TVG-5029"/>
    <s v="5029"/>
    <x v="24"/>
    <s v="Umbria"/>
    <x v="7"/>
    <x v="0"/>
    <x v="0"/>
    <s v="5000"/>
    <s v="Medium"/>
    <x v="0"/>
    <n v="4192.9266666666663"/>
    <s v="Lalerio Vundini"/>
    <n v="0.05"/>
    <n v="628939"/>
    <n v="31446.95"/>
    <n v="660385.94999999995"/>
  </r>
  <r>
    <x v="5"/>
    <n v="6"/>
    <s v="TVG-5030"/>
    <s v="5030"/>
    <x v="24"/>
    <s v="Umbria"/>
    <x v="7"/>
    <x v="19"/>
    <x v="7"/>
    <s v="4000"/>
    <s v="Plus"/>
    <x v="16"/>
    <n v="46.50416666666667"/>
    <s v="Olivia Gusso"/>
    <n v="0.05"/>
    <n v="11161"/>
    <n v="558.05000000000007"/>
    <n v="11719.05"/>
  </r>
  <r>
    <x v="5"/>
    <n v="6"/>
    <s v="TVG-5031"/>
    <s v="5031"/>
    <x v="24"/>
    <s v="Umbria"/>
    <x v="7"/>
    <x v="19"/>
    <x v="7"/>
    <s v="4000"/>
    <s v="Plus"/>
    <x v="16"/>
    <n v="72.341666666666669"/>
    <s v="Lorenzo Von Matterhorn "/>
    <n v="0.05"/>
    <n v="17362"/>
    <n v="868.1"/>
    <n v="18230.099999999999"/>
  </r>
  <r>
    <x v="5"/>
    <n v="6"/>
    <s v="TVG-5032"/>
    <s v="5032"/>
    <x v="24"/>
    <s v="Umbria"/>
    <x v="7"/>
    <x v="19"/>
    <x v="7"/>
    <s v="4000"/>
    <s v="Plus"/>
    <x v="16"/>
    <n v="0.26250000000000001"/>
    <s v="Alfonso Falconeri"/>
    <n v="0.05"/>
    <n v="63"/>
    <n v="3.1500000000000004"/>
    <n v="66.150000000000006"/>
  </r>
  <r>
    <x v="5"/>
    <n v="6"/>
    <s v="TVG-5033"/>
    <s v="5033"/>
    <x v="24"/>
    <s v="Umbria"/>
    <x v="7"/>
    <x v="19"/>
    <x v="7"/>
    <s v="4000"/>
    <s v="Plus"/>
    <x v="16"/>
    <n v="177.76666666666668"/>
    <s v="Roberto Falcucci"/>
    <n v="0.08"/>
    <n v="42664"/>
    <n v="3413.12"/>
    <n v="46077.120000000003"/>
  </r>
  <r>
    <x v="5"/>
    <n v="6"/>
    <s v="TVG-5034"/>
    <s v="5034"/>
    <x v="24"/>
    <s v="Umbria"/>
    <x v="7"/>
    <x v="19"/>
    <x v="7"/>
    <s v="4000"/>
    <s v="Plus"/>
    <x v="16"/>
    <n v="5.4124999999999996"/>
    <s v="Daniela Ansani"/>
    <n v="0.05"/>
    <n v="1299"/>
    <n v="64.95"/>
    <n v="1363.95"/>
  </r>
  <r>
    <x v="5"/>
    <n v="6"/>
    <s v="TVG-5035"/>
    <s v="5035"/>
    <x v="24"/>
    <s v="Umbria"/>
    <x v="7"/>
    <x v="19"/>
    <x v="7"/>
    <s v="4000"/>
    <s v="Plus"/>
    <x v="16"/>
    <n v="83.358333333333334"/>
    <s v="Elisa Covassi"/>
    <n v="0.08"/>
    <n v="20006"/>
    <n v="1600.48"/>
    <n v="21606.48"/>
  </r>
  <r>
    <x v="5"/>
    <n v="6"/>
    <s v="TVG-5036"/>
    <s v="5036"/>
    <x v="24"/>
    <s v="Umbria"/>
    <x v="7"/>
    <x v="19"/>
    <x v="7"/>
    <s v="4000"/>
    <s v="Plus"/>
    <x v="16"/>
    <n v="222.15833333333333"/>
    <s v="Fabo Girgentini"/>
    <n v="0.03"/>
    <n v="53318"/>
    <n v="1599.54"/>
    <n v="54917.54"/>
  </r>
  <r>
    <x v="5"/>
    <n v="6"/>
    <s v="TVG-5037"/>
    <s v="5037"/>
    <x v="24"/>
    <s v="Umbria"/>
    <x v="7"/>
    <x v="19"/>
    <x v="7"/>
    <s v="4000"/>
    <s v="Plus"/>
    <x v="16"/>
    <n v="0.49583333333333335"/>
    <s v="Costanza Bigatti"/>
    <n v="0.1"/>
    <n v="119"/>
    <n v="11.9"/>
    <n v="130.9"/>
  </r>
  <r>
    <x v="5"/>
    <n v="6"/>
    <s v="TVG-5038"/>
    <s v="5038"/>
    <x v="24"/>
    <s v="Umbria"/>
    <x v="7"/>
    <x v="19"/>
    <x v="7"/>
    <s v="4000"/>
    <s v="Plus"/>
    <x v="16"/>
    <n v="47.658333333333331"/>
    <s v="Marco Rossi"/>
    <n v="7.4999999999999997E-2"/>
    <n v="11438"/>
    <n v="857.85"/>
    <n v="12295.85"/>
  </r>
  <r>
    <x v="5"/>
    <n v="6"/>
    <s v="TVG-5039"/>
    <s v="5039"/>
    <x v="24"/>
    <s v="Umbria"/>
    <x v="7"/>
    <x v="19"/>
    <x v="7"/>
    <s v="4000"/>
    <s v="Plus"/>
    <x v="16"/>
    <n v="2993.4791666666665"/>
    <s v="Lalerio Vundini"/>
    <n v="0.05"/>
    <n v="718435"/>
    <n v="35921.75"/>
    <n v="754356.75"/>
  </r>
  <r>
    <x v="5"/>
    <n v="6"/>
    <s v="TVG-5040"/>
    <s v="5040"/>
    <x v="24"/>
    <s v="Umbria"/>
    <x v="7"/>
    <x v="1"/>
    <x v="0"/>
    <s v="5000"/>
    <s v="Plus"/>
    <x v="1"/>
    <n v="12.588571428571429"/>
    <s v="Olivia Gusso"/>
    <n v="0.05"/>
    <n v="2203"/>
    <n v="110.15"/>
    <n v="2313.15"/>
  </r>
  <r>
    <x v="5"/>
    <n v="6"/>
    <s v="TVG-5041"/>
    <s v="5041"/>
    <x v="24"/>
    <s v="Umbria"/>
    <x v="7"/>
    <x v="1"/>
    <x v="0"/>
    <s v="5000"/>
    <s v="Plus"/>
    <x v="1"/>
    <n v="77.862857142857138"/>
    <s v="Alfonso Falconeri"/>
    <n v="0.05"/>
    <n v="13626"/>
    <n v="681.30000000000007"/>
    <n v="14307.3"/>
  </r>
  <r>
    <x v="5"/>
    <n v="6"/>
    <s v="TVG-5042"/>
    <s v="5042"/>
    <x v="24"/>
    <s v="Umbria"/>
    <x v="7"/>
    <x v="1"/>
    <x v="0"/>
    <s v="5000"/>
    <s v="Plus"/>
    <x v="1"/>
    <n v="98.325714285714284"/>
    <s v="Daniela Ansani"/>
    <n v="0.05"/>
    <n v="17207"/>
    <n v="860.35"/>
    <n v="18067.349999999999"/>
  </r>
  <r>
    <x v="5"/>
    <n v="6"/>
    <s v="TVG-5043"/>
    <s v="5043"/>
    <x v="24"/>
    <s v="Umbria"/>
    <x v="7"/>
    <x v="1"/>
    <x v="0"/>
    <s v="5000"/>
    <s v="Plus"/>
    <x v="1"/>
    <n v="24.668571428571429"/>
    <s v="Giuseppe Favari"/>
    <n v="0.03"/>
    <n v="4317"/>
    <n v="129.51"/>
    <n v="4446.51"/>
  </r>
  <r>
    <x v="5"/>
    <n v="6"/>
    <s v="TVG-5044"/>
    <s v="5044"/>
    <x v="24"/>
    <s v="Umbria"/>
    <x v="7"/>
    <x v="1"/>
    <x v="0"/>
    <s v="5000"/>
    <s v="Plus"/>
    <x v="1"/>
    <n v="17.131428571428572"/>
    <s v="Fabo Girgentini"/>
    <n v="0.03"/>
    <n v="2998"/>
    <n v="89.94"/>
    <n v="3087.94"/>
  </r>
  <r>
    <x v="5"/>
    <n v="6"/>
    <s v="TVG-5045"/>
    <s v="5045"/>
    <x v="24"/>
    <s v="Umbria"/>
    <x v="7"/>
    <x v="1"/>
    <x v="0"/>
    <s v="5000"/>
    <s v="Plus"/>
    <x v="1"/>
    <n v="8.1257142857142863"/>
    <s v="Costanza Bigatti"/>
    <n v="0.1"/>
    <n v="1422"/>
    <n v="142.20000000000002"/>
    <n v="1564.2"/>
  </r>
  <r>
    <x v="5"/>
    <n v="6"/>
    <s v="TVG-5046"/>
    <s v="5046"/>
    <x v="24"/>
    <s v="Umbria"/>
    <x v="7"/>
    <x v="1"/>
    <x v="0"/>
    <s v="5000"/>
    <s v="Plus"/>
    <x v="1"/>
    <n v="5.7142857142857143E-3"/>
    <s v="Lalerio Vundini"/>
    <n v="0.05"/>
    <n v="1"/>
    <n v="0.05"/>
    <n v="1.05"/>
  </r>
  <r>
    <x v="5"/>
    <n v="6"/>
    <s v="TVG-5047"/>
    <s v="5047"/>
    <x v="24"/>
    <s v="Umbria"/>
    <x v="7"/>
    <x v="2"/>
    <x v="0"/>
    <s v="2500"/>
    <s v="Plus"/>
    <x v="2"/>
    <n v="1.2076923076923076"/>
    <s v="Roberto Falcucci"/>
    <n v="0.08"/>
    <n v="157"/>
    <n v="12.56"/>
    <n v="169.56"/>
  </r>
  <r>
    <x v="5"/>
    <n v="6"/>
    <s v="TVG-5048"/>
    <s v="5048"/>
    <x v="24"/>
    <s v="Umbria"/>
    <x v="7"/>
    <x v="2"/>
    <x v="0"/>
    <s v="2500"/>
    <s v="Plus"/>
    <x v="2"/>
    <n v="11.092307692307692"/>
    <s v="Fabo Girgentini"/>
    <n v="0.03"/>
    <n v="1442"/>
    <n v="43.26"/>
    <n v="1485.26"/>
  </r>
  <r>
    <x v="5"/>
    <n v="6"/>
    <s v="TVG-5049"/>
    <s v="5049"/>
    <x v="24"/>
    <s v="Umbria"/>
    <x v="7"/>
    <x v="3"/>
    <x v="0"/>
    <s v="3000"/>
    <s v="Plus"/>
    <x v="3"/>
    <n v="36.310344827586206"/>
    <s v="Lorenzo Von Matterhorn "/>
    <n v="0.05"/>
    <n v="5265"/>
    <n v="263.25"/>
    <n v="5528.25"/>
  </r>
  <r>
    <x v="5"/>
    <n v="6"/>
    <s v="TVG-5050"/>
    <s v="5050"/>
    <x v="24"/>
    <s v="Umbria"/>
    <x v="7"/>
    <x v="3"/>
    <x v="0"/>
    <s v="3000"/>
    <s v="Plus"/>
    <x v="3"/>
    <n v="58.096551724137932"/>
    <s v="Alfonso Falconeri"/>
    <n v="0.05"/>
    <n v="8424"/>
    <n v="421.20000000000005"/>
    <n v="8845.2000000000007"/>
  </r>
  <r>
    <x v="5"/>
    <n v="6"/>
    <s v="TVG-5051"/>
    <s v="5051"/>
    <x v="24"/>
    <s v="Umbria"/>
    <x v="7"/>
    <x v="3"/>
    <x v="0"/>
    <s v="3000"/>
    <s v="Plus"/>
    <x v="3"/>
    <n v="69.262068965517244"/>
    <s v="Roberto Falcucci"/>
    <n v="0.08"/>
    <n v="10043"/>
    <n v="803.44"/>
    <n v="10846.44"/>
  </r>
  <r>
    <x v="5"/>
    <n v="6"/>
    <s v="TVG-5052"/>
    <s v="5052"/>
    <x v="24"/>
    <s v="Umbria"/>
    <x v="7"/>
    <x v="3"/>
    <x v="0"/>
    <s v="3000"/>
    <s v="Plus"/>
    <x v="3"/>
    <n v="50.903448275862068"/>
    <s v="Giuseppe Favari"/>
    <n v="0.03"/>
    <n v="7381"/>
    <n v="221.42999999999998"/>
    <n v="7602.43"/>
  </r>
  <r>
    <x v="5"/>
    <n v="6"/>
    <s v="TVG-5053"/>
    <s v="5053"/>
    <x v="24"/>
    <s v="Umbria"/>
    <x v="7"/>
    <x v="3"/>
    <x v="0"/>
    <s v="3000"/>
    <s v="Plus"/>
    <x v="3"/>
    <n v="18.006896551724139"/>
    <s v="Fabo Girgentini"/>
    <n v="0.03"/>
    <n v="2611"/>
    <n v="78.33"/>
    <n v="2689.33"/>
  </r>
  <r>
    <x v="5"/>
    <n v="6"/>
    <s v="TVG-5054"/>
    <s v="5054"/>
    <x v="24"/>
    <s v="Umbria"/>
    <x v="7"/>
    <x v="3"/>
    <x v="0"/>
    <s v="3000"/>
    <s v="Plus"/>
    <x v="3"/>
    <n v="259.70344827586206"/>
    <s v="Costanza Bigatti"/>
    <n v="0.1"/>
    <n v="37657"/>
    <n v="3765.7000000000003"/>
    <n v="41422.699999999997"/>
  </r>
  <r>
    <x v="5"/>
    <n v="6"/>
    <s v="TVG-5055"/>
    <s v="5055"/>
    <x v="24"/>
    <s v="Umbria"/>
    <x v="7"/>
    <x v="3"/>
    <x v="0"/>
    <s v="3000"/>
    <s v="Plus"/>
    <x v="3"/>
    <n v="110.91724137931034"/>
    <s v="Marco Rossi"/>
    <n v="7.4999999999999997E-2"/>
    <n v="16083"/>
    <n v="1206.2249999999999"/>
    <n v="17289.224999999999"/>
  </r>
  <r>
    <x v="5"/>
    <n v="6"/>
    <s v="TVG-5056"/>
    <s v="5056"/>
    <x v="24"/>
    <s v="Umbria"/>
    <x v="7"/>
    <x v="3"/>
    <x v="0"/>
    <s v="3000"/>
    <s v="Plus"/>
    <x v="3"/>
    <n v="454.09655172413795"/>
    <s v="Lalerio Vundini"/>
    <n v="0.05"/>
    <n v="65844"/>
    <n v="3292.2000000000003"/>
    <n v="69136.2"/>
  </r>
  <r>
    <x v="5"/>
    <n v="6"/>
    <s v="TVG-5057"/>
    <s v="5057"/>
    <x v="24"/>
    <s v="Umbria"/>
    <x v="7"/>
    <x v="4"/>
    <x v="1"/>
    <s v="1000"/>
    <s v=""/>
    <x v="4"/>
    <n v="2.68"/>
    <s v="Olivia Gusso"/>
    <n v="0.05"/>
    <n v="134"/>
    <n v="6.7"/>
    <n v="140.69999999999999"/>
  </r>
  <r>
    <x v="5"/>
    <n v="6"/>
    <s v="TVG-5058"/>
    <s v="5058"/>
    <x v="24"/>
    <s v="Umbria"/>
    <x v="7"/>
    <x v="6"/>
    <x v="2"/>
    <s v="2500"/>
    <s v="Plus"/>
    <x v="6"/>
    <n v="0.15909090909090909"/>
    <s v="Lorenzo Von Matterhorn "/>
    <n v="0.05"/>
    <n v="35"/>
    <n v="1.75"/>
    <n v="36.75"/>
  </r>
  <r>
    <x v="5"/>
    <n v="6"/>
    <s v="TVG-5059"/>
    <s v="5059"/>
    <x v="24"/>
    <s v="Umbria"/>
    <x v="7"/>
    <x v="6"/>
    <x v="2"/>
    <s v="2500"/>
    <s v="Plus"/>
    <x v="6"/>
    <n v="10.631818181818181"/>
    <s v="Federica Meni"/>
    <n v="0.04"/>
    <n v="2339"/>
    <n v="93.56"/>
    <n v="2432.56"/>
  </r>
  <r>
    <x v="5"/>
    <n v="6"/>
    <s v="TVG-5060"/>
    <s v="5060"/>
    <x v="24"/>
    <s v="Umbria"/>
    <x v="7"/>
    <x v="6"/>
    <x v="2"/>
    <s v="2500"/>
    <s v="Plus"/>
    <x v="6"/>
    <n v="13.881818181818181"/>
    <s v="Giuseppe Favari"/>
    <n v="0.03"/>
    <n v="3054"/>
    <n v="91.61999999999999"/>
    <n v="3145.62"/>
  </r>
  <r>
    <x v="5"/>
    <n v="6"/>
    <s v="TVG-5061"/>
    <s v="5061"/>
    <x v="24"/>
    <s v="Umbria"/>
    <x v="7"/>
    <x v="6"/>
    <x v="2"/>
    <s v="2500"/>
    <s v="Plus"/>
    <x v="6"/>
    <n v="0.26818181818181819"/>
    <s v="Costanza Bigatti"/>
    <n v="0.1"/>
    <n v="59"/>
    <n v="5.9"/>
    <n v="64.900000000000006"/>
  </r>
  <r>
    <x v="5"/>
    <n v="6"/>
    <s v="TVG-5062"/>
    <s v="5062"/>
    <x v="24"/>
    <s v="Umbria"/>
    <x v="7"/>
    <x v="6"/>
    <x v="2"/>
    <s v="2500"/>
    <s v="Plus"/>
    <x v="6"/>
    <n v="1.540909090909091"/>
    <s v="Marco Rossi"/>
    <n v="7.4999999999999997E-2"/>
    <n v="339"/>
    <n v="25.425000000000001"/>
    <n v="364.42500000000001"/>
  </r>
  <r>
    <x v="5"/>
    <n v="6"/>
    <s v="TVG-5063"/>
    <s v="5063"/>
    <x v="24"/>
    <s v="Umbria"/>
    <x v="7"/>
    <x v="6"/>
    <x v="2"/>
    <s v="2500"/>
    <s v="Plus"/>
    <x v="6"/>
    <n v="115.49090909090908"/>
    <s v="Lalerio Vundini"/>
    <n v="0.05"/>
    <n v="25408"/>
    <n v="1270.4000000000001"/>
    <n v="26678.400000000001"/>
  </r>
  <r>
    <x v="5"/>
    <n v="6"/>
    <s v="TVG-5064"/>
    <s v="5064"/>
    <x v="24"/>
    <s v="Umbria"/>
    <x v="7"/>
    <x v="7"/>
    <x v="2"/>
    <s v="2500"/>
    <s v="Medium"/>
    <x v="7"/>
    <n v="2.0904761904761906"/>
    <s v="Marco Rossi"/>
    <n v="7.4999999999999997E-2"/>
    <n v="439"/>
    <n v="32.924999999999997"/>
    <n v="471.92500000000001"/>
  </r>
  <r>
    <x v="5"/>
    <n v="6"/>
    <s v="TVG-5065"/>
    <s v="5065"/>
    <x v="24"/>
    <s v="Umbria"/>
    <x v="7"/>
    <x v="22"/>
    <x v="7"/>
    <s v="7000"/>
    <s v="Premium"/>
    <x v="13"/>
    <n v="0.19600000000000001"/>
    <s v="Marco Rossi"/>
    <n v="7.4999999999999997E-2"/>
    <n v="98"/>
    <n v="7.35"/>
    <n v="105.35"/>
  </r>
  <r>
    <x v="5"/>
    <n v="6"/>
    <s v="TVG-5066"/>
    <s v="5066"/>
    <x v="24"/>
    <s v="Umbria"/>
    <x v="7"/>
    <x v="8"/>
    <x v="2"/>
    <s v="5000"/>
    <s v=""/>
    <x v="8"/>
    <n v="2.536"/>
    <s v="Giuseppe Favari"/>
    <n v="0.03"/>
    <n v="634"/>
    <n v="19.02"/>
    <n v="653.02"/>
  </r>
  <r>
    <x v="5"/>
    <n v="6"/>
    <s v="TVG-5067"/>
    <s v="5067"/>
    <x v="24"/>
    <s v="Umbria"/>
    <x v="7"/>
    <x v="9"/>
    <x v="2"/>
    <s v="1121"/>
    <s v="Gold"/>
    <x v="9"/>
    <n v="0.84782608695652173"/>
    <s v="Lorenzo Von Matterhorn "/>
    <n v="0.05"/>
    <n v="195"/>
    <n v="9.75"/>
    <n v="204.75"/>
  </r>
  <r>
    <x v="5"/>
    <n v="6"/>
    <s v="TVG-5068"/>
    <s v="5068"/>
    <x v="24"/>
    <s v="Umbria"/>
    <x v="7"/>
    <x v="9"/>
    <x v="2"/>
    <s v="1121"/>
    <s v="Gold"/>
    <x v="9"/>
    <n v="1.2739130434782608"/>
    <s v="Alfonso Falconeri"/>
    <n v="0.05"/>
    <n v="293"/>
    <n v="14.65"/>
    <n v="307.64999999999998"/>
  </r>
  <r>
    <x v="5"/>
    <n v="6"/>
    <s v="TVG-5069"/>
    <s v="5069"/>
    <x v="24"/>
    <s v="Umbria"/>
    <x v="7"/>
    <x v="9"/>
    <x v="2"/>
    <s v="1121"/>
    <s v="Gold"/>
    <x v="9"/>
    <n v="11.621739130434783"/>
    <s v="Marco Rossi"/>
    <n v="7.4999999999999997E-2"/>
    <n v="2673"/>
    <n v="200.47499999999999"/>
    <n v="2873.4749999999999"/>
  </r>
  <r>
    <x v="5"/>
    <n v="6"/>
    <s v="TVG-5070"/>
    <s v="5070"/>
    <x v="24"/>
    <s v="Umbria"/>
    <x v="7"/>
    <x v="9"/>
    <x v="2"/>
    <s v="1121"/>
    <s v="Gold"/>
    <x v="9"/>
    <n v="732.38260869565215"/>
    <s v="Lalerio Vundini"/>
    <n v="0.05"/>
    <n v="168448"/>
    <n v="8422.4"/>
    <n v="176870.39999999999"/>
  </r>
  <r>
    <x v="5"/>
    <n v="6"/>
    <s v="TVG-5071"/>
    <s v="5071"/>
    <x v="24"/>
    <s v="Umbria"/>
    <x v="7"/>
    <x v="23"/>
    <x v="7"/>
    <s v="8000"/>
    <s v="Premium"/>
    <x v="19"/>
    <n v="0.43582089552238806"/>
    <s v="Giuseppe Favari"/>
    <n v="0.03"/>
    <n v="292"/>
    <n v="8.76"/>
    <n v="300.76"/>
  </r>
  <r>
    <x v="5"/>
    <n v="6"/>
    <s v="TVG-5072"/>
    <s v="5072"/>
    <x v="24"/>
    <s v="Umbria"/>
    <x v="7"/>
    <x v="23"/>
    <x v="7"/>
    <s v="8000"/>
    <s v="Premium"/>
    <x v="19"/>
    <n v="101.74328358208955"/>
    <s v="Lalerio Vundini"/>
    <n v="0.05"/>
    <n v="68168"/>
    <n v="3408.4"/>
    <n v="71576.399999999994"/>
  </r>
  <r>
    <x v="5"/>
    <n v="6"/>
    <s v="TVG-5073"/>
    <s v="5073"/>
    <x v="24"/>
    <s v="Umbria"/>
    <x v="7"/>
    <x v="10"/>
    <x v="3"/>
    <s v="7500"/>
    <s v="Premium"/>
    <x v="10"/>
    <n v="3.3277777777777779"/>
    <s v="Lorenzo Von Matterhorn "/>
    <n v="0.05"/>
    <n v="599"/>
    <n v="29.950000000000003"/>
    <n v="628.95000000000005"/>
  </r>
  <r>
    <x v="5"/>
    <n v="6"/>
    <s v="TVG-5074"/>
    <s v="5074"/>
    <x v="24"/>
    <s v="Umbria"/>
    <x v="7"/>
    <x v="10"/>
    <x v="3"/>
    <s v="7500"/>
    <s v="Premium"/>
    <x v="10"/>
    <n v="11.266666666666667"/>
    <s v="Federica Meni"/>
    <n v="0.04"/>
    <n v="2028"/>
    <n v="81.12"/>
    <n v="2109.12"/>
  </r>
  <r>
    <x v="5"/>
    <n v="6"/>
    <s v="TVG-5075"/>
    <s v="5075"/>
    <x v="24"/>
    <s v="Umbria"/>
    <x v="7"/>
    <x v="10"/>
    <x v="3"/>
    <s v="7500"/>
    <s v="Premium"/>
    <x v="10"/>
    <n v="20.588888888888889"/>
    <s v="Roberto Falcucci"/>
    <n v="0.08"/>
    <n v="3706"/>
    <n v="296.48"/>
    <n v="4002.48"/>
  </r>
  <r>
    <x v="5"/>
    <n v="6"/>
    <s v="TVG-5076"/>
    <s v="5076"/>
    <x v="24"/>
    <s v="Umbria"/>
    <x v="7"/>
    <x v="10"/>
    <x v="3"/>
    <s v="7500"/>
    <s v="Premium"/>
    <x v="10"/>
    <n v="11.911111111111111"/>
    <s v="Daniela Ansani"/>
    <n v="0.05"/>
    <n v="2144"/>
    <n v="107.2"/>
    <n v="2251.1999999999998"/>
  </r>
  <r>
    <x v="5"/>
    <n v="6"/>
    <s v="TVG-5077"/>
    <s v="5077"/>
    <x v="24"/>
    <s v="Umbria"/>
    <x v="7"/>
    <x v="10"/>
    <x v="3"/>
    <s v="7500"/>
    <s v="Premium"/>
    <x v="10"/>
    <n v="0.66111111111111109"/>
    <s v="Giuseppe Favari"/>
    <n v="0.03"/>
    <n v="119"/>
    <n v="3.57"/>
    <n v="122.57"/>
  </r>
  <r>
    <x v="5"/>
    <n v="6"/>
    <s v="TVG-5078"/>
    <s v="5078"/>
    <x v="24"/>
    <s v="Umbria"/>
    <x v="7"/>
    <x v="10"/>
    <x v="3"/>
    <s v="7500"/>
    <s v="Premium"/>
    <x v="10"/>
    <n v="24.338888888888889"/>
    <s v="Elisa Covassi"/>
    <n v="0.08"/>
    <n v="4381"/>
    <n v="350.48"/>
    <n v="4731.4799999999996"/>
  </r>
  <r>
    <x v="5"/>
    <n v="6"/>
    <s v="TVG-5079"/>
    <s v="5079"/>
    <x v="24"/>
    <s v="Umbria"/>
    <x v="7"/>
    <x v="10"/>
    <x v="3"/>
    <s v="7500"/>
    <s v="Premium"/>
    <x v="10"/>
    <n v="33.661111111111111"/>
    <s v="Costanza Bigatti"/>
    <n v="0.1"/>
    <n v="6059"/>
    <n v="605.9"/>
    <n v="6664.9"/>
  </r>
  <r>
    <x v="5"/>
    <n v="6"/>
    <s v="TVG-5080"/>
    <s v="5080"/>
    <x v="24"/>
    <s v="Umbria"/>
    <x v="7"/>
    <x v="10"/>
    <x v="3"/>
    <s v="7500"/>
    <s v="Premium"/>
    <x v="10"/>
    <n v="25.066666666666666"/>
    <s v="Lalerio Vundini"/>
    <n v="0.05"/>
    <n v="4512"/>
    <n v="225.60000000000002"/>
    <n v="4737.6000000000004"/>
  </r>
  <r>
    <x v="5"/>
    <n v="6"/>
    <s v="TVG-5081"/>
    <s v="5081"/>
    <x v="24"/>
    <s v="Umbria"/>
    <x v="7"/>
    <x v="15"/>
    <x v="6"/>
    <s v="1000"/>
    <s v="Silver"/>
    <x v="14"/>
    <n v="0.38205128205128203"/>
    <s v="Lalerio Vundini"/>
    <n v="0.05"/>
    <n v="149"/>
    <n v="7.45"/>
    <n v="156.44999999999999"/>
  </r>
  <r>
    <x v="5"/>
    <n v="6"/>
    <s v="TVG-5082"/>
    <s v="5082"/>
    <x v="24"/>
    <s v="Umbria"/>
    <x v="7"/>
    <x v="11"/>
    <x v="4"/>
    <s v="5000"/>
    <s v=""/>
    <x v="11"/>
    <n v="0.7142857142857143"/>
    <s v="Olivia Gusso"/>
    <n v="0.05"/>
    <n v="100"/>
    <n v="5"/>
    <n v="105"/>
  </r>
  <r>
    <x v="5"/>
    <n v="6"/>
    <s v="TVG-5083"/>
    <s v="5083"/>
    <x v="24"/>
    <s v="Umbria"/>
    <x v="7"/>
    <x v="11"/>
    <x v="4"/>
    <s v="5000"/>
    <s v=""/>
    <x v="11"/>
    <n v="0.29285714285714287"/>
    <s v="Lorenzo Von Matterhorn "/>
    <n v="0.05"/>
    <n v="41"/>
    <n v="2.0500000000000003"/>
    <n v="43.05"/>
  </r>
  <r>
    <x v="5"/>
    <n v="6"/>
    <s v="TVG-5084"/>
    <s v="5084"/>
    <x v="24"/>
    <s v="Umbria"/>
    <x v="7"/>
    <x v="11"/>
    <x v="4"/>
    <s v="5000"/>
    <s v=""/>
    <x v="11"/>
    <n v="220.98571428571429"/>
    <s v="Alfonso Falconeri"/>
    <n v="0.05"/>
    <n v="30938"/>
    <n v="1546.9"/>
    <n v="32484.9"/>
  </r>
  <r>
    <x v="5"/>
    <n v="6"/>
    <s v="TVG-5085"/>
    <s v="5085"/>
    <x v="24"/>
    <s v="Umbria"/>
    <x v="7"/>
    <x v="11"/>
    <x v="4"/>
    <s v="5000"/>
    <s v=""/>
    <x v="11"/>
    <n v="792.87142857142862"/>
    <s v="Roberto Falcucci"/>
    <n v="0.08"/>
    <n v="111002"/>
    <n v="8880.16"/>
    <n v="119882.16"/>
  </r>
  <r>
    <x v="5"/>
    <n v="6"/>
    <s v="TVG-5086"/>
    <s v="5086"/>
    <x v="24"/>
    <s v="Umbria"/>
    <x v="7"/>
    <x v="11"/>
    <x v="4"/>
    <s v="5000"/>
    <s v=""/>
    <x v="11"/>
    <n v="102.31428571428572"/>
    <s v="Giuseppe Favari"/>
    <n v="0.03"/>
    <n v="14324"/>
    <n v="429.71999999999997"/>
    <n v="14753.72"/>
  </r>
  <r>
    <x v="5"/>
    <n v="6"/>
    <s v="TVG-5087"/>
    <s v="5087"/>
    <x v="24"/>
    <s v="Umbria"/>
    <x v="7"/>
    <x v="11"/>
    <x v="4"/>
    <s v="5000"/>
    <s v=""/>
    <x v="11"/>
    <n v="343.46428571428572"/>
    <s v="Fabo Girgentini"/>
    <n v="0.03"/>
    <n v="48085"/>
    <n v="1442.55"/>
    <n v="49527.55"/>
  </r>
  <r>
    <x v="5"/>
    <n v="6"/>
    <s v="TVG-5088"/>
    <s v="5088"/>
    <x v="24"/>
    <s v="Umbria"/>
    <x v="7"/>
    <x v="11"/>
    <x v="4"/>
    <s v="5000"/>
    <s v=""/>
    <x v="11"/>
    <n v="1.8928571428571428"/>
    <s v="Costanza Bigatti"/>
    <n v="0.1"/>
    <n v="265"/>
    <n v="26.5"/>
    <n v="291.5"/>
  </r>
  <r>
    <x v="5"/>
    <n v="6"/>
    <s v="TVG-5089"/>
    <s v="5089"/>
    <x v="24"/>
    <s v="Umbria"/>
    <x v="7"/>
    <x v="11"/>
    <x v="4"/>
    <s v="5000"/>
    <s v=""/>
    <x v="11"/>
    <n v="159.54285714285714"/>
    <s v="Marco Rossi"/>
    <n v="7.4999999999999997E-2"/>
    <n v="22336"/>
    <n v="1675.2"/>
    <n v="24011.200000000001"/>
  </r>
  <r>
    <x v="5"/>
    <n v="6"/>
    <s v="TVG-5090"/>
    <s v="5090"/>
    <x v="24"/>
    <s v="Umbria"/>
    <x v="7"/>
    <x v="11"/>
    <x v="4"/>
    <s v="5000"/>
    <s v=""/>
    <x v="11"/>
    <n v="38.25714285714286"/>
    <s v="Lalerio Vundini"/>
    <n v="0.05"/>
    <n v="5356"/>
    <n v="267.8"/>
    <n v="5623.8"/>
  </r>
  <r>
    <x v="5"/>
    <n v="6"/>
    <s v="TVG-5091"/>
    <s v="5091"/>
    <x v="24"/>
    <s v="Umbria"/>
    <x v="7"/>
    <x v="16"/>
    <x v="7"/>
    <s v="1000"/>
    <s v=""/>
    <x v="0"/>
    <n v="2.0266666666666668"/>
    <s v="Marco Rossi"/>
    <n v="7.4999999999999997E-2"/>
    <n v="304"/>
    <n v="22.8"/>
    <n v="326.8"/>
  </r>
  <r>
    <x v="5"/>
    <n v="6"/>
    <s v="TVG-5092"/>
    <s v="5092"/>
    <x v="24"/>
    <s v="Umbria"/>
    <x v="7"/>
    <x v="16"/>
    <x v="7"/>
    <s v="1000"/>
    <s v=""/>
    <x v="0"/>
    <n v="9.0333333333333332"/>
    <s v="Lalerio Vundini"/>
    <n v="0.05"/>
    <n v="1355"/>
    <n v="67.75"/>
    <n v="1422.75"/>
  </r>
  <r>
    <x v="5"/>
    <n v="6"/>
    <s v="TVG-5093"/>
    <s v="5093"/>
    <x v="24"/>
    <s v="Umbria"/>
    <x v="7"/>
    <x v="12"/>
    <x v="5"/>
    <s v="3000"/>
    <s v="Medium"/>
    <x v="12"/>
    <n v="0.35"/>
    <s v="Lorenzo Von Matterhorn "/>
    <n v="0.05"/>
    <n v="42"/>
    <n v="2.1"/>
    <n v="44.1"/>
  </r>
  <r>
    <x v="5"/>
    <n v="6"/>
    <s v="TVG-5094"/>
    <s v="5094"/>
    <x v="24"/>
    <s v="Umbria"/>
    <x v="7"/>
    <x v="12"/>
    <x v="5"/>
    <s v="3000"/>
    <s v="Medium"/>
    <x v="12"/>
    <n v="30.016666666666666"/>
    <s v="Giuseppe Favari"/>
    <n v="0.03"/>
    <n v="3602"/>
    <n v="108.06"/>
    <n v="3710.06"/>
  </r>
  <r>
    <x v="5"/>
    <n v="6"/>
    <s v="TVG-5095"/>
    <s v="5095"/>
    <x v="24"/>
    <s v="Umbria"/>
    <x v="7"/>
    <x v="12"/>
    <x v="5"/>
    <s v="3000"/>
    <s v="Medium"/>
    <x v="12"/>
    <n v="4.9083333333333332"/>
    <s v="Costanza Bigatti"/>
    <n v="0.1"/>
    <n v="589"/>
    <n v="58.900000000000006"/>
    <n v="647.9"/>
  </r>
  <r>
    <x v="5"/>
    <n v="6"/>
    <s v="TVG-5096"/>
    <s v="5096"/>
    <x v="24"/>
    <s v="Umbria"/>
    <x v="7"/>
    <x v="12"/>
    <x v="5"/>
    <s v="3000"/>
    <s v="Medium"/>
    <x v="12"/>
    <n v="19.658333333333335"/>
    <s v="Marco Rossi"/>
    <n v="7.4999999999999997E-2"/>
    <n v="2359"/>
    <n v="176.92499999999998"/>
    <n v="2535.9250000000002"/>
  </r>
  <r>
    <x v="5"/>
    <n v="6"/>
    <s v="TVG-5097"/>
    <s v="5097"/>
    <x v="24"/>
    <s v="Umbria"/>
    <x v="7"/>
    <x v="12"/>
    <x v="5"/>
    <s v="3000"/>
    <s v="Medium"/>
    <x v="12"/>
    <n v="2.8"/>
    <s v="Lalerio Vundini"/>
    <n v="0.05"/>
    <n v="336"/>
    <n v="16.8"/>
    <n v="352.8"/>
  </r>
  <r>
    <x v="5"/>
    <n v="6"/>
    <s v="TVG-5098"/>
    <s v="5098"/>
    <x v="24"/>
    <s v="Umbria"/>
    <x v="7"/>
    <x v="13"/>
    <x v="5"/>
    <s v="3000"/>
    <s v="Plus"/>
    <x v="2"/>
    <n v="5.2230769230769232"/>
    <s v="Lorenzo Von Matterhorn "/>
    <n v="0.05"/>
    <n v="679"/>
    <n v="33.950000000000003"/>
    <n v="712.95"/>
  </r>
  <r>
    <x v="5"/>
    <n v="6"/>
    <s v="TVG-5099"/>
    <s v="5099"/>
    <x v="24"/>
    <s v="Umbria"/>
    <x v="7"/>
    <x v="13"/>
    <x v="5"/>
    <s v="3000"/>
    <s v="Plus"/>
    <x v="2"/>
    <n v="0.60769230769230764"/>
    <s v="Fabo Girgentini"/>
    <n v="0.03"/>
    <n v="79"/>
    <n v="2.37"/>
    <n v="81.37"/>
  </r>
  <r>
    <x v="5"/>
    <n v="6"/>
    <s v="TVG-5100"/>
    <s v="5100"/>
    <x v="24"/>
    <s v="Umbria"/>
    <x v="7"/>
    <x v="13"/>
    <x v="5"/>
    <s v="3000"/>
    <s v="Plus"/>
    <x v="2"/>
    <n v="6.3384615384615381"/>
    <s v="Marco Rossi"/>
    <n v="7.4999999999999997E-2"/>
    <n v="824"/>
    <n v="61.8"/>
    <n v="885.8"/>
  </r>
  <r>
    <x v="5"/>
    <n v="6"/>
    <s v="TVG-5101"/>
    <s v="5101"/>
    <x v="25"/>
    <s v="Umbria"/>
    <x v="5"/>
    <x v="17"/>
    <x v="7"/>
    <s v="2000"/>
    <s v="Medium"/>
    <x v="15"/>
    <n v="5.0000000000000001E-3"/>
    <s v="Lalerio Vundini"/>
    <n v="0.05"/>
    <n v="1"/>
    <n v="0.05"/>
    <n v="1.05"/>
  </r>
  <r>
    <x v="5"/>
    <n v="6"/>
    <s v="TVG-5102"/>
    <s v="5102"/>
    <x v="25"/>
    <s v="Umbria"/>
    <x v="5"/>
    <x v="0"/>
    <x v="0"/>
    <s v="5000"/>
    <s v="Medium"/>
    <x v="0"/>
    <n v="898.27333333333331"/>
    <s v="Lalerio Vundini"/>
    <n v="0.05"/>
    <n v="134741"/>
    <n v="6737.05"/>
    <n v="141478.04999999999"/>
  </r>
  <r>
    <x v="5"/>
    <n v="6"/>
    <s v="TVG-5103"/>
    <s v="5103"/>
    <x v="25"/>
    <s v="Umbria"/>
    <x v="5"/>
    <x v="3"/>
    <x v="0"/>
    <s v="3000"/>
    <s v="Plus"/>
    <x v="3"/>
    <n v="829.02068965517242"/>
    <s v="Lalerio Vundini"/>
    <n v="0.05"/>
    <n v="120208"/>
    <n v="6010.4000000000005"/>
    <n v="126218.4"/>
  </r>
  <r>
    <x v="5"/>
    <n v="6"/>
    <s v="TVG-5104"/>
    <s v="5104"/>
    <x v="25"/>
    <s v="Umbria"/>
    <x v="5"/>
    <x v="6"/>
    <x v="2"/>
    <s v="2500"/>
    <s v="Plus"/>
    <x v="6"/>
    <n v="0.21363636363636362"/>
    <s v="Lalerio Vundini"/>
    <n v="0.05"/>
    <n v="47"/>
    <n v="2.35"/>
    <n v="49.35"/>
  </r>
  <r>
    <x v="5"/>
    <n v="6"/>
    <s v="TVG-5105"/>
    <s v="5105"/>
    <x v="25"/>
    <s v="Umbria"/>
    <x v="5"/>
    <x v="9"/>
    <x v="2"/>
    <s v="1121"/>
    <s v="Gold"/>
    <x v="9"/>
    <n v="8.6956521739130432E-2"/>
    <s v="Lalerio Vundini"/>
    <n v="0.05"/>
    <n v="20"/>
    <n v="1"/>
    <n v="21"/>
  </r>
  <r>
    <x v="5"/>
    <n v="6"/>
    <s v="TVG-5106"/>
    <s v="5106"/>
    <x v="25"/>
    <s v="Umbria"/>
    <x v="5"/>
    <x v="23"/>
    <x v="7"/>
    <s v="8000"/>
    <s v="Premium"/>
    <x v="19"/>
    <n v="3.6194029850746268"/>
    <s v="Lalerio Vundini"/>
    <n v="0.05"/>
    <n v="2425"/>
    <n v="121.25"/>
    <n v="2546.25"/>
  </r>
  <r>
    <x v="5"/>
    <n v="6"/>
    <s v="TVG-5107"/>
    <s v="5107"/>
    <x v="25"/>
    <s v="Umbria"/>
    <x v="5"/>
    <x v="10"/>
    <x v="3"/>
    <s v="7500"/>
    <s v="Premium"/>
    <x v="10"/>
    <n v="1.2166666666666666"/>
    <s v="Lalerio Vundini"/>
    <n v="0.05"/>
    <n v="219"/>
    <n v="10.950000000000001"/>
    <n v="229.95"/>
  </r>
  <r>
    <x v="5"/>
    <n v="6"/>
    <s v="TVG-5108"/>
    <s v="5108"/>
    <x v="25"/>
    <s v="Umbria"/>
    <x v="5"/>
    <x v="15"/>
    <x v="6"/>
    <s v="1000"/>
    <s v="Silver"/>
    <x v="14"/>
    <n v="1.282051282051282E-2"/>
    <s v="Lalerio Vundini"/>
    <n v="0.05"/>
    <n v="5"/>
    <n v="0.25"/>
    <n v="5.25"/>
  </r>
  <r>
    <x v="5"/>
    <n v="6"/>
    <s v="TVG-5109"/>
    <s v="5109"/>
    <x v="25"/>
    <s v="Umbria"/>
    <x v="5"/>
    <x v="11"/>
    <x v="4"/>
    <s v="5000"/>
    <s v=""/>
    <x v="11"/>
    <n v="6.2"/>
    <s v="Lalerio Vundini"/>
    <n v="0.05"/>
    <n v="868"/>
    <n v="43.400000000000006"/>
    <n v="911.4"/>
  </r>
  <r>
    <x v="5"/>
    <n v="6"/>
    <s v="TVG-5110"/>
    <s v="5110"/>
    <x v="25"/>
    <s v="Umbria"/>
    <x v="5"/>
    <x v="16"/>
    <x v="7"/>
    <s v="1000"/>
    <s v=""/>
    <x v="0"/>
    <n v="1.9466666666666668"/>
    <s v="Lalerio Vundini"/>
    <n v="0.05"/>
    <n v="292"/>
    <n v="14.600000000000001"/>
    <n v="306.60000000000002"/>
  </r>
  <r>
    <x v="5"/>
    <n v="6"/>
    <s v="TVG-5111"/>
    <s v="5111"/>
    <x v="25"/>
    <s v="Umbria"/>
    <x v="5"/>
    <x v="12"/>
    <x v="5"/>
    <s v="3000"/>
    <s v="Medium"/>
    <x v="12"/>
    <n v="31.883333333333333"/>
    <s v="Lalerio Vundini"/>
    <n v="0.05"/>
    <n v="3826"/>
    <n v="191.3"/>
    <n v="4017.3"/>
  </r>
  <r>
    <x v="5"/>
    <n v="6"/>
    <s v="TVG-5112"/>
    <s v="5112"/>
    <x v="26"/>
    <s v="Umbria"/>
    <x v="6"/>
    <x v="21"/>
    <x v="7"/>
    <s v="6000"/>
    <s v="Gold"/>
    <x v="18"/>
    <n v="4.8888888888888891E-2"/>
    <s v="Marco Rossi"/>
    <n v="7.4999999999999997E-2"/>
    <n v="22"/>
    <n v="1.65"/>
    <n v="23.65"/>
  </r>
  <r>
    <x v="5"/>
    <n v="6"/>
    <s v="TVG-5113"/>
    <s v="5113"/>
    <x v="26"/>
    <s v="Umbria"/>
    <x v="6"/>
    <x v="14"/>
    <x v="6"/>
    <s v="2500"/>
    <s v="Gold"/>
    <x v="13"/>
    <n v="1.212"/>
    <s v="Fabo Girgentini"/>
    <n v="0.03"/>
    <n v="606"/>
    <n v="18.18"/>
    <n v="624.17999999999995"/>
  </r>
  <r>
    <x v="5"/>
    <n v="6"/>
    <s v="TVG-5114"/>
    <s v="5114"/>
    <x v="26"/>
    <s v="Umbria"/>
    <x v="6"/>
    <x v="14"/>
    <x v="6"/>
    <s v="2500"/>
    <s v="Gold"/>
    <x v="13"/>
    <n v="3.8780000000000001"/>
    <s v="Marco Rossi"/>
    <n v="7.4999999999999997E-2"/>
    <n v="1939"/>
    <n v="145.42499999999998"/>
    <n v="2084.4250000000002"/>
  </r>
  <r>
    <x v="5"/>
    <n v="6"/>
    <s v="TVG-5115"/>
    <s v="5115"/>
    <x v="26"/>
    <s v="Umbria"/>
    <x v="6"/>
    <x v="17"/>
    <x v="7"/>
    <s v="2000"/>
    <s v="Medium"/>
    <x v="15"/>
    <n v="1.1499999999999999"/>
    <s v="Lalerio Vundini"/>
    <n v="0.05"/>
    <n v="230"/>
    <n v="11.5"/>
    <n v="241.5"/>
  </r>
  <r>
    <x v="5"/>
    <n v="6"/>
    <s v="TVG-5116"/>
    <s v="5116"/>
    <x v="26"/>
    <s v="Umbria"/>
    <x v="6"/>
    <x v="0"/>
    <x v="0"/>
    <s v="5000"/>
    <s v="Medium"/>
    <x v="0"/>
    <n v="242.54"/>
    <s v="Marco Rossi"/>
    <n v="7.4999999999999997E-2"/>
    <n v="36381"/>
    <n v="2728.5749999999998"/>
    <n v="39109.574999999997"/>
  </r>
  <r>
    <x v="5"/>
    <n v="6"/>
    <s v="TVG-5117"/>
    <s v="5117"/>
    <x v="26"/>
    <s v="Umbria"/>
    <x v="6"/>
    <x v="0"/>
    <x v="0"/>
    <s v="5000"/>
    <s v="Medium"/>
    <x v="0"/>
    <n v="473.20666666666665"/>
    <s v="Lalerio Vundini"/>
    <n v="0.05"/>
    <n v="70981"/>
    <n v="3549.05"/>
    <n v="74530.05"/>
  </r>
  <r>
    <x v="5"/>
    <n v="6"/>
    <s v="TVG-5118"/>
    <s v="5118"/>
    <x v="26"/>
    <s v="Umbria"/>
    <x v="6"/>
    <x v="19"/>
    <x v="7"/>
    <s v="4000"/>
    <s v="Plus"/>
    <x v="16"/>
    <n v="112.95416666666667"/>
    <s v="Lalerio Vundini"/>
    <n v="0.05"/>
    <n v="27109"/>
    <n v="1355.45"/>
    <n v="28464.45"/>
  </r>
  <r>
    <x v="5"/>
    <n v="6"/>
    <s v="TVG-5119"/>
    <s v="5119"/>
    <x v="26"/>
    <s v="Umbria"/>
    <x v="6"/>
    <x v="2"/>
    <x v="0"/>
    <s v="2500"/>
    <s v="Plus"/>
    <x v="2"/>
    <n v="10.199999999999999"/>
    <s v="Fabo Girgentini"/>
    <n v="0.03"/>
    <n v="1326"/>
    <n v="39.78"/>
    <n v="1365.78"/>
  </r>
  <r>
    <x v="5"/>
    <n v="6"/>
    <s v="TVG-5120"/>
    <s v="5120"/>
    <x v="26"/>
    <s v="Umbria"/>
    <x v="6"/>
    <x v="3"/>
    <x v="0"/>
    <s v="3000"/>
    <s v="Plus"/>
    <x v="3"/>
    <n v="68.903448275862075"/>
    <s v="Fabo Girgentini"/>
    <n v="0.03"/>
    <n v="9991"/>
    <n v="299.72999999999996"/>
    <n v="10290.73"/>
  </r>
  <r>
    <x v="5"/>
    <n v="6"/>
    <s v="TVG-5121"/>
    <s v="5121"/>
    <x v="26"/>
    <s v="Umbria"/>
    <x v="6"/>
    <x v="3"/>
    <x v="0"/>
    <s v="3000"/>
    <s v="Plus"/>
    <x v="3"/>
    <n v="8.9103448275862061"/>
    <s v="Marco Rossi"/>
    <n v="7.4999999999999997E-2"/>
    <n v="1292"/>
    <n v="96.899999999999991"/>
    <n v="1388.9"/>
  </r>
  <r>
    <x v="5"/>
    <n v="6"/>
    <s v="TVG-5122"/>
    <s v="5122"/>
    <x v="26"/>
    <s v="Umbria"/>
    <x v="6"/>
    <x v="3"/>
    <x v="0"/>
    <s v="3000"/>
    <s v="Plus"/>
    <x v="3"/>
    <n v="1263.0896551724138"/>
    <s v="Lalerio Vundini"/>
    <n v="0.05"/>
    <n v="183148"/>
    <n v="9157.4"/>
    <n v="192305.4"/>
  </r>
  <r>
    <x v="5"/>
    <n v="6"/>
    <s v="TVG-5123"/>
    <s v="5123"/>
    <x v="26"/>
    <s v="Umbria"/>
    <x v="6"/>
    <x v="5"/>
    <x v="1"/>
    <s v="5000"/>
    <s v=""/>
    <x v="5"/>
    <n v="367.8"/>
    <s v="Marco Rossi"/>
    <n v="7.4999999999999997E-2"/>
    <n v="27585"/>
    <n v="2068.875"/>
    <n v="29653.875"/>
  </r>
  <r>
    <x v="5"/>
    <n v="6"/>
    <s v="TVG-5124"/>
    <s v="5124"/>
    <x v="26"/>
    <s v="Umbria"/>
    <x v="6"/>
    <x v="6"/>
    <x v="2"/>
    <s v="2500"/>
    <s v="Plus"/>
    <x v="6"/>
    <n v="0.50454545454545452"/>
    <s v="Fabo Girgentini"/>
    <n v="0.03"/>
    <n v="111"/>
    <n v="3.33"/>
    <n v="114.33"/>
  </r>
  <r>
    <x v="5"/>
    <n v="6"/>
    <s v="TVG-5125"/>
    <s v="5125"/>
    <x v="26"/>
    <s v="Umbria"/>
    <x v="6"/>
    <x v="6"/>
    <x v="2"/>
    <s v="2500"/>
    <s v="Plus"/>
    <x v="6"/>
    <n v="1.8181818181818181E-2"/>
    <s v="Marco Rossi"/>
    <n v="7.4999999999999997E-2"/>
    <n v="4"/>
    <n v="0.3"/>
    <n v="4.3"/>
  </r>
  <r>
    <x v="5"/>
    <n v="6"/>
    <s v="TVG-5126"/>
    <s v="5126"/>
    <x v="26"/>
    <s v="Umbria"/>
    <x v="6"/>
    <x v="6"/>
    <x v="2"/>
    <s v="2500"/>
    <s v="Plus"/>
    <x v="6"/>
    <n v="23.231818181818181"/>
    <s v="Lalerio Vundini"/>
    <n v="0.05"/>
    <n v="5111"/>
    <n v="255.55"/>
    <n v="5366.55"/>
  </r>
  <r>
    <x v="5"/>
    <n v="6"/>
    <s v="TVG-5127"/>
    <s v="5127"/>
    <x v="26"/>
    <s v="Umbria"/>
    <x v="6"/>
    <x v="7"/>
    <x v="2"/>
    <s v="2500"/>
    <s v="Medium"/>
    <x v="7"/>
    <n v="8.9476190476190478"/>
    <s v="Fabo Girgentini"/>
    <n v="0.03"/>
    <n v="1879"/>
    <n v="56.37"/>
    <n v="1935.37"/>
  </r>
  <r>
    <x v="5"/>
    <n v="6"/>
    <s v="TVG-5128"/>
    <s v="5128"/>
    <x v="26"/>
    <s v="Umbria"/>
    <x v="6"/>
    <x v="7"/>
    <x v="2"/>
    <s v="2500"/>
    <s v="Medium"/>
    <x v="7"/>
    <n v="27.447619047619046"/>
    <s v="Marco Rossi"/>
    <n v="7.4999999999999997E-2"/>
    <n v="5764"/>
    <n v="432.3"/>
    <n v="6196.3"/>
  </r>
  <r>
    <x v="5"/>
    <n v="6"/>
    <s v="TVG-5129"/>
    <s v="5129"/>
    <x v="26"/>
    <s v="Umbria"/>
    <x v="6"/>
    <x v="9"/>
    <x v="2"/>
    <s v="1121"/>
    <s v="Gold"/>
    <x v="9"/>
    <n v="2.347826086956522"/>
    <s v="Lalerio Vundini"/>
    <n v="0.05"/>
    <n v="540"/>
    <n v="27"/>
    <n v="567"/>
  </r>
  <r>
    <x v="5"/>
    <n v="6"/>
    <s v="TVG-5130"/>
    <s v="5130"/>
    <x v="26"/>
    <s v="Umbria"/>
    <x v="6"/>
    <x v="23"/>
    <x v="7"/>
    <s v="8000"/>
    <s v="Premium"/>
    <x v="19"/>
    <n v="28.905970149253733"/>
    <s v="Lalerio Vundini"/>
    <n v="0.05"/>
    <n v="19367"/>
    <n v="968.35"/>
    <n v="20335.349999999999"/>
  </r>
  <r>
    <x v="5"/>
    <n v="6"/>
    <s v="TVG-5131"/>
    <s v="5131"/>
    <x v="26"/>
    <s v="Umbria"/>
    <x v="6"/>
    <x v="10"/>
    <x v="3"/>
    <s v="7500"/>
    <s v="Premium"/>
    <x v="10"/>
    <n v="0.42777777777777776"/>
    <s v="Lalerio Vundini"/>
    <n v="0.05"/>
    <n v="77"/>
    <n v="3.85"/>
    <n v="80.849999999999994"/>
  </r>
  <r>
    <x v="5"/>
    <n v="6"/>
    <s v="TVG-5132"/>
    <s v="5132"/>
    <x v="26"/>
    <s v="Umbria"/>
    <x v="6"/>
    <x v="15"/>
    <x v="6"/>
    <s v="1000"/>
    <s v="Silver"/>
    <x v="14"/>
    <n v="3.8487179487179488"/>
    <s v="Lalerio Vundini"/>
    <n v="0.05"/>
    <n v="1501"/>
    <n v="75.05"/>
    <n v="1576.05"/>
  </r>
  <r>
    <x v="5"/>
    <n v="6"/>
    <s v="TVG-5133"/>
    <s v="5133"/>
    <x v="26"/>
    <s v="Umbria"/>
    <x v="6"/>
    <x v="11"/>
    <x v="4"/>
    <s v="5000"/>
    <s v=""/>
    <x v="11"/>
    <n v="7.1428571428571426E-3"/>
    <s v="Marco Rossi"/>
    <n v="7.4999999999999997E-2"/>
    <n v="1"/>
    <n v="7.4999999999999997E-2"/>
    <n v="1.075"/>
  </r>
  <r>
    <x v="5"/>
    <n v="6"/>
    <s v="TVG-5134"/>
    <s v="5134"/>
    <x v="26"/>
    <s v="Umbria"/>
    <x v="6"/>
    <x v="11"/>
    <x v="4"/>
    <s v="5000"/>
    <s v=""/>
    <x v="11"/>
    <n v="5.7571428571428571"/>
    <s v="Lalerio Vundini"/>
    <n v="0.05"/>
    <n v="806"/>
    <n v="40.300000000000004"/>
    <n v="846.3"/>
  </r>
  <r>
    <x v="5"/>
    <n v="6"/>
    <s v="TVG-5135"/>
    <s v="5135"/>
    <x v="26"/>
    <s v="Umbria"/>
    <x v="6"/>
    <x v="16"/>
    <x v="7"/>
    <s v="1000"/>
    <s v=""/>
    <x v="0"/>
    <n v="6.3933333333333335"/>
    <s v="Marco Rossi"/>
    <n v="7.4999999999999997E-2"/>
    <n v="959"/>
    <n v="71.924999999999997"/>
    <n v="1030.925"/>
  </r>
  <r>
    <x v="5"/>
    <n v="6"/>
    <s v="TVG-5136"/>
    <s v="5136"/>
    <x v="26"/>
    <s v="Umbria"/>
    <x v="6"/>
    <x v="16"/>
    <x v="7"/>
    <s v="1000"/>
    <s v=""/>
    <x v="0"/>
    <n v="2.8066666666666666"/>
    <s v="Lalerio Vundini"/>
    <n v="0.05"/>
    <n v="421"/>
    <n v="21.05"/>
    <n v="442.05"/>
  </r>
  <r>
    <x v="5"/>
    <n v="6"/>
    <s v="TVG-5137"/>
    <s v="5137"/>
    <x v="26"/>
    <s v="Umbria"/>
    <x v="6"/>
    <x v="12"/>
    <x v="5"/>
    <s v="3000"/>
    <s v="Medium"/>
    <x v="12"/>
    <n v="8.5416666666666661"/>
    <s v="Fabo Girgentini"/>
    <n v="0.03"/>
    <n v="1025"/>
    <n v="30.75"/>
    <n v="1055.75"/>
  </r>
  <r>
    <x v="5"/>
    <n v="6"/>
    <s v="TVG-5138"/>
    <s v="5138"/>
    <x v="26"/>
    <s v="Umbria"/>
    <x v="6"/>
    <x v="12"/>
    <x v="5"/>
    <s v="3000"/>
    <s v="Medium"/>
    <x v="12"/>
    <n v="3.4"/>
    <s v="Marco Rossi"/>
    <n v="7.4999999999999997E-2"/>
    <n v="408"/>
    <n v="30.599999999999998"/>
    <n v="438.6"/>
  </r>
  <r>
    <x v="5"/>
    <n v="6"/>
    <s v="TVG-5139"/>
    <s v="5139"/>
    <x v="26"/>
    <s v="Umbria"/>
    <x v="6"/>
    <x v="12"/>
    <x v="5"/>
    <s v="3000"/>
    <s v="Medium"/>
    <x v="12"/>
    <n v="19.850000000000001"/>
    <s v="Lalerio Vundini"/>
    <n v="0.05"/>
    <n v="2382"/>
    <n v="119.10000000000001"/>
    <n v="2501.1"/>
  </r>
  <r>
    <x v="5"/>
    <n v="6"/>
    <s v="TVG-5140"/>
    <s v="5140"/>
    <x v="26"/>
    <s v="Umbria"/>
    <x v="6"/>
    <x v="13"/>
    <x v="5"/>
    <s v="3000"/>
    <s v="Plus"/>
    <x v="2"/>
    <n v="1.8076923076923077"/>
    <s v="Marco Rossi"/>
    <n v="7.4999999999999997E-2"/>
    <n v="235"/>
    <n v="17.625"/>
    <n v="252.625"/>
  </r>
  <r>
    <x v="5"/>
    <n v="6"/>
    <s v="TVG-5141"/>
    <s v="5141"/>
    <x v="27"/>
    <s v="Veneto"/>
    <x v="0"/>
    <x v="14"/>
    <x v="6"/>
    <s v="2500"/>
    <s v="Gold"/>
    <x v="13"/>
    <n v="1.7999999999999999E-2"/>
    <s v="Olivia Gusso"/>
    <n v="0.05"/>
    <n v="9"/>
    <n v="0.45"/>
    <n v="9.4499999999999993"/>
  </r>
  <r>
    <x v="5"/>
    <n v="6"/>
    <s v="TVG-5142"/>
    <s v="5142"/>
    <x v="27"/>
    <s v="Veneto"/>
    <x v="0"/>
    <x v="14"/>
    <x v="6"/>
    <s v="2500"/>
    <s v="Gold"/>
    <x v="13"/>
    <n v="8.0000000000000002E-3"/>
    <s v="Lorenzo Von Matterhorn "/>
    <n v="0.05"/>
    <n v="4"/>
    <n v="0.2"/>
    <n v="4.2"/>
  </r>
  <r>
    <x v="5"/>
    <n v="6"/>
    <s v="TVG-5143"/>
    <s v="5143"/>
    <x v="27"/>
    <s v="Veneto"/>
    <x v="0"/>
    <x v="0"/>
    <x v="0"/>
    <s v="5000"/>
    <s v="Medium"/>
    <x v="0"/>
    <n v="1186.3733333333332"/>
    <s v="Lorenzo Von Matterhorn "/>
    <n v="0.05"/>
    <n v="177956"/>
    <n v="8897.8000000000011"/>
    <n v="186853.8"/>
  </r>
  <r>
    <x v="5"/>
    <n v="6"/>
    <s v="TVG-5144"/>
    <s v="5144"/>
    <x v="27"/>
    <s v="Veneto"/>
    <x v="0"/>
    <x v="0"/>
    <x v="0"/>
    <s v="5000"/>
    <s v="Medium"/>
    <x v="0"/>
    <n v="15.553333333333333"/>
    <s v="Marco Rossi"/>
    <n v="7.4999999999999997E-2"/>
    <n v="2333"/>
    <n v="174.97499999999999"/>
    <n v="2507.9749999999999"/>
  </r>
  <r>
    <x v="5"/>
    <n v="6"/>
    <s v="TVG-5145"/>
    <s v="5145"/>
    <x v="27"/>
    <s v="Veneto"/>
    <x v="0"/>
    <x v="19"/>
    <x v="7"/>
    <s v="4000"/>
    <s v="Plus"/>
    <x v="16"/>
    <n v="0.31666666666666665"/>
    <s v="Federica Meni"/>
    <n v="0.04"/>
    <n v="76"/>
    <n v="3.04"/>
    <n v="79.040000000000006"/>
  </r>
  <r>
    <x v="5"/>
    <n v="6"/>
    <s v="TVG-5146"/>
    <s v="5146"/>
    <x v="27"/>
    <s v="Veneto"/>
    <x v="0"/>
    <x v="3"/>
    <x v="0"/>
    <s v="3000"/>
    <s v="Plus"/>
    <x v="3"/>
    <n v="158.73793103448276"/>
    <s v="Olivia Gusso"/>
    <n v="0.05"/>
    <n v="23017"/>
    <n v="1150.8500000000001"/>
    <n v="24167.85"/>
  </r>
  <r>
    <x v="5"/>
    <n v="6"/>
    <s v="TVG-5147"/>
    <s v="5147"/>
    <x v="27"/>
    <s v="Veneto"/>
    <x v="0"/>
    <x v="3"/>
    <x v="0"/>
    <s v="3000"/>
    <s v="Plus"/>
    <x v="3"/>
    <n v="155.75862068965517"/>
    <s v="Lorenzo Von Matterhorn "/>
    <n v="0.05"/>
    <n v="22585"/>
    <n v="1129.25"/>
    <n v="23714.25"/>
  </r>
  <r>
    <x v="5"/>
    <n v="6"/>
    <s v="TVG-5148"/>
    <s v="5148"/>
    <x v="27"/>
    <s v="Veneto"/>
    <x v="0"/>
    <x v="3"/>
    <x v="0"/>
    <s v="3000"/>
    <s v="Plus"/>
    <x v="3"/>
    <n v="77.179310344827584"/>
    <s v="Federica Meni"/>
    <n v="0.04"/>
    <n v="11191"/>
    <n v="447.64"/>
    <n v="11638.64"/>
  </r>
  <r>
    <x v="5"/>
    <n v="6"/>
    <s v="TVG-5149"/>
    <s v="5149"/>
    <x v="27"/>
    <s v="Veneto"/>
    <x v="0"/>
    <x v="3"/>
    <x v="0"/>
    <s v="3000"/>
    <s v="Plus"/>
    <x v="3"/>
    <n v="4.63448275862069"/>
    <s v="Roberto Falcucci"/>
    <n v="0.08"/>
    <n v="672"/>
    <n v="53.76"/>
    <n v="725.76"/>
  </r>
  <r>
    <x v="5"/>
    <n v="6"/>
    <s v="TVG-5150"/>
    <s v="5150"/>
    <x v="27"/>
    <s v="Veneto"/>
    <x v="0"/>
    <x v="3"/>
    <x v="0"/>
    <s v="3000"/>
    <s v="Plus"/>
    <x v="3"/>
    <n v="17.027586206896551"/>
    <s v="Fabo Girgentini"/>
    <n v="0.03"/>
    <n v="2469"/>
    <n v="74.069999999999993"/>
    <n v="2543.0700000000002"/>
  </r>
  <r>
    <x v="5"/>
    <n v="6"/>
    <s v="TVG-5151"/>
    <s v="5151"/>
    <x v="27"/>
    <s v="Veneto"/>
    <x v="0"/>
    <x v="6"/>
    <x v="2"/>
    <s v="2500"/>
    <s v="Plus"/>
    <x v="6"/>
    <n v="0.13181818181818181"/>
    <s v="Olivia Gusso"/>
    <n v="0.05"/>
    <n v="29"/>
    <n v="1.4500000000000002"/>
    <n v="30.45"/>
  </r>
  <r>
    <x v="5"/>
    <n v="6"/>
    <s v="TVG-5152"/>
    <s v="5152"/>
    <x v="27"/>
    <s v="Veneto"/>
    <x v="0"/>
    <x v="6"/>
    <x v="2"/>
    <s v="2500"/>
    <s v="Plus"/>
    <x v="6"/>
    <n v="0.52272727272727271"/>
    <s v="Lorenzo Von Matterhorn "/>
    <n v="0.05"/>
    <n v="115"/>
    <n v="5.75"/>
    <n v="120.75"/>
  </r>
  <r>
    <x v="5"/>
    <n v="6"/>
    <s v="TVG-5153"/>
    <s v="5153"/>
    <x v="27"/>
    <s v="Veneto"/>
    <x v="0"/>
    <x v="20"/>
    <x v="7"/>
    <s v="5000"/>
    <s v="Silver"/>
    <x v="17"/>
    <n v="0.13666666666666666"/>
    <s v="Olivia Gusso"/>
    <n v="0.05"/>
    <n v="41"/>
    <n v="2.0500000000000003"/>
    <n v="43.05"/>
  </r>
  <r>
    <x v="5"/>
    <n v="6"/>
    <s v="TVG-5154"/>
    <s v="5154"/>
    <x v="27"/>
    <s v="Veneto"/>
    <x v="0"/>
    <x v="8"/>
    <x v="2"/>
    <s v="5000"/>
    <s v=""/>
    <x v="8"/>
    <n v="0.27200000000000002"/>
    <s v="Olivia Gusso"/>
    <n v="0.05"/>
    <n v="68"/>
    <n v="3.4000000000000004"/>
    <n v="71.400000000000006"/>
  </r>
  <r>
    <x v="5"/>
    <n v="6"/>
    <s v="TVG-5155"/>
    <s v="5155"/>
    <x v="27"/>
    <s v="Veneto"/>
    <x v="0"/>
    <x v="11"/>
    <x v="4"/>
    <s v="5000"/>
    <s v=""/>
    <x v="11"/>
    <n v="0.15714285714285714"/>
    <s v="Olivia Gusso"/>
    <n v="0.05"/>
    <n v="22"/>
    <n v="1.1000000000000001"/>
    <n v="23.1"/>
  </r>
  <r>
    <x v="5"/>
    <n v="6"/>
    <s v="TVG-5156"/>
    <s v="5156"/>
    <x v="27"/>
    <s v="Veneto"/>
    <x v="0"/>
    <x v="11"/>
    <x v="4"/>
    <s v="5000"/>
    <s v=""/>
    <x v="11"/>
    <n v="0.88571428571428568"/>
    <s v="Lorenzo Von Matterhorn "/>
    <n v="0.05"/>
    <n v="124"/>
    <n v="6.2"/>
    <n v="130.19999999999999"/>
  </r>
  <r>
    <x v="5"/>
    <n v="6"/>
    <s v="TVG-5157"/>
    <s v="5157"/>
    <x v="27"/>
    <s v="Veneto"/>
    <x v="0"/>
    <x v="11"/>
    <x v="4"/>
    <s v="5000"/>
    <s v=""/>
    <x v="11"/>
    <n v="0.17142857142857143"/>
    <s v="Federica Meni"/>
    <n v="0.04"/>
    <n v="24"/>
    <n v="0.96"/>
    <n v="24.96"/>
  </r>
  <r>
    <x v="5"/>
    <n v="6"/>
    <s v="TVG-5158"/>
    <s v="5158"/>
    <x v="27"/>
    <s v="Veneto"/>
    <x v="0"/>
    <x v="11"/>
    <x v="4"/>
    <s v="5000"/>
    <s v=""/>
    <x v="11"/>
    <n v="4.2857142857142858E-2"/>
    <s v="Giuseppe Favari"/>
    <n v="0.03"/>
    <n v="6"/>
    <n v="0.18"/>
    <n v="6.18"/>
  </r>
  <r>
    <x v="5"/>
    <n v="6"/>
    <s v="TVG-5159"/>
    <s v="5159"/>
    <x v="27"/>
    <s v="Veneto"/>
    <x v="0"/>
    <x v="12"/>
    <x v="5"/>
    <s v="3000"/>
    <s v="Medium"/>
    <x v="12"/>
    <n v="14.2"/>
    <s v="Lorenzo Von Matterhorn "/>
    <n v="0.05"/>
    <n v="1704"/>
    <n v="85.2"/>
    <n v="1789.2"/>
  </r>
  <r>
    <x v="5"/>
    <n v="6"/>
    <s v="TVG-5160"/>
    <s v="5160"/>
    <x v="27"/>
    <s v="Veneto"/>
    <x v="0"/>
    <x v="12"/>
    <x v="5"/>
    <s v="3000"/>
    <s v="Medium"/>
    <x v="12"/>
    <n v="2.9333333333333331"/>
    <s v="Roberto Falcucci"/>
    <n v="0.08"/>
    <n v="352"/>
    <n v="28.16"/>
    <n v="380.16"/>
  </r>
  <r>
    <x v="5"/>
    <n v="6"/>
    <s v="TVG-5161"/>
    <s v="5161"/>
    <x v="27"/>
    <s v="Veneto"/>
    <x v="0"/>
    <x v="12"/>
    <x v="5"/>
    <s v="3000"/>
    <s v="Medium"/>
    <x v="12"/>
    <n v="9.166666666666666E-2"/>
    <s v="Fabo Girgentini"/>
    <n v="0.03"/>
    <n v="11"/>
    <n v="0.32999999999999996"/>
    <n v="11.33"/>
  </r>
  <r>
    <x v="5"/>
    <n v="6"/>
    <s v="TVG-5162"/>
    <s v="5162"/>
    <x v="27"/>
    <s v="Veneto"/>
    <x v="0"/>
    <x v="13"/>
    <x v="5"/>
    <s v="3000"/>
    <s v="Plus"/>
    <x v="2"/>
    <n v="7.615384615384615"/>
    <s v="Lorenzo Von Matterhorn "/>
    <n v="0.05"/>
    <n v="990"/>
    <n v="49.5"/>
    <n v="1039.5"/>
  </r>
  <r>
    <x v="5"/>
    <n v="6"/>
    <s v="TVG-5163"/>
    <s v="5163"/>
    <x v="28"/>
    <s v="Veneto"/>
    <x v="8"/>
    <x v="18"/>
    <x v="7"/>
    <s v="3000"/>
    <s v="Medium"/>
    <x v="6"/>
    <n v="0.24545454545454545"/>
    <s v="Matteo Landi"/>
    <n v="0.05"/>
    <n v="54"/>
    <n v="2.7"/>
    <n v="56.7"/>
  </r>
  <r>
    <x v="5"/>
    <n v="6"/>
    <s v="TVG-5164"/>
    <s v="5164"/>
    <x v="28"/>
    <s v="Veneto"/>
    <x v="8"/>
    <x v="18"/>
    <x v="7"/>
    <s v="3000"/>
    <s v="Medium"/>
    <x v="6"/>
    <n v="16.386363636363637"/>
    <s v="Marco Rossi"/>
    <n v="7.4999999999999997E-2"/>
    <n v="3605"/>
    <n v="270.375"/>
    <n v="3875.375"/>
  </r>
  <r>
    <x v="5"/>
    <n v="6"/>
    <s v="TVG-5165"/>
    <s v="5165"/>
    <x v="28"/>
    <s v="Veneto"/>
    <x v="8"/>
    <x v="18"/>
    <x v="7"/>
    <s v="3000"/>
    <s v="Medium"/>
    <x v="6"/>
    <n v="0"/>
    <s v="Lalerio Vundini"/>
    <n v="0.05"/>
    <n v="0"/>
    <n v="0"/>
    <n v="0"/>
  </r>
  <r>
    <x v="5"/>
    <n v="6"/>
    <s v="TVG-5166"/>
    <s v="5166"/>
    <x v="28"/>
    <s v="Veneto"/>
    <x v="8"/>
    <x v="21"/>
    <x v="7"/>
    <s v="6000"/>
    <s v="Gold"/>
    <x v="18"/>
    <n v="1694.048888888889"/>
    <s v="Lalerio Vundini"/>
    <n v="0.05"/>
    <n v="762322"/>
    <n v="38116.1"/>
    <n v="800438.1"/>
  </r>
  <r>
    <x v="5"/>
    <n v="6"/>
    <s v="TVG-5167"/>
    <s v="5167"/>
    <x v="28"/>
    <s v="Veneto"/>
    <x v="8"/>
    <x v="14"/>
    <x v="6"/>
    <s v="2500"/>
    <s v="Gold"/>
    <x v="13"/>
    <n v="13.648"/>
    <s v="Giulio de Primis"/>
    <n v="3.6999999999999998E-2"/>
    <n v="6824"/>
    <n v="252.488"/>
    <n v="7076.4880000000003"/>
  </r>
  <r>
    <x v="5"/>
    <n v="6"/>
    <s v="TVG-5168"/>
    <s v="5168"/>
    <x v="28"/>
    <s v="Veneto"/>
    <x v="8"/>
    <x v="14"/>
    <x v="6"/>
    <s v="2500"/>
    <s v="Gold"/>
    <x v="13"/>
    <n v="0.3"/>
    <s v="Matteo Landi"/>
    <n v="0.05"/>
    <n v="150"/>
    <n v="7.5"/>
    <n v="157.5"/>
  </r>
  <r>
    <x v="5"/>
    <n v="6"/>
    <s v="TVG-5169"/>
    <s v="5169"/>
    <x v="28"/>
    <s v="Veneto"/>
    <x v="8"/>
    <x v="14"/>
    <x v="6"/>
    <s v="2500"/>
    <s v="Gold"/>
    <x v="13"/>
    <n v="0.32"/>
    <s v="Marco Rossi"/>
    <n v="7.4999999999999997E-2"/>
    <n v="160"/>
    <n v="12"/>
    <n v="172"/>
  </r>
  <r>
    <x v="5"/>
    <n v="6"/>
    <s v="TVG-5170"/>
    <s v="5170"/>
    <x v="28"/>
    <s v="Veneto"/>
    <x v="8"/>
    <x v="14"/>
    <x v="6"/>
    <s v="2500"/>
    <s v="Gold"/>
    <x v="13"/>
    <n v="157.66200000000001"/>
    <s v="Lalerio Vundini"/>
    <n v="0.05"/>
    <n v="78831"/>
    <n v="3941.55"/>
    <n v="82772.55"/>
  </r>
  <r>
    <x v="5"/>
    <n v="6"/>
    <s v="TVG-5171"/>
    <s v="5171"/>
    <x v="28"/>
    <s v="Veneto"/>
    <x v="8"/>
    <x v="17"/>
    <x v="7"/>
    <s v="2000"/>
    <s v="Medium"/>
    <x v="15"/>
    <n v="1.595"/>
    <s v="Lalerio Vundini"/>
    <n v="0.05"/>
    <n v="319"/>
    <n v="15.950000000000001"/>
    <n v="334.95"/>
  </r>
  <r>
    <x v="5"/>
    <n v="6"/>
    <s v="TVG-5172"/>
    <s v="5172"/>
    <x v="28"/>
    <s v="Veneto"/>
    <x v="8"/>
    <x v="0"/>
    <x v="0"/>
    <s v="5000"/>
    <s v="Medium"/>
    <x v="0"/>
    <n v="176.55333333333334"/>
    <s v="Giulio de Primis"/>
    <n v="3.6999999999999998E-2"/>
    <n v="26483"/>
    <n v="979.87099999999998"/>
    <n v="27462.870999999999"/>
  </r>
  <r>
    <x v="5"/>
    <n v="6"/>
    <s v="TVG-5173"/>
    <s v="5173"/>
    <x v="28"/>
    <s v="Veneto"/>
    <x v="8"/>
    <x v="0"/>
    <x v="0"/>
    <s v="5000"/>
    <s v="Medium"/>
    <x v="0"/>
    <n v="226.68666666666667"/>
    <s v="Matteo Landi"/>
    <n v="0.05"/>
    <n v="34003"/>
    <n v="1700.15"/>
    <n v="35703.15"/>
  </r>
  <r>
    <x v="5"/>
    <n v="6"/>
    <s v="TVG-5174"/>
    <s v="5174"/>
    <x v="28"/>
    <s v="Veneto"/>
    <x v="8"/>
    <x v="0"/>
    <x v="0"/>
    <s v="5000"/>
    <s v="Medium"/>
    <x v="0"/>
    <n v="508.80666666666667"/>
    <s v="Marco Rossi"/>
    <n v="7.4999999999999997E-2"/>
    <n v="76321"/>
    <n v="5724.0749999999998"/>
    <n v="82045.074999999997"/>
  </r>
  <r>
    <x v="5"/>
    <n v="6"/>
    <s v="TVG-5175"/>
    <s v="5175"/>
    <x v="28"/>
    <s v="Veneto"/>
    <x v="8"/>
    <x v="0"/>
    <x v="0"/>
    <s v="5000"/>
    <s v="Medium"/>
    <x v="0"/>
    <n v="0"/>
    <s v="Lalerio Vundini"/>
    <n v="0.05"/>
    <n v="0"/>
    <n v="0"/>
    <n v="0"/>
  </r>
  <r>
    <x v="5"/>
    <n v="6"/>
    <s v="TVG-5176"/>
    <s v="5176"/>
    <x v="28"/>
    <s v="Veneto"/>
    <x v="8"/>
    <x v="19"/>
    <x v="7"/>
    <s v="4000"/>
    <s v="Plus"/>
    <x v="16"/>
    <n v="31.762499999999999"/>
    <s v="Lalerio Vundini"/>
    <n v="0.05"/>
    <n v="7623"/>
    <n v="381.15000000000003"/>
    <n v="8004.15"/>
  </r>
  <r>
    <x v="5"/>
    <n v="6"/>
    <s v="TVG-5177"/>
    <s v="5177"/>
    <x v="28"/>
    <s v="Veneto"/>
    <x v="8"/>
    <x v="1"/>
    <x v="0"/>
    <s v="5000"/>
    <s v="Plus"/>
    <x v="1"/>
    <n v="3.3942857142857141"/>
    <s v="Giulio de Primis"/>
    <n v="3.6999999999999998E-2"/>
    <n v="594"/>
    <n v="21.977999999999998"/>
    <n v="615.97799999999995"/>
  </r>
  <r>
    <x v="5"/>
    <n v="6"/>
    <s v="TVG-5178"/>
    <s v="5178"/>
    <x v="28"/>
    <s v="Veneto"/>
    <x v="8"/>
    <x v="1"/>
    <x v="0"/>
    <s v="5000"/>
    <s v="Plus"/>
    <x v="1"/>
    <n v="9.862857142857143"/>
    <s v="Giuseppe Favari"/>
    <n v="0.03"/>
    <n v="1726"/>
    <n v="51.78"/>
    <n v="1777.78"/>
  </r>
  <r>
    <x v="5"/>
    <n v="6"/>
    <s v="TVG-5179"/>
    <s v="5179"/>
    <x v="28"/>
    <s v="Veneto"/>
    <x v="8"/>
    <x v="1"/>
    <x v="0"/>
    <s v="5000"/>
    <s v="Plus"/>
    <x v="1"/>
    <n v="0.75428571428571434"/>
    <s v="Lalerio Vundini"/>
    <n v="0.05"/>
    <n v="132"/>
    <n v="6.6000000000000005"/>
    <n v="138.6"/>
  </r>
  <r>
    <x v="5"/>
    <n v="6"/>
    <s v="TVG-5180"/>
    <s v="5180"/>
    <x v="28"/>
    <s v="Veneto"/>
    <x v="8"/>
    <x v="2"/>
    <x v="0"/>
    <s v="2500"/>
    <s v="Plus"/>
    <x v="2"/>
    <n v="2.5538461538461537"/>
    <s v="Giulio de Primis"/>
    <n v="3.6999999999999998E-2"/>
    <n v="332"/>
    <n v="12.283999999999999"/>
    <n v="344.28399999999999"/>
  </r>
  <r>
    <x v="5"/>
    <n v="6"/>
    <s v="TVG-5181"/>
    <s v="5181"/>
    <x v="28"/>
    <s v="Veneto"/>
    <x v="8"/>
    <x v="2"/>
    <x v="0"/>
    <s v="2500"/>
    <s v="Plus"/>
    <x v="2"/>
    <n v="11.092307692307692"/>
    <s v="Fabo Girgentini"/>
    <n v="0.03"/>
    <n v="1442"/>
    <n v="43.26"/>
    <n v="1485.26"/>
  </r>
  <r>
    <x v="5"/>
    <n v="6"/>
    <s v="TVG-5182"/>
    <s v="5182"/>
    <x v="28"/>
    <s v="Veneto"/>
    <x v="8"/>
    <x v="3"/>
    <x v="0"/>
    <s v="3000"/>
    <s v="Plus"/>
    <x v="3"/>
    <n v="33.744827586206895"/>
    <s v="Lorenzo Von Matterhorn "/>
    <n v="0.05"/>
    <n v="4893"/>
    <n v="244.65"/>
    <n v="5137.6499999999996"/>
  </r>
  <r>
    <x v="5"/>
    <n v="6"/>
    <s v="TVG-5183"/>
    <s v="5183"/>
    <x v="28"/>
    <s v="Veneto"/>
    <x v="8"/>
    <x v="3"/>
    <x v="0"/>
    <s v="3000"/>
    <s v="Plus"/>
    <x v="3"/>
    <n v="123.22758620689655"/>
    <s v="Giulio de Primis"/>
    <n v="3.6999999999999998E-2"/>
    <n v="17868"/>
    <n v="661.11599999999999"/>
    <n v="18529.116000000002"/>
  </r>
  <r>
    <x v="5"/>
    <n v="6"/>
    <s v="TVG-5184"/>
    <s v="5184"/>
    <x v="28"/>
    <s v="Veneto"/>
    <x v="8"/>
    <x v="3"/>
    <x v="0"/>
    <s v="3000"/>
    <s v="Plus"/>
    <x v="3"/>
    <n v="12.289655172413793"/>
    <s v="Roberto Falcucci"/>
    <n v="0.08"/>
    <n v="1782"/>
    <n v="142.56"/>
    <n v="1924.56"/>
  </r>
  <r>
    <x v="5"/>
    <n v="6"/>
    <s v="TVG-5185"/>
    <s v="5185"/>
    <x v="28"/>
    <s v="Veneto"/>
    <x v="8"/>
    <x v="3"/>
    <x v="0"/>
    <s v="3000"/>
    <s v="Plus"/>
    <x v="3"/>
    <n v="16.324137931034482"/>
    <s v="Giuseppe Favari"/>
    <n v="0.03"/>
    <n v="2367"/>
    <n v="71.009999999999991"/>
    <n v="2438.0100000000002"/>
  </r>
  <r>
    <x v="5"/>
    <n v="6"/>
    <s v="TVG-5186"/>
    <s v="5186"/>
    <x v="28"/>
    <s v="Veneto"/>
    <x v="8"/>
    <x v="3"/>
    <x v="0"/>
    <s v="3000"/>
    <s v="Plus"/>
    <x v="3"/>
    <n v="16.131034482758622"/>
    <s v="Fabo Girgentini"/>
    <n v="0.03"/>
    <n v="2339"/>
    <n v="70.17"/>
    <n v="2409.17"/>
  </r>
  <r>
    <x v="5"/>
    <n v="6"/>
    <s v="TVG-5187"/>
    <s v="5187"/>
    <x v="28"/>
    <s v="Veneto"/>
    <x v="8"/>
    <x v="3"/>
    <x v="0"/>
    <s v="3000"/>
    <s v="Plus"/>
    <x v="3"/>
    <n v="40.931034482758619"/>
    <s v="Costanza Bigatti"/>
    <n v="0.1"/>
    <n v="5935"/>
    <n v="593.5"/>
    <n v="6528.5"/>
  </r>
  <r>
    <x v="5"/>
    <n v="6"/>
    <s v="TVG-5188"/>
    <s v="5188"/>
    <x v="28"/>
    <s v="Veneto"/>
    <x v="8"/>
    <x v="3"/>
    <x v="0"/>
    <s v="3000"/>
    <s v="Plus"/>
    <x v="3"/>
    <n v="491.66206896551722"/>
    <s v="Marco Rossi"/>
    <n v="7.4999999999999997E-2"/>
    <n v="71291"/>
    <n v="5346.8249999999998"/>
    <n v="76637.824999999997"/>
  </r>
  <r>
    <x v="5"/>
    <n v="6"/>
    <s v="TVG-5189"/>
    <s v="5189"/>
    <x v="28"/>
    <s v="Veneto"/>
    <x v="8"/>
    <x v="3"/>
    <x v="0"/>
    <s v="3000"/>
    <s v="Plus"/>
    <x v="3"/>
    <n v="4412.6758620689652"/>
    <s v="Lalerio Vundini"/>
    <n v="0.05"/>
    <n v="639838"/>
    <n v="31991.9"/>
    <n v="671829.9"/>
  </r>
  <r>
    <x v="5"/>
    <n v="6"/>
    <s v="TVG-5190"/>
    <s v="5190"/>
    <x v="28"/>
    <s v="Veneto"/>
    <x v="8"/>
    <x v="4"/>
    <x v="1"/>
    <s v="1000"/>
    <s v=""/>
    <x v="4"/>
    <n v="125.46"/>
    <s v="Lalerio Vundini"/>
    <n v="0.05"/>
    <n v="6273"/>
    <n v="313.65000000000003"/>
    <n v="6586.65"/>
  </r>
  <r>
    <x v="5"/>
    <n v="6"/>
    <s v="TVG-5191"/>
    <s v="5191"/>
    <x v="28"/>
    <s v="Veneto"/>
    <x v="8"/>
    <x v="5"/>
    <x v="1"/>
    <s v="5000"/>
    <s v=""/>
    <x v="5"/>
    <n v="40.213333333333331"/>
    <s v="Lalerio Vundini"/>
    <n v="0.05"/>
    <n v="3016"/>
    <n v="150.80000000000001"/>
    <n v="3166.8"/>
  </r>
  <r>
    <x v="5"/>
    <n v="6"/>
    <s v="TVG-5192"/>
    <s v="5192"/>
    <x v="28"/>
    <s v="Veneto"/>
    <x v="8"/>
    <x v="6"/>
    <x v="2"/>
    <s v="2500"/>
    <s v="Plus"/>
    <x v="6"/>
    <n v="0.17272727272727273"/>
    <s v="Lorenzo Von Matterhorn "/>
    <n v="0.05"/>
    <n v="38"/>
    <n v="1.9000000000000001"/>
    <n v="39.9"/>
  </r>
  <r>
    <x v="5"/>
    <n v="6"/>
    <s v="TVG-5193"/>
    <s v="5193"/>
    <x v="28"/>
    <s v="Veneto"/>
    <x v="8"/>
    <x v="6"/>
    <x v="2"/>
    <s v="2500"/>
    <s v="Plus"/>
    <x v="6"/>
    <n v="10.768181818181818"/>
    <s v="Giulio de Primis"/>
    <n v="3.6999999999999998E-2"/>
    <n v="2369"/>
    <n v="87.652999999999992"/>
    <n v="2456.6529999999998"/>
  </r>
  <r>
    <x v="5"/>
    <n v="6"/>
    <s v="TVG-5194"/>
    <s v="5194"/>
    <x v="28"/>
    <s v="Veneto"/>
    <x v="8"/>
    <x v="6"/>
    <x v="2"/>
    <s v="2500"/>
    <s v="Plus"/>
    <x v="6"/>
    <n v="0.48636363636363639"/>
    <s v="Fabo Girgentini"/>
    <n v="0.03"/>
    <n v="107"/>
    <n v="3.21"/>
    <n v="110.21"/>
  </r>
  <r>
    <x v="5"/>
    <n v="6"/>
    <s v="TVG-5195"/>
    <s v="5195"/>
    <x v="28"/>
    <s v="Veneto"/>
    <x v="8"/>
    <x v="6"/>
    <x v="2"/>
    <s v="2500"/>
    <s v="Plus"/>
    <x v="6"/>
    <n v="3.1272727272727274"/>
    <s v="Marco Rossi"/>
    <n v="7.4999999999999997E-2"/>
    <n v="688"/>
    <n v="51.6"/>
    <n v="739.6"/>
  </r>
  <r>
    <x v="5"/>
    <n v="6"/>
    <s v="TVG-5196"/>
    <s v="5196"/>
    <x v="28"/>
    <s v="Veneto"/>
    <x v="8"/>
    <x v="6"/>
    <x v="2"/>
    <s v="2500"/>
    <s v="Plus"/>
    <x v="6"/>
    <n v="2.2636363636363637"/>
    <s v="Lalerio Vundini"/>
    <n v="0.05"/>
    <n v="498"/>
    <n v="24.900000000000002"/>
    <n v="522.9"/>
  </r>
  <r>
    <x v="5"/>
    <n v="6"/>
    <s v="TVG-5197"/>
    <s v="5197"/>
    <x v="28"/>
    <s v="Veneto"/>
    <x v="8"/>
    <x v="7"/>
    <x v="2"/>
    <s v="2500"/>
    <s v="Medium"/>
    <x v="7"/>
    <n v="482.06666666666666"/>
    <s v="Lalerio Vundini"/>
    <n v="0.05"/>
    <n v="101234"/>
    <n v="5061.7000000000007"/>
    <n v="106295.7"/>
  </r>
  <r>
    <x v="5"/>
    <n v="6"/>
    <s v="TVG-5198"/>
    <s v="5198"/>
    <x v="28"/>
    <s v="Veneto"/>
    <x v="8"/>
    <x v="22"/>
    <x v="7"/>
    <s v="7000"/>
    <s v="Premium"/>
    <x v="13"/>
    <n v="78.201999999999998"/>
    <s v="Lalerio Vundini"/>
    <n v="0.05"/>
    <n v="39101"/>
    <n v="1955.0500000000002"/>
    <n v="41056.050000000003"/>
  </r>
  <r>
    <x v="5"/>
    <n v="6"/>
    <s v="TVG-5199"/>
    <s v="5199"/>
    <x v="28"/>
    <s v="Veneto"/>
    <x v="8"/>
    <x v="20"/>
    <x v="7"/>
    <s v="5000"/>
    <s v="Silver"/>
    <x v="17"/>
    <n v="9.6666666666666665E-2"/>
    <s v="Lalerio Vundini"/>
    <n v="0.05"/>
    <n v="29"/>
    <n v="1.4500000000000002"/>
    <n v="30.45"/>
  </r>
  <r>
    <x v="5"/>
    <n v="6"/>
    <s v="TVG-5200"/>
    <s v="5200"/>
    <x v="28"/>
    <s v="Veneto"/>
    <x v="8"/>
    <x v="8"/>
    <x v="2"/>
    <s v="5000"/>
    <s v=""/>
    <x v="8"/>
    <n v="3.1880000000000002"/>
    <s v="Giulio de Primis"/>
    <n v="3.6999999999999998E-2"/>
    <n v="797"/>
    <n v="29.488999999999997"/>
    <n v="826.48900000000003"/>
  </r>
  <r>
    <x v="5"/>
    <n v="6"/>
    <s v="TVG-5201"/>
    <s v="5201"/>
    <x v="28"/>
    <s v="Veneto"/>
    <x v="8"/>
    <x v="8"/>
    <x v="2"/>
    <s v="5000"/>
    <s v=""/>
    <x v="8"/>
    <n v="0.876"/>
    <s v="Giuseppe Favari"/>
    <n v="0.03"/>
    <n v="219"/>
    <n v="6.5699999999999994"/>
    <n v="225.57"/>
  </r>
  <r>
    <x v="5"/>
    <n v="6"/>
    <s v="TVG-5202"/>
    <s v="5202"/>
    <x v="28"/>
    <s v="Veneto"/>
    <x v="8"/>
    <x v="9"/>
    <x v="2"/>
    <s v="1121"/>
    <s v="Gold"/>
    <x v="9"/>
    <n v="95.560869565217388"/>
    <s v="Marco Rossi"/>
    <n v="7.4999999999999997E-2"/>
    <n v="21979"/>
    <n v="1648.425"/>
    <n v="23627.424999999999"/>
  </r>
  <r>
    <x v="5"/>
    <n v="6"/>
    <s v="TVG-5203"/>
    <s v="5203"/>
    <x v="28"/>
    <s v="Veneto"/>
    <x v="8"/>
    <x v="9"/>
    <x v="2"/>
    <s v="1121"/>
    <s v="Gold"/>
    <x v="9"/>
    <n v="1116.8478260869565"/>
    <s v="Lalerio Vundini"/>
    <n v="0.05"/>
    <n v="256875"/>
    <n v="12843.75"/>
    <n v="269718.75"/>
  </r>
  <r>
    <x v="5"/>
    <n v="6"/>
    <s v="TVG-5204"/>
    <s v="5204"/>
    <x v="28"/>
    <s v="Veneto"/>
    <x v="8"/>
    <x v="23"/>
    <x v="7"/>
    <s v="8000"/>
    <s v="Premium"/>
    <x v="19"/>
    <n v="28.085074626865673"/>
    <s v="Marco Rossi"/>
    <n v="7.4999999999999997E-2"/>
    <n v="18817"/>
    <n v="1411.2749999999999"/>
    <n v="20228.275000000001"/>
  </r>
  <r>
    <x v="5"/>
    <n v="6"/>
    <s v="TVG-5205"/>
    <s v="5205"/>
    <x v="28"/>
    <s v="Veneto"/>
    <x v="8"/>
    <x v="23"/>
    <x v="7"/>
    <s v="8000"/>
    <s v="Premium"/>
    <x v="19"/>
    <n v="105.46567164179105"/>
    <s v="Lalerio Vundini"/>
    <n v="0.05"/>
    <n v="70662"/>
    <n v="3533.1000000000004"/>
    <n v="74195.100000000006"/>
  </r>
  <r>
    <x v="5"/>
    <n v="6"/>
    <s v="TVG-5206"/>
    <s v="5206"/>
    <x v="28"/>
    <s v="Veneto"/>
    <x v="8"/>
    <x v="10"/>
    <x v="3"/>
    <s v="7500"/>
    <s v="Premium"/>
    <x v="10"/>
    <n v="3.1"/>
    <s v="Giulio de Primis"/>
    <n v="3.6999999999999998E-2"/>
    <n v="558"/>
    <n v="20.645999999999997"/>
    <n v="578.64599999999996"/>
  </r>
  <r>
    <x v="5"/>
    <n v="6"/>
    <s v="TVG-5207"/>
    <s v="5207"/>
    <x v="28"/>
    <s v="Veneto"/>
    <x v="8"/>
    <x v="10"/>
    <x v="3"/>
    <s v="7500"/>
    <s v="Premium"/>
    <x v="10"/>
    <n v="0.25555555555555554"/>
    <s v="Lalerio Vundini"/>
    <n v="0.05"/>
    <n v="46"/>
    <n v="2.3000000000000003"/>
    <n v="48.3"/>
  </r>
  <r>
    <x v="5"/>
    <n v="6"/>
    <s v="TVG-5208"/>
    <s v="5208"/>
    <x v="28"/>
    <s v="Veneto"/>
    <x v="8"/>
    <x v="15"/>
    <x v="6"/>
    <s v="1000"/>
    <s v="Silver"/>
    <x v="14"/>
    <n v="14.158974358974358"/>
    <s v="Lalerio Vundini"/>
    <n v="0.05"/>
    <n v="5522"/>
    <n v="276.10000000000002"/>
    <n v="5798.1"/>
  </r>
  <r>
    <x v="5"/>
    <n v="6"/>
    <s v="TVG-5209"/>
    <s v="5209"/>
    <x v="28"/>
    <s v="Veneto"/>
    <x v="8"/>
    <x v="11"/>
    <x v="4"/>
    <s v="5000"/>
    <s v=""/>
    <x v="11"/>
    <n v="1.9928571428571429"/>
    <s v="Giulio de Primis"/>
    <n v="3.6999999999999998E-2"/>
    <n v="279"/>
    <n v="10.322999999999999"/>
    <n v="289.32299999999998"/>
  </r>
  <r>
    <x v="5"/>
    <n v="6"/>
    <s v="TVG-5210"/>
    <s v="5210"/>
    <x v="28"/>
    <s v="Veneto"/>
    <x v="8"/>
    <x v="11"/>
    <x v="4"/>
    <s v="5000"/>
    <s v=""/>
    <x v="11"/>
    <n v="2.8571428571428571E-2"/>
    <s v="Giuseppe Favari"/>
    <n v="0.03"/>
    <n v="4"/>
    <n v="0.12"/>
    <n v="4.12"/>
  </r>
  <r>
    <x v="5"/>
    <n v="6"/>
    <s v="TVG-5211"/>
    <s v="5211"/>
    <x v="28"/>
    <s v="Veneto"/>
    <x v="8"/>
    <x v="11"/>
    <x v="4"/>
    <s v="5000"/>
    <s v=""/>
    <x v="11"/>
    <n v="0.17857142857142858"/>
    <s v="Costanza Bigatti"/>
    <n v="0.1"/>
    <n v="25"/>
    <n v="2.5"/>
    <n v="27.5"/>
  </r>
  <r>
    <x v="5"/>
    <n v="6"/>
    <s v="TVG-5212"/>
    <s v="5212"/>
    <x v="28"/>
    <s v="Veneto"/>
    <x v="8"/>
    <x v="11"/>
    <x v="4"/>
    <s v="5000"/>
    <s v=""/>
    <x v="11"/>
    <n v="3"/>
    <s v="Marco Rossi"/>
    <n v="7.4999999999999997E-2"/>
    <n v="420"/>
    <n v="31.5"/>
    <n v="451.5"/>
  </r>
  <r>
    <x v="5"/>
    <n v="6"/>
    <s v="TVG-5213"/>
    <s v="5213"/>
    <x v="28"/>
    <s v="Veneto"/>
    <x v="8"/>
    <x v="11"/>
    <x v="4"/>
    <s v="5000"/>
    <s v=""/>
    <x v="11"/>
    <n v="57.264285714285712"/>
    <s v="Lalerio Vundini"/>
    <n v="0.05"/>
    <n v="8017"/>
    <n v="400.85"/>
    <n v="8417.85"/>
  </r>
  <r>
    <x v="5"/>
    <n v="6"/>
    <s v="TVG-5214"/>
    <s v="5214"/>
    <x v="28"/>
    <s v="Veneto"/>
    <x v="8"/>
    <x v="16"/>
    <x v="7"/>
    <s v="1000"/>
    <s v=""/>
    <x v="0"/>
    <n v="2.9733333333333332"/>
    <s v="Marco Rossi"/>
    <n v="7.4999999999999997E-2"/>
    <n v="446"/>
    <n v="33.449999999999996"/>
    <n v="479.45"/>
  </r>
  <r>
    <x v="5"/>
    <n v="6"/>
    <s v="TVG-5215"/>
    <s v="5215"/>
    <x v="28"/>
    <s v="Veneto"/>
    <x v="8"/>
    <x v="12"/>
    <x v="5"/>
    <s v="3000"/>
    <s v="Medium"/>
    <x v="12"/>
    <n v="1.0166666666666666"/>
    <s v="Lorenzo Von Matterhorn "/>
    <n v="0.05"/>
    <n v="122"/>
    <n v="6.1000000000000005"/>
    <n v="128.1"/>
  </r>
  <r>
    <x v="5"/>
    <n v="6"/>
    <s v="TVG-5216"/>
    <s v="5216"/>
    <x v="28"/>
    <s v="Veneto"/>
    <x v="8"/>
    <x v="12"/>
    <x v="5"/>
    <s v="3000"/>
    <s v="Medium"/>
    <x v="12"/>
    <n v="0.125"/>
    <s v="Giulio de Primis"/>
    <n v="3.6999999999999998E-2"/>
    <n v="15"/>
    <n v="0.55499999999999994"/>
    <n v="15.555"/>
  </r>
  <r>
    <x v="5"/>
    <n v="6"/>
    <s v="TVG-5217"/>
    <s v="5217"/>
    <x v="28"/>
    <s v="Veneto"/>
    <x v="8"/>
    <x v="12"/>
    <x v="5"/>
    <s v="3000"/>
    <s v="Medium"/>
    <x v="12"/>
    <n v="2.8583333333333334"/>
    <s v="Giuseppe Favari"/>
    <n v="0.03"/>
    <n v="343"/>
    <n v="10.29"/>
    <n v="353.29"/>
  </r>
  <r>
    <x v="5"/>
    <n v="6"/>
    <s v="TVG-5218"/>
    <s v="5218"/>
    <x v="28"/>
    <s v="Veneto"/>
    <x v="8"/>
    <x v="12"/>
    <x v="5"/>
    <s v="3000"/>
    <s v="Medium"/>
    <x v="12"/>
    <n v="4.3083333333333336"/>
    <s v="Fabo Girgentini"/>
    <n v="0.03"/>
    <n v="517"/>
    <n v="15.51"/>
    <n v="532.51"/>
  </r>
  <r>
    <x v="5"/>
    <n v="6"/>
    <s v="TVG-5219"/>
    <s v="5219"/>
    <x v="28"/>
    <s v="Veneto"/>
    <x v="8"/>
    <x v="12"/>
    <x v="5"/>
    <s v="3000"/>
    <s v="Medium"/>
    <x v="12"/>
    <n v="0.46666666666666667"/>
    <s v="Costanza Bigatti"/>
    <n v="0.1"/>
    <n v="56"/>
    <n v="5.6000000000000005"/>
    <n v="61.6"/>
  </r>
  <r>
    <x v="5"/>
    <n v="6"/>
    <s v="TVG-5220"/>
    <s v="5220"/>
    <x v="28"/>
    <s v="Veneto"/>
    <x v="8"/>
    <x v="12"/>
    <x v="5"/>
    <s v="3000"/>
    <s v="Medium"/>
    <x v="12"/>
    <n v="113.61666666666666"/>
    <s v="Marco Rossi"/>
    <n v="7.4999999999999997E-2"/>
    <n v="13634"/>
    <n v="1022.55"/>
    <n v="14656.55"/>
  </r>
  <r>
    <x v="5"/>
    <n v="6"/>
    <s v="TVG-5221"/>
    <s v="5221"/>
    <x v="28"/>
    <s v="Veneto"/>
    <x v="8"/>
    <x v="12"/>
    <x v="5"/>
    <s v="3000"/>
    <s v="Medium"/>
    <x v="12"/>
    <n v="299.10833333333335"/>
    <s v="Lalerio Vundini"/>
    <n v="0.05"/>
    <n v="35893"/>
    <n v="1794.65"/>
    <n v="37687.65"/>
  </r>
  <r>
    <x v="5"/>
    <n v="6"/>
    <s v="TVG-5222"/>
    <s v="5222"/>
    <x v="28"/>
    <s v="Veneto"/>
    <x v="8"/>
    <x v="13"/>
    <x v="5"/>
    <s v="3000"/>
    <s v="Plus"/>
    <x v="2"/>
    <n v="11.146153846153846"/>
    <s v="Marco Rossi"/>
    <n v="7.4999999999999997E-2"/>
    <n v="1449"/>
    <n v="108.675"/>
    <n v="1557.675"/>
  </r>
  <r>
    <x v="5"/>
    <n v="6"/>
    <s v="TVG-5223"/>
    <s v="5223"/>
    <x v="29"/>
    <s v="Veneto"/>
    <x v="4"/>
    <x v="18"/>
    <x v="7"/>
    <s v="3000"/>
    <s v="Medium"/>
    <x v="6"/>
    <n v="2529.6318181818183"/>
    <s v="Lalerio Vundini"/>
    <n v="0.05"/>
    <n v="556519"/>
    <n v="27825.95"/>
    <n v="584344.94999999995"/>
  </r>
  <r>
    <x v="5"/>
    <n v="6"/>
    <s v="TVG-5224"/>
    <s v="5224"/>
    <x v="29"/>
    <s v="Veneto"/>
    <x v="4"/>
    <x v="14"/>
    <x v="6"/>
    <s v="2500"/>
    <s v="Gold"/>
    <x v="13"/>
    <n v="7.1239999999999997"/>
    <s v="Lalerio Vundini"/>
    <n v="0.05"/>
    <n v="3562"/>
    <n v="178.10000000000002"/>
    <n v="3740.1"/>
  </r>
  <r>
    <x v="5"/>
    <n v="6"/>
    <s v="TVG-5225"/>
    <s v="5225"/>
    <x v="29"/>
    <s v="Veneto"/>
    <x v="4"/>
    <x v="0"/>
    <x v="0"/>
    <s v="5000"/>
    <s v="Medium"/>
    <x v="0"/>
    <n v="12.526666666666667"/>
    <s v="Marco Rossi"/>
    <n v="7.4999999999999997E-2"/>
    <n v="1879"/>
    <n v="140.92499999999998"/>
    <n v="2019.925"/>
  </r>
  <r>
    <x v="5"/>
    <n v="6"/>
    <s v="TVG-5226"/>
    <s v="5226"/>
    <x v="29"/>
    <s v="Veneto"/>
    <x v="4"/>
    <x v="0"/>
    <x v="0"/>
    <s v="5000"/>
    <s v="Medium"/>
    <x v="0"/>
    <n v="3184.5866666666666"/>
    <s v="Lalerio Vundini"/>
    <n v="0.05"/>
    <n v="477688"/>
    <n v="23884.400000000001"/>
    <n v="501572.4"/>
  </r>
  <r>
    <x v="5"/>
    <n v="6"/>
    <s v="TVG-5227"/>
    <s v="5227"/>
    <x v="29"/>
    <s v="Veneto"/>
    <x v="4"/>
    <x v="19"/>
    <x v="7"/>
    <s v="4000"/>
    <s v="Plus"/>
    <x v="16"/>
    <n v="0.13333333333333333"/>
    <s v="Lalerio Vundini"/>
    <n v="0.05"/>
    <n v="32"/>
    <n v="1.6"/>
    <n v="33.6"/>
  </r>
  <r>
    <x v="5"/>
    <n v="6"/>
    <s v="TVG-5228"/>
    <s v="5228"/>
    <x v="29"/>
    <s v="Veneto"/>
    <x v="4"/>
    <x v="3"/>
    <x v="0"/>
    <s v="3000"/>
    <s v="Plus"/>
    <x v="3"/>
    <n v="50.682758620689654"/>
    <s v="Lorenzo Von Matterhorn "/>
    <n v="0.05"/>
    <n v="7349"/>
    <n v="367.45000000000005"/>
    <n v="7716.45"/>
  </r>
  <r>
    <x v="5"/>
    <n v="6"/>
    <s v="TVG-5229"/>
    <s v="5229"/>
    <x v="29"/>
    <s v="Veneto"/>
    <x v="4"/>
    <x v="3"/>
    <x v="0"/>
    <s v="3000"/>
    <s v="Plus"/>
    <x v="3"/>
    <n v="46.710344827586205"/>
    <s v="Alfonso Falconeri"/>
    <n v="0.05"/>
    <n v="6773"/>
    <n v="338.65000000000003"/>
    <n v="7111.65"/>
  </r>
  <r>
    <x v="5"/>
    <n v="6"/>
    <s v="TVG-5230"/>
    <s v="5230"/>
    <x v="29"/>
    <s v="Veneto"/>
    <x v="4"/>
    <x v="3"/>
    <x v="0"/>
    <s v="3000"/>
    <s v="Plus"/>
    <x v="3"/>
    <n v="62.2"/>
    <s v="Roberto Falcucci"/>
    <n v="0.08"/>
    <n v="9019"/>
    <n v="721.52"/>
    <n v="9740.52"/>
  </r>
  <r>
    <x v="5"/>
    <n v="6"/>
    <s v="TVG-5231"/>
    <s v="5231"/>
    <x v="29"/>
    <s v="Veneto"/>
    <x v="4"/>
    <x v="3"/>
    <x v="0"/>
    <s v="3000"/>
    <s v="Plus"/>
    <x v="3"/>
    <n v="7.5241379310344829"/>
    <s v="Fabo Girgentini"/>
    <n v="0.03"/>
    <n v="1091"/>
    <n v="32.729999999999997"/>
    <n v="1123.73"/>
  </r>
  <r>
    <x v="5"/>
    <n v="6"/>
    <s v="TVG-5232"/>
    <s v="5232"/>
    <x v="29"/>
    <s v="Veneto"/>
    <x v="4"/>
    <x v="3"/>
    <x v="0"/>
    <s v="3000"/>
    <s v="Plus"/>
    <x v="3"/>
    <n v="368.46206896551723"/>
    <s v="Marco Rossi"/>
    <n v="7.4999999999999997E-2"/>
    <n v="53427"/>
    <n v="4007.0249999999996"/>
    <n v="57434.025000000001"/>
  </r>
  <r>
    <x v="5"/>
    <n v="6"/>
    <s v="TVG-5233"/>
    <s v="5233"/>
    <x v="29"/>
    <s v="Veneto"/>
    <x v="4"/>
    <x v="3"/>
    <x v="0"/>
    <s v="3000"/>
    <s v="Plus"/>
    <x v="3"/>
    <n v="243.97241379310344"/>
    <s v="Lalerio Vundini"/>
    <n v="0.05"/>
    <n v="35376"/>
    <n v="1768.8000000000002"/>
    <n v="37144.800000000003"/>
  </r>
  <r>
    <x v="5"/>
    <n v="6"/>
    <s v="TVG-5234"/>
    <s v="5234"/>
    <x v="29"/>
    <s v="Veneto"/>
    <x v="4"/>
    <x v="5"/>
    <x v="1"/>
    <s v="5000"/>
    <s v=""/>
    <x v="5"/>
    <n v="0.33333333333333331"/>
    <s v="Marco Rossi"/>
    <n v="7.4999999999999997E-2"/>
    <n v="25"/>
    <n v="1.875"/>
    <n v="26.875"/>
  </r>
  <r>
    <x v="5"/>
    <n v="6"/>
    <s v="TVG-5235"/>
    <s v="5235"/>
    <x v="29"/>
    <s v="Veneto"/>
    <x v="4"/>
    <x v="6"/>
    <x v="2"/>
    <s v="2500"/>
    <s v="Plus"/>
    <x v="6"/>
    <n v="105.79545454545455"/>
    <s v="Lorenzo Von Matterhorn "/>
    <n v="0.05"/>
    <n v="23275"/>
    <n v="1163.75"/>
    <n v="24438.75"/>
  </r>
  <r>
    <x v="5"/>
    <n v="6"/>
    <s v="TVG-5236"/>
    <s v="5236"/>
    <x v="29"/>
    <s v="Veneto"/>
    <x v="4"/>
    <x v="6"/>
    <x v="2"/>
    <s v="2500"/>
    <s v="Plus"/>
    <x v="6"/>
    <n v="63.881818181818183"/>
    <s v="Costanza Bigatti"/>
    <n v="0.1"/>
    <n v="14054"/>
    <n v="1405.4"/>
    <n v="15459.4"/>
  </r>
  <r>
    <x v="5"/>
    <n v="6"/>
    <s v="TVG-5237"/>
    <s v="5237"/>
    <x v="29"/>
    <s v="Veneto"/>
    <x v="4"/>
    <x v="6"/>
    <x v="2"/>
    <s v="2500"/>
    <s v="Plus"/>
    <x v="6"/>
    <n v="2.7454545454545456"/>
    <s v="Marco Rossi"/>
    <n v="7.4999999999999997E-2"/>
    <n v="604"/>
    <n v="45.3"/>
    <n v="649.29999999999995"/>
  </r>
  <r>
    <x v="5"/>
    <n v="6"/>
    <s v="TVG-5238"/>
    <s v="5238"/>
    <x v="29"/>
    <s v="Veneto"/>
    <x v="4"/>
    <x v="6"/>
    <x v="2"/>
    <s v="2500"/>
    <s v="Plus"/>
    <x v="6"/>
    <n v="52.118181818181817"/>
    <s v="Lalerio Vundini"/>
    <n v="0.05"/>
    <n v="11466"/>
    <n v="573.30000000000007"/>
    <n v="12039.3"/>
  </r>
  <r>
    <x v="5"/>
    <n v="6"/>
    <s v="TVG-5239"/>
    <s v="5239"/>
    <x v="29"/>
    <s v="Veneto"/>
    <x v="4"/>
    <x v="9"/>
    <x v="2"/>
    <s v="1121"/>
    <s v="Gold"/>
    <x v="9"/>
    <n v="11.660869565217391"/>
    <s v="Marco Rossi"/>
    <n v="7.4999999999999997E-2"/>
    <n v="2682"/>
    <n v="201.15"/>
    <n v="2883.15"/>
  </r>
  <r>
    <x v="5"/>
    <n v="6"/>
    <s v="TVG-5240"/>
    <s v="5240"/>
    <x v="29"/>
    <s v="Veneto"/>
    <x v="4"/>
    <x v="9"/>
    <x v="2"/>
    <s v="1121"/>
    <s v="Gold"/>
    <x v="9"/>
    <n v="39.88695652173913"/>
    <s v="Lalerio Vundini"/>
    <n v="0.05"/>
    <n v="9174"/>
    <n v="458.70000000000005"/>
    <n v="9632.7000000000007"/>
  </r>
  <r>
    <x v="5"/>
    <n v="6"/>
    <s v="TVG-5241"/>
    <s v="5241"/>
    <x v="29"/>
    <s v="Veneto"/>
    <x v="4"/>
    <x v="23"/>
    <x v="7"/>
    <s v="8000"/>
    <s v="Premium"/>
    <x v="19"/>
    <n v="194.57313432835821"/>
    <s v="Lalerio Vundini"/>
    <n v="0.05"/>
    <n v="130364"/>
    <n v="6518.2000000000007"/>
    <n v="136882.20000000001"/>
  </r>
  <r>
    <x v="5"/>
    <n v="6"/>
    <s v="TVG-5242"/>
    <s v="5242"/>
    <x v="29"/>
    <s v="Veneto"/>
    <x v="4"/>
    <x v="15"/>
    <x v="6"/>
    <s v="1000"/>
    <s v="Silver"/>
    <x v="14"/>
    <n v="0.22564102564102564"/>
    <s v="Lalerio Vundini"/>
    <n v="0.05"/>
    <n v="88"/>
    <n v="4.4000000000000004"/>
    <n v="92.4"/>
  </r>
  <r>
    <x v="5"/>
    <n v="6"/>
    <s v="TVG-5243"/>
    <s v="5243"/>
    <x v="29"/>
    <s v="Veneto"/>
    <x v="4"/>
    <x v="11"/>
    <x v="4"/>
    <s v="5000"/>
    <s v=""/>
    <x v="11"/>
    <n v="1.0714285714285714"/>
    <s v="Lorenzo Von Matterhorn "/>
    <n v="0.05"/>
    <n v="150"/>
    <n v="7.5"/>
    <n v="157.5"/>
  </r>
  <r>
    <x v="5"/>
    <n v="6"/>
    <s v="TVG-5244"/>
    <s v="5244"/>
    <x v="29"/>
    <s v="Veneto"/>
    <x v="4"/>
    <x v="11"/>
    <x v="4"/>
    <s v="5000"/>
    <s v=""/>
    <x v="11"/>
    <n v="2.7857142857142856"/>
    <s v="Marco Rossi"/>
    <n v="7.4999999999999997E-2"/>
    <n v="390"/>
    <n v="29.25"/>
    <n v="419.25"/>
  </r>
  <r>
    <x v="5"/>
    <n v="6"/>
    <s v="TVG-5245"/>
    <s v="5245"/>
    <x v="29"/>
    <s v="Veneto"/>
    <x v="4"/>
    <x v="11"/>
    <x v="4"/>
    <s v="5000"/>
    <s v=""/>
    <x v="11"/>
    <n v="1.3928571428571428"/>
    <s v="Lalerio Vundini"/>
    <n v="0.05"/>
    <n v="195"/>
    <n v="9.75"/>
    <n v="204.75"/>
  </r>
  <r>
    <x v="5"/>
    <n v="6"/>
    <s v="TVG-5246"/>
    <s v="5246"/>
    <x v="29"/>
    <s v="Veneto"/>
    <x v="4"/>
    <x v="16"/>
    <x v="7"/>
    <s v="1000"/>
    <s v=""/>
    <x v="0"/>
    <n v="2.2999999999999998"/>
    <s v="Marco Rossi"/>
    <n v="7.4999999999999997E-2"/>
    <n v="345"/>
    <n v="25.875"/>
    <n v="370.875"/>
  </r>
  <r>
    <x v="5"/>
    <n v="6"/>
    <s v="TVG-5247"/>
    <s v="5247"/>
    <x v="29"/>
    <s v="Veneto"/>
    <x v="4"/>
    <x v="12"/>
    <x v="5"/>
    <s v="3000"/>
    <s v="Medium"/>
    <x v="12"/>
    <n v="13.291666666666666"/>
    <s v="Lorenzo Von Matterhorn "/>
    <n v="0.05"/>
    <n v="1595"/>
    <n v="79.75"/>
    <n v="1674.75"/>
  </r>
  <r>
    <x v="5"/>
    <n v="6"/>
    <s v="TVG-5248"/>
    <s v="5248"/>
    <x v="29"/>
    <s v="Veneto"/>
    <x v="4"/>
    <x v="12"/>
    <x v="5"/>
    <s v="3000"/>
    <s v="Medium"/>
    <x v="12"/>
    <n v="4.2666666666666666"/>
    <s v="Roberto Falcucci"/>
    <n v="0.08"/>
    <n v="512"/>
    <n v="40.96"/>
    <n v="552.96"/>
  </r>
  <r>
    <x v="5"/>
    <n v="6"/>
    <s v="TVG-5249"/>
    <s v="5249"/>
    <x v="29"/>
    <s v="Veneto"/>
    <x v="4"/>
    <x v="12"/>
    <x v="5"/>
    <s v="3000"/>
    <s v="Medium"/>
    <x v="12"/>
    <n v="101.6"/>
    <s v="Marco Rossi"/>
    <n v="7.4999999999999997E-2"/>
    <n v="12192"/>
    <n v="914.4"/>
    <n v="13106.4"/>
  </r>
  <r>
    <x v="5"/>
    <n v="6"/>
    <s v="TVG-5250"/>
    <s v="5250"/>
    <x v="29"/>
    <s v="Veneto"/>
    <x v="4"/>
    <x v="12"/>
    <x v="5"/>
    <s v="3000"/>
    <s v="Medium"/>
    <x v="12"/>
    <n v="36.9"/>
    <s v="Lalerio Vundini"/>
    <n v="0.05"/>
    <n v="4428"/>
    <n v="221.4"/>
    <n v="4649.3999999999996"/>
  </r>
  <r>
    <x v="5"/>
    <n v="6"/>
    <s v="TVG-5251"/>
    <s v="5251"/>
    <x v="29"/>
    <s v="Veneto"/>
    <x v="4"/>
    <x v="13"/>
    <x v="5"/>
    <s v="3000"/>
    <s v="Plus"/>
    <x v="2"/>
    <n v="5.6538461538461542"/>
    <s v="Lorenzo Von Matterhorn "/>
    <n v="0.05"/>
    <n v="735"/>
    <n v="36.75"/>
    <n v="771.75"/>
  </r>
  <r>
    <x v="5"/>
    <n v="6"/>
    <s v="TVG-5252"/>
    <s v="5252"/>
    <x v="29"/>
    <s v="Veneto"/>
    <x v="4"/>
    <x v="13"/>
    <x v="5"/>
    <s v="3000"/>
    <s v="Plus"/>
    <x v="2"/>
    <n v="1.0923076923076922"/>
    <s v="Fabo Girgentini"/>
    <n v="0.03"/>
    <n v="142"/>
    <n v="4.26"/>
    <n v="146.26"/>
  </r>
  <r>
    <x v="5"/>
    <n v="6"/>
    <s v="TVG-5253"/>
    <s v="5253"/>
    <x v="29"/>
    <s v="Veneto"/>
    <x v="4"/>
    <x v="13"/>
    <x v="5"/>
    <s v="3000"/>
    <s v="Plus"/>
    <x v="2"/>
    <n v="21.03846153846154"/>
    <s v="Marco Rossi"/>
    <n v="7.4999999999999997E-2"/>
    <n v="2735"/>
    <n v="205.125"/>
    <n v="2940.125"/>
  </r>
  <r>
    <x v="5"/>
    <n v="6"/>
    <s v="TVG-5254"/>
    <s v="5254"/>
    <x v="30"/>
    <s v="Lombardia"/>
    <x v="4"/>
    <x v="18"/>
    <x v="7"/>
    <s v="3000"/>
    <s v="Medium"/>
    <x v="6"/>
    <n v="9.2818181818181813"/>
    <s v="Lalerio Vundini"/>
    <n v="0.05"/>
    <n v="2042"/>
    <n v="102.10000000000001"/>
    <n v="2144.1"/>
  </r>
  <r>
    <x v="5"/>
    <n v="6"/>
    <s v="TVG-5255"/>
    <s v="5255"/>
    <x v="30"/>
    <s v="Lombardia"/>
    <x v="4"/>
    <x v="21"/>
    <x v="7"/>
    <s v="6000"/>
    <s v="Gold"/>
    <x v="18"/>
    <n v="323.98222222222222"/>
    <s v="Lalerio Vundini"/>
    <n v="0.05"/>
    <n v="145792"/>
    <n v="7289.6"/>
    <n v="153081.60000000001"/>
  </r>
  <r>
    <x v="5"/>
    <n v="6"/>
    <s v="TVG-5256"/>
    <s v="5256"/>
    <x v="30"/>
    <s v="Lombardia"/>
    <x v="4"/>
    <x v="14"/>
    <x v="6"/>
    <s v="2500"/>
    <s v="Gold"/>
    <x v="13"/>
    <n v="7.1680000000000001"/>
    <s v="Lalerio Vundini"/>
    <n v="0.05"/>
    <n v="3584"/>
    <n v="179.20000000000002"/>
    <n v="3763.2"/>
  </r>
  <r>
    <x v="5"/>
    <n v="6"/>
    <s v="TVG-5257"/>
    <s v="5257"/>
    <x v="30"/>
    <s v="Lombardia"/>
    <x v="4"/>
    <x v="17"/>
    <x v="7"/>
    <s v="2000"/>
    <s v="Medium"/>
    <x v="15"/>
    <n v="2.89"/>
    <s v="Lalerio Vundini"/>
    <n v="0.05"/>
    <n v="578"/>
    <n v="28.900000000000002"/>
    <n v="606.9"/>
  </r>
  <r>
    <x v="5"/>
    <n v="6"/>
    <s v="TVG-5258"/>
    <s v="5258"/>
    <x v="30"/>
    <s v="Lombardia"/>
    <x v="4"/>
    <x v="0"/>
    <x v="0"/>
    <s v="5000"/>
    <s v="Medium"/>
    <x v="0"/>
    <n v="66.426666666666662"/>
    <s v="Michele Scotto"/>
    <n v="0.05"/>
    <n v="9964"/>
    <n v="498.20000000000005"/>
    <n v="10462.200000000001"/>
  </r>
  <r>
    <x v="5"/>
    <n v="6"/>
    <s v="TVG-5259"/>
    <s v="5259"/>
    <x v="30"/>
    <s v="Lombardia"/>
    <x v="4"/>
    <x v="0"/>
    <x v="0"/>
    <s v="5000"/>
    <s v="Medium"/>
    <x v="0"/>
    <n v="2795.0333333333333"/>
    <s v="Lalerio Vundini"/>
    <n v="0.05"/>
    <n v="419255"/>
    <n v="20962.75"/>
    <n v="440217.75"/>
  </r>
  <r>
    <x v="5"/>
    <n v="6"/>
    <s v="TVG-5260"/>
    <s v="5260"/>
    <x v="30"/>
    <s v="Lombardia"/>
    <x v="4"/>
    <x v="19"/>
    <x v="7"/>
    <s v="4000"/>
    <s v="Plus"/>
    <x v="16"/>
    <n v="21.691666666666666"/>
    <s v="Lalerio Vundini"/>
    <n v="0.05"/>
    <n v="5206"/>
    <n v="260.3"/>
    <n v="5466.3"/>
  </r>
  <r>
    <x v="5"/>
    <n v="6"/>
    <s v="TVG-5261"/>
    <s v="5261"/>
    <x v="30"/>
    <s v="Lombardia"/>
    <x v="4"/>
    <x v="1"/>
    <x v="0"/>
    <s v="5000"/>
    <s v="Plus"/>
    <x v="1"/>
    <n v="3.7142857142857144"/>
    <s v="Michele Scotto"/>
    <n v="0.05"/>
    <n v="650"/>
    <n v="32.5"/>
    <n v="682.5"/>
  </r>
  <r>
    <x v="5"/>
    <n v="6"/>
    <s v="TVG-5262"/>
    <s v="5262"/>
    <x v="30"/>
    <s v="Lombardia"/>
    <x v="4"/>
    <x v="3"/>
    <x v="0"/>
    <s v="3000"/>
    <s v="Plus"/>
    <x v="3"/>
    <n v="5.703448275862069"/>
    <s v="Michele Scotto"/>
    <n v="0.05"/>
    <n v="827"/>
    <n v="41.35"/>
    <n v="868.35"/>
  </r>
  <r>
    <x v="5"/>
    <n v="6"/>
    <s v="TVG-5263"/>
    <s v="5263"/>
    <x v="30"/>
    <s v="Lombardia"/>
    <x v="4"/>
    <x v="3"/>
    <x v="0"/>
    <s v="3000"/>
    <s v="Plus"/>
    <x v="3"/>
    <n v="1794.3724137931035"/>
    <s v="Lalerio Vundini"/>
    <n v="0.05"/>
    <n v="260184"/>
    <n v="13009.2"/>
    <n v="273193.2"/>
  </r>
  <r>
    <x v="5"/>
    <n v="6"/>
    <s v="TVG-5264"/>
    <s v="5264"/>
    <x v="30"/>
    <s v="Lombardia"/>
    <x v="4"/>
    <x v="6"/>
    <x v="2"/>
    <s v="2500"/>
    <s v="Plus"/>
    <x v="6"/>
    <n v="0.41818181818181815"/>
    <s v="Michele Scotto"/>
    <n v="0.05"/>
    <n v="92"/>
    <n v="4.6000000000000005"/>
    <n v="96.6"/>
  </r>
  <r>
    <x v="5"/>
    <n v="6"/>
    <s v="TVG-5265"/>
    <s v="5265"/>
    <x v="30"/>
    <s v="Lombardia"/>
    <x v="4"/>
    <x v="6"/>
    <x v="2"/>
    <s v="2500"/>
    <s v="Plus"/>
    <x v="6"/>
    <n v="2.7545454545454544"/>
    <s v="Lalerio Vundini"/>
    <n v="0.05"/>
    <n v="606"/>
    <n v="30.3"/>
    <n v="636.29999999999995"/>
  </r>
  <r>
    <x v="5"/>
    <n v="6"/>
    <s v="TVG-5266"/>
    <s v="5266"/>
    <x v="30"/>
    <s v="Lombardia"/>
    <x v="4"/>
    <x v="20"/>
    <x v="7"/>
    <s v="5000"/>
    <s v="Silver"/>
    <x v="17"/>
    <n v="0.43333333333333335"/>
    <s v="Lalerio Vundini"/>
    <n v="0.05"/>
    <n v="130"/>
    <n v="6.5"/>
    <n v="136.5"/>
  </r>
  <r>
    <x v="5"/>
    <n v="6"/>
    <s v="TVG-5267"/>
    <s v="5267"/>
    <x v="30"/>
    <s v="Lombardia"/>
    <x v="4"/>
    <x v="9"/>
    <x v="2"/>
    <s v="1121"/>
    <s v="Gold"/>
    <x v="9"/>
    <n v="76.4304347826087"/>
    <s v="Lalerio Vundini"/>
    <n v="0.05"/>
    <n v="17579"/>
    <n v="878.95"/>
    <n v="18457.95"/>
  </r>
  <r>
    <x v="5"/>
    <n v="6"/>
    <s v="TVG-5268"/>
    <s v="5268"/>
    <x v="30"/>
    <s v="Lombardia"/>
    <x v="4"/>
    <x v="23"/>
    <x v="7"/>
    <s v="8000"/>
    <s v="Premium"/>
    <x v="19"/>
    <n v="95.798507462686572"/>
    <s v="Lalerio Vundini"/>
    <n v="0.05"/>
    <n v="64185"/>
    <n v="3209.25"/>
    <n v="67394.25"/>
  </r>
  <r>
    <x v="5"/>
    <n v="6"/>
    <s v="TVG-5269"/>
    <s v="5269"/>
    <x v="30"/>
    <s v="Lombardia"/>
    <x v="4"/>
    <x v="10"/>
    <x v="3"/>
    <s v="7500"/>
    <s v="Premium"/>
    <x v="10"/>
    <n v="3.2111111111111112"/>
    <s v="Lalerio Vundini"/>
    <n v="0.05"/>
    <n v="578"/>
    <n v="28.900000000000002"/>
    <n v="606.9"/>
  </r>
  <r>
    <x v="5"/>
    <n v="6"/>
    <s v="TVG-5270"/>
    <s v="5270"/>
    <x v="30"/>
    <s v="Lombardia"/>
    <x v="4"/>
    <x v="15"/>
    <x v="6"/>
    <s v="1000"/>
    <s v="Silver"/>
    <x v="14"/>
    <n v="7.7"/>
    <s v="Lalerio Vundini"/>
    <n v="0.05"/>
    <n v="3003"/>
    <n v="150.15"/>
    <n v="3153.15"/>
  </r>
  <r>
    <x v="5"/>
    <n v="6"/>
    <s v="TVG-5271"/>
    <s v="5271"/>
    <x v="30"/>
    <s v="Lombardia"/>
    <x v="4"/>
    <x v="11"/>
    <x v="4"/>
    <s v="5000"/>
    <s v=""/>
    <x v="11"/>
    <n v="1.1000000000000001"/>
    <s v="Michele Scotto"/>
    <n v="0.05"/>
    <n v="154"/>
    <n v="7.7"/>
    <n v="161.69999999999999"/>
  </r>
  <r>
    <x v="5"/>
    <n v="6"/>
    <s v="TVG-5272"/>
    <s v="5272"/>
    <x v="30"/>
    <s v="Lombardia"/>
    <x v="4"/>
    <x v="11"/>
    <x v="4"/>
    <s v="5000"/>
    <s v=""/>
    <x v="11"/>
    <n v="30.692857142857143"/>
    <s v="Lalerio Vundini"/>
    <n v="0.05"/>
    <n v="4297"/>
    <n v="214.85000000000002"/>
    <n v="4511.8500000000004"/>
  </r>
  <r>
    <x v="5"/>
    <n v="6"/>
    <s v="TVG-5273"/>
    <s v="5273"/>
    <x v="30"/>
    <s v="Lombardia"/>
    <x v="4"/>
    <x v="16"/>
    <x v="7"/>
    <s v="1000"/>
    <s v=""/>
    <x v="0"/>
    <n v="13.806666666666667"/>
    <s v="Lalerio Vundini"/>
    <n v="0.05"/>
    <n v="2071"/>
    <n v="103.55000000000001"/>
    <n v="2174.5500000000002"/>
  </r>
  <r>
    <x v="5"/>
    <n v="6"/>
    <s v="TVG-5274"/>
    <s v="5274"/>
    <x v="30"/>
    <s v="Lombardia"/>
    <x v="4"/>
    <x v="12"/>
    <x v="5"/>
    <s v="3000"/>
    <s v="Medium"/>
    <x v="12"/>
    <n v="0.5"/>
    <s v="Michele Scotto"/>
    <n v="0.05"/>
    <n v="60"/>
    <n v="3"/>
    <n v="63"/>
  </r>
  <r>
    <x v="5"/>
    <n v="6"/>
    <s v="TVG-5275"/>
    <s v="5275"/>
    <x v="30"/>
    <s v="Lombardia"/>
    <x v="4"/>
    <x v="12"/>
    <x v="5"/>
    <s v="3000"/>
    <s v="Medium"/>
    <x v="12"/>
    <n v="35.641666666666666"/>
    <s v="Lalerio Vundini"/>
    <n v="0.05"/>
    <n v="4277"/>
    <n v="213.85000000000002"/>
    <n v="4490.8500000000004"/>
  </r>
  <r>
    <x v="5"/>
    <n v="6"/>
    <s v="TVG-5276"/>
    <s v="5276"/>
    <x v="30"/>
    <s v="Lombardia"/>
    <x v="4"/>
    <x v="13"/>
    <x v="5"/>
    <s v="3000"/>
    <s v="Plus"/>
    <x v="2"/>
    <n v="2.0769230769230771"/>
    <s v="Michele Scotto"/>
    <n v="0.05"/>
    <n v="270"/>
    <n v="13.5"/>
    <n v="283.5"/>
  </r>
  <r>
    <x v="5"/>
    <n v="6"/>
    <s v="TVG-5277"/>
    <s v="5277"/>
    <x v="31"/>
    <s v="Lombardia"/>
    <x v="2"/>
    <x v="0"/>
    <x v="0"/>
    <s v="5000"/>
    <s v="Medium"/>
    <x v="0"/>
    <n v="1.0466666666666666"/>
    <s v="Lalerio Vundini"/>
    <n v="0.05"/>
    <n v="157"/>
    <n v="7.8500000000000005"/>
    <n v="164.85"/>
  </r>
  <r>
    <x v="5"/>
    <n v="6"/>
    <s v="TVG-5278"/>
    <s v="5278"/>
    <x v="31"/>
    <s v="Lombardia"/>
    <x v="2"/>
    <x v="19"/>
    <x v="7"/>
    <s v="4000"/>
    <s v="Plus"/>
    <x v="16"/>
    <n v="1.3833333333333333"/>
    <s v="Lalerio Vundini"/>
    <n v="0.05"/>
    <n v="332"/>
    <n v="16.600000000000001"/>
    <n v="348.6"/>
  </r>
  <r>
    <x v="5"/>
    <n v="6"/>
    <s v="TVG-5279"/>
    <s v="5279"/>
    <x v="31"/>
    <s v="Lombardia"/>
    <x v="2"/>
    <x v="3"/>
    <x v="0"/>
    <s v="3000"/>
    <s v="Plus"/>
    <x v="3"/>
    <n v="387.70344827586206"/>
    <s v="Lalerio Vundini"/>
    <n v="0.05"/>
    <n v="56217"/>
    <n v="2810.8500000000004"/>
    <n v="59027.85"/>
  </r>
  <r>
    <x v="5"/>
    <n v="6"/>
    <s v="TVG-5280"/>
    <s v="5280"/>
    <x v="31"/>
    <s v="Lombardia"/>
    <x v="2"/>
    <x v="6"/>
    <x v="2"/>
    <s v="2500"/>
    <s v="Plus"/>
    <x v="6"/>
    <n v="5.4545454545454543E-2"/>
    <s v="Lalerio Vundini"/>
    <n v="0.05"/>
    <n v="12"/>
    <n v="0.60000000000000009"/>
    <n v="12.6"/>
  </r>
  <r>
    <x v="5"/>
    <n v="6"/>
    <s v="TVG-5281"/>
    <s v="5281"/>
    <x v="31"/>
    <s v="Lombardia"/>
    <x v="2"/>
    <x v="20"/>
    <x v="7"/>
    <s v="5000"/>
    <s v="Silver"/>
    <x v="17"/>
    <n v="0.2"/>
    <s v="Lalerio Vundini"/>
    <n v="0.05"/>
    <n v="60"/>
    <n v="3"/>
    <n v="63"/>
  </r>
  <r>
    <x v="5"/>
    <n v="6"/>
    <s v="TVG-5282"/>
    <s v="5282"/>
    <x v="31"/>
    <s v="Lombardia"/>
    <x v="2"/>
    <x v="23"/>
    <x v="7"/>
    <s v="8000"/>
    <s v="Premium"/>
    <x v="19"/>
    <n v="0.40149253731343282"/>
    <s v="Lalerio Vundini"/>
    <n v="0.05"/>
    <n v="269"/>
    <n v="13.450000000000001"/>
    <n v="282.45"/>
  </r>
  <r>
    <x v="5"/>
    <n v="6"/>
    <s v="TVG-5283"/>
    <s v="5283"/>
    <x v="31"/>
    <s v="Lombardia"/>
    <x v="2"/>
    <x v="10"/>
    <x v="3"/>
    <s v="7500"/>
    <s v="Premium"/>
    <x v="10"/>
    <n v="0.5444444444444444"/>
    <s v="Lalerio Vundini"/>
    <n v="0.05"/>
    <n v="98"/>
    <n v="4.9000000000000004"/>
    <n v="102.9"/>
  </r>
  <r>
    <x v="5"/>
    <n v="6"/>
    <s v="TVG-5284"/>
    <s v="5284"/>
    <x v="31"/>
    <s v="Lombardia"/>
    <x v="2"/>
    <x v="15"/>
    <x v="6"/>
    <s v="1000"/>
    <s v="Silver"/>
    <x v="14"/>
    <n v="5.6410256410256411E-2"/>
    <s v="Lalerio Vundini"/>
    <n v="0.05"/>
    <n v="22"/>
    <n v="1.1000000000000001"/>
    <n v="23.1"/>
  </r>
  <r>
    <x v="5"/>
    <n v="6"/>
    <s v="TVG-5285"/>
    <s v="5285"/>
    <x v="31"/>
    <s v="Lombardia"/>
    <x v="2"/>
    <x v="11"/>
    <x v="4"/>
    <s v="5000"/>
    <s v=""/>
    <x v="11"/>
    <n v="6.1357142857142861"/>
    <s v="Lalerio Vundini"/>
    <n v="0.05"/>
    <n v="859"/>
    <n v="42.95"/>
    <n v="901.95"/>
  </r>
  <r>
    <x v="5"/>
    <n v="6"/>
    <s v="TVG-5286"/>
    <s v="5286"/>
    <x v="31"/>
    <s v="Lombardia"/>
    <x v="2"/>
    <x v="16"/>
    <x v="7"/>
    <s v="1000"/>
    <s v=""/>
    <x v="0"/>
    <n v="21.973333333333333"/>
    <s v="Lalerio Vundini"/>
    <n v="0.05"/>
    <n v="3296"/>
    <n v="164.8"/>
    <n v="3460.8"/>
  </r>
  <r>
    <x v="5"/>
    <n v="6"/>
    <s v="TVG-5287"/>
    <s v="5287"/>
    <x v="31"/>
    <s v="Lombardia"/>
    <x v="2"/>
    <x v="12"/>
    <x v="5"/>
    <s v="3000"/>
    <s v="Medium"/>
    <x v="12"/>
    <n v="1.2333333333333334"/>
    <s v="Lalerio Vundini"/>
    <n v="0.05"/>
    <n v="148"/>
    <n v="7.4"/>
    <n v="155.4"/>
  </r>
  <r>
    <x v="5"/>
    <n v="6"/>
    <s v="TVG-5288"/>
    <s v="5288"/>
    <x v="32"/>
    <s v="Emilia Romagna"/>
    <x v="2"/>
    <x v="17"/>
    <x v="7"/>
    <s v="2000"/>
    <s v="Medium"/>
    <x v="15"/>
    <n v="0.02"/>
    <s v="Lalerio Vundini"/>
    <n v="0.05"/>
    <n v="4"/>
    <n v="0.2"/>
    <n v="4.2"/>
  </r>
  <r>
    <x v="5"/>
    <n v="6"/>
    <s v="TVG-5289"/>
    <s v="5289"/>
    <x v="32"/>
    <s v="Emilia Romagna"/>
    <x v="2"/>
    <x v="3"/>
    <x v="0"/>
    <s v="3000"/>
    <s v="Plus"/>
    <x v="3"/>
    <n v="232.19310344827585"/>
    <s v="Lalerio Vundini"/>
    <n v="0.05"/>
    <n v="33668"/>
    <n v="1683.4"/>
    <n v="35351.4"/>
  </r>
  <r>
    <x v="5"/>
    <n v="6"/>
    <s v="TVG-5290"/>
    <s v="5290"/>
    <x v="32"/>
    <s v="Emilia Romagna"/>
    <x v="2"/>
    <x v="5"/>
    <x v="1"/>
    <s v="5000"/>
    <s v=""/>
    <x v="5"/>
    <n v="22.146666666666668"/>
    <s v="Lalerio Vundini"/>
    <n v="0.05"/>
    <n v="1661"/>
    <n v="83.050000000000011"/>
    <n v="1744.05"/>
  </r>
  <r>
    <x v="5"/>
    <n v="6"/>
    <s v="TVG-5291"/>
    <s v="5291"/>
    <x v="32"/>
    <s v="Emilia Romagna"/>
    <x v="2"/>
    <x v="6"/>
    <x v="2"/>
    <s v="2500"/>
    <s v="Plus"/>
    <x v="6"/>
    <n v="0.14545454545454545"/>
    <s v="Lalerio Vundini"/>
    <n v="0.05"/>
    <n v="32"/>
    <n v="1.6"/>
    <n v="33.6"/>
  </r>
  <r>
    <x v="5"/>
    <n v="6"/>
    <s v="TVG-5292"/>
    <s v="5292"/>
    <x v="32"/>
    <s v="Emilia Romagna"/>
    <x v="2"/>
    <x v="9"/>
    <x v="2"/>
    <s v="1121"/>
    <s v="Gold"/>
    <x v="9"/>
    <n v="2.1739130434782608E-2"/>
    <s v="Lalerio Vundini"/>
    <n v="0.05"/>
    <n v="5"/>
    <n v="0.25"/>
    <n v="5.25"/>
  </r>
  <r>
    <x v="5"/>
    <n v="6"/>
    <s v="TVG-5293"/>
    <s v="5293"/>
    <x v="32"/>
    <s v="Emilia Romagna"/>
    <x v="2"/>
    <x v="23"/>
    <x v="7"/>
    <s v="8000"/>
    <s v="Premium"/>
    <x v="19"/>
    <n v="0.80447761194029854"/>
    <s v="Lalerio Vundini"/>
    <n v="0.05"/>
    <n v="539"/>
    <n v="26.950000000000003"/>
    <n v="565.95000000000005"/>
  </r>
  <r>
    <x v="5"/>
    <n v="6"/>
    <s v="TVG-5294"/>
    <s v="5294"/>
    <x v="32"/>
    <s v="Emilia Romagna"/>
    <x v="2"/>
    <x v="11"/>
    <x v="4"/>
    <s v="5000"/>
    <s v=""/>
    <x v="11"/>
    <n v="3.5357142857142856"/>
    <s v="Lalerio Vundini"/>
    <n v="0.05"/>
    <n v="495"/>
    <n v="24.75"/>
    <n v="519.75"/>
  </r>
  <r>
    <x v="5"/>
    <n v="6"/>
    <s v="TVG-5295"/>
    <s v="5295"/>
    <x v="33"/>
    <s v="Emilia Romagna"/>
    <x v="0"/>
    <x v="18"/>
    <x v="7"/>
    <s v="3000"/>
    <s v="Medium"/>
    <x v="6"/>
    <n v="1.4363636363636363"/>
    <s v="Lalerio Vundini"/>
    <n v="0.05"/>
    <n v="316"/>
    <n v="15.8"/>
    <n v="331.8"/>
  </r>
  <r>
    <x v="5"/>
    <n v="6"/>
    <s v="TVG-5296"/>
    <s v="5296"/>
    <x v="33"/>
    <s v="Emilia Romagna"/>
    <x v="0"/>
    <x v="14"/>
    <x v="6"/>
    <s v="2500"/>
    <s v="Gold"/>
    <x v="13"/>
    <n v="3.552"/>
    <s v="Lalerio Vundini"/>
    <n v="0.05"/>
    <n v="1776"/>
    <n v="88.800000000000011"/>
    <n v="1864.8"/>
  </r>
  <r>
    <x v="5"/>
    <n v="6"/>
    <s v="TVG-5297"/>
    <s v="5297"/>
    <x v="33"/>
    <s v="Emilia Romagna"/>
    <x v="0"/>
    <x v="17"/>
    <x v="7"/>
    <s v="2000"/>
    <s v="Medium"/>
    <x v="15"/>
    <n v="1.6"/>
    <s v="Lalerio Vundini"/>
    <n v="0.05"/>
    <n v="320"/>
    <n v="16"/>
    <n v="336"/>
  </r>
  <r>
    <x v="5"/>
    <n v="6"/>
    <s v="TVG-5298"/>
    <s v="5298"/>
    <x v="33"/>
    <s v="Emilia Romagna"/>
    <x v="0"/>
    <x v="0"/>
    <x v="0"/>
    <s v="5000"/>
    <s v="Medium"/>
    <x v="0"/>
    <n v="852.64"/>
    <s v="Lalerio Vundini"/>
    <n v="0.05"/>
    <n v="127896"/>
    <n v="6394.8"/>
    <n v="134290.79999999999"/>
  </r>
  <r>
    <x v="5"/>
    <n v="6"/>
    <s v="TVG-5299"/>
    <s v="5299"/>
    <x v="33"/>
    <s v="Emilia Romagna"/>
    <x v="0"/>
    <x v="19"/>
    <x v="7"/>
    <s v="4000"/>
    <s v="Plus"/>
    <x v="16"/>
    <n v="33.779166666666669"/>
    <s v="Lalerio Vundini"/>
    <n v="0.05"/>
    <n v="8107"/>
    <n v="405.35"/>
    <n v="8512.35"/>
  </r>
  <r>
    <x v="5"/>
    <n v="6"/>
    <s v="TVG-5300"/>
    <s v="5300"/>
    <x v="33"/>
    <s v="Emilia Romagna"/>
    <x v="0"/>
    <x v="3"/>
    <x v="0"/>
    <s v="3000"/>
    <s v="Plus"/>
    <x v="3"/>
    <n v="516.60689655172416"/>
    <s v="Lalerio Vundini"/>
    <n v="0.05"/>
    <n v="74908"/>
    <n v="3745.4"/>
    <n v="78653.399999999994"/>
  </r>
  <r>
    <x v="5"/>
    <n v="6"/>
    <s v="TVG-5301"/>
    <s v="5301"/>
    <x v="33"/>
    <s v="Emilia Romagna"/>
    <x v="0"/>
    <x v="9"/>
    <x v="2"/>
    <s v="1121"/>
    <s v="Gold"/>
    <x v="9"/>
    <n v="69.852173913043472"/>
    <s v="Lalerio Vundini"/>
    <n v="0.05"/>
    <n v="16066"/>
    <n v="803.30000000000007"/>
    <n v="16869.3"/>
  </r>
  <r>
    <x v="5"/>
    <n v="6"/>
    <s v="TVG-5302"/>
    <s v="5302"/>
    <x v="33"/>
    <s v="Emilia Romagna"/>
    <x v="0"/>
    <x v="23"/>
    <x v="7"/>
    <s v="8000"/>
    <s v="Premium"/>
    <x v="19"/>
    <n v="30.628358208955223"/>
    <s v="Lalerio Vundini"/>
    <n v="0.05"/>
    <n v="20521"/>
    <n v="1026.05"/>
    <n v="21547.05"/>
  </r>
  <r>
    <x v="5"/>
    <n v="6"/>
    <s v="TVG-5303"/>
    <s v="5303"/>
    <x v="33"/>
    <s v="Emilia Romagna"/>
    <x v="0"/>
    <x v="15"/>
    <x v="6"/>
    <s v="1000"/>
    <s v="Silver"/>
    <x v="14"/>
    <n v="0.13333333333333333"/>
    <s v="Lalerio Vundini"/>
    <n v="0.05"/>
    <n v="52"/>
    <n v="2.6"/>
    <n v="54.6"/>
  </r>
  <r>
    <x v="5"/>
    <n v="6"/>
    <s v="TVG-5304"/>
    <s v="5304"/>
    <x v="33"/>
    <s v="Emilia Romagna"/>
    <x v="0"/>
    <x v="11"/>
    <x v="4"/>
    <s v="5000"/>
    <s v=""/>
    <x v="11"/>
    <n v="5.3214285714285712"/>
    <s v="Lalerio Vundini"/>
    <n v="0.05"/>
    <n v="745"/>
    <n v="37.25"/>
    <n v="782.25"/>
  </r>
  <r>
    <x v="5"/>
    <n v="6"/>
    <s v="TVG-5305"/>
    <s v="5305"/>
    <x v="33"/>
    <s v="Emilia Romagna"/>
    <x v="0"/>
    <x v="12"/>
    <x v="5"/>
    <s v="3000"/>
    <s v="Medium"/>
    <x v="12"/>
    <n v="2.8583333333333334"/>
    <s v="Lalerio Vundini"/>
    <n v="0.05"/>
    <n v="343"/>
    <n v="17.150000000000002"/>
    <n v="360.15"/>
  </r>
  <r>
    <x v="5"/>
    <n v="6"/>
    <s v="TVG-5306"/>
    <s v="5306"/>
    <x v="34"/>
    <s v="Piemonte"/>
    <x v="1"/>
    <x v="14"/>
    <x v="6"/>
    <s v="2500"/>
    <s v="Gold"/>
    <x v="13"/>
    <n v="0.23400000000000001"/>
    <s v="Lalerio Vundini"/>
    <n v="0.05"/>
    <n v="117"/>
    <n v="5.8500000000000005"/>
    <n v="122.85"/>
  </r>
  <r>
    <x v="5"/>
    <n v="6"/>
    <s v="TVG-5307"/>
    <s v="5307"/>
    <x v="34"/>
    <s v="Piemonte"/>
    <x v="1"/>
    <x v="17"/>
    <x v="7"/>
    <s v="2000"/>
    <s v="Medium"/>
    <x v="15"/>
    <n v="5.0000000000000001E-3"/>
    <s v="Lalerio Vundini"/>
    <n v="0.05"/>
    <n v="1"/>
    <n v="0.05"/>
    <n v="1.05"/>
  </r>
  <r>
    <x v="5"/>
    <n v="6"/>
    <s v="TVG-5308"/>
    <s v="5308"/>
    <x v="34"/>
    <s v="Piemonte"/>
    <x v="1"/>
    <x v="0"/>
    <x v="0"/>
    <s v="5000"/>
    <s v="Medium"/>
    <x v="0"/>
    <n v="14.94"/>
    <s v="Lalerio Vundini"/>
    <n v="0.05"/>
    <n v="2241"/>
    <n v="112.05000000000001"/>
    <n v="2353.0500000000002"/>
  </r>
  <r>
    <x v="5"/>
    <n v="6"/>
    <s v="TVG-5309"/>
    <s v="5309"/>
    <x v="34"/>
    <s v="Piemonte"/>
    <x v="1"/>
    <x v="19"/>
    <x v="7"/>
    <s v="4000"/>
    <s v="Plus"/>
    <x v="16"/>
    <n v="8.7499999999999994E-2"/>
    <s v="Lalerio Vundini"/>
    <n v="0.05"/>
    <n v="21"/>
    <n v="1.05"/>
    <n v="22.05"/>
  </r>
  <r>
    <x v="5"/>
    <n v="6"/>
    <s v="TVG-5310"/>
    <s v="5310"/>
    <x v="34"/>
    <s v="Piemonte"/>
    <x v="1"/>
    <x v="3"/>
    <x v="0"/>
    <s v="3000"/>
    <s v="Plus"/>
    <x v="3"/>
    <n v="101.31724137931035"/>
    <s v="Lalerio Vundini"/>
    <n v="0.05"/>
    <n v="14691"/>
    <n v="734.55000000000007"/>
    <n v="15425.55"/>
  </r>
  <r>
    <x v="5"/>
    <n v="6"/>
    <s v="TVG-5311"/>
    <s v="5311"/>
    <x v="34"/>
    <s v="Piemonte"/>
    <x v="1"/>
    <x v="6"/>
    <x v="2"/>
    <s v="2500"/>
    <s v="Plus"/>
    <x v="6"/>
    <n v="2.1772727272727272"/>
    <s v="Lalerio Vundini"/>
    <n v="0.05"/>
    <n v="479"/>
    <n v="23.950000000000003"/>
    <n v="502.95"/>
  </r>
  <r>
    <x v="5"/>
    <n v="6"/>
    <s v="TVG-5312"/>
    <s v="5312"/>
    <x v="34"/>
    <s v="Piemonte"/>
    <x v="1"/>
    <x v="9"/>
    <x v="2"/>
    <s v="1121"/>
    <s v="Gold"/>
    <x v="9"/>
    <n v="0.5173913043478261"/>
    <s v="Lalerio Vundini"/>
    <n v="0.05"/>
    <n v="119"/>
    <n v="5.95"/>
    <n v="124.95"/>
  </r>
  <r>
    <x v="5"/>
    <n v="6"/>
    <s v="TVG-5313"/>
    <s v="5313"/>
    <x v="34"/>
    <s v="Piemonte"/>
    <x v="1"/>
    <x v="23"/>
    <x v="7"/>
    <s v="8000"/>
    <s v="Premium"/>
    <x v="19"/>
    <n v="0.72388059701492535"/>
    <s v="Lalerio Vundini"/>
    <n v="0.05"/>
    <n v="485"/>
    <n v="24.25"/>
    <n v="509.25"/>
  </r>
  <r>
    <x v="5"/>
    <n v="6"/>
    <s v="TVG-5314"/>
    <s v="5314"/>
    <x v="34"/>
    <s v="Piemonte"/>
    <x v="1"/>
    <x v="10"/>
    <x v="3"/>
    <s v="7500"/>
    <s v="Premium"/>
    <x v="10"/>
    <n v="7.2222222222222215E-2"/>
    <s v="Lalerio Vundini"/>
    <n v="0.05"/>
    <n v="13"/>
    <n v="0.65"/>
    <n v="13.65"/>
  </r>
  <r>
    <x v="5"/>
    <n v="6"/>
    <s v="TVG-5315"/>
    <s v="5315"/>
    <x v="34"/>
    <s v="Piemonte"/>
    <x v="1"/>
    <x v="15"/>
    <x v="6"/>
    <s v="1000"/>
    <s v="Silver"/>
    <x v="14"/>
    <n v="3.8461538461538464E-2"/>
    <s v="Lalerio Vundini"/>
    <n v="0.05"/>
    <n v="15"/>
    <n v="0.75"/>
    <n v="15.75"/>
  </r>
  <r>
    <x v="5"/>
    <n v="6"/>
    <s v="TVG-5316"/>
    <s v="5316"/>
    <x v="34"/>
    <s v="Piemonte"/>
    <x v="1"/>
    <x v="11"/>
    <x v="4"/>
    <s v="5000"/>
    <s v=""/>
    <x v="11"/>
    <n v="8.3642857142857139"/>
    <s v="Lalerio Vundini"/>
    <n v="0.05"/>
    <n v="1171"/>
    <n v="58.550000000000004"/>
    <n v="1229.55"/>
  </r>
  <r>
    <x v="5"/>
    <n v="6"/>
    <s v="TVG-5317"/>
    <s v="5317"/>
    <x v="34"/>
    <s v="Piemonte"/>
    <x v="1"/>
    <x v="16"/>
    <x v="7"/>
    <s v="1000"/>
    <s v=""/>
    <x v="0"/>
    <n v="6.0333333333333332"/>
    <s v="Lalerio Vundini"/>
    <n v="0.05"/>
    <n v="905"/>
    <n v="45.25"/>
    <n v="950.25"/>
  </r>
  <r>
    <x v="5"/>
    <n v="6"/>
    <s v="TVG-5318"/>
    <s v="5318"/>
    <x v="34"/>
    <s v="Piemonte"/>
    <x v="1"/>
    <x v="12"/>
    <x v="5"/>
    <s v="3000"/>
    <s v="Medium"/>
    <x v="12"/>
    <n v="21.45"/>
    <s v="Lalerio Vundini"/>
    <n v="0.05"/>
    <n v="2574"/>
    <n v="128.70000000000002"/>
    <n v="2702.7"/>
  </r>
  <r>
    <x v="6"/>
    <n v="7"/>
    <s v="TVG-5319"/>
    <s v="5319"/>
    <x v="0"/>
    <s v="NYC"/>
    <x v="0"/>
    <x v="17"/>
    <x v="7"/>
    <s v="2000"/>
    <s v="Medium"/>
    <x v="15"/>
    <n v="3.2549999999999999"/>
    <s v="Lalerio Vundini"/>
    <n v="0.05"/>
    <n v="651"/>
    <n v="32.550000000000004"/>
    <n v="683.55"/>
  </r>
  <r>
    <x v="6"/>
    <n v="7"/>
    <s v="TVG-5320"/>
    <s v="5320"/>
    <x v="0"/>
    <s v="NYC"/>
    <x v="0"/>
    <x v="0"/>
    <x v="0"/>
    <s v="5000"/>
    <s v="Medium"/>
    <x v="0"/>
    <n v="13.993333333333334"/>
    <s v="Marco Rossi"/>
    <n v="7.4999999999999997E-2"/>
    <n v="2099"/>
    <n v="157.42499999999998"/>
    <n v="2256.4250000000002"/>
  </r>
  <r>
    <x v="6"/>
    <n v="7"/>
    <s v="TVG-5321"/>
    <s v="5321"/>
    <x v="0"/>
    <s v="NYC"/>
    <x v="0"/>
    <x v="0"/>
    <x v="0"/>
    <s v="5000"/>
    <s v="Medium"/>
    <x v="0"/>
    <n v="412.94"/>
    <s v="Lalerio Vundini"/>
    <n v="0.05"/>
    <n v="61941"/>
    <n v="3097.05"/>
    <n v="65038.05"/>
  </r>
  <r>
    <x v="6"/>
    <n v="7"/>
    <s v="TVG-5322"/>
    <s v="5322"/>
    <x v="0"/>
    <s v="NYC"/>
    <x v="0"/>
    <x v="19"/>
    <x v="7"/>
    <s v="4000"/>
    <s v="Plus"/>
    <x v="16"/>
    <n v="1.8458333333333334"/>
    <s v="Lalerio Vundini"/>
    <n v="0.05"/>
    <n v="443"/>
    <n v="22.150000000000002"/>
    <n v="465.15"/>
  </r>
  <r>
    <x v="6"/>
    <n v="7"/>
    <s v="TVG-5323"/>
    <s v="5323"/>
    <x v="0"/>
    <s v="NYC"/>
    <x v="0"/>
    <x v="3"/>
    <x v="0"/>
    <s v="3000"/>
    <s v="Plus"/>
    <x v="3"/>
    <n v="16.972413793103449"/>
    <s v="Roberto Falcucci"/>
    <n v="0.08"/>
    <n v="2461"/>
    <n v="196.88"/>
    <n v="2657.88"/>
  </r>
  <r>
    <x v="6"/>
    <n v="7"/>
    <s v="TVG-5324"/>
    <s v="5324"/>
    <x v="0"/>
    <s v="NYC"/>
    <x v="0"/>
    <x v="3"/>
    <x v="0"/>
    <s v="3000"/>
    <s v="Plus"/>
    <x v="3"/>
    <n v="31.779310344827586"/>
    <s v="Giuseppe Favari"/>
    <n v="0.03"/>
    <n v="4608"/>
    <n v="138.24"/>
    <n v="4746.24"/>
  </r>
  <r>
    <x v="6"/>
    <n v="7"/>
    <s v="TVG-5325"/>
    <s v="5325"/>
    <x v="0"/>
    <s v="NYC"/>
    <x v="0"/>
    <x v="3"/>
    <x v="0"/>
    <s v="3000"/>
    <s v="Plus"/>
    <x v="3"/>
    <n v="153.24827586206897"/>
    <s v="Marco Rossi"/>
    <n v="7.4999999999999997E-2"/>
    <n v="22221"/>
    <n v="1666.575"/>
    <n v="23887.575000000001"/>
  </r>
  <r>
    <x v="6"/>
    <n v="7"/>
    <s v="TVG-5326"/>
    <s v="5326"/>
    <x v="0"/>
    <s v="NYC"/>
    <x v="0"/>
    <x v="3"/>
    <x v="0"/>
    <s v="3000"/>
    <s v="Plus"/>
    <x v="3"/>
    <n v="631.59310344827588"/>
    <s v="Lalerio Vundini"/>
    <n v="0.05"/>
    <n v="91581"/>
    <n v="4579.05"/>
    <n v="96160.05"/>
  </r>
  <r>
    <x v="6"/>
    <n v="7"/>
    <s v="TVG-5327"/>
    <s v="5327"/>
    <x v="0"/>
    <s v="NYC"/>
    <x v="0"/>
    <x v="4"/>
    <x v="1"/>
    <s v="1000"/>
    <s v=""/>
    <x v="4"/>
    <n v="0.92"/>
    <s v="Lalerio Vundini"/>
    <n v="0.05"/>
    <n v="46"/>
    <n v="2.3000000000000003"/>
    <n v="48.3"/>
  </r>
  <r>
    <x v="6"/>
    <n v="7"/>
    <s v="TVG-5328"/>
    <s v="5328"/>
    <x v="0"/>
    <s v="NYC"/>
    <x v="0"/>
    <x v="5"/>
    <x v="1"/>
    <s v="5000"/>
    <s v=""/>
    <x v="5"/>
    <n v="127.38666666666667"/>
    <s v="Lalerio Vundini"/>
    <n v="0.05"/>
    <n v="9554"/>
    <n v="477.70000000000005"/>
    <n v="10031.700000000001"/>
  </r>
  <r>
    <x v="6"/>
    <n v="7"/>
    <s v="TVG-5329"/>
    <s v="5329"/>
    <x v="0"/>
    <s v="NYC"/>
    <x v="0"/>
    <x v="6"/>
    <x v="2"/>
    <s v="2500"/>
    <s v="Plus"/>
    <x v="6"/>
    <n v="0.66363636363636369"/>
    <s v="Lalerio Vundini"/>
    <n v="0.05"/>
    <n v="146"/>
    <n v="7.3000000000000007"/>
    <n v="153.30000000000001"/>
  </r>
  <r>
    <x v="6"/>
    <n v="7"/>
    <s v="TVG-5330"/>
    <s v="5330"/>
    <x v="0"/>
    <s v="NYC"/>
    <x v="0"/>
    <x v="7"/>
    <x v="2"/>
    <s v="2500"/>
    <s v="Medium"/>
    <x v="7"/>
    <n v="3.4"/>
    <s v="Marco Rossi"/>
    <n v="7.4999999999999997E-2"/>
    <n v="714"/>
    <n v="53.55"/>
    <n v="767.55"/>
  </r>
  <r>
    <x v="6"/>
    <n v="7"/>
    <s v="TVG-5331"/>
    <s v="5331"/>
    <x v="0"/>
    <s v="NYC"/>
    <x v="0"/>
    <x v="8"/>
    <x v="2"/>
    <s v="5000"/>
    <s v=""/>
    <x v="8"/>
    <n v="1.06"/>
    <s v="Giuseppe Favari"/>
    <n v="0.03"/>
    <n v="265"/>
    <n v="7.9499999999999993"/>
    <n v="272.95"/>
  </r>
  <r>
    <x v="6"/>
    <n v="7"/>
    <s v="TVG-5332"/>
    <s v="5332"/>
    <x v="0"/>
    <s v="NYC"/>
    <x v="0"/>
    <x v="9"/>
    <x v="2"/>
    <s v="1121"/>
    <s v="Gold"/>
    <x v="9"/>
    <n v="7.8260869565217397E-2"/>
    <s v="Lalerio Vundini"/>
    <n v="0.05"/>
    <n v="18"/>
    <n v="0.9"/>
    <n v="18.899999999999999"/>
  </r>
  <r>
    <x v="6"/>
    <n v="7"/>
    <s v="TVG-5333"/>
    <s v="5333"/>
    <x v="0"/>
    <s v="NYC"/>
    <x v="0"/>
    <x v="23"/>
    <x v="7"/>
    <s v="8000"/>
    <s v="Premium"/>
    <x v="19"/>
    <n v="2.2388059701492536E-2"/>
    <s v="Lalerio Vundini"/>
    <n v="0.05"/>
    <n v="15"/>
    <n v="0.75"/>
    <n v="15.75"/>
  </r>
  <r>
    <x v="6"/>
    <n v="7"/>
    <s v="TVG-5334"/>
    <s v="5334"/>
    <x v="0"/>
    <s v="NYC"/>
    <x v="0"/>
    <x v="10"/>
    <x v="3"/>
    <s v="7500"/>
    <s v="Premium"/>
    <x v="10"/>
    <n v="0.72222222222222221"/>
    <s v="Lalerio Vundini"/>
    <n v="0.05"/>
    <n v="130"/>
    <n v="6.5"/>
    <n v="136.5"/>
  </r>
  <r>
    <x v="6"/>
    <n v="7"/>
    <s v="TVG-5335"/>
    <s v="5335"/>
    <x v="0"/>
    <s v="NYC"/>
    <x v="0"/>
    <x v="11"/>
    <x v="4"/>
    <s v="5000"/>
    <s v=""/>
    <x v="11"/>
    <n v="0.52857142857142858"/>
    <s v="Giuseppe Favari"/>
    <n v="0.03"/>
    <n v="74"/>
    <n v="2.2199999999999998"/>
    <n v="76.22"/>
  </r>
  <r>
    <x v="6"/>
    <n v="7"/>
    <s v="TVG-5336"/>
    <s v="5336"/>
    <x v="0"/>
    <s v="NYC"/>
    <x v="0"/>
    <x v="11"/>
    <x v="4"/>
    <s v="5000"/>
    <s v=""/>
    <x v="11"/>
    <n v="6.3071428571428569"/>
    <s v="Lalerio Vundini"/>
    <n v="0.05"/>
    <n v="883"/>
    <n v="44.150000000000006"/>
    <n v="927.15"/>
  </r>
  <r>
    <x v="6"/>
    <n v="7"/>
    <s v="TVG-5337"/>
    <s v="5337"/>
    <x v="0"/>
    <s v="NYC"/>
    <x v="0"/>
    <x v="16"/>
    <x v="7"/>
    <s v="1000"/>
    <s v=""/>
    <x v="0"/>
    <n v="1.4533333333333334"/>
    <s v="Lalerio Vundini"/>
    <n v="0.05"/>
    <n v="218"/>
    <n v="10.9"/>
    <n v="228.9"/>
  </r>
  <r>
    <x v="6"/>
    <n v="7"/>
    <s v="TVG-5338"/>
    <s v="5338"/>
    <x v="0"/>
    <s v="NYC"/>
    <x v="0"/>
    <x v="12"/>
    <x v="5"/>
    <s v="3000"/>
    <s v="Medium"/>
    <x v="12"/>
    <n v="89.375"/>
    <s v="Lalerio Vundini"/>
    <n v="0.05"/>
    <n v="10725"/>
    <n v="536.25"/>
    <n v="11261.25"/>
  </r>
  <r>
    <x v="6"/>
    <n v="7"/>
    <s v="TVG-5339"/>
    <s v="5339"/>
    <x v="1"/>
    <s v="Veneto"/>
    <x v="1"/>
    <x v="14"/>
    <x v="6"/>
    <s v="2500"/>
    <s v="Gold"/>
    <x v="13"/>
    <n v="1.3859999999999999"/>
    <s v="Lalerio Vundini"/>
    <n v="0.05"/>
    <n v="693"/>
    <n v="34.65"/>
    <n v="727.65"/>
  </r>
  <r>
    <x v="6"/>
    <n v="7"/>
    <s v="TVG-5340"/>
    <s v="5340"/>
    <x v="1"/>
    <s v="Veneto"/>
    <x v="1"/>
    <x v="17"/>
    <x v="7"/>
    <s v="2000"/>
    <s v="Medium"/>
    <x v="15"/>
    <n v="0.02"/>
    <s v="Lalerio Vundini"/>
    <n v="0.05"/>
    <n v="4"/>
    <n v="0.2"/>
    <n v="4.2"/>
  </r>
  <r>
    <x v="6"/>
    <n v="7"/>
    <s v="TVG-5341"/>
    <s v="5341"/>
    <x v="1"/>
    <s v="Veneto"/>
    <x v="1"/>
    <x v="19"/>
    <x v="7"/>
    <s v="4000"/>
    <s v="Plus"/>
    <x v="16"/>
    <n v="3.5583333333333331"/>
    <s v="Lalerio Vundini"/>
    <n v="0.05"/>
    <n v="854"/>
    <n v="42.7"/>
    <n v="896.7"/>
  </r>
  <r>
    <x v="6"/>
    <n v="7"/>
    <s v="TVG-5342"/>
    <s v="5342"/>
    <x v="1"/>
    <s v="Veneto"/>
    <x v="1"/>
    <x v="3"/>
    <x v="0"/>
    <s v="3000"/>
    <s v="Plus"/>
    <x v="3"/>
    <n v="279.15172413793101"/>
    <s v="Lalerio Vundini"/>
    <n v="0.05"/>
    <n v="40477"/>
    <n v="2023.8500000000001"/>
    <n v="42500.85"/>
  </r>
  <r>
    <x v="6"/>
    <n v="7"/>
    <s v="TVG-5343"/>
    <s v="5343"/>
    <x v="1"/>
    <s v="Veneto"/>
    <x v="1"/>
    <x v="5"/>
    <x v="1"/>
    <s v="5000"/>
    <s v=""/>
    <x v="5"/>
    <n v="1.1733333333333333"/>
    <s v="Lalerio Vundini"/>
    <n v="0.05"/>
    <n v="88"/>
    <n v="4.4000000000000004"/>
    <n v="92.4"/>
  </r>
  <r>
    <x v="6"/>
    <n v="7"/>
    <s v="TVG-5344"/>
    <s v="5344"/>
    <x v="1"/>
    <s v="Veneto"/>
    <x v="1"/>
    <x v="6"/>
    <x v="2"/>
    <s v="2500"/>
    <s v="Plus"/>
    <x v="6"/>
    <n v="7.3954545454545455"/>
    <s v="Lalerio Vundini"/>
    <n v="0.05"/>
    <n v="1627"/>
    <n v="81.350000000000009"/>
    <n v="1708.35"/>
  </r>
  <r>
    <x v="6"/>
    <n v="7"/>
    <s v="TVG-5345"/>
    <s v="5345"/>
    <x v="1"/>
    <s v="Veneto"/>
    <x v="1"/>
    <x v="9"/>
    <x v="2"/>
    <s v="1121"/>
    <s v="Gold"/>
    <x v="9"/>
    <n v="0.15652173913043479"/>
    <s v="Lalerio Vundini"/>
    <n v="0.05"/>
    <n v="36"/>
    <n v="1.8"/>
    <n v="37.799999999999997"/>
  </r>
  <r>
    <x v="6"/>
    <n v="7"/>
    <s v="TVG-5346"/>
    <s v="5346"/>
    <x v="1"/>
    <s v="Veneto"/>
    <x v="1"/>
    <x v="23"/>
    <x v="7"/>
    <s v="8000"/>
    <s v="Premium"/>
    <x v="19"/>
    <n v="4.4776119402985072E-2"/>
    <s v="Lalerio Vundini"/>
    <n v="0.05"/>
    <n v="30"/>
    <n v="1.5"/>
    <n v="31.5"/>
  </r>
  <r>
    <x v="6"/>
    <n v="7"/>
    <s v="TVG-5347"/>
    <s v="5347"/>
    <x v="1"/>
    <s v="Veneto"/>
    <x v="1"/>
    <x v="10"/>
    <x v="3"/>
    <s v="7500"/>
    <s v="Premium"/>
    <x v="10"/>
    <n v="3.888888888888889E-2"/>
    <s v="Lalerio Vundini"/>
    <n v="0.05"/>
    <n v="7"/>
    <n v="0.35000000000000003"/>
    <n v="7.35"/>
  </r>
  <r>
    <x v="6"/>
    <n v="7"/>
    <s v="TVG-5348"/>
    <s v="5348"/>
    <x v="1"/>
    <s v="Veneto"/>
    <x v="1"/>
    <x v="15"/>
    <x v="6"/>
    <s v="1000"/>
    <s v="Silver"/>
    <x v="14"/>
    <n v="0.11282051282051282"/>
    <s v="Lalerio Vundini"/>
    <n v="0.05"/>
    <n v="44"/>
    <n v="2.2000000000000002"/>
    <n v="46.2"/>
  </r>
  <r>
    <x v="6"/>
    <n v="7"/>
    <s v="TVG-5349"/>
    <s v="5349"/>
    <x v="1"/>
    <s v="Veneto"/>
    <x v="1"/>
    <x v="11"/>
    <x v="4"/>
    <s v="5000"/>
    <s v=""/>
    <x v="11"/>
    <n v="3.1214285714285714"/>
    <s v="Lalerio Vundini"/>
    <n v="0.05"/>
    <n v="437"/>
    <n v="21.85"/>
    <n v="458.85"/>
  </r>
  <r>
    <x v="6"/>
    <n v="7"/>
    <s v="TVG-5350"/>
    <s v="5350"/>
    <x v="1"/>
    <s v="Veneto"/>
    <x v="1"/>
    <x v="16"/>
    <x v="7"/>
    <s v="1000"/>
    <s v=""/>
    <x v="0"/>
    <n v="0.43333333333333335"/>
    <s v="Lalerio Vundini"/>
    <n v="0.05"/>
    <n v="65"/>
    <n v="3.25"/>
    <n v="68.25"/>
  </r>
  <r>
    <x v="6"/>
    <n v="7"/>
    <s v="TVG-5351"/>
    <s v="5351"/>
    <x v="1"/>
    <s v="Veneto"/>
    <x v="1"/>
    <x v="12"/>
    <x v="5"/>
    <s v="3000"/>
    <s v="Medium"/>
    <x v="12"/>
    <n v="4.8916666666666666"/>
    <s v="Lalerio Vundini"/>
    <n v="0.05"/>
    <n v="587"/>
    <n v="29.35"/>
    <n v="616.35"/>
  </r>
  <r>
    <x v="6"/>
    <n v="7"/>
    <s v="TVG-5352"/>
    <s v="5352"/>
    <x v="2"/>
    <s v="Veneto"/>
    <x v="2"/>
    <x v="21"/>
    <x v="7"/>
    <s v="6000"/>
    <s v="Gold"/>
    <x v="18"/>
    <n v="3.3333333333333333E-2"/>
    <s v="Lalerio Vundini"/>
    <n v="0.05"/>
    <n v="15"/>
    <n v="0.75"/>
    <n v="15.75"/>
  </r>
  <r>
    <x v="6"/>
    <n v="7"/>
    <s v="TVG-5353"/>
    <s v="5353"/>
    <x v="2"/>
    <s v="Veneto"/>
    <x v="2"/>
    <x v="17"/>
    <x v="7"/>
    <s v="2000"/>
    <s v="Medium"/>
    <x v="15"/>
    <n v="0.72"/>
    <s v="Lalerio Vundini"/>
    <n v="0.05"/>
    <n v="144"/>
    <n v="7.2"/>
    <n v="151.19999999999999"/>
  </r>
  <r>
    <x v="6"/>
    <n v="7"/>
    <s v="TVG-5354"/>
    <s v="5354"/>
    <x v="2"/>
    <s v="Veneto"/>
    <x v="2"/>
    <x v="0"/>
    <x v="0"/>
    <s v="5000"/>
    <s v="Medium"/>
    <x v="0"/>
    <n v="85.38"/>
    <s v="Lalerio Vundini"/>
    <n v="0.05"/>
    <n v="12807"/>
    <n v="640.35"/>
    <n v="13447.35"/>
  </r>
  <r>
    <x v="6"/>
    <n v="7"/>
    <s v="TVG-5355"/>
    <s v="5355"/>
    <x v="2"/>
    <s v="Veneto"/>
    <x v="2"/>
    <x v="3"/>
    <x v="0"/>
    <s v="3000"/>
    <s v="Plus"/>
    <x v="3"/>
    <n v="44.055172413793102"/>
    <s v="Lalerio Vundini"/>
    <n v="0.05"/>
    <n v="6388"/>
    <n v="319.40000000000003"/>
    <n v="6707.4"/>
  </r>
  <r>
    <x v="6"/>
    <n v="7"/>
    <s v="TVG-5356"/>
    <s v="5356"/>
    <x v="2"/>
    <s v="Veneto"/>
    <x v="2"/>
    <x v="5"/>
    <x v="1"/>
    <s v="5000"/>
    <s v=""/>
    <x v="5"/>
    <n v="1.7733333333333334"/>
    <s v="Lalerio Vundini"/>
    <n v="0.05"/>
    <n v="133"/>
    <n v="6.65"/>
    <n v="139.65"/>
  </r>
  <r>
    <x v="6"/>
    <n v="7"/>
    <s v="TVG-5357"/>
    <s v="5357"/>
    <x v="2"/>
    <s v="Veneto"/>
    <x v="2"/>
    <x v="6"/>
    <x v="2"/>
    <s v="2500"/>
    <s v="Plus"/>
    <x v="6"/>
    <n v="0.27727272727272728"/>
    <s v="Lalerio Vundini"/>
    <n v="0.05"/>
    <n v="61"/>
    <n v="3.0500000000000003"/>
    <n v="64.05"/>
  </r>
  <r>
    <x v="6"/>
    <n v="7"/>
    <s v="TVG-5358"/>
    <s v="5358"/>
    <x v="2"/>
    <s v="Veneto"/>
    <x v="2"/>
    <x v="9"/>
    <x v="2"/>
    <s v="1121"/>
    <s v="Gold"/>
    <x v="9"/>
    <n v="1.0869565217391304"/>
    <s v="Lalerio Vundini"/>
    <n v="0.05"/>
    <n v="250"/>
    <n v="12.5"/>
    <n v="262.5"/>
  </r>
  <r>
    <x v="6"/>
    <n v="7"/>
    <s v="TVG-5359"/>
    <s v="5359"/>
    <x v="2"/>
    <s v="Veneto"/>
    <x v="2"/>
    <x v="23"/>
    <x v="7"/>
    <s v="8000"/>
    <s v="Premium"/>
    <x v="19"/>
    <n v="0.30895522388059704"/>
    <s v="Lalerio Vundini"/>
    <n v="0.05"/>
    <n v="207"/>
    <n v="10.350000000000001"/>
    <n v="217.35"/>
  </r>
  <r>
    <x v="6"/>
    <n v="7"/>
    <s v="TVG-5360"/>
    <s v="5360"/>
    <x v="2"/>
    <s v="Veneto"/>
    <x v="2"/>
    <x v="10"/>
    <x v="3"/>
    <s v="7500"/>
    <s v="Premium"/>
    <x v="10"/>
    <n v="3.3333333333333333E-2"/>
    <s v="Lalerio Vundini"/>
    <n v="0.05"/>
    <n v="6"/>
    <n v="0.30000000000000004"/>
    <n v="6.3"/>
  </r>
  <r>
    <x v="6"/>
    <n v="7"/>
    <s v="TVG-5361"/>
    <s v="5361"/>
    <x v="2"/>
    <s v="Veneto"/>
    <x v="2"/>
    <x v="11"/>
    <x v="4"/>
    <s v="5000"/>
    <s v=""/>
    <x v="11"/>
    <n v="2.2214285714285715"/>
    <s v="Lalerio Vundini"/>
    <n v="0.05"/>
    <n v="311"/>
    <n v="15.55"/>
    <n v="326.55"/>
  </r>
  <r>
    <x v="6"/>
    <n v="7"/>
    <s v="TVG-5362"/>
    <s v="5362"/>
    <x v="2"/>
    <s v="Veneto"/>
    <x v="2"/>
    <x v="16"/>
    <x v="7"/>
    <s v="1000"/>
    <s v=""/>
    <x v="0"/>
    <n v="1"/>
    <s v="Lalerio Vundini"/>
    <n v="0.05"/>
    <n v="150"/>
    <n v="7.5"/>
    <n v="157.5"/>
  </r>
  <r>
    <x v="6"/>
    <n v="7"/>
    <s v="TVG-5363"/>
    <s v="5363"/>
    <x v="2"/>
    <s v="Veneto"/>
    <x v="2"/>
    <x v="12"/>
    <x v="5"/>
    <s v="3000"/>
    <s v="Medium"/>
    <x v="12"/>
    <n v="3.8250000000000002"/>
    <s v="Lalerio Vundini"/>
    <n v="0.05"/>
    <n v="459"/>
    <n v="22.950000000000003"/>
    <n v="481.95"/>
  </r>
  <r>
    <x v="6"/>
    <n v="7"/>
    <s v="TVG-5364"/>
    <s v="5364"/>
    <x v="3"/>
    <s v="Lombardia"/>
    <x v="2"/>
    <x v="0"/>
    <x v="0"/>
    <s v="5000"/>
    <s v="Medium"/>
    <x v="0"/>
    <n v="219.91333333333333"/>
    <s v="Lalerio Vundini"/>
    <n v="0.05"/>
    <n v="32987"/>
    <n v="1649.3500000000001"/>
    <n v="34636.35"/>
  </r>
  <r>
    <x v="6"/>
    <n v="7"/>
    <s v="TVG-5365"/>
    <s v="5365"/>
    <x v="3"/>
    <s v="Lombardia"/>
    <x v="2"/>
    <x v="3"/>
    <x v="0"/>
    <s v="3000"/>
    <s v="Plus"/>
    <x v="3"/>
    <n v="138.54482758620691"/>
    <s v="Lalerio Vundini"/>
    <n v="0.05"/>
    <n v="20089"/>
    <n v="1004.45"/>
    <n v="21093.45"/>
  </r>
  <r>
    <x v="6"/>
    <n v="7"/>
    <s v="TVG-5366"/>
    <s v="5366"/>
    <x v="3"/>
    <s v="Lombardia"/>
    <x v="2"/>
    <x v="6"/>
    <x v="2"/>
    <s v="2500"/>
    <s v="Plus"/>
    <x v="6"/>
    <n v="2.4545454545454546"/>
    <s v="Lalerio Vundini"/>
    <n v="0.05"/>
    <n v="540"/>
    <n v="27"/>
    <n v="567"/>
  </r>
  <r>
    <x v="6"/>
    <n v="7"/>
    <s v="TVG-5367"/>
    <s v="5367"/>
    <x v="3"/>
    <s v="Lombardia"/>
    <x v="2"/>
    <x v="11"/>
    <x v="4"/>
    <s v="5000"/>
    <s v=""/>
    <x v="11"/>
    <n v="4.6571428571428575"/>
    <s v="Lalerio Vundini"/>
    <n v="0.05"/>
    <n v="652"/>
    <n v="32.6"/>
    <n v="684.6"/>
  </r>
  <r>
    <x v="6"/>
    <n v="7"/>
    <s v="TVG-5368"/>
    <s v="5368"/>
    <x v="3"/>
    <s v="Lombardia"/>
    <x v="2"/>
    <x v="16"/>
    <x v="7"/>
    <s v="1000"/>
    <s v=""/>
    <x v="0"/>
    <n v="0.29333333333333333"/>
    <s v="Lalerio Vundini"/>
    <n v="0.05"/>
    <n v="44"/>
    <n v="2.2000000000000002"/>
    <n v="46.2"/>
  </r>
  <r>
    <x v="6"/>
    <n v="7"/>
    <s v="TVG-5369"/>
    <s v="5369"/>
    <x v="3"/>
    <s v="Lombardia"/>
    <x v="2"/>
    <x v="12"/>
    <x v="5"/>
    <s v="3000"/>
    <s v="Medium"/>
    <x v="12"/>
    <n v="48.241666666666667"/>
    <s v="Lalerio Vundini"/>
    <n v="0.05"/>
    <n v="5789"/>
    <n v="289.45"/>
    <n v="6078.45"/>
  </r>
  <r>
    <x v="6"/>
    <n v="7"/>
    <s v="TVG-5370"/>
    <s v="5370"/>
    <x v="4"/>
    <s v="Lombardia"/>
    <x v="3"/>
    <x v="18"/>
    <x v="7"/>
    <s v="3000"/>
    <s v="Medium"/>
    <x v="6"/>
    <n v="6.209090909090909"/>
    <s v="Matteo Landi"/>
    <n v="0.05"/>
    <n v="1366"/>
    <n v="68.3"/>
    <n v="1434.3"/>
  </r>
  <r>
    <x v="6"/>
    <n v="7"/>
    <s v="TVG-5371"/>
    <s v="5371"/>
    <x v="4"/>
    <s v="Lombardia"/>
    <x v="3"/>
    <x v="14"/>
    <x v="6"/>
    <s v="2500"/>
    <s v="Gold"/>
    <x v="13"/>
    <n v="26.108000000000001"/>
    <s v="Giulio de Primis"/>
    <n v="3.6999999999999998E-2"/>
    <n v="13054"/>
    <n v="482.99799999999999"/>
    <n v="13536.998"/>
  </r>
  <r>
    <x v="6"/>
    <n v="7"/>
    <s v="TVG-5372"/>
    <s v="5372"/>
    <x v="4"/>
    <s v="Lombardia"/>
    <x v="3"/>
    <x v="14"/>
    <x v="6"/>
    <s v="2500"/>
    <s v="Gold"/>
    <x v="13"/>
    <n v="9.8699999999999992"/>
    <s v="Federica Meni"/>
    <n v="0.04"/>
    <n v="4935"/>
    <n v="197.4"/>
    <n v="5132.3999999999996"/>
  </r>
  <r>
    <x v="6"/>
    <n v="7"/>
    <s v="TVG-5373"/>
    <s v="5373"/>
    <x v="4"/>
    <s v="Lombardia"/>
    <x v="3"/>
    <x v="14"/>
    <x v="6"/>
    <s v="2500"/>
    <s v="Gold"/>
    <x v="13"/>
    <n v="7.3719999999999999"/>
    <s v="Matteo Landi"/>
    <n v="0.05"/>
    <n v="3686"/>
    <n v="184.3"/>
    <n v="3870.3"/>
  </r>
  <r>
    <x v="6"/>
    <n v="7"/>
    <s v="TVG-5374"/>
    <s v="5374"/>
    <x v="4"/>
    <s v="Lombardia"/>
    <x v="3"/>
    <x v="14"/>
    <x v="6"/>
    <s v="2500"/>
    <s v="Gold"/>
    <x v="13"/>
    <n v="19.021999999999998"/>
    <s v="Siria Lessio"/>
    <n v="0.05"/>
    <n v="9511"/>
    <n v="475.55"/>
    <n v="9986.5499999999993"/>
  </r>
  <r>
    <x v="6"/>
    <n v="7"/>
    <s v="TVG-5375"/>
    <s v="5375"/>
    <x v="4"/>
    <s v="Lombardia"/>
    <x v="3"/>
    <x v="14"/>
    <x v="6"/>
    <s v="2500"/>
    <s v="Gold"/>
    <x v="13"/>
    <n v="0.75600000000000001"/>
    <s v="Lalerio Vundini"/>
    <n v="0.05"/>
    <n v="378"/>
    <n v="18.900000000000002"/>
    <n v="396.9"/>
  </r>
  <r>
    <x v="6"/>
    <n v="7"/>
    <s v="TVG-5376"/>
    <s v="5376"/>
    <x v="4"/>
    <s v="Lombardia"/>
    <x v="3"/>
    <x v="17"/>
    <x v="7"/>
    <s v="2000"/>
    <s v="Medium"/>
    <x v="15"/>
    <n v="0.245"/>
    <s v="Lalerio Vundini"/>
    <n v="0.05"/>
    <n v="49"/>
    <n v="2.4500000000000002"/>
    <n v="51.45"/>
  </r>
  <r>
    <x v="6"/>
    <n v="7"/>
    <s v="TVG-5377"/>
    <s v="5377"/>
    <x v="4"/>
    <s v="Lombardia"/>
    <x v="3"/>
    <x v="0"/>
    <x v="0"/>
    <s v="5000"/>
    <s v="Medium"/>
    <x v="0"/>
    <n v="16.186666666666667"/>
    <s v="Giulio de Primis"/>
    <n v="3.6999999999999998E-2"/>
    <n v="2428"/>
    <n v="89.835999999999999"/>
    <n v="2517.8359999999998"/>
  </r>
  <r>
    <x v="6"/>
    <n v="7"/>
    <s v="TVG-5378"/>
    <s v="5378"/>
    <x v="4"/>
    <s v="Lombardia"/>
    <x v="3"/>
    <x v="0"/>
    <x v="0"/>
    <s v="5000"/>
    <s v="Medium"/>
    <x v="0"/>
    <n v="132.98666666666668"/>
    <s v="Federica Meni"/>
    <n v="0.04"/>
    <n v="19948"/>
    <n v="797.92000000000007"/>
    <n v="20745.919999999998"/>
  </r>
  <r>
    <x v="6"/>
    <n v="7"/>
    <s v="TVG-5379"/>
    <s v="5379"/>
    <x v="4"/>
    <s v="Lombardia"/>
    <x v="3"/>
    <x v="0"/>
    <x v="0"/>
    <s v="5000"/>
    <s v="Medium"/>
    <x v="0"/>
    <n v="181.56666666666666"/>
    <s v="Matteo Landi"/>
    <n v="0.05"/>
    <n v="27235"/>
    <n v="1361.75"/>
    <n v="28596.75"/>
  </r>
  <r>
    <x v="6"/>
    <n v="7"/>
    <s v="TVG-5380"/>
    <s v="5380"/>
    <x v="4"/>
    <s v="Lombardia"/>
    <x v="3"/>
    <x v="0"/>
    <x v="0"/>
    <s v="5000"/>
    <s v="Medium"/>
    <x v="0"/>
    <n v="21.72"/>
    <s v="Siria Lessio"/>
    <n v="0.05"/>
    <n v="3258"/>
    <n v="162.9"/>
    <n v="3420.9"/>
  </r>
  <r>
    <x v="6"/>
    <n v="7"/>
    <s v="TVG-5381"/>
    <s v="5381"/>
    <x v="4"/>
    <s v="Lombardia"/>
    <x v="3"/>
    <x v="0"/>
    <x v="0"/>
    <s v="5000"/>
    <s v="Medium"/>
    <x v="0"/>
    <n v="1600.5533333333333"/>
    <s v="Lalerio Vundini"/>
    <n v="0.05"/>
    <n v="240083"/>
    <n v="12004.150000000001"/>
    <n v="252087.15"/>
  </r>
  <r>
    <x v="6"/>
    <n v="7"/>
    <s v="TVG-5382"/>
    <s v="5382"/>
    <x v="4"/>
    <s v="Lombardia"/>
    <x v="3"/>
    <x v="19"/>
    <x v="7"/>
    <s v="4000"/>
    <s v="Plus"/>
    <x v="16"/>
    <n v="5.2625000000000002"/>
    <s v="Giulio de Primis"/>
    <n v="3.6999999999999998E-2"/>
    <n v="1263"/>
    <n v="46.730999999999995"/>
    <n v="1309.731"/>
  </r>
  <r>
    <x v="6"/>
    <n v="7"/>
    <s v="TVG-5383"/>
    <s v="5383"/>
    <x v="4"/>
    <s v="Lombardia"/>
    <x v="3"/>
    <x v="19"/>
    <x v="7"/>
    <s v="4000"/>
    <s v="Plus"/>
    <x v="16"/>
    <n v="2.8916666666666666"/>
    <s v="Federica Meni"/>
    <n v="0.04"/>
    <n v="694"/>
    <n v="27.76"/>
    <n v="721.76"/>
  </r>
  <r>
    <x v="6"/>
    <n v="7"/>
    <s v="TVG-5384"/>
    <s v="5384"/>
    <x v="4"/>
    <s v="Lombardia"/>
    <x v="3"/>
    <x v="19"/>
    <x v="7"/>
    <s v="4000"/>
    <s v="Plus"/>
    <x v="16"/>
    <n v="76.845833333333331"/>
    <s v="Matteo Landi"/>
    <n v="0.05"/>
    <n v="18443"/>
    <n v="922.15000000000009"/>
    <n v="19365.150000000001"/>
  </r>
  <r>
    <x v="6"/>
    <n v="7"/>
    <s v="TVG-5385"/>
    <s v="5385"/>
    <x v="4"/>
    <s v="Lombardia"/>
    <x v="3"/>
    <x v="19"/>
    <x v="7"/>
    <s v="4000"/>
    <s v="Plus"/>
    <x v="16"/>
    <n v="120.58750000000001"/>
    <s v="Siria Lessio"/>
    <n v="0.05"/>
    <n v="28941"/>
    <n v="1447.0500000000002"/>
    <n v="30388.05"/>
  </r>
  <r>
    <x v="6"/>
    <n v="7"/>
    <s v="TVG-5386"/>
    <s v="5386"/>
    <x v="4"/>
    <s v="Lombardia"/>
    <x v="3"/>
    <x v="19"/>
    <x v="7"/>
    <s v="4000"/>
    <s v="Plus"/>
    <x v="16"/>
    <n v="1.5"/>
    <s v="Lalerio Vundini"/>
    <n v="0.05"/>
    <n v="360"/>
    <n v="18"/>
    <n v="378"/>
  </r>
  <r>
    <x v="6"/>
    <n v="7"/>
    <s v="TVG-5387"/>
    <s v="5387"/>
    <x v="4"/>
    <s v="Lombardia"/>
    <x v="3"/>
    <x v="1"/>
    <x v="0"/>
    <s v="5000"/>
    <s v="Plus"/>
    <x v="1"/>
    <n v="48.194285714285712"/>
    <s v="Giulio de Primis"/>
    <n v="3.6999999999999998E-2"/>
    <n v="8434"/>
    <n v="312.05799999999999"/>
    <n v="8746.0580000000009"/>
  </r>
  <r>
    <x v="6"/>
    <n v="7"/>
    <s v="TVG-5388"/>
    <s v="5388"/>
    <x v="4"/>
    <s v="Lombardia"/>
    <x v="3"/>
    <x v="1"/>
    <x v="0"/>
    <s v="5000"/>
    <s v="Plus"/>
    <x v="1"/>
    <n v="12.834285714285715"/>
    <s v="Matteo Landi"/>
    <n v="0.05"/>
    <n v="2246"/>
    <n v="112.30000000000001"/>
    <n v="2358.3000000000002"/>
  </r>
  <r>
    <x v="6"/>
    <n v="7"/>
    <s v="TVG-5389"/>
    <s v="5389"/>
    <x v="4"/>
    <s v="Lombardia"/>
    <x v="3"/>
    <x v="1"/>
    <x v="0"/>
    <s v="5000"/>
    <s v="Plus"/>
    <x v="1"/>
    <n v="7.3428571428571425"/>
    <s v="Siria Lessio"/>
    <n v="0.05"/>
    <n v="1285"/>
    <n v="64.25"/>
    <n v="1349.25"/>
  </r>
  <r>
    <x v="6"/>
    <n v="7"/>
    <s v="TVG-5390"/>
    <s v="5390"/>
    <x v="4"/>
    <s v="Lombardia"/>
    <x v="3"/>
    <x v="2"/>
    <x v="0"/>
    <s v="2500"/>
    <s v="Plus"/>
    <x v="2"/>
    <n v="70.515384615384619"/>
    <s v="Siria Lessio"/>
    <n v="0.05"/>
    <n v="9167"/>
    <n v="458.35"/>
    <n v="9625.35"/>
  </r>
  <r>
    <x v="6"/>
    <n v="7"/>
    <s v="TVG-5391"/>
    <s v="5391"/>
    <x v="4"/>
    <s v="Lombardia"/>
    <x v="3"/>
    <x v="3"/>
    <x v="0"/>
    <s v="3000"/>
    <s v="Plus"/>
    <x v="3"/>
    <n v="77.951724137931038"/>
    <s v="Giulio de Primis"/>
    <n v="3.6999999999999998E-2"/>
    <n v="11303"/>
    <n v="418.21099999999996"/>
    <n v="11721.210999999999"/>
  </r>
  <r>
    <x v="6"/>
    <n v="7"/>
    <s v="TVG-5392"/>
    <s v="5392"/>
    <x v="4"/>
    <s v="Lombardia"/>
    <x v="3"/>
    <x v="3"/>
    <x v="0"/>
    <s v="3000"/>
    <s v="Plus"/>
    <x v="3"/>
    <n v="13.882758620689655"/>
    <s v="Federica Meni"/>
    <n v="0.04"/>
    <n v="2013"/>
    <n v="80.52"/>
    <n v="2093.52"/>
  </r>
  <r>
    <x v="6"/>
    <n v="7"/>
    <s v="TVG-5393"/>
    <s v="5393"/>
    <x v="4"/>
    <s v="Lombardia"/>
    <x v="3"/>
    <x v="3"/>
    <x v="0"/>
    <s v="3000"/>
    <s v="Plus"/>
    <x v="3"/>
    <n v="0.2"/>
    <s v="Matteo Landi"/>
    <n v="0.05"/>
    <n v="29"/>
    <n v="1.4500000000000002"/>
    <n v="30.45"/>
  </r>
  <r>
    <x v="6"/>
    <n v="7"/>
    <s v="TVG-5394"/>
    <s v="5394"/>
    <x v="4"/>
    <s v="Lombardia"/>
    <x v="3"/>
    <x v="3"/>
    <x v="0"/>
    <s v="3000"/>
    <s v="Plus"/>
    <x v="3"/>
    <n v="259.95862068965516"/>
    <s v="Siria Lessio"/>
    <n v="0.05"/>
    <n v="37694"/>
    <n v="1884.7"/>
    <n v="39578.699999999997"/>
  </r>
  <r>
    <x v="6"/>
    <n v="7"/>
    <s v="TVG-5395"/>
    <s v="5395"/>
    <x v="4"/>
    <s v="Lombardia"/>
    <x v="3"/>
    <x v="3"/>
    <x v="0"/>
    <s v="3000"/>
    <s v="Plus"/>
    <x v="3"/>
    <n v="21.062068965517241"/>
    <s v="Costanza Bigatti"/>
    <n v="0.1"/>
    <n v="3054"/>
    <n v="305.40000000000003"/>
    <n v="3359.4"/>
  </r>
  <r>
    <x v="6"/>
    <n v="7"/>
    <s v="TVG-5396"/>
    <s v="5396"/>
    <x v="4"/>
    <s v="Lombardia"/>
    <x v="3"/>
    <x v="3"/>
    <x v="0"/>
    <s v="3000"/>
    <s v="Plus"/>
    <x v="3"/>
    <n v="278.88275862068963"/>
    <s v="Lalerio Vundini"/>
    <n v="0.05"/>
    <n v="40438"/>
    <n v="2021.9"/>
    <n v="42459.9"/>
  </r>
  <r>
    <x v="6"/>
    <n v="7"/>
    <s v="TVG-5397"/>
    <s v="5397"/>
    <x v="4"/>
    <s v="Lombardia"/>
    <x v="3"/>
    <x v="5"/>
    <x v="1"/>
    <s v="5000"/>
    <s v=""/>
    <x v="5"/>
    <n v="117.10666666666667"/>
    <s v="Lalerio Vundini"/>
    <n v="0.05"/>
    <n v="8783"/>
    <n v="439.15000000000003"/>
    <n v="9222.15"/>
  </r>
  <r>
    <x v="6"/>
    <n v="7"/>
    <s v="TVG-5398"/>
    <s v="5398"/>
    <x v="4"/>
    <s v="Lombardia"/>
    <x v="3"/>
    <x v="6"/>
    <x v="2"/>
    <s v="2500"/>
    <s v="Plus"/>
    <x v="6"/>
    <n v="53.8"/>
    <s v="Giulio de Primis"/>
    <n v="3.6999999999999998E-2"/>
    <n v="11836"/>
    <n v="437.93199999999996"/>
    <n v="12273.932000000001"/>
  </r>
  <r>
    <x v="6"/>
    <n v="7"/>
    <s v="TVG-5399"/>
    <s v="5399"/>
    <x v="4"/>
    <s v="Lombardia"/>
    <x v="3"/>
    <x v="6"/>
    <x v="2"/>
    <s v="2500"/>
    <s v="Plus"/>
    <x v="6"/>
    <n v="9.0909090909090905E-3"/>
    <s v="Federica Meni"/>
    <n v="0.04"/>
    <n v="2"/>
    <n v="0.08"/>
    <n v="2.08"/>
  </r>
  <r>
    <x v="6"/>
    <n v="7"/>
    <s v="TVG-5400"/>
    <s v="5400"/>
    <x v="4"/>
    <s v="Lombardia"/>
    <x v="3"/>
    <x v="6"/>
    <x v="2"/>
    <s v="2500"/>
    <s v="Plus"/>
    <x v="6"/>
    <n v="32.995454545454542"/>
    <s v="Matteo Landi"/>
    <n v="0.05"/>
    <n v="7259"/>
    <n v="362.95000000000005"/>
    <n v="7621.95"/>
  </r>
  <r>
    <x v="6"/>
    <n v="7"/>
    <s v="TVG-5401"/>
    <s v="5401"/>
    <x v="4"/>
    <s v="Lombardia"/>
    <x v="3"/>
    <x v="6"/>
    <x v="2"/>
    <s v="2500"/>
    <s v="Plus"/>
    <x v="6"/>
    <n v="1.040909090909091"/>
    <s v="Siria Lessio"/>
    <n v="0.05"/>
    <n v="229"/>
    <n v="11.450000000000001"/>
    <n v="240.45"/>
  </r>
  <r>
    <x v="6"/>
    <n v="7"/>
    <s v="TVG-5402"/>
    <s v="5402"/>
    <x v="4"/>
    <s v="Lombardia"/>
    <x v="3"/>
    <x v="6"/>
    <x v="2"/>
    <s v="2500"/>
    <s v="Plus"/>
    <x v="6"/>
    <n v="3.9636363636363638"/>
    <s v="Lalerio Vundini"/>
    <n v="0.05"/>
    <n v="872"/>
    <n v="43.6"/>
    <n v="915.6"/>
  </r>
  <r>
    <x v="6"/>
    <n v="7"/>
    <s v="TVG-5403"/>
    <s v="5403"/>
    <x v="4"/>
    <s v="Lombardia"/>
    <x v="3"/>
    <x v="8"/>
    <x v="2"/>
    <s v="5000"/>
    <s v=""/>
    <x v="8"/>
    <n v="2.8159999999999998"/>
    <s v="Giulio de Primis"/>
    <n v="3.6999999999999998E-2"/>
    <n v="704"/>
    <n v="26.047999999999998"/>
    <n v="730.048"/>
  </r>
  <r>
    <x v="6"/>
    <n v="7"/>
    <s v="TVG-5404"/>
    <s v="5404"/>
    <x v="4"/>
    <s v="Lombardia"/>
    <x v="3"/>
    <x v="8"/>
    <x v="2"/>
    <s v="5000"/>
    <s v=""/>
    <x v="8"/>
    <n v="2.2240000000000002"/>
    <s v="Siria Lessio"/>
    <n v="0.05"/>
    <n v="556"/>
    <n v="27.8"/>
    <n v="583.79999999999995"/>
  </r>
  <r>
    <x v="6"/>
    <n v="7"/>
    <s v="TVG-5405"/>
    <s v="5405"/>
    <x v="4"/>
    <s v="Lombardia"/>
    <x v="3"/>
    <x v="10"/>
    <x v="3"/>
    <s v="7500"/>
    <s v="Premium"/>
    <x v="10"/>
    <n v="0.14444444444444443"/>
    <s v="Giulio de Primis"/>
    <n v="3.6999999999999998E-2"/>
    <n v="26"/>
    <n v="0.96199999999999997"/>
    <n v="26.962"/>
  </r>
  <r>
    <x v="6"/>
    <n v="7"/>
    <s v="TVG-5406"/>
    <s v="5406"/>
    <x v="4"/>
    <s v="Lombardia"/>
    <x v="3"/>
    <x v="10"/>
    <x v="3"/>
    <s v="7500"/>
    <s v="Premium"/>
    <x v="10"/>
    <n v="13.855555555555556"/>
    <s v="Federica Meni"/>
    <n v="0.04"/>
    <n v="2494"/>
    <n v="99.76"/>
    <n v="2593.7600000000002"/>
  </r>
  <r>
    <x v="6"/>
    <n v="7"/>
    <s v="TVG-5407"/>
    <s v="5407"/>
    <x v="4"/>
    <s v="Lombardia"/>
    <x v="3"/>
    <x v="10"/>
    <x v="3"/>
    <s v="7500"/>
    <s v="Premium"/>
    <x v="10"/>
    <n v="0.14444444444444443"/>
    <s v="Matteo Landi"/>
    <n v="0.05"/>
    <n v="26"/>
    <n v="1.3"/>
    <n v="27.3"/>
  </r>
  <r>
    <x v="6"/>
    <n v="7"/>
    <s v="TVG-5408"/>
    <s v="5408"/>
    <x v="4"/>
    <s v="Lombardia"/>
    <x v="3"/>
    <x v="10"/>
    <x v="3"/>
    <s v="7500"/>
    <s v="Premium"/>
    <x v="10"/>
    <n v="4.6055555555555552"/>
    <s v="Siria Lessio"/>
    <n v="0.05"/>
    <n v="829"/>
    <n v="41.45"/>
    <n v="870.45"/>
  </r>
  <r>
    <x v="6"/>
    <n v="7"/>
    <s v="TVG-5409"/>
    <s v="5409"/>
    <x v="4"/>
    <s v="Lombardia"/>
    <x v="3"/>
    <x v="10"/>
    <x v="3"/>
    <s v="7500"/>
    <s v="Premium"/>
    <x v="10"/>
    <n v="0.6166666666666667"/>
    <s v="Lalerio Vundini"/>
    <n v="0.05"/>
    <n v="111"/>
    <n v="5.5500000000000007"/>
    <n v="116.55"/>
  </r>
  <r>
    <x v="6"/>
    <n v="7"/>
    <s v="TVG-5410"/>
    <s v="5410"/>
    <x v="4"/>
    <s v="Lombardia"/>
    <x v="3"/>
    <x v="15"/>
    <x v="6"/>
    <s v="1000"/>
    <s v="Silver"/>
    <x v="14"/>
    <n v="2.3076923076923078E-2"/>
    <s v="Lalerio Vundini"/>
    <n v="0.05"/>
    <n v="9"/>
    <n v="0.45"/>
    <n v="9.4499999999999993"/>
  </r>
  <r>
    <x v="6"/>
    <n v="7"/>
    <s v="TVG-5411"/>
    <s v="5411"/>
    <x v="4"/>
    <s v="Lombardia"/>
    <x v="3"/>
    <x v="11"/>
    <x v="4"/>
    <s v="5000"/>
    <s v=""/>
    <x v="11"/>
    <n v="2.8285714285714287"/>
    <s v="Giulio de Primis"/>
    <n v="3.6999999999999998E-2"/>
    <n v="396"/>
    <n v="14.651999999999999"/>
    <n v="410.65199999999999"/>
  </r>
  <r>
    <x v="6"/>
    <n v="7"/>
    <s v="TVG-5412"/>
    <s v="5412"/>
    <x v="4"/>
    <s v="Lombardia"/>
    <x v="3"/>
    <x v="11"/>
    <x v="4"/>
    <s v="5000"/>
    <s v=""/>
    <x v="11"/>
    <n v="12.528571428571428"/>
    <s v="Federica Meni"/>
    <n v="0.04"/>
    <n v="1754"/>
    <n v="70.16"/>
    <n v="1824.16"/>
  </r>
  <r>
    <x v="6"/>
    <n v="7"/>
    <s v="TVG-5413"/>
    <s v="5413"/>
    <x v="4"/>
    <s v="Lombardia"/>
    <x v="3"/>
    <x v="11"/>
    <x v="4"/>
    <s v="5000"/>
    <s v=""/>
    <x v="11"/>
    <n v="13.085714285714285"/>
    <s v="Matteo Landi"/>
    <n v="0.05"/>
    <n v="1832"/>
    <n v="91.600000000000009"/>
    <n v="1923.6"/>
  </r>
  <r>
    <x v="6"/>
    <n v="7"/>
    <s v="TVG-5414"/>
    <s v="5414"/>
    <x v="4"/>
    <s v="Lombardia"/>
    <x v="3"/>
    <x v="11"/>
    <x v="4"/>
    <s v="5000"/>
    <s v=""/>
    <x v="11"/>
    <n v="45.042857142857144"/>
    <s v="Siria Lessio"/>
    <n v="0.05"/>
    <n v="6306"/>
    <n v="315.3"/>
    <n v="6621.3"/>
  </r>
  <r>
    <x v="6"/>
    <n v="7"/>
    <s v="TVG-5415"/>
    <s v="5415"/>
    <x v="4"/>
    <s v="Lombardia"/>
    <x v="3"/>
    <x v="11"/>
    <x v="4"/>
    <s v="5000"/>
    <s v=""/>
    <x v="11"/>
    <n v="0.25"/>
    <s v="Costanza Bigatti"/>
    <n v="0.1"/>
    <n v="35"/>
    <n v="3.5"/>
    <n v="38.5"/>
  </r>
  <r>
    <x v="6"/>
    <n v="7"/>
    <s v="TVG-5416"/>
    <s v="5416"/>
    <x v="4"/>
    <s v="Lombardia"/>
    <x v="3"/>
    <x v="11"/>
    <x v="4"/>
    <s v="5000"/>
    <s v=""/>
    <x v="11"/>
    <n v="2.9"/>
    <s v="Lalerio Vundini"/>
    <n v="0.05"/>
    <n v="406"/>
    <n v="20.3"/>
    <n v="426.3"/>
  </r>
  <r>
    <x v="6"/>
    <n v="7"/>
    <s v="TVG-5417"/>
    <s v="5417"/>
    <x v="4"/>
    <s v="Lombardia"/>
    <x v="3"/>
    <x v="16"/>
    <x v="7"/>
    <s v="1000"/>
    <s v=""/>
    <x v="0"/>
    <n v="0.47333333333333333"/>
    <s v="Giulio de Primis"/>
    <n v="3.6999999999999998E-2"/>
    <n v="71"/>
    <n v="2.6269999999999998"/>
    <n v="73.626999999999995"/>
  </r>
  <r>
    <x v="6"/>
    <n v="7"/>
    <s v="TVG-5418"/>
    <s v="5418"/>
    <x v="4"/>
    <s v="Lombardia"/>
    <x v="3"/>
    <x v="12"/>
    <x v="5"/>
    <s v="3000"/>
    <s v="Medium"/>
    <x v="12"/>
    <n v="5.1916666666666664"/>
    <s v="Giulio de Primis"/>
    <n v="3.6999999999999998E-2"/>
    <n v="623"/>
    <n v="23.050999999999998"/>
    <n v="646.05100000000004"/>
  </r>
  <r>
    <x v="6"/>
    <n v="7"/>
    <s v="TVG-5419"/>
    <s v="5419"/>
    <x v="4"/>
    <s v="Lombardia"/>
    <x v="3"/>
    <x v="12"/>
    <x v="5"/>
    <s v="3000"/>
    <s v="Medium"/>
    <x v="12"/>
    <n v="74.849999999999994"/>
    <s v="Siria Lessio"/>
    <n v="0.05"/>
    <n v="8982"/>
    <n v="449.1"/>
    <n v="9431.1"/>
  </r>
  <r>
    <x v="6"/>
    <n v="7"/>
    <s v="TVG-5420"/>
    <s v="5420"/>
    <x v="4"/>
    <s v="Lombardia"/>
    <x v="3"/>
    <x v="12"/>
    <x v="5"/>
    <s v="3000"/>
    <s v="Medium"/>
    <x v="12"/>
    <n v="9.375"/>
    <s v="Costanza Bigatti"/>
    <n v="0.1"/>
    <n v="1125"/>
    <n v="112.5"/>
    <n v="1237.5"/>
  </r>
  <r>
    <x v="6"/>
    <n v="7"/>
    <s v="TVG-5421"/>
    <s v="5421"/>
    <x v="4"/>
    <s v="Lombardia"/>
    <x v="3"/>
    <x v="13"/>
    <x v="5"/>
    <s v="3000"/>
    <s v="Plus"/>
    <x v="2"/>
    <n v="1.0615384615384615"/>
    <s v="Matteo Landi"/>
    <n v="0.05"/>
    <n v="138"/>
    <n v="6.9"/>
    <n v="144.9"/>
  </r>
  <r>
    <x v="6"/>
    <n v="7"/>
    <s v="TVG-5422"/>
    <s v="5422"/>
    <x v="4"/>
    <s v="Lombardia"/>
    <x v="3"/>
    <x v="13"/>
    <x v="5"/>
    <s v="3000"/>
    <s v="Plus"/>
    <x v="2"/>
    <n v="0.43076923076923079"/>
    <s v="Siria Lessio"/>
    <n v="0.05"/>
    <n v="56"/>
    <n v="2.8000000000000003"/>
    <n v="58.8"/>
  </r>
  <r>
    <x v="6"/>
    <n v="7"/>
    <s v="TVG-5423"/>
    <s v="5423"/>
    <x v="5"/>
    <s v="Lombardia"/>
    <x v="4"/>
    <x v="18"/>
    <x v="7"/>
    <s v="3000"/>
    <s v="Medium"/>
    <x v="6"/>
    <n v="0.48636363636363639"/>
    <s v="Lalerio Vundini"/>
    <n v="0.05"/>
    <n v="107"/>
    <n v="5.3500000000000005"/>
    <n v="112.35"/>
  </r>
  <r>
    <x v="6"/>
    <n v="7"/>
    <s v="TVG-5424"/>
    <s v="5424"/>
    <x v="5"/>
    <s v="Lombardia"/>
    <x v="4"/>
    <x v="14"/>
    <x v="6"/>
    <s v="2500"/>
    <s v="Gold"/>
    <x v="13"/>
    <n v="1.288"/>
    <s v="Daniela Ansani"/>
    <n v="0.05"/>
    <n v="644"/>
    <n v="32.200000000000003"/>
    <n v="676.2"/>
  </r>
  <r>
    <x v="6"/>
    <n v="7"/>
    <s v="TVG-5425"/>
    <s v="5425"/>
    <x v="5"/>
    <s v="Lombardia"/>
    <x v="4"/>
    <x v="14"/>
    <x v="6"/>
    <s v="2500"/>
    <s v="Gold"/>
    <x v="13"/>
    <n v="37.590000000000003"/>
    <s v="Marco Rossi"/>
    <n v="7.4999999999999997E-2"/>
    <n v="18795"/>
    <n v="1409.625"/>
    <n v="20204.625"/>
  </r>
  <r>
    <x v="6"/>
    <n v="7"/>
    <s v="TVG-5426"/>
    <s v="5426"/>
    <x v="5"/>
    <s v="Lombardia"/>
    <x v="4"/>
    <x v="14"/>
    <x v="6"/>
    <s v="2500"/>
    <s v="Gold"/>
    <x v="13"/>
    <n v="477.702"/>
    <s v="Lalerio Vundini"/>
    <n v="0.05"/>
    <n v="238851"/>
    <n v="11942.550000000001"/>
    <n v="250793.55"/>
  </r>
  <r>
    <x v="6"/>
    <n v="7"/>
    <s v="TVG-5427"/>
    <s v="5427"/>
    <x v="5"/>
    <s v="Lombardia"/>
    <x v="4"/>
    <x v="17"/>
    <x v="7"/>
    <s v="2000"/>
    <s v="Medium"/>
    <x v="15"/>
    <n v="3.44"/>
    <s v="Lalerio Vundini"/>
    <n v="0.05"/>
    <n v="688"/>
    <n v="34.4"/>
    <n v="722.4"/>
  </r>
  <r>
    <x v="6"/>
    <n v="7"/>
    <s v="TVG-5428"/>
    <s v="5428"/>
    <x v="5"/>
    <s v="Lombardia"/>
    <x v="4"/>
    <x v="0"/>
    <x v="0"/>
    <s v="5000"/>
    <s v="Medium"/>
    <x v="0"/>
    <n v="45.78"/>
    <s v="Roberto Falcucci"/>
    <n v="0.08"/>
    <n v="6867"/>
    <n v="549.36"/>
    <n v="7416.36"/>
  </r>
  <r>
    <x v="6"/>
    <n v="7"/>
    <s v="TVG-5429"/>
    <s v="5429"/>
    <x v="5"/>
    <s v="Lombardia"/>
    <x v="4"/>
    <x v="0"/>
    <x v="0"/>
    <s v="5000"/>
    <s v="Medium"/>
    <x v="0"/>
    <n v="622.37333333333333"/>
    <s v="Marco Rossi"/>
    <n v="7.4999999999999997E-2"/>
    <n v="93356"/>
    <n v="7001.7"/>
    <n v="100357.7"/>
  </r>
  <r>
    <x v="6"/>
    <n v="7"/>
    <s v="TVG-5430"/>
    <s v="5430"/>
    <x v="5"/>
    <s v="Lombardia"/>
    <x v="4"/>
    <x v="0"/>
    <x v="0"/>
    <s v="5000"/>
    <s v="Medium"/>
    <x v="0"/>
    <n v="1513.1666666666667"/>
    <s v="Lalerio Vundini"/>
    <n v="0.05"/>
    <n v="226975"/>
    <n v="11348.75"/>
    <n v="238323.75"/>
  </r>
  <r>
    <x v="6"/>
    <n v="7"/>
    <s v="TVG-5431"/>
    <s v="5431"/>
    <x v="5"/>
    <s v="Lombardia"/>
    <x v="4"/>
    <x v="19"/>
    <x v="7"/>
    <s v="4000"/>
    <s v="Plus"/>
    <x v="16"/>
    <n v="113.8125"/>
    <s v="Marco Rossi"/>
    <n v="7.4999999999999997E-2"/>
    <n v="27315"/>
    <n v="2048.625"/>
    <n v="29363.625"/>
  </r>
  <r>
    <x v="6"/>
    <n v="7"/>
    <s v="TVG-5432"/>
    <s v="5432"/>
    <x v="5"/>
    <s v="Lombardia"/>
    <x v="4"/>
    <x v="19"/>
    <x v="7"/>
    <s v="4000"/>
    <s v="Plus"/>
    <x v="16"/>
    <n v="65.1875"/>
    <s v="Lalerio Vundini"/>
    <n v="0.05"/>
    <n v="15645"/>
    <n v="782.25"/>
    <n v="16427.25"/>
  </r>
  <r>
    <x v="6"/>
    <n v="7"/>
    <s v="TVG-5433"/>
    <s v="5433"/>
    <x v="5"/>
    <s v="Lombardia"/>
    <x v="4"/>
    <x v="1"/>
    <x v="0"/>
    <s v="5000"/>
    <s v="Plus"/>
    <x v="1"/>
    <n v="68.828571428571422"/>
    <s v="Marco Rossi"/>
    <n v="7.4999999999999997E-2"/>
    <n v="12045"/>
    <n v="903.375"/>
    <n v="12948.375"/>
  </r>
  <r>
    <x v="6"/>
    <n v="7"/>
    <s v="TVG-5434"/>
    <s v="5434"/>
    <x v="5"/>
    <s v="Lombardia"/>
    <x v="4"/>
    <x v="1"/>
    <x v="0"/>
    <s v="5000"/>
    <s v="Plus"/>
    <x v="1"/>
    <n v="77.382857142857148"/>
    <s v="Lalerio Vundini"/>
    <n v="0.05"/>
    <n v="13542"/>
    <n v="677.1"/>
    <n v="14219.1"/>
  </r>
  <r>
    <x v="6"/>
    <n v="7"/>
    <s v="TVG-5435"/>
    <s v="5435"/>
    <x v="5"/>
    <s v="Lombardia"/>
    <x v="4"/>
    <x v="3"/>
    <x v="0"/>
    <s v="3000"/>
    <s v="Plus"/>
    <x v="3"/>
    <n v="2.9172413793103447"/>
    <s v="Olivia Gusso"/>
    <n v="0.05"/>
    <n v="423"/>
    <n v="21.150000000000002"/>
    <n v="444.15"/>
  </r>
  <r>
    <x v="6"/>
    <n v="7"/>
    <s v="TVG-5436"/>
    <s v="5436"/>
    <x v="5"/>
    <s v="Lombardia"/>
    <x v="4"/>
    <x v="3"/>
    <x v="0"/>
    <s v="3000"/>
    <s v="Plus"/>
    <x v="3"/>
    <n v="81.427586206896549"/>
    <s v="Roberto Falcucci"/>
    <n v="0.08"/>
    <n v="11807"/>
    <n v="944.56000000000006"/>
    <n v="12751.56"/>
  </r>
  <r>
    <x v="6"/>
    <n v="7"/>
    <s v="TVG-5437"/>
    <s v="5437"/>
    <x v="5"/>
    <s v="Lombardia"/>
    <x v="4"/>
    <x v="3"/>
    <x v="0"/>
    <s v="3000"/>
    <s v="Plus"/>
    <x v="3"/>
    <n v="2.5862068965517242"/>
    <s v="Elisa Covassi"/>
    <n v="0.08"/>
    <n v="375"/>
    <n v="30"/>
    <n v="405"/>
  </r>
  <r>
    <x v="6"/>
    <n v="7"/>
    <s v="TVG-5438"/>
    <s v="5438"/>
    <x v="5"/>
    <s v="Lombardia"/>
    <x v="4"/>
    <x v="3"/>
    <x v="0"/>
    <s v="3000"/>
    <s v="Plus"/>
    <x v="3"/>
    <n v="2.4"/>
    <s v="Fabo Girgentini"/>
    <n v="0.03"/>
    <n v="348"/>
    <n v="10.44"/>
    <n v="358.44"/>
  </r>
  <r>
    <x v="6"/>
    <n v="7"/>
    <s v="TVG-5439"/>
    <s v="5439"/>
    <x v="5"/>
    <s v="Lombardia"/>
    <x v="4"/>
    <x v="3"/>
    <x v="0"/>
    <s v="3000"/>
    <s v="Plus"/>
    <x v="3"/>
    <n v="71.648275862068971"/>
    <s v="Marco Rossi"/>
    <n v="7.4999999999999997E-2"/>
    <n v="10389"/>
    <n v="779.17499999999995"/>
    <n v="11168.174999999999"/>
  </r>
  <r>
    <x v="6"/>
    <n v="7"/>
    <s v="TVG-5440"/>
    <s v="5440"/>
    <x v="5"/>
    <s v="Lombardia"/>
    <x v="4"/>
    <x v="3"/>
    <x v="0"/>
    <s v="3000"/>
    <s v="Plus"/>
    <x v="3"/>
    <n v="830.09655172413795"/>
    <s v="Lalerio Vundini"/>
    <n v="0.05"/>
    <n v="120364"/>
    <n v="6018.2000000000007"/>
    <n v="126382.2"/>
  </r>
  <r>
    <x v="6"/>
    <n v="7"/>
    <s v="TVG-5441"/>
    <s v="5441"/>
    <x v="5"/>
    <s v="Lombardia"/>
    <x v="4"/>
    <x v="6"/>
    <x v="2"/>
    <s v="2500"/>
    <s v="Plus"/>
    <x v="6"/>
    <n v="0.12727272727272726"/>
    <s v="Olivia Gusso"/>
    <n v="0.05"/>
    <n v="28"/>
    <n v="1.4000000000000001"/>
    <n v="29.4"/>
  </r>
  <r>
    <x v="6"/>
    <n v="7"/>
    <s v="TVG-5442"/>
    <s v="5442"/>
    <x v="5"/>
    <s v="Lombardia"/>
    <x v="4"/>
    <x v="6"/>
    <x v="2"/>
    <s v="2500"/>
    <s v="Plus"/>
    <x v="6"/>
    <n v="2.7272727272727271E-2"/>
    <s v="Elisa Covassi"/>
    <n v="0.08"/>
    <n v="6"/>
    <n v="0.48"/>
    <n v="6.48"/>
  </r>
  <r>
    <x v="6"/>
    <n v="7"/>
    <s v="TVG-5443"/>
    <s v="5443"/>
    <x v="5"/>
    <s v="Lombardia"/>
    <x v="4"/>
    <x v="6"/>
    <x v="2"/>
    <s v="2500"/>
    <s v="Plus"/>
    <x v="6"/>
    <n v="0.36818181818181817"/>
    <s v="Fabo Girgentini"/>
    <n v="0.03"/>
    <n v="81"/>
    <n v="2.4299999999999997"/>
    <n v="83.43"/>
  </r>
  <r>
    <x v="6"/>
    <n v="7"/>
    <s v="TVG-5444"/>
    <s v="5444"/>
    <x v="5"/>
    <s v="Lombardia"/>
    <x v="4"/>
    <x v="6"/>
    <x v="2"/>
    <s v="2500"/>
    <s v="Plus"/>
    <x v="6"/>
    <n v="1.209090909090909"/>
    <s v="Marco Rossi"/>
    <n v="7.4999999999999997E-2"/>
    <n v="266"/>
    <n v="19.95"/>
    <n v="285.95"/>
  </r>
  <r>
    <x v="6"/>
    <n v="7"/>
    <s v="TVG-5445"/>
    <s v="5445"/>
    <x v="5"/>
    <s v="Lombardia"/>
    <x v="4"/>
    <x v="6"/>
    <x v="2"/>
    <s v="2500"/>
    <s v="Plus"/>
    <x v="6"/>
    <n v="0.38181818181818183"/>
    <s v="Lalerio Vundini"/>
    <n v="0.05"/>
    <n v="84"/>
    <n v="4.2"/>
    <n v="88.2"/>
  </r>
  <r>
    <x v="6"/>
    <n v="7"/>
    <s v="TVG-5446"/>
    <s v="5446"/>
    <x v="5"/>
    <s v="Lombardia"/>
    <x v="4"/>
    <x v="22"/>
    <x v="7"/>
    <s v="7000"/>
    <s v="Premium"/>
    <x v="13"/>
    <n v="10.231999999999999"/>
    <s v="Marco Rossi"/>
    <n v="7.4999999999999997E-2"/>
    <n v="5116"/>
    <n v="383.7"/>
    <n v="5499.7"/>
  </r>
  <r>
    <x v="6"/>
    <n v="7"/>
    <s v="TVG-5447"/>
    <s v="5447"/>
    <x v="5"/>
    <s v="Lombardia"/>
    <x v="4"/>
    <x v="20"/>
    <x v="7"/>
    <s v="5000"/>
    <s v="Silver"/>
    <x v="17"/>
    <n v="0.14666666666666667"/>
    <s v="Olivia Gusso"/>
    <n v="0.05"/>
    <n v="44"/>
    <n v="2.2000000000000002"/>
    <n v="46.2"/>
  </r>
  <r>
    <x v="6"/>
    <n v="7"/>
    <s v="TVG-5448"/>
    <s v="5448"/>
    <x v="5"/>
    <s v="Lombardia"/>
    <x v="4"/>
    <x v="8"/>
    <x v="2"/>
    <s v="5000"/>
    <s v=""/>
    <x v="8"/>
    <n v="0.152"/>
    <s v="Olivia Gusso"/>
    <n v="0.05"/>
    <n v="38"/>
    <n v="1.9000000000000001"/>
    <n v="39.9"/>
  </r>
  <r>
    <x v="6"/>
    <n v="7"/>
    <s v="TVG-5449"/>
    <s v="5449"/>
    <x v="5"/>
    <s v="Lombardia"/>
    <x v="4"/>
    <x v="9"/>
    <x v="2"/>
    <s v="1121"/>
    <s v="Gold"/>
    <x v="9"/>
    <n v="74.317391304347822"/>
    <s v="Lalerio Vundini"/>
    <n v="0.05"/>
    <n v="17093"/>
    <n v="854.65000000000009"/>
    <n v="17947.650000000001"/>
  </r>
  <r>
    <x v="6"/>
    <n v="7"/>
    <s v="TVG-5450"/>
    <s v="5450"/>
    <x v="5"/>
    <s v="Lombardia"/>
    <x v="4"/>
    <x v="23"/>
    <x v="7"/>
    <s v="8000"/>
    <s v="Premium"/>
    <x v="19"/>
    <n v="158.22985074626865"/>
    <s v="Lalerio Vundini"/>
    <n v="0.05"/>
    <n v="106014"/>
    <n v="5300.7000000000007"/>
    <n v="111314.7"/>
  </r>
  <r>
    <x v="6"/>
    <n v="7"/>
    <s v="TVG-5451"/>
    <s v="5451"/>
    <x v="5"/>
    <s v="Lombardia"/>
    <x v="4"/>
    <x v="10"/>
    <x v="3"/>
    <s v="7500"/>
    <s v="Premium"/>
    <x v="10"/>
    <n v="0.47222222222222221"/>
    <s v="Lalerio Vundini"/>
    <n v="0.05"/>
    <n v="85"/>
    <n v="4.25"/>
    <n v="89.25"/>
  </r>
  <r>
    <x v="6"/>
    <n v="7"/>
    <s v="TVG-5452"/>
    <s v="5452"/>
    <x v="5"/>
    <s v="Lombardia"/>
    <x v="4"/>
    <x v="15"/>
    <x v="6"/>
    <s v="1000"/>
    <s v="Silver"/>
    <x v="14"/>
    <n v="44.456410256410258"/>
    <s v="Lalerio Vundini"/>
    <n v="0.05"/>
    <n v="17338"/>
    <n v="866.90000000000009"/>
    <n v="18204.900000000001"/>
  </r>
  <r>
    <x v="6"/>
    <n v="7"/>
    <s v="TVG-5453"/>
    <s v="5453"/>
    <x v="5"/>
    <s v="Lombardia"/>
    <x v="4"/>
    <x v="11"/>
    <x v="4"/>
    <s v="5000"/>
    <s v=""/>
    <x v="11"/>
    <n v="8.5714285714285715E-2"/>
    <s v="Olivia Gusso"/>
    <n v="0.05"/>
    <n v="12"/>
    <n v="0.60000000000000009"/>
    <n v="12.6"/>
  </r>
  <r>
    <x v="6"/>
    <n v="7"/>
    <s v="TVG-5454"/>
    <s v="5454"/>
    <x v="5"/>
    <s v="Lombardia"/>
    <x v="4"/>
    <x v="11"/>
    <x v="4"/>
    <s v="5000"/>
    <s v=""/>
    <x v="11"/>
    <n v="0.25714285714285712"/>
    <s v="Marco Rossi"/>
    <n v="7.4999999999999997E-2"/>
    <n v="36"/>
    <n v="2.6999999999999997"/>
    <n v="38.700000000000003"/>
  </r>
  <r>
    <x v="6"/>
    <n v="7"/>
    <s v="TVG-5455"/>
    <s v="5455"/>
    <x v="5"/>
    <s v="Lombardia"/>
    <x v="4"/>
    <x v="11"/>
    <x v="4"/>
    <s v="5000"/>
    <s v=""/>
    <x v="11"/>
    <n v="7.5428571428571427"/>
    <s v="Lalerio Vundini"/>
    <n v="0.05"/>
    <n v="1056"/>
    <n v="52.800000000000004"/>
    <n v="1108.8"/>
  </r>
  <r>
    <x v="6"/>
    <n v="7"/>
    <s v="TVG-5456"/>
    <s v="5456"/>
    <x v="5"/>
    <s v="Lombardia"/>
    <x v="4"/>
    <x v="16"/>
    <x v="7"/>
    <s v="1000"/>
    <s v=""/>
    <x v="0"/>
    <n v="3.8933333333333335"/>
    <s v="Marco Rossi"/>
    <n v="7.4999999999999997E-2"/>
    <n v="584"/>
    <n v="43.8"/>
    <n v="627.79999999999995"/>
  </r>
  <r>
    <x v="6"/>
    <n v="7"/>
    <s v="TVG-5457"/>
    <s v="5457"/>
    <x v="5"/>
    <s v="Lombardia"/>
    <x v="4"/>
    <x v="12"/>
    <x v="5"/>
    <s v="3000"/>
    <s v="Medium"/>
    <x v="12"/>
    <n v="5.1416666666666666"/>
    <s v="Olivia Gusso"/>
    <n v="0.05"/>
    <n v="617"/>
    <n v="30.85"/>
    <n v="647.85"/>
  </r>
  <r>
    <x v="6"/>
    <n v="7"/>
    <s v="TVG-5458"/>
    <s v="5458"/>
    <x v="5"/>
    <s v="Lombardia"/>
    <x v="4"/>
    <x v="12"/>
    <x v="5"/>
    <s v="3000"/>
    <s v="Medium"/>
    <x v="12"/>
    <n v="2.4166666666666665"/>
    <s v="Roberto Falcucci"/>
    <n v="0.08"/>
    <n v="290"/>
    <n v="23.2"/>
    <n v="313.2"/>
  </r>
  <r>
    <x v="6"/>
    <n v="7"/>
    <s v="TVG-5459"/>
    <s v="5459"/>
    <x v="5"/>
    <s v="Lombardia"/>
    <x v="4"/>
    <x v="12"/>
    <x v="5"/>
    <s v="3000"/>
    <s v="Medium"/>
    <x v="12"/>
    <n v="0.7"/>
    <s v="Elisa Covassi"/>
    <n v="0.08"/>
    <n v="84"/>
    <n v="6.72"/>
    <n v="90.72"/>
  </r>
  <r>
    <x v="6"/>
    <n v="7"/>
    <s v="TVG-5460"/>
    <s v="5460"/>
    <x v="5"/>
    <s v="Lombardia"/>
    <x v="4"/>
    <x v="12"/>
    <x v="5"/>
    <s v="3000"/>
    <s v="Medium"/>
    <x v="12"/>
    <n v="2.25"/>
    <s v="Fabo Girgentini"/>
    <n v="0.03"/>
    <n v="270"/>
    <n v="8.1"/>
    <n v="278.10000000000002"/>
  </r>
  <r>
    <x v="6"/>
    <n v="7"/>
    <s v="TVG-5461"/>
    <s v="5461"/>
    <x v="5"/>
    <s v="Lombardia"/>
    <x v="4"/>
    <x v="12"/>
    <x v="5"/>
    <s v="3000"/>
    <s v="Medium"/>
    <x v="12"/>
    <n v="11.341666666666667"/>
    <s v="Marco Rossi"/>
    <n v="7.4999999999999997E-2"/>
    <n v="1361"/>
    <n v="102.075"/>
    <n v="1463.075"/>
  </r>
  <r>
    <x v="6"/>
    <n v="7"/>
    <s v="TVG-5462"/>
    <s v="5462"/>
    <x v="5"/>
    <s v="Lombardia"/>
    <x v="4"/>
    <x v="12"/>
    <x v="5"/>
    <s v="3000"/>
    <s v="Medium"/>
    <x v="12"/>
    <n v="3.6666666666666665"/>
    <s v="Lalerio Vundini"/>
    <n v="0.05"/>
    <n v="440"/>
    <n v="22"/>
    <n v="462"/>
  </r>
  <r>
    <x v="6"/>
    <n v="7"/>
    <s v="TVG-5463"/>
    <s v="5463"/>
    <x v="5"/>
    <s v="Lombardia"/>
    <x v="4"/>
    <x v="13"/>
    <x v="5"/>
    <s v="3000"/>
    <s v="Plus"/>
    <x v="2"/>
    <n v="3.2692307692307692"/>
    <s v="Elisa Covassi"/>
    <n v="0.08"/>
    <n v="425"/>
    <n v="34"/>
    <n v="459"/>
  </r>
  <r>
    <x v="6"/>
    <n v="7"/>
    <s v="TVG-5464"/>
    <s v="5464"/>
    <x v="5"/>
    <s v="Lombardia"/>
    <x v="4"/>
    <x v="13"/>
    <x v="5"/>
    <s v="3000"/>
    <s v="Plus"/>
    <x v="2"/>
    <n v="7.6923076923076927E-3"/>
    <s v="Marco Rossi"/>
    <n v="7.4999999999999997E-2"/>
    <n v="1"/>
    <n v="7.4999999999999997E-2"/>
    <n v="1.075"/>
  </r>
  <r>
    <x v="6"/>
    <n v="7"/>
    <s v="TVG-5465"/>
    <s v="5465"/>
    <x v="6"/>
    <s v="Piemonte"/>
    <x v="5"/>
    <x v="14"/>
    <x v="6"/>
    <s v="2500"/>
    <s v="Gold"/>
    <x v="13"/>
    <n v="0.91800000000000004"/>
    <s v="Roberto Falcucci"/>
    <n v="0.08"/>
    <n v="459"/>
    <n v="36.72"/>
    <n v="495.72"/>
  </r>
  <r>
    <x v="6"/>
    <n v="7"/>
    <s v="TVG-5466"/>
    <s v="5466"/>
    <x v="6"/>
    <s v="Piemonte"/>
    <x v="5"/>
    <x v="3"/>
    <x v="0"/>
    <s v="3000"/>
    <s v="Plus"/>
    <x v="3"/>
    <n v="2.0068965517241377"/>
    <s v="Roberto Falcucci"/>
    <n v="0.08"/>
    <n v="291"/>
    <n v="23.28"/>
    <n v="314.27999999999997"/>
  </r>
  <r>
    <x v="6"/>
    <n v="7"/>
    <s v="TVG-5467"/>
    <s v="5467"/>
    <x v="6"/>
    <s v="Piemonte"/>
    <x v="5"/>
    <x v="3"/>
    <x v="0"/>
    <s v="3000"/>
    <s v="Plus"/>
    <x v="3"/>
    <n v="21.606896551724137"/>
    <s v="Fabo Girgentini"/>
    <n v="0.03"/>
    <n v="3133"/>
    <n v="93.99"/>
    <n v="3226.99"/>
  </r>
  <r>
    <x v="6"/>
    <n v="7"/>
    <s v="TVG-5468"/>
    <s v="5468"/>
    <x v="6"/>
    <s v="Piemonte"/>
    <x v="5"/>
    <x v="6"/>
    <x v="2"/>
    <s v="2500"/>
    <s v="Plus"/>
    <x v="6"/>
    <n v="0.71363636363636362"/>
    <s v="Fabo Girgentini"/>
    <n v="0.03"/>
    <n v="157"/>
    <n v="4.71"/>
    <n v="161.71"/>
  </r>
  <r>
    <x v="6"/>
    <n v="7"/>
    <s v="TVG-5469"/>
    <s v="5469"/>
    <x v="6"/>
    <s v="Piemonte"/>
    <x v="5"/>
    <x v="11"/>
    <x v="4"/>
    <s v="5000"/>
    <s v=""/>
    <x v="11"/>
    <n v="11.457142857142857"/>
    <s v="Roberto Falcucci"/>
    <n v="0.08"/>
    <n v="1604"/>
    <n v="128.32"/>
    <n v="1732.32"/>
  </r>
  <r>
    <x v="6"/>
    <n v="7"/>
    <s v="TVG-5470"/>
    <s v="5470"/>
    <x v="6"/>
    <s v="Piemonte"/>
    <x v="5"/>
    <x v="12"/>
    <x v="5"/>
    <s v="3000"/>
    <s v="Medium"/>
    <x v="12"/>
    <n v="2.2000000000000002"/>
    <s v="Roberto Falcucci"/>
    <n v="0.08"/>
    <n v="264"/>
    <n v="21.12"/>
    <n v="285.12"/>
  </r>
  <r>
    <x v="6"/>
    <n v="7"/>
    <s v="TVG-5471"/>
    <s v="5471"/>
    <x v="6"/>
    <s v="Piemonte"/>
    <x v="5"/>
    <x v="12"/>
    <x v="5"/>
    <s v="3000"/>
    <s v="Medium"/>
    <x v="12"/>
    <n v="5.875"/>
    <s v="Fabo Girgentini"/>
    <n v="0.03"/>
    <n v="705"/>
    <n v="21.15"/>
    <n v="726.15"/>
  </r>
  <r>
    <x v="6"/>
    <n v="7"/>
    <s v="TVG-5472"/>
    <s v="5472"/>
    <x v="7"/>
    <s v="Piemonte"/>
    <x v="0"/>
    <x v="17"/>
    <x v="7"/>
    <s v="2000"/>
    <s v="Medium"/>
    <x v="15"/>
    <n v="0.93500000000000005"/>
    <s v="Lalerio Vundini"/>
    <n v="0.05"/>
    <n v="187"/>
    <n v="9.35"/>
    <n v="196.35"/>
  </r>
  <r>
    <x v="6"/>
    <n v="7"/>
    <s v="TVG-5473"/>
    <s v="5473"/>
    <x v="7"/>
    <s v="Piemonte"/>
    <x v="0"/>
    <x v="0"/>
    <x v="0"/>
    <s v="5000"/>
    <s v="Medium"/>
    <x v="0"/>
    <n v="256.15333333333331"/>
    <s v="Lalerio Vundini"/>
    <n v="0.05"/>
    <n v="38423"/>
    <n v="1921.15"/>
    <n v="40344.15"/>
  </r>
  <r>
    <x v="6"/>
    <n v="7"/>
    <s v="TVG-5474"/>
    <s v="5474"/>
    <x v="7"/>
    <s v="Piemonte"/>
    <x v="0"/>
    <x v="2"/>
    <x v="0"/>
    <s v="2500"/>
    <s v="Plus"/>
    <x v="2"/>
    <n v="0.18461538461538463"/>
    <s v="Marco Rossi"/>
    <n v="7.4999999999999997E-2"/>
    <n v="24"/>
    <n v="1.7999999999999998"/>
    <n v="25.8"/>
  </r>
  <r>
    <x v="6"/>
    <n v="7"/>
    <s v="TVG-5475"/>
    <s v="5475"/>
    <x v="7"/>
    <s v="Piemonte"/>
    <x v="0"/>
    <x v="3"/>
    <x v="0"/>
    <s v="3000"/>
    <s v="Plus"/>
    <x v="3"/>
    <n v="37.04137931034483"/>
    <s v="Lorenzo Von Matterhorn "/>
    <n v="0.05"/>
    <n v="5371"/>
    <n v="268.55"/>
    <n v="5639.55"/>
  </r>
  <r>
    <x v="6"/>
    <n v="7"/>
    <s v="TVG-5476"/>
    <s v="5476"/>
    <x v="7"/>
    <s v="Piemonte"/>
    <x v="0"/>
    <x v="3"/>
    <x v="0"/>
    <s v="3000"/>
    <s v="Plus"/>
    <x v="3"/>
    <n v="9.7586206896551726"/>
    <s v="Roberto Falcucci"/>
    <n v="0.08"/>
    <n v="1415"/>
    <n v="113.2"/>
    <n v="1528.2"/>
  </r>
  <r>
    <x v="6"/>
    <n v="7"/>
    <s v="TVG-5477"/>
    <s v="5477"/>
    <x v="7"/>
    <s v="Piemonte"/>
    <x v="0"/>
    <x v="3"/>
    <x v="0"/>
    <s v="3000"/>
    <s v="Plus"/>
    <x v="3"/>
    <n v="2.7241379310344827"/>
    <s v="Fabo Girgentini"/>
    <n v="0.03"/>
    <n v="395"/>
    <n v="11.85"/>
    <n v="406.85"/>
  </r>
  <r>
    <x v="6"/>
    <n v="7"/>
    <s v="TVG-5478"/>
    <s v="5478"/>
    <x v="7"/>
    <s v="Piemonte"/>
    <x v="0"/>
    <x v="3"/>
    <x v="0"/>
    <s v="3000"/>
    <s v="Plus"/>
    <x v="3"/>
    <n v="48.779310344827586"/>
    <s v="Marco Rossi"/>
    <n v="7.4999999999999997E-2"/>
    <n v="7073"/>
    <n v="530.47500000000002"/>
    <n v="7603.4750000000004"/>
  </r>
  <r>
    <x v="6"/>
    <n v="7"/>
    <s v="TVG-5479"/>
    <s v="5479"/>
    <x v="7"/>
    <s v="Piemonte"/>
    <x v="0"/>
    <x v="3"/>
    <x v="0"/>
    <s v="3000"/>
    <s v="Plus"/>
    <x v="3"/>
    <n v="1005.5931034482759"/>
    <s v="Lalerio Vundini"/>
    <n v="0.05"/>
    <n v="145811"/>
    <n v="7290.55"/>
    <n v="153101.54999999999"/>
  </r>
  <r>
    <x v="6"/>
    <n v="7"/>
    <s v="TVG-5480"/>
    <s v="5480"/>
    <x v="7"/>
    <s v="Piemonte"/>
    <x v="0"/>
    <x v="6"/>
    <x v="2"/>
    <s v="2500"/>
    <s v="Plus"/>
    <x v="6"/>
    <n v="0.13636363636363635"/>
    <s v="Lorenzo Von Matterhorn "/>
    <n v="0.05"/>
    <n v="30"/>
    <n v="1.5"/>
    <n v="31.5"/>
  </r>
  <r>
    <x v="6"/>
    <n v="7"/>
    <s v="TVG-5481"/>
    <s v="5481"/>
    <x v="7"/>
    <s v="Piemonte"/>
    <x v="0"/>
    <x v="6"/>
    <x v="2"/>
    <s v="2500"/>
    <s v="Plus"/>
    <x v="6"/>
    <n v="0.29090909090909089"/>
    <s v="Fabo Girgentini"/>
    <n v="0.03"/>
    <n v="64"/>
    <n v="1.92"/>
    <n v="65.92"/>
  </r>
  <r>
    <x v="6"/>
    <n v="7"/>
    <s v="TVG-5482"/>
    <s v="5482"/>
    <x v="7"/>
    <s v="Piemonte"/>
    <x v="0"/>
    <x v="6"/>
    <x v="2"/>
    <s v="2500"/>
    <s v="Plus"/>
    <x v="6"/>
    <n v="1.1499999999999999"/>
    <s v="Marco Rossi"/>
    <n v="7.4999999999999997E-2"/>
    <n v="253"/>
    <n v="18.974999999999998"/>
    <n v="271.97500000000002"/>
  </r>
  <r>
    <x v="6"/>
    <n v="7"/>
    <s v="TVG-5483"/>
    <s v="5483"/>
    <x v="7"/>
    <s v="Piemonte"/>
    <x v="0"/>
    <x v="6"/>
    <x v="2"/>
    <s v="2500"/>
    <s v="Plus"/>
    <x v="6"/>
    <n v="4.4227272727272728"/>
    <s v="Lalerio Vundini"/>
    <n v="0.05"/>
    <n v="973"/>
    <n v="48.650000000000006"/>
    <n v="1021.65"/>
  </r>
  <r>
    <x v="6"/>
    <n v="7"/>
    <s v="TVG-5484"/>
    <s v="5484"/>
    <x v="7"/>
    <s v="Piemonte"/>
    <x v="0"/>
    <x v="7"/>
    <x v="2"/>
    <s v="2500"/>
    <s v="Medium"/>
    <x v="7"/>
    <n v="6.5428571428571427"/>
    <s v="Marco Rossi"/>
    <n v="7.4999999999999997E-2"/>
    <n v="1374"/>
    <n v="103.05"/>
    <n v="1477.05"/>
  </r>
  <r>
    <x v="6"/>
    <n v="7"/>
    <s v="TVG-5485"/>
    <s v="5485"/>
    <x v="7"/>
    <s v="Piemonte"/>
    <x v="0"/>
    <x v="7"/>
    <x v="2"/>
    <s v="2500"/>
    <s v="Medium"/>
    <x v="7"/>
    <n v="3.342857142857143"/>
    <s v="Lalerio Vundini"/>
    <n v="0.05"/>
    <n v="702"/>
    <n v="35.1"/>
    <n v="737.1"/>
  </r>
  <r>
    <x v="6"/>
    <n v="7"/>
    <s v="TVG-5486"/>
    <s v="5486"/>
    <x v="7"/>
    <s v="Piemonte"/>
    <x v="0"/>
    <x v="9"/>
    <x v="2"/>
    <s v="1121"/>
    <s v="Gold"/>
    <x v="9"/>
    <n v="390.30869565217392"/>
    <s v="Lalerio Vundini"/>
    <n v="0.05"/>
    <n v="89771"/>
    <n v="4488.55"/>
    <n v="94259.55"/>
  </r>
  <r>
    <x v="6"/>
    <n v="7"/>
    <s v="TVG-5487"/>
    <s v="5487"/>
    <x v="7"/>
    <s v="Piemonte"/>
    <x v="0"/>
    <x v="23"/>
    <x v="7"/>
    <s v="8000"/>
    <s v="Premium"/>
    <x v="19"/>
    <n v="1.7582089552238807"/>
    <s v="Lalerio Vundini"/>
    <n v="0.05"/>
    <n v="1178"/>
    <n v="58.900000000000006"/>
    <n v="1236.9000000000001"/>
  </r>
  <r>
    <x v="6"/>
    <n v="7"/>
    <s v="TVG-5488"/>
    <s v="5488"/>
    <x v="7"/>
    <s v="Piemonte"/>
    <x v="0"/>
    <x v="10"/>
    <x v="3"/>
    <s v="7500"/>
    <s v="Premium"/>
    <x v="10"/>
    <n v="8.3333333333333329E-2"/>
    <s v="Lalerio Vundini"/>
    <n v="0.05"/>
    <n v="15"/>
    <n v="0.75"/>
    <n v="15.75"/>
  </r>
  <r>
    <x v="6"/>
    <n v="7"/>
    <s v="TVG-5489"/>
    <s v="5489"/>
    <x v="7"/>
    <s v="Piemonte"/>
    <x v="0"/>
    <x v="15"/>
    <x v="6"/>
    <s v="1000"/>
    <s v="Silver"/>
    <x v="14"/>
    <n v="2.9871794871794872"/>
    <s v="Lalerio Vundini"/>
    <n v="0.05"/>
    <n v="1165"/>
    <n v="58.25"/>
    <n v="1223.25"/>
  </r>
  <r>
    <x v="6"/>
    <n v="7"/>
    <s v="TVG-5490"/>
    <s v="5490"/>
    <x v="7"/>
    <s v="Piemonte"/>
    <x v="0"/>
    <x v="11"/>
    <x v="4"/>
    <s v="5000"/>
    <s v=""/>
    <x v="11"/>
    <n v="2.75"/>
    <s v="Lorenzo Von Matterhorn "/>
    <n v="0.05"/>
    <n v="385"/>
    <n v="19.25"/>
    <n v="404.25"/>
  </r>
  <r>
    <x v="6"/>
    <n v="7"/>
    <s v="TVG-5491"/>
    <s v="5491"/>
    <x v="7"/>
    <s v="Piemonte"/>
    <x v="0"/>
    <x v="11"/>
    <x v="4"/>
    <s v="5000"/>
    <s v=""/>
    <x v="11"/>
    <n v="0.21428571428571427"/>
    <s v="Marco Rossi"/>
    <n v="7.4999999999999997E-2"/>
    <n v="30"/>
    <n v="2.25"/>
    <n v="32.25"/>
  </r>
  <r>
    <x v="6"/>
    <n v="7"/>
    <s v="TVG-5492"/>
    <s v="5492"/>
    <x v="7"/>
    <s v="Piemonte"/>
    <x v="0"/>
    <x v="11"/>
    <x v="4"/>
    <s v="5000"/>
    <s v=""/>
    <x v="11"/>
    <n v="6.121428571428571"/>
    <s v="Lalerio Vundini"/>
    <n v="0.05"/>
    <n v="857"/>
    <n v="42.85"/>
    <n v="899.85"/>
  </r>
  <r>
    <x v="6"/>
    <n v="7"/>
    <s v="TVG-5493"/>
    <s v="5493"/>
    <x v="7"/>
    <s v="Piemonte"/>
    <x v="0"/>
    <x v="16"/>
    <x v="7"/>
    <s v="1000"/>
    <s v=""/>
    <x v="0"/>
    <n v="3.4466666666666668"/>
    <s v="Lorenzo Von Matterhorn "/>
    <n v="0.05"/>
    <n v="517"/>
    <n v="25.85"/>
    <n v="542.85"/>
  </r>
  <r>
    <x v="6"/>
    <n v="7"/>
    <s v="TVG-5494"/>
    <s v="5494"/>
    <x v="7"/>
    <s v="Piemonte"/>
    <x v="0"/>
    <x v="16"/>
    <x v="7"/>
    <s v="1000"/>
    <s v=""/>
    <x v="0"/>
    <n v="4.0999999999999996"/>
    <s v="Marco Rossi"/>
    <n v="7.4999999999999997E-2"/>
    <n v="615"/>
    <n v="46.125"/>
    <n v="661.125"/>
  </r>
  <r>
    <x v="6"/>
    <n v="7"/>
    <s v="TVG-5495"/>
    <s v="5495"/>
    <x v="7"/>
    <s v="Piemonte"/>
    <x v="0"/>
    <x v="16"/>
    <x v="7"/>
    <s v="1000"/>
    <s v=""/>
    <x v="0"/>
    <n v="2.1"/>
    <s v="Lalerio Vundini"/>
    <n v="0.05"/>
    <n v="315"/>
    <n v="15.75"/>
    <n v="330.75"/>
  </r>
  <r>
    <x v="6"/>
    <n v="7"/>
    <s v="TVG-5496"/>
    <s v="5496"/>
    <x v="7"/>
    <s v="Piemonte"/>
    <x v="0"/>
    <x v="12"/>
    <x v="5"/>
    <s v="3000"/>
    <s v="Medium"/>
    <x v="12"/>
    <n v="16.591666666666665"/>
    <s v="Lorenzo Von Matterhorn "/>
    <n v="0.05"/>
    <n v="1991"/>
    <n v="99.550000000000011"/>
    <n v="2090.5500000000002"/>
  </r>
  <r>
    <x v="6"/>
    <n v="7"/>
    <s v="TVG-5497"/>
    <s v="5497"/>
    <x v="7"/>
    <s v="Piemonte"/>
    <x v="0"/>
    <x v="12"/>
    <x v="5"/>
    <s v="3000"/>
    <s v="Medium"/>
    <x v="12"/>
    <n v="11.7"/>
    <s v="Fabo Girgentini"/>
    <n v="0.03"/>
    <n v="1404"/>
    <n v="42.12"/>
    <n v="1446.12"/>
  </r>
  <r>
    <x v="6"/>
    <n v="7"/>
    <s v="TVG-5498"/>
    <s v="5498"/>
    <x v="7"/>
    <s v="Piemonte"/>
    <x v="0"/>
    <x v="12"/>
    <x v="5"/>
    <s v="3000"/>
    <s v="Medium"/>
    <x v="12"/>
    <n v="5.4249999999999998"/>
    <s v="Marco Rossi"/>
    <n v="7.4999999999999997E-2"/>
    <n v="651"/>
    <n v="48.824999999999996"/>
    <n v="699.82500000000005"/>
  </r>
  <r>
    <x v="6"/>
    <n v="7"/>
    <s v="TVG-5499"/>
    <s v="5499"/>
    <x v="7"/>
    <s v="Piemonte"/>
    <x v="0"/>
    <x v="12"/>
    <x v="5"/>
    <s v="3000"/>
    <s v="Medium"/>
    <x v="12"/>
    <n v="3.2416666666666667"/>
    <s v="Lalerio Vundini"/>
    <n v="0.05"/>
    <n v="389"/>
    <n v="19.450000000000003"/>
    <n v="408.45"/>
  </r>
  <r>
    <x v="6"/>
    <n v="7"/>
    <s v="TVG-5500"/>
    <s v="5500"/>
    <x v="7"/>
    <s v="Piemonte"/>
    <x v="0"/>
    <x v="13"/>
    <x v="5"/>
    <s v="3000"/>
    <s v="Plus"/>
    <x v="2"/>
    <n v="3.523076923076923"/>
    <s v="Lorenzo Von Matterhorn "/>
    <n v="0.05"/>
    <n v="458"/>
    <n v="22.900000000000002"/>
    <n v="480.9"/>
  </r>
  <r>
    <x v="6"/>
    <n v="7"/>
    <s v="TVG-5501"/>
    <s v="5501"/>
    <x v="7"/>
    <s v="Piemonte"/>
    <x v="0"/>
    <x v="13"/>
    <x v="5"/>
    <s v="3000"/>
    <s v="Plus"/>
    <x v="2"/>
    <n v="7.6923076923076927E-3"/>
    <s v="Marco Rossi"/>
    <n v="7.4999999999999997E-2"/>
    <n v="1"/>
    <n v="7.4999999999999997E-2"/>
    <n v="1.075"/>
  </r>
  <r>
    <x v="6"/>
    <n v="7"/>
    <s v="TVG-5502"/>
    <s v="5502"/>
    <x v="8"/>
    <s v="Piemonte"/>
    <x v="3"/>
    <x v="18"/>
    <x v="7"/>
    <s v="3000"/>
    <s v="Medium"/>
    <x v="6"/>
    <n v="25.15909090909091"/>
    <s v="Giuseppe Favari"/>
    <n v="0.03"/>
    <n v="5535"/>
    <n v="166.04999999999998"/>
    <n v="5701.05"/>
  </r>
  <r>
    <x v="6"/>
    <n v="7"/>
    <s v="TVG-5503"/>
    <s v="5503"/>
    <x v="8"/>
    <s v="Piemonte"/>
    <x v="3"/>
    <x v="14"/>
    <x v="6"/>
    <s v="2500"/>
    <s v="Gold"/>
    <x v="13"/>
    <n v="3.4000000000000002E-2"/>
    <s v="Lorenzo Von Matterhorn "/>
    <n v="0.05"/>
    <n v="17"/>
    <n v="0.85000000000000009"/>
    <n v="17.850000000000001"/>
  </r>
  <r>
    <x v="6"/>
    <n v="7"/>
    <s v="TVG-5504"/>
    <s v="5504"/>
    <x v="8"/>
    <s v="Piemonte"/>
    <x v="3"/>
    <x v="14"/>
    <x v="6"/>
    <s v="2500"/>
    <s v="Gold"/>
    <x v="13"/>
    <n v="0.58599999999999997"/>
    <s v="Giuseppe Favari"/>
    <n v="0.03"/>
    <n v="293"/>
    <n v="8.7899999999999991"/>
    <n v="301.79000000000002"/>
  </r>
  <r>
    <x v="6"/>
    <n v="7"/>
    <s v="TVG-5505"/>
    <s v="5505"/>
    <x v="8"/>
    <s v="Piemonte"/>
    <x v="3"/>
    <x v="14"/>
    <x v="6"/>
    <s v="2500"/>
    <s v="Gold"/>
    <x v="13"/>
    <n v="0.89600000000000002"/>
    <s v="Costanza Bigatti"/>
    <n v="0.1"/>
    <n v="448"/>
    <n v="44.800000000000004"/>
    <n v="492.8"/>
  </r>
  <r>
    <x v="6"/>
    <n v="7"/>
    <s v="TVG-5506"/>
    <s v="5506"/>
    <x v="8"/>
    <s v="Piemonte"/>
    <x v="3"/>
    <x v="14"/>
    <x v="6"/>
    <s v="2500"/>
    <s v="Gold"/>
    <x v="13"/>
    <n v="5.3999999999999999E-2"/>
    <s v="Marco Rossi"/>
    <n v="7.4999999999999997E-2"/>
    <n v="27"/>
    <n v="2.0249999999999999"/>
    <n v="29.024999999999999"/>
  </r>
  <r>
    <x v="6"/>
    <n v="7"/>
    <s v="TVG-5507"/>
    <s v="5507"/>
    <x v="8"/>
    <s v="Piemonte"/>
    <x v="3"/>
    <x v="17"/>
    <x v="7"/>
    <s v="2000"/>
    <s v="Medium"/>
    <x v="15"/>
    <n v="7.4999999999999997E-2"/>
    <s v="Lalerio Vundini"/>
    <n v="0.05"/>
    <n v="15"/>
    <n v="0.75"/>
    <n v="15.75"/>
  </r>
  <r>
    <x v="6"/>
    <n v="7"/>
    <s v="TVG-5508"/>
    <s v="5508"/>
    <x v="8"/>
    <s v="Piemonte"/>
    <x v="3"/>
    <x v="0"/>
    <x v="0"/>
    <s v="5000"/>
    <s v="Medium"/>
    <x v="0"/>
    <n v="136.68666666666667"/>
    <s v="Lorenzo Von Matterhorn "/>
    <n v="0.05"/>
    <n v="20503"/>
    <n v="1025.1500000000001"/>
    <n v="21528.15"/>
  </r>
  <r>
    <x v="6"/>
    <n v="7"/>
    <s v="TVG-5509"/>
    <s v="5509"/>
    <x v="8"/>
    <s v="Piemonte"/>
    <x v="3"/>
    <x v="0"/>
    <x v="0"/>
    <s v="5000"/>
    <s v="Medium"/>
    <x v="0"/>
    <n v="8.0733333333333341"/>
    <s v="Alfonso Falconeri"/>
    <n v="0.05"/>
    <n v="1211"/>
    <n v="60.550000000000004"/>
    <n v="1271.55"/>
  </r>
  <r>
    <x v="6"/>
    <n v="7"/>
    <s v="TVG-5510"/>
    <s v="5510"/>
    <x v="8"/>
    <s v="Piemonte"/>
    <x v="3"/>
    <x v="0"/>
    <x v="0"/>
    <s v="5000"/>
    <s v="Medium"/>
    <x v="0"/>
    <n v="25.18"/>
    <s v="Marco Rossi"/>
    <n v="7.4999999999999997E-2"/>
    <n v="3777"/>
    <n v="283.27499999999998"/>
    <n v="4060.2750000000001"/>
  </r>
  <r>
    <x v="6"/>
    <n v="7"/>
    <s v="TVG-5511"/>
    <s v="5511"/>
    <x v="8"/>
    <s v="Piemonte"/>
    <x v="3"/>
    <x v="0"/>
    <x v="0"/>
    <s v="5000"/>
    <s v="Medium"/>
    <x v="0"/>
    <n v="717.01333333333332"/>
    <s v="Lalerio Vundini"/>
    <n v="0.05"/>
    <n v="107552"/>
    <n v="5377.6"/>
    <n v="112929.60000000001"/>
  </r>
  <r>
    <x v="6"/>
    <n v="7"/>
    <s v="TVG-5512"/>
    <s v="5512"/>
    <x v="8"/>
    <s v="Piemonte"/>
    <x v="3"/>
    <x v="19"/>
    <x v="7"/>
    <s v="4000"/>
    <s v="Plus"/>
    <x v="16"/>
    <n v="0.23749999999999999"/>
    <s v="Federica Meni"/>
    <n v="0.04"/>
    <n v="57"/>
    <n v="2.2800000000000002"/>
    <n v="59.28"/>
  </r>
  <r>
    <x v="6"/>
    <n v="7"/>
    <s v="TVG-5513"/>
    <s v="5513"/>
    <x v="8"/>
    <s v="Piemonte"/>
    <x v="3"/>
    <x v="3"/>
    <x v="0"/>
    <s v="3000"/>
    <s v="Plus"/>
    <x v="3"/>
    <n v="17.77241379310345"/>
    <s v="Lorenzo Von Matterhorn "/>
    <n v="0.05"/>
    <n v="2577"/>
    <n v="128.85"/>
    <n v="2705.85"/>
  </r>
  <r>
    <x v="6"/>
    <n v="7"/>
    <s v="TVG-5514"/>
    <s v="5514"/>
    <x v="8"/>
    <s v="Piemonte"/>
    <x v="3"/>
    <x v="3"/>
    <x v="0"/>
    <s v="3000"/>
    <s v="Plus"/>
    <x v="3"/>
    <n v="43.986206896551721"/>
    <s v="Federica Meni"/>
    <n v="0.04"/>
    <n v="6378"/>
    <n v="255.12"/>
    <n v="6633.12"/>
  </r>
  <r>
    <x v="6"/>
    <n v="7"/>
    <s v="TVG-5515"/>
    <s v="5515"/>
    <x v="8"/>
    <s v="Piemonte"/>
    <x v="3"/>
    <x v="3"/>
    <x v="0"/>
    <s v="3000"/>
    <s v="Plus"/>
    <x v="3"/>
    <n v="117.52413793103449"/>
    <s v="Alfonso Falconeri"/>
    <n v="0.05"/>
    <n v="17041"/>
    <n v="852.05000000000007"/>
    <n v="17893.05"/>
  </r>
  <r>
    <x v="6"/>
    <n v="7"/>
    <s v="TVG-5516"/>
    <s v="5516"/>
    <x v="8"/>
    <s v="Piemonte"/>
    <x v="3"/>
    <x v="3"/>
    <x v="0"/>
    <s v="3000"/>
    <s v="Plus"/>
    <x v="3"/>
    <n v="181.73103448275862"/>
    <s v="Roberto Falcucci"/>
    <n v="0.08"/>
    <n v="26351"/>
    <n v="2108.08"/>
    <n v="28459.08"/>
  </r>
  <r>
    <x v="6"/>
    <n v="7"/>
    <s v="TVG-5517"/>
    <s v="5517"/>
    <x v="8"/>
    <s v="Piemonte"/>
    <x v="3"/>
    <x v="3"/>
    <x v="0"/>
    <s v="3000"/>
    <s v="Plus"/>
    <x v="3"/>
    <n v="7.63448275862069"/>
    <s v="Giuseppe Favari"/>
    <n v="0.03"/>
    <n v="1107"/>
    <n v="33.21"/>
    <n v="1140.21"/>
  </r>
  <r>
    <x v="6"/>
    <n v="7"/>
    <s v="TVG-5518"/>
    <s v="5518"/>
    <x v="8"/>
    <s v="Piemonte"/>
    <x v="3"/>
    <x v="3"/>
    <x v="0"/>
    <s v="3000"/>
    <s v="Plus"/>
    <x v="3"/>
    <n v="39.165517241379312"/>
    <s v="Fabo Girgentini"/>
    <n v="0.03"/>
    <n v="5679"/>
    <n v="170.37"/>
    <n v="5849.37"/>
  </r>
  <r>
    <x v="6"/>
    <n v="7"/>
    <s v="TVG-5519"/>
    <s v="5519"/>
    <x v="8"/>
    <s v="Piemonte"/>
    <x v="3"/>
    <x v="3"/>
    <x v="0"/>
    <s v="3000"/>
    <s v="Plus"/>
    <x v="3"/>
    <n v="47.262068965517244"/>
    <s v="Costanza Bigatti"/>
    <n v="0.1"/>
    <n v="6853"/>
    <n v="685.30000000000007"/>
    <n v="7538.3"/>
  </r>
  <r>
    <x v="6"/>
    <n v="7"/>
    <s v="TVG-5520"/>
    <s v="5520"/>
    <x v="8"/>
    <s v="Piemonte"/>
    <x v="3"/>
    <x v="3"/>
    <x v="0"/>
    <s v="3000"/>
    <s v="Plus"/>
    <x v="3"/>
    <n v="54.993103448275861"/>
    <s v="Marco Rossi"/>
    <n v="7.4999999999999997E-2"/>
    <n v="7974"/>
    <n v="598.04999999999995"/>
    <n v="8572.0499999999993"/>
  </r>
  <r>
    <x v="6"/>
    <n v="7"/>
    <s v="TVG-5521"/>
    <s v="5521"/>
    <x v="8"/>
    <s v="Piemonte"/>
    <x v="3"/>
    <x v="3"/>
    <x v="0"/>
    <s v="3000"/>
    <s v="Plus"/>
    <x v="3"/>
    <n v="566.90344827586205"/>
    <s v="Lalerio Vundini"/>
    <n v="0.05"/>
    <n v="82201"/>
    <n v="4110.05"/>
    <n v="86311.05"/>
  </r>
  <r>
    <x v="6"/>
    <n v="7"/>
    <s v="TVG-5522"/>
    <s v="5522"/>
    <x v="8"/>
    <s v="Piemonte"/>
    <x v="3"/>
    <x v="6"/>
    <x v="2"/>
    <s v="2500"/>
    <s v="Plus"/>
    <x v="6"/>
    <n v="0.47727272727272729"/>
    <s v="Lorenzo Von Matterhorn "/>
    <n v="0.05"/>
    <n v="105"/>
    <n v="5.25"/>
    <n v="110.25"/>
  </r>
  <r>
    <x v="6"/>
    <n v="7"/>
    <s v="TVG-5523"/>
    <s v="5523"/>
    <x v="8"/>
    <s v="Piemonte"/>
    <x v="3"/>
    <x v="6"/>
    <x v="2"/>
    <s v="2500"/>
    <s v="Plus"/>
    <x v="6"/>
    <n v="9.0909090909090905E-3"/>
    <s v="Federica Meni"/>
    <n v="0.04"/>
    <n v="2"/>
    <n v="0.08"/>
    <n v="2.08"/>
  </r>
  <r>
    <x v="6"/>
    <n v="7"/>
    <s v="TVG-5524"/>
    <s v="5524"/>
    <x v="8"/>
    <s v="Piemonte"/>
    <x v="3"/>
    <x v="6"/>
    <x v="2"/>
    <s v="2500"/>
    <s v="Plus"/>
    <x v="6"/>
    <n v="0.29090909090909089"/>
    <s v="Alfonso Falconeri"/>
    <n v="0.05"/>
    <n v="64"/>
    <n v="3.2"/>
    <n v="67.2"/>
  </r>
  <r>
    <x v="6"/>
    <n v="7"/>
    <s v="TVG-5525"/>
    <s v="5525"/>
    <x v="8"/>
    <s v="Piemonte"/>
    <x v="3"/>
    <x v="6"/>
    <x v="2"/>
    <s v="2500"/>
    <s v="Plus"/>
    <x v="6"/>
    <n v="0.54545454545454541"/>
    <s v="Roberto Falcucci"/>
    <n v="0.08"/>
    <n v="120"/>
    <n v="9.6"/>
    <n v="129.6"/>
  </r>
  <r>
    <x v="6"/>
    <n v="7"/>
    <s v="TVG-5526"/>
    <s v="5526"/>
    <x v="8"/>
    <s v="Piemonte"/>
    <x v="3"/>
    <x v="6"/>
    <x v="2"/>
    <s v="2500"/>
    <s v="Plus"/>
    <x v="6"/>
    <n v="0.1"/>
    <s v="Giuseppe Favari"/>
    <n v="0.03"/>
    <n v="22"/>
    <n v="0.65999999999999992"/>
    <n v="22.66"/>
  </r>
  <r>
    <x v="6"/>
    <n v="7"/>
    <s v="TVG-5527"/>
    <s v="5527"/>
    <x v="8"/>
    <s v="Piemonte"/>
    <x v="3"/>
    <x v="6"/>
    <x v="2"/>
    <s v="2500"/>
    <s v="Plus"/>
    <x v="6"/>
    <n v="14.422727272727272"/>
    <s v="Costanza Bigatti"/>
    <n v="0.1"/>
    <n v="3173"/>
    <n v="317.3"/>
    <n v="3490.3"/>
  </r>
  <r>
    <x v="6"/>
    <n v="7"/>
    <s v="TVG-5528"/>
    <s v="5528"/>
    <x v="8"/>
    <s v="Piemonte"/>
    <x v="3"/>
    <x v="6"/>
    <x v="2"/>
    <s v="2500"/>
    <s v="Plus"/>
    <x v="6"/>
    <n v="0.55909090909090908"/>
    <s v="Lalerio Vundini"/>
    <n v="0.05"/>
    <n v="123"/>
    <n v="6.15"/>
    <n v="129.15"/>
  </r>
  <r>
    <x v="6"/>
    <n v="7"/>
    <s v="TVG-5529"/>
    <s v="5529"/>
    <x v="8"/>
    <s v="Piemonte"/>
    <x v="3"/>
    <x v="7"/>
    <x v="2"/>
    <s v="2500"/>
    <s v="Medium"/>
    <x v="7"/>
    <n v="3.4"/>
    <s v="Marco Rossi"/>
    <n v="7.4999999999999997E-2"/>
    <n v="714"/>
    <n v="53.55"/>
    <n v="767.55"/>
  </r>
  <r>
    <x v="6"/>
    <n v="7"/>
    <s v="TVG-5530"/>
    <s v="5530"/>
    <x v="8"/>
    <s v="Piemonte"/>
    <x v="3"/>
    <x v="8"/>
    <x v="2"/>
    <s v="5000"/>
    <s v=""/>
    <x v="8"/>
    <n v="2.2000000000000002"/>
    <s v="Giuseppe Favari"/>
    <n v="0.03"/>
    <n v="550"/>
    <n v="16.5"/>
    <n v="566.5"/>
  </r>
  <r>
    <x v="6"/>
    <n v="7"/>
    <s v="TVG-5531"/>
    <s v="5531"/>
    <x v="8"/>
    <s v="Piemonte"/>
    <x v="3"/>
    <x v="9"/>
    <x v="2"/>
    <s v="1121"/>
    <s v="Gold"/>
    <x v="9"/>
    <n v="0.23478260869565218"/>
    <s v="Lalerio Vundini"/>
    <n v="0.05"/>
    <n v="54"/>
    <n v="2.7"/>
    <n v="56.7"/>
  </r>
  <r>
    <x v="6"/>
    <n v="7"/>
    <s v="TVG-5532"/>
    <s v="5532"/>
    <x v="8"/>
    <s v="Piemonte"/>
    <x v="3"/>
    <x v="23"/>
    <x v="7"/>
    <s v="8000"/>
    <s v="Premium"/>
    <x v="19"/>
    <n v="0.73731343283582085"/>
    <s v="Lalerio Vundini"/>
    <n v="0.05"/>
    <n v="494"/>
    <n v="24.700000000000003"/>
    <n v="518.70000000000005"/>
  </r>
  <r>
    <x v="6"/>
    <n v="7"/>
    <s v="TVG-5533"/>
    <s v="5533"/>
    <x v="8"/>
    <s v="Piemonte"/>
    <x v="3"/>
    <x v="11"/>
    <x v="4"/>
    <s v="5000"/>
    <s v=""/>
    <x v="11"/>
    <n v="0.43571428571428572"/>
    <s v="Lorenzo Von Matterhorn "/>
    <n v="0.05"/>
    <n v="61"/>
    <n v="3.0500000000000003"/>
    <n v="64.05"/>
  </r>
  <r>
    <x v="6"/>
    <n v="7"/>
    <s v="TVG-5534"/>
    <s v="5534"/>
    <x v="8"/>
    <s v="Piemonte"/>
    <x v="3"/>
    <x v="11"/>
    <x v="4"/>
    <s v="5000"/>
    <s v=""/>
    <x v="11"/>
    <n v="0.69285714285714284"/>
    <s v="Federica Meni"/>
    <n v="0.04"/>
    <n v="97"/>
    <n v="3.88"/>
    <n v="100.88"/>
  </r>
  <r>
    <x v="6"/>
    <n v="7"/>
    <s v="TVG-5535"/>
    <s v="5535"/>
    <x v="8"/>
    <s v="Piemonte"/>
    <x v="3"/>
    <x v="11"/>
    <x v="4"/>
    <s v="5000"/>
    <s v=""/>
    <x v="11"/>
    <n v="1.5857142857142856"/>
    <s v="Giuseppe Favari"/>
    <n v="0.03"/>
    <n v="222"/>
    <n v="6.66"/>
    <n v="228.66"/>
  </r>
  <r>
    <x v="6"/>
    <n v="7"/>
    <s v="TVG-5536"/>
    <s v="5536"/>
    <x v="8"/>
    <s v="Piemonte"/>
    <x v="3"/>
    <x v="11"/>
    <x v="4"/>
    <s v="5000"/>
    <s v=""/>
    <x v="11"/>
    <n v="1.5214285714285714"/>
    <s v="Costanza Bigatti"/>
    <n v="0.1"/>
    <n v="213"/>
    <n v="21.3"/>
    <n v="234.3"/>
  </r>
  <r>
    <x v="6"/>
    <n v="7"/>
    <s v="TVG-5537"/>
    <s v="5537"/>
    <x v="8"/>
    <s v="Piemonte"/>
    <x v="3"/>
    <x v="11"/>
    <x v="4"/>
    <s v="5000"/>
    <s v=""/>
    <x v="11"/>
    <n v="5.7142857142857141E-2"/>
    <s v="Marco Rossi"/>
    <n v="7.4999999999999997E-2"/>
    <n v="8"/>
    <n v="0.6"/>
    <n v="8.6"/>
  </r>
  <r>
    <x v="6"/>
    <n v="7"/>
    <s v="TVG-5538"/>
    <s v="5538"/>
    <x v="8"/>
    <s v="Piemonte"/>
    <x v="3"/>
    <x v="11"/>
    <x v="4"/>
    <s v="5000"/>
    <s v=""/>
    <x v="11"/>
    <n v="2.0357142857142856"/>
    <s v="Lalerio Vundini"/>
    <n v="0.05"/>
    <n v="285"/>
    <n v="14.25"/>
    <n v="299.25"/>
  </r>
  <r>
    <x v="6"/>
    <n v="7"/>
    <s v="TVG-5539"/>
    <s v="5539"/>
    <x v="8"/>
    <s v="Piemonte"/>
    <x v="3"/>
    <x v="16"/>
    <x v="7"/>
    <s v="1000"/>
    <s v=""/>
    <x v="0"/>
    <n v="3.5666666666666669"/>
    <s v="Roberto Falcucci"/>
    <n v="0.08"/>
    <n v="535"/>
    <n v="42.800000000000004"/>
    <n v="577.79999999999995"/>
  </r>
  <r>
    <x v="6"/>
    <n v="7"/>
    <s v="TVG-5540"/>
    <s v="5540"/>
    <x v="8"/>
    <s v="Piemonte"/>
    <x v="3"/>
    <x v="16"/>
    <x v="7"/>
    <s v="1000"/>
    <s v=""/>
    <x v="0"/>
    <n v="5.1866666666666665"/>
    <s v="Giuseppe Favari"/>
    <n v="0.03"/>
    <n v="778"/>
    <n v="23.34"/>
    <n v="801.34"/>
  </r>
  <r>
    <x v="6"/>
    <n v="7"/>
    <s v="TVG-5541"/>
    <s v="5541"/>
    <x v="8"/>
    <s v="Piemonte"/>
    <x v="3"/>
    <x v="16"/>
    <x v="7"/>
    <s v="1000"/>
    <s v=""/>
    <x v="0"/>
    <n v="1.7"/>
    <s v="Fabo Girgentini"/>
    <n v="0.03"/>
    <n v="255"/>
    <n v="7.6499999999999995"/>
    <n v="262.64999999999998"/>
  </r>
  <r>
    <x v="6"/>
    <n v="7"/>
    <s v="TVG-5542"/>
    <s v="5542"/>
    <x v="8"/>
    <s v="Piemonte"/>
    <x v="3"/>
    <x v="12"/>
    <x v="5"/>
    <s v="3000"/>
    <s v="Medium"/>
    <x v="12"/>
    <n v="14.925000000000001"/>
    <s v="Lorenzo Von Matterhorn "/>
    <n v="0.05"/>
    <n v="1791"/>
    <n v="89.550000000000011"/>
    <n v="1880.55"/>
  </r>
  <r>
    <x v="6"/>
    <n v="7"/>
    <s v="TVG-5543"/>
    <s v="5543"/>
    <x v="8"/>
    <s v="Piemonte"/>
    <x v="3"/>
    <x v="12"/>
    <x v="5"/>
    <s v="3000"/>
    <s v="Medium"/>
    <x v="12"/>
    <n v="9.7750000000000004"/>
    <s v="Federica Meni"/>
    <n v="0.04"/>
    <n v="1173"/>
    <n v="46.92"/>
    <n v="1219.92"/>
  </r>
  <r>
    <x v="6"/>
    <n v="7"/>
    <s v="TVG-5544"/>
    <s v="5544"/>
    <x v="8"/>
    <s v="Piemonte"/>
    <x v="3"/>
    <x v="12"/>
    <x v="5"/>
    <s v="3000"/>
    <s v="Medium"/>
    <x v="12"/>
    <n v="1.5666666666666667"/>
    <s v="Alfonso Falconeri"/>
    <n v="0.05"/>
    <n v="188"/>
    <n v="9.4"/>
    <n v="197.4"/>
  </r>
  <r>
    <x v="6"/>
    <n v="7"/>
    <s v="TVG-5545"/>
    <s v="5545"/>
    <x v="8"/>
    <s v="Piemonte"/>
    <x v="3"/>
    <x v="12"/>
    <x v="5"/>
    <s v="3000"/>
    <s v="Medium"/>
    <x v="12"/>
    <n v="11.925000000000001"/>
    <s v="Roberto Falcucci"/>
    <n v="0.08"/>
    <n v="1431"/>
    <n v="114.48"/>
    <n v="1545.48"/>
  </r>
  <r>
    <x v="6"/>
    <n v="7"/>
    <s v="TVG-5546"/>
    <s v="5546"/>
    <x v="8"/>
    <s v="Piemonte"/>
    <x v="3"/>
    <x v="12"/>
    <x v="5"/>
    <s v="3000"/>
    <s v="Medium"/>
    <x v="12"/>
    <n v="5.5333333333333332"/>
    <s v="Giuseppe Favari"/>
    <n v="0.03"/>
    <n v="664"/>
    <n v="19.919999999999998"/>
    <n v="683.92"/>
  </r>
  <r>
    <x v="6"/>
    <n v="7"/>
    <s v="TVG-5547"/>
    <s v="5547"/>
    <x v="8"/>
    <s v="Piemonte"/>
    <x v="3"/>
    <x v="12"/>
    <x v="5"/>
    <s v="3000"/>
    <s v="Medium"/>
    <x v="12"/>
    <n v="1.45"/>
    <s v="Fabo Girgentini"/>
    <n v="0.03"/>
    <n v="174"/>
    <n v="5.22"/>
    <n v="179.22"/>
  </r>
  <r>
    <x v="6"/>
    <n v="7"/>
    <s v="TVG-5548"/>
    <s v="5548"/>
    <x v="8"/>
    <s v="Piemonte"/>
    <x v="3"/>
    <x v="12"/>
    <x v="5"/>
    <s v="3000"/>
    <s v="Medium"/>
    <x v="12"/>
    <n v="3.9083333333333332"/>
    <s v="Costanza Bigatti"/>
    <n v="0.1"/>
    <n v="469"/>
    <n v="46.900000000000006"/>
    <n v="515.9"/>
  </r>
  <r>
    <x v="6"/>
    <n v="7"/>
    <s v="TVG-5549"/>
    <s v="5549"/>
    <x v="8"/>
    <s v="Piemonte"/>
    <x v="3"/>
    <x v="12"/>
    <x v="5"/>
    <s v="3000"/>
    <s v="Medium"/>
    <x v="12"/>
    <n v="0.18333333333333332"/>
    <s v="Marco Rossi"/>
    <n v="7.4999999999999997E-2"/>
    <n v="22"/>
    <n v="1.65"/>
    <n v="23.65"/>
  </r>
  <r>
    <x v="6"/>
    <n v="7"/>
    <s v="TVG-5550"/>
    <s v="5550"/>
    <x v="8"/>
    <s v="Piemonte"/>
    <x v="3"/>
    <x v="12"/>
    <x v="5"/>
    <s v="3000"/>
    <s v="Medium"/>
    <x v="12"/>
    <n v="2.5"/>
    <s v="Lalerio Vundini"/>
    <n v="0.05"/>
    <n v="300"/>
    <n v="15"/>
    <n v="315"/>
  </r>
  <r>
    <x v="6"/>
    <n v="7"/>
    <s v="TVG-5551"/>
    <s v="5551"/>
    <x v="8"/>
    <s v="Piemonte"/>
    <x v="3"/>
    <x v="13"/>
    <x v="5"/>
    <s v="3000"/>
    <s v="Plus"/>
    <x v="2"/>
    <n v="2.8461538461538463"/>
    <s v="Lorenzo Von Matterhorn "/>
    <n v="0.05"/>
    <n v="370"/>
    <n v="18.5"/>
    <n v="388.5"/>
  </r>
  <r>
    <x v="6"/>
    <n v="7"/>
    <s v="TVG-5552"/>
    <s v="5552"/>
    <x v="8"/>
    <s v="Piemonte"/>
    <x v="3"/>
    <x v="13"/>
    <x v="5"/>
    <s v="3000"/>
    <s v="Plus"/>
    <x v="2"/>
    <n v="3.6153846153846154"/>
    <s v="Marco Rossi"/>
    <n v="7.4999999999999997E-2"/>
    <n v="470"/>
    <n v="35.25"/>
    <n v="505.25"/>
  </r>
  <r>
    <x v="6"/>
    <n v="7"/>
    <s v="TVG-5553"/>
    <s v="5553"/>
    <x v="9"/>
    <s v="PA"/>
    <x v="4"/>
    <x v="14"/>
    <x v="6"/>
    <s v="2500"/>
    <s v="Gold"/>
    <x v="13"/>
    <n v="0.52200000000000002"/>
    <s v="Lalerio Vundini"/>
    <n v="0.05"/>
    <n v="261"/>
    <n v="13.05"/>
    <n v="274.05"/>
  </r>
  <r>
    <x v="6"/>
    <n v="7"/>
    <s v="TVG-5554"/>
    <s v="5554"/>
    <x v="9"/>
    <s v="PA"/>
    <x v="4"/>
    <x v="17"/>
    <x v="7"/>
    <s v="2000"/>
    <s v="Medium"/>
    <x v="15"/>
    <n v="7.4999999999999997E-2"/>
    <s v="Lalerio Vundini"/>
    <n v="0.05"/>
    <n v="15"/>
    <n v="0.75"/>
    <n v="15.75"/>
  </r>
  <r>
    <x v="6"/>
    <n v="7"/>
    <s v="TVG-5555"/>
    <s v="5555"/>
    <x v="9"/>
    <s v="PA"/>
    <x v="4"/>
    <x v="0"/>
    <x v="0"/>
    <s v="5000"/>
    <s v="Medium"/>
    <x v="0"/>
    <n v="887.88"/>
    <s v="Lalerio Vundini"/>
    <n v="0.05"/>
    <n v="133182"/>
    <n v="6659.1"/>
    <n v="139841.1"/>
  </r>
  <r>
    <x v="6"/>
    <n v="7"/>
    <s v="TVG-5556"/>
    <s v="5556"/>
    <x v="9"/>
    <s v="PA"/>
    <x v="4"/>
    <x v="19"/>
    <x v="7"/>
    <s v="4000"/>
    <s v="Plus"/>
    <x v="16"/>
    <n v="0.13750000000000001"/>
    <s v="Lalerio Vundini"/>
    <n v="0.05"/>
    <n v="33"/>
    <n v="1.6500000000000001"/>
    <n v="34.65"/>
  </r>
  <r>
    <x v="6"/>
    <n v="7"/>
    <s v="TVG-5557"/>
    <s v="5557"/>
    <x v="9"/>
    <s v="PA"/>
    <x v="4"/>
    <x v="3"/>
    <x v="0"/>
    <s v="3000"/>
    <s v="Plus"/>
    <x v="3"/>
    <n v="838.351724137931"/>
    <s v="Lalerio Vundini"/>
    <n v="0.05"/>
    <n v="121561"/>
    <n v="6078.05"/>
    <n v="127639.05"/>
  </r>
  <r>
    <x v="6"/>
    <n v="7"/>
    <s v="TVG-5558"/>
    <s v="5558"/>
    <x v="9"/>
    <s v="PA"/>
    <x v="4"/>
    <x v="6"/>
    <x v="2"/>
    <s v="2500"/>
    <s v="Plus"/>
    <x v="6"/>
    <n v="1.2136363636363636"/>
    <s v="Lalerio Vundini"/>
    <n v="0.05"/>
    <n v="267"/>
    <n v="13.350000000000001"/>
    <n v="280.35000000000002"/>
  </r>
  <r>
    <x v="6"/>
    <n v="7"/>
    <s v="TVG-5559"/>
    <s v="5559"/>
    <x v="9"/>
    <s v="PA"/>
    <x v="4"/>
    <x v="9"/>
    <x v="2"/>
    <s v="1121"/>
    <s v="Gold"/>
    <x v="9"/>
    <n v="5.9782608695652177"/>
    <s v="Lalerio Vundini"/>
    <n v="0.05"/>
    <n v="1375"/>
    <n v="68.75"/>
    <n v="1443.75"/>
  </r>
  <r>
    <x v="6"/>
    <n v="7"/>
    <s v="TVG-5560"/>
    <s v="5560"/>
    <x v="9"/>
    <s v="PA"/>
    <x v="4"/>
    <x v="23"/>
    <x v="7"/>
    <s v="8000"/>
    <s v="Premium"/>
    <x v="19"/>
    <n v="9.4835820895522396"/>
    <s v="Lalerio Vundini"/>
    <n v="0.05"/>
    <n v="6354"/>
    <n v="317.70000000000005"/>
    <n v="6671.7"/>
  </r>
  <r>
    <x v="6"/>
    <n v="7"/>
    <s v="TVG-5561"/>
    <s v="5561"/>
    <x v="9"/>
    <s v="PA"/>
    <x v="4"/>
    <x v="10"/>
    <x v="3"/>
    <s v="7500"/>
    <s v="Premium"/>
    <x v="10"/>
    <n v="0.48888888888888887"/>
    <s v="Lalerio Vundini"/>
    <n v="0.05"/>
    <n v="88"/>
    <n v="4.4000000000000004"/>
    <n v="92.4"/>
  </r>
  <r>
    <x v="6"/>
    <n v="7"/>
    <s v="TVG-5562"/>
    <s v="5562"/>
    <x v="9"/>
    <s v="PA"/>
    <x v="4"/>
    <x v="15"/>
    <x v="6"/>
    <s v="1000"/>
    <s v="Silver"/>
    <x v="14"/>
    <n v="0.39487179487179486"/>
    <s v="Lalerio Vundini"/>
    <n v="0.05"/>
    <n v="154"/>
    <n v="7.7"/>
    <n v="161.69999999999999"/>
  </r>
  <r>
    <x v="6"/>
    <n v="7"/>
    <s v="TVG-5563"/>
    <s v="5563"/>
    <x v="9"/>
    <s v="PA"/>
    <x v="4"/>
    <x v="11"/>
    <x v="4"/>
    <s v="5000"/>
    <s v=""/>
    <x v="11"/>
    <n v="4.3642857142857139"/>
    <s v="Lalerio Vundini"/>
    <n v="0.05"/>
    <n v="611"/>
    <n v="30.55"/>
    <n v="641.54999999999995"/>
  </r>
  <r>
    <x v="6"/>
    <n v="7"/>
    <s v="TVG-5564"/>
    <s v="5564"/>
    <x v="9"/>
    <s v="PA"/>
    <x v="4"/>
    <x v="16"/>
    <x v="7"/>
    <s v="1000"/>
    <s v=""/>
    <x v="0"/>
    <n v="6.54"/>
    <s v="Lalerio Vundini"/>
    <n v="0.05"/>
    <n v="981"/>
    <n v="49.050000000000004"/>
    <n v="1030.05"/>
  </r>
  <r>
    <x v="6"/>
    <n v="7"/>
    <s v="TVG-5565"/>
    <s v="5565"/>
    <x v="9"/>
    <s v="PA"/>
    <x v="4"/>
    <x v="12"/>
    <x v="5"/>
    <s v="3000"/>
    <s v="Medium"/>
    <x v="12"/>
    <n v="64.11666666666666"/>
    <s v="Lalerio Vundini"/>
    <n v="0.05"/>
    <n v="7694"/>
    <n v="384.70000000000005"/>
    <n v="8078.7"/>
  </r>
  <r>
    <x v="6"/>
    <n v="7"/>
    <s v="TVG-5566"/>
    <s v="5566"/>
    <x v="10"/>
    <s v="Emilia Romagna"/>
    <x v="6"/>
    <x v="18"/>
    <x v="7"/>
    <s v="3000"/>
    <s v="Medium"/>
    <x v="6"/>
    <n v="0.77272727272727271"/>
    <s v="Giuseppe Favari"/>
    <n v="0.03"/>
    <n v="170"/>
    <n v="5.0999999999999996"/>
    <n v="175.1"/>
  </r>
  <r>
    <x v="6"/>
    <n v="7"/>
    <s v="TVG-5567"/>
    <s v="5567"/>
    <x v="10"/>
    <s v="Emilia Romagna"/>
    <x v="6"/>
    <x v="14"/>
    <x v="6"/>
    <s v="2500"/>
    <s v="Gold"/>
    <x v="13"/>
    <n v="3.3780000000000001"/>
    <s v="Giuseppe Favari"/>
    <n v="0.03"/>
    <n v="1689"/>
    <n v="50.669999999999995"/>
    <n v="1739.67"/>
  </r>
  <r>
    <x v="6"/>
    <n v="7"/>
    <s v="TVG-5568"/>
    <s v="5568"/>
    <x v="10"/>
    <s v="Emilia Romagna"/>
    <x v="6"/>
    <x v="17"/>
    <x v="7"/>
    <s v="2000"/>
    <s v="Medium"/>
    <x v="15"/>
    <n v="0.02"/>
    <s v="Lalerio Vundini"/>
    <n v="0.05"/>
    <n v="4"/>
    <n v="0.2"/>
    <n v="4.2"/>
  </r>
  <r>
    <x v="6"/>
    <n v="7"/>
    <s v="TVG-5569"/>
    <s v="5569"/>
    <x v="10"/>
    <s v="Emilia Romagna"/>
    <x v="6"/>
    <x v="0"/>
    <x v="0"/>
    <s v="5000"/>
    <s v="Medium"/>
    <x v="0"/>
    <n v="51.326666666666668"/>
    <s v="Lalerio Vundini"/>
    <n v="0.05"/>
    <n v="7699"/>
    <n v="384.95000000000005"/>
    <n v="8083.95"/>
  </r>
  <r>
    <x v="6"/>
    <n v="7"/>
    <s v="TVG-5570"/>
    <s v="5570"/>
    <x v="10"/>
    <s v="Emilia Romagna"/>
    <x v="6"/>
    <x v="19"/>
    <x v="7"/>
    <s v="4000"/>
    <s v="Plus"/>
    <x v="16"/>
    <n v="2.6958333333333333"/>
    <s v="Lalerio Vundini"/>
    <n v="0.05"/>
    <n v="647"/>
    <n v="32.35"/>
    <n v="679.35"/>
  </r>
  <r>
    <x v="6"/>
    <n v="7"/>
    <s v="TVG-5571"/>
    <s v="5571"/>
    <x v="10"/>
    <s v="Emilia Romagna"/>
    <x v="6"/>
    <x v="1"/>
    <x v="0"/>
    <s v="5000"/>
    <s v="Plus"/>
    <x v="1"/>
    <n v="18.674285714285713"/>
    <s v="Giuseppe Favari"/>
    <n v="0.03"/>
    <n v="3268"/>
    <n v="98.039999999999992"/>
    <n v="3366.04"/>
  </r>
  <r>
    <x v="6"/>
    <n v="7"/>
    <s v="TVG-5572"/>
    <s v="5572"/>
    <x v="10"/>
    <s v="Emilia Romagna"/>
    <x v="6"/>
    <x v="2"/>
    <x v="0"/>
    <s v="2500"/>
    <s v="Plus"/>
    <x v="2"/>
    <n v="24.561538461538461"/>
    <s v="Lorenzo Von Matterhorn "/>
    <n v="0.05"/>
    <n v="3193"/>
    <n v="159.65"/>
    <n v="3352.65"/>
  </r>
  <r>
    <x v="6"/>
    <n v="7"/>
    <s v="TVG-5573"/>
    <s v="5573"/>
    <x v="10"/>
    <s v="Emilia Romagna"/>
    <x v="6"/>
    <x v="3"/>
    <x v="0"/>
    <s v="3000"/>
    <s v="Plus"/>
    <x v="3"/>
    <n v="2.8896551724137929"/>
    <s v="Lorenzo Von Matterhorn "/>
    <n v="0.05"/>
    <n v="419"/>
    <n v="20.950000000000003"/>
    <n v="439.95"/>
  </r>
  <r>
    <x v="6"/>
    <n v="7"/>
    <s v="TVG-5574"/>
    <s v="5574"/>
    <x v="10"/>
    <s v="Emilia Romagna"/>
    <x v="6"/>
    <x v="3"/>
    <x v="0"/>
    <s v="3000"/>
    <s v="Plus"/>
    <x v="3"/>
    <n v="29.413793103448278"/>
    <s v="Giuseppe Favari"/>
    <n v="0.03"/>
    <n v="4265"/>
    <n v="127.94999999999999"/>
    <n v="4392.95"/>
  </r>
  <r>
    <x v="6"/>
    <n v="7"/>
    <s v="TVG-5575"/>
    <s v="5575"/>
    <x v="10"/>
    <s v="Emilia Romagna"/>
    <x v="6"/>
    <x v="3"/>
    <x v="0"/>
    <s v="3000"/>
    <s v="Plus"/>
    <x v="3"/>
    <n v="734.49655172413793"/>
    <s v="Lalerio Vundini"/>
    <n v="0.05"/>
    <n v="106502"/>
    <n v="5325.1"/>
    <n v="111827.1"/>
  </r>
  <r>
    <x v="6"/>
    <n v="7"/>
    <s v="TVG-5576"/>
    <s v="5576"/>
    <x v="10"/>
    <s v="Emilia Romagna"/>
    <x v="6"/>
    <x v="4"/>
    <x v="1"/>
    <s v="1000"/>
    <s v=""/>
    <x v="4"/>
    <n v="16.5"/>
    <s v="Lalerio Vundini"/>
    <n v="0.05"/>
    <n v="825"/>
    <n v="41.25"/>
    <n v="866.25"/>
  </r>
  <r>
    <x v="6"/>
    <n v="7"/>
    <s v="TVG-5577"/>
    <s v="5577"/>
    <x v="10"/>
    <s v="Emilia Romagna"/>
    <x v="6"/>
    <x v="6"/>
    <x v="2"/>
    <s v="2500"/>
    <s v="Plus"/>
    <x v="6"/>
    <n v="1.0363636363636364"/>
    <s v="Lalerio Vundini"/>
    <n v="0.05"/>
    <n v="228"/>
    <n v="11.4"/>
    <n v="239.4"/>
  </r>
  <r>
    <x v="6"/>
    <n v="7"/>
    <s v="TVG-5578"/>
    <s v="5578"/>
    <x v="10"/>
    <s v="Emilia Romagna"/>
    <x v="6"/>
    <x v="8"/>
    <x v="2"/>
    <s v="5000"/>
    <s v=""/>
    <x v="8"/>
    <n v="0.78400000000000003"/>
    <s v="Giuseppe Favari"/>
    <n v="0.03"/>
    <n v="196"/>
    <n v="5.88"/>
    <n v="201.88"/>
  </r>
  <r>
    <x v="6"/>
    <n v="7"/>
    <s v="TVG-5579"/>
    <s v="5579"/>
    <x v="10"/>
    <s v="Emilia Romagna"/>
    <x v="6"/>
    <x v="9"/>
    <x v="2"/>
    <s v="1121"/>
    <s v="Gold"/>
    <x v="9"/>
    <n v="32.017391304347825"/>
    <s v="Lalerio Vundini"/>
    <n v="0.05"/>
    <n v="7364"/>
    <n v="368.20000000000005"/>
    <n v="7732.2"/>
  </r>
  <r>
    <x v="6"/>
    <n v="7"/>
    <s v="TVG-5580"/>
    <s v="5580"/>
    <x v="10"/>
    <s v="Emilia Romagna"/>
    <x v="6"/>
    <x v="23"/>
    <x v="7"/>
    <s v="8000"/>
    <s v="Premium"/>
    <x v="19"/>
    <n v="30.086567164179105"/>
    <s v="Lalerio Vundini"/>
    <n v="0.05"/>
    <n v="20158"/>
    <n v="1007.9000000000001"/>
    <n v="21165.9"/>
  </r>
  <r>
    <x v="6"/>
    <n v="7"/>
    <s v="TVG-5581"/>
    <s v="5581"/>
    <x v="10"/>
    <s v="Emilia Romagna"/>
    <x v="6"/>
    <x v="10"/>
    <x v="3"/>
    <s v="7500"/>
    <s v="Premium"/>
    <x v="10"/>
    <n v="0.55000000000000004"/>
    <s v="Lalerio Vundini"/>
    <n v="0.05"/>
    <n v="99"/>
    <n v="4.95"/>
    <n v="103.95"/>
  </r>
  <r>
    <x v="6"/>
    <n v="7"/>
    <s v="TVG-5582"/>
    <s v="5582"/>
    <x v="10"/>
    <s v="Emilia Romagna"/>
    <x v="6"/>
    <x v="11"/>
    <x v="4"/>
    <s v="5000"/>
    <s v=""/>
    <x v="11"/>
    <n v="3.1285714285714286"/>
    <s v="Lalerio Vundini"/>
    <n v="0.05"/>
    <n v="438"/>
    <n v="21.900000000000002"/>
    <n v="459.9"/>
  </r>
  <r>
    <x v="6"/>
    <n v="7"/>
    <s v="TVG-5583"/>
    <s v="5583"/>
    <x v="10"/>
    <s v="Emilia Romagna"/>
    <x v="6"/>
    <x v="16"/>
    <x v="7"/>
    <s v="1000"/>
    <s v=""/>
    <x v="0"/>
    <n v="4.8600000000000003"/>
    <s v="Giuseppe Favari"/>
    <n v="0.03"/>
    <n v="729"/>
    <n v="21.869999999999997"/>
    <n v="750.87"/>
  </r>
  <r>
    <x v="6"/>
    <n v="7"/>
    <s v="TVG-5584"/>
    <s v="5584"/>
    <x v="10"/>
    <s v="Emilia Romagna"/>
    <x v="6"/>
    <x v="16"/>
    <x v="7"/>
    <s v="1000"/>
    <s v=""/>
    <x v="0"/>
    <n v="1.84"/>
    <s v="Lalerio Vundini"/>
    <n v="0.05"/>
    <n v="276"/>
    <n v="13.8"/>
    <n v="289.8"/>
  </r>
  <r>
    <x v="6"/>
    <n v="7"/>
    <s v="TVG-5585"/>
    <s v="5585"/>
    <x v="10"/>
    <s v="Emilia Romagna"/>
    <x v="6"/>
    <x v="12"/>
    <x v="5"/>
    <s v="3000"/>
    <s v="Medium"/>
    <x v="12"/>
    <n v="0.6333333333333333"/>
    <s v="Giuseppe Favari"/>
    <n v="0.03"/>
    <n v="76"/>
    <n v="2.2799999999999998"/>
    <n v="78.28"/>
  </r>
  <r>
    <x v="6"/>
    <n v="7"/>
    <s v="TVG-5586"/>
    <s v="5586"/>
    <x v="10"/>
    <s v="Emilia Romagna"/>
    <x v="6"/>
    <x v="12"/>
    <x v="5"/>
    <s v="3000"/>
    <s v="Medium"/>
    <x v="12"/>
    <n v="28.574999999999999"/>
    <s v="Lalerio Vundini"/>
    <n v="0.05"/>
    <n v="3429"/>
    <n v="171.45000000000002"/>
    <n v="3600.45"/>
  </r>
  <r>
    <x v="6"/>
    <n v="7"/>
    <s v="TVG-5587"/>
    <s v="5587"/>
    <x v="11"/>
    <s v="Veneto"/>
    <x v="0"/>
    <x v="14"/>
    <x v="6"/>
    <s v="2500"/>
    <s v="Gold"/>
    <x v="13"/>
    <n v="0.44600000000000001"/>
    <s v="Giulio de Primis"/>
    <n v="3.6999999999999998E-2"/>
    <n v="223"/>
    <n v="8.2509999999999994"/>
    <n v="231.251"/>
  </r>
  <r>
    <x v="6"/>
    <n v="7"/>
    <s v="TVG-5588"/>
    <s v="5588"/>
    <x v="11"/>
    <s v="Veneto"/>
    <x v="0"/>
    <x v="14"/>
    <x v="6"/>
    <s v="2500"/>
    <s v="Gold"/>
    <x v="13"/>
    <n v="0.93400000000000005"/>
    <s v="Matteo Landi"/>
    <n v="0.05"/>
    <n v="467"/>
    <n v="23.35"/>
    <n v="490.35"/>
  </r>
  <r>
    <x v="6"/>
    <n v="7"/>
    <s v="TVG-5589"/>
    <s v="5589"/>
    <x v="11"/>
    <s v="Veneto"/>
    <x v="0"/>
    <x v="14"/>
    <x v="6"/>
    <s v="2500"/>
    <s v="Gold"/>
    <x v="13"/>
    <n v="0.126"/>
    <s v="Lalerio Vundini"/>
    <n v="0.05"/>
    <n v="63"/>
    <n v="3.1500000000000004"/>
    <n v="66.150000000000006"/>
  </r>
  <r>
    <x v="6"/>
    <n v="7"/>
    <s v="TVG-5590"/>
    <s v="5590"/>
    <x v="11"/>
    <s v="Veneto"/>
    <x v="0"/>
    <x v="0"/>
    <x v="0"/>
    <s v="5000"/>
    <s v="Medium"/>
    <x v="0"/>
    <n v="20.56"/>
    <s v="Giulio de Primis"/>
    <n v="3.6999999999999998E-2"/>
    <n v="3084"/>
    <n v="114.10799999999999"/>
    <n v="3198.1080000000002"/>
  </r>
  <r>
    <x v="6"/>
    <n v="7"/>
    <s v="TVG-5591"/>
    <s v="5591"/>
    <x v="11"/>
    <s v="Veneto"/>
    <x v="0"/>
    <x v="0"/>
    <x v="0"/>
    <s v="5000"/>
    <s v="Medium"/>
    <x v="0"/>
    <n v="45.326666666666668"/>
    <s v="Matteo Landi"/>
    <n v="0.05"/>
    <n v="6799"/>
    <n v="339.95000000000005"/>
    <n v="7138.95"/>
  </r>
  <r>
    <x v="6"/>
    <n v="7"/>
    <s v="TVG-5592"/>
    <s v="5592"/>
    <x v="11"/>
    <s v="Veneto"/>
    <x v="0"/>
    <x v="0"/>
    <x v="0"/>
    <s v="5000"/>
    <s v="Medium"/>
    <x v="0"/>
    <n v="19.413333333333334"/>
    <s v="Lalerio Vundini"/>
    <n v="0.05"/>
    <n v="2912"/>
    <n v="145.6"/>
    <n v="3057.6"/>
  </r>
  <r>
    <x v="6"/>
    <n v="7"/>
    <s v="TVG-5593"/>
    <s v="5593"/>
    <x v="11"/>
    <s v="Veneto"/>
    <x v="0"/>
    <x v="1"/>
    <x v="0"/>
    <s v="5000"/>
    <s v="Plus"/>
    <x v="1"/>
    <n v="4.9085714285714284"/>
    <s v="Giulio de Primis"/>
    <n v="3.6999999999999998E-2"/>
    <n v="859"/>
    <n v="31.782999999999998"/>
    <n v="890.78300000000002"/>
  </r>
  <r>
    <x v="6"/>
    <n v="7"/>
    <s v="TVG-5594"/>
    <s v="5594"/>
    <x v="11"/>
    <s v="Veneto"/>
    <x v="0"/>
    <x v="1"/>
    <x v="0"/>
    <s v="5000"/>
    <s v="Plus"/>
    <x v="1"/>
    <n v="1.7142857142857144E-2"/>
    <s v="Matteo Landi"/>
    <n v="0.05"/>
    <n v="3"/>
    <n v="0.15000000000000002"/>
    <n v="3.15"/>
  </r>
  <r>
    <x v="6"/>
    <n v="7"/>
    <s v="TVG-5595"/>
    <s v="5595"/>
    <x v="11"/>
    <s v="Veneto"/>
    <x v="0"/>
    <x v="3"/>
    <x v="0"/>
    <s v="3000"/>
    <s v="Plus"/>
    <x v="3"/>
    <n v="40.055172413793102"/>
    <s v="Giulio de Primis"/>
    <n v="3.6999999999999998E-2"/>
    <n v="5808"/>
    <n v="214.89599999999999"/>
    <n v="6022.8959999999997"/>
  </r>
  <r>
    <x v="6"/>
    <n v="7"/>
    <s v="TVG-5596"/>
    <s v="5596"/>
    <x v="11"/>
    <s v="Veneto"/>
    <x v="0"/>
    <x v="3"/>
    <x v="0"/>
    <s v="3000"/>
    <s v="Plus"/>
    <x v="3"/>
    <n v="126.44827586206897"/>
    <s v="Matteo Landi"/>
    <n v="0.05"/>
    <n v="18335"/>
    <n v="916.75"/>
    <n v="19251.75"/>
  </r>
  <r>
    <x v="6"/>
    <n v="7"/>
    <s v="TVG-5597"/>
    <s v="5597"/>
    <x v="11"/>
    <s v="Veneto"/>
    <x v="0"/>
    <x v="3"/>
    <x v="0"/>
    <s v="3000"/>
    <s v="Plus"/>
    <x v="3"/>
    <n v="28.868965517241378"/>
    <s v="Lalerio Vundini"/>
    <n v="0.05"/>
    <n v="4186"/>
    <n v="209.3"/>
    <n v="4395.3"/>
  </r>
  <r>
    <x v="6"/>
    <n v="7"/>
    <s v="TVG-5598"/>
    <s v="5598"/>
    <x v="11"/>
    <s v="Veneto"/>
    <x v="0"/>
    <x v="5"/>
    <x v="1"/>
    <s v="5000"/>
    <s v=""/>
    <x v="5"/>
    <n v="4.4133333333333331"/>
    <s v="Giulio de Primis"/>
    <n v="3.6999999999999998E-2"/>
    <n v="331"/>
    <n v="12.247"/>
    <n v="343.24700000000001"/>
  </r>
  <r>
    <x v="6"/>
    <n v="7"/>
    <s v="TVG-5599"/>
    <s v="5599"/>
    <x v="11"/>
    <s v="Veneto"/>
    <x v="0"/>
    <x v="6"/>
    <x v="2"/>
    <s v="2500"/>
    <s v="Plus"/>
    <x v="6"/>
    <n v="8.1545454545454543"/>
    <s v="Giulio de Primis"/>
    <n v="3.6999999999999998E-2"/>
    <n v="1794"/>
    <n v="66.378"/>
    <n v="1860.3779999999999"/>
  </r>
  <r>
    <x v="6"/>
    <n v="7"/>
    <s v="TVG-5600"/>
    <s v="5600"/>
    <x v="11"/>
    <s v="Veneto"/>
    <x v="0"/>
    <x v="6"/>
    <x v="2"/>
    <s v="2500"/>
    <s v="Plus"/>
    <x v="6"/>
    <n v="5.1409090909090907"/>
    <s v="Matteo Landi"/>
    <n v="0.05"/>
    <n v="1131"/>
    <n v="56.550000000000004"/>
    <n v="1187.55"/>
  </r>
  <r>
    <x v="6"/>
    <n v="7"/>
    <s v="TVG-5601"/>
    <s v="5601"/>
    <x v="11"/>
    <s v="Veneto"/>
    <x v="0"/>
    <x v="20"/>
    <x v="7"/>
    <s v="5000"/>
    <s v="Silver"/>
    <x v="17"/>
    <n v="0.12666666666666668"/>
    <s v="Matteo Landi"/>
    <n v="0.05"/>
    <n v="38"/>
    <n v="1.9000000000000001"/>
    <n v="39.9"/>
  </r>
  <r>
    <x v="6"/>
    <n v="7"/>
    <s v="TVG-5602"/>
    <s v="5602"/>
    <x v="11"/>
    <s v="Veneto"/>
    <x v="0"/>
    <x v="8"/>
    <x v="2"/>
    <s v="5000"/>
    <s v=""/>
    <x v="8"/>
    <n v="1.272"/>
    <s v="Giulio de Primis"/>
    <n v="3.6999999999999998E-2"/>
    <n v="318"/>
    <n v="11.766"/>
    <n v="329.76600000000002"/>
  </r>
  <r>
    <x v="6"/>
    <n v="7"/>
    <s v="TVG-5603"/>
    <s v="5603"/>
    <x v="11"/>
    <s v="Veneto"/>
    <x v="0"/>
    <x v="8"/>
    <x v="2"/>
    <s v="5000"/>
    <s v=""/>
    <x v="8"/>
    <n v="7.6440000000000001"/>
    <s v="Matteo Landi"/>
    <n v="0.05"/>
    <n v="1911"/>
    <n v="95.550000000000011"/>
    <n v="2006.55"/>
  </r>
  <r>
    <x v="6"/>
    <n v="7"/>
    <s v="TVG-5604"/>
    <s v="5604"/>
    <x v="11"/>
    <s v="Veneto"/>
    <x v="0"/>
    <x v="23"/>
    <x v="7"/>
    <s v="8000"/>
    <s v="Premium"/>
    <x v="19"/>
    <n v="0.15970149253731344"/>
    <s v="Giulio de Primis"/>
    <n v="3.6999999999999998E-2"/>
    <n v="107"/>
    <n v="3.9589999999999996"/>
    <n v="110.959"/>
  </r>
  <r>
    <x v="6"/>
    <n v="7"/>
    <s v="TVG-5605"/>
    <s v="5605"/>
    <x v="11"/>
    <s v="Veneto"/>
    <x v="0"/>
    <x v="10"/>
    <x v="3"/>
    <s v="7500"/>
    <s v="Premium"/>
    <x v="10"/>
    <n v="0.92777777777777781"/>
    <s v="Giulio de Primis"/>
    <n v="3.6999999999999998E-2"/>
    <n v="167"/>
    <n v="6.1789999999999994"/>
    <n v="173.179"/>
  </r>
  <r>
    <x v="6"/>
    <n v="7"/>
    <s v="TVG-5606"/>
    <s v="5606"/>
    <x v="11"/>
    <s v="Veneto"/>
    <x v="0"/>
    <x v="15"/>
    <x v="6"/>
    <s v="1000"/>
    <s v="Silver"/>
    <x v="14"/>
    <n v="0.11025641025641025"/>
    <s v="Matteo Landi"/>
    <n v="0.05"/>
    <n v="43"/>
    <n v="2.15"/>
    <n v="45.15"/>
  </r>
  <r>
    <x v="6"/>
    <n v="7"/>
    <s v="TVG-5607"/>
    <s v="5607"/>
    <x v="11"/>
    <s v="Veneto"/>
    <x v="0"/>
    <x v="11"/>
    <x v="4"/>
    <s v="5000"/>
    <s v=""/>
    <x v="11"/>
    <n v="7.4357142857142859"/>
    <s v="Giulio de Primis"/>
    <n v="3.6999999999999998E-2"/>
    <n v="1041"/>
    <n v="38.516999999999996"/>
    <n v="1079.5170000000001"/>
  </r>
  <r>
    <x v="6"/>
    <n v="7"/>
    <s v="TVG-5608"/>
    <s v="5608"/>
    <x v="11"/>
    <s v="Veneto"/>
    <x v="0"/>
    <x v="11"/>
    <x v="4"/>
    <s v="5000"/>
    <s v=""/>
    <x v="11"/>
    <n v="0.9"/>
    <s v="Matteo Landi"/>
    <n v="0.05"/>
    <n v="126"/>
    <n v="6.3000000000000007"/>
    <n v="132.30000000000001"/>
  </r>
  <r>
    <x v="6"/>
    <n v="7"/>
    <s v="TVG-5609"/>
    <s v="5609"/>
    <x v="11"/>
    <s v="Veneto"/>
    <x v="0"/>
    <x v="11"/>
    <x v="4"/>
    <s v="5000"/>
    <s v=""/>
    <x v="11"/>
    <n v="1.4285714285714285E-2"/>
    <s v="Costanza Bigatti"/>
    <n v="0.1"/>
    <n v="2"/>
    <n v="0.2"/>
    <n v="2.2000000000000002"/>
  </r>
  <r>
    <x v="6"/>
    <n v="7"/>
    <s v="TVG-5610"/>
    <s v="5610"/>
    <x v="11"/>
    <s v="Veneto"/>
    <x v="0"/>
    <x v="11"/>
    <x v="4"/>
    <s v="5000"/>
    <s v=""/>
    <x v="11"/>
    <n v="3.6285714285714286"/>
    <s v="Lalerio Vundini"/>
    <n v="0.05"/>
    <n v="508"/>
    <n v="25.400000000000002"/>
    <n v="533.4"/>
  </r>
  <r>
    <x v="6"/>
    <n v="7"/>
    <s v="TVG-5611"/>
    <s v="5611"/>
    <x v="11"/>
    <s v="Veneto"/>
    <x v="0"/>
    <x v="16"/>
    <x v="7"/>
    <s v="1000"/>
    <s v=""/>
    <x v="0"/>
    <n v="0.8666666666666667"/>
    <s v="Giulio de Primis"/>
    <n v="3.6999999999999998E-2"/>
    <n v="130"/>
    <n v="4.8099999999999996"/>
    <n v="134.81"/>
  </r>
  <r>
    <x v="6"/>
    <n v="7"/>
    <s v="TVG-5612"/>
    <s v="5612"/>
    <x v="11"/>
    <s v="Veneto"/>
    <x v="0"/>
    <x v="12"/>
    <x v="5"/>
    <s v="3000"/>
    <s v="Medium"/>
    <x v="12"/>
    <n v="11.125"/>
    <s v="Matteo Landi"/>
    <n v="0.05"/>
    <n v="1335"/>
    <n v="66.75"/>
    <n v="1401.75"/>
  </r>
  <r>
    <x v="6"/>
    <n v="7"/>
    <s v="TVG-5613"/>
    <s v="5613"/>
    <x v="11"/>
    <s v="Veneto"/>
    <x v="0"/>
    <x v="12"/>
    <x v="5"/>
    <s v="3000"/>
    <s v="Medium"/>
    <x v="12"/>
    <n v="16.191666666666666"/>
    <s v="Lalerio Vundini"/>
    <n v="0.05"/>
    <n v="1943"/>
    <n v="97.15"/>
    <n v="2040.15"/>
  </r>
  <r>
    <x v="6"/>
    <n v="7"/>
    <s v="TVG-5614"/>
    <s v="5614"/>
    <x v="11"/>
    <s v="Veneto"/>
    <x v="0"/>
    <x v="13"/>
    <x v="5"/>
    <s v="3000"/>
    <s v="Plus"/>
    <x v="2"/>
    <n v="0.56153846153846154"/>
    <s v="Matteo Landi"/>
    <n v="0.05"/>
    <n v="73"/>
    <n v="3.6500000000000004"/>
    <n v="76.650000000000006"/>
  </r>
  <r>
    <x v="6"/>
    <n v="7"/>
    <s v="TVG-5615"/>
    <s v="5615"/>
    <x v="12"/>
    <s v="Lombardia"/>
    <x v="2"/>
    <x v="14"/>
    <x v="6"/>
    <s v="2500"/>
    <s v="Gold"/>
    <x v="13"/>
    <n v="0.04"/>
    <s v="Marco Rossi"/>
    <n v="7.4999999999999997E-2"/>
    <n v="20"/>
    <n v="1.5"/>
    <n v="21.5"/>
  </r>
  <r>
    <x v="6"/>
    <n v="7"/>
    <s v="TVG-5616"/>
    <s v="5616"/>
    <x v="12"/>
    <s v="Lombardia"/>
    <x v="2"/>
    <x v="3"/>
    <x v="0"/>
    <s v="3000"/>
    <s v="Plus"/>
    <x v="3"/>
    <n v="4.8551724137931034"/>
    <s v="Fabo Girgentini"/>
    <n v="0.03"/>
    <n v="704"/>
    <n v="21.119999999999997"/>
    <n v="725.12"/>
  </r>
  <r>
    <x v="6"/>
    <n v="7"/>
    <s v="TVG-5617"/>
    <s v="5617"/>
    <x v="12"/>
    <s v="Lombardia"/>
    <x v="2"/>
    <x v="3"/>
    <x v="0"/>
    <s v="3000"/>
    <s v="Plus"/>
    <x v="3"/>
    <n v="59.813793103448276"/>
    <s v="Marco Rossi"/>
    <n v="7.4999999999999997E-2"/>
    <n v="8673"/>
    <n v="650.47500000000002"/>
    <n v="9323.4750000000004"/>
  </r>
  <r>
    <x v="6"/>
    <n v="7"/>
    <s v="TVG-5618"/>
    <s v="5618"/>
    <x v="12"/>
    <s v="Lombardia"/>
    <x v="2"/>
    <x v="11"/>
    <x v="4"/>
    <s v="5000"/>
    <s v=""/>
    <x v="11"/>
    <n v="0.1"/>
    <s v="Marco Rossi"/>
    <n v="7.4999999999999997E-2"/>
    <n v="14"/>
    <n v="1.05"/>
    <n v="15.05"/>
  </r>
  <r>
    <x v="6"/>
    <n v="7"/>
    <s v="TVG-5619"/>
    <s v="5619"/>
    <x v="12"/>
    <s v="Lombardia"/>
    <x v="2"/>
    <x v="16"/>
    <x v="7"/>
    <s v="1000"/>
    <s v=""/>
    <x v="0"/>
    <n v="0.98666666666666669"/>
    <s v="Marco Rossi"/>
    <n v="7.4999999999999997E-2"/>
    <n v="148"/>
    <n v="11.1"/>
    <n v="159.1"/>
  </r>
  <r>
    <x v="6"/>
    <n v="7"/>
    <s v="TVG-5620"/>
    <s v="5620"/>
    <x v="12"/>
    <s v="Lombardia"/>
    <x v="2"/>
    <x v="12"/>
    <x v="5"/>
    <s v="3000"/>
    <s v="Medium"/>
    <x v="12"/>
    <n v="2.6916666666666669"/>
    <s v="Fabo Girgentini"/>
    <n v="0.03"/>
    <n v="323"/>
    <n v="9.69"/>
    <n v="332.69"/>
  </r>
  <r>
    <x v="6"/>
    <n v="7"/>
    <s v="TVG-5621"/>
    <s v="5621"/>
    <x v="12"/>
    <s v="Lombardia"/>
    <x v="2"/>
    <x v="12"/>
    <x v="5"/>
    <s v="3000"/>
    <s v="Medium"/>
    <x v="12"/>
    <n v="12.766666666666667"/>
    <s v="Marco Rossi"/>
    <n v="7.4999999999999997E-2"/>
    <n v="1532"/>
    <n v="114.89999999999999"/>
    <n v="1646.9"/>
  </r>
  <r>
    <x v="6"/>
    <n v="7"/>
    <s v="TVG-5622"/>
    <s v="5622"/>
    <x v="12"/>
    <s v="Lombardia"/>
    <x v="2"/>
    <x v="13"/>
    <x v="5"/>
    <s v="3000"/>
    <s v="Plus"/>
    <x v="2"/>
    <n v="7.6923076923076927E-3"/>
    <s v="Marco Rossi"/>
    <n v="7.4999999999999997E-2"/>
    <n v="1"/>
    <n v="7.4999999999999997E-2"/>
    <n v="1.075"/>
  </r>
  <r>
    <x v="6"/>
    <n v="7"/>
    <s v="TVG-5623"/>
    <s v="5623"/>
    <x v="13"/>
    <s v="Veneto"/>
    <x v="0"/>
    <x v="14"/>
    <x v="6"/>
    <s v="2500"/>
    <s v="Gold"/>
    <x v="13"/>
    <n v="0.32800000000000001"/>
    <s v="Marco Rossi"/>
    <n v="7.4999999999999997E-2"/>
    <n v="164"/>
    <n v="12.299999999999999"/>
    <n v="176.3"/>
  </r>
  <r>
    <x v="6"/>
    <n v="7"/>
    <s v="TVG-5624"/>
    <s v="5624"/>
    <x v="13"/>
    <s v="Veneto"/>
    <x v="0"/>
    <x v="17"/>
    <x v="7"/>
    <s v="2000"/>
    <s v="Medium"/>
    <x v="15"/>
    <n v="0.15"/>
    <s v="Lalerio Vundini"/>
    <n v="0.05"/>
    <n v="30"/>
    <n v="1.5"/>
    <n v="31.5"/>
  </r>
  <r>
    <x v="6"/>
    <n v="7"/>
    <s v="TVG-5625"/>
    <s v="5625"/>
    <x v="13"/>
    <s v="Veneto"/>
    <x v="0"/>
    <x v="0"/>
    <x v="0"/>
    <s v="5000"/>
    <s v="Medium"/>
    <x v="0"/>
    <n v="134.30000000000001"/>
    <s v="Roberto Falcucci"/>
    <n v="0.08"/>
    <n v="20145"/>
    <n v="1611.6000000000001"/>
    <n v="21756.6"/>
  </r>
  <r>
    <x v="6"/>
    <n v="7"/>
    <s v="TVG-5626"/>
    <s v="5626"/>
    <x v="13"/>
    <s v="Veneto"/>
    <x v="0"/>
    <x v="0"/>
    <x v="0"/>
    <s v="5000"/>
    <s v="Medium"/>
    <x v="0"/>
    <n v="17.053333333333335"/>
    <s v="Marco Rossi"/>
    <n v="7.4999999999999997E-2"/>
    <n v="2558"/>
    <n v="191.85"/>
    <n v="2749.85"/>
  </r>
  <r>
    <x v="6"/>
    <n v="7"/>
    <s v="TVG-5627"/>
    <s v="5627"/>
    <x v="13"/>
    <s v="Veneto"/>
    <x v="0"/>
    <x v="0"/>
    <x v="0"/>
    <s v="5000"/>
    <s v="Medium"/>
    <x v="0"/>
    <n v="0.30666666666666664"/>
    <s v="Lalerio Vundini"/>
    <n v="0.05"/>
    <n v="46"/>
    <n v="2.3000000000000003"/>
    <n v="48.3"/>
  </r>
  <r>
    <x v="6"/>
    <n v="7"/>
    <s v="TVG-5628"/>
    <s v="5628"/>
    <x v="13"/>
    <s v="Veneto"/>
    <x v="0"/>
    <x v="1"/>
    <x v="0"/>
    <s v="5000"/>
    <s v="Plus"/>
    <x v="1"/>
    <n v="43.165714285714287"/>
    <s v="Giuseppe Favari"/>
    <n v="0.03"/>
    <n v="7554"/>
    <n v="226.62"/>
    <n v="7780.62"/>
  </r>
  <r>
    <x v="6"/>
    <n v="7"/>
    <s v="TVG-5629"/>
    <s v="5629"/>
    <x v="13"/>
    <s v="Veneto"/>
    <x v="0"/>
    <x v="2"/>
    <x v="0"/>
    <s v="2500"/>
    <s v="Plus"/>
    <x v="2"/>
    <n v="0.48461538461538461"/>
    <s v="Siria Lessio"/>
    <n v="0.05"/>
    <n v="63"/>
    <n v="3.1500000000000004"/>
    <n v="66.150000000000006"/>
  </r>
  <r>
    <x v="6"/>
    <n v="7"/>
    <s v="TVG-5630"/>
    <s v="5630"/>
    <x v="13"/>
    <s v="Veneto"/>
    <x v="0"/>
    <x v="3"/>
    <x v="0"/>
    <s v="3000"/>
    <s v="Plus"/>
    <x v="3"/>
    <n v="50.675862068965515"/>
    <s v="Alfonso Falconeri"/>
    <n v="0.05"/>
    <n v="7348"/>
    <n v="367.40000000000003"/>
    <n v="7715.4"/>
  </r>
  <r>
    <x v="6"/>
    <n v="7"/>
    <s v="TVG-5631"/>
    <s v="5631"/>
    <x v="13"/>
    <s v="Veneto"/>
    <x v="0"/>
    <x v="3"/>
    <x v="0"/>
    <s v="3000"/>
    <s v="Plus"/>
    <x v="3"/>
    <n v="338.12413793103451"/>
    <s v="Roberto Falcucci"/>
    <n v="0.08"/>
    <n v="49028"/>
    <n v="3922.2400000000002"/>
    <n v="52950.239999999998"/>
  </r>
  <r>
    <x v="6"/>
    <n v="7"/>
    <s v="TVG-5632"/>
    <s v="5632"/>
    <x v="13"/>
    <s v="Veneto"/>
    <x v="0"/>
    <x v="3"/>
    <x v="0"/>
    <s v="3000"/>
    <s v="Plus"/>
    <x v="3"/>
    <n v="8.8827586206896552"/>
    <s v="Giuseppe Favari"/>
    <n v="0.03"/>
    <n v="1288"/>
    <n v="38.64"/>
    <n v="1326.64"/>
  </r>
  <r>
    <x v="6"/>
    <n v="7"/>
    <s v="TVG-5633"/>
    <s v="5633"/>
    <x v="13"/>
    <s v="Veneto"/>
    <x v="0"/>
    <x v="3"/>
    <x v="0"/>
    <s v="3000"/>
    <s v="Plus"/>
    <x v="3"/>
    <n v="10.386206896551725"/>
    <s v="Siria Lessio"/>
    <n v="0.05"/>
    <n v="1506"/>
    <n v="75.3"/>
    <n v="1581.3"/>
  </r>
  <r>
    <x v="6"/>
    <n v="7"/>
    <s v="TVG-5634"/>
    <s v="5634"/>
    <x v="13"/>
    <s v="Veneto"/>
    <x v="0"/>
    <x v="3"/>
    <x v="0"/>
    <s v="3000"/>
    <s v="Plus"/>
    <x v="3"/>
    <n v="265.70344827586206"/>
    <s v="Marco Rossi"/>
    <n v="7.4999999999999997E-2"/>
    <n v="38527"/>
    <n v="2889.5250000000001"/>
    <n v="41416.525000000001"/>
  </r>
  <r>
    <x v="6"/>
    <n v="7"/>
    <s v="TVG-5635"/>
    <s v="5635"/>
    <x v="13"/>
    <s v="Veneto"/>
    <x v="0"/>
    <x v="3"/>
    <x v="0"/>
    <s v="3000"/>
    <s v="Plus"/>
    <x v="3"/>
    <n v="13.979310344827587"/>
    <s v="Lalerio Vundini"/>
    <n v="0.05"/>
    <n v="2027"/>
    <n v="101.35000000000001"/>
    <n v="2128.35"/>
  </r>
  <r>
    <x v="6"/>
    <n v="7"/>
    <s v="TVG-5636"/>
    <s v="5636"/>
    <x v="13"/>
    <s v="Veneto"/>
    <x v="0"/>
    <x v="6"/>
    <x v="2"/>
    <s v="2500"/>
    <s v="Plus"/>
    <x v="6"/>
    <n v="0.20909090909090908"/>
    <s v="Alfonso Falconeri"/>
    <n v="0.05"/>
    <n v="46"/>
    <n v="2.3000000000000003"/>
    <n v="48.3"/>
  </r>
  <r>
    <x v="6"/>
    <n v="7"/>
    <s v="TVG-5637"/>
    <s v="5637"/>
    <x v="13"/>
    <s v="Veneto"/>
    <x v="0"/>
    <x v="6"/>
    <x v="2"/>
    <s v="2500"/>
    <s v="Plus"/>
    <x v="6"/>
    <n v="0.57727272727272727"/>
    <s v="Roberto Falcucci"/>
    <n v="0.08"/>
    <n v="127"/>
    <n v="10.16"/>
    <n v="137.16"/>
  </r>
  <r>
    <x v="6"/>
    <n v="7"/>
    <s v="TVG-5638"/>
    <s v="5638"/>
    <x v="13"/>
    <s v="Veneto"/>
    <x v="0"/>
    <x v="6"/>
    <x v="2"/>
    <s v="2500"/>
    <s v="Plus"/>
    <x v="6"/>
    <n v="1.8181818181818181E-2"/>
    <s v="Giuseppe Favari"/>
    <n v="0.03"/>
    <n v="4"/>
    <n v="0.12"/>
    <n v="4.12"/>
  </r>
  <r>
    <x v="6"/>
    <n v="7"/>
    <s v="TVG-5639"/>
    <s v="5639"/>
    <x v="13"/>
    <s v="Veneto"/>
    <x v="0"/>
    <x v="6"/>
    <x v="2"/>
    <s v="2500"/>
    <s v="Plus"/>
    <x v="6"/>
    <n v="0.26818181818181819"/>
    <s v="Siria Lessio"/>
    <n v="0.05"/>
    <n v="59"/>
    <n v="2.95"/>
    <n v="61.95"/>
  </r>
  <r>
    <x v="6"/>
    <n v="7"/>
    <s v="TVG-5640"/>
    <s v="5640"/>
    <x v="13"/>
    <s v="Veneto"/>
    <x v="0"/>
    <x v="6"/>
    <x v="2"/>
    <s v="2500"/>
    <s v="Plus"/>
    <x v="6"/>
    <n v="1.0727272727272728"/>
    <s v="Marco Rossi"/>
    <n v="7.4999999999999997E-2"/>
    <n v="236"/>
    <n v="17.7"/>
    <n v="253.7"/>
  </r>
  <r>
    <x v="6"/>
    <n v="7"/>
    <s v="TVG-5641"/>
    <s v="5641"/>
    <x v="13"/>
    <s v="Veneto"/>
    <x v="0"/>
    <x v="7"/>
    <x v="2"/>
    <s v="2500"/>
    <s v="Medium"/>
    <x v="7"/>
    <n v="3.4"/>
    <s v="Marco Rossi"/>
    <n v="7.4999999999999997E-2"/>
    <n v="714"/>
    <n v="53.55"/>
    <n v="767.55"/>
  </r>
  <r>
    <x v="6"/>
    <n v="7"/>
    <s v="TVG-5642"/>
    <s v="5642"/>
    <x v="13"/>
    <s v="Veneto"/>
    <x v="0"/>
    <x v="8"/>
    <x v="2"/>
    <s v="5000"/>
    <s v=""/>
    <x v="8"/>
    <n v="2.72"/>
    <s v="Giuseppe Favari"/>
    <n v="0.03"/>
    <n v="680"/>
    <n v="20.399999999999999"/>
    <n v="700.4"/>
  </r>
  <r>
    <x v="6"/>
    <n v="7"/>
    <s v="TVG-5643"/>
    <s v="5643"/>
    <x v="13"/>
    <s v="Veneto"/>
    <x v="0"/>
    <x v="8"/>
    <x v="2"/>
    <s v="5000"/>
    <s v=""/>
    <x v="8"/>
    <n v="0.89200000000000002"/>
    <s v="Siria Lessio"/>
    <n v="0.05"/>
    <n v="223"/>
    <n v="11.15"/>
    <n v="234.15"/>
  </r>
  <r>
    <x v="6"/>
    <n v="7"/>
    <s v="TVG-5644"/>
    <s v="5644"/>
    <x v="13"/>
    <s v="Veneto"/>
    <x v="0"/>
    <x v="10"/>
    <x v="3"/>
    <s v="7500"/>
    <s v="Premium"/>
    <x v="10"/>
    <n v="1.1111111111111112E-2"/>
    <s v="Siria Lessio"/>
    <n v="0.05"/>
    <n v="2"/>
    <n v="0.1"/>
    <n v="2.1"/>
  </r>
  <r>
    <x v="6"/>
    <n v="7"/>
    <s v="TVG-5645"/>
    <s v="5645"/>
    <x v="13"/>
    <s v="Veneto"/>
    <x v="0"/>
    <x v="10"/>
    <x v="3"/>
    <s v="7500"/>
    <s v="Premium"/>
    <x v="10"/>
    <n v="9.4444444444444442E-2"/>
    <s v="Lalerio Vundini"/>
    <n v="0.05"/>
    <n v="17"/>
    <n v="0.85000000000000009"/>
    <n v="17.850000000000001"/>
  </r>
  <r>
    <x v="6"/>
    <n v="7"/>
    <s v="TVG-5646"/>
    <s v="5646"/>
    <x v="13"/>
    <s v="Veneto"/>
    <x v="0"/>
    <x v="15"/>
    <x v="6"/>
    <s v="1000"/>
    <s v="Silver"/>
    <x v="14"/>
    <n v="0.26666666666666666"/>
    <s v="Lalerio Vundini"/>
    <n v="0.05"/>
    <n v="104"/>
    <n v="5.2"/>
    <n v="109.2"/>
  </r>
  <r>
    <x v="6"/>
    <n v="7"/>
    <s v="TVG-5647"/>
    <s v="5647"/>
    <x v="13"/>
    <s v="Veneto"/>
    <x v="0"/>
    <x v="11"/>
    <x v="4"/>
    <s v="5000"/>
    <s v=""/>
    <x v="11"/>
    <n v="1.0571428571428572"/>
    <s v="Giuseppe Favari"/>
    <n v="0.03"/>
    <n v="148"/>
    <n v="4.4399999999999995"/>
    <n v="152.44"/>
  </r>
  <r>
    <x v="6"/>
    <n v="7"/>
    <s v="TVG-5648"/>
    <s v="5648"/>
    <x v="13"/>
    <s v="Veneto"/>
    <x v="0"/>
    <x v="11"/>
    <x v="4"/>
    <s v="5000"/>
    <s v=""/>
    <x v="11"/>
    <n v="0.45"/>
    <s v="Siria Lessio"/>
    <n v="0.05"/>
    <n v="63"/>
    <n v="3.1500000000000004"/>
    <n v="66.150000000000006"/>
  </r>
  <r>
    <x v="6"/>
    <n v="7"/>
    <s v="TVG-5649"/>
    <s v="5649"/>
    <x v="13"/>
    <s v="Veneto"/>
    <x v="0"/>
    <x v="11"/>
    <x v="4"/>
    <s v="5000"/>
    <s v=""/>
    <x v="11"/>
    <n v="1.6214285714285714"/>
    <s v="Marco Rossi"/>
    <n v="7.4999999999999997E-2"/>
    <n v="227"/>
    <n v="17.024999999999999"/>
    <n v="244.02500000000001"/>
  </r>
  <r>
    <x v="6"/>
    <n v="7"/>
    <s v="TVG-5650"/>
    <s v="5650"/>
    <x v="13"/>
    <s v="Veneto"/>
    <x v="0"/>
    <x v="11"/>
    <x v="4"/>
    <s v="5000"/>
    <s v=""/>
    <x v="11"/>
    <n v="1.6785714285714286"/>
    <s v="Lalerio Vundini"/>
    <n v="0.05"/>
    <n v="235"/>
    <n v="11.75"/>
    <n v="246.75"/>
  </r>
  <r>
    <x v="6"/>
    <n v="7"/>
    <s v="TVG-5651"/>
    <s v="5651"/>
    <x v="13"/>
    <s v="Veneto"/>
    <x v="0"/>
    <x v="12"/>
    <x v="5"/>
    <s v="3000"/>
    <s v="Medium"/>
    <x v="12"/>
    <n v="15.108333333333333"/>
    <s v="Alfonso Falconeri"/>
    <n v="0.05"/>
    <n v="1813"/>
    <n v="90.65"/>
    <n v="1903.65"/>
  </r>
  <r>
    <x v="6"/>
    <n v="7"/>
    <s v="TVG-5652"/>
    <s v="5652"/>
    <x v="13"/>
    <s v="Veneto"/>
    <x v="0"/>
    <x v="12"/>
    <x v="5"/>
    <s v="3000"/>
    <s v="Medium"/>
    <x v="12"/>
    <n v="35.85"/>
    <s v="Roberto Falcucci"/>
    <n v="0.08"/>
    <n v="4302"/>
    <n v="344.16"/>
    <n v="4646.16"/>
  </r>
  <r>
    <x v="6"/>
    <n v="7"/>
    <s v="TVG-5653"/>
    <s v="5653"/>
    <x v="13"/>
    <s v="Veneto"/>
    <x v="0"/>
    <x v="12"/>
    <x v="5"/>
    <s v="3000"/>
    <s v="Medium"/>
    <x v="12"/>
    <n v="14.225"/>
    <s v="Giuseppe Favari"/>
    <n v="0.03"/>
    <n v="1707"/>
    <n v="51.21"/>
    <n v="1758.21"/>
  </r>
  <r>
    <x v="6"/>
    <n v="7"/>
    <s v="TVG-5654"/>
    <s v="5654"/>
    <x v="13"/>
    <s v="Veneto"/>
    <x v="0"/>
    <x v="12"/>
    <x v="5"/>
    <s v="3000"/>
    <s v="Medium"/>
    <x v="12"/>
    <n v="1.5583333333333333"/>
    <s v="Siria Lessio"/>
    <n v="0.05"/>
    <n v="187"/>
    <n v="9.35"/>
    <n v="196.35"/>
  </r>
  <r>
    <x v="6"/>
    <n v="7"/>
    <s v="TVG-5655"/>
    <s v="5655"/>
    <x v="13"/>
    <s v="Veneto"/>
    <x v="0"/>
    <x v="12"/>
    <x v="5"/>
    <s v="3000"/>
    <s v="Medium"/>
    <x v="12"/>
    <n v="6.6416666666666666"/>
    <s v="Marco Rossi"/>
    <n v="7.4999999999999997E-2"/>
    <n v="797"/>
    <n v="59.774999999999999"/>
    <n v="856.77499999999998"/>
  </r>
  <r>
    <x v="6"/>
    <n v="7"/>
    <s v="TVG-5656"/>
    <s v="5656"/>
    <x v="13"/>
    <s v="Veneto"/>
    <x v="0"/>
    <x v="12"/>
    <x v="5"/>
    <s v="3000"/>
    <s v="Medium"/>
    <x v="12"/>
    <n v="16.141666666666666"/>
    <s v="Lalerio Vundini"/>
    <n v="0.05"/>
    <n v="1937"/>
    <n v="96.850000000000009"/>
    <n v="2033.85"/>
  </r>
  <r>
    <x v="6"/>
    <n v="7"/>
    <s v="TVG-5657"/>
    <s v="5657"/>
    <x v="13"/>
    <s v="Veneto"/>
    <x v="0"/>
    <x v="13"/>
    <x v="5"/>
    <s v="3000"/>
    <s v="Plus"/>
    <x v="2"/>
    <n v="9.8538461538461544"/>
    <s v="Roberto Falcucci"/>
    <n v="0.08"/>
    <n v="1281"/>
    <n v="102.48"/>
    <n v="1383.48"/>
  </r>
  <r>
    <x v="6"/>
    <n v="7"/>
    <s v="TVG-5658"/>
    <s v="5658"/>
    <x v="13"/>
    <s v="Veneto"/>
    <x v="0"/>
    <x v="13"/>
    <x v="5"/>
    <s v="3000"/>
    <s v="Plus"/>
    <x v="2"/>
    <n v="0.24615384615384617"/>
    <s v="Marco Rossi"/>
    <n v="7.4999999999999997E-2"/>
    <n v="32"/>
    <n v="2.4"/>
    <n v="34.4"/>
  </r>
  <r>
    <x v="6"/>
    <n v="7"/>
    <s v="TVG-5659"/>
    <s v="5659"/>
    <x v="14"/>
    <s v="Lombardia"/>
    <x v="4"/>
    <x v="0"/>
    <x v="0"/>
    <s v="5000"/>
    <s v="Medium"/>
    <x v="0"/>
    <n v="344.98666666666668"/>
    <s v="Marco Rossi"/>
    <n v="7.4999999999999997E-2"/>
    <n v="51748"/>
    <n v="3881.1"/>
    <n v="55629.1"/>
  </r>
  <r>
    <x v="6"/>
    <n v="7"/>
    <s v="TVG-5660"/>
    <s v="5660"/>
    <x v="14"/>
    <s v="Lombardia"/>
    <x v="4"/>
    <x v="0"/>
    <x v="0"/>
    <s v="5000"/>
    <s v="Medium"/>
    <x v="0"/>
    <n v="2020.0733333333333"/>
    <s v="Lalerio Vundini"/>
    <n v="0.05"/>
    <n v="303011"/>
    <n v="15150.550000000001"/>
    <n v="318161.55"/>
  </r>
  <r>
    <x v="6"/>
    <n v="7"/>
    <s v="TVG-5661"/>
    <s v="5661"/>
    <x v="14"/>
    <s v="Lombardia"/>
    <x v="4"/>
    <x v="19"/>
    <x v="7"/>
    <s v="4000"/>
    <s v="Plus"/>
    <x v="16"/>
    <n v="7.9833333333333334"/>
    <s v="Lalerio Vundini"/>
    <n v="0.05"/>
    <n v="1916"/>
    <n v="95.800000000000011"/>
    <n v="2011.8"/>
  </r>
  <r>
    <x v="6"/>
    <n v="7"/>
    <s v="TVG-5662"/>
    <s v="5662"/>
    <x v="14"/>
    <s v="Lombardia"/>
    <x v="4"/>
    <x v="1"/>
    <x v="0"/>
    <s v="5000"/>
    <s v="Plus"/>
    <x v="1"/>
    <n v="0.15428571428571428"/>
    <s v="Lalerio Vundini"/>
    <n v="0.05"/>
    <n v="27"/>
    <n v="1.35"/>
    <n v="28.35"/>
  </r>
  <r>
    <x v="6"/>
    <n v="7"/>
    <s v="TVG-5663"/>
    <s v="5663"/>
    <x v="14"/>
    <s v="Lombardia"/>
    <x v="4"/>
    <x v="6"/>
    <x v="2"/>
    <s v="2500"/>
    <s v="Plus"/>
    <x v="6"/>
    <n v="7.7272727272727271E-2"/>
    <s v="Lalerio Vundini"/>
    <n v="0.05"/>
    <n v="17"/>
    <n v="0.85000000000000009"/>
    <n v="17.850000000000001"/>
  </r>
  <r>
    <x v="6"/>
    <n v="7"/>
    <s v="TVG-5664"/>
    <s v="5664"/>
    <x v="14"/>
    <s v="Lombardia"/>
    <x v="4"/>
    <x v="9"/>
    <x v="2"/>
    <s v="1121"/>
    <s v="Gold"/>
    <x v="9"/>
    <n v="0.21304347826086956"/>
    <s v="Lalerio Vundini"/>
    <n v="0.05"/>
    <n v="49"/>
    <n v="2.4500000000000002"/>
    <n v="51.45"/>
  </r>
  <r>
    <x v="6"/>
    <n v="7"/>
    <s v="TVG-5665"/>
    <s v="5665"/>
    <x v="14"/>
    <s v="Lombardia"/>
    <x v="4"/>
    <x v="23"/>
    <x v="7"/>
    <s v="8000"/>
    <s v="Premium"/>
    <x v="19"/>
    <n v="165.02089552238806"/>
    <s v="Marco Rossi"/>
    <n v="7.4999999999999997E-2"/>
    <n v="110564"/>
    <n v="8292.2999999999993"/>
    <n v="118856.3"/>
  </r>
  <r>
    <x v="6"/>
    <n v="7"/>
    <s v="TVG-5666"/>
    <s v="5666"/>
    <x v="14"/>
    <s v="Lombardia"/>
    <x v="4"/>
    <x v="23"/>
    <x v="7"/>
    <s v="8000"/>
    <s v="Premium"/>
    <x v="19"/>
    <n v="7.2253731343283585"/>
    <s v="Lalerio Vundini"/>
    <n v="0.05"/>
    <n v="4841"/>
    <n v="242.05"/>
    <n v="5083.05"/>
  </r>
  <r>
    <x v="6"/>
    <n v="7"/>
    <s v="TVG-5667"/>
    <s v="5667"/>
    <x v="14"/>
    <s v="Lombardia"/>
    <x v="4"/>
    <x v="15"/>
    <x v="6"/>
    <s v="1000"/>
    <s v="Silver"/>
    <x v="14"/>
    <n v="0.58974358974358976"/>
    <s v="Lalerio Vundini"/>
    <n v="0.05"/>
    <n v="230"/>
    <n v="11.5"/>
    <n v="241.5"/>
  </r>
  <r>
    <x v="6"/>
    <n v="7"/>
    <s v="TVG-5668"/>
    <s v="5668"/>
    <x v="14"/>
    <s v="Lombardia"/>
    <x v="4"/>
    <x v="11"/>
    <x v="4"/>
    <s v="5000"/>
    <s v=""/>
    <x v="11"/>
    <n v="3.6714285714285713"/>
    <s v="Lalerio Vundini"/>
    <n v="0.05"/>
    <n v="514"/>
    <n v="25.700000000000003"/>
    <n v="539.70000000000005"/>
  </r>
  <r>
    <x v="6"/>
    <n v="7"/>
    <s v="TVG-5669"/>
    <s v="5669"/>
    <x v="14"/>
    <s v="Lombardia"/>
    <x v="4"/>
    <x v="12"/>
    <x v="5"/>
    <s v="3000"/>
    <s v="Medium"/>
    <x v="12"/>
    <n v="0.15833333333333333"/>
    <s v="Fabo Girgentini"/>
    <n v="0.03"/>
    <n v="19"/>
    <n v="0.56999999999999995"/>
    <n v="19.57"/>
  </r>
  <r>
    <x v="6"/>
    <n v="7"/>
    <s v="TVG-5670"/>
    <s v="5670"/>
    <x v="14"/>
    <s v="Lombardia"/>
    <x v="4"/>
    <x v="12"/>
    <x v="5"/>
    <s v="3000"/>
    <s v="Medium"/>
    <x v="12"/>
    <n v="0.35"/>
    <s v="Lalerio Vundini"/>
    <n v="0.05"/>
    <n v="42"/>
    <n v="2.1"/>
    <n v="44.1"/>
  </r>
  <r>
    <x v="6"/>
    <n v="7"/>
    <s v="TVG-5671"/>
    <s v="5671"/>
    <x v="15"/>
    <s v="Emilia Romagna"/>
    <x v="4"/>
    <x v="18"/>
    <x v="7"/>
    <s v="3000"/>
    <s v="Medium"/>
    <x v="6"/>
    <n v="15.940909090909091"/>
    <s v="Lalerio Vundini"/>
    <n v="0.05"/>
    <n v="3507"/>
    <n v="175.35000000000002"/>
    <n v="3682.35"/>
  </r>
  <r>
    <x v="6"/>
    <n v="7"/>
    <s v="TVG-5672"/>
    <s v="5672"/>
    <x v="15"/>
    <s v="Emilia Romagna"/>
    <x v="4"/>
    <x v="14"/>
    <x v="6"/>
    <s v="2500"/>
    <s v="Gold"/>
    <x v="13"/>
    <n v="89.248000000000005"/>
    <s v="Lalerio Vundini"/>
    <n v="0.05"/>
    <n v="44624"/>
    <n v="2231.2000000000003"/>
    <n v="46855.199999999997"/>
  </r>
  <r>
    <x v="6"/>
    <n v="7"/>
    <s v="TVG-5673"/>
    <s v="5673"/>
    <x v="15"/>
    <s v="Emilia Romagna"/>
    <x v="4"/>
    <x v="17"/>
    <x v="7"/>
    <s v="2000"/>
    <s v="Medium"/>
    <x v="15"/>
    <n v="0.43"/>
    <s v="Lalerio Vundini"/>
    <n v="0.05"/>
    <n v="86"/>
    <n v="4.3"/>
    <n v="90.3"/>
  </r>
  <r>
    <x v="6"/>
    <n v="7"/>
    <s v="TVG-5674"/>
    <s v="5674"/>
    <x v="15"/>
    <s v="Emilia Romagna"/>
    <x v="4"/>
    <x v="0"/>
    <x v="0"/>
    <s v="5000"/>
    <s v="Medium"/>
    <x v="0"/>
    <n v="1644.7533333333333"/>
    <s v="Lalerio Vundini"/>
    <n v="0.05"/>
    <n v="246713"/>
    <n v="12335.650000000001"/>
    <n v="259048.65"/>
  </r>
  <r>
    <x v="6"/>
    <n v="7"/>
    <s v="TVG-5675"/>
    <s v="5675"/>
    <x v="15"/>
    <s v="Emilia Romagna"/>
    <x v="4"/>
    <x v="1"/>
    <x v="0"/>
    <s v="5000"/>
    <s v="Plus"/>
    <x v="1"/>
    <n v="0.04"/>
    <s v="Lalerio Vundini"/>
    <n v="0.05"/>
    <n v="7"/>
    <n v="0.35000000000000003"/>
    <n v="7.35"/>
  </r>
  <r>
    <x v="6"/>
    <n v="7"/>
    <s v="TVG-5676"/>
    <s v="5676"/>
    <x v="15"/>
    <s v="Emilia Romagna"/>
    <x v="4"/>
    <x v="3"/>
    <x v="0"/>
    <s v="3000"/>
    <s v="Plus"/>
    <x v="3"/>
    <n v="52.744827586206895"/>
    <s v="Marco Rossi"/>
    <n v="7.4999999999999997E-2"/>
    <n v="7648"/>
    <n v="573.6"/>
    <n v="8221.6"/>
  </r>
  <r>
    <x v="6"/>
    <n v="7"/>
    <s v="TVG-5677"/>
    <s v="5677"/>
    <x v="15"/>
    <s v="Emilia Romagna"/>
    <x v="4"/>
    <x v="3"/>
    <x v="0"/>
    <s v="3000"/>
    <s v="Plus"/>
    <x v="3"/>
    <n v="599.14482758620693"/>
    <s v="Lalerio Vundini"/>
    <n v="0.05"/>
    <n v="86876"/>
    <n v="4343.8"/>
    <n v="91219.8"/>
  </r>
  <r>
    <x v="6"/>
    <n v="7"/>
    <s v="TVG-5678"/>
    <s v="5678"/>
    <x v="15"/>
    <s v="Emilia Romagna"/>
    <x v="4"/>
    <x v="5"/>
    <x v="1"/>
    <s v="5000"/>
    <s v=""/>
    <x v="5"/>
    <n v="72.61333333333333"/>
    <s v="Lalerio Vundini"/>
    <n v="0.05"/>
    <n v="5446"/>
    <n v="272.3"/>
    <n v="5718.3"/>
  </r>
  <r>
    <x v="6"/>
    <n v="7"/>
    <s v="TVG-5679"/>
    <s v="5679"/>
    <x v="15"/>
    <s v="Emilia Romagna"/>
    <x v="4"/>
    <x v="6"/>
    <x v="2"/>
    <s v="2500"/>
    <s v="Plus"/>
    <x v="6"/>
    <n v="0.10909090909090909"/>
    <s v="Lalerio Vundini"/>
    <n v="0.05"/>
    <n v="24"/>
    <n v="1.2000000000000002"/>
    <n v="25.2"/>
  </r>
  <r>
    <x v="6"/>
    <n v="7"/>
    <s v="TVG-5680"/>
    <s v="5680"/>
    <x v="15"/>
    <s v="Emilia Romagna"/>
    <x v="4"/>
    <x v="9"/>
    <x v="2"/>
    <s v="1121"/>
    <s v="Gold"/>
    <x v="9"/>
    <n v="94.678260869565221"/>
    <s v="Lalerio Vundini"/>
    <n v="0.05"/>
    <n v="21776"/>
    <n v="1088.8"/>
    <n v="22864.799999999999"/>
  </r>
  <r>
    <x v="6"/>
    <n v="7"/>
    <s v="TVG-5681"/>
    <s v="5681"/>
    <x v="15"/>
    <s v="Emilia Romagna"/>
    <x v="4"/>
    <x v="23"/>
    <x v="7"/>
    <s v="8000"/>
    <s v="Premium"/>
    <x v="19"/>
    <n v="507.38208955223882"/>
    <s v="Lalerio Vundini"/>
    <n v="0.05"/>
    <n v="339946"/>
    <n v="16997.3"/>
    <n v="356943.3"/>
  </r>
  <r>
    <x v="6"/>
    <n v="7"/>
    <s v="TVG-5682"/>
    <s v="5682"/>
    <x v="15"/>
    <s v="Emilia Romagna"/>
    <x v="4"/>
    <x v="15"/>
    <x v="6"/>
    <s v="1000"/>
    <s v="Silver"/>
    <x v="14"/>
    <n v="8.3410256410256416"/>
    <s v="Lalerio Vundini"/>
    <n v="0.05"/>
    <n v="3253"/>
    <n v="162.65"/>
    <n v="3415.65"/>
  </r>
  <r>
    <x v="6"/>
    <n v="7"/>
    <s v="TVG-5683"/>
    <s v="5683"/>
    <x v="15"/>
    <s v="Emilia Romagna"/>
    <x v="4"/>
    <x v="11"/>
    <x v="4"/>
    <s v="5000"/>
    <s v=""/>
    <x v="11"/>
    <n v="0.42142857142857143"/>
    <s v="Marco Rossi"/>
    <n v="7.4999999999999997E-2"/>
    <n v="59"/>
    <n v="4.4249999999999998"/>
    <n v="63.424999999999997"/>
  </r>
  <r>
    <x v="6"/>
    <n v="7"/>
    <s v="TVG-5684"/>
    <s v="5684"/>
    <x v="15"/>
    <s v="Emilia Romagna"/>
    <x v="4"/>
    <x v="11"/>
    <x v="4"/>
    <s v="5000"/>
    <s v=""/>
    <x v="11"/>
    <n v="2.6785714285714284"/>
    <s v="Lalerio Vundini"/>
    <n v="0.05"/>
    <n v="375"/>
    <n v="18.75"/>
    <n v="393.75"/>
  </r>
  <r>
    <x v="6"/>
    <n v="7"/>
    <s v="TVG-5685"/>
    <s v="5685"/>
    <x v="15"/>
    <s v="Emilia Romagna"/>
    <x v="4"/>
    <x v="16"/>
    <x v="7"/>
    <s v="1000"/>
    <s v=""/>
    <x v="0"/>
    <n v="1.6066666666666667"/>
    <s v="Lalerio Vundini"/>
    <n v="0.05"/>
    <n v="241"/>
    <n v="12.05"/>
    <n v="253.05"/>
  </r>
  <r>
    <x v="6"/>
    <n v="7"/>
    <s v="TVG-5686"/>
    <s v="5686"/>
    <x v="15"/>
    <s v="Emilia Romagna"/>
    <x v="4"/>
    <x v="12"/>
    <x v="5"/>
    <s v="3000"/>
    <s v="Medium"/>
    <x v="12"/>
    <n v="9.5666666666666664"/>
    <s v="Marco Rossi"/>
    <n v="7.4999999999999997E-2"/>
    <n v="1148"/>
    <n v="86.1"/>
    <n v="1234.0999999999999"/>
  </r>
  <r>
    <x v="6"/>
    <n v="7"/>
    <s v="TVG-5687"/>
    <s v="5687"/>
    <x v="15"/>
    <s v="Emilia Romagna"/>
    <x v="4"/>
    <x v="12"/>
    <x v="5"/>
    <s v="3000"/>
    <s v="Medium"/>
    <x v="12"/>
    <n v="1.2749999999999999"/>
    <s v="Lalerio Vundini"/>
    <n v="0.05"/>
    <n v="153"/>
    <n v="7.65"/>
    <n v="160.65"/>
  </r>
  <r>
    <x v="6"/>
    <n v="7"/>
    <s v="TVG-5688"/>
    <s v="5688"/>
    <x v="15"/>
    <s v="Emilia Romagna"/>
    <x v="4"/>
    <x v="13"/>
    <x v="5"/>
    <s v="3000"/>
    <s v="Plus"/>
    <x v="2"/>
    <n v="7.6923076923076927E-3"/>
    <s v="Marco Rossi"/>
    <n v="7.4999999999999997E-2"/>
    <n v="1"/>
    <n v="7.4999999999999997E-2"/>
    <n v="1.075"/>
  </r>
  <r>
    <x v="6"/>
    <n v="7"/>
    <s v="TVG-5689"/>
    <s v="5689"/>
    <x v="16"/>
    <s v="Emilia Romagna"/>
    <x v="2"/>
    <x v="14"/>
    <x v="6"/>
    <s v="2500"/>
    <s v="Gold"/>
    <x v="13"/>
    <n v="4.0000000000000001E-3"/>
    <s v="Olivia Gusso"/>
    <n v="0.05"/>
    <n v="2"/>
    <n v="0.1"/>
    <n v="2.1"/>
  </r>
  <r>
    <x v="6"/>
    <n v="7"/>
    <s v="TVG-5690"/>
    <s v="5690"/>
    <x v="16"/>
    <s v="Emilia Romagna"/>
    <x v="2"/>
    <x v="0"/>
    <x v="0"/>
    <s v="5000"/>
    <s v="Medium"/>
    <x v="0"/>
    <n v="0.02"/>
    <s v="Lalerio Vundini"/>
    <n v="0.05"/>
    <n v="3"/>
    <n v="0.15000000000000002"/>
    <n v="3.15"/>
  </r>
  <r>
    <x v="6"/>
    <n v="7"/>
    <s v="TVG-5691"/>
    <s v="5691"/>
    <x v="16"/>
    <s v="Emilia Romagna"/>
    <x v="2"/>
    <x v="19"/>
    <x v="7"/>
    <s v="4000"/>
    <s v="Plus"/>
    <x v="16"/>
    <n v="1.0333333333333334"/>
    <s v="Lalerio Vundini"/>
    <n v="0.05"/>
    <n v="248"/>
    <n v="12.4"/>
    <n v="260.39999999999998"/>
  </r>
  <r>
    <x v="6"/>
    <n v="7"/>
    <s v="TVG-5692"/>
    <s v="5692"/>
    <x v="16"/>
    <s v="Emilia Romagna"/>
    <x v="2"/>
    <x v="3"/>
    <x v="0"/>
    <s v="3000"/>
    <s v="Plus"/>
    <x v="3"/>
    <n v="28.779310344827586"/>
    <s v="Olivia Gusso"/>
    <n v="0.05"/>
    <n v="4173"/>
    <n v="208.65"/>
    <n v="4381.6499999999996"/>
  </r>
  <r>
    <x v="6"/>
    <n v="7"/>
    <s v="TVG-5693"/>
    <s v="5693"/>
    <x v="16"/>
    <s v="Emilia Romagna"/>
    <x v="2"/>
    <x v="3"/>
    <x v="0"/>
    <s v="3000"/>
    <s v="Plus"/>
    <x v="3"/>
    <n v="112.76551724137931"/>
    <s v="Lalerio Vundini"/>
    <n v="0.05"/>
    <n v="16351"/>
    <n v="817.55000000000007"/>
    <n v="17168.55"/>
  </r>
  <r>
    <x v="6"/>
    <n v="7"/>
    <s v="TVG-5694"/>
    <s v="5694"/>
    <x v="16"/>
    <s v="Emilia Romagna"/>
    <x v="2"/>
    <x v="5"/>
    <x v="1"/>
    <s v="5000"/>
    <s v=""/>
    <x v="5"/>
    <n v="5.6266666666666669"/>
    <s v="Lalerio Vundini"/>
    <n v="0.05"/>
    <n v="422"/>
    <n v="21.1"/>
    <n v="443.1"/>
  </r>
  <r>
    <x v="6"/>
    <n v="7"/>
    <s v="TVG-5695"/>
    <s v="5695"/>
    <x v="16"/>
    <s v="Emilia Romagna"/>
    <x v="2"/>
    <x v="6"/>
    <x v="2"/>
    <s v="2500"/>
    <s v="Plus"/>
    <x v="6"/>
    <n v="9.0909090909090905E-3"/>
    <s v="Lalerio Vundini"/>
    <n v="0.05"/>
    <n v="2"/>
    <n v="0.1"/>
    <n v="2.1"/>
  </r>
  <r>
    <x v="6"/>
    <n v="7"/>
    <s v="TVG-5696"/>
    <s v="5696"/>
    <x v="16"/>
    <s v="Emilia Romagna"/>
    <x v="2"/>
    <x v="8"/>
    <x v="2"/>
    <s v="5000"/>
    <s v=""/>
    <x v="8"/>
    <n v="0.216"/>
    <s v="Olivia Gusso"/>
    <n v="0.05"/>
    <n v="54"/>
    <n v="2.7"/>
    <n v="56.7"/>
  </r>
  <r>
    <x v="6"/>
    <n v="7"/>
    <s v="TVG-5697"/>
    <s v="5697"/>
    <x v="16"/>
    <s v="Emilia Romagna"/>
    <x v="2"/>
    <x v="9"/>
    <x v="2"/>
    <s v="1121"/>
    <s v="Gold"/>
    <x v="9"/>
    <n v="0.15652173913043479"/>
    <s v="Lalerio Vundini"/>
    <n v="0.05"/>
    <n v="36"/>
    <n v="1.8"/>
    <n v="37.799999999999997"/>
  </r>
  <r>
    <x v="6"/>
    <n v="7"/>
    <s v="TVG-5698"/>
    <s v="5698"/>
    <x v="16"/>
    <s v="Emilia Romagna"/>
    <x v="2"/>
    <x v="23"/>
    <x v="7"/>
    <s v="8000"/>
    <s v="Premium"/>
    <x v="19"/>
    <n v="4.4776119402985072E-2"/>
    <s v="Lalerio Vundini"/>
    <n v="0.05"/>
    <n v="30"/>
    <n v="1.5"/>
    <n v="31.5"/>
  </r>
  <r>
    <x v="6"/>
    <n v="7"/>
    <s v="TVG-5699"/>
    <s v="5699"/>
    <x v="16"/>
    <s v="Emilia Romagna"/>
    <x v="2"/>
    <x v="11"/>
    <x v="4"/>
    <s v="5000"/>
    <s v=""/>
    <x v="11"/>
    <n v="2.6214285714285714"/>
    <s v="Olivia Gusso"/>
    <n v="0.05"/>
    <n v="367"/>
    <n v="18.350000000000001"/>
    <n v="385.35"/>
  </r>
  <r>
    <x v="6"/>
    <n v="7"/>
    <s v="TVG-5700"/>
    <s v="5700"/>
    <x v="16"/>
    <s v="Emilia Romagna"/>
    <x v="2"/>
    <x v="11"/>
    <x v="4"/>
    <s v="5000"/>
    <s v=""/>
    <x v="11"/>
    <n v="2.7714285714285714"/>
    <s v="Lalerio Vundini"/>
    <n v="0.05"/>
    <n v="388"/>
    <n v="19.400000000000002"/>
    <n v="407.4"/>
  </r>
  <r>
    <x v="6"/>
    <n v="7"/>
    <s v="TVG-5701"/>
    <s v="5701"/>
    <x v="16"/>
    <s v="Emilia Romagna"/>
    <x v="2"/>
    <x v="12"/>
    <x v="5"/>
    <s v="3000"/>
    <s v="Medium"/>
    <x v="12"/>
    <n v="3.5833333333333335"/>
    <s v="Olivia Gusso"/>
    <n v="0.05"/>
    <n v="430"/>
    <n v="21.5"/>
    <n v="451.5"/>
  </r>
  <r>
    <x v="6"/>
    <n v="7"/>
    <s v="TVG-5702"/>
    <s v="5702"/>
    <x v="16"/>
    <s v="Emilia Romagna"/>
    <x v="2"/>
    <x v="12"/>
    <x v="5"/>
    <s v="3000"/>
    <s v="Medium"/>
    <x v="12"/>
    <n v="25.975000000000001"/>
    <s v="Lalerio Vundini"/>
    <n v="0.05"/>
    <n v="3117"/>
    <n v="155.85000000000002"/>
    <n v="3272.85"/>
  </r>
  <r>
    <x v="6"/>
    <n v="7"/>
    <s v="TVG-5703"/>
    <s v="5703"/>
    <x v="17"/>
    <s v="Veneto"/>
    <x v="7"/>
    <x v="18"/>
    <x v="7"/>
    <s v="3000"/>
    <s v="Medium"/>
    <x v="6"/>
    <n v="38.736363636363635"/>
    <s v="Alfonso Falconeri"/>
    <n v="0.05"/>
    <n v="8522"/>
    <n v="426.1"/>
    <n v="8948.1"/>
  </r>
  <r>
    <x v="6"/>
    <n v="7"/>
    <s v="TVG-5704"/>
    <s v="5704"/>
    <x v="17"/>
    <s v="Veneto"/>
    <x v="7"/>
    <x v="18"/>
    <x v="7"/>
    <s v="3000"/>
    <s v="Medium"/>
    <x v="6"/>
    <n v="6.1863636363636365"/>
    <s v="Roberto Falcucci"/>
    <n v="0.08"/>
    <n v="1361"/>
    <n v="108.88"/>
    <n v="1469.88"/>
  </r>
  <r>
    <x v="6"/>
    <n v="7"/>
    <s v="TVG-5705"/>
    <s v="5705"/>
    <x v="17"/>
    <s v="Veneto"/>
    <x v="7"/>
    <x v="18"/>
    <x v="7"/>
    <s v="3000"/>
    <s v="Medium"/>
    <x v="6"/>
    <n v="8.672727272727272"/>
    <s v="Daniela Ansani"/>
    <n v="0.05"/>
    <n v="1908"/>
    <n v="95.4"/>
    <n v="2003.4"/>
  </r>
  <r>
    <x v="6"/>
    <n v="7"/>
    <s v="TVG-5706"/>
    <s v="5706"/>
    <x v="17"/>
    <s v="Veneto"/>
    <x v="7"/>
    <x v="18"/>
    <x v="7"/>
    <s v="3000"/>
    <s v="Medium"/>
    <x v="6"/>
    <n v="42.086363636363636"/>
    <s v="Giuseppe Favari"/>
    <n v="0.03"/>
    <n v="9259"/>
    <n v="277.77"/>
    <n v="9536.77"/>
  </r>
  <r>
    <x v="6"/>
    <n v="7"/>
    <s v="TVG-5707"/>
    <s v="5707"/>
    <x v="17"/>
    <s v="Veneto"/>
    <x v="7"/>
    <x v="18"/>
    <x v="7"/>
    <s v="3000"/>
    <s v="Medium"/>
    <x v="6"/>
    <n v="126.15909090909091"/>
    <s v="Michele Scotto"/>
    <n v="0.05"/>
    <n v="27755"/>
    <n v="1387.75"/>
    <n v="29142.75"/>
  </r>
  <r>
    <x v="6"/>
    <n v="7"/>
    <s v="TVG-5708"/>
    <s v="5708"/>
    <x v="17"/>
    <s v="Veneto"/>
    <x v="7"/>
    <x v="18"/>
    <x v="7"/>
    <s v="3000"/>
    <s v="Medium"/>
    <x v="6"/>
    <n v="0.94545454545454544"/>
    <s v="Fabo Girgentini"/>
    <n v="0.03"/>
    <n v="208"/>
    <n v="6.24"/>
    <n v="214.24"/>
  </r>
  <r>
    <x v="6"/>
    <n v="7"/>
    <s v="TVG-5709"/>
    <s v="5709"/>
    <x v="17"/>
    <s v="Veneto"/>
    <x v="7"/>
    <x v="18"/>
    <x v="7"/>
    <s v="3000"/>
    <s v="Medium"/>
    <x v="6"/>
    <n v="0"/>
    <s v="Lalerio Vundini"/>
    <n v="0.05"/>
    <n v="0"/>
    <n v="0"/>
    <n v="0"/>
  </r>
  <r>
    <x v="6"/>
    <n v="7"/>
    <s v="TVG-5710"/>
    <s v="5710"/>
    <x v="17"/>
    <s v="Veneto"/>
    <x v="7"/>
    <x v="14"/>
    <x v="6"/>
    <s v="2500"/>
    <s v="Gold"/>
    <x v="13"/>
    <n v="3.7759999999999998"/>
    <s v="Giulio de Primis"/>
    <n v="3.6999999999999998E-2"/>
    <n v="1888"/>
    <n v="69.855999999999995"/>
    <n v="1957.856"/>
  </r>
  <r>
    <x v="6"/>
    <n v="7"/>
    <s v="TVG-5711"/>
    <s v="5711"/>
    <x v="17"/>
    <s v="Veneto"/>
    <x v="7"/>
    <x v="14"/>
    <x v="6"/>
    <s v="2500"/>
    <s v="Gold"/>
    <x v="13"/>
    <n v="36.996000000000002"/>
    <s v="Alfonso Falconeri"/>
    <n v="0.05"/>
    <n v="18498"/>
    <n v="924.90000000000009"/>
    <n v="19422.900000000001"/>
  </r>
  <r>
    <x v="6"/>
    <n v="7"/>
    <s v="TVG-5712"/>
    <s v="5712"/>
    <x v="17"/>
    <s v="Veneto"/>
    <x v="7"/>
    <x v="14"/>
    <x v="6"/>
    <s v="2500"/>
    <s v="Gold"/>
    <x v="13"/>
    <n v="7.1999999999999995E-2"/>
    <s v="Roberto Falcucci"/>
    <n v="0.08"/>
    <n v="36"/>
    <n v="2.88"/>
    <n v="38.880000000000003"/>
  </r>
  <r>
    <x v="6"/>
    <n v="7"/>
    <s v="TVG-5713"/>
    <s v="5713"/>
    <x v="17"/>
    <s v="Veneto"/>
    <x v="7"/>
    <x v="14"/>
    <x v="6"/>
    <s v="2500"/>
    <s v="Gold"/>
    <x v="13"/>
    <n v="13.472"/>
    <s v="Daniela Ansani"/>
    <n v="0.05"/>
    <n v="6736"/>
    <n v="336.8"/>
    <n v="7072.8"/>
  </r>
  <r>
    <x v="6"/>
    <n v="7"/>
    <s v="TVG-5714"/>
    <s v="5714"/>
    <x v="17"/>
    <s v="Veneto"/>
    <x v="7"/>
    <x v="14"/>
    <x v="6"/>
    <s v="2500"/>
    <s v="Gold"/>
    <x v="13"/>
    <n v="29.922000000000001"/>
    <s v="Giuseppe Favari"/>
    <n v="0.03"/>
    <n v="14961"/>
    <n v="448.83"/>
    <n v="15409.83"/>
  </r>
  <r>
    <x v="6"/>
    <n v="7"/>
    <s v="TVG-5715"/>
    <s v="5715"/>
    <x v="17"/>
    <s v="Veneto"/>
    <x v="7"/>
    <x v="14"/>
    <x v="6"/>
    <s v="2500"/>
    <s v="Gold"/>
    <x v="13"/>
    <n v="103.95399999999999"/>
    <s v="Michele Scotto"/>
    <n v="0.05"/>
    <n v="51977"/>
    <n v="2598.8500000000004"/>
    <n v="54575.85"/>
  </r>
  <r>
    <x v="6"/>
    <n v="7"/>
    <s v="TVG-5716"/>
    <s v="5716"/>
    <x v="17"/>
    <s v="Veneto"/>
    <x v="7"/>
    <x v="14"/>
    <x v="6"/>
    <s v="2500"/>
    <s v="Gold"/>
    <x v="13"/>
    <n v="4.8819999999999997"/>
    <s v="Fabo Girgentini"/>
    <n v="0.03"/>
    <n v="2441"/>
    <n v="73.23"/>
    <n v="2514.23"/>
  </r>
  <r>
    <x v="6"/>
    <n v="7"/>
    <s v="TVG-5717"/>
    <s v="5717"/>
    <x v="17"/>
    <s v="Veneto"/>
    <x v="7"/>
    <x v="14"/>
    <x v="6"/>
    <s v="2500"/>
    <s v="Gold"/>
    <x v="13"/>
    <n v="2.1259999999999999"/>
    <s v="Marco Rossi"/>
    <n v="7.4999999999999997E-2"/>
    <n v="1063"/>
    <n v="79.724999999999994"/>
    <n v="1142.7249999999999"/>
  </r>
  <r>
    <x v="6"/>
    <n v="7"/>
    <s v="TVG-5718"/>
    <s v="5718"/>
    <x v="17"/>
    <s v="Veneto"/>
    <x v="7"/>
    <x v="14"/>
    <x v="6"/>
    <s v="2500"/>
    <s v="Gold"/>
    <x v="13"/>
    <n v="53.021999999999998"/>
    <s v="Lalerio Vundini"/>
    <n v="0.05"/>
    <n v="26511"/>
    <n v="1325.5500000000002"/>
    <n v="27836.55"/>
  </r>
  <r>
    <x v="6"/>
    <n v="7"/>
    <s v="TVG-5719"/>
    <s v="5719"/>
    <x v="17"/>
    <s v="Veneto"/>
    <x v="7"/>
    <x v="17"/>
    <x v="7"/>
    <s v="2000"/>
    <s v="Medium"/>
    <x v="15"/>
    <n v="4.2949999999999999"/>
    <s v="Lalerio Vundini"/>
    <n v="0.05"/>
    <n v="859"/>
    <n v="42.95"/>
    <n v="901.95"/>
  </r>
  <r>
    <x v="6"/>
    <n v="7"/>
    <s v="TVG-5720"/>
    <s v="5720"/>
    <x v="17"/>
    <s v="Veneto"/>
    <x v="7"/>
    <x v="0"/>
    <x v="0"/>
    <s v="5000"/>
    <s v="Medium"/>
    <x v="0"/>
    <n v="40.04"/>
    <s v="Giulio de Primis"/>
    <n v="3.6999999999999998E-2"/>
    <n v="6006"/>
    <n v="222.22199999999998"/>
    <n v="6228.2219999999998"/>
  </r>
  <r>
    <x v="6"/>
    <n v="7"/>
    <s v="TVG-5721"/>
    <s v="5721"/>
    <x v="17"/>
    <s v="Veneto"/>
    <x v="7"/>
    <x v="0"/>
    <x v="0"/>
    <s v="5000"/>
    <s v="Medium"/>
    <x v="0"/>
    <n v="1091.1133333333332"/>
    <s v="Alfonso Falconeri"/>
    <n v="0.05"/>
    <n v="163667"/>
    <n v="8183.35"/>
    <n v="171850.35"/>
  </r>
  <r>
    <x v="6"/>
    <n v="7"/>
    <s v="TVG-5722"/>
    <s v="5722"/>
    <x v="17"/>
    <s v="Veneto"/>
    <x v="7"/>
    <x v="0"/>
    <x v="0"/>
    <s v="5000"/>
    <s v="Medium"/>
    <x v="0"/>
    <n v="78.506666666666661"/>
    <s v="Daniela Ansani"/>
    <n v="0.05"/>
    <n v="11776"/>
    <n v="588.80000000000007"/>
    <n v="12364.8"/>
  </r>
  <r>
    <x v="6"/>
    <n v="7"/>
    <s v="TVG-5723"/>
    <s v="5723"/>
    <x v="17"/>
    <s v="Veneto"/>
    <x v="7"/>
    <x v="0"/>
    <x v="0"/>
    <s v="5000"/>
    <s v="Medium"/>
    <x v="0"/>
    <n v="18.093333333333334"/>
    <s v="Giuseppe Favari"/>
    <n v="0.03"/>
    <n v="2714"/>
    <n v="81.42"/>
    <n v="2795.42"/>
  </r>
  <r>
    <x v="6"/>
    <n v="7"/>
    <s v="TVG-5724"/>
    <s v="5724"/>
    <x v="17"/>
    <s v="Veneto"/>
    <x v="7"/>
    <x v="0"/>
    <x v="0"/>
    <s v="5000"/>
    <s v="Medium"/>
    <x v="0"/>
    <n v="76.106666666666669"/>
    <s v="Matteo Landi"/>
    <n v="0.05"/>
    <n v="11416"/>
    <n v="570.80000000000007"/>
    <n v="11986.8"/>
  </r>
  <r>
    <x v="6"/>
    <n v="7"/>
    <s v="TVG-5725"/>
    <s v="5725"/>
    <x v="17"/>
    <s v="Veneto"/>
    <x v="7"/>
    <x v="0"/>
    <x v="0"/>
    <s v="5000"/>
    <s v="Medium"/>
    <x v="0"/>
    <n v="235.75333333333333"/>
    <s v="Michele Scotto"/>
    <n v="0.05"/>
    <n v="35363"/>
    <n v="1768.15"/>
    <n v="37131.15"/>
  </r>
  <r>
    <x v="6"/>
    <n v="7"/>
    <s v="TVG-5726"/>
    <s v="5726"/>
    <x v="17"/>
    <s v="Veneto"/>
    <x v="7"/>
    <x v="0"/>
    <x v="0"/>
    <s v="5000"/>
    <s v="Medium"/>
    <x v="0"/>
    <n v="51.88"/>
    <s v="Fabo Girgentini"/>
    <n v="0.03"/>
    <n v="7782"/>
    <n v="233.45999999999998"/>
    <n v="8015.46"/>
  </r>
  <r>
    <x v="6"/>
    <n v="7"/>
    <s v="TVG-5727"/>
    <s v="5727"/>
    <x v="17"/>
    <s v="Veneto"/>
    <x v="7"/>
    <x v="0"/>
    <x v="0"/>
    <s v="5000"/>
    <s v="Medium"/>
    <x v="0"/>
    <n v="13.993333333333334"/>
    <s v="Marco Rossi"/>
    <n v="7.4999999999999997E-2"/>
    <n v="2099"/>
    <n v="157.42499999999998"/>
    <n v="2256.4250000000002"/>
  </r>
  <r>
    <x v="6"/>
    <n v="7"/>
    <s v="TVG-5728"/>
    <s v="5728"/>
    <x v="17"/>
    <s v="Veneto"/>
    <x v="7"/>
    <x v="0"/>
    <x v="0"/>
    <s v="5000"/>
    <s v="Medium"/>
    <x v="0"/>
    <n v="1972.7933333333333"/>
    <s v="Lalerio Vundini"/>
    <n v="0.05"/>
    <n v="295919"/>
    <n v="14795.95"/>
    <n v="310714.95"/>
  </r>
  <r>
    <x v="6"/>
    <n v="7"/>
    <s v="TVG-5729"/>
    <s v="5729"/>
    <x v="17"/>
    <s v="Veneto"/>
    <x v="7"/>
    <x v="19"/>
    <x v="7"/>
    <s v="4000"/>
    <s v="Plus"/>
    <x v="16"/>
    <n v="248.14166666666668"/>
    <s v="Alfonso Falconeri"/>
    <n v="0.05"/>
    <n v="59554"/>
    <n v="2977.7000000000003"/>
    <n v="62531.7"/>
  </r>
  <r>
    <x v="6"/>
    <n v="7"/>
    <s v="TVG-5730"/>
    <s v="5730"/>
    <x v="17"/>
    <s v="Veneto"/>
    <x v="7"/>
    <x v="19"/>
    <x v="7"/>
    <s v="4000"/>
    <s v="Plus"/>
    <x v="16"/>
    <n v="1.4958333333333333"/>
    <s v="Michele Scotto"/>
    <n v="0.05"/>
    <n v="359"/>
    <n v="17.95"/>
    <n v="376.95"/>
  </r>
  <r>
    <x v="6"/>
    <n v="7"/>
    <s v="TVG-5731"/>
    <s v="5731"/>
    <x v="17"/>
    <s v="Veneto"/>
    <x v="7"/>
    <x v="19"/>
    <x v="7"/>
    <s v="4000"/>
    <s v="Plus"/>
    <x v="16"/>
    <n v="0.1875"/>
    <s v="Fabo Girgentini"/>
    <n v="0.03"/>
    <n v="45"/>
    <n v="1.3499999999999999"/>
    <n v="46.35"/>
  </r>
  <r>
    <x v="6"/>
    <n v="7"/>
    <s v="TVG-5732"/>
    <s v="5732"/>
    <x v="17"/>
    <s v="Veneto"/>
    <x v="7"/>
    <x v="19"/>
    <x v="7"/>
    <s v="4000"/>
    <s v="Plus"/>
    <x v="16"/>
    <n v="10.508333333333333"/>
    <s v="Lalerio Vundini"/>
    <n v="0.05"/>
    <n v="2522"/>
    <n v="126.10000000000001"/>
    <n v="2648.1"/>
  </r>
  <r>
    <x v="6"/>
    <n v="7"/>
    <s v="TVG-5733"/>
    <s v="5733"/>
    <x v="17"/>
    <s v="Veneto"/>
    <x v="7"/>
    <x v="1"/>
    <x v="0"/>
    <s v="5000"/>
    <s v="Plus"/>
    <x v="1"/>
    <n v="4.12"/>
    <s v="Giulio de Primis"/>
    <n v="3.6999999999999998E-2"/>
    <n v="721"/>
    <n v="26.677"/>
    <n v="747.67700000000002"/>
  </r>
  <r>
    <x v="6"/>
    <n v="7"/>
    <s v="TVG-5734"/>
    <s v="5734"/>
    <x v="17"/>
    <s v="Veneto"/>
    <x v="7"/>
    <x v="1"/>
    <x v="0"/>
    <s v="5000"/>
    <s v="Plus"/>
    <x v="1"/>
    <n v="7.3371428571428572"/>
    <s v="Roberto Falcucci"/>
    <n v="0.08"/>
    <n v="1284"/>
    <n v="102.72"/>
    <n v="1386.72"/>
  </r>
  <r>
    <x v="6"/>
    <n v="7"/>
    <s v="TVG-5735"/>
    <s v="5735"/>
    <x v="17"/>
    <s v="Veneto"/>
    <x v="7"/>
    <x v="1"/>
    <x v="0"/>
    <s v="5000"/>
    <s v="Plus"/>
    <x v="1"/>
    <n v="0.56571428571428573"/>
    <s v="Daniela Ansani"/>
    <n v="0.05"/>
    <n v="99"/>
    <n v="4.95"/>
    <n v="103.95"/>
  </r>
  <r>
    <x v="6"/>
    <n v="7"/>
    <s v="TVG-5736"/>
    <s v="5736"/>
    <x v="17"/>
    <s v="Veneto"/>
    <x v="7"/>
    <x v="1"/>
    <x v="0"/>
    <s v="5000"/>
    <s v="Plus"/>
    <x v="1"/>
    <n v="35.822857142857146"/>
    <s v="Giuseppe Favari"/>
    <n v="0.03"/>
    <n v="6269"/>
    <n v="188.07"/>
    <n v="6457.07"/>
  </r>
  <r>
    <x v="6"/>
    <n v="7"/>
    <s v="TVG-5737"/>
    <s v="5737"/>
    <x v="17"/>
    <s v="Veneto"/>
    <x v="7"/>
    <x v="1"/>
    <x v="0"/>
    <s v="5000"/>
    <s v="Plus"/>
    <x v="1"/>
    <n v="2.5885714285714285"/>
    <s v="Michele Scotto"/>
    <n v="0.05"/>
    <n v="453"/>
    <n v="22.650000000000002"/>
    <n v="475.65"/>
  </r>
  <r>
    <x v="6"/>
    <n v="7"/>
    <s v="TVG-5738"/>
    <s v="5738"/>
    <x v="17"/>
    <s v="Veneto"/>
    <x v="7"/>
    <x v="3"/>
    <x v="0"/>
    <s v="3000"/>
    <s v="Plus"/>
    <x v="3"/>
    <n v="12.806896551724138"/>
    <s v="Giulio de Primis"/>
    <n v="3.6999999999999998E-2"/>
    <n v="1857"/>
    <n v="68.709000000000003"/>
    <n v="1925.7090000000001"/>
  </r>
  <r>
    <x v="6"/>
    <n v="7"/>
    <s v="TVG-5739"/>
    <s v="5739"/>
    <x v="17"/>
    <s v="Veneto"/>
    <x v="7"/>
    <x v="3"/>
    <x v="0"/>
    <s v="3000"/>
    <s v="Plus"/>
    <x v="3"/>
    <n v="934.40689655172412"/>
    <s v="Alfonso Falconeri"/>
    <n v="0.05"/>
    <n v="135489"/>
    <n v="6774.4500000000007"/>
    <n v="142263.45000000001"/>
  </r>
  <r>
    <x v="6"/>
    <n v="7"/>
    <s v="TVG-5740"/>
    <s v="5740"/>
    <x v="17"/>
    <s v="Veneto"/>
    <x v="7"/>
    <x v="3"/>
    <x v="0"/>
    <s v="3000"/>
    <s v="Plus"/>
    <x v="3"/>
    <n v="170.48965517241379"/>
    <s v="Roberto Falcucci"/>
    <n v="0.08"/>
    <n v="24721"/>
    <n v="1977.68"/>
    <n v="26698.68"/>
  </r>
  <r>
    <x v="6"/>
    <n v="7"/>
    <s v="TVG-5741"/>
    <s v="5741"/>
    <x v="17"/>
    <s v="Veneto"/>
    <x v="7"/>
    <x v="3"/>
    <x v="0"/>
    <s v="3000"/>
    <s v="Plus"/>
    <x v="3"/>
    <n v="138.62758620689655"/>
    <s v="Daniela Ansani"/>
    <n v="0.05"/>
    <n v="20101"/>
    <n v="1005.0500000000001"/>
    <n v="21106.05"/>
  </r>
  <r>
    <x v="6"/>
    <n v="7"/>
    <s v="TVG-5742"/>
    <s v="5742"/>
    <x v="17"/>
    <s v="Veneto"/>
    <x v="7"/>
    <x v="3"/>
    <x v="0"/>
    <s v="3000"/>
    <s v="Plus"/>
    <x v="3"/>
    <n v="56.5448275862069"/>
    <s v="Giuseppe Favari"/>
    <n v="0.03"/>
    <n v="8199"/>
    <n v="245.97"/>
    <n v="8444.9699999999993"/>
  </r>
  <r>
    <x v="6"/>
    <n v="7"/>
    <s v="TVG-5743"/>
    <s v="5743"/>
    <x v="17"/>
    <s v="Veneto"/>
    <x v="7"/>
    <x v="3"/>
    <x v="0"/>
    <s v="3000"/>
    <s v="Plus"/>
    <x v="3"/>
    <n v="554.58620689655174"/>
    <s v="Michele Scotto"/>
    <n v="0.05"/>
    <n v="80415"/>
    <n v="4020.75"/>
    <n v="84435.75"/>
  </r>
  <r>
    <x v="6"/>
    <n v="7"/>
    <s v="TVG-5744"/>
    <s v="5744"/>
    <x v="17"/>
    <s v="Veneto"/>
    <x v="7"/>
    <x v="3"/>
    <x v="0"/>
    <s v="3000"/>
    <s v="Plus"/>
    <x v="3"/>
    <n v="17.26896551724138"/>
    <s v="Fabo Girgentini"/>
    <n v="0.03"/>
    <n v="2504"/>
    <n v="75.11999999999999"/>
    <n v="2579.12"/>
  </r>
  <r>
    <x v="6"/>
    <n v="7"/>
    <s v="TVG-5745"/>
    <s v="5745"/>
    <x v="17"/>
    <s v="Veneto"/>
    <x v="7"/>
    <x v="3"/>
    <x v="0"/>
    <s v="3000"/>
    <s v="Plus"/>
    <x v="3"/>
    <n v="54.289655172413795"/>
    <s v="Marco Rossi"/>
    <n v="7.4999999999999997E-2"/>
    <n v="7872"/>
    <n v="590.4"/>
    <n v="8462.4"/>
  </r>
  <r>
    <x v="6"/>
    <n v="7"/>
    <s v="TVG-5746"/>
    <s v="5746"/>
    <x v="17"/>
    <s v="Veneto"/>
    <x v="7"/>
    <x v="3"/>
    <x v="0"/>
    <s v="3000"/>
    <s v="Plus"/>
    <x v="3"/>
    <n v="465.4206896551724"/>
    <s v="Lalerio Vundini"/>
    <n v="0.05"/>
    <n v="67486"/>
    <n v="3374.3"/>
    <n v="70860.3"/>
  </r>
  <r>
    <x v="6"/>
    <n v="7"/>
    <s v="TVG-5747"/>
    <s v="5747"/>
    <x v="17"/>
    <s v="Veneto"/>
    <x v="7"/>
    <x v="6"/>
    <x v="2"/>
    <s v="2500"/>
    <s v="Plus"/>
    <x v="6"/>
    <n v="0.1"/>
    <s v="Giulio de Primis"/>
    <n v="3.6999999999999998E-2"/>
    <n v="22"/>
    <n v="0.81399999999999995"/>
    <n v="22.814"/>
  </r>
  <r>
    <x v="6"/>
    <n v="7"/>
    <s v="TVG-5748"/>
    <s v="5748"/>
    <x v="17"/>
    <s v="Veneto"/>
    <x v="7"/>
    <x v="6"/>
    <x v="2"/>
    <s v="2500"/>
    <s v="Plus"/>
    <x v="6"/>
    <n v="2.4363636363636365"/>
    <s v="Alfonso Falconeri"/>
    <n v="0.05"/>
    <n v="536"/>
    <n v="26.8"/>
    <n v="562.79999999999995"/>
  </r>
  <r>
    <x v="6"/>
    <n v="7"/>
    <s v="TVG-5749"/>
    <s v="5749"/>
    <x v="17"/>
    <s v="Veneto"/>
    <x v="7"/>
    <x v="6"/>
    <x v="2"/>
    <s v="2500"/>
    <s v="Plus"/>
    <x v="6"/>
    <n v="0.24090909090909091"/>
    <s v="Roberto Falcucci"/>
    <n v="0.08"/>
    <n v="53"/>
    <n v="4.24"/>
    <n v="57.24"/>
  </r>
  <r>
    <x v="6"/>
    <n v="7"/>
    <s v="TVG-5750"/>
    <s v="5750"/>
    <x v="17"/>
    <s v="Veneto"/>
    <x v="7"/>
    <x v="6"/>
    <x v="2"/>
    <s v="2500"/>
    <s v="Plus"/>
    <x v="6"/>
    <n v="1.8954545454545455"/>
    <s v="Giuseppe Favari"/>
    <n v="0.03"/>
    <n v="417"/>
    <n v="12.51"/>
    <n v="429.51"/>
  </r>
  <r>
    <x v="6"/>
    <n v="7"/>
    <s v="TVG-5751"/>
    <s v="5751"/>
    <x v="17"/>
    <s v="Veneto"/>
    <x v="7"/>
    <x v="6"/>
    <x v="2"/>
    <s v="2500"/>
    <s v="Plus"/>
    <x v="6"/>
    <n v="19.190909090909091"/>
    <s v="Michele Scotto"/>
    <n v="0.05"/>
    <n v="4222"/>
    <n v="211.10000000000002"/>
    <n v="4433.1000000000004"/>
  </r>
  <r>
    <x v="6"/>
    <n v="7"/>
    <s v="TVG-5752"/>
    <s v="5752"/>
    <x v="17"/>
    <s v="Veneto"/>
    <x v="7"/>
    <x v="6"/>
    <x v="2"/>
    <s v="2500"/>
    <s v="Plus"/>
    <x v="6"/>
    <n v="1.1409090909090909"/>
    <s v="Fabo Girgentini"/>
    <n v="0.03"/>
    <n v="251"/>
    <n v="7.5299999999999994"/>
    <n v="258.52999999999997"/>
  </r>
  <r>
    <x v="6"/>
    <n v="7"/>
    <s v="TVG-5753"/>
    <s v="5753"/>
    <x v="17"/>
    <s v="Veneto"/>
    <x v="7"/>
    <x v="6"/>
    <x v="2"/>
    <s v="2500"/>
    <s v="Plus"/>
    <x v="6"/>
    <n v="5.2681818181818185"/>
    <s v="Marco Rossi"/>
    <n v="7.4999999999999997E-2"/>
    <n v="1159"/>
    <n v="86.924999999999997"/>
    <n v="1245.925"/>
  </r>
  <r>
    <x v="6"/>
    <n v="7"/>
    <s v="TVG-5754"/>
    <s v="5754"/>
    <x v="17"/>
    <s v="Veneto"/>
    <x v="7"/>
    <x v="6"/>
    <x v="2"/>
    <s v="2500"/>
    <s v="Plus"/>
    <x v="6"/>
    <n v="0.8136363636363636"/>
    <s v="Lalerio Vundini"/>
    <n v="0.05"/>
    <n v="179"/>
    <n v="8.9500000000000011"/>
    <n v="187.95"/>
  </r>
  <r>
    <x v="6"/>
    <n v="7"/>
    <s v="TVG-5755"/>
    <s v="5755"/>
    <x v="17"/>
    <s v="Veneto"/>
    <x v="7"/>
    <x v="22"/>
    <x v="7"/>
    <s v="7000"/>
    <s v="Premium"/>
    <x v="13"/>
    <n v="0.85"/>
    <s v="Daniela Ansani"/>
    <n v="0.05"/>
    <n v="425"/>
    <n v="21.25"/>
    <n v="446.25"/>
  </r>
  <r>
    <x v="6"/>
    <n v="7"/>
    <s v="TVG-5756"/>
    <s v="5756"/>
    <x v="17"/>
    <s v="Veneto"/>
    <x v="7"/>
    <x v="22"/>
    <x v="7"/>
    <s v="7000"/>
    <s v="Premium"/>
    <x v="13"/>
    <n v="3.0419999999999998"/>
    <s v="Michele Scotto"/>
    <n v="0.05"/>
    <n v="1521"/>
    <n v="76.05"/>
    <n v="1597.05"/>
  </r>
  <r>
    <x v="6"/>
    <n v="7"/>
    <s v="TVG-5757"/>
    <s v="5757"/>
    <x v="17"/>
    <s v="Veneto"/>
    <x v="7"/>
    <x v="22"/>
    <x v="7"/>
    <s v="7000"/>
    <s v="Premium"/>
    <x v="13"/>
    <n v="26.931999999999999"/>
    <s v="Lalerio Vundini"/>
    <n v="0.05"/>
    <n v="13466"/>
    <n v="673.30000000000007"/>
    <n v="14139.3"/>
  </r>
  <r>
    <x v="6"/>
    <n v="7"/>
    <s v="TVG-5758"/>
    <s v="5758"/>
    <x v="17"/>
    <s v="Veneto"/>
    <x v="7"/>
    <x v="20"/>
    <x v="7"/>
    <s v="5000"/>
    <s v="Silver"/>
    <x v="17"/>
    <n v="2.6666666666666668E-2"/>
    <s v="Lalerio Vundini"/>
    <n v="0.05"/>
    <n v="8"/>
    <n v="0.4"/>
    <n v="8.4"/>
  </r>
  <r>
    <x v="6"/>
    <n v="7"/>
    <s v="TVG-5759"/>
    <s v="5759"/>
    <x v="17"/>
    <s v="Veneto"/>
    <x v="7"/>
    <x v="8"/>
    <x v="2"/>
    <s v="5000"/>
    <s v=""/>
    <x v="8"/>
    <n v="1.06"/>
    <s v="Giulio de Primis"/>
    <n v="3.6999999999999998E-2"/>
    <n v="265"/>
    <n v="9.8049999999999997"/>
    <n v="274.80500000000001"/>
  </r>
  <r>
    <x v="6"/>
    <n v="7"/>
    <s v="TVG-5760"/>
    <s v="5760"/>
    <x v="17"/>
    <s v="Veneto"/>
    <x v="7"/>
    <x v="8"/>
    <x v="2"/>
    <s v="5000"/>
    <s v=""/>
    <x v="8"/>
    <n v="1.8879999999999999"/>
    <s v="Giuseppe Favari"/>
    <n v="0.03"/>
    <n v="472"/>
    <n v="14.16"/>
    <n v="486.16"/>
  </r>
  <r>
    <x v="6"/>
    <n v="7"/>
    <s v="TVG-5761"/>
    <s v="5761"/>
    <x v="17"/>
    <s v="Veneto"/>
    <x v="7"/>
    <x v="9"/>
    <x v="2"/>
    <s v="1121"/>
    <s v="Gold"/>
    <x v="9"/>
    <n v="277.09130434782611"/>
    <s v="Lalerio Vundini"/>
    <n v="0.05"/>
    <n v="63731"/>
    <n v="3186.55"/>
    <n v="66917.55"/>
  </r>
  <r>
    <x v="6"/>
    <n v="7"/>
    <s v="TVG-5762"/>
    <s v="5762"/>
    <x v="17"/>
    <s v="Veneto"/>
    <x v="7"/>
    <x v="23"/>
    <x v="7"/>
    <s v="8000"/>
    <s v="Premium"/>
    <x v="19"/>
    <n v="18.802985074626864"/>
    <s v="Alfonso Falconeri"/>
    <n v="0.05"/>
    <n v="12598"/>
    <n v="629.90000000000009"/>
    <n v="13227.9"/>
  </r>
  <r>
    <x v="6"/>
    <n v="7"/>
    <s v="TVG-5763"/>
    <s v="5763"/>
    <x v="17"/>
    <s v="Veneto"/>
    <x v="7"/>
    <x v="23"/>
    <x v="7"/>
    <s v="8000"/>
    <s v="Premium"/>
    <x v="19"/>
    <n v="250.75373134328359"/>
    <s v="Lalerio Vundini"/>
    <n v="0.05"/>
    <n v="168005"/>
    <n v="8400.25"/>
    <n v="176405.25"/>
  </r>
  <r>
    <x v="6"/>
    <n v="7"/>
    <s v="TVG-5764"/>
    <s v="5764"/>
    <x v="17"/>
    <s v="Veneto"/>
    <x v="7"/>
    <x v="10"/>
    <x v="3"/>
    <s v="7500"/>
    <s v="Premium"/>
    <x v="10"/>
    <n v="2.7777777777777776E-2"/>
    <s v="Giulio de Primis"/>
    <n v="3.6999999999999998E-2"/>
    <n v="5"/>
    <n v="0.185"/>
    <n v="5.1849999999999996"/>
  </r>
  <r>
    <x v="6"/>
    <n v="7"/>
    <s v="TVG-5765"/>
    <s v="5765"/>
    <x v="17"/>
    <s v="Veneto"/>
    <x v="7"/>
    <x v="10"/>
    <x v="3"/>
    <s v="7500"/>
    <s v="Premium"/>
    <x v="10"/>
    <n v="9.4444444444444442E-2"/>
    <s v="Roberto Falcucci"/>
    <n v="0.08"/>
    <n v="17"/>
    <n v="1.36"/>
    <n v="18.36"/>
  </r>
  <r>
    <x v="6"/>
    <n v="7"/>
    <s v="TVG-5766"/>
    <s v="5766"/>
    <x v="17"/>
    <s v="Veneto"/>
    <x v="7"/>
    <x v="10"/>
    <x v="3"/>
    <s v="7500"/>
    <s v="Premium"/>
    <x v="10"/>
    <n v="0.1388888888888889"/>
    <s v="Daniela Ansani"/>
    <n v="0.05"/>
    <n v="25"/>
    <n v="1.25"/>
    <n v="26.25"/>
  </r>
  <r>
    <x v="6"/>
    <n v="7"/>
    <s v="TVG-5767"/>
    <s v="5767"/>
    <x v="17"/>
    <s v="Veneto"/>
    <x v="7"/>
    <x v="10"/>
    <x v="3"/>
    <s v="7500"/>
    <s v="Premium"/>
    <x v="10"/>
    <n v="7.3"/>
    <s v="Michele Scotto"/>
    <n v="0.05"/>
    <n v="1314"/>
    <n v="65.7"/>
    <n v="1379.7"/>
  </r>
  <r>
    <x v="6"/>
    <n v="7"/>
    <s v="TVG-5768"/>
    <s v="5768"/>
    <x v="17"/>
    <s v="Veneto"/>
    <x v="7"/>
    <x v="10"/>
    <x v="3"/>
    <s v="7500"/>
    <s v="Premium"/>
    <x v="10"/>
    <n v="3.0333333333333332"/>
    <s v="Lalerio Vundini"/>
    <n v="0.05"/>
    <n v="546"/>
    <n v="27.3"/>
    <n v="573.29999999999995"/>
  </r>
  <r>
    <x v="6"/>
    <n v="7"/>
    <s v="TVG-5769"/>
    <s v="5769"/>
    <x v="17"/>
    <s v="Veneto"/>
    <x v="7"/>
    <x v="15"/>
    <x v="6"/>
    <s v="1000"/>
    <s v="Silver"/>
    <x v="14"/>
    <n v="5.7076923076923078"/>
    <s v="Lalerio Vundini"/>
    <n v="0.05"/>
    <n v="2226"/>
    <n v="111.30000000000001"/>
    <n v="2337.3000000000002"/>
  </r>
  <r>
    <x v="6"/>
    <n v="7"/>
    <s v="TVG-5770"/>
    <s v="5770"/>
    <x v="17"/>
    <s v="Veneto"/>
    <x v="7"/>
    <x v="11"/>
    <x v="4"/>
    <s v="5000"/>
    <s v=""/>
    <x v="11"/>
    <n v="0.9"/>
    <s v="Giulio de Primis"/>
    <n v="3.6999999999999998E-2"/>
    <n v="126"/>
    <n v="4.6619999999999999"/>
    <n v="130.66200000000001"/>
  </r>
  <r>
    <x v="6"/>
    <n v="7"/>
    <s v="TVG-5771"/>
    <s v="5771"/>
    <x v="17"/>
    <s v="Veneto"/>
    <x v="7"/>
    <x v="11"/>
    <x v="4"/>
    <s v="5000"/>
    <s v=""/>
    <x v="11"/>
    <n v="87.435714285714283"/>
    <s v="Alfonso Falconeri"/>
    <n v="0.05"/>
    <n v="12241"/>
    <n v="612.05000000000007"/>
    <n v="12853.05"/>
  </r>
  <r>
    <x v="6"/>
    <n v="7"/>
    <s v="TVG-5772"/>
    <s v="5772"/>
    <x v="17"/>
    <s v="Veneto"/>
    <x v="7"/>
    <x v="11"/>
    <x v="4"/>
    <s v="5000"/>
    <s v=""/>
    <x v="11"/>
    <n v="51.221428571428568"/>
    <s v="Daniela Ansani"/>
    <n v="0.05"/>
    <n v="7171"/>
    <n v="358.55"/>
    <n v="7529.55"/>
  </r>
  <r>
    <x v="6"/>
    <n v="7"/>
    <s v="TVG-5773"/>
    <s v="5773"/>
    <x v="17"/>
    <s v="Veneto"/>
    <x v="7"/>
    <x v="11"/>
    <x v="4"/>
    <s v="5000"/>
    <s v=""/>
    <x v="11"/>
    <n v="3.5714285714285716"/>
    <s v="Giuseppe Favari"/>
    <n v="0.03"/>
    <n v="500"/>
    <n v="15"/>
    <n v="515"/>
  </r>
  <r>
    <x v="6"/>
    <n v="7"/>
    <s v="TVG-5774"/>
    <s v="5774"/>
    <x v="17"/>
    <s v="Veneto"/>
    <x v="7"/>
    <x v="11"/>
    <x v="4"/>
    <s v="5000"/>
    <s v=""/>
    <x v="11"/>
    <n v="3.4214285714285713"/>
    <s v="Michele Scotto"/>
    <n v="0.05"/>
    <n v="479"/>
    <n v="23.950000000000003"/>
    <n v="502.95"/>
  </r>
  <r>
    <x v="6"/>
    <n v="7"/>
    <s v="TVG-5775"/>
    <s v="5775"/>
    <x v="17"/>
    <s v="Veneto"/>
    <x v="7"/>
    <x v="11"/>
    <x v="4"/>
    <s v="5000"/>
    <s v=""/>
    <x v="11"/>
    <n v="4.2857142857142858E-2"/>
    <s v="Fabo Girgentini"/>
    <n v="0.03"/>
    <n v="6"/>
    <n v="0.18"/>
    <n v="6.18"/>
  </r>
  <r>
    <x v="6"/>
    <n v="7"/>
    <s v="TVG-5776"/>
    <s v="5776"/>
    <x v="17"/>
    <s v="Veneto"/>
    <x v="7"/>
    <x v="11"/>
    <x v="4"/>
    <s v="5000"/>
    <s v=""/>
    <x v="11"/>
    <n v="0.69285714285714284"/>
    <s v="Marco Rossi"/>
    <n v="7.4999999999999997E-2"/>
    <n v="97"/>
    <n v="7.2749999999999995"/>
    <n v="104.27500000000001"/>
  </r>
  <r>
    <x v="6"/>
    <n v="7"/>
    <s v="TVG-5777"/>
    <s v="5777"/>
    <x v="17"/>
    <s v="Veneto"/>
    <x v="7"/>
    <x v="11"/>
    <x v="4"/>
    <s v="5000"/>
    <s v=""/>
    <x v="11"/>
    <n v="8.0642857142857149"/>
    <s v="Lalerio Vundini"/>
    <n v="0.05"/>
    <n v="1129"/>
    <n v="56.45"/>
    <n v="1185.45"/>
  </r>
  <r>
    <x v="6"/>
    <n v="7"/>
    <s v="TVG-5778"/>
    <s v="5778"/>
    <x v="17"/>
    <s v="Veneto"/>
    <x v="7"/>
    <x v="16"/>
    <x v="7"/>
    <s v="1000"/>
    <s v=""/>
    <x v="0"/>
    <n v="2.5466666666666669"/>
    <s v="Alfonso Falconeri"/>
    <n v="0.05"/>
    <n v="382"/>
    <n v="19.100000000000001"/>
    <n v="401.1"/>
  </r>
  <r>
    <x v="6"/>
    <n v="7"/>
    <s v="TVG-5779"/>
    <s v="5779"/>
    <x v="17"/>
    <s v="Veneto"/>
    <x v="7"/>
    <x v="16"/>
    <x v="7"/>
    <s v="1000"/>
    <s v=""/>
    <x v="0"/>
    <n v="1.5"/>
    <s v="Michele Scotto"/>
    <n v="0.05"/>
    <n v="225"/>
    <n v="11.25"/>
    <n v="236.25"/>
  </r>
  <r>
    <x v="6"/>
    <n v="7"/>
    <s v="TVG-5780"/>
    <s v="5780"/>
    <x v="17"/>
    <s v="Veneto"/>
    <x v="7"/>
    <x v="16"/>
    <x v="7"/>
    <s v="1000"/>
    <s v=""/>
    <x v="0"/>
    <n v="3.1066666666666665"/>
    <s v="Lalerio Vundini"/>
    <n v="0.05"/>
    <n v="466"/>
    <n v="23.3"/>
    <n v="489.3"/>
  </r>
  <r>
    <x v="6"/>
    <n v="7"/>
    <s v="TVG-5781"/>
    <s v="5781"/>
    <x v="17"/>
    <s v="Veneto"/>
    <x v="7"/>
    <x v="12"/>
    <x v="5"/>
    <s v="3000"/>
    <s v="Medium"/>
    <x v="12"/>
    <n v="48.358333333333334"/>
    <s v="Alfonso Falconeri"/>
    <n v="0.05"/>
    <n v="5803"/>
    <n v="290.15000000000003"/>
    <n v="6093.15"/>
  </r>
  <r>
    <x v="6"/>
    <n v="7"/>
    <s v="TVG-5782"/>
    <s v="5782"/>
    <x v="17"/>
    <s v="Veneto"/>
    <x v="7"/>
    <x v="12"/>
    <x v="5"/>
    <s v="3000"/>
    <s v="Medium"/>
    <x v="12"/>
    <n v="2.3666666666666667"/>
    <s v="Daniela Ansani"/>
    <n v="0.05"/>
    <n v="284"/>
    <n v="14.200000000000001"/>
    <n v="298.2"/>
  </r>
  <r>
    <x v="6"/>
    <n v="7"/>
    <s v="TVG-5783"/>
    <s v="5783"/>
    <x v="17"/>
    <s v="Veneto"/>
    <x v="7"/>
    <x v="12"/>
    <x v="5"/>
    <s v="3000"/>
    <s v="Medium"/>
    <x v="12"/>
    <n v="2.4333333333333331"/>
    <s v="Giuseppe Favari"/>
    <n v="0.03"/>
    <n v="292"/>
    <n v="8.76"/>
    <n v="300.76"/>
  </r>
  <r>
    <x v="6"/>
    <n v="7"/>
    <s v="TVG-5784"/>
    <s v="5784"/>
    <x v="17"/>
    <s v="Veneto"/>
    <x v="7"/>
    <x v="12"/>
    <x v="5"/>
    <s v="3000"/>
    <s v="Medium"/>
    <x v="12"/>
    <n v="7.958333333333333"/>
    <s v="Michele Scotto"/>
    <n v="0.05"/>
    <n v="955"/>
    <n v="47.75"/>
    <n v="1002.75"/>
  </r>
  <r>
    <x v="6"/>
    <n v="7"/>
    <s v="TVG-5785"/>
    <s v="5785"/>
    <x v="17"/>
    <s v="Veneto"/>
    <x v="7"/>
    <x v="12"/>
    <x v="5"/>
    <s v="3000"/>
    <s v="Medium"/>
    <x v="12"/>
    <n v="6.2333333333333334"/>
    <s v="Fabo Girgentini"/>
    <n v="0.03"/>
    <n v="748"/>
    <n v="22.439999999999998"/>
    <n v="770.44"/>
  </r>
  <r>
    <x v="6"/>
    <n v="7"/>
    <s v="TVG-5786"/>
    <s v="5786"/>
    <x v="17"/>
    <s v="Veneto"/>
    <x v="7"/>
    <x v="12"/>
    <x v="5"/>
    <s v="3000"/>
    <s v="Medium"/>
    <x v="12"/>
    <n v="20.316666666666666"/>
    <s v="Marco Rossi"/>
    <n v="7.4999999999999997E-2"/>
    <n v="2438"/>
    <n v="182.85"/>
    <n v="2620.85"/>
  </r>
  <r>
    <x v="6"/>
    <n v="7"/>
    <s v="TVG-5787"/>
    <s v="5787"/>
    <x v="17"/>
    <s v="Veneto"/>
    <x v="7"/>
    <x v="12"/>
    <x v="5"/>
    <s v="3000"/>
    <s v="Medium"/>
    <x v="12"/>
    <n v="52.041666666666664"/>
    <s v="Lalerio Vundini"/>
    <n v="0.05"/>
    <n v="6245"/>
    <n v="312.25"/>
    <n v="6557.25"/>
  </r>
  <r>
    <x v="6"/>
    <n v="7"/>
    <s v="TVG-5788"/>
    <s v="5788"/>
    <x v="17"/>
    <s v="Veneto"/>
    <x v="7"/>
    <x v="13"/>
    <x v="5"/>
    <s v="3000"/>
    <s v="Plus"/>
    <x v="2"/>
    <n v="1.8307692307692307"/>
    <s v="Alfonso Falconeri"/>
    <n v="0.05"/>
    <n v="238"/>
    <n v="11.9"/>
    <n v="249.9"/>
  </r>
  <r>
    <x v="6"/>
    <n v="7"/>
    <s v="TVG-5789"/>
    <s v="5789"/>
    <x v="17"/>
    <s v="Veneto"/>
    <x v="7"/>
    <x v="13"/>
    <x v="5"/>
    <s v="3000"/>
    <s v="Plus"/>
    <x v="2"/>
    <n v="0.81538461538461537"/>
    <s v="Giuseppe Favari"/>
    <n v="0.03"/>
    <n v="106"/>
    <n v="3.1799999999999997"/>
    <n v="109.18"/>
  </r>
  <r>
    <x v="6"/>
    <n v="7"/>
    <s v="TVG-5790"/>
    <s v="5790"/>
    <x v="17"/>
    <s v="Veneto"/>
    <x v="7"/>
    <x v="13"/>
    <x v="5"/>
    <s v="3000"/>
    <s v="Plus"/>
    <x v="2"/>
    <n v="7.6923076923076927E-2"/>
    <s v="Fabo Girgentini"/>
    <n v="0.03"/>
    <n v="10"/>
    <n v="0.3"/>
    <n v="10.3"/>
  </r>
  <r>
    <x v="6"/>
    <n v="7"/>
    <s v="TVG-5791"/>
    <s v="5791"/>
    <x v="17"/>
    <s v="Veneto"/>
    <x v="7"/>
    <x v="13"/>
    <x v="5"/>
    <s v="3000"/>
    <s v="Plus"/>
    <x v="2"/>
    <n v="1.5384615384615385E-2"/>
    <s v="Marco Rossi"/>
    <n v="7.4999999999999997E-2"/>
    <n v="2"/>
    <n v="0.15"/>
    <n v="2.15"/>
  </r>
  <r>
    <x v="6"/>
    <n v="7"/>
    <s v="TVG-5792"/>
    <s v="5792"/>
    <x v="18"/>
    <s v="NYC"/>
    <x v="6"/>
    <x v="14"/>
    <x v="6"/>
    <s v="2500"/>
    <s v="Gold"/>
    <x v="13"/>
    <n v="26.376000000000001"/>
    <s v="Marco Rossi"/>
    <n v="7.4999999999999997E-2"/>
    <n v="13188"/>
    <n v="989.09999999999991"/>
    <n v="14177.1"/>
  </r>
  <r>
    <x v="6"/>
    <n v="7"/>
    <s v="TVG-5793"/>
    <s v="5793"/>
    <x v="18"/>
    <s v="NYC"/>
    <x v="6"/>
    <x v="14"/>
    <x v="6"/>
    <s v="2500"/>
    <s v="Gold"/>
    <x v="13"/>
    <n v="4.1180000000000003"/>
    <s v="Lalerio Vundini"/>
    <n v="0.05"/>
    <n v="2059"/>
    <n v="102.95"/>
    <n v="2161.9499999999998"/>
  </r>
  <r>
    <x v="6"/>
    <n v="7"/>
    <s v="TVG-5794"/>
    <s v="5794"/>
    <x v="18"/>
    <s v="NYC"/>
    <x v="6"/>
    <x v="0"/>
    <x v="0"/>
    <s v="5000"/>
    <s v="Medium"/>
    <x v="0"/>
    <n v="14.54"/>
    <s v="Marco Rossi"/>
    <n v="7.4999999999999997E-2"/>
    <n v="2181"/>
    <n v="163.57499999999999"/>
    <n v="2344.5749999999998"/>
  </r>
  <r>
    <x v="6"/>
    <n v="7"/>
    <s v="TVG-5795"/>
    <s v="5795"/>
    <x v="18"/>
    <s v="NYC"/>
    <x v="6"/>
    <x v="0"/>
    <x v="0"/>
    <s v="5000"/>
    <s v="Medium"/>
    <x v="0"/>
    <n v="505.9"/>
    <s v="Lalerio Vundini"/>
    <n v="0.05"/>
    <n v="75885"/>
    <n v="3794.25"/>
    <n v="79679.25"/>
  </r>
  <r>
    <x v="6"/>
    <n v="7"/>
    <s v="TVG-5796"/>
    <s v="5796"/>
    <x v="18"/>
    <s v="NYC"/>
    <x v="6"/>
    <x v="3"/>
    <x v="0"/>
    <s v="3000"/>
    <s v="Plus"/>
    <x v="3"/>
    <n v="1.2"/>
    <s v="Marco Rossi"/>
    <n v="7.4999999999999997E-2"/>
    <n v="174"/>
    <n v="13.049999999999999"/>
    <n v="187.05"/>
  </r>
  <r>
    <x v="6"/>
    <n v="7"/>
    <s v="TVG-5797"/>
    <s v="5797"/>
    <x v="18"/>
    <s v="NYC"/>
    <x v="6"/>
    <x v="6"/>
    <x v="2"/>
    <s v="2500"/>
    <s v="Plus"/>
    <x v="6"/>
    <n v="5.7454545454545451"/>
    <s v="Marco Rossi"/>
    <n v="7.4999999999999997E-2"/>
    <n v="1264"/>
    <n v="94.8"/>
    <n v="1358.8"/>
  </r>
  <r>
    <x v="6"/>
    <n v="7"/>
    <s v="TVG-5798"/>
    <s v="5798"/>
    <x v="18"/>
    <s v="NYC"/>
    <x v="6"/>
    <x v="7"/>
    <x v="2"/>
    <s v="2500"/>
    <s v="Medium"/>
    <x v="7"/>
    <n v="6.8"/>
    <s v="Marco Rossi"/>
    <n v="7.4999999999999997E-2"/>
    <n v="1428"/>
    <n v="107.1"/>
    <n v="1535.1"/>
  </r>
  <r>
    <x v="6"/>
    <n v="7"/>
    <s v="TVG-5799"/>
    <s v="5799"/>
    <x v="18"/>
    <s v="NYC"/>
    <x v="6"/>
    <x v="9"/>
    <x v="2"/>
    <s v="1121"/>
    <s v="Gold"/>
    <x v="9"/>
    <n v="12.221739130434782"/>
    <s v="Lalerio Vundini"/>
    <n v="0.05"/>
    <n v="2811"/>
    <n v="140.55000000000001"/>
    <n v="2951.55"/>
  </r>
  <r>
    <x v="6"/>
    <n v="7"/>
    <s v="TVG-5800"/>
    <s v="5800"/>
    <x v="18"/>
    <s v="NYC"/>
    <x v="6"/>
    <x v="23"/>
    <x v="7"/>
    <s v="8000"/>
    <s v="Premium"/>
    <x v="19"/>
    <n v="38.988059701492539"/>
    <s v="Lalerio Vundini"/>
    <n v="0.05"/>
    <n v="26122"/>
    <n v="1306.1000000000001"/>
    <n v="27428.1"/>
  </r>
  <r>
    <x v="6"/>
    <n v="7"/>
    <s v="TVG-5801"/>
    <s v="5801"/>
    <x v="18"/>
    <s v="NYC"/>
    <x v="6"/>
    <x v="15"/>
    <x v="6"/>
    <s v="1000"/>
    <s v="Silver"/>
    <x v="14"/>
    <n v="2.1538461538461537"/>
    <s v="Lalerio Vundini"/>
    <n v="0.05"/>
    <n v="840"/>
    <n v="42"/>
    <n v="882"/>
  </r>
  <r>
    <x v="6"/>
    <n v="7"/>
    <s v="TVG-5802"/>
    <s v="5802"/>
    <x v="18"/>
    <s v="NYC"/>
    <x v="6"/>
    <x v="11"/>
    <x v="4"/>
    <s v="5000"/>
    <s v=""/>
    <x v="11"/>
    <n v="2.5357142857142856"/>
    <s v="Marco Rossi"/>
    <n v="7.4999999999999997E-2"/>
    <n v="355"/>
    <n v="26.625"/>
    <n v="381.625"/>
  </r>
  <r>
    <x v="6"/>
    <n v="7"/>
    <s v="TVG-5803"/>
    <s v="5803"/>
    <x v="18"/>
    <s v="NYC"/>
    <x v="6"/>
    <x v="11"/>
    <x v="4"/>
    <s v="5000"/>
    <s v=""/>
    <x v="11"/>
    <n v="4.2857142857142858E-2"/>
    <s v="Lalerio Vundini"/>
    <n v="0.05"/>
    <n v="6"/>
    <n v="0.30000000000000004"/>
    <n v="6.3"/>
  </r>
  <r>
    <x v="6"/>
    <n v="7"/>
    <s v="TVG-5804"/>
    <s v="5804"/>
    <x v="18"/>
    <s v="NYC"/>
    <x v="6"/>
    <x v="12"/>
    <x v="5"/>
    <s v="3000"/>
    <s v="Medium"/>
    <x v="12"/>
    <n v="8.125"/>
    <s v="Marco Rossi"/>
    <n v="7.4999999999999997E-2"/>
    <n v="975"/>
    <n v="73.125"/>
    <n v="1048.125"/>
  </r>
  <r>
    <x v="6"/>
    <n v="7"/>
    <s v="TVG-5805"/>
    <s v="5805"/>
    <x v="18"/>
    <s v="NYC"/>
    <x v="6"/>
    <x v="13"/>
    <x v="5"/>
    <s v="3000"/>
    <s v="Plus"/>
    <x v="2"/>
    <n v="1.7384615384615385"/>
    <s v="Marco Rossi"/>
    <n v="7.4999999999999997E-2"/>
    <n v="226"/>
    <n v="16.95"/>
    <n v="242.95"/>
  </r>
  <r>
    <x v="6"/>
    <n v="7"/>
    <s v="TVG-5806"/>
    <s v="5806"/>
    <x v="19"/>
    <s v="Lazio"/>
    <x v="4"/>
    <x v="21"/>
    <x v="7"/>
    <s v="6000"/>
    <s v="Gold"/>
    <x v="18"/>
    <n v="8.4444444444444447E-2"/>
    <s v="Lalerio Vundini"/>
    <n v="0.05"/>
    <n v="38"/>
    <n v="1.9000000000000001"/>
    <n v="39.9"/>
  </r>
  <r>
    <x v="6"/>
    <n v="7"/>
    <s v="TVG-5807"/>
    <s v="5807"/>
    <x v="19"/>
    <s v="Lazio"/>
    <x v="4"/>
    <x v="14"/>
    <x v="6"/>
    <s v="2500"/>
    <s v="Gold"/>
    <x v="13"/>
    <n v="0.67"/>
    <s v="Federica Meni"/>
    <n v="0.04"/>
    <n v="335"/>
    <n v="13.4"/>
    <n v="348.4"/>
  </r>
  <r>
    <x v="6"/>
    <n v="7"/>
    <s v="TVG-5808"/>
    <s v="5808"/>
    <x v="19"/>
    <s v="Lazio"/>
    <x v="4"/>
    <x v="14"/>
    <x v="6"/>
    <s v="2500"/>
    <s v="Gold"/>
    <x v="13"/>
    <n v="0.01"/>
    <s v="Matteo Landi"/>
    <n v="0.05"/>
    <n v="5"/>
    <n v="0.25"/>
    <n v="5.25"/>
  </r>
  <r>
    <x v="6"/>
    <n v="7"/>
    <s v="TVG-5809"/>
    <s v="5809"/>
    <x v="19"/>
    <s v="Lazio"/>
    <x v="4"/>
    <x v="14"/>
    <x v="6"/>
    <s v="2500"/>
    <s v="Gold"/>
    <x v="13"/>
    <n v="1.1120000000000001"/>
    <s v="Costanza Bigatti"/>
    <n v="0.1"/>
    <n v="556"/>
    <n v="55.6"/>
    <n v="611.6"/>
  </r>
  <r>
    <x v="6"/>
    <n v="7"/>
    <s v="TVG-5810"/>
    <s v="5810"/>
    <x v="19"/>
    <s v="Lazio"/>
    <x v="4"/>
    <x v="14"/>
    <x v="6"/>
    <s v="2500"/>
    <s v="Gold"/>
    <x v="13"/>
    <n v="5.49"/>
    <s v="Marco Rossi"/>
    <n v="7.4999999999999997E-2"/>
    <n v="2745"/>
    <n v="205.875"/>
    <n v="2950.875"/>
  </r>
  <r>
    <x v="6"/>
    <n v="7"/>
    <s v="TVG-5811"/>
    <s v="5811"/>
    <x v="19"/>
    <s v="Lazio"/>
    <x v="4"/>
    <x v="14"/>
    <x v="6"/>
    <s v="2500"/>
    <s v="Gold"/>
    <x v="13"/>
    <n v="75.073999999999998"/>
    <s v="Lalerio Vundini"/>
    <n v="0.05"/>
    <n v="37537"/>
    <n v="1876.8500000000001"/>
    <n v="39413.85"/>
  </r>
  <r>
    <x v="6"/>
    <n v="7"/>
    <s v="TVG-5812"/>
    <s v="5812"/>
    <x v="19"/>
    <s v="Lazio"/>
    <x v="4"/>
    <x v="0"/>
    <x v="0"/>
    <s v="5000"/>
    <s v="Medium"/>
    <x v="0"/>
    <n v="376.41333333333336"/>
    <s v="Daniela Ansani"/>
    <n v="0.05"/>
    <n v="56462"/>
    <n v="2823.1000000000004"/>
    <n v="59285.1"/>
  </r>
  <r>
    <x v="6"/>
    <n v="7"/>
    <s v="TVG-5813"/>
    <s v="5813"/>
    <x v="19"/>
    <s v="Lazio"/>
    <x v="4"/>
    <x v="0"/>
    <x v="0"/>
    <s v="5000"/>
    <s v="Medium"/>
    <x v="0"/>
    <n v="81.906666666666666"/>
    <s v="Matteo Landi"/>
    <n v="0.05"/>
    <n v="12286"/>
    <n v="614.30000000000007"/>
    <n v="12900.3"/>
  </r>
  <r>
    <x v="6"/>
    <n v="7"/>
    <s v="TVG-5814"/>
    <s v="5814"/>
    <x v="19"/>
    <s v="Lazio"/>
    <x v="4"/>
    <x v="0"/>
    <x v="0"/>
    <s v="5000"/>
    <s v="Medium"/>
    <x v="0"/>
    <n v="8.9666666666666668"/>
    <s v="Costanza Bigatti"/>
    <n v="0.1"/>
    <n v="1345"/>
    <n v="134.5"/>
    <n v="1479.5"/>
  </r>
  <r>
    <x v="6"/>
    <n v="7"/>
    <s v="TVG-5815"/>
    <s v="5815"/>
    <x v="19"/>
    <s v="Lazio"/>
    <x v="4"/>
    <x v="0"/>
    <x v="0"/>
    <s v="5000"/>
    <s v="Medium"/>
    <x v="0"/>
    <n v="4.7733333333333334"/>
    <s v="Marco Rossi"/>
    <n v="7.4999999999999997E-2"/>
    <n v="716"/>
    <n v="53.699999999999996"/>
    <n v="769.7"/>
  </r>
  <r>
    <x v="6"/>
    <n v="7"/>
    <s v="TVG-5816"/>
    <s v="5816"/>
    <x v="19"/>
    <s v="Lazio"/>
    <x v="4"/>
    <x v="0"/>
    <x v="0"/>
    <s v="5000"/>
    <s v="Medium"/>
    <x v="0"/>
    <n v="1353.68"/>
    <s v="Lalerio Vundini"/>
    <n v="0.05"/>
    <n v="203052"/>
    <n v="10152.6"/>
    <n v="213204.6"/>
  </r>
  <r>
    <x v="6"/>
    <n v="7"/>
    <s v="TVG-5817"/>
    <s v="5817"/>
    <x v="19"/>
    <s v="Lazio"/>
    <x v="4"/>
    <x v="19"/>
    <x v="7"/>
    <s v="4000"/>
    <s v="Plus"/>
    <x v="16"/>
    <n v="17.433333333333334"/>
    <s v="Costanza Bigatti"/>
    <n v="0.1"/>
    <n v="4184"/>
    <n v="418.40000000000003"/>
    <n v="4602.3999999999996"/>
  </r>
  <r>
    <x v="6"/>
    <n v="7"/>
    <s v="TVG-5818"/>
    <s v="5818"/>
    <x v="19"/>
    <s v="Lazio"/>
    <x v="4"/>
    <x v="19"/>
    <x v="7"/>
    <s v="4000"/>
    <s v="Plus"/>
    <x v="16"/>
    <n v="648.35833333333335"/>
    <s v="Marco Rossi"/>
    <n v="7.4999999999999997E-2"/>
    <n v="155606"/>
    <n v="11670.449999999999"/>
    <n v="167276.45000000001"/>
  </r>
  <r>
    <x v="6"/>
    <n v="7"/>
    <s v="TVG-5819"/>
    <s v="5819"/>
    <x v="19"/>
    <s v="Lazio"/>
    <x v="4"/>
    <x v="19"/>
    <x v="7"/>
    <s v="4000"/>
    <s v="Plus"/>
    <x v="16"/>
    <n v="597.13750000000005"/>
    <s v="Lalerio Vundini"/>
    <n v="0.05"/>
    <n v="143313"/>
    <n v="7165.6500000000005"/>
    <n v="150478.65"/>
  </r>
  <r>
    <x v="6"/>
    <n v="7"/>
    <s v="TVG-5820"/>
    <s v="5820"/>
    <x v="19"/>
    <s v="Lazio"/>
    <x v="4"/>
    <x v="1"/>
    <x v="0"/>
    <s v="5000"/>
    <s v="Plus"/>
    <x v="1"/>
    <n v="1.4057142857142857"/>
    <s v="Costanza Bigatti"/>
    <n v="0.1"/>
    <n v="246"/>
    <n v="24.6"/>
    <n v="270.60000000000002"/>
  </r>
  <r>
    <x v="6"/>
    <n v="7"/>
    <s v="TVG-5821"/>
    <s v="5821"/>
    <x v="19"/>
    <s v="Lazio"/>
    <x v="4"/>
    <x v="1"/>
    <x v="0"/>
    <s v="5000"/>
    <s v="Plus"/>
    <x v="1"/>
    <n v="184.21142857142857"/>
    <s v="Lalerio Vundini"/>
    <n v="0.05"/>
    <n v="32237"/>
    <n v="1611.8500000000001"/>
    <n v="33848.85"/>
  </r>
  <r>
    <x v="6"/>
    <n v="7"/>
    <s v="TVG-5822"/>
    <s v="5822"/>
    <x v="19"/>
    <s v="Lazio"/>
    <x v="4"/>
    <x v="3"/>
    <x v="0"/>
    <s v="3000"/>
    <s v="Plus"/>
    <x v="3"/>
    <n v="106.63448275862069"/>
    <s v="Roberto Falcucci"/>
    <n v="0.08"/>
    <n v="15462"/>
    <n v="1236.96"/>
    <n v="16698.96"/>
  </r>
  <r>
    <x v="6"/>
    <n v="7"/>
    <s v="TVG-5823"/>
    <s v="5823"/>
    <x v="19"/>
    <s v="Lazio"/>
    <x v="4"/>
    <x v="3"/>
    <x v="0"/>
    <s v="3000"/>
    <s v="Plus"/>
    <x v="3"/>
    <n v="43.848275862068967"/>
    <s v="Costanza Bigatti"/>
    <n v="0.1"/>
    <n v="6358"/>
    <n v="635.80000000000007"/>
    <n v="6993.8"/>
  </r>
  <r>
    <x v="6"/>
    <n v="7"/>
    <s v="TVG-5824"/>
    <s v="5824"/>
    <x v="19"/>
    <s v="Lazio"/>
    <x v="4"/>
    <x v="3"/>
    <x v="0"/>
    <s v="3000"/>
    <s v="Plus"/>
    <x v="3"/>
    <n v="81.296551724137927"/>
    <s v="Marco Rossi"/>
    <n v="7.4999999999999997E-2"/>
    <n v="11788"/>
    <n v="884.1"/>
    <n v="12672.1"/>
  </r>
  <r>
    <x v="6"/>
    <n v="7"/>
    <s v="TVG-5825"/>
    <s v="5825"/>
    <x v="19"/>
    <s v="Lazio"/>
    <x v="4"/>
    <x v="3"/>
    <x v="0"/>
    <s v="3000"/>
    <s v="Plus"/>
    <x v="3"/>
    <n v="309.16551724137929"/>
    <s v="Lalerio Vundini"/>
    <n v="0.05"/>
    <n v="44829"/>
    <n v="2241.4500000000003"/>
    <n v="47070.45"/>
  </r>
  <r>
    <x v="6"/>
    <n v="7"/>
    <s v="TVG-5826"/>
    <s v="5826"/>
    <x v="19"/>
    <s v="Lazio"/>
    <x v="4"/>
    <x v="6"/>
    <x v="2"/>
    <s v="2500"/>
    <s v="Plus"/>
    <x v="6"/>
    <n v="2.2727272727272728E-2"/>
    <s v="Federica Meni"/>
    <n v="0.04"/>
    <n v="5"/>
    <n v="0.2"/>
    <n v="5.2"/>
  </r>
  <r>
    <x v="6"/>
    <n v="7"/>
    <s v="TVG-5827"/>
    <s v="5827"/>
    <x v="19"/>
    <s v="Lazio"/>
    <x v="4"/>
    <x v="6"/>
    <x v="2"/>
    <s v="2500"/>
    <s v="Plus"/>
    <x v="6"/>
    <n v="1.009090909090909"/>
    <s v="Matteo Landi"/>
    <n v="0.05"/>
    <n v="222"/>
    <n v="11.100000000000001"/>
    <n v="233.1"/>
  </r>
  <r>
    <x v="6"/>
    <n v="7"/>
    <s v="TVG-5828"/>
    <s v="5828"/>
    <x v="19"/>
    <s v="Lazio"/>
    <x v="4"/>
    <x v="6"/>
    <x v="2"/>
    <s v="2500"/>
    <s v="Plus"/>
    <x v="6"/>
    <n v="0.85909090909090913"/>
    <s v="Costanza Bigatti"/>
    <n v="0.1"/>
    <n v="189"/>
    <n v="18.900000000000002"/>
    <n v="207.9"/>
  </r>
  <r>
    <x v="6"/>
    <n v="7"/>
    <s v="TVG-5829"/>
    <s v="5829"/>
    <x v="19"/>
    <s v="Lazio"/>
    <x v="4"/>
    <x v="6"/>
    <x v="2"/>
    <s v="2500"/>
    <s v="Plus"/>
    <x v="6"/>
    <n v="1.75"/>
    <s v="Marco Rossi"/>
    <n v="7.4999999999999997E-2"/>
    <n v="385"/>
    <n v="28.875"/>
    <n v="413.875"/>
  </r>
  <r>
    <x v="6"/>
    <n v="7"/>
    <s v="TVG-5830"/>
    <s v="5830"/>
    <x v="19"/>
    <s v="Lazio"/>
    <x v="4"/>
    <x v="6"/>
    <x v="2"/>
    <s v="2500"/>
    <s v="Plus"/>
    <x v="6"/>
    <n v="1.1363636363636365"/>
    <s v="Lalerio Vundini"/>
    <n v="0.05"/>
    <n v="250"/>
    <n v="12.5"/>
    <n v="262.5"/>
  </r>
  <r>
    <x v="6"/>
    <n v="7"/>
    <s v="TVG-5831"/>
    <s v="5831"/>
    <x v="19"/>
    <s v="Lazio"/>
    <x v="4"/>
    <x v="22"/>
    <x v="7"/>
    <s v="7000"/>
    <s v="Premium"/>
    <x v="13"/>
    <n v="5.95"/>
    <s v="Marco Rossi"/>
    <n v="7.4999999999999997E-2"/>
    <n v="2975"/>
    <n v="223.125"/>
    <n v="3198.125"/>
  </r>
  <r>
    <x v="6"/>
    <n v="7"/>
    <s v="TVG-5832"/>
    <s v="5832"/>
    <x v="19"/>
    <s v="Lazio"/>
    <x v="4"/>
    <x v="9"/>
    <x v="2"/>
    <s v="1121"/>
    <s v="Gold"/>
    <x v="9"/>
    <n v="0.15652173913043479"/>
    <s v="Lalerio Vundini"/>
    <n v="0.05"/>
    <n v="36"/>
    <n v="1.8"/>
    <n v="37.799999999999997"/>
  </r>
  <r>
    <x v="6"/>
    <n v="7"/>
    <s v="TVG-5833"/>
    <s v="5833"/>
    <x v="19"/>
    <s v="Lazio"/>
    <x v="4"/>
    <x v="23"/>
    <x v="7"/>
    <s v="8000"/>
    <s v="Premium"/>
    <x v="19"/>
    <n v="7.6119402985074622E-2"/>
    <s v="Lalerio Vundini"/>
    <n v="0.05"/>
    <n v="51"/>
    <n v="2.5500000000000003"/>
    <n v="53.55"/>
  </r>
  <r>
    <x v="6"/>
    <n v="7"/>
    <s v="TVG-5834"/>
    <s v="5834"/>
    <x v="19"/>
    <s v="Lazio"/>
    <x v="4"/>
    <x v="10"/>
    <x v="3"/>
    <s v="7500"/>
    <s v="Premium"/>
    <x v="10"/>
    <n v="0.15555555555555556"/>
    <s v="Costanza Bigatti"/>
    <n v="0.1"/>
    <n v="28"/>
    <n v="2.8000000000000003"/>
    <n v="30.8"/>
  </r>
  <r>
    <x v="6"/>
    <n v="7"/>
    <s v="TVG-5835"/>
    <s v="5835"/>
    <x v="19"/>
    <s v="Lazio"/>
    <x v="4"/>
    <x v="10"/>
    <x v="3"/>
    <s v="7500"/>
    <s v="Premium"/>
    <x v="10"/>
    <n v="0.72777777777777775"/>
    <s v="Lalerio Vundini"/>
    <n v="0.05"/>
    <n v="131"/>
    <n v="6.5500000000000007"/>
    <n v="137.55000000000001"/>
  </r>
  <r>
    <x v="6"/>
    <n v="7"/>
    <s v="TVG-5836"/>
    <s v="5836"/>
    <x v="19"/>
    <s v="Lazio"/>
    <x v="4"/>
    <x v="15"/>
    <x v="6"/>
    <s v="1000"/>
    <s v="Silver"/>
    <x v="14"/>
    <n v="41.784615384615385"/>
    <s v="Lalerio Vundini"/>
    <n v="0.05"/>
    <n v="16296"/>
    <n v="814.80000000000007"/>
    <n v="17110.8"/>
  </r>
  <r>
    <x v="6"/>
    <n v="7"/>
    <s v="TVG-5837"/>
    <s v="5837"/>
    <x v="19"/>
    <s v="Lazio"/>
    <x v="4"/>
    <x v="11"/>
    <x v="4"/>
    <s v="5000"/>
    <s v=""/>
    <x v="11"/>
    <n v="29.078571428571429"/>
    <s v="Federica Meni"/>
    <n v="0.04"/>
    <n v="4071"/>
    <n v="162.84"/>
    <n v="4233.84"/>
  </r>
  <r>
    <x v="6"/>
    <n v="7"/>
    <s v="TVG-5838"/>
    <s v="5838"/>
    <x v="19"/>
    <s v="Lazio"/>
    <x v="4"/>
    <x v="11"/>
    <x v="4"/>
    <s v="5000"/>
    <s v=""/>
    <x v="11"/>
    <n v="2.8571428571428571E-2"/>
    <s v="Roberto Falcucci"/>
    <n v="0.08"/>
    <n v="4"/>
    <n v="0.32"/>
    <n v="4.32"/>
  </r>
  <r>
    <x v="6"/>
    <n v="7"/>
    <s v="TVG-5839"/>
    <s v="5839"/>
    <x v="19"/>
    <s v="Lazio"/>
    <x v="4"/>
    <x v="11"/>
    <x v="4"/>
    <s v="5000"/>
    <s v=""/>
    <x v="11"/>
    <n v="2.9285714285714284"/>
    <s v="Matteo Landi"/>
    <n v="0.05"/>
    <n v="410"/>
    <n v="20.5"/>
    <n v="430.5"/>
  </r>
  <r>
    <x v="6"/>
    <n v="7"/>
    <s v="TVG-5840"/>
    <s v="5840"/>
    <x v="19"/>
    <s v="Lazio"/>
    <x v="4"/>
    <x v="11"/>
    <x v="4"/>
    <s v="5000"/>
    <s v=""/>
    <x v="11"/>
    <n v="79.957142857142856"/>
    <s v="Costanza Bigatti"/>
    <n v="0.1"/>
    <n v="11194"/>
    <n v="1119.4000000000001"/>
    <n v="12313.4"/>
  </r>
  <r>
    <x v="6"/>
    <n v="7"/>
    <s v="TVG-5841"/>
    <s v="5841"/>
    <x v="19"/>
    <s v="Lazio"/>
    <x v="4"/>
    <x v="11"/>
    <x v="4"/>
    <s v="5000"/>
    <s v=""/>
    <x v="11"/>
    <n v="283.79285714285714"/>
    <s v="Marco Rossi"/>
    <n v="7.4999999999999997E-2"/>
    <n v="39731"/>
    <n v="2979.8249999999998"/>
    <n v="42710.824999999997"/>
  </r>
  <r>
    <x v="6"/>
    <n v="7"/>
    <s v="TVG-5842"/>
    <s v="5842"/>
    <x v="19"/>
    <s v="Lazio"/>
    <x v="4"/>
    <x v="11"/>
    <x v="4"/>
    <s v="5000"/>
    <s v=""/>
    <x v="11"/>
    <n v="3474.9142857142856"/>
    <s v="Lalerio Vundini"/>
    <n v="0.05"/>
    <n v="486488"/>
    <n v="24324.400000000001"/>
    <n v="510812.4"/>
  </r>
  <r>
    <x v="6"/>
    <n v="7"/>
    <s v="TVG-5843"/>
    <s v="5843"/>
    <x v="19"/>
    <s v="Lazio"/>
    <x v="4"/>
    <x v="16"/>
    <x v="7"/>
    <s v="1000"/>
    <s v=""/>
    <x v="0"/>
    <n v="1.7266666666666666"/>
    <s v="Roberto Falcucci"/>
    <n v="0.08"/>
    <n v="259"/>
    <n v="20.72"/>
    <n v="279.72000000000003"/>
  </r>
  <r>
    <x v="6"/>
    <n v="7"/>
    <s v="TVG-5844"/>
    <s v="5844"/>
    <x v="19"/>
    <s v="Lazio"/>
    <x v="4"/>
    <x v="16"/>
    <x v="7"/>
    <s v="1000"/>
    <s v=""/>
    <x v="0"/>
    <n v="0.11333333333333333"/>
    <s v="Costanza Bigatti"/>
    <n v="0.1"/>
    <n v="17"/>
    <n v="1.7000000000000002"/>
    <n v="18.7"/>
  </r>
  <r>
    <x v="6"/>
    <n v="7"/>
    <s v="TVG-5845"/>
    <s v="5845"/>
    <x v="19"/>
    <s v="Lazio"/>
    <x v="4"/>
    <x v="16"/>
    <x v="7"/>
    <s v="1000"/>
    <s v=""/>
    <x v="0"/>
    <n v="0.32666666666666666"/>
    <s v="Marco Rossi"/>
    <n v="7.4999999999999997E-2"/>
    <n v="49"/>
    <n v="3.6749999999999998"/>
    <n v="52.674999999999997"/>
  </r>
  <r>
    <x v="6"/>
    <n v="7"/>
    <s v="TVG-5846"/>
    <s v="5846"/>
    <x v="19"/>
    <s v="Lazio"/>
    <x v="4"/>
    <x v="12"/>
    <x v="5"/>
    <s v="3000"/>
    <s v="Medium"/>
    <x v="12"/>
    <n v="0.95833333333333337"/>
    <s v="Federica Meni"/>
    <n v="0.04"/>
    <n v="115"/>
    <n v="4.6000000000000005"/>
    <n v="119.6"/>
  </r>
  <r>
    <x v="6"/>
    <n v="7"/>
    <s v="TVG-5847"/>
    <s v="5847"/>
    <x v="19"/>
    <s v="Lazio"/>
    <x v="4"/>
    <x v="12"/>
    <x v="5"/>
    <s v="3000"/>
    <s v="Medium"/>
    <x v="12"/>
    <n v="25.316666666666666"/>
    <s v="Costanza Bigatti"/>
    <n v="0.1"/>
    <n v="3038"/>
    <n v="303.8"/>
    <n v="3341.8"/>
  </r>
  <r>
    <x v="6"/>
    <n v="7"/>
    <s v="TVG-5848"/>
    <s v="5848"/>
    <x v="19"/>
    <s v="Lazio"/>
    <x v="4"/>
    <x v="12"/>
    <x v="5"/>
    <s v="3000"/>
    <s v="Medium"/>
    <x v="12"/>
    <n v="3.9416666666666669"/>
    <s v="Marco Rossi"/>
    <n v="7.4999999999999997E-2"/>
    <n v="473"/>
    <n v="35.475000000000001"/>
    <n v="508.47500000000002"/>
  </r>
  <r>
    <x v="6"/>
    <n v="7"/>
    <s v="TVG-5849"/>
    <s v="5849"/>
    <x v="19"/>
    <s v="Lazio"/>
    <x v="4"/>
    <x v="13"/>
    <x v="5"/>
    <s v="3000"/>
    <s v="Plus"/>
    <x v="2"/>
    <n v="1.4076923076923078"/>
    <s v="Costanza Bigatti"/>
    <n v="0.1"/>
    <n v="183"/>
    <n v="18.3"/>
    <n v="201.3"/>
  </r>
  <r>
    <x v="6"/>
    <n v="7"/>
    <s v="TVG-5850"/>
    <s v="5850"/>
    <x v="19"/>
    <s v="Lazio"/>
    <x v="4"/>
    <x v="13"/>
    <x v="5"/>
    <s v="3000"/>
    <s v="Plus"/>
    <x v="2"/>
    <n v="3.1230769230769231"/>
    <s v="Marco Rossi"/>
    <n v="7.4999999999999997E-2"/>
    <n v="406"/>
    <n v="30.45"/>
    <n v="436.45"/>
  </r>
  <r>
    <x v="6"/>
    <n v="7"/>
    <s v="TVG-5851"/>
    <s v="5851"/>
    <x v="20"/>
    <s v="Lazio"/>
    <x v="4"/>
    <x v="18"/>
    <x v="7"/>
    <s v="3000"/>
    <s v="Medium"/>
    <x v="6"/>
    <n v="1175.3909090909092"/>
    <s v="Lalerio Vundini"/>
    <n v="0.05"/>
    <n v="258586"/>
    <n v="12929.300000000001"/>
    <n v="271515.3"/>
  </r>
  <r>
    <x v="6"/>
    <n v="7"/>
    <s v="TVG-5852"/>
    <s v="5852"/>
    <x v="20"/>
    <s v="Lazio"/>
    <x v="4"/>
    <x v="14"/>
    <x v="6"/>
    <s v="2500"/>
    <s v="Gold"/>
    <x v="13"/>
    <n v="0.01"/>
    <s v="Giulio de Primis"/>
    <n v="3.6999999999999998E-2"/>
    <n v="5"/>
    <n v="0.185"/>
    <n v="5.1849999999999996"/>
  </r>
  <r>
    <x v="6"/>
    <n v="7"/>
    <s v="TVG-5853"/>
    <s v="5853"/>
    <x v="20"/>
    <s v="Lazio"/>
    <x v="4"/>
    <x v="14"/>
    <x v="6"/>
    <s v="2500"/>
    <s v="Gold"/>
    <x v="13"/>
    <n v="96.177999999999997"/>
    <s v="Lalerio Vundini"/>
    <n v="0.05"/>
    <n v="48089"/>
    <n v="2404.4500000000003"/>
    <n v="50493.45"/>
  </r>
  <r>
    <x v="6"/>
    <n v="7"/>
    <s v="TVG-5854"/>
    <s v="5854"/>
    <x v="20"/>
    <s v="Lazio"/>
    <x v="4"/>
    <x v="17"/>
    <x v="7"/>
    <s v="2000"/>
    <s v="Medium"/>
    <x v="15"/>
    <n v="0.33500000000000002"/>
    <s v="Lalerio Vundini"/>
    <n v="0.05"/>
    <n v="67"/>
    <n v="3.35"/>
    <n v="70.349999999999994"/>
  </r>
  <r>
    <x v="6"/>
    <n v="7"/>
    <s v="TVG-5855"/>
    <s v="5855"/>
    <x v="20"/>
    <s v="Lazio"/>
    <x v="4"/>
    <x v="0"/>
    <x v="0"/>
    <s v="5000"/>
    <s v="Medium"/>
    <x v="0"/>
    <n v="3.3"/>
    <s v="Giuseppe Favari"/>
    <n v="0.03"/>
    <n v="495"/>
    <n v="14.85"/>
    <n v="509.85"/>
  </r>
  <r>
    <x v="6"/>
    <n v="7"/>
    <s v="TVG-5856"/>
    <s v="5856"/>
    <x v="20"/>
    <s v="Lazio"/>
    <x v="4"/>
    <x v="0"/>
    <x v="0"/>
    <s v="5000"/>
    <s v="Medium"/>
    <x v="0"/>
    <n v="348.27333333333331"/>
    <s v="Lalerio Vundini"/>
    <n v="0.05"/>
    <n v="52241"/>
    <n v="2612.0500000000002"/>
    <n v="54853.05"/>
  </r>
  <r>
    <x v="6"/>
    <n v="7"/>
    <s v="TVG-5857"/>
    <s v="5857"/>
    <x v="20"/>
    <s v="Lazio"/>
    <x v="4"/>
    <x v="19"/>
    <x v="7"/>
    <s v="4000"/>
    <s v="Plus"/>
    <x v="16"/>
    <n v="0.22083333333333333"/>
    <s v="Marco Rossi"/>
    <n v="7.4999999999999997E-2"/>
    <n v="53"/>
    <n v="3.9749999999999996"/>
    <n v="56.975000000000001"/>
  </r>
  <r>
    <x v="6"/>
    <n v="7"/>
    <s v="TVG-5858"/>
    <s v="5858"/>
    <x v="20"/>
    <s v="Lazio"/>
    <x v="4"/>
    <x v="19"/>
    <x v="7"/>
    <s v="4000"/>
    <s v="Plus"/>
    <x v="16"/>
    <n v="16.204166666666666"/>
    <s v="Lalerio Vundini"/>
    <n v="0.05"/>
    <n v="3889"/>
    <n v="194.45000000000002"/>
    <n v="4083.45"/>
  </r>
  <r>
    <x v="6"/>
    <n v="7"/>
    <s v="TVG-5859"/>
    <s v="5859"/>
    <x v="20"/>
    <s v="Lazio"/>
    <x v="4"/>
    <x v="1"/>
    <x v="0"/>
    <s v="5000"/>
    <s v="Plus"/>
    <x v="1"/>
    <n v="37.057142857142857"/>
    <s v="Giuseppe Favari"/>
    <n v="0.03"/>
    <n v="6485"/>
    <n v="194.54999999999998"/>
    <n v="6679.55"/>
  </r>
  <r>
    <x v="6"/>
    <n v="7"/>
    <s v="TVG-5860"/>
    <s v="5860"/>
    <x v="20"/>
    <s v="Lazio"/>
    <x v="4"/>
    <x v="1"/>
    <x v="0"/>
    <s v="5000"/>
    <s v="Plus"/>
    <x v="1"/>
    <n v="1.4057142857142857"/>
    <s v="Lalerio Vundini"/>
    <n v="0.05"/>
    <n v="246"/>
    <n v="12.3"/>
    <n v="258.3"/>
  </r>
  <r>
    <x v="6"/>
    <n v="7"/>
    <s v="TVG-5861"/>
    <s v="5861"/>
    <x v="20"/>
    <s v="Lazio"/>
    <x v="4"/>
    <x v="2"/>
    <x v="0"/>
    <s v="2500"/>
    <s v="Plus"/>
    <x v="2"/>
    <n v="6.2153846153846155"/>
    <s v="Marco Rossi"/>
    <n v="7.4999999999999997E-2"/>
    <n v="808"/>
    <n v="60.599999999999994"/>
    <n v="868.6"/>
  </r>
  <r>
    <x v="6"/>
    <n v="7"/>
    <s v="TVG-5862"/>
    <s v="5862"/>
    <x v="20"/>
    <s v="Lazio"/>
    <x v="4"/>
    <x v="3"/>
    <x v="0"/>
    <s v="3000"/>
    <s v="Plus"/>
    <x v="3"/>
    <n v="68.462068965517247"/>
    <s v="Alfonso Falconeri"/>
    <n v="0.05"/>
    <n v="9927"/>
    <n v="496.35"/>
    <n v="10423.35"/>
  </r>
  <r>
    <x v="6"/>
    <n v="7"/>
    <s v="TVG-5863"/>
    <s v="5863"/>
    <x v="20"/>
    <s v="Lazio"/>
    <x v="4"/>
    <x v="3"/>
    <x v="0"/>
    <s v="3000"/>
    <s v="Plus"/>
    <x v="3"/>
    <n v="265.17931034482757"/>
    <s v="Marco Rossi"/>
    <n v="7.4999999999999997E-2"/>
    <n v="38451"/>
    <n v="2883.8249999999998"/>
    <n v="41334.824999999997"/>
  </r>
  <r>
    <x v="6"/>
    <n v="7"/>
    <s v="TVG-5864"/>
    <s v="5864"/>
    <x v="20"/>
    <s v="Lazio"/>
    <x v="4"/>
    <x v="3"/>
    <x v="0"/>
    <s v="3000"/>
    <s v="Plus"/>
    <x v="3"/>
    <n v="2569.248275862069"/>
    <s v="Lalerio Vundini"/>
    <n v="0.05"/>
    <n v="372541"/>
    <n v="18627.05"/>
    <n v="391168.05"/>
  </r>
  <r>
    <x v="6"/>
    <n v="7"/>
    <s v="TVG-5865"/>
    <s v="5865"/>
    <x v="20"/>
    <s v="Lazio"/>
    <x v="4"/>
    <x v="5"/>
    <x v="1"/>
    <s v="5000"/>
    <s v=""/>
    <x v="5"/>
    <n v="5.92"/>
    <s v="Lalerio Vundini"/>
    <n v="0.05"/>
    <n v="444"/>
    <n v="22.200000000000003"/>
    <n v="466.2"/>
  </r>
  <r>
    <x v="6"/>
    <n v="7"/>
    <s v="TVG-5866"/>
    <s v="5866"/>
    <x v="20"/>
    <s v="Lazio"/>
    <x v="4"/>
    <x v="6"/>
    <x v="2"/>
    <s v="2500"/>
    <s v="Plus"/>
    <x v="6"/>
    <n v="153.80909090909091"/>
    <s v="Marco Rossi"/>
    <n v="7.4999999999999997E-2"/>
    <n v="33838"/>
    <n v="2537.85"/>
    <n v="36375.85"/>
  </r>
  <r>
    <x v="6"/>
    <n v="7"/>
    <s v="TVG-5867"/>
    <s v="5867"/>
    <x v="20"/>
    <s v="Lazio"/>
    <x v="4"/>
    <x v="6"/>
    <x v="2"/>
    <s v="2500"/>
    <s v="Plus"/>
    <x v="6"/>
    <n v="3.459090909090909"/>
    <s v="Lalerio Vundini"/>
    <n v="0.05"/>
    <n v="761"/>
    <n v="38.050000000000004"/>
    <n v="799.05"/>
  </r>
  <r>
    <x v="6"/>
    <n v="7"/>
    <s v="TVG-5868"/>
    <s v="5868"/>
    <x v="20"/>
    <s v="Lazio"/>
    <x v="4"/>
    <x v="7"/>
    <x v="2"/>
    <s v="2500"/>
    <s v="Medium"/>
    <x v="7"/>
    <n v="15.538095238095238"/>
    <s v="Marco Rossi"/>
    <n v="7.4999999999999997E-2"/>
    <n v="3263"/>
    <n v="244.72499999999999"/>
    <n v="3507.7249999999999"/>
  </r>
  <r>
    <x v="6"/>
    <n v="7"/>
    <s v="TVG-5869"/>
    <s v="5869"/>
    <x v="20"/>
    <s v="Lazio"/>
    <x v="4"/>
    <x v="7"/>
    <x v="2"/>
    <s v="2500"/>
    <s v="Medium"/>
    <x v="7"/>
    <n v="73.86666666666666"/>
    <s v="Lalerio Vundini"/>
    <n v="0.05"/>
    <n v="15512"/>
    <n v="775.6"/>
    <n v="16287.6"/>
  </r>
  <r>
    <x v="6"/>
    <n v="7"/>
    <s v="TVG-5870"/>
    <s v="5870"/>
    <x v="20"/>
    <s v="Lazio"/>
    <x v="4"/>
    <x v="20"/>
    <x v="7"/>
    <s v="5000"/>
    <s v="Silver"/>
    <x v="17"/>
    <n v="0.14333333333333334"/>
    <s v="Lalerio Vundini"/>
    <n v="0.05"/>
    <n v="43"/>
    <n v="2.15"/>
    <n v="45.15"/>
  </r>
  <r>
    <x v="6"/>
    <n v="7"/>
    <s v="TVG-5871"/>
    <s v="5871"/>
    <x v="20"/>
    <s v="Lazio"/>
    <x v="4"/>
    <x v="9"/>
    <x v="2"/>
    <s v="1121"/>
    <s v="Gold"/>
    <x v="9"/>
    <n v="1030.3782608695651"/>
    <s v="Lalerio Vundini"/>
    <n v="0.05"/>
    <n v="236987"/>
    <n v="11849.35"/>
    <n v="248836.35"/>
  </r>
  <r>
    <x v="6"/>
    <n v="7"/>
    <s v="TVG-5872"/>
    <s v="5872"/>
    <x v="20"/>
    <s v="Lazio"/>
    <x v="4"/>
    <x v="23"/>
    <x v="7"/>
    <s v="8000"/>
    <s v="Premium"/>
    <x v="19"/>
    <n v="405.08656716417909"/>
    <s v="Lalerio Vundini"/>
    <n v="0.05"/>
    <n v="271408"/>
    <n v="13570.400000000001"/>
    <n v="284978.40000000002"/>
  </r>
  <r>
    <x v="6"/>
    <n v="7"/>
    <s v="TVG-5873"/>
    <s v="5873"/>
    <x v="20"/>
    <s v="Lazio"/>
    <x v="4"/>
    <x v="10"/>
    <x v="3"/>
    <s v="7500"/>
    <s v="Premium"/>
    <x v="10"/>
    <n v="1.9055555555555554"/>
    <s v="Lalerio Vundini"/>
    <n v="0.05"/>
    <n v="343"/>
    <n v="17.150000000000002"/>
    <n v="360.15"/>
  </r>
  <r>
    <x v="6"/>
    <n v="7"/>
    <s v="TVG-5874"/>
    <s v="5874"/>
    <x v="20"/>
    <s v="Lazio"/>
    <x v="4"/>
    <x v="15"/>
    <x v="6"/>
    <s v="1000"/>
    <s v="Silver"/>
    <x v="14"/>
    <n v="0.89230769230769236"/>
    <s v="Lalerio Vundini"/>
    <n v="0.05"/>
    <n v="348"/>
    <n v="17.400000000000002"/>
    <n v="365.4"/>
  </r>
  <r>
    <x v="6"/>
    <n v="7"/>
    <s v="TVG-5875"/>
    <s v="5875"/>
    <x v="20"/>
    <s v="Lazio"/>
    <x v="4"/>
    <x v="11"/>
    <x v="4"/>
    <s v="5000"/>
    <s v=""/>
    <x v="11"/>
    <n v="0.05"/>
    <s v="Giulio de Primis"/>
    <n v="3.6999999999999998E-2"/>
    <n v="7"/>
    <n v="0.25900000000000001"/>
    <n v="7.2590000000000003"/>
  </r>
  <r>
    <x v="6"/>
    <n v="7"/>
    <s v="TVG-5876"/>
    <s v="5876"/>
    <x v="20"/>
    <s v="Lazio"/>
    <x v="4"/>
    <x v="11"/>
    <x v="4"/>
    <s v="5000"/>
    <s v=""/>
    <x v="11"/>
    <n v="5.8642857142857139"/>
    <s v="Marco Rossi"/>
    <n v="7.4999999999999997E-2"/>
    <n v="821"/>
    <n v="61.574999999999996"/>
    <n v="882.57500000000005"/>
  </r>
  <r>
    <x v="6"/>
    <n v="7"/>
    <s v="TVG-5877"/>
    <s v="5877"/>
    <x v="20"/>
    <s v="Lazio"/>
    <x v="4"/>
    <x v="11"/>
    <x v="4"/>
    <s v="5000"/>
    <s v=""/>
    <x v="11"/>
    <n v="18.614285714285714"/>
    <s v="Lalerio Vundini"/>
    <n v="0.05"/>
    <n v="2606"/>
    <n v="130.30000000000001"/>
    <n v="2736.3"/>
  </r>
  <r>
    <x v="6"/>
    <n v="7"/>
    <s v="TVG-5878"/>
    <s v="5878"/>
    <x v="20"/>
    <s v="Lazio"/>
    <x v="4"/>
    <x v="16"/>
    <x v="7"/>
    <s v="1000"/>
    <s v=""/>
    <x v="0"/>
    <n v="0.98666666666666669"/>
    <s v="Marco Rossi"/>
    <n v="7.4999999999999997E-2"/>
    <n v="148"/>
    <n v="11.1"/>
    <n v="159.1"/>
  </r>
  <r>
    <x v="6"/>
    <n v="7"/>
    <s v="TVG-5879"/>
    <s v="5879"/>
    <x v="20"/>
    <s v="Lazio"/>
    <x v="4"/>
    <x v="16"/>
    <x v="7"/>
    <s v="1000"/>
    <s v=""/>
    <x v="0"/>
    <n v="15.026666666666667"/>
    <s v="Lalerio Vundini"/>
    <n v="0.05"/>
    <n v="2254"/>
    <n v="112.7"/>
    <n v="2366.6999999999998"/>
  </r>
  <r>
    <x v="6"/>
    <n v="7"/>
    <s v="TVG-5880"/>
    <s v="5880"/>
    <x v="20"/>
    <s v="Lazio"/>
    <x v="4"/>
    <x v="12"/>
    <x v="5"/>
    <s v="3000"/>
    <s v="Medium"/>
    <x v="12"/>
    <n v="0.5"/>
    <s v="Marco Rossi"/>
    <n v="7.4999999999999997E-2"/>
    <n v="60"/>
    <n v="4.5"/>
    <n v="64.5"/>
  </r>
  <r>
    <x v="6"/>
    <n v="7"/>
    <s v="TVG-5881"/>
    <s v="5881"/>
    <x v="20"/>
    <s v="Lazio"/>
    <x v="4"/>
    <x v="12"/>
    <x v="5"/>
    <s v="3000"/>
    <s v="Medium"/>
    <x v="12"/>
    <n v="5.6166666666666663"/>
    <s v="Lalerio Vundini"/>
    <n v="0.05"/>
    <n v="674"/>
    <n v="33.700000000000003"/>
    <n v="707.7"/>
  </r>
  <r>
    <x v="6"/>
    <n v="7"/>
    <s v="TVG-5882"/>
    <s v="5882"/>
    <x v="20"/>
    <s v="Lazio"/>
    <x v="4"/>
    <x v="13"/>
    <x v="5"/>
    <s v="3000"/>
    <s v="Plus"/>
    <x v="2"/>
    <n v="7.6923076923076927E-3"/>
    <s v="Marco Rossi"/>
    <n v="7.4999999999999997E-2"/>
    <n v="1"/>
    <n v="7.4999999999999997E-2"/>
    <n v="1.075"/>
  </r>
  <r>
    <x v="6"/>
    <n v="7"/>
    <s v="TVG-5883"/>
    <s v="5883"/>
    <x v="21"/>
    <s v="Lazio"/>
    <x v="2"/>
    <x v="17"/>
    <x v="7"/>
    <s v="2000"/>
    <s v="Medium"/>
    <x v="15"/>
    <n v="0.22500000000000001"/>
    <s v="Lalerio Vundini"/>
    <n v="0.05"/>
    <n v="45"/>
    <n v="2.25"/>
    <n v="47.25"/>
  </r>
  <r>
    <x v="6"/>
    <n v="7"/>
    <s v="TVG-5884"/>
    <s v="5884"/>
    <x v="21"/>
    <s v="Lazio"/>
    <x v="2"/>
    <x v="0"/>
    <x v="0"/>
    <s v="5000"/>
    <s v="Medium"/>
    <x v="0"/>
    <n v="52.646666666666668"/>
    <s v="Lalerio Vundini"/>
    <n v="0.05"/>
    <n v="7897"/>
    <n v="394.85"/>
    <n v="8291.85"/>
  </r>
  <r>
    <x v="6"/>
    <n v="7"/>
    <s v="TVG-5885"/>
    <s v="5885"/>
    <x v="21"/>
    <s v="Lazio"/>
    <x v="2"/>
    <x v="3"/>
    <x v="0"/>
    <s v="3000"/>
    <s v="Plus"/>
    <x v="3"/>
    <n v="451.5793103448276"/>
    <s v="Lalerio Vundini"/>
    <n v="0.05"/>
    <n v="65479"/>
    <n v="3273.9500000000003"/>
    <n v="68752.95"/>
  </r>
  <r>
    <x v="6"/>
    <n v="7"/>
    <s v="TVG-5886"/>
    <s v="5886"/>
    <x v="21"/>
    <s v="Lazio"/>
    <x v="2"/>
    <x v="6"/>
    <x v="2"/>
    <s v="2500"/>
    <s v="Plus"/>
    <x v="6"/>
    <n v="11.931818181818182"/>
    <s v="Lalerio Vundini"/>
    <n v="0.05"/>
    <n v="2625"/>
    <n v="131.25"/>
    <n v="2756.25"/>
  </r>
  <r>
    <x v="6"/>
    <n v="7"/>
    <s v="TVG-5887"/>
    <s v="5887"/>
    <x v="21"/>
    <s v="Lazio"/>
    <x v="2"/>
    <x v="9"/>
    <x v="2"/>
    <s v="1121"/>
    <s v="Gold"/>
    <x v="9"/>
    <n v="160.74782608695651"/>
    <s v="Lalerio Vundini"/>
    <n v="0.05"/>
    <n v="36972"/>
    <n v="1848.6000000000001"/>
    <n v="38820.6"/>
  </r>
  <r>
    <x v="6"/>
    <n v="7"/>
    <s v="TVG-5888"/>
    <s v="5888"/>
    <x v="21"/>
    <s v="Lazio"/>
    <x v="2"/>
    <x v="23"/>
    <x v="7"/>
    <s v="8000"/>
    <s v="Premium"/>
    <x v="19"/>
    <n v="8.8059701492537307E-2"/>
    <s v="Lalerio Vundini"/>
    <n v="0.05"/>
    <n v="59"/>
    <n v="2.95"/>
    <n v="61.95"/>
  </r>
  <r>
    <x v="6"/>
    <n v="7"/>
    <s v="TVG-5889"/>
    <s v="5889"/>
    <x v="21"/>
    <s v="Lazio"/>
    <x v="2"/>
    <x v="11"/>
    <x v="4"/>
    <s v="5000"/>
    <s v=""/>
    <x v="11"/>
    <n v="3.6428571428571428"/>
    <s v="Lalerio Vundini"/>
    <n v="0.05"/>
    <n v="510"/>
    <n v="25.5"/>
    <n v="535.5"/>
  </r>
  <r>
    <x v="6"/>
    <n v="7"/>
    <s v="TVG-5890"/>
    <s v="5890"/>
    <x v="21"/>
    <s v="Lazio"/>
    <x v="2"/>
    <x v="16"/>
    <x v="7"/>
    <s v="1000"/>
    <s v=""/>
    <x v="0"/>
    <n v="2.1933333333333334"/>
    <s v="Lalerio Vundini"/>
    <n v="0.05"/>
    <n v="329"/>
    <n v="16.45"/>
    <n v="345.45"/>
  </r>
  <r>
    <x v="6"/>
    <n v="7"/>
    <s v="TVG-5891"/>
    <s v="5891"/>
    <x v="21"/>
    <s v="Lazio"/>
    <x v="2"/>
    <x v="12"/>
    <x v="5"/>
    <s v="3000"/>
    <s v="Medium"/>
    <x v="12"/>
    <n v="2.3666666666666667"/>
    <s v="Lalerio Vundini"/>
    <n v="0.05"/>
    <n v="284"/>
    <n v="14.200000000000001"/>
    <n v="298.2"/>
  </r>
  <r>
    <x v="6"/>
    <n v="7"/>
    <s v="TVG-5892"/>
    <s v="5892"/>
    <x v="22"/>
    <s v="Lazio"/>
    <x v="1"/>
    <x v="17"/>
    <x v="7"/>
    <s v="2000"/>
    <s v="Medium"/>
    <x v="15"/>
    <n v="0.95499999999999996"/>
    <s v="Lalerio Vundini"/>
    <n v="0.05"/>
    <n v="191"/>
    <n v="9.5500000000000007"/>
    <n v="200.55"/>
  </r>
  <r>
    <x v="6"/>
    <n v="7"/>
    <s v="TVG-5893"/>
    <s v="5893"/>
    <x v="22"/>
    <s v="Lazio"/>
    <x v="1"/>
    <x v="0"/>
    <x v="0"/>
    <s v="5000"/>
    <s v="Medium"/>
    <x v="0"/>
    <n v="39.446666666666665"/>
    <s v="Lalerio Vundini"/>
    <n v="0.05"/>
    <n v="5917"/>
    <n v="295.85000000000002"/>
    <n v="6212.85"/>
  </r>
  <r>
    <x v="6"/>
    <n v="7"/>
    <s v="TVG-5894"/>
    <s v="5894"/>
    <x v="22"/>
    <s v="Lazio"/>
    <x v="1"/>
    <x v="19"/>
    <x v="7"/>
    <s v="4000"/>
    <s v="Plus"/>
    <x v="16"/>
    <n v="0.1125"/>
    <s v="Lalerio Vundini"/>
    <n v="0.05"/>
    <n v="27"/>
    <n v="1.35"/>
    <n v="28.35"/>
  </r>
  <r>
    <x v="6"/>
    <n v="7"/>
    <s v="TVG-5895"/>
    <s v="5895"/>
    <x v="22"/>
    <s v="Lazio"/>
    <x v="1"/>
    <x v="3"/>
    <x v="0"/>
    <s v="3000"/>
    <s v="Plus"/>
    <x v="3"/>
    <n v="455.91034482758619"/>
    <s v="Lalerio Vundini"/>
    <n v="0.05"/>
    <n v="66107"/>
    <n v="3305.3500000000004"/>
    <n v="69412.350000000006"/>
  </r>
  <r>
    <x v="6"/>
    <n v="7"/>
    <s v="TVG-5896"/>
    <s v="5896"/>
    <x v="22"/>
    <s v="Lazio"/>
    <x v="1"/>
    <x v="6"/>
    <x v="2"/>
    <s v="2500"/>
    <s v="Plus"/>
    <x v="6"/>
    <n v="36.172727272727272"/>
    <s v="Lalerio Vundini"/>
    <n v="0.05"/>
    <n v="7958"/>
    <n v="397.90000000000003"/>
    <n v="8355.9"/>
  </r>
  <r>
    <x v="6"/>
    <n v="7"/>
    <s v="TVG-5897"/>
    <s v="5897"/>
    <x v="22"/>
    <s v="Lazio"/>
    <x v="1"/>
    <x v="9"/>
    <x v="2"/>
    <s v="1121"/>
    <s v="Gold"/>
    <x v="9"/>
    <n v="7.8260869565217397E-2"/>
    <s v="Lalerio Vundini"/>
    <n v="0.05"/>
    <n v="18"/>
    <n v="0.9"/>
    <n v="18.899999999999999"/>
  </r>
  <r>
    <x v="6"/>
    <n v="7"/>
    <s v="TVG-5898"/>
    <s v="5898"/>
    <x v="22"/>
    <s v="Lazio"/>
    <x v="1"/>
    <x v="23"/>
    <x v="7"/>
    <s v="8000"/>
    <s v="Premium"/>
    <x v="19"/>
    <n v="2.2388059701492536E-2"/>
    <s v="Lalerio Vundini"/>
    <n v="0.05"/>
    <n v="15"/>
    <n v="0.75"/>
    <n v="15.75"/>
  </r>
  <r>
    <x v="6"/>
    <n v="7"/>
    <s v="TVG-5899"/>
    <s v="5899"/>
    <x v="22"/>
    <s v="Lazio"/>
    <x v="1"/>
    <x v="10"/>
    <x v="3"/>
    <s v="7500"/>
    <s v="Premium"/>
    <x v="10"/>
    <n v="0.15"/>
    <s v="Lalerio Vundini"/>
    <n v="0.05"/>
    <n v="27"/>
    <n v="1.35"/>
    <n v="28.35"/>
  </r>
  <r>
    <x v="6"/>
    <n v="7"/>
    <s v="TVG-5900"/>
    <s v="5900"/>
    <x v="22"/>
    <s v="Lazio"/>
    <x v="1"/>
    <x v="11"/>
    <x v="4"/>
    <s v="5000"/>
    <s v=""/>
    <x v="11"/>
    <n v="3.6071428571428572"/>
    <s v="Lalerio Vundini"/>
    <n v="0.05"/>
    <n v="505"/>
    <n v="25.25"/>
    <n v="530.25"/>
  </r>
  <r>
    <x v="6"/>
    <n v="7"/>
    <s v="TVG-5901"/>
    <s v="5901"/>
    <x v="22"/>
    <s v="Lazio"/>
    <x v="1"/>
    <x v="12"/>
    <x v="5"/>
    <s v="3000"/>
    <s v="Medium"/>
    <x v="12"/>
    <n v="17.341666666666665"/>
    <s v="Lalerio Vundini"/>
    <n v="0.05"/>
    <n v="2081"/>
    <n v="104.05000000000001"/>
    <n v="2185.0500000000002"/>
  </r>
  <r>
    <x v="6"/>
    <n v="7"/>
    <s v="TVG-5902"/>
    <s v="5902"/>
    <x v="23"/>
    <s v="Umbria"/>
    <x v="6"/>
    <x v="14"/>
    <x v="6"/>
    <s v="2500"/>
    <s v="Gold"/>
    <x v="13"/>
    <n v="0.57399999999999995"/>
    <s v="Lalerio Vundini"/>
    <n v="0.05"/>
    <n v="287"/>
    <n v="14.350000000000001"/>
    <n v="301.35000000000002"/>
  </r>
  <r>
    <x v="6"/>
    <n v="7"/>
    <s v="TVG-5903"/>
    <s v="5903"/>
    <x v="23"/>
    <s v="Umbria"/>
    <x v="6"/>
    <x v="17"/>
    <x v="7"/>
    <s v="2000"/>
    <s v="Medium"/>
    <x v="15"/>
    <n v="0.39"/>
    <s v="Lalerio Vundini"/>
    <n v="0.05"/>
    <n v="78"/>
    <n v="3.9000000000000004"/>
    <n v="81.900000000000006"/>
  </r>
  <r>
    <x v="6"/>
    <n v="7"/>
    <s v="TVG-5904"/>
    <s v="5904"/>
    <x v="23"/>
    <s v="Umbria"/>
    <x v="6"/>
    <x v="0"/>
    <x v="0"/>
    <s v="5000"/>
    <s v="Medium"/>
    <x v="0"/>
    <n v="576.72666666666669"/>
    <s v="Lalerio Vundini"/>
    <n v="0.05"/>
    <n v="86509"/>
    <n v="4325.45"/>
    <n v="90834.45"/>
  </r>
  <r>
    <x v="6"/>
    <n v="7"/>
    <s v="TVG-5905"/>
    <s v="5905"/>
    <x v="23"/>
    <s v="Umbria"/>
    <x v="6"/>
    <x v="3"/>
    <x v="0"/>
    <s v="3000"/>
    <s v="Plus"/>
    <x v="3"/>
    <n v="720.46206896551723"/>
    <s v="Lalerio Vundini"/>
    <n v="0.05"/>
    <n v="104467"/>
    <n v="5223.3500000000004"/>
    <n v="109690.35"/>
  </r>
  <r>
    <x v="6"/>
    <n v="7"/>
    <s v="TVG-5906"/>
    <s v="5906"/>
    <x v="23"/>
    <s v="Umbria"/>
    <x v="6"/>
    <x v="6"/>
    <x v="2"/>
    <s v="2500"/>
    <s v="Plus"/>
    <x v="6"/>
    <n v="0.6045454545454545"/>
    <s v="Lalerio Vundini"/>
    <n v="0.05"/>
    <n v="133"/>
    <n v="6.65"/>
    <n v="139.65"/>
  </r>
  <r>
    <x v="6"/>
    <n v="7"/>
    <s v="TVG-5907"/>
    <s v="5907"/>
    <x v="23"/>
    <s v="Umbria"/>
    <x v="6"/>
    <x v="7"/>
    <x v="2"/>
    <s v="2500"/>
    <s v="Medium"/>
    <x v="7"/>
    <n v="117.53809523809524"/>
    <s v="Lalerio Vundini"/>
    <n v="0.05"/>
    <n v="24683"/>
    <n v="1234.1500000000001"/>
    <n v="25917.15"/>
  </r>
  <r>
    <x v="6"/>
    <n v="7"/>
    <s v="TVG-5908"/>
    <s v="5908"/>
    <x v="23"/>
    <s v="Umbria"/>
    <x v="6"/>
    <x v="9"/>
    <x v="2"/>
    <s v="1121"/>
    <s v="Gold"/>
    <x v="9"/>
    <n v="37.178260869565214"/>
    <s v="Lalerio Vundini"/>
    <n v="0.05"/>
    <n v="8551"/>
    <n v="427.55"/>
    <n v="8978.5499999999993"/>
  </r>
  <r>
    <x v="6"/>
    <n v="7"/>
    <s v="TVG-5909"/>
    <s v="5909"/>
    <x v="23"/>
    <s v="Umbria"/>
    <x v="6"/>
    <x v="23"/>
    <x v="7"/>
    <s v="8000"/>
    <s v="Premium"/>
    <x v="19"/>
    <n v="3.9791044776119402"/>
    <s v="Lalerio Vundini"/>
    <n v="0.05"/>
    <n v="2666"/>
    <n v="133.30000000000001"/>
    <n v="2799.3"/>
  </r>
  <r>
    <x v="6"/>
    <n v="7"/>
    <s v="TVG-5910"/>
    <s v="5910"/>
    <x v="23"/>
    <s v="Umbria"/>
    <x v="6"/>
    <x v="10"/>
    <x v="3"/>
    <s v="7500"/>
    <s v="Premium"/>
    <x v="10"/>
    <n v="1.3388888888888888"/>
    <s v="Lalerio Vundini"/>
    <n v="0.05"/>
    <n v="241"/>
    <n v="12.05"/>
    <n v="253.05"/>
  </r>
  <r>
    <x v="6"/>
    <n v="7"/>
    <s v="TVG-5911"/>
    <s v="5911"/>
    <x v="23"/>
    <s v="Umbria"/>
    <x v="6"/>
    <x v="15"/>
    <x v="6"/>
    <s v="1000"/>
    <s v="Silver"/>
    <x v="14"/>
    <n v="0.24871794871794872"/>
    <s v="Lalerio Vundini"/>
    <n v="0.05"/>
    <n v="97"/>
    <n v="4.8500000000000005"/>
    <n v="101.85"/>
  </r>
  <r>
    <x v="6"/>
    <n v="7"/>
    <s v="TVG-5912"/>
    <s v="5912"/>
    <x v="23"/>
    <s v="Umbria"/>
    <x v="6"/>
    <x v="11"/>
    <x v="4"/>
    <s v="5000"/>
    <s v=""/>
    <x v="11"/>
    <n v="3.5714285714285716"/>
    <s v="Lalerio Vundini"/>
    <n v="0.05"/>
    <n v="500"/>
    <n v="25"/>
    <n v="525"/>
  </r>
  <r>
    <x v="6"/>
    <n v="7"/>
    <s v="TVG-5913"/>
    <s v="5913"/>
    <x v="23"/>
    <s v="Umbria"/>
    <x v="6"/>
    <x v="16"/>
    <x v="7"/>
    <s v="1000"/>
    <s v=""/>
    <x v="0"/>
    <n v="15.16"/>
    <s v="Lalerio Vundini"/>
    <n v="0.05"/>
    <n v="2274"/>
    <n v="113.7"/>
    <n v="2387.6999999999998"/>
  </r>
  <r>
    <x v="6"/>
    <n v="7"/>
    <s v="TVG-5914"/>
    <s v="5914"/>
    <x v="23"/>
    <s v="Umbria"/>
    <x v="6"/>
    <x v="12"/>
    <x v="5"/>
    <s v="3000"/>
    <s v="Medium"/>
    <x v="12"/>
    <n v="2.8250000000000002"/>
    <s v="Lalerio Vundini"/>
    <n v="0.05"/>
    <n v="339"/>
    <n v="16.95"/>
    <n v="355.95"/>
  </r>
  <r>
    <x v="6"/>
    <n v="7"/>
    <s v="TVG-5915"/>
    <s v="5915"/>
    <x v="37"/>
    <s v="NYC"/>
    <x v="9"/>
    <x v="3"/>
    <x v="0"/>
    <s v="3000"/>
    <s v="Plus"/>
    <x v="3"/>
    <n v="95.220689655172407"/>
    <s v="Lalerio Vundini"/>
    <n v="0.05"/>
    <n v="13807"/>
    <n v="690.35"/>
    <n v="14497.35"/>
  </r>
  <r>
    <x v="6"/>
    <n v="7"/>
    <s v="TVG-5916"/>
    <s v="5916"/>
    <x v="37"/>
    <s v="NYC"/>
    <x v="9"/>
    <x v="20"/>
    <x v="7"/>
    <s v="5000"/>
    <s v="Silver"/>
    <x v="17"/>
    <n v="8.666666666666667E-2"/>
    <s v="Lalerio Vundini"/>
    <n v="0.05"/>
    <n v="26"/>
    <n v="1.3"/>
    <n v="27.3"/>
  </r>
  <r>
    <x v="6"/>
    <n v="7"/>
    <s v="TVG-5917"/>
    <s v="5917"/>
    <x v="37"/>
    <s v="NYC"/>
    <x v="9"/>
    <x v="10"/>
    <x v="3"/>
    <s v="7500"/>
    <s v="Premium"/>
    <x v="10"/>
    <n v="5.5555555555555552E-2"/>
    <s v="Lalerio Vundini"/>
    <n v="0.05"/>
    <n v="10"/>
    <n v="0.5"/>
    <n v="10.5"/>
  </r>
  <r>
    <x v="6"/>
    <n v="7"/>
    <s v="TVG-5918"/>
    <s v="5918"/>
    <x v="37"/>
    <s v="NYC"/>
    <x v="9"/>
    <x v="11"/>
    <x v="4"/>
    <s v="5000"/>
    <s v=""/>
    <x v="11"/>
    <n v="3.8285714285714287"/>
    <s v="Lalerio Vundini"/>
    <n v="0.05"/>
    <n v="536"/>
    <n v="26.8"/>
    <n v="562.79999999999995"/>
  </r>
  <r>
    <x v="6"/>
    <n v="7"/>
    <s v="TVG-5919"/>
    <s v="5919"/>
    <x v="37"/>
    <s v="NYC"/>
    <x v="9"/>
    <x v="12"/>
    <x v="5"/>
    <s v="3000"/>
    <s v="Medium"/>
    <x v="12"/>
    <n v="2.0333333333333332"/>
    <s v="Lalerio Vundini"/>
    <n v="0.05"/>
    <n v="244"/>
    <n v="12.200000000000001"/>
    <n v="256.2"/>
  </r>
  <r>
    <x v="6"/>
    <n v="7"/>
    <s v="TVG-5920"/>
    <s v="5920"/>
    <x v="24"/>
    <s v="Umbria"/>
    <x v="7"/>
    <x v="18"/>
    <x v="7"/>
    <s v="3000"/>
    <s v="Medium"/>
    <x v="6"/>
    <n v="0.31818181818181818"/>
    <s v="Alfonso Falconeri"/>
    <n v="0.05"/>
    <n v="70"/>
    <n v="3.5"/>
    <n v="73.5"/>
  </r>
  <r>
    <x v="6"/>
    <n v="7"/>
    <s v="TVG-5921"/>
    <s v="5921"/>
    <x v="24"/>
    <s v="Umbria"/>
    <x v="7"/>
    <x v="18"/>
    <x v="7"/>
    <s v="3000"/>
    <s v="Medium"/>
    <x v="6"/>
    <n v="7.9045454545454543"/>
    <s v="Giuseppe Favari"/>
    <n v="0.03"/>
    <n v="1739"/>
    <n v="52.169999999999995"/>
    <n v="1791.17"/>
  </r>
  <r>
    <x v="6"/>
    <n v="7"/>
    <s v="TVG-5922"/>
    <s v="5922"/>
    <x v="24"/>
    <s v="Umbria"/>
    <x v="7"/>
    <x v="21"/>
    <x v="7"/>
    <s v="6000"/>
    <s v="Gold"/>
    <x v="18"/>
    <n v="0.26444444444444443"/>
    <s v="Lalerio Vundini"/>
    <n v="0.05"/>
    <n v="119"/>
    <n v="5.95"/>
    <n v="124.95"/>
  </r>
  <r>
    <x v="6"/>
    <n v="7"/>
    <s v="TVG-5923"/>
    <s v="5923"/>
    <x v="24"/>
    <s v="Umbria"/>
    <x v="7"/>
    <x v="14"/>
    <x v="6"/>
    <s v="2500"/>
    <s v="Gold"/>
    <x v="13"/>
    <n v="0.95799999999999996"/>
    <s v="Olivia Gusso"/>
    <n v="0.05"/>
    <n v="479"/>
    <n v="23.950000000000003"/>
    <n v="502.95"/>
  </r>
  <r>
    <x v="6"/>
    <n v="7"/>
    <s v="TVG-5924"/>
    <s v="5924"/>
    <x v="24"/>
    <s v="Umbria"/>
    <x v="7"/>
    <x v="14"/>
    <x v="6"/>
    <s v="2500"/>
    <s v="Gold"/>
    <x v="13"/>
    <n v="0.60399999999999998"/>
    <s v="Lorenzo Von Matterhorn "/>
    <n v="0.05"/>
    <n v="302"/>
    <n v="15.100000000000001"/>
    <n v="317.10000000000002"/>
  </r>
  <r>
    <x v="6"/>
    <n v="7"/>
    <s v="TVG-5925"/>
    <s v="5925"/>
    <x v="24"/>
    <s v="Umbria"/>
    <x v="7"/>
    <x v="14"/>
    <x v="6"/>
    <s v="2500"/>
    <s v="Gold"/>
    <x v="13"/>
    <n v="2E-3"/>
    <s v="Federica Meni"/>
    <n v="0.04"/>
    <n v="1"/>
    <n v="0.04"/>
    <n v="1.04"/>
  </r>
  <r>
    <x v="6"/>
    <n v="7"/>
    <s v="TVG-5926"/>
    <s v="5926"/>
    <x v="24"/>
    <s v="Umbria"/>
    <x v="7"/>
    <x v="14"/>
    <x v="6"/>
    <s v="2500"/>
    <s v="Gold"/>
    <x v="13"/>
    <n v="6.41"/>
    <s v="Alfonso Falconeri"/>
    <n v="0.05"/>
    <n v="3205"/>
    <n v="160.25"/>
    <n v="3365.25"/>
  </r>
  <r>
    <x v="6"/>
    <n v="7"/>
    <s v="TVG-5927"/>
    <s v="5927"/>
    <x v="24"/>
    <s v="Umbria"/>
    <x v="7"/>
    <x v="14"/>
    <x v="6"/>
    <s v="2500"/>
    <s v="Gold"/>
    <x v="13"/>
    <n v="9.3979999999999997"/>
    <s v="Roberto Falcucci"/>
    <n v="0.08"/>
    <n v="4699"/>
    <n v="375.92"/>
    <n v="5074.92"/>
  </r>
  <r>
    <x v="6"/>
    <n v="7"/>
    <s v="TVG-5928"/>
    <s v="5928"/>
    <x v="24"/>
    <s v="Umbria"/>
    <x v="7"/>
    <x v="14"/>
    <x v="6"/>
    <s v="2500"/>
    <s v="Gold"/>
    <x v="13"/>
    <n v="8.8059999999999992"/>
    <s v="Daniela Ansani"/>
    <n v="0.05"/>
    <n v="4403"/>
    <n v="220.15"/>
    <n v="4623.1499999999996"/>
  </r>
  <r>
    <x v="6"/>
    <n v="7"/>
    <s v="TVG-5929"/>
    <s v="5929"/>
    <x v="24"/>
    <s v="Umbria"/>
    <x v="7"/>
    <x v="14"/>
    <x v="6"/>
    <s v="2500"/>
    <s v="Gold"/>
    <x v="13"/>
    <n v="33.746000000000002"/>
    <s v="Giuseppe Favari"/>
    <n v="0.03"/>
    <n v="16873"/>
    <n v="506.19"/>
    <n v="17379.189999999999"/>
  </r>
  <r>
    <x v="6"/>
    <n v="7"/>
    <s v="TVG-5930"/>
    <s v="5930"/>
    <x v="24"/>
    <s v="Umbria"/>
    <x v="7"/>
    <x v="14"/>
    <x v="6"/>
    <s v="2500"/>
    <s v="Gold"/>
    <x v="13"/>
    <n v="0.6"/>
    <s v="Elisa Covassi"/>
    <n v="0.08"/>
    <n v="300"/>
    <n v="24"/>
    <n v="324"/>
  </r>
  <r>
    <x v="6"/>
    <n v="7"/>
    <s v="TVG-5931"/>
    <s v="5931"/>
    <x v="24"/>
    <s v="Umbria"/>
    <x v="7"/>
    <x v="14"/>
    <x v="6"/>
    <s v="2500"/>
    <s v="Gold"/>
    <x v="13"/>
    <n v="4.3280000000000003"/>
    <s v="Fabo Girgentini"/>
    <n v="0.03"/>
    <n v="2164"/>
    <n v="64.92"/>
    <n v="2228.92"/>
  </r>
  <r>
    <x v="6"/>
    <n v="7"/>
    <s v="TVG-5932"/>
    <s v="5932"/>
    <x v="24"/>
    <s v="Umbria"/>
    <x v="7"/>
    <x v="14"/>
    <x v="6"/>
    <s v="2500"/>
    <s v="Gold"/>
    <x v="13"/>
    <n v="0.97199999999999998"/>
    <s v="Costanza Bigatti"/>
    <n v="0.1"/>
    <n v="486"/>
    <n v="48.6"/>
    <n v="534.6"/>
  </r>
  <r>
    <x v="6"/>
    <n v="7"/>
    <s v="TVG-5933"/>
    <s v="5933"/>
    <x v="24"/>
    <s v="Umbria"/>
    <x v="7"/>
    <x v="14"/>
    <x v="6"/>
    <s v="2500"/>
    <s v="Gold"/>
    <x v="13"/>
    <n v="0.27800000000000002"/>
    <s v="Marco Rossi"/>
    <n v="7.4999999999999997E-2"/>
    <n v="139"/>
    <n v="10.424999999999999"/>
    <n v="149.42500000000001"/>
  </r>
  <r>
    <x v="6"/>
    <n v="7"/>
    <s v="TVG-5934"/>
    <s v="5934"/>
    <x v="24"/>
    <s v="Umbria"/>
    <x v="7"/>
    <x v="14"/>
    <x v="6"/>
    <s v="2500"/>
    <s v="Gold"/>
    <x v="13"/>
    <n v="0.38800000000000001"/>
    <s v="Lalerio Vundini"/>
    <n v="0.05"/>
    <n v="194"/>
    <n v="9.7000000000000011"/>
    <n v="203.7"/>
  </r>
  <r>
    <x v="6"/>
    <n v="7"/>
    <s v="TVG-5935"/>
    <s v="5935"/>
    <x v="24"/>
    <s v="Umbria"/>
    <x v="7"/>
    <x v="17"/>
    <x v="7"/>
    <s v="2000"/>
    <s v="Medium"/>
    <x v="15"/>
    <n v="0.23"/>
    <s v="Lalerio Vundini"/>
    <n v="0.05"/>
    <n v="46"/>
    <n v="2.3000000000000003"/>
    <n v="48.3"/>
  </r>
  <r>
    <x v="6"/>
    <n v="7"/>
    <s v="TVG-5936"/>
    <s v="5936"/>
    <x v="24"/>
    <s v="Umbria"/>
    <x v="7"/>
    <x v="0"/>
    <x v="0"/>
    <s v="5000"/>
    <s v="Medium"/>
    <x v="0"/>
    <n v="28.806666666666668"/>
    <s v="Olivia Gusso"/>
    <n v="0.05"/>
    <n v="4321"/>
    <n v="216.05"/>
    <n v="4537.05"/>
  </r>
  <r>
    <x v="6"/>
    <n v="7"/>
    <s v="TVG-5937"/>
    <s v="5937"/>
    <x v="24"/>
    <s v="Umbria"/>
    <x v="7"/>
    <x v="0"/>
    <x v="0"/>
    <s v="5000"/>
    <s v="Medium"/>
    <x v="0"/>
    <n v="66.38"/>
    <s v="Lorenzo Von Matterhorn "/>
    <n v="0.05"/>
    <n v="9957"/>
    <n v="497.85"/>
    <n v="10454.85"/>
  </r>
  <r>
    <x v="6"/>
    <n v="7"/>
    <s v="TVG-5938"/>
    <s v="5938"/>
    <x v="24"/>
    <s v="Umbria"/>
    <x v="7"/>
    <x v="0"/>
    <x v="0"/>
    <s v="5000"/>
    <s v="Medium"/>
    <x v="0"/>
    <n v="41.033333333333331"/>
    <s v="Federica Meni"/>
    <n v="0.04"/>
    <n v="6155"/>
    <n v="246.20000000000002"/>
    <n v="6401.2"/>
  </r>
  <r>
    <x v="6"/>
    <n v="7"/>
    <s v="TVG-5939"/>
    <s v="5939"/>
    <x v="24"/>
    <s v="Umbria"/>
    <x v="7"/>
    <x v="0"/>
    <x v="0"/>
    <s v="5000"/>
    <s v="Medium"/>
    <x v="0"/>
    <n v="45.013333333333335"/>
    <s v="Alfonso Falconeri"/>
    <n v="0.05"/>
    <n v="6752"/>
    <n v="337.6"/>
    <n v="7089.6"/>
  </r>
  <r>
    <x v="6"/>
    <n v="7"/>
    <s v="TVG-5940"/>
    <s v="5940"/>
    <x v="24"/>
    <s v="Umbria"/>
    <x v="7"/>
    <x v="0"/>
    <x v="0"/>
    <s v="5000"/>
    <s v="Medium"/>
    <x v="0"/>
    <n v="214.91333333333333"/>
    <s v="Roberto Falcucci"/>
    <n v="0.08"/>
    <n v="32237"/>
    <n v="2578.96"/>
    <n v="34815.96"/>
  </r>
  <r>
    <x v="6"/>
    <n v="7"/>
    <s v="TVG-5941"/>
    <s v="5941"/>
    <x v="24"/>
    <s v="Umbria"/>
    <x v="7"/>
    <x v="0"/>
    <x v="0"/>
    <s v="5000"/>
    <s v="Medium"/>
    <x v="0"/>
    <n v="32.520000000000003"/>
    <s v="Daniela Ansani"/>
    <n v="0.05"/>
    <n v="4878"/>
    <n v="243.9"/>
    <n v="5121.8999999999996"/>
  </r>
  <r>
    <x v="6"/>
    <n v="7"/>
    <s v="TVG-5942"/>
    <s v="5942"/>
    <x v="24"/>
    <s v="Umbria"/>
    <x v="7"/>
    <x v="0"/>
    <x v="0"/>
    <s v="5000"/>
    <s v="Medium"/>
    <x v="0"/>
    <n v="104.77333333333333"/>
    <s v="Giuseppe Favari"/>
    <n v="0.03"/>
    <n v="15716"/>
    <n v="471.47999999999996"/>
    <n v="16187.48"/>
  </r>
  <r>
    <x v="6"/>
    <n v="7"/>
    <s v="TVG-5943"/>
    <s v="5943"/>
    <x v="24"/>
    <s v="Umbria"/>
    <x v="7"/>
    <x v="0"/>
    <x v="0"/>
    <s v="5000"/>
    <s v="Medium"/>
    <x v="0"/>
    <n v="11.286666666666667"/>
    <s v="Elisa Covassi"/>
    <n v="0.08"/>
    <n v="1693"/>
    <n v="135.44"/>
    <n v="1828.44"/>
  </r>
  <r>
    <x v="6"/>
    <n v="7"/>
    <s v="TVG-5944"/>
    <s v="5944"/>
    <x v="24"/>
    <s v="Umbria"/>
    <x v="7"/>
    <x v="0"/>
    <x v="0"/>
    <s v="5000"/>
    <s v="Medium"/>
    <x v="0"/>
    <n v="43.833333333333336"/>
    <s v="Fabo Girgentini"/>
    <n v="0.03"/>
    <n v="6575"/>
    <n v="197.25"/>
    <n v="6772.25"/>
  </r>
  <r>
    <x v="6"/>
    <n v="7"/>
    <s v="TVG-5945"/>
    <s v="5945"/>
    <x v="24"/>
    <s v="Umbria"/>
    <x v="7"/>
    <x v="0"/>
    <x v="0"/>
    <s v="5000"/>
    <s v="Medium"/>
    <x v="0"/>
    <n v="30.726666666666667"/>
    <s v="Costanza Bigatti"/>
    <n v="0.1"/>
    <n v="4609"/>
    <n v="460.90000000000003"/>
    <n v="5069.8999999999996"/>
  </r>
  <r>
    <x v="6"/>
    <n v="7"/>
    <s v="TVG-5946"/>
    <s v="5946"/>
    <x v="24"/>
    <s v="Umbria"/>
    <x v="7"/>
    <x v="0"/>
    <x v="0"/>
    <s v="5000"/>
    <s v="Medium"/>
    <x v="0"/>
    <n v="96.693333333333328"/>
    <s v="Marco Rossi"/>
    <n v="7.4999999999999997E-2"/>
    <n v="14504"/>
    <n v="1087.8"/>
    <n v="15591.8"/>
  </r>
  <r>
    <x v="6"/>
    <n v="7"/>
    <s v="TVG-5947"/>
    <s v="5947"/>
    <x v="24"/>
    <s v="Umbria"/>
    <x v="7"/>
    <x v="0"/>
    <x v="0"/>
    <s v="5000"/>
    <s v="Medium"/>
    <x v="0"/>
    <n v="347.00666666666666"/>
    <s v="Lalerio Vundini"/>
    <n v="0.05"/>
    <n v="52051"/>
    <n v="2602.5500000000002"/>
    <n v="54653.55"/>
  </r>
  <r>
    <x v="6"/>
    <n v="7"/>
    <s v="TVG-5948"/>
    <s v="5948"/>
    <x v="24"/>
    <s v="Umbria"/>
    <x v="7"/>
    <x v="19"/>
    <x v="7"/>
    <s v="4000"/>
    <s v="Plus"/>
    <x v="16"/>
    <n v="97.362499999999997"/>
    <s v="Olivia Gusso"/>
    <n v="0.05"/>
    <n v="23367"/>
    <n v="1168.3500000000001"/>
    <n v="24535.35"/>
  </r>
  <r>
    <x v="6"/>
    <n v="7"/>
    <s v="TVG-5949"/>
    <s v="5949"/>
    <x v="24"/>
    <s v="Umbria"/>
    <x v="7"/>
    <x v="19"/>
    <x v="7"/>
    <s v="4000"/>
    <s v="Plus"/>
    <x v="16"/>
    <n v="30.429166666666667"/>
    <s v="Lorenzo Von Matterhorn "/>
    <n v="0.05"/>
    <n v="7303"/>
    <n v="365.15000000000003"/>
    <n v="7668.15"/>
  </r>
  <r>
    <x v="6"/>
    <n v="7"/>
    <s v="TVG-5950"/>
    <s v="5950"/>
    <x v="24"/>
    <s v="Umbria"/>
    <x v="7"/>
    <x v="19"/>
    <x v="7"/>
    <s v="4000"/>
    <s v="Plus"/>
    <x v="16"/>
    <n v="236.82916666666668"/>
    <s v="Alfonso Falconeri"/>
    <n v="0.05"/>
    <n v="56839"/>
    <n v="2841.9500000000003"/>
    <n v="59680.95"/>
  </r>
  <r>
    <x v="6"/>
    <n v="7"/>
    <s v="TVG-5951"/>
    <s v="5951"/>
    <x v="24"/>
    <s v="Umbria"/>
    <x v="7"/>
    <x v="19"/>
    <x v="7"/>
    <s v="4000"/>
    <s v="Plus"/>
    <x v="16"/>
    <n v="351.71249999999998"/>
    <s v="Roberto Falcucci"/>
    <n v="0.08"/>
    <n v="84411"/>
    <n v="6752.88"/>
    <n v="91163.88"/>
  </r>
  <r>
    <x v="6"/>
    <n v="7"/>
    <s v="TVG-5952"/>
    <s v="5952"/>
    <x v="24"/>
    <s v="Umbria"/>
    <x v="7"/>
    <x v="19"/>
    <x v="7"/>
    <s v="4000"/>
    <s v="Plus"/>
    <x v="16"/>
    <n v="0.28333333333333333"/>
    <s v="Daniela Ansani"/>
    <n v="0.05"/>
    <n v="68"/>
    <n v="3.4000000000000004"/>
    <n v="71.400000000000006"/>
  </r>
  <r>
    <x v="6"/>
    <n v="7"/>
    <s v="TVG-5953"/>
    <s v="5953"/>
    <x v="24"/>
    <s v="Umbria"/>
    <x v="7"/>
    <x v="19"/>
    <x v="7"/>
    <s v="4000"/>
    <s v="Plus"/>
    <x v="16"/>
    <n v="13.429166666666667"/>
    <s v="Elisa Covassi"/>
    <n v="0.08"/>
    <n v="3223"/>
    <n v="257.84000000000003"/>
    <n v="3480.84"/>
  </r>
  <r>
    <x v="6"/>
    <n v="7"/>
    <s v="TVG-5954"/>
    <s v="5954"/>
    <x v="24"/>
    <s v="Umbria"/>
    <x v="7"/>
    <x v="19"/>
    <x v="7"/>
    <s v="4000"/>
    <s v="Plus"/>
    <x v="16"/>
    <n v="254.27916666666667"/>
    <s v="Fabo Girgentini"/>
    <n v="0.03"/>
    <n v="61027"/>
    <n v="1830.81"/>
    <n v="62857.81"/>
  </r>
  <r>
    <x v="6"/>
    <n v="7"/>
    <s v="TVG-5955"/>
    <s v="5955"/>
    <x v="24"/>
    <s v="Umbria"/>
    <x v="7"/>
    <x v="19"/>
    <x v="7"/>
    <s v="4000"/>
    <s v="Plus"/>
    <x v="16"/>
    <n v="38.095833333333331"/>
    <s v="Costanza Bigatti"/>
    <n v="0.1"/>
    <n v="9143"/>
    <n v="914.30000000000007"/>
    <n v="10057.299999999999"/>
  </r>
  <r>
    <x v="6"/>
    <n v="7"/>
    <s v="TVG-5956"/>
    <s v="5956"/>
    <x v="24"/>
    <s v="Umbria"/>
    <x v="7"/>
    <x v="19"/>
    <x v="7"/>
    <s v="4000"/>
    <s v="Plus"/>
    <x v="16"/>
    <n v="152.00416666666666"/>
    <s v="Marco Rossi"/>
    <n v="7.4999999999999997E-2"/>
    <n v="36481"/>
    <n v="2736.0749999999998"/>
    <n v="39217.074999999997"/>
  </r>
  <r>
    <x v="6"/>
    <n v="7"/>
    <s v="TVG-5957"/>
    <s v="5957"/>
    <x v="24"/>
    <s v="Umbria"/>
    <x v="7"/>
    <x v="19"/>
    <x v="7"/>
    <s v="4000"/>
    <s v="Plus"/>
    <x v="16"/>
    <n v="2069.6333333333332"/>
    <s v="Lalerio Vundini"/>
    <n v="0.05"/>
    <n v="496712"/>
    <n v="24835.600000000002"/>
    <n v="521547.6"/>
  </r>
  <r>
    <x v="6"/>
    <n v="7"/>
    <s v="TVG-5958"/>
    <s v="5958"/>
    <x v="24"/>
    <s v="Umbria"/>
    <x v="7"/>
    <x v="1"/>
    <x v="0"/>
    <s v="5000"/>
    <s v="Plus"/>
    <x v="1"/>
    <n v="0.55428571428571427"/>
    <s v="Olivia Gusso"/>
    <n v="0.05"/>
    <n v="97"/>
    <n v="4.8500000000000005"/>
    <n v="101.85"/>
  </r>
  <r>
    <x v="6"/>
    <n v="7"/>
    <s v="TVG-5959"/>
    <s v="5959"/>
    <x v="24"/>
    <s v="Umbria"/>
    <x v="7"/>
    <x v="1"/>
    <x v="0"/>
    <s v="5000"/>
    <s v="Plus"/>
    <x v="1"/>
    <n v="73.954285714285717"/>
    <s v="Alfonso Falconeri"/>
    <n v="0.05"/>
    <n v="12942"/>
    <n v="647.1"/>
    <n v="13589.1"/>
  </r>
  <r>
    <x v="6"/>
    <n v="7"/>
    <s v="TVG-5960"/>
    <s v="5960"/>
    <x v="24"/>
    <s v="Umbria"/>
    <x v="7"/>
    <x v="1"/>
    <x v="0"/>
    <s v="5000"/>
    <s v="Plus"/>
    <x v="1"/>
    <n v="28.56"/>
    <s v="Roberto Falcucci"/>
    <n v="0.08"/>
    <n v="4998"/>
    <n v="399.84000000000003"/>
    <n v="5397.84"/>
  </r>
  <r>
    <x v="6"/>
    <n v="7"/>
    <s v="TVG-5961"/>
    <s v="5961"/>
    <x v="24"/>
    <s v="Umbria"/>
    <x v="7"/>
    <x v="1"/>
    <x v="0"/>
    <s v="5000"/>
    <s v="Plus"/>
    <x v="1"/>
    <n v="110.55428571428571"/>
    <s v="Daniela Ansani"/>
    <n v="0.05"/>
    <n v="19347"/>
    <n v="967.35"/>
    <n v="20314.349999999999"/>
  </r>
  <r>
    <x v="6"/>
    <n v="7"/>
    <s v="TVG-5962"/>
    <s v="5962"/>
    <x v="24"/>
    <s v="Umbria"/>
    <x v="7"/>
    <x v="1"/>
    <x v="0"/>
    <s v="5000"/>
    <s v="Plus"/>
    <x v="1"/>
    <n v="0.49142857142857144"/>
    <s v="Giuseppe Favari"/>
    <n v="0.03"/>
    <n v="86"/>
    <n v="2.58"/>
    <n v="88.58"/>
  </r>
  <r>
    <x v="6"/>
    <n v="7"/>
    <s v="TVG-5963"/>
    <s v="5963"/>
    <x v="24"/>
    <s v="Umbria"/>
    <x v="7"/>
    <x v="1"/>
    <x v="0"/>
    <s v="5000"/>
    <s v="Plus"/>
    <x v="1"/>
    <n v="13.28"/>
    <s v="Fabo Girgentini"/>
    <n v="0.03"/>
    <n v="2324"/>
    <n v="69.72"/>
    <n v="2393.7199999999998"/>
  </r>
  <r>
    <x v="6"/>
    <n v="7"/>
    <s v="TVG-5964"/>
    <s v="5964"/>
    <x v="24"/>
    <s v="Umbria"/>
    <x v="7"/>
    <x v="1"/>
    <x v="0"/>
    <s v="5000"/>
    <s v="Plus"/>
    <x v="1"/>
    <n v="37.811428571428571"/>
    <s v="Costanza Bigatti"/>
    <n v="0.1"/>
    <n v="6617"/>
    <n v="661.7"/>
    <n v="7278.7"/>
  </r>
  <r>
    <x v="6"/>
    <n v="7"/>
    <s v="TVG-5965"/>
    <s v="5965"/>
    <x v="24"/>
    <s v="Umbria"/>
    <x v="7"/>
    <x v="1"/>
    <x v="0"/>
    <s v="5000"/>
    <s v="Plus"/>
    <x v="1"/>
    <n v="1.72"/>
    <s v="Marco Rossi"/>
    <n v="7.4999999999999997E-2"/>
    <n v="301"/>
    <n v="22.574999999999999"/>
    <n v="323.57499999999999"/>
  </r>
  <r>
    <x v="6"/>
    <n v="7"/>
    <s v="TVG-5966"/>
    <s v="5966"/>
    <x v="24"/>
    <s v="Umbria"/>
    <x v="7"/>
    <x v="1"/>
    <x v="0"/>
    <s v="5000"/>
    <s v="Plus"/>
    <x v="1"/>
    <n v="1.1200000000000001"/>
    <s v="Lalerio Vundini"/>
    <n v="0.05"/>
    <n v="196"/>
    <n v="9.8000000000000007"/>
    <n v="205.8"/>
  </r>
  <r>
    <x v="6"/>
    <n v="7"/>
    <s v="TVG-5967"/>
    <s v="5967"/>
    <x v="24"/>
    <s v="Umbria"/>
    <x v="7"/>
    <x v="2"/>
    <x v="0"/>
    <s v="2500"/>
    <s v="Plus"/>
    <x v="2"/>
    <n v="12.192307692307692"/>
    <s v="Roberto Falcucci"/>
    <n v="0.08"/>
    <n v="1585"/>
    <n v="126.8"/>
    <n v="1711.8"/>
  </r>
  <r>
    <x v="6"/>
    <n v="7"/>
    <s v="TVG-5968"/>
    <s v="5968"/>
    <x v="24"/>
    <s v="Umbria"/>
    <x v="7"/>
    <x v="2"/>
    <x v="0"/>
    <s v="2500"/>
    <s v="Plus"/>
    <x v="2"/>
    <n v="11.2"/>
    <s v="Fabo Girgentini"/>
    <n v="0.03"/>
    <n v="1456"/>
    <n v="43.68"/>
    <n v="1499.68"/>
  </r>
  <r>
    <x v="6"/>
    <n v="7"/>
    <s v="TVG-5969"/>
    <s v="5969"/>
    <x v="24"/>
    <s v="Umbria"/>
    <x v="7"/>
    <x v="2"/>
    <x v="0"/>
    <s v="2500"/>
    <s v="Plus"/>
    <x v="2"/>
    <n v="0.13846153846153847"/>
    <s v="Marco Rossi"/>
    <n v="7.4999999999999997E-2"/>
    <n v="18"/>
    <n v="1.3499999999999999"/>
    <n v="19.350000000000001"/>
  </r>
  <r>
    <x v="6"/>
    <n v="7"/>
    <s v="TVG-5970"/>
    <s v="5970"/>
    <x v="24"/>
    <s v="Umbria"/>
    <x v="7"/>
    <x v="3"/>
    <x v="0"/>
    <s v="3000"/>
    <s v="Plus"/>
    <x v="3"/>
    <n v="2.6758620689655173"/>
    <s v="Lorenzo Von Matterhorn "/>
    <n v="0.05"/>
    <n v="388"/>
    <n v="19.400000000000002"/>
    <n v="407.4"/>
  </r>
  <r>
    <x v="6"/>
    <n v="7"/>
    <s v="TVG-5971"/>
    <s v="5971"/>
    <x v="24"/>
    <s v="Umbria"/>
    <x v="7"/>
    <x v="3"/>
    <x v="0"/>
    <s v="3000"/>
    <s v="Plus"/>
    <x v="3"/>
    <n v="75.248275862068965"/>
    <s v="Alfonso Falconeri"/>
    <n v="0.05"/>
    <n v="10911"/>
    <n v="545.55000000000007"/>
    <n v="11456.55"/>
  </r>
  <r>
    <x v="6"/>
    <n v="7"/>
    <s v="TVG-5972"/>
    <s v="5972"/>
    <x v="24"/>
    <s v="Umbria"/>
    <x v="7"/>
    <x v="3"/>
    <x v="0"/>
    <s v="3000"/>
    <s v="Plus"/>
    <x v="3"/>
    <n v="66.875862068965517"/>
    <s v="Roberto Falcucci"/>
    <n v="0.08"/>
    <n v="9697"/>
    <n v="775.76"/>
    <n v="10472.76"/>
  </r>
  <r>
    <x v="6"/>
    <n v="7"/>
    <s v="TVG-5973"/>
    <s v="5973"/>
    <x v="24"/>
    <s v="Umbria"/>
    <x v="7"/>
    <x v="3"/>
    <x v="0"/>
    <s v="3000"/>
    <s v="Plus"/>
    <x v="3"/>
    <n v="57.048275862068962"/>
    <s v="Giuseppe Favari"/>
    <n v="0.03"/>
    <n v="8272"/>
    <n v="248.16"/>
    <n v="8520.16"/>
  </r>
  <r>
    <x v="6"/>
    <n v="7"/>
    <s v="TVG-5974"/>
    <s v="5974"/>
    <x v="24"/>
    <s v="Umbria"/>
    <x v="7"/>
    <x v="3"/>
    <x v="0"/>
    <s v="3000"/>
    <s v="Plus"/>
    <x v="3"/>
    <n v="18.358620689655172"/>
    <s v="Fabo Girgentini"/>
    <n v="0.03"/>
    <n v="2662"/>
    <n v="79.86"/>
    <n v="2741.86"/>
  </r>
  <r>
    <x v="6"/>
    <n v="7"/>
    <s v="TVG-5975"/>
    <s v="5975"/>
    <x v="24"/>
    <s v="Umbria"/>
    <x v="7"/>
    <x v="3"/>
    <x v="0"/>
    <s v="3000"/>
    <s v="Plus"/>
    <x v="3"/>
    <n v="28.544827586206896"/>
    <s v="Costanza Bigatti"/>
    <n v="0.1"/>
    <n v="4139"/>
    <n v="413.90000000000003"/>
    <n v="4552.8999999999996"/>
  </r>
  <r>
    <x v="6"/>
    <n v="7"/>
    <s v="TVG-5976"/>
    <s v="5976"/>
    <x v="24"/>
    <s v="Umbria"/>
    <x v="7"/>
    <x v="3"/>
    <x v="0"/>
    <s v="3000"/>
    <s v="Plus"/>
    <x v="3"/>
    <n v="129.62758620689655"/>
    <s v="Marco Rossi"/>
    <n v="7.4999999999999997E-2"/>
    <n v="18796"/>
    <n v="1409.7"/>
    <n v="20205.7"/>
  </r>
  <r>
    <x v="6"/>
    <n v="7"/>
    <s v="TVG-5977"/>
    <s v="5977"/>
    <x v="24"/>
    <s v="Umbria"/>
    <x v="7"/>
    <x v="3"/>
    <x v="0"/>
    <s v="3000"/>
    <s v="Plus"/>
    <x v="3"/>
    <n v="432.50344827586207"/>
    <s v="Lalerio Vundini"/>
    <n v="0.05"/>
    <n v="62713"/>
    <n v="3135.65"/>
    <n v="65848.649999999994"/>
  </r>
  <r>
    <x v="6"/>
    <n v="7"/>
    <s v="TVG-5978"/>
    <s v="5978"/>
    <x v="24"/>
    <s v="Umbria"/>
    <x v="7"/>
    <x v="6"/>
    <x v="2"/>
    <s v="2500"/>
    <s v="Plus"/>
    <x v="6"/>
    <n v="0.13181818181818181"/>
    <s v="Lorenzo Von Matterhorn "/>
    <n v="0.05"/>
    <n v="29"/>
    <n v="1.4500000000000002"/>
    <n v="30.45"/>
  </r>
  <r>
    <x v="6"/>
    <n v="7"/>
    <s v="TVG-5979"/>
    <s v="5979"/>
    <x v="24"/>
    <s v="Umbria"/>
    <x v="7"/>
    <x v="6"/>
    <x v="2"/>
    <s v="2500"/>
    <s v="Plus"/>
    <x v="6"/>
    <n v="3.2136363636363638"/>
    <s v="Federica Meni"/>
    <n v="0.04"/>
    <n v="707"/>
    <n v="28.28"/>
    <n v="735.28"/>
  </r>
  <r>
    <x v="6"/>
    <n v="7"/>
    <s v="TVG-5980"/>
    <s v="5980"/>
    <x v="24"/>
    <s v="Umbria"/>
    <x v="7"/>
    <x v="6"/>
    <x v="2"/>
    <s v="2500"/>
    <s v="Plus"/>
    <x v="6"/>
    <n v="0.48181818181818181"/>
    <s v="Roberto Falcucci"/>
    <n v="0.08"/>
    <n v="106"/>
    <n v="8.48"/>
    <n v="114.48"/>
  </r>
  <r>
    <x v="6"/>
    <n v="7"/>
    <s v="TVG-5981"/>
    <s v="5981"/>
    <x v="24"/>
    <s v="Umbria"/>
    <x v="7"/>
    <x v="6"/>
    <x v="2"/>
    <s v="2500"/>
    <s v="Plus"/>
    <x v="6"/>
    <n v="4.372727272727273"/>
    <s v="Giuseppe Favari"/>
    <n v="0.03"/>
    <n v="962"/>
    <n v="28.86"/>
    <n v="990.86"/>
  </r>
  <r>
    <x v="6"/>
    <n v="7"/>
    <s v="TVG-5982"/>
    <s v="5982"/>
    <x v="24"/>
    <s v="Umbria"/>
    <x v="7"/>
    <x v="6"/>
    <x v="2"/>
    <s v="2500"/>
    <s v="Plus"/>
    <x v="6"/>
    <n v="0.25454545454545452"/>
    <s v="Costanza Bigatti"/>
    <n v="0.1"/>
    <n v="56"/>
    <n v="5.6000000000000005"/>
    <n v="61.6"/>
  </r>
  <r>
    <x v="6"/>
    <n v="7"/>
    <s v="TVG-5983"/>
    <s v="5983"/>
    <x v="24"/>
    <s v="Umbria"/>
    <x v="7"/>
    <x v="6"/>
    <x v="2"/>
    <s v="2500"/>
    <s v="Plus"/>
    <x v="6"/>
    <n v="15.99090909090909"/>
    <s v="Marco Rossi"/>
    <n v="7.4999999999999997E-2"/>
    <n v="3518"/>
    <n v="263.84999999999997"/>
    <n v="3781.85"/>
  </r>
  <r>
    <x v="6"/>
    <n v="7"/>
    <s v="TVG-5984"/>
    <s v="5984"/>
    <x v="24"/>
    <s v="Umbria"/>
    <x v="7"/>
    <x v="6"/>
    <x v="2"/>
    <s v="2500"/>
    <s v="Plus"/>
    <x v="6"/>
    <n v="4.627272727272727"/>
    <s v="Lalerio Vundini"/>
    <n v="0.05"/>
    <n v="1018"/>
    <n v="50.900000000000006"/>
    <n v="1068.9000000000001"/>
  </r>
  <r>
    <x v="6"/>
    <n v="7"/>
    <s v="TVG-5985"/>
    <s v="5985"/>
    <x v="24"/>
    <s v="Umbria"/>
    <x v="7"/>
    <x v="7"/>
    <x v="2"/>
    <s v="2500"/>
    <s v="Medium"/>
    <x v="7"/>
    <n v="20.399999999999999"/>
    <s v="Marco Rossi"/>
    <n v="7.4999999999999997E-2"/>
    <n v="4284"/>
    <n v="321.3"/>
    <n v="4605.3"/>
  </r>
  <r>
    <x v="6"/>
    <n v="7"/>
    <s v="TVG-5986"/>
    <s v="5986"/>
    <x v="24"/>
    <s v="Umbria"/>
    <x v="7"/>
    <x v="22"/>
    <x v="7"/>
    <s v="7000"/>
    <s v="Premium"/>
    <x v="13"/>
    <n v="9.2159999999999993"/>
    <s v="Marco Rossi"/>
    <n v="7.4999999999999997E-2"/>
    <n v="4608"/>
    <n v="345.59999999999997"/>
    <n v="4953.6000000000004"/>
  </r>
  <r>
    <x v="6"/>
    <n v="7"/>
    <s v="TVG-5987"/>
    <s v="5987"/>
    <x v="24"/>
    <s v="Umbria"/>
    <x v="7"/>
    <x v="8"/>
    <x v="2"/>
    <s v="5000"/>
    <s v=""/>
    <x v="8"/>
    <n v="1.4079999999999999"/>
    <s v="Giuseppe Favari"/>
    <n v="0.03"/>
    <n v="352"/>
    <n v="10.559999999999999"/>
    <n v="362.56"/>
  </r>
  <r>
    <x v="6"/>
    <n v="7"/>
    <s v="TVG-5988"/>
    <s v="5988"/>
    <x v="24"/>
    <s v="Umbria"/>
    <x v="7"/>
    <x v="9"/>
    <x v="2"/>
    <s v="1121"/>
    <s v="Gold"/>
    <x v="9"/>
    <n v="5.9391304347826086"/>
    <s v="Alfonso Falconeri"/>
    <n v="0.05"/>
    <n v="1366"/>
    <n v="68.3"/>
    <n v="1434.3"/>
  </r>
  <r>
    <x v="6"/>
    <n v="7"/>
    <s v="TVG-5989"/>
    <s v="5989"/>
    <x v="24"/>
    <s v="Umbria"/>
    <x v="7"/>
    <x v="9"/>
    <x v="2"/>
    <s v="1121"/>
    <s v="Gold"/>
    <x v="9"/>
    <n v="19.38695652173913"/>
    <s v="Marco Rossi"/>
    <n v="7.4999999999999997E-2"/>
    <n v="4459"/>
    <n v="334.42500000000001"/>
    <n v="4793.4250000000002"/>
  </r>
  <r>
    <x v="6"/>
    <n v="7"/>
    <s v="TVG-5990"/>
    <s v="5990"/>
    <x v="24"/>
    <s v="Umbria"/>
    <x v="7"/>
    <x v="9"/>
    <x v="2"/>
    <s v="1121"/>
    <s v="Gold"/>
    <x v="9"/>
    <n v="52.456521739130437"/>
    <s v="Lalerio Vundini"/>
    <n v="0.05"/>
    <n v="12065"/>
    <n v="603.25"/>
    <n v="12668.25"/>
  </r>
  <r>
    <x v="6"/>
    <n v="7"/>
    <s v="TVG-5991"/>
    <s v="5991"/>
    <x v="24"/>
    <s v="Umbria"/>
    <x v="7"/>
    <x v="23"/>
    <x v="7"/>
    <s v="8000"/>
    <s v="Premium"/>
    <x v="19"/>
    <n v="2.2223880597014927"/>
    <s v="Giuseppe Favari"/>
    <n v="0.03"/>
    <n v="1489"/>
    <n v="44.67"/>
    <n v="1533.67"/>
  </r>
  <r>
    <x v="6"/>
    <n v="7"/>
    <s v="TVG-5992"/>
    <s v="5992"/>
    <x v="24"/>
    <s v="Umbria"/>
    <x v="7"/>
    <x v="10"/>
    <x v="3"/>
    <s v="7500"/>
    <s v="Premium"/>
    <x v="10"/>
    <n v="0.45"/>
    <s v="Lorenzo Von Matterhorn "/>
    <n v="0.05"/>
    <n v="81"/>
    <n v="4.05"/>
    <n v="85.05"/>
  </r>
  <r>
    <x v="6"/>
    <n v="7"/>
    <s v="TVG-5993"/>
    <s v="5993"/>
    <x v="24"/>
    <s v="Umbria"/>
    <x v="7"/>
    <x v="10"/>
    <x v="3"/>
    <s v="7500"/>
    <s v="Premium"/>
    <x v="10"/>
    <n v="13.066666666666666"/>
    <s v="Federica Meni"/>
    <n v="0.04"/>
    <n v="2352"/>
    <n v="94.08"/>
    <n v="2446.08"/>
  </r>
  <r>
    <x v="6"/>
    <n v="7"/>
    <s v="TVG-5994"/>
    <s v="5994"/>
    <x v="24"/>
    <s v="Umbria"/>
    <x v="7"/>
    <x v="10"/>
    <x v="3"/>
    <s v="7500"/>
    <s v="Premium"/>
    <x v="10"/>
    <n v="7.5944444444444441"/>
    <s v="Roberto Falcucci"/>
    <n v="0.08"/>
    <n v="1367"/>
    <n v="109.36"/>
    <n v="1476.36"/>
  </r>
  <r>
    <x v="6"/>
    <n v="7"/>
    <s v="TVG-5995"/>
    <s v="5995"/>
    <x v="24"/>
    <s v="Umbria"/>
    <x v="7"/>
    <x v="10"/>
    <x v="3"/>
    <s v="7500"/>
    <s v="Premium"/>
    <x v="10"/>
    <n v="2.2611111111111111"/>
    <s v="Daniela Ansani"/>
    <n v="0.05"/>
    <n v="407"/>
    <n v="20.350000000000001"/>
    <n v="427.35"/>
  </r>
  <r>
    <x v="6"/>
    <n v="7"/>
    <s v="TVG-5996"/>
    <s v="5996"/>
    <x v="24"/>
    <s v="Umbria"/>
    <x v="7"/>
    <x v="10"/>
    <x v="3"/>
    <s v="7500"/>
    <s v="Premium"/>
    <x v="10"/>
    <n v="8.0611111111111118"/>
    <s v="Giuseppe Favari"/>
    <n v="0.03"/>
    <n v="1451"/>
    <n v="43.53"/>
    <n v="1494.53"/>
  </r>
  <r>
    <x v="6"/>
    <n v="7"/>
    <s v="TVG-5997"/>
    <s v="5997"/>
    <x v="24"/>
    <s v="Umbria"/>
    <x v="7"/>
    <x v="10"/>
    <x v="3"/>
    <s v="7500"/>
    <s v="Premium"/>
    <x v="10"/>
    <n v="12.283333333333333"/>
    <s v="Elisa Covassi"/>
    <n v="0.08"/>
    <n v="2211"/>
    <n v="176.88"/>
    <n v="2387.88"/>
  </r>
  <r>
    <x v="6"/>
    <n v="7"/>
    <s v="TVG-5998"/>
    <s v="5998"/>
    <x v="24"/>
    <s v="Umbria"/>
    <x v="7"/>
    <x v="10"/>
    <x v="3"/>
    <s v="7500"/>
    <s v="Premium"/>
    <x v="10"/>
    <n v="29.31111111111111"/>
    <s v="Costanza Bigatti"/>
    <n v="0.1"/>
    <n v="5276"/>
    <n v="527.6"/>
    <n v="5803.6"/>
  </r>
  <r>
    <x v="6"/>
    <n v="7"/>
    <s v="TVG-5999"/>
    <s v="5999"/>
    <x v="24"/>
    <s v="Umbria"/>
    <x v="7"/>
    <x v="10"/>
    <x v="3"/>
    <s v="7500"/>
    <s v="Premium"/>
    <x v="10"/>
    <n v="0.17222222222222222"/>
    <s v="Lalerio Vundini"/>
    <n v="0.05"/>
    <n v="31"/>
    <n v="1.55"/>
    <n v="32.549999999999997"/>
  </r>
  <r>
    <x v="6"/>
    <n v="7"/>
    <s v="TVG-6000"/>
    <s v="6000"/>
    <x v="24"/>
    <s v="Umbria"/>
    <x v="7"/>
    <x v="15"/>
    <x v="6"/>
    <s v="1000"/>
    <s v="Silver"/>
    <x v="14"/>
    <n v="0.81282051282051282"/>
    <s v="Costanza Bigatti"/>
    <n v="0.1"/>
    <n v="317"/>
    <n v="31.700000000000003"/>
    <n v="348.7"/>
  </r>
  <r>
    <x v="6"/>
    <n v="7"/>
    <s v="TVG-6001"/>
    <s v="6001"/>
    <x v="24"/>
    <s v="Umbria"/>
    <x v="7"/>
    <x v="15"/>
    <x v="6"/>
    <s v="1000"/>
    <s v="Silver"/>
    <x v="14"/>
    <n v="0.38205128205128203"/>
    <s v="Lalerio Vundini"/>
    <n v="0.05"/>
    <n v="149"/>
    <n v="7.45"/>
    <n v="156.44999999999999"/>
  </r>
  <r>
    <x v="6"/>
    <n v="7"/>
    <s v="TVG-6002"/>
    <s v="6002"/>
    <x v="24"/>
    <s v="Umbria"/>
    <x v="7"/>
    <x v="11"/>
    <x v="4"/>
    <s v="5000"/>
    <s v=""/>
    <x v="11"/>
    <n v="0.41428571428571431"/>
    <s v="Olivia Gusso"/>
    <n v="0.05"/>
    <n v="58"/>
    <n v="2.9000000000000004"/>
    <n v="60.9"/>
  </r>
  <r>
    <x v="6"/>
    <n v="7"/>
    <s v="TVG-6003"/>
    <s v="6003"/>
    <x v="24"/>
    <s v="Umbria"/>
    <x v="7"/>
    <x v="11"/>
    <x v="4"/>
    <s v="5000"/>
    <s v=""/>
    <x v="11"/>
    <n v="11.478571428571428"/>
    <s v="Lorenzo Von Matterhorn "/>
    <n v="0.05"/>
    <n v="1607"/>
    <n v="80.350000000000009"/>
    <n v="1687.35"/>
  </r>
  <r>
    <x v="6"/>
    <n v="7"/>
    <s v="TVG-6004"/>
    <s v="6004"/>
    <x v="24"/>
    <s v="Umbria"/>
    <x v="7"/>
    <x v="11"/>
    <x v="4"/>
    <s v="5000"/>
    <s v=""/>
    <x v="11"/>
    <n v="4.6571428571428575"/>
    <s v="Alfonso Falconeri"/>
    <n v="0.05"/>
    <n v="652"/>
    <n v="32.6"/>
    <n v="684.6"/>
  </r>
  <r>
    <x v="6"/>
    <n v="7"/>
    <s v="TVG-6005"/>
    <s v="6005"/>
    <x v="24"/>
    <s v="Umbria"/>
    <x v="7"/>
    <x v="11"/>
    <x v="4"/>
    <s v="5000"/>
    <s v=""/>
    <x v="11"/>
    <n v="171.9"/>
    <s v="Roberto Falcucci"/>
    <n v="0.08"/>
    <n v="24066"/>
    <n v="1925.28"/>
    <n v="25991.279999999999"/>
  </r>
  <r>
    <x v="6"/>
    <n v="7"/>
    <s v="TVG-6006"/>
    <s v="6006"/>
    <x v="24"/>
    <s v="Umbria"/>
    <x v="7"/>
    <x v="11"/>
    <x v="4"/>
    <s v="5000"/>
    <s v=""/>
    <x v="11"/>
    <n v="63.271428571428572"/>
    <s v="Giuseppe Favari"/>
    <n v="0.03"/>
    <n v="8858"/>
    <n v="265.74"/>
    <n v="9123.74"/>
  </r>
  <r>
    <x v="6"/>
    <n v="7"/>
    <s v="TVG-6007"/>
    <s v="6007"/>
    <x v="24"/>
    <s v="Umbria"/>
    <x v="7"/>
    <x v="11"/>
    <x v="4"/>
    <s v="5000"/>
    <s v=""/>
    <x v="11"/>
    <n v="551.43571428571431"/>
    <s v="Fabo Girgentini"/>
    <n v="0.03"/>
    <n v="77201"/>
    <n v="2316.0299999999997"/>
    <n v="79517.03"/>
  </r>
  <r>
    <x v="6"/>
    <n v="7"/>
    <s v="TVG-6008"/>
    <s v="6008"/>
    <x v="24"/>
    <s v="Umbria"/>
    <x v="7"/>
    <x v="11"/>
    <x v="4"/>
    <s v="5000"/>
    <s v=""/>
    <x v="11"/>
    <n v="17.678571428571427"/>
    <s v="Costanza Bigatti"/>
    <n v="0.1"/>
    <n v="2475"/>
    <n v="247.5"/>
    <n v="2722.5"/>
  </r>
  <r>
    <x v="6"/>
    <n v="7"/>
    <s v="TVG-6009"/>
    <s v="6009"/>
    <x v="24"/>
    <s v="Umbria"/>
    <x v="7"/>
    <x v="11"/>
    <x v="4"/>
    <s v="5000"/>
    <s v=""/>
    <x v="11"/>
    <n v="236.16428571428571"/>
    <s v="Marco Rossi"/>
    <n v="7.4999999999999997E-2"/>
    <n v="33063"/>
    <n v="2479.7249999999999"/>
    <n v="35542.724999999999"/>
  </r>
  <r>
    <x v="6"/>
    <n v="7"/>
    <s v="TVG-6010"/>
    <s v="6010"/>
    <x v="24"/>
    <s v="Umbria"/>
    <x v="7"/>
    <x v="11"/>
    <x v="4"/>
    <s v="5000"/>
    <s v=""/>
    <x v="11"/>
    <n v="19.164285714285715"/>
    <s v="Lalerio Vundini"/>
    <n v="0.05"/>
    <n v="2683"/>
    <n v="134.15"/>
    <n v="2817.15"/>
  </r>
  <r>
    <x v="6"/>
    <n v="7"/>
    <s v="TVG-6011"/>
    <s v="6011"/>
    <x v="24"/>
    <s v="Umbria"/>
    <x v="7"/>
    <x v="16"/>
    <x v="7"/>
    <s v="1000"/>
    <s v=""/>
    <x v="0"/>
    <n v="3.0866666666666664"/>
    <s v="Roberto Falcucci"/>
    <n v="0.08"/>
    <n v="463"/>
    <n v="37.04"/>
    <n v="500.04"/>
  </r>
  <r>
    <x v="6"/>
    <n v="7"/>
    <s v="TVG-6012"/>
    <s v="6012"/>
    <x v="24"/>
    <s v="Umbria"/>
    <x v="7"/>
    <x v="16"/>
    <x v="7"/>
    <s v="1000"/>
    <s v=""/>
    <x v="0"/>
    <n v="25.293333333333333"/>
    <s v="Giuseppe Favari"/>
    <n v="0.03"/>
    <n v="3794"/>
    <n v="113.82"/>
    <n v="3907.82"/>
  </r>
  <r>
    <x v="6"/>
    <n v="7"/>
    <s v="TVG-6013"/>
    <s v="6013"/>
    <x v="24"/>
    <s v="Umbria"/>
    <x v="7"/>
    <x v="16"/>
    <x v="7"/>
    <s v="1000"/>
    <s v=""/>
    <x v="0"/>
    <n v="3.9533333333333331"/>
    <s v="Marco Rossi"/>
    <n v="7.4999999999999997E-2"/>
    <n v="593"/>
    <n v="44.475000000000001"/>
    <n v="637.47500000000002"/>
  </r>
  <r>
    <x v="6"/>
    <n v="7"/>
    <s v="TVG-6014"/>
    <s v="6014"/>
    <x v="24"/>
    <s v="Umbria"/>
    <x v="7"/>
    <x v="12"/>
    <x v="5"/>
    <s v="3000"/>
    <s v="Medium"/>
    <x v="12"/>
    <n v="0.14166666666666666"/>
    <s v="Lorenzo Von Matterhorn "/>
    <n v="0.05"/>
    <n v="17"/>
    <n v="0.85000000000000009"/>
    <n v="17.850000000000001"/>
  </r>
  <r>
    <x v="6"/>
    <n v="7"/>
    <s v="TVG-6015"/>
    <s v="6015"/>
    <x v="24"/>
    <s v="Umbria"/>
    <x v="7"/>
    <x v="12"/>
    <x v="5"/>
    <s v="3000"/>
    <s v="Medium"/>
    <x v="12"/>
    <n v="0.26666666666666666"/>
    <s v="Alfonso Falconeri"/>
    <n v="0.05"/>
    <n v="32"/>
    <n v="1.6"/>
    <n v="33.6"/>
  </r>
  <r>
    <x v="6"/>
    <n v="7"/>
    <s v="TVG-6016"/>
    <s v="6016"/>
    <x v="24"/>
    <s v="Umbria"/>
    <x v="7"/>
    <x v="12"/>
    <x v="5"/>
    <s v="3000"/>
    <s v="Medium"/>
    <x v="12"/>
    <n v="47.216666666666669"/>
    <s v="Marco Rossi"/>
    <n v="7.4999999999999997E-2"/>
    <n v="5666"/>
    <n v="424.95"/>
    <n v="6090.95"/>
  </r>
  <r>
    <x v="6"/>
    <n v="7"/>
    <s v="TVG-6017"/>
    <s v="6017"/>
    <x v="24"/>
    <s v="Umbria"/>
    <x v="7"/>
    <x v="13"/>
    <x v="5"/>
    <s v="3000"/>
    <s v="Plus"/>
    <x v="2"/>
    <n v="3.9307692307692306"/>
    <s v="Lorenzo Von Matterhorn "/>
    <n v="0.05"/>
    <n v="511"/>
    <n v="25.55"/>
    <n v="536.54999999999995"/>
  </r>
  <r>
    <x v="6"/>
    <n v="7"/>
    <s v="TVG-6018"/>
    <s v="6018"/>
    <x v="24"/>
    <s v="Umbria"/>
    <x v="7"/>
    <x v="13"/>
    <x v="5"/>
    <s v="3000"/>
    <s v="Plus"/>
    <x v="2"/>
    <n v="1.8615384615384616"/>
    <s v="Marco Rossi"/>
    <n v="7.4999999999999997E-2"/>
    <n v="242"/>
    <n v="18.149999999999999"/>
    <n v="260.14999999999998"/>
  </r>
  <r>
    <x v="6"/>
    <n v="7"/>
    <s v="TVG-6019"/>
    <s v="6019"/>
    <x v="24"/>
    <s v="Umbria"/>
    <x v="7"/>
    <x v="13"/>
    <x v="5"/>
    <s v="3000"/>
    <s v="Plus"/>
    <x v="2"/>
    <n v="3.0769230769230771E-2"/>
    <s v="Lalerio Vundini"/>
    <n v="0.05"/>
    <n v="4"/>
    <n v="0.2"/>
    <n v="4.2"/>
  </r>
  <r>
    <x v="6"/>
    <n v="7"/>
    <s v="TVG-6020"/>
    <s v="6020"/>
    <x v="25"/>
    <s v="Umbria"/>
    <x v="5"/>
    <x v="17"/>
    <x v="7"/>
    <s v="2000"/>
    <s v="Medium"/>
    <x v="15"/>
    <n v="0.22500000000000001"/>
    <s v="Lalerio Vundini"/>
    <n v="0.05"/>
    <n v="45"/>
    <n v="2.25"/>
    <n v="47.25"/>
  </r>
  <r>
    <x v="6"/>
    <n v="7"/>
    <s v="TVG-6021"/>
    <s v="6021"/>
    <x v="25"/>
    <s v="Umbria"/>
    <x v="5"/>
    <x v="0"/>
    <x v="0"/>
    <s v="5000"/>
    <s v="Medium"/>
    <x v="0"/>
    <n v="1164.6600000000001"/>
    <s v="Lalerio Vundini"/>
    <n v="0.05"/>
    <n v="174699"/>
    <n v="8734.9500000000007"/>
    <n v="183433.95"/>
  </r>
  <r>
    <x v="6"/>
    <n v="7"/>
    <s v="TVG-6022"/>
    <s v="6022"/>
    <x v="25"/>
    <s v="Umbria"/>
    <x v="5"/>
    <x v="3"/>
    <x v="0"/>
    <s v="3000"/>
    <s v="Plus"/>
    <x v="3"/>
    <n v="836.12413793103451"/>
    <s v="Lalerio Vundini"/>
    <n v="0.05"/>
    <n v="121238"/>
    <n v="6061.9000000000005"/>
    <n v="127299.9"/>
  </r>
  <r>
    <x v="6"/>
    <n v="7"/>
    <s v="TVG-6023"/>
    <s v="6023"/>
    <x v="25"/>
    <s v="Umbria"/>
    <x v="5"/>
    <x v="6"/>
    <x v="2"/>
    <s v="2500"/>
    <s v="Plus"/>
    <x v="6"/>
    <n v="0.13636363636363635"/>
    <s v="Lalerio Vundini"/>
    <n v="0.05"/>
    <n v="30"/>
    <n v="1.5"/>
    <n v="31.5"/>
  </r>
  <r>
    <x v="6"/>
    <n v="7"/>
    <s v="TVG-6024"/>
    <s v="6024"/>
    <x v="25"/>
    <s v="Umbria"/>
    <x v="5"/>
    <x v="9"/>
    <x v="2"/>
    <s v="1121"/>
    <s v="Gold"/>
    <x v="9"/>
    <n v="0.7"/>
    <s v="Lalerio Vundini"/>
    <n v="0.05"/>
    <n v="161"/>
    <n v="8.0500000000000007"/>
    <n v="169.05"/>
  </r>
  <r>
    <x v="6"/>
    <n v="7"/>
    <s v="TVG-6025"/>
    <s v="6025"/>
    <x v="25"/>
    <s v="Umbria"/>
    <x v="5"/>
    <x v="23"/>
    <x v="7"/>
    <s v="8000"/>
    <s v="Premium"/>
    <x v="19"/>
    <n v="0.19850746268656716"/>
    <s v="Lalerio Vundini"/>
    <n v="0.05"/>
    <n v="133"/>
    <n v="6.65"/>
    <n v="139.65"/>
  </r>
  <r>
    <x v="6"/>
    <n v="7"/>
    <s v="TVG-6026"/>
    <s v="6026"/>
    <x v="25"/>
    <s v="Umbria"/>
    <x v="5"/>
    <x v="10"/>
    <x v="3"/>
    <s v="7500"/>
    <s v="Premium"/>
    <x v="10"/>
    <n v="3.3333333333333333E-2"/>
    <s v="Lalerio Vundini"/>
    <n v="0.05"/>
    <n v="6"/>
    <n v="0.30000000000000004"/>
    <n v="6.3"/>
  </r>
  <r>
    <x v="6"/>
    <n v="7"/>
    <s v="TVG-6027"/>
    <s v="6027"/>
    <x v="25"/>
    <s v="Umbria"/>
    <x v="5"/>
    <x v="15"/>
    <x v="6"/>
    <s v="1000"/>
    <s v="Silver"/>
    <x v="14"/>
    <n v="1.282051282051282E-2"/>
    <s v="Lalerio Vundini"/>
    <n v="0.05"/>
    <n v="5"/>
    <n v="0.25"/>
    <n v="5.25"/>
  </r>
  <r>
    <x v="6"/>
    <n v="7"/>
    <s v="TVG-6028"/>
    <s v="6028"/>
    <x v="25"/>
    <s v="Umbria"/>
    <x v="5"/>
    <x v="11"/>
    <x v="4"/>
    <s v="5000"/>
    <s v=""/>
    <x v="11"/>
    <n v="5.4285714285714288"/>
    <s v="Lalerio Vundini"/>
    <n v="0.05"/>
    <n v="760"/>
    <n v="38"/>
    <n v="798"/>
  </r>
  <r>
    <x v="6"/>
    <n v="7"/>
    <s v="TVG-6029"/>
    <s v="6029"/>
    <x v="26"/>
    <s v="Umbria"/>
    <x v="6"/>
    <x v="14"/>
    <x v="6"/>
    <s v="2500"/>
    <s v="Gold"/>
    <x v="13"/>
    <n v="1.224"/>
    <s v="Fabo Girgentini"/>
    <n v="0.03"/>
    <n v="612"/>
    <n v="18.36"/>
    <n v="630.36"/>
  </r>
  <r>
    <x v="6"/>
    <n v="7"/>
    <s v="TVG-6030"/>
    <s v="6030"/>
    <x v="26"/>
    <s v="Umbria"/>
    <x v="6"/>
    <x v="14"/>
    <x v="6"/>
    <s v="2500"/>
    <s v="Gold"/>
    <x v="13"/>
    <n v="3.7839999999999998"/>
    <s v="Marco Rossi"/>
    <n v="7.4999999999999997E-2"/>
    <n v="1892"/>
    <n v="141.9"/>
    <n v="2033.9"/>
  </r>
  <r>
    <x v="6"/>
    <n v="7"/>
    <s v="TVG-6031"/>
    <s v="6031"/>
    <x v="26"/>
    <s v="Umbria"/>
    <x v="6"/>
    <x v="17"/>
    <x v="7"/>
    <s v="2000"/>
    <s v="Medium"/>
    <x v="15"/>
    <n v="0.70499999999999996"/>
    <s v="Lalerio Vundini"/>
    <n v="0.05"/>
    <n v="141"/>
    <n v="7.0500000000000007"/>
    <n v="148.05000000000001"/>
  </r>
  <r>
    <x v="6"/>
    <n v="7"/>
    <s v="TVG-6032"/>
    <s v="6032"/>
    <x v="26"/>
    <s v="Umbria"/>
    <x v="6"/>
    <x v="0"/>
    <x v="0"/>
    <s v="5000"/>
    <s v="Medium"/>
    <x v="0"/>
    <n v="113.89333333333333"/>
    <s v="Marco Rossi"/>
    <n v="7.4999999999999997E-2"/>
    <n v="17084"/>
    <n v="1281.3"/>
    <n v="18365.3"/>
  </r>
  <r>
    <x v="6"/>
    <n v="7"/>
    <s v="TVG-6033"/>
    <s v="6033"/>
    <x v="26"/>
    <s v="Umbria"/>
    <x v="6"/>
    <x v="0"/>
    <x v="0"/>
    <s v="5000"/>
    <s v="Medium"/>
    <x v="0"/>
    <n v="215.85333333333332"/>
    <s v="Lalerio Vundini"/>
    <n v="0.05"/>
    <n v="32378"/>
    <n v="1618.9"/>
    <n v="33996.9"/>
  </r>
  <r>
    <x v="6"/>
    <n v="7"/>
    <s v="TVG-6034"/>
    <s v="6034"/>
    <x v="26"/>
    <s v="Umbria"/>
    <x v="6"/>
    <x v="19"/>
    <x v="7"/>
    <s v="4000"/>
    <s v="Plus"/>
    <x v="16"/>
    <n v="1.2500000000000001E-2"/>
    <s v="Lalerio Vundini"/>
    <n v="0.05"/>
    <n v="3"/>
    <n v="0.15000000000000002"/>
    <n v="3.15"/>
  </r>
  <r>
    <x v="6"/>
    <n v="7"/>
    <s v="TVG-6035"/>
    <s v="6035"/>
    <x v="26"/>
    <s v="Umbria"/>
    <x v="6"/>
    <x v="2"/>
    <x v="0"/>
    <s v="2500"/>
    <s v="Plus"/>
    <x v="2"/>
    <n v="10.3"/>
    <s v="Fabo Girgentini"/>
    <n v="0.03"/>
    <n v="1339"/>
    <n v="40.17"/>
    <n v="1379.17"/>
  </r>
  <r>
    <x v="6"/>
    <n v="7"/>
    <s v="TVG-6036"/>
    <s v="6036"/>
    <x v="26"/>
    <s v="Umbria"/>
    <x v="6"/>
    <x v="2"/>
    <x v="0"/>
    <s v="2500"/>
    <s v="Plus"/>
    <x v="2"/>
    <n v="0.37692307692307692"/>
    <s v="Marco Rossi"/>
    <n v="7.4999999999999997E-2"/>
    <n v="49"/>
    <n v="3.6749999999999998"/>
    <n v="52.674999999999997"/>
  </r>
  <r>
    <x v="6"/>
    <n v="7"/>
    <s v="TVG-6037"/>
    <s v="6037"/>
    <x v="26"/>
    <s v="Umbria"/>
    <x v="6"/>
    <x v="3"/>
    <x v="0"/>
    <s v="3000"/>
    <s v="Plus"/>
    <x v="3"/>
    <n v="73.703448275862073"/>
    <s v="Fabo Girgentini"/>
    <n v="0.03"/>
    <n v="10687"/>
    <n v="320.61"/>
    <n v="11007.61"/>
  </r>
  <r>
    <x v="6"/>
    <n v="7"/>
    <s v="TVG-6038"/>
    <s v="6038"/>
    <x v="26"/>
    <s v="Umbria"/>
    <x v="6"/>
    <x v="3"/>
    <x v="0"/>
    <s v="3000"/>
    <s v="Plus"/>
    <x v="3"/>
    <n v="130.26206896551724"/>
    <s v="Marco Rossi"/>
    <n v="7.4999999999999997E-2"/>
    <n v="18888"/>
    <n v="1416.6"/>
    <n v="20304.599999999999"/>
  </r>
  <r>
    <x v="6"/>
    <n v="7"/>
    <s v="TVG-6039"/>
    <s v="6039"/>
    <x v="26"/>
    <s v="Umbria"/>
    <x v="6"/>
    <x v="3"/>
    <x v="0"/>
    <s v="3000"/>
    <s v="Plus"/>
    <x v="3"/>
    <n v="1260.5724137931034"/>
    <s v="Lalerio Vundini"/>
    <n v="0.05"/>
    <n v="182783"/>
    <n v="9139.15"/>
    <n v="191922.15"/>
  </r>
  <r>
    <x v="6"/>
    <n v="7"/>
    <s v="TVG-6040"/>
    <s v="6040"/>
    <x v="26"/>
    <s v="Umbria"/>
    <x v="6"/>
    <x v="6"/>
    <x v="2"/>
    <s v="2500"/>
    <s v="Plus"/>
    <x v="6"/>
    <n v="0.40909090909090912"/>
    <s v="Marco Rossi"/>
    <n v="7.4999999999999997E-2"/>
    <n v="90"/>
    <n v="6.75"/>
    <n v="96.75"/>
  </r>
  <r>
    <x v="6"/>
    <n v="7"/>
    <s v="TVG-6041"/>
    <s v="6041"/>
    <x v="26"/>
    <s v="Umbria"/>
    <x v="6"/>
    <x v="6"/>
    <x v="2"/>
    <s v="2500"/>
    <s v="Plus"/>
    <x v="6"/>
    <n v="0.83181818181818179"/>
    <s v="Lalerio Vundini"/>
    <n v="0.05"/>
    <n v="183"/>
    <n v="9.15"/>
    <n v="192.15"/>
  </r>
  <r>
    <x v="6"/>
    <n v="7"/>
    <s v="TVG-6042"/>
    <s v="6042"/>
    <x v="26"/>
    <s v="Umbria"/>
    <x v="6"/>
    <x v="7"/>
    <x v="2"/>
    <s v="2500"/>
    <s v="Medium"/>
    <x v="7"/>
    <n v="11.457142857142857"/>
    <s v="Fabo Girgentini"/>
    <n v="0.03"/>
    <n v="2406"/>
    <n v="72.179999999999993"/>
    <n v="2478.1799999999998"/>
  </r>
  <r>
    <x v="6"/>
    <n v="7"/>
    <s v="TVG-6043"/>
    <s v="6043"/>
    <x v="26"/>
    <s v="Umbria"/>
    <x v="6"/>
    <x v="7"/>
    <x v="2"/>
    <s v="2500"/>
    <s v="Medium"/>
    <x v="7"/>
    <n v="28.352380952380951"/>
    <s v="Marco Rossi"/>
    <n v="7.4999999999999997E-2"/>
    <n v="5954"/>
    <n v="446.55"/>
    <n v="6400.55"/>
  </r>
  <r>
    <x v="6"/>
    <n v="7"/>
    <s v="TVG-6044"/>
    <s v="6044"/>
    <x v="26"/>
    <s v="Umbria"/>
    <x v="6"/>
    <x v="9"/>
    <x v="2"/>
    <s v="1121"/>
    <s v="Gold"/>
    <x v="9"/>
    <n v="4.2913043478260873"/>
    <s v="Lalerio Vundini"/>
    <n v="0.05"/>
    <n v="987"/>
    <n v="49.35"/>
    <n v="1036.3499999999999"/>
  </r>
  <r>
    <x v="6"/>
    <n v="7"/>
    <s v="TVG-6045"/>
    <s v="6045"/>
    <x v="26"/>
    <s v="Umbria"/>
    <x v="6"/>
    <x v="23"/>
    <x v="7"/>
    <s v="8000"/>
    <s v="Premium"/>
    <x v="19"/>
    <n v="0.32238805970149254"/>
    <s v="Marco Rossi"/>
    <n v="7.4999999999999997E-2"/>
    <n v="216"/>
    <n v="16.2"/>
    <n v="232.2"/>
  </r>
  <r>
    <x v="6"/>
    <n v="7"/>
    <s v="TVG-6046"/>
    <s v="6046"/>
    <x v="26"/>
    <s v="Umbria"/>
    <x v="6"/>
    <x v="23"/>
    <x v="7"/>
    <s v="8000"/>
    <s v="Premium"/>
    <x v="19"/>
    <n v="30.982089552238804"/>
    <s v="Lalerio Vundini"/>
    <n v="0.05"/>
    <n v="20758"/>
    <n v="1037.9000000000001"/>
    <n v="21795.9"/>
  </r>
  <r>
    <x v="6"/>
    <n v="7"/>
    <s v="TVG-6047"/>
    <s v="6047"/>
    <x v="26"/>
    <s v="Umbria"/>
    <x v="6"/>
    <x v="10"/>
    <x v="3"/>
    <s v="7500"/>
    <s v="Premium"/>
    <x v="10"/>
    <n v="0.1111111111111111"/>
    <s v="Lalerio Vundini"/>
    <n v="0.05"/>
    <n v="20"/>
    <n v="1"/>
    <n v="21"/>
  </r>
  <r>
    <x v="6"/>
    <n v="7"/>
    <s v="TVG-6048"/>
    <s v="6048"/>
    <x v="26"/>
    <s v="Umbria"/>
    <x v="6"/>
    <x v="15"/>
    <x v="6"/>
    <s v="1000"/>
    <s v="Silver"/>
    <x v="14"/>
    <n v="3.8487179487179488"/>
    <s v="Lalerio Vundini"/>
    <n v="0.05"/>
    <n v="1501"/>
    <n v="75.05"/>
    <n v="1576.05"/>
  </r>
  <r>
    <x v="6"/>
    <n v="7"/>
    <s v="TVG-6049"/>
    <s v="6049"/>
    <x v="26"/>
    <s v="Umbria"/>
    <x v="6"/>
    <x v="11"/>
    <x v="4"/>
    <s v="5000"/>
    <s v=""/>
    <x v="11"/>
    <n v="8.5714285714285715E-2"/>
    <s v="Marco Rossi"/>
    <n v="7.4999999999999997E-2"/>
    <n v="12"/>
    <n v="0.89999999999999991"/>
    <n v="12.9"/>
  </r>
  <r>
    <x v="6"/>
    <n v="7"/>
    <s v="TVG-6050"/>
    <s v="6050"/>
    <x v="26"/>
    <s v="Umbria"/>
    <x v="6"/>
    <x v="11"/>
    <x v="4"/>
    <s v="5000"/>
    <s v=""/>
    <x v="11"/>
    <n v="1.6357142857142857"/>
    <s v="Lalerio Vundini"/>
    <n v="0.05"/>
    <n v="229"/>
    <n v="11.450000000000001"/>
    <n v="240.45"/>
  </r>
  <r>
    <x v="6"/>
    <n v="7"/>
    <s v="TVG-6051"/>
    <s v="6051"/>
    <x v="26"/>
    <s v="Umbria"/>
    <x v="6"/>
    <x v="16"/>
    <x v="7"/>
    <s v="1000"/>
    <s v=""/>
    <x v="0"/>
    <n v="6.6333333333333337"/>
    <s v="Marco Rossi"/>
    <n v="7.4999999999999997E-2"/>
    <n v="995"/>
    <n v="74.625"/>
    <n v="1069.625"/>
  </r>
  <r>
    <x v="6"/>
    <n v="7"/>
    <s v="TVG-6052"/>
    <s v="6052"/>
    <x v="26"/>
    <s v="Umbria"/>
    <x v="6"/>
    <x v="16"/>
    <x v="7"/>
    <s v="1000"/>
    <s v=""/>
    <x v="0"/>
    <n v="5.0066666666666668"/>
    <s v="Lalerio Vundini"/>
    <n v="0.05"/>
    <n v="751"/>
    <n v="37.550000000000004"/>
    <n v="788.55"/>
  </r>
  <r>
    <x v="6"/>
    <n v="7"/>
    <s v="TVG-6053"/>
    <s v="6053"/>
    <x v="26"/>
    <s v="Umbria"/>
    <x v="6"/>
    <x v="12"/>
    <x v="5"/>
    <s v="3000"/>
    <s v="Medium"/>
    <x v="12"/>
    <n v="23.516666666666666"/>
    <s v="Fabo Girgentini"/>
    <n v="0.03"/>
    <n v="2822"/>
    <n v="84.66"/>
    <n v="2906.66"/>
  </r>
  <r>
    <x v="6"/>
    <n v="7"/>
    <s v="TVG-6054"/>
    <s v="6054"/>
    <x v="26"/>
    <s v="Umbria"/>
    <x v="6"/>
    <x v="12"/>
    <x v="5"/>
    <s v="3000"/>
    <s v="Medium"/>
    <x v="12"/>
    <n v="20.866666666666667"/>
    <s v="Marco Rossi"/>
    <n v="7.4999999999999997E-2"/>
    <n v="2504"/>
    <n v="187.79999999999998"/>
    <n v="2691.8"/>
  </r>
  <r>
    <x v="6"/>
    <n v="7"/>
    <s v="TVG-6055"/>
    <s v="6055"/>
    <x v="26"/>
    <s v="Umbria"/>
    <x v="6"/>
    <x v="12"/>
    <x v="5"/>
    <s v="3000"/>
    <s v="Medium"/>
    <x v="12"/>
    <n v="32.93333333333333"/>
    <s v="Lalerio Vundini"/>
    <n v="0.05"/>
    <n v="3952"/>
    <n v="197.60000000000002"/>
    <n v="4149.6000000000004"/>
  </r>
  <r>
    <x v="6"/>
    <n v="7"/>
    <s v="TVG-6056"/>
    <s v="6056"/>
    <x v="26"/>
    <s v="Umbria"/>
    <x v="6"/>
    <x v="13"/>
    <x v="5"/>
    <s v="3000"/>
    <s v="Plus"/>
    <x v="2"/>
    <n v="1.8307692307692307"/>
    <s v="Marco Rossi"/>
    <n v="7.4999999999999997E-2"/>
    <n v="238"/>
    <n v="17.849999999999998"/>
    <n v="255.85"/>
  </r>
  <r>
    <x v="6"/>
    <n v="7"/>
    <s v="TVG-6057"/>
    <s v="6057"/>
    <x v="27"/>
    <s v="Veneto"/>
    <x v="0"/>
    <x v="14"/>
    <x v="6"/>
    <s v="2500"/>
    <s v="Gold"/>
    <x v="13"/>
    <n v="1.7999999999999999E-2"/>
    <s v="Olivia Gusso"/>
    <n v="0.05"/>
    <n v="9"/>
    <n v="0.45"/>
    <n v="9.4499999999999993"/>
  </r>
  <r>
    <x v="6"/>
    <n v="7"/>
    <s v="TVG-6058"/>
    <s v="6058"/>
    <x v="27"/>
    <s v="Veneto"/>
    <x v="0"/>
    <x v="14"/>
    <x v="6"/>
    <s v="2500"/>
    <s v="Gold"/>
    <x v="13"/>
    <n v="8.0000000000000002E-3"/>
    <s v="Lorenzo Von Matterhorn "/>
    <n v="0.05"/>
    <n v="4"/>
    <n v="0.2"/>
    <n v="4.2"/>
  </r>
  <r>
    <x v="6"/>
    <n v="7"/>
    <s v="TVG-6059"/>
    <s v="6059"/>
    <x v="27"/>
    <s v="Veneto"/>
    <x v="0"/>
    <x v="0"/>
    <x v="0"/>
    <s v="5000"/>
    <s v="Medium"/>
    <x v="0"/>
    <n v="130.41333333333333"/>
    <s v="Lorenzo Von Matterhorn "/>
    <n v="0.05"/>
    <n v="19562"/>
    <n v="978.1"/>
    <n v="20540.099999999999"/>
  </r>
  <r>
    <x v="6"/>
    <n v="7"/>
    <s v="TVG-6060"/>
    <s v="6060"/>
    <x v="27"/>
    <s v="Veneto"/>
    <x v="0"/>
    <x v="0"/>
    <x v="0"/>
    <s v="5000"/>
    <s v="Medium"/>
    <x v="0"/>
    <n v="23.66"/>
    <s v="Roberto Falcucci"/>
    <n v="0.08"/>
    <n v="3549"/>
    <n v="283.92"/>
    <n v="3832.92"/>
  </r>
  <r>
    <x v="6"/>
    <n v="7"/>
    <s v="TVG-6061"/>
    <s v="6061"/>
    <x v="27"/>
    <s v="Veneto"/>
    <x v="0"/>
    <x v="0"/>
    <x v="0"/>
    <s v="5000"/>
    <s v="Medium"/>
    <x v="0"/>
    <n v="10.746666666666666"/>
    <s v="Marco Rossi"/>
    <n v="7.4999999999999997E-2"/>
    <n v="1612"/>
    <n v="120.89999999999999"/>
    <n v="1732.9"/>
  </r>
  <r>
    <x v="6"/>
    <n v="7"/>
    <s v="TVG-6062"/>
    <s v="6062"/>
    <x v="27"/>
    <s v="Veneto"/>
    <x v="0"/>
    <x v="19"/>
    <x v="7"/>
    <s v="4000"/>
    <s v="Plus"/>
    <x v="16"/>
    <n v="0.31666666666666665"/>
    <s v="Federica Meni"/>
    <n v="0.04"/>
    <n v="76"/>
    <n v="3.04"/>
    <n v="79.040000000000006"/>
  </r>
  <r>
    <x v="6"/>
    <n v="7"/>
    <s v="TVG-6063"/>
    <s v="6063"/>
    <x v="27"/>
    <s v="Veneto"/>
    <x v="0"/>
    <x v="3"/>
    <x v="0"/>
    <s v="3000"/>
    <s v="Plus"/>
    <x v="3"/>
    <n v="26.593103448275862"/>
    <s v="Olivia Gusso"/>
    <n v="0.05"/>
    <n v="3856"/>
    <n v="192.8"/>
    <n v="4048.8"/>
  </r>
  <r>
    <x v="6"/>
    <n v="7"/>
    <s v="TVG-6064"/>
    <s v="6064"/>
    <x v="27"/>
    <s v="Veneto"/>
    <x v="0"/>
    <x v="3"/>
    <x v="0"/>
    <s v="3000"/>
    <s v="Plus"/>
    <x v="3"/>
    <n v="145.69655172413792"/>
    <s v="Lorenzo Von Matterhorn "/>
    <n v="0.05"/>
    <n v="21126"/>
    <n v="1056.3"/>
    <n v="22182.3"/>
  </r>
  <r>
    <x v="6"/>
    <n v="7"/>
    <s v="TVG-6065"/>
    <s v="6065"/>
    <x v="27"/>
    <s v="Veneto"/>
    <x v="0"/>
    <x v="3"/>
    <x v="0"/>
    <s v="3000"/>
    <s v="Plus"/>
    <x v="3"/>
    <n v="75.703448275862073"/>
    <s v="Federica Meni"/>
    <n v="0.04"/>
    <n v="10977"/>
    <n v="439.08"/>
    <n v="11416.08"/>
  </r>
  <r>
    <x v="6"/>
    <n v="7"/>
    <s v="TVG-6066"/>
    <s v="6066"/>
    <x v="27"/>
    <s v="Veneto"/>
    <x v="0"/>
    <x v="3"/>
    <x v="0"/>
    <s v="3000"/>
    <s v="Plus"/>
    <x v="3"/>
    <n v="3.8482758620689657"/>
    <s v="Roberto Falcucci"/>
    <n v="0.08"/>
    <n v="558"/>
    <n v="44.64"/>
    <n v="602.64"/>
  </r>
  <r>
    <x v="6"/>
    <n v="7"/>
    <s v="TVG-6067"/>
    <s v="6067"/>
    <x v="27"/>
    <s v="Veneto"/>
    <x v="0"/>
    <x v="3"/>
    <x v="0"/>
    <s v="3000"/>
    <s v="Plus"/>
    <x v="3"/>
    <n v="17.365517241379312"/>
    <s v="Fabo Girgentini"/>
    <n v="0.03"/>
    <n v="2518"/>
    <n v="75.539999999999992"/>
    <n v="2593.54"/>
  </r>
  <r>
    <x v="6"/>
    <n v="7"/>
    <s v="TVG-6068"/>
    <s v="6068"/>
    <x v="27"/>
    <s v="Veneto"/>
    <x v="0"/>
    <x v="6"/>
    <x v="2"/>
    <s v="2500"/>
    <s v="Plus"/>
    <x v="6"/>
    <n v="0.15"/>
    <s v="Olivia Gusso"/>
    <n v="0.05"/>
    <n v="33"/>
    <n v="1.6500000000000001"/>
    <n v="34.65"/>
  </r>
  <r>
    <x v="6"/>
    <n v="7"/>
    <s v="TVG-6069"/>
    <s v="6069"/>
    <x v="27"/>
    <s v="Veneto"/>
    <x v="0"/>
    <x v="6"/>
    <x v="2"/>
    <s v="2500"/>
    <s v="Plus"/>
    <x v="6"/>
    <n v="0.40454545454545454"/>
    <s v="Lorenzo Von Matterhorn "/>
    <n v="0.05"/>
    <n v="89"/>
    <n v="4.45"/>
    <n v="93.45"/>
  </r>
  <r>
    <x v="6"/>
    <n v="7"/>
    <s v="TVG-6070"/>
    <s v="6070"/>
    <x v="27"/>
    <s v="Veneto"/>
    <x v="0"/>
    <x v="6"/>
    <x v="2"/>
    <s v="2500"/>
    <s v="Plus"/>
    <x v="6"/>
    <n v="0.1"/>
    <s v="Fabo Girgentini"/>
    <n v="0.03"/>
    <n v="22"/>
    <n v="0.65999999999999992"/>
    <n v="22.66"/>
  </r>
  <r>
    <x v="6"/>
    <n v="7"/>
    <s v="TVG-6071"/>
    <s v="6071"/>
    <x v="27"/>
    <s v="Veneto"/>
    <x v="0"/>
    <x v="20"/>
    <x v="7"/>
    <s v="5000"/>
    <s v="Silver"/>
    <x v="17"/>
    <n v="0.14000000000000001"/>
    <s v="Olivia Gusso"/>
    <n v="0.05"/>
    <n v="42"/>
    <n v="2.1"/>
    <n v="44.1"/>
  </r>
  <r>
    <x v="6"/>
    <n v="7"/>
    <s v="TVG-6072"/>
    <s v="6072"/>
    <x v="27"/>
    <s v="Veneto"/>
    <x v="0"/>
    <x v="8"/>
    <x v="2"/>
    <s v="5000"/>
    <s v=""/>
    <x v="8"/>
    <n v="0.14000000000000001"/>
    <s v="Olivia Gusso"/>
    <n v="0.05"/>
    <n v="35"/>
    <n v="1.75"/>
    <n v="36.75"/>
  </r>
  <r>
    <x v="6"/>
    <n v="7"/>
    <s v="TVG-6073"/>
    <s v="6073"/>
    <x v="27"/>
    <s v="Veneto"/>
    <x v="0"/>
    <x v="23"/>
    <x v="7"/>
    <s v="8000"/>
    <s v="Premium"/>
    <x v="19"/>
    <n v="2.0044776119402985"/>
    <s v="Lorenzo Von Matterhorn "/>
    <n v="0.05"/>
    <n v="1343"/>
    <n v="67.150000000000006"/>
    <n v="1410.15"/>
  </r>
  <r>
    <x v="6"/>
    <n v="7"/>
    <s v="TVG-6074"/>
    <s v="6074"/>
    <x v="27"/>
    <s v="Veneto"/>
    <x v="0"/>
    <x v="10"/>
    <x v="3"/>
    <s v="7500"/>
    <s v="Premium"/>
    <x v="10"/>
    <n v="303.48888888888888"/>
    <s v="Lorenzo Von Matterhorn "/>
    <n v="0.05"/>
    <n v="54628"/>
    <n v="2731.4"/>
    <n v="57359.4"/>
  </r>
  <r>
    <x v="6"/>
    <n v="7"/>
    <s v="TVG-6075"/>
    <s v="6075"/>
    <x v="27"/>
    <s v="Veneto"/>
    <x v="0"/>
    <x v="11"/>
    <x v="4"/>
    <s v="5000"/>
    <s v=""/>
    <x v="11"/>
    <n v="0.15"/>
    <s v="Olivia Gusso"/>
    <n v="0.05"/>
    <n v="21"/>
    <n v="1.05"/>
    <n v="22.05"/>
  </r>
  <r>
    <x v="6"/>
    <n v="7"/>
    <s v="TVG-6076"/>
    <s v="6076"/>
    <x v="27"/>
    <s v="Veneto"/>
    <x v="0"/>
    <x v="11"/>
    <x v="4"/>
    <s v="5000"/>
    <s v=""/>
    <x v="11"/>
    <n v="0.8928571428571429"/>
    <s v="Lorenzo Von Matterhorn "/>
    <n v="0.05"/>
    <n v="125"/>
    <n v="6.25"/>
    <n v="131.25"/>
  </r>
  <r>
    <x v="6"/>
    <n v="7"/>
    <s v="TVG-6077"/>
    <s v="6077"/>
    <x v="27"/>
    <s v="Veneto"/>
    <x v="0"/>
    <x v="11"/>
    <x v="4"/>
    <s v="5000"/>
    <s v=""/>
    <x v="11"/>
    <n v="0.86428571428571432"/>
    <s v="Federica Meni"/>
    <n v="0.04"/>
    <n v="121"/>
    <n v="4.84"/>
    <n v="125.84"/>
  </r>
  <r>
    <x v="6"/>
    <n v="7"/>
    <s v="TVG-6078"/>
    <s v="6078"/>
    <x v="27"/>
    <s v="Veneto"/>
    <x v="0"/>
    <x v="11"/>
    <x v="4"/>
    <s v="5000"/>
    <s v=""/>
    <x v="11"/>
    <n v="2.65"/>
    <s v="Giuseppe Favari"/>
    <n v="0.03"/>
    <n v="371"/>
    <n v="11.129999999999999"/>
    <n v="382.13"/>
  </r>
  <r>
    <x v="6"/>
    <n v="7"/>
    <s v="TVG-6079"/>
    <s v="6079"/>
    <x v="27"/>
    <s v="Veneto"/>
    <x v="0"/>
    <x v="16"/>
    <x v="7"/>
    <s v="1000"/>
    <s v=""/>
    <x v="0"/>
    <n v="10.16"/>
    <s v="Lorenzo Von Matterhorn "/>
    <n v="0.05"/>
    <n v="1524"/>
    <n v="76.2"/>
    <n v="1600.2"/>
  </r>
  <r>
    <x v="6"/>
    <n v="7"/>
    <s v="TVG-6080"/>
    <s v="6080"/>
    <x v="27"/>
    <s v="Veneto"/>
    <x v="0"/>
    <x v="12"/>
    <x v="5"/>
    <s v="3000"/>
    <s v="Medium"/>
    <x v="12"/>
    <n v="26.783333333333335"/>
    <s v="Lorenzo Von Matterhorn "/>
    <n v="0.05"/>
    <n v="3214"/>
    <n v="160.70000000000002"/>
    <n v="3374.7"/>
  </r>
  <r>
    <x v="6"/>
    <n v="7"/>
    <s v="TVG-6081"/>
    <s v="6081"/>
    <x v="27"/>
    <s v="Veneto"/>
    <x v="0"/>
    <x v="12"/>
    <x v="5"/>
    <s v="3000"/>
    <s v="Medium"/>
    <x v="12"/>
    <n v="0.17499999999999999"/>
    <s v="Federica Meni"/>
    <n v="0.04"/>
    <n v="21"/>
    <n v="0.84"/>
    <n v="21.84"/>
  </r>
  <r>
    <x v="6"/>
    <n v="7"/>
    <s v="TVG-6082"/>
    <s v="6082"/>
    <x v="27"/>
    <s v="Veneto"/>
    <x v="0"/>
    <x v="12"/>
    <x v="5"/>
    <s v="3000"/>
    <s v="Medium"/>
    <x v="12"/>
    <n v="6.9249999999999998"/>
    <s v="Fabo Girgentini"/>
    <n v="0.03"/>
    <n v="831"/>
    <n v="24.93"/>
    <n v="855.93"/>
  </r>
  <r>
    <x v="6"/>
    <n v="7"/>
    <s v="TVG-6083"/>
    <s v="6083"/>
    <x v="27"/>
    <s v="Veneto"/>
    <x v="0"/>
    <x v="13"/>
    <x v="5"/>
    <s v="3000"/>
    <s v="Plus"/>
    <x v="2"/>
    <n v="7.6923076923076927E-3"/>
    <s v="Lorenzo Von Matterhorn "/>
    <n v="0.05"/>
    <n v="1"/>
    <n v="0.05"/>
    <n v="1.05"/>
  </r>
  <r>
    <x v="6"/>
    <n v="7"/>
    <s v="TVG-6084"/>
    <s v="6084"/>
    <x v="28"/>
    <s v="Veneto"/>
    <x v="8"/>
    <x v="18"/>
    <x v="7"/>
    <s v="3000"/>
    <s v="Medium"/>
    <x v="6"/>
    <n v="0.24090909090909091"/>
    <s v="Matteo Landi"/>
    <n v="0.05"/>
    <n v="53"/>
    <n v="2.6500000000000004"/>
    <n v="55.65"/>
  </r>
  <r>
    <x v="6"/>
    <n v="7"/>
    <s v="TVG-6085"/>
    <s v="6085"/>
    <x v="28"/>
    <s v="Veneto"/>
    <x v="8"/>
    <x v="18"/>
    <x v="7"/>
    <s v="3000"/>
    <s v="Medium"/>
    <x v="6"/>
    <n v="159.87727272727273"/>
    <s v="Marco Rossi"/>
    <n v="7.4999999999999997E-2"/>
    <n v="35173"/>
    <n v="2637.9749999999999"/>
    <n v="37810.974999999999"/>
  </r>
  <r>
    <x v="6"/>
    <n v="7"/>
    <s v="TVG-6086"/>
    <s v="6086"/>
    <x v="28"/>
    <s v="Veneto"/>
    <x v="8"/>
    <x v="18"/>
    <x v="7"/>
    <s v="3000"/>
    <s v="Medium"/>
    <x v="6"/>
    <n v="0"/>
    <s v="Lalerio Vundini"/>
    <n v="0.05"/>
    <n v="0"/>
    <n v="0"/>
    <n v="0"/>
  </r>
  <r>
    <x v="6"/>
    <n v="7"/>
    <s v="TVG-6087"/>
    <s v="6087"/>
    <x v="28"/>
    <s v="Veneto"/>
    <x v="8"/>
    <x v="21"/>
    <x v="7"/>
    <s v="6000"/>
    <s v="Gold"/>
    <x v="18"/>
    <n v="6.3311111111111114"/>
    <s v="Marco Rossi"/>
    <n v="7.4999999999999997E-2"/>
    <n v="2849"/>
    <n v="213.67499999999998"/>
    <n v="3062.6750000000002"/>
  </r>
  <r>
    <x v="6"/>
    <n v="7"/>
    <s v="TVG-6088"/>
    <s v="6088"/>
    <x v="28"/>
    <s v="Veneto"/>
    <x v="8"/>
    <x v="21"/>
    <x v="7"/>
    <s v="6000"/>
    <s v="Gold"/>
    <x v="18"/>
    <n v="353.34"/>
    <s v="Lalerio Vundini"/>
    <n v="0.05"/>
    <n v="159003"/>
    <n v="7950.1500000000005"/>
    <n v="166953.15"/>
  </r>
  <r>
    <x v="6"/>
    <n v="7"/>
    <s v="TVG-6089"/>
    <s v="6089"/>
    <x v="28"/>
    <s v="Veneto"/>
    <x v="8"/>
    <x v="14"/>
    <x v="6"/>
    <s v="2500"/>
    <s v="Gold"/>
    <x v="13"/>
    <n v="13.432"/>
    <s v="Giulio de Primis"/>
    <n v="3.6999999999999998E-2"/>
    <n v="6716"/>
    <n v="248.49199999999999"/>
    <n v="6964.4920000000002"/>
  </r>
  <r>
    <x v="6"/>
    <n v="7"/>
    <s v="TVG-6090"/>
    <s v="6090"/>
    <x v="28"/>
    <s v="Veneto"/>
    <x v="8"/>
    <x v="14"/>
    <x v="6"/>
    <s v="2500"/>
    <s v="Gold"/>
    <x v="13"/>
    <n v="0.29599999999999999"/>
    <s v="Matteo Landi"/>
    <n v="0.05"/>
    <n v="148"/>
    <n v="7.4"/>
    <n v="155.4"/>
  </r>
  <r>
    <x v="6"/>
    <n v="7"/>
    <s v="TVG-6091"/>
    <s v="6091"/>
    <x v="28"/>
    <s v="Veneto"/>
    <x v="8"/>
    <x v="14"/>
    <x v="6"/>
    <s v="2500"/>
    <s v="Gold"/>
    <x v="13"/>
    <n v="0.312"/>
    <s v="Marco Rossi"/>
    <n v="7.4999999999999997E-2"/>
    <n v="156"/>
    <n v="11.7"/>
    <n v="167.7"/>
  </r>
  <r>
    <x v="6"/>
    <n v="7"/>
    <s v="TVG-6092"/>
    <s v="6092"/>
    <x v="28"/>
    <s v="Veneto"/>
    <x v="8"/>
    <x v="14"/>
    <x v="6"/>
    <s v="2500"/>
    <s v="Gold"/>
    <x v="13"/>
    <n v="157.66200000000001"/>
    <s v="Lalerio Vundini"/>
    <n v="0.05"/>
    <n v="78831"/>
    <n v="3941.55"/>
    <n v="82772.55"/>
  </r>
  <r>
    <x v="6"/>
    <n v="7"/>
    <s v="TVG-6093"/>
    <s v="6093"/>
    <x v="28"/>
    <s v="Veneto"/>
    <x v="8"/>
    <x v="17"/>
    <x v="7"/>
    <s v="2000"/>
    <s v="Medium"/>
    <x v="15"/>
    <n v="3.375"/>
    <s v="Lalerio Vundini"/>
    <n v="0.05"/>
    <n v="675"/>
    <n v="33.75"/>
    <n v="708.75"/>
  </r>
  <r>
    <x v="6"/>
    <n v="7"/>
    <s v="TVG-6094"/>
    <s v="6094"/>
    <x v="28"/>
    <s v="Veneto"/>
    <x v="8"/>
    <x v="0"/>
    <x v="0"/>
    <s v="5000"/>
    <s v="Medium"/>
    <x v="0"/>
    <n v="173.14"/>
    <s v="Giulio de Primis"/>
    <n v="3.6999999999999998E-2"/>
    <n v="25971"/>
    <n v="960.92699999999991"/>
    <n v="26931.927"/>
  </r>
  <r>
    <x v="6"/>
    <n v="7"/>
    <s v="TVG-6095"/>
    <s v="6095"/>
    <x v="28"/>
    <s v="Veneto"/>
    <x v="8"/>
    <x v="0"/>
    <x v="0"/>
    <s v="5000"/>
    <s v="Medium"/>
    <x v="0"/>
    <n v="0.46666666666666667"/>
    <s v="Alfonso Falconeri"/>
    <n v="0.05"/>
    <n v="70"/>
    <n v="3.5"/>
    <n v="73.5"/>
  </r>
  <r>
    <x v="6"/>
    <n v="7"/>
    <s v="TVG-6096"/>
    <s v="6096"/>
    <x v="28"/>
    <s v="Veneto"/>
    <x v="8"/>
    <x v="0"/>
    <x v="0"/>
    <s v="5000"/>
    <s v="Medium"/>
    <x v="0"/>
    <n v="13.946666666666667"/>
    <s v="Matteo Landi"/>
    <n v="0.05"/>
    <n v="2092"/>
    <n v="104.60000000000001"/>
    <n v="2196.6"/>
  </r>
  <r>
    <x v="6"/>
    <n v="7"/>
    <s v="TVG-6097"/>
    <s v="6097"/>
    <x v="28"/>
    <s v="Veneto"/>
    <x v="8"/>
    <x v="0"/>
    <x v="0"/>
    <s v="5000"/>
    <s v="Medium"/>
    <x v="0"/>
    <n v="4.3533333333333335"/>
    <s v="Fabo Girgentini"/>
    <n v="0.03"/>
    <n v="653"/>
    <n v="19.59"/>
    <n v="672.59"/>
  </r>
  <r>
    <x v="6"/>
    <n v="7"/>
    <s v="TVG-6098"/>
    <s v="6098"/>
    <x v="28"/>
    <s v="Veneto"/>
    <x v="8"/>
    <x v="0"/>
    <x v="0"/>
    <s v="5000"/>
    <s v="Medium"/>
    <x v="0"/>
    <n v="136.78"/>
    <s v="Marco Rossi"/>
    <n v="7.4999999999999997E-2"/>
    <n v="20517"/>
    <n v="1538.7749999999999"/>
    <n v="22055.775000000001"/>
  </r>
  <r>
    <x v="6"/>
    <n v="7"/>
    <s v="TVG-6099"/>
    <s v="6099"/>
    <x v="28"/>
    <s v="Veneto"/>
    <x v="8"/>
    <x v="0"/>
    <x v="0"/>
    <s v="5000"/>
    <s v="Medium"/>
    <x v="0"/>
    <n v="574.43333333333328"/>
    <s v="Lalerio Vundini"/>
    <n v="0.05"/>
    <n v="86165"/>
    <n v="4308.25"/>
    <n v="90473.25"/>
  </r>
  <r>
    <x v="6"/>
    <n v="7"/>
    <s v="TVG-6100"/>
    <s v="6100"/>
    <x v="28"/>
    <s v="Veneto"/>
    <x v="8"/>
    <x v="19"/>
    <x v="7"/>
    <s v="4000"/>
    <s v="Plus"/>
    <x v="16"/>
    <n v="29.183333333333334"/>
    <s v="Lalerio Vundini"/>
    <n v="0.05"/>
    <n v="7004"/>
    <n v="350.20000000000005"/>
    <n v="7354.2"/>
  </r>
  <r>
    <x v="6"/>
    <n v="7"/>
    <s v="TVG-6101"/>
    <s v="6101"/>
    <x v="28"/>
    <s v="Veneto"/>
    <x v="8"/>
    <x v="1"/>
    <x v="0"/>
    <s v="5000"/>
    <s v="Plus"/>
    <x v="1"/>
    <n v="9.6285714285714281"/>
    <s v="Giulio de Primis"/>
    <n v="3.6999999999999998E-2"/>
    <n v="1685"/>
    <n v="62.344999999999999"/>
    <n v="1747.345"/>
  </r>
  <r>
    <x v="6"/>
    <n v="7"/>
    <s v="TVG-6102"/>
    <s v="6102"/>
    <x v="28"/>
    <s v="Veneto"/>
    <x v="8"/>
    <x v="1"/>
    <x v="0"/>
    <s v="5000"/>
    <s v="Plus"/>
    <x v="1"/>
    <n v="9.9542857142857137"/>
    <s v="Giuseppe Favari"/>
    <n v="0.03"/>
    <n v="1742"/>
    <n v="52.26"/>
    <n v="1794.26"/>
  </r>
  <r>
    <x v="6"/>
    <n v="7"/>
    <s v="TVG-6103"/>
    <s v="6103"/>
    <x v="28"/>
    <s v="Veneto"/>
    <x v="8"/>
    <x v="1"/>
    <x v="0"/>
    <s v="5000"/>
    <s v="Plus"/>
    <x v="1"/>
    <n v="0.64571428571428569"/>
    <s v="Lalerio Vundini"/>
    <n v="0.05"/>
    <n v="113"/>
    <n v="5.65"/>
    <n v="118.65"/>
  </r>
  <r>
    <x v="6"/>
    <n v="7"/>
    <s v="TVG-6104"/>
    <s v="6104"/>
    <x v="28"/>
    <s v="Veneto"/>
    <x v="8"/>
    <x v="2"/>
    <x v="0"/>
    <s v="2500"/>
    <s v="Plus"/>
    <x v="2"/>
    <n v="2.5923076923076924"/>
    <s v="Giulio de Primis"/>
    <n v="3.6999999999999998E-2"/>
    <n v="337"/>
    <n v="12.468999999999999"/>
    <n v="349.46899999999999"/>
  </r>
  <r>
    <x v="6"/>
    <n v="7"/>
    <s v="TVG-6105"/>
    <s v="6105"/>
    <x v="28"/>
    <s v="Veneto"/>
    <x v="8"/>
    <x v="2"/>
    <x v="0"/>
    <s v="2500"/>
    <s v="Plus"/>
    <x v="2"/>
    <n v="11.2"/>
    <s v="Fabo Girgentini"/>
    <n v="0.03"/>
    <n v="1456"/>
    <n v="43.68"/>
    <n v="1499.68"/>
  </r>
  <r>
    <x v="6"/>
    <n v="7"/>
    <s v="TVG-6106"/>
    <s v="6106"/>
    <x v="28"/>
    <s v="Veneto"/>
    <x v="8"/>
    <x v="3"/>
    <x v="0"/>
    <s v="3000"/>
    <s v="Plus"/>
    <x v="3"/>
    <n v="28.958620689655174"/>
    <s v="Lorenzo Von Matterhorn "/>
    <n v="0.05"/>
    <n v="4199"/>
    <n v="209.95000000000002"/>
    <n v="4408.95"/>
  </r>
  <r>
    <x v="6"/>
    <n v="7"/>
    <s v="TVG-6107"/>
    <s v="6107"/>
    <x v="28"/>
    <s v="Veneto"/>
    <x v="8"/>
    <x v="3"/>
    <x v="0"/>
    <s v="3000"/>
    <s v="Plus"/>
    <x v="3"/>
    <n v="1.1448275862068966"/>
    <s v="Giulio de Primis"/>
    <n v="3.6999999999999998E-2"/>
    <n v="166"/>
    <n v="6.1419999999999995"/>
    <n v="172.142"/>
  </r>
  <r>
    <x v="6"/>
    <n v="7"/>
    <s v="TVG-6108"/>
    <s v="6108"/>
    <x v="28"/>
    <s v="Veneto"/>
    <x v="8"/>
    <x v="3"/>
    <x v="0"/>
    <s v="3000"/>
    <s v="Plus"/>
    <x v="3"/>
    <n v="12.406896551724138"/>
    <s v="Roberto Falcucci"/>
    <n v="0.08"/>
    <n v="1799"/>
    <n v="143.92000000000002"/>
    <n v="1942.92"/>
  </r>
  <r>
    <x v="6"/>
    <n v="7"/>
    <s v="TVG-6109"/>
    <s v="6109"/>
    <x v="28"/>
    <s v="Veneto"/>
    <x v="8"/>
    <x v="3"/>
    <x v="0"/>
    <s v="3000"/>
    <s v="Plus"/>
    <x v="3"/>
    <n v="15.041379310344828"/>
    <s v="Giuseppe Favari"/>
    <n v="0.03"/>
    <n v="2181"/>
    <n v="65.429999999999993"/>
    <n v="2246.4299999999998"/>
  </r>
  <r>
    <x v="6"/>
    <n v="7"/>
    <s v="TVG-6110"/>
    <s v="6110"/>
    <x v="28"/>
    <s v="Veneto"/>
    <x v="8"/>
    <x v="3"/>
    <x v="0"/>
    <s v="3000"/>
    <s v="Plus"/>
    <x v="3"/>
    <n v="26.862068965517242"/>
    <s v="Fabo Girgentini"/>
    <n v="0.03"/>
    <n v="3895"/>
    <n v="116.85"/>
    <n v="4011.85"/>
  </r>
  <r>
    <x v="6"/>
    <n v="7"/>
    <s v="TVG-6111"/>
    <s v="6111"/>
    <x v="28"/>
    <s v="Veneto"/>
    <x v="8"/>
    <x v="3"/>
    <x v="0"/>
    <s v="3000"/>
    <s v="Plus"/>
    <x v="3"/>
    <n v="43.993103448275861"/>
    <s v="Costanza Bigatti"/>
    <n v="0.1"/>
    <n v="6379"/>
    <n v="637.90000000000009"/>
    <n v="7016.9"/>
  </r>
  <r>
    <x v="6"/>
    <n v="7"/>
    <s v="TVG-6112"/>
    <s v="6112"/>
    <x v="28"/>
    <s v="Veneto"/>
    <x v="8"/>
    <x v="3"/>
    <x v="0"/>
    <s v="3000"/>
    <s v="Plus"/>
    <x v="3"/>
    <n v="465.30344827586208"/>
    <s v="Marco Rossi"/>
    <n v="7.4999999999999997E-2"/>
    <n v="67469"/>
    <n v="5060.1750000000002"/>
    <n v="72529.175000000003"/>
  </r>
  <r>
    <x v="6"/>
    <n v="7"/>
    <s v="TVG-6113"/>
    <s v="6113"/>
    <x v="28"/>
    <s v="Veneto"/>
    <x v="8"/>
    <x v="3"/>
    <x v="0"/>
    <s v="3000"/>
    <s v="Plus"/>
    <x v="3"/>
    <n v="3691.5103448275863"/>
    <s v="Lalerio Vundini"/>
    <n v="0.05"/>
    <n v="535269"/>
    <n v="26763.45"/>
    <n v="562032.44999999995"/>
  </r>
  <r>
    <x v="6"/>
    <n v="7"/>
    <s v="TVG-6114"/>
    <s v="6114"/>
    <x v="28"/>
    <s v="Veneto"/>
    <x v="8"/>
    <x v="4"/>
    <x v="1"/>
    <s v="1000"/>
    <s v=""/>
    <x v="4"/>
    <n v="0.1"/>
    <s v="Lalerio Vundini"/>
    <n v="0.05"/>
    <n v="5"/>
    <n v="0.25"/>
    <n v="5.25"/>
  </r>
  <r>
    <x v="6"/>
    <n v="7"/>
    <s v="TVG-6115"/>
    <s v="6115"/>
    <x v="28"/>
    <s v="Veneto"/>
    <x v="8"/>
    <x v="5"/>
    <x v="1"/>
    <s v="5000"/>
    <s v=""/>
    <x v="5"/>
    <n v="7.2"/>
    <s v="Lalerio Vundini"/>
    <n v="0.05"/>
    <n v="540"/>
    <n v="27"/>
    <n v="567"/>
  </r>
  <r>
    <x v="6"/>
    <n v="7"/>
    <s v="TVG-6116"/>
    <s v="6116"/>
    <x v="28"/>
    <s v="Veneto"/>
    <x v="8"/>
    <x v="6"/>
    <x v="2"/>
    <s v="2500"/>
    <s v="Plus"/>
    <x v="6"/>
    <n v="0.1409090909090909"/>
    <s v="Lorenzo Von Matterhorn "/>
    <n v="0.05"/>
    <n v="31"/>
    <n v="1.55"/>
    <n v="32.549999999999997"/>
  </r>
  <r>
    <x v="6"/>
    <n v="7"/>
    <s v="TVG-6117"/>
    <s v="6117"/>
    <x v="28"/>
    <s v="Veneto"/>
    <x v="8"/>
    <x v="6"/>
    <x v="2"/>
    <s v="2500"/>
    <s v="Plus"/>
    <x v="6"/>
    <n v="2.5"/>
    <s v="Giulio de Primis"/>
    <n v="3.6999999999999998E-2"/>
    <n v="550"/>
    <n v="20.349999999999998"/>
    <n v="570.35"/>
  </r>
  <r>
    <x v="6"/>
    <n v="7"/>
    <s v="TVG-6118"/>
    <s v="6118"/>
    <x v="28"/>
    <s v="Veneto"/>
    <x v="8"/>
    <x v="6"/>
    <x v="2"/>
    <s v="2500"/>
    <s v="Plus"/>
    <x v="6"/>
    <n v="4.6136363636363633"/>
    <s v="Fabo Girgentini"/>
    <n v="0.03"/>
    <n v="1015"/>
    <n v="30.45"/>
    <n v="1045.45"/>
  </r>
  <r>
    <x v="6"/>
    <n v="7"/>
    <s v="TVG-6119"/>
    <s v="6119"/>
    <x v="28"/>
    <s v="Veneto"/>
    <x v="8"/>
    <x v="6"/>
    <x v="2"/>
    <s v="2500"/>
    <s v="Plus"/>
    <x v="6"/>
    <n v="449.60909090909092"/>
    <s v="Marco Rossi"/>
    <n v="7.4999999999999997E-2"/>
    <n v="98914"/>
    <n v="7418.5499999999993"/>
    <n v="106332.55"/>
  </r>
  <r>
    <x v="6"/>
    <n v="7"/>
    <s v="TVG-6120"/>
    <s v="6120"/>
    <x v="28"/>
    <s v="Veneto"/>
    <x v="8"/>
    <x v="6"/>
    <x v="2"/>
    <s v="2500"/>
    <s v="Plus"/>
    <x v="6"/>
    <n v="10.813636363636364"/>
    <s v="Lalerio Vundini"/>
    <n v="0.05"/>
    <n v="2379"/>
    <n v="118.95"/>
    <n v="2497.9499999999998"/>
  </r>
  <r>
    <x v="6"/>
    <n v="7"/>
    <s v="TVG-6121"/>
    <s v="6121"/>
    <x v="28"/>
    <s v="Veneto"/>
    <x v="8"/>
    <x v="22"/>
    <x v="7"/>
    <s v="7000"/>
    <s v="Premium"/>
    <x v="13"/>
    <n v="79.403999999999996"/>
    <s v="Lalerio Vundini"/>
    <n v="0.05"/>
    <n v="39702"/>
    <n v="1985.1000000000001"/>
    <n v="41687.1"/>
  </r>
  <r>
    <x v="6"/>
    <n v="7"/>
    <s v="TVG-6122"/>
    <s v="6122"/>
    <x v="28"/>
    <s v="Veneto"/>
    <x v="8"/>
    <x v="20"/>
    <x v="7"/>
    <s v="5000"/>
    <s v="Silver"/>
    <x v="17"/>
    <n v="4.83"/>
    <s v="Giulio de Primis"/>
    <n v="3.6999999999999998E-2"/>
    <n v="1449"/>
    <n v="53.613"/>
    <n v="1502.6130000000001"/>
  </r>
  <r>
    <x v="6"/>
    <n v="7"/>
    <s v="TVG-6123"/>
    <s v="6123"/>
    <x v="28"/>
    <s v="Veneto"/>
    <x v="8"/>
    <x v="8"/>
    <x v="2"/>
    <s v="5000"/>
    <s v=""/>
    <x v="8"/>
    <n v="0.88"/>
    <s v="Giulio de Primis"/>
    <n v="3.6999999999999998E-2"/>
    <n v="220"/>
    <n v="8.1399999999999988"/>
    <n v="228.14"/>
  </r>
  <r>
    <x v="6"/>
    <n v="7"/>
    <s v="TVG-6124"/>
    <s v="6124"/>
    <x v="28"/>
    <s v="Veneto"/>
    <x v="8"/>
    <x v="8"/>
    <x v="2"/>
    <s v="5000"/>
    <s v=""/>
    <x v="8"/>
    <n v="0.49199999999999999"/>
    <s v="Giuseppe Favari"/>
    <n v="0.03"/>
    <n v="123"/>
    <n v="3.69"/>
    <n v="126.69"/>
  </r>
  <r>
    <x v="6"/>
    <n v="7"/>
    <s v="TVG-6125"/>
    <s v="6125"/>
    <x v="28"/>
    <s v="Veneto"/>
    <x v="8"/>
    <x v="9"/>
    <x v="2"/>
    <s v="1121"/>
    <s v="Gold"/>
    <x v="9"/>
    <n v="21.513043478260869"/>
    <s v="Marco Rossi"/>
    <n v="7.4999999999999997E-2"/>
    <n v="4948"/>
    <n v="371.09999999999997"/>
    <n v="5319.1"/>
  </r>
  <r>
    <x v="6"/>
    <n v="7"/>
    <s v="TVG-6126"/>
    <s v="6126"/>
    <x v="28"/>
    <s v="Veneto"/>
    <x v="8"/>
    <x v="9"/>
    <x v="2"/>
    <s v="1121"/>
    <s v="Gold"/>
    <x v="9"/>
    <n v="1002.7782608695652"/>
    <s v="Lalerio Vundini"/>
    <n v="0.05"/>
    <n v="230639"/>
    <n v="11531.95"/>
    <n v="242170.95"/>
  </r>
  <r>
    <x v="6"/>
    <n v="7"/>
    <s v="TVG-6127"/>
    <s v="6127"/>
    <x v="28"/>
    <s v="Veneto"/>
    <x v="8"/>
    <x v="23"/>
    <x v="7"/>
    <s v="8000"/>
    <s v="Premium"/>
    <x v="19"/>
    <n v="0.49850746268656715"/>
    <s v="Alfonso Falconeri"/>
    <n v="0.05"/>
    <n v="334"/>
    <n v="16.7"/>
    <n v="350.7"/>
  </r>
  <r>
    <x v="6"/>
    <n v="7"/>
    <s v="TVG-6128"/>
    <s v="6128"/>
    <x v="28"/>
    <s v="Veneto"/>
    <x v="8"/>
    <x v="23"/>
    <x v="7"/>
    <s v="8000"/>
    <s v="Premium"/>
    <x v="19"/>
    <n v="5.8238805970149254"/>
    <s v="Marco Rossi"/>
    <n v="7.4999999999999997E-2"/>
    <n v="3902"/>
    <n v="292.64999999999998"/>
    <n v="4194.6499999999996"/>
  </r>
  <r>
    <x v="6"/>
    <n v="7"/>
    <s v="TVG-6129"/>
    <s v="6129"/>
    <x v="28"/>
    <s v="Veneto"/>
    <x v="8"/>
    <x v="23"/>
    <x v="7"/>
    <s v="8000"/>
    <s v="Premium"/>
    <x v="19"/>
    <n v="1077.0492537313432"/>
    <s v="Lalerio Vundini"/>
    <n v="0.05"/>
    <n v="721623"/>
    <n v="36081.15"/>
    <n v="757704.15"/>
  </r>
  <r>
    <x v="6"/>
    <n v="7"/>
    <s v="TVG-6130"/>
    <s v="6130"/>
    <x v="28"/>
    <s v="Veneto"/>
    <x v="8"/>
    <x v="10"/>
    <x v="3"/>
    <s v="7500"/>
    <s v="Premium"/>
    <x v="10"/>
    <n v="7.3833333333333337"/>
    <s v="Giulio de Primis"/>
    <n v="3.6999999999999998E-2"/>
    <n v="1329"/>
    <n v="49.172999999999995"/>
    <n v="1378.173"/>
  </r>
  <r>
    <x v="6"/>
    <n v="7"/>
    <s v="TVG-6131"/>
    <s v="6131"/>
    <x v="28"/>
    <s v="Veneto"/>
    <x v="8"/>
    <x v="10"/>
    <x v="3"/>
    <s v="7500"/>
    <s v="Premium"/>
    <x v="10"/>
    <n v="0.58888888888888891"/>
    <s v="Lalerio Vundini"/>
    <n v="0.05"/>
    <n v="106"/>
    <n v="5.3000000000000007"/>
    <n v="111.3"/>
  </r>
  <r>
    <x v="6"/>
    <n v="7"/>
    <s v="TVG-6132"/>
    <s v="6132"/>
    <x v="28"/>
    <s v="Veneto"/>
    <x v="8"/>
    <x v="15"/>
    <x v="6"/>
    <s v="1000"/>
    <s v="Silver"/>
    <x v="14"/>
    <n v="14.158974358974358"/>
    <s v="Lalerio Vundini"/>
    <n v="0.05"/>
    <n v="5522"/>
    <n v="276.10000000000002"/>
    <n v="5798.1"/>
  </r>
  <r>
    <x v="6"/>
    <n v="7"/>
    <s v="TVG-6133"/>
    <s v="6133"/>
    <x v="28"/>
    <s v="Veneto"/>
    <x v="8"/>
    <x v="11"/>
    <x v="4"/>
    <s v="5000"/>
    <s v=""/>
    <x v="11"/>
    <n v="1.8928571428571428"/>
    <s v="Giulio de Primis"/>
    <n v="3.6999999999999998E-2"/>
    <n v="265"/>
    <n v="9.8049999999999997"/>
    <n v="274.80500000000001"/>
  </r>
  <r>
    <x v="6"/>
    <n v="7"/>
    <s v="TVG-6134"/>
    <s v="6134"/>
    <x v="28"/>
    <s v="Veneto"/>
    <x v="8"/>
    <x v="11"/>
    <x v="4"/>
    <s v="5000"/>
    <s v=""/>
    <x v="11"/>
    <n v="0.31428571428571428"/>
    <s v="Costanza Bigatti"/>
    <n v="0.1"/>
    <n v="44"/>
    <n v="4.4000000000000004"/>
    <n v="48.4"/>
  </r>
  <r>
    <x v="6"/>
    <n v="7"/>
    <s v="TVG-6135"/>
    <s v="6135"/>
    <x v="28"/>
    <s v="Veneto"/>
    <x v="8"/>
    <x v="11"/>
    <x v="4"/>
    <s v="5000"/>
    <s v=""/>
    <x v="11"/>
    <n v="2.8214285714285716"/>
    <s v="Marco Rossi"/>
    <n v="7.4999999999999997E-2"/>
    <n v="395"/>
    <n v="29.625"/>
    <n v="424.625"/>
  </r>
  <r>
    <x v="6"/>
    <n v="7"/>
    <s v="TVG-6136"/>
    <s v="6136"/>
    <x v="28"/>
    <s v="Veneto"/>
    <x v="8"/>
    <x v="11"/>
    <x v="4"/>
    <s v="5000"/>
    <s v=""/>
    <x v="11"/>
    <n v="18.671428571428571"/>
    <s v="Lalerio Vundini"/>
    <n v="0.05"/>
    <n v="2614"/>
    <n v="130.70000000000002"/>
    <n v="2744.7"/>
  </r>
  <r>
    <x v="6"/>
    <n v="7"/>
    <s v="TVG-6137"/>
    <s v="6137"/>
    <x v="28"/>
    <s v="Veneto"/>
    <x v="8"/>
    <x v="16"/>
    <x v="7"/>
    <s v="1000"/>
    <s v=""/>
    <x v="0"/>
    <n v="6.4866666666666664"/>
    <s v="Giuseppe Favari"/>
    <n v="0.03"/>
    <n v="973"/>
    <n v="29.189999999999998"/>
    <n v="1002.19"/>
  </r>
  <r>
    <x v="6"/>
    <n v="7"/>
    <s v="TVG-6138"/>
    <s v="6138"/>
    <x v="28"/>
    <s v="Veneto"/>
    <x v="8"/>
    <x v="16"/>
    <x v="7"/>
    <s v="1000"/>
    <s v=""/>
    <x v="0"/>
    <n v="16.966666666666665"/>
    <s v="Marco Rossi"/>
    <n v="7.4999999999999997E-2"/>
    <n v="2545"/>
    <n v="190.875"/>
    <n v="2735.875"/>
  </r>
  <r>
    <x v="6"/>
    <n v="7"/>
    <s v="TVG-6139"/>
    <s v="6139"/>
    <x v="28"/>
    <s v="Veneto"/>
    <x v="8"/>
    <x v="16"/>
    <x v="7"/>
    <s v="1000"/>
    <s v=""/>
    <x v="0"/>
    <n v="22.26"/>
    <s v="Lalerio Vundini"/>
    <n v="0.05"/>
    <n v="3339"/>
    <n v="166.95000000000002"/>
    <n v="3505.95"/>
  </r>
  <r>
    <x v="6"/>
    <n v="7"/>
    <s v="TVG-6140"/>
    <s v="6140"/>
    <x v="28"/>
    <s v="Veneto"/>
    <x v="8"/>
    <x v="12"/>
    <x v="5"/>
    <s v="3000"/>
    <s v="Medium"/>
    <x v="12"/>
    <n v="0.48333333333333334"/>
    <s v="Giulio de Primis"/>
    <n v="3.6999999999999998E-2"/>
    <n v="58"/>
    <n v="2.1459999999999999"/>
    <n v="60.146000000000001"/>
  </r>
  <r>
    <x v="6"/>
    <n v="7"/>
    <s v="TVG-6141"/>
    <s v="6141"/>
    <x v="28"/>
    <s v="Veneto"/>
    <x v="8"/>
    <x v="12"/>
    <x v="5"/>
    <s v="3000"/>
    <s v="Medium"/>
    <x v="12"/>
    <n v="2.2416666666666667"/>
    <s v="Fabo Girgentini"/>
    <n v="0.03"/>
    <n v="269"/>
    <n v="8.07"/>
    <n v="277.07"/>
  </r>
  <r>
    <x v="6"/>
    <n v="7"/>
    <s v="TVG-6142"/>
    <s v="6142"/>
    <x v="28"/>
    <s v="Veneto"/>
    <x v="8"/>
    <x v="12"/>
    <x v="5"/>
    <s v="3000"/>
    <s v="Medium"/>
    <x v="12"/>
    <n v="81.358333333333334"/>
    <s v="Marco Rossi"/>
    <n v="7.4999999999999997E-2"/>
    <n v="9763"/>
    <n v="732.22500000000002"/>
    <n v="10495.225"/>
  </r>
  <r>
    <x v="6"/>
    <n v="7"/>
    <s v="TVG-6143"/>
    <s v="6143"/>
    <x v="28"/>
    <s v="Veneto"/>
    <x v="8"/>
    <x v="12"/>
    <x v="5"/>
    <s v="3000"/>
    <s v="Medium"/>
    <x v="12"/>
    <n v="208.18333333333334"/>
    <s v="Lalerio Vundini"/>
    <n v="0.05"/>
    <n v="24982"/>
    <n v="1249.1000000000001"/>
    <n v="26231.1"/>
  </r>
  <r>
    <x v="6"/>
    <n v="7"/>
    <s v="TVG-6144"/>
    <s v="6144"/>
    <x v="28"/>
    <s v="Veneto"/>
    <x v="8"/>
    <x v="13"/>
    <x v="5"/>
    <s v="3000"/>
    <s v="Plus"/>
    <x v="2"/>
    <n v="4.023076923076923"/>
    <s v="Marco Rossi"/>
    <n v="7.4999999999999997E-2"/>
    <n v="523"/>
    <n v="39.225000000000001"/>
    <n v="562.22500000000002"/>
  </r>
  <r>
    <x v="6"/>
    <n v="7"/>
    <s v="TVG-6145"/>
    <s v="6145"/>
    <x v="29"/>
    <s v="Veneto"/>
    <x v="4"/>
    <x v="18"/>
    <x v="7"/>
    <s v="3000"/>
    <s v="Medium"/>
    <x v="6"/>
    <n v="1959.3818181818183"/>
    <s v="Lalerio Vundini"/>
    <n v="0.05"/>
    <n v="431064"/>
    <n v="21553.200000000001"/>
    <n v="452617.2"/>
  </r>
  <r>
    <x v="6"/>
    <n v="7"/>
    <s v="TVG-6146"/>
    <s v="6146"/>
    <x v="29"/>
    <s v="Veneto"/>
    <x v="4"/>
    <x v="14"/>
    <x v="6"/>
    <s v="2500"/>
    <s v="Gold"/>
    <x v="13"/>
    <n v="7.1239999999999997"/>
    <s v="Lalerio Vundini"/>
    <n v="0.05"/>
    <n v="3562"/>
    <n v="178.10000000000002"/>
    <n v="3740.1"/>
  </r>
  <r>
    <x v="6"/>
    <n v="7"/>
    <s v="TVG-6147"/>
    <s v="6147"/>
    <x v="29"/>
    <s v="Veneto"/>
    <x v="4"/>
    <x v="0"/>
    <x v="0"/>
    <s v="5000"/>
    <s v="Medium"/>
    <x v="0"/>
    <n v="17.686666666666667"/>
    <s v="Roberto Falcucci"/>
    <n v="0.08"/>
    <n v="2653"/>
    <n v="212.24"/>
    <n v="2865.24"/>
  </r>
  <r>
    <x v="6"/>
    <n v="7"/>
    <s v="TVG-6148"/>
    <s v="6148"/>
    <x v="29"/>
    <s v="Veneto"/>
    <x v="4"/>
    <x v="0"/>
    <x v="0"/>
    <s v="5000"/>
    <s v="Medium"/>
    <x v="0"/>
    <n v="50.346666666666664"/>
    <s v="Marco Rossi"/>
    <n v="7.4999999999999997E-2"/>
    <n v="7552"/>
    <n v="566.4"/>
    <n v="8118.4"/>
  </r>
  <r>
    <x v="6"/>
    <n v="7"/>
    <s v="TVG-6149"/>
    <s v="6149"/>
    <x v="29"/>
    <s v="Veneto"/>
    <x v="4"/>
    <x v="0"/>
    <x v="0"/>
    <s v="5000"/>
    <s v="Medium"/>
    <x v="0"/>
    <n v="3292.2133333333331"/>
    <s v="Lalerio Vundini"/>
    <n v="0.05"/>
    <n v="493832"/>
    <n v="24691.600000000002"/>
    <n v="518523.6"/>
  </r>
  <r>
    <x v="6"/>
    <n v="7"/>
    <s v="TVG-6150"/>
    <s v="6150"/>
    <x v="29"/>
    <s v="Veneto"/>
    <x v="4"/>
    <x v="19"/>
    <x v="7"/>
    <s v="4000"/>
    <s v="Plus"/>
    <x v="16"/>
    <n v="6.2"/>
    <s v="Marco Rossi"/>
    <n v="7.4999999999999997E-2"/>
    <n v="1488"/>
    <n v="111.6"/>
    <n v="1599.6"/>
  </r>
  <r>
    <x v="6"/>
    <n v="7"/>
    <s v="TVG-6151"/>
    <s v="6151"/>
    <x v="29"/>
    <s v="Veneto"/>
    <x v="4"/>
    <x v="1"/>
    <x v="0"/>
    <s v="5000"/>
    <s v="Plus"/>
    <x v="1"/>
    <n v="4.902857142857143"/>
    <s v="Marco Rossi"/>
    <n v="7.4999999999999997E-2"/>
    <n v="858"/>
    <n v="64.349999999999994"/>
    <n v="922.35"/>
  </r>
  <r>
    <x v="6"/>
    <n v="7"/>
    <s v="TVG-6152"/>
    <s v="6152"/>
    <x v="29"/>
    <s v="Veneto"/>
    <x v="4"/>
    <x v="3"/>
    <x v="0"/>
    <s v="3000"/>
    <s v="Plus"/>
    <x v="3"/>
    <n v="47.048275862068962"/>
    <s v="Lorenzo Von Matterhorn "/>
    <n v="0.05"/>
    <n v="6822"/>
    <n v="341.1"/>
    <n v="7163.1"/>
  </r>
  <r>
    <x v="6"/>
    <n v="7"/>
    <s v="TVG-6153"/>
    <s v="6153"/>
    <x v="29"/>
    <s v="Veneto"/>
    <x v="4"/>
    <x v="3"/>
    <x v="0"/>
    <s v="3000"/>
    <s v="Plus"/>
    <x v="3"/>
    <n v="30.634482758620688"/>
    <s v="Alfonso Falconeri"/>
    <n v="0.05"/>
    <n v="4442"/>
    <n v="222.10000000000002"/>
    <n v="4664.1000000000004"/>
  </r>
  <r>
    <x v="6"/>
    <n v="7"/>
    <s v="TVG-6154"/>
    <s v="6154"/>
    <x v="29"/>
    <s v="Veneto"/>
    <x v="4"/>
    <x v="3"/>
    <x v="0"/>
    <s v="3000"/>
    <s v="Plus"/>
    <x v="3"/>
    <n v="62.848275862068967"/>
    <s v="Roberto Falcucci"/>
    <n v="0.08"/>
    <n v="9113"/>
    <n v="729.04"/>
    <n v="9842.0400000000009"/>
  </r>
  <r>
    <x v="6"/>
    <n v="7"/>
    <s v="TVG-6155"/>
    <s v="6155"/>
    <x v="29"/>
    <s v="Veneto"/>
    <x v="4"/>
    <x v="3"/>
    <x v="0"/>
    <s v="3000"/>
    <s v="Plus"/>
    <x v="3"/>
    <n v="16.489655172413794"/>
    <s v="Fabo Girgentini"/>
    <n v="0.03"/>
    <n v="2391"/>
    <n v="71.73"/>
    <n v="2462.73"/>
  </r>
  <r>
    <x v="6"/>
    <n v="7"/>
    <s v="TVG-6156"/>
    <s v="6156"/>
    <x v="29"/>
    <s v="Veneto"/>
    <x v="4"/>
    <x v="3"/>
    <x v="0"/>
    <s v="3000"/>
    <s v="Plus"/>
    <x v="3"/>
    <n v="30.993103448275861"/>
    <s v="Marco Rossi"/>
    <n v="7.4999999999999997E-2"/>
    <n v="4494"/>
    <n v="337.05"/>
    <n v="4831.05"/>
  </r>
  <r>
    <x v="6"/>
    <n v="7"/>
    <s v="TVG-6157"/>
    <s v="6157"/>
    <x v="29"/>
    <s v="Veneto"/>
    <x v="4"/>
    <x v="3"/>
    <x v="0"/>
    <s v="3000"/>
    <s v="Plus"/>
    <x v="3"/>
    <n v="226.10344827586206"/>
    <s v="Lalerio Vundini"/>
    <n v="0.05"/>
    <n v="32785"/>
    <n v="1639.25"/>
    <n v="34424.25"/>
  </r>
  <r>
    <x v="6"/>
    <n v="7"/>
    <s v="TVG-6158"/>
    <s v="6158"/>
    <x v="29"/>
    <s v="Veneto"/>
    <x v="4"/>
    <x v="6"/>
    <x v="2"/>
    <s v="2500"/>
    <s v="Plus"/>
    <x v="6"/>
    <n v="0.1409090909090909"/>
    <s v="Lorenzo Von Matterhorn "/>
    <n v="0.05"/>
    <n v="31"/>
    <n v="1.55"/>
    <n v="32.549999999999997"/>
  </r>
  <r>
    <x v="6"/>
    <n v="7"/>
    <s v="TVG-6159"/>
    <s v="6159"/>
    <x v="29"/>
    <s v="Veneto"/>
    <x v="4"/>
    <x v="6"/>
    <x v="2"/>
    <s v="2500"/>
    <s v="Plus"/>
    <x v="6"/>
    <n v="0.45909090909090911"/>
    <s v="Roberto Falcucci"/>
    <n v="0.08"/>
    <n v="101"/>
    <n v="8.08"/>
    <n v="109.08"/>
  </r>
  <r>
    <x v="6"/>
    <n v="7"/>
    <s v="TVG-6160"/>
    <s v="6160"/>
    <x v="29"/>
    <s v="Veneto"/>
    <x v="4"/>
    <x v="6"/>
    <x v="2"/>
    <s v="2500"/>
    <s v="Plus"/>
    <x v="6"/>
    <n v="0.12272727272727273"/>
    <s v="Fabo Girgentini"/>
    <n v="0.03"/>
    <n v="27"/>
    <n v="0.80999999999999994"/>
    <n v="27.81"/>
  </r>
  <r>
    <x v="6"/>
    <n v="7"/>
    <s v="TVG-6161"/>
    <s v="6161"/>
    <x v="29"/>
    <s v="Veneto"/>
    <x v="4"/>
    <x v="6"/>
    <x v="2"/>
    <s v="2500"/>
    <s v="Plus"/>
    <x v="6"/>
    <n v="24.795454545454547"/>
    <s v="Marco Rossi"/>
    <n v="7.4999999999999997E-2"/>
    <n v="5455"/>
    <n v="409.125"/>
    <n v="5864.125"/>
  </r>
  <r>
    <x v="6"/>
    <n v="7"/>
    <s v="TVG-6162"/>
    <s v="6162"/>
    <x v="29"/>
    <s v="Veneto"/>
    <x v="4"/>
    <x v="6"/>
    <x v="2"/>
    <s v="2500"/>
    <s v="Plus"/>
    <x v="6"/>
    <n v="115.09545454545454"/>
    <s v="Lalerio Vundini"/>
    <n v="0.05"/>
    <n v="25321"/>
    <n v="1266.0500000000002"/>
    <n v="26587.05"/>
  </r>
  <r>
    <x v="6"/>
    <n v="7"/>
    <s v="TVG-6163"/>
    <s v="6163"/>
    <x v="29"/>
    <s v="Veneto"/>
    <x v="4"/>
    <x v="9"/>
    <x v="2"/>
    <s v="1121"/>
    <s v="Gold"/>
    <x v="9"/>
    <n v="13.791304347826086"/>
    <s v="Marco Rossi"/>
    <n v="7.4999999999999997E-2"/>
    <n v="3172"/>
    <n v="237.89999999999998"/>
    <n v="3409.9"/>
  </r>
  <r>
    <x v="6"/>
    <n v="7"/>
    <s v="TVG-6164"/>
    <s v="6164"/>
    <x v="29"/>
    <s v="Veneto"/>
    <x v="4"/>
    <x v="9"/>
    <x v="2"/>
    <s v="1121"/>
    <s v="Gold"/>
    <x v="9"/>
    <n v="360.81739130434784"/>
    <s v="Lalerio Vundini"/>
    <n v="0.05"/>
    <n v="82988"/>
    <n v="4149.4000000000005"/>
    <n v="87137.4"/>
  </r>
  <r>
    <x v="6"/>
    <n v="7"/>
    <s v="TVG-6165"/>
    <s v="6165"/>
    <x v="29"/>
    <s v="Veneto"/>
    <x v="4"/>
    <x v="23"/>
    <x v="7"/>
    <s v="8000"/>
    <s v="Premium"/>
    <x v="19"/>
    <n v="111.66716417910447"/>
    <s v="Lalerio Vundini"/>
    <n v="0.05"/>
    <n v="74817"/>
    <n v="3740.8500000000004"/>
    <n v="78557.850000000006"/>
  </r>
  <r>
    <x v="6"/>
    <n v="7"/>
    <s v="TVG-6166"/>
    <s v="6166"/>
    <x v="29"/>
    <s v="Veneto"/>
    <x v="4"/>
    <x v="15"/>
    <x v="6"/>
    <s v="1000"/>
    <s v="Silver"/>
    <x v="14"/>
    <n v="0.22564102564102564"/>
    <s v="Lalerio Vundini"/>
    <n v="0.05"/>
    <n v="88"/>
    <n v="4.4000000000000004"/>
    <n v="92.4"/>
  </r>
  <r>
    <x v="6"/>
    <n v="7"/>
    <s v="TVG-6167"/>
    <s v="6167"/>
    <x v="29"/>
    <s v="Veneto"/>
    <x v="4"/>
    <x v="11"/>
    <x v="4"/>
    <s v="5000"/>
    <s v=""/>
    <x v="11"/>
    <n v="0.24285714285714285"/>
    <s v="Lorenzo Von Matterhorn "/>
    <n v="0.05"/>
    <n v="34"/>
    <n v="1.7000000000000002"/>
    <n v="35.700000000000003"/>
  </r>
  <r>
    <x v="6"/>
    <n v="7"/>
    <s v="TVG-6168"/>
    <s v="6168"/>
    <x v="29"/>
    <s v="Veneto"/>
    <x v="4"/>
    <x v="11"/>
    <x v="4"/>
    <s v="5000"/>
    <s v=""/>
    <x v="11"/>
    <n v="2.2285714285714286"/>
    <s v="Marco Rossi"/>
    <n v="7.4999999999999997E-2"/>
    <n v="312"/>
    <n v="23.4"/>
    <n v="335.4"/>
  </r>
  <r>
    <x v="6"/>
    <n v="7"/>
    <s v="TVG-6169"/>
    <s v="6169"/>
    <x v="29"/>
    <s v="Veneto"/>
    <x v="4"/>
    <x v="11"/>
    <x v="4"/>
    <s v="5000"/>
    <s v=""/>
    <x v="11"/>
    <n v="0.90714285714285714"/>
    <s v="Lalerio Vundini"/>
    <n v="0.05"/>
    <n v="127"/>
    <n v="6.3500000000000005"/>
    <n v="133.35"/>
  </r>
  <r>
    <x v="6"/>
    <n v="7"/>
    <s v="TVG-6170"/>
    <s v="6170"/>
    <x v="29"/>
    <s v="Veneto"/>
    <x v="4"/>
    <x v="16"/>
    <x v="7"/>
    <s v="1000"/>
    <s v=""/>
    <x v="0"/>
    <n v="3.1866666666666665"/>
    <s v="Marco Rossi"/>
    <n v="7.4999999999999997E-2"/>
    <n v="478"/>
    <n v="35.85"/>
    <n v="513.85"/>
  </r>
  <r>
    <x v="6"/>
    <n v="7"/>
    <s v="TVG-6171"/>
    <s v="6171"/>
    <x v="29"/>
    <s v="Veneto"/>
    <x v="4"/>
    <x v="12"/>
    <x v="5"/>
    <s v="3000"/>
    <s v="Medium"/>
    <x v="12"/>
    <n v="1.6416666666666666"/>
    <s v="Lorenzo Von Matterhorn "/>
    <n v="0.05"/>
    <n v="197"/>
    <n v="9.8500000000000014"/>
    <n v="206.85"/>
  </r>
  <r>
    <x v="6"/>
    <n v="7"/>
    <s v="TVG-6172"/>
    <s v="6172"/>
    <x v="29"/>
    <s v="Veneto"/>
    <x v="4"/>
    <x v="12"/>
    <x v="5"/>
    <s v="3000"/>
    <s v="Medium"/>
    <x v="12"/>
    <n v="5.2416666666666663"/>
    <s v="Roberto Falcucci"/>
    <n v="0.08"/>
    <n v="629"/>
    <n v="50.32"/>
    <n v="679.32"/>
  </r>
  <r>
    <x v="6"/>
    <n v="7"/>
    <s v="TVG-6173"/>
    <s v="6173"/>
    <x v="29"/>
    <s v="Veneto"/>
    <x v="4"/>
    <x v="12"/>
    <x v="5"/>
    <s v="3000"/>
    <s v="Medium"/>
    <x v="12"/>
    <n v="4.0250000000000004"/>
    <s v="Fabo Girgentini"/>
    <n v="0.03"/>
    <n v="483"/>
    <n v="14.49"/>
    <n v="497.49"/>
  </r>
  <r>
    <x v="6"/>
    <n v="7"/>
    <s v="TVG-6174"/>
    <s v="6174"/>
    <x v="29"/>
    <s v="Veneto"/>
    <x v="4"/>
    <x v="12"/>
    <x v="5"/>
    <s v="3000"/>
    <s v="Medium"/>
    <x v="12"/>
    <n v="80.575000000000003"/>
    <s v="Marco Rossi"/>
    <n v="7.4999999999999997E-2"/>
    <n v="9669"/>
    <n v="725.17499999999995"/>
    <n v="10394.174999999999"/>
  </r>
  <r>
    <x v="6"/>
    <n v="7"/>
    <s v="TVG-6175"/>
    <s v="6175"/>
    <x v="29"/>
    <s v="Veneto"/>
    <x v="4"/>
    <x v="12"/>
    <x v="5"/>
    <s v="3000"/>
    <s v="Medium"/>
    <x v="12"/>
    <n v="3.1333333333333333"/>
    <s v="Lalerio Vundini"/>
    <n v="0.05"/>
    <n v="376"/>
    <n v="18.8"/>
    <n v="394.8"/>
  </r>
  <r>
    <x v="6"/>
    <n v="7"/>
    <s v="TVG-6176"/>
    <s v="6176"/>
    <x v="29"/>
    <s v="Veneto"/>
    <x v="4"/>
    <x v="13"/>
    <x v="5"/>
    <s v="3000"/>
    <s v="Plus"/>
    <x v="2"/>
    <n v="5.6538461538461542"/>
    <s v="Lorenzo Von Matterhorn "/>
    <n v="0.05"/>
    <n v="735"/>
    <n v="36.75"/>
    <n v="771.75"/>
  </r>
  <r>
    <x v="6"/>
    <n v="7"/>
    <s v="TVG-6177"/>
    <s v="6177"/>
    <x v="29"/>
    <s v="Veneto"/>
    <x v="4"/>
    <x v="13"/>
    <x v="5"/>
    <s v="3000"/>
    <s v="Plus"/>
    <x v="2"/>
    <n v="12.315384615384616"/>
    <s v="Marco Rossi"/>
    <n v="7.4999999999999997E-2"/>
    <n v="1601"/>
    <n v="120.07499999999999"/>
    <n v="1721.075"/>
  </r>
  <r>
    <x v="6"/>
    <n v="7"/>
    <s v="TVG-6178"/>
    <s v="6178"/>
    <x v="30"/>
    <s v="Lombardia"/>
    <x v="4"/>
    <x v="18"/>
    <x v="7"/>
    <s v="3000"/>
    <s v="Medium"/>
    <x v="6"/>
    <n v="878.4818181818182"/>
    <s v="Lalerio Vundini"/>
    <n v="0.05"/>
    <n v="193266"/>
    <n v="9663.3000000000011"/>
    <n v="202929.3"/>
  </r>
  <r>
    <x v="6"/>
    <n v="7"/>
    <s v="TVG-6179"/>
    <s v="6179"/>
    <x v="30"/>
    <s v="Lombardia"/>
    <x v="4"/>
    <x v="21"/>
    <x v="7"/>
    <s v="6000"/>
    <s v="Gold"/>
    <x v="18"/>
    <n v="3.48"/>
    <s v="Lalerio Vundini"/>
    <n v="0.05"/>
    <n v="1566"/>
    <n v="78.300000000000011"/>
    <n v="1644.3"/>
  </r>
  <r>
    <x v="6"/>
    <n v="7"/>
    <s v="TVG-6180"/>
    <s v="6180"/>
    <x v="30"/>
    <s v="Lombardia"/>
    <x v="4"/>
    <x v="14"/>
    <x v="6"/>
    <s v="2500"/>
    <s v="Gold"/>
    <x v="13"/>
    <n v="65.81"/>
    <s v="Lalerio Vundini"/>
    <n v="0.05"/>
    <n v="32905"/>
    <n v="1645.25"/>
    <n v="34550.25"/>
  </r>
  <r>
    <x v="6"/>
    <n v="7"/>
    <s v="TVG-6181"/>
    <s v="6181"/>
    <x v="30"/>
    <s v="Lombardia"/>
    <x v="4"/>
    <x v="17"/>
    <x v="7"/>
    <s v="2000"/>
    <s v="Medium"/>
    <x v="15"/>
    <n v="1.62"/>
    <s v="Lalerio Vundini"/>
    <n v="0.05"/>
    <n v="324"/>
    <n v="16.2"/>
    <n v="340.2"/>
  </r>
  <r>
    <x v="6"/>
    <n v="7"/>
    <s v="TVG-6182"/>
    <s v="6182"/>
    <x v="30"/>
    <s v="Lombardia"/>
    <x v="4"/>
    <x v="0"/>
    <x v="0"/>
    <s v="5000"/>
    <s v="Medium"/>
    <x v="0"/>
    <n v="3.9466666666666668"/>
    <s v="Michele Scotto"/>
    <n v="0.05"/>
    <n v="592"/>
    <n v="29.6"/>
    <n v="621.6"/>
  </r>
  <r>
    <x v="6"/>
    <n v="7"/>
    <s v="TVG-6183"/>
    <s v="6183"/>
    <x v="30"/>
    <s v="Lombardia"/>
    <x v="4"/>
    <x v="0"/>
    <x v="0"/>
    <s v="5000"/>
    <s v="Medium"/>
    <x v="0"/>
    <n v="3708.28"/>
    <s v="Lalerio Vundini"/>
    <n v="0.05"/>
    <n v="556242"/>
    <n v="27812.100000000002"/>
    <n v="584054.1"/>
  </r>
  <r>
    <x v="6"/>
    <n v="7"/>
    <s v="TVG-6184"/>
    <s v="6184"/>
    <x v="30"/>
    <s v="Lombardia"/>
    <x v="4"/>
    <x v="19"/>
    <x v="7"/>
    <s v="4000"/>
    <s v="Plus"/>
    <x v="16"/>
    <n v="0.52500000000000002"/>
    <s v="Michele Scotto"/>
    <n v="0.05"/>
    <n v="126"/>
    <n v="6.3000000000000007"/>
    <n v="132.30000000000001"/>
  </r>
  <r>
    <x v="6"/>
    <n v="7"/>
    <s v="TVG-6185"/>
    <s v="6185"/>
    <x v="30"/>
    <s v="Lombardia"/>
    <x v="4"/>
    <x v="19"/>
    <x v="7"/>
    <s v="4000"/>
    <s v="Plus"/>
    <x v="16"/>
    <n v="56.108333333333334"/>
    <s v="Lalerio Vundini"/>
    <n v="0.05"/>
    <n v="13466"/>
    <n v="673.30000000000007"/>
    <n v="14139.3"/>
  </r>
  <r>
    <x v="6"/>
    <n v="7"/>
    <s v="TVG-6186"/>
    <s v="6186"/>
    <x v="30"/>
    <s v="Lombardia"/>
    <x v="4"/>
    <x v="1"/>
    <x v="0"/>
    <s v="5000"/>
    <s v="Plus"/>
    <x v="1"/>
    <n v="2.12"/>
    <s v="Michele Scotto"/>
    <n v="0.05"/>
    <n v="371"/>
    <n v="18.55"/>
    <n v="389.55"/>
  </r>
  <r>
    <x v="6"/>
    <n v="7"/>
    <s v="TVG-6187"/>
    <s v="6187"/>
    <x v="30"/>
    <s v="Lombardia"/>
    <x v="4"/>
    <x v="3"/>
    <x v="0"/>
    <s v="3000"/>
    <s v="Plus"/>
    <x v="3"/>
    <n v="59.131034482758622"/>
    <s v="Michele Scotto"/>
    <n v="0.05"/>
    <n v="8574"/>
    <n v="428.70000000000005"/>
    <n v="9002.7000000000007"/>
  </r>
  <r>
    <x v="6"/>
    <n v="7"/>
    <s v="TVG-6188"/>
    <s v="6188"/>
    <x v="30"/>
    <s v="Lombardia"/>
    <x v="4"/>
    <x v="3"/>
    <x v="0"/>
    <s v="3000"/>
    <s v="Plus"/>
    <x v="3"/>
    <n v="1866.8758620689655"/>
    <s v="Lalerio Vundini"/>
    <n v="0.05"/>
    <n v="270697"/>
    <n v="13534.85"/>
    <n v="284231.84999999998"/>
  </r>
  <r>
    <x v="6"/>
    <n v="7"/>
    <s v="TVG-6189"/>
    <s v="6189"/>
    <x v="30"/>
    <s v="Lombardia"/>
    <x v="4"/>
    <x v="6"/>
    <x v="2"/>
    <s v="2500"/>
    <s v="Plus"/>
    <x v="6"/>
    <n v="0.27727272727272728"/>
    <s v="Michele Scotto"/>
    <n v="0.05"/>
    <n v="61"/>
    <n v="3.0500000000000003"/>
    <n v="64.05"/>
  </r>
  <r>
    <x v="6"/>
    <n v="7"/>
    <s v="TVG-6190"/>
    <s v="6190"/>
    <x v="30"/>
    <s v="Lombardia"/>
    <x v="4"/>
    <x v="6"/>
    <x v="2"/>
    <s v="2500"/>
    <s v="Plus"/>
    <x v="6"/>
    <n v="23.631818181818183"/>
    <s v="Lalerio Vundini"/>
    <n v="0.05"/>
    <n v="5199"/>
    <n v="259.95"/>
    <n v="5458.95"/>
  </r>
  <r>
    <x v="6"/>
    <n v="7"/>
    <s v="TVG-6191"/>
    <s v="6191"/>
    <x v="30"/>
    <s v="Lombardia"/>
    <x v="4"/>
    <x v="9"/>
    <x v="2"/>
    <s v="1121"/>
    <s v="Gold"/>
    <x v="9"/>
    <n v="98.526086956521738"/>
    <s v="Lalerio Vundini"/>
    <n v="0.05"/>
    <n v="22661"/>
    <n v="1133.05"/>
    <n v="23794.05"/>
  </r>
  <r>
    <x v="6"/>
    <n v="7"/>
    <s v="TVG-6192"/>
    <s v="6192"/>
    <x v="30"/>
    <s v="Lombardia"/>
    <x v="4"/>
    <x v="23"/>
    <x v="7"/>
    <s v="8000"/>
    <s v="Premium"/>
    <x v="19"/>
    <n v="58.031343283582089"/>
    <s v="Lalerio Vundini"/>
    <n v="0.05"/>
    <n v="38881"/>
    <n v="1944.0500000000002"/>
    <n v="40825.050000000003"/>
  </r>
  <r>
    <x v="6"/>
    <n v="7"/>
    <s v="TVG-6193"/>
    <s v="6193"/>
    <x v="30"/>
    <s v="Lombardia"/>
    <x v="4"/>
    <x v="10"/>
    <x v="3"/>
    <s v="7500"/>
    <s v="Premium"/>
    <x v="10"/>
    <n v="6.1611111111111114"/>
    <s v="Lalerio Vundini"/>
    <n v="0.05"/>
    <n v="1109"/>
    <n v="55.45"/>
    <n v="1164.45"/>
  </r>
  <r>
    <x v="6"/>
    <n v="7"/>
    <s v="TVG-6194"/>
    <s v="6194"/>
    <x v="30"/>
    <s v="Lombardia"/>
    <x v="4"/>
    <x v="15"/>
    <x v="6"/>
    <s v="1000"/>
    <s v="Silver"/>
    <x v="14"/>
    <n v="7.7"/>
    <s v="Lalerio Vundini"/>
    <n v="0.05"/>
    <n v="3003"/>
    <n v="150.15"/>
    <n v="3153.15"/>
  </r>
  <r>
    <x v="6"/>
    <n v="7"/>
    <s v="TVG-6195"/>
    <s v="6195"/>
    <x v="30"/>
    <s v="Lombardia"/>
    <x v="4"/>
    <x v="11"/>
    <x v="4"/>
    <s v="5000"/>
    <s v=""/>
    <x v="11"/>
    <n v="0.39285714285714285"/>
    <s v="Michele Scotto"/>
    <n v="0.05"/>
    <n v="55"/>
    <n v="2.75"/>
    <n v="57.75"/>
  </r>
  <r>
    <x v="6"/>
    <n v="7"/>
    <s v="TVG-6196"/>
    <s v="6196"/>
    <x v="30"/>
    <s v="Lombardia"/>
    <x v="4"/>
    <x v="11"/>
    <x v="4"/>
    <s v="5000"/>
    <s v=""/>
    <x v="11"/>
    <n v="8.4"/>
    <s v="Lalerio Vundini"/>
    <n v="0.05"/>
    <n v="1176"/>
    <n v="58.800000000000004"/>
    <n v="1234.8"/>
  </r>
  <r>
    <x v="6"/>
    <n v="7"/>
    <s v="TVG-6197"/>
    <s v="6197"/>
    <x v="30"/>
    <s v="Lombardia"/>
    <x v="4"/>
    <x v="16"/>
    <x v="7"/>
    <s v="1000"/>
    <s v=""/>
    <x v="0"/>
    <n v="33.313333333333333"/>
    <s v="Lalerio Vundini"/>
    <n v="0.05"/>
    <n v="4997"/>
    <n v="249.85000000000002"/>
    <n v="5246.85"/>
  </r>
  <r>
    <x v="6"/>
    <n v="7"/>
    <s v="TVG-6198"/>
    <s v="6198"/>
    <x v="30"/>
    <s v="Lombardia"/>
    <x v="4"/>
    <x v="12"/>
    <x v="5"/>
    <s v="3000"/>
    <s v="Medium"/>
    <x v="12"/>
    <n v="2.1"/>
    <s v="Michele Scotto"/>
    <n v="0.05"/>
    <n v="252"/>
    <n v="12.600000000000001"/>
    <n v="264.60000000000002"/>
  </r>
  <r>
    <x v="6"/>
    <n v="7"/>
    <s v="TVG-6199"/>
    <s v="6199"/>
    <x v="30"/>
    <s v="Lombardia"/>
    <x v="4"/>
    <x v="12"/>
    <x v="5"/>
    <s v="3000"/>
    <s v="Medium"/>
    <x v="12"/>
    <n v="28.6"/>
    <s v="Lalerio Vundini"/>
    <n v="0.05"/>
    <n v="3432"/>
    <n v="171.60000000000002"/>
    <n v="3603.6"/>
  </r>
  <r>
    <x v="6"/>
    <n v="7"/>
    <s v="TVG-6200"/>
    <s v="6200"/>
    <x v="30"/>
    <s v="Lombardia"/>
    <x v="4"/>
    <x v="13"/>
    <x v="5"/>
    <s v="3000"/>
    <s v="Plus"/>
    <x v="2"/>
    <n v="2.6461538461538461"/>
    <s v="Michele Scotto"/>
    <n v="0.05"/>
    <n v="344"/>
    <n v="17.2"/>
    <n v="361.2"/>
  </r>
  <r>
    <x v="6"/>
    <n v="7"/>
    <s v="TVG-6201"/>
    <s v="6201"/>
    <x v="31"/>
    <s v="Lombardia"/>
    <x v="2"/>
    <x v="17"/>
    <x v="7"/>
    <s v="2000"/>
    <s v="Medium"/>
    <x v="15"/>
    <n v="0.45"/>
    <s v="Lalerio Vundini"/>
    <n v="0.05"/>
    <n v="90"/>
    <n v="4.5"/>
    <n v="94.5"/>
  </r>
  <r>
    <x v="6"/>
    <n v="7"/>
    <s v="TVG-6202"/>
    <s v="6202"/>
    <x v="31"/>
    <s v="Lombardia"/>
    <x v="2"/>
    <x v="0"/>
    <x v="0"/>
    <s v="5000"/>
    <s v="Medium"/>
    <x v="0"/>
    <n v="0.11333333333333333"/>
    <s v="Lalerio Vundini"/>
    <n v="0.05"/>
    <n v="17"/>
    <n v="0.85000000000000009"/>
    <n v="17.850000000000001"/>
  </r>
  <r>
    <x v="6"/>
    <n v="7"/>
    <s v="TVG-6203"/>
    <s v="6203"/>
    <x v="31"/>
    <s v="Lombardia"/>
    <x v="2"/>
    <x v="3"/>
    <x v="0"/>
    <s v="3000"/>
    <s v="Plus"/>
    <x v="3"/>
    <n v="396.11034482758623"/>
    <s v="Lalerio Vundini"/>
    <n v="0.05"/>
    <n v="57436"/>
    <n v="2871.8"/>
    <n v="60307.8"/>
  </r>
  <r>
    <x v="6"/>
    <n v="7"/>
    <s v="TVG-6204"/>
    <s v="6204"/>
    <x v="31"/>
    <s v="Lombardia"/>
    <x v="2"/>
    <x v="6"/>
    <x v="2"/>
    <s v="2500"/>
    <s v="Plus"/>
    <x v="6"/>
    <n v="0.70454545454545459"/>
    <s v="Lalerio Vundini"/>
    <n v="0.05"/>
    <n v="155"/>
    <n v="7.75"/>
    <n v="162.75"/>
  </r>
  <r>
    <x v="6"/>
    <n v="7"/>
    <s v="TVG-6205"/>
    <s v="6205"/>
    <x v="31"/>
    <s v="Lombardia"/>
    <x v="2"/>
    <x v="9"/>
    <x v="2"/>
    <s v="1121"/>
    <s v="Gold"/>
    <x v="9"/>
    <n v="0.39565217391304347"/>
    <s v="Lalerio Vundini"/>
    <n v="0.05"/>
    <n v="91"/>
    <n v="4.55"/>
    <n v="95.55"/>
  </r>
  <r>
    <x v="6"/>
    <n v="7"/>
    <s v="TVG-6206"/>
    <s v="6206"/>
    <x v="31"/>
    <s v="Lombardia"/>
    <x v="2"/>
    <x v="23"/>
    <x v="7"/>
    <s v="8000"/>
    <s v="Premium"/>
    <x v="19"/>
    <n v="2.2388059701492536E-2"/>
    <s v="Lalerio Vundini"/>
    <n v="0.05"/>
    <n v="15"/>
    <n v="0.75"/>
    <n v="15.75"/>
  </r>
  <r>
    <x v="6"/>
    <n v="7"/>
    <s v="TVG-6207"/>
    <s v="6207"/>
    <x v="31"/>
    <s v="Lombardia"/>
    <x v="2"/>
    <x v="10"/>
    <x v="3"/>
    <s v="7500"/>
    <s v="Premium"/>
    <x v="10"/>
    <n v="0.89444444444444449"/>
    <s v="Lalerio Vundini"/>
    <n v="0.05"/>
    <n v="161"/>
    <n v="8.0500000000000007"/>
    <n v="169.05"/>
  </r>
  <r>
    <x v="6"/>
    <n v="7"/>
    <s v="TVG-6208"/>
    <s v="6208"/>
    <x v="31"/>
    <s v="Lombardia"/>
    <x v="2"/>
    <x v="15"/>
    <x v="6"/>
    <s v="1000"/>
    <s v="Silver"/>
    <x v="14"/>
    <n v="5.6410256410256411E-2"/>
    <s v="Lalerio Vundini"/>
    <n v="0.05"/>
    <n v="22"/>
    <n v="1.1000000000000001"/>
    <n v="23.1"/>
  </r>
  <r>
    <x v="6"/>
    <n v="7"/>
    <s v="TVG-6209"/>
    <s v="6209"/>
    <x v="31"/>
    <s v="Lombardia"/>
    <x v="2"/>
    <x v="11"/>
    <x v="4"/>
    <s v="5000"/>
    <s v=""/>
    <x v="11"/>
    <n v="2.6714285714285713"/>
    <s v="Lalerio Vundini"/>
    <n v="0.05"/>
    <n v="374"/>
    <n v="18.7"/>
    <n v="392.7"/>
  </r>
  <r>
    <x v="6"/>
    <n v="7"/>
    <s v="TVG-6210"/>
    <s v="6210"/>
    <x v="31"/>
    <s v="Lombardia"/>
    <x v="2"/>
    <x v="16"/>
    <x v="7"/>
    <s v="1000"/>
    <s v=""/>
    <x v="0"/>
    <n v="1.3666666666666667"/>
    <s v="Lalerio Vundini"/>
    <n v="0.05"/>
    <n v="205"/>
    <n v="10.25"/>
    <n v="215.25"/>
  </r>
  <r>
    <x v="6"/>
    <n v="7"/>
    <s v="TVG-6211"/>
    <s v="6211"/>
    <x v="31"/>
    <s v="Lombardia"/>
    <x v="2"/>
    <x v="12"/>
    <x v="5"/>
    <s v="3000"/>
    <s v="Medium"/>
    <x v="12"/>
    <n v="9.5166666666666675"/>
    <s v="Lalerio Vundini"/>
    <n v="0.05"/>
    <n v="1142"/>
    <n v="57.1"/>
    <n v="1199.0999999999999"/>
  </r>
  <r>
    <x v="6"/>
    <n v="7"/>
    <s v="TVG-6212"/>
    <s v="6212"/>
    <x v="32"/>
    <s v="Emilia Romagna"/>
    <x v="2"/>
    <x v="3"/>
    <x v="0"/>
    <s v="3000"/>
    <s v="Plus"/>
    <x v="3"/>
    <n v="236.26206896551724"/>
    <s v="Lalerio Vundini"/>
    <n v="0.05"/>
    <n v="34258"/>
    <n v="1712.9"/>
    <n v="35970.9"/>
  </r>
  <r>
    <x v="6"/>
    <n v="7"/>
    <s v="TVG-6213"/>
    <s v="6213"/>
    <x v="32"/>
    <s v="Emilia Romagna"/>
    <x v="2"/>
    <x v="5"/>
    <x v="1"/>
    <s v="5000"/>
    <s v=""/>
    <x v="5"/>
    <n v="10.293333333333333"/>
    <s v="Lalerio Vundini"/>
    <n v="0.05"/>
    <n v="772"/>
    <n v="38.6"/>
    <n v="810.6"/>
  </r>
  <r>
    <x v="6"/>
    <n v="7"/>
    <s v="TVG-6214"/>
    <s v="6214"/>
    <x v="32"/>
    <s v="Emilia Romagna"/>
    <x v="2"/>
    <x v="6"/>
    <x v="2"/>
    <s v="2500"/>
    <s v="Plus"/>
    <x v="6"/>
    <n v="0.15909090909090909"/>
    <s v="Lalerio Vundini"/>
    <n v="0.05"/>
    <n v="35"/>
    <n v="1.75"/>
    <n v="36.75"/>
  </r>
  <r>
    <x v="6"/>
    <n v="7"/>
    <s v="TVG-6215"/>
    <s v="6215"/>
    <x v="32"/>
    <s v="Emilia Romagna"/>
    <x v="2"/>
    <x v="9"/>
    <x v="2"/>
    <s v="1121"/>
    <s v="Gold"/>
    <x v="9"/>
    <n v="0.15652173913043479"/>
    <s v="Lalerio Vundini"/>
    <n v="0.05"/>
    <n v="36"/>
    <n v="1.8"/>
    <n v="37.799999999999997"/>
  </r>
  <r>
    <x v="6"/>
    <n v="7"/>
    <s v="TVG-6216"/>
    <s v="6216"/>
    <x v="32"/>
    <s v="Emilia Romagna"/>
    <x v="2"/>
    <x v="23"/>
    <x v="7"/>
    <s v="8000"/>
    <s v="Premium"/>
    <x v="19"/>
    <n v="4.4776119402985072E-2"/>
    <s v="Lalerio Vundini"/>
    <n v="0.05"/>
    <n v="30"/>
    <n v="1.5"/>
    <n v="31.5"/>
  </r>
  <r>
    <x v="6"/>
    <n v="7"/>
    <s v="TVG-6217"/>
    <s v="6217"/>
    <x v="32"/>
    <s v="Emilia Romagna"/>
    <x v="2"/>
    <x v="10"/>
    <x v="3"/>
    <s v="7500"/>
    <s v="Premium"/>
    <x v="10"/>
    <n v="5.5555555555555552E-2"/>
    <s v="Lalerio Vundini"/>
    <n v="0.05"/>
    <n v="10"/>
    <n v="0.5"/>
    <n v="10.5"/>
  </r>
  <r>
    <x v="6"/>
    <n v="7"/>
    <s v="TVG-6218"/>
    <s v="6218"/>
    <x v="32"/>
    <s v="Emilia Romagna"/>
    <x v="2"/>
    <x v="11"/>
    <x v="4"/>
    <s v="5000"/>
    <s v=""/>
    <x v="11"/>
    <n v="1.3285714285714285"/>
    <s v="Lalerio Vundini"/>
    <n v="0.05"/>
    <n v="186"/>
    <n v="9.3000000000000007"/>
    <n v="195.3"/>
  </r>
  <r>
    <x v="6"/>
    <n v="7"/>
    <s v="TVG-6219"/>
    <s v="6219"/>
    <x v="32"/>
    <s v="Emilia Romagna"/>
    <x v="2"/>
    <x v="12"/>
    <x v="5"/>
    <s v="3000"/>
    <s v="Medium"/>
    <x v="12"/>
    <n v="5.8333333333333334E-2"/>
    <s v="Lalerio Vundini"/>
    <n v="0.05"/>
    <n v="7"/>
    <n v="0.35000000000000003"/>
    <n v="7.35"/>
  </r>
  <r>
    <x v="6"/>
    <n v="7"/>
    <s v="TVG-6220"/>
    <s v="6220"/>
    <x v="33"/>
    <s v="Emilia Romagna"/>
    <x v="0"/>
    <x v="18"/>
    <x v="7"/>
    <s v="3000"/>
    <s v="Medium"/>
    <x v="6"/>
    <n v="1.4363636363636363"/>
    <s v="Lalerio Vundini"/>
    <n v="0.05"/>
    <n v="316"/>
    <n v="15.8"/>
    <n v="331.8"/>
  </r>
  <r>
    <x v="6"/>
    <n v="7"/>
    <s v="TVG-6221"/>
    <s v="6221"/>
    <x v="33"/>
    <s v="Emilia Romagna"/>
    <x v="0"/>
    <x v="14"/>
    <x v="6"/>
    <s v="2500"/>
    <s v="Gold"/>
    <x v="13"/>
    <n v="3.552"/>
    <s v="Lalerio Vundini"/>
    <n v="0.05"/>
    <n v="1776"/>
    <n v="88.800000000000011"/>
    <n v="1864.8"/>
  </r>
  <r>
    <x v="6"/>
    <n v="7"/>
    <s v="TVG-6222"/>
    <s v="6222"/>
    <x v="33"/>
    <s v="Emilia Romagna"/>
    <x v="0"/>
    <x v="17"/>
    <x v="7"/>
    <s v="2000"/>
    <s v="Medium"/>
    <x v="15"/>
    <n v="1.05"/>
    <s v="Lalerio Vundini"/>
    <n v="0.05"/>
    <n v="210"/>
    <n v="10.5"/>
    <n v="220.5"/>
  </r>
  <r>
    <x v="6"/>
    <n v="7"/>
    <s v="TVG-6223"/>
    <s v="6223"/>
    <x v="33"/>
    <s v="Emilia Romagna"/>
    <x v="0"/>
    <x v="0"/>
    <x v="0"/>
    <s v="5000"/>
    <s v="Medium"/>
    <x v="0"/>
    <n v="1051.1466666666668"/>
    <s v="Lalerio Vundini"/>
    <n v="0.05"/>
    <n v="157672"/>
    <n v="7883.6"/>
    <n v="165555.6"/>
  </r>
  <r>
    <x v="6"/>
    <n v="7"/>
    <s v="TVG-6224"/>
    <s v="6224"/>
    <x v="33"/>
    <s v="Emilia Romagna"/>
    <x v="0"/>
    <x v="19"/>
    <x v="7"/>
    <s v="4000"/>
    <s v="Plus"/>
    <x v="16"/>
    <n v="0.25416666666666665"/>
    <s v="Lalerio Vundini"/>
    <n v="0.05"/>
    <n v="61"/>
    <n v="3.0500000000000003"/>
    <n v="64.05"/>
  </r>
  <r>
    <x v="6"/>
    <n v="7"/>
    <s v="TVG-6225"/>
    <s v="6225"/>
    <x v="33"/>
    <s v="Emilia Romagna"/>
    <x v="0"/>
    <x v="3"/>
    <x v="0"/>
    <s v="3000"/>
    <s v="Plus"/>
    <x v="3"/>
    <n v="559.52413793103449"/>
    <s v="Lalerio Vundini"/>
    <n v="0.05"/>
    <n v="81131"/>
    <n v="4056.55"/>
    <n v="85187.55"/>
  </r>
  <r>
    <x v="6"/>
    <n v="7"/>
    <s v="TVG-6226"/>
    <s v="6226"/>
    <x v="33"/>
    <s v="Emilia Romagna"/>
    <x v="0"/>
    <x v="9"/>
    <x v="2"/>
    <s v="1121"/>
    <s v="Gold"/>
    <x v="9"/>
    <n v="96.7"/>
    <s v="Lalerio Vundini"/>
    <n v="0.05"/>
    <n v="22241"/>
    <n v="1112.05"/>
    <n v="23353.05"/>
  </r>
  <r>
    <x v="6"/>
    <n v="7"/>
    <s v="TVG-6227"/>
    <s v="6227"/>
    <x v="33"/>
    <s v="Emilia Romagna"/>
    <x v="0"/>
    <x v="23"/>
    <x v="7"/>
    <s v="8000"/>
    <s v="Premium"/>
    <x v="19"/>
    <n v="32.749253731343281"/>
    <s v="Lalerio Vundini"/>
    <n v="0.05"/>
    <n v="21942"/>
    <n v="1097.1000000000001"/>
    <n v="23039.1"/>
  </r>
  <r>
    <x v="6"/>
    <n v="7"/>
    <s v="TVG-6228"/>
    <s v="6228"/>
    <x v="33"/>
    <s v="Emilia Romagna"/>
    <x v="0"/>
    <x v="15"/>
    <x v="6"/>
    <s v="1000"/>
    <s v="Silver"/>
    <x v="14"/>
    <n v="0.13333333333333333"/>
    <s v="Lalerio Vundini"/>
    <n v="0.05"/>
    <n v="52"/>
    <n v="2.6"/>
    <n v="54.6"/>
  </r>
  <r>
    <x v="6"/>
    <n v="7"/>
    <s v="TVG-6229"/>
    <s v="6229"/>
    <x v="33"/>
    <s v="Emilia Romagna"/>
    <x v="0"/>
    <x v="11"/>
    <x v="4"/>
    <s v="5000"/>
    <s v=""/>
    <x v="11"/>
    <n v="2.8071428571428569"/>
    <s v="Lalerio Vundini"/>
    <n v="0.05"/>
    <n v="393"/>
    <n v="19.650000000000002"/>
    <n v="412.65"/>
  </r>
  <r>
    <x v="6"/>
    <n v="7"/>
    <s v="TVG-6230"/>
    <s v="6230"/>
    <x v="33"/>
    <s v="Emilia Romagna"/>
    <x v="0"/>
    <x v="12"/>
    <x v="5"/>
    <s v="3000"/>
    <s v="Medium"/>
    <x v="12"/>
    <n v="9.9583333333333339"/>
    <s v="Lalerio Vundini"/>
    <n v="0.05"/>
    <n v="1195"/>
    <n v="59.75"/>
    <n v="1254.75"/>
  </r>
  <r>
    <x v="6"/>
    <n v="7"/>
    <s v="TVG-6231"/>
    <s v="6231"/>
    <x v="34"/>
    <s v="Piemonte"/>
    <x v="1"/>
    <x v="14"/>
    <x v="6"/>
    <s v="2500"/>
    <s v="Gold"/>
    <x v="13"/>
    <n v="0.23400000000000001"/>
    <s v="Lalerio Vundini"/>
    <n v="0.05"/>
    <n v="117"/>
    <n v="5.8500000000000005"/>
    <n v="122.85"/>
  </r>
  <r>
    <x v="6"/>
    <n v="7"/>
    <s v="TVG-6232"/>
    <s v="6232"/>
    <x v="34"/>
    <s v="Piemonte"/>
    <x v="1"/>
    <x v="17"/>
    <x v="7"/>
    <s v="2000"/>
    <s v="Medium"/>
    <x v="15"/>
    <n v="2.5000000000000001E-2"/>
    <s v="Lalerio Vundini"/>
    <n v="0.05"/>
    <n v="5"/>
    <n v="0.25"/>
    <n v="5.25"/>
  </r>
  <r>
    <x v="6"/>
    <n v="7"/>
    <s v="TVG-6233"/>
    <s v="6233"/>
    <x v="34"/>
    <s v="Piemonte"/>
    <x v="1"/>
    <x v="0"/>
    <x v="0"/>
    <s v="5000"/>
    <s v="Medium"/>
    <x v="0"/>
    <n v="1089.8333333333333"/>
    <s v="Lalerio Vundini"/>
    <n v="0.05"/>
    <n v="163475"/>
    <n v="8173.75"/>
    <n v="171648.75"/>
  </r>
  <r>
    <x v="6"/>
    <n v="7"/>
    <s v="TVG-6234"/>
    <s v="6234"/>
    <x v="34"/>
    <s v="Piemonte"/>
    <x v="1"/>
    <x v="19"/>
    <x v="7"/>
    <s v="4000"/>
    <s v="Plus"/>
    <x v="16"/>
    <n v="0.14583333333333334"/>
    <s v="Lalerio Vundini"/>
    <n v="0.05"/>
    <n v="35"/>
    <n v="1.75"/>
    <n v="36.75"/>
  </r>
  <r>
    <x v="6"/>
    <n v="7"/>
    <s v="TVG-6235"/>
    <s v="6235"/>
    <x v="34"/>
    <s v="Piemonte"/>
    <x v="1"/>
    <x v="3"/>
    <x v="0"/>
    <s v="3000"/>
    <s v="Plus"/>
    <x v="3"/>
    <n v="1002.8758620689655"/>
    <s v="Lalerio Vundini"/>
    <n v="0.05"/>
    <n v="145417"/>
    <n v="7270.85"/>
    <n v="152687.85"/>
  </r>
  <r>
    <x v="6"/>
    <n v="7"/>
    <s v="TVG-6236"/>
    <s v="6236"/>
    <x v="34"/>
    <s v="Piemonte"/>
    <x v="1"/>
    <x v="6"/>
    <x v="2"/>
    <s v="2500"/>
    <s v="Plus"/>
    <x v="6"/>
    <n v="0.43636363636363634"/>
    <s v="Lalerio Vundini"/>
    <n v="0.05"/>
    <n v="96"/>
    <n v="4.8000000000000007"/>
    <n v="100.8"/>
  </r>
  <r>
    <x v="6"/>
    <n v="7"/>
    <s v="TVG-6237"/>
    <s v="6237"/>
    <x v="34"/>
    <s v="Piemonte"/>
    <x v="1"/>
    <x v="9"/>
    <x v="2"/>
    <s v="1121"/>
    <s v="Gold"/>
    <x v="9"/>
    <n v="1.4217391304347826"/>
    <s v="Lalerio Vundini"/>
    <n v="0.05"/>
    <n v="327"/>
    <n v="16.350000000000001"/>
    <n v="343.35"/>
  </r>
  <r>
    <x v="6"/>
    <n v="7"/>
    <s v="TVG-6238"/>
    <s v="6238"/>
    <x v="34"/>
    <s v="Piemonte"/>
    <x v="1"/>
    <x v="23"/>
    <x v="7"/>
    <s v="8000"/>
    <s v="Premium"/>
    <x v="19"/>
    <n v="0.39701492537313432"/>
    <s v="Lalerio Vundini"/>
    <n v="0.05"/>
    <n v="266"/>
    <n v="13.3"/>
    <n v="279.3"/>
  </r>
  <r>
    <x v="6"/>
    <n v="7"/>
    <s v="TVG-6239"/>
    <s v="6239"/>
    <x v="34"/>
    <s v="Piemonte"/>
    <x v="1"/>
    <x v="10"/>
    <x v="3"/>
    <s v="7500"/>
    <s v="Premium"/>
    <x v="10"/>
    <n v="2.088888888888889"/>
    <s v="Lalerio Vundini"/>
    <n v="0.05"/>
    <n v="376"/>
    <n v="18.8"/>
    <n v="394.8"/>
  </r>
  <r>
    <x v="6"/>
    <n v="7"/>
    <s v="TVG-6240"/>
    <s v="6240"/>
    <x v="34"/>
    <s v="Piemonte"/>
    <x v="1"/>
    <x v="15"/>
    <x v="6"/>
    <s v="1000"/>
    <s v="Silver"/>
    <x v="14"/>
    <n v="3.8461538461538464E-2"/>
    <s v="Lalerio Vundini"/>
    <n v="0.05"/>
    <n v="15"/>
    <n v="0.75"/>
    <n v="15.75"/>
  </r>
  <r>
    <x v="6"/>
    <n v="7"/>
    <s v="TVG-6241"/>
    <s v="6241"/>
    <x v="34"/>
    <s v="Piemonte"/>
    <x v="1"/>
    <x v="11"/>
    <x v="4"/>
    <s v="5000"/>
    <s v=""/>
    <x v="11"/>
    <n v="7.7571428571428571"/>
    <s v="Lalerio Vundini"/>
    <n v="0.05"/>
    <n v="1086"/>
    <n v="54.300000000000004"/>
    <n v="1140.3"/>
  </r>
  <r>
    <x v="6"/>
    <n v="7"/>
    <s v="TVG-6242"/>
    <s v="6242"/>
    <x v="34"/>
    <s v="Piemonte"/>
    <x v="1"/>
    <x v="16"/>
    <x v="7"/>
    <s v="1000"/>
    <s v=""/>
    <x v="0"/>
    <n v="1.1266666666666667"/>
    <s v="Lalerio Vundini"/>
    <n v="0.05"/>
    <n v="169"/>
    <n v="8.4500000000000011"/>
    <n v="177.45"/>
  </r>
  <r>
    <x v="6"/>
    <n v="7"/>
    <s v="TVG-6243"/>
    <s v="6243"/>
    <x v="34"/>
    <s v="Piemonte"/>
    <x v="1"/>
    <x v="12"/>
    <x v="5"/>
    <s v="3000"/>
    <s v="Medium"/>
    <x v="12"/>
    <n v="32.766666666666666"/>
    <s v="Lalerio Vundini"/>
    <n v="0.05"/>
    <n v="3932"/>
    <n v="196.60000000000002"/>
    <n v="4128.600000000000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B5977D3-FAA5-4CF9-94E3-90B3F929E3FC}" name="pvClientePareto" cacheId="0" applyNumberFormats="0" applyBorderFormats="0" applyFontFormats="0" applyPatternFormats="0" applyAlignmentFormats="0" applyWidthHeightFormats="1" dataCaption="Valori" updatedVersion="7" minRefreshableVersion="3" useAutoFormatting="1" itemPrintTitles="1" createdVersion="7" indent="0" compact="0" compactData="0" multipleFieldFilters="0" chartFormat="2">
  <location ref="A11:C50" firstHeaderRow="0" firstDataRow="1" firstDataCol="1"/>
  <pivotFields count="19">
    <pivotField compact="0" numFmtId="14" outline="0" showAll="0" defaultSubtotal="0"/>
    <pivotField compact="0" numFmtId="1" outline="0" showAll="0" defaultSubtotal="0"/>
    <pivotField compact="0" outline="0" showAll="0" defaultSubtotal="0"/>
    <pivotField compact="0" outline="0" showAll="0" defaultSubtotal="0"/>
    <pivotField axis="axisRow" compact="0" outline="0" showAll="0" sortType="descending" defaultSubtotal="0">
      <items count="38">
        <item x="30"/>
        <item x="36"/>
        <item x="28"/>
        <item x="6"/>
        <item x="9"/>
        <item x="34"/>
        <item x="24"/>
        <item x="5"/>
        <item x="1"/>
        <item x="8"/>
        <item x="18"/>
        <item x="13"/>
        <item x="10"/>
        <item x="14"/>
        <item x="29"/>
        <item x="15"/>
        <item x="12"/>
        <item x="35"/>
        <item x="23"/>
        <item x="0"/>
        <item x="3"/>
        <item x="7"/>
        <item x="27"/>
        <item x="26"/>
        <item x="22"/>
        <item x="19"/>
        <item x="21"/>
        <item x="25"/>
        <item x="31"/>
        <item x="4"/>
        <item x="37"/>
        <item x="20"/>
        <item x="32"/>
        <item x="33"/>
        <item x="17"/>
        <item x="2"/>
        <item x="16"/>
        <item x="11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numFmtId="44" outline="0" showAll="0" defaultSubtotal="0"/>
    <pivotField compact="0" numFmtId="3" outline="0" showAll="0" defaultSubtotal="0"/>
    <pivotField compact="0" outline="0" showAll="0" defaultSubtotal="0"/>
    <pivotField compact="0" numFmtId="9" outline="0" showAll="0" defaultSubtotal="0"/>
    <pivotField dataField="1" compact="0" numFmtId="44" outline="0" showAll="0" defaultSubtotal="0"/>
    <pivotField compact="0" numFmtId="44" outline="0" showAll="0" defaultSubtotal="0"/>
    <pivotField compact="0" numFmtId="44" outline="0" showAll="0" defaultSubtotal="0"/>
    <pivotField compact="0" outline="0" showAll="0" defaultSubtotal="0"/>
  </pivotFields>
  <rowFields count="1">
    <field x="4"/>
  </rowFields>
  <rowItems count="39">
    <i>
      <x v="6"/>
    </i>
    <i>
      <x v="34"/>
    </i>
    <i>
      <x v="2"/>
    </i>
    <i>
      <x v="7"/>
    </i>
    <i>
      <x v="31"/>
    </i>
    <i>
      <x v="25"/>
    </i>
    <i>
      <x v="29"/>
    </i>
    <i>
      <x v="14"/>
    </i>
    <i>
      <x/>
    </i>
    <i>
      <x v="15"/>
    </i>
    <i>
      <x v="9"/>
    </i>
    <i>
      <x v="23"/>
    </i>
    <i>
      <x v="11"/>
    </i>
    <i>
      <x v="21"/>
    </i>
    <i>
      <x v="13"/>
    </i>
    <i>
      <x v="4"/>
    </i>
    <i>
      <x v="22"/>
    </i>
    <i>
      <x v="12"/>
    </i>
    <i>
      <x v="37"/>
    </i>
    <i>
      <x v="19"/>
    </i>
    <i>
      <x v="18"/>
    </i>
    <i>
      <x v="10"/>
    </i>
    <i>
      <x v="27"/>
    </i>
    <i>
      <x v="33"/>
    </i>
    <i>
      <x v="3"/>
    </i>
    <i>
      <x v="5"/>
    </i>
    <i>
      <x v="8"/>
    </i>
    <i>
      <x v="26"/>
    </i>
    <i>
      <x v="24"/>
    </i>
    <i>
      <x v="35"/>
    </i>
    <i>
      <x v="36"/>
    </i>
    <i>
      <x v="16"/>
    </i>
    <i>
      <x v="20"/>
    </i>
    <i>
      <x v="28"/>
    </i>
    <i>
      <x v="32"/>
    </i>
    <i>
      <x v="30"/>
    </i>
    <i>
      <x v="17"/>
    </i>
    <i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Somma di IMPORTO" fld="15" showDataAs="percentOfTotal" baseField="0" baseItem="0" numFmtId="10"/>
    <dataField name="Somma di IMPORTO2" fld="15" baseField="4" baseItem="0" numFmtId="10">
      <extLst>
        <ext xmlns:x14="http://schemas.microsoft.com/office/spreadsheetml/2009/9/main" uri="{E15A36E0-9728-4e99-A89B-3F7291B0FE68}">
          <x14:dataField pivotShowAs="percentOfRunningTotal"/>
        </ext>
      </extLst>
    </dataField>
  </dataFields>
  <chartFormats count="2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ED1699B-73AC-41F7-BF57-CB6C0CB41688}" name="pvVenditeCommissioni" cacheId="0" applyNumberFormats="0" applyBorderFormats="0" applyFontFormats="0" applyPatternFormats="0" applyAlignmentFormats="0" applyWidthHeightFormats="1" dataCaption="Valori" updatedVersion="7" minRefreshableVersion="3" useAutoFormatting="1" itemPrintTitles="1" createdVersion="7" indent="0" outline="1" outlineData="1" multipleFieldFilters="0">
  <location ref="A1:C9" firstHeaderRow="0" firstDataRow="1" firstDataCol="1"/>
  <pivotFields count="19">
    <pivotField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numFmtI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44" showAll="0"/>
    <pivotField numFmtId="3" showAll="0"/>
    <pivotField showAll="0"/>
    <pivotField numFmtId="9" showAll="0"/>
    <pivotField dataField="1" numFmtId="44" showAll="0"/>
    <pivotField dataField="1" numFmtId="44" showAll="0"/>
    <pivotField numFmtId="44" showAl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rowFields count="1">
    <field x="18"/>
  </rowFields>
  <rowItems count="8"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-2"/>
  </colFields>
  <colItems count="2">
    <i>
      <x/>
    </i>
    <i i="1">
      <x v="1"/>
    </i>
  </colItems>
  <dataFields count="2">
    <dataField name="Somma di TOT. COMM." fld="16" baseField="0" baseItem="0"/>
    <dataField name="Somma di IMPORTO" fld="15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A1946DF-0A84-406F-9FEF-425C01838ED9}" name="pvModello" cacheId="0" applyNumberFormats="0" applyBorderFormats="0" applyFontFormats="0" applyPatternFormats="0" applyAlignmentFormats="0" applyWidthHeightFormats="1" dataCaption="Valori" updatedVersion="7" minRefreshableVersion="3" useAutoFormatting="1" itemPrintTitles="1" createdVersion="7" indent="0" outline="1" outlineData="1" multipleFieldFilters="0">
  <location ref="E28:G61" firstHeaderRow="0" firstDataRow="1" firstDataCol="1"/>
  <pivotFields count="19">
    <pivotField numFmtId="14" showAll="0"/>
    <pivotField numFmtId="1" showAll="0"/>
    <pivotField dataField="1" showAll="0"/>
    <pivotField showAll="0"/>
    <pivotField showAll="0"/>
    <pivotField showAll="0"/>
    <pivotField showAll="0"/>
    <pivotField showAll="0"/>
    <pivotField axis="axisRow" showAll="0" sortType="descending">
      <items count="17">
        <item x="0"/>
        <item x="1"/>
        <item x="3"/>
        <item x="4"/>
        <item x="5"/>
        <item m="1" x="15"/>
        <item m="1" x="14"/>
        <item m="1" x="13"/>
        <item m="1" x="12"/>
        <item m="1" x="11"/>
        <item m="1" x="10"/>
        <item m="1" x="9"/>
        <item m="1" x="8"/>
        <item x="7"/>
        <item x="2"/>
        <item x="6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showAll="0"/>
    <pivotField showAll="0"/>
    <pivotField axis="axisRow" numFmtId="44" showAll="0">
      <items count="21">
        <item x="4"/>
        <item x="5"/>
        <item x="12"/>
        <item x="2"/>
        <item x="11"/>
        <item x="3"/>
        <item x="0"/>
        <item x="1"/>
        <item x="10"/>
        <item x="15"/>
        <item x="7"/>
        <item x="6"/>
        <item x="9"/>
        <item x="16"/>
        <item x="8"/>
        <item x="17"/>
        <item x="14"/>
        <item x="18"/>
        <item x="13"/>
        <item x="19"/>
        <item t="default"/>
      </items>
    </pivotField>
    <pivotField numFmtId="3" showAll="0"/>
    <pivotField showAll="0"/>
    <pivotField numFmtId="9" showAll="0"/>
    <pivotField numFmtId="44" showAll="0"/>
    <pivotField dataField="1" numFmtId="44" showAll="0"/>
    <pivotField numFmtId="44" showAll="0"/>
    <pivotField showAll="0" defaultSubtotal="0"/>
  </pivotFields>
  <rowFields count="2">
    <field x="8"/>
    <field x="11"/>
  </rowFields>
  <rowItems count="33">
    <i>
      <x/>
    </i>
    <i r="1">
      <x v="3"/>
    </i>
    <i r="1">
      <x v="5"/>
    </i>
    <i r="1">
      <x v="6"/>
    </i>
    <i r="1">
      <x v="7"/>
    </i>
    <i>
      <x v="13"/>
    </i>
    <i r="1">
      <x v="6"/>
    </i>
    <i r="1">
      <x v="9"/>
    </i>
    <i r="1">
      <x v="11"/>
    </i>
    <i r="1">
      <x v="13"/>
    </i>
    <i r="1">
      <x v="15"/>
    </i>
    <i r="1">
      <x v="17"/>
    </i>
    <i r="1">
      <x v="18"/>
    </i>
    <i r="1">
      <x v="19"/>
    </i>
    <i>
      <x v="15"/>
    </i>
    <i r="1">
      <x v="16"/>
    </i>
    <i r="1">
      <x v="18"/>
    </i>
    <i>
      <x v="14"/>
    </i>
    <i r="1">
      <x v="10"/>
    </i>
    <i r="1">
      <x v="11"/>
    </i>
    <i r="1">
      <x v="12"/>
    </i>
    <i r="1">
      <x v="14"/>
    </i>
    <i>
      <x v="3"/>
    </i>
    <i r="1">
      <x v="4"/>
    </i>
    <i>
      <x v="4"/>
    </i>
    <i r="1">
      <x v="2"/>
    </i>
    <i r="1">
      <x v="3"/>
    </i>
    <i>
      <x v="2"/>
    </i>
    <i r="1">
      <x v="8"/>
    </i>
    <i>
      <x v="1"/>
    </i>
    <i r="1">
      <x/>
    </i>
    <i r="1"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Conteggio di ORDINE" fld="2" subtotal="count" showDataAs="percentOfTotal" baseField="0" baseItem="0" numFmtId="10"/>
    <dataField name="Somma di TOT. COMM." fld="16" showDataAs="percentOfTotal" baseField="0" baseItem="0" numFmtId="1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CA22B17-F097-4A54-8AF7-FE58C6E983BE}" name="pvArticoliRanking" cacheId="0" applyNumberFormats="0" applyBorderFormats="0" applyFontFormats="0" applyPatternFormats="0" applyAlignmentFormats="0" applyWidthHeightFormats="1" dataCaption="Valori" updatedVersion="7" minRefreshableVersion="3" useAutoFormatting="1" rowGrandTotals="0" colGrandTotals="0" itemPrintTitles="1" createdVersion="7" indent="0" outline="1" outlineData="1" multipleFieldFilters="0" rowHeaderCaption="Articoli" colHeaderCaption="Ranking">
  <location ref="E1:O26" firstHeaderRow="1" firstDataRow="2" firstDataCol="1"/>
  <pivotFields count="19">
    <pivotField numFmtId="14" showAll="0"/>
    <pivotField numFmtId="1" showAll="0"/>
    <pivotField dataField="1" showAll="0"/>
    <pivotField showAll="0"/>
    <pivotField showAll="0"/>
    <pivotField showAll="0"/>
    <pivotField axis="axisCol" showAll="0">
      <items count="11">
        <item x="4"/>
        <item x="8"/>
        <item x="5"/>
        <item x="6"/>
        <item x="7"/>
        <item x="1"/>
        <item x="0"/>
        <item x="3"/>
        <item x="9"/>
        <item x="2"/>
        <item t="default"/>
      </items>
    </pivotField>
    <pivotField axis="axisRow" showAll="0">
      <items count="25">
        <item x="15"/>
        <item x="14"/>
        <item x="9"/>
        <item x="7"/>
        <item x="6"/>
        <item x="8"/>
        <item x="16"/>
        <item x="17"/>
        <item x="18"/>
        <item x="19"/>
        <item x="20"/>
        <item x="21"/>
        <item x="22"/>
        <item x="23"/>
        <item x="12"/>
        <item x="13"/>
        <item x="11"/>
        <item x="10"/>
        <item x="4"/>
        <item x="5"/>
        <item x="2"/>
        <item x="3"/>
        <item x="0"/>
        <item x="1"/>
        <item t="default"/>
      </items>
    </pivotField>
    <pivotField showAll="0"/>
    <pivotField showAll="0"/>
    <pivotField showAll="0"/>
    <pivotField numFmtId="44" showAll="0"/>
    <pivotField numFmtId="3" showAll="0"/>
    <pivotField showAll="0"/>
    <pivotField numFmtId="9" showAll="0"/>
    <pivotField numFmtId="44" showAll="0"/>
    <pivotField numFmtId="44" showAll="0"/>
    <pivotField numFmtId="44" showAll="0"/>
    <pivotField showAll="0" defaultSubtotal="0"/>
  </pivotFields>
  <rowFields count="1">
    <field x="7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</rowItems>
  <colFields count="1">
    <field x="6"/>
  </colFields>
  <col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</colItems>
  <dataFields count="1">
    <dataField name="% Ordini per ranking" fld="2" subtotal="count" showDataAs="percentOfCol" baseField="0" baseItem="0" numFmtId="1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1CDE6F7-7D34-4D26-866C-8F05A1D5BEE9}" name="tbStoricoOrdini" displayName="tbStoricoOrdini" ref="A3:R6246" totalsRowShown="0">
  <autoFilter ref="A3:R6246" xr:uid="{8B79993D-5F5E-417A-AE28-9FE312C4E8F1}"/>
  <tableColumns count="18">
    <tableColumn id="1" xr3:uid="{16D8FD1F-C978-4E9C-8901-9DA6B75ABCD7}" name="DATA" dataDxfId="16"/>
    <tableColumn id="10" xr3:uid="{8E721B0F-14D0-44A7-8E3A-687716BF6324}" name="MESE" dataDxfId="15">
      <calculatedColumnFormula>MONTH(tbStoricoOrdini[[#This Row],[DATA]])</calculatedColumnFormula>
    </tableColumn>
    <tableColumn id="2" xr3:uid="{109B9C51-2EEA-4896-A828-2D997900BD85}" name="ORDINE"/>
    <tableColumn id="7" xr3:uid="{DBEAC3A1-C2A9-44E1-B305-7296A0B229AA}" name="# ORDINE" dataDxfId="14">
      <calculatedColumnFormula>RIGHT(tbStoricoOrdini[[#This Row],[ORDINE]],4)</calculatedColumnFormula>
    </tableColumn>
    <tableColumn id="3" xr3:uid="{17294D92-1D04-496D-AB61-775FF31054CB}" name="CLIENTE"/>
    <tableColumn id="19" xr3:uid="{9E53C398-0178-4134-AEC4-1794A3429820}" name="REGIONE" dataDxfId="13">
      <calculatedColumnFormula>VLOOKUP(tbStoricoOrdini[[#This Row],[CLIENTE]],tbClienti[],3,FALSE)</calculatedColumnFormula>
    </tableColumn>
    <tableColumn id="13" xr3:uid="{18449A42-1B2F-425C-804C-E7AF8C42613D}" name="RANKING" dataDxfId="12">
      <calculatedColumnFormula>VLOOKUP(tbStoricoOrdini[[#This Row],[CLIENTE]],tbClienti[],7,FALSE)</calculatedColumnFormula>
    </tableColumn>
    <tableColumn id="4" xr3:uid="{028BEE4A-CCC0-4BD0-B06F-94553EA8F8A4}" name="ARTICOLO"/>
    <tableColumn id="8" xr3:uid="{BCD96239-FC9B-47B7-AC38-4AC1D913F666}" name="MODELLO" dataDxfId="11">
      <calculatedColumnFormula>IF(LEFT(tbStoricoOrdini[[#This Row],[ARTICOLO]],3) = "COG","COG",LEFT(tbStoricoOrdini[[#This Row],[ARTICOLO]],FIND(" ",tbStoricoOrdini[[#This Row],[ARTICOLO]])-1))</calculatedColumnFormula>
    </tableColumn>
    <tableColumn id="9" xr3:uid="{C246FC7E-9A27-4D04-8AE3-0CE7C30D3BF1}" name="CILINDRATA" dataDxfId="10">
      <calculatedColumnFormula>MID(tbStoricoOrdini[[#This Row],[ARTICOLO]],FIND(" ",tbStoricoOrdini[[#This Row],[ARTICOLO]])+1,4)</calculatedColumnFormula>
    </tableColumn>
    <tableColumn id="11" xr3:uid="{9B7597E1-E0EB-4744-BF80-0B52EFBDBDEE}" name="VERSIONE" dataDxfId="9">
      <calculatedColumnFormula>IFERROR(RIGHT(tbStoricoOrdini[[#This Row],[ARTICOLO]],LEN(tbStoricoOrdini[[#This Row],[ARTICOLO]])-FIND(" ",tbStoricoOrdini[[#This Row],[ARTICOLO]],FIND(" ",tbStoricoOrdini[[#This Row],[ARTICOLO]]) +1)),"")</calculatedColumnFormula>
    </tableColumn>
    <tableColumn id="16" xr3:uid="{5EC0D0C1-FE31-4FCD-840A-7468A39457AE}" name="PREZZO" dataCellStyle="Valuta">
      <calculatedColumnFormula>VLOOKUP(tbStoricoOrdini[[#This Row],[ARTICOLO]],tbArticoli[],2,FALSE)</calculatedColumnFormula>
    </tableColumn>
    <tableColumn id="17" xr3:uid="{32A6276A-7DBF-48D5-85EA-38F28FAE1A66}" name="QUANTITA'" dataDxfId="8" dataCellStyle="Valuta">
      <calculatedColumnFormula>tbStoricoOrdini[[#This Row],[IMPORTO]]/tbStoricoOrdini[[#This Row],[PREZZO]]</calculatedColumnFormula>
    </tableColumn>
    <tableColumn id="5" xr3:uid="{55098F9D-7E1B-4F06-AE9A-8B7F978314CF}" name="AGENTE"/>
    <tableColumn id="12" xr3:uid="{9B410C33-1AD9-4DF3-9646-DFBFDDEC0F90}" name="% COMM." dataCellStyle="Percentuale">
      <calculatedColumnFormula>VLOOKUP(tbStoricoOrdini[[#This Row],[AGENTE]],tbAgenti[],2,FALSE)</calculatedColumnFormula>
    </tableColumn>
    <tableColumn id="6" xr3:uid="{C8AF5786-000F-42F1-A0BC-07688842E934}" name="IMPORTO" dataDxfId="7"/>
    <tableColumn id="14" xr3:uid="{1B57A793-5C58-4638-A6D7-B350DF55B8C6}" name="TOT. COMM." dataDxfId="6">
      <calculatedColumnFormula>tbStoricoOrdini[[#This Row],[IMPORTO]]*tbStoricoOrdini[[#This Row],[% COMM.]]</calculatedColumnFormula>
    </tableColumn>
    <tableColumn id="15" xr3:uid="{228C63E0-4F72-46BE-BCA6-29C4B90E75AE}" name="TOTALE" dataDxfId="5">
      <calculatedColumnFormula>tbStoricoOrdini[[#This Row],[TOT. COMM.]]+tbStoricoOrdini[[#This Row],[IMPORTO]]</calculatedColumnFormula>
    </tableColumn>
  </tableColumns>
  <tableStyleInfo name="TableStyleLight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65585C7-C661-415C-BE36-37CCB4979CA5}" name="tbTotaleMesi" displayName="tbTotaleMesi" ref="T3:V10" totalsRowShown="0">
  <autoFilter ref="T3:V10" xr:uid="{61F2D347-8A1A-41D0-9BB9-907D69F4254A}"/>
  <tableColumns count="3">
    <tableColumn id="1" xr3:uid="{11EDAEBF-1940-47AE-9CEA-F3B2B203DE30}" name="MESE" dataDxfId="4"/>
    <tableColumn id="2" xr3:uid="{FCEB2599-4EF2-4AC8-A378-03821AECFE7A}" name="TOTALE" dataCellStyle="Valuta">
      <calculatedColumnFormula>SUMIFS(tbStoricoOrdini[IMPORTO],tbStoricoOrdini[MESE],tbTotaleMesi[[#This Row],[MESE]])</calculatedColumnFormula>
    </tableColumn>
    <tableColumn id="3" xr3:uid="{7B69E6B3-5E45-48A0-BDB0-DEA888FBAF47}" name="VARIAZIONE" dataCellStyle="Percentuale">
      <calculatedColumnFormula>(U5-tbTotaleMesi[[#This Row],[TOTALE]])/tbTotaleMesi[[#This Row],[TOTALE]]</calculatedColumnFormula>
    </tableColumn>
  </tableColumns>
  <tableStyleInfo name="TableStyleLight9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66CEF054-15E8-43FF-8059-18F9F220CF80}" name="tbAgenti" displayName="tbAgenti" ref="A1:E17" totalsRowShown="0">
  <autoFilter ref="A1:E17" xr:uid="{04AE31E1-A836-44AE-A198-28498B9A8E79}"/>
  <tableColumns count="5">
    <tableColumn id="1" xr3:uid="{227712A8-D1E1-4239-A136-0CB267D7EC84}" name="AGENTE"/>
    <tableColumn id="2" xr3:uid="{980F2FEC-2502-48C2-A439-978EF3964DA8}" name="COMMISSIONE"/>
    <tableColumn id="3" xr3:uid="{BF83DCA9-DB9C-4318-8DA0-CF26EC15667F}" name="EMAIL"/>
    <tableColumn id="4" xr3:uid="{ACABF492-8E77-4855-AE7F-A30E179079AD}" name="INIZIALI"/>
    <tableColumn id="5" xr3:uid="{861398C0-9094-4CBA-89C0-63872BB335EC}" name="MAIUSCOLO"/>
  </tableColumns>
  <tableStyleInfo name="TableStyleLight9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52F28875-FA52-470B-A6AA-1B6E28F8BC93}" name="tbArticoli" displayName="tbArticoli" ref="A1:C25" totalsRowShown="0">
  <autoFilter ref="A1:C25" xr:uid="{C7236EA5-4CE7-40BB-9466-52FDB7120A70}"/>
  <tableColumns count="3">
    <tableColumn id="1" xr3:uid="{13DD2FB9-5763-4FFB-9ACD-33D7EC95C4FB}" name="ARTICOLO"/>
    <tableColumn id="2" xr3:uid="{459A0ED2-2325-4DE2-B1E0-6C9BEAB62BAF}" name="PREZZO"/>
    <tableColumn id="3" xr3:uid="{7E86C1C4-AF93-4F03-AC0C-C4248D5B250A}" name="TEMPO DI PRODUZIONE [h]"/>
  </tableColumns>
  <tableStyleInfo name="TableStyleLight9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952A87AB-4171-420B-AE17-B145841EC667}" name="tbClienti" displayName="tbClienti" ref="A1:G39" totalsRowShown="0">
  <autoFilter ref="A1:G39" xr:uid="{1244D094-B314-49BB-8A29-136C09A03992}"/>
  <tableColumns count="7">
    <tableColumn id="1" xr3:uid="{C197D993-71C5-444A-B408-A113EE194C50}" name="CLIENTE"/>
    <tableColumn id="4" xr3:uid="{90E9A0D8-45D6-4436-8938-C417BFC0BCC8}" name="TIPO AZIENDA" dataDxfId="3">
      <calculatedColumnFormula>RIGHT(tbClienti[[#This Row],[CLIENTE]],LEN(tbClienti[[#This Row],[CLIENTE]])-FIND("@",SUBSTITUTE(tbClienti[[#This Row],[CLIENTE]]," ","@",LEN(tbClienti[[#This Row],[CLIENTE]])-LEN(SUBSTITUTE(tbClienti[[#This Row],[CLIENTE]]," ","")))))</calculatedColumnFormula>
    </tableColumn>
    <tableColumn id="2" xr3:uid="{07F42CD6-E0D4-4679-9F99-29E47DE87F2B}" name="REGIONE"/>
    <tableColumn id="3" xr3:uid="{A050E3FA-3D4B-411B-B97A-12F7819FA25A}" name="STATO"/>
    <tableColumn id="5" xr3:uid="{FEFF3656-7B3E-4724-92AF-77EC68AF7827}" name="# ORDINI" dataDxfId="2">
      <calculatedColumnFormula>COUNTIFS(tbStoricoOrdini[CLIENTE],tbClienti[[#This Row],[CLIENTE]])</calculatedColumnFormula>
    </tableColumn>
    <tableColumn id="6" xr3:uid="{B39E8CB0-BC4D-485D-970B-5FAC5DD61E7D}" name="MEDIA IMPORTO" dataDxfId="1" dataCellStyle="Valuta">
      <calculatedColumnFormula>AVERAGEIFS(tbStoricoOrdini[IMPORTO],tbStoricoOrdini[CLIENTE],tbClienti[[#This Row],[CLIENTE]])</calculatedColumnFormula>
    </tableColumn>
    <tableColumn id="7" xr3:uid="{552325A6-8D5C-4C24-B577-7A0BB7C47B0D}" name="RANKING" dataDxfId="0">
      <calculatedColumnFormula>INDEX(ranking,MATCH(tbClienti[[#This Row],['# ORDINI]],rngOrdini,-1),MATCH(tbClienti[[#This Row],[MEDIA IMPORTO]],rngMediaFatturato,1))</calculatedColumnFormula>
    </tableColumn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openxmlformats.org/officeDocument/2006/relationships/pivotTable" Target="../pivotTables/pivotTable4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32170B-DC90-41C0-9E3E-AA8DBB9AA91D}">
  <dimension ref="A1:O61"/>
  <sheetViews>
    <sheetView showGridLines="0" workbookViewId="0">
      <selection activeCell="F31" sqref="F31"/>
    </sheetView>
  </sheetViews>
  <sheetFormatPr defaultRowHeight="18"/>
  <cols>
    <col min="1" max="1" width="16.19921875" bestFit="1" customWidth="1"/>
    <col min="2" max="2" width="19" bestFit="1" customWidth="1"/>
    <col min="3" max="3" width="17.09765625" bestFit="1" customWidth="1"/>
    <col min="4" max="4" width="4.19921875" customWidth="1"/>
    <col min="5" max="5" width="16.19921875" bestFit="1" customWidth="1"/>
    <col min="6" max="6" width="18.09765625" bestFit="1" customWidth="1"/>
    <col min="7" max="7" width="19" bestFit="1" customWidth="1"/>
    <col min="8" max="10" width="5.69921875" bestFit="1" customWidth="1"/>
    <col min="11" max="11" width="5.5" bestFit="1" customWidth="1"/>
    <col min="12" max="12" width="5.59765625" bestFit="1" customWidth="1"/>
    <col min="13" max="13" width="5.5" bestFit="1" customWidth="1"/>
    <col min="14" max="15" width="5.69921875" bestFit="1" customWidth="1"/>
    <col min="16" max="16" width="7.59765625" bestFit="1" customWidth="1"/>
    <col min="17" max="17" width="8.8984375" bestFit="1" customWidth="1"/>
    <col min="18" max="18" width="7.59765625" bestFit="1" customWidth="1"/>
    <col min="19" max="19" width="8.8984375" bestFit="1" customWidth="1"/>
    <col min="20" max="20" width="7.59765625" bestFit="1" customWidth="1"/>
    <col min="21" max="21" width="8.8984375" bestFit="1" customWidth="1"/>
    <col min="22" max="22" width="7.59765625" bestFit="1" customWidth="1"/>
    <col min="23" max="23" width="8.8984375" bestFit="1" customWidth="1"/>
    <col min="24" max="24" width="7.59765625" bestFit="1" customWidth="1"/>
    <col min="25" max="25" width="8.8984375" bestFit="1" customWidth="1"/>
  </cols>
  <sheetData>
    <row r="1" spans="1:15">
      <c r="A1" s="30" t="s">
        <v>6447</v>
      </c>
      <c r="B1" t="s">
        <v>6457</v>
      </c>
      <c r="C1" t="s">
        <v>6456</v>
      </c>
      <c r="E1" s="30" t="s">
        <v>6462</v>
      </c>
      <c r="F1" s="30" t="s">
        <v>6461</v>
      </c>
    </row>
    <row r="2" spans="1:15">
      <c r="A2" s="31" t="s">
        <v>6449</v>
      </c>
      <c r="B2" s="29">
        <v>4691302.6520000044</v>
      </c>
      <c r="C2" s="29">
        <v>86626088</v>
      </c>
      <c r="E2" s="30" t="s">
        <v>6460</v>
      </c>
      <c r="F2" t="s">
        <v>6381</v>
      </c>
      <c r="G2" t="s">
        <v>6380</v>
      </c>
      <c r="H2" t="s">
        <v>6378</v>
      </c>
      <c r="I2" t="s">
        <v>6377</v>
      </c>
      <c r="J2" t="s">
        <v>6376</v>
      </c>
      <c r="K2" t="s">
        <v>6374</v>
      </c>
      <c r="L2" t="s">
        <v>6373</v>
      </c>
      <c r="M2" t="s">
        <v>6372</v>
      </c>
      <c r="N2" t="s">
        <v>6371</v>
      </c>
      <c r="O2" t="s">
        <v>6370</v>
      </c>
    </row>
    <row r="3" spans="1:15">
      <c r="A3" s="31" t="s">
        <v>6450</v>
      </c>
      <c r="B3" s="29">
        <v>873143.94400000048</v>
      </c>
      <c r="C3" s="29">
        <v>16736938</v>
      </c>
      <c r="E3" s="31" t="s">
        <v>75</v>
      </c>
      <c r="F3" s="32">
        <v>3.7283621837549935E-2</v>
      </c>
      <c r="G3" s="32">
        <v>1.7369727047146403E-2</v>
      </c>
      <c r="H3" s="32">
        <v>5.4263565891472867E-2</v>
      </c>
      <c r="I3" s="32">
        <v>4.0618955512572531E-2</v>
      </c>
      <c r="J3" s="32">
        <v>1.1194029850746268E-2</v>
      </c>
      <c r="K3" s="32">
        <v>7.3684210526315783E-2</v>
      </c>
      <c r="L3" s="32">
        <v>2.4459078080903106E-2</v>
      </c>
      <c r="M3" s="32">
        <v>1.5384615384615385E-2</v>
      </c>
      <c r="N3" s="32">
        <v>0</v>
      </c>
      <c r="O3" s="32">
        <v>1.8817204301075269E-2</v>
      </c>
    </row>
    <row r="4" spans="1:15">
      <c r="A4" s="31" t="s">
        <v>6451</v>
      </c>
      <c r="B4" s="29">
        <v>1102358.5389999994</v>
      </c>
      <c r="C4" s="29">
        <v>20885762</v>
      </c>
      <c r="E4" s="31" t="s">
        <v>74</v>
      </c>
      <c r="F4" s="32">
        <v>6.3914780292942744E-2</v>
      </c>
      <c r="G4" s="32">
        <v>6.9478908188585611E-2</v>
      </c>
      <c r="H4" s="32">
        <v>5.4263565891472867E-2</v>
      </c>
      <c r="I4" s="32">
        <v>8.3172147001934232E-2</v>
      </c>
      <c r="J4" s="32">
        <v>0.10970149253731343</v>
      </c>
      <c r="K4" s="32">
        <v>7.3684210526315783E-2</v>
      </c>
      <c r="L4" s="32">
        <v>5.268109125117592E-2</v>
      </c>
      <c r="M4" s="32">
        <v>8.1118881118881117E-2</v>
      </c>
      <c r="N4" s="32">
        <v>0</v>
      </c>
      <c r="O4" s="32">
        <v>4.0322580645161289E-2</v>
      </c>
    </row>
    <row r="5" spans="1:15">
      <c r="A5" s="31" t="s">
        <v>6452</v>
      </c>
      <c r="B5" s="29">
        <v>905464.52899999893</v>
      </c>
      <c r="C5" s="29">
        <v>17494179</v>
      </c>
      <c r="E5" s="31" t="s">
        <v>69</v>
      </c>
      <c r="F5" s="32">
        <v>4.2609853528628498E-2</v>
      </c>
      <c r="G5" s="32">
        <v>3.4739454094292806E-2</v>
      </c>
      <c r="H5" s="32">
        <v>3.1007751937984496E-2</v>
      </c>
      <c r="I5" s="32">
        <v>5.0290135396518373E-2</v>
      </c>
      <c r="J5" s="32">
        <v>2.6865671641791045E-2</v>
      </c>
      <c r="K5" s="32">
        <v>4.2105263157894736E-2</v>
      </c>
      <c r="L5" s="32">
        <v>1.4111006585136407E-2</v>
      </c>
      <c r="M5" s="32">
        <v>1.1188811188811189E-2</v>
      </c>
      <c r="N5" s="32">
        <v>0</v>
      </c>
      <c r="O5" s="32">
        <v>4.0322580645161289E-2</v>
      </c>
    </row>
    <row r="6" spans="1:15">
      <c r="A6" s="31" t="s">
        <v>6453</v>
      </c>
      <c r="B6" s="29">
        <v>850356.28899999952</v>
      </c>
      <c r="C6" s="29">
        <v>16189804</v>
      </c>
      <c r="E6" s="31" t="s">
        <v>67</v>
      </c>
      <c r="F6" s="32">
        <v>7.989347536617843E-3</v>
      </c>
      <c r="G6" s="32">
        <v>2.4813895781637717E-3</v>
      </c>
      <c r="H6" s="32">
        <v>0</v>
      </c>
      <c r="I6" s="32">
        <v>5.4158607350096713E-2</v>
      </c>
      <c r="J6" s="32">
        <v>5.2238805970149255E-3</v>
      </c>
      <c r="K6" s="32">
        <v>0</v>
      </c>
      <c r="L6" s="32">
        <v>2.2577610536218252E-2</v>
      </c>
      <c r="M6" s="32">
        <v>9.7902097902097911E-3</v>
      </c>
      <c r="N6" s="32">
        <v>0</v>
      </c>
      <c r="O6" s="32">
        <v>5.3763440860215058E-3</v>
      </c>
    </row>
    <row r="7" spans="1:15">
      <c r="A7" s="31" t="s">
        <v>6454</v>
      </c>
      <c r="B7" s="29">
        <v>992036.76299999992</v>
      </c>
      <c r="C7" s="29">
        <v>19044451</v>
      </c>
      <c r="E7" s="31" t="s">
        <v>66</v>
      </c>
      <c r="F7" s="32">
        <v>9.3874833555259649E-2</v>
      </c>
      <c r="G7" s="32">
        <v>8.4367245657568243E-2</v>
      </c>
      <c r="H7" s="32">
        <v>0.10852713178294573</v>
      </c>
      <c r="I7" s="32">
        <v>8.3172147001934232E-2</v>
      </c>
      <c r="J7" s="32">
        <v>7.0149253731343286E-2</v>
      </c>
      <c r="K7" s="32">
        <v>0.10526315789473684</v>
      </c>
      <c r="L7" s="32">
        <v>9.8777046095954849E-2</v>
      </c>
      <c r="M7" s="32">
        <v>0.10349650349650349</v>
      </c>
      <c r="N7" s="32">
        <v>0</v>
      </c>
      <c r="O7" s="32">
        <v>8.0645161290322578E-2</v>
      </c>
    </row>
    <row r="8" spans="1:15">
      <c r="A8" s="31" t="s">
        <v>6455</v>
      </c>
      <c r="B8" s="29">
        <v>855552.03100000008</v>
      </c>
      <c r="C8" s="29">
        <v>16385575</v>
      </c>
      <c r="E8" s="31" t="s">
        <v>68</v>
      </c>
      <c r="F8" s="32">
        <v>5.3262316910785623E-3</v>
      </c>
      <c r="G8" s="32">
        <v>3.4739454094292806E-2</v>
      </c>
      <c r="H8" s="32">
        <v>0</v>
      </c>
      <c r="I8" s="32">
        <v>1.3539651837524178E-2</v>
      </c>
      <c r="J8" s="32">
        <v>2.0895522388059702E-2</v>
      </c>
      <c r="K8" s="32">
        <v>0</v>
      </c>
      <c r="L8" s="32">
        <v>4.4214487300094071E-2</v>
      </c>
      <c r="M8" s="32">
        <v>3.0769230769230771E-2</v>
      </c>
      <c r="N8" s="32">
        <v>0</v>
      </c>
      <c r="O8" s="32">
        <v>2.6881720430107529E-3</v>
      </c>
    </row>
    <row r="9" spans="1:15">
      <c r="A9" s="31" t="s">
        <v>6448</v>
      </c>
      <c r="B9" s="29">
        <v>10270214.747000001</v>
      </c>
      <c r="C9" s="29">
        <v>193362797</v>
      </c>
      <c r="E9" s="31" t="s">
        <v>76</v>
      </c>
      <c r="F9" s="32">
        <v>5.3262316910785618E-2</v>
      </c>
      <c r="G9" s="32">
        <v>3.4739454094292806E-2</v>
      </c>
      <c r="H9" s="32">
        <v>5.4263565891472867E-2</v>
      </c>
      <c r="I9" s="32">
        <v>5.2224371373307543E-2</v>
      </c>
      <c r="J9" s="32">
        <v>2.6865671641791045E-2</v>
      </c>
      <c r="K9" s="32">
        <v>6.3157894736842107E-2</v>
      </c>
      <c r="L9" s="32">
        <v>4.7036688617121354E-2</v>
      </c>
      <c r="M9" s="32">
        <v>3.6363636363636362E-2</v>
      </c>
      <c r="N9" s="32">
        <v>0</v>
      </c>
      <c r="O9" s="32">
        <v>5.6451612903225805E-2</v>
      </c>
    </row>
    <row r="10" spans="1:15">
      <c r="E10" s="31" t="s">
        <v>77</v>
      </c>
      <c r="F10" s="32">
        <v>2.7962716378162451E-2</v>
      </c>
      <c r="G10" s="32">
        <v>1.7369727047146403E-2</v>
      </c>
      <c r="H10" s="32">
        <v>4.6511627906976744E-2</v>
      </c>
      <c r="I10" s="32">
        <v>4.2553191489361701E-2</v>
      </c>
      <c r="J10" s="32">
        <v>1.0447761194029851E-2</v>
      </c>
      <c r="K10" s="32">
        <v>7.3684210526315783E-2</v>
      </c>
      <c r="L10" s="32">
        <v>2.0696142991533398E-2</v>
      </c>
      <c r="M10" s="32">
        <v>1.3986013986013986E-2</v>
      </c>
      <c r="N10" s="32">
        <v>0</v>
      </c>
      <c r="O10" s="32">
        <v>7.7956989247311828E-2</v>
      </c>
    </row>
    <row r="11" spans="1:15">
      <c r="A11" s="30" t="s">
        <v>3</v>
      </c>
      <c r="B11" t="s">
        <v>6456</v>
      </c>
      <c r="C11" t="s">
        <v>6458</v>
      </c>
      <c r="E11" s="31" t="s">
        <v>78</v>
      </c>
      <c r="F11" s="32">
        <v>2.3968042609853527E-2</v>
      </c>
      <c r="G11" s="32">
        <v>3.9702233250620347E-2</v>
      </c>
      <c r="H11" s="32">
        <v>2.3255813953488372E-2</v>
      </c>
      <c r="I11" s="32">
        <v>1.5473887814313346E-2</v>
      </c>
      <c r="J11" s="32">
        <v>5.1492537313432833E-2</v>
      </c>
      <c r="K11" s="32">
        <v>0</v>
      </c>
      <c r="L11" s="32">
        <v>7.525870178739417E-3</v>
      </c>
      <c r="M11" s="32">
        <v>1.9580419580419582E-2</v>
      </c>
      <c r="N11" s="32">
        <v>0</v>
      </c>
      <c r="O11" s="32">
        <v>2.6881720430107529E-3</v>
      </c>
    </row>
    <row r="12" spans="1:15">
      <c r="A12" t="s">
        <v>46</v>
      </c>
      <c r="B12" s="32">
        <v>0.11550176324766341</v>
      </c>
      <c r="C12" s="32">
        <v>0.11550176324766341</v>
      </c>
      <c r="E12" s="31" t="s">
        <v>79</v>
      </c>
      <c r="F12" s="32">
        <v>5.25965379494008E-2</v>
      </c>
      <c r="G12" s="32">
        <v>1.7369727047146403E-2</v>
      </c>
      <c r="H12" s="32">
        <v>4.6511627906976744E-2</v>
      </c>
      <c r="I12" s="32">
        <v>4.2553191489361701E-2</v>
      </c>
      <c r="J12" s="32">
        <v>7.4626865671641784E-2</v>
      </c>
      <c r="K12" s="32">
        <v>7.8947368421052627E-2</v>
      </c>
      <c r="L12" s="32">
        <v>2.634054562558796E-2</v>
      </c>
      <c r="M12" s="32">
        <v>5.8741258741258739E-2</v>
      </c>
      <c r="N12" s="32">
        <v>0</v>
      </c>
      <c r="O12" s="32">
        <v>5.9139784946236562E-2</v>
      </c>
    </row>
    <row r="13" spans="1:15">
      <c r="A13" t="s">
        <v>27</v>
      </c>
      <c r="B13" s="32">
        <v>0.11259603366204927</v>
      </c>
      <c r="C13" s="32">
        <v>0.22809779690971269</v>
      </c>
      <c r="E13" s="31" t="s">
        <v>80</v>
      </c>
      <c r="F13" s="32">
        <v>1.0652463382157125E-2</v>
      </c>
      <c r="G13" s="32">
        <v>2.2332506203473945E-2</v>
      </c>
      <c r="H13" s="32">
        <v>0</v>
      </c>
      <c r="I13" s="32">
        <v>0</v>
      </c>
      <c r="J13" s="32">
        <v>8.2089552238805968E-3</v>
      </c>
      <c r="K13" s="32">
        <v>0</v>
      </c>
      <c r="L13" s="32">
        <v>1.2229539040451553E-2</v>
      </c>
      <c r="M13" s="32">
        <v>8.3916083916083916E-3</v>
      </c>
      <c r="N13" s="32">
        <v>8.3333333333333329E-2</v>
      </c>
      <c r="O13" s="32">
        <v>2.6881720430107529E-3</v>
      </c>
    </row>
    <row r="14" spans="1:15">
      <c r="A14" t="s">
        <v>50</v>
      </c>
      <c r="B14" s="32">
        <v>7.6207741244040852E-2</v>
      </c>
      <c r="C14" s="32">
        <v>0.30430553815375355</v>
      </c>
      <c r="E14" s="31" t="s">
        <v>81</v>
      </c>
      <c r="F14" s="32">
        <v>1.2649800266311585E-2</v>
      </c>
      <c r="G14" s="32">
        <v>2.729528535980149E-2</v>
      </c>
      <c r="H14" s="32">
        <v>0</v>
      </c>
      <c r="I14" s="32">
        <v>5.8027079303675051E-3</v>
      </c>
      <c r="J14" s="32">
        <v>6.7164179104477612E-3</v>
      </c>
      <c r="K14" s="32">
        <v>0</v>
      </c>
      <c r="L14" s="32">
        <v>0</v>
      </c>
      <c r="M14" s="32">
        <v>0</v>
      </c>
      <c r="N14" s="32">
        <v>0</v>
      </c>
      <c r="O14" s="32">
        <v>1.0752688172043012E-2</v>
      </c>
    </row>
    <row r="15" spans="1:15">
      <c r="A15" t="s">
        <v>26</v>
      </c>
      <c r="B15" s="32">
        <v>6.8719558292281019E-2</v>
      </c>
      <c r="C15" s="32">
        <v>0.37302509644603454</v>
      </c>
      <c r="E15" s="31" t="s">
        <v>82</v>
      </c>
      <c r="F15" s="32">
        <v>9.3209054593874838E-3</v>
      </c>
      <c r="G15" s="32">
        <v>1.7369727047146403E-2</v>
      </c>
      <c r="H15" s="32">
        <v>0</v>
      </c>
      <c r="I15" s="32">
        <v>0</v>
      </c>
      <c r="J15" s="32">
        <v>1.8656716417910446E-2</v>
      </c>
      <c r="K15" s="32">
        <v>0</v>
      </c>
      <c r="L15" s="32">
        <v>4.7036688617121351E-3</v>
      </c>
      <c r="M15" s="32">
        <v>0</v>
      </c>
      <c r="N15" s="32">
        <v>0</v>
      </c>
      <c r="O15" s="32">
        <v>0</v>
      </c>
    </row>
    <row r="16" spans="1:15">
      <c r="A16" t="s">
        <v>42</v>
      </c>
      <c r="B16" s="32">
        <v>6.8665659609795565E-2</v>
      </c>
      <c r="C16" s="32">
        <v>0.44169075605583014</v>
      </c>
      <c r="E16" s="31" t="s">
        <v>83</v>
      </c>
      <c r="F16" s="32">
        <v>4.5272969374167776E-2</v>
      </c>
      <c r="G16" s="32">
        <v>3.4739454094292806E-2</v>
      </c>
      <c r="H16" s="32">
        <v>2.3255813953488372E-2</v>
      </c>
      <c r="I16" s="32">
        <v>5.6092843326885883E-2</v>
      </c>
      <c r="J16" s="32">
        <v>1.8656716417910446E-2</v>
      </c>
      <c r="K16" s="32">
        <v>4.736842105263158E-2</v>
      </c>
      <c r="L16" s="32">
        <v>2.4459078080903106E-2</v>
      </c>
      <c r="M16" s="32">
        <v>8.3916083916083916E-3</v>
      </c>
      <c r="N16" s="32">
        <v>0</v>
      </c>
      <c r="O16" s="32">
        <v>4.5698924731182797E-2</v>
      </c>
    </row>
    <row r="17" spans="1:15">
      <c r="A17" t="s">
        <v>41</v>
      </c>
      <c r="B17" s="32">
        <v>6.430488280535164E-2</v>
      </c>
      <c r="C17" s="32">
        <v>0.50599563886118171</v>
      </c>
      <c r="E17" s="31" t="s">
        <v>72</v>
      </c>
      <c r="F17" s="32">
        <v>8.8548601864181092E-2</v>
      </c>
      <c r="G17" s="32">
        <v>8.1885856079404462E-2</v>
      </c>
      <c r="H17" s="32">
        <v>9.3023255813953487E-2</v>
      </c>
      <c r="I17" s="32">
        <v>7.5435203094777567E-2</v>
      </c>
      <c r="J17" s="32">
        <v>6.5671641791044774E-2</v>
      </c>
      <c r="K17" s="32">
        <v>8.4210526315789472E-2</v>
      </c>
      <c r="L17" s="32">
        <v>0.11382878645343368</v>
      </c>
      <c r="M17" s="32">
        <v>0.11328671328671329</v>
      </c>
      <c r="N17" s="32">
        <v>8.3333333333333329E-2</v>
      </c>
      <c r="O17" s="32">
        <v>0.11827956989247312</v>
      </c>
    </row>
    <row r="18" spans="1:15">
      <c r="A18" t="s">
        <v>25</v>
      </c>
      <c r="B18" s="32">
        <v>4.6314602079323461E-2</v>
      </c>
      <c r="C18" s="32">
        <v>0.55231024094050518</v>
      </c>
      <c r="E18" s="31" t="s">
        <v>73</v>
      </c>
      <c r="F18" s="32">
        <v>4.3275632490013316E-2</v>
      </c>
      <c r="G18" s="32">
        <v>1.7369727047146403E-2</v>
      </c>
      <c r="H18" s="32">
        <v>3.875968992248062E-2</v>
      </c>
      <c r="I18" s="32">
        <v>3.2882011605415859E-2</v>
      </c>
      <c r="J18" s="32">
        <v>3.4328358208955224E-2</v>
      </c>
      <c r="K18" s="32">
        <v>0</v>
      </c>
      <c r="L18" s="32">
        <v>4.0451552210724363E-2</v>
      </c>
      <c r="M18" s="32">
        <v>4.6153846153846156E-2</v>
      </c>
      <c r="N18" s="32">
        <v>0</v>
      </c>
      <c r="O18" s="32">
        <v>1.6129032258064516E-2</v>
      </c>
    </row>
    <row r="19" spans="1:15">
      <c r="A19" t="s">
        <v>51</v>
      </c>
      <c r="B19" s="32">
        <v>4.4742339965220923E-2</v>
      </c>
      <c r="C19" s="32">
        <v>0.5970525809057261</v>
      </c>
      <c r="E19" s="31" t="s">
        <v>71</v>
      </c>
      <c r="F19" s="32">
        <v>8.6551264980026632E-2</v>
      </c>
      <c r="G19" s="32">
        <v>6.9478908188585611E-2</v>
      </c>
      <c r="H19" s="32">
        <v>0.10852713178294573</v>
      </c>
      <c r="I19" s="32">
        <v>7.3500967117988397E-2</v>
      </c>
      <c r="J19" s="32">
        <v>8.5820895522388058E-2</v>
      </c>
      <c r="K19" s="32">
        <v>7.8947368421052627E-2</v>
      </c>
      <c r="L19" s="32">
        <v>0.11194731890874883</v>
      </c>
      <c r="M19" s="32">
        <v>0.11188811188811189</v>
      </c>
      <c r="N19" s="32">
        <v>0.41666666666666669</v>
      </c>
      <c r="O19" s="32">
        <v>0.10215053763440861</v>
      </c>
    </row>
    <row r="20" spans="1:15">
      <c r="A20" t="s">
        <v>52</v>
      </c>
      <c r="B20" s="32">
        <v>3.9474423821041438E-2</v>
      </c>
      <c r="C20" s="32">
        <v>0.6365270047267676</v>
      </c>
      <c r="E20" s="31" t="s">
        <v>70</v>
      </c>
      <c r="F20" s="32">
        <v>3.262316910785619E-2</v>
      </c>
      <c r="G20" s="32">
        <v>4.2183622828784122E-2</v>
      </c>
      <c r="H20" s="32">
        <v>9.3023255813953487E-2</v>
      </c>
      <c r="I20" s="32">
        <v>3.8684719535783368E-2</v>
      </c>
      <c r="J20" s="32">
        <v>6.4925373134328362E-2</v>
      </c>
      <c r="K20" s="32">
        <v>9.4736842105263161E-2</v>
      </c>
      <c r="L20" s="32">
        <v>3.1984948259642522E-2</v>
      </c>
      <c r="M20" s="32">
        <v>5.5944055944055944E-2</v>
      </c>
      <c r="N20" s="32">
        <v>8.3333333333333329E-2</v>
      </c>
      <c r="O20" s="32">
        <v>5.9139784946236562E-2</v>
      </c>
    </row>
    <row r="21" spans="1:15">
      <c r="A21" t="s">
        <v>37</v>
      </c>
      <c r="B21" s="32">
        <v>3.56337418929661E-2</v>
      </c>
      <c r="C21" s="32">
        <v>0.67216074661973368</v>
      </c>
      <c r="E21" s="31" t="s">
        <v>64</v>
      </c>
      <c r="F21" s="32">
        <v>0</v>
      </c>
      <c r="G21" s="32">
        <v>7.4441687344913151E-3</v>
      </c>
      <c r="H21" s="32">
        <v>0</v>
      </c>
      <c r="I21" s="32">
        <v>1.9342359767891683E-3</v>
      </c>
      <c r="J21" s="32">
        <v>7.4626865671641792E-4</v>
      </c>
      <c r="K21" s="32">
        <v>0</v>
      </c>
      <c r="L21" s="32">
        <v>5.6444026340545629E-3</v>
      </c>
      <c r="M21" s="32">
        <v>0</v>
      </c>
      <c r="N21" s="32">
        <v>0</v>
      </c>
      <c r="O21" s="32">
        <v>0</v>
      </c>
    </row>
    <row r="22" spans="1:15">
      <c r="A22" t="s">
        <v>31</v>
      </c>
      <c r="B22" s="32">
        <v>3.3237696701294617E-2</v>
      </c>
      <c r="C22" s="32">
        <v>0.7053984433210283</v>
      </c>
      <c r="E22" s="31" t="s">
        <v>65</v>
      </c>
      <c r="F22" s="32">
        <v>5.9920106524633818E-3</v>
      </c>
      <c r="G22" s="32">
        <v>1.7369727047146403E-2</v>
      </c>
      <c r="H22" s="32">
        <v>0</v>
      </c>
      <c r="I22" s="32">
        <v>1.160541586073501E-2</v>
      </c>
      <c r="J22" s="32">
        <v>2.9850746268656717E-3</v>
      </c>
      <c r="K22" s="32">
        <v>1.0526315789473684E-2</v>
      </c>
      <c r="L22" s="32">
        <v>1.317027281279398E-2</v>
      </c>
      <c r="M22" s="32">
        <v>1.8181818181818181E-2</v>
      </c>
      <c r="N22" s="32">
        <v>0</v>
      </c>
      <c r="O22" s="32">
        <v>2.4193548387096774E-2</v>
      </c>
    </row>
    <row r="23" spans="1:15">
      <c r="A23" t="s">
        <v>48</v>
      </c>
      <c r="B23" s="32">
        <v>3.2886274395379167E-2</v>
      </c>
      <c r="C23" s="32">
        <v>0.73828471771640747</v>
      </c>
      <c r="E23" s="31" t="s">
        <v>62</v>
      </c>
      <c r="F23" s="32">
        <v>4.6604527296937419E-3</v>
      </c>
      <c r="G23" s="32">
        <v>3.4739454094292806E-2</v>
      </c>
      <c r="H23" s="32">
        <v>0</v>
      </c>
      <c r="I23" s="32">
        <v>2.7079303675048357E-2</v>
      </c>
      <c r="J23" s="32">
        <v>1.4925373134328358E-2</v>
      </c>
      <c r="K23" s="32">
        <v>0</v>
      </c>
      <c r="L23" s="32">
        <v>9.4073377234242701E-3</v>
      </c>
      <c r="M23" s="32">
        <v>1.3986013986013986E-3</v>
      </c>
      <c r="N23" s="32">
        <v>0</v>
      </c>
      <c r="O23" s="32">
        <v>0</v>
      </c>
    </row>
    <row r="24" spans="1:15">
      <c r="A24" t="s">
        <v>35</v>
      </c>
      <c r="B24" s="32">
        <v>2.5441796851955963E-2</v>
      </c>
      <c r="C24" s="32">
        <v>0.76372651456836338</v>
      </c>
      <c r="E24" s="31" t="s">
        <v>63</v>
      </c>
      <c r="F24" s="32">
        <v>0.11984021304926765</v>
      </c>
      <c r="G24" s="32">
        <v>0.13895781637717122</v>
      </c>
      <c r="H24" s="32">
        <v>0.15503875968992248</v>
      </c>
      <c r="I24" s="32">
        <v>0.10831721470019343</v>
      </c>
      <c r="J24" s="32">
        <v>9.2537313432835819E-2</v>
      </c>
      <c r="K24" s="32">
        <v>0.11052631578947368</v>
      </c>
      <c r="L24" s="32">
        <v>0.16274694261523989</v>
      </c>
      <c r="M24" s="32">
        <v>0.14125874125874127</v>
      </c>
      <c r="N24" s="32">
        <v>0.33333333333333331</v>
      </c>
      <c r="O24" s="32">
        <v>0.15322580645161291</v>
      </c>
    </row>
    <row r="25" spans="1:15">
      <c r="A25" t="s">
        <v>29</v>
      </c>
      <c r="B25" s="32">
        <v>2.5405367920903626E-2</v>
      </c>
      <c r="C25" s="32">
        <v>0.78913188248926702</v>
      </c>
      <c r="E25" s="31" t="s">
        <v>61</v>
      </c>
      <c r="F25" s="32">
        <v>9.2543275632490013E-2</v>
      </c>
      <c r="G25" s="32">
        <v>9.4292803970223327E-2</v>
      </c>
      <c r="H25" s="32">
        <v>6.2015503875968991E-2</v>
      </c>
      <c r="I25" s="32">
        <v>8.1237911025145063E-2</v>
      </c>
      <c r="J25" s="32">
        <v>0.10522388059701493</v>
      </c>
      <c r="K25" s="32">
        <v>6.3157894736842107E-2</v>
      </c>
      <c r="L25" s="32">
        <v>9.2191909689557858E-2</v>
      </c>
      <c r="M25" s="32">
        <v>8.1118881118881117E-2</v>
      </c>
      <c r="N25" s="32">
        <v>0</v>
      </c>
      <c r="O25" s="32">
        <v>8.3333333333333329E-2</v>
      </c>
    </row>
    <row r="26" spans="1:15">
      <c r="A26" t="s">
        <v>36</v>
      </c>
      <c r="B26" s="32">
        <v>2.2487329866251366E-2</v>
      </c>
      <c r="C26" s="32">
        <v>0.81161921235551837</v>
      </c>
      <c r="E26" s="31" t="s">
        <v>60</v>
      </c>
      <c r="F26" s="32">
        <v>3.9280958721704395E-2</v>
      </c>
      <c r="G26" s="32">
        <v>4.2183622828784122E-2</v>
      </c>
      <c r="H26" s="32">
        <v>7.7519379844961239E-3</v>
      </c>
      <c r="I26" s="32">
        <v>9.6711798839458421E-3</v>
      </c>
      <c r="J26" s="32">
        <v>7.3134328358208961E-2</v>
      </c>
      <c r="K26" s="32">
        <v>0</v>
      </c>
      <c r="L26" s="32">
        <v>1.881467544684854E-2</v>
      </c>
      <c r="M26" s="32">
        <v>3.3566433566433566E-2</v>
      </c>
      <c r="N26" s="32">
        <v>0</v>
      </c>
      <c r="O26" s="32">
        <v>0</v>
      </c>
    </row>
    <row r="27" spans="1:15">
      <c r="A27" t="s">
        <v>21</v>
      </c>
      <c r="B27" s="32">
        <v>2.0080067418553116E-2</v>
      </c>
      <c r="C27" s="32">
        <v>0.83169927977407154</v>
      </c>
    </row>
    <row r="28" spans="1:15">
      <c r="A28" t="s">
        <v>49</v>
      </c>
      <c r="B28" s="32">
        <v>1.9941100665812152E-2</v>
      </c>
      <c r="C28" s="32">
        <v>0.85164038043988366</v>
      </c>
      <c r="E28" s="30" t="s">
        <v>6447</v>
      </c>
      <c r="F28" t="s">
        <v>6459</v>
      </c>
      <c r="G28" t="s">
        <v>6457</v>
      </c>
    </row>
    <row r="29" spans="1:15">
      <c r="A29" t="s">
        <v>32</v>
      </c>
      <c r="B29" s="32">
        <v>1.8464730834442781E-2</v>
      </c>
      <c r="C29" s="32">
        <v>0.87010511127432644</v>
      </c>
      <c r="E29" s="31" t="s">
        <v>6469</v>
      </c>
      <c r="F29" s="32">
        <v>0.26413583213198782</v>
      </c>
      <c r="G29" s="32">
        <v>0.40059165687862391</v>
      </c>
    </row>
    <row r="30" spans="1:15">
      <c r="A30" t="s">
        <v>33</v>
      </c>
      <c r="B30" s="32">
        <v>1.7924921721110602E-2</v>
      </c>
      <c r="C30" s="32">
        <v>0.88803003299543704</v>
      </c>
      <c r="E30" s="33">
        <v>130</v>
      </c>
      <c r="F30" s="32">
        <v>1.0571840461316675E-2</v>
      </c>
      <c r="G30" s="32">
        <v>4.4603984559700967E-3</v>
      </c>
    </row>
    <row r="31" spans="1:15">
      <c r="A31" t="s">
        <v>30</v>
      </c>
      <c r="B31" s="32">
        <v>1.6132813800785059E-2</v>
      </c>
      <c r="C31" s="32">
        <v>0.90416284679622216</v>
      </c>
      <c r="E31" s="33">
        <v>145</v>
      </c>
      <c r="F31" s="32">
        <v>0.12686208553580008</v>
      </c>
      <c r="G31" s="32">
        <v>0.18170898749173003</v>
      </c>
    </row>
    <row r="32" spans="1:15">
      <c r="A32" t="s">
        <v>44</v>
      </c>
      <c r="B32" s="32">
        <v>1.4491758722335817E-2</v>
      </c>
      <c r="C32" s="32">
        <v>0.91865460551855793</v>
      </c>
      <c r="E32" s="33">
        <v>150</v>
      </c>
      <c r="F32" s="32">
        <v>9.0821720326765984E-2</v>
      </c>
      <c r="G32" s="32">
        <v>0.1938464157803074</v>
      </c>
    </row>
    <row r="33" spans="1:7">
      <c r="A33" t="s">
        <v>40</v>
      </c>
      <c r="B33" s="32">
        <v>1.4279727242464331E-2</v>
      </c>
      <c r="C33" s="32">
        <v>0.93293433276102222</v>
      </c>
      <c r="E33" s="33">
        <v>175</v>
      </c>
      <c r="F33" s="32">
        <v>3.5880185808105078E-2</v>
      </c>
      <c r="G33" s="32">
        <v>2.0575855150616794E-2</v>
      </c>
    </row>
    <row r="34" spans="1:7">
      <c r="A34" t="s">
        <v>47</v>
      </c>
      <c r="B34" s="32">
        <v>9.7501485769260973E-3</v>
      </c>
      <c r="C34" s="32">
        <v>0.94268448133794835</v>
      </c>
      <c r="E34" s="31" t="s">
        <v>6470</v>
      </c>
      <c r="F34" s="32">
        <v>0.2027871215761653</v>
      </c>
      <c r="G34" s="32">
        <v>0.26349297124390608</v>
      </c>
    </row>
    <row r="35" spans="1:7">
      <c r="A35" t="s">
        <v>55</v>
      </c>
      <c r="B35" s="32">
        <v>9.2401745719472607E-3</v>
      </c>
      <c r="C35" s="32">
        <v>0.95192465590989561</v>
      </c>
      <c r="E35" s="33">
        <v>150</v>
      </c>
      <c r="F35" s="32">
        <v>4.3728976453628061E-2</v>
      </c>
      <c r="G35" s="32">
        <v>1.6202420796372123E-2</v>
      </c>
    </row>
    <row r="36" spans="1:7">
      <c r="A36" t="s">
        <v>28</v>
      </c>
      <c r="B36" s="32">
        <v>9.1856501227586193E-3</v>
      </c>
      <c r="C36" s="32">
        <v>0.96111030603265424</v>
      </c>
      <c r="E36" s="33">
        <v>200</v>
      </c>
      <c r="F36" s="32">
        <v>2.6589780554220729E-2</v>
      </c>
      <c r="G36" s="32">
        <v>1.0808634749572903E-2</v>
      </c>
    </row>
    <row r="37" spans="1:7">
      <c r="A37" t="s">
        <v>56</v>
      </c>
      <c r="B37" s="32">
        <v>6.973792378479093E-3</v>
      </c>
      <c r="C37" s="32">
        <v>0.9680840984111333</v>
      </c>
      <c r="E37" s="33">
        <v>220</v>
      </c>
      <c r="F37" s="32">
        <v>2.482780714400128E-2</v>
      </c>
      <c r="G37" s="32">
        <v>4.5119341943201233E-2</v>
      </c>
    </row>
    <row r="38" spans="1:7">
      <c r="A38" t="s">
        <v>22</v>
      </c>
      <c r="B38" s="32">
        <v>5.3397189946523165E-3</v>
      </c>
      <c r="C38" s="32">
        <v>0.97342381740578565</v>
      </c>
      <c r="E38" s="33">
        <v>240</v>
      </c>
      <c r="F38" s="32">
        <v>5.1417587698222009E-2</v>
      </c>
      <c r="G38" s="32">
        <v>6.5434004989652642E-2</v>
      </c>
    </row>
    <row r="39" spans="1:7">
      <c r="A39" t="s">
        <v>45</v>
      </c>
      <c r="B39" s="32">
        <v>4.9498715101850745E-3</v>
      </c>
      <c r="C39" s="32">
        <v>0.97837368891597076</v>
      </c>
      <c r="E39" s="33">
        <v>300</v>
      </c>
      <c r="F39" s="32">
        <v>9.1302258529553093E-3</v>
      </c>
      <c r="G39" s="32">
        <v>8.9036392376031989E-3</v>
      </c>
    </row>
    <row r="40" spans="1:7">
      <c r="A40" t="s">
        <v>43</v>
      </c>
      <c r="B40" s="32">
        <v>4.0909368930984171E-3</v>
      </c>
      <c r="C40" s="32">
        <v>0.98246462580906913</v>
      </c>
      <c r="E40" s="33">
        <v>450</v>
      </c>
      <c r="F40" s="32">
        <v>7.3682524427358641E-3</v>
      </c>
      <c r="G40" s="32">
        <v>1.7595342887332169E-2</v>
      </c>
    </row>
    <row r="41" spans="1:7">
      <c r="A41" t="s">
        <v>23</v>
      </c>
      <c r="B41" s="32">
        <v>4.0436268616863254E-3</v>
      </c>
      <c r="C41" s="32">
        <v>0.98650825267075548</v>
      </c>
      <c r="E41" s="33">
        <v>500</v>
      </c>
      <c r="F41" s="32">
        <v>8.1691494473810668E-3</v>
      </c>
      <c r="G41" s="32">
        <v>1.0842183220416779E-2</v>
      </c>
    </row>
    <row r="42" spans="1:7">
      <c r="A42" t="s">
        <v>38</v>
      </c>
      <c r="B42" s="32">
        <v>3.7924099742930382E-3</v>
      </c>
      <c r="C42" s="32">
        <v>0.99030066264504857</v>
      </c>
      <c r="E42" s="33">
        <v>670</v>
      </c>
      <c r="F42" s="32">
        <v>3.1555341983020985E-2</v>
      </c>
      <c r="G42" s="32">
        <v>8.8587403419754615E-2</v>
      </c>
    </row>
    <row r="43" spans="1:7">
      <c r="A43" t="s">
        <v>34</v>
      </c>
      <c r="B43" s="32">
        <v>3.4550338036328674E-3</v>
      </c>
      <c r="C43" s="32">
        <v>0.99375569644868134</v>
      </c>
      <c r="E43" s="31" t="s">
        <v>6463</v>
      </c>
      <c r="F43" s="32">
        <v>0.10059266378343745</v>
      </c>
      <c r="G43" s="32">
        <v>0.125406260699293</v>
      </c>
    </row>
    <row r="44" spans="1:7">
      <c r="A44" t="s">
        <v>24</v>
      </c>
      <c r="B44" s="32">
        <v>2.8829640895192471E-3</v>
      </c>
      <c r="C44" s="32">
        <v>0.9966386605382006</v>
      </c>
      <c r="E44" s="33">
        <v>390</v>
      </c>
      <c r="F44" s="32">
        <v>2.6269421752362646E-2</v>
      </c>
      <c r="G44" s="32">
        <v>1.5969235993620119E-2</v>
      </c>
    </row>
    <row r="45" spans="1:7">
      <c r="A45" t="s">
        <v>53</v>
      </c>
      <c r="B45" s="32">
        <v>1.9600461199369185E-3</v>
      </c>
      <c r="C45" s="32">
        <v>0.99859870665813755</v>
      </c>
      <c r="E45" s="33">
        <v>500</v>
      </c>
      <c r="F45" s="32">
        <v>7.4323242031074807E-2</v>
      </c>
      <c r="G45" s="32">
        <v>0.10943702470567276</v>
      </c>
    </row>
    <row r="46" spans="1:7">
      <c r="A46" t="s">
        <v>54</v>
      </c>
      <c r="B46" s="32">
        <v>1.3219864625768731E-3</v>
      </c>
      <c r="C46" s="32">
        <v>0.99992069312071441</v>
      </c>
      <c r="E46" s="31" t="s">
        <v>6464</v>
      </c>
      <c r="F46" s="32">
        <v>0.15265096908537562</v>
      </c>
      <c r="G46" s="32">
        <v>0.10501160429143282</v>
      </c>
    </row>
    <row r="47" spans="1:7">
      <c r="A47" t="s">
        <v>59</v>
      </c>
      <c r="B47" s="32">
        <v>7.5624681825428914E-5</v>
      </c>
      <c r="C47" s="32">
        <v>0.99999631780253984</v>
      </c>
      <c r="E47" s="33">
        <v>210</v>
      </c>
      <c r="F47" s="32">
        <v>1.2974531475252283E-2</v>
      </c>
      <c r="G47" s="32">
        <v>1.0745037734701257E-2</v>
      </c>
    </row>
    <row r="48" spans="1:7">
      <c r="A48" t="s">
        <v>57</v>
      </c>
      <c r="B48" s="32">
        <v>3.4132729265392248E-6</v>
      </c>
      <c r="C48" s="32">
        <v>0.99999973107546636</v>
      </c>
      <c r="E48" s="33">
        <v>220</v>
      </c>
      <c r="F48" s="32">
        <v>8.8899567515617492E-2</v>
      </c>
      <c r="G48" s="32">
        <v>4.7821613091728832E-2</v>
      </c>
    </row>
    <row r="49" spans="1:7">
      <c r="A49" t="s">
        <v>58</v>
      </c>
      <c r="B49" s="32">
        <v>2.6892453360612072E-7</v>
      </c>
      <c r="C49" s="32">
        <v>1</v>
      </c>
      <c r="E49" s="33">
        <v>230</v>
      </c>
      <c r="F49" s="32">
        <v>3.0434086176517699E-2</v>
      </c>
      <c r="G49" s="32">
        <v>3.4533355313101026E-2</v>
      </c>
    </row>
    <row r="50" spans="1:7">
      <c r="A50" t="s">
        <v>6448</v>
      </c>
      <c r="B50" s="32">
        <v>1</v>
      </c>
      <c r="C50" s="32"/>
      <c r="E50" s="33">
        <v>250</v>
      </c>
      <c r="F50" s="32">
        <v>2.0342783917988147E-2</v>
      </c>
      <c r="G50" s="32">
        <v>1.1911598151901849E-2</v>
      </c>
    </row>
    <row r="51" spans="1:7">
      <c r="E51" s="31" t="s">
        <v>6466</v>
      </c>
      <c r="F51" s="32">
        <v>9.3224411340701585E-2</v>
      </c>
      <c r="G51" s="32">
        <v>4.9887082950204414E-2</v>
      </c>
    </row>
    <row r="52" spans="1:7">
      <c r="E52" s="33">
        <v>140</v>
      </c>
      <c r="F52" s="32">
        <v>9.3224411340701585E-2</v>
      </c>
      <c r="G52" s="32">
        <v>4.9887082950204414E-2</v>
      </c>
    </row>
    <row r="53" spans="1:7">
      <c r="E53" s="31" t="s">
        <v>6465</v>
      </c>
      <c r="F53" s="32">
        <v>0.12654172673394201</v>
      </c>
      <c r="G53" s="32">
        <v>3.5587258202830055E-2</v>
      </c>
    </row>
    <row r="54" spans="1:7">
      <c r="E54" s="33">
        <v>120</v>
      </c>
      <c r="F54" s="32">
        <v>9.098189972769502E-2</v>
      </c>
      <c r="G54" s="32">
        <v>2.3286046873543617E-2</v>
      </c>
    </row>
    <row r="55" spans="1:7">
      <c r="E55" s="33">
        <v>130</v>
      </c>
      <c r="F55" s="32">
        <v>3.5559827006246998E-2</v>
      </c>
      <c r="G55" s="32">
        <v>1.2301211329286358E-2</v>
      </c>
    </row>
    <row r="56" spans="1:7">
      <c r="E56" s="31" t="s">
        <v>6467</v>
      </c>
      <c r="F56" s="32">
        <v>4.8053820278712155E-2</v>
      </c>
      <c r="G56" s="32">
        <v>1.6682476191653906E-2</v>
      </c>
    </row>
    <row r="57" spans="1:7">
      <c r="E57" s="33">
        <v>180</v>
      </c>
      <c r="F57" s="32">
        <v>4.8053820278712155E-2</v>
      </c>
      <c r="G57" s="32">
        <v>1.6682476191653906E-2</v>
      </c>
    </row>
    <row r="58" spans="1:7">
      <c r="E58" s="31" t="s">
        <v>6468</v>
      </c>
      <c r="F58" s="32">
        <v>1.2013455069678039E-2</v>
      </c>
      <c r="G58" s="32">
        <v>3.3406895420587147E-3</v>
      </c>
    </row>
    <row r="59" spans="1:7">
      <c r="E59" s="33">
        <v>50</v>
      </c>
      <c r="F59" s="32">
        <v>1.7619734102194459E-3</v>
      </c>
      <c r="G59" s="32">
        <v>1.8241585460004647E-4</v>
      </c>
    </row>
    <row r="60" spans="1:7">
      <c r="E60" s="33">
        <v>75</v>
      </c>
      <c r="F60" s="32">
        <v>1.0251481659458593E-2</v>
      </c>
      <c r="G60" s="32">
        <v>3.1582736874586678E-3</v>
      </c>
    </row>
    <row r="61" spans="1:7">
      <c r="E61" s="31" t="s">
        <v>6448</v>
      </c>
      <c r="F61" s="32">
        <v>1</v>
      </c>
      <c r="G61" s="32">
        <v>1</v>
      </c>
    </row>
  </sheetData>
  <conditionalFormatting sqref="E1:O2 E3:E27">
    <cfRule type="colorScale" priority="2">
      <colorScale>
        <cfvo type="min"/>
        <cfvo type="max"/>
        <color rgb="FFFCFCFF"/>
        <color rgb="FFF8696B"/>
      </colorScale>
    </cfRule>
  </conditionalFormatting>
  <conditionalFormatting sqref="E1:O2 E3:E26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FEA3F6-041A-4178-B618-0E92802B1574}">
  <sheetPr codeName="FESTA"/>
  <dimension ref="B3:I10"/>
  <sheetViews>
    <sheetView zoomScale="190" zoomScaleNormal="190" workbookViewId="0">
      <selection activeCell="D12" sqref="D12"/>
    </sheetView>
  </sheetViews>
  <sheetFormatPr defaultRowHeight="18"/>
  <cols>
    <col min="1" max="1" width="3.8984375" customWidth="1"/>
    <col min="3" max="3" width="17.09765625" bestFit="1" customWidth="1"/>
  </cols>
  <sheetData>
    <row r="3" spans="2:9">
      <c r="B3" t="s">
        <v>6390</v>
      </c>
      <c r="C3" t="s">
        <v>6388</v>
      </c>
      <c r="D3" t="s">
        <v>6389</v>
      </c>
      <c r="E3" t="s">
        <v>6392</v>
      </c>
      <c r="F3" t="s">
        <v>6393</v>
      </c>
      <c r="H3" t="s">
        <v>6391</v>
      </c>
      <c r="I3">
        <v>15</v>
      </c>
    </row>
    <row r="4" spans="2:9">
      <c r="B4" t="s">
        <v>6384</v>
      </c>
      <c r="C4">
        <v>2</v>
      </c>
      <c r="D4" s="3">
        <v>0.05</v>
      </c>
      <c r="E4">
        <f>C4*numeroOspiti</f>
        <v>30</v>
      </c>
      <c r="F4" s="2">
        <f>D4*E4</f>
        <v>1.5</v>
      </c>
    </row>
    <row r="5" spans="2:9">
      <c r="B5" t="s">
        <v>6385</v>
      </c>
      <c r="C5">
        <v>2</v>
      </c>
      <c r="D5" s="3">
        <v>2.5</v>
      </c>
      <c r="E5">
        <f>C5*numeroOspiti</f>
        <v>30</v>
      </c>
      <c r="F5" s="2">
        <f t="shared" ref="F5:F7" si="0">D5*E5</f>
        <v>75</v>
      </c>
    </row>
    <row r="6" spans="2:9">
      <c r="B6" t="s">
        <v>6386</v>
      </c>
      <c r="C6">
        <v>10</v>
      </c>
      <c r="D6" s="3">
        <v>0.98</v>
      </c>
      <c r="E6">
        <f>C6*numeroOspiti</f>
        <v>150</v>
      </c>
      <c r="F6" s="2">
        <f t="shared" si="0"/>
        <v>147</v>
      </c>
    </row>
    <row r="7" spans="2:9">
      <c r="B7" t="s">
        <v>6387</v>
      </c>
      <c r="C7">
        <v>0</v>
      </c>
      <c r="D7" s="3">
        <v>1</v>
      </c>
      <c r="E7">
        <f>C7*numeroOspiti</f>
        <v>0</v>
      </c>
      <c r="F7" s="2">
        <f t="shared" si="0"/>
        <v>0</v>
      </c>
    </row>
    <row r="8" spans="2:9">
      <c r="F8" s="2">
        <f>SUM(F4:F7)</f>
        <v>223.5</v>
      </c>
    </row>
    <row r="10" spans="2:9">
      <c r="B10" t="s">
        <v>6394</v>
      </c>
      <c r="C10" s="2">
        <f>F8/numeroOspiti</f>
        <v>14.9</v>
      </c>
      <c r="F10" s="4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DEB5E8-BE8B-4E1E-B2E7-96F08AEC6555}">
  <sheetPr codeName="STOR"/>
  <dimension ref="A1:W6246"/>
  <sheetViews>
    <sheetView showGridLines="0" topLeftCell="A21" zoomScale="110" zoomScaleNormal="110" workbookViewId="0">
      <selection activeCell="I5" sqref="I5"/>
    </sheetView>
  </sheetViews>
  <sheetFormatPr defaultRowHeight="18"/>
  <cols>
    <col min="1" max="1" width="9.19921875" bestFit="1" customWidth="1"/>
    <col min="2" max="2" width="6.8984375" bestFit="1" customWidth="1"/>
    <col min="4" max="4" width="10.296875" bestFit="1" customWidth="1"/>
    <col min="5" max="5" width="22.69921875" customWidth="1"/>
    <col min="6" max="6" width="13.5" bestFit="1" customWidth="1"/>
    <col min="7" max="7" width="9.8984375" bestFit="1" customWidth="1"/>
    <col min="8" max="8" width="15.796875" customWidth="1"/>
    <col min="9" max="9" width="10.5" customWidth="1"/>
    <col min="10" max="10" width="12.09765625" bestFit="1" customWidth="1"/>
    <col min="11" max="11" width="12.09765625" customWidth="1"/>
    <col min="12" max="12" width="9" bestFit="1" customWidth="1"/>
    <col min="13" max="13" width="11" bestFit="1" customWidth="1"/>
    <col min="14" max="14" width="19.69921875" bestFit="1" customWidth="1"/>
    <col min="15" max="15" width="9.796875" bestFit="1" customWidth="1"/>
    <col min="16" max="16" width="12.19921875" bestFit="1" customWidth="1"/>
    <col min="17" max="18" width="12.19921875" customWidth="1"/>
    <col min="20" max="20" width="13.5" bestFit="1" customWidth="1"/>
    <col min="21" max="21" width="14.69921875" bestFit="1" customWidth="1"/>
    <col min="22" max="22" width="14" bestFit="1" customWidth="1"/>
    <col min="23" max="23" width="11.19921875" bestFit="1" customWidth="1"/>
  </cols>
  <sheetData>
    <row r="1" spans="1:23" s="5" customFormat="1" ht="30.75">
      <c r="A1" s="6" t="s">
        <v>6395</v>
      </c>
      <c r="B1" s="6"/>
    </row>
    <row r="3" spans="1:23">
      <c r="A3" t="s">
        <v>0</v>
      </c>
      <c r="B3" t="s">
        <v>6434</v>
      </c>
      <c r="C3" t="s">
        <v>1</v>
      </c>
      <c r="D3" t="s">
        <v>6396</v>
      </c>
      <c r="E3" t="s">
        <v>3</v>
      </c>
      <c r="F3" t="s">
        <v>86</v>
      </c>
      <c r="G3" t="s">
        <v>6446</v>
      </c>
      <c r="H3" t="s">
        <v>2</v>
      </c>
      <c r="I3" t="s">
        <v>6397</v>
      </c>
      <c r="J3" t="s">
        <v>6398</v>
      </c>
      <c r="K3" t="s">
        <v>6438</v>
      </c>
      <c r="L3" t="s">
        <v>84</v>
      </c>
      <c r="M3" t="s">
        <v>6443</v>
      </c>
      <c r="N3" t="s">
        <v>5</v>
      </c>
      <c r="O3" t="s">
        <v>6441</v>
      </c>
      <c r="P3" t="s">
        <v>4</v>
      </c>
      <c r="Q3" t="s">
        <v>6442</v>
      </c>
      <c r="R3" t="s">
        <v>6435</v>
      </c>
      <c r="T3" t="s">
        <v>6434</v>
      </c>
      <c r="U3" t="s">
        <v>6435</v>
      </c>
      <c r="V3" t="s">
        <v>6436</v>
      </c>
    </row>
    <row r="4" spans="1:23">
      <c r="A4" s="1">
        <v>43831</v>
      </c>
      <c r="B4" s="7">
        <f>MONTH(tbStoricoOrdini[[#This Row],[DATA]])</f>
        <v>1</v>
      </c>
      <c r="C4" t="s">
        <v>99</v>
      </c>
      <c r="D4" t="str">
        <f>RIGHT(tbStoricoOrdini[[#This Row],[ORDINE]],4)</f>
        <v>0001</v>
      </c>
      <c r="E4" t="s">
        <v>30</v>
      </c>
      <c r="F4" t="str">
        <f>VLOOKUP(tbStoricoOrdini[[#This Row],[CLIENTE]],tbClienti[],3,FALSE)</f>
        <v>NYC</v>
      </c>
      <c r="G4" t="str">
        <f>VLOOKUP(tbStoricoOrdini[[#This Row],[CLIENTE]],tbClienti[],7,FALSE)</f>
        <v>CC</v>
      </c>
      <c r="H4" t="s">
        <v>61</v>
      </c>
      <c r="I4" t="str">
        <f>IF(LEFT(tbStoricoOrdini[[#This Row],[ARTICOLO]],3) = "COG","COG",LEFT(tbStoricoOrdini[[#This Row],[ARTICOLO]],FIND(" ",tbStoricoOrdini[[#This Row],[ARTICOLO]])-1))</f>
        <v>KLM</v>
      </c>
      <c r="J4" t="str">
        <f>MID(tbStoricoOrdini[[#This Row],[ARTICOLO]],FIND(" ",tbStoricoOrdini[[#This Row],[ARTICOLO]])+1,4)</f>
        <v>5000</v>
      </c>
      <c r="K4" t="str">
        <f>IFERROR(RIGHT(tbStoricoOrdini[[#This Row],[ARTICOLO]],LEN(tbStoricoOrdini[[#This Row],[ARTICOLO]])-FIND(" ",tbStoricoOrdini[[#This Row],[ARTICOLO]],FIND(" ",tbStoricoOrdini[[#This Row],[ARTICOLO]]) +1)),"")</f>
        <v>Medium</v>
      </c>
      <c r="L4" s="3">
        <f>VLOOKUP(tbStoricoOrdini[[#This Row],[ARTICOLO]],tbArticoli[],2,FALSE)</f>
        <v>150</v>
      </c>
      <c r="M4" s="22">
        <f>tbStoricoOrdini[[#This Row],[IMPORTO]]/tbStoricoOrdini[[#This Row],[PREZZO]]</f>
        <v>713</v>
      </c>
      <c r="N4" t="s">
        <v>6</v>
      </c>
      <c r="O4" s="8">
        <f>VLOOKUP(tbStoricoOrdini[[#This Row],[AGENTE]],tbAgenti[],2,FALSE)</f>
        <v>7.4999999999999997E-2</v>
      </c>
      <c r="P4" s="2">
        <v>106950</v>
      </c>
      <c r="Q4" s="2">
        <f>tbStoricoOrdini[[#This Row],[IMPORTO]]*tbStoricoOrdini[[#This Row],[% COMM.]]</f>
        <v>8021.25</v>
      </c>
      <c r="R4" s="2">
        <f>tbStoricoOrdini[[#This Row],[TOT. COMM.]]+tbStoricoOrdini[[#This Row],[IMPORTO]]</f>
        <v>114971.25</v>
      </c>
      <c r="T4" s="7">
        <v>1</v>
      </c>
      <c r="U4" s="3">
        <f>SUMIFS(tbStoricoOrdini[IMPORTO],tbStoricoOrdini[MESE],tbTotaleMesi[[#This Row],[MESE]])</f>
        <v>86626088</v>
      </c>
      <c r="V4" s="8">
        <f>(U5-tbTotaleMesi[[#This Row],[TOTALE]])/tbTotaleMesi[[#This Row],[TOTALE]]</f>
        <v>-0.80679102119906421</v>
      </c>
    </row>
    <row r="5" spans="1:23">
      <c r="A5" s="1">
        <v>43831</v>
      </c>
      <c r="B5" s="7">
        <f>MONTH(tbStoricoOrdini[[#This Row],[DATA]])</f>
        <v>1</v>
      </c>
      <c r="C5" t="s">
        <v>100</v>
      </c>
      <c r="D5" t="str">
        <f>RIGHT(tbStoricoOrdini[[#This Row],[ORDINE]],4)</f>
        <v>0002</v>
      </c>
      <c r="E5" t="s">
        <v>30</v>
      </c>
      <c r="F5" t="str">
        <f>VLOOKUP(tbStoricoOrdini[[#This Row],[CLIENTE]],tbClienti[],3,FALSE)</f>
        <v>NYC</v>
      </c>
      <c r="G5" t="str">
        <f>VLOOKUP(tbStoricoOrdini[[#This Row],[CLIENTE]],tbClienti[],7,FALSE)</f>
        <v>CC</v>
      </c>
      <c r="H5" t="s">
        <v>61</v>
      </c>
      <c r="I5" t="str">
        <f>IF(LEFT(tbStoricoOrdini[[#This Row],[ARTICOLO]],3) = "COG","COG",LEFT(tbStoricoOrdini[[#This Row],[ARTICOLO]],FIND(" ",tbStoricoOrdini[[#This Row],[ARTICOLO]])-1))</f>
        <v>KLM</v>
      </c>
      <c r="J5" t="str">
        <f>MID(tbStoricoOrdini[[#This Row],[ARTICOLO]],FIND(" ",tbStoricoOrdini[[#This Row],[ARTICOLO]])+1,4)</f>
        <v>5000</v>
      </c>
      <c r="K5" t="str">
        <f>IFERROR(RIGHT(tbStoricoOrdini[[#This Row],[ARTICOLO]],LEN(tbStoricoOrdini[[#This Row],[ARTICOLO]])-FIND(" ",tbStoricoOrdini[[#This Row],[ARTICOLO]],FIND(" ",tbStoricoOrdini[[#This Row],[ARTICOLO]]) +1)),"")</f>
        <v>Medium</v>
      </c>
      <c r="L5" s="3">
        <f>VLOOKUP(tbStoricoOrdini[[#This Row],[ARTICOLO]],tbArticoli[],2,FALSE)</f>
        <v>150</v>
      </c>
      <c r="M5" s="22">
        <f>tbStoricoOrdini[[#This Row],[IMPORTO]]/tbStoricoOrdini[[#This Row],[PREZZO]]</f>
        <v>597</v>
      </c>
      <c r="N5" t="s">
        <v>9</v>
      </c>
      <c r="O5" s="8">
        <f>VLOOKUP(tbStoricoOrdini[[#This Row],[AGENTE]],tbAgenti[],2,FALSE)</f>
        <v>0.05</v>
      </c>
      <c r="P5" s="2">
        <v>89550</v>
      </c>
      <c r="Q5" s="2">
        <f>tbStoricoOrdini[[#This Row],[IMPORTO]]*tbStoricoOrdini[[#This Row],[% COMM.]]</f>
        <v>4477.5</v>
      </c>
      <c r="R5" s="2">
        <f>tbStoricoOrdini[[#This Row],[TOT. COMM.]]+tbStoricoOrdini[[#This Row],[IMPORTO]]</f>
        <v>94027.5</v>
      </c>
      <c r="T5" s="7">
        <v>2</v>
      </c>
      <c r="U5" s="3">
        <f>SUMIFS(tbStoricoOrdini[IMPORTO],tbStoricoOrdini[MESE],tbTotaleMesi[[#This Row],[MESE]])</f>
        <v>16736938</v>
      </c>
      <c r="V5" s="8">
        <f>(U6-tbTotaleMesi[[#This Row],[TOTALE]])/tbTotaleMesi[[#This Row],[TOTALE]]</f>
        <v>0.24788429042397123</v>
      </c>
    </row>
    <row r="6" spans="1:23">
      <c r="A6" s="1">
        <v>43831</v>
      </c>
      <c r="B6" s="7">
        <f>MONTH(tbStoricoOrdini[[#This Row],[DATA]])</f>
        <v>1</v>
      </c>
      <c r="C6" t="s">
        <v>101</v>
      </c>
      <c r="D6" t="str">
        <f>RIGHT(tbStoricoOrdini[[#This Row],[ORDINE]],4)</f>
        <v>0003</v>
      </c>
      <c r="E6" t="s">
        <v>30</v>
      </c>
      <c r="F6" t="str">
        <f>VLOOKUP(tbStoricoOrdini[[#This Row],[CLIENTE]],tbClienti[],3,FALSE)</f>
        <v>NYC</v>
      </c>
      <c r="G6" t="str">
        <f>VLOOKUP(tbStoricoOrdini[[#This Row],[CLIENTE]],tbClienti[],7,FALSE)</f>
        <v>CC</v>
      </c>
      <c r="H6" t="s">
        <v>60</v>
      </c>
      <c r="I6" t="str">
        <f>IF(LEFT(tbStoricoOrdini[[#This Row],[ARTICOLO]],3) = "COG","COG",LEFT(tbStoricoOrdini[[#This Row],[ARTICOLO]],FIND(" ",tbStoricoOrdini[[#This Row],[ARTICOLO]])-1))</f>
        <v>KLM</v>
      </c>
      <c r="J6" t="str">
        <f>MID(tbStoricoOrdini[[#This Row],[ARTICOLO]],FIND(" ",tbStoricoOrdini[[#This Row],[ARTICOLO]])+1,4)</f>
        <v>5000</v>
      </c>
      <c r="K6" t="str">
        <f>IFERROR(RIGHT(tbStoricoOrdini[[#This Row],[ARTICOLO]],LEN(tbStoricoOrdini[[#This Row],[ARTICOLO]])-FIND(" ",tbStoricoOrdini[[#This Row],[ARTICOLO]],FIND(" ",tbStoricoOrdini[[#This Row],[ARTICOLO]]) +1)),"")</f>
        <v>Plus</v>
      </c>
      <c r="L6" s="3">
        <f>VLOOKUP(tbStoricoOrdini[[#This Row],[ARTICOLO]],tbArticoli[],2,FALSE)</f>
        <v>175</v>
      </c>
      <c r="M6" s="22">
        <f>tbStoricoOrdini[[#This Row],[IMPORTO]]/tbStoricoOrdini[[#This Row],[PREZZO]]</f>
        <v>521</v>
      </c>
      <c r="N6" t="s">
        <v>9</v>
      </c>
      <c r="O6" s="8">
        <f>VLOOKUP(tbStoricoOrdini[[#This Row],[AGENTE]],tbAgenti[],2,FALSE)</f>
        <v>0.05</v>
      </c>
      <c r="P6" s="2">
        <v>91175</v>
      </c>
      <c r="Q6" s="2">
        <f>tbStoricoOrdini[[#This Row],[IMPORTO]]*tbStoricoOrdini[[#This Row],[% COMM.]]</f>
        <v>4558.75</v>
      </c>
      <c r="R6" s="2">
        <f>tbStoricoOrdini[[#This Row],[TOT. COMM.]]+tbStoricoOrdini[[#This Row],[IMPORTO]]</f>
        <v>95733.75</v>
      </c>
      <c r="T6" s="7">
        <v>3</v>
      </c>
      <c r="U6" s="3">
        <f>SUMIFS(tbStoricoOrdini[IMPORTO],tbStoricoOrdini[MESE],tbTotaleMesi[[#This Row],[MESE]])</f>
        <v>20885762</v>
      </c>
      <c r="V6" s="8">
        <f>(U7-tbTotaleMesi[[#This Row],[TOTALE]])/tbTotaleMesi[[#This Row],[TOTALE]]</f>
        <v>-0.16238732395782352</v>
      </c>
    </row>
    <row r="7" spans="1:23">
      <c r="A7" s="1">
        <v>43831</v>
      </c>
      <c r="B7" s="7">
        <f>MONTH(tbStoricoOrdini[[#This Row],[DATA]])</f>
        <v>1</v>
      </c>
      <c r="C7" t="s">
        <v>102</v>
      </c>
      <c r="D7" t="str">
        <f>RIGHT(tbStoricoOrdini[[#This Row],[ORDINE]],4)</f>
        <v>0004</v>
      </c>
      <c r="E7" t="s">
        <v>30</v>
      </c>
      <c r="F7" t="str">
        <f>VLOOKUP(tbStoricoOrdini[[#This Row],[CLIENTE]],tbClienti[],3,FALSE)</f>
        <v>NYC</v>
      </c>
      <c r="G7" t="str">
        <f>VLOOKUP(tbStoricoOrdini[[#This Row],[CLIENTE]],tbClienti[],7,FALSE)</f>
        <v>CC</v>
      </c>
      <c r="H7" t="s">
        <v>62</v>
      </c>
      <c r="I7" t="str">
        <f>IF(LEFT(tbStoricoOrdini[[#This Row],[ARTICOLO]],3) = "COG","COG",LEFT(tbStoricoOrdini[[#This Row],[ARTICOLO]],FIND(" ",tbStoricoOrdini[[#This Row],[ARTICOLO]])-1))</f>
        <v>KLM</v>
      </c>
      <c r="J7" t="str">
        <f>MID(tbStoricoOrdini[[#This Row],[ARTICOLO]],FIND(" ",tbStoricoOrdini[[#This Row],[ARTICOLO]])+1,4)</f>
        <v>2500</v>
      </c>
      <c r="K7" t="str">
        <f>IFERROR(RIGHT(tbStoricoOrdini[[#This Row],[ARTICOLO]],LEN(tbStoricoOrdini[[#This Row],[ARTICOLO]])-FIND(" ",tbStoricoOrdini[[#This Row],[ARTICOLO]],FIND(" ",tbStoricoOrdini[[#This Row],[ARTICOLO]]) +1)),"")</f>
        <v>Plus</v>
      </c>
      <c r="L7" s="3">
        <f>VLOOKUP(tbStoricoOrdini[[#This Row],[ARTICOLO]],tbArticoli[],2,FALSE)</f>
        <v>130</v>
      </c>
      <c r="M7" s="22">
        <f>tbStoricoOrdini[[#This Row],[IMPORTO]]/tbStoricoOrdini[[#This Row],[PREZZO]]</f>
        <v>989</v>
      </c>
      <c r="N7" t="s">
        <v>6</v>
      </c>
      <c r="O7" s="8">
        <f>VLOOKUP(tbStoricoOrdini[[#This Row],[AGENTE]],tbAgenti[],2,FALSE)</f>
        <v>7.4999999999999997E-2</v>
      </c>
      <c r="P7" s="2">
        <v>128570</v>
      </c>
      <c r="Q7" s="2">
        <f>tbStoricoOrdini[[#This Row],[IMPORTO]]*tbStoricoOrdini[[#This Row],[% COMM.]]</f>
        <v>9642.75</v>
      </c>
      <c r="R7" s="2">
        <f>tbStoricoOrdini[[#This Row],[TOT. COMM.]]+tbStoricoOrdini[[#This Row],[IMPORTO]]</f>
        <v>138212.75</v>
      </c>
      <c r="T7" s="7">
        <v>4</v>
      </c>
      <c r="U7" s="3">
        <f>SUMIFS(tbStoricoOrdini[IMPORTO],tbStoricoOrdini[MESE],tbTotaleMesi[[#This Row],[MESE]])</f>
        <v>17494179</v>
      </c>
      <c r="V7" s="8">
        <f>(U8-tbTotaleMesi[[#This Row],[TOTALE]])/tbTotaleMesi[[#This Row],[TOTALE]]</f>
        <v>-7.4560515243384667E-2</v>
      </c>
    </row>
    <row r="8" spans="1:23">
      <c r="A8" s="1">
        <v>43831</v>
      </c>
      <c r="B8" s="7">
        <f>MONTH(tbStoricoOrdini[[#This Row],[DATA]])</f>
        <v>1</v>
      </c>
      <c r="C8" t="s">
        <v>103</v>
      </c>
      <c r="D8" t="str">
        <f>RIGHT(tbStoricoOrdini[[#This Row],[ORDINE]],4)</f>
        <v>0005</v>
      </c>
      <c r="E8" t="s">
        <v>30</v>
      </c>
      <c r="F8" t="str">
        <f>VLOOKUP(tbStoricoOrdini[[#This Row],[CLIENTE]],tbClienti[],3,FALSE)</f>
        <v>NYC</v>
      </c>
      <c r="G8" t="str">
        <f>VLOOKUP(tbStoricoOrdini[[#This Row],[CLIENTE]],tbClienti[],7,FALSE)</f>
        <v>CC</v>
      </c>
      <c r="H8" t="s">
        <v>63</v>
      </c>
      <c r="I8" t="str">
        <f>IF(LEFT(tbStoricoOrdini[[#This Row],[ARTICOLO]],3) = "COG","COG",LEFT(tbStoricoOrdini[[#This Row],[ARTICOLO]],FIND(" ",tbStoricoOrdini[[#This Row],[ARTICOLO]])-1))</f>
        <v>KLM</v>
      </c>
      <c r="J8" t="str">
        <f>MID(tbStoricoOrdini[[#This Row],[ARTICOLO]],FIND(" ",tbStoricoOrdini[[#This Row],[ARTICOLO]])+1,4)</f>
        <v>3000</v>
      </c>
      <c r="K8" t="str">
        <f>IFERROR(RIGHT(tbStoricoOrdini[[#This Row],[ARTICOLO]],LEN(tbStoricoOrdini[[#This Row],[ARTICOLO]])-FIND(" ",tbStoricoOrdini[[#This Row],[ARTICOLO]],FIND(" ",tbStoricoOrdini[[#This Row],[ARTICOLO]]) +1)),"")</f>
        <v>Plus</v>
      </c>
      <c r="L8" s="3">
        <f>VLOOKUP(tbStoricoOrdini[[#This Row],[ARTICOLO]],tbArticoli[],2,FALSE)</f>
        <v>145</v>
      </c>
      <c r="M8" s="22">
        <f>tbStoricoOrdini[[#This Row],[IMPORTO]]/tbStoricoOrdini[[#This Row],[PREZZO]]</f>
        <v>464</v>
      </c>
      <c r="N8" t="s">
        <v>7</v>
      </c>
      <c r="O8" s="8">
        <f>VLOOKUP(tbStoricoOrdini[[#This Row],[AGENTE]],tbAgenti[],2,FALSE)</f>
        <v>0.03</v>
      </c>
      <c r="P8" s="2">
        <v>67280</v>
      </c>
      <c r="Q8" s="2">
        <f>tbStoricoOrdini[[#This Row],[IMPORTO]]*tbStoricoOrdini[[#This Row],[% COMM.]]</f>
        <v>2018.3999999999999</v>
      </c>
      <c r="R8" s="2">
        <f>tbStoricoOrdini[[#This Row],[TOT. COMM.]]+tbStoricoOrdini[[#This Row],[IMPORTO]]</f>
        <v>69298.399999999994</v>
      </c>
      <c r="T8" s="7">
        <v>5</v>
      </c>
      <c r="U8" s="3">
        <f>SUMIFS(tbStoricoOrdini[IMPORTO],tbStoricoOrdini[MESE],tbTotaleMesi[[#This Row],[MESE]])</f>
        <v>16189804</v>
      </c>
      <c r="V8" s="8">
        <f>(U9-tbTotaleMesi[[#This Row],[TOTALE]])/tbTotaleMesi[[#This Row],[TOTALE]]</f>
        <v>0.17632375290028218</v>
      </c>
    </row>
    <row r="9" spans="1:23">
      <c r="A9" s="1">
        <v>43831</v>
      </c>
      <c r="B9" s="7">
        <f>MONTH(tbStoricoOrdini[[#This Row],[DATA]])</f>
        <v>1</v>
      </c>
      <c r="C9" t="s">
        <v>104</v>
      </c>
      <c r="D9" t="str">
        <f>RIGHT(tbStoricoOrdini[[#This Row],[ORDINE]],4)</f>
        <v>0006</v>
      </c>
      <c r="E9" t="s">
        <v>30</v>
      </c>
      <c r="F9" t="str">
        <f>VLOOKUP(tbStoricoOrdini[[#This Row],[CLIENTE]],tbClienti[],3,FALSE)</f>
        <v>NYC</v>
      </c>
      <c r="G9" t="str">
        <f>VLOOKUP(tbStoricoOrdini[[#This Row],[CLIENTE]],tbClienti[],7,FALSE)</f>
        <v>CC</v>
      </c>
      <c r="H9" t="s">
        <v>63</v>
      </c>
      <c r="I9" t="str">
        <f>IF(LEFT(tbStoricoOrdini[[#This Row],[ARTICOLO]],3) = "COG","COG",LEFT(tbStoricoOrdini[[#This Row],[ARTICOLO]],FIND(" ",tbStoricoOrdini[[#This Row],[ARTICOLO]])-1))</f>
        <v>KLM</v>
      </c>
      <c r="J9" t="str">
        <f>MID(tbStoricoOrdini[[#This Row],[ARTICOLO]],FIND(" ",tbStoricoOrdini[[#This Row],[ARTICOLO]])+1,4)</f>
        <v>3000</v>
      </c>
      <c r="K9" t="str">
        <f>IFERROR(RIGHT(tbStoricoOrdini[[#This Row],[ARTICOLO]],LEN(tbStoricoOrdini[[#This Row],[ARTICOLO]])-FIND(" ",tbStoricoOrdini[[#This Row],[ARTICOLO]],FIND(" ",tbStoricoOrdini[[#This Row],[ARTICOLO]]) +1)),"")</f>
        <v>Plus</v>
      </c>
      <c r="L9" s="3">
        <f>VLOOKUP(tbStoricoOrdini[[#This Row],[ARTICOLO]],tbArticoli[],2,FALSE)</f>
        <v>145</v>
      </c>
      <c r="M9" s="22">
        <f>tbStoricoOrdini[[#This Row],[IMPORTO]]/tbStoricoOrdini[[#This Row],[PREZZO]]</f>
        <v>361</v>
      </c>
      <c r="N9" t="s">
        <v>6</v>
      </c>
      <c r="O9" s="8">
        <f>VLOOKUP(tbStoricoOrdini[[#This Row],[AGENTE]],tbAgenti[],2,FALSE)</f>
        <v>7.4999999999999997E-2</v>
      </c>
      <c r="P9" s="2">
        <v>52345</v>
      </c>
      <c r="Q9" s="2">
        <f>tbStoricoOrdini[[#This Row],[IMPORTO]]*tbStoricoOrdini[[#This Row],[% COMM.]]</f>
        <v>3925.875</v>
      </c>
      <c r="R9" s="2">
        <f>tbStoricoOrdini[[#This Row],[TOT. COMM.]]+tbStoricoOrdini[[#This Row],[IMPORTO]]</f>
        <v>56270.875</v>
      </c>
      <c r="T9" s="7">
        <v>6</v>
      </c>
      <c r="U9" s="3">
        <f>SUMIFS(tbStoricoOrdini[IMPORTO],tbStoricoOrdini[MESE],tbTotaleMesi[[#This Row],[MESE]])</f>
        <v>19044451</v>
      </c>
      <c r="V9" s="8">
        <f>(U10-tbTotaleMesi[[#This Row],[TOTALE]])/tbTotaleMesi[[#This Row],[TOTALE]]</f>
        <v>-0.1396142109846065</v>
      </c>
    </row>
    <row r="10" spans="1:23">
      <c r="A10" s="1">
        <v>43831</v>
      </c>
      <c r="B10" s="7">
        <f>MONTH(tbStoricoOrdini[[#This Row],[DATA]])</f>
        <v>1</v>
      </c>
      <c r="C10" t="s">
        <v>105</v>
      </c>
      <c r="D10" t="str">
        <f>RIGHT(tbStoricoOrdini[[#This Row],[ORDINE]],4)</f>
        <v>0007</v>
      </c>
      <c r="E10" t="s">
        <v>30</v>
      </c>
      <c r="F10" t="str">
        <f>VLOOKUP(tbStoricoOrdini[[#This Row],[CLIENTE]],tbClienti[],3,FALSE)</f>
        <v>NYC</v>
      </c>
      <c r="G10" t="str">
        <f>VLOOKUP(tbStoricoOrdini[[#This Row],[CLIENTE]],tbClienti[],7,FALSE)</f>
        <v>CC</v>
      </c>
      <c r="H10" t="s">
        <v>63</v>
      </c>
      <c r="I10" t="str">
        <f>IF(LEFT(tbStoricoOrdini[[#This Row],[ARTICOLO]],3) = "COG","COG",LEFT(tbStoricoOrdini[[#This Row],[ARTICOLO]],FIND(" ",tbStoricoOrdini[[#This Row],[ARTICOLO]])-1))</f>
        <v>KLM</v>
      </c>
      <c r="J10" t="str">
        <f>MID(tbStoricoOrdini[[#This Row],[ARTICOLO]],FIND(" ",tbStoricoOrdini[[#This Row],[ARTICOLO]])+1,4)</f>
        <v>3000</v>
      </c>
      <c r="K10" t="str">
        <f>IFERROR(RIGHT(tbStoricoOrdini[[#This Row],[ARTICOLO]],LEN(tbStoricoOrdini[[#This Row],[ARTICOLO]])-FIND(" ",tbStoricoOrdini[[#This Row],[ARTICOLO]],FIND(" ",tbStoricoOrdini[[#This Row],[ARTICOLO]]) +1)),"")</f>
        <v>Plus</v>
      </c>
      <c r="L10" s="3">
        <f>VLOOKUP(tbStoricoOrdini[[#This Row],[ARTICOLO]],tbArticoli[],2,FALSE)</f>
        <v>145</v>
      </c>
      <c r="M10" s="22">
        <f>tbStoricoOrdini[[#This Row],[IMPORTO]]/tbStoricoOrdini[[#This Row],[PREZZO]]</f>
        <v>122</v>
      </c>
      <c r="N10" t="s">
        <v>9</v>
      </c>
      <c r="O10" s="8">
        <f>VLOOKUP(tbStoricoOrdini[[#This Row],[AGENTE]],tbAgenti[],2,FALSE)</f>
        <v>0.05</v>
      </c>
      <c r="P10" s="2">
        <v>17690</v>
      </c>
      <c r="Q10" s="2">
        <f>tbStoricoOrdini[[#This Row],[IMPORTO]]*tbStoricoOrdini[[#This Row],[% COMM.]]</f>
        <v>884.5</v>
      </c>
      <c r="R10" s="2">
        <f>tbStoricoOrdini[[#This Row],[TOT. COMM.]]+tbStoricoOrdini[[#This Row],[IMPORTO]]</f>
        <v>18574.5</v>
      </c>
      <c r="T10" s="7">
        <v>7</v>
      </c>
      <c r="U10" s="3">
        <f>SUMIFS(tbStoricoOrdini[IMPORTO],tbStoricoOrdini[MESE],tbTotaleMesi[[#This Row],[MESE]])</f>
        <v>16385575</v>
      </c>
      <c r="V10" s="8">
        <f>(U11-tbTotaleMesi[[#This Row],[TOTALE]])/tbTotaleMesi[[#This Row],[TOTALE]]</f>
        <v>-1</v>
      </c>
    </row>
    <row r="11" spans="1:23">
      <c r="A11" s="1">
        <v>43831</v>
      </c>
      <c r="B11" s="7">
        <f>MONTH(tbStoricoOrdini[[#This Row],[DATA]])</f>
        <v>1</v>
      </c>
      <c r="C11" t="s">
        <v>106</v>
      </c>
      <c r="D11" t="str">
        <f>RIGHT(tbStoricoOrdini[[#This Row],[ORDINE]],4)</f>
        <v>0008</v>
      </c>
      <c r="E11" t="s">
        <v>30</v>
      </c>
      <c r="F11" t="str">
        <f>VLOOKUP(tbStoricoOrdini[[#This Row],[CLIENTE]],tbClienti[],3,FALSE)</f>
        <v>NYC</v>
      </c>
      <c r="G11" t="str">
        <f>VLOOKUP(tbStoricoOrdini[[#This Row],[CLIENTE]],tbClienti[],7,FALSE)</f>
        <v>CC</v>
      </c>
      <c r="H11" t="s">
        <v>64</v>
      </c>
      <c r="I11" t="str">
        <f>IF(LEFT(tbStoricoOrdini[[#This Row],[ARTICOLO]],3) = "COG","COG",LEFT(tbStoricoOrdini[[#This Row],[ARTICOLO]],FIND(" ",tbStoricoOrdini[[#This Row],[ARTICOLO]])-1))</f>
        <v>GKLM</v>
      </c>
      <c r="J11" t="str">
        <f>MID(tbStoricoOrdini[[#This Row],[ARTICOLO]],FIND(" ",tbStoricoOrdini[[#This Row],[ARTICOLO]])+1,4)</f>
        <v>1000</v>
      </c>
      <c r="K11" t="str">
        <f>IFERROR(RIGHT(tbStoricoOrdini[[#This Row],[ARTICOLO]],LEN(tbStoricoOrdini[[#This Row],[ARTICOLO]])-FIND(" ",tbStoricoOrdini[[#This Row],[ARTICOLO]],FIND(" ",tbStoricoOrdini[[#This Row],[ARTICOLO]]) +1)),"")</f>
        <v/>
      </c>
      <c r="L11" s="3">
        <f>VLOOKUP(tbStoricoOrdini[[#This Row],[ARTICOLO]],tbArticoli[],2,FALSE)</f>
        <v>50</v>
      </c>
      <c r="M11" s="22">
        <f>tbStoricoOrdini[[#This Row],[IMPORTO]]/tbStoricoOrdini[[#This Row],[PREZZO]]</f>
        <v>83</v>
      </c>
      <c r="N11" t="s">
        <v>9</v>
      </c>
      <c r="O11" s="8">
        <f>VLOOKUP(tbStoricoOrdini[[#This Row],[AGENTE]],tbAgenti[],2,FALSE)</f>
        <v>0.05</v>
      </c>
      <c r="P11" s="2">
        <v>4150</v>
      </c>
      <c r="Q11" s="2">
        <f>tbStoricoOrdini[[#This Row],[IMPORTO]]*tbStoricoOrdini[[#This Row],[% COMM.]]</f>
        <v>207.5</v>
      </c>
      <c r="R11" s="2">
        <f>tbStoricoOrdini[[#This Row],[TOT. COMM.]]+tbStoricoOrdini[[#This Row],[IMPORTO]]</f>
        <v>4357.5</v>
      </c>
    </row>
    <row r="12" spans="1:23">
      <c r="A12" s="1">
        <v>43831</v>
      </c>
      <c r="B12" s="7">
        <f>MONTH(tbStoricoOrdini[[#This Row],[DATA]])</f>
        <v>1</v>
      </c>
      <c r="C12" t="s">
        <v>107</v>
      </c>
      <c r="D12" t="str">
        <f>RIGHT(tbStoricoOrdini[[#This Row],[ORDINE]],4)</f>
        <v>0009</v>
      </c>
      <c r="E12" t="s">
        <v>30</v>
      </c>
      <c r="F12" t="str">
        <f>VLOOKUP(tbStoricoOrdini[[#This Row],[CLIENTE]],tbClienti[],3,FALSE)</f>
        <v>NYC</v>
      </c>
      <c r="G12" t="str">
        <f>VLOOKUP(tbStoricoOrdini[[#This Row],[CLIENTE]],tbClienti[],7,FALSE)</f>
        <v>CC</v>
      </c>
      <c r="H12" t="s">
        <v>65</v>
      </c>
      <c r="I12" t="str">
        <f>IF(LEFT(tbStoricoOrdini[[#This Row],[ARTICOLO]],3) = "COG","COG",LEFT(tbStoricoOrdini[[#This Row],[ARTICOLO]],FIND(" ",tbStoricoOrdini[[#This Row],[ARTICOLO]])-1))</f>
        <v>GKLM</v>
      </c>
      <c r="J12" t="str">
        <f>MID(tbStoricoOrdini[[#This Row],[ARTICOLO]],FIND(" ",tbStoricoOrdini[[#This Row],[ARTICOLO]])+1,4)</f>
        <v>5000</v>
      </c>
      <c r="K12" t="str">
        <f>IFERROR(RIGHT(tbStoricoOrdini[[#This Row],[ARTICOLO]],LEN(tbStoricoOrdini[[#This Row],[ARTICOLO]])-FIND(" ",tbStoricoOrdini[[#This Row],[ARTICOLO]],FIND(" ",tbStoricoOrdini[[#This Row],[ARTICOLO]]) +1)),"")</f>
        <v/>
      </c>
      <c r="L12" s="3">
        <f>VLOOKUP(tbStoricoOrdini[[#This Row],[ARTICOLO]],tbArticoli[],2,FALSE)</f>
        <v>75</v>
      </c>
      <c r="M12" s="22">
        <f>tbStoricoOrdini[[#This Row],[IMPORTO]]/tbStoricoOrdini[[#This Row],[PREZZO]]</f>
        <v>719</v>
      </c>
      <c r="N12" t="s">
        <v>9</v>
      </c>
      <c r="O12" s="8">
        <f>VLOOKUP(tbStoricoOrdini[[#This Row],[AGENTE]],tbAgenti[],2,FALSE)</f>
        <v>0.05</v>
      </c>
      <c r="P12" s="2">
        <v>53925</v>
      </c>
      <c r="Q12" s="2">
        <f>tbStoricoOrdini[[#This Row],[IMPORTO]]*tbStoricoOrdini[[#This Row],[% COMM.]]</f>
        <v>2696.25</v>
      </c>
      <c r="R12" s="2">
        <f>tbStoricoOrdini[[#This Row],[TOT. COMM.]]+tbStoricoOrdini[[#This Row],[IMPORTO]]</f>
        <v>56621.25</v>
      </c>
      <c r="U12" s="10" t="s">
        <v>6393</v>
      </c>
      <c r="V12" s="12">
        <v>50000</v>
      </c>
      <c r="W12" s="10" t="s">
        <v>6437</v>
      </c>
    </row>
    <row r="13" spans="1:23">
      <c r="A13" s="1">
        <v>43831</v>
      </c>
      <c r="B13" s="7">
        <f>MONTH(tbStoricoOrdini[[#This Row],[DATA]])</f>
        <v>1</v>
      </c>
      <c r="C13" t="s">
        <v>108</v>
      </c>
      <c r="D13" t="str">
        <f>RIGHT(tbStoricoOrdini[[#This Row],[ORDINE]],4)</f>
        <v>0010</v>
      </c>
      <c r="E13" t="s">
        <v>30</v>
      </c>
      <c r="F13" t="str">
        <f>VLOOKUP(tbStoricoOrdini[[#This Row],[CLIENTE]],tbClienti[],3,FALSE)</f>
        <v>NYC</v>
      </c>
      <c r="G13" t="str">
        <f>VLOOKUP(tbStoricoOrdini[[#This Row],[CLIENTE]],tbClienti[],7,FALSE)</f>
        <v>CC</v>
      </c>
      <c r="H13" t="s">
        <v>66</v>
      </c>
      <c r="I13" t="str">
        <f>IF(LEFT(tbStoricoOrdini[[#This Row],[ARTICOLO]],3) = "COG","COG",LEFT(tbStoricoOrdini[[#This Row],[ARTICOLO]],FIND(" ",tbStoricoOrdini[[#This Row],[ARTICOLO]])-1))</f>
        <v>BAG</v>
      </c>
      <c r="J13" t="str">
        <f>MID(tbStoricoOrdini[[#This Row],[ARTICOLO]],FIND(" ",tbStoricoOrdini[[#This Row],[ARTICOLO]])+1,4)</f>
        <v>2500</v>
      </c>
      <c r="K13" t="str">
        <f>IFERROR(RIGHT(tbStoricoOrdini[[#This Row],[ARTICOLO]],LEN(tbStoricoOrdini[[#This Row],[ARTICOLO]])-FIND(" ",tbStoricoOrdini[[#This Row],[ARTICOLO]],FIND(" ",tbStoricoOrdini[[#This Row],[ARTICOLO]]) +1)),"")</f>
        <v>Plus</v>
      </c>
      <c r="L13" s="3">
        <f>VLOOKUP(tbStoricoOrdini[[#This Row],[ARTICOLO]],tbArticoli[],2,FALSE)</f>
        <v>220</v>
      </c>
      <c r="M13" s="22">
        <f>tbStoricoOrdini[[#This Row],[IMPORTO]]/tbStoricoOrdini[[#This Row],[PREZZO]]</f>
        <v>361</v>
      </c>
      <c r="N13" t="s">
        <v>7</v>
      </c>
      <c r="O13" s="8">
        <f>VLOOKUP(tbStoricoOrdini[[#This Row],[AGENTE]],tbAgenti[],2,FALSE)</f>
        <v>0.03</v>
      </c>
      <c r="P13" s="2">
        <v>79420</v>
      </c>
      <c r="Q13" s="2">
        <f>tbStoricoOrdini[[#This Row],[IMPORTO]]*tbStoricoOrdini[[#This Row],[% COMM.]]</f>
        <v>2382.6</v>
      </c>
      <c r="R13" s="2">
        <f>tbStoricoOrdini[[#This Row],[TOT. COMM.]]+tbStoricoOrdini[[#This Row],[IMPORTO]]</f>
        <v>81802.600000000006</v>
      </c>
      <c r="T13" s="5" t="s">
        <v>6</v>
      </c>
      <c r="U13" s="9">
        <f>SUMIFS(tbStoricoOrdini[IMPORTO],tbStoricoOrdini[AGENTE],T13)</f>
        <v>20589459</v>
      </c>
      <c r="V13" s="11">
        <f>AVERAGEIFS(tbStoricoOrdini[IMPORTO],tbStoricoOrdini[AGENTE],T13,tbStoricoOrdini[IMPORTO],"&gt;" &amp; V12)</f>
        <v>128960.94308943089</v>
      </c>
      <c r="W13" s="11">
        <f>AVERAGEIFS(tbStoricoOrdini[IMPORTO],tbStoricoOrdini[AGENTE],T13)</f>
        <v>22750.783425414364</v>
      </c>
    </row>
    <row r="14" spans="1:23">
      <c r="A14" s="1">
        <v>43831</v>
      </c>
      <c r="B14" s="7">
        <f>MONTH(tbStoricoOrdini[[#This Row],[DATA]])</f>
        <v>1</v>
      </c>
      <c r="C14" t="s">
        <v>109</v>
      </c>
      <c r="D14" t="str">
        <f>RIGHT(tbStoricoOrdini[[#This Row],[ORDINE]],4)</f>
        <v>0011</v>
      </c>
      <c r="E14" t="s">
        <v>30</v>
      </c>
      <c r="F14" t="str">
        <f>VLOOKUP(tbStoricoOrdini[[#This Row],[CLIENTE]],tbClienti[],3,FALSE)</f>
        <v>NYC</v>
      </c>
      <c r="G14" t="str">
        <f>VLOOKUP(tbStoricoOrdini[[#This Row],[CLIENTE]],tbClienti[],7,FALSE)</f>
        <v>CC</v>
      </c>
      <c r="H14" t="s">
        <v>66</v>
      </c>
      <c r="I14" t="str">
        <f>IF(LEFT(tbStoricoOrdini[[#This Row],[ARTICOLO]],3) = "COG","COG",LEFT(tbStoricoOrdini[[#This Row],[ARTICOLO]],FIND(" ",tbStoricoOrdini[[#This Row],[ARTICOLO]])-1))</f>
        <v>BAG</v>
      </c>
      <c r="J14" t="str">
        <f>MID(tbStoricoOrdini[[#This Row],[ARTICOLO]],FIND(" ",tbStoricoOrdini[[#This Row],[ARTICOLO]])+1,4)</f>
        <v>2500</v>
      </c>
      <c r="K14" t="str">
        <f>IFERROR(RIGHT(tbStoricoOrdini[[#This Row],[ARTICOLO]],LEN(tbStoricoOrdini[[#This Row],[ARTICOLO]])-FIND(" ",tbStoricoOrdini[[#This Row],[ARTICOLO]],FIND(" ",tbStoricoOrdini[[#This Row],[ARTICOLO]]) +1)),"")</f>
        <v>Plus</v>
      </c>
      <c r="L14" s="3">
        <f>VLOOKUP(tbStoricoOrdini[[#This Row],[ARTICOLO]],tbArticoli[],2,FALSE)</f>
        <v>220</v>
      </c>
      <c r="M14" s="22">
        <f>tbStoricoOrdini[[#This Row],[IMPORTO]]/tbStoricoOrdini[[#This Row],[PREZZO]]</f>
        <v>492</v>
      </c>
      <c r="N14" t="s">
        <v>6</v>
      </c>
      <c r="O14" s="8">
        <f>VLOOKUP(tbStoricoOrdini[[#This Row],[AGENTE]],tbAgenti[],2,FALSE)</f>
        <v>7.4999999999999997E-2</v>
      </c>
      <c r="P14" s="2">
        <v>108240</v>
      </c>
      <c r="Q14" s="2">
        <f>tbStoricoOrdini[[#This Row],[IMPORTO]]*tbStoricoOrdini[[#This Row],[% COMM.]]</f>
        <v>8118</v>
      </c>
      <c r="R14" s="2">
        <f>tbStoricoOrdini[[#This Row],[TOT. COMM.]]+tbStoricoOrdini[[#This Row],[IMPORTO]]</f>
        <v>116358</v>
      </c>
    </row>
    <row r="15" spans="1:23">
      <c r="A15" s="1">
        <v>43831</v>
      </c>
      <c r="B15" s="7">
        <f>MONTH(tbStoricoOrdini[[#This Row],[DATA]])</f>
        <v>1</v>
      </c>
      <c r="C15" t="s">
        <v>110</v>
      </c>
      <c r="D15" t="str">
        <f>RIGHT(tbStoricoOrdini[[#This Row],[ORDINE]],4)</f>
        <v>0012</v>
      </c>
      <c r="E15" t="s">
        <v>30</v>
      </c>
      <c r="F15" t="str">
        <f>VLOOKUP(tbStoricoOrdini[[#This Row],[CLIENTE]],tbClienti[],3,FALSE)</f>
        <v>NYC</v>
      </c>
      <c r="G15" t="str">
        <f>VLOOKUP(tbStoricoOrdini[[#This Row],[CLIENTE]],tbClienti[],7,FALSE)</f>
        <v>CC</v>
      </c>
      <c r="H15" t="s">
        <v>66</v>
      </c>
      <c r="I15" t="str">
        <f>IF(LEFT(tbStoricoOrdini[[#This Row],[ARTICOLO]],3) = "COG","COG",LEFT(tbStoricoOrdini[[#This Row],[ARTICOLO]],FIND(" ",tbStoricoOrdini[[#This Row],[ARTICOLO]])-1))</f>
        <v>BAG</v>
      </c>
      <c r="J15" t="str">
        <f>MID(tbStoricoOrdini[[#This Row],[ARTICOLO]],FIND(" ",tbStoricoOrdini[[#This Row],[ARTICOLO]])+1,4)</f>
        <v>2500</v>
      </c>
      <c r="K15" t="str">
        <f>IFERROR(RIGHT(tbStoricoOrdini[[#This Row],[ARTICOLO]],LEN(tbStoricoOrdini[[#This Row],[ARTICOLO]])-FIND(" ",tbStoricoOrdini[[#This Row],[ARTICOLO]],FIND(" ",tbStoricoOrdini[[#This Row],[ARTICOLO]]) +1)),"")</f>
        <v>Plus</v>
      </c>
      <c r="L15" s="3">
        <f>VLOOKUP(tbStoricoOrdini[[#This Row],[ARTICOLO]],tbArticoli[],2,FALSE)</f>
        <v>220</v>
      </c>
      <c r="M15" s="22">
        <f>tbStoricoOrdini[[#This Row],[IMPORTO]]/tbStoricoOrdini[[#This Row],[PREZZO]]</f>
        <v>152</v>
      </c>
      <c r="N15" t="s">
        <v>9</v>
      </c>
      <c r="O15" s="8">
        <f>VLOOKUP(tbStoricoOrdini[[#This Row],[AGENTE]],tbAgenti[],2,FALSE)</f>
        <v>0.05</v>
      </c>
      <c r="P15" s="2">
        <v>33440</v>
      </c>
      <c r="Q15" s="2">
        <f>tbStoricoOrdini[[#This Row],[IMPORTO]]*tbStoricoOrdini[[#This Row],[% COMM.]]</f>
        <v>1672</v>
      </c>
      <c r="R15" s="2">
        <f>tbStoricoOrdini[[#This Row],[TOT. COMM.]]+tbStoricoOrdini[[#This Row],[IMPORTO]]</f>
        <v>35112</v>
      </c>
    </row>
    <row r="16" spans="1:23">
      <c r="A16" s="1">
        <v>43831</v>
      </c>
      <c r="B16" s="7">
        <f>MONTH(tbStoricoOrdini[[#This Row],[DATA]])</f>
        <v>1</v>
      </c>
      <c r="C16" t="s">
        <v>111</v>
      </c>
      <c r="D16" t="str">
        <f>RIGHT(tbStoricoOrdini[[#This Row],[ORDINE]],4)</f>
        <v>0013</v>
      </c>
      <c r="E16" t="s">
        <v>30</v>
      </c>
      <c r="F16" t="str">
        <f>VLOOKUP(tbStoricoOrdini[[#This Row],[CLIENTE]],tbClienti[],3,FALSE)</f>
        <v>NYC</v>
      </c>
      <c r="G16" t="str">
        <f>VLOOKUP(tbStoricoOrdini[[#This Row],[CLIENTE]],tbClienti[],7,FALSE)</f>
        <v>CC</v>
      </c>
      <c r="H16" t="s">
        <v>67</v>
      </c>
      <c r="I16" t="str">
        <f>IF(LEFT(tbStoricoOrdini[[#This Row],[ARTICOLO]],3) = "COG","COG",LEFT(tbStoricoOrdini[[#This Row],[ARTICOLO]],FIND(" ",tbStoricoOrdini[[#This Row],[ARTICOLO]])-1))</f>
        <v>BAG</v>
      </c>
      <c r="J16" t="str">
        <f>MID(tbStoricoOrdini[[#This Row],[ARTICOLO]],FIND(" ",tbStoricoOrdini[[#This Row],[ARTICOLO]])+1,4)</f>
        <v>2500</v>
      </c>
      <c r="K16" t="str">
        <f>IFERROR(RIGHT(tbStoricoOrdini[[#This Row],[ARTICOLO]],LEN(tbStoricoOrdini[[#This Row],[ARTICOLO]])-FIND(" ",tbStoricoOrdini[[#This Row],[ARTICOLO]],FIND(" ",tbStoricoOrdini[[#This Row],[ARTICOLO]]) +1)),"")</f>
        <v>Medium</v>
      </c>
      <c r="L16" s="3">
        <f>VLOOKUP(tbStoricoOrdini[[#This Row],[ARTICOLO]],tbArticoli[],2,FALSE)</f>
        <v>210</v>
      </c>
      <c r="M16" s="22">
        <f>tbStoricoOrdini[[#This Row],[IMPORTO]]/tbStoricoOrdini[[#This Row],[PREZZO]]</f>
        <v>34</v>
      </c>
      <c r="N16" t="s">
        <v>6</v>
      </c>
      <c r="O16" s="8">
        <f>VLOOKUP(tbStoricoOrdini[[#This Row],[AGENTE]],tbAgenti[],2,FALSE)</f>
        <v>7.4999999999999997E-2</v>
      </c>
      <c r="P16" s="2">
        <v>7140</v>
      </c>
      <c r="Q16" s="2">
        <f>tbStoricoOrdini[[#This Row],[IMPORTO]]*tbStoricoOrdini[[#This Row],[% COMM.]]</f>
        <v>535.5</v>
      </c>
      <c r="R16" s="2">
        <f>tbStoricoOrdini[[#This Row],[TOT. COMM.]]+tbStoricoOrdini[[#This Row],[IMPORTO]]</f>
        <v>7675.5</v>
      </c>
    </row>
    <row r="17" spans="1:21" ht="21.75">
      <c r="A17" s="1">
        <v>43831</v>
      </c>
      <c r="B17" s="7">
        <f>MONTH(tbStoricoOrdini[[#This Row],[DATA]])</f>
        <v>1</v>
      </c>
      <c r="C17" t="s">
        <v>112</v>
      </c>
      <c r="D17" t="str">
        <f>RIGHT(tbStoricoOrdini[[#This Row],[ORDINE]],4)</f>
        <v>0014</v>
      </c>
      <c r="E17" t="s">
        <v>30</v>
      </c>
      <c r="F17" t="str">
        <f>VLOOKUP(tbStoricoOrdini[[#This Row],[CLIENTE]],tbClienti[],3,FALSE)</f>
        <v>NYC</v>
      </c>
      <c r="G17" t="str">
        <f>VLOOKUP(tbStoricoOrdini[[#This Row],[CLIENTE]],tbClienti[],7,FALSE)</f>
        <v>CC</v>
      </c>
      <c r="H17" t="s">
        <v>68</v>
      </c>
      <c r="I17" t="str">
        <f>IF(LEFT(tbStoricoOrdini[[#This Row],[ARTICOLO]],3) = "COG","COG",LEFT(tbStoricoOrdini[[#This Row],[ARTICOLO]],FIND(" ",tbStoricoOrdini[[#This Row],[ARTICOLO]])-1))</f>
        <v>BAG</v>
      </c>
      <c r="J17" t="str">
        <f>MID(tbStoricoOrdini[[#This Row],[ARTICOLO]],FIND(" ",tbStoricoOrdini[[#This Row],[ARTICOLO]])+1,4)</f>
        <v>5000</v>
      </c>
      <c r="K17" t="str">
        <f>IFERROR(RIGHT(tbStoricoOrdini[[#This Row],[ARTICOLO]],LEN(tbStoricoOrdini[[#This Row],[ARTICOLO]])-FIND(" ",tbStoricoOrdini[[#This Row],[ARTICOLO]],FIND(" ",tbStoricoOrdini[[#This Row],[ARTICOLO]]) +1)),"")</f>
        <v/>
      </c>
      <c r="L17" s="3">
        <f>VLOOKUP(tbStoricoOrdini[[#This Row],[ARTICOLO]],tbArticoli[],2,FALSE)</f>
        <v>250</v>
      </c>
      <c r="M17" s="22">
        <f>tbStoricoOrdini[[#This Row],[IMPORTO]]/tbStoricoOrdini[[#This Row],[PREZZO]]</f>
        <v>155</v>
      </c>
      <c r="N17" t="s">
        <v>7</v>
      </c>
      <c r="O17" s="8">
        <f>VLOOKUP(tbStoricoOrdini[[#This Row],[AGENTE]],tbAgenti[],2,FALSE)</f>
        <v>0.03</v>
      </c>
      <c r="P17" s="2">
        <v>38750</v>
      </c>
      <c r="Q17" s="2">
        <f>tbStoricoOrdini[[#This Row],[IMPORTO]]*tbStoricoOrdini[[#This Row],[% COMM.]]</f>
        <v>1162.5</v>
      </c>
      <c r="R17" s="2">
        <f>tbStoricoOrdini[[#This Row],[TOT. COMM.]]+tbStoricoOrdini[[#This Row],[IMPORTO]]</f>
        <v>39912.5</v>
      </c>
      <c r="T17" s="18"/>
    </row>
    <row r="18" spans="1:21">
      <c r="A18" s="1">
        <v>43831</v>
      </c>
      <c r="B18" s="7">
        <f>MONTH(tbStoricoOrdini[[#This Row],[DATA]])</f>
        <v>1</v>
      </c>
      <c r="C18" t="s">
        <v>113</v>
      </c>
      <c r="D18" t="str">
        <f>RIGHT(tbStoricoOrdini[[#This Row],[ORDINE]],4)</f>
        <v>0015</v>
      </c>
      <c r="E18" t="s">
        <v>30</v>
      </c>
      <c r="F18" t="str">
        <f>VLOOKUP(tbStoricoOrdini[[#This Row],[CLIENTE]],tbClienti[],3,FALSE)</f>
        <v>NYC</v>
      </c>
      <c r="G18" t="str">
        <f>VLOOKUP(tbStoricoOrdini[[#This Row],[CLIENTE]],tbClienti[],7,FALSE)</f>
        <v>CC</v>
      </c>
      <c r="H18" t="s">
        <v>69</v>
      </c>
      <c r="I18" t="str">
        <f>IF(LEFT(tbStoricoOrdini[[#This Row],[ARTICOLO]],3) = "COG","COG",LEFT(tbStoricoOrdini[[#This Row],[ARTICOLO]],FIND(" ",tbStoricoOrdini[[#This Row],[ARTICOLO]])-1))</f>
        <v>BAG</v>
      </c>
      <c r="J18" t="str">
        <f>MID(tbStoricoOrdini[[#This Row],[ARTICOLO]],FIND(" ",tbStoricoOrdini[[#This Row],[ARTICOLO]])+1,4)</f>
        <v>1121</v>
      </c>
      <c r="K18" t="str">
        <f>IFERROR(RIGHT(tbStoricoOrdini[[#This Row],[ARTICOLO]],LEN(tbStoricoOrdini[[#This Row],[ARTICOLO]])-FIND(" ",tbStoricoOrdini[[#This Row],[ARTICOLO]],FIND(" ",tbStoricoOrdini[[#This Row],[ARTICOLO]]) +1)),"")</f>
        <v>Gold</v>
      </c>
      <c r="L18" s="3">
        <f>VLOOKUP(tbStoricoOrdini[[#This Row],[ARTICOLO]],tbArticoli[],2,FALSE)</f>
        <v>230</v>
      </c>
      <c r="M18" s="22">
        <f>tbStoricoOrdini[[#This Row],[IMPORTO]]/tbStoricoOrdini[[#This Row],[PREZZO]]</f>
        <v>983</v>
      </c>
      <c r="N18" t="s">
        <v>9</v>
      </c>
      <c r="O18" s="8">
        <f>VLOOKUP(tbStoricoOrdini[[#This Row],[AGENTE]],tbAgenti[],2,FALSE)</f>
        <v>0.05</v>
      </c>
      <c r="P18" s="2">
        <v>226090</v>
      </c>
      <c r="Q18" s="2">
        <f>tbStoricoOrdini[[#This Row],[IMPORTO]]*tbStoricoOrdini[[#This Row],[% COMM.]]</f>
        <v>11304.5</v>
      </c>
      <c r="R18" s="2">
        <f>tbStoricoOrdini[[#This Row],[TOT. COMM.]]+tbStoricoOrdini[[#This Row],[IMPORTO]]</f>
        <v>237394.5</v>
      </c>
      <c r="T18" s="15"/>
    </row>
    <row r="19" spans="1:21">
      <c r="A19" s="1">
        <v>43831</v>
      </c>
      <c r="B19" s="7">
        <f>MONTH(tbStoricoOrdini[[#This Row],[DATA]])</f>
        <v>1</v>
      </c>
      <c r="C19" t="s">
        <v>114</v>
      </c>
      <c r="D19" t="str">
        <f>RIGHT(tbStoricoOrdini[[#This Row],[ORDINE]],4)</f>
        <v>0016</v>
      </c>
      <c r="E19" t="s">
        <v>30</v>
      </c>
      <c r="F19" t="str">
        <f>VLOOKUP(tbStoricoOrdini[[#This Row],[CLIENTE]],tbClienti[],3,FALSE)</f>
        <v>NYC</v>
      </c>
      <c r="G19" t="str">
        <f>VLOOKUP(tbStoricoOrdini[[#This Row],[CLIENTE]],tbClienti[],7,FALSE)</f>
        <v>CC</v>
      </c>
      <c r="H19" t="s">
        <v>70</v>
      </c>
      <c r="I19" t="str">
        <f>IF(LEFT(tbStoricoOrdini[[#This Row],[ARTICOLO]],3) = "COG","COG",LEFT(tbStoricoOrdini[[#This Row],[ARTICOLO]],FIND(" ",tbStoricoOrdini[[#This Row],[ARTICOLO]])-1))</f>
        <v>EB08</v>
      </c>
      <c r="J19" t="str">
        <f>MID(tbStoricoOrdini[[#This Row],[ARTICOLO]],FIND(" ",tbStoricoOrdini[[#This Row],[ARTICOLO]])+1,4)</f>
        <v>7500</v>
      </c>
      <c r="K19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19" s="3">
        <f>VLOOKUP(tbStoricoOrdini[[#This Row],[ARTICOLO]],tbArticoli[],2,FALSE)</f>
        <v>180</v>
      </c>
      <c r="M19" s="22">
        <f>tbStoricoOrdini[[#This Row],[IMPORTO]]/tbStoricoOrdini[[#This Row],[PREZZO]]</f>
        <v>716</v>
      </c>
      <c r="N19" t="s">
        <v>9</v>
      </c>
      <c r="O19" s="8">
        <f>VLOOKUP(tbStoricoOrdini[[#This Row],[AGENTE]],tbAgenti[],2,FALSE)</f>
        <v>0.05</v>
      </c>
      <c r="P19" s="2">
        <v>128880</v>
      </c>
      <c r="Q19" s="2">
        <f>tbStoricoOrdini[[#This Row],[IMPORTO]]*tbStoricoOrdini[[#This Row],[% COMM.]]</f>
        <v>6444</v>
      </c>
      <c r="R19" s="2">
        <f>tbStoricoOrdini[[#This Row],[TOT. COMM.]]+tbStoricoOrdini[[#This Row],[IMPORTO]]</f>
        <v>135324</v>
      </c>
    </row>
    <row r="20" spans="1:21">
      <c r="A20" s="1">
        <v>43831</v>
      </c>
      <c r="B20" s="7">
        <f>MONTH(tbStoricoOrdini[[#This Row],[DATA]])</f>
        <v>1</v>
      </c>
      <c r="C20" t="s">
        <v>115</v>
      </c>
      <c r="D20" t="str">
        <f>RIGHT(tbStoricoOrdini[[#This Row],[ORDINE]],4)</f>
        <v>0017</v>
      </c>
      <c r="E20" t="s">
        <v>30</v>
      </c>
      <c r="F20" t="str">
        <f>VLOOKUP(tbStoricoOrdini[[#This Row],[CLIENTE]],tbClienti[],3,FALSE)</f>
        <v>NYC</v>
      </c>
      <c r="G20" t="str">
        <f>VLOOKUP(tbStoricoOrdini[[#This Row],[CLIENTE]],tbClienti[],7,FALSE)</f>
        <v>CC</v>
      </c>
      <c r="H20" t="s">
        <v>71</v>
      </c>
      <c r="I20" t="str">
        <f>IF(LEFT(tbStoricoOrdini[[#This Row],[ARTICOLO]],3) = "COG","COG",LEFT(tbStoricoOrdini[[#This Row],[ARTICOLO]],FIND(" ",tbStoricoOrdini[[#This Row],[ARTICOLO]])-1))</f>
        <v>EB07</v>
      </c>
      <c r="J20" t="str">
        <f>MID(tbStoricoOrdini[[#This Row],[ARTICOLO]],FIND(" ",tbStoricoOrdini[[#This Row],[ARTICOLO]])+1,4)</f>
        <v>5000</v>
      </c>
      <c r="K20" t="str">
        <f>IFERROR(RIGHT(tbStoricoOrdini[[#This Row],[ARTICOLO]],LEN(tbStoricoOrdini[[#This Row],[ARTICOLO]])-FIND(" ",tbStoricoOrdini[[#This Row],[ARTICOLO]],FIND(" ",tbStoricoOrdini[[#This Row],[ARTICOLO]]) +1)),"")</f>
        <v/>
      </c>
      <c r="L20" s="3">
        <f>VLOOKUP(tbStoricoOrdini[[#This Row],[ARTICOLO]],tbArticoli[],2,FALSE)</f>
        <v>140</v>
      </c>
      <c r="M20" s="22">
        <f>tbStoricoOrdini[[#This Row],[IMPORTO]]/tbStoricoOrdini[[#This Row],[PREZZO]]</f>
        <v>990</v>
      </c>
      <c r="N20" t="s">
        <v>7</v>
      </c>
      <c r="O20" s="8">
        <f>VLOOKUP(tbStoricoOrdini[[#This Row],[AGENTE]],tbAgenti[],2,FALSE)</f>
        <v>0.03</v>
      </c>
      <c r="P20" s="2">
        <v>138600</v>
      </c>
      <c r="Q20" s="2">
        <f>tbStoricoOrdini[[#This Row],[IMPORTO]]*tbStoricoOrdini[[#This Row],[% COMM.]]</f>
        <v>4158</v>
      </c>
      <c r="R20" s="2">
        <f>tbStoricoOrdini[[#This Row],[TOT. COMM.]]+tbStoricoOrdini[[#This Row],[IMPORTO]]</f>
        <v>142758</v>
      </c>
    </row>
    <row r="21" spans="1:21">
      <c r="A21" s="1">
        <v>43831</v>
      </c>
      <c r="B21" s="7">
        <f>MONTH(tbStoricoOrdini[[#This Row],[DATA]])</f>
        <v>1</v>
      </c>
      <c r="C21" t="s">
        <v>116</v>
      </c>
      <c r="D21" t="str">
        <f>RIGHT(tbStoricoOrdini[[#This Row],[ORDINE]],4)</f>
        <v>0018</v>
      </c>
      <c r="E21" t="s">
        <v>30</v>
      </c>
      <c r="F21" t="str">
        <f>VLOOKUP(tbStoricoOrdini[[#This Row],[CLIENTE]],tbClienti[],3,FALSE)</f>
        <v>NYC</v>
      </c>
      <c r="G21" t="str">
        <f>VLOOKUP(tbStoricoOrdini[[#This Row],[CLIENTE]],tbClienti[],7,FALSE)</f>
        <v>CC</v>
      </c>
      <c r="H21" t="s">
        <v>71</v>
      </c>
      <c r="I21" t="str">
        <f>IF(LEFT(tbStoricoOrdini[[#This Row],[ARTICOLO]],3) = "COG","COG",LEFT(tbStoricoOrdini[[#This Row],[ARTICOLO]],FIND(" ",tbStoricoOrdini[[#This Row],[ARTICOLO]])-1))</f>
        <v>EB07</v>
      </c>
      <c r="J21" t="str">
        <f>MID(tbStoricoOrdini[[#This Row],[ARTICOLO]],FIND(" ",tbStoricoOrdini[[#This Row],[ARTICOLO]])+1,4)</f>
        <v>5000</v>
      </c>
      <c r="K21" t="str">
        <f>IFERROR(RIGHT(tbStoricoOrdini[[#This Row],[ARTICOLO]],LEN(tbStoricoOrdini[[#This Row],[ARTICOLO]])-FIND(" ",tbStoricoOrdini[[#This Row],[ARTICOLO]],FIND(" ",tbStoricoOrdini[[#This Row],[ARTICOLO]]) +1)),"")</f>
        <v/>
      </c>
      <c r="L21" s="3">
        <f>VLOOKUP(tbStoricoOrdini[[#This Row],[ARTICOLO]],tbArticoli[],2,FALSE)</f>
        <v>140</v>
      </c>
      <c r="M21" s="22">
        <f>tbStoricoOrdini[[#This Row],[IMPORTO]]/tbStoricoOrdini[[#This Row],[PREZZO]]</f>
        <v>711</v>
      </c>
      <c r="N21" t="s">
        <v>6</v>
      </c>
      <c r="O21" s="8">
        <f>VLOOKUP(tbStoricoOrdini[[#This Row],[AGENTE]],tbAgenti[],2,FALSE)</f>
        <v>7.4999999999999997E-2</v>
      </c>
      <c r="P21" s="2">
        <v>99540</v>
      </c>
      <c r="Q21" s="2">
        <f>tbStoricoOrdini[[#This Row],[IMPORTO]]*tbStoricoOrdini[[#This Row],[% COMM.]]</f>
        <v>7465.5</v>
      </c>
      <c r="R21" s="2">
        <f>tbStoricoOrdini[[#This Row],[TOT. COMM.]]+tbStoricoOrdini[[#This Row],[IMPORTO]]</f>
        <v>107005.5</v>
      </c>
    </row>
    <row r="22" spans="1:21">
      <c r="A22" s="1">
        <v>43831</v>
      </c>
      <c r="B22" s="7">
        <f>MONTH(tbStoricoOrdini[[#This Row],[DATA]])</f>
        <v>1</v>
      </c>
      <c r="C22" t="s">
        <v>117</v>
      </c>
      <c r="D22" t="str">
        <f>RIGHT(tbStoricoOrdini[[#This Row],[ORDINE]],4)</f>
        <v>0019</v>
      </c>
      <c r="E22" t="s">
        <v>30</v>
      </c>
      <c r="F22" t="str">
        <f>VLOOKUP(tbStoricoOrdini[[#This Row],[CLIENTE]],tbClienti[],3,FALSE)</f>
        <v>NYC</v>
      </c>
      <c r="G22" t="str">
        <f>VLOOKUP(tbStoricoOrdini[[#This Row],[CLIENTE]],tbClienti[],7,FALSE)</f>
        <v>CC</v>
      </c>
      <c r="H22" t="s">
        <v>72</v>
      </c>
      <c r="I22" t="str">
        <f>IF(LEFT(tbStoricoOrdini[[#This Row],[ARTICOLO]],3) = "COG","COG",LEFT(tbStoricoOrdini[[#This Row],[ARTICOLO]],FIND(" ",tbStoricoOrdini[[#This Row],[ARTICOLO]])-1))</f>
        <v>EB06</v>
      </c>
      <c r="J22" t="str">
        <f>MID(tbStoricoOrdini[[#This Row],[ARTICOLO]],FIND(" ",tbStoricoOrdini[[#This Row],[ARTICOLO]])+1,4)</f>
        <v>3000</v>
      </c>
      <c r="K22" t="str">
        <f>IFERROR(RIGHT(tbStoricoOrdini[[#This Row],[ARTICOLO]],LEN(tbStoricoOrdini[[#This Row],[ARTICOLO]])-FIND(" ",tbStoricoOrdini[[#This Row],[ARTICOLO]],FIND(" ",tbStoricoOrdini[[#This Row],[ARTICOLO]]) +1)),"")</f>
        <v>Medium</v>
      </c>
      <c r="L22" s="3">
        <f>VLOOKUP(tbStoricoOrdini[[#This Row],[ARTICOLO]],tbArticoli[],2,FALSE)</f>
        <v>120</v>
      </c>
      <c r="M22" s="22">
        <f>tbStoricoOrdini[[#This Row],[IMPORTO]]/tbStoricoOrdini[[#This Row],[PREZZO]]</f>
        <v>216</v>
      </c>
      <c r="N22" t="s">
        <v>9</v>
      </c>
      <c r="O22" s="8">
        <f>VLOOKUP(tbStoricoOrdini[[#This Row],[AGENTE]],tbAgenti[],2,FALSE)</f>
        <v>0.05</v>
      </c>
      <c r="P22" s="2">
        <v>25920</v>
      </c>
      <c r="Q22" s="2">
        <f>tbStoricoOrdini[[#This Row],[IMPORTO]]*tbStoricoOrdini[[#This Row],[% COMM.]]</f>
        <v>1296</v>
      </c>
      <c r="R22" s="2">
        <f>tbStoricoOrdini[[#This Row],[TOT. COMM.]]+tbStoricoOrdini[[#This Row],[IMPORTO]]</f>
        <v>27216</v>
      </c>
    </row>
    <row r="23" spans="1:21">
      <c r="A23" s="1">
        <v>43831</v>
      </c>
      <c r="B23" s="7">
        <f>MONTH(tbStoricoOrdini[[#This Row],[DATA]])</f>
        <v>1</v>
      </c>
      <c r="C23" t="s">
        <v>118</v>
      </c>
      <c r="D23" t="str">
        <f>RIGHT(tbStoricoOrdini[[#This Row],[ORDINE]],4)</f>
        <v>0020</v>
      </c>
      <c r="E23" t="s">
        <v>30</v>
      </c>
      <c r="F23" t="str">
        <f>VLOOKUP(tbStoricoOrdini[[#This Row],[CLIENTE]],tbClienti[],3,FALSE)</f>
        <v>NYC</v>
      </c>
      <c r="G23" t="str">
        <f>VLOOKUP(tbStoricoOrdini[[#This Row],[CLIENTE]],tbClienti[],7,FALSE)</f>
        <v>CC</v>
      </c>
      <c r="H23" t="s">
        <v>73</v>
      </c>
      <c r="I23" t="str">
        <f>IF(LEFT(tbStoricoOrdini[[#This Row],[ARTICOLO]],3) = "COG","COG",LEFT(tbStoricoOrdini[[#This Row],[ARTICOLO]],FIND(" ",tbStoricoOrdini[[#This Row],[ARTICOLO]])-1))</f>
        <v>EB06</v>
      </c>
      <c r="J23" t="str">
        <f>MID(tbStoricoOrdini[[#This Row],[ARTICOLO]],FIND(" ",tbStoricoOrdini[[#This Row],[ARTICOLO]])+1,4)</f>
        <v>3000</v>
      </c>
      <c r="K23" t="str">
        <f>IFERROR(RIGHT(tbStoricoOrdini[[#This Row],[ARTICOLO]],LEN(tbStoricoOrdini[[#This Row],[ARTICOLO]])-FIND(" ",tbStoricoOrdini[[#This Row],[ARTICOLO]],FIND(" ",tbStoricoOrdini[[#This Row],[ARTICOLO]]) +1)),"")</f>
        <v>Plus</v>
      </c>
      <c r="L23" s="3">
        <f>VLOOKUP(tbStoricoOrdini[[#This Row],[ARTICOLO]],tbArticoli[],2,FALSE)</f>
        <v>130</v>
      </c>
      <c r="M23" s="22">
        <f>tbStoricoOrdini[[#This Row],[IMPORTO]]/tbStoricoOrdini[[#This Row],[PREZZO]]</f>
        <v>699</v>
      </c>
      <c r="N23" t="s">
        <v>6</v>
      </c>
      <c r="O23" s="8">
        <f>VLOOKUP(tbStoricoOrdini[[#This Row],[AGENTE]],tbAgenti[],2,FALSE)</f>
        <v>7.4999999999999997E-2</v>
      </c>
      <c r="P23" s="2">
        <v>90870</v>
      </c>
      <c r="Q23" s="2">
        <f>tbStoricoOrdini[[#This Row],[IMPORTO]]*tbStoricoOrdini[[#This Row],[% COMM.]]</f>
        <v>6815.25</v>
      </c>
      <c r="R23" s="2">
        <f>tbStoricoOrdini[[#This Row],[TOT. COMM.]]+tbStoricoOrdini[[#This Row],[IMPORTO]]</f>
        <v>97685.25</v>
      </c>
      <c r="T23" s="16"/>
      <c r="U23" s="14"/>
    </row>
    <row r="24" spans="1:21">
      <c r="A24" s="1">
        <v>43831</v>
      </c>
      <c r="B24" s="7">
        <f>MONTH(tbStoricoOrdini[[#This Row],[DATA]])</f>
        <v>1</v>
      </c>
      <c r="C24" t="s">
        <v>119</v>
      </c>
      <c r="D24" t="str">
        <f>RIGHT(tbStoricoOrdini[[#This Row],[ORDINE]],4)</f>
        <v>0021</v>
      </c>
      <c r="E24" t="s">
        <v>22</v>
      </c>
      <c r="F24" t="str">
        <f>VLOOKUP(tbStoricoOrdini[[#This Row],[CLIENTE]],tbClienti[],3,FALSE)</f>
        <v>Veneto</v>
      </c>
      <c r="G24" t="str">
        <f>VLOOKUP(tbStoricoOrdini[[#This Row],[CLIENTE]],tbClienti[],7,FALSE)</f>
        <v>CB</v>
      </c>
      <c r="H24" t="s">
        <v>74</v>
      </c>
      <c r="I24" t="str">
        <f>IF(LEFT(tbStoricoOrdini[[#This Row],[ARTICOLO]],3) = "COG","COG",LEFT(tbStoricoOrdini[[#This Row],[ARTICOLO]],FIND(" ",tbStoricoOrdini[[#This Row],[ARTICOLO]])-1))</f>
        <v>AVRC</v>
      </c>
      <c r="J24" t="str">
        <f>MID(tbStoricoOrdini[[#This Row],[ARTICOLO]],FIND(" ",tbStoricoOrdini[[#This Row],[ARTICOLO]])+1,4)</f>
        <v>2500</v>
      </c>
      <c r="K24" t="str">
        <f>IFERROR(RIGHT(tbStoricoOrdini[[#This Row],[ARTICOLO]],LEN(tbStoricoOrdini[[#This Row],[ARTICOLO]])-FIND(" ",tbStoricoOrdini[[#This Row],[ARTICOLO]],FIND(" ",tbStoricoOrdini[[#This Row],[ARTICOLO]]) +1)),"")</f>
        <v>Gold</v>
      </c>
      <c r="L24" s="3">
        <f>VLOOKUP(tbStoricoOrdini[[#This Row],[ARTICOLO]],tbArticoli[],2,FALSE)</f>
        <v>500</v>
      </c>
      <c r="M24" s="22">
        <f>tbStoricoOrdini[[#This Row],[IMPORTO]]/tbStoricoOrdini[[#This Row],[PREZZO]]</f>
        <v>348</v>
      </c>
      <c r="N24" t="s">
        <v>9</v>
      </c>
      <c r="O24" s="8">
        <f>VLOOKUP(tbStoricoOrdini[[#This Row],[AGENTE]],tbAgenti[],2,FALSE)</f>
        <v>0.05</v>
      </c>
      <c r="P24" s="2">
        <v>174000</v>
      </c>
      <c r="Q24" s="2">
        <f>tbStoricoOrdini[[#This Row],[IMPORTO]]*tbStoricoOrdini[[#This Row],[% COMM.]]</f>
        <v>8700</v>
      </c>
      <c r="R24" s="2">
        <f>tbStoricoOrdini[[#This Row],[TOT. COMM.]]+tbStoricoOrdini[[#This Row],[IMPORTO]]</f>
        <v>182700</v>
      </c>
      <c r="T24" s="17"/>
    </row>
    <row r="25" spans="1:21">
      <c r="A25" s="1">
        <v>43831</v>
      </c>
      <c r="B25" s="7">
        <f>MONTH(tbStoricoOrdini[[#This Row],[DATA]])</f>
        <v>1</v>
      </c>
      <c r="C25" t="s">
        <v>120</v>
      </c>
      <c r="D25" t="str">
        <f>RIGHT(tbStoricoOrdini[[#This Row],[ORDINE]],4)</f>
        <v>0022</v>
      </c>
      <c r="E25" t="s">
        <v>22</v>
      </c>
      <c r="F25" t="str">
        <f>VLOOKUP(tbStoricoOrdini[[#This Row],[CLIENTE]],tbClienti[],3,FALSE)</f>
        <v>Veneto</v>
      </c>
      <c r="G25" t="str">
        <f>VLOOKUP(tbStoricoOrdini[[#This Row],[CLIENTE]],tbClienti[],7,FALSE)</f>
        <v>CB</v>
      </c>
      <c r="H25" t="s">
        <v>63</v>
      </c>
      <c r="I25" t="str">
        <f>IF(LEFT(tbStoricoOrdini[[#This Row],[ARTICOLO]],3) = "COG","COG",LEFT(tbStoricoOrdini[[#This Row],[ARTICOLO]],FIND(" ",tbStoricoOrdini[[#This Row],[ARTICOLO]])-1))</f>
        <v>KLM</v>
      </c>
      <c r="J25" t="str">
        <f>MID(tbStoricoOrdini[[#This Row],[ARTICOLO]],FIND(" ",tbStoricoOrdini[[#This Row],[ARTICOLO]])+1,4)</f>
        <v>3000</v>
      </c>
      <c r="K25" t="str">
        <f>IFERROR(RIGHT(tbStoricoOrdini[[#This Row],[ARTICOLO]],LEN(tbStoricoOrdini[[#This Row],[ARTICOLO]])-FIND(" ",tbStoricoOrdini[[#This Row],[ARTICOLO]],FIND(" ",tbStoricoOrdini[[#This Row],[ARTICOLO]]) +1)),"")</f>
        <v>Plus</v>
      </c>
      <c r="L25" s="3">
        <f>VLOOKUP(tbStoricoOrdini[[#This Row],[ARTICOLO]],tbArticoli[],2,FALSE)</f>
        <v>145</v>
      </c>
      <c r="M25" s="22">
        <f>tbStoricoOrdini[[#This Row],[IMPORTO]]/tbStoricoOrdini[[#This Row],[PREZZO]]</f>
        <v>505</v>
      </c>
      <c r="N25" t="s">
        <v>9</v>
      </c>
      <c r="O25" s="8">
        <f>VLOOKUP(tbStoricoOrdini[[#This Row],[AGENTE]],tbAgenti[],2,FALSE)</f>
        <v>0.05</v>
      </c>
      <c r="P25" s="2">
        <v>73225</v>
      </c>
      <c r="Q25" s="2">
        <f>tbStoricoOrdini[[#This Row],[IMPORTO]]*tbStoricoOrdini[[#This Row],[% COMM.]]</f>
        <v>3661.25</v>
      </c>
      <c r="R25" s="2">
        <f>tbStoricoOrdini[[#This Row],[TOT. COMM.]]+tbStoricoOrdini[[#This Row],[IMPORTO]]</f>
        <v>76886.25</v>
      </c>
      <c r="T25" s="19"/>
    </row>
    <row r="26" spans="1:21">
      <c r="A26" s="1">
        <v>43831</v>
      </c>
      <c r="B26" s="7">
        <f>MONTH(tbStoricoOrdini[[#This Row],[DATA]])</f>
        <v>1</v>
      </c>
      <c r="C26" t="s">
        <v>121</v>
      </c>
      <c r="D26" t="str">
        <f>RIGHT(tbStoricoOrdini[[#This Row],[ORDINE]],4)</f>
        <v>0023</v>
      </c>
      <c r="E26" t="s">
        <v>22</v>
      </c>
      <c r="F26" t="str">
        <f>VLOOKUP(tbStoricoOrdini[[#This Row],[CLIENTE]],tbClienti[],3,FALSE)</f>
        <v>Veneto</v>
      </c>
      <c r="G26" t="str">
        <f>VLOOKUP(tbStoricoOrdini[[#This Row],[CLIENTE]],tbClienti[],7,FALSE)</f>
        <v>CB</v>
      </c>
      <c r="H26" t="s">
        <v>70</v>
      </c>
      <c r="I26" t="str">
        <f>IF(LEFT(tbStoricoOrdini[[#This Row],[ARTICOLO]],3) = "COG","COG",LEFT(tbStoricoOrdini[[#This Row],[ARTICOLO]],FIND(" ",tbStoricoOrdini[[#This Row],[ARTICOLO]])-1))</f>
        <v>EB08</v>
      </c>
      <c r="J26" t="str">
        <f>MID(tbStoricoOrdini[[#This Row],[ARTICOLO]],FIND(" ",tbStoricoOrdini[[#This Row],[ARTICOLO]])+1,4)</f>
        <v>7500</v>
      </c>
      <c r="K26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26" s="3">
        <f>VLOOKUP(tbStoricoOrdini[[#This Row],[ARTICOLO]],tbArticoli[],2,FALSE)</f>
        <v>180</v>
      </c>
      <c r="M26" s="22">
        <f>tbStoricoOrdini[[#This Row],[IMPORTO]]/tbStoricoOrdini[[#This Row],[PREZZO]]</f>
        <v>743</v>
      </c>
      <c r="N26" t="s">
        <v>9</v>
      </c>
      <c r="O26" s="8">
        <f>VLOOKUP(tbStoricoOrdini[[#This Row],[AGENTE]],tbAgenti[],2,FALSE)</f>
        <v>0.05</v>
      </c>
      <c r="P26" s="2">
        <v>133740</v>
      </c>
      <c r="Q26" s="2">
        <f>tbStoricoOrdini[[#This Row],[IMPORTO]]*tbStoricoOrdini[[#This Row],[% COMM.]]</f>
        <v>6687</v>
      </c>
      <c r="R26" s="2">
        <f>tbStoricoOrdini[[#This Row],[TOT. COMM.]]+tbStoricoOrdini[[#This Row],[IMPORTO]]</f>
        <v>140427</v>
      </c>
      <c r="T26" s="13"/>
    </row>
    <row r="27" spans="1:21">
      <c r="A27" s="1">
        <v>43831</v>
      </c>
      <c r="B27" s="7">
        <f>MONTH(tbStoricoOrdini[[#This Row],[DATA]])</f>
        <v>1</v>
      </c>
      <c r="C27" t="s">
        <v>122</v>
      </c>
      <c r="D27" t="str">
        <f>RIGHT(tbStoricoOrdini[[#This Row],[ORDINE]],4)</f>
        <v>0024</v>
      </c>
      <c r="E27" t="s">
        <v>22</v>
      </c>
      <c r="F27" t="str">
        <f>VLOOKUP(tbStoricoOrdini[[#This Row],[CLIENTE]],tbClienti[],3,FALSE)</f>
        <v>Veneto</v>
      </c>
      <c r="G27" t="str">
        <f>VLOOKUP(tbStoricoOrdini[[#This Row],[CLIENTE]],tbClienti[],7,FALSE)</f>
        <v>CB</v>
      </c>
      <c r="H27" t="s">
        <v>75</v>
      </c>
      <c r="I27" t="str">
        <f>IF(LEFT(tbStoricoOrdini[[#This Row],[ARTICOLO]],3) = "COG","COG",LEFT(tbStoricoOrdini[[#This Row],[ARTICOLO]],FIND(" ",tbStoricoOrdini[[#This Row],[ARTICOLO]])-1))</f>
        <v>AVRC</v>
      </c>
      <c r="J27" t="str">
        <f>MID(tbStoricoOrdini[[#This Row],[ARTICOLO]],FIND(" ",tbStoricoOrdini[[#This Row],[ARTICOLO]])+1,4)</f>
        <v>1000</v>
      </c>
      <c r="K27" t="str">
        <f>IFERROR(RIGHT(tbStoricoOrdini[[#This Row],[ARTICOLO]],LEN(tbStoricoOrdini[[#This Row],[ARTICOLO]])-FIND(" ",tbStoricoOrdini[[#This Row],[ARTICOLO]],FIND(" ",tbStoricoOrdini[[#This Row],[ARTICOLO]]) +1)),"")</f>
        <v>Silver</v>
      </c>
      <c r="L27" s="3">
        <f>VLOOKUP(tbStoricoOrdini[[#This Row],[ARTICOLO]],tbArticoli[],2,FALSE)</f>
        <v>390</v>
      </c>
      <c r="M27" s="22">
        <f>tbStoricoOrdini[[#This Row],[IMPORTO]]/tbStoricoOrdini[[#This Row],[PREZZO]]</f>
        <v>682</v>
      </c>
      <c r="N27" t="s">
        <v>9</v>
      </c>
      <c r="O27" s="8">
        <f>VLOOKUP(tbStoricoOrdini[[#This Row],[AGENTE]],tbAgenti[],2,FALSE)</f>
        <v>0.05</v>
      </c>
      <c r="P27" s="2">
        <v>265980</v>
      </c>
      <c r="Q27" s="2">
        <f>tbStoricoOrdini[[#This Row],[IMPORTO]]*tbStoricoOrdini[[#This Row],[% COMM.]]</f>
        <v>13299</v>
      </c>
      <c r="R27" s="2">
        <f>tbStoricoOrdini[[#This Row],[TOT. COMM.]]+tbStoricoOrdini[[#This Row],[IMPORTO]]</f>
        <v>279279</v>
      </c>
      <c r="T27" s="20"/>
    </row>
    <row r="28" spans="1:21">
      <c r="A28" s="1">
        <v>43831</v>
      </c>
      <c r="B28" s="7">
        <f>MONTH(tbStoricoOrdini[[#This Row],[DATA]])</f>
        <v>1</v>
      </c>
      <c r="C28" t="s">
        <v>123</v>
      </c>
      <c r="D28" t="str">
        <f>RIGHT(tbStoricoOrdini[[#This Row],[ORDINE]],4)</f>
        <v>0025</v>
      </c>
      <c r="E28" t="s">
        <v>22</v>
      </c>
      <c r="F28" t="str">
        <f>VLOOKUP(tbStoricoOrdini[[#This Row],[CLIENTE]],tbClienti[],3,FALSE)</f>
        <v>Veneto</v>
      </c>
      <c r="G28" t="str">
        <f>VLOOKUP(tbStoricoOrdini[[#This Row],[CLIENTE]],tbClienti[],7,FALSE)</f>
        <v>CB</v>
      </c>
      <c r="H28" t="s">
        <v>76</v>
      </c>
      <c r="I28" t="str">
        <f>IF(LEFT(tbStoricoOrdini[[#This Row],[ARTICOLO]],3) = "COG","COG",LEFT(tbStoricoOrdini[[#This Row],[ARTICOLO]],FIND(" ",tbStoricoOrdini[[#This Row],[ARTICOLO]])-1))</f>
        <v>COG</v>
      </c>
      <c r="J28" t="str">
        <f>MID(tbStoricoOrdini[[#This Row],[ARTICOLO]],FIND(" ",tbStoricoOrdini[[#This Row],[ARTICOLO]])+1,4)</f>
        <v>1000</v>
      </c>
      <c r="K28" t="str">
        <f>IFERROR(RIGHT(tbStoricoOrdini[[#This Row],[ARTICOLO]],LEN(tbStoricoOrdini[[#This Row],[ARTICOLO]])-FIND(" ",tbStoricoOrdini[[#This Row],[ARTICOLO]],FIND(" ",tbStoricoOrdini[[#This Row],[ARTICOLO]]) +1)),"")</f>
        <v/>
      </c>
      <c r="L28" s="3">
        <f>VLOOKUP(tbStoricoOrdini[[#This Row],[ARTICOLO]],tbArticoli[],2,FALSE)</f>
        <v>150</v>
      </c>
      <c r="M28" s="22">
        <f>tbStoricoOrdini[[#This Row],[IMPORTO]]/tbStoricoOrdini[[#This Row],[PREZZO]]</f>
        <v>90</v>
      </c>
      <c r="N28" t="s">
        <v>9</v>
      </c>
      <c r="O28" s="8">
        <f>VLOOKUP(tbStoricoOrdini[[#This Row],[AGENTE]],tbAgenti[],2,FALSE)</f>
        <v>0.05</v>
      </c>
      <c r="P28" s="2">
        <v>13500</v>
      </c>
      <c r="Q28" s="2">
        <f>tbStoricoOrdini[[#This Row],[IMPORTO]]*tbStoricoOrdini[[#This Row],[% COMM.]]</f>
        <v>675</v>
      </c>
      <c r="R28" s="2">
        <f>tbStoricoOrdini[[#This Row],[TOT. COMM.]]+tbStoricoOrdini[[#This Row],[IMPORTO]]</f>
        <v>14175</v>
      </c>
      <c r="T28" s="21"/>
    </row>
    <row r="29" spans="1:21">
      <c r="A29" s="1">
        <v>43831</v>
      </c>
      <c r="B29" s="7">
        <f>MONTH(tbStoricoOrdini[[#This Row],[DATA]])</f>
        <v>1</v>
      </c>
      <c r="C29" t="s">
        <v>124</v>
      </c>
      <c r="D29" t="str">
        <f>RIGHT(tbStoricoOrdini[[#This Row],[ORDINE]],4)</f>
        <v>0026</v>
      </c>
      <c r="E29" t="s">
        <v>22</v>
      </c>
      <c r="F29" t="str">
        <f>VLOOKUP(tbStoricoOrdini[[#This Row],[CLIENTE]],tbClienti[],3,FALSE)</f>
        <v>Veneto</v>
      </c>
      <c r="G29" t="str">
        <f>VLOOKUP(tbStoricoOrdini[[#This Row],[CLIENTE]],tbClienti[],7,FALSE)</f>
        <v>CB</v>
      </c>
      <c r="H29" t="s">
        <v>72</v>
      </c>
      <c r="I29" t="str">
        <f>IF(LEFT(tbStoricoOrdini[[#This Row],[ARTICOLO]],3) = "COG","COG",LEFT(tbStoricoOrdini[[#This Row],[ARTICOLO]],FIND(" ",tbStoricoOrdini[[#This Row],[ARTICOLO]])-1))</f>
        <v>EB06</v>
      </c>
      <c r="J29" t="str">
        <f>MID(tbStoricoOrdini[[#This Row],[ARTICOLO]],FIND(" ",tbStoricoOrdini[[#This Row],[ARTICOLO]])+1,4)</f>
        <v>3000</v>
      </c>
      <c r="K29" t="str">
        <f>IFERROR(RIGHT(tbStoricoOrdini[[#This Row],[ARTICOLO]],LEN(tbStoricoOrdini[[#This Row],[ARTICOLO]])-FIND(" ",tbStoricoOrdini[[#This Row],[ARTICOLO]],FIND(" ",tbStoricoOrdini[[#This Row],[ARTICOLO]]) +1)),"")</f>
        <v>Medium</v>
      </c>
      <c r="L29" s="3">
        <f>VLOOKUP(tbStoricoOrdini[[#This Row],[ARTICOLO]],tbArticoli[],2,FALSE)</f>
        <v>120</v>
      </c>
      <c r="M29" s="22">
        <f>tbStoricoOrdini[[#This Row],[IMPORTO]]/tbStoricoOrdini[[#This Row],[PREZZO]]</f>
        <v>705</v>
      </c>
      <c r="N29" t="s">
        <v>9</v>
      </c>
      <c r="O29" s="8">
        <f>VLOOKUP(tbStoricoOrdini[[#This Row],[AGENTE]],tbAgenti[],2,FALSE)</f>
        <v>0.05</v>
      </c>
      <c r="P29" s="2">
        <v>84600</v>
      </c>
      <c r="Q29" s="2">
        <f>tbStoricoOrdini[[#This Row],[IMPORTO]]*tbStoricoOrdini[[#This Row],[% COMM.]]</f>
        <v>4230</v>
      </c>
      <c r="R29" s="2">
        <f>tbStoricoOrdini[[#This Row],[TOT. COMM.]]+tbStoricoOrdini[[#This Row],[IMPORTO]]</f>
        <v>88830</v>
      </c>
    </row>
    <row r="30" spans="1:21">
      <c r="A30" s="1">
        <v>43831</v>
      </c>
      <c r="B30" s="7">
        <f>MONTH(tbStoricoOrdini[[#This Row],[DATA]])</f>
        <v>1</v>
      </c>
      <c r="C30" t="s">
        <v>125</v>
      </c>
      <c r="D30" t="str">
        <f>RIGHT(tbStoricoOrdini[[#This Row],[ORDINE]],4)</f>
        <v>0027</v>
      </c>
      <c r="E30" t="s">
        <v>23</v>
      </c>
      <c r="F30" t="str">
        <f>VLOOKUP(tbStoricoOrdini[[#This Row],[CLIENTE]],tbClienti[],3,FALSE)</f>
        <v>Veneto</v>
      </c>
      <c r="G30" t="str">
        <f>VLOOKUP(tbStoricoOrdini[[#This Row],[CLIENTE]],tbClienti[],7,FALSE)</f>
        <v>DB</v>
      </c>
      <c r="H30" t="s">
        <v>77</v>
      </c>
      <c r="I30" t="str">
        <f>IF(LEFT(tbStoricoOrdini[[#This Row],[ARTICOLO]],3) = "COG","COG",LEFT(tbStoricoOrdini[[#This Row],[ARTICOLO]],FIND(" ",tbStoricoOrdini[[#This Row],[ARTICOLO]])-1))</f>
        <v>COG</v>
      </c>
      <c r="J30" t="str">
        <f>MID(tbStoricoOrdini[[#This Row],[ARTICOLO]],FIND(" ",tbStoricoOrdini[[#This Row],[ARTICOLO]])+1,4)</f>
        <v>2000</v>
      </c>
      <c r="K30" t="str">
        <f>IFERROR(RIGHT(tbStoricoOrdini[[#This Row],[ARTICOLO]],LEN(tbStoricoOrdini[[#This Row],[ARTICOLO]])-FIND(" ",tbStoricoOrdini[[#This Row],[ARTICOLO]],FIND(" ",tbStoricoOrdini[[#This Row],[ARTICOLO]]) +1)),"")</f>
        <v>Medium</v>
      </c>
      <c r="L30" s="3">
        <f>VLOOKUP(tbStoricoOrdini[[#This Row],[ARTICOLO]],tbArticoli[],2,FALSE)</f>
        <v>200</v>
      </c>
      <c r="M30" s="22">
        <f>tbStoricoOrdini[[#This Row],[IMPORTO]]/tbStoricoOrdini[[#This Row],[PREZZO]]</f>
        <v>531</v>
      </c>
      <c r="N30" t="s">
        <v>9</v>
      </c>
      <c r="O30" s="8">
        <f>VLOOKUP(tbStoricoOrdini[[#This Row],[AGENTE]],tbAgenti[],2,FALSE)</f>
        <v>0.05</v>
      </c>
      <c r="P30" s="2">
        <v>106200</v>
      </c>
      <c r="Q30" s="2">
        <f>tbStoricoOrdini[[#This Row],[IMPORTO]]*tbStoricoOrdini[[#This Row],[% COMM.]]</f>
        <v>5310</v>
      </c>
      <c r="R30" s="2">
        <f>tbStoricoOrdini[[#This Row],[TOT. COMM.]]+tbStoricoOrdini[[#This Row],[IMPORTO]]</f>
        <v>111510</v>
      </c>
    </row>
    <row r="31" spans="1:21">
      <c r="A31" s="1">
        <v>43831</v>
      </c>
      <c r="B31" s="7">
        <f>MONTH(tbStoricoOrdini[[#This Row],[DATA]])</f>
        <v>1</v>
      </c>
      <c r="C31" t="s">
        <v>126</v>
      </c>
      <c r="D31" t="str">
        <f>RIGHT(tbStoricoOrdini[[#This Row],[ORDINE]],4)</f>
        <v>0028</v>
      </c>
      <c r="E31" t="s">
        <v>23</v>
      </c>
      <c r="F31" t="str">
        <f>VLOOKUP(tbStoricoOrdini[[#This Row],[CLIENTE]],tbClienti[],3,FALSE)</f>
        <v>Veneto</v>
      </c>
      <c r="G31" t="str">
        <f>VLOOKUP(tbStoricoOrdini[[#This Row],[CLIENTE]],tbClienti[],7,FALSE)</f>
        <v>DB</v>
      </c>
      <c r="H31" t="s">
        <v>61</v>
      </c>
      <c r="I31" t="str">
        <f>IF(LEFT(tbStoricoOrdini[[#This Row],[ARTICOLO]],3) = "COG","COG",LEFT(tbStoricoOrdini[[#This Row],[ARTICOLO]],FIND(" ",tbStoricoOrdini[[#This Row],[ARTICOLO]])-1))</f>
        <v>KLM</v>
      </c>
      <c r="J31" t="str">
        <f>MID(tbStoricoOrdini[[#This Row],[ARTICOLO]],FIND(" ",tbStoricoOrdini[[#This Row],[ARTICOLO]])+1,4)</f>
        <v>5000</v>
      </c>
      <c r="K31" t="str">
        <f>IFERROR(RIGHT(tbStoricoOrdini[[#This Row],[ARTICOLO]],LEN(tbStoricoOrdini[[#This Row],[ARTICOLO]])-FIND(" ",tbStoricoOrdini[[#This Row],[ARTICOLO]],FIND(" ",tbStoricoOrdini[[#This Row],[ARTICOLO]]) +1)),"")</f>
        <v>Medium</v>
      </c>
      <c r="L31" s="3">
        <f>VLOOKUP(tbStoricoOrdini[[#This Row],[ARTICOLO]],tbArticoli[],2,FALSE)</f>
        <v>150</v>
      </c>
      <c r="M31" s="22">
        <f>tbStoricoOrdini[[#This Row],[IMPORTO]]/tbStoricoOrdini[[#This Row],[PREZZO]]</f>
        <v>73</v>
      </c>
      <c r="N31" t="s">
        <v>9</v>
      </c>
      <c r="O31" s="8">
        <f>VLOOKUP(tbStoricoOrdini[[#This Row],[AGENTE]],tbAgenti[],2,FALSE)</f>
        <v>0.05</v>
      </c>
      <c r="P31" s="2">
        <v>10950</v>
      </c>
      <c r="Q31" s="2">
        <f>tbStoricoOrdini[[#This Row],[IMPORTO]]*tbStoricoOrdini[[#This Row],[% COMM.]]</f>
        <v>547.5</v>
      </c>
      <c r="R31" s="2">
        <f>tbStoricoOrdini[[#This Row],[TOT. COMM.]]+tbStoricoOrdini[[#This Row],[IMPORTO]]</f>
        <v>11497.5</v>
      </c>
    </row>
    <row r="32" spans="1:21">
      <c r="A32" s="1">
        <v>43831</v>
      </c>
      <c r="B32" s="7">
        <f>MONTH(tbStoricoOrdini[[#This Row],[DATA]])</f>
        <v>1</v>
      </c>
      <c r="C32" t="s">
        <v>127</v>
      </c>
      <c r="D32" t="str">
        <f>RIGHT(tbStoricoOrdini[[#This Row],[ORDINE]],4)</f>
        <v>0029</v>
      </c>
      <c r="E32" t="s">
        <v>23</v>
      </c>
      <c r="F32" t="str">
        <f>VLOOKUP(tbStoricoOrdini[[#This Row],[CLIENTE]],tbClienti[],3,FALSE)</f>
        <v>Veneto</v>
      </c>
      <c r="G32" t="str">
        <f>VLOOKUP(tbStoricoOrdini[[#This Row],[CLIENTE]],tbClienti[],7,FALSE)</f>
        <v>DB</v>
      </c>
      <c r="H32" t="s">
        <v>63</v>
      </c>
      <c r="I32" t="str">
        <f>IF(LEFT(tbStoricoOrdini[[#This Row],[ARTICOLO]],3) = "COG","COG",LEFT(tbStoricoOrdini[[#This Row],[ARTICOLO]],FIND(" ",tbStoricoOrdini[[#This Row],[ARTICOLO]])-1))</f>
        <v>KLM</v>
      </c>
      <c r="J32" t="str">
        <f>MID(tbStoricoOrdini[[#This Row],[ARTICOLO]],FIND(" ",tbStoricoOrdini[[#This Row],[ARTICOLO]])+1,4)</f>
        <v>3000</v>
      </c>
      <c r="K32" t="str">
        <f>IFERROR(RIGHT(tbStoricoOrdini[[#This Row],[ARTICOLO]],LEN(tbStoricoOrdini[[#This Row],[ARTICOLO]])-FIND(" ",tbStoricoOrdini[[#This Row],[ARTICOLO]],FIND(" ",tbStoricoOrdini[[#This Row],[ARTICOLO]]) +1)),"")</f>
        <v>Plus</v>
      </c>
      <c r="L32" s="3">
        <f>VLOOKUP(tbStoricoOrdini[[#This Row],[ARTICOLO]],tbArticoli[],2,FALSE)</f>
        <v>145</v>
      </c>
      <c r="M32" s="22">
        <f>tbStoricoOrdini[[#This Row],[IMPORTO]]/tbStoricoOrdini[[#This Row],[PREZZO]]</f>
        <v>629</v>
      </c>
      <c r="N32" t="s">
        <v>9</v>
      </c>
      <c r="O32" s="8">
        <f>VLOOKUP(tbStoricoOrdini[[#This Row],[AGENTE]],tbAgenti[],2,FALSE)</f>
        <v>0.05</v>
      </c>
      <c r="P32" s="2">
        <v>91205</v>
      </c>
      <c r="Q32" s="2">
        <f>tbStoricoOrdini[[#This Row],[IMPORTO]]*tbStoricoOrdini[[#This Row],[% COMM.]]</f>
        <v>4560.25</v>
      </c>
      <c r="R32" s="2">
        <f>tbStoricoOrdini[[#This Row],[TOT. COMM.]]+tbStoricoOrdini[[#This Row],[IMPORTO]]</f>
        <v>95765.25</v>
      </c>
    </row>
    <row r="33" spans="1:18">
      <c r="A33" s="1">
        <v>43831</v>
      </c>
      <c r="B33" s="7">
        <f>MONTH(tbStoricoOrdini[[#This Row],[DATA]])</f>
        <v>1</v>
      </c>
      <c r="C33" t="s">
        <v>128</v>
      </c>
      <c r="D33" t="str">
        <f>RIGHT(tbStoricoOrdini[[#This Row],[ORDINE]],4)</f>
        <v>0030</v>
      </c>
      <c r="E33" t="s">
        <v>23</v>
      </c>
      <c r="F33" t="str">
        <f>VLOOKUP(tbStoricoOrdini[[#This Row],[CLIENTE]],tbClienti[],3,FALSE)</f>
        <v>Veneto</v>
      </c>
      <c r="G33" t="str">
        <f>VLOOKUP(tbStoricoOrdini[[#This Row],[CLIENTE]],tbClienti[],7,FALSE)</f>
        <v>DB</v>
      </c>
      <c r="H33" t="s">
        <v>70</v>
      </c>
      <c r="I33" t="str">
        <f>IF(LEFT(tbStoricoOrdini[[#This Row],[ARTICOLO]],3) = "COG","COG",LEFT(tbStoricoOrdini[[#This Row],[ARTICOLO]],FIND(" ",tbStoricoOrdini[[#This Row],[ARTICOLO]])-1))</f>
        <v>EB08</v>
      </c>
      <c r="J33" t="str">
        <f>MID(tbStoricoOrdini[[#This Row],[ARTICOLO]],FIND(" ",tbStoricoOrdini[[#This Row],[ARTICOLO]])+1,4)</f>
        <v>7500</v>
      </c>
      <c r="K33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33" s="3">
        <f>VLOOKUP(tbStoricoOrdini[[#This Row],[ARTICOLO]],tbArticoli[],2,FALSE)</f>
        <v>180</v>
      </c>
      <c r="M33" s="22">
        <f>tbStoricoOrdini[[#This Row],[IMPORTO]]/tbStoricoOrdini[[#This Row],[PREZZO]]</f>
        <v>954</v>
      </c>
      <c r="N33" t="s">
        <v>9</v>
      </c>
      <c r="O33" s="8">
        <f>VLOOKUP(tbStoricoOrdini[[#This Row],[AGENTE]],tbAgenti[],2,FALSE)</f>
        <v>0.05</v>
      </c>
      <c r="P33" s="2">
        <v>171720</v>
      </c>
      <c r="Q33" s="2">
        <f>tbStoricoOrdini[[#This Row],[IMPORTO]]*tbStoricoOrdini[[#This Row],[% COMM.]]</f>
        <v>8586</v>
      </c>
      <c r="R33" s="2">
        <f>tbStoricoOrdini[[#This Row],[TOT. COMM.]]+tbStoricoOrdini[[#This Row],[IMPORTO]]</f>
        <v>180306</v>
      </c>
    </row>
    <row r="34" spans="1:18">
      <c r="A34" s="1">
        <v>43831</v>
      </c>
      <c r="B34" s="7">
        <f>MONTH(tbStoricoOrdini[[#This Row],[DATA]])</f>
        <v>1</v>
      </c>
      <c r="C34" t="s">
        <v>129</v>
      </c>
      <c r="D34" t="str">
        <f>RIGHT(tbStoricoOrdini[[#This Row],[ORDINE]],4)</f>
        <v>0031</v>
      </c>
      <c r="E34" t="s">
        <v>24</v>
      </c>
      <c r="F34" t="str">
        <f>VLOOKUP(tbStoricoOrdini[[#This Row],[CLIENTE]],tbClienti[],3,FALSE)</f>
        <v>Lombardia</v>
      </c>
      <c r="G34" t="str">
        <f>VLOOKUP(tbStoricoOrdini[[#This Row],[CLIENTE]],tbClienti[],7,FALSE)</f>
        <v>DB</v>
      </c>
      <c r="H34" t="s">
        <v>61</v>
      </c>
      <c r="I34" t="str">
        <f>IF(LEFT(tbStoricoOrdini[[#This Row],[ARTICOLO]],3) = "COG","COG",LEFT(tbStoricoOrdini[[#This Row],[ARTICOLO]],FIND(" ",tbStoricoOrdini[[#This Row],[ARTICOLO]])-1))</f>
        <v>KLM</v>
      </c>
      <c r="J34" t="str">
        <f>MID(tbStoricoOrdini[[#This Row],[ARTICOLO]],FIND(" ",tbStoricoOrdini[[#This Row],[ARTICOLO]])+1,4)</f>
        <v>5000</v>
      </c>
      <c r="K34" t="str">
        <f>IFERROR(RIGHT(tbStoricoOrdini[[#This Row],[ARTICOLO]],LEN(tbStoricoOrdini[[#This Row],[ARTICOLO]])-FIND(" ",tbStoricoOrdini[[#This Row],[ARTICOLO]],FIND(" ",tbStoricoOrdini[[#This Row],[ARTICOLO]]) +1)),"")</f>
        <v>Medium</v>
      </c>
      <c r="L34" s="3">
        <f>VLOOKUP(tbStoricoOrdini[[#This Row],[ARTICOLO]],tbArticoli[],2,FALSE)</f>
        <v>150</v>
      </c>
      <c r="M34" s="22">
        <f>tbStoricoOrdini[[#This Row],[IMPORTO]]/tbStoricoOrdini[[#This Row],[PREZZO]]</f>
        <v>558</v>
      </c>
      <c r="N34" t="s">
        <v>9</v>
      </c>
      <c r="O34" s="8">
        <f>VLOOKUP(tbStoricoOrdini[[#This Row],[AGENTE]],tbAgenti[],2,FALSE)</f>
        <v>0.05</v>
      </c>
      <c r="P34" s="2">
        <v>83700</v>
      </c>
      <c r="Q34" s="2">
        <f>tbStoricoOrdini[[#This Row],[IMPORTO]]*tbStoricoOrdini[[#This Row],[% COMM.]]</f>
        <v>4185</v>
      </c>
      <c r="R34" s="2">
        <f>tbStoricoOrdini[[#This Row],[TOT. COMM.]]+tbStoricoOrdini[[#This Row],[IMPORTO]]</f>
        <v>87885</v>
      </c>
    </row>
    <row r="35" spans="1:18">
      <c r="A35" s="1">
        <v>43831</v>
      </c>
      <c r="B35" s="7">
        <f>MONTH(tbStoricoOrdini[[#This Row],[DATA]])</f>
        <v>1</v>
      </c>
      <c r="C35" t="s">
        <v>130</v>
      </c>
      <c r="D35" t="str">
        <f>RIGHT(tbStoricoOrdini[[#This Row],[ORDINE]],4)</f>
        <v>0032</v>
      </c>
      <c r="E35" t="s">
        <v>24</v>
      </c>
      <c r="F35" t="str">
        <f>VLOOKUP(tbStoricoOrdini[[#This Row],[CLIENTE]],tbClienti[],3,FALSE)</f>
        <v>Lombardia</v>
      </c>
      <c r="G35" t="str">
        <f>VLOOKUP(tbStoricoOrdini[[#This Row],[CLIENTE]],tbClienti[],7,FALSE)</f>
        <v>DB</v>
      </c>
      <c r="H35" t="s">
        <v>63</v>
      </c>
      <c r="I35" t="str">
        <f>IF(LEFT(tbStoricoOrdini[[#This Row],[ARTICOLO]],3) = "COG","COG",LEFT(tbStoricoOrdini[[#This Row],[ARTICOLO]],FIND(" ",tbStoricoOrdini[[#This Row],[ARTICOLO]])-1))</f>
        <v>KLM</v>
      </c>
      <c r="J35" t="str">
        <f>MID(tbStoricoOrdini[[#This Row],[ARTICOLO]],FIND(" ",tbStoricoOrdini[[#This Row],[ARTICOLO]])+1,4)</f>
        <v>3000</v>
      </c>
      <c r="K35" t="str">
        <f>IFERROR(RIGHT(tbStoricoOrdini[[#This Row],[ARTICOLO]],LEN(tbStoricoOrdini[[#This Row],[ARTICOLO]])-FIND(" ",tbStoricoOrdini[[#This Row],[ARTICOLO]],FIND(" ",tbStoricoOrdini[[#This Row],[ARTICOLO]]) +1)),"")</f>
        <v>Plus</v>
      </c>
      <c r="L35" s="3">
        <f>VLOOKUP(tbStoricoOrdini[[#This Row],[ARTICOLO]],tbArticoli[],2,FALSE)</f>
        <v>145</v>
      </c>
      <c r="M35" s="22">
        <f>tbStoricoOrdini[[#This Row],[IMPORTO]]/tbStoricoOrdini[[#This Row],[PREZZO]]</f>
        <v>817</v>
      </c>
      <c r="N35" t="s">
        <v>9</v>
      </c>
      <c r="O35" s="8">
        <f>VLOOKUP(tbStoricoOrdini[[#This Row],[AGENTE]],tbAgenti[],2,FALSE)</f>
        <v>0.05</v>
      </c>
      <c r="P35" s="2">
        <v>118465</v>
      </c>
      <c r="Q35" s="2">
        <f>tbStoricoOrdini[[#This Row],[IMPORTO]]*tbStoricoOrdini[[#This Row],[% COMM.]]</f>
        <v>5923.25</v>
      </c>
      <c r="R35" s="2">
        <f>tbStoricoOrdini[[#This Row],[TOT. COMM.]]+tbStoricoOrdini[[#This Row],[IMPORTO]]</f>
        <v>124388.25</v>
      </c>
    </row>
    <row r="36" spans="1:18">
      <c r="A36" s="1">
        <v>43831</v>
      </c>
      <c r="B36" s="7">
        <f>MONTH(tbStoricoOrdini[[#This Row],[DATA]])</f>
        <v>1</v>
      </c>
      <c r="C36" t="s">
        <v>131</v>
      </c>
      <c r="D36" t="str">
        <f>RIGHT(tbStoricoOrdini[[#This Row],[ORDINE]],4)</f>
        <v>0033</v>
      </c>
      <c r="E36" t="s">
        <v>24</v>
      </c>
      <c r="F36" t="str">
        <f>VLOOKUP(tbStoricoOrdini[[#This Row],[CLIENTE]],tbClienti[],3,FALSE)</f>
        <v>Lombardia</v>
      </c>
      <c r="G36" t="str">
        <f>VLOOKUP(tbStoricoOrdini[[#This Row],[CLIENTE]],tbClienti[],7,FALSE)</f>
        <v>DB</v>
      </c>
      <c r="H36" t="s">
        <v>76</v>
      </c>
      <c r="I36" t="str">
        <f>IF(LEFT(tbStoricoOrdini[[#This Row],[ARTICOLO]],3) = "COG","COG",LEFT(tbStoricoOrdini[[#This Row],[ARTICOLO]],FIND(" ",tbStoricoOrdini[[#This Row],[ARTICOLO]])-1))</f>
        <v>COG</v>
      </c>
      <c r="J36" t="str">
        <f>MID(tbStoricoOrdini[[#This Row],[ARTICOLO]],FIND(" ",tbStoricoOrdini[[#This Row],[ARTICOLO]])+1,4)</f>
        <v>1000</v>
      </c>
      <c r="K36" t="str">
        <f>IFERROR(RIGHT(tbStoricoOrdini[[#This Row],[ARTICOLO]],LEN(tbStoricoOrdini[[#This Row],[ARTICOLO]])-FIND(" ",tbStoricoOrdini[[#This Row],[ARTICOLO]],FIND(" ",tbStoricoOrdini[[#This Row],[ARTICOLO]]) +1)),"")</f>
        <v/>
      </c>
      <c r="L36" s="3">
        <f>VLOOKUP(tbStoricoOrdini[[#This Row],[ARTICOLO]],tbArticoli[],2,FALSE)</f>
        <v>150</v>
      </c>
      <c r="M36" s="22">
        <f>tbStoricoOrdini[[#This Row],[IMPORTO]]/tbStoricoOrdini[[#This Row],[PREZZO]]</f>
        <v>862</v>
      </c>
      <c r="N36" t="s">
        <v>9</v>
      </c>
      <c r="O36" s="8">
        <f>VLOOKUP(tbStoricoOrdini[[#This Row],[AGENTE]],tbAgenti[],2,FALSE)</f>
        <v>0.05</v>
      </c>
      <c r="P36" s="2">
        <v>129300</v>
      </c>
      <c r="Q36" s="2">
        <f>tbStoricoOrdini[[#This Row],[IMPORTO]]*tbStoricoOrdini[[#This Row],[% COMM.]]</f>
        <v>6465</v>
      </c>
      <c r="R36" s="2">
        <f>tbStoricoOrdini[[#This Row],[TOT. COMM.]]+tbStoricoOrdini[[#This Row],[IMPORTO]]</f>
        <v>135765</v>
      </c>
    </row>
    <row r="37" spans="1:18">
      <c r="A37" s="1">
        <v>43831</v>
      </c>
      <c r="B37" s="7">
        <f>MONTH(tbStoricoOrdini[[#This Row],[DATA]])</f>
        <v>1</v>
      </c>
      <c r="C37" t="s">
        <v>132</v>
      </c>
      <c r="D37" t="str">
        <f>RIGHT(tbStoricoOrdini[[#This Row],[ORDINE]],4)</f>
        <v>0034</v>
      </c>
      <c r="E37" t="s">
        <v>24</v>
      </c>
      <c r="F37" t="str">
        <f>VLOOKUP(tbStoricoOrdini[[#This Row],[CLIENTE]],tbClienti[],3,FALSE)</f>
        <v>Lombardia</v>
      </c>
      <c r="G37" t="str">
        <f>VLOOKUP(tbStoricoOrdini[[#This Row],[CLIENTE]],tbClienti[],7,FALSE)</f>
        <v>DB</v>
      </c>
      <c r="H37" t="s">
        <v>72</v>
      </c>
      <c r="I37" t="str">
        <f>IF(LEFT(tbStoricoOrdini[[#This Row],[ARTICOLO]],3) = "COG","COG",LEFT(tbStoricoOrdini[[#This Row],[ARTICOLO]],FIND(" ",tbStoricoOrdini[[#This Row],[ARTICOLO]])-1))</f>
        <v>EB06</v>
      </c>
      <c r="J37" t="str">
        <f>MID(tbStoricoOrdini[[#This Row],[ARTICOLO]],FIND(" ",tbStoricoOrdini[[#This Row],[ARTICOLO]])+1,4)</f>
        <v>3000</v>
      </c>
      <c r="K37" t="str">
        <f>IFERROR(RIGHT(tbStoricoOrdini[[#This Row],[ARTICOLO]],LEN(tbStoricoOrdini[[#This Row],[ARTICOLO]])-FIND(" ",tbStoricoOrdini[[#This Row],[ARTICOLO]],FIND(" ",tbStoricoOrdini[[#This Row],[ARTICOLO]]) +1)),"")</f>
        <v>Medium</v>
      </c>
      <c r="L37" s="3">
        <f>VLOOKUP(tbStoricoOrdini[[#This Row],[ARTICOLO]],tbArticoli[],2,FALSE)</f>
        <v>120</v>
      </c>
      <c r="M37" s="22">
        <f>tbStoricoOrdini[[#This Row],[IMPORTO]]/tbStoricoOrdini[[#This Row],[PREZZO]]</f>
        <v>413</v>
      </c>
      <c r="N37" t="s">
        <v>9</v>
      </c>
      <c r="O37" s="8">
        <f>VLOOKUP(tbStoricoOrdini[[#This Row],[AGENTE]],tbAgenti[],2,FALSE)</f>
        <v>0.05</v>
      </c>
      <c r="P37" s="2">
        <v>49560</v>
      </c>
      <c r="Q37" s="2">
        <f>tbStoricoOrdini[[#This Row],[IMPORTO]]*tbStoricoOrdini[[#This Row],[% COMM.]]</f>
        <v>2478</v>
      </c>
      <c r="R37" s="2">
        <f>tbStoricoOrdini[[#This Row],[TOT. COMM.]]+tbStoricoOrdini[[#This Row],[IMPORTO]]</f>
        <v>52038</v>
      </c>
    </row>
    <row r="38" spans="1:18">
      <c r="A38" s="1">
        <v>43831</v>
      </c>
      <c r="B38" s="7">
        <f>MONTH(tbStoricoOrdini[[#This Row],[DATA]])</f>
        <v>1</v>
      </c>
      <c r="C38" t="s">
        <v>133</v>
      </c>
      <c r="D38" t="str">
        <f>RIGHT(tbStoricoOrdini[[#This Row],[ORDINE]],4)</f>
        <v>0035</v>
      </c>
      <c r="E38" t="s">
        <v>25</v>
      </c>
      <c r="F38" t="str">
        <f>VLOOKUP(tbStoricoOrdini[[#This Row],[CLIENTE]],tbClienti[],3,FALSE)</f>
        <v>Lombardia</v>
      </c>
      <c r="G38" t="str">
        <f>VLOOKUP(tbStoricoOrdini[[#This Row],[CLIENTE]],tbClienti[],7,FALSE)</f>
        <v>CD</v>
      </c>
      <c r="H38" t="s">
        <v>78</v>
      </c>
      <c r="I38" t="str">
        <f>IF(LEFT(tbStoricoOrdini[[#This Row],[ARTICOLO]],3) = "COG","COG",LEFT(tbStoricoOrdini[[#This Row],[ARTICOLO]],FIND(" ",tbStoricoOrdini[[#This Row],[ARTICOLO]])-1))</f>
        <v>COG</v>
      </c>
      <c r="J38" t="str">
        <f>MID(tbStoricoOrdini[[#This Row],[ARTICOLO]],FIND(" ",tbStoricoOrdini[[#This Row],[ARTICOLO]])+1,4)</f>
        <v>3000</v>
      </c>
      <c r="K38" t="str">
        <f>IFERROR(RIGHT(tbStoricoOrdini[[#This Row],[ARTICOLO]],LEN(tbStoricoOrdini[[#This Row],[ARTICOLO]])-FIND(" ",tbStoricoOrdini[[#This Row],[ARTICOLO]],FIND(" ",tbStoricoOrdini[[#This Row],[ARTICOLO]]) +1)),"")</f>
        <v>Medium</v>
      </c>
      <c r="L38" s="3">
        <f>VLOOKUP(tbStoricoOrdini[[#This Row],[ARTICOLO]],tbArticoli[],2,FALSE)</f>
        <v>220</v>
      </c>
      <c r="M38" s="22">
        <f>tbStoricoOrdini[[#This Row],[IMPORTO]]/tbStoricoOrdini[[#This Row],[PREZZO]]</f>
        <v>828</v>
      </c>
      <c r="N38" t="s">
        <v>8</v>
      </c>
      <c r="O38" s="8">
        <f>VLOOKUP(tbStoricoOrdini[[#This Row],[AGENTE]],tbAgenti[],2,FALSE)</f>
        <v>0.05</v>
      </c>
      <c r="P38" s="2">
        <v>182160</v>
      </c>
      <c r="Q38" s="2">
        <f>tbStoricoOrdini[[#This Row],[IMPORTO]]*tbStoricoOrdini[[#This Row],[% COMM.]]</f>
        <v>9108</v>
      </c>
      <c r="R38" s="2">
        <f>tbStoricoOrdini[[#This Row],[TOT. COMM.]]+tbStoricoOrdini[[#This Row],[IMPORTO]]</f>
        <v>191268</v>
      </c>
    </row>
    <row r="39" spans="1:18">
      <c r="A39" s="1">
        <v>43831</v>
      </c>
      <c r="B39" s="7">
        <f>MONTH(tbStoricoOrdini[[#This Row],[DATA]])</f>
        <v>1</v>
      </c>
      <c r="C39" t="s">
        <v>134</v>
      </c>
      <c r="D39" t="str">
        <f>RIGHT(tbStoricoOrdini[[#This Row],[ORDINE]],4)</f>
        <v>0036</v>
      </c>
      <c r="E39" t="s">
        <v>25</v>
      </c>
      <c r="F39" t="str">
        <f>VLOOKUP(tbStoricoOrdini[[#This Row],[CLIENTE]],tbClienti[],3,FALSE)</f>
        <v>Lombardia</v>
      </c>
      <c r="G39" t="str">
        <f>VLOOKUP(tbStoricoOrdini[[#This Row],[CLIENTE]],tbClienti[],7,FALSE)</f>
        <v>CD</v>
      </c>
      <c r="H39" t="s">
        <v>74</v>
      </c>
      <c r="I39" t="str">
        <f>IF(LEFT(tbStoricoOrdini[[#This Row],[ARTICOLO]],3) = "COG","COG",LEFT(tbStoricoOrdini[[#This Row],[ARTICOLO]],FIND(" ",tbStoricoOrdini[[#This Row],[ARTICOLO]])-1))</f>
        <v>AVRC</v>
      </c>
      <c r="J39" t="str">
        <f>MID(tbStoricoOrdini[[#This Row],[ARTICOLO]],FIND(" ",tbStoricoOrdini[[#This Row],[ARTICOLO]])+1,4)</f>
        <v>2500</v>
      </c>
      <c r="K39" t="str">
        <f>IFERROR(RIGHT(tbStoricoOrdini[[#This Row],[ARTICOLO]],LEN(tbStoricoOrdini[[#This Row],[ARTICOLO]])-FIND(" ",tbStoricoOrdini[[#This Row],[ARTICOLO]],FIND(" ",tbStoricoOrdini[[#This Row],[ARTICOLO]]) +1)),"")</f>
        <v>Gold</v>
      </c>
      <c r="L39" s="3">
        <f>VLOOKUP(tbStoricoOrdini[[#This Row],[ARTICOLO]],tbArticoli[],2,FALSE)</f>
        <v>500</v>
      </c>
      <c r="M39" s="22">
        <f>tbStoricoOrdini[[#This Row],[IMPORTO]]/tbStoricoOrdini[[#This Row],[PREZZO]]</f>
        <v>347</v>
      </c>
      <c r="N39" t="s">
        <v>10</v>
      </c>
      <c r="O39" s="8">
        <f>VLOOKUP(tbStoricoOrdini[[#This Row],[AGENTE]],tbAgenti[],2,FALSE)</f>
        <v>3.6999999999999998E-2</v>
      </c>
      <c r="P39" s="2">
        <v>173500</v>
      </c>
      <c r="Q39" s="2">
        <f>tbStoricoOrdini[[#This Row],[IMPORTO]]*tbStoricoOrdini[[#This Row],[% COMM.]]</f>
        <v>6419.5</v>
      </c>
      <c r="R39" s="2">
        <f>tbStoricoOrdini[[#This Row],[TOT. COMM.]]+tbStoricoOrdini[[#This Row],[IMPORTO]]</f>
        <v>179919.5</v>
      </c>
    </row>
    <row r="40" spans="1:18">
      <c r="A40" s="1">
        <v>43831</v>
      </c>
      <c r="B40" s="7">
        <f>MONTH(tbStoricoOrdini[[#This Row],[DATA]])</f>
        <v>1</v>
      </c>
      <c r="C40" t="s">
        <v>135</v>
      </c>
      <c r="D40" t="str">
        <f>RIGHT(tbStoricoOrdini[[#This Row],[ORDINE]],4)</f>
        <v>0037</v>
      </c>
      <c r="E40" t="s">
        <v>25</v>
      </c>
      <c r="F40" t="str">
        <f>VLOOKUP(tbStoricoOrdini[[#This Row],[CLIENTE]],tbClienti[],3,FALSE)</f>
        <v>Lombardia</v>
      </c>
      <c r="G40" t="str">
        <f>VLOOKUP(tbStoricoOrdini[[#This Row],[CLIENTE]],tbClienti[],7,FALSE)</f>
        <v>CD</v>
      </c>
      <c r="H40" t="s">
        <v>74</v>
      </c>
      <c r="I40" t="str">
        <f>IF(LEFT(tbStoricoOrdini[[#This Row],[ARTICOLO]],3) = "COG","COG",LEFT(tbStoricoOrdini[[#This Row],[ARTICOLO]],FIND(" ",tbStoricoOrdini[[#This Row],[ARTICOLO]])-1))</f>
        <v>AVRC</v>
      </c>
      <c r="J40" t="str">
        <f>MID(tbStoricoOrdini[[#This Row],[ARTICOLO]],FIND(" ",tbStoricoOrdini[[#This Row],[ARTICOLO]])+1,4)</f>
        <v>2500</v>
      </c>
      <c r="K40" t="str">
        <f>IFERROR(RIGHT(tbStoricoOrdini[[#This Row],[ARTICOLO]],LEN(tbStoricoOrdini[[#This Row],[ARTICOLO]])-FIND(" ",tbStoricoOrdini[[#This Row],[ARTICOLO]],FIND(" ",tbStoricoOrdini[[#This Row],[ARTICOLO]]) +1)),"")</f>
        <v>Gold</v>
      </c>
      <c r="L40" s="3">
        <f>VLOOKUP(tbStoricoOrdini[[#This Row],[ARTICOLO]],tbArticoli[],2,FALSE)</f>
        <v>500</v>
      </c>
      <c r="M40" s="22">
        <f>tbStoricoOrdini[[#This Row],[IMPORTO]]/tbStoricoOrdini[[#This Row],[PREZZO]]</f>
        <v>608</v>
      </c>
      <c r="N40" t="s">
        <v>11</v>
      </c>
      <c r="O40" s="8">
        <f>VLOOKUP(tbStoricoOrdini[[#This Row],[AGENTE]],tbAgenti[],2,FALSE)</f>
        <v>0.04</v>
      </c>
      <c r="P40" s="2">
        <v>304000</v>
      </c>
      <c r="Q40" s="2">
        <f>tbStoricoOrdini[[#This Row],[IMPORTO]]*tbStoricoOrdini[[#This Row],[% COMM.]]</f>
        <v>12160</v>
      </c>
      <c r="R40" s="2">
        <f>tbStoricoOrdini[[#This Row],[TOT. COMM.]]+tbStoricoOrdini[[#This Row],[IMPORTO]]</f>
        <v>316160</v>
      </c>
    </row>
    <row r="41" spans="1:18">
      <c r="A41" s="1">
        <v>43831</v>
      </c>
      <c r="B41" s="7">
        <f>MONTH(tbStoricoOrdini[[#This Row],[DATA]])</f>
        <v>1</v>
      </c>
      <c r="C41" t="s">
        <v>136</v>
      </c>
      <c r="D41" t="str">
        <f>RIGHT(tbStoricoOrdini[[#This Row],[ORDINE]],4)</f>
        <v>0038</v>
      </c>
      <c r="E41" t="s">
        <v>25</v>
      </c>
      <c r="F41" t="str">
        <f>VLOOKUP(tbStoricoOrdini[[#This Row],[CLIENTE]],tbClienti[],3,FALSE)</f>
        <v>Lombardia</v>
      </c>
      <c r="G41" t="str">
        <f>VLOOKUP(tbStoricoOrdini[[#This Row],[CLIENTE]],tbClienti[],7,FALSE)</f>
        <v>CD</v>
      </c>
      <c r="H41" t="s">
        <v>74</v>
      </c>
      <c r="I41" t="str">
        <f>IF(LEFT(tbStoricoOrdini[[#This Row],[ARTICOLO]],3) = "COG","COG",LEFT(tbStoricoOrdini[[#This Row],[ARTICOLO]],FIND(" ",tbStoricoOrdini[[#This Row],[ARTICOLO]])-1))</f>
        <v>AVRC</v>
      </c>
      <c r="J41" t="str">
        <f>MID(tbStoricoOrdini[[#This Row],[ARTICOLO]],FIND(" ",tbStoricoOrdini[[#This Row],[ARTICOLO]])+1,4)</f>
        <v>2500</v>
      </c>
      <c r="K41" t="str">
        <f>IFERROR(RIGHT(tbStoricoOrdini[[#This Row],[ARTICOLO]],LEN(tbStoricoOrdini[[#This Row],[ARTICOLO]])-FIND(" ",tbStoricoOrdini[[#This Row],[ARTICOLO]],FIND(" ",tbStoricoOrdini[[#This Row],[ARTICOLO]]) +1)),"")</f>
        <v>Gold</v>
      </c>
      <c r="L41" s="3">
        <f>VLOOKUP(tbStoricoOrdini[[#This Row],[ARTICOLO]],tbArticoli[],2,FALSE)</f>
        <v>500</v>
      </c>
      <c r="M41" s="22">
        <f>tbStoricoOrdini[[#This Row],[IMPORTO]]/tbStoricoOrdini[[#This Row],[PREZZO]]</f>
        <v>674</v>
      </c>
      <c r="N41" t="s">
        <v>8</v>
      </c>
      <c r="O41" s="8">
        <f>VLOOKUP(tbStoricoOrdini[[#This Row],[AGENTE]],tbAgenti[],2,FALSE)</f>
        <v>0.05</v>
      </c>
      <c r="P41" s="2">
        <v>337000</v>
      </c>
      <c r="Q41" s="2">
        <f>tbStoricoOrdini[[#This Row],[IMPORTO]]*tbStoricoOrdini[[#This Row],[% COMM.]]</f>
        <v>16850</v>
      </c>
      <c r="R41" s="2">
        <f>tbStoricoOrdini[[#This Row],[TOT. COMM.]]+tbStoricoOrdini[[#This Row],[IMPORTO]]</f>
        <v>353850</v>
      </c>
    </row>
    <row r="42" spans="1:18">
      <c r="A42" s="1">
        <v>43831</v>
      </c>
      <c r="B42" s="7">
        <f>MONTH(tbStoricoOrdini[[#This Row],[DATA]])</f>
        <v>1</v>
      </c>
      <c r="C42" t="s">
        <v>137</v>
      </c>
      <c r="D42" t="str">
        <f>RIGHT(tbStoricoOrdini[[#This Row],[ORDINE]],4)</f>
        <v>0039</v>
      </c>
      <c r="E42" t="s">
        <v>25</v>
      </c>
      <c r="F42" t="str">
        <f>VLOOKUP(tbStoricoOrdini[[#This Row],[CLIENTE]],tbClienti[],3,FALSE)</f>
        <v>Lombardia</v>
      </c>
      <c r="G42" t="str">
        <f>VLOOKUP(tbStoricoOrdini[[#This Row],[CLIENTE]],tbClienti[],7,FALSE)</f>
        <v>CD</v>
      </c>
      <c r="H42" t="s">
        <v>74</v>
      </c>
      <c r="I42" t="str">
        <f>IF(LEFT(tbStoricoOrdini[[#This Row],[ARTICOLO]],3) = "COG","COG",LEFT(tbStoricoOrdini[[#This Row],[ARTICOLO]],FIND(" ",tbStoricoOrdini[[#This Row],[ARTICOLO]])-1))</f>
        <v>AVRC</v>
      </c>
      <c r="J42" t="str">
        <f>MID(tbStoricoOrdini[[#This Row],[ARTICOLO]],FIND(" ",tbStoricoOrdini[[#This Row],[ARTICOLO]])+1,4)</f>
        <v>2500</v>
      </c>
      <c r="K42" t="str">
        <f>IFERROR(RIGHT(tbStoricoOrdini[[#This Row],[ARTICOLO]],LEN(tbStoricoOrdini[[#This Row],[ARTICOLO]])-FIND(" ",tbStoricoOrdini[[#This Row],[ARTICOLO]],FIND(" ",tbStoricoOrdini[[#This Row],[ARTICOLO]]) +1)),"")</f>
        <v>Gold</v>
      </c>
      <c r="L42" s="3">
        <f>VLOOKUP(tbStoricoOrdini[[#This Row],[ARTICOLO]],tbArticoli[],2,FALSE)</f>
        <v>500</v>
      </c>
      <c r="M42" s="22">
        <f>tbStoricoOrdini[[#This Row],[IMPORTO]]/tbStoricoOrdini[[#This Row],[PREZZO]]</f>
        <v>977</v>
      </c>
      <c r="N42" t="s">
        <v>12</v>
      </c>
      <c r="O42" s="8">
        <f>VLOOKUP(tbStoricoOrdini[[#This Row],[AGENTE]],tbAgenti[],2,FALSE)</f>
        <v>0.05</v>
      </c>
      <c r="P42" s="2">
        <v>488500</v>
      </c>
      <c r="Q42" s="2">
        <f>tbStoricoOrdini[[#This Row],[IMPORTO]]*tbStoricoOrdini[[#This Row],[% COMM.]]</f>
        <v>24425</v>
      </c>
      <c r="R42" s="2">
        <f>tbStoricoOrdini[[#This Row],[TOT. COMM.]]+tbStoricoOrdini[[#This Row],[IMPORTO]]</f>
        <v>512925</v>
      </c>
    </row>
    <row r="43" spans="1:18">
      <c r="A43" s="1">
        <v>43831</v>
      </c>
      <c r="B43" s="7">
        <f>MONTH(tbStoricoOrdini[[#This Row],[DATA]])</f>
        <v>1</v>
      </c>
      <c r="C43" t="s">
        <v>138</v>
      </c>
      <c r="D43" t="str">
        <f>RIGHT(tbStoricoOrdini[[#This Row],[ORDINE]],4)</f>
        <v>0040</v>
      </c>
      <c r="E43" t="s">
        <v>25</v>
      </c>
      <c r="F43" t="str">
        <f>VLOOKUP(tbStoricoOrdini[[#This Row],[CLIENTE]],tbClienti[],3,FALSE)</f>
        <v>Lombardia</v>
      </c>
      <c r="G43" t="str">
        <f>VLOOKUP(tbStoricoOrdini[[#This Row],[CLIENTE]],tbClienti[],7,FALSE)</f>
        <v>CD</v>
      </c>
      <c r="H43" t="s">
        <v>77</v>
      </c>
      <c r="I43" t="str">
        <f>IF(LEFT(tbStoricoOrdini[[#This Row],[ARTICOLO]],3) = "COG","COG",LEFT(tbStoricoOrdini[[#This Row],[ARTICOLO]],FIND(" ",tbStoricoOrdini[[#This Row],[ARTICOLO]])-1))</f>
        <v>COG</v>
      </c>
      <c r="J43" t="str">
        <f>MID(tbStoricoOrdini[[#This Row],[ARTICOLO]],FIND(" ",tbStoricoOrdini[[#This Row],[ARTICOLO]])+1,4)</f>
        <v>2000</v>
      </c>
      <c r="K43" t="str">
        <f>IFERROR(RIGHT(tbStoricoOrdini[[#This Row],[ARTICOLO]],LEN(tbStoricoOrdini[[#This Row],[ARTICOLO]])-FIND(" ",tbStoricoOrdini[[#This Row],[ARTICOLO]],FIND(" ",tbStoricoOrdini[[#This Row],[ARTICOLO]]) +1)),"")</f>
        <v>Medium</v>
      </c>
      <c r="L43" s="3">
        <f>VLOOKUP(tbStoricoOrdini[[#This Row],[ARTICOLO]],tbArticoli[],2,FALSE)</f>
        <v>200</v>
      </c>
      <c r="M43" s="22">
        <f>tbStoricoOrdini[[#This Row],[IMPORTO]]/tbStoricoOrdini[[#This Row],[PREZZO]]</f>
        <v>560</v>
      </c>
      <c r="N43" t="s">
        <v>9</v>
      </c>
      <c r="O43" s="8">
        <f>VLOOKUP(tbStoricoOrdini[[#This Row],[AGENTE]],tbAgenti[],2,FALSE)</f>
        <v>0.05</v>
      </c>
      <c r="P43" s="2">
        <v>112000</v>
      </c>
      <c r="Q43" s="2">
        <f>tbStoricoOrdini[[#This Row],[IMPORTO]]*tbStoricoOrdini[[#This Row],[% COMM.]]</f>
        <v>5600</v>
      </c>
      <c r="R43" s="2">
        <f>tbStoricoOrdini[[#This Row],[TOT. COMM.]]+tbStoricoOrdini[[#This Row],[IMPORTO]]</f>
        <v>117600</v>
      </c>
    </row>
    <row r="44" spans="1:18">
      <c r="A44" s="1">
        <v>43831</v>
      </c>
      <c r="B44" s="7">
        <f>MONTH(tbStoricoOrdini[[#This Row],[DATA]])</f>
        <v>1</v>
      </c>
      <c r="C44" t="s">
        <v>139</v>
      </c>
      <c r="D44" t="str">
        <f>RIGHT(tbStoricoOrdini[[#This Row],[ORDINE]],4)</f>
        <v>0041</v>
      </c>
      <c r="E44" t="s">
        <v>25</v>
      </c>
      <c r="F44" t="str">
        <f>VLOOKUP(tbStoricoOrdini[[#This Row],[CLIENTE]],tbClienti[],3,FALSE)</f>
        <v>Lombardia</v>
      </c>
      <c r="G44" t="str">
        <f>VLOOKUP(tbStoricoOrdini[[#This Row],[CLIENTE]],tbClienti[],7,FALSE)</f>
        <v>CD</v>
      </c>
      <c r="H44" t="s">
        <v>61</v>
      </c>
      <c r="I44" t="str">
        <f>IF(LEFT(tbStoricoOrdini[[#This Row],[ARTICOLO]],3) = "COG","COG",LEFT(tbStoricoOrdini[[#This Row],[ARTICOLO]],FIND(" ",tbStoricoOrdini[[#This Row],[ARTICOLO]])-1))</f>
        <v>KLM</v>
      </c>
      <c r="J44" t="str">
        <f>MID(tbStoricoOrdini[[#This Row],[ARTICOLO]],FIND(" ",tbStoricoOrdini[[#This Row],[ARTICOLO]])+1,4)</f>
        <v>5000</v>
      </c>
      <c r="K44" t="str">
        <f>IFERROR(RIGHT(tbStoricoOrdini[[#This Row],[ARTICOLO]],LEN(tbStoricoOrdini[[#This Row],[ARTICOLO]])-FIND(" ",tbStoricoOrdini[[#This Row],[ARTICOLO]],FIND(" ",tbStoricoOrdini[[#This Row],[ARTICOLO]]) +1)),"")</f>
        <v>Medium</v>
      </c>
      <c r="L44" s="3">
        <f>VLOOKUP(tbStoricoOrdini[[#This Row],[ARTICOLO]],tbArticoli[],2,FALSE)</f>
        <v>150</v>
      </c>
      <c r="M44" s="22">
        <f>tbStoricoOrdini[[#This Row],[IMPORTO]]/tbStoricoOrdini[[#This Row],[PREZZO]]</f>
        <v>164</v>
      </c>
      <c r="N44" t="s">
        <v>10</v>
      </c>
      <c r="O44" s="8">
        <f>VLOOKUP(tbStoricoOrdini[[#This Row],[AGENTE]],tbAgenti[],2,FALSE)</f>
        <v>3.6999999999999998E-2</v>
      </c>
      <c r="P44" s="2">
        <v>24600</v>
      </c>
      <c r="Q44" s="2">
        <f>tbStoricoOrdini[[#This Row],[IMPORTO]]*tbStoricoOrdini[[#This Row],[% COMM.]]</f>
        <v>910.19999999999993</v>
      </c>
      <c r="R44" s="2">
        <f>tbStoricoOrdini[[#This Row],[TOT. COMM.]]+tbStoricoOrdini[[#This Row],[IMPORTO]]</f>
        <v>25510.2</v>
      </c>
    </row>
    <row r="45" spans="1:18">
      <c r="A45" s="1">
        <v>43831</v>
      </c>
      <c r="B45" s="7">
        <f>MONTH(tbStoricoOrdini[[#This Row],[DATA]])</f>
        <v>1</v>
      </c>
      <c r="C45" t="s">
        <v>140</v>
      </c>
      <c r="D45" t="str">
        <f>RIGHT(tbStoricoOrdini[[#This Row],[ORDINE]],4)</f>
        <v>0042</v>
      </c>
      <c r="E45" t="s">
        <v>25</v>
      </c>
      <c r="F45" t="str">
        <f>VLOOKUP(tbStoricoOrdini[[#This Row],[CLIENTE]],tbClienti[],3,FALSE)</f>
        <v>Lombardia</v>
      </c>
      <c r="G45" t="str">
        <f>VLOOKUP(tbStoricoOrdini[[#This Row],[CLIENTE]],tbClienti[],7,FALSE)</f>
        <v>CD</v>
      </c>
      <c r="H45" t="s">
        <v>61</v>
      </c>
      <c r="I45" t="str">
        <f>IF(LEFT(tbStoricoOrdini[[#This Row],[ARTICOLO]],3) = "COG","COG",LEFT(tbStoricoOrdini[[#This Row],[ARTICOLO]],FIND(" ",tbStoricoOrdini[[#This Row],[ARTICOLO]])-1))</f>
        <v>KLM</v>
      </c>
      <c r="J45" t="str">
        <f>MID(tbStoricoOrdini[[#This Row],[ARTICOLO]],FIND(" ",tbStoricoOrdini[[#This Row],[ARTICOLO]])+1,4)</f>
        <v>5000</v>
      </c>
      <c r="K45" t="str">
        <f>IFERROR(RIGHT(tbStoricoOrdini[[#This Row],[ARTICOLO]],LEN(tbStoricoOrdini[[#This Row],[ARTICOLO]])-FIND(" ",tbStoricoOrdini[[#This Row],[ARTICOLO]],FIND(" ",tbStoricoOrdini[[#This Row],[ARTICOLO]]) +1)),"")</f>
        <v>Medium</v>
      </c>
      <c r="L45" s="3">
        <f>VLOOKUP(tbStoricoOrdini[[#This Row],[ARTICOLO]],tbArticoli[],2,FALSE)</f>
        <v>150</v>
      </c>
      <c r="M45" s="22">
        <f>tbStoricoOrdini[[#This Row],[IMPORTO]]/tbStoricoOrdini[[#This Row],[PREZZO]]</f>
        <v>162</v>
      </c>
      <c r="N45" t="s">
        <v>11</v>
      </c>
      <c r="O45" s="8">
        <f>VLOOKUP(tbStoricoOrdini[[#This Row],[AGENTE]],tbAgenti[],2,FALSE)</f>
        <v>0.04</v>
      </c>
      <c r="P45" s="2">
        <v>24300</v>
      </c>
      <c r="Q45" s="2">
        <f>tbStoricoOrdini[[#This Row],[IMPORTO]]*tbStoricoOrdini[[#This Row],[% COMM.]]</f>
        <v>972</v>
      </c>
      <c r="R45" s="2">
        <f>tbStoricoOrdini[[#This Row],[TOT. COMM.]]+tbStoricoOrdini[[#This Row],[IMPORTO]]</f>
        <v>25272</v>
      </c>
    </row>
    <row r="46" spans="1:18">
      <c r="A46" s="1">
        <v>43831</v>
      </c>
      <c r="B46" s="7">
        <f>MONTH(tbStoricoOrdini[[#This Row],[DATA]])</f>
        <v>1</v>
      </c>
      <c r="C46" t="s">
        <v>141</v>
      </c>
      <c r="D46" t="str">
        <f>RIGHT(tbStoricoOrdini[[#This Row],[ORDINE]],4)</f>
        <v>0043</v>
      </c>
      <c r="E46" t="s">
        <v>25</v>
      </c>
      <c r="F46" t="str">
        <f>VLOOKUP(tbStoricoOrdini[[#This Row],[CLIENTE]],tbClienti[],3,FALSE)</f>
        <v>Lombardia</v>
      </c>
      <c r="G46" t="str">
        <f>VLOOKUP(tbStoricoOrdini[[#This Row],[CLIENTE]],tbClienti[],7,FALSE)</f>
        <v>CD</v>
      </c>
      <c r="H46" t="s">
        <v>61</v>
      </c>
      <c r="I46" t="str">
        <f>IF(LEFT(tbStoricoOrdini[[#This Row],[ARTICOLO]],3) = "COG","COG",LEFT(tbStoricoOrdini[[#This Row],[ARTICOLO]],FIND(" ",tbStoricoOrdini[[#This Row],[ARTICOLO]])-1))</f>
        <v>KLM</v>
      </c>
      <c r="J46" t="str">
        <f>MID(tbStoricoOrdini[[#This Row],[ARTICOLO]],FIND(" ",tbStoricoOrdini[[#This Row],[ARTICOLO]])+1,4)</f>
        <v>5000</v>
      </c>
      <c r="K46" t="str">
        <f>IFERROR(RIGHT(tbStoricoOrdini[[#This Row],[ARTICOLO]],LEN(tbStoricoOrdini[[#This Row],[ARTICOLO]])-FIND(" ",tbStoricoOrdini[[#This Row],[ARTICOLO]],FIND(" ",tbStoricoOrdini[[#This Row],[ARTICOLO]]) +1)),"")</f>
        <v>Medium</v>
      </c>
      <c r="L46" s="3">
        <f>VLOOKUP(tbStoricoOrdini[[#This Row],[ARTICOLO]],tbArticoli[],2,FALSE)</f>
        <v>150</v>
      </c>
      <c r="M46" s="22">
        <f>tbStoricoOrdini[[#This Row],[IMPORTO]]/tbStoricoOrdini[[#This Row],[PREZZO]]</f>
        <v>124</v>
      </c>
      <c r="N46" t="s">
        <v>8</v>
      </c>
      <c r="O46" s="8">
        <f>VLOOKUP(tbStoricoOrdini[[#This Row],[AGENTE]],tbAgenti[],2,FALSE)</f>
        <v>0.05</v>
      </c>
      <c r="P46" s="2">
        <v>18600</v>
      </c>
      <c r="Q46" s="2">
        <f>tbStoricoOrdini[[#This Row],[IMPORTO]]*tbStoricoOrdini[[#This Row],[% COMM.]]</f>
        <v>930</v>
      </c>
      <c r="R46" s="2">
        <f>tbStoricoOrdini[[#This Row],[TOT. COMM.]]+tbStoricoOrdini[[#This Row],[IMPORTO]]</f>
        <v>19530</v>
      </c>
    </row>
    <row r="47" spans="1:18">
      <c r="A47" s="1">
        <v>43831</v>
      </c>
      <c r="B47" s="7">
        <f>MONTH(tbStoricoOrdini[[#This Row],[DATA]])</f>
        <v>1</v>
      </c>
      <c r="C47" t="s">
        <v>142</v>
      </c>
      <c r="D47" t="str">
        <f>RIGHT(tbStoricoOrdini[[#This Row],[ORDINE]],4)</f>
        <v>0044</v>
      </c>
      <c r="E47" t="s">
        <v>25</v>
      </c>
      <c r="F47" t="str">
        <f>VLOOKUP(tbStoricoOrdini[[#This Row],[CLIENTE]],tbClienti[],3,FALSE)</f>
        <v>Lombardia</v>
      </c>
      <c r="G47" t="str">
        <f>VLOOKUP(tbStoricoOrdini[[#This Row],[CLIENTE]],tbClienti[],7,FALSE)</f>
        <v>CD</v>
      </c>
      <c r="H47" t="s">
        <v>61</v>
      </c>
      <c r="I47" t="str">
        <f>IF(LEFT(tbStoricoOrdini[[#This Row],[ARTICOLO]],3) = "COG","COG",LEFT(tbStoricoOrdini[[#This Row],[ARTICOLO]],FIND(" ",tbStoricoOrdini[[#This Row],[ARTICOLO]])-1))</f>
        <v>KLM</v>
      </c>
      <c r="J47" t="str">
        <f>MID(tbStoricoOrdini[[#This Row],[ARTICOLO]],FIND(" ",tbStoricoOrdini[[#This Row],[ARTICOLO]])+1,4)</f>
        <v>5000</v>
      </c>
      <c r="K47" t="str">
        <f>IFERROR(RIGHT(tbStoricoOrdini[[#This Row],[ARTICOLO]],LEN(tbStoricoOrdini[[#This Row],[ARTICOLO]])-FIND(" ",tbStoricoOrdini[[#This Row],[ARTICOLO]],FIND(" ",tbStoricoOrdini[[#This Row],[ARTICOLO]]) +1)),"")</f>
        <v>Medium</v>
      </c>
      <c r="L47" s="3">
        <f>VLOOKUP(tbStoricoOrdini[[#This Row],[ARTICOLO]],tbArticoli[],2,FALSE)</f>
        <v>150</v>
      </c>
      <c r="M47" s="22">
        <f>tbStoricoOrdini[[#This Row],[IMPORTO]]/tbStoricoOrdini[[#This Row],[PREZZO]]</f>
        <v>308</v>
      </c>
      <c r="N47" t="s">
        <v>12</v>
      </c>
      <c r="O47" s="8">
        <f>VLOOKUP(tbStoricoOrdini[[#This Row],[AGENTE]],tbAgenti[],2,FALSE)</f>
        <v>0.05</v>
      </c>
      <c r="P47" s="2">
        <v>46200</v>
      </c>
      <c r="Q47" s="2">
        <f>tbStoricoOrdini[[#This Row],[IMPORTO]]*tbStoricoOrdini[[#This Row],[% COMM.]]</f>
        <v>2310</v>
      </c>
      <c r="R47" s="2">
        <f>tbStoricoOrdini[[#This Row],[TOT. COMM.]]+tbStoricoOrdini[[#This Row],[IMPORTO]]</f>
        <v>48510</v>
      </c>
    </row>
    <row r="48" spans="1:18">
      <c r="A48" s="1">
        <v>43831</v>
      </c>
      <c r="B48" s="7">
        <f>MONTH(tbStoricoOrdini[[#This Row],[DATA]])</f>
        <v>1</v>
      </c>
      <c r="C48" t="s">
        <v>143</v>
      </c>
      <c r="D48" t="str">
        <f>RIGHT(tbStoricoOrdini[[#This Row],[ORDINE]],4)</f>
        <v>0045</v>
      </c>
      <c r="E48" t="s">
        <v>25</v>
      </c>
      <c r="F48" t="str">
        <f>VLOOKUP(tbStoricoOrdini[[#This Row],[CLIENTE]],tbClienti[],3,FALSE)</f>
        <v>Lombardia</v>
      </c>
      <c r="G48" t="str">
        <f>VLOOKUP(tbStoricoOrdini[[#This Row],[CLIENTE]],tbClienti[],7,FALSE)</f>
        <v>CD</v>
      </c>
      <c r="H48" t="s">
        <v>61</v>
      </c>
      <c r="I48" t="str">
        <f>IF(LEFT(tbStoricoOrdini[[#This Row],[ARTICOLO]],3) = "COG","COG",LEFT(tbStoricoOrdini[[#This Row],[ARTICOLO]],FIND(" ",tbStoricoOrdini[[#This Row],[ARTICOLO]])-1))</f>
        <v>KLM</v>
      </c>
      <c r="J48" t="str">
        <f>MID(tbStoricoOrdini[[#This Row],[ARTICOLO]],FIND(" ",tbStoricoOrdini[[#This Row],[ARTICOLO]])+1,4)</f>
        <v>5000</v>
      </c>
      <c r="K48" t="str">
        <f>IFERROR(RIGHT(tbStoricoOrdini[[#This Row],[ARTICOLO]],LEN(tbStoricoOrdini[[#This Row],[ARTICOLO]])-FIND(" ",tbStoricoOrdini[[#This Row],[ARTICOLO]],FIND(" ",tbStoricoOrdini[[#This Row],[ARTICOLO]]) +1)),"")</f>
        <v>Medium</v>
      </c>
      <c r="L48" s="3">
        <f>VLOOKUP(tbStoricoOrdini[[#This Row],[ARTICOLO]],tbArticoli[],2,FALSE)</f>
        <v>150</v>
      </c>
      <c r="M48" s="22">
        <f>tbStoricoOrdini[[#This Row],[IMPORTO]]/tbStoricoOrdini[[#This Row],[PREZZO]]</f>
        <v>815</v>
      </c>
      <c r="N48" t="s">
        <v>9</v>
      </c>
      <c r="O48" s="8">
        <f>VLOOKUP(tbStoricoOrdini[[#This Row],[AGENTE]],tbAgenti[],2,FALSE)</f>
        <v>0.05</v>
      </c>
      <c r="P48" s="2">
        <v>122250</v>
      </c>
      <c r="Q48" s="2">
        <f>tbStoricoOrdini[[#This Row],[IMPORTO]]*tbStoricoOrdini[[#This Row],[% COMM.]]</f>
        <v>6112.5</v>
      </c>
      <c r="R48" s="2">
        <f>tbStoricoOrdini[[#This Row],[TOT. COMM.]]+tbStoricoOrdini[[#This Row],[IMPORTO]]</f>
        <v>128362.5</v>
      </c>
    </row>
    <row r="49" spans="1:18">
      <c r="A49" s="1">
        <v>43831</v>
      </c>
      <c r="B49" s="7">
        <f>MONTH(tbStoricoOrdini[[#This Row],[DATA]])</f>
        <v>1</v>
      </c>
      <c r="C49" t="s">
        <v>144</v>
      </c>
      <c r="D49" t="str">
        <f>RIGHT(tbStoricoOrdini[[#This Row],[ORDINE]],4)</f>
        <v>0046</v>
      </c>
      <c r="E49" t="s">
        <v>25</v>
      </c>
      <c r="F49" t="str">
        <f>VLOOKUP(tbStoricoOrdini[[#This Row],[CLIENTE]],tbClienti[],3,FALSE)</f>
        <v>Lombardia</v>
      </c>
      <c r="G49" t="str">
        <f>VLOOKUP(tbStoricoOrdini[[#This Row],[CLIENTE]],tbClienti[],7,FALSE)</f>
        <v>CD</v>
      </c>
      <c r="H49" t="s">
        <v>79</v>
      </c>
      <c r="I49" t="str">
        <f>IF(LEFT(tbStoricoOrdini[[#This Row],[ARTICOLO]],3) = "COG","COG",LEFT(tbStoricoOrdini[[#This Row],[ARTICOLO]],FIND(" ",tbStoricoOrdini[[#This Row],[ARTICOLO]])-1))</f>
        <v>COG</v>
      </c>
      <c r="J49" t="str">
        <f>MID(tbStoricoOrdini[[#This Row],[ARTICOLO]],FIND(" ",tbStoricoOrdini[[#This Row],[ARTICOLO]])+1,4)</f>
        <v>4000</v>
      </c>
      <c r="K49" t="str">
        <f>IFERROR(RIGHT(tbStoricoOrdini[[#This Row],[ARTICOLO]],LEN(tbStoricoOrdini[[#This Row],[ARTICOLO]])-FIND(" ",tbStoricoOrdini[[#This Row],[ARTICOLO]],FIND(" ",tbStoricoOrdini[[#This Row],[ARTICOLO]]) +1)),"")</f>
        <v>Plus</v>
      </c>
      <c r="L49" s="3">
        <f>VLOOKUP(tbStoricoOrdini[[#This Row],[ARTICOLO]],tbArticoli[],2,FALSE)</f>
        <v>240</v>
      </c>
      <c r="M49" s="22">
        <f>tbStoricoOrdini[[#This Row],[IMPORTO]]/tbStoricoOrdini[[#This Row],[PREZZO]]</f>
        <v>273</v>
      </c>
      <c r="N49" t="s">
        <v>10</v>
      </c>
      <c r="O49" s="8">
        <f>VLOOKUP(tbStoricoOrdini[[#This Row],[AGENTE]],tbAgenti[],2,FALSE)</f>
        <v>3.6999999999999998E-2</v>
      </c>
      <c r="P49" s="2">
        <v>65520</v>
      </c>
      <c r="Q49" s="2">
        <f>tbStoricoOrdini[[#This Row],[IMPORTO]]*tbStoricoOrdini[[#This Row],[% COMM.]]</f>
        <v>2424.2399999999998</v>
      </c>
      <c r="R49" s="2">
        <f>tbStoricoOrdini[[#This Row],[TOT. COMM.]]+tbStoricoOrdini[[#This Row],[IMPORTO]]</f>
        <v>67944.240000000005</v>
      </c>
    </row>
    <row r="50" spans="1:18">
      <c r="A50" s="1">
        <v>43831</v>
      </c>
      <c r="B50" s="7">
        <f>MONTH(tbStoricoOrdini[[#This Row],[DATA]])</f>
        <v>1</v>
      </c>
      <c r="C50" t="s">
        <v>145</v>
      </c>
      <c r="D50" t="str">
        <f>RIGHT(tbStoricoOrdini[[#This Row],[ORDINE]],4)</f>
        <v>0047</v>
      </c>
      <c r="E50" t="s">
        <v>25</v>
      </c>
      <c r="F50" t="str">
        <f>VLOOKUP(tbStoricoOrdini[[#This Row],[CLIENTE]],tbClienti[],3,FALSE)</f>
        <v>Lombardia</v>
      </c>
      <c r="G50" t="str">
        <f>VLOOKUP(tbStoricoOrdini[[#This Row],[CLIENTE]],tbClienti[],7,FALSE)</f>
        <v>CD</v>
      </c>
      <c r="H50" t="s">
        <v>79</v>
      </c>
      <c r="I50" t="str">
        <f>IF(LEFT(tbStoricoOrdini[[#This Row],[ARTICOLO]],3) = "COG","COG",LEFT(tbStoricoOrdini[[#This Row],[ARTICOLO]],FIND(" ",tbStoricoOrdini[[#This Row],[ARTICOLO]])-1))</f>
        <v>COG</v>
      </c>
      <c r="J50" t="str">
        <f>MID(tbStoricoOrdini[[#This Row],[ARTICOLO]],FIND(" ",tbStoricoOrdini[[#This Row],[ARTICOLO]])+1,4)</f>
        <v>4000</v>
      </c>
      <c r="K50" t="str">
        <f>IFERROR(RIGHT(tbStoricoOrdini[[#This Row],[ARTICOLO]],LEN(tbStoricoOrdini[[#This Row],[ARTICOLO]])-FIND(" ",tbStoricoOrdini[[#This Row],[ARTICOLO]],FIND(" ",tbStoricoOrdini[[#This Row],[ARTICOLO]]) +1)),"")</f>
        <v>Plus</v>
      </c>
      <c r="L50" s="3">
        <f>VLOOKUP(tbStoricoOrdini[[#This Row],[ARTICOLO]],tbArticoli[],2,FALSE)</f>
        <v>240</v>
      </c>
      <c r="M50" s="22">
        <f>tbStoricoOrdini[[#This Row],[IMPORTO]]/tbStoricoOrdini[[#This Row],[PREZZO]]</f>
        <v>698</v>
      </c>
      <c r="N50" t="s">
        <v>8</v>
      </c>
      <c r="O50" s="8">
        <f>VLOOKUP(tbStoricoOrdini[[#This Row],[AGENTE]],tbAgenti[],2,FALSE)</f>
        <v>0.05</v>
      </c>
      <c r="P50" s="2">
        <v>167520</v>
      </c>
      <c r="Q50" s="2">
        <f>tbStoricoOrdini[[#This Row],[IMPORTO]]*tbStoricoOrdini[[#This Row],[% COMM.]]</f>
        <v>8376</v>
      </c>
      <c r="R50" s="2">
        <f>tbStoricoOrdini[[#This Row],[TOT. COMM.]]+tbStoricoOrdini[[#This Row],[IMPORTO]]</f>
        <v>175896</v>
      </c>
    </row>
    <row r="51" spans="1:18">
      <c r="A51" s="1">
        <v>43831</v>
      </c>
      <c r="B51" s="7">
        <f>MONTH(tbStoricoOrdini[[#This Row],[DATA]])</f>
        <v>1</v>
      </c>
      <c r="C51" t="s">
        <v>146</v>
      </c>
      <c r="D51" t="str">
        <f>RIGHT(tbStoricoOrdini[[#This Row],[ORDINE]],4)</f>
        <v>0048</v>
      </c>
      <c r="E51" t="s">
        <v>25</v>
      </c>
      <c r="F51" t="str">
        <f>VLOOKUP(tbStoricoOrdini[[#This Row],[CLIENTE]],tbClienti[],3,FALSE)</f>
        <v>Lombardia</v>
      </c>
      <c r="G51" t="str">
        <f>VLOOKUP(tbStoricoOrdini[[#This Row],[CLIENTE]],tbClienti[],7,FALSE)</f>
        <v>CD</v>
      </c>
      <c r="H51" t="s">
        <v>79</v>
      </c>
      <c r="I51" t="str">
        <f>IF(LEFT(tbStoricoOrdini[[#This Row],[ARTICOLO]],3) = "COG","COG",LEFT(tbStoricoOrdini[[#This Row],[ARTICOLO]],FIND(" ",tbStoricoOrdini[[#This Row],[ARTICOLO]])-1))</f>
        <v>COG</v>
      </c>
      <c r="J51" t="str">
        <f>MID(tbStoricoOrdini[[#This Row],[ARTICOLO]],FIND(" ",tbStoricoOrdini[[#This Row],[ARTICOLO]])+1,4)</f>
        <v>4000</v>
      </c>
      <c r="K51" t="str">
        <f>IFERROR(RIGHT(tbStoricoOrdini[[#This Row],[ARTICOLO]],LEN(tbStoricoOrdini[[#This Row],[ARTICOLO]])-FIND(" ",tbStoricoOrdini[[#This Row],[ARTICOLO]],FIND(" ",tbStoricoOrdini[[#This Row],[ARTICOLO]]) +1)),"")</f>
        <v>Plus</v>
      </c>
      <c r="L51" s="3">
        <f>VLOOKUP(tbStoricoOrdini[[#This Row],[ARTICOLO]],tbArticoli[],2,FALSE)</f>
        <v>240</v>
      </c>
      <c r="M51" s="22">
        <f>tbStoricoOrdini[[#This Row],[IMPORTO]]/tbStoricoOrdini[[#This Row],[PREZZO]]</f>
        <v>518</v>
      </c>
      <c r="N51" t="s">
        <v>12</v>
      </c>
      <c r="O51" s="8">
        <f>VLOOKUP(tbStoricoOrdini[[#This Row],[AGENTE]],tbAgenti[],2,FALSE)</f>
        <v>0.05</v>
      </c>
      <c r="P51" s="2">
        <v>124320</v>
      </c>
      <c r="Q51" s="2">
        <f>tbStoricoOrdini[[#This Row],[IMPORTO]]*tbStoricoOrdini[[#This Row],[% COMM.]]</f>
        <v>6216</v>
      </c>
      <c r="R51" s="2">
        <f>tbStoricoOrdini[[#This Row],[TOT. COMM.]]+tbStoricoOrdini[[#This Row],[IMPORTO]]</f>
        <v>130536</v>
      </c>
    </row>
    <row r="52" spans="1:18">
      <c r="A52" s="1">
        <v>43831</v>
      </c>
      <c r="B52" s="7">
        <f>MONTH(tbStoricoOrdini[[#This Row],[DATA]])</f>
        <v>1</v>
      </c>
      <c r="C52" t="s">
        <v>147</v>
      </c>
      <c r="D52" t="str">
        <f>RIGHT(tbStoricoOrdini[[#This Row],[ORDINE]],4)</f>
        <v>0049</v>
      </c>
      <c r="E52" t="s">
        <v>25</v>
      </c>
      <c r="F52" t="str">
        <f>VLOOKUP(tbStoricoOrdini[[#This Row],[CLIENTE]],tbClienti[],3,FALSE)</f>
        <v>Lombardia</v>
      </c>
      <c r="G52" t="str">
        <f>VLOOKUP(tbStoricoOrdini[[#This Row],[CLIENTE]],tbClienti[],7,FALSE)</f>
        <v>CD</v>
      </c>
      <c r="H52" t="s">
        <v>60</v>
      </c>
      <c r="I52" t="str">
        <f>IF(LEFT(tbStoricoOrdini[[#This Row],[ARTICOLO]],3) = "COG","COG",LEFT(tbStoricoOrdini[[#This Row],[ARTICOLO]],FIND(" ",tbStoricoOrdini[[#This Row],[ARTICOLO]])-1))</f>
        <v>KLM</v>
      </c>
      <c r="J52" t="str">
        <f>MID(tbStoricoOrdini[[#This Row],[ARTICOLO]],FIND(" ",tbStoricoOrdini[[#This Row],[ARTICOLO]])+1,4)</f>
        <v>5000</v>
      </c>
      <c r="K52" t="str">
        <f>IFERROR(RIGHT(tbStoricoOrdini[[#This Row],[ARTICOLO]],LEN(tbStoricoOrdini[[#This Row],[ARTICOLO]])-FIND(" ",tbStoricoOrdini[[#This Row],[ARTICOLO]],FIND(" ",tbStoricoOrdini[[#This Row],[ARTICOLO]]) +1)),"")</f>
        <v>Plus</v>
      </c>
      <c r="L52" s="3">
        <f>VLOOKUP(tbStoricoOrdini[[#This Row],[ARTICOLO]],tbArticoli[],2,FALSE)</f>
        <v>175</v>
      </c>
      <c r="M52" s="22">
        <f>tbStoricoOrdini[[#This Row],[IMPORTO]]/tbStoricoOrdini[[#This Row],[PREZZO]]</f>
        <v>222</v>
      </c>
      <c r="N52" t="s">
        <v>10</v>
      </c>
      <c r="O52" s="8">
        <f>VLOOKUP(tbStoricoOrdini[[#This Row],[AGENTE]],tbAgenti[],2,FALSE)</f>
        <v>3.6999999999999998E-2</v>
      </c>
      <c r="P52" s="2">
        <v>38850</v>
      </c>
      <c r="Q52" s="2">
        <f>tbStoricoOrdini[[#This Row],[IMPORTO]]*tbStoricoOrdini[[#This Row],[% COMM.]]</f>
        <v>1437.4499999999998</v>
      </c>
      <c r="R52" s="2">
        <f>tbStoricoOrdini[[#This Row],[TOT. COMM.]]+tbStoricoOrdini[[#This Row],[IMPORTO]]</f>
        <v>40287.449999999997</v>
      </c>
    </row>
    <row r="53" spans="1:18">
      <c r="A53" s="1">
        <v>43831</v>
      </c>
      <c r="B53" s="7">
        <f>MONTH(tbStoricoOrdini[[#This Row],[DATA]])</f>
        <v>1</v>
      </c>
      <c r="C53" t="s">
        <v>148</v>
      </c>
      <c r="D53" t="str">
        <f>RIGHT(tbStoricoOrdini[[#This Row],[ORDINE]],4)</f>
        <v>0050</v>
      </c>
      <c r="E53" t="s">
        <v>25</v>
      </c>
      <c r="F53" t="str">
        <f>VLOOKUP(tbStoricoOrdini[[#This Row],[CLIENTE]],tbClienti[],3,FALSE)</f>
        <v>Lombardia</v>
      </c>
      <c r="G53" t="str">
        <f>VLOOKUP(tbStoricoOrdini[[#This Row],[CLIENTE]],tbClienti[],7,FALSE)</f>
        <v>CD</v>
      </c>
      <c r="H53" t="s">
        <v>60</v>
      </c>
      <c r="I53" t="str">
        <f>IF(LEFT(tbStoricoOrdini[[#This Row],[ARTICOLO]],3) = "COG","COG",LEFT(tbStoricoOrdini[[#This Row],[ARTICOLO]],FIND(" ",tbStoricoOrdini[[#This Row],[ARTICOLO]])-1))</f>
        <v>KLM</v>
      </c>
      <c r="J53" t="str">
        <f>MID(tbStoricoOrdini[[#This Row],[ARTICOLO]],FIND(" ",tbStoricoOrdini[[#This Row],[ARTICOLO]])+1,4)</f>
        <v>5000</v>
      </c>
      <c r="K53" t="str">
        <f>IFERROR(RIGHT(tbStoricoOrdini[[#This Row],[ARTICOLO]],LEN(tbStoricoOrdini[[#This Row],[ARTICOLO]])-FIND(" ",tbStoricoOrdini[[#This Row],[ARTICOLO]],FIND(" ",tbStoricoOrdini[[#This Row],[ARTICOLO]]) +1)),"")</f>
        <v>Plus</v>
      </c>
      <c r="L53" s="3">
        <f>VLOOKUP(tbStoricoOrdini[[#This Row],[ARTICOLO]],tbArticoli[],2,FALSE)</f>
        <v>175</v>
      </c>
      <c r="M53" s="22">
        <f>tbStoricoOrdini[[#This Row],[IMPORTO]]/tbStoricoOrdini[[#This Row],[PREZZO]]</f>
        <v>252</v>
      </c>
      <c r="N53" t="s">
        <v>8</v>
      </c>
      <c r="O53" s="8">
        <f>VLOOKUP(tbStoricoOrdini[[#This Row],[AGENTE]],tbAgenti[],2,FALSE)</f>
        <v>0.05</v>
      </c>
      <c r="P53" s="2">
        <v>44100</v>
      </c>
      <c r="Q53" s="2">
        <f>tbStoricoOrdini[[#This Row],[IMPORTO]]*tbStoricoOrdini[[#This Row],[% COMM.]]</f>
        <v>2205</v>
      </c>
      <c r="R53" s="2">
        <f>tbStoricoOrdini[[#This Row],[TOT. COMM.]]+tbStoricoOrdini[[#This Row],[IMPORTO]]</f>
        <v>46305</v>
      </c>
    </row>
    <row r="54" spans="1:18">
      <c r="A54" s="1">
        <v>43831</v>
      </c>
      <c r="B54" s="7">
        <f>MONTH(tbStoricoOrdini[[#This Row],[DATA]])</f>
        <v>1</v>
      </c>
      <c r="C54" t="s">
        <v>149</v>
      </c>
      <c r="D54" t="str">
        <f>RIGHT(tbStoricoOrdini[[#This Row],[ORDINE]],4)</f>
        <v>0051</v>
      </c>
      <c r="E54" t="s">
        <v>25</v>
      </c>
      <c r="F54" t="str">
        <f>VLOOKUP(tbStoricoOrdini[[#This Row],[CLIENTE]],tbClienti[],3,FALSE)</f>
        <v>Lombardia</v>
      </c>
      <c r="G54" t="str">
        <f>VLOOKUP(tbStoricoOrdini[[#This Row],[CLIENTE]],tbClienti[],7,FALSE)</f>
        <v>CD</v>
      </c>
      <c r="H54" t="s">
        <v>60</v>
      </c>
      <c r="I54" t="str">
        <f>IF(LEFT(tbStoricoOrdini[[#This Row],[ARTICOLO]],3) = "COG","COG",LEFT(tbStoricoOrdini[[#This Row],[ARTICOLO]],FIND(" ",tbStoricoOrdini[[#This Row],[ARTICOLO]])-1))</f>
        <v>KLM</v>
      </c>
      <c r="J54" t="str">
        <f>MID(tbStoricoOrdini[[#This Row],[ARTICOLO]],FIND(" ",tbStoricoOrdini[[#This Row],[ARTICOLO]])+1,4)</f>
        <v>5000</v>
      </c>
      <c r="K54" t="str">
        <f>IFERROR(RIGHT(tbStoricoOrdini[[#This Row],[ARTICOLO]],LEN(tbStoricoOrdini[[#This Row],[ARTICOLO]])-FIND(" ",tbStoricoOrdini[[#This Row],[ARTICOLO]],FIND(" ",tbStoricoOrdini[[#This Row],[ARTICOLO]]) +1)),"")</f>
        <v>Plus</v>
      </c>
      <c r="L54" s="3">
        <f>VLOOKUP(tbStoricoOrdini[[#This Row],[ARTICOLO]],tbArticoli[],2,FALSE)</f>
        <v>175</v>
      </c>
      <c r="M54" s="22">
        <f>tbStoricoOrdini[[#This Row],[IMPORTO]]/tbStoricoOrdini[[#This Row],[PREZZO]]</f>
        <v>655</v>
      </c>
      <c r="N54" t="s">
        <v>12</v>
      </c>
      <c r="O54" s="8">
        <f>VLOOKUP(tbStoricoOrdini[[#This Row],[AGENTE]],tbAgenti[],2,FALSE)</f>
        <v>0.05</v>
      </c>
      <c r="P54" s="2">
        <v>114625</v>
      </c>
      <c r="Q54" s="2">
        <f>tbStoricoOrdini[[#This Row],[IMPORTO]]*tbStoricoOrdini[[#This Row],[% COMM.]]</f>
        <v>5731.25</v>
      </c>
      <c r="R54" s="2">
        <f>tbStoricoOrdini[[#This Row],[TOT. COMM.]]+tbStoricoOrdini[[#This Row],[IMPORTO]]</f>
        <v>120356.25</v>
      </c>
    </row>
    <row r="55" spans="1:18">
      <c r="A55" s="1">
        <v>43831</v>
      </c>
      <c r="B55" s="7">
        <f>MONTH(tbStoricoOrdini[[#This Row],[DATA]])</f>
        <v>1</v>
      </c>
      <c r="C55" t="s">
        <v>150</v>
      </c>
      <c r="D55" t="str">
        <f>RIGHT(tbStoricoOrdini[[#This Row],[ORDINE]],4)</f>
        <v>0052</v>
      </c>
      <c r="E55" t="s">
        <v>25</v>
      </c>
      <c r="F55" t="str">
        <f>VLOOKUP(tbStoricoOrdini[[#This Row],[CLIENTE]],tbClienti[],3,FALSE)</f>
        <v>Lombardia</v>
      </c>
      <c r="G55" t="str">
        <f>VLOOKUP(tbStoricoOrdini[[#This Row],[CLIENTE]],tbClienti[],7,FALSE)</f>
        <v>CD</v>
      </c>
      <c r="H55" t="s">
        <v>60</v>
      </c>
      <c r="I55" t="str">
        <f>IF(LEFT(tbStoricoOrdini[[#This Row],[ARTICOLO]],3) = "COG","COG",LEFT(tbStoricoOrdini[[#This Row],[ARTICOLO]],FIND(" ",tbStoricoOrdini[[#This Row],[ARTICOLO]])-1))</f>
        <v>KLM</v>
      </c>
      <c r="J55" t="str">
        <f>MID(tbStoricoOrdini[[#This Row],[ARTICOLO]],FIND(" ",tbStoricoOrdini[[#This Row],[ARTICOLO]])+1,4)</f>
        <v>5000</v>
      </c>
      <c r="K55" t="str">
        <f>IFERROR(RIGHT(tbStoricoOrdini[[#This Row],[ARTICOLO]],LEN(tbStoricoOrdini[[#This Row],[ARTICOLO]])-FIND(" ",tbStoricoOrdini[[#This Row],[ARTICOLO]],FIND(" ",tbStoricoOrdini[[#This Row],[ARTICOLO]]) +1)),"")</f>
        <v>Plus</v>
      </c>
      <c r="L55" s="3">
        <f>VLOOKUP(tbStoricoOrdini[[#This Row],[ARTICOLO]],tbArticoli[],2,FALSE)</f>
        <v>175</v>
      </c>
      <c r="M55" s="22">
        <f>tbStoricoOrdini[[#This Row],[IMPORTO]]/tbStoricoOrdini[[#This Row],[PREZZO]]</f>
        <v>936</v>
      </c>
      <c r="N55" t="s">
        <v>9</v>
      </c>
      <c r="O55" s="8">
        <f>VLOOKUP(tbStoricoOrdini[[#This Row],[AGENTE]],tbAgenti[],2,FALSE)</f>
        <v>0.05</v>
      </c>
      <c r="P55" s="2">
        <v>163800</v>
      </c>
      <c r="Q55" s="2">
        <f>tbStoricoOrdini[[#This Row],[IMPORTO]]*tbStoricoOrdini[[#This Row],[% COMM.]]</f>
        <v>8190</v>
      </c>
      <c r="R55" s="2">
        <f>tbStoricoOrdini[[#This Row],[TOT. COMM.]]+tbStoricoOrdini[[#This Row],[IMPORTO]]</f>
        <v>171990</v>
      </c>
    </row>
    <row r="56" spans="1:18">
      <c r="A56" s="1">
        <v>43831</v>
      </c>
      <c r="B56" s="7">
        <f>MONTH(tbStoricoOrdini[[#This Row],[DATA]])</f>
        <v>1</v>
      </c>
      <c r="C56" t="s">
        <v>151</v>
      </c>
      <c r="D56" t="str">
        <f>RIGHT(tbStoricoOrdini[[#This Row],[ORDINE]],4)</f>
        <v>0053</v>
      </c>
      <c r="E56" t="s">
        <v>25</v>
      </c>
      <c r="F56" t="str">
        <f>VLOOKUP(tbStoricoOrdini[[#This Row],[CLIENTE]],tbClienti[],3,FALSE)</f>
        <v>Lombardia</v>
      </c>
      <c r="G56" t="str">
        <f>VLOOKUP(tbStoricoOrdini[[#This Row],[CLIENTE]],tbClienti[],7,FALSE)</f>
        <v>CD</v>
      </c>
      <c r="H56" t="s">
        <v>63</v>
      </c>
      <c r="I56" t="str">
        <f>IF(LEFT(tbStoricoOrdini[[#This Row],[ARTICOLO]],3) = "COG","COG",LEFT(tbStoricoOrdini[[#This Row],[ARTICOLO]],FIND(" ",tbStoricoOrdini[[#This Row],[ARTICOLO]])-1))</f>
        <v>KLM</v>
      </c>
      <c r="J56" t="str">
        <f>MID(tbStoricoOrdini[[#This Row],[ARTICOLO]],FIND(" ",tbStoricoOrdini[[#This Row],[ARTICOLO]])+1,4)</f>
        <v>3000</v>
      </c>
      <c r="K56" t="str">
        <f>IFERROR(RIGHT(tbStoricoOrdini[[#This Row],[ARTICOLO]],LEN(tbStoricoOrdini[[#This Row],[ARTICOLO]])-FIND(" ",tbStoricoOrdini[[#This Row],[ARTICOLO]],FIND(" ",tbStoricoOrdini[[#This Row],[ARTICOLO]]) +1)),"")</f>
        <v>Plus</v>
      </c>
      <c r="L56" s="3">
        <f>VLOOKUP(tbStoricoOrdini[[#This Row],[ARTICOLO]],tbArticoli[],2,FALSE)</f>
        <v>145</v>
      </c>
      <c r="M56" s="22">
        <f>tbStoricoOrdini[[#This Row],[IMPORTO]]/tbStoricoOrdini[[#This Row],[PREZZO]]</f>
        <v>765</v>
      </c>
      <c r="N56" t="s">
        <v>10</v>
      </c>
      <c r="O56" s="8">
        <f>VLOOKUP(tbStoricoOrdini[[#This Row],[AGENTE]],tbAgenti[],2,FALSE)</f>
        <v>3.6999999999999998E-2</v>
      </c>
      <c r="P56" s="2">
        <v>110925</v>
      </c>
      <c r="Q56" s="2">
        <f>tbStoricoOrdini[[#This Row],[IMPORTO]]*tbStoricoOrdini[[#This Row],[% COMM.]]</f>
        <v>4104.2249999999995</v>
      </c>
      <c r="R56" s="2">
        <f>tbStoricoOrdini[[#This Row],[TOT. COMM.]]+tbStoricoOrdini[[#This Row],[IMPORTO]]</f>
        <v>115029.22500000001</v>
      </c>
    </row>
    <row r="57" spans="1:18">
      <c r="A57" s="1">
        <v>43831</v>
      </c>
      <c r="B57" s="7">
        <f>MONTH(tbStoricoOrdini[[#This Row],[DATA]])</f>
        <v>1</v>
      </c>
      <c r="C57" t="s">
        <v>152</v>
      </c>
      <c r="D57" t="str">
        <f>RIGHT(tbStoricoOrdini[[#This Row],[ORDINE]],4)</f>
        <v>0054</v>
      </c>
      <c r="E57" t="s">
        <v>25</v>
      </c>
      <c r="F57" t="str">
        <f>VLOOKUP(tbStoricoOrdini[[#This Row],[CLIENTE]],tbClienti[],3,FALSE)</f>
        <v>Lombardia</v>
      </c>
      <c r="G57" t="str">
        <f>VLOOKUP(tbStoricoOrdini[[#This Row],[CLIENTE]],tbClienti[],7,FALSE)</f>
        <v>CD</v>
      </c>
      <c r="H57" t="s">
        <v>63</v>
      </c>
      <c r="I57" t="str">
        <f>IF(LEFT(tbStoricoOrdini[[#This Row],[ARTICOLO]],3) = "COG","COG",LEFT(tbStoricoOrdini[[#This Row],[ARTICOLO]],FIND(" ",tbStoricoOrdini[[#This Row],[ARTICOLO]])-1))</f>
        <v>KLM</v>
      </c>
      <c r="J57" t="str">
        <f>MID(tbStoricoOrdini[[#This Row],[ARTICOLO]],FIND(" ",tbStoricoOrdini[[#This Row],[ARTICOLO]])+1,4)</f>
        <v>3000</v>
      </c>
      <c r="K57" t="str">
        <f>IFERROR(RIGHT(tbStoricoOrdini[[#This Row],[ARTICOLO]],LEN(tbStoricoOrdini[[#This Row],[ARTICOLO]])-FIND(" ",tbStoricoOrdini[[#This Row],[ARTICOLO]],FIND(" ",tbStoricoOrdini[[#This Row],[ARTICOLO]]) +1)),"")</f>
        <v>Plus</v>
      </c>
      <c r="L57" s="3">
        <f>VLOOKUP(tbStoricoOrdini[[#This Row],[ARTICOLO]],tbArticoli[],2,FALSE)</f>
        <v>145</v>
      </c>
      <c r="M57" s="22">
        <f>tbStoricoOrdini[[#This Row],[IMPORTO]]/tbStoricoOrdini[[#This Row],[PREZZO]]</f>
        <v>872</v>
      </c>
      <c r="N57" t="s">
        <v>8</v>
      </c>
      <c r="O57" s="8">
        <f>VLOOKUP(tbStoricoOrdini[[#This Row],[AGENTE]],tbAgenti[],2,FALSE)</f>
        <v>0.05</v>
      </c>
      <c r="P57" s="2">
        <v>126440</v>
      </c>
      <c r="Q57" s="2">
        <f>tbStoricoOrdini[[#This Row],[IMPORTO]]*tbStoricoOrdini[[#This Row],[% COMM.]]</f>
        <v>6322</v>
      </c>
      <c r="R57" s="2">
        <f>tbStoricoOrdini[[#This Row],[TOT. COMM.]]+tbStoricoOrdini[[#This Row],[IMPORTO]]</f>
        <v>132762</v>
      </c>
    </row>
    <row r="58" spans="1:18">
      <c r="A58" s="1">
        <v>43831</v>
      </c>
      <c r="B58" s="7">
        <f>MONTH(tbStoricoOrdini[[#This Row],[DATA]])</f>
        <v>1</v>
      </c>
      <c r="C58" t="s">
        <v>153</v>
      </c>
      <c r="D58" t="str">
        <f>RIGHT(tbStoricoOrdini[[#This Row],[ORDINE]],4)</f>
        <v>0055</v>
      </c>
      <c r="E58" t="s">
        <v>25</v>
      </c>
      <c r="F58" t="str">
        <f>VLOOKUP(tbStoricoOrdini[[#This Row],[CLIENTE]],tbClienti[],3,FALSE)</f>
        <v>Lombardia</v>
      </c>
      <c r="G58" t="str">
        <f>VLOOKUP(tbStoricoOrdini[[#This Row],[CLIENTE]],tbClienti[],7,FALSE)</f>
        <v>CD</v>
      </c>
      <c r="H58" t="s">
        <v>63</v>
      </c>
      <c r="I58" t="str">
        <f>IF(LEFT(tbStoricoOrdini[[#This Row],[ARTICOLO]],3) = "COG","COG",LEFT(tbStoricoOrdini[[#This Row],[ARTICOLO]],FIND(" ",tbStoricoOrdini[[#This Row],[ARTICOLO]])-1))</f>
        <v>KLM</v>
      </c>
      <c r="J58" t="str">
        <f>MID(tbStoricoOrdini[[#This Row],[ARTICOLO]],FIND(" ",tbStoricoOrdini[[#This Row],[ARTICOLO]])+1,4)</f>
        <v>3000</v>
      </c>
      <c r="K58" t="str">
        <f>IFERROR(RIGHT(tbStoricoOrdini[[#This Row],[ARTICOLO]],LEN(tbStoricoOrdini[[#This Row],[ARTICOLO]])-FIND(" ",tbStoricoOrdini[[#This Row],[ARTICOLO]],FIND(" ",tbStoricoOrdini[[#This Row],[ARTICOLO]]) +1)),"")</f>
        <v>Plus</v>
      </c>
      <c r="L58" s="3">
        <f>VLOOKUP(tbStoricoOrdini[[#This Row],[ARTICOLO]],tbArticoli[],2,FALSE)</f>
        <v>145</v>
      </c>
      <c r="M58" s="22">
        <f>tbStoricoOrdini[[#This Row],[IMPORTO]]/tbStoricoOrdini[[#This Row],[PREZZO]]</f>
        <v>494</v>
      </c>
      <c r="N58" t="s">
        <v>12</v>
      </c>
      <c r="O58" s="8">
        <f>VLOOKUP(tbStoricoOrdini[[#This Row],[AGENTE]],tbAgenti[],2,FALSE)</f>
        <v>0.05</v>
      </c>
      <c r="P58" s="2">
        <v>71630</v>
      </c>
      <c r="Q58" s="2">
        <f>tbStoricoOrdini[[#This Row],[IMPORTO]]*tbStoricoOrdini[[#This Row],[% COMM.]]</f>
        <v>3581.5</v>
      </c>
      <c r="R58" s="2">
        <f>tbStoricoOrdini[[#This Row],[TOT. COMM.]]+tbStoricoOrdini[[#This Row],[IMPORTO]]</f>
        <v>75211.5</v>
      </c>
    </row>
    <row r="59" spans="1:18">
      <c r="A59" s="1">
        <v>43831</v>
      </c>
      <c r="B59" s="7">
        <f>MONTH(tbStoricoOrdini[[#This Row],[DATA]])</f>
        <v>1</v>
      </c>
      <c r="C59" t="s">
        <v>154</v>
      </c>
      <c r="D59" t="str">
        <f>RIGHT(tbStoricoOrdini[[#This Row],[ORDINE]],4)</f>
        <v>0056</v>
      </c>
      <c r="E59" t="s">
        <v>25</v>
      </c>
      <c r="F59" t="str">
        <f>VLOOKUP(tbStoricoOrdini[[#This Row],[CLIENTE]],tbClienti[],3,FALSE)</f>
        <v>Lombardia</v>
      </c>
      <c r="G59" t="str">
        <f>VLOOKUP(tbStoricoOrdini[[#This Row],[CLIENTE]],tbClienti[],7,FALSE)</f>
        <v>CD</v>
      </c>
      <c r="H59" t="s">
        <v>63</v>
      </c>
      <c r="I59" t="str">
        <f>IF(LEFT(tbStoricoOrdini[[#This Row],[ARTICOLO]],3) = "COG","COG",LEFT(tbStoricoOrdini[[#This Row],[ARTICOLO]],FIND(" ",tbStoricoOrdini[[#This Row],[ARTICOLO]])-1))</f>
        <v>KLM</v>
      </c>
      <c r="J59" t="str">
        <f>MID(tbStoricoOrdini[[#This Row],[ARTICOLO]],FIND(" ",tbStoricoOrdini[[#This Row],[ARTICOLO]])+1,4)</f>
        <v>3000</v>
      </c>
      <c r="K59" t="str">
        <f>IFERROR(RIGHT(tbStoricoOrdini[[#This Row],[ARTICOLO]],LEN(tbStoricoOrdini[[#This Row],[ARTICOLO]])-FIND(" ",tbStoricoOrdini[[#This Row],[ARTICOLO]],FIND(" ",tbStoricoOrdini[[#This Row],[ARTICOLO]]) +1)),"")</f>
        <v>Plus</v>
      </c>
      <c r="L59" s="3">
        <f>VLOOKUP(tbStoricoOrdini[[#This Row],[ARTICOLO]],tbArticoli[],2,FALSE)</f>
        <v>145</v>
      </c>
      <c r="M59" s="22">
        <f>tbStoricoOrdini[[#This Row],[IMPORTO]]/tbStoricoOrdini[[#This Row],[PREZZO]]</f>
        <v>62</v>
      </c>
      <c r="N59" t="s">
        <v>13</v>
      </c>
      <c r="O59" s="8">
        <f>VLOOKUP(tbStoricoOrdini[[#This Row],[AGENTE]],tbAgenti[],2,FALSE)</f>
        <v>0.1</v>
      </c>
      <c r="P59" s="2">
        <v>8990</v>
      </c>
      <c r="Q59" s="2">
        <f>tbStoricoOrdini[[#This Row],[IMPORTO]]*tbStoricoOrdini[[#This Row],[% COMM.]]</f>
        <v>899</v>
      </c>
      <c r="R59" s="2">
        <f>tbStoricoOrdini[[#This Row],[TOT. COMM.]]+tbStoricoOrdini[[#This Row],[IMPORTO]]</f>
        <v>9889</v>
      </c>
    </row>
    <row r="60" spans="1:18">
      <c r="A60" s="1">
        <v>43831</v>
      </c>
      <c r="B60" s="7">
        <f>MONTH(tbStoricoOrdini[[#This Row],[DATA]])</f>
        <v>1</v>
      </c>
      <c r="C60" t="s">
        <v>155</v>
      </c>
      <c r="D60" t="str">
        <f>RIGHT(tbStoricoOrdini[[#This Row],[ORDINE]],4)</f>
        <v>0057</v>
      </c>
      <c r="E60" t="s">
        <v>25</v>
      </c>
      <c r="F60" t="str">
        <f>VLOOKUP(tbStoricoOrdini[[#This Row],[CLIENTE]],tbClienti[],3,FALSE)</f>
        <v>Lombardia</v>
      </c>
      <c r="G60" t="str">
        <f>VLOOKUP(tbStoricoOrdini[[#This Row],[CLIENTE]],tbClienti[],7,FALSE)</f>
        <v>CD</v>
      </c>
      <c r="H60" t="s">
        <v>63</v>
      </c>
      <c r="I60" t="str">
        <f>IF(LEFT(tbStoricoOrdini[[#This Row],[ARTICOLO]],3) = "COG","COG",LEFT(tbStoricoOrdini[[#This Row],[ARTICOLO]],FIND(" ",tbStoricoOrdini[[#This Row],[ARTICOLO]])-1))</f>
        <v>KLM</v>
      </c>
      <c r="J60" t="str">
        <f>MID(tbStoricoOrdini[[#This Row],[ARTICOLO]],FIND(" ",tbStoricoOrdini[[#This Row],[ARTICOLO]])+1,4)</f>
        <v>3000</v>
      </c>
      <c r="K60" t="str">
        <f>IFERROR(RIGHT(tbStoricoOrdini[[#This Row],[ARTICOLO]],LEN(tbStoricoOrdini[[#This Row],[ARTICOLO]])-FIND(" ",tbStoricoOrdini[[#This Row],[ARTICOLO]],FIND(" ",tbStoricoOrdini[[#This Row],[ARTICOLO]]) +1)),"")</f>
        <v>Plus</v>
      </c>
      <c r="L60" s="3">
        <f>VLOOKUP(tbStoricoOrdini[[#This Row],[ARTICOLO]],tbArticoli[],2,FALSE)</f>
        <v>145</v>
      </c>
      <c r="M60" s="22">
        <f>tbStoricoOrdini[[#This Row],[IMPORTO]]/tbStoricoOrdini[[#This Row],[PREZZO]]</f>
        <v>600</v>
      </c>
      <c r="N60" t="s">
        <v>9</v>
      </c>
      <c r="O60" s="8">
        <f>VLOOKUP(tbStoricoOrdini[[#This Row],[AGENTE]],tbAgenti[],2,FALSE)</f>
        <v>0.05</v>
      </c>
      <c r="P60" s="2">
        <v>87000</v>
      </c>
      <c r="Q60" s="2">
        <f>tbStoricoOrdini[[#This Row],[IMPORTO]]*tbStoricoOrdini[[#This Row],[% COMM.]]</f>
        <v>4350</v>
      </c>
      <c r="R60" s="2">
        <f>tbStoricoOrdini[[#This Row],[TOT. COMM.]]+tbStoricoOrdini[[#This Row],[IMPORTO]]</f>
        <v>91350</v>
      </c>
    </row>
    <row r="61" spans="1:18">
      <c r="A61" s="1">
        <v>43831</v>
      </c>
      <c r="B61" s="7">
        <f>MONTH(tbStoricoOrdini[[#This Row],[DATA]])</f>
        <v>1</v>
      </c>
      <c r="C61" t="s">
        <v>156</v>
      </c>
      <c r="D61" t="str">
        <f>RIGHT(tbStoricoOrdini[[#This Row],[ORDINE]],4)</f>
        <v>0058</v>
      </c>
      <c r="E61" t="s">
        <v>25</v>
      </c>
      <c r="F61" t="str">
        <f>VLOOKUP(tbStoricoOrdini[[#This Row],[CLIENTE]],tbClienti[],3,FALSE)</f>
        <v>Lombardia</v>
      </c>
      <c r="G61" t="str">
        <f>VLOOKUP(tbStoricoOrdini[[#This Row],[CLIENTE]],tbClienti[],7,FALSE)</f>
        <v>CD</v>
      </c>
      <c r="H61" t="s">
        <v>65</v>
      </c>
      <c r="I61" t="str">
        <f>IF(LEFT(tbStoricoOrdini[[#This Row],[ARTICOLO]],3) = "COG","COG",LEFT(tbStoricoOrdini[[#This Row],[ARTICOLO]],FIND(" ",tbStoricoOrdini[[#This Row],[ARTICOLO]])-1))</f>
        <v>GKLM</v>
      </c>
      <c r="J61" t="str">
        <f>MID(tbStoricoOrdini[[#This Row],[ARTICOLO]],FIND(" ",tbStoricoOrdini[[#This Row],[ARTICOLO]])+1,4)</f>
        <v>5000</v>
      </c>
      <c r="K61" t="str">
        <f>IFERROR(RIGHT(tbStoricoOrdini[[#This Row],[ARTICOLO]],LEN(tbStoricoOrdini[[#This Row],[ARTICOLO]])-FIND(" ",tbStoricoOrdini[[#This Row],[ARTICOLO]],FIND(" ",tbStoricoOrdini[[#This Row],[ARTICOLO]]) +1)),"")</f>
        <v/>
      </c>
      <c r="L61" s="3">
        <f>VLOOKUP(tbStoricoOrdini[[#This Row],[ARTICOLO]],tbArticoli[],2,FALSE)</f>
        <v>75</v>
      </c>
      <c r="M61" s="22">
        <f>tbStoricoOrdini[[#This Row],[IMPORTO]]/tbStoricoOrdini[[#This Row],[PREZZO]]</f>
        <v>867</v>
      </c>
      <c r="N61" t="s">
        <v>9</v>
      </c>
      <c r="O61" s="8">
        <f>VLOOKUP(tbStoricoOrdini[[#This Row],[AGENTE]],tbAgenti[],2,FALSE)</f>
        <v>0.05</v>
      </c>
      <c r="P61" s="2">
        <v>65025</v>
      </c>
      <c r="Q61" s="2">
        <f>tbStoricoOrdini[[#This Row],[IMPORTO]]*tbStoricoOrdini[[#This Row],[% COMM.]]</f>
        <v>3251.25</v>
      </c>
      <c r="R61" s="2">
        <f>tbStoricoOrdini[[#This Row],[TOT. COMM.]]+tbStoricoOrdini[[#This Row],[IMPORTO]]</f>
        <v>68276.25</v>
      </c>
    </row>
    <row r="62" spans="1:18">
      <c r="A62" s="1">
        <v>43831</v>
      </c>
      <c r="B62" s="7">
        <f>MONTH(tbStoricoOrdini[[#This Row],[DATA]])</f>
        <v>1</v>
      </c>
      <c r="C62" t="s">
        <v>157</v>
      </c>
      <c r="D62" t="str">
        <f>RIGHT(tbStoricoOrdini[[#This Row],[ORDINE]],4)</f>
        <v>0059</v>
      </c>
      <c r="E62" t="s">
        <v>25</v>
      </c>
      <c r="F62" t="str">
        <f>VLOOKUP(tbStoricoOrdini[[#This Row],[CLIENTE]],tbClienti[],3,FALSE)</f>
        <v>Lombardia</v>
      </c>
      <c r="G62" t="str">
        <f>VLOOKUP(tbStoricoOrdini[[#This Row],[CLIENTE]],tbClienti[],7,FALSE)</f>
        <v>CD</v>
      </c>
      <c r="H62" t="s">
        <v>66</v>
      </c>
      <c r="I62" t="str">
        <f>IF(LEFT(tbStoricoOrdini[[#This Row],[ARTICOLO]],3) = "COG","COG",LEFT(tbStoricoOrdini[[#This Row],[ARTICOLO]],FIND(" ",tbStoricoOrdini[[#This Row],[ARTICOLO]])-1))</f>
        <v>BAG</v>
      </c>
      <c r="J62" t="str">
        <f>MID(tbStoricoOrdini[[#This Row],[ARTICOLO]],FIND(" ",tbStoricoOrdini[[#This Row],[ARTICOLO]])+1,4)</f>
        <v>2500</v>
      </c>
      <c r="K62" t="str">
        <f>IFERROR(RIGHT(tbStoricoOrdini[[#This Row],[ARTICOLO]],LEN(tbStoricoOrdini[[#This Row],[ARTICOLO]])-FIND(" ",tbStoricoOrdini[[#This Row],[ARTICOLO]],FIND(" ",tbStoricoOrdini[[#This Row],[ARTICOLO]]) +1)),"")</f>
        <v>Plus</v>
      </c>
      <c r="L62" s="3">
        <f>VLOOKUP(tbStoricoOrdini[[#This Row],[ARTICOLO]],tbArticoli[],2,FALSE)</f>
        <v>220</v>
      </c>
      <c r="M62" s="22">
        <f>tbStoricoOrdini[[#This Row],[IMPORTO]]/tbStoricoOrdini[[#This Row],[PREZZO]]</f>
        <v>851</v>
      </c>
      <c r="N62" t="s">
        <v>10</v>
      </c>
      <c r="O62" s="8">
        <f>VLOOKUP(tbStoricoOrdini[[#This Row],[AGENTE]],tbAgenti[],2,FALSE)</f>
        <v>3.6999999999999998E-2</v>
      </c>
      <c r="P62" s="2">
        <v>187220</v>
      </c>
      <c r="Q62" s="2">
        <f>tbStoricoOrdini[[#This Row],[IMPORTO]]*tbStoricoOrdini[[#This Row],[% COMM.]]</f>
        <v>6927.1399999999994</v>
      </c>
      <c r="R62" s="2">
        <f>tbStoricoOrdini[[#This Row],[TOT. COMM.]]+tbStoricoOrdini[[#This Row],[IMPORTO]]</f>
        <v>194147.14</v>
      </c>
    </row>
    <row r="63" spans="1:18">
      <c r="A63" s="1">
        <v>43831</v>
      </c>
      <c r="B63" s="7">
        <f>MONTH(tbStoricoOrdini[[#This Row],[DATA]])</f>
        <v>1</v>
      </c>
      <c r="C63" t="s">
        <v>158</v>
      </c>
      <c r="D63" t="str">
        <f>RIGHT(tbStoricoOrdini[[#This Row],[ORDINE]],4)</f>
        <v>0060</v>
      </c>
      <c r="E63" t="s">
        <v>25</v>
      </c>
      <c r="F63" t="str">
        <f>VLOOKUP(tbStoricoOrdini[[#This Row],[CLIENTE]],tbClienti[],3,FALSE)</f>
        <v>Lombardia</v>
      </c>
      <c r="G63" t="str">
        <f>VLOOKUP(tbStoricoOrdini[[#This Row],[CLIENTE]],tbClienti[],7,FALSE)</f>
        <v>CD</v>
      </c>
      <c r="H63" t="s">
        <v>66</v>
      </c>
      <c r="I63" t="str">
        <f>IF(LEFT(tbStoricoOrdini[[#This Row],[ARTICOLO]],3) = "COG","COG",LEFT(tbStoricoOrdini[[#This Row],[ARTICOLO]],FIND(" ",tbStoricoOrdini[[#This Row],[ARTICOLO]])-1))</f>
        <v>BAG</v>
      </c>
      <c r="J63" t="str">
        <f>MID(tbStoricoOrdini[[#This Row],[ARTICOLO]],FIND(" ",tbStoricoOrdini[[#This Row],[ARTICOLO]])+1,4)</f>
        <v>2500</v>
      </c>
      <c r="K63" t="str">
        <f>IFERROR(RIGHT(tbStoricoOrdini[[#This Row],[ARTICOLO]],LEN(tbStoricoOrdini[[#This Row],[ARTICOLO]])-FIND(" ",tbStoricoOrdini[[#This Row],[ARTICOLO]],FIND(" ",tbStoricoOrdini[[#This Row],[ARTICOLO]]) +1)),"")</f>
        <v>Plus</v>
      </c>
      <c r="L63" s="3">
        <f>VLOOKUP(tbStoricoOrdini[[#This Row],[ARTICOLO]],tbArticoli[],2,FALSE)</f>
        <v>220</v>
      </c>
      <c r="M63" s="22">
        <f>tbStoricoOrdini[[#This Row],[IMPORTO]]/tbStoricoOrdini[[#This Row],[PREZZO]]</f>
        <v>331</v>
      </c>
      <c r="N63" t="s">
        <v>11</v>
      </c>
      <c r="O63" s="8">
        <f>VLOOKUP(tbStoricoOrdini[[#This Row],[AGENTE]],tbAgenti[],2,FALSE)</f>
        <v>0.04</v>
      </c>
      <c r="P63" s="2">
        <v>72820</v>
      </c>
      <c r="Q63" s="2">
        <f>tbStoricoOrdini[[#This Row],[IMPORTO]]*tbStoricoOrdini[[#This Row],[% COMM.]]</f>
        <v>2912.8</v>
      </c>
      <c r="R63" s="2">
        <f>tbStoricoOrdini[[#This Row],[TOT. COMM.]]+tbStoricoOrdini[[#This Row],[IMPORTO]]</f>
        <v>75732.800000000003</v>
      </c>
    </row>
    <row r="64" spans="1:18">
      <c r="A64" s="1">
        <v>43831</v>
      </c>
      <c r="B64" s="7">
        <f>MONTH(tbStoricoOrdini[[#This Row],[DATA]])</f>
        <v>1</v>
      </c>
      <c r="C64" t="s">
        <v>159</v>
      </c>
      <c r="D64" t="str">
        <f>RIGHT(tbStoricoOrdini[[#This Row],[ORDINE]],4)</f>
        <v>0061</v>
      </c>
      <c r="E64" t="s">
        <v>25</v>
      </c>
      <c r="F64" t="str">
        <f>VLOOKUP(tbStoricoOrdini[[#This Row],[CLIENTE]],tbClienti[],3,FALSE)</f>
        <v>Lombardia</v>
      </c>
      <c r="G64" t="str">
        <f>VLOOKUP(tbStoricoOrdini[[#This Row],[CLIENTE]],tbClienti[],7,FALSE)</f>
        <v>CD</v>
      </c>
      <c r="H64" t="s">
        <v>66</v>
      </c>
      <c r="I64" t="str">
        <f>IF(LEFT(tbStoricoOrdini[[#This Row],[ARTICOLO]],3) = "COG","COG",LEFT(tbStoricoOrdini[[#This Row],[ARTICOLO]],FIND(" ",tbStoricoOrdini[[#This Row],[ARTICOLO]])-1))</f>
        <v>BAG</v>
      </c>
      <c r="J64" t="str">
        <f>MID(tbStoricoOrdini[[#This Row],[ARTICOLO]],FIND(" ",tbStoricoOrdini[[#This Row],[ARTICOLO]])+1,4)</f>
        <v>2500</v>
      </c>
      <c r="K64" t="str">
        <f>IFERROR(RIGHT(tbStoricoOrdini[[#This Row],[ARTICOLO]],LEN(tbStoricoOrdini[[#This Row],[ARTICOLO]])-FIND(" ",tbStoricoOrdini[[#This Row],[ARTICOLO]],FIND(" ",tbStoricoOrdini[[#This Row],[ARTICOLO]]) +1)),"")</f>
        <v>Plus</v>
      </c>
      <c r="L64" s="3">
        <f>VLOOKUP(tbStoricoOrdini[[#This Row],[ARTICOLO]],tbArticoli[],2,FALSE)</f>
        <v>220</v>
      </c>
      <c r="M64" s="22">
        <f>tbStoricoOrdini[[#This Row],[IMPORTO]]/tbStoricoOrdini[[#This Row],[PREZZO]]</f>
        <v>342</v>
      </c>
      <c r="N64" t="s">
        <v>8</v>
      </c>
      <c r="O64" s="8">
        <f>VLOOKUP(tbStoricoOrdini[[#This Row],[AGENTE]],tbAgenti[],2,FALSE)</f>
        <v>0.05</v>
      </c>
      <c r="P64" s="2">
        <v>75240</v>
      </c>
      <c r="Q64" s="2">
        <f>tbStoricoOrdini[[#This Row],[IMPORTO]]*tbStoricoOrdini[[#This Row],[% COMM.]]</f>
        <v>3762</v>
      </c>
      <c r="R64" s="2">
        <f>tbStoricoOrdini[[#This Row],[TOT. COMM.]]+tbStoricoOrdini[[#This Row],[IMPORTO]]</f>
        <v>79002</v>
      </c>
    </row>
    <row r="65" spans="1:18">
      <c r="A65" s="1">
        <v>43831</v>
      </c>
      <c r="B65" s="7">
        <f>MONTH(tbStoricoOrdini[[#This Row],[DATA]])</f>
        <v>1</v>
      </c>
      <c r="C65" t="s">
        <v>160</v>
      </c>
      <c r="D65" t="str">
        <f>RIGHT(tbStoricoOrdini[[#This Row],[ORDINE]],4)</f>
        <v>0062</v>
      </c>
      <c r="E65" t="s">
        <v>25</v>
      </c>
      <c r="F65" t="str">
        <f>VLOOKUP(tbStoricoOrdini[[#This Row],[CLIENTE]],tbClienti[],3,FALSE)</f>
        <v>Lombardia</v>
      </c>
      <c r="G65" t="str">
        <f>VLOOKUP(tbStoricoOrdini[[#This Row],[CLIENTE]],tbClienti[],7,FALSE)</f>
        <v>CD</v>
      </c>
      <c r="H65" t="s">
        <v>66</v>
      </c>
      <c r="I65" t="str">
        <f>IF(LEFT(tbStoricoOrdini[[#This Row],[ARTICOLO]],3) = "COG","COG",LEFT(tbStoricoOrdini[[#This Row],[ARTICOLO]],FIND(" ",tbStoricoOrdini[[#This Row],[ARTICOLO]])-1))</f>
        <v>BAG</v>
      </c>
      <c r="J65" t="str">
        <f>MID(tbStoricoOrdini[[#This Row],[ARTICOLO]],FIND(" ",tbStoricoOrdini[[#This Row],[ARTICOLO]])+1,4)</f>
        <v>2500</v>
      </c>
      <c r="K65" t="str">
        <f>IFERROR(RIGHT(tbStoricoOrdini[[#This Row],[ARTICOLO]],LEN(tbStoricoOrdini[[#This Row],[ARTICOLO]])-FIND(" ",tbStoricoOrdini[[#This Row],[ARTICOLO]],FIND(" ",tbStoricoOrdini[[#This Row],[ARTICOLO]]) +1)),"")</f>
        <v>Plus</v>
      </c>
      <c r="L65" s="3">
        <f>VLOOKUP(tbStoricoOrdini[[#This Row],[ARTICOLO]],tbArticoli[],2,FALSE)</f>
        <v>220</v>
      </c>
      <c r="M65" s="22">
        <f>tbStoricoOrdini[[#This Row],[IMPORTO]]/tbStoricoOrdini[[#This Row],[PREZZO]]</f>
        <v>906</v>
      </c>
      <c r="N65" t="s">
        <v>12</v>
      </c>
      <c r="O65" s="8">
        <f>VLOOKUP(tbStoricoOrdini[[#This Row],[AGENTE]],tbAgenti[],2,FALSE)</f>
        <v>0.05</v>
      </c>
      <c r="P65" s="2">
        <v>199320</v>
      </c>
      <c r="Q65" s="2">
        <f>tbStoricoOrdini[[#This Row],[IMPORTO]]*tbStoricoOrdini[[#This Row],[% COMM.]]</f>
        <v>9966</v>
      </c>
      <c r="R65" s="2">
        <f>tbStoricoOrdini[[#This Row],[TOT. COMM.]]+tbStoricoOrdini[[#This Row],[IMPORTO]]</f>
        <v>209286</v>
      </c>
    </row>
    <row r="66" spans="1:18">
      <c r="A66" s="1">
        <v>43831</v>
      </c>
      <c r="B66" s="7">
        <f>MONTH(tbStoricoOrdini[[#This Row],[DATA]])</f>
        <v>1</v>
      </c>
      <c r="C66" t="s">
        <v>161</v>
      </c>
      <c r="D66" t="str">
        <f>RIGHT(tbStoricoOrdini[[#This Row],[ORDINE]],4)</f>
        <v>0063</v>
      </c>
      <c r="E66" t="s">
        <v>25</v>
      </c>
      <c r="F66" t="str">
        <f>VLOOKUP(tbStoricoOrdini[[#This Row],[CLIENTE]],tbClienti[],3,FALSE)</f>
        <v>Lombardia</v>
      </c>
      <c r="G66" t="str">
        <f>VLOOKUP(tbStoricoOrdini[[#This Row],[CLIENTE]],tbClienti[],7,FALSE)</f>
        <v>CD</v>
      </c>
      <c r="H66" t="s">
        <v>66</v>
      </c>
      <c r="I66" t="str">
        <f>IF(LEFT(tbStoricoOrdini[[#This Row],[ARTICOLO]],3) = "COG","COG",LEFT(tbStoricoOrdini[[#This Row],[ARTICOLO]],FIND(" ",tbStoricoOrdini[[#This Row],[ARTICOLO]])-1))</f>
        <v>BAG</v>
      </c>
      <c r="J66" t="str">
        <f>MID(tbStoricoOrdini[[#This Row],[ARTICOLO]],FIND(" ",tbStoricoOrdini[[#This Row],[ARTICOLO]])+1,4)</f>
        <v>2500</v>
      </c>
      <c r="K66" t="str">
        <f>IFERROR(RIGHT(tbStoricoOrdini[[#This Row],[ARTICOLO]],LEN(tbStoricoOrdini[[#This Row],[ARTICOLO]])-FIND(" ",tbStoricoOrdini[[#This Row],[ARTICOLO]],FIND(" ",tbStoricoOrdini[[#This Row],[ARTICOLO]]) +1)),"")</f>
        <v>Plus</v>
      </c>
      <c r="L66" s="3">
        <f>VLOOKUP(tbStoricoOrdini[[#This Row],[ARTICOLO]],tbArticoli[],2,FALSE)</f>
        <v>220</v>
      </c>
      <c r="M66" s="22">
        <f>tbStoricoOrdini[[#This Row],[IMPORTO]]/tbStoricoOrdini[[#This Row],[PREZZO]]</f>
        <v>580</v>
      </c>
      <c r="N66" t="s">
        <v>9</v>
      </c>
      <c r="O66" s="8">
        <f>VLOOKUP(tbStoricoOrdini[[#This Row],[AGENTE]],tbAgenti[],2,FALSE)</f>
        <v>0.05</v>
      </c>
      <c r="P66" s="2">
        <v>127600</v>
      </c>
      <c r="Q66" s="2">
        <f>tbStoricoOrdini[[#This Row],[IMPORTO]]*tbStoricoOrdini[[#This Row],[% COMM.]]</f>
        <v>6380</v>
      </c>
      <c r="R66" s="2">
        <f>tbStoricoOrdini[[#This Row],[TOT. COMM.]]+tbStoricoOrdini[[#This Row],[IMPORTO]]</f>
        <v>133980</v>
      </c>
    </row>
    <row r="67" spans="1:18">
      <c r="A67" s="1">
        <v>43831</v>
      </c>
      <c r="B67" s="7">
        <f>MONTH(tbStoricoOrdini[[#This Row],[DATA]])</f>
        <v>1</v>
      </c>
      <c r="C67" t="s">
        <v>162</v>
      </c>
      <c r="D67" t="str">
        <f>RIGHT(tbStoricoOrdini[[#This Row],[ORDINE]],4)</f>
        <v>0064</v>
      </c>
      <c r="E67" t="s">
        <v>25</v>
      </c>
      <c r="F67" t="str">
        <f>VLOOKUP(tbStoricoOrdini[[#This Row],[CLIENTE]],tbClienti[],3,FALSE)</f>
        <v>Lombardia</v>
      </c>
      <c r="G67" t="str">
        <f>VLOOKUP(tbStoricoOrdini[[#This Row],[CLIENTE]],tbClienti[],7,FALSE)</f>
        <v>CD</v>
      </c>
      <c r="H67" t="s">
        <v>80</v>
      </c>
      <c r="I67" t="str">
        <f>IF(LEFT(tbStoricoOrdini[[#This Row],[ARTICOLO]],3) = "COG","COG",LEFT(tbStoricoOrdini[[#This Row],[ARTICOLO]],FIND(" ",tbStoricoOrdini[[#This Row],[ARTICOLO]])-1))</f>
        <v>COG</v>
      </c>
      <c r="J67" t="str">
        <f>MID(tbStoricoOrdini[[#This Row],[ARTICOLO]],FIND(" ",tbStoricoOrdini[[#This Row],[ARTICOLO]])+1,4)</f>
        <v>5000</v>
      </c>
      <c r="K67" t="str">
        <f>IFERROR(RIGHT(tbStoricoOrdini[[#This Row],[ARTICOLO]],LEN(tbStoricoOrdini[[#This Row],[ARTICOLO]])-FIND(" ",tbStoricoOrdini[[#This Row],[ARTICOLO]],FIND(" ",tbStoricoOrdini[[#This Row],[ARTICOLO]]) +1)),"")</f>
        <v>Silver</v>
      </c>
      <c r="L67" s="3">
        <f>VLOOKUP(tbStoricoOrdini[[#This Row],[ARTICOLO]],tbArticoli[],2,FALSE)</f>
        <v>300</v>
      </c>
      <c r="M67" s="22">
        <f>tbStoricoOrdini[[#This Row],[IMPORTO]]/tbStoricoOrdini[[#This Row],[PREZZO]]</f>
        <v>912</v>
      </c>
      <c r="N67" t="s">
        <v>10</v>
      </c>
      <c r="O67" s="8">
        <f>VLOOKUP(tbStoricoOrdini[[#This Row],[AGENTE]],tbAgenti[],2,FALSE)</f>
        <v>3.6999999999999998E-2</v>
      </c>
      <c r="P67" s="2">
        <v>273600</v>
      </c>
      <c r="Q67" s="2">
        <f>tbStoricoOrdini[[#This Row],[IMPORTO]]*tbStoricoOrdini[[#This Row],[% COMM.]]</f>
        <v>10123.199999999999</v>
      </c>
      <c r="R67" s="2">
        <f>tbStoricoOrdini[[#This Row],[TOT. COMM.]]+tbStoricoOrdini[[#This Row],[IMPORTO]]</f>
        <v>283723.2</v>
      </c>
    </row>
    <row r="68" spans="1:18">
      <c r="A68" s="1">
        <v>43831</v>
      </c>
      <c r="B68" s="7">
        <f>MONTH(tbStoricoOrdini[[#This Row],[DATA]])</f>
        <v>1</v>
      </c>
      <c r="C68" t="s">
        <v>163</v>
      </c>
      <c r="D68" t="str">
        <f>RIGHT(tbStoricoOrdini[[#This Row],[ORDINE]],4)</f>
        <v>0065</v>
      </c>
      <c r="E68" t="s">
        <v>25</v>
      </c>
      <c r="F68" t="str">
        <f>VLOOKUP(tbStoricoOrdini[[#This Row],[CLIENTE]],tbClienti[],3,FALSE)</f>
        <v>Lombardia</v>
      </c>
      <c r="G68" t="str">
        <f>VLOOKUP(tbStoricoOrdini[[#This Row],[CLIENTE]],tbClienti[],7,FALSE)</f>
        <v>CD</v>
      </c>
      <c r="H68" t="s">
        <v>80</v>
      </c>
      <c r="I68" t="str">
        <f>IF(LEFT(tbStoricoOrdini[[#This Row],[ARTICOLO]],3) = "COG","COG",LEFT(tbStoricoOrdini[[#This Row],[ARTICOLO]],FIND(" ",tbStoricoOrdini[[#This Row],[ARTICOLO]])-1))</f>
        <v>COG</v>
      </c>
      <c r="J68" t="str">
        <f>MID(tbStoricoOrdini[[#This Row],[ARTICOLO]],FIND(" ",tbStoricoOrdini[[#This Row],[ARTICOLO]])+1,4)</f>
        <v>5000</v>
      </c>
      <c r="K68" t="str">
        <f>IFERROR(RIGHT(tbStoricoOrdini[[#This Row],[ARTICOLO]],LEN(tbStoricoOrdini[[#This Row],[ARTICOLO]])-FIND(" ",tbStoricoOrdini[[#This Row],[ARTICOLO]],FIND(" ",tbStoricoOrdini[[#This Row],[ARTICOLO]]) +1)),"")</f>
        <v>Silver</v>
      </c>
      <c r="L68" s="3">
        <f>VLOOKUP(tbStoricoOrdini[[#This Row],[ARTICOLO]],tbArticoli[],2,FALSE)</f>
        <v>300</v>
      </c>
      <c r="M68" s="22">
        <f>tbStoricoOrdini[[#This Row],[IMPORTO]]/tbStoricoOrdini[[#This Row],[PREZZO]]</f>
        <v>871</v>
      </c>
      <c r="N68" t="s">
        <v>12</v>
      </c>
      <c r="O68" s="8">
        <f>VLOOKUP(tbStoricoOrdini[[#This Row],[AGENTE]],tbAgenti[],2,FALSE)</f>
        <v>0.05</v>
      </c>
      <c r="P68" s="2">
        <v>261300</v>
      </c>
      <c r="Q68" s="2">
        <f>tbStoricoOrdini[[#This Row],[IMPORTO]]*tbStoricoOrdini[[#This Row],[% COMM.]]</f>
        <v>13065</v>
      </c>
      <c r="R68" s="2">
        <f>tbStoricoOrdini[[#This Row],[TOT. COMM.]]+tbStoricoOrdini[[#This Row],[IMPORTO]]</f>
        <v>274365</v>
      </c>
    </row>
    <row r="69" spans="1:18">
      <c r="A69" s="1">
        <v>43831</v>
      </c>
      <c r="B69" s="7">
        <f>MONTH(tbStoricoOrdini[[#This Row],[DATA]])</f>
        <v>1</v>
      </c>
      <c r="C69" t="s">
        <v>164</v>
      </c>
      <c r="D69" t="str">
        <f>RIGHT(tbStoricoOrdini[[#This Row],[ORDINE]],4)</f>
        <v>0066</v>
      </c>
      <c r="E69" t="s">
        <v>25</v>
      </c>
      <c r="F69" t="str">
        <f>VLOOKUP(tbStoricoOrdini[[#This Row],[CLIENTE]],tbClienti[],3,FALSE)</f>
        <v>Lombardia</v>
      </c>
      <c r="G69" t="str">
        <f>VLOOKUP(tbStoricoOrdini[[#This Row],[CLIENTE]],tbClienti[],7,FALSE)</f>
        <v>CD</v>
      </c>
      <c r="H69" t="s">
        <v>68</v>
      </c>
      <c r="I69" t="str">
        <f>IF(LEFT(tbStoricoOrdini[[#This Row],[ARTICOLO]],3) = "COG","COG",LEFT(tbStoricoOrdini[[#This Row],[ARTICOLO]],FIND(" ",tbStoricoOrdini[[#This Row],[ARTICOLO]])-1))</f>
        <v>BAG</v>
      </c>
      <c r="J69" t="str">
        <f>MID(tbStoricoOrdini[[#This Row],[ARTICOLO]],FIND(" ",tbStoricoOrdini[[#This Row],[ARTICOLO]])+1,4)</f>
        <v>5000</v>
      </c>
      <c r="K69" t="str">
        <f>IFERROR(RIGHT(tbStoricoOrdini[[#This Row],[ARTICOLO]],LEN(tbStoricoOrdini[[#This Row],[ARTICOLO]])-FIND(" ",tbStoricoOrdini[[#This Row],[ARTICOLO]],FIND(" ",tbStoricoOrdini[[#This Row],[ARTICOLO]]) +1)),"")</f>
        <v/>
      </c>
      <c r="L69" s="3">
        <f>VLOOKUP(tbStoricoOrdini[[#This Row],[ARTICOLO]],tbArticoli[],2,FALSE)</f>
        <v>250</v>
      </c>
      <c r="M69" s="22">
        <f>tbStoricoOrdini[[#This Row],[IMPORTO]]/tbStoricoOrdini[[#This Row],[PREZZO]]</f>
        <v>238</v>
      </c>
      <c r="N69" t="s">
        <v>10</v>
      </c>
      <c r="O69" s="8">
        <f>VLOOKUP(tbStoricoOrdini[[#This Row],[AGENTE]],tbAgenti[],2,FALSE)</f>
        <v>3.6999999999999998E-2</v>
      </c>
      <c r="P69" s="2">
        <v>59500</v>
      </c>
      <c r="Q69" s="2">
        <f>tbStoricoOrdini[[#This Row],[IMPORTO]]*tbStoricoOrdini[[#This Row],[% COMM.]]</f>
        <v>2201.5</v>
      </c>
      <c r="R69" s="2">
        <f>tbStoricoOrdini[[#This Row],[TOT. COMM.]]+tbStoricoOrdini[[#This Row],[IMPORTO]]</f>
        <v>61701.5</v>
      </c>
    </row>
    <row r="70" spans="1:18">
      <c r="A70" s="1">
        <v>43831</v>
      </c>
      <c r="B70" s="7">
        <f>MONTH(tbStoricoOrdini[[#This Row],[DATA]])</f>
        <v>1</v>
      </c>
      <c r="C70" t="s">
        <v>165</v>
      </c>
      <c r="D70" t="str">
        <f>RIGHT(tbStoricoOrdini[[#This Row],[ORDINE]],4)</f>
        <v>0067</v>
      </c>
      <c r="E70" t="s">
        <v>25</v>
      </c>
      <c r="F70" t="str">
        <f>VLOOKUP(tbStoricoOrdini[[#This Row],[CLIENTE]],tbClienti[],3,FALSE)</f>
        <v>Lombardia</v>
      </c>
      <c r="G70" t="str">
        <f>VLOOKUP(tbStoricoOrdini[[#This Row],[CLIENTE]],tbClienti[],7,FALSE)</f>
        <v>CD</v>
      </c>
      <c r="H70" t="s">
        <v>68</v>
      </c>
      <c r="I70" t="str">
        <f>IF(LEFT(tbStoricoOrdini[[#This Row],[ARTICOLO]],3) = "COG","COG",LEFT(tbStoricoOrdini[[#This Row],[ARTICOLO]],FIND(" ",tbStoricoOrdini[[#This Row],[ARTICOLO]])-1))</f>
        <v>BAG</v>
      </c>
      <c r="J70" t="str">
        <f>MID(tbStoricoOrdini[[#This Row],[ARTICOLO]],FIND(" ",tbStoricoOrdini[[#This Row],[ARTICOLO]])+1,4)</f>
        <v>5000</v>
      </c>
      <c r="K70" t="str">
        <f>IFERROR(RIGHT(tbStoricoOrdini[[#This Row],[ARTICOLO]],LEN(tbStoricoOrdini[[#This Row],[ARTICOLO]])-FIND(" ",tbStoricoOrdini[[#This Row],[ARTICOLO]],FIND(" ",tbStoricoOrdini[[#This Row],[ARTICOLO]]) +1)),"")</f>
        <v/>
      </c>
      <c r="L70" s="3">
        <f>VLOOKUP(tbStoricoOrdini[[#This Row],[ARTICOLO]],tbArticoli[],2,FALSE)</f>
        <v>250</v>
      </c>
      <c r="M70" s="22">
        <f>tbStoricoOrdini[[#This Row],[IMPORTO]]/tbStoricoOrdini[[#This Row],[PREZZO]]</f>
        <v>652</v>
      </c>
      <c r="N70" t="s">
        <v>8</v>
      </c>
      <c r="O70" s="8">
        <f>VLOOKUP(tbStoricoOrdini[[#This Row],[AGENTE]],tbAgenti[],2,FALSE)</f>
        <v>0.05</v>
      </c>
      <c r="P70" s="2">
        <v>163000</v>
      </c>
      <c r="Q70" s="2">
        <f>tbStoricoOrdini[[#This Row],[IMPORTO]]*tbStoricoOrdini[[#This Row],[% COMM.]]</f>
        <v>8150</v>
      </c>
      <c r="R70" s="2">
        <f>tbStoricoOrdini[[#This Row],[TOT. COMM.]]+tbStoricoOrdini[[#This Row],[IMPORTO]]</f>
        <v>171150</v>
      </c>
    </row>
    <row r="71" spans="1:18">
      <c r="A71" s="1">
        <v>43831</v>
      </c>
      <c r="B71" s="7">
        <f>MONTH(tbStoricoOrdini[[#This Row],[DATA]])</f>
        <v>1</v>
      </c>
      <c r="C71" t="s">
        <v>166</v>
      </c>
      <c r="D71" t="str">
        <f>RIGHT(tbStoricoOrdini[[#This Row],[ORDINE]],4)</f>
        <v>0068</v>
      </c>
      <c r="E71" t="s">
        <v>25</v>
      </c>
      <c r="F71" t="str">
        <f>VLOOKUP(tbStoricoOrdini[[#This Row],[CLIENTE]],tbClienti[],3,FALSE)</f>
        <v>Lombardia</v>
      </c>
      <c r="G71" t="str">
        <f>VLOOKUP(tbStoricoOrdini[[#This Row],[CLIENTE]],tbClienti[],7,FALSE)</f>
        <v>CD</v>
      </c>
      <c r="H71" t="s">
        <v>68</v>
      </c>
      <c r="I71" t="str">
        <f>IF(LEFT(tbStoricoOrdini[[#This Row],[ARTICOLO]],3) = "COG","COG",LEFT(tbStoricoOrdini[[#This Row],[ARTICOLO]],FIND(" ",tbStoricoOrdini[[#This Row],[ARTICOLO]])-1))</f>
        <v>BAG</v>
      </c>
      <c r="J71" t="str">
        <f>MID(tbStoricoOrdini[[#This Row],[ARTICOLO]],FIND(" ",tbStoricoOrdini[[#This Row],[ARTICOLO]])+1,4)</f>
        <v>5000</v>
      </c>
      <c r="K71" t="str">
        <f>IFERROR(RIGHT(tbStoricoOrdini[[#This Row],[ARTICOLO]],LEN(tbStoricoOrdini[[#This Row],[ARTICOLO]])-FIND(" ",tbStoricoOrdini[[#This Row],[ARTICOLO]],FIND(" ",tbStoricoOrdini[[#This Row],[ARTICOLO]]) +1)),"")</f>
        <v/>
      </c>
      <c r="L71" s="3">
        <f>VLOOKUP(tbStoricoOrdini[[#This Row],[ARTICOLO]],tbArticoli[],2,FALSE)</f>
        <v>250</v>
      </c>
      <c r="M71" s="22">
        <f>tbStoricoOrdini[[#This Row],[IMPORTO]]/tbStoricoOrdini[[#This Row],[PREZZO]]</f>
        <v>983</v>
      </c>
      <c r="N71" t="s">
        <v>12</v>
      </c>
      <c r="O71" s="8">
        <f>VLOOKUP(tbStoricoOrdini[[#This Row],[AGENTE]],tbAgenti[],2,FALSE)</f>
        <v>0.05</v>
      </c>
      <c r="P71" s="2">
        <v>245750</v>
      </c>
      <c r="Q71" s="2">
        <f>tbStoricoOrdini[[#This Row],[IMPORTO]]*tbStoricoOrdini[[#This Row],[% COMM.]]</f>
        <v>12287.5</v>
      </c>
      <c r="R71" s="2">
        <f>tbStoricoOrdini[[#This Row],[TOT. COMM.]]+tbStoricoOrdini[[#This Row],[IMPORTO]]</f>
        <v>258037.5</v>
      </c>
    </row>
    <row r="72" spans="1:18">
      <c r="A72" s="1">
        <v>43831</v>
      </c>
      <c r="B72" s="7">
        <f>MONTH(tbStoricoOrdini[[#This Row],[DATA]])</f>
        <v>1</v>
      </c>
      <c r="C72" t="s">
        <v>167</v>
      </c>
      <c r="D72" t="str">
        <f>RIGHT(tbStoricoOrdini[[#This Row],[ORDINE]],4)</f>
        <v>0069</v>
      </c>
      <c r="E72" t="s">
        <v>25</v>
      </c>
      <c r="F72" t="str">
        <f>VLOOKUP(tbStoricoOrdini[[#This Row],[CLIENTE]],tbClienti[],3,FALSE)</f>
        <v>Lombardia</v>
      </c>
      <c r="G72" t="str">
        <f>VLOOKUP(tbStoricoOrdini[[#This Row],[CLIENTE]],tbClienti[],7,FALSE)</f>
        <v>CD</v>
      </c>
      <c r="H72" t="s">
        <v>69</v>
      </c>
      <c r="I72" t="str">
        <f>IF(LEFT(tbStoricoOrdini[[#This Row],[ARTICOLO]],3) = "COG","COG",LEFT(tbStoricoOrdini[[#This Row],[ARTICOLO]],FIND(" ",tbStoricoOrdini[[#This Row],[ARTICOLO]])-1))</f>
        <v>BAG</v>
      </c>
      <c r="J72" t="str">
        <f>MID(tbStoricoOrdini[[#This Row],[ARTICOLO]],FIND(" ",tbStoricoOrdini[[#This Row],[ARTICOLO]])+1,4)</f>
        <v>1121</v>
      </c>
      <c r="K72" t="str">
        <f>IFERROR(RIGHT(tbStoricoOrdini[[#This Row],[ARTICOLO]],LEN(tbStoricoOrdini[[#This Row],[ARTICOLO]])-FIND(" ",tbStoricoOrdini[[#This Row],[ARTICOLO]],FIND(" ",tbStoricoOrdini[[#This Row],[ARTICOLO]]) +1)),"")</f>
        <v>Gold</v>
      </c>
      <c r="L72" s="3">
        <f>VLOOKUP(tbStoricoOrdini[[#This Row],[ARTICOLO]],tbArticoli[],2,FALSE)</f>
        <v>230</v>
      </c>
      <c r="M72" s="22">
        <f>tbStoricoOrdini[[#This Row],[IMPORTO]]/tbStoricoOrdini[[#This Row],[PREZZO]]</f>
        <v>474</v>
      </c>
      <c r="N72" t="s">
        <v>12</v>
      </c>
      <c r="O72" s="8">
        <f>VLOOKUP(tbStoricoOrdini[[#This Row],[AGENTE]],tbAgenti[],2,FALSE)</f>
        <v>0.05</v>
      </c>
      <c r="P72" s="2">
        <v>109020</v>
      </c>
      <c r="Q72" s="2">
        <f>tbStoricoOrdini[[#This Row],[IMPORTO]]*tbStoricoOrdini[[#This Row],[% COMM.]]</f>
        <v>5451</v>
      </c>
      <c r="R72" s="2">
        <f>tbStoricoOrdini[[#This Row],[TOT. COMM.]]+tbStoricoOrdini[[#This Row],[IMPORTO]]</f>
        <v>114471</v>
      </c>
    </row>
    <row r="73" spans="1:18">
      <c r="A73" s="1">
        <v>43831</v>
      </c>
      <c r="B73" s="7">
        <f>MONTH(tbStoricoOrdini[[#This Row],[DATA]])</f>
        <v>1</v>
      </c>
      <c r="C73" t="s">
        <v>168</v>
      </c>
      <c r="D73" t="str">
        <f>RIGHT(tbStoricoOrdini[[#This Row],[ORDINE]],4)</f>
        <v>0070</v>
      </c>
      <c r="E73" t="s">
        <v>25</v>
      </c>
      <c r="F73" t="str">
        <f>VLOOKUP(tbStoricoOrdini[[#This Row],[CLIENTE]],tbClienti[],3,FALSE)</f>
        <v>Lombardia</v>
      </c>
      <c r="G73" t="str">
        <f>VLOOKUP(tbStoricoOrdini[[#This Row],[CLIENTE]],tbClienti[],7,FALSE)</f>
        <v>CD</v>
      </c>
      <c r="H73" t="s">
        <v>69</v>
      </c>
      <c r="I73" t="str">
        <f>IF(LEFT(tbStoricoOrdini[[#This Row],[ARTICOLO]],3) = "COG","COG",LEFT(tbStoricoOrdini[[#This Row],[ARTICOLO]],FIND(" ",tbStoricoOrdini[[#This Row],[ARTICOLO]])-1))</f>
        <v>BAG</v>
      </c>
      <c r="J73" t="str">
        <f>MID(tbStoricoOrdini[[#This Row],[ARTICOLO]],FIND(" ",tbStoricoOrdini[[#This Row],[ARTICOLO]])+1,4)</f>
        <v>1121</v>
      </c>
      <c r="K73" t="str">
        <f>IFERROR(RIGHT(tbStoricoOrdini[[#This Row],[ARTICOLO]],LEN(tbStoricoOrdini[[#This Row],[ARTICOLO]])-FIND(" ",tbStoricoOrdini[[#This Row],[ARTICOLO]],FIND(" ",tbStoricoOrdini[[#This Row],[ARTICOLO]]) +1)),"")</f>
        <v>Gold</v>
      </c>
      <c r="L73" s="3">
        <f>VLOOKUP(tbStoricoOrdini[[#This Row],[ARTICOLO]],tbArticoli[],2,FALSE)</f>
        <v>230</v>
      </c>
      <c r="M73" s="22">
        <f>tbStoricoOrdini[[#This Row],[IMPORTO]]/tbStoricoOrdini[[#This Row],[PREZZO]]</f>
        <v>100</v>
      </c>
      <c r="N73" t="s">
        <v>9</v>
      </c>
      <c r="O73" s="8">
        <f>VLOOKUP(tbStoricoOrdini[[#This Row],[AGENTE]],tbAgenti[],2,FALSE)</f>
        <v>0.05</v>
      </c>
      <c r="P73" s="2">
        <v>23000</v>
      </c>
      <c r="Q73" s="2">
        <f>tbStoricoOrdini[[#This Row],[IMPORTO]]*tbStoricoOrdini[[#This Row],[% COMM.]]</f>
        <v>1150</v>
      </c>
      <c r="R73" s="2">
        <f>tbStoricoOrdini[[#This Row],[TOT. COMM.]]+tbStoricoOrdini[[#This Row],[IMPORTO]]</f>
        <v>24150</v>
      </c>
    </row>
    <row r="74" spans="1:18">
      <c r="A74" s="1">
        <v>43831</v>
      </c>
      <c r="B74" s="7">
        <f>MONTH(tbStoricoOrdini[[#This Row],[DATA]])</f>
        <v>1</v>
      </c>
      <c r="C74" t="s">
        <v>169</v>
      </c>
      <c r="D74" t="str">
        <f>RIGHT(tbStoricoOrdini[[#This Row],[ORDINE]],4)</f>
        <v>0071</v>
      </c>
      <c r="E74" t="s">
        <v>25</v>
      </c>
      <c r="F74" t="str">
        <f>VLOOKUP(tbStoricoOrdini[[#This Row],[CLIENTE]],tbClienti[],3,FALSE)</f>
        <v>Lombardia</v>
      </c>
      <c r="G74" t="str">
        <f>VLOOKUP(tbStoricoOrdini[[#This Row],[CLIENTE]],tbClienti[],7,FALSE)</f>
        <v>CD</v>
      </c>
      <c r="H74" t="s">
        <v>70</v>
      </c>
      <c r="I74" t="str">
        <f>IF(LEFT(tbStoricoOrdini[[#This Row],[ARTICOLO]],3) = "COG","COG",LEFT(tbStoricoOrdini[[#This Row],[ARTICOLO]],FIND(" ",tbStoricoOrdini[[#This Row],[ARTICOLO]])-1))</f>
        <v>EB08</v>
      </c>
      <c r="J74" t="str">
        <f>MID(tbStoricoOrdini[[#This Row],[ARTICOLO]],FIND(" ",tbStoricoOrdini[[#This Row],[ARTICOLO]])+1,4)</f>
        <v>7500</v>
      </c>
      <c r="K74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74" s="3">
        <f>VLOOKUP(tbStoricoOrdini[[#This Row],[ARTICOLO]],tbArticoli[],2,FALSE)</f>
        <v>180</v>
      </c>
      <c r="M74" s="22">
        <f>tbStoricoOrdini[[#This Row],[IMPORTO]]/tbStoricoOrdini[[#This Row],[PREZZO]]</f>
        <v>592</v>
      </c>
      <c r="N74" t="s">
        <v>10</v>
      </c>
      <c r="O74" s="8">
        <f>VLOOKUP(tbStoricoOrdini[[#This Row],[AGENTE]],tbAgenti[],2,FALSE)</f>
        <v>3.6999999999999998E-2</v>
      </c>
      <c r="P74" s="2">
        <v>106560</v>
      </c>
      <c r="Q74" s="2">
        <f>tbStoricoOrdini[[#This Row],[IMPORTO]]*tbStoricoOrdini[[#This Row],[% COMM.]]</f>
        <v>3942.72</v>
      </c>
      <c r="R74" s="2">
        <f>tbStoricoOrdini[[#This Row],[TOT. COMM.]]+tbStoricoOrdini[[#This Row],[IMPORTO]]</f>
        <v>110502.72</v>
      </c>
    </row>
    <row r="75" spans="1:18">
      <c r="A75" s="1">
        <v>43831</v>
      </c>
      <c r="B75" s="7">
        <f>MONTH(tbStoricoOrdini[[#This Row],[DATA]])</f>
        <v>1</v>
      </c>
      <c r="C75" t="s">
        <v>170</v>
      </c>
      <c r="D75" t="str">
        <f>RIGHT(tbStoricoOrdini[[#This Row],[ORDINE]],4)</f>
        <v>0072</v>
      </c>
      <c r="E75" t="s">
        <v>25</v>
      </c>
      <c r="F75" t="str">
        <f>VLOOKUP(tbStoricoOrdini[[#This Row],[CLIENTE]],tbClienti[],3,FALSE)</f>
        <v>Lombardia</v>
      </c>
      <c r="G75" t="str">
        <f>VLOOKUP(tbStoricoOrdini[[#This Row],[CLIENTE]],tbClienti[],7,FALSE)</f>
        <v>CD</v>
      </c>
      <c r="H75" t="s">
        <v>70</v>
      </c>
      <c r="I75" t="str">
        <f>IF(LEFT(tbStoricoOrdini[[#This Row],[ARTICOLO]],3) = "COG","COG",LEFT(tbStoricoOrdini[[#This Row],[ARTICOLO]],FIND(" ",tbStoricoOrdini[[#This Row],[ARTICOLO]])-1))</f>
        <v>EB08</v>
      </c>
      <c r="J75" t="str">
        <f>MID(tbStoricoOrdini[[#This Row],[ARTICOLO]],FIND(" ",tbStoricoOrdini[[#This Row],[ARTICOLO]])+1,4)</f>
        <v>7500</v>
      </c>
      <c r="K75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75" s="3">
        <f>VLOOKUP(tbStoricoOrdini[[#This Row],[ARTICOLO]],tbArticoli[],2,FALSE)</f>
        <v>180</v>
      </c>
      <c r="M75" s="22">
        <f>tbStoricoOrdini[[#This Row],[IMPORTO]]/tbStoricoOrdini[[#This Row],[PREZZO]]</f>
        <v>969</v>
      </c>
      <c r="N75" t="s">
        <v>12</v>
      </c>
      <c r="O75" s="8">
        <f>VLOOKUP(tbStoricoOrdini[[#This Row],[AGENTE]],tbAgenti[],2,FALSE)</f>
        <v>0.05</v>
      </c>
      <c r="P75" s="2">
        <v>174420</v>
      </c>
      <c r="Q75" s="2">
        <f>tbStoricoOrdini[[#This Row],[IMPORTO]]*tbStoricoOrdini[[#This Row],[% COMM.]]</f>
        <v>8721</v>
      </c>
      <c r="R75" s="2">
        <f>tbStoricoOrdini[[#This Row],[TOT. COMM.]]+tbStoricoOrdini[[#This Row],[IMPORTO]]</f>
        <v>183141</v>
      </c>
    </row>
    <row r="76" spans="1:18">
      <c r="A76" s="1">
        <v>43831</v>
      </c>
      <c r="B76" s="7">
        <f>MONTH(tbStoricoOrdini[[#This Row],[DATA]])</f>
        <v>1</v>
      </c>
      <c r="C76" t="s">
        <v>171</v>
      </c>
      <c r="D76" t="str">
        <f>RIGHT(tbStoricoOrdini[[#This Row],[ORDINE]],4)</f>
        <v>0073</v>
      </c>
      <c r="E76" t="s">
        <v>25</v>
      </c>
      <c r="F76" t="str">
        <f>VLOOKUP(tbStoricoOrdini[[#This Row],[CLIENTE]],tbClienti[],3,FALSE)</f>
        <v>Lombardia</v>
      </c>
      <c r="G76" t="str">
        <f>VLOOKUP(tbStoricoOrdini[[#This Row],[CLIENTE]],tbClienti[],7,FALSE)</f>
        <v>CD</v>
      </c>
      <c r="H76" t="s">
        <v>70</v>
      </c>
      <c r="I76" t="str">
        <f>IF(LEFT(tbStoricoOrdini[[#This Row],[ARTICOLO]],3) = "COG","COG",LEFT(tbStoricoOrdini[[#This Row],[ARTICOLO]],FIND(" ",tbStoricoOrdini[[#This Row],[ARTICOLO]])-1))</f>
        <v>EB08</v>
      </c>
      <c r="J76" t="str">
        <f>MID(tbStoricoOrdini[[#This Row],[ARTICOLO]],FIND(" ",tbStoricoOrdini[[#This Row],[ARTICOLO]])+1,4)</f>
        <v>7500</v>
      </c>
      <c r="K76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76" s="3">
        <f>VLOOKUP(tbStoricoOrdini[[#This Row],[ARTICOLO]],tbArticoli[],2,FALSE)</f>
        <v>180</v>
      </c>
      <c r="M76" s="22">
        <f>tbStoricoOrdini[[#This Row],[IMPORTO]]/tbStoricoOrdini[[#This Row],[PREZZO]]</f>
        <v>220</v>
      </c>
      <c r="N76" t="s">
        <v>9</v>
      </c>
      <c r="O76" s="8">
        <f>VLOOKUP(tbStoricoOrdini[[#This Row],[AGENTE]],tbAgenti[],2,FALSE)</f>
        <v>0.05</v>
      </c>
      <c r="P76" s="2">
        <v>39600</v>
      </c>
      <c r="Q76" s="2">
        <f>tbStoricoOrdini[[#This Row],[IMPORTO]]*tbStoricoOrdini[[#This Row],[% COMM.]]</f>
        <v>1980</v>
      </c>
      <c r="R76" s="2">
        <f>tbStoricoOrdini[[#This Row],[TOT. COMM.]]+tbStoricoOrdini[[#This Row],[IMPORTO]]</f>
        <v>41580</v>
      </c>
    </row>
    <row r="77" spans="1:18">
      <c r="A77" s="1">
        <v>43831</v>
      </c>
      <c r="B77" s="7">
        <f>MONTH(tbStoricoOrdini[[#This Row],[DATA]])</f>
        <v>1</v>
      </c>
      <c r="C77" t="s">
        <v>172</v>
      </c>
      <c r="D77" t="str">
        <f>RIGHT(tbStoricoOrdini[[#This Row],[ORDINE]],4)</f>
        <v>0074</v>
      </c>
      <c r="E77" t="s">
        <v>25</v>
      </c>
      <c r="F77" t="str">
        <f>VLOOKUP(tbStoricoOrdini[[#This Row],[CLIENTE]],tbClienti[],3,FALSE)</f>
        <v>Lombardia</v>
      </c>
      <c r="G77" t="str">
        <f>VLOOKUP(tbStoricoOrdini[[#This Row],[CLIENTE]],tbClienti[],7,FALSE)</f>
        <v>CD</v>
      </c>
      <c r="H77" t="s">
        <v>75</v>
      </c>
      <c r="I77" t="str">
        <f>IF(LEFT(tbStoricoOrdini[[#This Row],[ARTICOLO]],3) = "COG","COG",LEFT(tbStoricoOrdini[[#This Row],[ARTICOLO]],FIND(" ",tbStoricoOrdini[[#This Row],[ARTICOLO]])-1))</f>
        <v>AVRC</v>
      </c>
      <c r="J77" t="str">
        <f>MID(tbStoricoOrdini[[#This Row],[ARTICOLO]],FIND(" ",tbStoricoOrdini[[#This Row],[ARTICOLO]])+1,4)</f>
        <v>1000</v>
      </c>
      <c r="K77" t="str">
        <f>IFERROR(RIGHT(tbStoricoOrdini[[#This Row],[ARTICOLO]],LEN(tbStoricoOrdini[[#This Row],[ARTICOLO]])-FIND(" ",tbStoricoOrdini[[#This Row],[ARTICOLO]],FIND(" ",tbStoricoOrdini[[#This Row],[ARTICOLO]]) +1)),"")</f>
        <v>Silver</v>
      </c>
      <c r="L77" s="3">
        <f>VLOOKUP(tbStoricoOrdini[[#This Row],[ARTICOLO]],tbArticoli[],2,FALSE)</f>
        <v>390</v>
      </c>
      <c r="M77" s="22">
        <f>tbStoricoOrdini[[#This Row],[IMPORTO]]/tbStoricoOrdini[[#This Row],[PREZZO]]</f>
        <v>187</v>
      </c>
      <c r="N77" t="s">
        <v>9</v>
      </c>
      <c r="O77" s="8">
        <f>VLOOKUP(tbStoricoOrdini[[#This Row],[AGENTE]],tbAgenti[],2,FALSE)</f>
        <v>0.05</v>
      </c>
      <c r="P77" s="2">
        <v>72930</v>
      </c>
      <c r="Q77" s="2">
        <f>tbStoricoOrdini[[#This Row],[IMPORTO]]*tbStoricoOrdini[[#This Row],[% COMM.]]</f>
        <v>3646.5</v>
      </c>
      <c r="R77" s="2">
        <f>tbStoricoOrdini[[#This Row],[TOT. COMM.]]+tbStoricoOrdini[[#This Row],[IMPORTO]]</f>
        <v>76576.5</v>
      </c>
    </row>
    <row r="78" spans="1:18">
      <c r="A78" s="1">
        <v>43831</v>
      </c>
      <c r="B78" s="7">
        <f>MONTH(tbStoricoOrdini[[#This Row],[DATA]])</f>
        <v>1</v>
      </c>
      <c r="C78" t="s">
        <v>173</v>
      </c>
      <c r="D78" t="str">
        <f>RIGHT(tbStoricoOrdini[[#This Row],[ORDINE]],4)</f>
        <v>0075</v>
      </c>
      <c r="E78" t="s">
        <v>25</v>
      </c>
      <c r="F78" t="str">
        <f>VLOOKUP(tbStoricoOrdini[[#This Row],[CLIENTE]],tbClienti[],3,FALSE)</f>
        <v>Lombardia</v>
      </c>
      <c r="G78" t="str">
        <f>VLOOKUP(tbStoricoOrdini[[#This Row],[CLIENTE]],tbClienti[],7,FALSE)</f>
        <v>CD</v>
      </c>
      <c r="H78" t="s">
        <v>71</v>
      </c>
      <c r="I78" t="str">
        <f>IF(LEFT(tbStoricoOrdini[[#This Row],[ARTICOLO]],3) = "COG","COG",LEFT(tbStoricoOrdini[[#This Row],[ARTICOLO]],FIND(" ",tbStoricoOrdini[[#This Row],[ARTICOLO]])-1))</f>
        <v>EB07</v>
      </c>
      <c r="J78" t="str">
        <f>MID(tbStoricoOrdini[[#This Row],[ARTICOLO]],FIND(" ",tbStoricoOrdini[[#This Row],[ARTICOLO]])+1,4)</f>
        <v>5000</v>
      </c>
      <c r="K78" t="str">
        <f>IFERROR(RIGHT(tbStoricoOrdini[[#This Row],[ARTICOLO]],LEN(tbStoricoOrdini[[#This Row],[ARTICOLO]])-FIND(" ",tbStoricoOrdini[[#This Row],[ARTICOLO]],FIND(" ",tbStoricoOrdini[[#This Row],[ARTICOLO]]) +1)),"")</f>
        <v/>
      </c>
      <c r="L78" s="3">
        <f>VLOOKUP(tbStoricoOrdini[[#This Row],[ARTICOLO]],tbArticoli[],2,FALSE)</f>
        <v>140</v>
      </c>
      <c r="M78" s="22">
        <f>tbStoricoOrdini[[#This Row],[IMPORTO]]/tbStoricoOrdini[[#This Row],[PREZZO]]</f>
        <v>426</v>
      </c>
      <c r="N78" t="s">
        <v>10</v>
      </c>
      <c r="O78" s="8">
        <f>VLOOKUP(tbStoricoOrdini[[#This Row],[AGENTE]],tbAgenti[],2,FALSE)</f>
        <v>3.6999999999999998E-2</v>
      </c>
      <c r="P78" s="2">
        <v>59640</v>
      </c>
      <c r="Q78" s="2">
        <f>tbStoricoOrdini[[#This Row],[IMPORTO]]*tbStoricoOrdini[[#This Row],[% COMM.]]</f>
        <v>2206.6799999999998</v>
      </c>
      <c r="R78" s="2">
        <f>tbStoricoOrdini[[#This Row],[TOT. COMM.]]+tbStoricoOrdini[[#This Row],[IMPORTO]]</f>
        <v>61846.68</v>
      </c>
    </row>
    <row r="79" spans="1:18">
      <c r="A79" s="1">
        <v>43831</v>
      </c>
      <c r="B79" s="7">
        <f>MONTH(tbStoricoOrdini[[#This Row],[DATA]])</f>
        <v>1</v>
      </c>
      <c r="C79" t="s">
        <v>174</v>
      </c>
      <c r="D79" t="str">
        <f>RIGHT(tbStoricoOrdini[[#This Row],[ORDINE]],4)</f>
        <v>0076</v>
      </c>
      <c r="E79" t="s">
        <v>25</v>
      </c>
      <c r="F79" t="str">
        <f>VLOOKUP(tbStoricoOrdini[[#This Row],[CLIENTE]],tbClienti[],3,FALSE)</f>
        <v>Lombardia</v>
      </c>
      <c r="G79" t="str">
        <f>VLOOKUP(tbStoricoOrdini[[#This Row],[CLIENTE]],tbClienti[],7,FALSE)</f>
        <v>CD</v>
      </c>
      <c r="H79" t="s">
        <v>71</v>
      </c>
      <c r="I79" t="str">
        <f>IF(LEFT(tbStoricoOrdini[[#This Row],[ARTICOLO]],3) = "COG","COG",LEFT(tbStoricoOrdini[[#This Row],[ARTICOLO]],FIND(" ",tbStoricoOrdini[[#This Row],[ARTICOLO]])-1))</f>
        <v>EB07</v>
      </c>
      <c r="J79" t="str">
        <f>MID(tbStoricoOrdini[[#This Row],[ARTICOLO]],FIND(" ",tbStoricoOrdini[[#This Row],[ARTICOLO]])+1,4)</f>
        <v>5000</v>
      </c>
      <c r="K79" t="str">
        <f>IFERROR(RIGHT(tbStoricoOrdini[[#This Row],[ARTICOLO]],LEN(tbStoricoOrdini[[#This Row],[ARTICOLO]])-FIND(" ",tbStoricoOrdini[[#This Row],[ARTICOLO]],FIND(" ",tbStoricoOrdini[[#This Row],[ARTICOLO]]) +1)),"")</f>
        <v/>
      </c>
      <c r="L79" s="3">
        <f>VLOOKUP(tbStoricoOrdini[[#This Row],[ARTICOLO]],tbArticoli[],2,FALSE)</f>
        <v>140</v>
      </c>
      <c r="M79" s="22">
        <f>tbStoricoOrdini[[#This Row],[IMPORTO]]/tbStoricoOrdini[[#This Row],[PREZZO]]</f>
        <v>45</v>
      </c>
      <c r="N79" t="s">
        <v>11</v>
      </c>
      <c r="O79" s="8">
        <f>VLOOKUP(tbStoricoOrdini[[#This Row],[AGENTE]],tbAgenti[],2,FALSE)</f>
        <v>0.04</v>
      </c>
      <c r="P79" s="2">
        <v>6300</v>
      </c>
      <c r="Q79" s="2">
        <f>tbStoricoOrdini[[#This Row],[IMPORTO]]*tbStoricoOrdini[[#This Row],[% COMM.]]</f>
        <v>252</v>
      </c>
      <c r="R79" s="2">
        <f>tbStoricoOrdini[[#This Row],[TOT. COMM.]]+tbStoricoOrdini[[#This Row],[IMPORTO]]</f>
        <v>6552</v>
      </c>
    </row>
    <row r="80" spans="1:18">
      <c r="A80" s="1">
        <v>43831</v>
      </c>
      <c r="B80" s="7">
        <f>MONTH(tbStoricoOrdini[[#This Row],[DATA]])</f>
        <v>1</v>
      </c>
      <c r="C80" t="s">
        <v>175</v>
      </c>
      <c r="D80" t="str">
        <f>RIGHT(tbStoricoOrdini[[#This Row],[ORDINE]],4)</f>
        <v>0077</v>
      </c>
      <c r="E80" t="s">
        <v>25</v>
      </c>
      <c r="F80" t="str">
        <f>VLOOKUP(tbStoricoOrdini[[#This Row],[CLIENTE]],tbClienti[],3,FALSE)</f>
        <v>Lombardia</v>
      </c>
      <c r="G80" t="str">
        <f>VLOOKUP(tbStoricoOrdini[[#This Row],[CLIENTE]],tbClienti[],7,FALSE)</f>
        <v>CD</v>
      </c>
      <c r="H80" t="s">
        <v>71</v>
      </c>
      <c r="I80" t="str">
        <f>IF(LEFT(tbStoricoOrdini[[#This Row],[ARTICOLO]],3) = "COG","COG",LEFT(tbStoricoOrdini[[#This Row],[ARTICOLO]],FIND(" ",tbStoricoOrdini[[#This Row],[ARTICOLO]])-1))</f>
        <v>EB07</v>
      </c>
      <c r="J80" t="str">
        <f>MID(tbStoricoOrdini[[#This Row],[ARTICOLO]],FIND(" ",tbStoricoOrdini[[#This Row],[ARTICOLO]])+1,4)</f>
        <v>5000</v>
      </c>
      <c r="K80" t="str">
        <f>IFERROR(RIGHT(tbStoricoOrdini[[#This Row],[ARTICOLO]],LEN(tbStoricoOrdini[[#This Row],[ARTICOLO]])-FIND(" ",tbStoricoOrdini[[#This Row],[ARTICOLO]],FIND(" ",tbStoricoOrdini[[#This Row],[ARTICOLO]]) +1)),"")</f>
        <v/>
      </c>
      <c r="L80" s="3">
        <f>VLOOKUP(tbStoricoOrdini[[#This Row],[ARTICOLO]],tbArticoli[],2,FALSE)</f>
        <v>140</v>
      </c>
      <c r="M80" s="22">
        <f>tbStoricoOrdini[[#This Row],[IMPORTO]]/tbStoricoOrdini[[#This Row],[PREZZO]]</f>
        <v>152</v>
      </c>
      <c r="N80" t="s">
        <v>8</v>
      </c>
      <c r="O80" s="8">
        <f>VLOOKUP(tbStoricoOrdini[[#This Row],[AGENTE]],tbAgenti[],2,FALSE)</f>
        <v>0.05</v>
      </c>
      <c r="P80" s="2">
        <v>21280</v>
      </c>
      <c r="Q80" s="2">
        <f>tbStoricoOrdini[[#This Row],[IMPORTO]]*tbStoricoOrdini[[#This Row],[% COMM.]]</f>
        <v>1064</v>
      </c>
      <c r="R80" s="2">
        <f>tbStoricoOrdini[[#This Row],[TOT. COMM.]]+tbStoricoOrdini[[#This Row],[IMPORTO]]</f>
        <v>22344</v>
      </c>
    </row>
    <row r="81" spans="1:18">
      <c r="A81" s="1">
        <v>43831</v>
      </c>
      <c r="B81" s="7">
        <f>MONTH(tbStoricoOrdini[[#This Row],[DATA]])</f>
        <v>1</v>
      </c>
      <c r="C81" t="s">
        <v>176</v>
      </c>
      <c r="D81" t="str">
        <f>RIGHT(tbStoricoOrdini[[#This Row],[ORDINE]],4)</f>
        <v>0078</v>
      </c>
      <c r="E81" t="s">
        <v>25</v>
      </c>
      <c r="F81" t="str">
        <f>VLOOKUP(tbStoricoOrdini[[#This Row],[CLIENTE]],tbClienti[],3,FALSE)</f>
        <v>Lombardia</v>
      </c>
      <c r="G81" t="str">
        <f>VLOOKUP(tbStoricoOrdini[[#This Row],[CLIENTE]],tbClienti[],7,FALSE)</f>
        <v>CD</v>
      </c>
      <c r="H81" t="s">
        <v>71</v>
      </c>
      <c r="I81" t="str">
        <f>IF(LEFT(tbStoricoOrdini[[#This Row],[ARTICOLO]],3) = "COG","COG",LEFT(tbStoricoOrdini[[#This Row],[ARTICOLO]],FIND(" ",tbStoricoOrdini[[#This Row],[ARTICOLO]])-1))</f>
        <v>EB07</v>
      </c>
      <c r="J81" t="str">
        <f>MID(tbStoricoOrdini[[#This Row],[ARTICOLO]],FIND(" ",tbStoricoOrdini[[#This Row],[ARTICOLO]])+1,4)</f>
        <v>5000</v>
      </c>
      <c r="K81" t="str">
        <f>IFERROR(RIGHT(tbStoricoOrdini[[#This Row],[ARTICOLO]],LEN(tbStoricoOrdini[[#This Row],[ARTICOLO]])-FIND(" ",tbStoricoOrdini[[#This Row],[ARTICOLO]],FIND(" ",tbStoricoOrdini[[#This Row],[ARTICOLO]]) +1)),"")</f>
        <v/>
      </c>
      <c r="L81" s="3">
        <f>VLOOKUP(tbStoricoOrdini[[#This Row],[ARTICOLO]],tbArticoli[],2,FALSE)</f>
        <v>140</v>
      </c>
      <c r="M81" s="22">
        <f>tbStoricoOrdini[[#This Row],[IMPORTO]]/tbStoricoOrdini[[#This Row],[PREZZO]]</f>
        <v>305</v>
      </c>
      <c r="N81" t="s">
        <v>12</v>
      </c>
      <c r="O81" s="8">
        <f>VLOOKUP(tbStoricoOrdini[[#This Row],[AGENTE]],tbAgenti[],2,FALSE)</f>
        <v>0.05</v>
      </c>
      <c r="P81" s="2">
        <v>42700</v>
      </c>
      <c r="Q81" s="2">
        <f>tbStoricoOrdini[[#This Row],[IMPORTO]]*tbStoricoOrdini[[#This Row],[% COMM.]]</f>
        <v>2135</v>
      </c>
      <c r="R81" s="2">
        <f>tbStoricoOrdini[[#This Row],[TOT. COMM.]]+tbStoricoOrdini[[#This Row],[IMPORTO]]</f>
        <v>44835</v>
      </c>
    </row>
    <row r="82" spans="1:18">
      <c r="A82" s="1">
        <v>43831</v>
      </c>
      <c r="B82" s="7">
        <f>MONTH(tbStoricoOrdini[[#This Row],[DATA]])</f>
        <v>1</v>
      </c>
      <c r="C82" t="s">
        <v>177</v>
      </c>
      <c r="D82" t="str">
        <f>RIGHT(tbStoricoOrdini[[#This Row],[ORDINE]],4)</f>
        <v>0079</v>
      </c>
      <c r="E82" t="s">
        <v>25</v>
      </c>
      <c r="F82" t="str">
        <f>VLOOKUP(tbStoricoOrdini[[#This Row],[CLIENTE]],tbClienti[],3,FALSE)</f>
        <v>Lombardia</v>
      </c>
      <c r="G82" t="str">
        <f>VLOOKUP(tbStoricoOrdini[[#This Row],[CLIENTE]],tbClienti[],7,FALSE)</f>
        <v>CD</v>
      </c>
      <c r="H82" t="s">
        <v>71</v>
      </c>
      <c r="I82" t="str">
        <f>IF(LEFT(tbStoricoOrdini[[#This Row],[ARTICOLO]],3) = "COG","COG",LEFT(tbStoricoOrdini[[#This Row],[ARTICOLO]],FIND(" ",tbStoricoOrdini[[#This Row],[ARTICOLO]])-1))</f>
        <v>EB07</v>
      </c>
      <c r="J82" t="str">
        <f>MID(tbStoricoOrdini[[#This Row],[ARTICOLO]],FIND(" ",tbStoricoOrdini[[#This Row],[ARTICOLO]])+1,4)</f>
        <v>5000</v>
      </c>
      <c r="K82" t="str">
        <f>IFERROR(RIGHT(tbStoricoOrdini[[#This Row],[ARTICOLO]],LEN(tbStoricoOrdini[[#This Row],[ARTICOLO]])-FIND(" ",tbStoricoOrdini[[#This Row],[ARTICOLO]],FIND(" ",tbStoricoOrdini[[#This Row],[ARTICOLO]]) +1)),"")</f>
        <v/>
      </c>
      <c r="L82" s="3">
        <f>VLOOKUP(tbStoricoOrdini[[#This Row],[ARTICOLO]],tbArticoli[],2,FALSE)</f>
        <v>140</v>
      </c>
      <c r="M82" s="22">
        <f>tbStoricoOrdini[[#This Row],[IMPORTO]]/tbStoricoOrdini[[#This Row],[PREZZO]]</f>
        <v>734</v>
      </c>
      <c r="N82" t="s">
        <v>13</v>
      </c>
      <c r="O82" s="8">
        <f>VLOOKUP(tbStoricoOrdini[[#This Row],[AGENTE]],tbAgenti[],2,FALSE)</f>
        <v>0.1</v>
      </c>
      <c r="P82" s="2">
        <v>102760</v>
      </c>
      <c r="Q82" s="2">
        <f>tbStoricoOrdini[[#This Row],[IMPORTO]]*tbStoricoOrdini[[#This Row],[% COMM.]]</f>
        <v>10276</v>
      </c>
      <c r="R82" s="2">
        <f>tbStoricoOrdini[[#This Row],[TOT. COMM.]]+tbStoricoOrdini[[#This Row],[IMPORTO]]</f>
        <v>113036</v>
      </c>
    </row>
    <row r="83" spans="1:18">
      <c r="A83" s="1">
        <v>43831</v>
      </c>
      <c r="B83" s="7">
        <f>MONTH(tbStoricoOrdini[[#This Row],[DATA]])</f>
        <v>1</v>
      </c>
      <c r="C83" t="s">
        <v>178</v>
      </c>
      <c r="D83" t="str">
        <f>RIGHT(tbStoricoOrdini[[#This Row],[ORDINE]],4)</f>
        <v>0080</v>
      </c>
      <c r="E83" t="s">
        <v>25</v>
      </c>
      <c r="F83" t="str">
        <f>VLOOKUP(tbStoricoOrdini[[#This Row],[CLIENTE]],tbClienti[],3,FALSE)</f>
        <v>Lombardia</v>
      </c>
      <c r="G83" t="str">
        <f>VLOOKUP(tbStoricoOrdini[[#This Row],[CLIENTE]],tbClienti[],7,FALSE)</f>
        <v>CD</v>
      </c>
      <c r="H83" t="s">
        <v>72</v>
      </c>
      <c r="I83" t="str">
        <f>IF(LEFT(tbStoricoOrdini[[#This Row],[ARTICOLO]],3) = "COG","COG",LEFT(tbStoricoOrdini[[#This Row],[ARTICOLO]],FIND(" ",tbStoricoOrdini[[#This Row],[ARTICOLO]])-1))</f>
        <v>EB06</v>
      </c>
      <c r="J83" t="str">
        <f>MID(tbStoricoOrdini[[#This Row],[ARTICOLO]],FIND(" ",tbStoricoOrdini[[#This Row],[ARTICOLO]])+1,4)</f>
        <v>3000</v>
      </c>
      <c r="K83" t="str">
        <f>IFERROR(RIGHT(tbStoricoOrdini[[#This Row],[ARTICOLO]],LEN(tbStoricoOrdini[[#This Row],[ARTICOLO]])-FIND(" ",tbStoricoOrdini[[#This Row],[ARTICOLO]],FIND(" ",tbStoricoOrdini[[#This Row],[ARTICOLO]]) +1)),"")</f>
        <v>Medium</v>
      </c>
      <c r="L83" s="3">
        <f>VLOOKUP(tbStoricoOrdini[[#This Row],[ARTICOLO]],tbArticoli[],2,FALSE)</f>
        <v>120</v>
      </c>
      <c r="M83" s="22">
        <f>tbStoricoOrdini[[#This Row],[IMPORTO]]/tbStoricoOrdini[[#This Row],[PREZZO]]</f>
        <v>522</v>
      </c>
      <c r="N83" t="s">
        <v>10</v>
      </c>
      <c r="O83" s="8">
        <f>VLOOKUP(tbStoricoOrdini[[#This Row],[AGENTE]],tbAgenti[],2,FALSE)</f>
        <v>3.6999999999999998E-2</v>
      </c>
      <c r="P83" s="2">
        <v>62640</v>
      </c>
      <c r="Q83" s="2">
        <f>tbStoricoOrdini[[#This Row],[IMPORTO]]*tbStoricoOrdini[[#This Row],[% COMM.]]</f>
        <v>2317.6799999999998</v>
      </c>
      <c r="R83" s="2">
        <f>tbStoricoOrdini[[#This Row],[TOT. COMM.]]+tbStoricoOrdini[[#This Row],[IMPORTO]]</f>
        <v>64957.68</v>
      </c>
    </row>
    <row r="84" spans="1:18">
      <c r="A84" s="1">
        <v>43831</v>
      </c>
      <c r="B84" s="7">
        <f>MONTH(tbStoricoOrdini[[#This Row],[DATA]])</f>
        <v>1</v>
      </c>
      <c r="C84" t="s">
        <v>179</v>
      </c>
      <c r="D84" t="str">
        <f>RIGHT(tbStoricoOrdini[[#This Row],[ORDINE]],4)</f>
        <v>0081</v>
      </c>
      <c r="E84" t="s">
        <v>25</v>
      </c>
      <c r="F84" t="str">
        <f>VLOOKUP(tbStoricoOrdini[[#This Row],[CLIENTE]],tbClienti[],3,FALSE)</f>
        <v>Lombardia</v>
      </c>
      <c r="G84" t="str">
        <f>VLOOKUP(tbStoricoOrdini[[#This Row],[CLIENTE]],tbClienti[],7,FALSE)</f>
        <v>CD</v>
      </c>
      <c r="H84" t="s">
        <v>72</v>
      </c>
      <c r="I84" t="str">
        <f>IF(LEFT(tbStoricoOrdini[[#This Row],[ARTICOLO]],3) = "COG","COG",LEFT(tbStoricoOrdini[[#This Row],[ARTICOLO]],FIND(" ",tbStoricoOrdini[[#This Row],[ARTICOLO]])-1))</f>
        <v>EB06</v>
      </c>
      <c r="J84" t="str">
        <f>MID(tbStoricoOrdini[[#This Row],[ARTICOLO]],FIND(" ",tbStoricoOrdini[[#This Row],[ARTICOLO]])+1,4)</f>
        <v>3000</v>
      </c>
      <c r="K84" t="str">
        <f>IFERROR(RIGHT(tbStoricoOrdini[[#This Row],[ARTICOLO]],LEN(tbStoricoOrdini[[#This Row],[ARTICOLO]])-FIND(" ",tbStoricoOrdini[[#This Row],[ARTICOLO]],FIND(" ",tbStoricoOrdini[[#This Row],[ARTICOLO]]) +1)),"")</f>
        <v>Medium</v>
      </c>
      <c r="L84" s="3">
        <f>VLOOKUP(tbStoricoOrdini[[#This Row],[ARTICOLO]],tbArticoli[],2,FALSE)</f>
        <v>120</v>
      </c>
      <c r="M84" s="22">
        <f>tbStoricoOrdini[[#This Row],[IMPORTO]]/tbStoricoOrdini[[#This Row],[PREZZO]]</f>
        <v>592</v>
      </c>
      <c r="N84" t="s">
        <v>11</v>
      </c>
      <c r="O84" s="8">
        <f>VLOOKUP(tbStoricoOrdini[[#This Row],[AGENTE]],tbAgenti[],2,FALSE)</f>
        <v>0.04</v>
      </c>
      <c r="P84" s="2">
        <v>71040</v>
      </c>
      <c r="Q84" s="2">
        <f>tbStoricoOrdini[[#This Row],[IMPORTO]]*tbStoricoOrdini[[#This Row],[% COMM.]]</f>
        <v>2841.6</v>
      </c>
      <c r="R84" s="2">
        <f>tbStoricoOrdini[[#This Row],[TOT. COMM.]]+tbStoricoOrdini[[#This Row],[IMPORTO]]</f>
        <v>73881.600000000006</v>
      </c>
    </row>
    <row r="85" spans="1:18">
      <c r="A85" s="1">
        <v>43831</v>
      </c>
      <c r="B85" s="7">
        <f>MONTH(tbStoricoOrdini[[#This Row],[DATA]])</f>
        <v>1</v>
      </c>
      <c r="C85" t="s">
        <v>180</v>
      </c>
      <c r="D85" t="str">
        <f>RIGHT(tbStoricoOrdini[[#This Row],[ORDINE]],4)</f>
        <v>0082</v>
      </c>
      <c r="E85" t="s">
        <v>25</v>
      </c>
      <c r="F85" t="str">
        <f>VLOOKUP(tbStoricoOrdini[[#This Row],[CLIENTE]],tbClienti[],3,FALSE)</f>
        <v>Lombardia</v>
      </c>
      <c r="G85" t="str">
        <f>VLOOKUP(tbStoricoOrdini[[#This Row],[CLIENTE]],tbClienti[],7,FALSE)</f>
        <v>CD</v>
      </c>
      <c r="H85" t="s">
        <v>72</v>
      </c>
      <c r="I85" t="str">
        <f>IF(LEFT(tbStoricoOrdini[[#This Row],[ARTICOLO]],3) = "COG","COG",LEFT(tbStoricoOrdini[[#This Row],[ARTICOLO]],FIND(" ",tbStoricoOrdini[[#This Row],[ARTICOLO]])-1))</f>
        <v>EB06</v>
      </c>
      <c r="J85" t="str">
        <f>MID(tbStoricoOrdini[[#This Row],[ARTICOLO]],FIND(" ",tbStoricoOrdini[[#This Row],[ARTICOLO]])+1,4)</f>
        <v>3000</v>
      </c>
      <c r="K85" t="str">
        <f>IFERROR(RIGHT(tbStoricoOrdini[[#This Row],[ARTICOLO]],LEN(tbStoricoOrdini[[#This Row],[ARTICOLO]])-FIND(" ",tbStoricoOrdini[[#This Row],[ARTICOLO]],FIND(" ",tbStoricoOrdini[[#This Row],[ARTICOLO]]) +1)),"")</f>
        <v>Medium</v>
      </c>
      <c r="L85" s="3">
        <f>VLOOKUP(tbStoricoOrdini[[#This Row],[ARTICOLO]],tbArticoli[],2,FALSE)</f>
        <v>120</v>
      </c>
      <c r="M85" s="22">
        <f>tbStoricoOrdini[[#This Row],[IMPORTO]]/tbStoricoOrdini[[#This Row],[PREZZO]]</f>
        <v>680</v>
      </c>
      <c r="N85" t="s">
        <v>12</v>
      </c>
      <c r="O85" s="8">
        <f>VLOOKUP(tbStoricoOrdini[[#This Row],[AGENTE]],tbAgenti[],2,FALSE)</f>
        <v>0.05</v>
      </c>
      <c r="P85" s="2">
        <v>81600</v>
      </c>
      <c r="Q85" s="2">
        <f>tbStoricoOrdini[[#This Row],[IMPORTO]]*tbStoricoOrdini[[#This Row],[% COMM.]]</f>
        <v>4080</v>
      </c>
      <c r="R85" s="2">
        <f>tbStoricoOrdini[[#This Row],[TOT. COMM.]]+tbStoricoOrdini[[#This Row],[IMPORTO]]</f>
        <v>85680</v>
      </c>
    </row>
    <row r="86" spans="1:18">
      <c r="A86" s="1">
        <v>43831</v>
      </c>
      <c r="B86" s="7">
        <f>MONTH(tbStoricoOrdini[[#This Row],[DATA]])</f>
        <v>1</v>
      </c>
      <c r="C86" t="s">
        <v>181</v>
      </c>
      <c r="D86" t="str">
        <f>RIGHT(tbStoricoOrdini[[#This Row],[ORDINE]],4)</f>
        <v>0083</v>
      </c>
      <c r="E86" t="s">
        <v>25</v>
      </c>
      <c r="F86" t="str">
        <f>VLOOKUP(tbStoricoOrdini[[#This Row],[CLIENTE]],tbClienti[],3,FALSE)</f>
        <v>Lombardia</v>
      </c>
      <c r="G86" t="str">
        <f>VLOOKUP(tbStoricoOrdini[[#This Row],[CLIENTE]],tbClienti[],7,FALSE)</f>
        <v>CD</v>
      </c>
      <c r="H86" t="s">
        <v>72</v>
      </c>
      <c r="I86" t="str">
        <f>IF(LEFT(tbStoricoOrdini[[#This Row],[ARTICOLO]],3) = "COG","COG",LEFT(tbStoricoOrdini[[#This Row],[ARTICOLO]],FIND(" ",tbStoricoOrdini[[#This Row],[ARTICOLO]])-1))</f>
        <v>EB06</v>
      </c>
      <c r="J86" t="str">
        <f>MID(tbStoricoOrdini[[#This Row],[ARTICOLO]],FIND(" ",tbStoricoOrdini[[#This Row],[ARTICOLO]])+1,4)</f>
        <v>3000</v>
      </c>
      <c r="K86" t="str">
        <f>IFERROR(RIGHT(tbStoricoOrdini[[#This Row],[ARTICOLO]],LEN(tbStoricoOrdini[[#This Row],[ARTICOLO]])-FIND(" ",tbStoricoOrdini[[#This Row],[ARTICOLO]],FIND(" ",tbStoricoOrdini[[#This Row],[ARTICOLO]]) +1)),"")</f>
        <v>Medium</v>
      </c>
      <c r="L86" s="3">
        <f>VLOOKUP(tbStoricoOrdini[[#This Row],[ARTICOLO]],tbArticoli[],2,FALSE)</f>
        <v>120</v>
      </c>
      <c r="M86" s="22">
        <f>tbStoricoOrdini[[#This Row],[IMPORTO]]/tbStoricoOrdini[[#This Row],[PREZZO]]</f>
        <v>604</v>
      </c>
      <c r="N86" t="s">
        <v>9</v>
      </c>
      <c r="O86" s="8">
        <f>VLOOKUP(tbStoricoOrdini[[#This Row],[AGENTE]],tbAgenti[],2,FALSE)</f>
        <v>0.05</v>
      </c>
      <c r="P86" s="2">
        <v>72480</v>
      </c>
      <c r="Q86" s="2">
        <f>tbStoricoOrdini[[#This Row],[IMPORTO]]*tbStoricoOrdini[[#This Row],[% COMM.]]</f>
        <v>3624</v>
      </c>
      <c r="R86" s="2">
        <f>tbStoricoOrdini[[#This Row],[TOT. COMM.]]+tbStoricoOrdini[[#This Row],[IMPORTO]]</f>
        <v>76104</v>
      </c>
    </row>
    <row r="87" spans="1:18">
      <c r="A87" s="1">
        <v>43831</v>
      </c>
      <c r="B87" s="7">
        <f>MONTH(tbStoricoOrdini[[#This Row],[DATA]])</f>
        <v>1</v>
      </c>
      <c r="C87" t="s">
        <v>182</v>
      </c>
      <c r="D87" t="str">
        <f>RIGHT(tbStoricoOrdini[[#This Row],[ORDINE]],4)</f>
        <v>0084</v>
      </c>
      <c r="E87" t="s">
        <v>25</v>
      </c>
      <c r="F87" t="str">
        <f>VLOOKUP(tbStoricoOrdini[[#This Row],[CLIENTE]],tbClienti[],3,FALSE)</f>
        <v>Lombardia</v>
      </c>
      <c r="G87" t="str">
        <f>VLOOKUP(tbStoricoOrdini[[#This Row],[CLIENTE]],tbClienti[],7,FALSE)</f>
        <v>CD</v>
      </c>
      <c r="H87" t="s">
        <v>73</v>
      </c>
      <c r="I87" t="str">
        <f>IF(LEFT(tbStoricoOrdini[[#This Row],[ARTICOLO]],3) = "COG","COG",LEFT(tbStoricoOrdini[[#This Row],[ARTICOLO]],FIND(" ",tbStoricoOrdini[[#This Row],[ARTICOLO]])-1))</f>
        <v>EB06</v>
      </c>
      <c r="J87" t="str">
        <f>MID(tbStoricoOrdini[[#This Row],[ARTICOLO]],FIND(" ",tbStoricoOrdini[[#This Row],[ARTICOLO]])+1,4)</f>
        <v>3000</v>
      </c>
      <c r="K87" t="str">
        <f>IFERROR(RIGHT(tbStoricoOrdini[[#This Row],[ARTICOLO]],LEN(tbStoricoOrdini[[#This Row],[ARTICOLO]])-FIND(" ",tbStoricoOrdini[[#This Row],[ARTICOLO]],FIND(" ",tbStoricoOrdini[[#This Row],[ARTICOLO]]) +1)),"")</f>
        <v>Plus</v>
      </c>
      <c r="L87" s="3">
        <f>VLOOKUP(tbStoricoOrdini[[#This Row],[ARTICOLO]],tbArticoli[],2,FALSE)</f>
        <v>130</v>
      </c>
      <c r="M87" s="22">
        <f>tbStoricoOrdini[[#This Row],[IMPORTO]]/tbStoricoOrdini[[#This Row],[PREZZO]]</f>
        <v>486</v>
      </c>
      <c r="N87" t="s">
        <v>8</v>
      </c>
      <c r="O87" s="8">
        <f>VLOOKUP(tbStoricoOrdini[[#This Row],[AGENTE]],tbAgenti[],2,FALSE)</f>
        <v>0.05</v>
      </c>
      <c r="P87" s="2">
        <v>63180</v>
      </c>
      <c r="Q87" s="2">
        <f>tbStoricoOrdini[[#This Row],[IMPORTO]]*tbStoricoOrdini[[#This Row],[% COMM.]]</f>
        <v>3159</v>
      </c>
      <c r="R87" s="2">
        <f>tbStoricoOrdini[[#This Row],[TOT. COMM.]]+tbStoricoOrdini[[#This Row],[IMPORTO]]</f>
        <v>66339</v>
      </c>
    </row>
    <row r="88" spans="1:18">
      <c r="A88" s="1">
        <v>43831</v>
      </c>
      <c r="B88" s="7">
        <f>MONTH(tbStoricoOrdini[[#This Row],[DATA]])</f>
        <v>1</v>
      </c>
      <c r="C88" t="s">
        <v>183</v>
      </c>
      <c r="D88" t="str">
        <f>RIGHT(tbStoricoOrdini[[#This Row],[ORDINE]],4)</f>
        <v>0085</v>
      </c>
      <c r="E88" t="s">
        <v>25</v>
      </c>
      <c r="F88" t="str">
        <f>VLOOKUP(tbStoricoOrdini[[#This Row],[CLIENTE]],tbClienti[],3,FALSE)</f>
        <v>Lombardia</v>
      </c>
      <c r="G88" t="str">
        <f>VLOOKUP(tbStoricoOrdini[[#This Row],[CLIENTE]],tbClienti[],7,FALSE)</f>
        <v>CD</v>
      </c>
      <c r="H88" t="s">
        <v>73</v>
      </c>
      <c r="I88" t="str">
        <f>IF(LEFT(tbStoricoOrdini[[#This Row],[ARTICOLO]],3) = "COG","COG",LEFT(tbStoricoOrdini[[#This Row],[ARTICOLO]],FIND(" ",tbStoricoOrdini[[#This Row],[ARTICOLO]])-1))</f>
        <v>EB06</v>
      </c>
      <c r="J88" t="str">
        <f>MID(tbStoricoOrdini[[#This Row],[ARTICOLO]],FIND(" ",tbStoricoOrdini[[#This Row],[ARTICOLO]])+1,4)</f>
        <v>3000</v>
      </c>
      <c r="K88" t="str">
        <f>IFERROR(RIGHT(tbStoricoOrdini[[#This Row],[ARTICOLO]],LEN(tbStoricoOrdini[[#This Row],[ARTICOLO]])-FIND(" ",tbStoricoOrdini[[#This Row],[ARTICOLO]],FIND(" ",tbStoricoOrdini[[#This Row],[ARTICOLO]]) +1)),"")</f>
        <v>Plus</v>
      </c>
      <c r="L88" s="3">
        <f>VLOOKUP(tbStoricoOrdini[[#This Row],[ARTICOLO]],tbArticoli[],2,FALSE)</f>
        <v>130</v>
      </c>
      <c r="M88" s="22">
        <f>tbStoricoOrdini[[#This Row],[IMPORTO]]/tbStoricoOrdini[[#This Row],[PREZZO]]</f>
        <v>325</v>
      </c>
      <c r="N88" t="s">
        <v>12</v>
      </c>
      <c r="O88" s="8">
        <f>VLOOKUP(tbStoricoOrdini[[#This Row],[AGENTE]],tbAgenti[],2,FALSE)</f>
        <v>0.05</v>
      </c>
      <c r="P88" s="2">
        <v>42250</v>
      </c>
      <c r="Q88" s="2">
        <f>tbStoricoOrdini[[#This Row],[IMPORTO]]*tbStoricoOrdini[[#This Row],[% COMM.]]</f>
        <v>2112.5</v>
      </c>
      <c r="R88" s="2">
        <f>tbStoricoOrdini[[#This Row],[TOT. COMM.]]+tbStoricoOrdini[[#This Row],[IMPORTO]]</f>
        <v>44362.5</v>
      </c>
    </row>
    <row r="89" spans="1:18">
      <c r="A89" s="1">
        <v>43831</v>
      </c>
      <c r="B89" s="7">
        <f>MONTH(tbStoricoOrdini[[#This Row],[DATA]])</f>
        <v>1</v>
      </c>
      <c r="C89" t="s">
        <v>184</v>
      </c>
      <c r="D89" t="str">
        <f>RIGHT(tbStoricoOrdini[[#This Row],[ORDINE]],4)</f>
        <v>0086</v>
      </c>
      <c r="E89" t="s">
        <v>26</v>
      </c>
      <c r="F89" t="str">
        <f>VLOOKUP(tbStoricoOrdini[[#This Row],[CLIENTE]],tbClienti[],3,FALSE)</f>
        <v>Lombardia</v>
      </c>
      <c r="G89" t="str">
        <f>VLOOKUP(tbStoricoOrdini[[#This Row],[CLIENTE]],tbClienti[],7,FALSE)</f>
        <v>AC</v>
      </c>
      <c r="H89" t="s">
        <v>78</v>
      </c>
      <c r="I89" t="str">
        <f>IF(LEFT(tbStoricoOrdini[[#This Row],[ARTICOLO]],3) = "COG","COG",LEFT(tbStoricoOrdini[[#This Row],[ARTICOLO]],FIND(" ",tbStoricoOrdini[[#This Row],[ARTICOLO]])-1))</f>
        <v>COG</v>
      </c>
      <c r="J89" t="str">
        <f>MID(tbStoricoOrdini[[#This Row],[ARTICOLO]],FIND(" ",tbStoricoOrdini[[#This Row],[ARTICOLO]])+1,4)</f>
        <v>3000</v>
      </c>
      <c r="K89" t="str">
        <f>IFERROR(RIGHT(tbStoricoOrdini[[#This Row],[ARTICOLO]],LEN(tbStoricoOrdini[[#This Row],[ARTICOLO]])-FIND(" ",tbStoricoOrdini[[#This Row],[ARTICOLO]],FIND(" ",tbStoricoOrdini[[#This Row],[ARTICOLO]]) +1)),"")</f>
        <v>Medium</v>
      </c>
      <c r="L89" s="3">
        <f>VLOOKUP(tbStoricoOrdini[[#This Row],[ARTICOLO]],tbArticoli[],2,FALSE)</f>
        <v>220</v>
      </c>
      <c r="M89" s="22">
        <f>tbStoricoOrdini[[#This Row],[IMPORTO]]/tbStoricoOrdini[[#This Row],[PREZZO]]</f>
        <v>74</v>
      </c>
      <c r="N89" t="s">
        <v>9</v>
      </c>
      <c r="O89" s="8">
        <f>VLOOKUP(tbStoricoOrdini[[#This Row],[AGENTE]],tbAgenti[],2,FALSE)</f>
        <v>0.05</v>
      </c>
      <c r="P89" s="2">
        <v>16280</v>
      </c>
      <c r="Q89" s="2">
        <f>tbStoricoOrdini[[#This Row],[IMPORTO]]*tbStoricoOrdini[[#This Row],[% COMM.]]</f>
        <v>814</v>
      </c>
      <c r="R89" s="2">
        <f>tbStoricoOrdini[[#This Row],[TOT. COMM.]]+tbStoricoOrdini[[#This Row],[IMPORTO]]</f>
        <v>17094</v>
      </c>
    </row>
    <row r="90" spans="1:18">
      <c r="A90" s="1">
        <v>43831</v>
      </c>
      <c r="B90" s="7">
        <f>MONTH(tbStoricoOrdini[[#This Row],[DATA]])</f>
        <v>1</v>
      </c>
      <c r="C90" t="s">
        <v>185</v>
      </c>
      <c r="D90" t="str">
        <f>RIGHT(tbStoricoOrdini[[#This Row],[ORDINE]],4)</f>
        <v>0087</v>
      </c>
      <c r="E90" t="s">
        <v>26</v>
      </c>
      <c r="F90" t="str">
        <f>VLOOKUP(tbStoricoOrdini[[#This Row],[CLIENTE]],tbClienti[],3,FALSE)</f>
        <v>Lombardia</v>
      </c>
      <c r="G90" t="str">
        <f>VLOOKUP(tbStoricoOrdini[[#This Row],[CLIENTE]],tbClienti[],7,FALSE)</f>
        <v>AC</v>
      </c>
      <c r="H90" t="s">
        <v>81</v>
      </c>
      <c r="I90" t="str">
        <f>IF(LEFT(tbStoricoOrdini[[#This Row],[ARTICOLO]],3) = "COG","COG",LEFT(tbStoricoOrdini[[#This Row],[ARTICOLO]],FIND(" ",tbStoricoOrdini[[#This Row],[ARTICOLO]])-1))</f>
        <v>COG</v>
      </c>
      <c r="J90" t="str">
        <f>MID(tbStoricoOrdini[[#This Row],[ARTICOLO]],FIND(" ",tbStoricoOrdini[[#This Row],[ARTICOLO]])+1,4)</f>
        <v>6000</v>
      </c>
      <c r="K90" t="str">
        <f>IFERROR(RIGHT(tbStoricoOrdini[[#This Row],[ARTICOLO]],LEN(tbStoricoOrdini[[#This Row],[ARTICOLO]])-FIND(" ",tbStoricoOrdini[[#This Row],[ARTICOLO]],FIND(" ",tbStoricoOrdini[[#This Row],[ARTICOLO]]) +1)),"")</f>
        <v>Gold</v>
      </c>
      <c r="L90" s="3">
        <f>VLOOKUP(tbStoricoOrdini[[#This Row],[ARTICOLO]],tbArticoli[],2,FALSE)</f>
        <v>450</v>
      </c>
      <c r="M90" s="22">
        <f>tbStoricoOrdini[[#This Row],[IMPORTO]]/tbStoricoOrdini[[#This Row],[PREZZO]]</f>
        <v>853</v>
      </c>
      <c r="N90" t="s">
        <v>9</v>
      </c>
      <c r="O90" s="8">
        <f>VLOOKUP(tbStoricoOrdini[[#This Row],[AGENTE]],tbAgenti[],2,FALSE)</f>
        <v>0.05</v>
      </c>
      <c r="P90" s="2">
        <v>383850</v>
      </c>
      <c r="Q90" s="2">
        <f>tbStoricoOrdini[[#This Row],[IMPORTO]]*tbStoricoOrdini[[#This Row],[% COMM.]]</f>
        <v>19192.5</v>
      </c>
      <c r="R90" s="2">
        <f>tbStoricoOrdini[[#This Row],[TOT. COMM.]]+tbStoricoOrdini[[#This Row],[IMPORTO]]</f>
        <v>403042.5</v>
      </c>
    </row>
    <row r="91" spans="1:18">
      <c r="A91" s="1">
        <v>43831</v>
      </c>
      <c r="B91" s="7">
        <f>MONTH(tbStoricoOrdini[[#This Row],[DATA]])</f>
        <v>1</v>
      </c>
      <c r="C91" t="s">
        <v>186</v>
      </c>
      <c r="D91" t="str">
        <f>RIGHT(tbStoricoOrdini[[#This Row],[ORDINE]],4)</f>
        <v>0088</v>
      </c>
      <c r="E91" t="s">
        <v>26</v>
      </c>
      <c r="F91" t="str">
        <f>VLOOKUP(tbStoricoOrdini[[#This Row],[CLIENTE]],tbClienti[],3,FALSE)</f>
        <v>Lombardia</v>
      </c>
      <c r="G91" t="str">
        <f>VLOOKUP(tbStoricoOrdini[[#This Row],[CLIENTE]],tbClienti[],7,FALSE)</f>
        <v>AC</v>
      </c>
      <c r="H91" t="s">
        <v>74</v>
      </c>
      <c r="I91" t="str">
        <f>IF(LEFT(tbStoricoOrdini[[#This Row],[ARTICOLO]],3) = "COG","COG",LEFT(tbStoricoOrdini[[#This Row],[ARTICOLO]],FIND(" ",tbStoricoOrdini[[#This Row],[ARTICOLO]])-1))</f>
        <v>AVRC</v>
      </c>
      <c r="J91" t="str">
        <f>MID(tbStoricoOrdini[[#This Row],[ARTICOLO]],FIND(" ",tbStoricoOrdini[[#This Row],[ARTICOLO]])+1,4)</f>
        <v>2500</v>
      </c>
      <c r="K91" t="str">
        <f>IFERROR(RIGHT(tbStoricoOrdini[[#This Row],[ARTICOLO]],LEN(tbStoricoOrdini[[#This Row],[ARTICOLO]])-FIND(" ",tbStoricoOrdini[[#This Row],[ARTICOLO]],FIND(" ",tbStoricoOrdini[[#This Row],[ARTICOLO]]) +1)),"")</f>
        <v>Gold</v>
      </c>
      <c r="L91" s="3">
        <f>VLOOKUP(tbStoricoOrdini[[#This Row],[ARTICOLO]],tbArticoli[],2,FALSE)</f>
        <v>500</v>
      </c>
      <c r="M91" s="22">
        <f>tbStoricoOrdini[[#This Row],[IMPORTO]]/tbStoricoOrdini[[#This Row],[PREZZO]]</f>
        <v>576</v>
      </c>
      <c r="N91" t="s">
        <v>14</v>
      </c>
      <c r="O91" s="8">
        <f>VLOOKUP(tbStoricoOrdini[[#This Row],[AGENTE]],tbAgenti[],2,FALSE)</f>
        <v>0.05</v>
      </c>
      <c r="P91" s="2">
        <v>288000</v>
      </c>
      <c r="Q91" s="2">
        <f>tbStoricoOrdini[[#This Row],[IMPORTO]]*tbStoricoOrdini[[#This Row],[% COMM.]]</f>
        <v>14400</v>
      </c>
      <c r="R91" s="2">
        <f>tbStoricoOrdini[[#This Row],[TOT. COMM.]]+tbStoricoOrdini[[#This Row],[IMPORTO]]</f>
        <v>302400</v>
      </c>
    </row>
    <row r="92" spans="1:18">
      <c r="A92" s="1">
        <v>43831</v>
      </c>
      <c r="B92" s="7">
        <f>MONTH(tbStoricoOrdini[[#This Row],[DATA]])</f>
        <v>1</v>
      </c>
      <c r="C92" t="s">
        <v>187</v>
      </c>
      <c r="D92" t="str">
        <f>RIGHT(tbStoricoOrdini[[#This Row],[ORDINE]],4)</f>
        <v>0089</v>
      </c>
      <c r="E92" t="s">
        <v>26</v>
      </c>
      <c r="F92" t="str">
        <f>VLOOKUP(tbStoricoOrdini[[#This Row],[CLIENTE]],tbClienti[],3,FALSE)</f>
        <v>Lombardia</v>
      </c>
      <c r="G92" t="str">
        <f>VLOOKUP(tbStoricoOrdini[[#This Row],[CLIENTE]],tbClienti[],7,FALSE)</f>
        <v>AC</v>
      </c>
      <c r="H92" t="s">
        <v>74</v>
      </c>
      <c r="I92" t="str">
        <f>IF(LEFT(tbStoricoOrdini[[#This Row],[ARTICOLO]],3) = "COG","COG",LEFT(tbStoricoOrdini[[#This Row],[ARTICOLO]],FIND(" ",tbStoricoOrdini[[#This Row],[ARTICOLO]])-1))</f>
        <v>AVRC</v>
      </c>
      <c r="J92" t="str">
        <f>MID(tbStoricoOrdini[[#This Row],[ARTICOLO]],FIND(" ",tbStoricoOrdini[[#This Row],[ARTICOLO]])+1,4)</f>
        <v>2500</v>
      </c>
      <c r="K92" t="str">
        <f>IFERROR(RIGHT(tbStoricoOrdini[[#This Row],[ARTICOLO]],LEN(tbStoricoOrdini[[#This Row],[ARTICOLO]])-FIND(" ",tbStoricoOrdini[[#This Row],[ARTICOLO]],FIND(" ",tbStoricoOrdini[[#This Row],[ARTICOLO]]) +1)),"")</f>
        <v>Gold</v>
      </c>
      <c r="L92" s="3">
        <f>VLOOKUP(tbStoricoOrdini[[#This Row],[ARTICOLO]],tbArticoli[],2,FALSE)</f>
        <v>500</v>
      </c>
      <c r="M92" s="22">
        <f>tbStoricoOrdini[[#This Row],[IMPORTO]]/tbStoricoOrdini[[#This Row],[PREZZO]]</f>
        <v>852</v>
      </c>
      <c r="N92" t="s">
        <v>6</v>
      </c>
      <c r="O92" s="8">
        <f>VLOOKUP(tbStoricoOrdini[[#This Row],[AGENTE]],tbAgenti[],2,FALSE)</f>
        <v>7.4999999999999997E-2</v>
      </c>
      <c r="P92" s="2">
        <v>426000</v>
      </c>
      <c r="Q92" s="2">
        <f>tbStoricoOrdini[[#This Row],[IMPORTO]]*tbStoricoOrdini[[#This Row],[% COMM.]]</f>
        <v>31950</v>
      </c>
      <c r="R92" s="2">
        <f>tbStoricoOrdini[[#This Row],[TOT. COMM.]]+tbStoricoOrdini[[#This Row],[IMPORTO]]</f>
        <v>457950</v>
      </c>
    </row>
    <row r="93" spans="1:18">
      <c r="A93" s="1">
        <v>43831</v>
      </c>
      <c r="B93" s="7">
        <f>MONTH(tbStoricoOrdini[[#This Row],[DATA]])</f>
        <v>1</v>
      </c>
      <c r="C93" t="s">
        <v>188</v>
      </c>
      <c r="D93" t="str">
        <f>RIGHT(tbStoricoOrdini[[#This Row],[ORDINE]],4)</f>
        <v>0090</v>
      </c>
      <c r="E93" t="s">
        <v>26</v>
      </c>
      <c r="F93" t="str">
        <f>VLOOKUP(tbStoricoOrdini[[#This Row],[CLIENTE]],tbClienti[],3,FALSE)</f>
        <v>Lombardia</v>
      </c>
      <c r="G93" t="str">
        <f>VLOOKUP(tbStoricoOrdini[[#This Row],[CLIENTE]],tbClienti[],7,FALSE)</f>
        <v>AC</v>
      </c>
      <c r="H93" t="s">
        <v>74</v>
      </c>
      <c r="I93" t="str">
        <f>IF(LEFT(tbStoricoOrdini[[#This Row],[ARTICOLO]],3) = "COG","COG",LEFT(tbStoricoOrdini[[#This Row],[ARTICOLO]],FIND(" ",tbStoricoOrdini[[#This Row],[ARTICOLO]])-1))</f>
        <v>AVRC</v>
      </c>
      <c r="J93" t="str">
        <f>MID(tbStoricoOrdini[[#This Row],[ARTICOLO]],FIND(" ",tbStoricoOrdini[[#This Row],[ARTICOLO]])+1,4)</f>
        <v>2500</v>
      </c>
      <c r="K93" t="str">
        <f>IFERROR(RIGHT(tbStoricoOrdini[[#This Row],[ARTICOLO]],LEN(tbStoricoOrdini[[#This Row],[ARTICOLO]])-FIND(" ",tbStoricoOrdini[[#This Row],[ARTICOLO]],FIND(" ",tbStoricoOrdini[[#This Row],[ARTICOLO]]) +1)),"")</f>
        <v>Gold</v>
      </c>
      <c r="L93" s="3">
        <f>VLOOKUP(tbStoricoOrdini[[#This Row],[ARTICOLO]],tbArticoli[],2,FALSE)</f>
        <v>500</v>
      </c>
      <c r="M93" s="22">
        <f>tbStoricoOrdini[[#This Row],[IMPORTO]]/tbStoricoOrdini[[#This Row],[PREZZO]]</f>
        <v>714</v>
      </c>
      <c r="N93" t="s">
        <v>9</v>
      </c>
      <c r="O93" s="8">
        <f>VLOOKUP(tbStoricoOrdini[[#This Row],[AGENTE]],tbAgenti[],2,FALSE)</f>
        <v>0.05</v>
      </c>
      <c r="P93" s="2">
        <v>357000</v>
      </c>
      <c r="Q93" s="2">
        <f>tbStoricoOrdini[[#This Row],[IMPORTO]]*tbStoricoOrdini[[#This Row],[% COMM.]]</f>
        <v>17850</v>
      </c>
      <c r="R93" s="2">
        <f>tbStoricoOrdini[[#This Row],[TOT. COMM.]]+tbStoricoOrdini[[#This Row],[IMPORTO]]</f>
        <v>374850</v>
      </c>
    </row>
    <row r="94" spans="1:18">
      <c r="A94" s="1">
        <v>43831</v>
      </c>
      <c r="B94" s="7">
        <f>MONTH(tbStoricoOrdini[[#This Row],[DATA]])</f>
        <v>1</v>
      </c>
      <c r="C94" t="s">
        <v>189</v>
      </c>
      <c r="D94" t="str">
        <f>RIGHT(tbStoricoOrdini[[#This Row],[ORDINE]],4)</f>
        <v>0091</v>
      </c>
      <c r="E94" t="s">
        <v>26</v>
      </c>
      <c r="F94" t="str">
        <f>VLOOKUP(tbStoricoOrdini[[#This Row],[CLIENTE]],tbClienti[],3,FALSE)</f>
        <v>Lombardia</v>
      </c>
      <c r="G94" t="str">
        <f>VLOOKUP(tbStoricoOrdini[[#This Row],[CLIENTE]],tbClienti[],7,FALSE)</f>
        <v>AC</v>
      </c>
      <c r="H94" t="s">
        <v>77</v>
      </c>
      <c r="I94" t="str">
        <f>IF(LEFT(tbStoricoOrdini[[#This Row],[ARTICOLO]],3) = "COG","COG",LEFT(tbStoricoOrdini[[#This Row],[ARTICOLO]],FIND(" ",tbStoricoOrdini[[#This Row],[ARTICOLO]])-1))</f>
        <v>COG</v>
      </c>
      <c r="J94" t="str">
        <f>MID(tbStoricoOrdini[[#This Row],[ARTICOLO]],FIND(" ",tbStoricoOrdini[[#This Row],[ARTICOLO]])+1,4)</f>
        <v>2000</v>
      </c>
      <c r="K94" t="str">
        <f>IFERROR(RIGHT(tbStoricoOrdini[[#This Row],[ARTICOLO]],LEN(tbStoricoOrdini[[#This Row],[ARTICOLO]])-FIND(" ",tbStoricoOrdini[[#This Row],[ARTICOLO]],FIND(" ",tbStoricoOrdini[[#This Row],[ARTICOLO]]) +1)),"")</f>
        <v>Medium</v>
      </c>
      <c r="L94" s="3">
        <f>VLOOKUP(tbStoricoOrdini[[#This Row],[ARTICOLO]],tbArticoli[],2,FALSE)</f>
        <v>200</v>
      </c>
      <c r="M94" s="22">
        <f>tbStoricoOrdini[[#This Row],[IMPORTO]]/tbStoricoOrdini[[#This Row],[PREZZO]]</f>
        <v>515</v>
      </c>
      <c r="N94" t="s">
        <v>9</v>
      </c>
      <c r="O94" s="8">
        <f>VLOOKUP(tbStoricoOrdini[[#This Row],[AGENTE]],tbAgenti[],2,FALSE)</f>
        <v>0.05</v>
      </c>
      <c r="P94" s="2">
        <v>103000</v>
      </c>
      <c r="Q94" s="2">
        <f>tbStoricoOrdini[[#This Row],[IMPORTO]]*tbStoricoOrdini[[#This Row],[% COMM.]]</f>
        <v>5150</v>
      </c>
      <c r="R94" s="2">
        <f>tbStoricoOrdini[[#This Row],[TOT. COMM.]]+tbStoricoOrdini[[#This Row],[IMPORTO]]</f>
        <v>108150</v>
      </c>
    </row>
    <row r="95" spans="1:18">
      <c r="A95" s="1">
        <v>43831</v>
      </c>
      <c r="B95" s="7">
        <f>MONTH(tbStoricoOrdini[[#This Row],[DATA]])</f>
        <v>1</v>
      </c>
      <c r="C95" t="s">
        <v>190</v>
      </c>
      <c r="D95" t="str">
        <f>RIGHT(tbStoricoOrdini[[#This Row],[ORDINE]],4)</f>
        <v>0092</v>
      </c>
      <c r="E95" t="s">
        <v>26</v>
      </c>
      <c r="F95" t="str">
        <f>VLOOKUP(tbStoricoOrdini[[#This Row],[CLIENTE]],tbClienti[],3,FALSE)</f>
        <v>Lombardia</v>
      </c>
      <c r="G95" t="str">
        <f>VLOOKUP(tbStoricoOrdini[[#This Row],[CLIENTE]],tbClienti[],7,FALSE)</f>
        <v>AC</v>
      </c>
      <c r="H95" t="s">
        <v>61</v>
      </c>
      <c r="I95" t="str">
        <f>IF(LEFT(tbStoricoOrdini[[#This Row],[ARTICOLO]],3) = "COG","COG",LEFT(tbStoricoOrdini[[#This Row],[ARTICOLO]],FIND(" ",tbStoricoOrdini[[#This Row],[ARTICOLO]])-1))</f>
        <v>KLM</v>
      </c>
      <c r="J95" t="str">
        <f>MID(tbStoricoOrdini[[#This Row],[ARTICOLO]],FIND(" ",tbStoricoOrdini[[#This Row],[ARTICOLO]])+1,4)</f>
        <v>5000</v>
      </c>
      <c r="K95" t="str">
        <f>IFERROR(RIGHT(tbStoricoOrdini[[#This Row],[ARTICOLO]],LEN(tbStoricoOrdini[[#This Row],[ARTICOLO]])-FIND(" ",tbStoricoOrdini[[#This Row],[ARTICOLO]],FIND(" ",tbStoricoOrdini[[#This Row],[ARTICOLO]]) +1)),"")</f>
        <v>Medium</v>
      </c>
      <c r="L95" s="3">
        <f>VLOOKUP(tbStoricoOrdini[[#This Row],[ARTICOLO]],tbArticoli[],2,FALSE)</f>
        <v>150</v>
      </c>
      <c r="M95" s="22">
        <f>tbStoricoOrdini[[#This Row],[IMPORTO]]/tbStoricoOrdini[[#This Row],[PREZZO]]</f>
        <v>353</v>
      </c>
      <c r="N95" t="s">
        <v>15</v>
      </c>
      <c r="O95" s="8">
        <f>VLOOKUP(tbStoricoOrdini[[#This Row],[AGENTE]],tbAgenti[],2,FALSE)</f>
        <v>0.08</v>
      </c>
      <c r="P95" s="2">
        <v>52950</v>
      </c>
      <c r="Q95" s="2">
        <f>tbStoricoOrdini[[#This Row],[IMPORTO]]*tbStoricoOrdini[[#This Row],[% COMM.]]</f>
        <v>4236</v>
      </c>
      <c r="R95" s="2">
        <f>tbStoricoOrdini[[#This Row],[TOT. COMM.]]+tbStoricoOrdini[[#This Row],[IMPORTO]]</f>
        <v>57186</v>
      </c>
    </row>
    <row r="96" spans="1:18">
      <c r="A96" s="1">
        <v>43831</v>
      </c>
      <c r="B96" s="7">
        <f>MONTH(tbStoricoOrdini[[#This Row],[DATA]])</f>
        <v>1</v>
      </c>
      <c r="C96" t="s">
        <v>191</v>
      </c>
      <c r="D96" t="str">
        <f>RIGHT(tbStoricoOrdini[[#This Row],[ORDINE]],4)</f>
        <v>0093</v>
      </c>
      <c r="E96" t="s">
        <v>26</v>
      </c>
      <c r="F96" t="str">
        <f>VLOOKUP(tbStoricoOrdini[[#This Row],[CLIENTE]],tbClienti[],3,FALSE)</f>
        <v>Lombardia</v>
      </c>
      <c r="G96" t="str">
        <f>VLOOKUP(tbStoricoOrdini[[#This Row],[CLIENTE]],tbClienti[],7,FALSE)</f>
        <v>AC</v>
      </c>
      <c r="H96" t="s">
        <v>61</v>
      </c>
      <c r="I96" t="str">
        <f>IF(LEFT(tbStoricoOrdini[[#This Row],[ARTICOLO]],3) = "COG","COG",LEFT(tbStoricoOrdini[[#This Row],[ARTICOLO]],FIND(" ",tbStoricoOrdini[[#This Row],[ARTICOLO]])-1))</f>
        <v>KLM</v>
      </c>
      <c r="J96" t="str">
        <f>MID(tbStoricoOrdini[[#This Row],[ARTICOLO]],FIND(" ",tbStoricoOrdini[[#This Row],[ARTICOLO]])+1,4)</f>
        <v>5000</v>
      </c>
      <c r="K96" t="str">
        <f>IFERROR(RIGHT(tbStoricoOrdini[[#This Row],[ARTICOLO]],LEN(tbStoricoOrdini[[#This Row],[ARTICOLO]])-FIND(" ",tbStoricoOrdini[[#This Row],[ARTICOLO]],FIND(" ",tbStoricoOrdini[[#This Row],[ARTICOLO]]) +1)),"")</f>
        <v>Medium</v>
      </c>
      <c r="L96" s="3">
        <f>VLOOKUP(tbStoricoOrdini[[#This Row],[ARTICOLO]],tbArticoli[],2,FALSE)</f>
        <v>150</v>
      </c>
      <c r="M96" s="22">
        <f>tbStoricoOrdini[[#This Row],[IMPORTO]]/tbStoricoOrdini[[#This Row],[PREZZO]]</f>
        <v>849</v>
      </c>
      <c r="N96" t="s">
        <v>14</v>
      </c>
      <c r="O96" s="8">
        <f>VLOOKUP(tbStoricoOrdini[[#This Row],[AGENTE]],tbAgenti[],2,FALSE)</f>
        <v>0.05</v>
      </c>
      <c r="P96" s="2">
        <v>127350</v>
      </c>
      <c r="Q96" s="2">
        <f>tbStoricoOrdini[[#This Row],[IMPORTO]]*tbStoricoOrdini[[#This Row],[% COMM.]]</f>
        <v>6367.5</v>
      </c>
      <c r="R96" s="2">
        <f>tbStoricoOrdini[[#This Row],[TOT. COMM.]]+tbStoricoOrdini[[#This Row],[IMPORTO]]</f>
        <v>133717.5</v>
      </c>
    </row>
    <row r="97" spans="1:18">
      <c r="A97" s="1">
        <v>43831</v>
      </c>
      <c r="B97" s="7">
        <f>MONTH(tbStoricoOrdini[[#This Row],[DATA]])</f>
        <v>1</v>
      </c>
      <c r="C97" t="s">
        <v>192</v>
      </c>
      <c r="D97" t="str">
        <f>RIGHT(tbStoricoOrdini[[#This Row],[ORDINE]],4)</f>
        <v>0094</v>
      </c>
      <c r="E97" t="s">
        <v>26</v>
      </c>
      <c r="F97" t="str">
        <f>VLOOKUP(tbStoricoOrdini[[#This Row],[CLIENTE]],tbClienti[],3,FALSE)</f>
        <v>Lombardia</v>
      </c>
      <c r="G97" t="str">
        <f>VLOOKUP(tbStoricoOrdini[[#This Row],[CLIENTE]],tbClienti[],7,FALSE)</f>
        <v>AC</v>
      </c>
      <c r="H97" t="s">
        <v>61</v>
      </c>
      <c r="I97" t="str">
        <f>IF(LEFT(tbStoricoOrdini[[#This Row],[ARTICOLO]],3) = "COG","COG",LEFT(tbStoricoOrdini[[#This Row],[ARTICOLO]],FIND(" ",tbStoricoOrdini[[#This Row],[ARTICOLO]])-1))</f>
        <v>KLM</v>
      </c>
      <c r="J97" t="str">
        <f>MID(tbStoricoOrdini[[#This Row],[ARTICOLO]],FIND(" ",tbStoricoOrdini[[#This Row],[ARTICOLO]])+1,4)</f>
        <v>5000</v>
      </c>
      <c r="K97" t="str">
        <f>IFERROR(RIGHT(tbStoricoOrdini[[#This Row],[ARTICOLO]],LEN(tbStoricoOrdini[[#This Row],[ARTICOLO]])-FIND(" ",tbStoricoOrdini[[#This Row],[ARTICOLO]],FIND(" ",tbStoricoOrdini[[#This Row],[ARTICOLO]]) +1)),"")</f>
        <v>Medium</v>
      </c>
      <c r="L97" s="3">
        <f>VLOOKUP(tbStoricoOrdini[[#This Row],[ARTICOLO]],tbArticoli[],2,FALSE)</f>
        <v>150</v>
      </c>
      <c r="M97" s="22">
        <f>tbStoricoOrdini[[#This Row],[IMPORTO]]/tbStoricoOrdini[[#This Row],[PREZZO]]</f>
        <v>180</v>
      </c>
      <c r="N97" t="s">
        <v>6</v>
      </c>
      <c r="O97" s="8">
        <f>VLOOKUP(tbStoricoOrdini[[#This Row],[AGENTE]],tbAgenti[],2,FALSE)</f>
        <v>7.4999999999999997E-2</v>
      </c>
      <c r="P97" s="2">
        <v>27000</v>
      </c>
      <c r="Q97" s="2">
        <f>tbStoricoOrdini[[#This Row],[IMPORTO]]*tbStoricoOrdini[[#This Row],[% COMM.]]</f>
        <v>2025</v>
      </c>
      <c r="R97" s="2">
        <f>tbStoricoOrdini[[#This Row],[TOT. COMM.]]+tbStoricoOrdini[[#This Row],[IMPORTO]]</f>
        <v>29025</v>
      </c>
    </row>
    <row r="98" spans="1:18">
      <c r="A98" s="1">
        <v>43831</v>
      </c>
      <c r="B98" s="7">
        <f>MONTH(tbStoricoOrdini[[#This Row],[DATA]])</f>
        <v>1</v>
      </c>
      <c r="C98" t="s">
        <v>193</v>
      </c>
      <c r="D98" t="str">
        <f>RIGHT(tbStoricoOrdini[[#This Row],[ORDINE]],4)</f>
        <v>0095</v>
      </c>
      <c r="E98" t="s">
        <v>26</v>
      </c>
      <c r="F98" t="str">
        <f>VLOOKUP(tbStoricoOrdini[[#This Row],[CLIENTE]],tbClienti[],3,FALSE)</f>
        <v>Lombardia</v>
      </c>
      <c r="G98" t="str">
        <f>VLOOKUP(tbStoricoOrdini[[#This Row],[CLIENTE]],tbClienti[],7,FALSE)</f>
        <v>AC</v>
      </c>
      <c r="H98" t="s">
        <v>61</v>
      </c>
      <c r="I98" t="str">
        <f>IF(LEFT(tbStoricoOrdini[[#This Row],[ARTICOLO]],3) = "COG","COG",LEFT(tbStoricoOrdini[[#This Row],[ARTICOLO]],FIND(" ",tbStoricoOrdini[[#This Row],[ARTICOLO]])-1))</f>
        <v>KLM</v>
      </c>
      <c r="J98" t="str">
        <f>MID(tbStoricoOrdini[[#This Row],[ARTICOLO]],FIND(" ",tbStoricoOrdini[[#This Row],[ARTICOLO]])+1,4)</f>
        <v>5000</v>
      </c>
      <c r="K98" t="str">
        <f>IFERROR(RIGHT(tbStoricoOrdini[[#This Row],[ARTICOLO]],LEN(tbStoricoOrdini[[#This Row],[ARTICOLO]])-FIND(" ",tbStoricoOrdini[[#This Row],[ARTICOLO]],FIND(" ",tbStoricoOrdini[[#This Row],[ARTICOLO]]) +1)),"")</f>
        <v>Medium</v>
      </c>
      <c r="L98" s="3">
        <f>VLOOKUP(tbStoricoOrdini[[#This Row],[ARTICOLO]],tbArticoli[],2,FALSE)</f>
        <v>150</v>
      </c>
      <c r="M98" s="22">
        <f>tbStoricoOrdini[[#This Row],[IMPORTO]]/tbStoricoOrdini[[#This Row],[PREZZO]]</f>
        <v>216</v>
      </c>
      <c r="N98" t="s">
        <v>9</v>
      </c>
      <c r="O98" s="8">
        <f>VLOOKUP(tbStoricoOrdini[[#This Row],[AGENTE]],tbAgenti[],2,FALSE)</f>
        <v>0.05</v>
      </c>
      <c r="P98" s="2">
        <v>32400</v>
      </c>
      <c r="Q98" s="2">
        <f>tbStoricoOrdini[[#This Row],[IMPORTO]]*tbStoricoOrdini[[#This Row],[% COMM.]]</f>
        <v>1620</v>
      </c>
      <c r="R98" s="2">
        <f>tbStoricoOrdini[[#This Row],[TOT. COMM.]]+tbStoricoOrdini[[#This Row],[IMPORTO]]</f>
        <v>34020</v>
      </c>
    </row>
    <row r="99" spans="1:18">
      <c r="A99" s="1">
        <v>43831</v>
      </c>
      <c r="B99" s="7">
        <f>MONTH(tbStoricoOrdini[[#This Row],[DATA]])</f>
        <v>1</v>
      </c>
      <c r="C99" t="s">
        <v>194</v>
      </c>
      <c r="D99" t="str">
        <f>RIGHT(tbStoricoOrdini[[#This Row],[ORDINE]],4)</f>
        <v>0096</v>
      </c>
      <c r="E99" t="s">
        <v>26</v>
      </c>
      <c r="F99" t="str">
        <f>VLOOKUP(tbStoricoOrdini[[#This Row],[CLIENTE]],tbClienti[],3,FALSE)</f>
        <v>Lombardia</v>
      </c>
      <c r="G99" t="str">
        <f>VLOOKUP(tbStoricoOrdini[[#This Row],[CLIENTE]],tbClienti[],7,FALSE)</f>
        <v>AC</v>
      </c>
      <c r="H99" t="s">
        <v>79</v>
      </c>
      <c r="I99" t="str">
        <f>IF(LEFT(tbStoricoOrdini[[#This Row],[ARTICOLO]],3) = "COG","COG",LEFT(tbStoricoOrdini[[#This Row],[ARTICOLO]],FIND(" ",tbStoricoOrdini[[#This Row],[ARTICOLO]])-1))</f>
        <v>COG</v>
      </c>
      <c r="J99" t="str">
        <f>MID(tbStoricoOrdini[[#This Row],[ARTICOLO]],FIND(" ",tbStoricoOrdini[[#This Row],[ARTICOLO]])+1,4)</f>
        <v>4000</v>
      </c>
      <c r="K99" t="str">
        <f>IFERROR(RIGHT(tbStoricoOrdini[[#This Row],[ARTICOLO]],LEN(tbStoricoOrdini[[#This Row],[ARTICOLO]])-FIND(" ",tbStoricoOrdini[[#This Row],[ARTICOLO]],FIND(" ",tbStoricoOrdini[[#This Row],[ARTICOLO]]) +1)),"")</f>
        <v>Plus</v>
      </c>
      <c r="L99" s="3">
        <f>VLOOKUP(tbStoricoOrdini[[#This Row],[ARTICOLO]],tbArticoli[],2,FALSE)</f>
        <v>240</v>
      </c>
      <c r="M99" s="22">
        <f>tbStoricoOrdini[[#This Row],[IMPORTO]]/tbStoricoOrdini[[#This Row],[PREZZO]]</f>
        <v>924</v>
      </c>
      <c r="N99" t="s">
        <v>9</v>
      </c>
      <c r="O99" s="8">
        <f>VLOOKUP(tbStoricoOrdini[[#This Row],[AGENTE]],tbAgenti[],2,FALSE)</f>
        <v>0.05</v>
      </c>
      <c r="P99" s="2">
        <v>221760</v>
      </c>
      <c r="Q99" s="2">
        <f>tbStoricoOrdini[[#This Row],[IMPORTO]]*tbStoricoOrdini[[#This Row],[% COMM.]]</f>
        <v>11088</v>
      </c>
      <c r="R99" s="2">
        <f>tbStoricoOrdini[[#This Row],[TOT. COMM.]]+tbStoricoOrdini[[#This Row],[IMPORTO]]</f>
        <v>232848</v>
      </c>
    </row>
    <row r="100" spans="1:18">
      <c r="A100" s="1">
        <v>43831</v>
      </c>
      <c r="B100" s="7">
        <f>MONTH(tbStoricoOrdini[[#This Row],[DATA]])</f>
        <v>1</v>
      </c>
      <c r="C100" t="s">
        <v>195</v>
      </c>
      <c r="D100" t="str">
        <f>RIGHT(tbStoricoOrdini[[#This Row],[ORDINE]],4)</f>
        <v>0097</v>
      </c>
      <c r="E100" t="s">
        <v>26</v>
      </c>
      <c r="F100" t="str">
        <f>VLOOKUP(tbStoricoOrdini[[#This Row],[CLIENTE]],tbClienti[],3,FALSE)</f>
        <v>Lombardia</v>
      </c>
      <c r="G100" t="str">
        <f>VLOOKUP(tbStoricoOrdini[[#This Row],[CLIENTE]],tbClienti[],7,FALSE)</f>
        <v>AC</v>
      </c>
      <c r="H100" t="s">
        <v>60</v>
      </c>
      <c r="I100" t="str">
        <f>IF(LEFT(tbStoricoOrdini[[#This Row],[ARTICOLO]],3) = "COG","COG",LEFT(tbStoricoOrdini[[#This Row],[ARTICOLO]],FIND(" ",tbStoricoOrdini[[#This Row],[ARTICOLO]])-1))</f>
        <v>KLM</v>
      </c>
      <c r="J100" t="str">
        <f>MID(tbStoricoOrdini[[#This Row],[ARTICOLO]],FIND(" ",tbStoricoOrdini[[#This Row],[ARTICOLO]])+1,4)</f>
        <v>5000</v>
      </c>
      <c r="K100" t="str">
        <f>IFERROR(RIGHT(tbStoricoOrdini[[#This Row],[ARTICOLO]],LEN(tbStoricoOrdini[[#This Row],[ARTICOLO]])-FIND(" ",tbStoricoOrdini[[#This Row],[ARTICOLO]],FIND(" ",tbStoricoOrdini[[#This Row],[ARTICOLO]]) +1)),"")</f>
        <v>Plus</v>
      </c>
      <c r="L100" s="3">
        <f>VLOOKUP(tbStoricoOrdini[[#This Row],[ARTICOLO]],tbArticoli[],2,FALSE)</f>
        <v>175</v>
      </c>
      <c r="M100" s="22">
        <f>tbStoricoOrdini[[#This Row],[IMPORTO]]/tbStoricoOrdini[[#This Row],[PREZZO]]</f>
        <v>276</v>
      </c>
      <c r="N100" t="s">
        <v>6</v>
      </c>
      <c r="O100" s="8">
        <f>VLOOKUP(tbStoricoOrdini[[#This Row],[AGENTE]],tbAgenti[],2,FALSE)</f>
        <v>7.4999999999999997E-2</v>
      </c>
      <c r="P100" s="2">
        <v>48300</v>
      </c>
      <c r="Q100" s="2">
        <f>tbStoricoOrdini[[#This Row],[IMPORTO]]*tbStoricoOrdini[[#This Row],[% COMM.]]</f>
        <v>3622.5</v>
      </c>
      <c r="R100" s="2">
        <f>tbStoricoOrdini[[#This Row],[TOT. COMM.]]+tbStoricoOrdini[[#This Row],[IMPORTO]]</f>
        <v>51922.5</v>
      </c>
    </row>
    <row r="101" spans="1:18">
      <c r="A101" s="1">
        <v>43831</v>
      </c>
      <c r="B101" s="7">
        <f>MONTH(tbStoricoOrdini[[#This Row],[DATA]])</f>
        <v>1</v>
      </c>
      <c r="C101" t="s">
        <v>196</v>
      </c>
      <c r="D101" t="str">
        <f>RIGHT(tbStoricoOrdini[[#This Row],[ORDINE]],4)</f>
        <v>0098</v>
      </c>
      <c r="E101" t="s">
        <v>26</v>
      </c>
      <c r="F101" t="str">
        <f>VLOOKUP(tbStoricoOrdini[[#This Row],[CLIENTE]],tbClienti[],3,FALSE)</f>
        <v>Lombardia</v>
      </c>
      <c r="G101" t="str">
        <f>VLOOKUP(tbStoricoOrdini[[#This Row],[CLIENTE]],tbClienti[],7,FALSE)</f>
        <v>AC</v>
      </c>
      <c r="H101" t="s">
        <v>60</v>
      </c>
      <c r="I101" t="str">
        <f>IF(LEFT(tbStoricoOrdini[[#This Row],[ARTICOLO]],3) = "COG","COG",LEFT(tbStoricoOrdini[[#This Row],[ARTICOLO]],FIND(" ",tbStoricoOrdini[[#This Row],[ARTICOLO]])-1))</f>
        <v>KLM</v>
      </c>
      <c r="J101" t="str">
        <f>MID(tbStoricoOrdini[[#This Row],[ARTICOLO]],FIND(" ",tbStoricoOrdini[[#This Row],[ARTICOLO]])+1,4)</f>
        <v>5000</v>
      </c>
      <c r="K101" t="str">
        <f>IFERROR(RIGHT(tbStoricoOrdini[[#This Row],[ARTICOLO]],LEN(tbStoricoOrdini[[#This Row],[ARTICOLO]])-FIND(" ",tbStoricoOrdini[[#This Row],[ARTICOLO]],FIND(" ",tbStoricoOrdini[[#This Row],[ARTICOLO]]) +1)),"")</f>
        <v>Plus</v>
      </c>
      <c r="L101" s="3">
        <f>VLOOKUP(tbStoricoOrdini[[#This Row],[ARTICOLO]],tbArticoli[],2,FALSE)</f>
        <v>175</v>
      </c>
      <c r="M101" s="22">
        <f>tbStoricoOrdini[[#This Row],[IMPORTO]]/tbStoricoOrdini[[#This Row],[PREZZO]]</f>
        <v>392</v>
      </c>
      <c r="N101" t="s">
        <v>9</v>
      </c>
      <c r="O101" s="8">
        <f>VLOOKUP(tbStoricoOrdini[[#This Row],[AGENTE]],tbAgenti[],2,FALSE)</f>
        <v>0.05</v>
      </c>
      <c r="P101" s="2">
        <v>68600</v>
      </c>
      <c r="Q101" s="2">
        <f>tbStoricoOrdini[[#This Row],[IMPORTO]]*tbStoricoOrdini[[#This Row],[% COMM.]]</f>
        <v>3430</v>
      </c>
      <c r="R101" s="2">
        <f>tbStoricoOrdini[[#This Row],[TOT. COMM.]]+tbStoricoOrdini[[#This Row],[IMPORTO]]</f>
        <v>72030</v>
      </c>
    </row>
    <row r="102" spans="1:18">
      <c r="A102" s="1">
        <v>43831</v>
      </c>
      <c r="B102" s="7">
        <f>MONTH(tbStoricoOrdini[[#This Row],[DATA]])</f>
        <v>1</v>
      </c>
      <c r="C102" t="s">
        <v>197</v>
      </c>
      <c r="D102" t="str">
        <f>RIGHT(tbStoricoOrdini[[#This Row],[ORDINE]],4)</f>
        <v>0099</v>
      </c>
      <c r="E102" t="s">
        <v>26</v>
      </c>
      <c r="F102" t="str">
        <f>VLOOKUP(tbStoricoOrdini[[#This Row],[CLIENTE]],tbClienti[],3,FALSE)</f>
        <v>Lombardia</v>
      </c>
      <c r="G102" t="str">
        <f>VLOOKUP(tbStoricoOrdini[[#This Row],[CLIENTE]],tbClienti[],7,FALSE)</f>
        <v>AC</v>
      </c>
      <c r="H102" t="s">
        <v>63</v>
      </c>
      <c r="I102" t="str">
        <f>IF(LEFT(tbStoricoOrdini[[#This Row],[ARTICOLO]],3) = "COG","COG",LEFT(tbStoricoOrdini[[#This Row],[ARTICOLO]],FIND(" ",tbStoricoOrdini[[#This Row],[ARTICOLO]])-1))</f>
        <v>KLM</v>
      </c>
      <c r="J102" t="str">
        <f>MID(tbStoricoOrdini[[#This Row],[ARTICOLO]],FIND(" ",tbStoricoOrdini[[#This Row],[ARTICOLO]])+1,4)</f>
        <v>3000</v>
      </c>
      <c r="K102" t="str">
        <f>IFERROR(RIGHT(tbStoricoOrdini[[#This Row],[ARTICOLO]],LEN(tbStoricoOrdini[[#This Row],[ARTICOLO]])-FIND(" ",tbStoricoOrdini[[#This Row],[ARTICOLO]],FIND(" ",tbStoricoOrdini[[#This Row],[ARTICOLO]]) +1)),"")</f>
        <v>Plus</v>
      </c>
      <c r="L102" s="3">
        <f>VLOOKUP(tbStoricoOrdini[[#This Row],[ARTICOLO]],tbArticoli[],2,FALSE)</f>
        <v>145</v>
      </c>
      <c r="M102" s="22">
        <f>tbStoricoOrdini[[#This Row],[IMPORTO]]/tbStoricoOrdini[[#This Row],[PREZZO]]</f>
        <v>227</v>
      </c>
      <c r="N102" t="s">
        <v>16</v>
      </c>
      <c r="O102" s="8">
        <f>VLOOKUP(tbStoricoOrdini[[#This Row],[AGENTE]],tbAgenti[],2,FALSE)</f>
        <v>0.05</v>
      </c>
      <c r="P102" s="2">
        <v>32915</v>
      </c>
      <c r="Q102" s="2">
        <f>tbStoricoOrdini[[#This Row],[IMPORTO]]*tbStoricoOrdini[[#This Row],[% COMM.]]</f>
        <v>1645.75</v>
      </c>
      <c r="R102" s="2">
        <f>tbStoricoOrdini[[#This Row],[TOT. COMM.]]+tbStoricoOrdini[[#This Row],[IMPORTO]]</f>
        <v>34560.75</v>
      </c>
    </row>
    <row r="103" spans="1:18">
      <c r="A103" s="1">
        <v>43831</v>
      </c>
      <c r="B103" s="7">
        <f>MONTH(tbStoricoOrdini[[#This Row],[DATA]])</f>
        <v>1</v>
      </c>
      <c r="C103" t="s">
        <v>198</v>
      </c>
      <c r="D103" t="str">
        <f>RIGHT(tbStoricoOrdini[[#This Row],[ORDINE]],4)</f>
        <v>0100</v>
      </c>
      <c r="E103" t="s">
        <v>26</v>
      </c>
      <c r="F103" t="str">
        <f>VLOOKUP(tbStoricoOrdini[[#This Row],[CLIENTE]],tbClienti[],3,FALSE)</f>
        <v>Lombardia</v>
      </c>
      <c r="G103" t="str">
        <f>VLOOKUP(tbStoricoOrdini[[#This Row],[CLIENTE]],tbClienti[],7,FALSE)</f>
        <v>AC</v>
      </c>
      <c r="H103" t="s">
        <v>63</v>
      </c>
      <c r="I103" t="str">
        <f>IF(LEFT(tbStoricoOrdini[[#This Row],[ARTICOLO]],3) = "COG","COG",LEFT(tbStoricoOrdini[[#This Row],[ARTICOLO]],FIND(" ",tbStoricoOrdini[[#This Row],[ARTICOLO]])-1))</f>
        <v>KLM</v>
      </c>
      <c r="J103" t="str">
        <f>MID(tbStoricoOrdini[[#This Row],[ARTICOLO]],FIND(" ",tbStoricoOrdini[[#This Row],[ARTICOLO]])+1,4)</f>
        <v>3000</v>
      </c>
      <c r="K103" t="str">
        <f>IFERROR(RIGHT(tbStoricoOrdini[[#This Row],[ARTICOLO]],LEN(tbStoricoOrdini[[#This Row],[ARTICOLO]])-FIND(" ",tbStoricoOrdini[[#This Row],[ARTICOLO]],FIND(" ",tbStoricoOrdini[[#This Row],[ARTICOLO]]) +1)),"")</f>
        <v>Plus</v>
      </c>
      <c r="L103" s="3">
        <f>VLOOKUP(tbStoricoOrdini[[#This Row],[ARTICOLO]],tbArticoli[],2,FALSE)</f>
        <v>145</v>
      </c>
      <c r="M103" s="22">
        <f>tbStoricoOrdini[[#This Row],[IMPORTO]]/tbStoricoOrdini[[#This Row],[PREZZO]]</f>
        <v>582</v>
      </c>
      <c r="N103" t="s">
        <v>15</v>
      </c>
      <c r="O103" s="8">
        <f>VLOOKUP(tbStoricoOrdini[[#This Row],[AGENTE]],tbAgenti[],2,FALSE)</f>
        <v>0.08</v>
      </c>
      <c r="P103" s="2">
        <v>84390</v>
      </c>
      <c r="Q103" s="2">
        <f>tbStoricoOrdini[[#This Row],[IMPORTO]]*tbStoricoOrdini[[#This Row],[% COMM.]]</f>
        <v>6751.2</v>
      </c>
      <c r="R103" s="2">
        <f>tbStoricoOrdini[[#This Row],[TOT. COMM.]]+tbStoricoOrdini[[#This Row],[IMPORTO]]</f>
        <v>91141.2</v>
      </c>
    </row>
    <row r="104" spans="1:18">
      <c r="A104" s="1">
        <v>43831</v>
      </c>
      <c r="B104" s="7">
        <f>MONTH(tbStoricoOrdini[[#This Row],[DATA]])</f>
        <v>1</v>
      </c>
      <c r="C104" t="s">
        <v>199</v>
      </c>
      <c r="D104" t="str">
        <f>RIGHT(tbStoricoOrdini[[#This Row],[ORDINE]],4)</f>
        <v>0101</v>
      </c>
      <c r="E104" t="s">
        <v>26</v>
      </c>
      <c r="F104" t="str">
        <f>VLOOKUP(tbStoricoOrdini[[#This Row],[CLIENTE]],tbClienti[],3,FALSE)</f>
        <v>Lombardia</v>
      </c>
      <c r="G104" t="str">
        <f>VLOOKUP(tbStoricoOrdini[[#This Row],[CLIENTE]],tbClienti[],7,FALSE)</f>
        <v>AC</v>
      </c>
      <c r="H104" t="s">
        <v>63</v>
      </c>
      <c r="I104" t="str">
        <f>IF(LEFT(tbStoricoOrdini[[#This Row],[ARTICOLO]],3) = "COG","COG",LEFT(tbStoricoOrdini[[#This Row],[ARTICOLO]],FIND(" ",tbStoricoOrdini[[#This Row],[ARTICOLO]])-1))</f>
        <v>KLM</v>
      </c>
      <c r="J104" t="str">
        <f>MID(tbStoricoOrdini[[#This Row],[ARTICOLO]],FIND(" ",tbStoricoOrdini[[#This Row],[ARTICOLO]])+1,4)</f>
        <v>3000</v>
      </c>
      <c r="K104" t="str">
        <f>IFERROR(RIGHT(tbStoricoOrdini[[#This Row],[ARTICOLO]],LEN(tbStoricoOrdini[[#This Row],[ARTICOLO]])-FIND(" ",tbStoricoOrdini[[#This Row],[ARTICOLO]],FIND(" ",tbStoricoOrdini[[#This Row],[ARTICOLO]]) +1)),"")</f>
        <v>Plus</v>
      </c>
      <c r="L104" s="3">
        <f>VLOOKUP(tbStoricoOrdini[[#This Row],[ARTICOLO]],tbArticoli[],2,FALSE)</f>
        <v>145</v>
      </c>
      <c r="M104" s="22">
        <f>tbStoricoOrdini[[#This Row],[IMPORTO]]/tbStoricoOrdini[[#This Row],[PREZZO]]</f>
        <v>893</v>
      </c>
      <c r="N104" t="s">
        <v>17</v>
      </c>
      <c r="O104" s="8">
        <f>VLOOKUP(tbStoricoOrdini[[#This Row],[AGENTE]],tbAgenti[],2,FALSE)</f>
        <v>0.08</v>
      </c>
      <c r="P104" s="2">
        <v>129485</v>
      </c>
      <c r="Q104" s="2">
        <f>tbStoricoOrdini[[#This Row],[IMPORTO]]*tbStoricoOrdini[[#This Row],[% COMM.]]</f>
        <v>10358.800000000001</v>
      </c>
      <c r="R104" s="2">
        <f>tbStoricoOrdini[[#This Row],[TOT. COMM.]]+tbStoricoOrdini[[#This Row],[IMPORTO]]</f>
        <v>139843.79999999999</v>
      </c>
    </row>
    <row r="105" spans="1:18">
      <c r="A105" s="1">
        <v>43831</v>
      </c>
      <c r="B105" s="7">
        <f>MONTH(tbStoricoOrdini[[#This Row],[DATA]])</f>
        <v>1</v>
      </c>
      <c r="C105" t="s">
        <v>200</v>
      </c>
      <c r="D105" t="str">
        <f>RIGHT(tbStoricoOrdini[[#This Row],[ORDINE]],4)</f>
        <v>0102</v>
      </c>
      <c r="E105" t="s">
        <v>26</v>
      </c>
      <c r="F105" t="str">
        <f>VLOOKUP(tbStoricoOrdini[[#This Row],[CLIENTE]],tbClienti[],3,FALSE)</f>
        <v>Lombardia</v>
      </c>
      <c r="G105" t="str">
        <f>VLOOKUP(tbStoricoOrdini[[#This Row],[CLIENTE]],tbClienti[],7,FALSE)</f>
        <v>AC</v>
      </c>
      <c r="H105" t="s">
        <v>63</v>
      </c>
      <c r="I105" t="str">
        <f>IF(LEFT(tbStoricoOrdini[[#This Row],[ARTICOLO]],3) = "COG","COG",LEFT(tbStoricoOrdini[[#This Row],[ARTICOLO]],FIND(" ",tbStoricoOrdini[[#This Row],[ARTICOLO]])-1))</f>
        <v>KLM</v>
      </c>
      <c r="J105" t="str">
        <f>MID(tbStoricoOrdini[[#This Row],[ARTICOLO]],FIND(" ",tbStoricoOrdini[[#This Row],[ARTICOLO]])+1,4)</f>
        <v>3000</v>
      </c>
      <c r="K105" t="str">
        <f>IFERROR(RIGHT(tbStoricoOrdini[[#This Row],[ARTICOLO]],LEN(tbStoricoOrdini[[#This Row],[ARTICOLO]])-FIND(" ",tbStoricoOrdini[[#This Row],[ARTICOLO]],FIND(" ",tbStoricoOrdini[[#This Row],[ARTICOLO]]) +1)),"")</f>
        <v>Plus</v>
      </c>
      <c r="L105" s="3">
        <f>VLOOKUP(tbStoricoOrdini[[#This Row],[ARTICOLO]],tbArticoli[],2,FALSE)</f>
        <v>145</v>
      </c>
      <c r="M105" s="22">
        <f>tbStoricoOrdini[[#This Row],[IMPORTO]]/tbStoricoOrdini[[#This Row],[PREZZO]]</f>
        <v>949</v>
      </c>
      <c r="N105" t="s">
        <v>18</v>
      </c>
      <c r="O105" s="8">
        <f>VLOOKUP(tbStoricoOrdini[[#This Row],[AGENTE]],tbAgenti[],2,FALSE)</f>
        <v>0.03</v>
      </c>
      <c r="P105" s="2">
        <v>137605</v>
      </c>
      <c r="Q105" s="2">
        <f>tbStoricoOrdini[[#This Row],[IMPORTO]]*tbStoricoOrdini[[#This Row],[% COMM.]]</f>
        <v>4128.1499999999996</v>
      </c>
      <c r="R105" s="2">
        <f>tbStoricoOrdini[[#This Row],[TOT. COMM.]]+tbStoricoOrdini[[#This Row],[IMPORTO]]</f>
        <v>141733.15</v>
      </c>
    </row>
    <row r="106" spans="1:18">
      <c r="A106" s="1">
        <v>43831</v>
      </c>
      <c r="B106" s="7">
        <f>MONTH(tbStoricoOrdini[[#This Row],[DATA]])</f>
        <v>1</v>
      </c>
      <c r="C106" t="s">
        <v>201</v>
      </c>
      <c r="D106" t="str">
        <f>RIGHT(tbStoricoOrdini[[#This Row],[ORDINE]],4)</f>
        <v>0103</v>
      </c>
      <c r="E106" t="s">
        <v>26</v>
      </c>
      <c r="F106" t="str">
        <f>VLOOKUP(tbStoricoOrdini[[#This Row],[CLIENTE]],tbClienti[],3,FALSE)</f>
        <v>Lombardia</v>
      </c>
      <c r="G106" t="str">
        <f>VLOOKUP(tbStoricoOrdini[[#This Row],[CLIENTE]],tbClienti[],7,FALSE)</f>
        <v>AC</v>
      </c>
      <c r="H106" t="s">
        <v>63</v>
      </c>
      <c r="I106" t="str">
        <f>IF(LEFT(tbStoricoOrdini[[#This Row],[ARTICOLO]],3) = "COG","COG",LEFT(tbStoricoOrdini[[#This Row],[ARTICOLO]],FIND(" ",tbStoricoOrdini[[#This Row],[ARTICOLO]])-1))</f>
        <v>KLM</v>
      </c>
      <c r="J106" t="str">
        <f>MID(tbStoricoOrdini[[#This Row],[ARTICOLO]],FIND(" ",tbStoricoOrdini[[#This Row],[ARTICOLO]])+1,4)</f>
        <v>3000</v>
      </c>
      <c r="K106" t="str">
        <f>IFERROR(RIGHT(tbStoricoOrdini[[#This Row],[ARTICOLO]],LEN(tbStoricoOrdini[[#This Row],[ARTICOLO]])-FIND(" ",tbStoricoOrdini[[#This Row],[ARTICOLO]],FIND(" ",tbStoricoOrdini[[#This Row],[ARTICOLO]]) +1)),"")</f>
        <v>Plus</v>
      </c>
      <c r="L106" s="3">
        <f>VLOOKUP(tbStoricoOrdini[[#This Row],[ARTICOLO]],tbArticoli[],2,FALSE)</f>
        <v>145</v>
      </c>
      <c r="M106" s="22">
        <f>tbStoricoOrdini[[#This Row],[IMPORTO]]/tbStoricoOrdini[[#This Row],[PREZZO]]</f>
        <v>348</v>
      </c>
      <c r="N106" t="s">
        <v>6</v>
      </c>
      <c r="O106" s="8">
        <f>VLOOKUP(tbStoricoOrdini[[#This Row],[AGENTE]],tbAgenti[],2,FALSE)</f>
        <v>7.4999999999999997E-2</v>
      </c>
      <c r="P106" s="2">
        <v>50460</v>
      </c>
      <c r="Q106" s="2">
        <f>tbStoricoOrdini[[#This Row],[IMPORTO]]*tbStoricoOrdini[[#This Row],[% COMM.]]</f>
        <v>3784.5</v>
      </c>
      <c r="R106" s="2">
        <f>tbStoricoOrdini[[#This Row],[TOT. COMM.]]+tbStoricoOrdini[[#This Row],[IMPORTO]]</f>
        <v>54244.5</v>
      </c>
    </row>
    <row r="107" spans="1:18">
      <c r="A107" s="1">
        <v>43831</v>
      </c>
      <c r="B107" s="7">
        <f>MONTH(tbStoricoOrdini[[#This Row],[DATA]])</f>
        <v>1</v>
      </c>
      <c r="C107" t="s">
        <v>202</v>
      </c>
      <c r="D107" t="str">
        <f>RIGHT(tbStoricoOrdini[[#This Row],[ORDINE]],4)</f>
        <v>0104</v>
      </c>
      <c r="E107" t="s">
        <v>26</v>
      </c>
      <c r="F107" t="str">
        <f>VLOOKUP(tbStoricoOrdini[[#This Row],[CLIENTE]],tbClienti[],3,FALSE)</f>
        <v>Lombardia</v>
      </c>
      <c r="G107" t="str">
        <f>VLOOKUP(tbStoricoOrdini[[#This Row],[CLIENTE]],tbClienti[],7,FALSE)</f>
        <v>AC</v>
      </c>
      <c r="H107" t="s">
        <v>63</v>
      </c>
      <c r="I107" t="str">
        <f>IF(LEFT(tbStoricoOrdini[[#This Row],[ARTICOLO]],3) = "COG","COG",LEFT(tbStoricoOrdini[[#This Row],[ARTICOLO]],FIND(" ",tbStoricoOrdini[[#This Row],[ARTICOLO]])-1))</f>
        <v>KLM</v>
      </c>
      <c r="J107" t="str">
        <f>MID(tbStoricoOrdini[[#This Row],[ARTICOLO]],FIND(" ",tbStoricoOrdini[[#This Row],[ARTICOLO]])+1,4)</f>
        <v>3000</v>
      </c>
      <c r="K107" t="str">
        <f>IFERROR(RIGHT(tbStoricoOrdini[[#This Row],[ARTICOLO]],LEN(tbStoricoOrdini[[#This Row],[ARTICOLO]])-FIND(" ",tbStoricoOrdini[[#This Row],[ARTICOLO]],FIND(" ",tbStoricoOrdini[[#This Row],[ARTICOLO]]) +1)),"")</f>
        <v>Plus</v>
      </c>
      <c r="L107" s="3">
        <f>VLOOKUP(tbStoricoOrdini[[#This Row],[ARTICOLO]],tbArticoli[],2,FALSE)</f>
        <v>145</v>
      </c>
      <c r="M107" s="22">
        <f>tbStoricoOrdini[[#This Row],[IMPORTO]]/tbStoricoOrdini[[#This Row],[PREZZO]]</f>
        <v>629</v>
      </c>
      <c r="N107" t="s">
        <v>9</v>
      </c>
      <c r="O107" s="8">
        <f>VLOOKUP(tbStoricoOrdini[[#This Row],[AGENTE]],tbAgenti[],2,FALSE)</f>
        <v>0.05</v>
      </c>
      <c r="P107" s="2">
        <v>91205</v>
      </c>
      <c r="Q107" s="2">
        <f>tbStoricoOrdini[[#This Row],[IMPORTO]]*tbStoricoOrdini[[#This Row],[% COMM.]]</f>
        <v>4560.25</v>
      </c>
      <c r="R107" s="2">
        <f>tbStoricoOrdini[[#This Row],[TOT. COMM.]]+tbStoricoOrdini[[#This Row],[IMPORTO]]</f>
        <v>95765.25</v>
      </c>
    </row>
    <row r="108" spans="1:18">
      <c r="A108" s="1">
        <v>43831</v>
      </c>
      <c r="B108" s="7">
        <f>MONTH(tbStoricoOrdini[[#This Row],[DATA]])</f>
        <v>1</v>
      </c>
      <c r="C108" t="s">
        <v>203</v>
      </c>
      <c r="D108" t="str">
        <f>RIGHT(tbStoricoOrdini[[#This Row],[ORDINE]],4)</f>
        <v>0105</v>
      </c>
      <c r="E108" t="s">
        <v>26</v>
      </c>
      <c r="F108" t="str">
        <f>VLOOKUP(tbStoricoOrdini[[#This Row],[CLIENTE]],tbClienti[],3,FALSE)</f>
        <v>Lombardia</v>
      </c>
      <c r="G108" t="str">
        <f>VLOOKUP(tbStoricoOrdini[[#This Row],[CLIENTE]],tbClienti[],7,FALSE)</f>
        <v>AC</v>
      </c>
      <c r="H108" t="s">
        <v>66</v>
      </c>
      <c r="I108" t="str">
        <f>IF(LEFT(tbStoricoOrdini[[#This Row],[ARTICOLO]],3) = "COG","COG",LEFT(tbStoricoOrdini[[#This Row],[ARTICOLO]],FIND(" ",tbStoricoOrdini[[#This Row],[ARTICOLO]])-1))</f>
        <v>BAG</v>
      </c>
      <c r="J108" t="str">
        <f>MID(tbStoricoOrdini[[#This Row],[ARTICOLO]],FIND(" ",tbStoricoOrdini[[#This Row],[ARTICOLO]])+1,4)</f>
        <v>2500</v>
      </c>
      <c r="K108" t="str">
        <f>IFERROR(RIGHT(tbStoricoOrdini[[#This Row],[ARTICOLO]],LEN(tbStoricoOrdini[[#This Row],[ARTICOLO]])-FIND(" ",tbStoricoOrdini[[#This Row],[ARTICOLO]],FIND(" ",tbStoricoOrdini[[#This Row],[ARTICOLO]]) +1)),"")</f>
        <v>Plus</v>
      </c>
      <c r="L108" s="3">
        <f>VLOOKUP(tbStoricoOrdini[[#This Row],[ARTICOLO]],tbArticoli[],2,FALSE)</f>
        <v>220</v>
      </c>
      <c r="M108" s="22">
        <f>tbStoricoOrdini[[#This Row],[IMPORTO]]/tbStoricoOrdini[[#This Row],[PREZZO]]</f>
        <v>367</v>
      </c>
      <c r="N108" t="s">
        <v>15</v>
      </c>
      <c r="O108" s="8">
        <f>VLOOKUP(tbStoricoOrdini[[#This Row],[AGENTE]],tbAgenti[],2,FALSE)</f>
        <v>0.08</v>
      </c>
      <c r="P108" s="2">
        <v>80740</v>
      </c>
      <c r="Q108" s="2">
        <f>tbStoricoOrdini[[#This Row],[IMPORTO]]*tbStoricoOrdini[[#This Row],[% COMM.]]</f>
        <v>6459.2</v>
      </c>
      <c r="R108" s="2">
        <f>tbStoricoOrdini[[#This Row],[TOT. COMM.]]+tbStoricoOrdini[[#This Row],[IMPORTO]]</f>
        <v>87199.2</v>
      </c>
    </row>
    <row r="109" spans="1:18">
      <c r="A109" s="1">
        <v>43831</v>
      </c>
      <c r="B109" s="7">
        <f>MONTH(tbStoricoOrdini[[#This Row],[DATA]])</f>
        <v>1</v>
      </c>
      <c r="C109" t="s">
        <v>204</v>
      </c>
      <c r="D109" t="str">
        <f>RIGHT(tbStoricoOrdini[[#This Row],[ORDINE]],4)</f>
        <v>0106</v>
      </c>
      <c r="E109" t="s">
        <v>26</v>
      </c>
      <c r="F109" t="str">
        <f>VLOOKUP(tbStoricoOrdini[[#This Row],[CLIENTE]],tbClienti[],3,FALSE)</f>
        <v>Lombardia</v>
      </c>
      <c r="G109" t="str">
        <f>VLOOKUP(tbStoricoOrdini[[#This Row],[CLIENTE]],tbClienti[],7,FALSE)</f>
        <v>AC</v>
      </c>
      <c r="H109" t="s">
        <v>66</v>
      </c>
      <c r="I109" t="str">
        <f>IF(LEFT(tbStoricoOrdini[[#This Row],[ARTICOLO]],3) = "COG","COG",LEFT(tbStoricoOrdini[[#This Row],[ARTICOLO]],FIND(" ",tbStoricoOrdini[[#This Row],[ARTICOLO]])-1))</f>
        <v>BAG</v>
      </c>
      <c r="J109" t="str">
        <f>MID(tbStoricoOrdini[[#This Row],[ARTICOLO]],FIND(" ",tbStoricoOrdini[[#This Row],[ARTICOLO]])+1,4)</f>
        <v>2500</v>
      </c>
      <c r="K109" t="str">
        <f>IFERROR(RIGHT(tbStoricoOrdini[[#This Row],[ARTICOLO]],LEN(tbStoricoOrdini[[#This Row],[ARTICOLO]])-FIND(" ",tbStoricoOrdini[[#This Row],[ARTICOLO]],FIND(" ",tbStoricoOrdini[[#This Row],[ARTICOLO]]) +1)),"")</f>
        <v>Plus</v>
      </c>
      <c r="L109" s="3">
        <f>VLOOKUP(tbStoricoOrdini[[#This Row],[ARTICOLO]],tbArticoli[],2,FALSE)</f>
        <v>220</v>
      </c>
      <c r="M109" s="22">
        <f>tbStoricoOrdini[[#This Row],[IMPORTO]]/tbStoricoOrdini[[#This Row],[PREZZO]]</f>
        <v>306</v>
      </c>
      <c r="N109" t="s">
        <v>17</v>
      </c>
      <c r="O109" s="8">
        <f>VLOOKUP(tbStoricoOrdini[[#This Row],[AGENTE]],tbAgenti[],2,FALSE)</f>
        <v>0.08</v>
      </c>
      <c r="P109" s="2">
        <v>67320</v>
      </c>
      <c r="Q109" s="2">
        <f>tbStoricoOrdini[[#This Row],[IMPORTO]]*tbStoricoOrdini[[#This Row],[% COMM.]]</f>
        <v>5385.6</v>
      </c>
      <c r="R109" s="2">
        <f>tbStoricoOrdini[[#This Row],[TOT. COMM.]]+tbStoricoOrdini[[#This Row],[IMPORTO]]</f>
        <v>72705.600000000006</v>
      </c>
    </row>
    <row r="110" spans="1:18">
      <c r="A110" s="1">
        <v>43831</v>
      </c>
      <c r="B110" s="7">
        <f>MONTH(tbStoricoOrdini[[#This Row],[DATA]])</f>
        <v>1</v>
      </c>
      <c r="C110" t="s">
        <v>205</v>
      </c>
      <c r="D110" t="str">
        <f>RIGHT(tbStoricoOrdini[[#This Row],[ORDINE]],4)</f>
        <v>0107</v>
      </c>
      <c r="E110" t="s">
        <v>26</v>
      </c>
      <c r="F110" t="str">
        <f>VLOOKUP(tbStoricoOrdini[[#This Row],[CLIENTE]],tbClienti[],3,FALSE)</f>
        <v>Lombardia</v>
      </c>
      <c r="G110" t="str">
        <f>VLOOKUP(tbStoricoOrdini[[#This Row],[CLIENTE]],tbClienti[],7,FALSE)</f>
        <v>AC</v>
      </c>
      <c r="H110" t="s">
        <v>66</v>
      </c>
      <c r="I110" t="str">
        <f>IF(LEFT(tbStoricoOrdini[[#This Row],[ARTICOLO]],3) = "COG","COG",LEFT(tbStoricoOrdini[[#This Row],[ARTICOLO]],FIND(" ",tbStoricoOrdini[[#This Row],[ARTICOLO]])-1))</f>
        <v>BAG</v>
      </c>
      <c r="J110" t="str">
        <f>MID(tbStoricoOrdini[[#This Row],[ARTICOLO]],FIND(" ",tbStoricoOrdini[[#This Row],[ARTICOLO]])+1,4)</f>
        <v>2500</v>
      </c>
      <c r="K110" t="str">
        <f>IFERROR(RIGHT(tbStoricoOrdini[[#This Row],[ARTICOLO]],LEN(tbStoricoOrdini[[#This Row],[ARTICOLO]])-FIND(" ",tbStoricoOrdini[[#This Row],[ARTICOLO]],FIND(" ",tbStoricoOrdini[[#This Row],[ARTICOLO]]) +1)),"")</f>
        <v>Plus</v>
      </c>
      <c r="L110" s="3">
        <f>VLOOKUP(tbStoricoOrdini[[#This Row],[ARTICOLO]],tbArticoli[],2,FALSE)</f>
        <v>220</v>
      </c>
      <c r="M110" s="22">
        <f>tbStoricoOrdini[[#This Row],[IMPORTO]]/tbStoricoOrdini[[#This Row],[PREZZO]]</f>
        <v>617</v>
      </c>
      <c r="N110" t="s">
        <v>18</v>
      </c>
      <c r="O110" s="8">
        <f>VLOOKUP(tbStoricoOrdini[[#This Row],[AGENTE]],tbAgenti[],2,FALSE)</f>
        <v>0.03</v>
      </c>
      <c r="P110" s="2">
        <v>135740</v>
      </c>
      <c r="Q110" s="2">
        <f>tbStoricoOrdini[[#This Row],[IMPORTO]]*tbStoricoOrdini[[#This Row],[% COMM.]]</f>
        <v>4072.2</v>
      </c>
      <c r="R110" s="2">
        <f>tbStoricoOrdini[[#This Row],[TOT. COMM.]]+tbStoricoOrdini[[#This Row],[IMPORTO]]</f>
        <v>139812.20000000001</v>
      </c>
    </row>
    <row r="111" spans="1:18">
      <c r="A111" s="1">
        <v>43831</v>
      </c>
      <c r="B111" s="7">
        <f>MONTH(tbStoricoOrdini[[#This Row],[DATA]])</f>
        <v>1</v>
      </c>
      <c r="C111" t="s">
        <v>206</v>
      </c>
      <c r="D111" t="str">
        <f>RIGHT(tbStoricoOrdini[[#This Row],[ORDINE]],4)</f>
        <v>0108</v>
      </c>
      <c r="E111" t="s">
        <v>26</v>
      </c>
      <c r="F111" t="str">
        <f>VLOOKUP(tbStoricoOrdini[[#This Row],[CLIENTE]],tbClienti[],3,FALSE)</f>
        <v>Lombardia</v>
      </c>
      <c r="G111" t="str">
        <f>VLOOKUP(tbStoricoOrdini[[#This Row],[CLIENTE]],tbClienti[],7,FALSE)</f>
        <v>AC</v>
      </c>
      <c r="H111" t="s">
        <v>66</v>
      </c>
      <c r="I111" t="str">
        <f>IF(LEFT(tbStoricoOrdini[[#This Row],[ARTICOLO]],3) = "COG","COG",LEFT(tbStoricoOrdini[[#This Row],[ARTICOLO]],FIND(" ",tbStoricoOrdini[[#This Row],[ARTICOLO]])-1))</f>
        <v>BAG</v>
      </c>
      <c r="J111" t="str">
        <f>MID(tbStoricoOrdini[[#This Row],[ARTICOLO]],FIND(" ",tbStoricoOrdini[[#This Row],[ARTICOLO]])+1,4)</f>
        <v>2500</v>
      </c>
      <c r="K111" t="str">
        <f>IFERROR(RIGHT(tbStoricoOrdini[[#This Row],[ARTICOLO]],LEN(tbStoricoOrdini[[#This Row],[ARTICOLO]])-FIND(" ",tbStoricoOrdini[[#This Row],[ARTICOLO]],FIND(" ",tbStoricoOrdini[[#This Row],[ARTICOLO]]) +1)),"")</f>
        <v>Plus</v>
      </c>
      <c r="L111" s="3">
        <f>VLOOKUP(tbStoricoOrdini[[#This Row],[ARTICOLO]],tbArticoli[],2,FALSE)</f>
        <v>220</v>
      </c>
      <c r="M111" s="22">
        <f>tbStoricoOrdini[[#This Row],[IMPORTO]]/tbStoricoOrdini[[#This Row],[PREZZO]]</f>
        <v>224</v>
      </c>
      <c r="N111" t="s">
        <v>6</v>
      </c>
      <c r="O111" s="8">
        <f>VLOOKUP(tbStoricoOrdini[[#This Row],[AGENTE]],tbAgenti[],2,FALSE)</f>
        <v>7.4999999999999997E-2</v>
      </c>
      <c r="P111" s="2">
        <v>49280</v>
      </c>
      <c r="Q111" s="2">
        <f>tbStoricoOrdini[[#This Row],[IMPORTO]]*tbStoricoOrdini[[#This Row],[% COMM.]]</f>
        <v>3696</v>
      </c>
      <c r="R111" s="2">
        <f>tbStoricoOrdini[[#This Row],[TOT. COMM.]]+tbStoricoOrdini[[#This Row],[IMPORTO]]</f>
        <v>52976</v>
      </c>
    </row>
    <row r="112" spans="1:18">
      <c r="A112" s="1">
        <v>43831</v>
      </c>
      <c r="B112" s="7">
        <f>MONTH(tbStoricoOrdini[[#This Row],[DATA]])</f>
        <v>1</v>
      </c>
      <c r="C112" t="s">
        <v>207</v>
      </c>
      <c r="D112" t="str">
        <f>RIGHT(tbStoricoOrdini[[#This Row],[ORDINE]],4)</f>
        <v>0109</v>
      </c>
      <c r="E112" t="s">
        <v>26</v>
      </c>
      <c r="F112" t="str">
        <f>VLOOKUP(tbStoricoOrdini[[#This Row],[CLIENTE]],tbClienti[],3,FALSE)</f>
        <v>Lombardia</v>
      </c>
      <c r="G112" t="str">
        <f>VLOOKUP(tbStoricoOrdini[[#This Row],[CLIENTE]],tbClienti[],7,FALSE)</f>
        <v>AC</v>
      </c>
      <c r="H112" t="s">
        <v>66</v>
      </c>
      <c r="I112" t="str">
        <f>IF(LEFT(tbStoricoOrdini[[#This Row],[ARTICOLO]],3) = "COG","COG",LEFT(tbStoricoOrdini[[#This Row],[ARTICOLO]],FIND(" ",tbStoricoOrdini[[#This Row],[ARTICOLO]])-1))</f>
        <v>BAG</v>
      </c>
      <c r="J112" t="str">
        <f>MID(tbStoricoOrdini[[#This Row],[ARTICOLO]],FIND(" ",tbStoricoOrdini[[#This Row],[ARTICOLO]])+1,4)</f>
        <v>2500</v>
      </c>
      <c r="K112" t="str">
        <f>IFERROR(RIGHT(tbStoricoOrdini[[#This Row],[ARTICOLO]],LEN(tbStoricoOrdini[[#This Row],[ARTICOLO]])-FIND(" ",tbStoricoOrdini[[#This Row],[ARTICOLO]],FIND(" ",tbStoricoOrdini[[#This Row],[ARTICOLO]]) +1)),"")</f>
        <v>Plus</v>
      </c>
      <c r="L112" s="3">
        <f>VLOOKUP(tbStoricoOrdini[[#This Row],[ARTICOLO]],tbArticoli[],2,FALSE)</f>
        <v>220</v>
      </c>
      <c r="M112" s="22">
        <f>tbStoricoOrdini[[#This Row],[IMPORTO]]/tbStoricoOrdini[[#This Row],[PREZZO]]</f>
        <v>395</v>
      </c>
      <c r="N112" t="s">
        <v>9</v>
      </c>
      <c r="O112" s="8">
        <f>VLOOKUP(tbStoricoOrdini[[#This Row],[AGENTE]],tbAgenti[],2,FALSE)</f>
        <v>0.05</v>
      </c>
      <c r="P112" s="2">
        <v>86900</v>
      </c>
      <c r="Q112" s="2">
        <f>tbStoricoOrdini[[#This Row],[IMPORTO]]*tbStoricoOrdini[[#This Row],[% COMM.]]</f>
        <v>4345</v>
      </c>
      <c r="R112" s="2">
        <f>tbStoricoOrdini[[#This Row],[TOT. COMM.]]+tbStoricoOrdini[[#This Row],[IMPORTO]]</f>
        <v>91245</v>
      </c>
    </row>
    <row r="113" spans="1:18">
      <c r="A113" s="1">
        <v>43831</v>
      </c>
      <c r="B113" s="7">
        <f>MONTH(tbStoricoOrdini[[#This Row],[DATA]])</f>
        <v>1</v>
      </c>
      <c r="C113" t="s">
        <v>208</v>
      </c>
      <c r="D113" t="str">
        <f>RIGHT(tbStoricoOrdini[[#This Row],[ORDINE]],4)</f>
        <v>0110</v>
      </c>
      <c r="E113" t="s">
        <v>26</v>
      </c>
      <c r="F113" t="str">
        <f>VLOOKUP(tbStoricoOrdini[[#This Row],[CLIENTE]],tbClienti[],3,FALSE)</f>
        <v>Lombardia</v>
      </c>
      <c r="G113" t="str">
        <f>VLOOKUP(tbStoricoOrdini[[#This Row],[CLIENTE]],tbClienti[],7,FALSE)</f>
        <v>AC</v>
      </c>
      <c r="H113" t="s">
        <v>82</v>
      </c>
      <c r="I113" t="str">
        <f>IF(LEFT(tbStoricoOrdini[[#This Row],[ARTICOLO]],3) = "COG","COG",LEFT(tbStoricoOrdini[[#This Row],[ARTICOLO]],FIND(" ",tbStoricoOrdini[[#This Row],[ARTICOLO]])-1))</f>
        <v>COG</v>
      </c>
      <c r="J113" t="str">
        <f>MID(tbStoricoOrdini[[#This Row],[ARTICOLO]],FIND(" ",tbStoricoOrdini[[#This Row],[ARTICOLO]])+1,4)</f>
        <v>7000</v>
      </c>
      <c r="K113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113" s="3">
        <f>VLOOKUP(tbStoricoOrdini[[#This Row],[ARTICOLO]],tbArticoli[],2,FALSE)</f>
        <v>500</v>
      </c>
      <c r="M113" s="22">
        <f>tbStoricoOrdini[[#This Row],[IMPORTO]]/tbStoricoOrdini[[#This Row],[PREZZO]]</f>
        <v>93</v>
      </c>
      <c r="N113" t="s">
        <v>6</v>
      </c>
      <c r="O113" s="8">
        <f>VLOOKUP(tbStoricoOrdini[[#This Row],[AGENTE]],tbAgenti[],2,FALSE)</f>
        <v>7.4999999999999997E-2</v>
      </c>
      <c r="P113" s="2">
        <v>46500</v>
      </c>
      <c r="Q113" s="2">
        <f>tbStoricoOrdini[[#This Row],[IMPORTO]]*tbStoricoOrdini[[#This Row],[% COMM.]]</f>
        <v>3487.5</v>
      </c>
      <c r="R113" s="2">
        <f>tbStoricoOrdini[[#This Row],[TOT. COMM.]]+tbStoricoOrdini[[#This Row],[IMPORTO]]</f>
        <v>49987.5</v>
      </c>
    </row>
    <row r="114" spans="1:18">
      <c r="A114" s="1">
        <v>43831</v>
      </c>
      <c r="B114" s="7">
        <f>MONTH(tbStoricoOrdini[[#This Row],[DATA]])</f>
        <v>1</v>
      </c>
      <c r="C114" t="s">
        <v>209</v>
      </c>
      <c r="D114" t="str">
        <f>RIGHT(tbStoricoOrdini[[#This Row],[ORDINE]],4)</f>
        <v>0111</v>
      </c>
      <c r="E114" t="s">
        <v>26</v>
      </c>
      <c r="F114" t="str">
        <f>VLOOKUP(tbStoricoOrdini[[#This Row],[CLIENTE]],tbClienti[],3,FALSE)</f>
        <v>Lombardia</v>
      </c>
      <c r="G114" t="str">
        <f>VLOOKUP(tbStoricoOrdini[[#This Row],[CLIENTE]],tbClienti[],7,FALSE)</f>
        <v>AC</v>
      </c>
      <c r="H114" t="s">
        <v>82</v>
      </c>
      <c r="I114" t="str">
        <f>IF(LEFT(tbStoricoOrdini[[#This Row],[ARTICOLO]],3) = "COG","COG",LEFT(tbStoricoOrdini[[#This Row],[ARTICOLO]],FIND(" ",tbStoricoOrdini[[#This Row],[ARTICOLO]])-1))</f>
        <v>COG</v>
      </c>
      <c r="J114" t="str">
        <f>MID(tbStoricoOrdini[[#This Row],[ARTICOLO]],FIND(" ",tbStoricoOrdini[[#This Row],[ARTICOLO]])+1,4)</f>
        <v>7000</v>
      </c>
      <c r="K114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114" s="3">
        <f>VLOOKUP(tbStoricoOrdini[[#This Row],[ARTICOLO]],tbArticoli[],2,FALSE)</f>
        <v>500</v>
      </c>
      <c r="M114" s="22">
        <f>tbStoricoOrdini[[#This Row],[IMPORTO]]/tbStoricoOrdini[[#This Row],[PREZZO]]</f>
        <v>209</v>
      </c>
      <c r="N114" t="s">
        <v>9</v>
      </c>
      <c r="O114" s="8">
        <f>VLOOKUP(tbStoricoOrdini[[#This Row],[AGENTE]],tbAgenti[],2,FALSE)</f>
        <v>0.05</v>
      </c>
      <c r="P114" s="2">
        <v>104500</v>
      </c>
      <c r="Q114" s="2">
        <f>tbStoricoOrdini[[#This Row],[IMPORTO]]*tbStoricoOrdini[[#This Row],[% COMM.]]</f>
        <v>5225</v>
      </c>
      <c r="R114" s="2">
        <f>tbStoricoOrdini[[#This Row],[TOT. COMM.]]+tbStoricoOrdini[[#This Row],[IMPORTO]]</f>
        <v>109725</v>
      </c>
    </row>
    <row r="115" spans="1:18">
      <c r="A115" s="1">
        <v>43831</v>
      </c>
      <c r="B115" s="7">
        <f>MONTH(tbStoricoOrdini[[#This Row],[DATA]])</f>
        <v>1</v>
      </c>
      <c r="C115" t="s">
        <v>210</v>
      </c>
      <c r="D115" t="str">
        <f>RIGHT(tbStoricoOrdini[[#This Row],[ORDINE]],4)</f>
        <v>0112</v>
      </c>
      <c r="E115" t="s">
        <v>26</v>
      </c>
      <c r="F115" t="str">
        <f>VLOOKUP(tbStoricoOrdini[[#This Row],[CLIENTE]],tbClienti[],3,FALSE)</f>
        <v>Lombardia</v>
      </c>
      <c r="G115" t="str">
        <f>VLOOKUP(tbStoricoOrdini[[#This Row],[CLIENTE]],tbClienti[],7,FALSE)</f>
        <v>AC</v>
      </c>
      <c r="H115" t="s">
        <v>80</v>
      </c>
      <c r="I115" t="str">
        <f>IF(LEFT(tbStoricoOrdini[[#This Row],[ARTICOLO]],3) = "COG","COG",LEFT(tbStoricoOrdini[[#This Row],[ARTICOLO]],FIND(" ",tbStoricoOrdini[[#This Row],[ARTICOLO]])-1))</f>
        <v>COG</v>
      </c>
      <c r="J115" t="str">
        <f>MID(tbStoricoOrdini[[#This Row],[ARTICOLO]],FIND(" ",tbStoricoOrdini[[#This Row],[ARTICOLO]])+1,4)</f>
        <v>5000</v>
      </c>
      <c r="K115" t="str">
        <f>IFERROR(RIGHT(tbStoricoOrdini[[#This Row],[ARTICOLO]],LEN(tbStoricoOrdini[[#This Row],[ARTICOLO]])-FIND(" ",tbStoricoOrdini[[#This Row],[ARTICOLO]],FIND(" ",tbStoricoOrdini[[#This Row],[ARTICOLO]]) +1)),"")</f>
        <v>Silver</v>
      </c>
      <c r="L115" s="3">
        <f>VLOOKUP(tbStoricoOrdini[[#This Row],[ARTICOLO]],tbArticoli[],2,FALSE)</f>
        <v>300</v>
      </c>
      <c r="M115" s="22">
        <f>tbStoricoOrdini[[#This Row],[IMPORTO]]/tbStoricoOrdini[[#This Row],[PREZZO]]</f>
        <v>758</v>
      </c>
      <c r="N115" t="s">
        <v>16</v>
      </c>
      <c r="O115" s="8">
        <f>VLOOKUP(tbStoricoOrdini[[#This Row],[AGENTE]],tbAgenti[],2,FALSE)</f>
        <v>0.05</v>
      </c>
      <c r="P115" s="2">
        <v>227400</v>
      </c>
      <c r="Q115" s="2">
        <f>tbStoricoOrdini[[#This Row],[IMPORTO]]*tbStoricoOrdini[[#This Row],[% COMM.]]</f>
        <v>11370</v>
      </c>
      <c r="R115" s="2">
        <f>tbStoricoOrdini[[#This Row],[TOT. COMM.]]+tbStoricoOrdini[[#This Row],[IMPORTO]]</f>
        <v>238770</v>
      </c>
    </row>
    <row r="116" spans="1:18">
      <c r="A116" s="1">
        <v>43831</v>
      </c>
      <c r="B116" s="7">
        <f>MONTH(tbStoricoOrdini[[#This Row],[DATA]])</f>
        <v>1</v>
      </c>
      <c r="C116" t="s">
        <v>211</v>
      </c>
      <c r="D116" t="str">
        <f>RIGHT(tbStoricoOrdini[[#This Row],[ORDINE]],4)</f>
        <v>0113</v>
      </c>
      <c r="E116" t="s">
        <v>26</v>
      </c>
      <c r="F116" t="str">
        <f>VLOOKUP(tbStoricoOrdini[[#This Row],[CLIENTE]],tbClienti[],3,FALSE)</f>
        <v>Lombardia</v>
      </c>
      <c r="G116" t="str">
        <f>VLOOKUP(tbStoricoOrdini[[#This Row],[CLIENTE]],tbClienti[],7,FALSE)</f>
        <v>AC</v>
      </c>
      <c r="H116" t="s">
        <v>68</v>
      </c>
      <c r="I116" t="str">
        <f>IF(LEFT(tbStoricoOrdini[[#This Row],[ARTICOLO]],3) = "COG","COG",LEFT(tbStoricoOrdini[[#This Row],[ARTICOLO]],FIND(" ",tbStoricoOrdini[[#This Row],[ARTICOLO]])-1))</f>
        <v>BAG</v>
      </c>
      <c r="J116" t="str">
        <f>MID(tbStoricoOrdini[[#This Row],[ARTICOLO]],FIND(" ",tbStoricoOrdini[[#This Row],[ARTICOLO]])+1,4)</f>
        <v>5000</v>
      </c>
      <c r="K116" t="str">
        <f>IFERROR(RIGHT(tbStoricoOrdini[[#This Row],[ARTICOLO]],LEN(tbStoricoOrdini[[#This Row],[ARTICOLO]])-FIND(" ",tbStoricoOrdini[[#This Row],[ARTICOLO]],FIND(" ",tbStoricoOrdini[[#This Row],[ARTICOLO]]) +1)),"")</f>
        <v/>
      </c>
      <c r="L116" s="3">
        <f>VLOOKUP(tbStoricoOrdini[[#This Row],[ARTICOLO]],tbArticoli[],2,FALSE)</f>
        <v>250</v>
      </c>
      <c r="M116" s="22">
        <f>tbStoricoOrdini[[#This Row],[IMPORTO]]/tbStoricoOrdini[[#This Row],[PREZZO]]</f>
        <v>879</v>
      </c>
      <c r="N116" t="s">
        <v>16</v>
      </c>
      <c r="O116" s="8">
        <f>VLOOKUP(tbStoricoOrdini[[#This Row],[AGENTE]],tbAgenti[],2,FALSE)</f>
        <v>0.05</v>
      </c>
      <c r="P116" s="2">
        <v>219750</v>
      </c>
      <c r="Q116" s="2">
        <f>tbStoricoOrdini[[#This Row],[IMPORTO]]*tbStoricoOrdini[[#This Row],[% COMM.]]</f>
        <v>10987.5</v>
      </c>
      <c r="R116" s="2">
        <f>tbStoricoOrdini[[#This Row],[TOT. COMM.]]+tbStoricoOrdini[[#This Row],[IMPORTO]]</f>
        <v>230737.5</v>
      </c>
    </row>
    <row r="117" spans="1:18">
      <c r="A117" s="1">
        <v>43831</v>
      </c>
      <c r="B117" s="7">
        <f>MONTH(tbStoricoOrdini[[#This Row],[DATA]])</f>
        <v>1</v>
      </c>
      <c r="C117" t="s">
        <v>212</v>
      </c>
      <c r="D117" t="str">
        <f>RIGHT(tbStoricoOrdini[[#This Row],[ORDINE]],4)</f>
        <v>0114</v>
      </c>
      <c r="E117" t="s">
        <v>26</v>
      </c>
      <c r="F117" t="str">
        <f>VLOOKUP(tbStoricoOrdini[[#This Row],[CLIENTE]],tbClienti[],3,FALSE)</f>
        <v>Lombardia</v>
      </c>
      <c r="G117" t="str">
        <f>VLOOKUP(tbStoricoOrdini[[#This Row],[CLIENTE]],tbClienti[],7,FALSE)</f>
        <v>AC</v>
      </c>
      <c r="H117" t="s">
        <v>69</v>
      </c>
      <c r="I117" t="str">
        <f>IF(LEFT(tbStoricoOrdini[[#This Row],[ARTICOLO]],3) = "COG","COG",LEFT(tbStoricoOrdini[[#This Row],[ARTICOLO]],FIND(" ",tbStoricoOrdini[[#This Row],[ARTICOLO]])-1))</f>
        <v>BAG</v>
      </c>
      <c r="J117" t="str">
        <f>MID(tbStoricoOrdini[[#This Row],[ARTICOLO]],FIND(" ",tbStoricoOrdini[[#This Row],[ARTICOLO]])+1,4)</f>
        <v>1121</v>
      </c>
      <c r="K117" t="str">
        <f>IFERROR(RIGHT(tbStoricoOrdini[[#This Row],[ARTICOLO]],LEN(tbStoricoOrdini[[#This Row],[ARTICOLO]])-FIND(" ",tbStoricoOrdini[[#This Row],[ARTICOLO]],FIND(" ",tbStoricoOrdini[[#This Row],[ARTICOLO]]) +1)),"")</f>
        <v>Gold</v>
      </c>
      <c r="L117" s="3">
        <f>VLOOKUP(tbStoricoOrdini[[#This Row],[ARTICOLO]],tbArticoli[],2,FALSE)</f>
        <v>230</v>
      </c>
      <c r="M117" s="22">
        <f>tbStoricoOrdini[[#This Row],[IMPORTO]]/tbStoricoOrdini[[#This Row],[PREZZO]]</f>
        <v>397</v>
      </c>
      <c r="N117" t="s">
        <v>6</v>
      </c>
      <c r="O117" s="8">
        <f>VLOOKUP(tbStoricoOrdini[[#This Row],[AGENTE]],tbAgenti[],2,FALSE)</f>
        <v>7.4999999999999997E-2</v>
      </c>
      <c r="P117" s="2">
        <v>91310</v>
      </c>
      <c r="Q117" s="2">
        <f>tbStoricoOrdini[[#This Row],[IMPORTO]]*tbStoricoOrdini[[#This Row],[% COMM.]]</f>
        <v>6848.25</v>
      </c>
      <c r="R117" s="2">
        <f>tbStoricoOrdini[[#This Row],[TOT. COMM.]]+tbStoricoOrdini[[#This Row],[IMPORTO]]</f>
        <v>98158.25</v>
      </c>
    </row>
    <row r="118" spans="1:18">
      <c r="A118" s="1">
        <v>43831</v>
      </c>
      <c r="B118" s="7">
        <f>MONTH(tbStoricoOrdini[[#This Row],[DATA]])</f>
        <v>1</v>
      </c>
      <c r="C118" t="s">
        <v>213</v>
      </c>
      <c r="D118" t="str">
        <f>RIGHT(tbStoricoOrdini[[#This Row],[ORDINE]],4)</f>
        <v>0115</v>
      </c>
      <c r="E118" t="s">
        <v>26</v>
      </c>
      <c r="F118" t="str">
        <f>VLOOKUP(tbStoricoOrdini[[#This Row],[CLIENTE]],tbClienti[],3,FALSE)</f>
        <v>Lombardia</v>
      </c>
      <c r="G118" t="str">
        <f>VLOOKUP(tbStoricoOrdini[[#This Row],[CLIENTE]],tbClienti[],7,FALSE)</f>
        <v>AC</v>
      </c>
      <c r="H118" t="s">
        <v>69</v>
      </c>
      <c r="I118" t="str">
        <f>IF(LEFT(tbStoricoOrdini[[#This Row],[ARTICOLO]],3) = "COG","COG",LEFT(tbStoricoOrdini[[#This Row],[ARTICOLO]],FIND(" ",tbStoricoOrdini[[#This Row],[ARTICOLO]])-1))</f>
        <v>BAG</v>
      </c>
      <c r="J118" t="str">
        <f>MID(tbStoricoOrdini[[#This Row],[ARTICOLO]],FIND(" ",tbStoricoOrdini[[#This Row],[ARTICOLO]])+1,4)</f>
        <v>1121</v>
      </c>
      <c r="K118" t="str">
        <f>IFERROR(RIGHT(tbStoricoOrdini[[#This Row],[ARTICOLO]],LEN(tbStoricoOrdini[[#This Row],[ARTICOLO]])-FIND(" ",tbStoricoOrdini[[#This Row],[ARTICOLO]],FIND(" ",tbStoricoOrdini[[#This Row],[ARTICOLO]]) +1)),"")</f>
        <v>Gold</v>
      </c>
      <c r="L118" s="3">
        <f>VLOOKUP(tbStoricoOrdini[[#This Row],[ARTICOLO]],tbArticoli[],2,FALSE)</f>
        <v>230</v>
      </c>
      <c r="M118" s="22">
        <f>tbStoricoOrdini[[#This Row],[IMPORTO]]/tbStoricoOrdini[[#This Row],[PREZZO]]</f>
        <v>705</v>
      </c>
      <c r="N118" t="s">
        <v>9</v>
      </c>
      <c r="O118" s="8">
        <f>VLOOKUP(tbStoricoOrdini[[#This Row],[AGENTE]],tbAgenti[],2,FALSE)</f>
        <v>0.05</v>
      </c>
      <c r="P118" s="2">
        <v>162150</v>
      </c>
      <c r="Q118" s="2">
        <f>tbStoricoOrdini[[#This Row],[IMPORTO]]*tbStoricoOrdini[[#This Row],[% COMM.]]</f>
        <v>8107.5</v>
      </c>
      <c r="R118" s="2">
        <f>tbStoricoOrdini[[#This Row],[TOT. COMM.]]+tbStoricoOrdini[[#This Row],[IMPORTO]]</f>
        <v>170257.5</v>
      </c>
    </row>
    <row r="119" spans="1:18">
      <c r="A119" s="1">
        <v>43831</v>
      </c>
      <c r="B119" s="7">
        <f>MONTH(tbStoricoOrdini[[#This Row],[DATA]])</f>
        <v>1</v>
      </c>
      <c r="C119" t="s">
        <v>214</v>
      </c>
      <c r="D119" t="str">
        <f>RIGHT(tbStoricoOrdini[[#This Row],[ORDINE]],4)</f>
        <v>0116</v>
      </c>
      <c r="E119" t="s">
        <v>26</v>
      </c>
      <c r="F119" t="str">
        <f>VLOOKUP(tbStoricoOrdini[[#This Row],[CLIENTE]],tbClienti[],3,FALSE)</f>
        <v>Lombardia</v>
      </c>
      <c r="G119" t="str">
        <f>VLOOKUP(tbStoricoOrdini[[#This Row],[CLIENTE]],tbClienti[],7,FALSE)</f>
        <v>AC</v>
      </c>
      <c r="H119" t="s">
        <v>83</v>
      </c>
      <c r="I119" t="str">
        <f>IF(LEFT(tbStoricoOrdini[[#This Row],[ARTICOLO]],3) = "COG","COG",LEFT(tbStoricoOrdini[[#This Row],[ARTICOLO]],FIND(" ",tbStoricoOrdini[[#This Row],[ARTICOLO]])-1))</f>
        <v>COG</v>
      </c>
      <c r="J119" t="str">
        <f>MID(tbStoricoOrdini[[#This Row],[ARTICOLO]],FIND(" ",tbStoricoOrdini[[#This Row],[ARTICOLO]])+1,4)</f>
        <v>8000</v>
      </c>
      <c r="K119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119" s="3">
        <f>VLOOKUP(tbStoricoOrdini[[#This Row],[ARTICOLO]],tbArticoli[],2,FALSE)</f>
        <v>670</v>
      </c>
      <c r="M119" s="22">
        <f>tbStoricoOrdini[[#This Row],[IMPORTO]]/tbStoricoOrdini[[#This Row],[PREZZO]]</f>
        <v>949</v>
      </c>
      <c r="N119" t="s">
        <v>6</v>
      </c>
      <c r="O119" s="8">
        <f>VLOOKUP(tbStoricoOrdini[[#This Row],[AGENTE]],tbAgenti[],2,FALSE)</f>
        <v>7.4999999999999997E-2</v>
      </c>
      <c r="P119" s="2">
        <v>635830</v>
      </c>
      <c r="Q119" s="2">
        <f>tbStoricoOrdini[[#This Row],[IMPORTO]]*tbStoricoOrdini[[#This Row],[% COMM.]]</f>
        <v>47687.25</v>
      </c>
      <c r="R119" s="2">
        <f>tbStoricoOrdini[[#This Row],[TOT. COMM.]]+tbStoricoOrdini[[#This Row],[IMPORTO]]</f>
        <v>683517.25</v>
      </c>
    </row>
    <row r="120" spans="1:18">
      <c r="A120" s="1">
        <v>43831</v>
      </c>
      <c r="B120" s="7">
        <f>MONTH(tbStoricoOrdini[[#This Row],[DATA]])</f>
        <v>1</v>
      </c>
      <c r="C120" t="s">
        <v>215</v>
      </c>
      <c r="D120" t="str">
        <f>RIGHT(tbStoricoOrdini[[#This Row],[ORDINE]],4)</f>
        <v>0117</v>
      </c>
      <c r="E120" t="s">
        <v>26</v>
      </c>
      <c r="F120" t="str">
        <f>VLOOKUP(tbStoricoOrdini[[#This Row],[CLIENTE]],tbClienti[],3,FALSE)</f>
        <v>Lombardia</v>
      </c>
      <c r="G120" t="str">
        <f>VLOOKUP(tbStoricoOrdini[[#This Row],[CLIENTE]],tbClienti[],7,FALSE)</f>
        <v>AC</v>
      </c>
      <c r="H120" t="s">
        <v>83</v>
      </c>
      <c r="I120" t="str">
        <f>IF(LEFT(tbStoricoOrdini[[#This Row],[ARTICOLO]],3) = "COG","COG",LEFT(tbStoricoOrdini[[#This Row],[ARTICOLO]],FIND(" ",tbStoricoOrdini[[#This Row],[ARTICOLO]])-1))</f>
        <v>COG</v>
      </c>
      <c r="J120" t="str">
        <f>MID(tbStoricoOrdini[[#This Row],[ARTICOLO]],FIND(" ",tbStoricoOrdini[[#This Row],[ARTICOLO]])+1,4)</f>
        <v>8000</v>
      </c>
      <c r="K120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120" s="3">
        <f>VLOOKUP(tbStoricoOrdini[[#This Row],[ARTICOLO]],tbArticoli[],2,FALSE)</f>
        <v>670</v>
      </c>
      <c r="M120" s="22">
        <f>tbStoricoOrdini[[#This Row],[IMPORTO]]/tbStoricoOrdini[[#This Row],[PREZZO]]</f>
        <v>808</v>
      </c>
      <c r="N120" t="s">
        <v>9</v>
      </c>
      <c r="O120" s="8">
        <f>VLOOKUP(tbStoricoOrdini[[#This Row],[AGENTE]],tbAgenti[],2,FALSE)</f>
        <v>0.05</v>
      </c>
      <c r="P120" s="2">
        <v>541360</v>
      </c>
      <c r="Q120" s="2">
        <f>tbStoricoOrdini[[#This Row],[IMPORTO]]*tbStoricoOrdini[[#This Row],[% COMM.]]</f>
        <v>27068</v>
      </c>
      <c r="R120" s="2">
        <f>tbStoricoOrdini[[#This Row],[TOT. COMM.]]+tbStoricoOrdini[[#This Row],[IMPORTO]]</f>
        <v>568428</v>
      </c>
    </row>
    <row r="121" spans="1:18">
      <c r="A121" s="1">
        <v>43831</v>
      </c>
      <c r="B121" s="7">
        <f>MONTH(tbStoricoOrdini[[#This Row],[DATA]])</f>
        <v>1</v>
      </c>
      <c r="C121" t="s">
        <v>216</v>
      </c>
      <c r="D121" t="str">
        <f>RIGHT(tbStoricoOrdini[[#This Row],[ORDINE]],4)</f>
        <v>0118</v>
      </c>
      <c r="E121" t="s">
        <v>26</v>
      </c>
      <c r="F121" t="str">
        <f>VLOOKUP(tbStoricoOrdini[[#This Row],[CLIENTE]],tbClienti[],3,FALSE)</f>
        <v>Lombardia</v>
      </c>
      <c r="G121" t="str">
        <f>VLOOKUP(tbStoricoOrdini[[#This Row],[CLIENTE]],tbClienti[],7,FALSE)</f>
        <v>AC</v>
      </c>
      <c r="H121" t="s">
        <v>70</v>
      </c>
      <c r="I121" t="str">
        <f>IF(LEFT(tbStoricoOrdini[[#This Row],[ARTICOLO]],3) = "COG","COG",LEFT(tbStoricoOrdini[[#This Row],[ARTICOLO]],FIND(" ",tbStoricoOrdini[[#This Row],[ARTICOLO]])-1))</f>
        <v>EB08</v>
      </c>
      <c r="J121" t="str">
        <f>MID(tbStoricoOrdini[[#This Row],[ARTICOLO]],FIND(" ",tbStoricoOrdini[[#This Row],[ARTICOLO]])+1,4)</f>
        <v>7500</v>
      </c>
      <c r="K121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121" s="3">
        <f>VLOOKUP(tbStoricoOrdini[[#This Row],[ARTICOLO]],tbArticoli[],2,FALSE)</f>
        <v>180</v>
      </c>
      <c r="M121" s="22">
        <f>tbStoricoOrdini[[#This Row],[IMPORTO]]/tbStoricoOrdini[[#This Row],[PREZZO]]</f>
        <v>967</v>
      </c>
      <c r="N121" t="s">
        <v>9</v>
      </c>
      <c r="O121" s="8">
        <f>VLOOKUP(tbStoricoOrdini[[#This Row],[AGENTE]],tbAgenti[],2,FALSE)</f>
        <v>0.05</v>
      </c>
      <c r="P121" s="2">
        <v>174060</v>
      </c>
      <c r="Q121" s="2">
        <f>tbStoricoOrdini[[#This Row],[IMPORTO]]*tbStoricoOrdini[[#This Row],[% COMM.]]</f>
        <v>8703</v>
      </c>
      <c r="R121" s="2">
        <f>tbStoricoOrdini[[#This Row],[TOT. COMM.]]+tbStoricoOrdini[[#This Row],[IMPORTO]]</f>
        <v>182763</v>
      </c>
    </row>
    <row r="122" spans="1:18">
      <c r="A122" s="1">
        <v>43831</v>
      </c>
      <c r="B122" s="7">
        <f>MONTH(tbStoricoOrdini[[#This Row],[DATA]])</f>
        <v>1</v>
      </c>
      <c r="C122" t="s">
        <v>217</v>
      </c>
      <c r="D122" t="str">
        <f>RIGHT(tbStoricoOrdini[[#This Row],[ORDINE]],4)</f>
        <v>0119</v>
      </c>
      <c r="E122" t="s">
        <v>26</v>
      </c>
      <c r="F122" t="str">
        <f>VLOOKUP(tbStoricoOrdini[[#This Row],[CLIENTE]],tbClienti[],3,FALSE)</f>
        <v>Lombardia</v>
      </c>
      <c r="G122" t="str">
        <f>VLOOKUP(tbStoricoOrdini[[#This Row],[CLIENTE]],tbClienti[],7,FALSE)</f>
        <v>AC</v>
      </c>
      <c r="H122" t="s">
        <v>75</v>
      </c>
      <c r="I122" t="str">
        <f>IF(LEFT(tbStoricoOrdini[[#This Row],[ARTICOLO]],3) = "COG","COG",LEFT(tbStoricoOrdini[[#This Row],[ARTICOLO]],FIND(" ",tbStoricoOrdini[[#This Row],[ARTICOLO]])-1))</f>
        <v>AVRC</v>
      </c>
      <c r="J122" t="str">
        <f>MID(tbStoricoOrdini[[#This Row],[ARTICOLO]],FIND(" ",tbStoricoOrdini[[#This Row],[ARTICOLO]])+1,4)</f>
        <v>1000</v>
      </c>
      <c r="K122" t="str">
        <f>IFERROR(RIGHT(tbStoricoOrdini[[#This Row],[ARTICOLO]],LEN(tbStoricoOrdini[[#This Row],[ARTICOLO]])-FIND(" ",tbStoricoOrdini[[#This Row],[ARTICOLO]],FIND(" ",tbStoricoOrdini[[#This Row],[ARTICOLO]]) +1)),"")</f>
        <v>Silver</v>
      </c>
      <c r="L122" s="3">
        <f>VLOOKUP(tbStoricoOrdini[[#This Row],[ARTICOLO]],tbArticoli[],2,FALSE)</f>
        <v>390</v>
      </c>
      <c r="M122" s="22">
        <f>tbStoricoOrdini[[#This Row],[IMPORTO]]/tbStoricoOrdini[[#This Row],[PREZZO]]</f>
        <v>229</v>
      </c>
      <c r="N122" t="s">
        <v>9</v>
      </c>
      <c r="O122" s="8">
        <f>VLOOKUP(tbStoricoOrdini[[#This Row],[AGENTE]],tbAgenti[],2,FALSE)</f>
        <v>0.05</v>
      </c>
      <c r="P122" s="2">
        <v>89310</v>
      </c>
      <c r="Q122" s="2">
        <f>tbStoricoOrdini[[#This Row],[IMPORTO]]*tbStoricoOrdini[[#This Row],[% COMM.]]</f>
        <v>4465.5</v>
      </c>
      <c r="R122" s="2">
        <f>tbStoricoOrdini[[#This Row],[TOT. COMM.]]+tbStoricoOrdini[[#This Row],[IMPORTO]]</f>
        <v>93775.5</v>
      </c>
    </row>
    <row r="123" spans="1:18">
      <c r="A123" s="1">
        <v>43831</v>
      </c>
      <c r="B123" s="7">
        <f>MONTH(tbStoricoOrdini[[#This Row],[DATA]])</f>
        <v>1</v>
      </c>
      <c r="C123" t="s">
        <v>218</v>
      </c>
      <c r="D123" t="str">
        <f>RIGHT(tbStoricoOrdini[[#This Row],[ORDINE]],4)</f>
        <v>0120</v>
      </c>
      <c r="E123" t="s">
        <v>26</v>
      </c>
      <c r="F123" t="str">
        <f>VLOOKUP(tbStoricoOrdini[[#This Row],[CLIENTE]],tbClienti[],3,FALSE)</f>
        <v>Lombardia</v>
      </c>
      <c r="G123" t="str">
        <f>VLOOKUP(tbStoricoOrdini[[#This Row],[CLIENTE]],tbClienti[],7,FALSE)</f>
        <v>AC</v>
      </c>
      <c r="H123" t="s">
        <v>71</v>
      </c>
      <c r="I123" t="str">
        <f>IF(LEFT(tbStoricoOrdini[[#This Row],[ARTICOLO]],3) = "COG","COG",LEFT(tbStoricoOrdini[[#This Row],[ARTICOLO]],FIND(" ",tbStoricoOrdini[[#This Row],[ARTICOLO]])-1))</f>
        <v>EB07</v>
      </c>
      <c r="J123" t="str">
        <f>MID(tbStoricoOrdini[[#This Row],[ARTICOLO]],FIND(" ",tbStoricoOrdini[[#This Row],[ARTICOLO]])+1,4)</f>
        <v>5000</v>
      </c>
      <c r="K123" t="str">
        <f>IFERROR(RIGHT(tbStoricoOrdini[[#This Row],[ARTICOLO]],LEN(tbStoricoOrdini[[#This Row],[ARTICOLO]])-FIND(" ",tbStoricoOrdini[[#This Row],[ARTICOLO]],FIND(" ",tbStoricoOrdini[[#This Row],[ARTICOLO]]) +1)),"")</f>
        <v/>
      </c>
      <c r="L123" s="3">
        <f>VLOOKUP(tbStoricoOrdini[[#This Row],[ARTICOLO]],tbArticoli[],2,FALSE)</f>
        <v>140</v>
      </c>
      <c r="M123" s="22">
        <f>tbStoricoOrdini[[#This Row],[IMPORTO]]/tbStoricoOrdini[[#This Row],[PREZZO]]</f>
        <v>782</v>
      </c>
      <c r="N123" t="s">
        <v>16</v>
      </c>
      <c r="O123" s="8">
        <f>VLOOKUP(tbStoricoOrdini[[#This Row],[AGENTE]],tbAgenti[],2,FALSE)</f>
        <v>0.05</v>
      </c>
      <c r="P123" s="2">
        <v>109480</v>
      </c>
      <c r="Q123" s="2">
        <f>tbStoricoOrdini[[#This Row],[IMPORTO]]*tbStoricoOrdini[[#This Row],[% COMM.]]</f>
        <v>5474</v>
      </c>
      <c r="R123" s="2">
        <f>tbStoricoOrdini[[#This Row],[TOT. COMM.]]+tbStoricoOrdini[[#This Row],[IMPORTO]]</f>
        <v>114954</v>
      </c>
    </row>
    <row r="124" spans="1:18">
      <c r="A124" s="1">
        <v>43831</v>
      </c>
      <c r="B124" s="7">
        <f>MONTH(tbStoricoOrdini[[#This Row],[DATA]])</f>
        <v>1</v>
      </c>
      <c r="C124" t="s">
        <v>219</v>
      </c>
      <c r="D124" t="str">
        <f>RIGHT(tbStoricoOrdini[[#This Row],[ORDINE]],4)</f>
        <v>0121</v>
      </c>
      <c r="E124" t="s">
        <v>26</v>
      </c>
      <c r="F124" t="str">
        <f>VLOOKUP(tbStoricoOrdini[[#This Row],[CLIENTE]],tbClienti[],3,FALSE)</f>
        <v>Lombardia</v>
      </c>
      <c r="G124" t="str">
        <f>VLOOKUP(tbStoricoOrdini[[#This Row],[CLIENTE]],tbClienti[],7,FALSE)</f>
        <v>AC</v>
      </c>
      <c r="H124" t="s">
        <v>71</v>
      </c>
      <c r="I124" t="str">
        <f>IF(LEFT(tbStoricoOrdini[[#This Row],[ARTICOLO]],3) = "COG","COG",LEFT(tbStoricoOrdini[[#This Row],[ARTICOLO]],FIND(" ",tbStoricoOrdini[[#This Row],[ARTICOLO]])-1))</f>
        <v>EB07</v>
      </c>
      <c r="J124" t="str">
        <f>MID(tbStoricoOrdini[[#This Row],[ARTICOLO]],FIND(" ",tbStoricoOrdini[[#This Row],[ARTICOLO]])+1,4)</f>
        <v>5000</v>
      </c>
      <c r="K124" t="str">
        <f>IFERROR(RIGHT(tbStoricoOrdini[[#This Row],[ARTICOLO]],LEN(tbStoricoOrdini[[#This Row],[ARTICOLO]])-FIND(" ",tbStoricoOrdini[[#This Row],[ARTICOLO]],FIND(" ",tbStoricoOrdini[[#This Row],[ARTICOLO]]) +1)),"")</f>
        <v/>
      </c>
      <c r="L124" s="3">
        <f>VLOOKUP(tbStoricoOrdini[[#This Row],[ARTICOLO]],tbArticoli[],2,FALSE)</f>
        <v>140</v>
      </c>
      <c r="M124" s="22">
        <f>tbStoricoOrdini[[#This Row],[IMPORTO]]/tbStoricoOrdini[[#This Row],[PREZZO]]</f>
        <v>555</v>
      </c>
      <c r="N124" t="s">
        <v>18</v>
      </c>
      <c r="O124" s="8">
        <f>VLOOKUP(tbStoricoOrdini[[#This Row],[AGENTE]],tbAgenti[],2,FALSE)</f>
        <v>0.03</v>
      </c>
      <c r="P124" s="2">
        <v>77700</v>
      </c>
      <c r="Q124" s="2">
        <f>tbStoricoOrdini[[#This Row],[IMPORTO]]*tbStoricoOrdini[[#This Row],[% COMM.]]</f>
        <v>2331</v>
      </c>
      <c r="R124" s="2">
        <f>tbStoricoOrdini[[#This Row],[TOT. COMM.]]+tbStoricoOrdini[[#This Row],[IMPORTO]]</f>
        <v>80031</v>
      </c>
    </row>
    <row r="125" spans="1:18">
      <c r="A125" s="1">
        <v>43831</v>
      </c>
      <c r="B125" s="7">
        <f>MONTH(tbStoricoOrdini[[#This Row],[DATA]])</f>
        <v>1</v>
      </c>
      <c r="C125" t="s">
        <v>220</v>
      </c>
      <c r="D125" t="str">
        <f>RIGHT(tbStoricoOrdini[[#This Row],[ORDINE]],4)</f>
        <v>0122</v>
      </c>
      <c r="E125" t="s">
        <v>26</v>
      </c>
      <c r="F125" t="str">
        <f>VLOOKUP(tbStoricoOrdini[[#This Row],[CLIENTE]],tbClienti[],3,FALSE)</f>
        <v>Lombardia</v>
      </c>
      <c r="G125" t="str">
        <f>VLOOKUP(tbStoricoOrdini[[#This Row],[CLIENTE]],tbClienti[],7,FALSE)</f>
        <v>AC</v>
      </c>
      <c r="H125" t="s">
        <v>71</v>
      </c>
      <c r="I125" t="str">
        <f>IF(LEFT(tbStoricoOrdini[[#This Row],[ARTICOLO]],3) = "COG","COG",LEFT(tbStoricoOrdini[[#This Row],[ARTICOLO]],FIND(" ",tbStoricoOrdini[[#This Row],[ARTICOLO]])-1))</f>
        <v>EB07</v>
      </c>
      <c r="J125" t="str">
        <f>MID(tbStoricoOrdini[[#This Row],[ARTICOLO]],FIND(" ",tbStoricoOrdini[[#This Row],[ARTICOLO]])+1,4)</f>
        <v>5000</v>
      </c>
      <c r="K125" t="str">
        <f>IFERROR(RIGHT(tbStoricoOrdini[[#This Row],[ARTICOLO]],LEN(tbStoricoOrdini[[#This Row],[ARTICOLO]])-FIND(" ",tbStoricoOrdini[[#This Row],[ARTICOLO]],FIND(" ",tbStoricoOrdini[[#This Row],[ARTICOLO]]) +1)),"")</f>
        <v/>
      </c>
      <c r="L125" s="3">
        <f>VLOOKUP(tbStoricoOrdini[[#This Row],[ARTICOLO]],tbArticoli[],2,FALSE)</f>
        <v>140</v>
      </c>
      <c r="M125" s="22">
        <f>tbStoricoOrdini[[#This Row],[IMPORTO]]/tbStoricoOrdini[[#This Row],[PREZZO]]</f>
        <v>810</v>
      </c>
      <c r="N125" t="s">
        <v>6</v>
      </c>
      <c r="O125" s="8">
        <f>VLOOKUP(tbStoricoOrdini[[#This Row],[AGENTE]],tbAgenti[],2,FALSE)</f>
        <v>7.4999999999999997E-2</v>
      </c>
      <c r="P125" s="2">
        <v>113400</v>
      </c>
      <c r="Q125" s="2">
        <f>tbStoricoOrdini[[#This Row],[IMPORTO]]*tbStoricoOrdini[[#This Row],[% COMM.]]</f>
        <v>8505</v>
      </c>
      <c r="R125" s="2">
        <f>tbStoricoOrdini[[#This Row],[TOT. COMM.]]+tbStoricoOrdini[[#This Row],[IMPORTO]]</f>
        <v>121905</v>
      </c>
    </row>
    <row r="126" spans="1:18">
      <c r="A126" s="1">
        <v>43831</v>
      </c>
      <c r="B126" s="7">
        <f>MONTH(tbStoricoOrdini[[#This Row],[DATA]])</f>
        <v>1</v>
      </c>
      <c r="C126" t="s">
        <v>221</v>
      </c>
      <c r="D126" t="str">
        <f>RIGHT(tbStoricoOrdini[[#This Row],[ORDINE]],4)</f>
        <v>0123</v>
      </c>
      <c r="E126" t="s">
        <v>26</v>
      </c>
      <c r="F126" t="str">
        <f>VLOOKUP(tbStoricoOrdini[[#This Row],[CLIENTE]],tbClienti[],3,FALSE)</f>
        <v>Lombardia</v>
      </c>
      <c r="G126" t="str">
        <f>VLOOKUP(tbStoricoOrdini[[#This Row],[CLIENTE]],tbClienti[],7,FALSE)</f>
        <v>AC</v>
      </c>
      <c r="H126" t="s">
        <v>76</v>
      </c>
      <c r="I126" t="str">
        <f>IF(LEFT(tbStoricoOrdini[[#This Row],[ARTICOLO]],3) = "COG","COG",LEFT(tbStoricoOrdini[[#This Row],[ARTICOLO]],FIND(" ",tbStoricoOrdini[[#This Row],[ARTICOLO]])-1))</f>
        <v>COG</v>
      </c>
      <c r="J126" t="str">
        <f>MID(tbStoricoOrdini[[#This Row],[ARTICOLO]],FIND(" ",tbStoricoOrdini[[#This Row],[ARTICOLO]])+1,4)</f>
        <v>1000</v>
      </c>
      <c r="K126" t="str">
        <f>IFERROR(RIGHT(tbStoricoOrdini[[#This Row],[ARTICOLO]],LEN(tbStoricoOrdini[[#This Row],[ARTICOLO]])-FIND(" ",tbStoricoOrdini[[#This Row],[ARTICOLO]],FIND(" ",tbStoricoOrdini[[#This Row],[ARTICOLO]]) +1)),"")</f>
        <v/>
      </c>
      <c r="L126" s="3">
        <f>VLOOKUP(tbStoricoOrdini[[#This Row],[ARTICOLO]],tbArticoli[],2,FALSE)</f>
        <v>150</v>
      </c>
      <c r="M126" s="22">
        <f>tbStoricoOrdini[[#This Row],[IMPORTO]]/tbStoricoOrdini[[#This Row],[PREZZO]]</f>
        <v>985</v>
      </c>
      <c r="N126" t="s">
        <v>17</v>
      </c>
      <c r="O126" s="8">
        <f>VLOOKUP(tbStoricoOrdini[[#This Row],[AGENTE]],tbAgenti[],2,FALSE)</f>
        <v>0.08</v>
      </c>
      <c r="P126" s="2">
        <v>147750</v>
      </c>
      <c r="Q126" s="2">
        <f>tbStoricoOrdini[[#This Row],[IMPORTO]]*tbStoricoOrdini[[#This Row],[% COMM.]]</f>
        <v>11820</v>
      </c>
      <c r="R126" s="2">
        <f>tbStoricoOrdini[[#This Row],[TOT. COMM.]]+tbStoricoOrdini[[#This Row],[IMPORTO]]</f>
        <v>159570</v>
      </c>
    </row>
    <row r="127" spans="1:18">
      <c r="A127" s="1">
        <v>43831</v>
      </c>
      <c r="B127" s="7">
        <f>MONTH(tbStoricoOrdini[[#This Row],[DATA]])</f>
        <v>1</v>
      </c>
      <c r="C127" t="s">
        <v>222</v>
      </c>
      <c r="D127" t="str">
        <f>RIGHT(tbStoricoOrdini[[#This Row],[ORDINE]],4)</f>
        <v>0124</v>
      </c>
      <c r="E127" t="s">
        <v>26</v>
      </c>
      <c r="F127" t="str">
        <f>VLOOKUP(tbStoricoOrdini[[#This Row],[CLIENTE]],tbClienti[],3,FALSE)</f>
        <v>Lombardia</v>
      </c>
      <c r="G127" t="str">
        <f>VLOOKUP(tbStoricoOrdini[[#This Row],[CLIENTE]],tbClienti[],7,FALSE)</f>
        <v>AC</v>
      </c>
      <c r="H127" t="s">
        <v>76</v>
      </c>
      <c r="I127" t="str">
        <f>IF(LEFT(tbStoricoOrdini[[#This Row],[ARTICOLO]],3) = "COG","COG",LEFT(tbStoricoOrdini[[#This Row],[ARTICOLO]],FIND(" ",tbStoricoOrdini[[#This Row],[ARTICOLO]])-1))</f>
        <v>COG</v>
      </c>
      <c r="J127" t="str">
        <f>MID(tbStoricoOrdini[[#This Row],[ARTICOLO]],FIND(" ",tbStoricoOrdini[[#This Row],[ARTICOLO]])+1,4)</f>
        <v>1000</v>
      </c>
      <c r="K127" t="str">
        <f>IFERROR(RIGHT(tbStoricoOrdini[[#This Row],[ARTICOLO]],LEN(tbStoricoOrdini[[#This Row],[ARTICOLO]])-FIND(" ",tbStoricoOrdini[[#This Row],[ARTICOLO]],FIND(" ",tbStoricoOrdini[[#This Row],[ARTICOLO]]) +1)),"")</f>
        <v/>
      </c>
      <c r="L127" s="3">
        <f>VLOOKUP(tbStoricoOrdini[[#This Row],[ARTICOLO]],tbArticoli[],2,FALSE)</f>
        <v>150</v>
      </c>
      <c r="M127" s="22">
        <f>tbStoricoOrdini[[#This Row],[IMPORTO]]/tbStoricoOrdini[[#This Row],[PREZZO]]</f>
        <v>112</v>
      </c>
      <c r="N127" t="s">
        <v>6</v>
      </c>
      <c r="O127" s="8">
        <f>VLOOKUP(tbStoricoOrdini[[#This Row],[AGENTE]],tbAgenti[],2,FALSE)</f>
        <v>7.4999999999999997E-2</v>
      </c>
      <c r="P127" s="2">
        <v>16800</v>
      </c>
      <c r="Q127" s="2">
        <f>tbStoricoOrdini[[#This Row],[IMPORTO]]*tbStoricoOrdini[[#This Row],[% COMM.]]</f>
        <v>1260</v>
      </c>
      <c r="R127" s="2">
        <f>tbStoricoOrdini[[#This Row],[TOT. COMM.]]+tbStoricoOrdini[[#This Row],[IMPORTO]]</f>
        <v>18060</v>
      </c>
    </row>
    <row r="128" spans="1:18">
      <c r="A128" s="1">
        <v>43831</v>
      </c>
      <c r="B128" s="7">
        <f>MONTH(tbStoricoOrdini[[#This Row],[DATA]])</f>
        <v>1</v>
      </c>
      <c r="C128" t="s">
        <v>223</v>
      </c>
      <c r="D128" t="str">
        <f>RIGHT(tbStoricoOrdini[[#This Row],[ORDINE]],4)</f>
        <v>0125</v>
      </c>
      <c r="E128" t="s">
        <v>26</v>
      </c>
      <c r="F128" t="str">
        <f>VLOOKUP(tbStoricoOrdini[[#This Row],[CLIENTE]],tbClienti[],3,FALSE)</f>
        <v>Lombardia</v>
      </c>
      <c r="G128" t="str">
        <f>VLOOKUP(tbStoricoOrdini[[#This Row],[CLIENTE]],tbClienti[],7,FALSE)</f>
        <v>AC</v>
      </c>
      <c r="H128" t="s">
        <v>76</v>
      </c>
      <c r="I128" t="str">
        <f>IF(LEFT(tbStoricoOrdini[[#This Row],[ARTICOLO]],3) = "COG","COG",LEFT(tbStoricoOrdini[[#This Row],[ARTICOLO]],FIND(" ",tbStoricoOrdini[[#This Row],[ARTICOLO]])-1))</f>
        <v>COG</v>
      </c>
      <c r="J128" t="str">
        <f>MID(tbStoricoOrdini[[#This Row],[ARTICOLO]],FIND(" ",tbStoricoOrdini[[#This Row],[ARTICOLO]])+1,4)</f>
        <v>1000</v>
      </c>
      <c r="K128" t="str">
        <f>IFERROR(RIGHT(tbStoricoOrdini[[#This Row],[ARTICOLO]],LEN(tbStoricoOrdini[[#This Row],[ARTICOLO]])-FIND(" ",tbStoricoOrdini[[#This Row],[ARTICOLO]],FIND(" ",tbStoricoOrdini[[#This Row],[ARTICOLO]]) +1)),"")</f>
        <v/>
      </c>
      <c r="L128" s="3">
        <f>VLOOKUP(tbStoricoOrdini[[#This Row],[ARTICOLO]],tbArticoli[],2,FALSE)</f>
        <v>150</v>
      </c>
      <c r="M128" s="22">
        <f>tbStoricoOrdini[[#This Row],[IMPORTO]]/tbStoricoOrdini[[#This Row],[PREZZO]]</f>
        <v>223</v>
      </c>
      <c r="N128" t="s">
        <v>9</v>
      </c>
      <c r="O128" s="8">
        <f>VLOOKUP(tbStoricoOrdini[[#This Row],[AGENTE]],tbAgenti[],2,FALSE)</f>
        <v>0.05</v>
      </c>
      <c r="P128" s="2">
        <v>33450</v>
      </c>
      <c r="Q128" s="2">
        <f>tbStoricoOrdini[[#This Row],[IMPORTO]]*tbStoricoOrdini[[#This Row],[% COMM.]]</f>
        <v>1672.5</v>
      </c>
      <c r="R128" s="2">
        <f>tbStoricoOrdini[[#This Row],[TOT. COMM.]]+tbStoricoOrdini[[#This Row],[IMPORTO]]</f>
        <v>35122.5</v>
      </c>
    </row>
    <row r="129" spans="1:18">
      <c r="A129" s="1">
        <v>43831</v>
      </c>
      <c r="B129" s="7">
        <f>MONTH(tbStoricoOrdini[[#This Row],[DATA]])</f>
        <v>1</v>
      </c>
      <c r="C129" t="s">
        <v>224</v>
      </c>
      <c r="D129" t="str">
        <f>RIGHT(tbStoricoOrdini[[#This Row],[ORDINE]],4)</f>
        <v>0126</v>
      </c>
      <c r="E129" t="s">
        <v>26</v>
      </c>
      <c r="F129" t="str">
        <f>VLOOKUP(tbStoricoOrdini[[#This Row],[CLIENTE]],tbClienti[],3,FALSE)</f>
        <v>Lombardia</v>
      </c>
      <c r="G129" t="str">
        <f>VLOOKUP(tbStoricoOrdini[[#This Row],[CLIENTE]],tbClienti[],7,FALSE)</f>
        <v>AC</v>
      </c>
      <c r="H129" t="s">
        <v>72</v>
      </c>
      <c r="I129" t="str">
        <f>IF(LEFT(tbStoricoOrdini[[#This Row],[ARTICOLO]],3) = "COG","COG",LEFT(tbStoricoOrdini[[#This Row],[ARTICOLO]],FIND(" ",tbStoricoOrdini[[#This Row],[ARTICOLO]])-1))</f>
        <v>EB06</v>
      </c>
      <c r="J129" t="str">
        <f>MID(tbStoricoOrdini[[#This Row],[ARTICOLO]],FIND(" ",tbStoricoOrdini[[#This Row],[ARTICOLO]])+1,4)</f>
        <v>3000</v>
      </c>
      <c r="K129" t="str">
        <f>IFERROR(RIGHT(tbStoricoOrdini[[#This Row],[ARTICOLO]],LEN(tbStoricoOrdini[[#This Row],[ARTICOLO]])-FIND(" ",tbStoricoOrdini[[#This Row],[ARTICOLO]],FIND(" ",tbStoricoOrdini[[#This Row],[ARTICOLO]]) +1)),"")</f>
        <v>Medium</v>
      </c>
      <c r="L129" s="3">
        <f>VLOOKUP(tbStoricoOrdini[[#This Row],[ARTICOLO]],tbArticoli[],2,FALSE)</f>
        <v>120</v>
      </c>
      <c r="M129" s="22">
        <f>tbStoricoOrdini[[#This Row],[IMPORTO]]/tbStoricoOrdini[[#This Row],[PREZZO]]</f>
        <v>320</v>
      </c>
      <c r="N129" t="s">
        <v>17</v>
      </c>
      <c r="O129" s="8">
        <f>VLOOKUP(tbStoricoOrdini[[#This Row],[AGENTE]],tbAgenti[],2,FALSE)</f>
        <v>0.08</v>
      </c>
      <c r="P129" s="2">
        <v>38400</v>
      </c>
      <c r="Q129" s="2">
        <f>tbStoricoOrdini[[#This Row],[IMPORTO]]*tbStoricoOrdini[[#This Row],[% COMM.]]</f>
        <v>3072</v>
      </c>
      <c r="R129" s="2">
        <f>tbStoricoOrdini[[#This Row],[TOT. COMM.]]+tbStoricoOrdini[[#This Row],[IMPORTO]]</f>
        <v>41472</v>
      </c>
    </row>
    <row r="130" spans="1:18">
      <c r="A130" s="1">
        <v>43831</v>
      </c>
      <c r="B130" s="7">
        <f>MONTH(tbStoricoOrdini[[#This Row],[DATA]])</f>
        <v>1</v>
      </c>
      <c r="C130" t="s">
        <v>225</v>
      </c>
      <c r="D130" t="str">
        <f>RIGHT(tbStoricoOrdini[[#This Row],[ORDINE]],4)</f>
        <v>0127</v>
      </c>
      <c r="E130" t="s">
        <v>26</v>
      </c>
      <c r="F130" t="str">
        <f>VLOOKUP(tbStoricoOrdini[[#This Row],[CLIENTE]],tbClienti[],3,FALSE)</f>
        <v>Lombardia</v>
      </c>
      <c r="G130" t="str">
        <f>VLOOKUP(tbStoricoOrdini[[#This Row],[CLIENTE]],tbClienti[],7,FALSE)</f>
        <v>AC</v>
      </c>
      <c r="H130" t="s">
        <v>72</v>
      </c>
      <c r="I130" t="str">
        <f>IF(LEFT(tbStoricoOrdini[[#This Row],[ARTICOLO]],3) = "COG","COG",LEFT(tbStoricoOrdini[[#This Row],[ARTICOLO]],FIND(" ",tbStoricoOrdini[[#This Row],[ARTICOLO]])-1))</f>
        <v>EB06</v>
      </c>
      <c r="J130" t="str">
        <f>MID(tbStoricoOrdini[[#This Row],[ARTICOLO]],FIND(" ",tbStoricoOrdini[[#This Row],[ARTICOLO]])+1,4)</f>
        <v>3000</v>
      </c>
      <c r="K130" t="str">
        <f>IFERROR(RIGHT(tbStoricoOrdini[[#This Row],[ARTICOLO]],LEN(tbStoricoOrdini[[#This Row],[ARTICOLO]])-FIND(" ",tbStoricoOrdini[[#This Row],[ARTICOLO]],FIND(" ",tbStoricoOrdini[[#This Row],[ARTICOLO]]) +1)),"")</f>
        <v>Medium</v>
      </c>
      <c r="L130" s="3">
        <f>VLOOKUP(tbStoricoOrdini[[#This Row],[ARTICOLO]],tbArticoli[],2,FALSE)</f>
        <v>120</v>
      </c>
      <c r="M130" s="22">
        <f>tbStoricoOrdini[[#This Row],[IMPORTO]]/tbStoricoOrdini[[#This Row],[PREZZO]]</f>
        <v>698</v>
      </c>
      <c r="N130" t="s">
        <v>6</v>
      </c>
      <c r="O130" s="8">
        <f>VLOOKUP(tbStoricoOrdini[[#This Row],[AGENTE]],tbAgenti[],2,FALSE)</f>
        <v>7.4999999999999997E-2</v>
      </c>
      <c r="P130" s="2">
        <v>83760</v>
      </c>
      <c r="Q130" s="2">
        <f>tbStoricoOrdini[[#This Row],[IMPORTO]]*tbStoricoOrdini[[#This Row],[% COMM.]]</f>
        <v>6282</v>
      </c>
      <c r="R130" s="2">
        <f>tbStoricoOrdini[[#This Row],[TOT. COMM.]]+tbStoricoOrdini[[#This Row],[IMPORTO]]</f>
        <v>90042</v>
      </c>
    </row>
    <row r="131" spans="1:18">
      <c r="A131" s="1">
        <v>43831</v>
      </c>
      <c r="B131" s="7">
        <f>MONTH(tbStoricoOrdini[[#This Row],[DATA]])</f>
        <v>1</v>
      </c>
      <c r="C131" t="s">
        <v>226</v>
      </c>
      <c r="D131" t="str">
        <f>RIGHT(tbStoricoOrdini[[#This Row],[ORDINE]],4)</f>
        <v>0128</v>
      </c>
      <c r="E131" t="s">
        <v>26</v>
      </c>
      <c r="F131" t="str">
        <f>VLOOKUP(tbStoricoOrdini[[#This Row],[CLIENTE]],tbClienti[],3,FALSE)</f>
        <v>Lombardia</v>
      </c>
      <c r="G131" t="str">
        <f>VLOOKUP(tbStoricoOrdini[[#This Row],[CLIENTE]],tbClienti[],7,FALSE)</f>
        <v>AC</v>
      </c>
      <c r="H131" t="s">
        <v>72</v>
      </c>
      <c r="I131" t="str">
        <f>IF(LEFT(tbStoricoOrdini[[#This Row],[ARTICOLO]],3) = "COG","COG",LEFT(tbStoricoOrdini[[#This Row],[ARTICOLO]],FIND(" ",tbStoricoOrdini[[#This Row],[ARTICOLO]])-1))</f>
        <v>EB06</v>
      </c>
      <c r="J131" t="str">
        <f>MID(tbStoricoOrdini[[#This Row],[ARTICOLO]],FIND(" ",tbStoricoOrdini[[#This Row],[ARTICOLO]])+1,4)</f>
        <v>3000</v>
      </c>
      <c r="K131" t="str">
        <f>IFERROR(RIGHT(tbStoricoOrdini[[#This Row],[ARTICOLO]],LEN(tbStoricoOrdini[[#This Row],[ARTICOLO]])-FIND(" ",tbStoricoOrdini[[#This Row],[ARTICOLO]],FIND(" ",tbStoricoOrdini[[#This Row],[ARTICOLO]]) +1)),"")</f>
        <v>Medium</v>
      </c>
      <c r="L131" s="3">
        <f>VLOOKUP(tbStoricoOrdini[[#This Row],[ARTICOLO]],tbArticoli[],2,FALSE)</f>
        <v>120</v>
      </c>
      <c r="M131" s="22">
        <f>tbStoricoOrdini[[#This Row],[IMPORTO]]/tbStoricoOrdini[[#This Row],[PREZZO]]</f>
        <v>651</v>
      </c>
      <c r="N131" t="s">
        <v>9</v>
      </c>
      <c r="O131" s="8">
        <f>VLOOKUP(tbStoricoOrdini[[#This Row],[AGENTE]],tbAgenti[],2,FALSE)</f>
        <v>0.05</v>
      </c>
      <c r="P131" s="2">
        <v>78120</v>
      </c>
      <c r="Q131" s="2">
        <f>tbStoricoOrdini[[#This Row],[IMPORTO]]*tbStoricoOrdini[[#This Row],[% COMM.]]</f>
        <v>3906</v>
      </c>
      <c r="R131" s="2">
        <f>tbStoricoOrdini[[#This Row],[TOT. COMM.]]+tbStoricoOrdini[[#This Row],[IMPORTO]]</f>
        <v>82026</v>
      </c>
    </row>
    <row r="132" spans="1:18">
      <c r="A132" s="1">
        <v>43831</v>
      </c>
      <c r="B132" s="7">
        <f>MONTH(tbStoricoOrdini[[#This Row],[DATA]])</f>
        <v>1</v>
      </c>
      <c r="C132" t="s">
        <v>227</v>
      </c>
      <c r="D132" t="str">
        <f>RIGHT(tbStoricoOrdini[[#This Row],[ORDINE]],4)</f>
        <v>0129</v>
      </c>
      <c r="E132" t="s">
        <v>26</v>
      </c>
      <c r="F132" t="str">
        <f>VLOOKUP(tbStoricoOrdini[[#This Row],[CLIENTE]],tbClienti[],3,FALSE)</f>
        <v>Lombardia</v>
      </c>
      <c r="G132" t="str">
        <f>VLOOKUP(tbStoricoOrdini[[#This Row],[CLIENTE]],tbClienti[],7,FALSE)</f>
        <v>AC</v>
      </c>
      <c r="H132" t="s">
        <v>73</v>
      </c>
      <c r="I132" t="str">
        <f>IF(LEFT(tbStoricoOrdini[[#This Row],[ARTICOLO]],3) = "COG","COG",LEFT(tbStoricoOrdini[[#This Row],[ARTICOLO]],FIND(" ",tbStoricoOrdini[[#This Row],[ARTICOLO]])-1))</f>
        <v>EB06</v>
      </c>
      <c r="J132" t="str">
        <f>MID(tbStoricoOrdini[[#This Row],[ARTICOLO]],FIND(" ",tbStoricoOrdini[[#This Row],[ARTICOLO]])+1,4)</f>
        <v>3000</v>
      </c>
      <c r="K132" t="str">
        <f>IFERROR(RIGHT(tbStoricoOrdini[[#This Row],[ARTICOLO]],LEN(tbStoricoOrdini[[#This Row],[ARTICOLO]])-FIND(" ",tbStoricoOrdini[[#This Row],[ARTICOLO]],FIND(" ",tbStoricoOrdini[[#This Row],[ARTICOLO]]) +1)),"")</f>
        <v>Plus</v>
      </c>
      <c r="L132" s="3">
        <f>VLOOKUP(tbStoricoOrdini[[#This Row],[ARTICOLO]],tbArticoli[],2,FALSE)</f>
        <v>130</v>
      </c>
      <c r="M132" s="22">
        <f>tbStoricoOrdini[[#This Row],[IMPORTO]]/tbStoricoOrdini[[#This Row],[PREZZO]]</f>
        <v>123</v>
      </c>
      <c r="N132" t="s">
        <v>17</v>
      </c>
      <c r="O132" s="8">
        <f>VLOOKUP(tbStoricoOrdini[[#This Row],[AGENTE]],tbAgenti[],2,FALSE)</f>
        <v>0.08</v>
      </c>
      <c r="P132" s="2">
        <v>15990</v>
      </c>
      <c r="Q132" s="2">
        <f>tbStoricoOrdini[[#This Row],[IMPORTO]]*tbStoricoOrdini[[#This Row],[% COMM.]]</f>
        <v>1279.2</v>
      </c>
      <c r="R132" s="2">
        <f>tbStoricoOrdini[[#This Row],[TOT. COMM.]]+tbStoricoOrdini[[#This Row],[IMPORTO]]</f>
        <v>17269.2</v>
      </c>
    </row>
    <row r="133" spans="1:18">
      <c r="A133" s="1">
        <v>43831</v>
      </c>
      <c r="B133" s="7">
        <f>MONTH(tbStoricoOrdini[[#This Row],[DATA]])</f>
        <v>1</v>
      </c>
      <c r="C133" t="s">
        <v>228</v>
      </c>
      <c r="D133" t="str">
        <f>RIGHT(tbStoricoOrdini[[#This Row],[ORDINE]],4)</f>
        <v>0130</v>
      </c>
      <c r="E133" t="s">
        <v>26</v>
      </c>
      <c r="F133" t="str">
        <f>VLOOKUP(tbStoricoOrdini[[#This Row],[CLIENTE]],tbClienti[],3,FALSE)</f>
        <v>Lombardia</v>
      </c>
      <c r="G133" t="str">
        <f>VLOOKUP(tbStoricoOrdini[[#This Row],[CLIENTE]],tbClienti[],7,FALSE)</f>
        <v>AC</v>
      </c>
      <c r="H133" t="s">
        <v>73</v>
      </c>
      <c r="I133" t="str">
        <f>IF(LEFT(tbStoricoOrdini[[#This Row],[ARTICOLO]],3) = "COG","COG",LEFT(tbStoricoOrdini[[#This Row],[ARTICOLO]],FIND(" ",tbStoricoOrdini[[#This Row],[ARTICOLO]])-1))</f>
        <v>EB06</v>
      </c>
      <c r="J133" t="str">
        <f>MID(tbStoricoOrdini[[#This Row],[ARTICOLO]],FIND(" ",tbStoricoOrdini[[#This Row],[ARTICOLO]])+1,4)</f>
        <v>3000</v>
      </c>
      <c r="K133" t="str">
        <f>IFERROR(RIGHT(tbStoricoOrdini[[#This Row],[ARTICOLO]],LEN(tbStoricoOrdini[[#This Row],[ARTICOLO]])-FIND(" ",tbStoricoOrdini[[#This Row],[ARTICOLO]],FIND(" ",tbStoricoOrdini[[#This Row],[ARTICOLO]]) +1)),"")</f>
        <v>Plus</v>
      </c>
      <c r="L133" s="3">
        <f>VLOOKUP(tbStoricoOrdini[[#This Row],[ARTICOLO]],tbArticoli[],2,FALSE)</f>
        <v>130</v>
      </c>
      <c r="M133" s="22">
        <f>tbStoricoOrdini[[#This Row],[IMPORTO]]/tbStoricoOrdini[[#This Row],[PREZZO]]</f>
        <v>857</v>
      </c>
      <c r="N133" t="s">
        <v>6</v>
      </c>
      <c r="O133" s="8">
        <f>VLOOKUP(tbStoricoOrdini[[#This Row],[AGENTE]],tbAgenti[],2,FALSE)</f>
        <v>7.4999999999999997E-2</v>
      </c>
      <c r="P133" s="2">
        <v>111410</v>
      </c>
      <c r="Q133" s="2">
        <f>tbStoricoOrdini[[#This Row],[IMPORTO]]*tbStoricoOrdini[[#This Row],[% COMM.]]</f>
        <v>8355.75</v>
      </c>
      <c r="R133" s="2">
        <f>tbStoricoOrdini[[#This Row],[TOT. COMM.]]+tbStoricoOrdini[[#This Row],[IMPORTO]]</f>
        <v>119765.75</v>
      </c>
    </row>
    <row r="134" spans="1:18">
      <c r="A134" s="1">
        <v>43831</v>
      </c>
      <c r="B134" s="7">
        <f>MONTH(tbStoricoOrdini[[#This Row],[DATA]])</f>
        <v>1</v>
      </c>
      <c r="C134" t="s">
        <v>229</v>
      </c>
      <c r="D134" t="str">
        <f>RIGHT(tbStoricoOrdini[[#This Row],[ORDINE]],4)</f>
        <v>0131</v>
      </c>
      <c r="E134" t="s">
        <v>28</v>
      </c>
      <c r="F134" t="str">
        <f>VLOOKUP(tbStoricoOrdini[[#This Row],[CLIENTE]],tbClienti[],3,FALSE)</f>
        <v>Piemonte</v>
      </c>
      <c r="G134" t="str">
        <f>VLOOKUP(tbStoricoOrdini[[#This Row],[CLIENTE]],tbClienti[],7,FALSE)</f>
        <v>BB</v>
      </c>
      <c r="H134" t="s">
        <v>78</v>
      </c>
      <c r="I134" t="str">
        <f>IF(LEFT(tbStoricoOrdini[[#This Row],[ARTICOLO]],3) = "COG","COG",LEFT(tbStoricoOrdini[[#This Row],[ARTICOLO]],FIND(" ",tbStoricoOrdini[[#This Row],[ARTICOLO]])-1))</f>
        <v>COG</v>
      </c>
      <c r="J134" t="str">
        <f>MID(tbStoricoOrdini[[#This Row],[ARTICOLO]],FIND(" ",tbStoricoOrdini[[#This Row],[ARTICOLO]])+1,4)</f>
        <v>3000</v>
      </c>
      <c r="K134" t="str">
        <f>IFERROR(RIGHT(tbStoricoOrdini[[#This Row],[ARTICOLO]],LEN(tbStoricoOrdini[[#This Row],[ARTICOLO]])-FIND(" ",tbStoricoOrdini[[#This Row],[ARTICOLO]],FIND(" ",tbStoricoOrdini[[#This Row],[ARTICOLO]]) +1)),"")</f>
        <v>Medium</v>
      </c>
      <c r="L134" s="3">
        <f>VLOOKUP(tbStoricoOrdini[[#This Row],[ARTICOLO]],tbArticoli[],2,FALSE)</f>
        <v>220</v>
      </c>
      <c r="M134" s="22">
        <f>tbStoricoOrdini[[#This Row],[IMPORTO]]/tbStoricoOrdini[[#This Row],[PREZZO]]</f>
        <v>647</v>
      </c>
      <c r="N134" t="s">
        <v>15</v>
      </c>
      <c r="O134" s="8">
        <f>VLOOKUP(tbStoricoOrdini[[#This Row],[AGENTE]],tbAgenti[],2,FALSE)</f>
        <v>0.08</v>
      </c>
      <c r="P134" s="2">
        <v>142340</v>
      </c>
      <c r="Q134" s="2">
        <f>tbStoricoOrdini[[#This Row],[IMPORTO]]*tbStoricoOrdini[[#This Row],[% COMM.]]</f>
        <v>11387.2</v>
      </c>
      <c r="R134" s="2">
        <f>tbStoricoOrdini[[#This Row],[TOT. COMM.]]+tbStoricoOrdini[[#This Row],[IMPORTO]]</f>
        <v>153727.20000000001</v>
      </c>
    </row>
    <row r="135" spans="1:18">
      <c r="A135" s="1">
        <v>43831</v>
      </c>
      <c r="B135" s="7">
        <f>MONTH(tbStoricoOrdini[[#This Row],[DATA]])</f>
        <v>1</v>
      </c>
      <c r="C135" t="s">
        <v>230</v>
      </c>
      <c r="D135" t="str">
        <f>RIGHT(tbStoricoOrdini[[#This Row],[ORDINE]],4)</f>
        <v>0132</v>
      </c>
      <c r="E135" t="s">
        <v>28</v>
      </c>
      <c r="F135" t="str">
        <f>VLOOKUP(tbStoricoOrdini[[#This Row],[CLIENTE]],tbClienti[],3,FALSE)</f>
        <v>Piemonte</v>
      </c>
      <c r="G135" t="str">
        <f>VLOOKUP(tbStoricoOrdini[[#This Row],[CLIENTE]],tbClienti[],7,FALSE)</f>
        <v>BB</v>
      </c>
      <c r="H135" t="s">
        <v>74</v>
      </c>
      <c r="I135" t="str">
        <f>IF(LEFT(tbStoricoOrdini[[#This Row],[ARTICOLO]],3) = "COG","COG",LEFT(tbStoricoOrdini[[#This Row],[ARTICOLO]],FIND(" ",tbStoricoOrdini[[#This Row],[ARTICOLO]])-1))</f>
        <v>AVRC</v>
      </c>
      <c r="J135" t="str">
        <f>MID(tbStoricoOrdini[[#This Row],[ARTICOLO]],FIND(" ",tbStoricoOrdini[[#This Row],[ARTICOLO]])+1,4)</f>
        <v>2500</v>
      </c>
      <c r="K135" t="str">
        <f>IFERROR(RIGHT(tbStoricoOrdini[[#This Row],[ARTICOLO]],LEN(tbStoricoOrdini[[#This Row],[ARTICOLO]])-FIND(" ",tbStoricoOrdini[[#This Row],[ARTICOLO]],FIND(" ",tbStoricoOrdini[[#This Row],[ARTICOLO]]) +1)),"")</f>
        <v>Gold</v>
      </c>
      <c r="L135" s="3">
        <f>VLOOKUP(tbStoricoOrdini[[#This Row],[ARTICOLO]],tbArticoli[],2,FALSE)</f>
        <v>500</v>
      </c>
      <c r="M135" s="22">
        <f>tbStoricoOrdini[[#This Row],[IMPORTO]]/tbStoricoOrdini[[#This Row],[PREZZO]]</f>
        <v>985</v>
      </c>
      <c r="N135" t="s">
        <v>15</v>
      </c>
      <c r="O135" s="8">
        <f>VLOOKUP(tbStoricoOrdini[[#This Row],[AGENTE]],tbAgenti[],2,FALSE)</f>
        <v>0.08</v>
      </c>
      <c r="P135" s="2">
        <v>492500</v>
      </c>
      <c r="Q135" s="2">
        <f>tbStoricoOrdini[[#This Row],[IMPORTO]]*tbStoricoOrdini[[#This Row],[% COMM.]]</f>
        <v>39400</v>
      </c>
      <c r="R135" s="2">
        <f>tbStoricoOrdini[[#This Row],[TOT. COMM.]]+tbStoricoOrdini[[#This Row],[IMPORTO]]</f>
        <v>531900</v>
      </c>
    </row>
    <row r="136" spans="1:18">
      <c r="A136" s="1">
        <v>43831</v>
      </c>
      <c r="B136" s="7">
        <f>MONTH(tbStoricoOrdini[[#This Row],[DATA]])</f>
        <v>1</v>
      </c>
      <c r="C136" t="s">
        <v>231</v>
      </c>
      <c r="D136" t="str">
        <f>RIGHT(tbStoricoOrdini[[#This Row],[ORDINE]],4)</f>
        <v>0133</v>
      </c>
      <c r="E136" t="s">
        <v>28</v>
      </c>
      <c r="F136" t="str">
        <f>VLOOKUP(tbStoricoOrdini[[#This Row],[CLIENTE]],tbClienti[],3,FALSE)</f>
        <v>Piemonte</v>
      </c>
      <c r="G136" t="str">
        <f>VLOOKUP(tbStoricoOrdini[[#This Row],[CLIENTE]],tbClienti[],7,FALSE)</f>
        <v>BB</v>
      </c>
      <c r="H136" t="s">
        <v>79</v>
      </c>
      <c r="I136" t="str">
        <f>IF(LEFT(tbStoricoOrdini[[#This Row],[ARTICOLO]],3) = "COG","COG",LEFT(tbStoricoOrdini[[#This Row],[ARTICOLO]],FIND(" ",tbStoricoOrdini[[#This Row],[ARTICOLO]])-1))</f>
        <v>COG</v>
      </c>
      <c r="J136" t="str">
        <f>MID(tbStoricoOrdini[[#This Row],[ARTICOLO]],FIND(" ",tbStoricoOrdini[[#This Row],[ARTICOLO]])+1,4)</f>
        <v>4000</v>
      </c>
      <c r="K136" t="str">
        <f>IFERROR(RIGHT(tbStoricoOrdini[[#This Row],[ARTICOLO]],LEN(tbStoricoOrdini[[#This Row],[ARTICOLO]])-FIND(" ",tbStoricoOrdini[[#This Row],[ARTICOLO]],FIND(" ",tbStoricoOrdini[[#This Row],[ARTICOLO]]) +1)),"")</f>
        <v>Plus</v>
      </c>
      <c r="L136" s="3">
        <f>VLOOKUP(tbStoricoOrdini[[#This Row],[ARTICOLO]],tbArticoli[],2,FALSE)</f>
        <v>240</v>
      </c>
      <c r="M136" s="22">
        <f>tbStoricoOrdini[[#This Row],[IMPORTO]]/tbStoricoOrdini[[#This Row],[PREZZO]]</f>
        <v>974</v>
      </c>
      <c r="N136" t="s">
        <v>15</v>
      </c>
      <c r="O136" s="8">
        <f>VLOOKUP(tbStoricoOrdini[[#This Row],[AGENTE]],tbAgenti[],2,FALSE)</f>
        <v>0.08</v>
      </c>
      <c r="P136" s="2">
        <v>233760</v>
      </c>
      <c r="Q136" s="2">
        <f>tbStoricoOrdini[[#This Row],[IMPORTO]]*tbStoricoOrdini[[#This Row],[% COMM.]]</f>
        <v>18700.8</v>
      </c>
      <c r="R136" s="2">
        <f>tbStoricoOrdini[[#This Row],[TOT. COMM.]]+tbStoricoOrdini[[#This Row],[IMPORTO]]</f>
        <v>252460.79999999999</v>
      </c>
    </row>
    <row r="137" spans="1:18">
      <c r="A137" s="1">
        <v>43831</v>
      </c>
      <c r="B137" s="7">
        <f>MONTH(tbStoricoOrdini[[#This Row],[DATA]])</f>
        <v>1</v>
      </c>
      <c r="C137" t="s">
        <v>232</v>
      </c>
      <c r="D137" t="str">
        <f>RIGHT(tbStoricoOrdini[[#This Row],[ORDINE]],4)</f>
        <v>0134</v>
      </c>
      <c r="E137" t="s">
        <v>28</v>
      </c>
      <c r="F137" t="str">
        <f>VLOOKUP(tbStoricoOrdini[[#This Row],[CLIENTE]],tbClienti[],3,FALSE)</f>
        <v>Piemonte</v>
      </c>
      <c r="G137" t="str">
        <f>VLOOKUP(tbStoricoOrdini[[#This Row],[CLIENTE]],tbClienti[],7,FALSE)</f>
        <v>BB</v>
      </c>
      <c r="H137" t="s">
        <v>63</v>
      </c>
      <c r="I137" t="str">
        <f>IF(LEFT(tbStoricoOrdini[[#This Row],[ARTICOLO]],3) = "COG","COG",LEFT(tbStoricoOrdini[[#This Row],[ARTICOLO]],FIND(" ",tbStoricoOrdini[[#This Row],[ARTICOLO]])-1))</f>
        <v>KLM</v>
      </c>
      <c r="J137" t="str">
        <f>MID(tbStoricoOrdini[[#This Row],[ARTICOLO]],FIND(" ",tbStoricoOrdini[[#This Row],[ARTICOLO]])+1,4)</f>
        <v>3000</v>
      </c>
      <c r="K137" t="str">
        <f>IFERROR(RIGHT(tbStoricoOrdini[[#This Row],[ARTICOLO]],LEN(tbStoricoOrdini[[#This Row],[ARTICOLO]])-FIND(" ",tbStoricoOrdini[[#This Row],[ARTICOLO]],FIND(" ",tbStoricoOrdini[[#This Row],[ARTICOLO]]) +1)),"")</f>
        <v>Plus</v>
      </c>
      <c r="L137" s="3">
        <f>VLOOKUP(tbStoricoOrdini[[#This Row],[ARTICOLO]],tbArticoli[],2,FALSE)</f>
        <v>145</v>
      </c>
      <c r="M137" s="22">
        <f>tbStoricoOrdini[[#This Row],[IMPORTO]]/tbStoricoOrdini[[#This Row],[PREZZO]]</f>
        <v>75</v>
      </c>
      <c r="N137" t="s">
        <v>18</v>
      </c>
      <c r="O137" s="8">
        <f>VLOOKUP(tbStoricoOrdini[[#This Row],[AGENTE]],tbAgenti[],2,FALSE)</f>
        <v>0.03</v>
      </c>
      <c r="P137" s="2">
        <v>10875</v>
      </c>
      <c r="Q137" s="2">
        <f>tbStoricoOrdini[[#This Row],[IMPORTO]]*tbStoricoOrdini[[#This Row],[% COMM.]]</f>
        <v>326.25</v>
      </c>
      <c r="R137" s="2">
        <f>tbStoricoOrdini[[#This Row],[TOT. COMM.]]+tbStoricoOrdini[[#This Row],[IMPORTO]]</f>
        <v>11201.25</v>
      </c>
    </row>
    <row r="138" spans="1:18">
      <c r="A138" s="1">
        <v>43831</v>
      </c>
      <c r="B138" s="7">
        <f>MONTH(tbStoricoOrdini[[#This Row],[DATA]])</f>
        <v>1</v>
      </c>
      <c r="C138" t="s">
        <v>233</v>
      </c>
      <c r="D138" t="str">
        <f>RIGHT(tbStoricoOrdini[[#This Row],[ORDINE]],4)</f>
        <v>0135</v>
      </c>
      <c r="E138" t="s">
        <v>28</v>
      </c>
      <c r="F138" t="str">
        <f>VLOOKUP(tbStoricoOrdini[[#This Row],[CLIENTE]],tbClienti[],3,FALSE)</f>
        <v>Piemonte</v>
      </c>
      <c r="G138" t="str">
        <f>VLOOKUP(tbStoricoOrdini[[#This Row],[CLIENTE]],tbClienti[],7,FALSE)</f>
        <v>BB</v>
      </c>
      <c r="H138" t="s">
        <v>66</v>
      </c>
      <c r="I138" t="str">
        <f>IF(LEFT(tbStoricoOrdini[[#This Row],[ARTICOLO]],3) = "COG","COG",LEFT(tbStoricoOrdini[[#This Row],[ARTICOLO]],FIND(" ",tbStoricoOrdini[[#This Row],[ARTICOLO]])-1))</f>
        <v>BAG</v>
      </c>
      <c r="J138" t="str">
        <f>MID(tbStoricoOrdini[[#This Row],[ARTICOLO]],FIND(" ",tbStoricoOrdini[[#This Row],[ARTICOLO]])+1,4)</f>
        <v>2500</v>
      </c>
      <c r="K138" t="str">
        <f>IFERROR(RIGHT(tbStoricoOrdini[[#This Row],[ARTICOLO]],LEN(tbStoricoOrdini[[#This Row],[ARTICOLO]])-FIND(" ",tbStoricoOrdini[[#This Row],[ARTICOLO]],FIND(" ",tbStoricoOrdini[[#This Row],[ARTICOLO]]) +1)),"")</f>
        <v>Plus</v>
      </c>
      <c r="L138" s="3">
        <f>VLOOKUP(tbStoricoOrdini[[#This Row],[ARTICOLO]],tbArticoli[],2,FALSE)</f>
        <v>220</v>
      </c>
      <c r="M138" s="22">
        <f>tbStoricoOrdini[[#This Row],[IMPORTO]]/tbStoricoOrdini[[#This Row],[PREZZO]]</f>
        <v>419</v>
      </c>
      <c r="N138" t="s">
        <v>15</v>
      </c>
      <c r="O138" s="8">
        <f>VLOOKUP(tbStoricoOrdini[[#This Row],[AGENTE]],tbAgenti[],2,FALSE)</f>
        <v>0.08</v>
      </c>
      <c r="P138" s="2">
        <v>92180</v>
      </c>
      <c r="Q138" s="2">
        <f>tbStoricoOrdini[[#This Row],[IMPORTO]]*tbStoricoOrdini[[#This Row],[% COMM.]]</f>
        <v>7374.4000000000005</v>
      </c>
      <c r="R138" s="2">
        <f>tbStoricoOrdini[[#This Row],[TOT. COMM.]]+tbStoricoOrdini[[#This Row],[IMPORTO]]</f>
        <v>99554.4</v>
      </c>
    </row>
    <row r="139" spans="1:18">
      <c r="A139" s="1">
        <v>43831</v>
      </c>
      <c r="B139" s="7">
        <f>MONTH(tbStoricoOrdini[[#This Row],[DATA]])</f>
        <v>1</v>
      </c>
      <c r="C139" t="s">
        <v>234</v>
      </c>
      <c r="D139" t="str">
        <f>RIGHT(tbStoricoOrdini[[#This Row],[ORDINE]],4)</f>
        <v>0136</v>
      </c>
      <c r="E139" t="s">
        <v>28</v>
      </c>
      <c r="F139" t="str">
        <f>VLOOKUP(tbStoricoOrdini[[#This Row],[CLIENTE]],tbClienti[],3,FALSE)</f>
        <v>Piemonte</v>
      </c>
      <c r="G139" t="str">
        <f>VLOOKUP(tbStoricoOrdini[[#This Row],[CLIENTE]],tbClienti[],7,FALSE)</f>
        <v>BB</v>
      </c>
      <c r="H139" t="s">
        <v>70</v>
      </c>
      <c r="I139" t="str">
        <f>IF(LEFT(tbStoricoOrdini[[#This Row],[ARTICOLO]],3) = "COG","COG",LEFT(tbStoricoOrdini[[#This Row],[ARTICOLO]],FIND(" ",tbStoricoOrdini[[#This Row],[ARTICOLO]])-1))</f>
        <v>EB08</v>
      </c>
      <c r="J139" t="str">
        <f>MID(tbStoricoOrdini[[#This Row],[ARTICOLO]],FIND(" ",tbStoricoOrdini[[#This Row],[ARTICOLO]])+1,4)</f>
        <v>7500</v>
      </c>
      <c r="K139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139" s="3">
        <f>VLOOKUP(tbStoricoOrdini[[#This Row],[ARTICOLO]],tbArticoli[],2,FALSE)</f>
        <v>180</v>
      </c>
      <c r="M139" s="22">
        <f>tbStoricoOrdini[[#This Row],[IMPORTO]]/tbStoricoOrdini[[#This Row],[PREZZO]]</f>
        <v>367</v>
      </c>
      <c r="N139" t="s">
        <v>15</v>
      </c>
      <c r="O139" s="8">
        <f>VLOOKUP(tbStoricoOrdini[[#This Row],[AGENTE]],tbAgenti[],2,FALSE)</f>
        <v>0.08</v>
      </c>
      <c r="P139" s="2">
        <v>66060</v>
      </c>
      <c r="Q139" s="2">
        <f>tbStoricoOrdini[[#This Row],[IMPORTO]]*tbStoricoOrdini[[#This Row],[% COMM.]]</f>
        <v>5284.8</v>
      </c>
      <c r="R139" s="2">
        <f>tbStoricoOrdini[[#This Row],[TOT. COMM.]]+tbStoricoOrdini[[#This Row],[IMPORTO]]</f>
        <v>71344.800000000003</v>
      </c>
    </row>
    <row r="140" spans="1:18">
      <c r="A140" s="1">
        <v>43831</v>
      </c>
      <c r="B140" s="7">
        <f>MONTH(tbStoricoOrdini[[#This Row],[DATA]])</f>
        <v>1</v>
      </c>
      <c r="C140" t="s">
        <v>235</v>
      </c>
      <c r="D140" t="str">
        <f>RIGHT(tbStoricoOrdini[[#This Row],[ORDINE]],4)</f>
        <v>0137</v>
      </c>
      <c r="E140" t="s">
        <v>28</v>
      </c>
      <c r="F140" t="str">
        <f>VLOOKUP(tbStoricoOrdini[[#This Row],[CLIENTE]],tbClienti[],3,FALSE)</f>
        <v>Piemonte</v>
      </c>
      <c r="G140" t="str">
        <f>VLOOKUP(tbStoricoOrdini[[#This Row],[CLIENTE]],tbClienti[],7,FALSE)</f>
        <v>BB</v>
      </c>
      <c r="H140" t="s">
        <v>71</v>
      </c>
      <c r="I140" t="str">
        <f>IF(LEFT(tbStoricoOrdini[[#This Row],[ARTICOLO]],3) = "COG","COG",LEFT(tbStoricoOrdini[[#This Row],[ARTICOLO]],FIND(" ",tbStoricoOrdini[[#This Row],[ARTICOLO]])-1))</f>
        <v>EB07</v>
      </c>
      <c r="J140" t="str">
        <f>MID(tbStoricoOrdini[[#This Row],[ARTICOLO]],FIND(" ",tbStoricoOrdini[[#This Row],[ARTICOLO]])+1,4)</f>
        <v>5000</v>
      </c>
      <c r="K140" t="str">
        <f>IFERROR(RIGHT(tbStoricoOrdini[[#This Row],[ARTICOLO]],LEN(tbStoricoOrdini[[#This Row],[ARTICOLO]])-FIND(" ",tbStoricoOrdini[[#This Row],[ARTICOLO]],FIND(" ",tbStoricoOrdini[[#This Row],[ARTICOLO]]) +1)),"")</f>
        <v/>
      </c>
      <c r="L140" s="3">
        <f>VLOOKUP(tbStoricoOrdini[[#This Row],[ARTICOLO]],tbArticoli[],2,FALSE)</f>
        <v>140</v>
      </c>
      <c r="M140" s="22">
        <f>tbStoricoOrdini[[#This Row],[IMPORTO]]/tbStoricoOrdini[[#This Row],[PREZZO]]</f>
        <v>528</v>
      </c>
      <c r="N140" t="s">
        <v>15</v>
      </c>
      <c r="O140" s="8">
        <f>VLOOKUP(tbStoricoOrdini[[#This Row],[AGENTE]],tbAgenti[],2,FALSE)</f>
        <v>0.08</v>
      </c>
      <c r="P140" s="2">
        <v>73920</v>
      </c>
      <c r="Q140" s="2">
        <f>tbStoricoOrdini[[#This Row],[IMPORTO]]*tbStoricoOrdini[[#This Row],[% COMM.]]</f>
        <v>5913.6</v>
      </c>
      <c r="R140" s="2">
        <f>tbStoricoOrdini[[#This Row],[TOT. COMM.]]+tbStoricoOrdini[[#This Row],[IMPORTO]]</f>
        <v>79833.600000000006</v>
      </c>
    </row>
    <row r="141" spans="1:18">
      <c r="A141" s="1">
        <v>43831</v>
      </c>
      <c r="B141" s="7">
        <f>MONTH(tbStoricoOrdini[[#This Row],[DATA]])</f>
        <v>1</v>
      </c>
      <c r="C141" t="s">
        <v>236</v>
      </c>
      <c r="D141" t="str">
        <f>RIGHT(tbStoricoOrdini[[#This Row],[ORDINE]],4)</f>
        <v>0138</v>
      </c>
      <c r="E141" t="s">
        <v>28</v>
      </c>
      <c r="F141" t="str">
        <f>VLOOKUP(tbStoricoOrdini[[#This Row],[CLIENTE]],tbClienti[],3,FALSE)</f>
        <v>Piemonte</v>
      </c>
      <c r="G141" t="str">
        <f>VLOOKUP(tbStoricoOrdini[[#This Row],[CLIENTE]],tbClienti[],7,FALSE)</f>
        <v>BB</v>
      </c>
      <c r="H141" t="s">
        <v>71</v>
      </c>
      <c r="I141" t="str">
        <f>IF(LEFT(tbStoricoOrdini[[#This Row],[ARTICOLO]],3) = "COG","COG",LEFT(tbStoricoOrdini[[#This Row],[ARTICOLO]],FIND(" ",tbStoricoOrdini[[#This Row],[ARTICOLO]])-1))</f>
        <v>EB07</v>
      </c>
      <c r="J141" t="str">
        <f>MID(tbStoricoOrdini[[#This Row],[ARTICOLO]],FIND(" ",tbStoricoOrdini[[#This Row],[ARTICOLO]])+1,4)</f>
        <v>5000</v>
      </c>
      <c r="K141" t="str">
        <f>IFERROR(RIGHT(tbStoricoOrdini[[#This Row],[ARTICOLO]],LEN(tbStoricoOrdini[[#This Row],[ARTICOLO]])-FIND(" ",tbStoricoOrdini[[#This Row],[ARTICOLO]],FIND(" ",tbStoricoOrdini[[#This Row],[ARTICOLO]]) +1)),"")</f>
        <v/>
      </c>
      <c r="L141" s="3">
        <f>VLOOKUP(tbStoricoOrdini[[#This Row],[ARTICOLO]],tbArticoli[],2,FALSE)</f>
        <v>140</v>
      </c>
      <c r="M141" s="22">
        <f>tbStoricoOrdini[[#This Row],[IMPORTO]]/tbStoricoOrdini[[#This Row],[PREZZO]]</f>
        <v>978</v>
      </c>
      <c r="N141" t="s">
        <v>18</v>
      </c>
      <c r="O141" s="8">
        <f>VLOOKUP(tbStoricoOrdini[[#This Row],[AGENTE]],tbAgenti[],2,FALSE)</f>
        <v>0.03</v>
      </c>
      <c r="P141" s="2">
        <v>136920</v>
      </c>
      <c r="Q141" s="2">
        <f>tbStoricoOrdini[[#This Row],[IMPORTO]]*tbStoricoOrdini[[#This Row],[% COMM.]]</f>
        <v>4107.5999999999995</v>
      </c>
      <c r="R141" s="2">
        <f>tbStoricoOrdini[[#This Row],[TOT. COMM.]]+tbStoricoOrdini[[#This Row],[IMPORTO]]</f>
        <v>141027.6</v>
      </c>
    </row>
    <row r="142" spans="1:18">
      <c r="A142" s="1">
        <v>43831</v>
      </c>
      <c r="B142" s="7">
        <f>MONTH(tbStoricoOrdini[[#This Row],[DATA]])</f>
        <v>1</v>
      </c>
      <c r="C142" t="s">
        <v>237</v>
      </c>
      <c r="D142" t="str">
        <f>RIGHT(tbStoricoOrdini[[#This Row],[ORDINE]],4)</f>
        <v>0139</v>
      </c>
      <c r="E142" t="s">
        <v>28</v>
      </c>
      <c r="F142" t="str">
        <f>VLOOKUP(tbStoricoOrdini[[#This Row],[CLIENTE]],tbClienti[],3,FALSE)</f>
        <v>Piemonte</v>
      </c>
      <c r="G142" t="str">
        <f>VLOOKUP(tbStoricoOrdini[[#This Row],[CLIENTE]],tbClienti[],7,FALSE)</f>
        <v>BB</v>
      </c>
      <c r="H142" t="s">
        <v>76</v>
      </c>
      <c r="I142" t="str">
        <f>IF(LEFT(tbStoricoOrdini[[#This Row],[ARTICOLO]],3) = "COG","COG",LEFT(tbStoricoOrdini[[#This Row],[ARTICOLO]],FIND(" ",tbStoricoOrdini[[#This Row],[ARTICOLO]])-1))</f>
        <v>COG</v>
      </c>
      <c r="J142" t="str">
        <f>MID(tbStoricoOrdini[[#This Row],[ARTICOLO]],FIND(" ",tbStoricoOrdini[[#This Row],[ARTICOLO]])+1,4)</f>
        <v>1000</v>
      </c>
      <c r="K142" t="str">
        <f>IFERROR(RIGHT(tbStoricoOrdini[[#This Row],[ARTICOLO]],LEN(tbStoricoOrdini[[#This Row],[ARTICOLO]])-FIND(" ",tbStoricoOrdini[[#This Row],[ARTICOLO]],FIND(" ",tbStoricoOrdini[[#This Row],[ARTICOLO]]) +1)),"")</f>
        <v/>
      </c>
      <c r="L142" s="3">
        <f>VLOOKUP(tbStoricoOrdini[[#This Row],[ARTICOLO]],tbArticoli[],2,FALSE)</f>
        <v>150</v>
      </c>
      <c r="M142" s="22">
        <f>tbStoricoOrdini[[#This Row],[IMPORTO]]/tbStoricoOrdini[[#This Row],[PREZZO]]</f>
        <v>499</v>
      </c>
      <c r="N142" t="s">
        <v>15</v>
      </c>
      <c r="O142" s="8">
        <f>VLOOKUP(tbStoricoOrdini[[#This Row],[AGENTE]],tbAgenti[],2,FALSE)</f>
        <v>0.08</v>
      </c>
      <c r="P142" s="2">
        <v>74850</v>
      </c>
      <c r="Q142" s="2">
        <f>tbStoricoOrdini[[#This Row],[IMPORTO]]*tbStoricoOrdini[[#This Row],[% COMM.]]</f>
        <v>5988</v>
      </c>
      <c r="R142" s="2">
        <f>tbStoricoOrdini[[#This Row],[TOT. COMM.]]+tbStoricoOrdini[[#This Row],[IMPORTO]]</f>
        <v>80838</v>
      </c>
    </row>
    <row r="143" spans="1:18">
      <c r="A143" s="1">
        <v>43831</v>
      </c>
      <c r="B143" s="7">
        <f>MONTH(tbStoricoOrdini[[#This Row],[DATA]])</f>
        <v>1</v>
      </c>
      <c r="C143" t="s">
        <v>238</v>
      </c>
      <c r="D143" t="str">
        <f>RIGHT(tbStoricoOrdini[[#This Row],[ORDINE]],4)</f>
        <v>0140</v>
      </c>
      <c r="E143" t="s">
        <v>28</v>
      </c>
      <c r="F143" t="str">
        <f>VLOOKUP(tbStoricoOrdini[[#This Row],[CLIENTE]],tbClienti[],3,FALSE)</f>
        <v>Piemonte</v>
      </c>
      <c r="G143" t="str">
        <f>VLOOKUP(tbStoricoOrdini[[#This Row],[CLIENTE]],tbClienti[],7,FALSE)</f>
        <v>BB</v>
      </c>
      <c r="H143" t="s">
        <v>73</v>
      </c>
      <c r="I143" t="str">
        <f>IF(LEFT(tbStoricoOrdini[[#This Row],[ARTICOLO]],3) = "COG","COG",LEFT(tbStoricoOrdini[[#This Row],[ARTICOLO]],FIND(" ",tbStoricoOrdini[[#This Row],[ARTICOLO]])-1))</f>
        <v>EB06</v>
      </c>
      <c r="J143" t="str">
        <f>MID(tbStoricoOrdini[[#This Row],[ARTICOLO]],FIND(" ",tbStoricoOrdini[[#This Row],[ARTICOLO]])+1,4)</f>
        <v>3000</v>
      </c>
      <c r="K143" t="str">
        <f>IFERROR(RIGHT(tbStoricoOrdini[[#This Row],[ARTICOLO]],LEN(tbStoricoOrdini[[#This Row],[ARTICOLO]])-FIND(" ",tbStoricoOrdini[[#This Row],[ARTICOLO]],FIND(" ",tbStoricoOrdini[[#This Row],[ARTICOLO]]) +1)),"")</f>
        <v>Plus</v>
      </c>
      <c r="L143" s="3">
        <f>VLOOKUP(tbStoricoOrdini[[#This Row],[ARTICOLO]],tbArticoli[],2,FALSE)</f>
        <v>130</v>
      </c>
      <c r="M143" s="22">
        <f>tbStoricoOrdini[[#This Row],[IMPORTO]]/tbStoricoOrdini[[#This Row],[PREZZO]]</f>
        <v>731</v>
      </c>
      <c r="N143" t="s">
        <v>18</v>
      </c>
      <c r="O143" s="8">
        <f>VLOOKUP(tbStoricoOrdini[[#This Row],[AGENTE]],tbAgenti[],2,FALSE)</f>
        <v>0.03</v>
      </c>
      <c r="P143" s="2">
        <v>95030</v>
      </c>
      <c r="Q143" s="2">
        <f>tbStoricoOrdini[[#This Row],[IMPORTO]]*tbStoricoOrdini[[#This Row],[% COMM.]]</f>
        <v>2850.9</v>
      </c>
      <c r="R143" s="2">
        <f>tbStoricoOrdini[[#This Row],[TOT. COMM.]]+tbStoricoOrdini[[#This Row],[IMPORTO]]</f>
        <v>97880.9</v>
      </c>
    </row>
    <row r="144" spans="1:18">
      <c r="A144" s="1">
        <v>43831</v>
      </c>
      <c r="B144" s="7">
        <f>MONTH(tbStoricoOrdini[[#This Row],[DATA]])</f>
        <v>1</v>
      </c>
      <c r="C144" t="s">
        <v>239</v>
      </c>
      <c r="D144" t="str">
        <f>RIGHT(tbStoricoOrdini[[#This Row],[ORDINE]],4)</f>
        <v>0141</v>
      </c>
      <c r="E144" t="s">
        <v>29</v>
      </c>
      <c r="F144" t="str">
        <f>VLOOKUP(tbStoricoOrdini[[#This Row],[CLIENTE]],tbClienti[],3,FALSE)</f>
        <v>Piemonte</v>
      </c>
      <c r="G144" t="str">
        <f>VLOOKUP(tbStoricoOrdini[[#This Row],[CLIENTE]],tbClienti[],7,FALSE)</f>
        <v>CC</v>
      </c>
      <c r="H144" t="s">
        <v>78</v>
      </c>
      <c r="I144" t="str">
        <f>IF(LEFT(tbStoricoOrdini[[#This Row],[ARTICOLO]],3) = "COG","COG",LEFT(tbStoricoOrdini[[#This Row],[ARTICOLO]],FIND(" ",tbStoricoOrdini[[#This Row],[ARTICOLO]])-1))</f>
        <v>COG</v>
      </c>
      <c r="J144" t="str">
        <f>MID(tbStoricoOrdini[[#This Row],[ARTICOLO]],FIND(" ",tbStoricoOrdini[[#This Row],[ARTICOLO]])+1,4)</f>
        <v>3000</v>
      </c>
      <c r="K144" t="str">
        <f>IFERROR(RIGHT(tbStoricoOrdini[[#This Row],[ARTICOLO]],LEN(tbStoricoOrdini[[#This Row],[ARTICOLO]])-FIND(" ",tbStoricoOrdini[[#This Row],[ARTICOLO]],FIND(" ",tbStoricoOrdini[[#This Row],[ARTICOLO]]) +1)),"")</f>
        <v>Medium</v>
      </c>
      <c r="L144" s="3">
        <f>VLOOKUP(tbStoricoOrdini[[#This Row],[ARTICOLO]],tbArticoli[],2,FALSE)</f>
        <v>220</v>
      </c>
      <c r="M144" s="22">
        <f>tbStoricoOrdini[[#This Row],[IMPORTO]]/tbStoricoOrdini[[#This Row],[PREZZO]]</f>
        <v>771</v>
      </c>
      <c r="N144" t="s">
        <v>9</v>
      </c>
      <c r="O144" s="8">
        <f>VLOOKUP(tbStoricoOrdini[[#This Row],[AGENTE]],tbAgenti[],2,FALSE)</f>
        <v>0.05</v>
      </c>
      <c r="P144" s="2">
        <v>169620</v>
      </c>
      <c r="Q144" s="2">
        <f>tbStoricoOrdini[[#This Row],[IMPORTO]]*tbStoricoOrdini[[#This Row],[% COMM.]]</f>
        <v>8481</v>
      </c>
      <c r="R144" s="2">
        <f>tbStoricoOrdini[[#This Row],[TOT. COMM.]]+tbStoricoOrdini[[#This Row],[IMPORTO]]</f>
        <v>178101</v>
      </c>
    </row>
    <row r="145" spans="1:18">
      <c r="A145" s="1">
        <v>43831</v>
      </c>
      <c r="B145" s="7">
        <f>MONTH(tbStoricoOrdini[[#This Row],[DATA]])</f>
        <v>1</v>
      </c>
      <c r="C145" t="s">
        <v>240</v>
      </c>
      <c r="D145" t="str">
        <f>RIGHT(tbStoricoOrdini[[#This Row],[ORDINE]],4)</f>
        <v>0142</v>
      </c>
      <c r="E145" t="s">
        <v>29</v>
      </c>
      <c r="F145" t="str">
        <f>VLOOKUP(tbStoricoOrdini[[#This Row],[CLIENTE]],tbClienti[],3,FALSE)</f>
        <v>Piemonte</v>
      </c>
      <c r="G145" t="str">
        <f>VLOOKUP(tbStoricoOrdini[[#This Row],[CLIENTE]],tbClienti[],7,FALSE)</f>
        <v>CC</v>
      </c>
      <c r="H145" t="s">
        <v>74</v>
      </c>
      <c r="I145" t="str">
        <f>IF(LEFT(tbStoricoOrdini[[#This Row],[ARTICOLO]],3) = "COG","COG",LEFT(tbStoricoOrdini[[#This Row],[ARTICOLO]],FIND(" ",tbStoricoOrdini[[#This Row],[ARTICOLO]])-1))</f>
        <v>AVRC</v>
      </c>
      <c r="J145" t="str">
        <f>MID(tbStoricoOrdini[[#This Row],[ARTICOLO]],FIND(" ",tbStoricoOrdini[[#This Row],[ARTICOLO]])+1,4)</f>
        <v>2500</v>
      </c>
      <c r="K145" t="str">
        <f>IFERROR(RIGHT(tbStoricoOrdini[[#This Row],[ARTICOLO]],LEN(tbStoricoOrdini[[#This Row],[ARTICOLO]])-FIND(" ",tbStoricoOrdini[[#This Row],[ARTICOLO]],FIND(" ",tbStoricoOrdini[[#This Row],[ARTICOLO]]) +1)),"")</f>
        <v>Gold</v>
      </c>
      <c r="L145" s="3">
        <f>VLOOKUP(tbStoricoOrdini[[#This Row],[ARTICOLO]],tbArticoli[],2,FALSE)</f>
        <v>500</v>
      </c>
      <c r="M145" s="22">
        <f>tbStoricoOrdini[[#This Row],[IMPORTO]]/tbStoricoOrdini[[#This Row],[PREZZO]]</f>
        <v>890</v>
      </c>
      <c r="N145" t="s">
        <v>9</v>
      </c>
      <c r="O145" s="8">
        <f>VLOOKUP(tbStoricoOrdini[[#This Row],[AGENTE]],tbAgenti[],2,FALSE)</f>
        <v>0.05</v>
      </c>
      <c r="P145" s="2">
        <v>445000</v>
      </c>
      <c r="Q145" s="2">
        <f>tbStoricoOrdini[[#This Row],[IMPORTO]]*tbStoricoOrdini[[#This Row],[% COMM.]]</f>
        <v>22250</v>
      </c>
      <c r="R145" s="2">
        <f>tbStoricoOrdini[[#This Row],[TOT. COMM.]]+tbStoricoOrdini[[#This Row],[IMPORTO]]</f>
        <v>467250</v>
      </c>
    </row>
    <row r="146" spans="1:18">
      <c r="A146" s="1">
        <v>43831</v>
      </c>
      <c r="B146" s="7">
        <f>MONTH(tbStoricoOrdini[[#This Row],[DATA]])</f>
        <v>1</v>
      </c>
      <c r="C146" t="s">
        <v>241</v>
      </c>
      <c r="D146" t="str">
        <f>RIGHT(tbStoricoOrdini[[#This Row],[ORDINE]],4)</f>
        <v>0143</v>
      </c>
      <c r="E146" t="s">
        <v>29</v>
      </c>
      <c r="F146" t="str">
        <f>VLOOKUP(tbStoricoOrdini[[#This Row],[CLIENTE]],tbClienti[],3,FALSE)</f>
        <v>Piemonte</v>
      </c>
      <c r="G146" t="str">
        <f>VLOOKUP(tbStoricoOrdini[[#This Row],[CLIENTE]],tbClienti[],7,FALSE)</f>
        <v>CC</v>
      </c>
      <c r="H146" t="s">
        <v>77</v>
      </c>
      <c r="I146" t="str">
        <f>IF(LEFT(tbStoricoOrdini[[#This Row],[ARTICOLO]],3) = "COG","COG",LEFT(tbStoricoOrdini[[#This Row],[ARTICOLO]],FIND(" ",tbStoricoOrdini[[#This Row],[ARTICOLO]])-1))</f>
        <v>COG</v>
      </c>
      <c r="J146" t="str">
        <f>MID(tbStoricoOrdini[[#This Row],[ARTICOLO]],FIND(" ",tbStoricoOrdini[[#This Row],[ARTICOLO]])+1,4)</f>
        <v>2000</v>
      </c>
      <c r="K146" t="str">
        <f>IFERROR(RIGHT(tbStoricoOrdini[[#This Row],[ARTICOLO]],LEN(tbStoricoOrdini[[#This Row],[ARTICOLO]])-FIND(" ",tbStoricoOrdini[[#This Row],[ARTICOLO]],FIND(" ",tbStoricoOrdini[[#This Row],[ARTICOLO]]) +1)),"")</f>
        <v>Medium</v>
      </c>
      <c r="L146" s="3">
        <f>VLOOKUP(tbStoricoOrdini[[#This Row],[ARTICOLO]],tbArticoli[],2,FALSE)</f>
        <v>200</v>
      </c>
      <c r="M146" s="22">
        <f>tbStoricoOrdini[[#This Row],[IMPORTO]]/tbStoricoOrdini[[#This Row],[PREZZO]]</f>
        <v>40</v>
      </c>
      <c r="N146" t="s">
        <v>9</v>
      </c>
      <c r="O146" s="8">
        <f>VLOOKUP(tbStoricoOrdini[[#This Row],[AGENTE]],tbAgenti[],2,FALSE)</f>
        <v>0.05</v>
      </c>
      <c r="P146" s="2">
        <v>8000</v>
      </c>
      <c r="Q146" s="2">
        <f>tbStoricoOrdini[[#This Row],[IMPORTO]]*tbStoricoOrdini[[#This Row],[% COMM.]]</f>
        <v>400</v>
      </c>
      <c r="R146" s="2">
        <f>tbStoricoOrdini[[#This Row],[TOT. COMM.]]+tbStoricoOrdini[[#This Row],[IMPORTO]]</f>
        <v>8400</v>
      </c>
    </row>
    <row r="147" spans="1:18">
      <c r="A147" s="1">
        <v>43831</v>
      </c>
      <c r="B147" s="7">
        <f>MONTH(tbStoricoOrdini[[#This Row],[DATA]])</f>
        <v>1</v>
      </c>
      <c r="C147" t="s">
        <v>242</v>
      </c>
      <c r="D147" t="str">
        <f>RIGHT(tbStoricoOrdini[[#This Row],[ORDINE]],4)</f>
        <v>0144</v>
      </c>
      <c r="E147" t="s">
        <v>29</v>
      </c>
      <c r="F147" t="str">
        <f>VLOOKUP(tbStoricoOrdini[[#This Row],[CLIENTE]],tbClienti[],3,FALSE)</f>
        <v>Piemonte</v>
      </c>
      <c r="G147" t="str">
        <f>VLOOKUP(tbStoricoOrdini[[#This Row],[CLIENTE]],tbClienti[],7,FALSE)</f>
        <v>CC</v>
      </c>
      <c r="H147" t="s">
        <v>61</v>
      </c>
      <c r="I147" t="str">
        <f>IF(LEFT(tbStoricoOrdini[[#This Row],[ARTICOLO]],3) = "COG","COG",LEFT(tbStoricoOrdini[[#This Row],[ARTICOLO]],FIND(" ",tbStoricoOrdini[[#This Row],[ARTICOLO]])-1))</f>
        <v>KLM</v>
      </c>
      <c r="J147" t="str">
        <f>MID(tbStoricoOrdini[[#This Row],[ARTICOLO]],FIND(" ",tbStoricoOrdini[[#This Row],[ARTICOLO]])+1,4)</f>
        <v>5000</v>
      </c>
      <c r="K147" t="str">
        <f>IFERROR(RIGHT(tbStoricoOrdini[[#This Row],[ARTICOLO]],LEN(tbStoricoOrdini[[#This Row],[ARTICOLO]])-FIND(" ",tbStoricoOrdini[[#This Row],[ARTICOLO]],FIND(" ",tbStoricoOrdini[[#This Row],[ARTICOLO]]) +1)),"")</f>
        <v>Medium</v>
      </c>
      <c r="L147" s="3">
        <f>VLOOKUP(tbStoricoOrdini[[#This Row],[ARTICOLO]],tbArticoli[],2,FALSE)</f>
        <v>150</v>
      </c>
      <c r="M147" s="22">
        <f>tbStoricoOrdini[[#This Row],[IMPORTO]]/tbStoricoOrdini[[#This Row],[PREZZO]]</f>
        <v>713</v>
      </c>
      <c r="N147" t="s">
        <v>15</v>
      </c>
      <c r="O147" s="8">
        <f>VLOOKUP(tbStoricoOrdini[[#This Row],[AGENTE]],tbAgenti[],2,FALSE)</f>
        <v>0.08</v>
      </c>
      <c r="P147" s="2">
        <v>106950</v>
      </c>
      <c r="Q147" s="2">
        <f>tbStoricoOrdini[[#This Row],[IMPORTO]]*tbStoricoOrdini[[#This Row],[% COMM.]]</f>
        <v>8556</v>
      </c>
      <c r="R147" s="2">
        <f>tbStoricoOrdini[[#This Row],[TOT. COMM.]]+tbStoricoOrdini[[#This Row],[IMPORTO]]</f>
        <v>115506</v>
      </c>
    </row>
    <row r="148" spans="1:18">
      <c r="A148" s="1">
        <v>43831</v>
      </c>
      <c r="B148" s="7">
        <f>MONTH(tbStoricoOrdini[[#This Row],[DATA]])</f>
        <v>1</v>
      </c>
      <c r="C148" t="s">
        <v>243</v>
      </c>
      <c r="D148" t="str">
        <f>RIGHT(tbStoricoOrdini[[#This Row],[ORDINE]],4)</f>
        <v>0145</v>
      </c>
      <c r="E148" t="s">
        <v>29</v>
      </c>
      <c r="F148" t="str">
        <f>VLOOKUP(tbStoricoOrdini[[#This Row],[CLIENTE]],tbClienti[],3,FALSE)</f>
        <v>Piemonte</v>
      </c>
      <c r="G148" t="str">
        <f>VLOOKUP(tbStoricoOrdini[[#This Row],[CLIENTE]],tbClienti[],7,FALSE)</f>
        <v>CC</v>
      </c>
      <c r="H148" t="s">
        <v>61</v>
      </c>
      <c r="I148" t="str">
        <f>IF(LEFT(tbStoricoOrdini[[#This Row],[ARTICOLO]],3) = "COG","COG",LEFT(tbStoricoOrdini[[#This Row],[ARTICOLO]],FIND(" ",tbStoricoOrdini[[#This Row],[ARTICOLO]])-1))</f>
        <v>KLM</v>
      </c>
      <c r="J148" t="str">
        <f>MID(tbStoricoOrdini[[#This Row],[ARTICOLO]],FIND(" ",tbStoricoOrdini[[#This Row],[ARTICOLO]])+1,4)</f>
        <v>5000</v>
      </c>
      <c r="K148" t="str">
        <f>IFERROR(RIGHT(tbStoricoOrdini[[#This Row],[ARTICOLO]],LEN(tbStoricoOrdini[[#This Row],[ARTICOLO]])-FIND(" ",tbStoricoOrdini[[#This Row],[ARTICOLO]],FIND(" ",tbStoricoOrdini[[#This Row],[ARTICOLO]]) +1)),"")</f>
        <v>Medium</v>
      </c>
      <c r="L148" s="3">
        <f>VLOOKUP(tbStoricoOrdini[[#This Row],[ARTICOLO]],tbArticoli[],2,FALSE)</f>
        <v>150</v>
      </c>
      <c r="M148" s="22">
        <f>tbStoricoOrdini[[#This Row],[IMPORTO]]/tbStoricoOrdini[[#This Row],[PREZZO]]</f>
        <v>649</v>
      </c>
      <c r="N148" t="s">
        <v>6</v>
      </c>
      <c r="O148" s="8">
        <f>VLOOKUP(tbStoricoOrdini[[#This Row],[AGENTE]],tbAgenti[],2,FALSE)</f>
        <v>7.4999999999999997E-2</v>
      </c>
      <c r="P148" s="2">
        <v>97350</v>
      </c>
      <c r="Q148" s="2">
        <f>tbStoricoOrdini[[#This Row],[IMPORTO]]*tbStoricoOrdini[[#This Row],[% COMM.]]</f>
        <v>7301.25</v>
      </c>
      <c r="R148" s="2">
        <f>tbStoricoOrdini[[#This Row],[TOT. COMM.]]+tbStoricoOrdini[[#This Row],[IMPORTO]]</f>
        <v>104651.25</v>
      </c>
    </row>
    <row r="149" spans="1:18">
      <c r="A149" s="1">
        <v>43831</v>
      </c>
      <c r="B149" s="7">
        <f>MONTH(tbStoricoOrdini[[#This Row],[DATA]])</f>
        <v>1</v>
      </c>
      <c r="C149" t="s">
        <v>244</v>
      </c>
      <c r="D149" t="str">
        <f>RIGHT(tbStoricoOrdini[[#This Row],[ORDINE]],4)</f>
        <v>0146</v>
      </c>
      <c r="E149" t="s">
        <v>29</v>
      </c>
      <c r="F149" t="str">
        <f>VLOOKUP(tbStoricoOrdini[[#This Row],[CLIENTE]],tbClienti[],3,FALSE)</f>
        <v>Piemonte</v>
      </c>
      <c r="G149" t="str">
        <f>VLOOKUP(tbStoricoOrdini[[#This Row],[CLIENTE]],tbClienti[],7,FALSE)</f>
        <v>CC</v>
      </c>
      <c r="H149" t="s">
        <v>61</v>
      </c>
      <c r="I149" t="str">
        <f>IF(LEFT(tbStoricoOrdini[[#This Row],[ARTICOLO]],3) = "COG","COG",LEFT(tbStoricoOrdini[[#This Row],[ARTICOLO]],FIND(" ",tbStoricoOrdini[[#This Row],[ARTICOLO]])-1))</f>
        <v>KLM</v>
      </c>
      <c r="J149" t="str">
        <f>MID(tbStoricoOrdini[[#This Row],[ARTICOLO]],FIND(" ",tbStoricoOrdini[[#This Row],[ARTICOLO]])+1,4)</f>
        <v>5000</v>
      </c>
      <c r="K149" t="str">
        <f>IFERROR(RIGHT(tbStoricoOrdini[[#This Row],[ARTICOLO]],LEN(tbStoricoOrdini[[#This Row],[ARTICOLO]])-FIND(" ",tbStoricoOrdini[[#This Row],[ARTICOLO]],FIND(" ",tbStoricoOrdini[[#This Row],[ARTICOLO]]) +1)),"")</f>
        <v>Medium</v>
      </c>
      <c r="L149" s="3">
        <f>VLOOKUP(tbStoricoOrdini[[#This Row],[ARTICOLO]],tbArticoli[],2,FALSE)</f>
        <v>150</v>
      </c>
      <c r="M149" s="22">
        <f>tbStoricoOrdini[[#This Row],[IMPORTO]]/tbStoricoOrdini[[#This Row],[PREZZO]]</f>
        <v>283</v>
      </c>
      <c r="N149" t="s">
        <v>9</v>
      </c>
      <c r="O149" s="8">
        <f>VLOOKUP(tbStoricoOrdini[[#This Row],[AGENTE]],tbAgenti[],2,FALSE)</f>
        <v>0.05</v>
      </c>
      <c r="P149" s="2">
        <v>42450</v>
      </c>
      <c r="Q149" s="2">
        <f>tbStoricoOrdini[[#This Row],[IMPORTO]]*tbStoricoOrdini[[#This Row],[% COMM.]]</f>
        <v>2122.5</v>
      </c>
      <c r="R149" s="2">
        <f>tbStoricoOrdini[[#This Row],[TOT. COMM.]]+tbStoricoOrdini[[#This Row],[IMPORTO]]</f>
        <v>44572.5</v>
      </c>
    </row>
    <row r="150" spans="1:18">
      <c r="A150" s="1">
        <v>43831</v>
      </c>
      <c r="B150" s="7">
        <f>MONTH(tbStoricoOrdini[[#This Row],[DATA]])</f>
        <v>1</v>
      </c>
      <c r="C150" t="s">
        <v>245</v>
      </c>
      <c r="D150" t="str">
        <f>RIGHT(tbStoricoOrdini[[#This Row],[ORDINE]],4)</f>
        <v>0147</v>
      </c>
      <c r="E150" t="s">
        <v>29</v>
      </c>
      <c r="F150" t="str">
        <f>VLOOKUP(tbStoricoOrdini[[#This Row],[CLIENTE]],tbClienti[],3,FALSE)</f>
        <v>Piemonte</v>
      </c>
      <c r="G150" t="str">
        <f>VLOOKUP(tbStoricoOrdini[[#This Row],[CLIENTE]],tbClienti[],7,FALSE)</f>
        <v>CC</v>
      </c>
      <c r="H150" t="s">
        <v>79</v>
      </c>
      <c r="I150" t="str">
        <f>IF(LEFT(tbStoricoOrdini[[#This Row],[ARTICOLO]],3) = "COG","COG",LEFT(tbStoricoOrdini[[#This Row],[ARTICOLO]],FIND(" ",tbStoricoOrdini[[#This Row],[ARTICOLO]])-1))</f>
        <v>COG</v>
      </c>
      <c r="J150" t="str">
        <f>MID(tbStoricoOrdini[[#This Row],[ARTICOLO]],FIND(" ",tbStoricoOrdini[[#This Row],[ARTICOLO]])+1,4)</f>
        <v>4000</v>
      </c>
      <c r="K150" t="str">
        <f>IFERROR(RIGHT(tbStoricoOrdini[[#This Row],[ARTICOLO]],LEN(tbStoricoOrdini[[#This Row],[ARTICOLO]])-FIND(" ",tbStoricoOrdini[[#This Row],[ARTICOLO]],FIND(" ",tbStoricoOrdini[[#This Row],[ARTICOLO]]) +1)),"")</f>
        <v>Plus</v>
      </c>
      <c r="L150" s="3">
        <f>VLOOKUP(tbStoricoOrdini[[#This Row],[ARTICOLO]],tbArticoli[],2,FALSE)</f>
        <v>240</v>
      </c>
      <c r="M150" s="22">
        <f>tbStoricoOrdini[[#This Row],[IMPORTO]]/tbStoricoOrdini[[#This Row],[PREZZO]]</f>
        <v>617</v>
      </c>
      <c r="N150" t="s">
        <v>9</v>
      </c>
      <c r="O150" s="8">
        <f>VLOOKUP(tbStoricoOrdini[[#This Row],[AGENTE]],tbAgenti[],2,FALSE)</f>
        <v>0.05</v>
      </c>
      <c r="P150" s="2">
        <v>148080</v>
      </c>
      <c r="Q150" s="2">
        <f>tbStoricoOrdini[[#This Row],[IMPORTO]]*tbStoricoOrdini[[#This Row],[% COMM.]]</f>
        <v>7404</v>
      </c>
      <c r="R150" s="2">
        <f>tbStoricoOrdini[[#This Row],[TOT. COMM.]]+tbStoricoOrdini[[#This Row],[IMPORTO]]</f>
        <v>155484</v>
      </c>
    </row>
    <row r="151" spans="1:18">
      <c r="A151" s="1">
        <v>43831</v>
      </c>
      <c r="B151" s="7">
        <f>MONTH(tbStoricoOrdini[[#This Row],[DATA]])</f>
        <v>1</v>
      </c>
      <c r="C151" t="s">
        <v>246</v>
      </c>
      <c r="D151" t="str">
        <f>RIGHT(tbStoricoOrdini[[#This Row],[ORDINE]],4)</f>
        <v>0148</v>
      </c>
      <c r="E151" t="s">
        <v>29</v>
      </c>
      <c r="F151" t="str">
        <f>VLOOKUP(tbStoricoOrdini[[#This Row],[CLIENTE]],tbClienti[],3,FALSE)</f>
        <v>Piemonte</v>
      </c>
      <c r="G151" t="str">
        <f>VLOOKUP(tbStoricoOrdini[[#This Row],[CLIENTE]],tbClienti[],7,FALSE)</f>
        <v>CC</v>
      </c>
      <c r="H151" t="s">
        <v>62</v>
      </c>
      <c r="I151" t="str">
        <f>IF(LEFT(tbStoricoOrdini[[#This Row],[ARTICOLO]],3) = "COG","COG",LEFT(tbStoricoOrdini[[#This Row],[ARTICOLO]],FIND(" ",tbStoricoOrdini[[#This Row],[ARTICOLO]])-1))</f>
        <v>KLM</v>
      </c>
      <c r="J151" t="str">
        <f>MID(tbStoricoOrdini[[#This Row],[ARTICOLO]],FIND(" ",tbStoricoOrdini[[#This Row],[ARTICOLO]])+1,4)</f>
        <v>2500</v>
      </c>
      <c r="K151" t="str">
        <f>IFERROR(RIGHT(tbStoricoOrdini[[#This Row],[ARTICOLO]],LEN(tbStoricoOrdini[[#This Row],[ARTICOLO]])-FIND(" ",tbStoricoOrdini[[#This Row],[ARTICOLO]],FIND(" ",tbStoricoOrdini[[#This Row],[ARTICOLO]]) +1)),"")</f>
        <v>Plus</v>
      </c>
      <c r="L151" s="3">
        <f>VLOOKUP(tbStoricoOrdini[[#This Row],[ARTICOLO]],tbArticoli[],2,FALSE)</f>
        <v>130</v>
      </c>
      <c r="M151" s="22">
        <f>tbStoricoOrdini[[#This Row],[IMPORTO]]/tbStoricoOrdini[[#This Row],[PREZZO]]</f>
        <v>455</v>
      </c>
      <c r="N151" t="s">
        <v>6</v>
      </c>
      <c r="O151" s="8">
        <f>VLOOKUP(tbStoricoOrdini[[#This Row],[AGENTE]],tbAgenti[],2,FALSE)</f>
        <v>7.4999999999999997E-2</v>
      </c>
      <c r="P151" s="2">
        <v>59150</v>
      </c>
      <c r="Q151" s="2">
        <f>tbStoricoOrdini[[#This Row],[IMPORTO]]*tbStoricoOrdini[[#This Row],[% COMM.]]</f>
        <v>4436.25</v>
      </c>
      <c r="R151" s="2">
        <f>tbStoricoOrdini[[#This Row],[TOT. COMM.]]+tbStoricoOrdini[[#This Row],[IMPORTO]]</f>
        <v>63586.25</v>
      </c>
    </row>
    <row r="152" spans="1:18">
      <c r="A152" s="1">
        <v>43831</v>
      </c>
      <c r="B152" s="7">
        <f>MONTH(tbStoricoOrdini[[#This Row],[DATA]])</f>
        <v>1</v>
      </c>
      <c r="C152" t="s">
        <v>247</v>
      </c>
      <c r="D152" t="str">
        <f>RIGHT(tbStoricoOrdini[[#This Row],[ORDINE]],4)</f>
        <v>0149</v>
      </c>
      <c r="E152" t="s">
        <v>29</v>
      </c>
      <c r="F152" t="str">
        <f>VLOOKUP(tbStoricoOrdini[[#This Row],[CLIENTE]],tbClienti[],3,FALSE)</f>
        <v>Piemonte</v>
      </c>
      <c r="G152" t="str">
        <f>VLOOKUP(tbStoricoOrdini[[#This Row],[CLIENTE]],tbClienti[],7,FALSE)</f>
        <v>CC</v>
      </c>
      <c r="H152" t="s">
        <v>63</v>
      </c>
      <c r="I152" t="str">
        <f>IF(LEFT(tbStoricoOrdini[[#This Row],[ARTICOLO]],3) = "COG","COG",LEFT(tbStoricoOrdini[[#This Row],[ARTICOLO]],FIND(" ",tbStoricoOrdini[[#This Row],[ARTICOLO]])-1))</f>
        <v>KLM</v>
      </c>
      <c r="J152" t="str">
        <f>MID(tbStoricoOrdini[[#This Row],[ARTICOLO]],FIND(" ",tbStoricoOrdini[[#This Row],[ARTICOLO]])+1,4)</f>
        <v>3000</v>
      </c>
      <c r="K152" t="str">
        <f>IFERROR(RIGHT(tbStoricoOrdini[[#This Row],[ARTICOLO]],LEN(tbStoricoOrdini[[#This Row],[ARTICOLO]])-FIND(" ",tbStoricoOrdini[[#This Row],[ARTICOLO]],FIND(" ",tbStoricoOrdini[[#This Row],[ARTICOLO]]) +1)),"")</f>
        <v>Plus</v>
      </c>
      <c r="L152" s="3">
        <f>VLOOKUP(tbStoricoOrdini[[#This Row],[ARTICOLO]],tbArticoli[],2,FALSE)</f>
        <v>145</v>
      </c>
      <c r="M152" s="22">
        <f>tbStoricoOrdini[[#This Row],[IMPORTO]]/tbStoricoOrdini[[#This Row],[PREZZO]]</f>
        <v>574</v>
      </c>
      <c r="N152" t="s">
        <v>15</v>
      </c>
      <c r="O152" s="8">
        <f>VLOOKUP(tbStoricoOrdini[[#This Row],[AGENTE]],tbAgenti[],2,FALSE)</f>
        <v>0.08</v>
      </c>
      <c r="P152" s="2">
        <v>83230</v>
      </c>
      <c r="Q152" s="2">
        <f>tbStoricoOrdini[[#This Row],[IMPORTO]]*tbStoricoOrdini[[#This Row],[% COMM.]]</f>
        <v>6658.4000000000005</v>
      </c>
      <c r="R152" s="2">
        <f>tbStoricoOrdini[[#This Row],[TOT. COMM.]]+tbStoricoOrdini[[#This Row],[IMPORTO]]</f>
        <v>89888.4</v>
      </c>
    </row>
    <row r="153" spans="1:18">
      <c r="A153" s="1">
        <v>43831</v>
      </c>
      <c r="B153" s="7">
        <f>MONTH(tbStoricoOrdini[[#This Row],[DATA]])</f>
        <v>1</v>
      </c>
      <c r="C153" t="s">
        <v>248</v>
      </c>
      <c r="D153" t="str">
        <f>RIGHT(tbStoricoOrdini[[#This Row],[ORDINE]],4)</f>
        <v>0150</v>
      </c>
      <c r="E153" t="s">
        <v>29</v>
      </c>
      <c r="F153" t="str">
        <f>VLOOKUP(tbStoricoOrdini[[#This Row],[CLIENTE]],tbClienti[],3,FALSE)</f>
        <v>Piemonte</v>
      </c>
      <c r="G153" t="str">
        <f>VLOOKUP(tbStoricoOrdini[[#This Row],[CLIENTE]],tbClienti[],7,FALSE)</f>
        <v>CC</v>
      </c>
      <c r="H153" t="s">
        <v>63</v>
      </c>
      <c r="I153" t="str">
        <f>IF(LEFT(tbStoricoOrdini[[#This Row],[ARTICOLO]],3) = "COG","COG",LEFT(tbStoricoOrdini[[#This Row],[ARTICOLO]],FIND(" ",tbStoricoOrdini[[#This Row],[ARTICOLO]])-1))</f>
        <v>KLM</v>
      </c>
      <c r="J153" t="str">
        <f>MID(tbStoricoOrdini[[#This Row],[ARTICOLO]],FIND(" ",tbStoricoOrdini[[#This Row],[ARTICOLO]])+1,4)</f>
        <v>3000</v>
      </c>
      <c r="K153" t="str">
        <f>IFERROR(RIGHT(tbStoricoOrdini[[#This Row],[ARTICOLO]],LEN(tbStoricoOrdini[[#This Row],[ARTICOLO]])-FIND(" ",tbStoricoOrdini[[#This Row],[ARTICOLO]],FIND(" ",tbStoricoOrdini[[#This Row],[ARTICOLO]]) +1)),"")</f>
        <v>Plus</v>
      </c>
      <c r="L153" s="3">
        <f>VLOOKUP(tbStoricoOrdini[[#This Row],[ARTICOLO]],tbArticoli[],2,FALSE)</f>
        <v>145</v>
      </c>
      <c r="M153" s="22">
        <f>tbStoricoOrdini[[#This Row],[IMPORTO]]/tbStoricoOrdini[[#This Row],[PREZZO]]</f>
        <v>386</v>
      </c>
      <c r="N153" t="s">
        <v>18</v>
      </c>
      <c r="O153" s="8">
        <f>VLOOKUP(tbStoricoOrdini[[#This Row],[AGENTE]],tbAgenti[],2,FALSE)</f>
        <v>0.03</v>
      </c>
      <c r="P153" s="2">
        <v>55970</v>
      </c>
      <c r="Q153" s="2">
        <f>tbStoricoOrdini[[#This Row],[IMPORTO]]*tbStoricoOrdini[[#This Row],[% COMM.]]</f>
        <v>1679.1</v>
      </c>
      <c r="R153" s="2">
        <f>tbStoricoOrdini[[#This Row],[TOT. COMM.]]+tbStoricoOrdini[[#This Row],[IMPORTO]]</f>
        <v>57649.1</v>
      </c>
    </row>
    <row r="154" spans="1:18">
      <c r="A154" s="1">
        <v>43831</v>
      </c>
      <c r="B154" s="7">
        <f>MONTH(tbStoricoOrdini[[#This Row],[DATA]])</f>
        <v>1</v>
      </c>
      <c r="C154" t="s">
        <v>249</v>
      </c>
      <c r="D154" t="str">
        <f>RIGHT(tbStoricoOrdini[[#This Row],[ORDINE]],4)</f>
        <v>0151</v>
      </c>
      <c r="E154" t="s">
        <v>29</v>
      </c>
      <c r="F154" t="str">
        <f>VLOOKUP(tbStoricoOrdini[[#This Row],[CLIENTE]],tbClienti[],3,FALSE)</f>
        <v>Piemonte</v>
      </c>
      <c r="G154" t="str">
        <f>VLOOKUP(tbStoricoOrdini[[#This Row],[CLIENTE]],tbClienti[],7,FALSE)</f>
        <v>CC</v>
      </c>
      <c r="H154" t="s">
        <v>63</v>
      </c>
      <c r="I154" t="str">
        <f>IF(LEFT(tbStoricoOrdini[[#This Row],[ARTICOLO]],3) = "COG","COG",LEFT(tbStoricoOrdini[[#This Row],[ARTICOLO]],FIND(" ",tbStoricoOrdini[[#This Row],[ARTICOLO]])-1))</f>
        <v>KLM</v>
      </c>
      <c r="J154" t="str">
        <f>MID(tbStoricoOrdini[[#This Row],[ARTICOLO]],FIND(" ",tbStoricoOrdini[[#This Row],[ARTICOLO]])+1,4)</f>
        <v>3000</v>
      </c>
      <c r="K154" t="str">
        <f>IFERROR(RIGHT(tbStoricoOrdini[[#This Row],[ARTICOLO]],LEN(tbStoricoOrdini[[#This Row],[ARTICOLO]])-FIND(" ",tbStoricoOrdini[[#This Row],[ARTICOLO]],FIND(" ",tbStoricoOrdini[[#This Row],[ARTICOLO]]) +1)),"")</f>
        <v>Plus</v>
      </c>
      <c r="L154" s="3">
        <f>VLOOKUP(tbStoricoOrdini[[#This Row],[ARTICOLO]],tbArticoli[],2,FALSE)</f>
        <v>145</v>
      </c>
      <c r="M154" s="22">
        <f>tbStoricoOrdini[[#This Row],[IMPORTO]]/tbStoricoOrdini[[#This Row],[PREZZO]]</f>
        <v>787</v>
      </c>
      <c r="N154" t="s">
        <v>6</v>
      </c>
      <c r="O154" s="8">
        <f>VLOOKUP(tbStoricoOrdini[[#This Row],[AGENTE]],tbAgenti[],2,FALSE)</f>
        <v>7.4999999999999997E-2</v>
      </c>
      <c r="P154" s="2">
        <v>114115</v>
      </c>
      <c r="Q154" s="2">
        <f>tbStoricoOrdini[[#This Row],[IMPORTO]]*tbStoricoOrdini[[#This Row],[% COMM.]]</f>
        <v>8558.625</v>
      </c>
      <c r="R154" s="2">
        <f>tbStoricoOrdini[[#This Row],[TOT. COMM.]]+tbStoricoOrdini[[#This Row],[IMPORTO]]</f>
        <v>122673.625</v>
      </c>
    </row>
    <row r="155" spans="1:18">
      <c r="A155" s="1">
        <v>43831</v>
      </c>
      <c r="B155" s="7">
        <f>MONTH(tbStoricoOrdini[[#This Row],[DATA]])</f>
        <v>1</v>
      </c>
      <c r="C155" t="s">
        <v>250</v>
      </c>
      <c r="D155" t="str">
        <f>RIGHT(tbStoricoOrdini[[#This Row],[ORDINE]],4)</f>
        <v>0152</v>
      </c>
      <c r="E155" t="s">
        <v>29</v>
      </c>
      <c r="F155" t="str">
        <f>VLOOKUP(tbStoricoOrdini[[#This Row],[CLIENTE]],tbClienti[],3,FALSE)</f>
        <v>Piemonte</v>
      </c>
      <c r="G155" t="str">
        <f>VLOOKUP(tbStoricoOrdini[[#This Row],[CLIENTE]],tbClienti[],7,FALSE)</f>
        <v>CC</v>
      </c>
      <c r="H155" t="s">
        <v>63</v>
      </c>
      <c r="I155" t="str">
        <f>IF(LEFT(tbStoricoOrdini[[#This Row],[ARTICOLO]],3) = "COG","COG",LEFT(tbStoricoOrdini[[#This Row],[ARTICOLO]],FIND(" ",tbStoricoOrdini[[#This Row],[ARTICOLO]])-1))</f>
        <v>KLM</v>
      </c>
      <c r="J155" t="str">
        <f>MID(tbStoricoOrdini[[#This Row],[ARTICOLO]],FIND(" ",tbStoricoOrdini[[#This Row],[ARTICOLO]])+1,4)</f>
        <v>3000</v>
      </c>
      <c r="K155" t="str">
        <f>IFERROR(RIGHT(tbStoricoOrdini[[#This Row],[ARTICOLO]],LEN(tbStoricoOrdini[[#This Row],[ARTICOLO]])-FIND(" ",tbStoricoOrdini[[#This Row],[ARTICOLO]],FIND(" ",tbStoricoOrdini[[#This Row],[ARTICOLO]]) +1)),"")</f>
        <v>Plus</v>
      </c>
      <c r="L155" s="3">
        <f>VLOOKUP(tbStoricoOrdini[[#This Row],[ARTICOLO]],tbArticoli[],2,FALSE)</f>
        <v>145</v>
      </c>
      <c r="M155" s="22">
        <f>tbStoricoOrdini[[#This Row],[IMPORTO]]/tbStoricoOrdini[[#This Row],[PREZZO]]</f>
        <v>638</v>
      </c>
      <c r="N155" t="s">
        <v>9</v>
      </c>
      <c r="O155" s="8">
        <f>VLOOKUP(tbStoricoOrdini[[#This Row],[AGENTE]],tbAgenti[],2,FALSE)</f>
        <v>0.05</v>
      </c>
      <c r="P155" s="2">
        <v>92510</v>
      </c>
      <c r="Q155" s="2">
        <f>tbStoricoOrdini[[#This Row],[IMPORTO]]*tbStoricoOrdini[[#This Row],[% COMM.]]</f>
        <v>4625.5</v>
      </c>
      <c r="R155" s="2">
        <f>tbStoricoOrdini[[#This Row],[TOT. COMM.]]+tbStoricoOrdini[[#This Row],[IMPORTO]]</f>
        <v>97135.5</v>
      </c>
    </row>
    <row r="156" spans="1:18">
      <c r="A156" s="1">
        <v>43831</v>
      </c>
      <c r="B156" s="7">
        <f>MONTH(tbStoricoOrdini[[#This Row],[DATA]])</f>
        <v>1</v>
      </c>
      <c r="C156" t="s">
        <v>251</v>
      </c>
      <c r="D156" t="str">
        <f>RIGHT(tbStoricoOrdini[[#This Row],[ORDINE]],4)</f>
        <v>0153</v>
      </c>
      <c r="E156" t="s">
        <v>29</v>
      </c>
      <c r="F156" t="str">
        <f>VLOOKUP(tbStoricoOrdini[[#This Row],[CLIENTE]],tbClienti[],3,FALSE)</f>
        <v>Piemonte</v>
      </c>
      <c r="G156" t="str">
        <f>VLOOKUP(tbStoricoOrdini[[#This Row],[CLIENTE]],tbClienti[],7,FALSE)</f>
        <v>CC</v>
      </c>
      <c r="H156" t="s">
        <v>66</v>
      </c>
      <c r="I156" t="str">
        <f>IF(LEFT(tbStoricoOrdini[[#This Row],[ARTICOLO]],3) = "COG","COG",LEFT(tbStoricoOrdini[[#This Row],[ARTICOLO]],FIND(" ",tbStoricoOrdini[[#This Row],[ARTICOLO]])-1))</f>
        <v>BAG</v>
      </c>
      <c r="J156" t="str">
        <f>MID(tbStoricoOrdini[[#This Row],[ARTICOLO]],FIND(" ",tbStoricoOrdini[[#This Row],[ARTICOLO]])+1,4)</f>
        <v>2500</v>
      </c>
      <c r="K156" t="str">
        <f>IFERROR(RIGHT(tbStoricoOrdini[[#This Row],[ARTICOLO]],LEN(tbStoricoOrdini[[#This Row],[ARTICOLO]])-FIND(" ",tbStoricoOrdini[[#This Row],[ARTICOLO]],FIND(" ",tbStoricoOrdini[[#This Row],[ARTICOLO]]) +1)),"")</f>
        <v>Plus</v>
      </c>
      <c r="L156" s="3">
        <f>VLOOKUP(tbStoricoOrdini[[#This Row],[ARTICOLO]],tbArticoli[],2,FALSE)</f>
        <v>220</v>
      </c>
      <c r="M156" s="22">
        <f>tbStoricoOrdini[[#This Row],[IMPORTO]]/tbStoricoOrdini[[#This Row],[PREZZO]]</f>
        <v>539</v>
      </c>
      <c r="N156" t="s">
        <v>6</v>
      </c>
      <c r="O156" s="8">
        <f>VLOOKUP(tbStoricoOrdini[[#This Row],[AGENTE]],tbAgenti[],2,FALSE)</f>
        <v>7.4999999999999997E-2</v>
      </c>
      <c r="P156" s="2">
        <v>118580</v>
      </c>
      <c r="Q156" s="2">
        <f>tbStoricoOrdini[[#This Row],[IMPORTO]]*tbStoricoOrdini[[#This Row],[% COMM.]]</f>
        <v>8893.5</v>
      </c>
      <c r="R156" s="2">
        <f>tbStoricoOrdini[[#This Row],[TOT. COMM.]]+tbStoricoOrdini[[#This Row],[IMPORTO]]</f>
        <v>127473.5</v>
      </c>
    </row>
    <row r="157" spans="1:18">
      <c r="A157" s="1">
        <v>43831</v>
      </c>
      <c r="B157" s="7">
        <f>MONTH(tbStoricoOrdini[[#This Row],[DATA]])</f>
        <v>1</v>
      </c>
      <c r="C157" t="s">
        <v>252</v>
      </c>
      <c r="D157" t="str">
        <f>RIGHT(tbStoricoOrdini[[#This Row],[ORDINE]],4)</f>
        <v>0154</v>
      </c>
      <c r="E157" t="s">
        <v>29</v>
      </c>
      <c r="F157" t="str">
        <f>VLOOKUP(tbStoricoOrdini[[#This Row],[CLIENTE]],tbClienti[],3,FALSE)</f>
        <v>Piemonte</v>
      </c>
      <c r="G157" t="str">
        <f>VLOOKUP(tbStoricoOrdini[[#This Row],[CLIENTE]],tbClienti[],7,FALSE)</f>
        <v>CC</v>
      </c>
      <c r="H157" t="s">
        <v>66</v>
      </c>
      <c r="I157" t="str">
        <f>IF(LEFT(tbStoricoOrdini[[#This Row],[ARTICOLO]],3) = "COG","COG",LEFT(tbStoricoOrdini[[#This Row],[ARTICOLO]],FIND(" ",tbStoricoOrdini[[#This Row],[ARTICOLO]])-1))</f>
        <v>BAG</v>
      </c>
      <c r="J157" t="str">
        <f>MID(tbStoricoOrdini[[#This Row],[ARTICOLO]],FIND(" ",tbStoricoOrdini[[#This Row],[ARTICOLO]])+1,4)</f>
        <v>2500</v>
      </c>
      <c r="K157" t="str">
        <f>IFERROR(RIGHT(tbStoricoOrdini[[#This Row],[ARTICOLO]],LEN(tbStoricoOrdini[[#This Row],[ARTICOLO]])-FIND(" ",tbStoricoOrdini[[#This Row],[ARTICOLO]],FIND(" ",tbStoricoOrdini[[#This Row],[ARTICOLO]]) +1)),"")</f>
        <v>Plus</v>
      </c>
      <c r="L157" s="3">
        <f>VLOOKUP(tbStoricoOrdini[[#This Row],[ARTICOLO]],tbArticoli[],2,FALSE)</f>
        <v>220</v>
      </c>
      <c r="M157" s="22">
        <f>tbStoricoOrdini[[#This Row],[IMPORTO]]/tbStoricoOrdini[[#This Row],[PREZZO]]</f>
        <v>166</v>
      </c>
      <c r="N157" t="s">
        <v>9</v>
      </c>
      <c r="O157" s="8">
        <f>VLOOKUP(tbStoricoOrdini[[#This Row],[AGENTE]],tbAgenti[],2,FALSE)</f>
        <v>0.05</v>
      </c>
      <c r="P157" s="2">
        <v>36520</v>
      </c>
      <c r="Q157" s="2">
        <f>tbStoricoOrdini[[#This Row],[IMPORTO]]*tbStoricoOrdini[[#This Row],[% COMM.]]</f>
        <v>1826</v>
      </c>
      <c r="R157" s="2">
        <f>tbStoricoOrdini[[#This Row],[TOT. COMM.]]+tbStoricoOrdini[[#This Row],[IMPORTO]]</f>
        <v>38346</v>
      </c>
    </row>
    <row r="158" spans="1:18">
      <c r="A158" s="1">
        <v>43831</v>
      </c>
      <c r="B158" s="7">
        <f>MONTH(tbStoricoOrdini[[#This Row],[DATA]])</f>
        <v>1</v>
      </c>
      <c r="C158" t="s">
        <v>253</v>
      </c>
      <c r="D158" t="str">
        <f>RIGHT(tbStoricoOrdini[[#This Row],[ORDINE]],4)</f>
        <v>0155</v>
      </c>
      <c r="E158" t="s">
        <v>29</v>
      </c>
      <c r="F158" t="str">
        <f>VLOOKUP(tbStoricoOrdini[[#This Row],[CLIENTE]],tbClienti[],3,FALSE)</f>
        <v>Piemonte</v>
      </c>
      <c r="G158" t="str">
        <f>VLOOKUP(tbStoricoOrdini[[#This Row],[CLIENTE]],tbClienti[],7,FALSE)</f>
        <v>CC</v>
      </c>
      <c r="H158" t="s">
        <v>67</v>
      </c>
      <c r="I158" t="str">
        <f>IF(LEFT(tbStoricoOrdini[[#This Row],[ARTICOLO]],3) = "COG","COG",LEFT(tbStoricoOrdini[[#This Row],[ARTICOLO]],FIND(" ",tbStoricoOrdini[[#This Row],[ARTICOLO]])-1))</f>
        <v>BAG</v>
      </c>
      <c r="J158" t="str">
        <f>MID(tbStoricoOrdini[[#This Row],[ARTICOLO]],FIND(" ",tbStoricoOrdini[[#This Row],[ARTICOLO]])+1,4)</f>
        <v>2500</v>
      </c>
      <c r="K158" t="str">
        <f>IFERROR(RIGHT(tbStoricoOrdini[[#This Row],[ARTICOLO]],LEN(tbStoricoOrdini[[#This Row],[ARTICOLO]])-FIND(" ",tbStoricoOrdini[[#This Row],[ARTICOLO]],FIND(" ",tbStoricoOrdini[[#This Row],[ARTICOLO]]) +1)),"")</f>
        <v>Medium</v>
      </c>
      <c r="L158" s="3">
        <f>VLOOKUP(tbStoricoOrdini[[#This Row],[ARTICOLO]],tbArticoli[],2,FALSE)</f>
        <v>210</v>
      </c>
      <c r="M158" s="22">
        <f>tbStoricoOrdini[[#This Row],[IMPORTO]]/tbStoricoOrdini[[#This Row],[PREZZO]]</f>
        <v>976</v>
      </c>
      <c r="N158" t="s">
        <v>6</v>
      </c>
      <c r="O158" s="8">
        <f>VLOOKUP(tbStoricoOrdini[[#This Row],[AGENTE]],tbAgenti[],2,FALSE)</f>
        <v>7.4999999999999997E-2</v>
      </c>
      <c r="P158" s="2">
        <v>204960</v>
      </c>
      <c r="Q158" s="2">
        <f>tbStoricoOrdini[[#This Row],[IMPORTO]]*tbStoricoOrdini[[#This Row],[% COMM.]]</f>
        <v>15372</v>
      </c>
      <c r="R158" s="2">
        <f>tbStoricoOrdini[[#This Row],[TOT. COMM.]]+tbStoricoOrdini[[#This Row],[IMPORTO]]</f>
        <v>220332</v>
      </c>
    </row>
    <row r="159" spans="1:18">
      <c r="A159" s="1">
        <v>43831</v>
      </c>
      <c r="B159" s="7">
        <f>MONTH(tbStoricoOrdini[[#This Row],[DATA]])</f>
        <v>1</v>
      </c>
      <c r="C159" t="s">
        <v>254</v>
      </c>
      <c r="D159" t="str">
        <f>RIGHT(tbStoricoOrdini[[#This Row],[ORDINE]],4)</f>
        <v>0156</v>
      </c>
      <c r="E159" t="s">
        <v>29</v>
      </c>
      <c r="F159" t="str">
        <f>VLOOKUP(tbStoricoOrdini[[#This Row],[CLIENTE]],tbClienti[],3,FALSE)</f>
        <v>Piemonte</v>
      </c>
      <c r="G159" t="str">
        <f>VLOOKUP(tbStoricoOrdini[[#This Row],[CLIENTE]],tbClienti[],7,FALSE)</f>
        <v>CC</v>
      </c>
      <c r="H159" t="s">
        <v>83</v>
      </c>
      <c r="I159" t="str">
        <f>IF(LEFT(tbStoricoOrdini[[#This Row],[ARTICOLO]],3) = "COG","COG",LEFT(tbStoricoOrdini[[#This Row],[ARTICOLO]],FIND(" ",tbStoricoOrdini[[#This Row],[ARTICOLO]])-1))</f>
        <v>COG</v>
      </c>
      <c r="J159" t="str">
        <f>MID(tbStoricoOrdini[[#This Row],[ARTICOLO]],FIND(" ",tbStoricoOrdini[[#This Row],[ARTICOLO]])+1,4)</f>
        <v>8000</v>
      </c>
      <c r="K159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159" s="3">
        <f>VLOOKUP(tbStoricoOrdini[[#This Row],[ARTICOLO]],tbArticoli[],2,FALSE)</f>
        <v>670</v>
      </c>
      <c r="M159" s="22">
        <f>tbStoricoOrdini[[#This Row],[IMPORTO]]/tbStoricoOrdini[[#This Row],[PREZZO]]</f>
        <v>693</v>
      </c>
      <c r="N159" t="s">
        <v>9</v>
      </c>
      <c r="O159" s="8">
        <f>VLOOKUP(tbStoricoOrdini[[#This Row],[AGENTE]],tbAgenti[],2,FALSE)</f>
        <v>0.05</v>
      </c>
      <c r="P159" s="2">
        <v>464310</v>
      </c>
      <c r="Q159" s="2">
        <f>tbStoricoOrdini[[#This Row],[IMPORTO]]*tbStoricoOrdini[[#This Row],[% COMM.]]</f>
        <v>23215.5</v>
      </c>
      <c r="R159" s="2">
        <f>tbStoricoOrdini[[#This Row],[TOT. COMM.]]+tbStoricoOrdini[[#This Row],[IMPORTO]]</f>
        <v>487525.5</v>
      </c>
    </row>
    <row r="160" spans="1:18">
      <c r="A160" s="1">
        <v>43831</v>
      </c>
      <c r="B160" s="7">
        <f>MONTH(tbStoricoOrdini[[#This Row],[DATA]])</f>
        <v>1</v>
      </c>
      <c r="C160" t="s">
        <v>255</v>
      </c>
      <c r="D160" t="str">
        <f>RIGHT(tbStoricoOrdini[[#This Row],[ORDINE]],4)</f>
        <v>0157</v>
      </c>
      <c r="E160" t="s">
        <v>29</v>
      </c>
      <c r="F160" t="str">
        <f>VLOOKUP(tbStoricoOrdini[[#This Row],[CLIENTE]],tbClienti[],3,FALSE)</f>
        <v>Piemonte</v>
      </c>
      <c r="G160" t="str">
        <f>VLOOKUP(tbStoricoOrdini[[#This Row],[CLIENTE]],tbClienti[],7,FALSE)</f>
        <v>CC</v>
      </c>
      <c r="H160" t="s">
        <v>70</v>
      </c>
      <c r="I160" t="str">
        <f>IF(LEFT(tbStoricoOrdini[[#This Row],[ARTICOLO]],3) = "COG","COG",LEFT(tbStoricoOrdini[[#This Row],[ARTICOLO]],FIND(" ",tbStoricoOrdini[[#This Row],[ARTICOLO]])-1))</f>
        <v>EB08</v>
      </c>
      <c r="J160" t="str">
        <f>MID(tbStoricoOrdini[[#This Row],[ARTICOLO]],FIND(" ",tbStoricoOrdini[[#This Row],[ARTICOLO]])+1,4)</f>
        <v>7500</v>
      </c>
      <c r="K160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160" s="3">
        <f>VLOOKUP(tbStoricoOrdini[[#This Row],[ARTICOLO]],tbArticoli[],2,FALSE)</f>
        <v>180</v>
      </c>
      <c r="M160" s="22">
        <f>tbStoricoOrdini[[#This Row],[IMPORTO]]/tbStoricoOrdini[[#This Row],[PREZZO]]</f>
        <v>584</v>
      </c>
      <c r="N160" t="s">
        <v>9</v>
      </c>
      <c r="O160" s="8">
        <f>VLOOKUP(tbStoricoOrdini[[#This Row],[AGENTE]],tbAgenti[],2,FALSE)</f>
        <v>0.05</v>
      </c>
      <c r="P160" s="2">
        <v>105120</v>
      </c>
      <c r="Q160" s="2">
        <f>tbStoricoOrdini[[#This Row],[IMPORTO]]*tbStoricoOrdini[[#This Row],[% COMM.]]</f>
        <v>5256</v>
      </c>
      <c r="R160" s="2">
        <f>tbStoricoOrdini[[#This Row],[TOT. COMM.]]+tbStoricoOrdini[[#This Row],[IMPORTO]]</f>
        <v>110376</v>
      </c>
    </row>
    <row r="161" spans="1:18">
      <c r="A161" s="1">
        <v>43831</v>
      </c>
      <c r="B161" s="7">
        <f>MONTH(tbStoricoOrdini[[#This Row],[DATA]])</f>
        <v>1</v>
      </c>
      <c r="C161" t="s">
        <v>256</v>
      </c>
      <c r="D161" t="str">
        <f>RIGHT(tbStoricoOrdini[[#This Row],[ORDINE]],4)</f>
        <v>0158</v>
      </c>
      <c r="E161" t="s">
        <v>29</v>
      </c>
      <c r="F161" t="str">
        <f>VLOOKUP(tbStoricoOrdini[[#This Row],[CLIENTE]],tbClienti[],3,FALSE)</f>
        <v>Piemonte</v>
      </c>
      <c r="G161" t="str">
        <f>VLOOKUP(tbStoricoOrdini[[#This Row],[CLIENTE]],tbClienti[],7,FALSE)</f>
        <v>CC</v>
      </c>
      <c r="H161" t="s">
        <v>75</v>
      </c>
      <c r="I161" t="str">
        <f>IF(LEFT(tbStoricoOrdini[[#This Row],[ARTICOLO]],3) = "COG","COG",LEFT(tbStoricoOrdini[[#This Row],[ARTICOLO]],FIND(" ",tbStoricoOrdini[[#This Row],[ARTICOLO]])-1))</f>
        <v>AVRC</v>
      </c>
      <c r="J161" t="str">
        <f>MID(tbStoricoOrdini[[#This Row],[ARTICOLO]],FIND(" ",tbStoricoOrdini[[#This Row],[ARTICOLO]])+1,4)</f>
        <v>1000</v>
      </c>
      <c r="K161" t="str">
        <f>IFERROR(RIGHT(tbStoricoOrdini[[#This Row],[ARTICOLO]],LEN(tbStoricoOrdini[[#This Row],[ARTICOLO]])-FIND(" ",tbStoricoOrdini[[#This Row],[ARTICOLO]],FIND(" ",tbStoricoOrdini[[#This Row],[ARTICOLO]]) +1)),"")</f>
        <v>Silver</v>
      </c>
      <c r="L161" s="3">
        <f>VLOOKUP(tbStoricoOrdini[[#This Row],[ARTICOLO]],tbArticoli[],2,FALSE)</f>
        <v>390</v>
      </c>
      <c r="M161" s="22">
        <f>tbStoricoOrdini[[#This Row],[IMPORTO]]/tbStoricoOrdini[[#This Row],[PREZZO]]</f>
        <v>476</v>
      </c>
      <c r="N161" t="s">
        <v>9</v>
      </c>
      <c r="O161" s="8">
        <f>VLOOKUP(tbStoricoOrdini[[#This Row],[AGENTE]],tbAgenti[],2,FALSE)</f>
        <v>0.05</v>
      </c>
      <c r="P161" s="2">
        <v>185640</v>
      </c>
      <c r="Q161" s="2">
        <f>tbStoricoOrdini[[#This Row],[IMPORTO]]*tbStoricoOrdini[[#This Row],[% COMM.]]</f>
        <v>9282</v>
      </c>
      <c r="R161" s="2">
        <f>tbStoricoOrdini[[#This Row],[TOT. COMM.]]+tbStoricoOrdini[[#This Row],[IMPORTO]]</f>
        <v>194922</v>
      </c>
    </row>
    <row r="162" spans="1:18">
      <c r="A162" s="1">
        <v>43831</v>
      </c>
      <c r="B162" s="7">
        <f>MONTH(tbStoricoOrdini[[#This Row],[DATA]])</f>
        <v>1</v>
      </c>
      <c r="C162" t="s">
        <v>257</v>
      </c>
      <c r="D162" t="str">
        <f>RIGHT(tbStoricoOrdini[[#This Row],[ORDINE]],4)</f>
        <v>0159</v>
      </c>
      <c r="E162" t="s">
        <v>29</v>
      </c>
      <c r="F162" t="str">
        <f>VLOOKUP(tbStoricoOrdini[[#This Row],[CLIENTE]],tbClienti[],3,FALSE)</f>
        <v>Piemonte</v>
      </c>
      <c r="G162" t="str">
        <f>VLOOKUP(tbStoricoOrdini[[#This Row],[CLIENTE]],tbClienti[],7,FALSE)</f>
        <v>CC</v>
      </c>
      <c r="H162" t="s">
        <v>71</v>
      </c>
      <c r="I162" t="str">
        <f>IF(LEFT(tbStoricoOrdini[[#This Row],[ARTICOLO]],3) = "COG","COG",LEFT(tbStoricoOrdini[[#This Row],[ARTICOLO]],FIND(" ",tbStoricoOrdini[[#This Row],[ARTICOLO]])-1))</f>
        <v>EB07</v>
      </c>
      <c r="J162" t="str">
        <f>MID(tbStoricoOrdini[[#This Row],[ARTICOLO]],FIND(" ",tbStoricoOrdini[[#This Row],[ARTICOLO]])+1,4)</f>
        <v>5000</v>
      </c>
      <c r="K162" t="str">
        <f>IFERROR(RIGHT(tbStoricoOrdini[[#This Row],[ARTICOLO]],LEN(tbStoricoOrdini[[#This Row],[ARTICOLO]])-FIND(" ",tbStoricoOrdini[[#This Row],[ARTICOLO]],FIND(" ",tbStoricoOrdini[[#This Row],[ARTICOLO]]) +1)),"")</f>
        <v/>
      </c>
      <c r="L162" s="3">
        <f>VLOOKUP(tbStoricoOrdini[[#This Row],[ARTICOLO]],tbArticoli[],2,FALSE)</f>
        <v>140</v>
      </c>
      <c r="M162" s="22">
        <f>tbStoricoOrdini[[#This Row],[IMPORTO]]/tbStoricoOrdini[[#This Row],[PREZZO]]</f>
        <v>573</v>
      </c>
      <c r="N162" t="s">
        <v>15</v>
      </c>
      <c r="O162" s="8">
        <f>VLOOKUP(tbStoricoOrdini[[#This Row],[AGENTE]],tbAgenti[],2,FALSE)</f>
        <v>0.08</v>
      </c>
      <c r="P162" s="2">
        <v>80220</v>
      </c>
      <c r="Q162" s="2">
        <f>tbStoricoOrdini[[#This Row],[IMPORTO]]*tbStoricoOrdini[[#This Row],[% COMM.]]</f>
        <v>6417.6</v>
      </c>
      <c r="R162" s="2">
        <f>tbStoricoOrdini[[#This Row],[TOT. COMM.]]+tbStoricoOrdini[[#This Row],[IMPORTO]]</f>
        <v>86637.6</v>
      </c>
    </row>
    <row r="163" spans="1:18">
      <c r="A163" s="1">
        <v>43831</v>
      </c>
      <c r="B163" s="7">
        <f>MONTH(tbStoricoOrdini[[#This Row],[DATA]])</f>
        <v>1</v>
      </c>
      <c r="C163" t="s">
        <v>258</v>
      </c>
      <c r="D163" t="str">
        <f>RIGHT(tbStoricoOrdini[[#This Row],[ORDINE]],4)</f>
        <v>0160</v>
      </c>
      <c r="E163" t="s">
        <v>29</v>
      </c>
      <c r="F163" t="str">
        <f>VLOOKUP(tbStoricoOrdini[[#This Row],[CLIENTE]],tbClienti[],3,FALSE)</f>
        <v>Piemonte</v>
      </c>
      <c r="G163" t="str">
        <f>VLOOKUP(tbStoricoOrdini[[#This Row],[CLIENTE]],tbClienti[],7,FALSE)</f>
        <v>CC</v>
      </c>
      <c r="H163" t="s">
        <v>71</v>
      </c>
      <c r="I163" t="str">
        <f>IF(LEFT(tbStoricoOrdini[[#This Row],[ARTICOLO]],3) = "COG","COG",LEFT(tbStoricoOrdini[[#This Row],[ARTICOLO]],FIND(" ",tbStoricoOrdini[[#This Row],[ARTICOLO]])-1))</f>
        <v>EB07</v>
      </c>
      <c r="J163" t="str">
        <f>MID(tbStoricoOrdini[[#This Row],[ARTICOLO]],FIND(" ",tbStoricoOrdini[[#This Row],[ARTICOLO]])+1,4)</f>
        <v>5000</v>
      </c>
      <c r="K163" t="str">
        <f>IFERROR(RIGHT(tbStoricoOrdini[[#This Row],[ARTICOLO]],LEN(tbStoricoOrdini[[#This Row],[ARTICOLO]])-FIND(" ",tbStoricoOrdini[[#This Row],[ARTICOLO]],FIND(" ",tbStoricoOrdini[[#This Row],[ARTICOLO]]) +1)),"")</f>
        <v/>
      </c>
      <c r="L163" s="3">
        <f>VLOOKUP(tbStoricoOrdini[[#This Row],[ARTICOLO]],tbArticoli[],2,FALSE)</f>
        <v>140</v>
      </c>
      <c r="M163" s="22">
        <f>tbStoricoOrdini[[#This Row],[IMPORTO]]/tbStoricoOrdini[[#This Row],[PREZZO]]</f>
        <v>702</v>
      </c>
      <c r="N163" t="s">
        <v>18</v>
      </c>
      <c r="O163" s="8">
        <f>VLOOKUP(tbStoricoOrdini[[#This Row],[AGENTE]],tbAgenti[],2,FALSE)</f>
        <v>0.03</v>
      </c>
      <c r="P163" s="2">
        <v>98280</v>
      </c>
      <c r="Q163" s="2">
        <f>tbStoricoOrdini[[#This Row],[IMPORTO]]*tbStoricoOrdini[[#This Row],[% COMM.]]</f>
        <v>2948.4</v>
      </c>
      <c r="R163" s="2">
        <f>tbStoricoOrdini[[#This Row],[TOT. COMM.]]+tbStoricoOrdini[[#This Row],[IMPORTO]]</f>
        <v>101228.4</v>
      </c>
    </row>
    <row r="164" spans="1:18">
      <c r="A164" s="1">
        <v>43831</v>
      </c>
      <c r="B164" s="7">
        <f>MONTH(tbStoricoOrdini[[#This Row],[DATA]])</f>
        <v>1</v>
      </c>
      <c r="C164" t="s">
        <v>259</v>
      </c>
      <c r="D164" t="str">
        <f>RIGHT(tbStoricoOrdini[[#This Row],[ORDINE]],4)</f>
        <v>0161</v>
      </c>
      <c r="E164" t="s">
        <v>29</v>
      </c>
      <c r="F164" t="str">
        <f>VLOOKUP(tbStoricoOrdini[[#This Row],[CLIENTE]],tbClienti[],3,FALSE)</f>
        <v>Piemonte</v>
      </c>
      <c r="G164" t="str">
        <f>VLOOKUP(tbStoricoOrdini[[#This Row],[CLIENTE]],tbClienti[],7,FALSE)</f>
        <v>CC</v>
      </c>
      <c r="H164" t="s">
        <v>71</v>
      </c>
      <c r="I164" t="str">
        <f>IF(LEFT(tbStoricoOrdini[[#This Row],[ARTICOLO]],3) = "COG","COG",LEFT(tbStoricoOrdini[[#This Row],[ARTICOLO]],FIND(" ",tbStoricoOrdini[[#This Row],[ARTICOLO]])-1))</f>
        <v>EB07</v>
      </c>
      <c r="J164" t="str">
        <f>MID(tbStoricoOrdini[[#This Row],[ARTICOLO]],FIND(" ",tbStoricoOrdini[[#This Row],[ARTICOLO]])+1,4)</f>
        <v>5000</v>
      </c>
      <c r="K164" t="str">
        <f>IFERROR(RIGHT(tbStoricoOrdini[[#This Row],[ARTICOLO]],LEN(tbStoricoOrdini[[#This Row],[ARTICOLO]])-FIND(" ",tbStoricoOrdini[[#This Row],[ARTICOLO]],FIND(" ",tbStoricoOrdini[[#This Row],[ARTICOLO]]) +1)),"")</f>
        <v/>
      </c>
      <c r="L164" s="3">
        <f>VLOOKUP(tbStoricoOrdini[[#This Row],[ARTICOLO]],tbArticoli[],2,FALSE)</f>
        <v>140</v>
      </c>
      <c r="M164" s="22">
        <f>tbStoricoOrdini[[#This Row],[IMPORTO]]/tbStoricoOrdini[[#This Row],[PREZZO]]</f>
        <v>312</v>
      </c>
      <c r="N164" t="s">
        <v>6</v>
      </c>
      <c r="O164" s="8">
        <f>VLOOKUP(tbStoricoOrdini[[#This Row],[AGENTE]],tbAgenti[],2,FALSE)</f>
        <v>7.4999999999999997E-2</v>
      </c>
      <c r="P164" s="2">
        <v>43680</v>
      </c>
      <c r="Q164" s="2">
        <f>tbStoricoOrdini[[#This Row],[IMPORTO]]*tbStoricoOrdini[[#This Row],[% COMM.]]</f>
        <v>3276</v>
      </c>
      <c r="R164" s="2">
        <f>tbStoricoOrdini[[#This Row],[TOT. COMM.]]+tbStoricoOrdini[[#This Row],[IMPORTO]]</f>
        <v>46956</v>
      </c>
    </row>
    <row r="165" spans="1:18">
      <c r="A165" s="1">
        <v>43831</v>
      </c>
      <c r="B165" s="7">
        <f>MONTH(tbStoricoOrdini[[#This Row],[DATA]])</f>
        <v>1</v>
      </c>
      <c r="C165" t="s">
        <v>260</v>
      </c>
      <c r="D165" t="str">
        <f>RIGHT(tbStoricoOrdini[[#This Row],[ORDINE]],4)</f>
        <v>0162</v>
      </c>
      <c r="E165" t="s">
        <v>29</v>
      </c>
      <c r="F165" t="str">
        <f>VLOOKUP(tbStoricoOrdini[[#This Row],[CLIENTE]],tbClienti[],3,FALSE)</f>
        <v>Piemonte</v>
      </c>
      <c r="G165" t="str">
        <f>VLOOKUP(tbStoricoOrdini[[#This Row],[CLIENTE]],tbClienti[],7,FALSE)</f>
        <v>CC</v>
      </c>
      <c r="H165" t="s">
        <v>71</v>
      </c>
      <c r="I165" t="str">
        <f>IF(LEFT(tbStoricoOrdini[[#This Row],[ARTICOLO]],3) = "COG","COG",LEFT(tbStoricoOrdini[[#This Row],[ARTICOLO]],FIND(" ",tbStoricoOrdini[[#This Row],[ARTICOLO]])-1))</f>
        <v>EB07</v>
      </c>
      <c r="J165" t="str">
        <f>MID(tbStoricoOrdini[[#This Row],[ARTICOLO]],FIND(" ",tbStoricoOrdini[[#This Row],[ARTICOLO]])+1,4)</f>
        <v>5000</v>
      </c>
      <c r="K165" t="str">
        <f>IFERROR(RIGHT(tbStoricoOrdini[[#This Row],[ARTICOLO]],LEN(tbStoricoOrdini[[#This Row],[ARTICOLO]])-FIND(" ",tbStoricoOrdini[[#This Row],[ARTICOLO]],FIND(" ",tbStoricoOrdini[[#This Row],[ARTICOLO]]) +1)),"")</f>
        <v/>
      </c>
      <c r="L165" s="3">
        <f>VLOOKUP(tbStoricoOrdini[[#This Row],[ARTICOLO]],tbArticoli[],2,FALSE)</f>
        <v>140</v>
      </c>
      <c r="M165" s="22">
        <f>tbStoricoOrdini[[#This Row],[IMPORTO]]/tbStoricoOrdini[[#This Row],[PREZZO]]</f>
        <v>241</v>
      </c>
      <c r="N165" t="s">
        <v>9</v>
      </c>
      <c r="O165" s="8">
        <f>VLOOKUP(tbStoricoOrdini[[#This Row],[AGENTE]],tbAgenti[],2,FALSE)</f>
        <v>0.05</v>
      </c>
      <c r="P165" s="2">
        <v>33740</v>
      </c>
      <c r="Q165" s="2">
        <f>tbStoricoOrdini[[#This Row],[IMPORTO]]*tbStoricoOrdini[[#This Row],[% COMM.]]</f>
        <v>1687</v>
      </c>
      <c r="R165" s="2">
        <f>tbStoricoOrdini[[#This Row],[TOT. COMM.]]+tbStoricoOrdini[[#This Row],[IMPORTO]]</f>
        <v>35427</v>
      </c>
    </row>
    <row r="166" spans="1:18">
      <c r="A166" s="1">
        <v>43831</v>
      </c>
      <c r="B166" s="7">
        <f>MONTH(tbStoricoOrdini[[#This Row],[DATA]])</f>
        <v>1</v>
      </c>
      <c r="C166" t="s">
        <v>261</v>
      </c>
      <c r="D166" t="str">
        <f>RIGHT(tbStoricoOrdini[[#This Row],[ORDINE]],4)</f>
        <v>0163</v>
      </c>
      <c r="E166" t="s">
        <v>29</v>
      </c>
      <c r="F166" t="str">
        <f>VLOOKUP(tbStoricoOrdini[[#This Row],[CLIENTE]],tbClienti[],3,FALSE)</f>
        <v>Piemonte</v>
      </c>
      <c r="G166" t="str">
        <f>VLOOKUP(tbStoricoOrdini[[#This Row],[CLIENTE]],tbClienti[],7,FALSE)</f>
        <v>CC</v>
      </c>
      <c r="H166" t="s">
        <v>76</v>
      </c>
      <c r="I166" t="str">
        <f>IF(LEFT(tbStoricoOrdini[[#This Row],[ARTICOLO]],3) = "COG","COG",LEFT(tbStoricoOrdini[[#This Row],[ARTICOLO]],FIND(" ",tbStoricoOrdini[[#This Row],[ARTICOLO]])-1))</f>
        <v>COG</v>
      </c>
      <c r="J166" t="str">
        <f>MID(tbStoricoOrdini[[#This Row],[ARTICOLO]],FIND(" ",tbStoricoOrdini[[#This Row],[ARTICOLO]])+1,4)</f>
        <v>1000</v>
      </c>
      <c r="K166" t="str">
        <f>IFERROR(RIGHT(tbStoricoOrdini[[#This Row],[ARTICOLO]],LEN(tbStoricoOrdini[[#This Row],[ARTICOLO]])-FIND(" ",tbStoricoOrdini[[#This Row],[ARTICOLO]],FIND(" ",tbStoricoOrdini[[#This Row],[ARTICOLO]]) +1)),"")</f>
        <v/>
      </c>
      <c r="L166" s="3">
        <f>VLOOKUP(tbStoricoOrdini[[#This Row],[ARTICOLO]],tbArticoli[],2,FALSE)</f>
        <v>150</v>
      </c>
      <c r="M166" s="22">
        <f>tbStoricoOrdini[[#This Row],[IMPORTO]]/tbStoricoOrdini[[#This Row],[PREZZO]]</f>
        <v>943</v>
      </c>
      <c r="N166" t="s">
        <v>9</v>
      </c>
      <c r="O166" s="8">
        <f>VLOOKUP(tbStoricoOrdini[[#This Row],[AGENTE]],tbAgenti[],2,FALSE)</f>
        <v>0.05</v>
      </c>
      <c r="P166" s="2">
        <v>141450</v>
      </c>
      <c r="Q166" s="2">
        <f>tbStoricoOrdini[[#This Row],[IMPORTO]]*tbStoricoOrdini[[#This Row],[% COMM.]]</f>
        <v>7072.5</v>
      </c>
      <c r="R166" s="2">
        <f>tbStoricoOrdini[[#This Row],[TOT. COMM.]]+tbStoricoOrdini[[#This Row],[IMPORTO]]</f>
        <v>148522.5</v>
      </c>
    </row>
    <row r="167" spans="1:18">
      <c r="A167" s="1">
        <v>43831</v>
      </c>
      <c r="B167" s="7">
        <f>MONTH(tbStoricoOrdini[[#This Row],[DATA]])</f>
        <v>1</v>
      </c>
      <c r="C167" t="s">
        <v>262</v>
      </c>
      <c r="D167" t="str">
        <f>RIGHT(tbStoricoOrdini[[#This Row],[ORDINE]],4)</f>
        <v>0164</v>
      </c>
      <c r="E167" t="s">
        <v>29</v>
      </c>
      <c r="F167" t="str">
        <f>VLOOKUP(tbStoricoOrdini[[#This Row],[CLIENTE]],tbClienti[],3,FALSE)</f>
        <v>Piemonte</v>
      </c>
      <c r="G167" t="str">
        <f>VLOOKUP(tbStoricoOrdini[[#This Row],[CLIENTE]],tbClienti[],7,FALSE)</f>
        <v>CC</v>
      </c>
      <c r="H167" t="s">
        <v>72</v>
      </c>
      <c r="I167" t="str">
        <f>IF(LEFT(tbStoricoOrdini[[#This Row],[ARTICOLO]],3) = "COG","COG",LEFT(tbStoricoOrdini[[#This Row],[ARTICOLO]],FIND(" ",tbStoricoOrdini[[#This Row],[ARTICOLO]])-1))</f>
        <v>EB06</v>
      </c>
      <c r="J167" t="str">
        <f>MID(tbStoricoOrdini[[#This Row],[ARTICOLO]],FIND(" ",tbStoricoOrdini[[#This Row],[ARTICOLO]])+1,4)</f>
        <v>3000</v>
      </c>
      <c r="K167" t="str">
        <f>IFERROR(RIGHT(tbStoricoOrdini[[#This Row],[ARTICOLO]],LEN(tbStoricoOrdini[[#This Row],[ARTICOLO]])-FIND(" ",tbStoricoOrdini[[#This Row],[ARTICOLO]],FIND(" ",tbStoricoOrdini[[#This Row],[ARTICOLO]]) +1)),"")</f>
        <v>Medium</v>
      </c>
      <c r="L167" s="3">
        <f>VLOOKUP(tbStoricoOrdini[[#This Row],[ARTICOLO]],tbArticoli[],2,FALSE)</f>
        <v>120</v>
      </c>
      <c r="M167" s="22">
        <f>tbStoricoOrdini[[#This Row],[IMPORTO]]/tbStoricoOrdini[[#This Row],[PREZZO]]</f>
        <v>831</v>
      </c>
      <c r="N167" t="s">
        <v>18</v>
      </c>
      <c r="O167" s="8">
        <f>VLOOKUP(tbStoricoOrdini[[#This Row],[AGENTE]],tbAgenti[],2,FALSE)</f>
        <v>0.03</v>
      </c>
      <c r="P167" s="2">
        <v>99720</v>
      </c>
      <c r="Q167" s="2">
        <f>tbStoricoOrdini[[#This Row],[IMPORTO]]*tbStoricoOrdini[[#This Row],[% COMM.]]</f>
        <v>2991.6</v>
      </c>
      <c r="R167" s="2">
        <f>tbStoricoOrdini[[#This Row],[TOT. COMM.]]+tbStoricoOrdini[[#This Row],[IMPORTO]]</f>
        <v>102711.6</v>
      </c>
    </row>
    <row r="168" spans="1:18">
      <c r="A168" s="1">
        <v>43831</v>
      </c>
      <c r="B168" s="7">
        <f>MONTH(tbStoricoOrdini[[#This Row],[DATA]])</f>
        <v>1</v>
      </c>
      <c r="C168" t="s">
        <v>263</v>
      </c>
      <c r="D168" t="str">
        <f>RIGHT(tbStoricoOrdini[[#This Row],[ORDINE]],4)</f>
        <v>0165</v>
      </c>
      <c r="E168" t="s">
        <v>29</v>
      </c>
      <c r="F168" t="str">
        <f>VLOOKUP(tbStoricoOrdini[[#This Row],[CLIENTE]],tbClienti[],3,FALSE)</f>
        <v>Piemonte</v>
      </c>
      <c r="G168" t="str">
        <f>VLOOKUP(tbStoricoOrdini[[#This Row],[CLIENTE]],tbClienti[],7,FALSE)</f>
        <v>CC</v>
      </c>
      <c r="H168" t="s">
        <v>72</v>
      </c>
      <c r="I168" t="str">
        <f>IF(LEFT(tbStoricoOrdini[[#This Row],[ARTICOLO]],3) = "COG","COG",LEFT(tbStoricoOrdini[[#This Row],[ARTICOLO]],FIND(" ",tbStoricoOrdini[[#This Row],[ARTICOLO]])-1))</f>
        <v>EB06</v>
      </c>
      <c r="J168" t="str">
        <f>MID(tbStoricoOrdini[[#This Row],[ARTICOLO]],FIND(" ",tbStoricoOrdini[[#This Row],[ARTICOLO]])+1,4)</f>
        <v>3000</v>
      </c>
      <c r="K168" t="str">
        <f>IFERROR(RIGHT(tbStoricoOrdini[[#This Row],[ARTICOLO]],LEN(tbStoricoOrdini[[#This Row],[ARTICOLO]])-FIND(" ",tbStoricoOrdini[[#This Row],[ARTICOLO]],FIND(" ",tbStoricoOrdini[[#This Row],[ARTICOLO]]) +1)),"")</f>
        <v>Medium</v>
      </c>
      <c r="L168" s="3">
        <f>VLOOKUP(tbStoricoOrdini[[#This Row],[ARTICOLO]],tbArticoli[],2,FALSE)</f>
        <v>120</v>
      </c>
      <c r="M168" s="22">
        <f>tbStoricoOrdini[[#This Row],[IMPORTO]]/tbStoricoOrdini[[#This Row],[PREZZO]]</f>
        <v>73</v>
      </c>
      <c r="N168" t="s">
        <v>6</v>
      </c>
      <c r="O168" s="8">
        <f>VLOOKUP(tbStoricoOrdini[[#This Row],[AGENTE]],tbAgenti[],2,FALSE)</f>
        <v>7.4999999999999997E-2</v>
      </c>
      <c r="P168" s="2">
        <v>8760</v>
      </c>
      <c r="Q168" s="2">
        <f>tbStoricoOrdini[[#This Row],[IMPORTO]]*tbStoricoOrdini[[#This Row],[% COMM.]]</f>
        <v>657</v>
      </c>
      <c r="R168" s="2">
        <f>tbStoricoOrdini[[#This Row],[TOT. COMM.]]+tbStoricoOrdini[[#This Row],[IMPORTO]]</f>
        <v>9417</v>
      </c>
    </row>
    <row r="169" spans="1:18">
      <c r="A169" s="1">
        <v>43831</v>
      </c>
      <c r="B169" s="7">
        <f>MONTH(tbStoricoOrdini[[#This Row],[DATA]])</f>
        <v>1</v>
      </c>
      <c r="C169" t="s">
        <v>264</v>
      </c>
      <c r="D169" t="str">
        <f>RIGHT(tbStoricoOrdini[[#This Row],[ORDINE]],4)</f>
        <v>0166</v>
      </c>
      <c r="E169" t="s">
        <v>29</v>
      </c>
      <c r="F169" t="str">
        <f>VLOOKUP(tbStoricoOrdini[[#This Row],[CLIENTE]],tbClienti[],3,FALSE)</f>
        <v>Piemonte</v>
      </c>
      <c r="G169" t="str">
        <f>VLOOKUP(tbStoricoOrdini[[#This Row],[CLIENTE]],tbClienti[],7,FALSE)</f>
        <v>CC</v>
      </c>
      <c r="H169" t="s">
        <v>72</v>
      </c>
      <c r="I169" t="str">
        <f>IF(LEFT(tbStoricoOrdini[[#This Row],[ARTICOLO]],3) = "COG","COG",LEFT(tbStoricoOrdini[[#This Row],[ARTICOLO]],FIND(" ",tbStoricoOrdini[[#This Row],[ARTICOLO]])-1))</f>
        <v>EB06</v>
      </c>
      <c r="J169" t="str">
        <f>MID(tbStoricoOrdini[[#This Row],[ARTICOLO]],FIND(" ",tbStoricoOrdini[[#This Row],[ARTICOLO]])+1,4)</f>
        <v>3000</v>
      </c>
      <c r="K169" t="str">
        <f>IFERROR(RIGHT(tbStoricoOrdini[[#This Row],[ARTICOLO]],LEN(tbStoricoOrdini[[#This Row],[ARTICOLO]])-FIND(" ",tbStoricoOrdini[[#This Row],[ARTICOLO]],FIND(" ",tbStoricoOrdini[[#This Row],[ARTICOLO]]) +1)),"")</f>
        <v>Medium</v>
      </c>
      <c r="L169" s="3">
        <f>VLOOKUP(tbStoricoOrdini[[#This Row],[ARTICOLO]],tbArticoli[],2,FALSE)</f>
        <v>120</v>
      </c>
      <c r="M169" s="22">
        <f>tbStoricoOrdini[[#This Row],[IMPORTO]]/tbStoricoOrdini[[#This Row],[PREZZO]]</f>
        <v>340</v>
      </c>
      <c r="N169" t="s">
        <v>9</v>
      </c>
      <c r="O169" s="8">
        <f>VLOOKUP(tbStoricoOrdini[[#This Row],[AGENTE]],tbAgenti[],2,FALSE)</f>
        <v>0.05</v>
      </c>
      <c r="P169" s="2">
        <v>40800</v>
      </c>
      <c r="Q169" s="2">
        <f>tbStoricoOrdini[[#This Row],[IMPORTO]]*tbStoricoOrdini[[#This Row],[% COMM.]]</f>
        <v>2040</v>
      </c>
      <c r="R169" s="2">
        <f>tbStoricoOrdini[[#This Row],[TOT. COMM.]]+tbStoricoOrdini[[#This Row],[IMPORTO]]</f>
        <v>42840</v>
      </c>
    </row>
    <row r="170" spans="1:18">
      <c r="A170" s="1">
        <v>43831</v>
      </c>
      <c r="B170" s="7">
        <f>MONTH(tbStoricoOrdini[[#This Row],[DATA]])</f>
        <v>1</v>
      </c>
      <c r="C170" t="s">
        <v>265</v>
      </c>
      <c r="D170" t="str">
        <f>RIGHT(tbStoricoOrdini[[#This Row],[ORDINE]],4)</f>
        <v>0167</v>
      </c>
      <c r="E170" t="s">
        <v>29</v>
      </c>
      <c r="F170" t="str">
        <f>VLOOKUP(tbStoricoOrdini[[#This Row],[CLIENTE]],tbClienti[],3,FALSE)</f>
        <v>Piemonte</v>
      </c>
      <c r="G170" t="str">
        <f>VLOOKUP(tbStoricoOrdini[[#This Row],[CLIENTE]],tbClienti[],7,FALSE)</f>
        <v>CC</v>
      </c>
      <c r="H170" t="s">
        <v>73</v>
      </c>
      <c r="I170" t="str">
        <f>IF(LEFT(tbStoricoOrdini[[#This Row],[ARTICOLO]],3) = "COG","COG",LEFT(tbStoricoOrdini[[#This Row],[ARTICOLO]],FIND(" ",tbStoricoOrdini[[#This Row],[ARTICOLO]])-1))</f>
        <v>EB06</v>
      </c>
      <c r="J170" t="str">
        <f>MID(tbStoricoOrdini[[#This Row],[ARTICOLO]],FIND(" ",tbStoricoOrdini[[#This Row],[ARTICOLO]])+1,4)</f>
        <v>3000</v>
      </c>
      <c r="K170" t="str">
        <f>IFERROR(RIGHT(tbStoricoOrdini[[#This Row],[ARTICOLO]],LEN(tbStoricoOrdini[[#This Row],[ARTICOLO]])-FIND(" ",tbStoricoOrdini[[#This Row],[ARTICOLO]],FIND(" ",tbStoricoOrdini[[#This Row],[ARTICOLO]]) +1)),"")</f>
        <v>Plus</v>
      </c>
      <c r="L170" s="3">
        <f>VLOOKUP(tbStoricoOrdini[[#This Row],[ARTICOLO]],tbArticoli[],2,FALSE)</f>
        <v>130</v>
      </c>
      <c r="M170" s="22">
        <f>tbStoricoOrdini[[#This Row],[IMPORTO]]/tbStoricoOrdini[[#This Row],[PREZZO]]</f>
        <v>438</v>
      </c>
      <c r="N170" t="s">
        <v>6</v>
      </c>
      <c r="O170" s="8">
        <f>VLOOKUP(tbStoricoOrdini[[#This Row],[AGENTE]],tbAgenti[],2,FALSE)</f>
        <v>7.4999999999999997E-2</v>
      </c>
      <c r="P170" s="2">
        <v>56940</v>
      </c>
      <c r="Q170" s="2">
        <f>tbStoricoOrdini[[#This Row],[IMPORTO]]*tbStoricoOrdini[[#This Row],[% COMM.]]</f>
        <v>4270.5</v>
      </c>
      <c r="R170" s="2">
        <f>tbStoricoOrdini[[#This Row],[TOT. COMM.]]+tbStoricoOrdini[[#This Row],[IMPORTO]]</f>
        <v>61210.5</v>
      </c>
    </row>
    <row r="171" spans="1:18">
      <c r="A171" s="1">
        <v>43831</v>
      </c>
      <c r="B171" s="7">
        <f>MONTH(tbStoricoOrdini[[#This Row],[DATA]])</f>
        <v>1</v>
      </c>
      <c r="C171" t="s">
        <v>266</v>
      </c>
      <c r="D171" t="str">
        <f>RIGHT(tbStoricoOrdini[[#This Row],[ORDINE]],4)</f>
        <v>0168</v>
      </c>
      <c r="E171" t="s">
        <v>31</v>
      </c>
      <c r="F171" t="str">
        <f>VLOOKUP(tbStoricoOrdini[[#This Row],[CLIENTE]],tbClienti[],3,FALSE)</f>
        <v>Piemonte</v>
      </c>
      <c r="G171" t="str">
        <f>VLOOKUP(tbStoricoOrdini[[#This Row],[CLIENTE]],tbClienti[],7,FALSE)</f>
        <v>CD</v>
      </c>
      <c r="H171" t="s">
        <v>78</v>
      </c>
      <c r="I171" t="str">
        <f>IF(LEFT(tbStoricoOrdini[[#This Row],[ARTICOLO]],3) = "COG","COG",LEFT(tbStoricoOrdini[[#This Row],[ARTICOLO]],FIND(" ",tbStoricoOrdini[[#This Row],[ARTICOLO]])-1))</f>
        <v>COG</v>
      </c>
      <c r="J171" t="str">
        <f>MID(tbStoricoOrdini[[#This Row],[ARTICOLO]],FIND(" ",tbStoricoOrdini[[#This Row],[ARTICOLO]])+1,4)</f>
        <v>3000</v>
      </c>
      <c r="K171" t="str">
        <f>IFERROR(RIGHT(tbStoricoOrdini[[#This Row],[ARTICOLO]],LEN(tbStoricoOrdini[[#This Row],[ARTICOLO]])-FIND(" ",tbStoricoOrdini[[#This Row],[ARTICOLO]],FIND(" ",tbStoricoOrdini[[#This Row],[ARTICOLO]]) +1)),"")</f>
        <v>Medium</v>
      </c>
      <c r="L171" s="3">
        <f>VLOOKUP(tbStoricoOrdini[[#This Row],[ARTICOLO]],tbArticoli[],2,FALSE)</f>
        <v>220</v>
      </c>
      <c r="M171" s="22">
        <f>tbStoricoOrdini[[#This Row],[IMPORTO]]/tbStoricoOrdini[[#This Row],[PREZZO]]</f>
        <v>427</v>
      </c>
      <c r="N171" t="s">
        <v>7</v>
      </c>
      <c r="O171" s="8">
        <f>VLOOKUP(tbStoricoOrdini[[#This Row],[AGENTE]],tbAgenti[],2,FALSE)</f>
        <v>0.03</v>
      </c>
      <c r="P171" s="2">
        <v>93940</v>
      </c>
      <c r="Q171" s="2">
        <f>tbStoricoOrdini[[#This Row],[IMPORTO]]*tbStoricoOrdini[[#This Row],[% COMM.]]</f>
        <v>2818.2</v>
      </c>
      <c r="R171" s="2">
        <f>tbStoricoOrdini[[#This Row],[TOT. COMM.]]+tbStoricoOrdini[[#This Row],[IMPORTO]]</f>
        <v>96758.2</v>
      </c>
    </row>
    <row r="172" spans="1:18">
      <c r="A172" s="1">
        <v>43831</v>
      </c>
      <c r="B172" s="7">
        <f>MONTH(tbStoricoOrdini[[#This Row],[DATA]])</f>
        <v>1</v>
      </c>
      <c r="C172" t="s">
        <v>267</v>
      </c>
      <c r="D172" t="str">
        <f>RIGHT(tbStoricoOrdini[[#This Row],[ORDINE]],4)</f>
        <v>0169</v>
      </c>
      <c r="E172" t="s">
        <v>31</v>
      </c>
      <c r="F172" t="str">
        <f>VLOOKUP(tbStoricoOrdini[[#This Row],[CLIENTE]],tbClienti[],3,FALSE)</f>
        <v>Piemonte</v>
      </c>
      <c r="G172" t="str">
        <f>VLOOKUP(tbStoricoOrdini[[#This Row],[CLIENTE]],tbClienti[],7,FALSE)</f>
        <v>CD</v>
      </c>
      <c r="H172" t="s">
        <v>74</v>
      </c>
      <c r="I172" t="str">
        <f>IF(LEFT(tbStoricoOrdini[[#This Row],[ARTICOLO]],3) = "COG","COG",LEFT(tbStoricoOrdini[[#This Row],[ARTICOLO]],FIND(" ",tbStoricoOrdini[[#This Row],[ARTICOLO]])-1))</f>
        <v>AVRC</v>
      </c>
      <c r="J172" t="str">
        <f>MID(tbStoricoOrdini[[#This Row],[ARTICOLO]],FIND(" ",tbStoricoOrdini[[#This Row],[ARTICOLO]])+1,4)</f>
        <v>2500</v>
      </c>
      <c r="K172" t="str">
        <f>IFERROR(RIGHT(tbStoricoOrdini[[#This Row],[ARTICOLO]],LEN(tbStoricoOrdini[[#This Row],[ARTICOLO]])-FIND(" ",tbStoricoOrdini[[#This Row],[ARTICOLO]],FIND(" ",tbStoricoOrdini[[#This Row],[ARTICOLO]]) +1)),"")</f>
        <v>Gold</v>
      </c>
      <c r="L172" s="3">
        <f>VLOOKUP(tbStoricoOrdini[[#This Row],[ARTICOLO]],tbArticoli[],2,FALSE)</f>
        <v>500</v>
      </c>
      <c r="M172" s="22">
        <f>tbStoricoOrdini[[#This Row],[IMPORTO]]/tbStoricoOrdini[[#This Row],[PREZZO]]</f>
        <v>681</v>
      </c>
      <c r="N172" t="s">
        <v>39</v>
      </c>
      <c r="O172" s="8">
        <f>VLOOKUP(tbStoricoOrdini[[#This Row],[AGENTE]],tbAgenti[],2,FALSE)</f>
        <v>0.05</v>
      </c>
      <c r="P172" s="2">
        <v>340500</v>
      </c>
      <c r="Q172" s="2">
        <f>tbStoricoOrdini[[#This Row],[IMPORTO]]*tbStoricoOrdini[[#This Row],[% COMM.]]</f>
        <v>17025</v>
      </c>
      <c r="R172" s="2">
        <f>tbStoricoOrdini[[#This Row],[TOT. COMM.]]+tbStoricoOrdini[[#This Row],[IMPORTO]]</f>
        <v>357525</v>
      </c>
    </row>
    <row r="173" spans="1:18">
      <c r="A173" s="1">
        <v>43831</v>
      </c>
      <c r="B173" s="7">
        <f>MONTH(tbStoricoOrdini[[#This Row],[DATA]])</f>
        <v>1</v>
      </c>
      <c r="C173" t="s">
        <v>268</v>
      </c>
      <c r="D173" t="str">
        <f>RIGHT(tbStoricoOrdini[[#This Row],[ORDINE]],4)</f>
        <v>0170</v>
      </c>
      <c r="E173" t="s">
        <v>31</v>
      </c>
      <c r="F173" t="str">
        <f>VLOOKUP(tbStoricoOrdini[[#This Row],[CLIENTE]],tbClienti[],3,FALSE)</f>
        <v>Piemonte</v>
      </c>
      <c r="G173" t="str">
        <f>VLOOKUP(tbStoricoOrdini[[#This Row],[CLIENTE]],tbClienti[],7,FALSE)</f>
        <v>CD</v>
      </c>
      <c r="H173" t="s">
        <v>74</v>
      </c>
      <c r="I173" t="str">
        <f>IF(LEFT(tbStoricoOrdini[[#This Row],[ARTICOLO]],3) = "COG","COG",LEFT(tbStoricoOrdini[[#This Row],[ARTICOLO]],FIND(" ",tbStoricoOrdini[[#This Row],[ARTICOLO]])-1))</f>
        <v>AVRC</v>
      </c>
      <c r="J173" t="str">
        <f>MID(tbStoricoOrdini[[#This Row],[ARTICOLO]],FIND(" ",tbStoricoOrdini[[#This Row],[ARTICOLO]])+1,4)</f>
        <v>2500</v>
      </c>
      <c r="K173" t="str">
        <f>IFERROR(RIGHT(tbStoricoOrdini[[#This Row],[ARTICOLO]],LEN(tbStoricoOrdini[[#This Row],[ARTICOLO]])-FIND(" ",tbStoricoOrdini[[#This Row],[ARTICOLO]],FIND(" ",tbStoricoOrdini[[#This Row],[ARTICOLO]]) +1)),"")</f>
        <v>Gold</v>
      </c>
      <c r="L173" s="3">
        <f>VLOOKUP(tbStoricoOrdini[[#This Row],[ARTICOLO]],tbArticoli[],2,FALSE)</f>
        <v>500</v>
      </c>
      <c r="M173" s="22">
        <f>tbStoricoOrdini[[#This Row],[IMPORTO]]/tbStoricoOrdini[[#This Row],[PREZZO]]</f>
        <v>435</v>
      </c>
      <c r="N173" t="s">
        <v>7</v>
      </c>
      <c r="O173" s="8">
        <f>VLOOKUP(tbStoricoOrdini[[#This Row],[AGENTE]],tbAgenti[],2,FALSE)</f>
        <v>0.03</v>
      </c>
      <c r="P173" s="2">
        <v>217500</v>
      </c>
      <c r="Q173" s="2">
        <f>tbStoricoOrdini[[#This Row],[IMPORTO]]*tbStoricoOrdini[[#This Row],[% COMM.]]</f>
        <v>6525</v>
      </c>
      <c r="R173" s="2">
        <f>tbStoricoOrdini[[#This Row],[TOT. COMM.]]+tbStoricoOrdini[[#This Row],[IMPORTO]]</f>
        <v>224025</v>
      </c>
    </row>
    <row r="174" spans="1:18">
      <c r="A174" s="1">
        <v>43831</v>
      </c>
      <c r="B174" s="7">
        <f>MONTH(tbStoricoOrdini[[#This Row],[DATA]])</f>
        <v>1</v>
      </c>
      <c r="C174" t="s">
        <v>269</v>
      </c>
      <c r="D174" t="str">
        <f>RIGHT(tbStoricoOrdini[[#This Row],[ORDINE]],4)</f>
        <v>0171</v>
      </c>
      <c r="E174" t="s">
        <v>31</v>
      </c>
      <c r="F174" t="str">
        <f>VLOOKUP(tbStoricoOrdini[[#This Row],[CLIENTE]],tbClienti[],3,FALSE)</f>
        <v>Piemonte</v>
      </c>
      <c r="G174" t="str">
        <f>VLOOKUP(tbStoricoOrdini[[#This Row],[CLIENTE]],tbClienti[],7,FALSE)</f>
        <v>CD</v>
      </c>
      <c r="H174" t="s">
        <v>74</v>
      </c>
      <c r="I174" t="str">
        <f>IF(LEFT(tbStoricoOrdini[[#This Row],[ARTICOLO]],3) = "COG","COG",LEFT(tbStoricoOrdini[[#This Row],[ARTICOLO]],FIND(" ",tbStoricoOrdini[[#This Row],[ARTICOLO]])-1))</f>
        <v>AVRC</v>
      </c>
      <c r="J174" t="str">
        <f>MID(tbStoricoOrdini[[#This Row],[ARTICOLO]],FIND(" ",tbStoricoOrdini[[#This Row],[ARTICOLO]])+1,4)</f>
        <v>2500</v>
      </c>
      <c r="K174" t="str">
        <f>IFERROR(RIGHT(tbStoricoOrdini[[#This Row],[ARTICOLO]],LEN(tbStoricoOrdini[[#This Row],[ARTICOLO]])-FIND(" ",tbStoricoOrdini[[#This Row],[ARTICOLO]],FIND(" ",tbStoricoOrdini[[#This Row],[ARTICOLO]]) +1)),"")</f>
        <v>Gold</v>
      </c>
      <c r="L174" s="3">
        <f>VLOOKUP(tbStoricoOrdini[[#This Row],[ARTICOLO]],tbArticoli[],2,FALSE)</f>
        <v>500</v>
      </c>
      <c r="M174" s="22">
        <f>tbStoricoOrdini[[#This Row],[IMPORTO]]/tbStoricoOrdini[[#This Row],[PREZZO]]</f>
        <v>398</v>
      </c>
      <c r="N174" t="s">
        <v>13</v>
      </c>
      <c r="O174" s="8">
        <f>VLOOKUP(tbStoricoOrdini[[#This Row],[AGENTE]],tbAgenti[],2,FALSE)</f>
        <v>0.1</v>
      </c>
      <c r="P174" s="2">
        <v>199000</v>
      </c>
      <c r="Q174" s="2">
        <f>tbStoricoOrdini[[#This Row],[IMPORTO]]*tbStoricoOrdini[[#This Row],[% COMM.]]</f>
        <v>19900</v>
      </c>
      <c r="R174" s="2">
        <f>tbStoricoOrdini[[#This Row],[TOT. COMM.]]+tbStoricoOrdini[[#This Row],[IMPORTO]]</f>
        <v>218900</v>
      </c>
    </row>
    <row r="175" spans="1:18">
      <c r="A175" s="1">
        <v>43831</v>
      </c>
      <c r="B175" s="7">
        <f>MONTH(tbStoricoOrdini[[#This Row],[DATA]])</f>
        <v>1</v>
      </c>
      <c r="C175" t="s">
        <v>270</v>
      </c>
      <c r="D175" t="str">
        <f>RIGHT(tbStoricoOrdini[[#This Row],[ORDINE]],4)</f>
        <v>0172</v>
      </c>
      <c r="E175" t="s">
        <v>31</v>
      </c>
      <c r="F175" t="str">
        <f>VLOOKUP(tbStoricoOrdini[[#This Row],[CLIENTE]],tbClienti[],3,FALSE)</f>
        <v>Piemonte</v>
      </c>
      <c r="G175" t="str">
        <f>VLOOKUP(tbStoricoOrdini[[#This Row],[CLIENTE]],tbClienti[],7,FALSE)</f>
        <v>CD</v>
      </c>
      <c r="H175" t="s">
        <v>74</v>
      </c>
      <c r="I175" t="str">
        <f>IF(LEFT(tbStoricoOrdini[[#This Row],[ARTICOLO]],3) = "COG","COG",LEFT(tbStoricoOrdini[[#This Row],[ARTICOLO]],FIND(" ",tbStoricoOrdini[[#This Row],[ARTICOLO]])-1))</f>
        <v>AVRC</v>
      </c>
      <c r="J175" t="str">
        <f>MID(tbStoricoOrdini[[#This Row],[ARTICOLO]],FIND(" ",tbStoricoOrdini[[#This Row],[ARTICOLO]])+1,4)</f>
        <v>2500</v>
      </c>
      <c r="K175" t="str">
        <f>IFERROR(RIGHT(tbStoricoOrdini[[#This Row],[ARTICOLO]],LEN(tbStoricoOrdini[[#This Row],[ARTICOLO]])-FIND(" ",tbStoricoOrdini[[#This Row],[ARTICOLO]],FIND(" ",tbStoricoOrdini[[#This Row],[ARTICOLO]]) +1)),"")</f>
        <v>Gold</v>
      </c>
      <c r="L175" s="3">
        <f>VLOOKUP(tbStoricoOrdini[[#This Row],[ARTICOLO]],tbArticoli[],2,FALSE)</f>
        <v>500</v>
      </c>
      <c r="M175" s="22">
        <f>tbStoricoOrdini[[#This Row],[IMPORTO]]/tbStoricoOrdini[[#This Row],[PREZZO]]</f>
        <v>445</v>
      </c>
      <c r="N175" t="s">
        <v>6</v>
      </c>
      <c r="O175" s="8">
        <f>VLOOKUP(tbStoricoOrdini[[#This Row],[AGENTE]],tbAgenti[],2,FALSE)</f>
        <v>7.4999999999999997E-2</v>
      </c>
      <c r="P175" s="2">
        <v>222500</v>
      </c>
      <c r="Q175" s="2">
        <f>tbStoricoOrdini[[#This Row],[IMPORTO]]*tbStoricoOrdini[[#This Row],[% COMM.]]</f>
        <v>16687.5</v>
      </c>
      <c r="R175" s="2">
        <f>tbStoricoOrdini[[#This Row],[TOT. COMM.]]+tbStoricoOrdini[[#This Row],[IMPORTO]]</f>
        <v>239187.5</v>
      </c>
    </row>
    <row r="176" spans="1:18">
      <c r="A176" s="1">
        <v>43831</v>
      </c>
      <c r="B176" s="7">
        <f>MONTH(tbStoricoOrdini[[#This Row],[DATA]])</f>
        <v>1</v>
      </c>
      <c r="C176" t="s">
        <v>271</v>
      </c>
      <c r="D176" t="str">
        <f>RIGHT(tbStoricoOrdini[[#This Row],[ORDINE]],4)</f>
        <v>0173</v>
      </c>
      <c r="E176" t="s">
        <v>31</v>
      </c>
      <c r="F176" t="str">
        <f>VLOOKUP(tbStoricoOrdini[[#This Row],[CLIENTE]],tbClienti[],3,FALSE)</f>
        <v>Piemonte</v>
      </c>
      <c r="G176" t="str">
        <f>VLOOKUP(tbStoricoOrdini[[#This Row],[CLIENTE]],tbClienti[],7,FALSE)</f>
        <v>CD</v>
      </c>
      <c r="H176" t="s">
        <v>77</v>
      </c>
      <c r="I176" t="str">
        <f>IF(LEFT(tbStoricoOrdini[[#This Row],[ARTICOLO]],3) = "COG","COG",LEFT(tbStoricoOrdini[[#This Row],[ARTICOLO]],FIND(" ",tbStoricoOrdini[[#This Row],[ARTICOLO]])-1))</f>
        <v>COG</v>
      </c>
      <c r="J176" t="str">
        <f>MID(tbStoricoOrdini[[#This Row],[ARTICOLO]],FIND(" ",tbStoricoOrdini[[#This Row],[ARTICOLO]])+1,4)</f>
        <v>2000</v>
      </c>
      <c r="K176" t="str">
        <f>IFERROR(RIGHT(tbStoricoOrdini[[#This Row],[ARTICOLO]],LEN(tbStoricoOrdini[[#This Row],[ARTICOLO]])-FIND(" ",tbStoricoOrdini[[#This Row],[ARTICOLO]],FIND(" ",tbStoricoOrdini[[#This Row],[ARTICOLO]]) +1)),"")</f>
        <v>Medium</v>
      </c>
      <c r="L176" s="3">
        <f>VLOOKUP(tbStoricoOrdini[[#This Row],[ARTICOLO]],tbArticoli[],2,FALSE)</f>
        <v>200</v>
      </c>
      <c r="M176" s="22">
        <f>tbStoricoOrdini[[#This Row],[IMPORTO]]/tbStoricoOrdini[[#This Row],[PREZZO]]</f>
        <v>674</v>
      </c>
      <c r="N176" t="s">
        <v>9</v>
      </c>
      <c r="O176" s="8">
        <f>VLOOKUP(tbStoricoOrdini[[#This Row],[AGENTE]],tbAgenti[],2,FALSE)</f>
        <v>0.05</v>
      </c>
      <c r="P176" s="2">
        <v>134800</v>
      </c>
      <c r="Q176" s="2">
        <f>tbStoricoOrdini[[#This Row],[IMPORTO]]*tbStoricoOrdini[[#This Row],[% COMM.]]</f>
        <v>6740</v>
      </c>
      <c r="R176" s="2">
        <f>tbStoricoOrdini[[#This Row],[TOT. COMM.]]+tbStoricoOrdini[[#This Row],[IMPORTO]]</f>
        <v>141540</v>
      </c>
    </row>
    <row r="177" spans="1:18">
      <c r="A177" s="1">
        <v>43831</v>
      </c>
      <c r="B177" s="7">
        <f>MONTH(tbStoricoOrdini[[#This Row],[DATA]])</f>
        <v>1</v>
      </c>
      <c r="C177" t="s">
        <v>272</v>
      </c>
      <c r="D177" t="str">
        <f>RIGHT(tbStoricoOrdini[[#This Row],[ORDINE]],4)</f>
        <v>0174</v>
      </c>
      <c r="E177" t="s">
        <v>31</v>
      </c>
      <c r="F177" t="str">
        <f>VLOOKUP(tbStoricoOrdini[[#This Row],[CLIENTE]],tbClienti[],3,FALSE)</f>
        <v>Piemonte</v>
      </c>
      <c r="G177" t="str">
        <f>VLOOKUP(tbStoricoOrdini[[#This Row],[CLIENTE]],tbClienti[],7,FALSE)</f>
        <v>CD</v>
      </c>
      <c r="H177" t="s">
        <v>61</v>
      </c>
      <c r="I177" t="str">
        <f>IF(LEFT(tbStoricoOrdini[[#This Row],[ARTICOLO]],3) = "COG","COG",LEFT(tbStoricoOrdini[[#This Row],[ARTICOLO]],FIND(" ",tbStoricoOrdini[[#This Row],[ARTICOLO]])-1))</f>
        <v>KLM</v>
      </c>
      <c r="J177" t="str">
        <f>MID(tbStoricoOrdini[[#This Row],[ARTICOLO]],FIND(" ",tbStoricoOrdini[[#This Row],[ARTICOLO]])+1,4)</f>
        <v>5000</v>
      </c>
      <c r="K177" t="str">
        <f>IFERROR(RIGHT(tbStoricoOrdini[[#This Row],[ARTICOLO]],LEN(tbStoricoOrdini[[#This Row],[ARTICOLO]])-FIND(" ",tbStoricoOrdini[[#This Row],[ARTICOLO]],FIND(" ",tbStoricoOrdini[[#This Row],[ARTICOLO]]) +1)),"")</f>
        <v>Medium</v>
      </c>
      <c r="L177" s="3">
        <f>VLOOKUP(tbStoricoOrdini[[#This Row],[ARTICOLO]],tbArticoli[],2,FALSE)</f>
        <v>150</v>
      </c>
      <c r="M177" s="22">
        <f>tbStoricoOrdini[[#This Row],[IMPORTO]]/tbStoricoOrdini[[#This Row],[PREZZO]]</f>
        <v>358</v>
      </c>
      <c r="N177" t="s">
        <v>19</v>
      </c>
      <c r="O177" s="8">
        <f>VLOOKUP(tbStoricoOrdini[[#This Row],[AGENTE]],tbAgenti[],2,FALSE)</f>
        <v>0.05</v>
      </c>
      <c r="P177" s="2">
        <v>53700</v>
      </c>
      <c r="Q177" s="2">
        <f>tbStoricoOrdini[[#This Row],[IMPORTO]]*tbStoricoOrdini[[#This Row],[% COMM.]]</f>
        <v>2685</v>
      </c>
      <c r="R177" s="2">
        <f>tbStoricoOrdini[[#This Row],[TOT. COMM.]]+tbStoricoOrdini[[#This Row],[IMPORTO]]</f>
        <v>56385</v>
      </c>
    </row>
    <row r="178" spans="1:18">
      <c r="A178" s="1">
        <v>43831</v>
      </c>
      <c r="B178" s="7">
        <f>MONTH(tbStoricoOrdini[[#This Row],[DATA]])</f>
        <v>1</v>
      </c>
      <c r="C178" t="s">
        <v>273</v>
      </c>
      <c r="D178" t="str">
        <f>RIGHT(tbStoricoOrdini[[#This Row],[ORDINE]],4)</f>
        <v>0175</v>
      </c>
      <c r="E178" t="s">
        <v>31</v>
      </c>
      <c r="F178" t="str">
        <f>VLOOKUP(tbStoricoOrdini[[#This Row],[CLIENTE]],tbClienti[],3,FALSE)</f>
        <v>Piemonte</v>
      </c>
      <c r="G178" t="str">
        <f>VLOOKUP(tbStoricoOrdini[[#This Row],[CLIENTE]],tbClienti[],7,FALSE)</f>
        <v>CD</v>
      </c>
      <c r="H178" t="s">
        <v>61</v>
      </c>
      <c r="I178" t="str">
        <f>IF(LEFT(tbStoricoOrdini[[#This Row],[ARTICOLO]],3) = "COG","COG",LEFT(tbStoricoOrdini[[#This Row],[ARTICOLO]],FIND(" ",tbStoricoOrdini[[#This Row],[ARTICOLO]])-1))</f>
        <v>KLM</v>
      </c>
      <c r="J178" t="str">
        <f>MID(tbStoricoOrdini[[#This Row],[ARTICOLO]],FIND(" ",tbStoricoOrdini[[#This Row],[ARTICOLO]])+1,4)</f>
        <v>5000</v>
      </c>
      <c r="K178" t="str">
        <f>IFERROR(RIGHT(tbStoricoOrdini[[#This Row],[ARTICOLO]],LEN(tbStoricoOrdini[[#This Row],[ARTICOLO]])-FIND(" ",tbStoricoOrdini[[#This Row],[ARTICOLO]],FIND(" ",tbStoricoOrdini[[#This Row],[ARTICOLO]]) +1)),"")</f>
        <v>Medium</v>
      </c>
      <c r="L178" s="3">
        <f>VLOOKUP(tbStoricoOrdini[[#This Row],[ARTICOLO]],tbArticoli[],2,FALSE)</f>
        <v>150</v>
      </c>
      <c r="M178" s="22">
        <f>tbStoricoOrdini[[#This Row],[IMPORTO]]/tbStoricoOrdini[[#This Row],[PREZZO]]</f>
        <v>807</v>
      </c>
      <c r="N178" t="s">
        <v>15</v>
      </c>
      <c r="O178" s="8">
        <f>VLOOKUP(tbStoricoOrdini[[#This Row],[AGENTE]],tbAgenti[],2,FALSE)</f>
        <v>0.08</v>
      </c>
      <c r="P178" s="2">
        <v>121050</v>
      </c>
      <c r="Q178" s="2">
        <f>tbStoricoOrdini[[#This Row],[IMPORTO]]*tbStoricoOrdini[[#This Row],[% COMM.]]</f>
        <v>9684</v>
      </c>
      <c r="R178" s="2">
        <f>tbStoricoOrdini[[#This Row],[TOT. COMM.]]+tbStoricoOrdini[[#This Row],[IMPORTO]]</f>
        <v>130734</v>
      </c>
    </row>
    <row r="179" spans="1:18">
      <c r="A179" s="1">
        <v>43831</v>
      </c>
      <c r="B179" s="7">
        <f>MONTH(tbStoricoOrdini[[#This Row],[DATA]])</f>
        <v>1</v>
      </c>
      <c r="C179" t="s">
        <v>274</v>
      </c>
      <c r="D179" t="str">
        <f>RIGHT(tbStoricoOrdini[[#This Row],[ORDINE]],4)</f>
        <v>0176</v>
      </c>
      <c r="E179" t="s">
        <v>31</v>
      </c>
      <c r="F179" t="str">
        <f>VLOOKUP(tbStoricoOrdini[[#This Row],[CLIENTE]],tbClienti[],3,FALSE)</f>
        <v>Piemonte</v>
      </c>
      <c r="G179" t="str">
        <f>VLOOKUP(tbStoricoOrdini[[#This Row],[CLIENTE]],tbClienti[],7,FALSE)</f>
        <v>CD</v>
      </c>
      <c r="H179" t="s">
        <v>61</v>
      </c>
      <c r="I179" t="str">
        <f>IF(LEFT(tbStoricoOrdini[[#This Row],[ARTICOLO]],3) = "COG","COG",LEFT(tbStoricoOrdini[[#This Row],[ARTICOLO]],FIND(" ",tbStoricoOrdini[[#This Row],[ARTICOLO]])-1))</f>
        <v>KLM</v>
      </c>
      <c r="J179" t="str">
        <f>MID(tbStoricoOrdini[[#This Row],[ARTICOLO]],FIND(" ",tbStoricoOrdini[[#This Row],[ARTICOLO]])+1,4)</f>
        <v>5000</v>
      </c>
      <c r="K179" t="str">
        <f>IFERROR(RIGHT(tbStoricoOrdini[[#This Row],[ARTICOLO]],LEN(tbStoricoOrdini[[#This Row],[ARTICOLO]])-FIND(" ",tbStoricoOrdini[[#This Row],[ARTICOLO]],FIND(" ",tbStoricoOrdini[[#This Row],[ARTICOLO]]) +1)),"")</f>
        <v>Medium</v>
      </c>
      <c r="L179" s="3">
        <f>VLOOKUP(tbStoricoOrdini[[#This Row],[ARTICOLO]],tbArticoli[],2,FALSE)</f>
        <v>150</v>
      </c>
      <c r="M179" s="22">
        <f>tbStoricoOrdini[[#This Row],[IMPORTO]]/tbStoricoOrdini[[#This Row],[PREZZO]]</f>
        <v>148</v>
      </c>
      <c r="N179" t="s">
        <v>6</v>
      </c>
      <c r="O179" s="8">
        <f>VLOOKUP(tbStoricoOrdini[[#This Row],[AGENTE]],tbAgenti[],2,FALSE)</f>
        <v>7.4999999999999997E-2</v>
      </c>
      <c r="P179" s="2">
        <v>22200</v>
      </c>
      <c r="Q179" s="2">
        <f>tbStoricoOrdini[[#This Row],[IMPORTO]]*tbStoricoOrdini[[#This Row],[% COMM.]]</f>
        <v>1665</v>
      </c>
      <c r="R179" s="2">
        <f>tbStoricoOrdini[[#This Row],[TOT. COMM.]]+tbStoricoOrdini[[#This Row],[IMPORTO]]</f>
        <v>23865</v>
      </c>
    </row>
    <row r="180" spans="1:18">
      <c r="A180" s="1">
        <v>43831</v>
      </c>
      <c r="B180" s="7">
        <f>MONTH(tbStoricoOrdini[[#This Row],[DATA]])</f>
        <v>1</v>
      </c>
      <c r="C180" t="s">
        <v>275</v>
      </c>
      <c r="D180" t="str">
        <f>RIGHT(tbStoricoOrdini[[#This Row],[ORDINE]],4)</f>
        <v>0177</v>
      </c>
      <c r="E180" t="s">
        <v>31</v>
      </c>
      <c r="F180" t="str">
        <f>VLOOKUP(tbStoricoOrdini[[#This Row],[CLIENTE]],tbClienti[],3,FALSE)</f>
        <v>Piemonte</v>
      </c>
      <c r="G180" t="str">
        <f>VLOOKUP(tbStoricoOrdini[[#This Row],[CLIENTE]],tbClienti[],7,FALSE)</f>
        <v>CD</v>
      </c>
      <c r="H180" t="s">
        <v>79</v>
      </c>
      <c r="I180" t="str">
        <f>IF(LEFT(tbStoricoOrdini[[#This Row],[ARTICOLO]],3) = "COG","COG",LEFT(tbStoricoOrdini[[#This Row],[ARTICOLO]],FIND(" ",tbStoricoOrdini[[#This Row],[ARTICOLO]])-1))</f>
        <v>COG</v>
      </c>
      <c r="J180" t="str">
        <f>MID(tbStoricoOrdini[[#This Row],[ARTICOLO]],FIND(" ",tbStoricoOrdini[[#This Row],[ARTICOLO]])+1,4)</f>
        <v>4000</v>
      </c>
      <c r="K180" t="str">
        <f>IFERROR(RIGHT(tbStoricoOrdini[[#This Row],[ARTICOLO]],LEN(tbStoricoOrdini[[#This Row],[ARTICOLO]])-FIND(" ",tbStoricoOrdini[[#This Row],[ARTICOLO]],FIND(" ",tbStoricoOrdini[[#This Row],[ARTICOLO]]) +1)),"")</f>
        <v>Plus</v>
      </c>
      <c r="L180" s="3">
        <f>VLOOKUP(tbStoricoOrdini[[#This Row],[ARTICOLO]],tbArticoli[],2,FALSE)</f>
        <v>240</v>
      </c>
      <c r="M180" s="22">
        <f>tbStoricoOrdini[[#This Row],[IMPORTO]]/tbStoricoOrdini[[#This Row],[PREZZO]]</f>
        <v>654</v>
      </c>
      <c r="N180" t="s">
        <v>39</v>
      </c>
      <c r="O180" s="8">
        <f>VLOOKUP(tbStoricoOrdini[[#This Row],[AGENTE]],tbAgenti[],2,FALSE)</f>
        <v>0.05</v>
      </c>
      <c r="P180" s="2">
        <v>156960</v>
      </c>
      <c r="Q180" s="2">
        <f>tbStoricoOrdini[[#This Row],[IMPORTO]]*tbStoricoOrdini[[#This Row],[% COMM.]]</f>
        <v>7848</v>
      </c>
      <c r="R180" s="2">
        <f>tbStoricoOrdini[[#This Row],[TOT. COMM.]]+tbStoricoOrdini[[#This Row],[IMPORTO]]</f>
        <v>164808</v>
      </c>
    </row>
    <row r="181" spans="1:18">
      <c r="A181" s="1">
        <v>43831</v>
      </c>
      <c r="B181" s="7">
        <f>MONTH(tbStoricoOrdini[[#This Row],[DATA]])</f>
        <v>1</v>
      </c>
      <c r="C181" t="s">
        <v>276</v>
      </c>
      <c r="D181" t="str">
        <f>RIGHT(tbStoricoOrdini[[#This Row],[ORDINE]],4)</f>
        <v>0178</v>
      </c>
      <c r="E181" t="s">
        <v>31</v>
      </c>
      <c r="F181" t="str">
        <f>VLOOKUP(tbStoricoOrdini[[#This Row],[CLIENTE]],tbClienti[],3,FALSE)</f>
        <v>Piemonte</v>
      </c>
      <c r="G181" t="str">
        <f>VLOOKUP(tbStoricoOrdini[[#This Row],[CLIENTE]],tbClienti[],7,FALSE)</f>
        <v>CD</v>
      </c>
      <c r="H181" t="s">
        <v>79</v>
      </c>
      <c r="I181" t="str">
        <f>IF(LEFT(tbStoricoOrdini[[#This Row],[ARTICOLO]],3) = "COG","COG",LEFT(tbStoricoOrdini[[#This Row],[ARTICOLO]],FIND(" ",tbStoricoOrdini[[#This Row],[ARTICOLO]])-1))</f>
        <v>COG</v>
      </c>
      <c r="J181" t="str">
        <f>MID(tbStoricoOrdini[[#This Row],[ARTICOLO]],FIND(" ",tbStoricoOrdini[[#This Row],[ARTICOLO]])+1,4)</f>
        <v>4000</v>
      </c>
      <c r="K181" t="str">
        <f>IFERROR(RIGHT(tbStoricoOrdini[[#This Row],[ARTICOLO]],LEN(tbStoricoOrdini[[#This Row],[ARTICOLO]])-FIND(" ",tbStoricoOrdini[[#This Row],[ARTICOLO]],FIND(" ",tbStoricoOrdini[[#This Row],[ARTICOLO]]) +1)),"")</f>
        <v>Plus</v>
      </c>
      <c r="L181" s="3">
        <f>VLOOKUP(tbStoricoOrdini[[#This Row],[ARTICOLO]],tbArticoli[],2,FALSE)</f>
        <v>240</v>
      </c>
      <c r="M181" s="22">
        <f>tbStoricoOrdini[[#This Row],[IMPORTO]]/tbStoricoOrdini[[#This Row],[PREZZO]]</f>
        <v>110</v>
      </c>
      <c r="N181" t="s">
        <v>11</v>
      </c>
      <c r="O181" s="8">
        <f>VLOOKUP(tbStoricoOrdini[[#This Row],[AGENTE]],tbAgenti[],2,FALSE)</f>
        <v>0.04</v>
      </c>
      <c r="P181" s="2">
        <v>26400</v>
      </c>
      <c r="Q181" s="2">
        <f>tbStoricoOrdini[[#This Row],[IMPORTO]]*tbStoricoOrdini[[#This Row],[% COMM.]]</f>
        <v>1056</v>
      </c>
      <c r="R181" s="2">
        <f>tbStoricoOrdini[[#This Row],[TOT. COMM.]]+tbStoricoOrdini[[#This Row],[IMPORTO]]</f>
        <v>27456</v>
      </c>
    </row>
    <row r="182" spans="1:18">
      <c r="A182" s="1">
        <v>43831</v>
      </c>
      <c r="B182" s="7">
        <f>MONTH(tbStoricoOrdini[[#This Row],[DATA]])</f>
        <v>1</v>
      </c>
      <c r="C182" t="s">
        <v>277</v>
      </c>
      <c r="D182" t="str">
        <f>RIGHT(tbStoricoOrdini[[#This Row],[ORDINE]],4)</f>
        <v>0179</v>
      </c>
      <c r="E182" t="s">
        <v>31</v>
      </c>
      <c r="F182" t="str">
        <f>VLOOKUP(tbStoricoOrdini[[#This Row],[CLIENTE]],tbClienti[],3,FALSE)</f>
        <v>Piemonte</v>
      </c>
      <c r="G182" t="str">
        <f>VLOOKUP(tbStoricoOrdini[[#This Row],[CLIENTE]],tbClienti[],7,FALSE)</f>
        <v>CD</v>
      </c>
      <c r="H182" t="s">
        <v>63</v>
      </c>
      <c r="I182" t="str">
        <f>IF(LEFT(tbStoricoOrdini[[#This Row],[ARTICOLO]],3) = "COG","COG",LEFT(tbStoricoOrdini[[#This Row],[ARTICOLO]],FIND(" ",tbStoricoOrdini[[#This Row],[ARTICOLO]])-1))</f>
        <v>KLM</v>
      </c>
      <c r="J182" t="str">
        <f>MID(tbStoricoOrdini[[#This Row],[ARTICOLO]],FIND(" ",tbStoricoOrdini[[#This Row],[ARTICOLO]])+1,4)</f>
        <v>3000</v>
      </c>
      <c r="K182" t="str">
        <f>IFERROR(RIGHT(tbStoricoOrdini[[#This Row],[ARTICOLO]],LEN(tbStoricoOrdini[[#This Row],[ARTICOLO]])-FIND(" ",tbStoricoOrdini[[#This Row],[ARTICOLO]],FIND(" ",tbStoricoOrdini[[#This Row],[ARTICOLO]]) +1)),"")</f>
        <v>Plus</v>
      </c>
      <c r="L182" s="3">
        <f>VLOOKUP(tbStoricoOrdini[[#This Row],[ARTICOLO]],tbArticoli[],2,FALSE)</f>
        <v>145</v>
      </c>
      <c r="M182" s="22">
        <f>tbStoricoOrdini[[#This Row],[IMPORTO]]/tbStoricoOrdini[[#This Row],[PREZZO]]</f>
        <v>836</v>
      </c>
      <c r="N182" t="s">
        <v>39</v>
      </c>
      <c r="O182" s="8">
        <f>VLOOKUP(tbStoricoOrdini[[#This Row],[AGENTE]],tbAgenti[],2,FALSE)</f>
        <v>0.05</v>
      </c>
      <c r="P182" s="2">
        <v>121220</v>
      </c>
      <c r="Q182" s="2">
        <f>tbStoricoOrdini[[#This Row],[IMPORTO]]*tbStoricoOrdini[[#This Row],[% COMM.]]</f>
        <v>6061</v>
      </c>
      <c r="R182" s="2">
        <f>tbStoricoOrdini[[#This Row],[TOT. COMM.]]+tbStoricoOrdini[[#This Row],[IMPORTO]]</f>
        <v>127281</v>
      </c>
    </row>
    <row r="183" spans="1:18">
      <c r="A183" s="1">
        <v>43831</v>
      </c>
      <c r="B183" s="7">
        <f>MONTH(tbStoricoOrdini[[#This Row],[DATA]])</f>
        <v>1</v>
      </c>
      <c r="C183" t="s">
        <v>278</v>
      </c>
      <c r="D183" t="str">
        <f>RIGHT(tbStoricoOrdini[[#This Row],[ORDINE]],4)</f>
        <v>0180</v>
      </c>
      <c r="E183" t="s">
        <v>31</v>
      </c>
      <c r="F183" t="str">
        <f>VLOOKUP(tbStoricoOrdini[[#This Row],[CLIENTE]],tbClienti[],3,FALSE)</f>
        <v>Piemonte</v>
      </c>
      <c r="G183" t="str">
        <f>VLOOKUP(tbStoricoOrdini[[#This Row],[CLIENTE]],tbClienti[],7,FALSE)</f>
        <v>CD</v>
      </c>
      <c r="H183" t="s">
        <v>63</v>
      </c>
      <c r="I183" t="str">
        <f>IF(LEFT(tbStoricoOrdini[[#This Row],[ARTICOLO]],3) = "COG","COG",LEFT(tbStoricoOrdini[[#This Row],[ARTICOLO]],FIND(" ",tbStoricoOrdini[[#This Row],[ARTICOLO]])-1))</f>
        <v>KLM</v>
      </c>
      <c r="J183" t="str">
        <f>MID(tbStoricoOrdini[[#This Row],[ARTICOLO]],FIND(" ",tbStoricoOrdini[[#This Row],[ARTICOLO]])+1,4)</f>
        <v>3000</v>
      </c>
      <c r="K183" t="str">
        <f>IFERROR(RIGHT(tbStoricoOrdini[[#This Row],[ARTICOLO]],LEN(tbStoricoOrdini[[#This Row],[ARTICOLO]])-FIND(" ",tbStoricoOrdini[[#This Row],[ARTICOLO]],FIND(" ",tbStoricoOrdini[[#This Row],[ARTICOLO]]) +1)),"")</f>
        <v>Plus</v>
      </c>
      <c r="L183" s="3">
        <f>VLOOKUP(tbStoricoOrdini[[#This Row],[ARTICOLO]],tbArticoli[],2,FALSE)</f>
        <v>145</v>
      </c>
      <c r="M183" s="22">
        <f>tbStoricoOrdini[[#This Row],[IMPORTO]]/tbStoricoOrdini[[#This Row],[PREZZO]]</f>
        <v>937</v>
      </c>
      <c r="N183" t="s">
        <v>11</v>
      </c>
      <c r="O183" s="8">
        <f>VLOOKUP(tbStoricoOrdini[[#This Row],[AGENTE]],tbAgenti[],2,FALSE)</f>
        <v>0.04</v>
      </c>
      <c r="P183" s="2">
        <v>135865</v>
      </c>
      <c r="Q183" s="2">
        <f>tbStoricoOrdini[[#This Row],[IMPORTO]]*tbStoricoOrdini[[#This Row],[% COMM.]]</f>
        <v>5434.6</v>
      </c>
      <c r="R183" s="2">
        <f>tbStoricoOrdini[[#This Row],[TOT. COMM.]]+tbStoricoOrdini[[#This Row],[IMPORTO]]</f>
        <v>141299.6</v>
      </c>
    </row>
    <row r="184" spans="1:18">
      <c r="A184" s="1">
        <v>43831</v>
      </c>
      <c r="B184" s="7">
        <f>MONTH(tbStoricoOrdini[[#This Row],[DATA]])</f>
        <v>1</v>
      </c>
      <c r="C184" t="s">
        <v>279</v>
      </c>
      <c r="D184" t="str">
        <f>RIGHT(tbStoricoOrdini[[#This Row],[ORDINE]],4)</f>
        <v>0181</v>
      </c>
      <c r="E184" t="s">
        <v>31</v>
      </c>
      <c r="F184" t="str">
        <f>VLOOKUP(tbStoricoOrdini[[#This Row],[CLIENTE]],tbClienti[],3,FALSE)</f>
        <v>Piemonte</v>
      </c>
      <c r="G184" t="str">
        <f>VLOOKUP(tbStoricoOrdini[[#This Row],[CLIENTE]],tbClienti[],7,FALSE)</f>
        <v>CD</v>
      </c>
      <c r="H184" t="s">
        <v>63</v>
      </c>
      <c r="I184" t="str">
        <f>IF(LEFT(tbStoricoOrdini[[#This Row],[ARTICOLO]],3) = "COG","COG",LEFT(tbStoricoOrdini[[#This Row],[ARTICOLO]],FIND(" ",tbStoricoOrdini[[#This Row],[ARTICOLO]])-1))</f>
        <v>KLM</v>
      </c>
      <c r="J184" t="str">
        <f>MID(tbStoricoOrdini[[#This Row],[ARTICOLO]],FIND(" ",tbStoricoOrdini[[#This Row],[ARTICOLO]])+1,4)</f>
        <v>3000</v>
      </c>
      <c r="K184" t="str">
        <f>IFERROR(RIGHT(tbStoricoOrdini[[#This Row],[ARTICOLO]],LEN(tbStoricoOrdini[[#This Row],[ARTICOLO]])-FIND(" ",tbStoricoOrdini[[#This Row],[ARTICOLO]],FIND(" ",tbStoricoOrdini[[#This Row],[ARTICOLO]]) +1)),"")</f>
        <v>Plus</v>
      </c>
      <c r="L184" s="3">
        <f>VLOOKUP(tbStoricoOrdini[[#This Row],[ARTICOLO]],tbArticoli[],2,FALSE)</f>
        <v>145</v>
      </c>
      <c r="M184" s="22">
        <f>tbStoricoOrdini[[#This Row],[IMPORTO]]/tbStoricoOrdini[[#This Row],[PREZZO]]</f>
        <v>108</v>
      </c>
      <c r="N184" t="s">
        <v>19</v>
      </c>
      <c r="O184" s="8">
        <f>VLOOKUP(tbStoricoOrdini[[#This Row],[AGENTE]],tbAgenti[],2,FALSE)</f>
        <v>0.05</v>
      </c>
      <c r="P184" s="2">
        <v>15660</v>
      </c>
      <c r="Q184" s="2">
        <f>tbStoricoOrdini[[#This Row],[IMPORTO]]*tbStoricoOrdini[[#This Row],[% COMM.]]</f>
        <v>783</v>
      </c>
      <c r="R184" s="2">
        <f>tbStoricoOrdini[[#This Row],[TOT. COMM.]]+tbStoricoOrdini[[#This Row],[IMPORTO]]</f>
        <v>16443</v>
      </c>
    </row>
    <row r="185" spans="1:18">
      <c r="A185" s="1">
        <v>43831</v>
      </c>
      <c r="B185" s="7">
        <f>MONTH(tbStoricoOrdini[[#This Row],[DATA]])</f>
        <v>1</v>
      </c>
      <c r="C185" t="s">
        <v>280</v>
      </c>
      <c r="D185" t="str">
        <f>RIGHT(tbStoricoOrdini[[#This Row],[ORDINE]],4)</f>
        <v>0182</v>
      </c>
      <c r="E185" t="s">
        <v>31</v>
      </c>
      <c r="F185" t="str">
        <f>VLOOKUP(tbStoricoOrdini[[#This Row],[CLIENTE]],tbClienti[],3,FALSE)</f>
        <v>Piemonte</v>
      </c>
      <c r="G185" t="str">
        <f>VLOOKUP(tbStoricoOrdini[[#This Row],[CLIENTE]],tbClienti[],7,FALSE)</f>
        <v>CD</v>
      </c>
      <c r="H185" t="s">
        <v>63</v>
      </c>
      <c r="I185" t="str">
        <f>IF(LEFT(tbStoricoOrdini[[#This Row],[ARTICOLO]],3) = "COG","COG",LEFT(tbStoricoOrdini[[#This Row],[ARTICOLO]],FIND(" ",tbStoricoOrdini[[#This Row],[ARTICOLO]])-1))</f>
        <v>KLM</v>
      </c>
      <c r="J185" t="str">
        <f>MID(tbStoricoOrdini[[#This Row],[ARTICOLO]],FIND(" ",tbStoricoOrdini[[#This Row],[ARTICOLO]])+1,4)</f>
        <v>3000</v>
      </c>
      <c r="K185" t="str">
        <f>IFERROR(RIGHT(tbStoricoOrdini[[#This Row],[ARTICOLO]],LEN(tbStoricoOrdini[[#This Row],[ARTICOLO]])-FIND(" ",tbStoricoOrdini[[#This Row],[ARTICOLO]],FIND(" ",tbStoricoOrdini[[#This Row],[ARTICOLO]]) +1)),"")</f>
        <v>Plus</v>
      </c>
      <c r="L185" s="3">
        <f>VLOOKUP(tbStoricoOrdini[[#This Row],[ARTICOLO]],tbArticoli[],2,FALSE)</f>
        <v>145</v>
      </c>
      <c r="M185" s="22">
        <f>tbStoricoOrdini[[#This Row],[IMPORTO]]/tbStoricoOrdini[[#This Row],[PREZZO]]</f>
        <v>311</v>
      </c>
      <c r="N185" t="s">
        <v>15</v>
      </c>
      <c r="O185" s="8">
        <f>VLOOKUP(tbStoricoOrdini[[#This Row],[AGENTE]],tbAgenti[],2,FALSE)</f>
        <v>0.08</v>
      </c>
      <c r="P185" s="2">
        <v>45095</v>
      </c>
      <c r="Q185" s="2">
        <f>tbStoricoOrdini[[#This Row],[IMPORTO]]*tbStoricoOrdini[[#This Row],[% COMM.]]</f>
        <v>3607.6</v>
      </c>
      <c r="R185" s="2">
        <f>tbStoricoOrdini[[#This Row],[TOT. COMM.]]+tbStoricoOrdini[[#This Row],[IMPORTO]]</f>
        <v>48702.6</v>
      </c>
    </row>
    <row r="186" spans="1:18">
      <c r="A186" s="1">
        <v>43831</v>
      </c>
      <c r="B186" s="7">
        <f>MONTH(tbStoricoOrdini[[#This Row],[DATA]])</f>
        <v>1</v>
      </c>
      <c r="C186" t="s">
        <v>281</v>
      </c>
      <c r="D186" t="str">
        <f>RIGHT(tbStoricoOrdini[[#This Row],[ORDINE]],4)</f>
        <v>0183</v>
      </c>
      <c r="E186" t="s">
        <v>31</v>
      </c>
      <c r="F186" t="str">
        <f>VLOOKUP(tbStoricoOrdini[[#This Row],[CLIENTE]],tbClienti[],3,FALSE)</f>
        <v>Piemonte</v>
      </c>
      <c r="G186" t="str">
        <f>VLOOKUP(tbStoricoOrdini[[#This Row],[CLIENTE]],tbClienti[],7,FALSE)</f>
        <v>CD</v>
      </c>
      <c r="H186" t="s">
        <v>63</v>
      </c>
      <c r="I186" t="str">
        <f>IF(LEFT(tbStoricoOrdini[[#This Row],[ARTICOLO]],3) = "COG","COG",LEFT(tbStoricoOrdini[[#This Row],[ARTICOLO]],FIND(" ",tbStoricoOrdini[[#This Row],[ARTICOLO]])-1))</f>
        <v>KLM</v>
      </c>
      <c r="J186" t="str">
        <f>MID(tbStoricoOrdini[[#This Row],[ARTICOLO]],FIND(" ",tbStoricoOrdini[[#This Row],[ARTICOLO]])+1,4)</f>
        <v>3000</v>
      </c>
      <c r="K186" t="str">
        <f>IFERROR(RIGHT(tbStoricoOrdini[[#This Row],[ARTICOLO]],LEN(tbStoricoOrdini[[#This Row],[ARTICOLO]])-FIND(" ",tbStoricoOrdini[[#This Row],[ARTICOLO]],FIND(" ",tbStoricoOrdini[[#This Row],[ARTICOLO]]) +1)),"")</f>
        <v>Plus</v>
      </c>
      <c r="L186" s="3">
        <f>VLOOKUP(tbStoricoOrdini[[#This Row],[ARTICOLO]],tbArticoli[],2,FALSE)</f>
        <v>145</v>
      </c>
      <c r="M186" s="22">
        <f>tbStoricoOrdini[[#This Row],[IMPORTO]]/tbStoricoOrdini[[#This Row],[PREZZO]]</f>
        <v>205</v>
      </c>
      <c r="N186" t="s">
        <v>7</v>
      </c>
      <c r="O186" s="8">
        <f>VLOOKUP(tbStoricoOrdini[[#This Row],[AGENTE]],tbAgenti[],2,FALSE)</f>
        <v>0.03</v>
      </c>
      <c r="P186" s="2">
        <v>29725</v>
      </c>
      <c r="Q186" s="2">
        <f>tbStoricoOrdini[[#This Row],[IMPORTO]]*tbStoricoOrdini[[#This Row],[% COMM.]]</f>
        <v>891.75</v>
      </c>
      <c r="R186" s="2">
        <f>tbStoricoOrdini[[#This Row],[TOT. COMM.]]+tbStoricoOrdini[[#This Row],[IMPORTO]]</f>
        <v>30616.75</v>
      </c>
    </row>
    <row r="187" spans="1:18">
      <c r="A187" s="1">
        <v>43831</v>
      </c>
      <c r="B187" s="7">
        <f>MONTH(tbStoricoOrdini[[#This Row],[DATA]])</f>
        <v>1</v>
      </c>
      <c r="C187" t="s">
        <v>282</v>
      </c>
      <c r="D187" t="str">
        <f>RIGHT(tbStoricoOrdini[[#This Row],[ORDINE]],4)</f>
        <v>0184</v>
      </c>
      <c r="E187" t="s">
        <v>31</v>
      </c>
      <c r="F187" t="str">
        <f>VLOOKUP(tbStoricoOrdini[[#This Row],[CLIENTE]],tbClienti[],3,FALSE)</f>
        <v>Piemonte</v>
      </c>
      <c r="G187" t="str">
        <f>VLOOKUP(tbStoricoOrdini[[#This Row],[CLIENTE]],tbClienti[],7,FALSE)</f>
        <v>CD</v>
      </c>
      <c r="H187" t="s">
        <v>63</v>
      </c>
      <c r="I187" t="str">
        <f>IF(LEFT(tbStoricoOrdini[[#This Row],[ARTICOLO]],3) = "COG","COG",LEFT(tbStoricoOrdini[[#This Row],[ARTICOLO]],FIND(" ",tbStoricoOrdini[[#This Row],[ARTICOLO]])-1))</f>
        <v>KLM</v>
      </c>
      <c r="J187" t="str">
        <f>MID(tbStoricoOrdini[[#This Row],[ARTICOLO]],FIND(" ",tbStoricoOrdini[[#This Row],[ARTICOLO]])+1,4)</f>
        <v>3000</v>
      </c>
      <c r="K187" t="str">
        <f>IFERROR(RIGHT(tbStoricoOrdini[[#This Row],[ARTICOLO]],LEN(tbStoricoOrdini[[#This Row],[ARTICOLO]])-FIND(" ",tbStoricoOrdini[[#This Row],[ARTICOLO]],FIND(" ",tbStoricoOrdini[[#This Row],[ARTICOLO]]) +1)),"")</f>
        <v>Plus</v>
      </c>
      <c r="L187" s="3">
        <f>VLOOKUP(tbStoricoOrdini[[#This Row],[ARTICOLO]],tbArticoli[],2,FALSE)</f>
        <v>145</v>
      </c>
      <c r="M187" s="22">
        <f>tbStoricoOrdini[[#This Row],[IMPORTO]]/tbStoricoOrdini[[#This Row],[PREZZO]]</f>
        <v>324</v>
      </c>
      <c r="N187" t="s">
        <v>18</v>
      </c>
      <c r="O187" s="8">
        <f>VLOOKUP(tbStoricoOrdini[[#This Row],[AGENTE]],tbAgenti[],2,FALSE)</f>
        <v>0.03</v>
      </c>
      <c r="P187" s="2">
        <v>46980</v>
      </c>
      <c r="Q187" s="2">
        <f>tbStoricoOrdini[[#This Row],[IMPORTO]]*tbStoricoOrdini[[#This Row],[% COMM.]]</f>
        <v>1409.3999999999999</v>
      </c>
      <c r="R187" s="2">
        <f>tbStoricoOrdini[[#This Row],[TOT. COMM.]]+tbStoricoOrdini[[#This Row],[IMPORTO]]</f>
        <v>48389.4</v>
      </c>
    </row>
    <row r="188" spans="1:18">
      <c r="A188" s="1">
        <v>43831</v>
      </c>
      <c r="B188" s="7">
        <f>MONTH(tbStoricoOrdini[[#This Row],[DATA]])</f>
        <v>1</v>
      </c>
      <c r="C188" t="s">
        <v>283</v>
      </c>
      <c r="D188" t="str">
        <f>RIGHT(tbStoricoOrdini[[#This Row],[ORDINE]],4)</f>
        <v>0185</v>
      </c>
      <c r="E188" t="s">
        <v>31</v>
      </c>
      <c r="F188" t="str">
        <f>VLOOKUP(tbStoricoOrdini[[#This Row],[CLIENTE]],tbClienti[],3,FALSE)</f>
        <v>Piemonte</v>
      </c>
      <c r="G188" t="str">
        <f>VLOOKUP(tbStoricoOrdini[[#This Row],[CLIENTE]],tbClienti[],7,FALSE)</f>
        <v>CD</v>
      </c>
      <c r="H188" t="s">
        <v>63</v>
      </c>
      <c r="I188" t="str">
        <f>IF(LEFT(tbStoricoOrdini[[#This Row],[ARTICOLO]],3) = "COG","COG",LEFT(tbStoricoOrdini[[#This Row],[ARTICOLO]],FIND(" ",tbStoricoOrdini[[#This Row],[ARTICOLO]])-1))</f>
        <v>KLM</v>
      </c>
      <c r="J188" t="str">
        <f>MID(tbStoricoOrdini[[#This Row],[ARTICOLO]],FIND(" ",tbStoricoOrdini[[#This Row],[ARTICOLO]])+1,4)</f>
        <v>3000</v>
      </c>
      <c r="K188" t="str">
        <f>IFERROR(RIGHT(tbStoricoOrdini[[#This Row],[ARTICOLO]],LEN(tbStoricoOrdini[[#This Row],[ARTICOLO]])-FIND(" ",tbStoricoOrdini[[#This Row],[ARTICOLO]],FIND(" ",tbStoricoOrdini[[#This Row],[ARTICOLO]]) +1)),"")</f>
        <v>Plus</v>
      </c>
      <c r="L188" s="3">
        <f>VLOOKUP(tbStoricoOrdini[[#This Row],[ARTICOLO]],tbArticoli[],2,FALSE)</f>
        <v>145</v>
      </c>
      <c r="M188" s="22">
        <f>tbStoricoOrdini[[#This Row],[IMPORTO]]/tbStoricoOrdini[[#This Row],[PREZZO]]</f>
        <v>870</v>
      </c>
      <c r="N188" t="s">
        <v>13</v>
      </c>
      <c r="O188" s="8">
        <f>VLOOKUP(tbStoricoOrdini[[#This Row],[AGENTE]],tbAgenti[],2,FALSE)</f>
        <v>0.1</v>
      </c>
      <c r="P188" s="2">
        <v>126150</v>
      </c>
      <c r="Q188" s="2">
        <f>tbStoricoOrdini[[#This Row],[IMPORTO]]*tbStoricoOrdini[[#This Row],[% COMM.]]</f>
        <v>12615</v>
      </c>
      <c r="R188" s="2">
        <f>tbStoricoOrdini[[#This Row],[TOT. COMM.]]+tbStoricoOrdini[[#This Row],[IMPORTO]]</f>
        <v>138765</v>
      </c>
    </row>
    <row r="189" spans="1:18">
      <c r="A189" s="1">
        <v>43831</v>
      </c>
      <c r="B189" s="7">
        <f>MONTH(tbStoricoOrdini[[#This Row],[DATA]])</f>
        <v>1</v>
      </c>
      <c r="C189" t="s">
        <v>284</v>
      </c>
      <c r="D189" t="str">
        <f>RIGHT(tbStoricoOrdini[[#This Row],[ORDINE]],4)</f>
        <v>0186</v>
      </c>
      <c r="E189" t="s">
        <v>31</v>
      </c>
      <c r="F189" t="str">
        <f>VLOOKUP(tbStoricoOrdini[[#This Row],[CLIENTE]],tbClienti[],3,FALSE)</f>
        <v>Piemonte</v>
      </c>
      <c r="G189" t="str">
        <f>VLOOKUP(tbStoricoOrdini[[#This Row],[CLIENTE]],tbClienti[],7,FALSE)</f>
        <v>CD</v>
      </c>
      <c r="H189" t="s">
        <v>63</v>
      </c>
      <c r="I189" t="str">
        <f>IF(LEFT(tbStoricoOrdini[[#This Row],[ARTICOLO]],3) = "COG","COG",LEFT(tbStoricoOrdini[[#This Row],[ARTICOLO]],FIND(" ",tbStoricoOrdini[[#This Row],[ARTICOLO]])-1))</f>
        <v>KLM</v>
      </c>
      <c r="J189" t="str">
        <f>MID(tbStoricoOrdini[[#This Row],[ARTICOLO]],FIND(" ",tbStoricoOrdini[[#This Row],[ARTICOLO]])+1,4)</f>
        <v>3000</v>
      </c>
      <c r="K189" t="str">
        <f>IFERROR(RIGHT(tbStoricoOrdini[[#This Row],[ARTICOLO]],LEN(tbStoricoOrdini[[#This Row],[ARTICOLO]])-FIND(" ",tbStoricoOrdini[[#This Row],[ARTICOLO]],FIND(" ",tbStoricoOrdini[[#This Row],[ARTICOLO]]) +1)),"")</f>
        <v>Plus</v>
      </c>
      <c r="L189" s="3">
        <f>VLOOKUP(tbStoricoOrdini[[#This Row],[ARTICOLO]],tbArticoli[],2,FALSE)</f>
        <v>145</v>
      </c>
      <c r="M189" s="22">
        <f>tbStoricoOrdini[[#This Row],[IMPORTO]]/tbStoricoOrdini[[#This Row],[PREZZO]]</f>
        <v>50</v>
      </c>
      <c r="N189" t="s">
        <v>6</v>
      </c>
      <c r="O189" s="8">
        <f>VLOOKUP(tbStoricoOrdini[[#This Row],[AGENTE]],tbAgenti[],2,FALSE)</f>
        <v>7.4999999999999997E-2</v>
      </c>
      <c r="P189" s="2">
        <v>7250</v>
      </c>
      <c r="Q189" s="2">
        <f>tbStoricoOrdini[[#This Row],[IMPORTO]]*tbStoricoOrdini[[#This Row],[% COMM.]]</f>
        <v>543.75</v>
      </c>
      <c r="R189" s="2">
        <f>tbStoricoOrdini[[#This Row],[TOT. COMM.]]+tbStoricoOrdini[[#This Row],[IMPORTO]]</f>
        <v>7793.75</v>
      </c>
    </row>
    <row r="190" spans="1:18">
      <c r="A190" s="1">
        <v>43831</v>
      </c>
      <c r="B190" s="7">
        <f>MONTH(tbStoricoOrdini[[#This Row],[DATA]])</f>
        <v>1</v>
      </c>
      <c r="C190" t="s">
        <v>285</v>
      </c>
      <c r="D190" t="str">
        <f>RIGHT(tbStoricoOrdini[[#This Row],[ORDINE]],4)</f>
        <v>0187</v>
      </c>
      <c r="E190" t="s">
        <v>31</v>
      </c>
      <c r="F190" t="str">
        <f>VLOOKUP(tbStoricoOrdini[[#This Row],[CLIENTE]],tbClienti[],3,FALSE)</f>
        <v>Piemonte</v>
      </c>
      <c r="G190" t="str">
        <f>VLOOKUP(tbStoricoOrdini[[#This Row],[CLIENTE]],tbClienti[],7,FALSE)</f>
        <v>CD</v>
      </c>
      <c r="H190" t="s">
        <v>63</v>
      </c>
      <c r="I190" t="str">
        <f>IF(LEFT(tbStoricoOrdini[[#This Row],[ARTICOLO]],3) = "COG","COG",LEFT(tbStoricoOrdini[[#This Row],[ARTICOLO]],FIND(" ",tbStoricoOrdini[[#This Row],[ARTICOLO]])-1))</f>
        <v>KLM</v>
      </c>
      <c r="J190" t="str">
        <f>MID(tbStoricoOrdini[[#This Row],[ARTICOLO]],FIND(" ",tbStoricoOrdini[[#This Row],[ARTICOLO]])+1,4)</f>
        <v>3000</v>
      </c>
      <c r="K190" t="str">
        <f>IFERROR(RIGHT(tbStoricoOrdini[[#This Row],[ARTICOLO]],LEN(tbStoricoOrdini[[#This Row],[ARTICOLO]])-FIND(" ",tbStoricoOrdini[[#This Row],[ARTICOLO]],FIND(" ",tbStoricoOrdini[[#This Row],[ARTICOLO]]) +1)),"")</f>
        <v>Plus</v>
      </c>
      <c r="L190" s="3">
        <f>VLOOKUP(tbStoricoOrdini[[#This Row],[ARTICOLO]],tbArticoli[],2,FALSE)</f>
        <v>145</v>
      </c>
      <c r="M190" s="22">
        <f>tbStoricoOrdini[[#This Row],[IMPORTO]]/tbStoricoOrdini[[#This Row],[PREZZO]]</f>
        <v>61</v>
      </c>
      <c r="N190" t="s">
        <v>9</v>
      </c>
      <c r="O190" s="8">
        <f>VLOOKUP(tbStoricoOrdini[[#This Row],[AGENTE]],tbAgenti[],2,FALSE)</f>
        <v>0.05</v>
      </c>
      <c r="P190" s="2">
        <v>8845</v>
      </c>
      <c r="Q190" s="2">
        <f>tbStoricoOrdini[[#This Row],[IMPORTO]]*tbStoricoOrdini[[#This Row],[% COMM.]]</f>
        <v>442.25</v>
      </c>
      <c r="R190" s="2">
        <f>tbStoricoOrdini[[#This Row],[TOT. COMM.]]+tbStoricoOrdini[[#This Row],[IMPORTO]]</f>
        <v>9287.25</v>
      </c>
    </row>
    <row r="191" spans="1:18">
      <c r="A191" s="1">
        <v>43831</v>
      </c>
      <c r="B191" s="7">
        <f>MONTH(tbStoricoOrdini[[#This Row],[DATA]])</f>
        <v>1</v>
      </c>
      <c r="C191" t="s">
        <v>286</v>
      </c>
      <c r="D191" t="str">
        <f>RIGHT(tbStoricoOrdini[[#This Row],[ORDINE]],4)</f>
        <v>0188</v>
      </c>
      <c r="E191" t="s">
        <v>31</v>
      </c>
      <c r="F191" t="str">
        <f>VLOOKUP(tbStoricoOrdini[[#This Row],[CLIENTE]],tbClienti[],3,FALSE)</f>
        <v>Piemonte</v>
      </c>
      <c r="G191" t="str">
        <f>VLOOKUP(tbStoricoOrdini[[#This Row],[CLIENTE]],tbClienti[],7,FALSE)</f>
        <v>CD</v>
      </c>
      <c r="H191" t="s">
        <v>66</v>
      </c>
      <c r="I191" t="str">
        <f>IF(LEFT(tbStoricoOrdini[[#This Row],[ARTICOLO]],3) = "COG","COG",LEFT(tbStoricoOrdini[[#This Row],[ARTICOLO]],FIND(" ",tbStoricoOrdini[[#This Row],[ARTICOLO]])-1))</f>
        <v>BAG</v>
      </c>
      <c r="J191" t="str">
        <f>MID(tbStoricoOrdini[[#This Row],[ARTICOLO]],FIND(" ",tbStoricoOrdini[[#This Row],[ARTICOLO]])+1,4)</f>
        <v>2500</v>
      </c>
      <c r="K191" t="str">
        <f>IFERROR(RIGHT(tbStoricoOrdini[[#This Row],[ARTICOLO]],LEN(tbStoricoOrdini[[#This Row],[ARTICOLO]])-FIND(" ",tbStoricoOrdini[[#This Row],[ARTICOLO]],FIND(" ",tbStoricoOrdini[[#This Row],[ARTICOLO]]) +1)),"")</f>
        <v>Plus</v>
      </c>
      <c r="L191" s="3">
        <f>VLOOKUP(tbStoricoOrdini[[#This Row],[ARTICOLO]],tbArticoli[],2,FALSE)</f>
        <v>220</v>
      </c>
      <c r="M191" s="22">
        <f>tbStoricoOrdini[[#This Row],[IMPORTO]]/tbStoricoOrdini[[#This Row],[PREZZO]]</f>
        <v>247</v>
      </c>
      <c r="N191" t="s">
        <v>39</v>
      </c>
      <c r="O191" s="8">
        <f>VLOOKUP(tbStoricoOrdini[[#This Row],[AGENTE]],tbAgenti[],2,FALSE)</f>
        <v>0.05</v>
      </c>
      <c r="P191" s="2">
        <v>54340</v>
      </c>
      <c r="Q191" s="2">
        <f>tbStoricoOrdini[[#This Row],[IMPORTO]]*tbStoricoOrdini[[#This Row],[% COMM.]]</f>
        <v>2717</v>
      </c>
      <c r="R191" s="2">
        <f>tbStoricoOrdini[[#This Row],[TOT. COMM.]]+tbStoricoOrdini[[#This Row],[IMPORTO]]</f>
        <v>57057</v>
      </c>
    </row>
    <row r="192" spans="1:18">
      <c r="A192" s="1">
        <v>43831</v>
      </c>
      <c r="B192" s="7">
        <f>MONTH(tbStoricoOrdini[[#This Row],[DATA]])</f>
        <v>1</v>
      </c>
      <c r="C192" t="s">
        <v>287</v>
      </c>
      <c r="D192" t="str">
        <f>RIGHT(tbStoricoOrdini[[#This Row],[ORDINE]],4)</f>
        <v>0189</v>
      </c>
      <c r="E192" t="s">
        <v>31</v>
      </c>
      <c r="F192" t="str">
        <f>VLOOKUP(tbStoricoOrdini[[#This Row],[CLIENTE]],tbClienti[],3,FALSE)</f>
        <v>Piemonte</v>
      </c>
      <c r="G192" t="str">
        <f>VLOOKUP(tbStoricoOrdini[[#This Row],[CLIENTE]],tbClienti[],7,FALSE)</f>
        <v>CD</v>
      </c>
      <c r="H192" t="s">
        <v>66</v>
      </c>
      <c r="I192" t="str">
        <f>IF(LEFT(tbStoricoOrdini[[#This Row],[ARTICOLO]],3) = "COG","COG",LEFT(tbStoricoOrdini[[#This Row],[ARTICOLO]],FIND(" ",tbStoricoOrdini[[#This Row],[ARTICOLO]])-1))</f>
        <v>BAG</v>
      </c>
      <c r="J192" t="str">
        <f>MID(tbStoricoOrdini[[#This Row],[ARTICOLO]],FIND(" ",tbStoricoOrdini[[#This Row],[ARTICOLO]])+1,4)</f>
        <v>2500</v>
      </c>
      <c r="K192" t="str">
        <f>IFERROR(RIGHT(tbStoricoOrdini[[#This Row],[ARTICOLO]],LEN(tbStoricoOrdini[[#This Row],[ARTICOLO]])-FIND(" ",tbStoricoOrdini[[#This Row],[ARTICOLO]],FIND(" ",tbStoricoOrdini[[#This Row],[ARTICOLO]]) +1)),"")</f>
        <v>Plus</v>
      </c>
      <c r="L192" s="3">
        <f>VLOOKUP(tbStoricoOrdini[[#This Row],[ARTICOLO]],tbArticoli[],2,FALSE)</f>
        <v>220</v>
      </c>
      <c r="M192" s="22">
        <f>tbStoricoOrdini[[#This Row],[IMPORTO]]/tbStoricoOrdini[[#This Row],[PREZZO]]</f>
        <v>759</v>
      </c>
      <c r="N192" t="s">
        <v>15</v>
      </c>
      <c r="O192" s="8">
        <f>VLOOKUP(tbStoricoOrdini[[#This Row],[AGENTE]],tbAgenti[],2,FALSE)</f>
        <v>0.08</v>
      </c>
      <c r="P192" s="2">
        <v>166980</v>
      </c>
      <c r="Q192" s="2">
        <f>tbStoricoOrdini[[#This Row],[IMPORTO]]*tbStoricoOrdini[[#This Row],[% COMM.]]</f>
        <v>13358.4</v>
      </c>
      <c r="R192" s="2">
        <f>tbStoricoOrdini[[#This Row],[TOT. COMM.]]+tbStoricoOrdini[[#This Row],[IMPORTO]]</f>
        <v>180338.4</v>
      </c>
    </row>
    <row r="193" spans="1:18">
      <c r="A193" s="1">
        <v>43831</v>
      </c>
      <c r="B193" s="7">
        <f>MONTH(tbStoricoOrdini[[#This Row],[DATA]])</f>
        <v>1</v>
      </c>
      <c r="C193" t="s">
        <v>288</v>
      </c>
      <c r="D193" t="str">
        <f>RIGHT(tbStoricoOrdini[[#This Row],[ORDINE]],4)</f>
        <v>0190</v>
      </c>
      <c r="E193" t="s">
        <v>31</v>
      </c>
      <c r="F193" t="str">
        <f>VLOOKUP(tbStoricoOrdini[[#This Row],[CLIENTE]],tbClienti[],3,FALSE)</f>
        <v>Piemonte</v>
      </c>
      <c r="G193" t="str">
        <f>VLOOKUP(tbStoricoOrdini[[#This Row],[CLIENTE]],tbClienti[],7,FALSE)</f>
        <v>CD</v>
      </c>
      <c r="H193" t="s">
        <v>66</v>
      </c>
      <c r="I193" t="str">
        <f>IF(LEFT(tbStoricoOrdini[[#This Row],[ARTICOLO]],3) = "COG","COG",LEFT(tbStoricoOrdini[[#This Row],[ARTICOLO]],FIND(" ",tbStoricoOrdini[[#This Row],[ARTICOLO]])-1))</f>
        <v>BAG</v>
      </c>
      <c r="J193" t="str">
        <f>MID(tbStoricoOrdini[[#This Row],[ARTICOLO]],FIND(" ",tbStoricoOrdini[[#This Row],[ARTICOLO]])+1,4)</f>
        <v>2500</v>
      </c>
      <c r="K193" t="str">
        <f>IFERROR(RIGHT(tbStoricoOrdini[[#This Row],[ARTICOLO]],LEN(tbStoricoOrdini[[#This Row],[ARTICOLO]])-FIND(" ",tbStoricoOrdini[[#This Row],[ARTICOLO]],FIND(" ",tbStoricoOrdini[[#This Row],[ARTICOLO]]) +1)),"")</f>
        <v>Plus</v>
      </c>
      <c r="L193" s="3">
        <f>VLOOKUP(tbStoricoOrdini[[#This Row],[ARTICOLO]],tbArticoli[],2,FALSE)</f>
        <v>220</v>
      </c>
      <c r="M193" s="22">
        <f>tbStoricoOrdini[[#This Row],[IMPORTO]]/tbStoricoOrdini[[#This Row],[PREZZO]]</f>
        <v>484</v>
      </c>
      <c r="N193" t="s">
        <v>7</v>
      </c>
      <c r="O193" s="8">
        <f>VLOOKUP(tbStoricoOrdini[[#This Row],[AGENTE]],tbAgenti[],2,FALSE)</f>
        <v>0.03</v>
      </c>
      <c r="P193" s="2">
        <v>106480</v>
      </c>
      <c r="Q193" s="2">
        <f>tbStoricoOrdini[[#This Row],[IMPORTO]]*tbStoricoOrdini[[#This Row],[% COMM.]]</f>
        <v>3194.4</v>
      </c>
      <c r="R193" s="2">
        <f>tbStoricoOrdini[[#This Row],[TOT. COMM.]]+tbStoricoOrdini[[#This Row],[IMPORTO]]</f>
        <v>109674.4</v>
      </c>
    </row>
    <row r="194" spans="1:18">
      <c r="A194" s="1">
        <v>43831</v>
      </c>
      <c r="B194" s="7">
        <f>MONTH(tbStoricoOrdini[[#This Row],[DATA]])</f>
        <v>1</v>
      </c>
      <c r="C194" t="s">
        <v>289</v>
      </c>
      <c r="D194" t="str">
        <f>RIGHT(tbStoricoOrdini[[#This Row],[ORDINE]],4)</f>
        <v>0191</v>
      </c>
      <c r="E194" t="s">
        <v>31</v>
      </c>
      <c r="F194" t="str">
        <f>VLOOKUP(tbStoricoOrdini[[#This Row],[CLIENTE]],tbClienti[],3,FALSE)</f>
        <v>Piemonte</v>
      </c>
      <c r="G194" t="str">
        <f>VLOOKUP(tbStoricoOrdini[[#This Row],[CLIENTE]],tbClienti[],7,FALSE)</f>
        <v>CD</v>
      </c>
      <c r="H194" t="s">
        <v>66</v>
      </c>
      <c r="I194" t="str">
        <f>IF(LEFT(tbStoricoOrdini[[#This Row],[ARTICOLO]],3) = "COG","COG",LEFT(tbStoricoOrdini[[#This Row],[ARTICOLO]],FIND(" ",tbStoricoOrdini[[#This Row],[ARTICOLO]])-1))</f>
        <v>BAG</v>
      </c>
      <c r="J194" t="str">
        <f>MID(tbStoricoOrdini[[#This Row],[ARTICOLO]],FIND(" ",tbStoricoOrdini[[#This Row],[ARTICOLO]])+1,4)</f>
        <v>2500</v>
      </c>
      <c r="K194" t="str">
        <f>IFERROR(RIGHT(tbStoricoOrdini[[#This Row],[ARTICOLO]],LEN(tbStoricoOrdini[[#This Row],[ARTICOLO]])-FIND(" ",tbStoricoOrdini[[#This Row],[ARTICOLO]],FIND(" ",tbStoricoOrdini[[#This Row],[ARTICOLO]]) +1)),"")</f>
        <v>Plus</v>
      </c>
      <c r="L194" s="3">
        <f>VLOOKUP(tbStoricoOrdini[[#This Row],[ARTICOLO]],tbArticoli[],2,FALSE)</f>
        <v>220</v>
      </c>
      <c r="M194" s="22">
        <f>tbStoricoOrdini[[#This Row],[IMPORTO]]/tbStoricoOrdini[[#This Row],[PREZZO]]</f>
        <v>143</v>
      </c>
      <c r="N194" t="s">
        <v>18</v>
      </c>
      <c r="O194" s="8">
        <f>VLOOKUP(tbStoricoOrdini[[#This Row],[AGENTE]],tbAgenti[],2,FALSE)</f>
        <v>0.03</v>
      </c>
      <c r="P194" s="2">
        <v>31460</v>
      </c>
      <c r="Q194" s="2">
        <f>tbStoricoOrdini[[#This Row],[IMPORTO]]*tbStoricoOrdini[[#This Row],[% COMM.]]</f>
        <v>943.8</v>
      </c>
      <c r="R194" s="2">
        <f>tbStoricoOrdini[[#This Row],[TOT. COMM.]]+tbStoricoOrdini[[#This Row],[IMPORTO]]</f>
        <v>32403.8</v>
      </c>
    </row>
    <row r="195" spans="1:18">
      <c r="A195" s="1">
        <v>43831</v>
      </c>
      <c r="B195" s="7">
        <f>MONTH(tbStoricoOrdini[[#This Row],[DATA]])</f>
        <v>1</v>
      </c>
      <c r="C195" t="s">
        <v>290</v>
      </c>
      <c r="D195" t="str">
        <f>RIGHT(tbStoricoOrdini[[#This Row],[ORDINE]],4)</f>
        <v>0192</v>
      </c>
      <c r="E195" t="s">
        <v>31</v>
      </c>
      <c r="F195" t="str">
        <f>VLOOKUP(tbStoricoOrdini[[#This Row],[CLIENTE]],tbClienti[],3,FALSE)</f>
        <v>Piemonte</v>
      </c>
      <c r="G195" t="str">
        <f>VLOOKUP(tbStoricoOrdini[[#This Row],[CLIENTE]],tbClienti[],7,FALSE)</f>
        <v>CD</v>
      </c>
      <c r="H195" t="s">
        <v>66</v>
      </c>
      <c r="I195" t="str">
        <f>IF(LEFT(tbStoricoOrdini[[#This Row],[ARTICOLO]],3) = "COG","COG",LEFT(tbStoricoOrdini[[#This Row],[ARTICOLO]],FIND(" ",tbStoricoOrdini[[#This Row],[ARTICOLO]])-1))</f>
        <v>BAG</v>
      </c>
      <c r="J195" t="str">
        <f>MID(tbStoricoOrdini[[#This Row],[ARTICOLO]],FIND(" ",tbStoricoOrdini[[#This Row],[ARTICOLO]])+1,4)</f>
        <v>2500</v>
      </c>
      <c r="K195" t="str">
        <f>IFERROR(RIGHT(tbStoricoOrdini[[#This Row],[ARTICOLO]],LEN(tbStoricoOrdini[[#This Row],[ARTICOLO]])-FIND(" ",tbStoricoOrdini[[#This Row],[ARTICOLO]],FIND(" ",tbStoricoOrdini[[#This Row],[ARTICOLO]]) +1)),"")</f>
        <v>Plus</v>
      </c>
      <c r="L195" s="3">
        <f>VLOOKUP(tbStoricoOrdini[[#This Row],[ARTICOLO]],tbArticoli[],2,FALSE)</f>
        <v>220</v>
      </c>
      <c r="M195" s="22">
        <f>tbStoricoOrdini[[#This Row],[IMPORTO]]/tbStoricoOrdini[[#This Row],[PREZZO]]</f>
        <v>942</v>
      </c>
      <c r="N195" t="s">
        <v>13</v>
      </c>
      <c r="O195" s="8">
        <f>VLOOKUP(tbStoricoOrdini[[#This Row],[AGENTE]],tbAgenti[],2,FALSE)</f>
        <v>0.1</v>
      </c>
      <c r="P195" s="2">
        <v>207240</v>
      </c>
      <c r="Q195" s="2">
        <f>tbStoricoOrdini[[#This Row],[IMPORTO]]*tbStoricoOrdini[[#This Row],[% COMM.]]</f>
        <v>20724</v>
      </c>
      <c r="R195" s="2">
        <f>tbStoricoOrdini[[#This Row],[TOT. COMM.]]+tbStoricoOrdini[[#This Row],[IMPORTO]]</f>
        <v>227964</v>
      </c>
    </row>
    <row r="196" spans="1:18">
      <c r="A196" s="1">
        <v>43831</v>
      </c>
      <c r="B196" s="7">
        <f>MONTH(tbStoricoOrdini[[#This Row],[DATA]])</f>
        <v>1</v>
      </c>
      <c r="C196" t="s">
        <v>291</v>
      </c>
      <c r="D196" t="str">
        <f>RIGHT(tbStoricoOrdini[[#This Row],[ORDINE]],4)</f>
        <v>0193</v>
      </c>
      <c r="E196" t="s">
        <v>31</v>
      </c>
      <c r="F196" t="str">
        <f>VLOOKUP(tbStoricoOrdini[[#This Row],[CLIENTE]],tbClienti[],3,FALSE)</f>
        <v>Piemonte</v>
      </c>
      <c r="G196" t="str">
        <f>VLOOKUP(tbStoricoOrdini[[#This Row],[CLIENTE]],tbClienti[],7,FALSE)</f>
        <v>CD</v>
      </c>
      <c r="H196" t="s">
        <v>66</v>
      </c>
      <c r="I196" t="str">
        <f>IF(LEFT(tbStoricoOrdini[[#This Row],[ARTICOLO]],3) = "COG","COG",LEFT(tbStoricoOrdini[[#This Row],[ARTICOLO]],FIND(" ",tbStoricoOrdini[[#This Row],[ARTICOLO]])-1))</f>
        <v>BAG</v>
      </c>
      <c r="J196" t="str">
        <f>MID(tbStoricoOrdini[[#This Row],[ARTICOLO]],FIND(" ",tbStoricoOrdini[[#This Row],[ARTICOLO]])+1,4)</f>
        <v>2500</v>
      </c>
      <c r="K196" t="str">
        <f>IFERROR(RIGHT(tbStoricoOrdini[[#This Row],[ARTICOLO]],LEN(tbStoricoOrdini[[#This Row],[ARTICOLO]])-FIND(" ",tbStoricoOrdini[[#This Row],[ARTICOLO]],FIND(" ",tbStoricoOrdini[[#This Row],[ARTICOLO]]) +1)),"")</f>
        <v>Plus</v>
      </c>
      <c r="L196" s="3">
        <f>VLOOKUP(tbStoricoOrdini[[#This Row],[ARTICOLO]],tbArticoli[],2,FALSE)</f>
        <v>220</v>
      </c>
      <c r="M196" s="22">
        <f>tbStoricoOrdini[[#This Row],[IMPORTO]]/tbStoricoOrdini[[#This Row],[PREZZO]]</f>
        <v>286</v>
      </c>
      <c r="N196" t="s">
        <v>9</v>
      </c>
      <c r="O196" s="8">
        <f>VLOOKUP(tbStoricoOrdini[[#This Row],[AGENTE]],tbAgenti[],2,FALSE)</f>
        <v>0.05</v>
      </c>
      <c r="P196" s="2">
        <v>62920</v>
      </c>
      <c r="Q196" s="2">
        <f>tbStoricoOrdini[[#This Row],[IMPORTO]]*tbStoricoOrdini[[#This Row],[% COMM.]]</f>
        <v>3146</v>
      </c>
      <c r="R196" s="2">
        <f>tbStoricoOrdini[[#This Row],[TOT. COMM.]]+tbStoricoOrdini[[#This Row],[IMPORTO]]</f>
        <v>66066</v>
      </c>
    </row>
    <row r="197" spans="1:18">
      <c r="A197" s="1">
        <v>43831</v>
      </c>
      <c r="B197" s="7">
        <f>MONTH(tbStoricoOrdini[[#This Row],[DATA]])</f>
        <v>1</v>
      </c>
      <c r="C197" t="s">
        <v>292</v>
      </c>
      <c r="D197" t="str">
        <f>RIGHT(tbStoricoOrdini[[#This Row],[ORDINE]],4)</f>
        <v>0194</v>
      </c>
      <c r="E197" t="s">
        <v>31</v>
      </c>
      <c r="F197" t="str">
        <f>VLOOKUP(tbStoricoOrdini[[#This Row],[CLIENTE]],tbClienti[],3,FALSE)</f>
        <v>Piemonte</v>
      </c>
      <c r="G197" t="str">
        <f>VLOOKUP(tbStoricoOrdini[[#This Row],[CLIENTE]],tbClienti[],7,FALSE)</f>
        <v>CD</v>
      </c>
      <c r="H197" t="s">
        <v>67</v>
      </c>
      <c r="I197" t="str">
        <f>IF(LEFT(tbStoricoOrdini[[#This Row],[ARTICOLO]],3) = "COG","COG",LEFT(tbStoricoOrdini[[#This Row],[ARTICOLO]],FIND(" ",tbStoricoOrdini[[#This Row],[ARTICOLO]])-1))</f>
        <v>BAG</v>
      </c>
      <c r="J197" t="str">
        <f>MID(tbStoricoOrdini[[#This Row],[ARTICOLO]],FIND(" ",tbStoricoOrdini[[#This Row],[ARTICOLO]])+1,4)</f>
        <v>2500</v>
      </c>
      <c r="K197" t="str">
        <f>IFERROR(RIGHT(tbStoricoOrdini[[#This Row],[ARTICOLO]],LEN(tbStoricoOrdini[[#This Row],[ARTICOLO]])-FIND(" ",tbStoricoOrdini[[#This Row],[ARTICOLO]],FIND(" ",tbStoricoOrdini[[#This Row],[ARTICOLO]]) +1)),"")</f>
        <v>Medium</v>
      </c>
      <c r="L197" s="3">
        <f>VLOOKUP(tbStoricoOrdini[[#This Row],[ARTICOLO]],tbArticoli[],2,FALSE)</f>
        <v>210</v>
      </c>
      <c r="M197" s="22">
        <f>tbStoricoOrdini[[#This Row],[IMPORTO]]/tbStoricoOrdini[[#This Row],[PREZZO]]</f>
        <v>482</v>
      </c>
      <c r="N197" t="s">
        <v>6</v>
      </c>
      <c r="O197" s="8">
        <f>VLOOKUP(tbStoricoOrdini[[#This Row],[AGENTE]],tbAgenti[],2,FALSE)</f>
        <v>7.4999999999999997E-2</v>
      </c>
      <c r="P197" s="2">
        <v>101220</v>
      </c>
      <c r="Q197" s="2">
        <f>tbStoricoOrdini[[#This Row],[IMPORTO]]*tbStoricoOrdini[[#This Row],[% COMM.]]</f>
        <v>7591.5</v>
      </c>
      <c r="R197" s="2">
        <f>tbStoricoOrdini[[#This Row],[TOT. COMM.]]+tbStoricoOrdini[[#This Row],[IMPORTO]]</f>
        <v>108811.5</v>
      </c>
    </row>
    <row r="198" spans="1:18">
      <c r="A198" s="1">
        <v>43831</v>
      </c>
      <c r="B198" s="7">
        <f>MONTH(tbStoricoOrdini[[#This Row],[DATA]])</f>
        <v>1</v>
      </c>
      <c r="C198" t="s">
        <v>293</v>
      </c>
      <c r="D198" t="str">
        <f>RIGHT(tbStoricoOrdini[[#This Row],[ORDINE]],4)</f>
        <v>0195</v>
      </c>
      <c r="E198" t="s">
        <v>31</v>
      </c>
      <c r="F198" t="str">
        <f>VLOOKUP(tbStoricoOrdini[[#This Row],[CLIENTE]],tbClienti[],3,FALSE)</f>
        <v>Piemonte</v>
      </c>
      <c r="G198" t="str">
        <f>VLOOKUP(tbStoricoOrdini[[#This Row],[CLIENTE]],tbClienti[],7,FALSE)</f>
        <v>CD</v>
      </c>
      <c r="H198" t="s">
        <v>68</v>
      </c>
      <c r="I198" t="str">
        <f>IF(LEFT(tbStoricoOrdini[[#This Row],[ARTICOLO]],3) = "COG","COG",LEFT(tbStoricoOrdini[[#This Row],[ARTICOLO]],FIND(" ",tbStoricoOrdini[[#This Row],[ARTICOLO]])-1))</f>
        <v>BAG</v>
      </c>
      <c r="J198" t="str">
        <f>MID(tbStoricoOrdini[[#This Row],[ARTICOLO]],FIND(" ",tbStoricoOrdini[[#This Row],[ARTICOLO]])+1,4)</f>
        <v>5000</v>
      </c>
      <c r="K198" t="str">
        <f>IFERROR(RIGHT(tbStoricoOrdini[[#This Row],[ARTICOLO]],LEN(tbStoricoOrdini[[#This Row],[ARTICOLO]])-FIND(" ",tbStoricoOrdini[[#This Row],[ARTICOLO]],FIND(" ",tbStoricoOrdini[[#This Row],[ARTICOLO]]) +1)),"")</f>
        <v/>
      </c>
      <c r="L198" s="3">
        <f>VLOOKUP(tbStoricoOrdini[[#This Row],[ARTICOLO]],tbArticoli[],2,FALSE)</f>
        <v>250</v>
      </c>
      <c r="M198" s="22">
        <f>tbStoricoOrdini[[#This Row],[IMPORTO]]/tbStoricoOrdini[[#This Row],[PREZZO]]</f>
        <v>432</v>
      </c>
      <c r="N198" t="s">
        <v>7</v>
      </c>
      <c r="O198" s="8">
        <f>VLOOKUP(tbStoricoOrdini[[#This Row],[AGENTE]],tbAgenti[],2,FALSE)</f>
        <v>0.03</v>
      </c>
      <c r="P198" s="2">
        <v>108000</v>
      </c>
      <c r="Q198" s="2">
        <f>tbStoricoOrdini[[#This Row],[IMPORTO]]*tbStoricoOrdini[[#This Row],[% COMM.]]</f>
        <v>3240</v>
      </c>
      <c r="R198" s="2">
        <f>tbStoricoOrdini[[#This Row],[TOT. COMM.]]+tbStoricoOrdini[[#This Row],[IMPORTO]]</f>
        <v>111240</v>
      </c>
    </row>
    <row r="199" spans="1:18">
      <c r="A199" s="1">
        <v>43831</v>
      </c>
      <c r="B199" s="7">
        <f>MONTH(tbStoricoOrdini[[#This Row],[DATA]])</f>
        <v>1</v>
      </c>
      <c r="C199" t="s">
        <v>294</v>
      </c>
      <c r="D199" t="str">
        <f>RIGHT(tbStoricoOrdini[[#This Row],[ORDINE]],4)</f>
        <v>0196</v>
      </c>
      <c r="E199" t="s">
        <v>31</v>
      </c>
      <c r="F199" t="str">
        <f>VLOOKUP(tbStoricoOrdini[[#This Row],[CLIENTE]],tbClienti[],3,FALSE)</f>
        <v>Piemonte</v>
      </c>
      <c r="G199" t="str">
        <f>VLOOKUP(tbStoricoOrdini[[#This Row],[CLIENTE]],tbClienti[],7,FALSE)</f>
        <v>CD</v>
      </c>
      <c r="H199" t="s">
        <v>83</v>
      </c>
      <c r="I199" t="str">
        <f>IF(LEFT(tbStoricoOrdini[[#This Row],[ARTICOLO]],3) = "COG","COG",LEFT(tbStoricoOrdini[[#This Row],[ARTICOLO]],FIND(" ",tbStoricoOrdini[[#This Row],[ARTICOLO]])-1))</f>
        <v>COG</v>
      </c>
      <c r="J199" t="str">
        <f>MID(tbStoricoOrdini[[#This Row],[ARTICOLO]],FIND(" ",tbStoricoOrdini[[#This Row],[ARTICOLO]])+1,4)</f>
        <v>8000</v>
      </c>
      <c r="K199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199" s="3">
        <f>VLOOKUP(tbStoricoOrdini[[#This Row],[ARTICOLO]],tbArticoli[],2,FALSE)</f>
        <v>670</v>
      </c>
      <c r="M199" s="22">
        <f>tbStoricoOrdini[[#This Row],[IMPORTO]]/tbStoricoOrdini[[#This Row],[PREZZO]]</f>
        <v>415</v>
      </c>
      <c r="N199" t="s">
        <v>19</v>
      </c>
      <c r="O199" s="8">
        <f>VLOOKUP(tbStoricoOrdini[[#This Row],[AGENTE]],tbAgenti[],2,FALSE)</f>
        <v>0.05</v>
      </c>
      <c r="P199" s="2">
        <v>278050</v>
      </c>
      <c r="Q199" s="2">
        <f>tbStoricoOrdini[[#This Row],[IMPORTO]]*tbStoricoOrdini[[#This Row],[% COMM.]]</f>
        <v>13902.5</v>
      </c>
      <c r="R199" s="2">
        <f>tbStoricoOrdini[[#This Row],[TOT. COMM.]]+tbStoricoOrdini[[#This Row],[IMPORTO]]</f>
        <v>291952.5</v>
      </c>
    </row>
    <row r="200" spans="1:18">
      <c r="A200" s="1">
        <v>43831</v>
      </c>
      <c r="B200" s="7">
        <f>MONTH(tbStoricoOrdini[[#This Row],[DATA]])</f>
        <v>1</v>
      </c>
      <c r="C200" t="s">
        <v>295</v>
      </c>
      <c r="D200" t="str">
        <f>RIGHT(tbStoricoOrdini[[#This Row],[ORDINE]],4)</f>
        <v>0197</v>
      </c>
      <c r="E200" t="s">
        <v>31</v>
      </c>
      <c r="F200" t="str">
        <f>VLOOKUP(tbStoricoOrdini[[#This Row],[CLIENTE]],tbClienti[],3,FALSE)</f>
        <v>Piemonte</v>
      </c>
      <c r="G200" t="str">
        <f>VLOOKUP(tbStoricoOrdini[[#This Row],[CLIENTE]],tbClienti[],7,FALSE)</f>
        <v>CD</v>
      </c>
      <c r="H200" t="s">
        <v>70</v>
      </c>
      <c r="I200" t="str">
        <f>IF(LEFT(tbStoricoOrdini[[#This Row],[ARTICOLO]],3) = "COG","COG",LEFT(tbStoricoOrdini[[#This Row],[ARTICOLO]],FIND(" ",tbStoricoOrdini[[#This Row],[ARTICOLO]])-1))</f>
        <v>EB08</v>
      </c>
      <c r="J200" t="str">
        <f>MID(tbStoricoOrdini[[#This Row],[ARTICOLO]],FIND(" ",tbStoricoOrdini[[#This Row],[ARTICOLO]])+1,4)</f>
        <v>7500</v>
      </c>
      <c r="K200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200" s="3">
        <f>VLOOKUP(tbStoricoOrdini[[#This Row],[ARTICOLO]],tbArticoli[],2,FALSE)</f>
        <v>180</v>
      </c>
      <c r="M200" s="22">
        <f>tbStoricoOrdini[[#This Row],[IMPORTO]]/tbStoricoOrdini[[#This Row],[PREZZO]]</f>
        <v>756</v>
      </c>
      <c r="N200" t="s">
        <v>39</v>
      </c>
      <c r="O200" s="8">
        <f>VLOOKUP(tbStoricoOrdini[[#This Row],[AGENTE]],tbAgenti[],2,FALSE)</f>
        <v>0.05</v>
      </c>
      <c r="P200" s="2">
        <v>136080</v>
      </c>
      <c r="Q200" s="2">
        <f>tbStoricoOrdini[[#This Row],[IMPORTO]]*tbStoricoOrdini[[#This Row],[% COMM.]]</f>
        <v>6804</v>
      </c>
      <c r="R200" s="2">
        <f>tbStoricoOrdini[[#This Row],[TOT. COMM.]]+tbStoricoOrdini[[#This Row],[IMPORTO]]</f>
        <v>142884</v>
      </c>
    </row>
    <row r="201" spans="1:18">
      <c r="A201" s="1">
        <v>43831</v>
      </c>
      <c r="B201" s="7">
        <f>MONTH(tbStoricoOrdini[[#This Row],[DATA]])</f>
        <v>1</v>
      </c>
      <c r="C201" t="s">
        <v>296</v>
      </c>
      <c r="D201" t="str">
        <f>RIGHT(tbStoricoOrdini[[#This Row],[ORDINE]],4)</f>
        <v>0198</v>
      </c>
      <c r="E201" t="s">
        <v>31</v>
      </c>
      <c r="F201" t="str">
        <f>VLOOKUP(tbStoricoOrdini[[#This Row],[CLIENTE]],tbClienti[],3,FALSE)</f>
        <v>Piemonte</v>
      </c>
      <c r="G201" t="str">
        <f>VLOOKUP(tbStoricoOrdini[[#This Row],[CLIENTE]],tbClienti[],7,FALSE)</f>
        <v>CD</v>
      </c>
      <c r="H201" t="s">
        <v>71</v>
      </c>
      <c r="I201" t="str">
        <f>IF(LEFT(tbStoricoOrdini[[#This Row],[ARTICOLO]],3) = "COG","COG",LEFT(tbStoricoOrdini[[#This Row],[ARTICOLO]],FIND(" ",tbStoricoOrdini[[#This Row],[ARTICOLO]])-1))</f>
        <v>EB07</v>
      </c>
      <c r="J201" t="str">
        <f>MID(tbStoricoOrdini[[#This Row],[ARTICOLO]],FIND(" ",tbStoricoOrdini[[#This Row],[ARTICOLO]])+1,4)</f>
        <v>5000</v>
      </c>
      <c r="K201" t="str">
        <f>IFERROR(RIGHT(tbStoricoOrdini[[#This Row],[ARTICOLO]],LEN(tbStoricoOrdini[[#This Row],[ARTICOLO]])-FIND(" ",tbStoricoOrdini[[#This Row],[ARTICOLO]],FIND(" ",tbStoricoOrdini[[#This Row],[ARTICOLO]]) +1)),"")</f>
        <v/>
      </c>
      <c r="L201" s="3">
        <f>VLOOKUP(tbStoricoOrdini[[#This Row],[ARTICOLO]],tbArticoli[],2,FALSE)</f>
        <v>140</v>
      </c>
      <c r="M201" s="22">
        <f>tbStoricoOrdini[[#This Row],[IMPORTO]]/tbStoricoOrdini[[#This Row],[PREZZO]]</f>
        <v>833</v>
      </c>
      <c r="N201" t="s">
        <v>39</v>
      </c>
      <c r="O201" s="8">
        <f>VLOOKUP(tbStoricoOrdini[[#This Row],[AGENTE]],tbAgenti[],2,FALSE)</f>
        <v>0.05</v>
      </c>
      <c r="P201" s="2">
        <v>116620</v>
      </c>
      <c r="Q201" s="2">
        <f>tbStoricoOrdini[[#This Row],[IMPORTO]]*tbStoricoOrdini[[#This Row],[% COMM.]]</f>
        <v>5831</v>
      </c>
      <c r="R201" s="2">
        <f>tbStoricoOrdini[[#This Row],[TOT. COMM.]]+tbStoricoOrdini[[#This Row],[IMPORTO]]</f>
        <v>122451</v>
      </c>
    </row>
    <row r="202" spans="1:18">
      <c r="A202" s="1">
        <v>43831</v>
      </c>
      <c r="B202" s="7">
        <f>MONTH(tbStoricoOrdini[[#This Row],[DATA]])</f>
        <v>1</v>
      </c>
      <c r="C202" t="s">
        <v>297</v>
      </c>
      <c r="D202" t="str">
        <f>RIGHT(tbStoricoOrdini[[#This Row],[ORDINE]],4)</f>
        <v>0199</v>
      </c>
      <c r="E202" t="s">
        <v>31</v>
      </c>
      <c r="F202" t="str">
        <f>VLOOKUP(tbStoricoOrdini[[#This Row],[CLIENTE]],tbClienti[],3,FALSE)</f>
        <v>Piemonte</v>
      </c>
      <c r="G202" t="str">
        <f>VLOOKUP(tbStoricoOrdini[[#This Row],[CLIENTE]],tbClienti[],7,FALSE)</f>
        <v>CD</v>
      </c>
      <c r="H202" t="s">
        <v>71</v>
      </c>
      <c r="I202" t="str">
        <f>IF(LEFT(tbStoricoOrdini[[#This Row],[ARTICOLO]],3) = "COG","COG",LEFT(tbStoricoOrdini[[#This Row],[ARTICOLO]],FIND(" ",tbStoricoOrdini[[#This Row],[ARTICOLO]])-1))</f>
        <v>EB07</v>
      </c>
      <c r="J202" t="str">
        <f>MID(tbStoricoOrdini[[#This Row],[ARTICOLO]],FIND(" ",tbStoricoOrdini[[#This Row],[ARTICOLO]])+1,4)</f>
        <v>5000</v>
      </c>
      <c r="K202" t="str">
        <f>IFERROR(RIGHT(tbStoricoOrdini[[#This Row],[ARTICOLO]],LEN(tbStoricoOrdini[[#This Row],[ARTICOLO]])-FIND(" ",tbStoricoOrdini[[#This Row],[ARTICOLO]],FIND(" ",tbStoricoOrdini[[#This Row],[ARTICOLO]]) +1)),"")</f>
        <v/>
      </c>
      <c r="L202" s="3">
        <f>VLOOKUP(tbStoricoOrdini[[#This Row],[ARTICOLO]],tbArticoli[],2,FALSE)</f>
        <v>140</v>
      </c>
      <c r="M202" s="22">
        <f>tbStoricoOrdini[[#This Row],[IMPORTO]]/tbStoricoOrdini[[#This Row],[PREZZO]]</f>
        <v>330</v>
      </c>
      <c r="N202" t="s">
        <v>11</v>
      </c>
      <c r="O202" s="8">
        <f>VLOOKUP(tbStoricoOrdini[[#This Row],[AGENTE]],tbAgenti[],2,FALSE)</f>
        <v>0.04</v>
      </c>
      <c r="P202" s="2">
        <v>46200</v>
      </c>
      <c r="Q202" s="2">
        <f>tbStoricoOrdini[[#This Row],[IMPORTO]]*tbStoricoOrdini[[#This Row],[% COMM.]]</f>
        <v>1848</v>
      </c>
      <c r="R202" s="2">
        <f>tbStoricoOrdini[[#This Row],[TOT. COMM.]]+tbStoricoOrdini[[#This Row],[IMPORTO]]</f>
        <v>48048</v>
      </c>
    </row>
    <row r="203" spans="1:18">
      <c r="A203" s="1">
        <v>43831</v>
      </c>
      <c r="B203" s="7">
        <f>MONTH(tbStoricoOrdini[[#This Row],[DATA]])</f>
        <v>1</v>
      </c>
      <c r="C203" t="s">
        <v>298</v>
      </c>
      <c r="D203" t="str">
        <f>RIGHT(tbStoricoOrdini[[#This Row],[ORDINE]],4)</f>
        <v>0200</v>
      </c>
      <c r="E203" t="s">
        <v>31</v>
      </c>
      <c r="F203" t="str">
        <f>VLOOKUP(tbStoricoOrdini[[#This Row],[CLIENTE]],tbClienti[],3,FALSE)</f>
        <v>Piemonte</v>
      </c>
      <c r="G203" t="str">
        <f>VLOOKUP(tbStoricoOrdini[[#This Row],[CLIENTE]],tbClienti[],7,FALSE)</f>
        <v>CD</v>
      </c>
      <c r="H203" t="s">
        <v>71</v>
      </c>
      <c r="I203" t="str">
        <f>IF(LEFT(tbStoricoOrdini[[#This Row],[ARTICOLO]],3) = "COG","COG",LEFT(tbStoricoOrdini[[#This Row],[ARTICOLO]],FIND(" ",tbStoricoOrdini[[#This Row],[ARTICOLO]])-1))</f>
        <v>EB07</v>
      </c>
      <c r="J203" t="str">
        <f>MID(tbStoricoOrdini[[#This Row],[ARTICOLO]],FIND(" ",tbStoricoOrdini[[#This Row],[ARTICOLO]])+1,4)</f>
        <v>5000</v>
      </c>
      <c r="K203" t="str">
        <f>IFERROR(RIGHT(tbStoricoOrdini[[#This Row],[ARTICOLO]],LEN(tbStoricoOrdini[[#This Row],[ARTICOLO]])-FIND(" ",tbStoricoOrdini[[#This Row],[ARTICOLO]],FIND(" ",tbStoricoOrdini[[#This Row],[ARTICOLO]]) +1)),"")</f>
        <v/>
      </c>
      <c r="L203" s="3">
        <f>VLOOKUP(tbStoricoOrdini[[#This Row],[ARTICOLO]],tbArticoli[],2,FALSE)</f>
        <v>140</v>
      </c>
      <c r="M203" s="22">
        <f>tbStoricoOrdini[[#This Row],[IMPORTO]]/tbStoricoOrdini[[#This Row],[PREZZO]]</f>
        <v>871</v>
      </c>
      <c r="N203" t="s">
        <v>19</v>
      </c>
      <c r="O203" s="8">
        <f>VLOOKUP(tbStoricoOrdini[[#This Row],[AGENTE]],tbAgenti[],2,FALSE)</f>
        <v>0.05</v>
      </c>
      <c r="P203" s="2">
        <v>121940</v>
      </c>
      <c r="Q203" s="2">
        <f>tbStoricoOrdini[[#This Row],[IMPORTO]]*tbStoricoOrdini[[#This Row],[% COMM.]]</f>
        <v>6097</v>
      </c>
      <c r="R203" s="2">
        <f>tbStoricoOrdini[[#This Row],[TOT. COMM.]]+tbStoricoOrdini[[#This Row],[IMPORTO]]</f>
        <v>128037</v>
      </c>
    </row>
    <row r="204" spans="1:18">
      <c r="A204" s="1">
        <v>43831</v>
      </c>
      <c r="B204" s="7">
        <f>MONTH(tbStoricoOrdini[[#This Row],[DATA]])</f>
        <v>1</v>
      </c>
      <c r="C204" t="s">
        <v>299</v>
      </c>
      <c r="D204" t="str">
        <f>RIGHT(tbStoricoOrdini[[#This Row],[ORDINE]],4)</f>
        <v>0201</v>
      </c>
      <c r="E204" t="s">
        <v>31</v>
      </c>
      <c r="F204" t="str">
        <f>VLOOKUP(tbStoricoOrdini[[#This Row],[CLIENTE]],tbClienti[],3,FALSE)</f>
        <v>Piemonte</v>
      </c>
      <c r="G204" t="str">
        <f>VLOOKUP(tbStoricoOrdini[[#This Row],[CLIENTE]],tbClienti[],7,FALSE)</f>
        <v>CD</v>
      </c>
      <c r="H204" t="s">
        <v>71</v>
      </c>
      <c r="I204" t="str">
        <f>IF(LEFT(tbStoricoOrdini[[#This Row],[ARTICOLO]],3) = "COG","COG",LEFT(tbStoricoOrdini[[#This Row],[ARTICOLO]],FIND(" ",tbStoricoOrdini[[#This Row],[ARTICOLO]])-1))</f>
        <v>EB07</v>
      </c>
      <c r="J204" t="str">
        <f>MID(tbStoricoOrdini[[#This Row],[ARTICOLO]],FIND(" ",tbStoricoOrdini[[#This Row],[ARTICOLO]])+1,4)</f>
        <v>5000</v>
      </c>
      <c r="K204" t="str">
        <f>IFERROR(RIGHT(tbStoricoOrdini[[#This Row],[ARTICOLO]],LEN(tbStoricoOrdini[[#This Row],[ARTICOLO]])-FIND(" ",tbStoricoOrdini[[#This Row],[ARTICOLO]],FIND(" ",tbStoricoOrdini[[#This Row],[ARTICOLO]]) +1)),"")</f>
        <v/>
      </c>
      <c r="L204" s="3">
        <f>VLOOKUP(tbStoricoOrdini[[#This Row],[ARTICOLO]],tbArticoli[],2,FALSE)</f>
        <v>140</v>
      </c>
      <c r="M204" s="22">
        <f>tbStoricoOrdini[[#This Row],[IMPORTO]]/tbStoricoOrdini[[#This Row],[PREZZO]]</f>
        <v>69</v>
      </c>
      <c r="N204" t="s">
        <v>7</v>
      </c>
      <c r="O204" s="8">
        <f>VLOOKUP(tbStoricoOrdini[[#This Row],[AGENTE]],tbAgenti[],2,FALSE)</f>
        <v>0.03</v>
      </c>
      <c r="P204" s="2">
        <v>9660</v>
      </c>
      <c r="Q204" s="2">
        <f>tbStoricoOrdini[[#This Row],[IMPORTO]]*tbStoricoOrdini[[#This Row],[% COMM.]]</f>
        <v>289.8</v>
      </c>
      <c r="R204" s="2">
        <f>tbStoricoOrdini[[#This Row],[TOT. COMM.]]+tbStoricoOrdini[[#This Row],[IMPORTO]]</f>
        <v>9949.7999999999993</v>
      </c>
    </row>
    <row r="205" spans="1:18">
      <c r="A205" s="1">
        <v>43831</v>
      </c>
      <c r="B205" s="7">
        <f>MONTH(tbStoricoOrdini[[#This Row],[DATA]])</f>
        <v>1</v>
      </c>
      <c r="C205" t="s">
        <v>300</v>
      </c>
      <c r="D205" t="str">
        <f>RIGHT(tbStoricoOrdini[[#This Row],[ORDINE]],4)</f>
        <v>0202</v>
      </c>
      <c r="E205" t="s">
        <v>31</v>
      </c>
      <c r="F205" t="str">
        <f>VLOOKUP(tbStoricoOrdini[[#This Row],[CLIENTE]],tbClienti[],3,FALSE)</f>
        <v>Piemonte</v>
      </c>
      <c r="G205" t="str">
        <f>VLOOKUP(tbStoricoOrdini[[#This Row],[CLIENTE]],tbClienti[],7,FALSE)</f>
        <v>CD</v>
      </c>
      <c r="H205" t="s">
        <v>71</v>
      </c>
      <c r="I205" t="str">
        <f>IF(LEFT(tbStoricoOrdini[[#This Row],[ARTICOLO]],3) = "COG","COG",LEFT(tbStoricoOrdini[[#This Row],[ARTICOLO]],FIND(" ",tbStoricoOrdini[[#This Row],[ARTICOLO]])-1))</f>
        <v>EB07</v>
      </c>
      <c r="J205" t="str">
        <f>MID(tbStoricoOrdini[[#This Row],[ARTICOLO]],FIND(" ",tbStoricoOrdini[[#This Row],[ARTICOLO]])+1,4)</f>
        <v>5000</v>
      </c>
      <c r="K205" t="str">
        <f>IFERROR(RIGHT(tbStoricoOrdini[[#This Row],[ARTICOLO]],LEN(tbStoricoOrdini[[#This Row],[ARTICOLO]])-FIND(" ",tbStoricoOrdini[[#This Row],[ARTICOLO]],FIND(" ",tbStoricoOrdini[[#This Row],[ARTICOLO]]) +1)),"")</f>
        <v/>
      </c>
      <c r="L205" s="3">
        <f>VLOOKUP(tbStoricoOrdini[[#This Row],[ARTICOLO]],tbArticoli[],2,FALSE)</f>
        <v>140</v>
      </c>
      <c r="M205" s="22">
        <f>tbStoricoOrdini[[#This Row],[IMPORTO]]/tbStoricoOrdini[[#This Row],[PREZZO]]</f>
        <v>837</v>
      </c>
      <c r="N205" t="s">
        <v>18</v>
      </c>
      <c r="O205" s="8">
        <f>VLOOKUP(tbStoricoOrdini[[#This Row],[AGENTE]],tbAgenti[],2,FALSE)</f>
        <v>0.03</v>
      </c>
      <c r="P205" s="2">
        <v>117180</v>
      </c>
      <c r="Q205" s="2">
        <f>tbStoricoOrdini[[#This Row],[IMPORTO]]*tbStoricoOrdini[[#This Row],[% COMM.]]</f>
        <v>3515.4</v>
      </c>
      <c r="R205" s="2">
        <f>tbStoricoOrdini[[#This Row],[TOT. COMM.]]+tbStoricoOrdini[[#This Row],[IMPORTO]]</f>
        <v>120695.4</v>
      </c>
    </row>
    <row r="206" spans="1:18">
      <c r="A206" s="1">
        <v>43831</v>
      </c>
      <c r="B206" s="7">
        <f>MONTH(tbStoricoOrdini[[#This Row],[DATA]])</f>
        <v>1</v>
      </c>
      <c r="C206" t="s">
        <v>301</v>
      </c>
      <c r="D206" t="str">
        <f>RIGHT(tbStoricoOrdini[[#This Row],[ORDINE]],4)</f>
        <v>0203</v>
      </c>
      <c r="E206" t="s">
        <v>31</v>
      </c>
      <c r="F206" t="str">
        <f>VLOOKUP(tbStoricoOrdini[[#This Row],[CLIENTE]],tbClienti[],3,FALSE)</f>
        <v>Piemonte</v>
      </c>
      <c r="G206" t="str">
        <f>VLOOKUP(tbStoricoOrdini[[#This Row],[CLIENTE]],tbClienti[],7,FALSE)</f>
        <v>CD</v>
      </c>
      <c r="H206" t="s">
        <v>71</v>
      </c>
      <c r="I206" t="str">
        <f>IF(LEFT(tbStoricoOrdini[[#This Row],[ARTICOLO]],3) = "COG","COG",LEFT(tbStoricoOrdini[[#This Row],[ARTICOLO]],FIND(" ",tbStoricoOrdini[[#This Row],[ARTICOLO]])-1))</f>
        <v>EB07</v>
      </c>
      <c r="J206" t="str">
        <f>MID(tbStoricoOrdini[[#This Row],[ARTICOLO]],FIND(" ",tbStoricoOrdini[[#This Row],[ARTICOLO]])+1,4)</f>
        <v>5000</v>
      </c>
      <c r="K206" t="str">
        <f>IFERROR(RIGHT(tbStoricoOrdini[[#This Row],[ARTICOLO]],LEN(tbStoricoOrdini[[#This Row],[ARTICOLO]])-FIND(" ",tbStoricoOrdini[[#This Row],[ARTICOLO]],FIND(" ",tbStoricoOrdini[[#This Row],[ARTICOLO]]) +1)),"")</f>
        <v/>
      </c>
      <c r="L206" s="3">
        <f>VLOOKUP(tbStoricoOrdini[[#This Row],[ARTICOLO]],tbArticoli[],2,FALSE)</f>
        <v>140</v>
      </c>
      <c r="M206" s="22">
        <f>tbStoricoOrdini[[#This Row],[IMPORTO]]/tbStoricoOrdini[[#This Row],[PREZZO]]</f>
        <v>734</v>
      </c>
      <c r="N206" t="s">
        <v>13</v>
      </c>
      <c r="O206" s="8">
        <f>VLOOKUP(tbStoricoOrdini[[#This Row],[AGENTE]],tbAgenti[],2,FALSE)</f>
        <v>0.1</v>
      </c>
      <c r="P206" s="2">
        <v>102760</v>
      </c>
      <c r="Q206" s="2">
        <f>tbStoricoOrdini[[#This Row],[IMPORTO]]*tbStoricoOrdini[[#This Row],[% COMM.]]</f>
        <v>10276</v>
      </c>
      <c r="R206" s="2">
        <f>tbStoricoOrdini[[#This Row],[TOT. COMM.]]+tbStoricoOrdini[[#This Row],[IMPORTO]]</f>
        <v>113036</v>
      </c>
    </row>
    <row r="207" spans="1:18">
      <c r="A207" s="1">
        <v>43831</v>
      </c>
      <c r="B207" s="7">
        <f>MONTH(tbStoricoOrdini[[#This Row],[DATA]])</f>
        <v>1</v>
      </c>
      <c r="C207" t="s">
        <v>302</v>
      </c>
      <c r="D207" t="str">
        <f>RIGHT(tbStoricoOrdini[[#This Row],[ORDINE]],4)</f>
        <v>0204</v>
      </c>
      <c r="E207" t="s">
        <v>31</v>
      </c>
      <c r="F207" t="str">
        <f>VLOOKUP(tbStoricoOrdini[[#This Row],[CLIENTE]],tbClienti[],3,FALSE)</f>
        <v>Piemonte</v>
      </c>
      <c r="G207" t="str">
        <f>VLOOKUP(tbStoricoOrdini[[#This Row],[CLIENTE]],tbClienti[],7,FALSE)</f>
        <v>CD</v>
      </c>
      <c r="H207" t="s">
        <v>71</v>
      </c>
      <c r="I207" t="str">
        <f>IF(LEFT(tbStoricoOrdini[[#This Row],[ARTICOLO]],3) = "COG","COG",LEFT(tbStoricoOrdini[[#This Row],[ARTICOLO]],FIND(" ",tbStoricoOrdini[[#This Row],[ARTICOLO]])-1))</f>
        <v>EB07</v>
      </c>
      <c r="J207" t="str">
        <f>MID(tbStoricoOrdini[[#This Row],[ARTICOLO]],FIND(" ",tbStoricoOrdini[[#This Row],[ARTICOLO]])+1,4)</f>
        <v>5000</v>
      </c>
      <c r="K207" t="str">
        <f>IFERROR(RIGHT(tbStoricoOrdini[[#This Row],[ARTICOLO]],LEN(tbStoricoOrdini[[#This Row],[ARTICOLO]])-FIND(" ",tbStoricoOrdini[[#This Row],[ARTICOLO]],FIND(" ",tbStoricoOrdini[[#This Row],[ARTICOLO]]) +1)),"")</f>
        <v/>
      </c>
      <c r="L207" s="3">
        <f>VLOOKUP(tbStoricoOrdini[[#This Row],[ARTICOLO]],tbArticoli[],2,FALSE)</f>
        <v>140</v>
      </c>
      <c r="M207" s="22">
        <f>tbStoricoOrdini[[#This Row],[IMPORTO]]/tbStoricoOrdini[[#This Row],[PREZZO]]</f>
        <v>268</v>
      </c>
      <c r="N207" t="s">
        <v>6</v>
      </c>
      <c r="O207" s="8">
        <f>VLOOKUP(tbStoricoOrdini[[#This Row],[AGENTE]],tbAgenti[],2,FALSE)</f>
        <v>7.4999999999999997E-2</v>
      </c>
      <c r="P207" s="2">
        <v>37520</v>
      </c>
      <c r="Q207" s="2">
        <f>tbStoricoOrdini[[#This Row],[IMPORTO]]*tbStoricoOrdini[[#This Row],[% COMM.]]</f>
        <v>2814</v>
      </c>
      <c r="R207" s="2">
        <f>tbStoricoOrdini[[#This Row],[TOT. COMM.]]+tbStoricoOrdini[[#This Row],[IMPORTO]]</f>
        <v>40334</v>
      </c>
    </row>
    <row r="208" spans="1:18">
      <c r="A208" s="1">
        <v>43831</v>
      </c>
      <c r="B208" s="7">
        <f>MONTH(tbStoricoOrdini[[#This Row],[DATA]])</f>
        <v>1</v>
      </c>
      <c r="C208" t="s">
        <v>303</v>
      </c>
      <c r="D208" t="str">
        <f>RIGHT(tbStoricoOrdini[[#This Row],[ORDINE]],4)</f>
        <v>0205</v>
      </c>
      <c r="E208" t="s">
        <v>31</v>
      </c>
      <c r="F208" t="str">
        <f>VLOOKUP(tbStoricoOrdini[[#This Row],[CLIENTE]],tbClienti[],3,FALSE)</f>
        <v>Piemonte</v>
      </c>
      <c r="G208" t="str">
        <f>VLOOKUP(tbStoricoOrdini[[#This Row],[CLIENTE]],tbClienti[],7,FALSE)</f>
        <v>CD</v>
      </c>
      <c r="H208" t="s">
        <v>76</v>
      </c>
      <c r="I208" t="str">
        <f>IF(LEFT(tbStoricoOrdini[[#This Row],[ARTICOLO]],3) = "COG","COG",LEFT(tbStoricoOrdini[[#This Row],[ARTICOLO]],FIND(" ",tbStoricoOrdini[[#This Row],[ARTICOLO]])-1))</f>
        <v>COG</v>
      </c>
      <c r="J208" t="str">
        <f>MID(tbStoricoOrdini[[#This Row],[ARTICOLO]],FIND(" ",tbStoricoOrdini[[#This Row],[ARTICOLO]])+1,4)</f>
        <v>1000</v>
      </c>
      <c r="K208" t="str">
        <f>IFERROR(RIGHT(tbStoricoOrdini[[#This Row],[ARTICOLO]],LEN(tbStoricoOrdini[[#This Row],[ARTICOLO]])-FIND(" ",tbStoricoOrdini[[#This Row],[ARTICOLO]],FIND(" ",tbStoricoOrdini[[#This Row],[ARTICOLO]]) +1)),"")</f>
        <v/>
      </c>
      <c r="L208" s="3">
        <f>VLOOKUP(tbStoricoOrdini[[#This Row],[ARTICOLO]],tbArticoli[],2,FALSE)</f>
        <v>150</v>
      </c>
      <c r="M208" s="22">
        <f>tbStoricoOrdini[[#This Row],[IMPORTO]]/tbStoricoOrdini[[#This Row],[PREZZO]]</f>
        <v>721</v>
      </c>
      <c r="N208" t="s">
        <v>39</v>
      </c>
      <c r="O208" s="8">
        <f>VLOOKUP(tbStoricoOrdini[[#This Row],[AGENTE]],tbAgenti[],2,FALSE)</f>
        <v>0.05</v>
      </c>
      <c r="P208" s="2">
        <v>108150</v>
      </c>
      <c r="Q208" s="2">
        <f>tbStoricoOrdini[[#This Row],[IMPORTO]]*tbStoricoOrdini[[#This Row],[% COMM.]]</f>
        <v>5407.5</v>
      </c>
      <c r="R208" s="2">
        <f>tbStoricoOrdini[[#This Row],[TOT. COMM.]]+tbStoricoOrdini[[#This Row],[IMPORTO]]</f>
        <v>113557.5</v>
      </c>
    </row>
    <row r="209" spans="1:18">
      <c r="A209" s="1">
        <v>43831</v>
      </c>
      <c r="B209" s="7">
        <f>MONTH(tbStoricoOrdini[[#This Row],[DATA]])</f>
        <v>1</v>
      </c>
      <c r="C209" t="s">
        <v>304</v>
      </c>
      <c r="D209" t="str">
        <f>RIGHT(tbStoricoOrdini[[#This Row],[ORDINE]],4)</f>
        <v>0206</v>
      </c>
      <c r="E209" t="s">
        <v>31</v>
      </c>
      <c r="F209" t="str">
        <f>VLOOKUP(tbStoricoOrdini[[#This Row],[CLIENTE]],tbClienti[],3,FALSE)</f>
        <v>Piemonte</v>
      </c>
      <c r="G209" t="str">
        <f>VLOOKUP(tbStoricoOrdini[[#This Row],[CLIENTE]],tbClienti[],7,FALSE)</f>
        <v>CD</v>
      </c>
      <c r="H209" t="s">
        <v>76</v>
      </c>
      <c r="I209" t="str">
        <f>IF(LEFT(tbStoricoOrdini[[#This Row],[ARTICOLO]],3) = "COG","COG",LEFT(tbStoricoOrdini[[#This Row],[ARTICOLO]],FIND(" ",tbStoricoOrdini[[#This Row],[ARTICOLO]])-1))</f>
        <v>COG</v>
      </c>
      <c r="J209" t="str">
        <f>MID(tbStoricoOrdini[[#This Row],[ARTICOLO]],FIND(" ",tbStoricoOrdini[[#This Row],[ARTICOLO]])+1,4)</f>
        <v>1000</v>
      </c>
      <c r="K209" t="str">
        <f>IFERROR(RIGHT(tbStoricoOrdini[[#This Row],[ARTICOLO]],LEN(tbStoricoOrdini[[#This Row],[ARTICOLO]])-FIND(" ",tbStoricoOrdini[[#This Row],[ARTICOLO]],FIND(" ",tbStoricoOrdini[[#This Row],[ARTICOLO]]) +1)),"")</f>
        <v/>
      </c>
      <c r="L209" s="3">
        <f>VLOOKUP(tbStoricoOrdini[[#This Row],[ARTICOLO]],tbArticoli[],2,FALSE)</f>
        <v>150</v>
      </c>
      <c r="M209" s="22">
        <f>tbStoricoOrdini[[#This Row],[IMPORTO]]/tbStoricoOrdini[[#This Row],[PREZZO]]</f>
        <v>413</v>
      </c>
      <c r="N209" t="s">
        <v>19</v>
      </c>
      <c r="O209" s="8">
        <f>VLOOKUP(tbStoricoOrdini[[#This Row],[AGENTE]],tbAgenti[],2,FALSE)</f>
        <v>0.05</v>
      </c>
      <c r="P209" s="2">
        <v>61950</v>
      </c>
      <c r="Q209" s="2">
        <f>tbStoricoOrdini[[#This Row],[IMPORTO]]*tbStoricoOrdini[[#This Row],[% COMM.]]</f>
        <v>3097.5</v>
      </c>
      <c r="R209" s="2">
        <f>tbStoricoOrdini[[#This Row],[TOT. COMM.]]+tbStoricoOrdini[[#This Row],[IMPORTO]]</f>
        <v>65047.5</v>
      </c>
    </row>
    <row r="210" spans="1:18">
      <c r="A210" s="1">
        <v>43831</v>
      </c>
      <c r="B210" s="7">
        <f>MONTH(tbStoricoOrdini[[#This Row],[DATA]])</f>
        <v>1</v>
      </c>
      <c r="C210" t="s">
        <v>305</v>
      </c>
      <c r="D210" t="str">
        <f>RIGHT(tbStoricoOrdini[[#This Row],[ORDINE]],4)</f>
        <v>0207</v>
      </c>
      <c r="E210" t="s">
        <v>31</v>
      </c>
      <c r="F210" t="str">
        <f>VLOOKUP(tbStoricoOrdini[[#This Row],[CLIENTE]],tbClienti[],3,FALSE)</f>
        <v>Piemonte</v>
      </c>
      <c r="G210" t="str">
        <f>VLOOKUP(tbStoricoOrdini[[#This Row],[CLIENTE]],tbClienti[],7,FALSE)</f>
        <v>CD</v>
      </c>
      <c r="H210" t="s">
        <v>76</v>
      </c>
      <c r="I210" t="str">
        <f>IF(LEFT(tbStoricoOrdini[[#This Row],[ARTICOLO]],3) = "COG","COG",LEFT(tbStoricoOrdini[[#This Row],[ARTICOLO]],FIND(" ",tbStoricoOrdini[[#This Row],[ARTICOLO]])-1))</f>
        <v>COG</v>
      </c>
      <c r="J210" t="str">
        <f>MID(tbStoricoOrdini[[#This Row],[ARTICOLO]],FIND(" ",tbStoricoOrdini[[#This Row],[ARTICOLO]])+1,4)</f>
        <v>1000</v>
      </c>
      <c r="K210" t="str">
        <f>IFERROR(RIGHT(tbStoricoOrdini[[#This Row],[ARTICOLO]],LEN(tbStoricoOrdini[[#This Row],[ARTICOLO]])-FIND(" ",tbStoricoOrdini[[#This Row],[ARTICOLO]],FIND(" ",tbStoricoOrdini[[#This Row],[ARTICOLO]]) +1)),"")</f>
        <v/>
      </c>
      <c r="L210" s="3">
        <f>VLOOKUP(tbStoricoOrdini[[#This Row],[ARTICOLO]],tbArticoli[],2,FALSE)</f>
        <v>150</v>
      </c>
      <c r="M210" s="22">
        <f>tbStoricoOrdini[[#This Row],[IMPORTO]]/tbStoricoOrdini[[#This Row],[PREZZO]]</f>
        <v>751</v>
      </c>
      <c r="N210" t="s">
        <v>15</v>
      </c>
      <c r="O210" s="8">
        <f>VLOOKUP(tbStoricoOrdini[[#This Row],[AGENTE]],tbAgenti[],2,FALSE)</f>
        <v>0.08</v>
      </c>
      <c r="P210" s="2">
        <v>112650</v>
      </c>
      <c r="Q210" s="2">
        <f>tbStoricoOrdini[[#This Row],[IMPORTO]]*tbStoricoOrdini[[#This Row],[% COMM.]]</f>
        <v>9012</v>
      </c>
      <c r="R210" s="2">
        <f>tbStoricoOrdini[[#This Row],[TOT. COMM.]]+tbStoricoOrdini[[#This Row],[IMPORTO]]</f>
        <v>121662</v>
      </c>
    </row>
    <row r="211" spans="1:18">
      <c r="A211" s="1">
        <v>43831</v>
      </c>
      <c r="B211" s="7">
        <f>MONTH(tbStoricoOrdini[[#This Row],[DATA]])</f>
        <v>1</v>
      </c>
      <c r="C211" t="s">
        <v>306</v>
      </c>
      <c r="D211" t="str">
        <f>RIGHT(tbStoricoOrdini[[#This Row],[ORDINE]],4)</f>
        <v>0208</v>
      </c>
      <c r="E211" t="s">
        <v>31</v>
      </c>
      <c r="F211" t="str">
        <f>VLOOKUP(tbStoricoOrdini[[#This Row],[CLIENTE]],tbClienti[],3,FALSE)</f>
        <v>Piemonte</v>
      </c>
      <c r="G211" t="str">
        <f>VLOOKUP(tbStoricoOrdini[[#This Row],[CLIENTE]],tbClienti[],7,FALSE)</f>
        <v>CD</v>
      </c>
      <c r="H211" t="s">
        <v>72</v>
      </c>
      <c r="I211" t="str">
        <f>IF(LEFT(tbStoricoOrdini[[#This Row],[ARTICOLO]],3) = "COG","COG",LEFT(tbStoricoOrdini[[#This Row],[ARTICOLO]],FIND(" ",tbStoricoOrdini[[#This Row],[ARTICOLO]])-1))</f>
        <v>EB06</v>
      </c>
      <c r="J211" t="str">
        <f>MID(tbStoricoOrdini[[#This Row],[ARTICOLO]],FIND(" ",tbStoricoOrdini[[#This Row],[ARTICOLO]])+1,4)</f>
        <v>3000</v>
      </c>
      <c r="K211" t="str">
        <f>IFERROR(RIGHT(tbStoricoOrdini[[#This Row],[ARTICOLO]],LEN(tbStoricoOrdini[[#This Row],[ARTICOLO]])-FIND(" ",tbStoricoOrdini[[#This Row],[ARTICOLO]],FIND(" ",tbStoricoOrdini[[#This Row],[ARTICOLO]]) +1)),"")</f>
        <v>Medium</v>
      </c>
      <c r="L211" s="3">
        <f>VLOOKUP(tbStoricoOrdini[[#This Row],[ARTICOLO]],tbArticoli[],2,FALSE)</f>
        <v>120</v>
      </c>
      <c r="M211" s="22">
        <f>tbStoricoOrdini[[#This Row],[IMPORTO]]/tbStoricoOrdini[[#This Row],[PREZZO]]</f>
        <v>423</v>
      </c>
      <c r="N211" t="s">
        <v>39</v>
      </c>
      <c r="O211" s="8">
        <f>VLOOKUP(tbStoricoOrdini[[#This Row],[AGENTE]],tbAgenti[],2,FALSE)</f>
        <v>0.05</v>
      </c>
      <c r="P211" s="2">
        <v>50760</v>
      </c>
      <c r="Q211" s="2">
        <f>tbStoricoOrdini[[#This Row],[IMPORTO]]*tbStoricoOrdini[[#This Row],[% COMM.]]</f>
        <v>2538</v>
      </c>
      <c r="R211" s="2">
        <f>tbStoricoOrdini[[#This Row],[TOT. COMM.]]+tbStoricoOrdini[[#This Row],[IMPORTO]]</f>
        <v>53298</v>
      </c>
    </row>
    <row r="212" spans="1:18">
      <c r="A212" s="1">
        <v>43831</v>
      </c>
      <c r="B212" s="7">
        <f>MONTH(tbStoricoOrdini[[#This Row],[DATA]])</f>
        <v>1</v>
      </c>
      <c r="C212" t="s">
        <v>307</v>
      </c>
      <c r="D212" t="str">
        <f>RIGHT(tbStoricoOrdini[[#This Row],[ORDINE]],4)</f>
        <v>0209</v>
      </c>
      <c r="E212" t="s">
        <v>31</v>
      </c>
      <c r="F212" t="str">
        <f>VLOOKUP(tbStoricoOrdini[[#This Row],[CLIENTE]],tbClienti[],3,FALSE)</f>
        <v>Piemonte</v>
      </c>
      <c r="G212" t="str">
        <f>VLOOKUP(tbStoricoOrdini[[#This Row],[CLIENTE]],tbClienti[],7,FALSE)</f>
        <v>CD</v>
      </c>
      <c r="H212" t="s">
        <v>72</v>
      </c>
      <c r="I212" t="str">
        <f>IF(LEFT(tbStoricoOrdini[[#This Row],[ARTICOLO]],3) = "COG","COG",LEFT(tbStoricoOrdini[[#This Row],[ARTICOLO]],FIND(" ",tbStoricoOrdini[[#This Row],[ARTICOLO]])-1))</f>
        <v>EB06</v>
      </c>
      <c r="J212" t="str">
        <f>MID(tbStoricoOrdini[[#This Row],[ARTICOLO]],FIND(" ",tbStoricoOrdini[[#This Row],[ARTICOLO]])+1,4)</f>
        <v>3000</v>
      </c>
      <c r="K212" t="str">
        <f>IFERROR(RIGHT(tbStoricoOrdini[[#This Row],[ARTICOLO]],LEN(tbStoricoOrdini[[#This Row],[ARTICOLO]])-FIND(" ",tbStoricoOrdini[[#This Row],[ARTICOLO]],FIND(" ",tbStoricoOrdini[[#This Row],[ARTICOLO]]) +1)),"")</f>
        <v>Medium</v>
      </c>
      <c r="L212" s="3">
        <f>VLOOKUP(tbStoricoOrdini[[#This Row],[ARTICOLO]],tbArticoli[],2,FALSE)</f>
        <v>120</v>
      </c>
      <c r="M212" s="22">
        <f>tbStoricoOrdini[[#This Row],[IMPORTO]]/tbStoricoOrdini[[#This Row],[PREZZO]]</f>
        <v>895</v>
      </c>
      <c r="N212" t="s">
        <v>15</v>
      </c>
      <c r="O212" s="8">
        <f>VLOOKUP(tbStoricoOrdini[[#This Row],[AGENTE]],tbAgenti[],2,FALSE)</f>
        <v>0.08</v>
      </c>
      <c r="P212" s="2">
        <v>107400</v>
      </c>
      <c r="Q212" s="2">
        <f>tbStoricoOrdini[[#This Row],[IMPORTO]]*tbStoricoOrdini[[#This Row],[% COMM.]]</f>
        <v>8592</v>
      </c>
      <c r="R212" s="2">
        <f>tbStoricoOrdini[[#This Row],[TOT. COMM.]]+tbStoricoOrdini[[#This Row],[IMPORTO]]</f>
        <v>115992</v>
      </c>
    </row>
    <row r="213" spans="1:18">
      <c r="A213" s="1">
        <v>43831</v>
      </c>
      <c r="B213" s="7">
        <f>MONTH(tbStoricoOrdini[[#This Row],[DATA]])</f>
        <v>1</v>
      </c>
      <c r="C213" t="s">
        <v>308</v>
      </c>
      <c r="D213" t="str">
        <f>RIGHT(tbStoricoOrdini[[#This Row],[ORDINE]],4)</f>
        <v>0210</v>
      </c>
      <c r="E213" t="s">
        <v>31</v>
      </c>
      <c r="F213" t="str">
        <f>VLOOKUP(tbStoricoOrdini[[#This Row],[CLIENTE]],tbClienti[],3,FALSE)</f>
        <v>Piemonte</v>
      </c>
      <c r="G213" t="str">
        <f>VLOOKUP(tbStoricoOrdini[[#This Row],[CLIENTE]],tbClienti[],7,FALSE)</f>
        <v>CD</v>
      </c>
      <c r="H213" t="s">
        <v>72</v>
      </c>
      <c r="I213" t="str">
        <f>IF(LEFT(tbStoricoOrdini[[#This Row],[ARTICOLO]],3) = "COG","COG",LEFT(tbStoricoOrdini[[#This Row],[ARTICOLO]],FIND(" ",tbStoricoOrdini[[#This Row],[ARTICOLO]])-1))</f>
        <v>EB06</v>
      </c>
      <c r="J213" t="str">
        <f>MID(tbStoricoOrdini[[#This Row],[ARTICOLO]],FIND(" ",tbStoricoOrdini[[#This Row],[ARTICOLO]])+1,4)</f>
        <v>3000</v>
      </c>
      <c r="K213" t="str">
        <f>IFERROR(RIGHT(tbStoricoOrdini[[#This Row],[ARTICOLO]],LEN(tbStoricoOrdini[[#This Row],[ARTICOLO]])-FIND(" ",tbStoricoOrdini[[#This Row],[ARTICOLO]],FIND(" ",tbStoricoOrdini[[#This Row],[ARTICOLO]]) +1)),"")</f>
        <v>Medium</v>
      </c>
      <c r="L213" s="3">
        <f>VLOOKUP(tbStoricoOrdini[[#This Row],[ARTICOLO]],tbArticoli[],2,FALSE)</f>
        <v>120</v>
      </c>
      <c r="M213" s="22">
        <f>tbStoricoOrdini[[#This Row],[IMPORTO]]/tbStoricoOrdini[[#This Row],[PREZZO]]</f>
        <v>282</v>
      </c>
      <c r="N213" t="s">
        <v>7</v>
      </c>
      <c r="O213" s="8">
        <f>VLOOKUP(tbStoricoOrdini[[#This Row],[AGENTE]],tbAgenti[],2,FALSE)</f>
        <v>0.03</v>
      </c>
      <c r="P213" s="2">
        <v>33840</v>
      </c>
      <c r="Q213" s="2">
        <f>tbStoricoOrdini[[#This Row],[IMPORTO]]*tbStoricoOrdini[[#This Row],[% COMM.]]</f>
        <v>1015.1999999999999</v>
      </c>
      <c r="R213" s="2">
        <f>tbStoricoOrdini[[#This Row],[TOT. COMM.]]+tbStoricoOrdini[[#This Row],[IMPORTO]]</f>
        <v>34855.199999999997</v>
      </c>
    </row>
    <row r="214" spans="1:18">
      <c r="A214" s="1">
        <v>43831</v>
      </c>
      <c r="B214" s="7">
        <f>MONTH(tbStoricoOrdini[[#This Row],[DATA]])</f>
        <v>1</v>
      </c>
      <c r="C214" t="s">
        <v>309</v>
      </c>
      <c r="D214" t="str">
        <f>RIGHT(tbStoricoOrdini[[#This Row],[ORDINE]],4)</f>
        <v>0211</v>
      </c>
      <c r="E214" t="s">
        <v>31</v>
      </c>
      <c r="F214" t="str">
        <f>VLOOKUP(tbStoricoOrdini[[#This Row],[CLIENTE]],tbClienti[],3,FALSE)</f>
        <v>Piemonte</v>
      </c>
      <c r="G214" t="str">
        <f>VLOOKUP(tbStoricoOrdini[[#This Row],[CLIENTE]],tbClienti[],7,FALSE)</f>
        <v>CD</v>
      </c>
      <c r="H214" t="s">
        <v>72</v>
      </c>
      <c r="I214" t="str">
        <f>IF(LEFT(tbStoricoOrdini[[#This Row],[ARTICOLO]],3) = "COG","COG",LEFT(tbStoricoOrdini[[#This Row],[ARTICOLO]],FIND(" ",tbStoricoOrdini[[#This Row],[ARTICOLO]])-1))</f>
        <v>EB06</v>
      </c>
      <c r="J214" t="str">
        <f>MID(tbStoricoOrdini[[#This Row],[ARTICOLO]],FIND(" ",tbStoricoOrdini[[#This Row],[ARTICOLO]])+1,4)</f>
        <v>3000</v>
      </c>
      <c r="K214" t="str">
        <f>IFERROR(RIGHT(tbStoricoOrdini[[#This Row],[ARTICOLO]],LEN(tbStoricoOrdini[[#This Row],[ARTICOLO]])-FIND(" ",tbStoricoOrdini[[#This Row],[ARTICOLO]],FIND(" ",tbStoricoOrdini[[#This Row],[ARTICOLO]]) +1)),"")</f>
        <v>Medium</v>
      </c>
      <c r="L214" s="3">
        <f>VLOOKUP(tbStoricoOrdini[[#This Row],[ARTICOLO]],tbArticoli[],2,FALSE)</f>
        <v>120</v>
      </c>
      <c r="M214" s="22">
        <f>tbStoricoOrdini[[#This Row],[IMPORTO]]/tbStoricoOrdini[[#This Row],[PREZZO]]</f>
        <v>465</v>
      </c>
      <c r="N214" t="s">
        <v>18</v>
      </c>
      <c r="O214" s="8">
        <f>VLOOKUP(tbStoricoOrdini[[#This Row],[AGENTE]],tbAgenti[],2,FALSE)</f>
        <v>0.03</v>
      </c>
      <c r="P214" s="2">
        <v>55800</v>
      </c>
      <c r="Q214" s="2">
        <f>tbStoricoOrdini[[#This Row],[IMPORTO]]*tbStoricoOrdini[[#This Row],[% COMM.]]</f>
        <v>1674</v>
      </c>
      <c r="R214" s="2">
        <f>tbStoricoOrdini[[#This Row],[TOT. COMM.]]+tbStoricoOrdini[[#This Row],[IMPORTO]]</f>
        <v>57474</v>
      </c>
    </row>
    <row r="215" spans="1:18">
      <c r="A215" s="1">
        <v>43831</v>
      </c>
      <c r="B215" s="7">
        <f>MONTH(tbStoricoOrdini[[#This Row],[DATA]])</f>
        <v>1</v>
      </c>
      <c r="C215" t="s">
        <v>310</v>
      </c>
      <c r="D215" t="str">
        <f>RIGHT(tbStoricoOrdini[[#This Row],[ORDINE]],4)</f>
        <v>0212</v>
      </c>
      <c r="E215" t="s">
        <v>31</v>
      </c>
      <c r="F215" t="str">
        <f>VLOOKUP(tbStoricoOrdini[[#This Row],[CLIENTE]],tbClienti[],3,FALSE)</f>
        <v>Piemonte</v>
      </c>
      <c r="G215" t="str">
        <f>VLOOKUP(tbStoricoOrdini[[#This Row],[CLIENTE]],tbClienti[],7,FALSE)</f>
        <v>CD</v>
      </c>
      <c r="H215" t="s">
        <v>73</v>
      </c>
      <c r="I215" t="str">
        <f>IF(LEFT(tbStoricoOrdini[[#This Row],[ARTICOLO]],3) = "COG","COG",LEFT(tbStoricoOrdini[[#This Row],[ARTICOLO]],FIND(" ",tbStoricoOrdini[[#This Row],[ARTICOLO]])-1))</f>
        <v>EB06</v>
      </c>
      <c r="J215" t="str">
        <f>MID(tbStoricoOrdini[[#This Row],[ARTICOLO]],FIND(" ",tbStoricoOrdini[[#This Row],[ARTICOLO]])+1,4)</f>
        <v>3000</v>
      </c>
      <c r="K215" t="str">
        <f>IFERROR(RIGHT(tbStoricoOrdini[[#This Row],[ARTICOLO]],LEN(tbStoricoOrdini[[#This Row],[ARTICOLO]])-FIND(" ",tbStoricoOrdini[[#This Row],[ARTICOLO]],FIND(" ",tbStoricoOrdini[[#This Row],[ARTICOLO]]) +1)),"")</f>
        <v>Plus</v>
      </c>
      <c r="L215" s="3">
        <f>VLOOKUP(tbStoricoOrdini[[#This Row],[ARTICOLO]],tbArticoli[],2,FALSE)</f>
        <v>130</v>
      </c>
      <c r="M215" s="22">
        <f>tbStoricoOrdini[[#This Row],[IMPORTO]]/tbStoricoOrdini[[#This Row],[PREZZO]]</f>
        <v>824</v>
      </c>
      <c r="N215" t="s">
        <v>39</v>
      </c>
      <c r="O215" s="8">
        <f>VLOOKUP(tbStoricoOrdini[[#This Row],[AGENTE]],tbAgenti[],2,FALSE)</f>
        <v>0.05</v>
      </c>
      <c r="P215" s="2">
        <v>107120</v>
      </c>
      <c r="Q215" s="2">
        <f>tbStoricoOrdini[[#This Row],[IMPORTO]]*tbStoricoOrdini[[#This Row],[% COMM.]]</f>
        <v>5356</v>
      </c>
      <c r="R215" s="2">
        <f>tbStoricoOrdini[[#This Row],[TOT. COMM.]]+tbStoricoOrdini[[#This Row],[IMPORTO]]</f>
        <v>112476</v>
      </c>
    </row>
    <row r="216" spans="1:18">
      <c r="A216" s="1">
        <v>43831</v>
      </c>
      <c r="B216" s="7">
        <f>MONTH(tbStoricoOrdini[[#This Row],[DATA]])</f>
        <v>1</v>
      </c>
      <c r="C216" t="s">
        <v>311</v>
      </c>
      <c r="D216" t="str">
        <f>RIGHT(tbStoricoOrdini[[#This Row],[ORDINE]],4)</f>
        <v>0213</v>
      </c>
      <c r="E216" t="s">
        <v>31</v>
      </c>
      <c r="F216" t="str">
        <f>VLOOKUP(tbStoricoOrdini[[#This Row],[CLIENTE]],tbClienti[],3,FALSE)</f>
        <v>Piemonte</v>
      </c>
      <c r="G216" t="str">
        <f>VLOOKUP(tbStoricoOrdini[[#This Row],[CLIENTE]],tbClienti[],7,FALSE)</f>
        <v>CD</v>
      </c>
      <c r="H216" t="s">
        <v>73</v>
      </c>
      <c r="I216" t="str">
        <f>IF(LEFT(tbStoricoOrdini[[#This Row],[ARTICOLO]],3) = "COG","COG",LEFT(tbStoricoOrdini[[#This Row],[ARTICOLO]],FIND(" ",tbStoricoOrdini[[#This Row],[ARTICOLO]])-1))</f>
        <v>EB06</v>
      </c>
      <c r="J216" t="str">
        <f>MID(tbStoricoOrdini[[#This Row],[ARTICOLO]],FIND(" ",tbStoricoOrdini[[#This Row],[ARTICOLO]])+1,4)</f>
        <v>3000</v>
      </c>
      <c r="K216" t="str">
        <f>IFERROR(RIGHT(tbStoricoOrdini[[#This Row],[ARTICOLO]],LEN(tbStoricoOrdini[[#This Row],[ARTICOLO]])-FIND(" ",tbStoricoOrdini[[#This Row],[ARTICOLO]],FIND(" ",tbStoricoOrdini[[#This Row],[ARTICOLO]]) +1)),"")</f>
        <v>Plus</v>
      </c>
      <c r="L216" s="3">
        <f>VLOOKUP(tbStoricoOrdini[[#This Row],[ARTICOLO]],tbArticoli[],2,FALSE)</f>
        <v>130</v>
      </c>
      <c r="M216" s="22">
        <f>tbStoricoOrdini[[#This Row],[IMPORTO]]/tbStoricoOrdini[[#This Row],[PREZZO]]</f>
        <v>102</v>
      </c>
      <c r="N216" t="s">
        <v>15</v>
      </c>
      <c r="O216" s="8">
        <f>VLOOKUP(tbStoricoOrdini[[#This Row],[AGENTE]],tbAgenti[],2,FALSE)</f>
        <v>0.08</v>
      </c>
      <c r="P216" s="2">
        <v>13260</v>
      </c>
      <c r="Q216" s="2">
        <f>tbStoricoOrdini[[#This Row],[IMPORTO]]*tbStoricoOrdini[[#This Row],[% COMM.]]</f>
        <v>1060.8</v>
      </c>
      <c r="R216" s="2">
        <f>tbStoricoOrdini[[#This Row],[TOT. COMM.]]+tbStoricoOrdini[[#This Row],[IMPORTO]]</f>
        <v>14320.8</v>
      </c>
    </row>
    <row r="217" spans="1:18">
      <c r="A217" s="1">
        <v>43831</v>
      </c>
      <c r="B217" s="7">
        <f>MONTH(tbStoricoOrdini[[#This Row],[DATA]])</f>
        <v>1</v>
      </c>
      <c r="C217" t="s">
        <v>312</v>
      </c>
      <c r="D217" t="str">
        <f>RIGHT(tbStoricoOrdini[[#This Row],[ORDINE]],4)</f>
        <v>0214</v>
      </c>
      <c r="E217" t="s">
        <v>31</v>
      </c>
      <c r="F217" t="str">
        <f>VLOOKUP(tbStoricoOrdini[[#This Row],[CLIENTE]],tbClienti[],3,FALSE)</f>
        <v>Piemonte</v>
      </c>
      <c r="G217" t="str">
        <f>VLOOKUP(tbStoricoOrdini[[#This Row],[CLIENTE]],tbClienti[],7,FALSE)</f>
        <v>CD</v>
      </c>
      <c r="H217" t="s">
        <v>73</v>
      </c>
      <c r="I217" t="str">
        <f>IF(LEFT(tbStoricoOrdini[[#This Row],[ARTICOLO]],3) = "COG","COG",LEFT(tbStoricoOrdini[[#This Row],[ARTICOLO]],FIND(" ",tbStoricoOrdini[[#This Row],[ARTICOLO]])-1))</f>
        <v>EB06</v>
      </c>
      <c r="J217" t="str">
        <f>MID(tbStoricoOrdini[[#This Row],[ARTICOLO]],FIND(" ",tbStoricoOrdini[[#This Row],[ARTICOLO]])+1,4)</f>
        <v>3000</v>
      </c>
      <c r="K217" t="str">
        <f>IFERROR(RIGHT(tbStoricoOrdini[[#This Row],[ARTICOLO]],LEN(tbStoricoOrdini[[#This Row],[ARTICOLO]])-FIND(" ",tbStoricoOrdini[[#This Row],[ARTICOLO]],FIND(" ",tbStoricoOrdini[[#This Row],[ARTICOLO]]) +1)),"")</f>
        <v>Plus</v>
      </c>
      <c r="L217" s="3">
        <f>VLOOKUP(tbStoricoOrdini[[#This Row],[ARTICOLO]],tbArticoli[],2,FALSE)</f>
        <v>130</v>
      </c>
      <c r="M217" s="22">
        <f>tbStoricoOrdini[[#This Row],[IMPORTO]]/tbStoricoOrdini[[#This Row],[PREZZO]]</f>
        <v>96</v>
      </c>
      <c r="N217" t="s">
        <v>6</v>
      </c>
      <c r="O217" s="8">
        <f>VLOOKUP(tbStoricoOrdini[[#This Row],[AGENTE]],tbAgenti[],2,FALSE)</f>
        <v>7.4999999999999997E-2</v>
      </c>
      <c r="P217" s="2">
        <v>12480</v>
      </c>
      <c r="Q217" s="2">
        <f>tbStoricoOrdini[[#This Row],[IMPORTO]]*tbStoricoOrdini[[#This Row],[% COMM.]]</f>
        <v>936</v>
      </c>
      <c r="R217" s="2">
        <f>tbStoricoOrdini[[#This Row],[TOT. COMM.]]+tbStoricoOrdini[[#This Row],[IMPORTO]]</f>
        <v>13416</v>
      </c>
    </row>
    <row r="218" spans="1:18">
      <c r="A218" s="1">
        <v>43831</v>
      </c>
      <c r="B218" s="7">
        <f>MONTH(tbStoricoOrdini[[#This Row],[DATA]])</f>
        <v>1</v>
      </c>
      <c r="C218" t="s">
        <v>313</v>
      </c>
      <c r="D218" t="str">
        <f>RIGHT(tbStoricoOrdini[[#This Row],[ORDINE]],4)</f>
        <v>0215</v>
      </c>
      <c r="E218" t="s">
        <v>21</v>
      </c>
      <c r="F218" t="str">
        <f>VLOOKUP(tbStoricoOrdini[[#This Row],[CLIENTE]],tbClienti[],3,FALSE)</f>
        <v>PA</v>
      </c>
      <c r="G218" t="str">
        <f>VLOOKUP(tbStoricoOrdini[[#This Row],[CLIENTE]],tbClienti[],7,FALSE)</f>
        <v>AC</v>
      </c>
      <c r="H218" t="s">
        <v>74</v>
      </c>
      <c r="I218" t="str">
        <f>IF(LEFT(tbStoricoOrdini[[#This Row],[ARTICOLO]],3) = "COG","COG",LEFT(tbStoricoOrdini[[#This Row],[ARTICOLO]],FIND(" ",tbStoricoOrdini[[#This Row],[ARTICOLO]])-1))</f>
        <v>AVRC</v>
      </c>
      <c r="J218" t="str">
        <f>MID(tbStoricoOrdini[[#This Row],[ARTICOLO]],FIND(" ",tbStoricoOrdini[[#This Row],[ARTICOLO]])+1,4)</f>
        <v>2500</v>
      </c>
      <c r="K218" t="str">
        <f>IFERROR(RIGHT(tbStoricoOrdini[[#This Row],[ARTICOLO]],LEN(tbStoricoOrdini[[#This Row],[ARTICOLO]])-FIND(" ",tbStoricoOrdini[[#This Row],[ARTICOLO]],FIND(" ",tbStoricoOrdini[[#This Row],[ARTICOLO]]) +1)),"")</f>
        <v>Gold</v>
      </c>
      <c r="L218" s="3">
        <f>VLOOKUP(tbStoricoOrdini[[#This Row],[ARTICOLO]],tbArticoli[],2,FALSE)</f>
        <v>500</v>
      </c>
      <c r="M218" s="22">
        <f>tbStoricoOrdini[[#This Row],[IMPORTO]]/tbStoricoOrdini[[#This Row],[PREZZO]]</f>
        <v>789</v>
      </c>
      <c r="N218" t="s">
        <v>9</v>
      </c>
      <c r="O218" s="8">
        <f>VLOOKUP(tbStoricoOrdini[[#This Row],[AGENTE]],tbAgenti[],2,FALSE)</f>
        <v>0.05</v>
      </c>
      <c r="P218" s="2">
        <v>394500</v>
      </c>
      <c r="Q218" s="2">
        <f>tbStoricoOrdini[[#This Row],[IMPORTO]]*tbStoricoOrdini[[#This Row],[% COMM.]]</f>
        <v>19725</v>
      </c>
      <c r="R218" s="2">
        <f>tbStoricoOrdini[[#This Row],[TOT. COMM.]]+tbStoricoOrdini[[#This Row],[IMPORTO]]</f>
        <v>414225</v>
      </c>
    </row>
    <row r="219" spans="1:18">
      <c r="A219" s="1">
        <v>43831</v>
      </c>
      <c r="B219" s="7">
        <f>MONTH(tbStoricoOrdini[[#This Row],[DATA]])</f>
        <v>1</v>
      </c>
      <c r="C219" t="s">
        <v>314</v>
      </c>
      <c r="D219" t="str">
        <f>RIGHT(tbStoricoOrdini[[#This Row],[ORDINE]],4)</f>
        <v>0216</v>
      </c>
      <c r="E219" t="s">
        <v>21</v>
      </c>
      <c r="F219" t="str">
        <f>VLOOKUP(tbStoricoOrdini[[#This Row],[CLIENTE]],tbClienti[],3,FALSE)</f>
        <v>PA</v>
      </c>
      <c r="G219" t="str">
        <f>VLOOKUP(tbStoricoOrdini[[#This Row],[CLIENTE]],tbClienti[],7,FALSE)</f>
        <v>AC</v>
      </c>
      <c r="H219" t="s">
        <v>77</v>
      </c>
      <c r="I219" t="str">
        <f>IF(LEFT(tbStoricoOrdini[[#This Row],[ARTICOLO]],3) = "COG","COG",LEFT(tbStoricoOrdini[[#This Row],[ARTICOLO]],FIND(" ",tbStoricoOrdini[[#This Row],[ARTICOLO]])-1))</f>
        <v>COG</v>
      </c>
      <c r="J219" t="str">
        <f>MID(tbStoricoOrdini[[#This Row],[ARTICOLO]],FIND(" ",tbStoricoOrdini[[#This Row],[ARTICOLO]])+1,4)</f>
        <v>2000</v>
      </c>
      <c r="K219" t="str">
        <f>IFERROR(RIGHT(tbStoricoOrdini[[#This Row],[ARTICOLO]],LEN(tbStoricoOrdini[[#This Row],[ARTICOLO]])-FIND(" ",tbStoricoOrdini[[#This Row],[ARTICOLO]],FIND(" ",tbStoricoOrdini[[#This Row],[ARTICOLO]]) +1)),"")</f>
        <v>Medium</v>
      </c>
      <c r="L219" s="3">
        <f>VLOOKUP(tbStoricoOrdini[[#This Row],[ARTICOLO]],tbArticoli[],2,FALSE)</f>
        <v>200</v>
      </c>
      <c r="M219" s="22">
        <f>tbStoricoOrdini[[#This Row],[IMPORTO]]/tbStoricoOrdini[[#This Row],[PREZZO]]</f>
        <v>609</v>
      </c>
      <c r="N219" t="s">
        <v>9</v>
      </c>
      <c r="O219" s="8">
        <f>VLOOKUP(tbStoricoOrdini[[#This Row],[AGENTE]],tbAgenti[],2,FALSE)</f>
        <v>0.05</v>
      </c>
      <c r="P219" s="2">
        <v>121800</v>
      </c>
      <c r="Q219" s="2">
        <f>tbStoricoOrdini[[#This Row],[IMPORTO]]*tbStoricoOrdini[[#This Row],[% COMM.]]</f>
        <v>6090</v>
      </c>
      <c r="R219" s="2">
        <f>tbStoricoOrdini[[#This Row],[TOT. COMM.]]+tbStoricoOrdini[[#This Row],[IMPORTO]]</f>
        <v>127890</v>
      </c>
    </row>
    <row r="220" spans="1:18">
      <c r="A220" s="1">
        <v>43831</v>
      </c>
      <c r="B220" s="7">
        <f>MONTH(tbStoricoOrdini[[#This Row],[DATA]])</f>
        <v>1</v>
      </c>
      <c r="C220" t="s">
        <v>315</v>
      </c>
      <c r="D220" t="str">
        <f>RIGHT(tbStoricoOrdini[[#This Row],[ORDINE]],4)</f>
        <v>0217</v>
      </c>
      <c r="E220" t="s">
        <v>21</v>
      </c>
      <c r="F220" t="str">
        <f>VLOOKUP(tbStoricoOrdini[[#This Row],[CLIENTE]],tbClienti[],3,FALSE)</f>
        <v>PA</v>
      </c>
      <c r="G220" t="str">
        <f>VLOOKUP(tbStoricoOrdini[[#This Row],[CLIENTE]],tbClienti[],7,FALSE)</f>
        <v>AC</v>
      </c>
      <c r="H220" t="s">
        <v>61</v>
      </c>
      <c r="I220" t="str">
        <f>IF(LEFT(tbStoricoOrdini[[#This Row],[ARTICOLO]],3) = "COG","COG",LEFT(tbStoricoOrdini[[#This Row],[ARTICOLO]],FIND(" ",tbStoricoOrdini[[#This Row],[ARTICOLO]])-1))</f>
        <v>KLM</v>
      </c>
      <c r="J220" t="str">
        <f>MID(tbStoricoOrdini[[#This Row],[ARTICOLO]],FIND(" ",tbStoricoOrdini[[#This Row],[ARTICOLO]])+1,4)</f>
        <v>5000</v>
      </c>
      <c r="K220" t="str">
        <f>IFERROR(RIGHT(tbStoricoOrdini[[#This Row],[ARTICOLO]],LEN(tbStoricoOrdini[[#This Row],[ARTICOLO]])-FIND(" ",tbStoricoOrdini[[#This Row],[ARTICOLO]],FIND(" ",tbStoricoOrdini[[#This Row],[ARTICOLO]]) +1)),"")</f>
        <v>Medium</v>
      </c>
      <c r="L220" s="3">
        <f>VLOOKUP(tbStoricoOrdini[[#This Row],[ARTICOLO]],tbArticoli[],2,FALSE)</f>
        <v>150</v>
      </c>
      <c r="M220" s="22">
        <f>tbStoricoOrdini[[#This Row],[IMPORTO]]/tbStoricoOrdini[[#This Row],[PREZZO]]</f>
        <v>867</v>
      </c>
      <c r="N220" t="s">
        <v>9</v>
      </c>
      <c r="O220" s="8">
        <f>VLOOKUP(tbStoricoOrdini[[#This Row],[AGENTE]],tbAgenti[],2,FALSE)</f>
        <v>0.05</v>
      </c>
      <c r="P220" s="2">
        <v>130050</v>
      </c>
      <c r="Q220" s="2">
        <f>tbStoricoOrdini[[#This Row],[IMPORTO]]*tbStoricoOrdini[[#This Row],[% COMM.]]</f>
        <v>6502.5</v>
      </c>
      <c r="R220" s="2">
        <f>tbStoricoOrdini[[#This Row],[TOT. COMM.]]+tbStoricoOrdini[[#This Row],[IMPORTO]]</f>
        <v>136552.5</v>
      </c>
    </row>
    <row r="221" spans="1:18">
      <c r="A221" s="1">
        <v>43831</v>
      </c>
      <c r="B221" s="7">
        <f>MONTH(tbStoricoOrdini[[#This Row],[DATA]])</f>
        <v>1</v>
      </c>
      <c r="C221" t="s">
        <v>316</v>
      </c>
      <c r="D221" t="str">
        <f>RIGHT(tbStoricoOrdini[[#This Row],[ORDINE]],4)</f>
        <v>0218</v>
      </c>
      <c r="E221" t="s">
        <v>21</v>
      </c>
      <c r="F221" t="str">
        <f>VLOOKUP(tbStoricoOrdini[[#This Row],[CLIENTE]],tbClienti[],3,FALSE)</f>
        <v>PA</v>
      </c>
      <c r="G221" t="str">
        <f>VLOOKUP(tbStoricoOrdini[[#This Row],[CLIENTE]],tbClienti[],7,FALSE)</f>
        <v>AC</v>
      </c>
      <c r="H221" t="s">
        <v>60</v>
      </c>
      <c r="I221" t="str">
        <f>IF(LEFT(tbStoricoOrdini[[#This Row],[ARTICOLO]],3) = "COG","COG",LEFT(tbStoricoOrdini[[#This Row],[ARTICOLO]],FIND(" ",tbStoricoOrdini[[#This Row],[ARTICOLO]])-1))</f>
        <v>KLM</v>
      </c>
      <c r="J221" t="str">
        <f>MID(tbStoricoOrdini[[#This Row],[ARTICOLO]],FIND(" ",tbStoricoOrdini[[#This Row],[ARTICOLO]])+1,4)</f>
        <v>5000</v>
      </c>
      <c r="K221" t="str">
        <f>IFERROR(RIGHT(tbStoricoOrdini[[#This Row],[ARTICOLO]],LEN(tbStoricoOrdini[[#This Row],[ARTICOLO]])-FIND(" ",tbStoricoOrdini[[#This Row],[ARTICOLO]],FIND(" ",tbStoricoOrdini[[#This Row],[ARTICOLO]]) +1)),"")</f>
        <v>Plus</v>
      </c>
      <c r="L221" s="3">
        <f>VLOOKUP(tbStoricoOrdini[[#This Row],[ARTICOLO]],tbArticoli[],2,FALSE)</f>
        <v>175</v>
      </c>
      <c r="M221" s="22">
        <f>tbStoricoOrdini[[#This Row],[IMPORTO]]/tbStoricoOrdini[[#This Row],[PREZZO]]</f>
        <v>346</v>
      </c>
      <c r="N221" t="s">
        <v>9</v>
      </c>
      <c r="O221" s="8">
        <f>VLOOKUP(tbStoricoOrdini[[#This Row],[AGENTE]],tbAgenti[],2,FALSE)</f>
        <v>0.05</v>
      </c>
      <c r="P221" s="2">
        <v>60550</v>
      </c>
      <c r="Q221" s="2">
        <f>tbStoricoOrdini[[#This Row],[IMPORTO]]*tbStoricoOrdini[[#This Row],[% COMM.]]</f>
        <v>3027.5</v>
      </c>
      <c r="R221" s="2">
        <f>tbStoricoOrdini[[#This Row],[TOT. COMM.]]+tbStoricoOrdini[[#This Row],[IMPORTO]]</f>
        <v>63577.5</v>
      </c>
    </row>
    <row r="222" spans="1:18">
      <c r="A222" s="1">
        <v>43831</v>
      </c>
      <c r="B222" s="7">
        <f>MONTH(tbStoricoOrdini[[#This Row],[DATA]])</f>
        <v>1</v>
      </c>
      <c r="C222" t="s">
        <v>317</v>
      </c>
      <c r="D222" t="str">
        <f>RIGHT(tbStoricoOrdini[[#This Row],[ORDINE]],4)</f>
        <v>0219</v>
      </c>
      <c r="E222" t="s">
        <v>21</v>
      </c>
      <c r="F222" t="str">
        <f>VLOOKUP(tbStoricoOrdini[[#This Row],[CLIENTE]],tbClienti[],3,FALSE)</f>
        <v>PA</v>
      </c>
      <c r="G222" t="str">
        <f>VLOOKUP(tbStoricoOrdini[[#This Row],[CLIENTE]],tbClienti[],7,FALSE)</f>
        <v>AC</v>
      </c>
      <c r="H222" t="s">
        <v>63</v>
      </c>
      <c r="I222" t="str">
        <f>IF(LEFT(tbStoricoOrdini[[#This Row],[ARTICOLO]],3) = "COG","COG",LEFT(tbStoricoOrdini[[#This Row],[ARTICOLO]],FIND(" ",tbStoricoOrdini[[#This Row],[ARTICOLO]])-1))</f>
        <v>KLM</v>
      </c>
      <c r="J222" t="str">
        <f>MID(tbStoricoOrdini[[#This Row],[ARTICOLO]],FIND(" ",tbStoricoOrdini[[#This Row],[ARTICOLO]])+1,4)</f>
        <v>3000</v>
      </c>
      <c r="K222" t="str">
        <f>IFERROR(RIGHT(tbStoricoOrdini[[#This Row],[ARTICOLO]],LEN(tbStoricoOrdini[[#This Row],[ARTICOLO]])-FIND(" ",tbStoricoOrdini[[#This Row],[ARTICOLO]],FIND(" ",tbStoricoOrdini[[#This Row],[ARTICOLO]]) +1)),"")</f>
        <v>Plus</v>
      </c>
      <c r="L222" s="3">
        <f>VLOOKUP(tbStoricoOrdini[[#This Row],[ARTICOLO]],tbArticoli[],2,FALSE)</f>
        <v>145</v>
      </c>
      <c r="M222" s="22">
        <f>tbStoricoOrdini[[#This Row],[IMPORTO]]/tbStoricoOrdini[[#This Row],[PREZZO]]</f>
        <v>112</v>
      </c>
      <c r="N222" t="s">
        <v>9</v>
      </c>
      <c r="O222" s="8">
        <f>VLOOKUP(tbStoricoOrdini[[#This Row],[AGENTE]],tbAgenti[],2,FALSE)</f>
        <v>0.05</v>
      </c>
      <c r="P222" s="2">
        <v>16240</v>
      </c>
      <c r="Q222" s="2">
        <f>tbStoricoOrdini[[#This Row],[IMPORTO]]*tbStoricoOrdini[[#This Row],[% COMM.]]</f>
        <v>812</v>
      </c>
      <c r="R222" s="2">
        <f>tbStoricoOrdini[[#This Row],[TOT. COMM.]]+tbStoricoOrdini[[#This Row],[IMPORTO]]</f>
        <v>17052</v>
      </c>
    </row>
    <row r="223" spans="1:18">
      <c r="A223" s="1">
        <v>43831</v>
      </c>
      <c r="B223" s="7">
        <f>MONTH(tbStoricoOrdini[[#This Row],[DATA]])</f>
        <v>1</v>
      </c>
      <c r="C223" t="s">
        <v>318</v>
      </c>
      <c r="D223" t="str">
        <f>RIGHT(tbStoricoOrdini[[#This Row],[ORDINE]],4)</f>
        <v>0220</v>
      </c>
      <c r="E223" t="s">
        <v>21</v>
      </c>
      <c r="F223" t="str">
        <f>VLOOKUP(tbStoricoOrdini[[#This Row],[CLIENTE]],tbClienti[],3,FALSE)</f>
        <v>PA</v>
      </c>
      <c r="G223" t="str">
        <f>VLOOKUP(tbStoricoOrdini[[#This Row],[CLIENTE]],tbClienti[],7,FALSE)</f>
        <v>AC</v>
      </c>
      <c r="H223" t="s">
        <v>80</v>
      </c>
      <c r="I223" t="str">
        <f>IF(LEFT(tbStoricoOrdini[[#This Row],[ARTICOLO]],3) = "COG","COG",LEFT(tbStoricoOrdini[[#This Row],[ARTICOLO]],FIND(" ",tbStoricoOrdini[[#This Row],[ARTICOLO]])-1))</f>
        <v>COG</v>
      </c>
      <c r="J223" t="str">
        <f>MID(tbStoricoOrdini[[#This Row],[ARTICOLO]],FIND(" ",tbStoricoOrdini[[#This Row],[ARTICOLO]])+1,4)</f>
        <v>5000</v>
      </c>
      <c r="K223" t="str">
        <f>IFERROR(RIGHT(tbStoricoOrdini[[#This Row],[ARTICOLO]],LEN(tbStoricoOrdini[[#This Row],[ARTICOLO]])-FIND(" ",tbStoricoOrdini[[#This Row],[ARTICOLO]],FIND(" ",tbStoricoOrdini[[#This Row],[ARTICOLO]]) +1)),"")</f>
        <v>Silver</v>
      </c>
      <c r="L223" s="3">
        <f>VLOOKUP(tbStoricoOrdini[[#This Row],[ARTICOLO]],tbArticoli[],2,FALSE)</f>
        <v>300</v>
      </c>
      <c r="M223" s="22">
        <f>tbStoricoOrdini[[#This Row],[IMPORTO]]/tbStoricoOrdini[[#This Row],[PREZZO]]</f>
        <v>490</v>
      </c>
      <c r="N223" t="s">
        <v>9</v>
      </c>
      <c r="O223" s="8">
        <f>VLOOKUP(tbStoricoOrdini[[#This Row],[AGENTE]],tbAgenti[],2,FALSE)</f>
        <v>0.05</v>
      </c>
      <c r="P223" s="2">
        <v>147000</v>
      </c>
      <c r="Q223" s="2">
        <f>tbStoricoOrdini[[#This Row],[IMPORTO]]*tbStoricoOrdini[[#This Row],[% COMM.]]</f>
        <v>7350</v>
      </c>
      <c r="R223" s="2">
        <f>tbStoricoOrdini[[#This Row],[TOT. COMM.]]+tbStoricoOrdini[[#This Row],[IMPORTO]]</f>
        <v>154350</v>
      </c>
    </row>
    <row r="224" spans="1:18">
      <c r="A224" s="1">
        <v>43831</v>
      </c>
      <c r="B224" s="7">
        <f>MONTH(tbStoricoOrdini[[#This Row],[DATA]])</f>
        <v>1</v>
      </c>
      <c r="C224" t="s">
        <v>319</v>
      </c>
      <c r="D224" t="str">
        <f>RIGHT(tbStoricoOrdini[[#This Row],[ORDINE]],4)</f>
        <v>0221</v>
      </c>
      <c r="E224" t="s">
        <v>21</v>
      </c>
      <c r="F224" t="str">
        <f>VLOOKUP(tbStoricoOrdini[[#This Row],[CLIENTE]],tbClienti[],3,FALSE)</f>
        <v>PA</v>
      </c>
      <c r="G224" t="str">
        <f>VLOOKUP(tbStoricoOrdini[[#This Row],[CLIENTE]],tbClienti[],7,FALSE)</f>
        <v>AC</v>
      </c>
      <c r="H224" t="s">
        <v>69</v>
      </c>
      <c r="I224" t="str">
        <f>IF(LEFT(tbStoricoOrdini[[#This Row],[ARTICOLO]],3) = "COG","COG",LEFT(tbStoricoOrdini[[#This Row],[ARTICOLO]],FIND(" ",tbStoricoOrdini[[#This Row],[ARTICOLO]])-1))</f>
        <v>BAG</v>
      </c>
      <c r="J224" t="str">
        <f>MID(tbStoricoOrdini[[#This Row],[ARTICOLO]],FIND(" ",tbStoricoOrdini[[#This Row],[ARTICOLO]])+1,4)</f>
        <v>1121</v>
      </c>
      <c r="K224" t="str">
        <f>IFERROR(RIGHT(tbStoricoOrdini[[#This Row],[ARTICOLO]],LEN(tbStoricoOrdini[[#This Row],[ARTICOLO]])-FIND(" ",tbStoricoOrdini[[#This Row],[ARTICOLO]],FIND(" ",tbStoricoOrdini[[#This Row],[ARTICOLO]]) +1)),"")</f>
        <v>Gold</v>
      </c>
      <c r="L224" s="3">
        <f>VLOOKUP(tbStoricoOrdini[[#This Row],[ARTICOLO]],tbArticoli[],2,FALSE)</f>
        <v>230</v>
      </c>
      <c r="M224" s="22">
        <f>tbStoricoOrdini[[#This Row],[IMPORTO]]/tbStoricoOrdini[[#This Row],[PREZZO]]</f>
        <v>537</v>
      </c>
      <c r="N224" t="s">
        <v>9</v>
      </c>
      <c r="O224" s="8">
        <f>VLOOKUP(tbStoricoOrdini[[#This Row],[AGENTE]],tbAgenti[],2,FALSE)</f>
        <v>0.05</v>
      </c>
      <c r="P224" s="2">
        <v>123510</v>
      </c>
      <c r="Q224" s="2">
        <f>tbStoricoOrdini[[#This Row],[IMPORTO]]*tbStoricoOrdini[[#This Row],[% COMM.]]</f>
        <v>6175.5</v>
      </c>
      <c r="R224" s="2">
        <f>tbStoricoOrdini[[#This Row],[TOT. COMM.]]+tbStoricoOrdini[[#This Row],[IMPORTO]]</f>
        <v>129685.5</v>
      </c>
    </row>
    <row r="225" spans="1:18">
      <c r="A225" s="1">
        <v>43831</v>
      </c>
      <c r="B225" s="7">
        <f>MONTH(tbStoricoOrdini[[#This Row],[DATA]])</f>
        <v>1</v>
      </c>
      <c r="C225" t="s">
        <v>320</v>
      </c>
      <c r="D225" t="str">
        <f>RIGHT(tbStoricoOrdini[[#This Row],[ORDINE]],4)</f>
        <v>0222</v>
      </c>
      <c r="E225" t="s">
        <v>21</v>
      </c>
      <c r="F225" t="str">
        <f>VLOOKUP(tbStoricoOrdini[[#This Row],[CLIENTE]],tbClienti[],3,FALSE)</f>
        <v>PA</v>
      </c>
      <c r="G225" t="str">
        <f>VLOOKUP(tbStoricoOrdini[[#This Row],[CLIENTE]],tbClienti[],7,FALSE)</f>
        <v>AC</v>
      </c>
      <c r="H225" t="s">
        <v>83</v>
      </c>
      <c r="I225" t="str">
        <f>IF(LEFT(tbStoricoOrdini[[#This Row],[ARTICOLO]],3) = "COG","COG",LEFT(tbStoricoOrdini[[#This Row],[ARTICOLO]],FIND(" ",tbStoricoOrdini[[#This Row],[ARTICOLO]])-1))</f>
        <v>COG</v>
      </c>
      <c r="J225" t="str">
        <f>MID(tbStoricoOrdini[[#This Row],[ARTICOLO]],FIND(" ",tbStoricoOrdini[[#This Row],[ARTICOLO]])+1,4)</f>
        <v>8000</v>
      </c>
      <c r="K225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225" s="3">
        <f>VLOOKUP(tbStoricoOrdini[[#This Row],[ARTICOLO]],tbArticoli[],2,FALSE)</f>
        <v>670</v>
      </c>
      <c r="M225" s="22">
        <f>tbStoricoOrdini[[#This Row],[IMPORTO]]/tbStoricoOrdini[[#This Row],[PREZZO]]</f>
        <v>713</v>
      </c>
      <c r="N225" t="s">
        <v>9</v>
      </c>
      <c r="O225" s="8">
        <f>VLOOKUP(tbStoricoOrdini[[#This Row],[AGENTE]],tbAgenti[],2,FALSE)</f>
        <v>0.05</v>
      </c>
      <c r="P225" s="2">
        <v>477710</v>
      </c>
      <c r="Q225" s="2">
        <f>tbStoricoOrdini[[#This Row],[IMPORTO]]*tbStoricoOrdini[[#This Row],[% COMM.]]</f>
        <v>23885.5</v>
      </c>
      <c r="R225" s="2">
        <f>tbStoricoOrdini[[#This Row],[TOT. COMM.]]+tbStoricoOrdini[[#This Row],[IMPORTO]]</f>
        <v>501595.5</v>
      </c>
    </row>
    <row r="226" spans="1:18">
      <c r="A226" s="1">
        <v>43831</v>
      </c>
      <c r="B226" s="7">
        <f>MONTH(tbStoricoOrdini[[#This Row],[DATA]])</f>
        <v>1</v>
      </c>
      <c r="C226" t="s">
        <v>321</v>
      </c>
      <c r="D226" t="str">
        <f>RIGHT(tbStoricoOrdini[[#This Row],[ORDINE]],4)</f>
        <v>0223</v>
      </c>
      <c r="E226" t="s">
        <v>21</v>
      </c>
      <c r="F226" t="str">
        <f>VLOOKUP(tbStoricoOrdini[[#This Row],[CLIENTE]],tbClienti[],3,FALSE)</f>
        <v>PA</v>
      </c>
      <c r="G226" t="str">
        <f>VLOOKUP(tbStoricoOrdini[[#This Row],[CLIENTE]],tbClienti[],7,FALSE)</f>
        <v>AC</v>
      </c>
      <c r="H226" t="s">
        <v>70</v>
      </c>
      <c r="I226" t="str">
        <f>IF(LEFT(tbStoricoOrdini[[#This Row],[ARTICOLO]],3) = "COG","COG",LEFT(tbStoricoOrdini[[#This Row],[ARTICOLO]],FIND(" ",tbStoricoOrdini[[#This Row],[ARTICOLO]])-1))</f>
        <v>EB08</v>
      </c>
      <c r="J226" t="str">
        <f>MID(tbStoricoOrdini[[#This Row],[ARTICOLO]],FIND(" ",tbStoricoOrdini[[#This Row],[ARTICOLO]])+1,4)</f>
        <v>7500</v>
      </c>
      <c r="K226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226" s="3">
        <f>VLOOKUP(tbStoricoOrdini[[#This Row],[ARTICOLO]],tbArticoli[],2,FALSE)</f>
        <v>180</v>
      </c>
      <c r="M226" s="22">
        <f>tbStoricoOrdini[[#This Row],[IMPORTO]]/tbStoricoOrdini[[#This Row],[PREZZO]]</f>
        <v>675</v>
      </c>
      <c r="N226" t="s">
        <v>9</v>
      </c>
      <c r="O226" s="8">
        <f>VLOOKUP(tbStoricoOrdini[[#This Row],[AGENTE]],tbAgenti[],2,FALSE)</f>
        <v>0.05</v>
      </c>
      <c r="P226" s="2">
        <v>121500</v>
      </c>
      <c r="Q226" s="2">
        <f>tbStoricoOrdini[[#This Row],[IMPORTO]]*tbStoricoOrdini[[#This Row],[% COMM.]]</f>
        <v>6075</v>
      </c>
      <c r="R226" s="2">
        <f>tbStoricoOrdini[[#This Row],[TOT. COMM.]]+tbStoricoOrdini[[#This Row],[IMPORTO]]</f>
        <v>127575</v>
      </c>
    </row>
    <row r="227" spans="1:18">
      <c r="A227" s="1">
        <v>43831</v>
      </c>
      <c r="B227" s="7">
        <f>MONTH(tbStoricoOrdini[[#This Row],[DATA]])</f>
        <v>1</v>
      </c>
      <c r="C227" t="s">
        <v>322</v>
      </c>
      <c r="D227" t="str">
        <f>RIGHT(tbStoricoOrdini[[#This Row],[ORDINE]],4)</f>
        <v>0224</v>
      </c>
      <c r="E227" t="s">
        <v>21</v>
      </c>
      <c r="F227" t="str">
        <f>VLOOKUP(tbStoricoOrdini[[#This Row],[CLIENTE]],tbClienti[],3,FALSE)</f>
        <v>PA</v>
      </c>
      <c r="G227" t="str">
        <f>VLOOKUP(tbStoricoOrdini[[#This Row],[CLIENTE]],tbClienti[],7,FALSE)</f>
        <v>AC</v>
      </c>
      <c r="H227" t="s">
        <v>75</v>
      </c>
      <c r="I227" t="str">
        <f>IF(LEFT(tbStoricoOrdini[[#This Row],[ARTICOLO]],3) = "COG","COG",LEFT(tbStoricoOrdini[[#This Row],[ARTICOLO]],FIND(" ",tbStoricoOrdini[[#This Row],[ARTICOLO]])-1))</f>
        <v>AVRC</v>
      </c>
      <c r="J227" t="str">
        <f>MID(tbStoricoOrdini[[#This Row],[ARTICOLO]],FIND(" ",tbStoricoOrdini[[#This Row],[ARTICOLO]])+1,4)</f>
        <v>1000</v>
      </c>
      <c r="K227" t="str">
        <f>IFERROR(RIGHT(tbStoricoOrdini[[#This Row],[ARTICOLO]],LEN(tbStoricoOrdini[[#This Row],[ARTICOLO]])-FIND(" ",tbStoricoOrdini[[#This Row],[ARTICOLO]],FIND(" ",tbStoricoOrdini[[#This Row],[ARTICOLO]]) +1)),"")</f>
        <v>Silver</v>
      </c>
      <c r="L227" s="3">
        <f>VLOOKUP(tbStoricoOrdini[[#This Row],[ARTICOLO]],tbArticoli[],2,FALSE)</f>
        <v>390</v>
      </c>
      <c r="M227" s="22">
        <f>tbStoricoOrdini[[#This Row],[IMPORTO]]/tbStoricoOrdini[[#This Row],[PREZZO]]</f>
        <v>478</v>
      </c>
      <c r="N227" t="s">
        <v>9</v>
      </c>
      <c r="O227" s="8">
        <f>VLOOKUP(tbStoricoOrdini[[#This Row],[AGENTE]],tbAgenti[],2,FALSE)</f>
        <v>0.05</v>
      </c>
      <c r="P227" s="2">
        <v>186420</v>
      </c>
      <c r="Q227" s="2">
        <f>tbStoricoOrdini[[#This Row],[IMPORTO]]*tbStoricoOrdini[[#This Row],[% COMM.]]</f>
        <v>9321</v>
      </c>
      <c r="R227" s="2">
        <f>tbStoricoOrdini[[#This Row],[TOT. COMM.]]+tbStoricoOrdini[[#This Row],[IMPORTO]]</f>
        <v>195741</v>
      </c>
    </row>
    <row r="228" spans="1:18">
      <c r="A228" s="1">
        <v>43831</v>
      </c>
      <c r="B228" s="7">
        <f>MONTH(tbStoricoOrdini[[#This Row],[DATA]])</f>
        <v>1</v>
      </c>
      <c r="C228" t="s">
        <v>323</v>
      </c>
      <c r="D228" t="str">
        <f>RIGHT(tbStoricoOrdini[[#This Row],[ORDINE]],4)</f>
        <v>0225</v>
      </c>
      <c r="E228" t="s">
        <v>21</v>
      </c>
      <c r="F228" t="str">
        <f>VLOOKUP(tbStoricoOrdini[[#This Row],[CLIENTE]],tbClienti[],3,FALSE)</f>
        <v>PA</v>
      </c>
      <c r="G228" t="str">
        <f>VLOOKUP(tbStoricoOrdini[[#This Row],[CLIENTE]],tbClienti[],7,FALSE)</f>
        <v>AC</v>
      </c>
      <c r="H228" t="s">
        <v>76</v>
      </c>
      <c r="I228" t="str">
        <f>IF(LEFT(tbStoricoOrdini[[#This Row],[ARTICOLO]],3) = "COG","COG",LEFT(tbStoricoOrdini[[#This Row],[ARTICOLO]],FIND(" ",tbStoricoOrdini[[#This Row],[ARTICOLO]])-1))</f>
        <v>COG</v>
      </c>
      <c r="J228" t="str">
        <f>MID(tbStoricoOrdini[[#This Row],[ARTICOLO]],FIND(" ",tbStoricoOrdini[[#This Row],[ARTICOLO]])+1,4)</f>
        <v>1000</v>
      </c>
      <c r="K228" t="str">
        <f>IFERROR(RIGHT(tbStoricoOrdini[[#This Row],[ARTICOLO]],LEN(tbStoricoOrdini[[#This Row],[ARTICOLO]])-FIND(" ",tbStoricoOrdini[[#This Row],[ARTICOLO]],FIND(" ",tbStoricoOrdini[[#This Row],[ARTICOLO]]) +1)),"")</f>
        <v/>
      </c>
      <c r="L228" s="3">
        <f>VLOOKUP(tbStoricoOrdini[[#This Row],[ARTICOLO]],tbArticoli[],2,FALSE)</f>
        <v>150</v>
      </c>
      <c r="M228" s="22">
        <f>tbStoricoOrdini[[#This Row],[IMPORTO]]/tbStoricoOrdini[[#This Row],[PREZZO]]</f>
        <v>436</v>
      </c>
      <c r="N228" t="s">
        <v>9</v>
      </c>
      <c r="O228" s="8">
        <f>VLOOKUP(tbStoricoOrdini[[#This Row],[AGENTE]],tbAgenti[],2,FALSE)</f>
        <v>0.05</v>
      </c>
      <c r="P228" s="2">
        <v>65400</v>
      </c>
      <c r="Q228" s="2">
        <f>tbStoricoOrdini[[#This Row],[IMPORTO]]*tbStoricoOrdini[[#This Row],[% COMM.]]</f>
        <v>3270</v>
      </c>
      <c r="R228" s="2">
        <f>tbStoricoOrdini[[#This Row],[TOT. COMM.]]+tbStoricoOrdini[[#This Row],[IMPORTO]]</f>
        <v>68670</v>
      </c>
    </row>
    <row r="229" spans="1:18">
      <c r="A229" s="1">
        <v>43831</v>
      </c>
      <c r="B229" s="7">
        <f>MONTH(tbStoricoOrdini[[#This Row],[DATA]])</f>
        <v>1</v>
      </c>
      <c r="C229" t="s">
        <v>324</v>
      </c>
      <c r="D229" t="str">
        <f>RIGHT(tbStoricoOrdini[[#This Row],[ORDINE]],4)</f>
        <v>0226</v>
      </c>
      <c r="E229" t="s">
        <v>21</v>
      </c>
      <c r="F229" t="str">
        <f>VLOOKUP(tbStoricoOrdini[[#This Row],[CLIENTE]],tbClienti[],3,FALSE)</f>
        <v>PA</v>
      </c>
      <c r="G229" t="str">
        <f>VLOOKUP(tbStoricoOrdini[[#This Row],[CLIENTE]],tbClienti[],7,FALSE)</f>
        <v>AC</v>
      </c>
      <c r="H229" t="s">
        <v>72</v>
      </c>
      <c r="I229" t="str">
        <f>IF(LEFT(tbStoricoOrdini[[#This Row],[ARTICOLO]],3) = "COG","COG",LEFT(tbStoricoOrdini[[#This Row],[ARTICOLO]],FIND(" ",tbStoricoOrdini[[#This Row],[ARTICOLO]])-1))</f>
        <v>EB06</v>
      </c>
      <c r="J229" t="str">
        <f>MID(tbStoricoOrdini[[#This Row],[ARTICOLO]],FIND(" ",tbStoricoOrdini[[#This Row],[ARTICOLO]])+1,4)</f>
        <v>3000</v>
      </c>
      <c r="K229" t="str">
        <f>IFERROR(RIGHT(tbStoricoOrdini[[#This Row],[ARTICOLO]],LEN(tbStoricoOrdini[[#This Row],[ARTICOLO]])-FIND(" ",tbStoricoOrdini[[#This Row],[ARTICOLO]],FIND(" ",tbStoricoOrdini[[#This Row],[ARTICOLO]]) +1)),"")</f>
        <v>Medium</v>
      </c>
      <c r="L229" s="3">
        <f>VLOOKUP(tbStoricoOrdini[[#This Row],[ARTICOLO]],tbArticoli[],2,FALSE)</f>
        <v>120</v>
      </c>
      <c r="M229" s="22">
        <f>tbStoricoOrdini[[#This Row],[IMPORTO]]/tbStoricoOrdini[[#This Row],[PREZZO]]</f>
        <v>971</v>
      </c>
      <c r="N229" t="s">
        <v>9</v>
      </c>
      <c r="O229" s="8">
        <f>VLOOKUP(tbStoricoOrdini[[#This Row],[AGENTE]],tbAgenti[],2,FALSE)</f>
        <v>0.05</v>
      </c>
      <c r="P229" s="2">
        <v>116520</v>
      </c>
      <c r="Q229" s="2">
        <f>tbStoricoOrdini[[#This Row],[IMPORTO]]*tbStoricoOrdini[[#This Row],[% COMM.]]</f>
        <v>5826</v>
      </c>
      <c r="R229" s="2">
        <f>tbStoricoOrdini[[#This Row],[TOT. COMM.]]+tbStoricoOrdini[[#This Row],[IMPORTO]]</f>
        <v>122346</v>
      </c>
    </row>
    <row r="230" spans="1:18">
      <c r="A230" s="1">
        <v>43831</v>
      </c>
      <c r="B230" s="7">
        <f>MONTH(tbStoricoOrdini[[#This Row],[DATA]])</f>
        <v>1</v>
      </c>
      <c r="C230" t="s">
        <v>325</v>
      </c>
      <c r="D230" t="str">
        <f>RIGHT(tbStoricoOrdini[[#This Row],[ORDINE]],4)</f>
        <v>0227</v>
      </c>
      <c r="E230" t="s">
        <v>32</v>
      </c>
      <c r="F230" t="str">
        <f>VLOOKUP(tbStoricoOrdini[[#This Row],[CLIENTE]],tbClienti[],3,FALSE)</f>
        <v>Emilia Romagna</v>
      </c>
      <c r="G230" t="str">
        <f>VLOOKUP(tbStoricoOrdini[[#This Row],[CLIENTE]],tbClienti[],7,FALSE)</f>
        <v>BC</v>
      </c>
      <c r="H230" t="s">
        <v>78</v>
      </c>
      <c r="I230" t="str">
        <f>IF(LEFT(tbStoricoOrdini[[#This Row],[ARTICOLO]],3) = "COG","COG",LEFT(tbStoricoOrdini[[#This Row],[ARTICOLO]],FIND(" ",tbStoricoOrdini[[#This Row],[ARTICOLO]])-1))</f>
        <v>COG</v>
      </c>
      <c r="J230" t="str">
        <f>MID(tbStoricoOrdini[[#This Row],[ARTICOLO]],FIND(" ",tbStoricoOrdini[[#This Row],[ARTICOLO]])+1,4)</f>
        <v>3000</v>
      </c>
      <c r="K230" t="str">
        <f>IFERROR(RIGHT(tbStoricoOrdini[[#This Row],[ARTICOLO]],LEN(tbStoricoOrdini[[#This Row],[ARTICOLO]])-FIND(" ",tbStoricoOrdini[[#This Row],[ARTICOLO]],FIND(" ",tbStoricoOrdini[[#This Row],[ARTICOLO]]) +1)),"")</f>
        <v>Medium</v>
      </c>
      <c r="L230" s="3">
        <f>VLOOKUP(tbStoricoOrdini[[#This Row],[ARTICOLO]],tbArticoli[],2,FALSE)</f>
        <v>220</v>
      </c>
      <c r="M230" s="22">
        <f>tbStoricoOrdini[[#This Row],[IMPORTO]]/tbStoricoOrdini[[#This Row],[PREZZO]]</f>
        <v>734</v>
      </c>
      <c r="N230" t="s">
        <v>7</v>
      </c>
      <c r="O230" s="8">
        <f>VLOOKUP(tbStoricoOrdini[[#This Row],[AGENTE]],tbAgenti[],2,FALSE)</f>
        <v>0.03</v>
      </c>
      <c r="P230" s="2">
        <v>161480</v>
      </c>
      <c r="Q230" s="2">
        <f>tbStoricoOrdini[[#This Row],[IMPORTO]]*tbStoricoOrdini[[#This Row],[% COMM.]]</f>
        <v>4844.3999999999996</v>
      </c>
      <c r="R230" s="2">
        <f>tbStoricoOrdini[[#This Row],[TOT. COMM.]]+tbStoricoOrdini[[#This Row],[IMPORTO]]</f>
        <v>166324.4</v>
      </c>
    </row>
    <row r="231" spans="1:18">
      <c r="A231" s="1">
        <v>43831</v>
      </c>
      <c r="B231" s="7">
        <f>MONTH(tbStoricoOrdini[[#This Row],[DATA]])</f>
        <v>1</v>
      </c>
      <c r="C231" t="s">
        <v>326</v>
      </c>
      <c r="D231" t="str">
        <f>RIGHT(tbStoricoOrdini[[#This Row],[ORDINE]],4)</f>
        <v>0228</v>
      </c>
      <c r="E231" t="s">
        <v>32</v>
      </c>
      <c r="F231" t="str">
        <f>VLOOKUP(tbStoricoOrdini[[#This Row],[CLIENTE]],tbClienti[],3,FALSE)</f>
        <v>Emilia Romagna</v>
      </c>
      <c r="G231" t="str">
        <f>VLOOKUP(tbStoricoOrdini[[#This Row],[CLIENTE]],tbClienti[],7,FALSE)</f>
        <v>BC</v>
      </c>
      <c r="H231" t="s">
        <v>74</v>
      </c>
      <c r="I231" t="str">
        <f>IF(LEFT(tbStoricoOrdini[[#This Row],[ARTICOLO]],3) = "COG","COG",LEFT(tbStoricoOrdini[[#This Row],[ARTICOLO]],FIND(" ",tbStoricoOrdini[[#This Row],[ARTICOLO]])-1))</f>
        <v>AVRC</v>
      </c>
      <c r="J231" t="str">
        <f>MID(tbStoricoOrdini[[#This Row],[ARTICOLO]],FIND(" ",tbStoricoOrdini[[#This Row],[ARTICOLO]])+1,4)</f>
        <v>2500</v>
      </c>
      <c r="K231" t="str">
        <f>IFERROR(RIGHT(tbStoricoOrdini[[#This Row],[ARTICOLO]],LEN(tbStoricoOrdini[[#This Row],[ARTICOLO]])-FIND(" ",tbStoricoOrdini[[#This Row],[ARTICOLO]],FIND(" ",tbStoricoOrdini[[#This Row],[ARTICOLO]]) +1)),"")</f>
        <v>Gold</v>
      </c>
      <c r="L231" s="3">
        <f>VLOOKUP(tbStoricoOrdini[[#This Row],[ARTICOLO]],tbArticoli[],2,FALSE)</f>
        <v>500</v>
      </c>
      <c r="M231" s="22">
        <f>tbStoricoOrdini[[#This Row],[IMPORTO]]/tbStoricoOrdini[[#This Row],[PREZZO]]</f>
        <v>152</v>
      </c>
      <c r="N231" t="s">
        <v>7</v>
      </c>
      <c r="O231" s="8">
        <f>VLOOKUP(tbStoricoOrdini[[#This Row],[AGENTE]],tbAgenti[],2,FALSE)</f>
        <v>0.03</v>
      </c>
      <c r="P231" s="2">
        <v>76000</v>
      </c>
      <c r="Q231" s="2">
        <f>tbStoricoOrdini[[#This Row],[IMPORTO]]*tbStoricoOrdini[[#This Row],[% COMM.]]</f>
        <v>2280</v>
      </c>
      <c r="R231" s="2">
        <f>tbStoricoOrdini[[#This Row],[TOT. COMM.]]+tbStoricoOrdini[[#This Row],[IMPORTO]]</f>
        <v>78280</v>
      </c>
    </row>
    <row r="232" spans="1:18">
      <c r="A232" s="1">
        <v>43831</v>
      </c>
      <c r="B232" s="7">
        <f>MONTH(tbStoricoOrdini[[#This Row],[DATA]])</f>
        <v>1</v>
      </c>
      <c r="C232" t="s">
        <v>327</v>
      </c>
      <c r="D232" t="str">
        <f>RIGHT(tbStoricoOrdini[[#This Row],[ORDINE]],4)</f>
        <v>0229</v>
      </c>
      <c r="E232" t="s">
        <v>32</v>
      </c>
      <c r="F232" t="str">
        <f>VLOOKUP(tbStoricoOrdini[[#This Row],[CLIENTE]],tbClienti[],3,FALSE)</f>
        <v>Emilia Romagna</v>
      </c>
      <c r="G232" t="str">
        <f>VLOOKUP(tbStoricoOrdini[[#This Row],[CLIENTE]],tbClienti[],7,FALSE)</f>
        <v>BC</v>
      </c>
      <c r="H232" t="s">
        <v>77</v>
      </c>
      <c r="I232" t="str">
        <f>IF(LEFT(tbStoricoOrdini[[#This Row],[ARTICOLO]],3) = "COG","COG",LEFT(tbStoricoOrdini[[#This Row],[ARTICOLO]],FIND(" ",tbStoricoOrdini[[#This Row],[ARTICOLO]])-1))</f>
        <v>COG</v>
      </c>
      <c r="J232" t="str">
        <f>MID(tbStoricoOrdini[[#This Row],[ARTICOLO]],FIND(" ",tbStoricoOrdini[[#This Row],[ARTICOLO]])+1,4)</f>
        <v>2000</v>
      </c>
      <c r="K232" t="str">
        <f>IFERROR(RIGHT(tbStoricoOrdini[[#This Row],[ARTICOLO]],LEN(tbStoricoOrdini[[#This Row],[ARTICOLO]])-FIND(" ",tbStoricoOrdini[[#This Row],[ARTICOLO]],FIND(" ",tbStoricoOrdini[[#This Row],[ARTICOLO]]) +1)),"")</f>
        <v>Medium</v>
      </c>
      <c r="L232" s="3">
        <f>VLOOKUP(tbStoricoOrdini[[#This Row],[ARTICOLO]],tbArticoli[],2,FALSE)</f>
        <v>200</v>
      </c>
      <c r="M232" s="22">
        <f>tbStoricoOrdini[[#This Row],[IMPORTO]]/tbStoricoOrdini[[#This Row],[PREZZO]]</f>
        <v>945</v>
      </c>
      <c r="N232" t="s">
        <v>9</v>
      </c>
      <c r="O232" s="8">
        <f>VLOOKUP(tbStoricoOrdini[[#This Row],[AGENTE]],tbAgenti[],2,FALSE)</f>
        <v>0.05</v>
      </c>
      <c r="P232" s="2">
        <v>189000</v>
      </c>
      <c r="Q232" s="2">
        <f>tbStoricoOrdini[[#This Row],[IMPORTO]]*tbStoricoOrdini[[#This Row],[% COMM.]]</f>
        <v>9450</v>
      </c>
      <c r="R232" s="2">
        <f>tbStoricoOrdini[[#This Row],[TOT. COMM.]]+tbStoricoOrdini[[#This Row],[IMPORTO]]</f>
        <v>198450</v>
      </c>
    </row>
    <row r="233" spans="1:18">
      <c r="A233" s="1">
        <v>43831</v>
      </c>
      <c r="B233" s="7">
        <f>MONTH(tbStoricoOrdini[[#This Row],[DATA]])</f>
        <v>1</v>
      </c>
      <c r="C233" t="s">
        <v>328</v>
      </c>
      <c r="D233" t="str">
        <f>RIGHT(tbStoricoOrdini[[#This Row],[ORDINE]],4)</f>
        <v>0230</v>
      </c>
      <c r="E233" t="s">
        <v>32</v>
      </c>
      <c r="F233" t="str">
        <f>VLOOKUP(tbStoricoOrdini[[#This Row],[CLIENTE]],tbClienti[],3,FALSE)</f>
        <v>Emilia Romagna</v>
      </c>
      <c r="G233" t="str">
        <f>VLOOKUP(tbStoricoOrdini[[#This Row],[CLIENTE]],tbClienti[],7,FALSE)</f>
        <v>BC</v>
      </c>
      <c r="H233" t="s">
        <v>61</v>
      </c>
      <c r="I233" t="str">
        <f>IF(LEFT(tbStoricoOrdini[[#This Row],[ARTICOLO]],3) = "COG","COG",LEFT(tbStoricoOrdini[[#This Row],[ARTICOLO]],FIND(" ",tbStoricoOrdini[[#This Row],[ARTICOLO]])-1))</f>
        <v>KLM</v>
      </c>
      <c r="J233" t="str">
        <f>MID(tbStoricoOrdini[[#This Row],[ARTICOLO]],FIND(" ",tbStoricoOrdini[[#This Row],[ARTICOLO]])+1,4)</f>
        <v>5000</v>
      </c>
      <c r="K233" t="str">
        <f>IFERROR(RIGHT(tbStoricoOrdini[[#This Row],[ARTICOLO]],LEN(tbStoricoOrdini[[#This Row],[ARTICOLO]])-FIND(" ",tbStoricoOrdini[[#This Row],[ARTICOLO]],FIND(" ",tbStoricoOrdini[[#This Row],[ARTICOLO]]) +1)),"")</f>
        <v>Medium</v>
      </c>
      <c r="L233" s="3">
        <f>VLOOKUP(tbStoricoOrdini[[#This Row],[ARTICOLO]],tbArticoli[],2,FALSE)</f>
        <v>150</v>
      </c>
      <c r="M233" s="22">
        <f>tbStoricoOrdini[[#This Row],[IMPORTO]]/tbStoricoOrdini[[#This Row],[PREZZO]]</f>
        <v>132</v>
      </c>
      <c r="N233" t="s">
        <v>9</v>
      </c>
      <c r="O233" s="8">
        <f>VLOOKUP(tbStoricoOrdini[[#This Row],[AGENTE]],tbAgenti[],2,FALSE)</f>
        <v>0.05</v>
      </c>
      <c r="P233" s="2">
        <v>19800</v>
      </c>
      <c r="Q233" s="2">
        <f>tbStoricoOrdini[[#This Row],[IMPORTO]]*tbStoricoOrdini[[#This Row],[% COMM.]]</f>
        <v>990</v>
      </c>
      <c r="R233" s="2">
        <f>tbStoricoOrdini[[#This Row],[TOT. COMM.]]+tbStoricoOrdini[[#This Row],[IMPORTO]]</f>
        <v>20790</v>
      </c>
    </row>
    <row r="234" spans="1:18">
      <c r="A234" s="1">
        <v>43831</v>
      </c>
      <c r="B234" s="7">
        <f>MONTH(tbStoricoOrdini[[#This Row],[DATA]])</f>
        <v>1</v>
      </c>
      <c r="C234" t="s">
        <v>329</v>
      </c>
      <c r="D234" t="str">
        <f>RIGHT(tbStoricoOrdini[[#This Row],[ORDINE]],4)</f>
        <v>0231</v>
      </c>
      <c r="E234" t="s">
        <v>32</v>
      </c>
      <c r="F234" t="str">
        <f>VLOOKUP(tbStoricoOrdini[[#This Row],[CLIENTE]],tbClienti[],3,FALSE)</f>
        <v>Emilia Romagna</v>
      </c>
      <c r="G234" t="str">
        <f>VLOOKUP(tbStoricoOrdini[[#This Row],[CLIENTE]],tbClienti[],7,FALSE)</f>
        <v>BC</v>
      </c>
      <c r="H234" t="s">
        <v>79</v>
      </c>
      <c r="I234" t="str">
        <f>IF(LEFT(tbStoricoOrdini[[#This Row],[ARTICOLO]],3) = "COG","COG",LEFT(tbStoricoOrdini[[#This Row],[ARTICOLO]],FIND(" ",tbStoricoOrdini[[#This Row],[ARTICOLO]])-1))</f>
        <v>COG</v>
      </c>
      <c r="J234" t="str">
        <f>MID(tbStoricoOrdini[[#This Row],[ARTICOLO]],FIND(" ",tbStoricoOrdini[[#This Row],[ARTICOLO]])+1,4)</f>
        <v>4000</v>
      </c>
      <c r="K234" t="str">
        <f>IFERROR(RIGHT(tbStoricoOrdini[[#This Row],[ARTICOLO]],LEN(tbStoricoOrdini[[#This Row],[ARTICOLO]])-FIND(" ",tbStoricoOrdini[[#This Row],[ARTICOLO]],FIND(" ",tbStoricoOrdini[[#This Row],[ARTICOLO]]) +1)),"")</f>
        <v>Plus</v>
      </c>
      <c r="L234" s="3">
        <f>VLOOKUP(tbStoricoOrdini[[#This Row],[ARTICOLO]],tbArticoli[],2,FALSE)</f>
        <v>240</v>
      </c>
      <c r="M234" s="22">
        <f>tbStoricoOrdini[[#This Row],[IMPORTO]]/tbStoricoOrdini[[#This Row],[PREZZO]]</f>
        <v>592</v>
      </c>
      <c r="N234" t="s">
        <v>9</v>
      </c>
      <c r="O234" s="8">
        <f>VLOOKUP(tbStoricoOrdini[[#This Row],[AGENTE]],tbAgenti[],2,FALSE)</f>
        <v>0.05</v>
      </c>
      <c r="P234" s="2">
        <v>142080</v>
      </c>
      <c r="Q234" s="2">
        <f>tbStoricoOrdini[[#This Row],[IMPORTO]]*tbStoricoOrdini[[#This Row],[% COMM.]]</f>
        <v>7104</v>
      </c>
      <c r="R234" s="2">
        <f>tbStoricoOrdini[[#This Row],[TOT. COMM.]]+tbStoricoOrdini[[#This Row],[IMPORTO]]</f>
        <v>149184</v>
      </c>
    </row>
    <row r="235" spans="1:18">
      <c r="A235" s="1">
        <v>43831</v>
      </c>
      <c r="B235" s="7">
        <f>MONTH(tbStoricoOrdini[[#This Row],[DATA]])</f>
        <v>1</v>
      </c>
      <c r="C235" t="s">
        <v>330</v>
      </c>
      <c r="D235" t="str">
        <f>RIGHT(tbStoricoOrdini[[#This Row],[ORDINE]],4)</f>
        <v>0232</v>
      </c>
      <c r="E235" t="s">
        <v>32</v>
      </c>
      <c r="F235" t="str">
        <f>VLOOKUP(tbStoricoOrdini[[#This Row],[CLIENTE]],tbClienti[],3,FALSE)</f>
        <v>Emilia Romagna</v>
      </c>
      <c r="G235" t="str">
        <f>VLOOKUP(tbStoricoOrdini[[#This Row],[CLIENTE]],tbClienti[],7,FALSE)</f>
        <v>BC</v>
      </c>
      <c r="H235" t="s">
        <v>63</v>
      </c>
      <c r="I235" t="str">
        <f>IF(LEFT(tbStoricoOrdini[[#This Row],[ARTICOLO]],3) = "COG","COG",LEFT(tbStoricoOrdini[[#This Row],[ARTICOLO]],FIND(" ",tbStoricoOrdini[[#This Row],[ARTICOLO]])-1))</f>
        <v>KLM</v>
      </c>
      <c r="J235" t="str">
        <f>MID(tbStoricoOrdini[[#This Row],[ARTICOLO]],FIND(" ",tbStoricoOrdini[[#This Row],[ARTICOLO]])+1,4)</f>
        <v>3000</v>
      </c>
      <c r="K235" t="str">
        <f>IFERROR(RIGHT(tbStoricoOrdini[[#This Row],[ARTICOLO]],LEN(tbStoricoOrdini[[#This Row],[ARTICOLO]])-FIND(" ",tbStoricoOrdini[[#This Row],[ARTICOLO]],FIND(" ",tbStoricoOrdini[[#This Row],[ARTICOLO]]) +1)),"")</f>
        <v>Plus</v>
      </c>
      <c r="L235" s="3">
        <f>VLOOKUP(tbStoricoOrdini[[#This Row],[ARTICOLO]],tbArticoli[],2,FALSE)</f>
        <v>145</v>
      </c>
      <c r="M235" s="22">
        <f>tbStoricoOrdini[[#This Row],[IMPORTO]]/tbStoricoOrdini[[#This Row],[PREZZO]]</f>
        <v>559</v>
      </c>
      <c r="N235" t="s">
        <v>39</v>
      </c>
      <c r="O235" s="8">
        <f>VLOOKUP(tbStoricoOrdini[[#This Row],[AGENTE]],tbAgenti[],2,FALSE)</f>
        <v>0.05</v>
      </c>
      <c r="P235" s="2">
        <v>81055</v>
      </c>
      <c r="Q235" s="2">
        <f>tbStoricoOrdini[[#This Row],[IMPORTO]]*tbStoricoOrdini[[#This Row],[% COMM.]]</f>
        <v>4052.75</v>
      </c>
      <c r="R235" s="2">
        <f>tbStoricoOrdini[[#This Row],[TOT. COMM.]]+tbStoricoOrdini[[#This Row],[IMPORTO]]</f>
        <v>85107.75</v>
      </c>
    </row>
    <row r="236" spans="1:18">
      <c r="A236" s="1">
        <v>43831</v>
      </c>
      <c r="B236" s="7">
        <f>MONTH(tbStoricoOrdini[[#This Row],[DATA]])</f>
        <v>1</v>
      </c>
      <c r="C236" t="s">
        <v>331</v>
      </c>
      <c r="D236" t="str">
        <f>RIGHT(tbStoricoOrdini[[#This Row],[ORDINE]],4)</f>
        <v>0233</v>
      </c>
      <c r="E236" t="s">
        <v>32</v>
      </c>
      <c r="F236" t="str">
        <f>VLOOKUP(tbStoricoOrdini[[#This Row],[CLIENTE]],tbClienti[],3,FALSE)</f>
        <v>Emilia Romagna</v>
      </c>
      <c r="G236" t="str">
        <f>VLOOKUP(tbStoricoOrdini[[#This Row],[CLIENTE]],tbClienti[],7,FALSE)</f>
        <v>BC</v>
      </c>
      <c r="H236" t="s">
        <v>63</v>
      </c>
      <c r="I236" t="str">
        <f>IF(LEFT(tbStoricoOrdini[[#This Row],[ARTICOLO]],3) = "COG","COG",LEFT(tbStoricoOrdini[[#This Row],[ARTICOLO]],FIND(" ",tbStoricoOrdini[[#This Row],[ARTICOLO]])-1))</f>
        <v>KLM</v>
      </c>
      <c r="J236" t="str">
        <f>MID(tbStoricoOrdini[[#This Row],[ARTICOLO]],FIND(" ",tbStoricoOrdini[[#This Row],[ARTICOLO]])+1,4)</f>
        <v>3000</v>
      </c>
      <c r="K236" t="str">
        <f>IFERROR(RIGHT(tbStoricoOrdini[[#This Row],[ARTICOLO]],LEN(tbStoricoOrdini[[#This Row],[ARTICOLO]])-FIND(" ",tbStoricoOrdini[[#This Row],[ARTICOLO]],FIND(" ",tbStoricoOrdini[[#This Row],[ARTICOLO]]) +1)),"")</f>
        <v>Plus</v>
      </c>
      <c r="L236" s="3">
        <f>VLOOKUP(tbStoricoOrdini[[#This Row],[ARTICOLO]],tbArticoli[],2,FALSE)</f>
        <v>145</v>
      </c>
      <c r="M236" s="22">
        <f>tbStoricoOrdini[[#This Row],[IMPORTO]]/tbStoricoOrdini[[#This Row],[PREZZO]]</f>
        <v>666</v>
      </c>
      <c r="N236" t="s">
        <v>7</v>
      </c>
      <c r="O236" s="8">
        <f>VLOOKUP(tbStoricoOrdini[[#This Row],[AGENTE]],tbAgenti[],2,FALSE)</f>
        <v>0.03</v>
      </c>
      <c r="P236" s="2">
        <v>96570</v>
      </c>
      <c r="Q236" s="2">
        <f>tbStoricoOrdini[[#This Row],[IMPORTO]]*tbStoricoOrdini[[#This Row],[% COMM.]]</f>
        <v>2897.1</v>
      </c>
      <c r="R236" s="2">
        <f>tbStoricoOrdini[[#This Row],[TOT. COMM.]]+tbStoricoOrdini[[#This Row],[IMPORTO]]</f>
        <v>99467.1</v>
      </c>
    </row>
    <row r="237" spans="1:18">
      <c r="A237" s="1">
        <v>43831</v>
      </c>
      <c r="B237" s="7">
        <f>MONTH(tbStoricoOrdini[[#This Row],[DATA]])</f>
        <v>1</v>
      </c>
      <c r="C237" t="s">
        <v>332</v>
      </c>
      <c r="D237" t="str">
        <f>RIGHT(tbStoricoOrdini[[#This Row],[ORDINE]],4)</f>
        <v>0234</v>
      </c>
      <c r="E237" t="s">
        <v>32</v>
      </c>
      <c r="F237" t="str">
        <f>VLOOKUP(tbStoricoOrdini[[#This Row],[CLIENTE]],tbClienti[],3,FALSE)</f>
        <v>Emilia Romagna</v>
      </c>
      <c r="G237" t="str">
        <f>VLOOKUP(tbStoricoOrdini[[#This Row],[CLIENTE]],tbClienti[],7,FALSE)</f>
        <v>BC</v>
      </c>
      <c r="H237" t="s">
        <v>63</v>
      </c>
      <c r="I237" t="str">
        <f>IF(LEFT(tbStoricoOrdini[[#This Row],[ARTICOLO]],3) = "COG","COG",LEFT(tbStoricoOrdini[[#This Row],[ARTICOLO]],FIND(" ",tbStoricoOrdini[[#This Row],[ARTICOLO]])-1))</f>
        <v>KLM</v>
      </c>
      <c r="J237" t="str">
        <f>MID(tbStoricoOrdini[[#This Row],[ARTICOLO]],FIND(" ",tbStoricoOrdini[[#This Row],[ARTICOLO]])+1,4)</f>
        <v>3000</v>
      </c>
      <c r="K237" t="str">
        <f>IFERROR(RIGHT(tbStoricoOrdini[[#This Row],[ARTICOLO]],LEN(tbStoricoOrdini[[#This Row],[ARTICOLO]])-FIND(" ",tbStoricoOrdini[[#This Row],[ARTICOLO]],FIND(" ",tbStoricoOrdini[[#This Row],[ARTICOLO]]) +1)),"")</f>
        <v>Plus</v>
      </c>
      <c r="L237" s="3">
        <f>VLOOKUP(tbStoricoOrdini[[#This Row],[ARTICOLO]],tbArticoli[],2,FALSE)</f>
        <v>145</v>
      </c>
      <c r="M237" s="22">
        <f>tbStoricoOrdini[[#This Row],[IMPORTO]]/tbStoricoOrdini[[#This Row],[PREZZO]]</f>
        <v>337</v>
      </c>
      <c r="N237" t="s">
        <v>9</v>
      </c>
      <c r="O237" s="8">
        <f>VLOOKUP(tbStoricoOrdini[[#This Row],[AGENTE]],tbAgenti[],2,FALSE)</f>
        <v>0.05</v>
      </c>
      <c r="P237" s="2">
        <v>48865</v>
      </c>
      <c r="Q237" s="2">
        <f>tbStoricoOrdini[[#This Row],[IMPORTO]]*tbStoricoOrdini[[#This Row],[% COMM.]]</f>
        <v>2443.25</v>
      </c>
      <c r="R237" s="2">
        <f>tbStoricoOrdini[[#This Row],[TOT. COMM.]]+tbStoricoOrdini[[#This Row],[IMPORTO]]</f>
        <v>51308.25</v>
      </c>
    </row>
    <row r="238" spans="1:18">
      <c r="A238" s="1">
        <v>43831</v>
      </c>
      <c r="B238" s="7">
        <f>MONTH(tbStoricoOrdini[[#This Row],[DATA]])</f>
        <v>1</v>
      </c>
      <c r="C238" t="s">
        <v>333</v>
      </c>
      <c r="D238" t="str">
        <f>RIGHT(tbStoricoOrdini[[#This Row],[ORDINE]],4)</f>
        <v>0235</v>
      </c>
      <c r="E238" t="s">
        <v>32</v>
      </c>
      <c r="F238" t="str">
        <f>VLOOKUP(tbStoricoOrdini[[#This Row],[CLIENTE]],tbClienti[],3,FALSE)</f>
        <v>Emilia Romagna</v>
      </c>
      <c r="G238" t="str">
        <f>VLOOKUP(tbStoricoOrdini[[#This Row],[CLIENTE]],tbClienti[],7,FALSE)</f>
        <v>BC</v>
      </c>
      <c r="H238" t="s">
        <v>66</v>
      </c>
      <c r="I238" t="str">
        <f>IF(LEFT(tbStoricoOrdini[[#This Row],[ARTICOLO]],3) = "COG","COG",LEFT(tbStoricoOrdini[[#This Row],[ARTICOLO]],FIND(" ",tbStoricoOrdini[[#This Row],[ARTICOLO]])-1))</f>
        <v>BAG</v>
      </c>
      <c r="J238" t="str">
        <f>MID(tbStoricoOrdini[[#This Row],[ARTICOLO]],FIND(" ",tbStoricoOrdini[[#This Row],[ARTICOLO]])+1,4)</f>
        <v>2500</v>
      </c>
      <c r="K238" t="str">
        <f>IFERROR(RIGHT(tbStoricoOrdini[[#This Row],[ARTICOLO]],LEN(tbStoricoOrdini[[#This Row],[ARTICOLO]])-FIND(" ",tbStoricoOrdini[[#This Row],[ARTICOLO]],FIND(" ",tbStoricoOrdini[[#This Row],[ARTICOLO]]) +1)),"")</f>
        <v>Plus</v>
      </c>
      <c r="L238" s="3">
        <f>VLOOKUP(tbStoricoOrdini[[#This Row],[ARTICOLO]],tbArticoli[],2,FALSE)</f>
        <v>220</v>
      </c>
      <c r="M238" s="22">
        <f>tbStoricoOrdini[[#This Row],[IMPORTO]]/tbStoricoOrdini[[#This Row],[PREZZO]]</f>
        <v>833</v>
      </c>
      <c r="N238" t="s">
        <v>7</v>
      </c>
      <c r="O238" s="8">
        <f>VLOOKUP(tbStoricoOrdini[[#This Row],[AGENTE]],tbAgenti[],2,FALSE)</f>
        <v>0.03</v>
      </c>
      <c r="P238" s="2">
        <v>183260</v>
      </c>
      <c r="Q238" s="2">
        <f>tbStoricoOrdini[[#This Row],[IMPORTO]]*tbStoricoOrdini[[#This Row],[% COMM.]]</f>
        <v>5497.8</v>
      </c>
      <c r="R238" s="2">
        <f>tbStoricoOrdini[[#This Row],[TOT. COMM.]]+tbStoricoOrdini[[#This Row],[IMPORTO]]</f>
        <v>188757.8</v>
      </c>
    </row>
    <row r="239" spans="1:18">
      <c r="A239" s="1">
        <v>43831</v>
      </c>
      <c r="B239" s="7">
        <f>MONTH(tbStoricoOrdini[[#This Row],[DATA]])</f>
        <v>1</v>
      </c>
      <c r="C239" t="s">
        <v>334</v>
      </c>
      <c r="D239" t="str">
        <f>RIGHT(tbStoricoOrdini[[#This Row],[ORDINE]],4)</f>
        <v>0236</v>
      </c>
      <c r="E239" t="s">
        <v>32</v>
      </c>
      <c r="F239" t="str">
        <f>VLOOKUP(tbStoricoOrdini[[#This Row],[CLIENTE]],tbClienti[],3,FALSE)</f>
        <v>Emilia Romagna</v>
      </c>
      <c r="G239" t="str">
        <f>VLOOKUP(tbStoricoOrdini[[#This Row],[CLIENTE]],tbClienti[],7,FALSE)</f>
        <v>BC</v>
      </c>
      <c r="H239" t="s">
        <v>68</v>
      </c>
      <c r="I239" t="str">
        <f>IF(LEFT(tbStoricoOrdini[[#This Row],[ARTICOLO]],3) = "COG","COG",LEFT(tbStoricoOrdini[[#This Row],[ARTICOLO]],FIND(" ",tbStoricoOrdini[[#This Row],[ARTICOLO]])-1))</f>
        <v>BAG</v>
      </c>
      <c r="J239" t="str">
        <f>MID(tbStoricoOrdini[[#This Row],[ARTICOLO]],FIND(" ",tbStoricoOrdini[[#This Row],[ARTICOLO]])+1,4)</f>
        <v>5000</v>
      </c>
      <c r="K239" t="str">
        <f>IFERROR(RIGHT(tbStoricoOrdini[[#This Row],[ARTICOLO]],LEN(tbStoricoOrdini[[#This Row],[ARTICOLO]])-FIND(" ",tbStoricoOrdini[[#This Row],[ARTICOLO]],FIND(" ",tbStoricoOrdini[[#This Row],[ARTICOLO]]) +1)),"")</f>
        <v/>
      </c>
      <c r="L239" s="3">
        <f>VLOOKUP(tbStoricoOrdini[[#This Row],[ARTICOLO]],tbArticoli[],2,FALSE)</f>
        <v>250</v>
      </c>
      <c r="M239" s="22">
        <f>tbStoricoOrdini[[#This Row],[IMPORTO]]/tbStoricoOrdini[[#This Row],[PREZZO]]</f>
        <v>984</v>
      </c>
      <c r="N239" t="s">
        <v>7</v>
      </c>
      <c r="O239" s="8">
        <f>VLOOKUP(tbStoricoOrdini[[#This Row],[AGENTE]],tbAgenti[],2,FALSE)</f>
        <v>0.03</v>
      </c>
      <c r="P239" s="2">
        <v>246000</v>
      </c>
      <c r="Q239" s="2">
        <f>tbStoricoOrdini[[#This Row],[IMPORTO]]*tbStoricoOrdini[[#This Row],[% COMM.]]</f>
        <v>7380</v>
      </c>
      <c r="R239" s="2">
        <f>tbStoricoOrdini[[#This Row],[TOT. COMM.]]+tbStoricoOrdini[[#This Row],[IMPORTO]]</f>
        <v>253380</v>
      </c>
    </row>
    <row r="240" spans="1:18">
      <c r="A240" s="1">
        <v>43831</v>
      </c>
      <c r="B240" s="7">
        <f>MONTH(tbStoricoOrdini[[#This Row],[DATA]])</f>
        <v>1</v>
      </c>
      <c r="C240" t="s">
        <v>335</v>
      </c>
      <c r="D240" t="str">
        <f>RIGHT(tbStoricoOrdini[[#This Row],[ORDINE]],4)</f>
        <v>0237</v>
      </c>
      <c r="E240" t="s">
        <v>32</v>
      </c>
      <c r="F240" t="str">
        <f>VLOOKUP(tbStoricoOrdini[[#This Row],[CLIENTE]],tbClienti[],3,FALSE)</f>
        <v>Emilia Romagna</v>
      </c>
      <c r="G240" t="str">
        <f>VLOOKUP(tbStoricoOrdini[[#This Row],[CLIENTE]],tbClienti[],7,FALSE)</f>
        <v>BC</v>
      </c>
      <c r="H240" t="s">
        <v>83</v>
      </c>
      <c r="I240" t="str">
        <f>IF(LEFT(tbStoricoOrdini[[#This Row],[ARTICOLO]],3) = "COG","COG",LEFT(tbStoricoOrdini[[#This Row],[ARTICOLO]],FIND(" ",tbStoricoOrdini[[#This Row],[ARTICOLO]])-1))</f>
        <v>COG</v>
      </c>
      <c r="J240" t="str">
        <f>MID(tbStoricoOrdini[[#This Row],[ARTICOLO]],FIND(" ",tbStoricoOrdini[[#This Row],[ARTICOLO]])+1,4)</f>
        <v>8000</v>
      </c>
      <c r="K240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240" s="3">
        <f>VLOOKUP(tbStoricoOrdini[[#This Row],[ARTICOLO]],tbArticoli[],2,FALSE)</f>
        <v>670</v>
      </c>
      <c r="M240" s="22">
        <f>tbStoricoOrdini[[#This Row],[IMPORTO]]/tbStoricoOrdini[[#This Row],[PREZZO]]</f>
        <v>988</v>
      </c>
      <c r="N240" t="s">
        <v>9</v>
      </c>
      <c r="O240" s="8">
        <f>VLOOKUP(tbStoricoOrdini[[#This Row],[AGENTE]],tbAgenti[],2,FALSE)</f>
        <v>0.05</v>
      </c>
      <c r="P240" s="2">
        <v>661960</v>
      </c>
      <c r="Q240" s="2">
        <f>tbStoricoOrdini[[#This Row],[IMPORTO]]*tbStoricoOrdini[[#This Row],[% COMM.]]</f>
        <v>33098</v>
      </c>
      <c r="R240" s="2">
        <f>tbStoricoOrdini[[#This Row],[TOT. COMM.]]+tbStoricoOrdini[[#This Row],[IMPORTO]]</f>
        <v>695058</v>
      </c>
    </row>
    <row r="241" spans="1:18">
      <c r="A241" s="1">
        <v>43831</v>
      </c>
      <c r="B241" s="7">
        <f>MONTH(tbStoricoOrdini[[#This Row],[DATA]])</f>
        <v>1</v>
      </c>
      <c r="C241" t="s">
        <v>336</v>
      </c>
      <c r="D241" t="str">
        <f>RIGHT(tbStoricoOrdini[[#This Row],[ORDINE]],4)</f>
        <v>0238</v>
      </c>
      <c r="E241" t="s">
        <v>32</v>
      </c>
      <c r="F241" t="str">
        <f>VLOOKUP(tbStoricoOrdini[[#This Row],[CLIENTE]],tbClienti[],3,FALSE)</f>
        <v>Emilia Romagna</v>
      </c>
      <c r="G241" t="str">
        <f>VLOOKUP(tbStoricoOrdini[[#This Row],[CLIENTE]],tbClienti[],7,FALSE)</f>
        <v>BC</v>
      </c>
      <c r="H241" t="s">
        <v>71</v>
      </c>
      <c r="I241" t="str">
        <f>IF(LEFT(tbStoricoOrdini[[#This Row],[ARTICOLO]],3) = "COG","COG",LEFT(tbStoricoOrdini[[#This Row],[ARTICOLO]],FIND(" ",tbStoricoOrdini[[#This Row],[ARTICOLO]])-1))</f>
        <v>EB07</v>
      </c>
      <c r="J241" t="str">
        <f>MID(tbStoricoOrdini[[#This Row],[ARTICOLO]],FIND(" ",tbStoricoOrdini[[#This Row],[ARTICOLO]])+1,4)</f>
        <v>5000</v>
      </c>
      <c r="K241" t="str">
        <f>IFERROR(RIGHT(tbStoricoOrdini[[#This Row],[ARTICOLO]],LEN(tbStoricoOrdini[[#This Row],[ARTICOLO]])-FIND(" ",tbStoricoOrdini[[#This Row],[ARTICOLO]],FIND(" ",tbStoricoOrdini[[#This Row],[ARTICOLO]]) +1)),"")</f>
        <v/>
      </c>
      <c r="L241" s="3">
        <f>VLOOKUP(tbStoricoOrdini[[#This Row],[ARTICOLO]],tbArticoli[],2,FALSE)</f>
        <v>140</v>
      </c>
      <c r="M241" s="22">
        <f>tbStoricoOrdini[[#This Row],[IMPORTO]]/tbStoricoOrdini[[#This Row],[PREZZO]]</f>
        <v>689</v>
      </c>
      <c r="N241" t="s">
        <v>39</v>
      </c>
      <c r="O241" s="8">
        <f>VLOOKUP(tbStoricoOrdini[[#This Row],[AGENTE]],tbAgenti[],2,FALSE)</f>
        <v>0.05</v>
      </c>
      <c r="P241" s="2">
        <v>96460</v>
      </c>
      <c r="Q241" s="2">
        <f>tbStoricoOrdini[[#This Row],[IMPORTO]]*tbStoricoOrdini[[#This Row],[% COMM.]]</f>
        <v>4823</v>
      </c>
      <c r="R241" s="2">
        <f>tbStoricoOrdini[[#This Row],[TOT. COMM.]]+tbStoricoOrdini[[#This Row],[IMPORTO]]</f>
        <v>101283</v>
      </c>
    </row>
    <row r="242" spans="1:18">
      <c r="A242" s="1">
        <v>43831</v>
      </c>
      <c r="B242" s="7">
        <f>MONTH(tbStoricoOrdini[[#This Row],[DATA]])</f>
        <v>1</v>
      </c>
      <c r="C242" t="s">
        <v>337</v>
      </c>
      <c r="D242" t="str">
        <f>RIGHT(tbStoricoOrdini[[#This Row],[ORDINE]],4)</f>
        <v>0239</v>
      </c>
      <c r="E242" t="s">
        <v>32</v>
      </c>
      <c r="F242" t="str">
        <f>VLOOKUP(tbStoricoOrdini[[#This Row],[CLIENTE]],tbClienti[],3,FALSE)</f>
        <v>Emilia Romagna</v>
      </c>
      <c r="G242" t="str">
        <f>VLOOKUP(tbStoricoOrdini[[#This Row],[CLIENTE]],tbClienti[],7,FALSE)</f>
        <v>BC</v>
      </c>
      <c r="H242" t="s">
        <v>76</v>
      </c>
      <c r="I242" t="str">
        <f>IF(LEFT(tbStoricoOrdini[[#This Row],[ARTICOLO]],3) = "COG","COG",LEFT(tbStoricoOrdini[[#This Row],[ARTICOLO]],FIND(" ",tbStoricoOrdini[[#This Row],[ARTICOLO]])-1))</f>
        <v>COG</v>
      </c>
      <c r="J242" t="str">
        <f>MID(tbStoricoOrdini[[#This Row],[ARTICOLO]],FIND(" ",tbStoricoOrdini[[#This Row],[ARTICOLO]])+1,4)</f>
        <v>1000</v>
      </c>
      <c r="K242" t="str">
        <f>IFERROR(RIGHT(tbStoricoOrdini[[#This Row],[ARTICOLO]],LEN(tbStoricoOrdini[[#This Row],[ARTICOLO]])-FIND(" ",tbStoricoOrdini[[#This Row],[ARTICOLO]],FIND(" ",tbStoricoOrdini[[#This Row],[ARTICOLO]]) +1)),"")</f>
        <v/>
      </c>
      <c r="L242" s="3">
        <f>VLOOKUP(tbStoricoOrdini[[#This Row],[ARTICOLO]],tbArticoli[],2,FALSE)</f>
        <v>150</v>
      </c>
      <c r="M242" s="22">
        <f>tbStoricoOrdini[[#This Row],[IMPORTO]]/tbStoricoOrdini[[#This Row],[PREZZO]]</f>
        <v>654</v>
      </c>
      <c r="N242" t="s">
        <v>39</v>
      </c>
      <c r="O242" s="8">
        <f>VLOOKUP(tbStoricoOrdini[[#This Row],[AGENTE]],tbAgenti[],2,FALSE)</f>
        <v>0.05</v>
      </c>
      <c r="P242" s="2">
        <v>98100</v>
      </c>
      <c r="Q242" s="2">
        <f>tbStoricoOrdini[[#This Row],[IMPORTO]]*tbStoricoOrdini[[#This Row],[% COMM.]]</f>
        <v>4905</v>
      </c>
      <c r="R242" s="2">
        <f>tbStoricoOrdini[[#This Row],[TOT. COMM.]]+tbStoricoOrdini[[#This Row],[IMPORTO]]</f>
        <v>103005</v>
      </c>
    </row>
    <row r="243" spans="1:18">
      <c r="A243" s="1">
        <v>43831</v>
      </c>
      <c r="B243" s="7">
        <f>MONTH(tbStoricoOrdini[[#This Row],[DATA]])</f>
        <v>1</v>
      </c>
      <c r="C243" t="s">
        <v>338</v>
      </c>
      <c r="D243" t="str">
        <f>RIGHT(tbStoricoOrdini[[#This Row],[ORDINE]],4)</f>
        <v>0240</v>
      </c>
      <c r="E243" t="s">
        <v>32</v>
      </c>
      <c r="F243" t="str">
        <f>VLOOKUP(tbStoricoOrdini[[#This Row],[CLIENTE]],tbClienti[],3,FALSE)</f>
        <v>Emilia Romagna</v>
      </c>
      <c r="G243" t="str">
        <f>VLOOKUP(tbStoricoOrdini[[#This Row],[CLIENTE]],tbClienti[],7,FALSE)</f>
        <v>BC</v>
      </c>
      <c r="H243" t="s">
        <v>73</v>
      </c>
      <c r="I243" t="str">
        <f>IF(LEFT(tbStoricoOrdini[[#This Row],[ARTICOLO]],3) = "COG","COG",LEFT(tbStoricoOrdini[[#This Row],[ARTICOLO]],FIND(" ",tbStoricoOrdini[[#This Row],[ARTICOLO]])-1))</f>
        <v>EB06</v>
      </c>
      <c r="J243" t="str">
        <f>MID(tbStoricoOrdini[[#This Row],[ARTICOLO]],FIND(" ",tbStoricoOrdini[[#This Row],[ARTICOLO]])+1,4)</f>
        <v>3000</v>
      </c>
      <c r="K243" t="str">
        <f>IFERROR(RIGHT(tbStoricoOrdini[[#This Row],[ARTICOLO]],LEN(tbStoricoOrdini[[#This Row],[ARTICOLO]])-FIND(" ",tbStoricoOrdini[[#This Row],[ARTICOLO]],FIND(" ",tbStoricoOrdini[[#This Row],[ARTICOLO]]) +1)),"")</f>
        <v>Plus</v>
      </c>
      <c r="L243" s="3">
        <f>VLOOKUP(tbStoricoOrdini[[#This Row],[ARTICOLO]],tbArticoli[],2,FALSE)</f>
        <v>130</v>
      </c>
      <c r="M243" s="22">
        <f>tbStoricoOrdini[[#This Row],[IMPORTO]]/tbStoricoOrdini[[#This Row],[PREZZO]]</f>
        <v>315</v>
      </c>
      <c r="N243" t="s">
        <v>39</v>
      </c>
      <c r="O243" s="8">
        <f>VLOOKUP(tbStoricoOrdini[[#This Row],[AGENTE]],tbAgenti[],2,FALSE)</f>
        <v>0.05</v>
      </c>
      <c r="P243" s="2">
        <v>40950</v>
      </c>
      <c r="Q243" s="2">
        <f>tbStoricoOrdini[[#This Row],[IMPORTO]]*tbStoricoOrdini[[#This Row],[% COMM.]]</f>
        <v>2047.5</v>
      </c>
      <c r="R243" s="2">
        <f>tbStoricoOrdini[[#This Row],[TOT. COMM.]]+tbStoricoOrdini[[#This Row],[IMPORTO]]</f>
        <v>42997.5</v>
      </c>
    </row>
    <row r="244" spans="1:18">
      <c r="A244" s="1">
        <v>43831</v>
      </c>
      <c r="B244" s="7">
        <f>MONTH(tbStoricoOrdini[[#This Row],[DATA]])</f>
        <v>1</v>
      </c>
      <c r="C244" t="s">
        <v>339</v>
      </c>
      <c r="D244" t="str">
        <f>RIGHT(tbStoricoOrdini[[#This Row],[ORDINE]],4)</f>
        <v>0241</v>
      </c>
      <c r="E244" t="s">
        <v>33</v>
      </c>
      <c r="F244" t="str">
        <f>VLOOKUP(tbStoricoOrdini[[#This Row],[CLIENTE]],tbClienti[],3,FALSE)</f>
        <v>Veneto</v>
      </c>
      <c r="G244" t="str">
        <f>VLOOKUP(tbStoricoOrdini[[#This Row],[CLIENTE]],tbClienti[],7,FALSE)</f>
        <v>CC</v>
      </c>
      <c r="H244" t="s">
        <v>74</v>
      </c>
      <c r="I244" t="str">
        <f>IF(LEFT(tbStoricoOrdini[[#This Row],[ARTICOLO]],3) = "COG","COG",LEFT(tbStoricoOrdini[[#This Row],[ARTICOLO]],FIND(" ",tbStoricoOrdini[[#This Row],[ARTICOLO]])-1))</f>
        <v>AVRC</v>
      </c>
      <c r="J244" t="str">
        <f>MID(tbStoricoOrdini[[#This Row],[ARTICOLO]],FIND(" ",tbStoricoOrdini[[#This Row],[ARTICOLO]])+1,4)</f>
        <v>2500</v>
      </c>
      <c r="K244" t="str">
        <f>IFERROR(RIGHT(tbStoricoOrdini[[#This Row],[ARTICOLO]],LEN(tbStoricoOrdini[[#This Row],[ARTICOLO]])-FIND(" ",tbStoricoOrdini[[#This Row],[ARTICOLO]],FIND(" ",tbStoricoOrdini[[#This Row],[ARTICOLO]]) +1)),"")</f>
        <v>Gold</v>
      </c>
      <c r="L244" s="3">
        <f>VLOOKUP(tbStoricoOrdini[[#This Row],[ARTICOLO]],tbArticoli[],2,FALSE)</f>
        <v>500</v>
      </c>
      <c r="M244" s="22">
        <f>tbStoricoOrdini[[#This Row],[IMPORTO]]/tbStoricoOrdini[[#This Row],[PREZZO]]</f>
        <v>875</v>
      </c>
      <c r="N244" t="s">
        <v>10</v>
      </c>
      <c r="O244" s="8">
        <f>VLOOKUP(tbStoricoOrdini[[#This Row],[AGENTE]],tbAgenti[],2,FALSE)</f>
        <v>3.6999999999999998E-2</v>
      </c>
      <c r="P244" s="2">
        <v>437500</v>
      </c>
      <c r="Q244" s="2">
        <f>tbStoricoOrdini[[#This Row],[IMPORTO]]*tbStoricoOrdini[[#This Row],[% COMM.]]</f>
        <v>16187.5</v>
      </c>
      <c r="R244" s="2">
        <f>tbStoricoOrdini[[#This Row],[TOT. COMM.]]+tbStoricoOrdini[[#This Row],[IMPORTO]]</f>
        <v>453687.5</v>
      </c>
    </row>
    <row r="245" spans="1:18">
      <c r="A245" s="1">
        <v>43831</v>
      </c>
      <c r="B245" s="7">
        <f>MONTH(tbStoricoOrdini[[#This Row],[DATA]])</f>
        <v>1</v>
      </c>
      <c r="C245" t="s">
        <v>340</v>
      </c>
      <c r="D245" t="str">
        <f>RIGHT(tbStoricoOrdini[[#This Row],[ORDINE]],4)</f>
        <v>0242</v>
      </c>
      <c r="E245" t="s">
        <v>33</v>
      </c>
      <c r="F245" t="str">
        <f>VLOOKUP(tbStoricoOrdini[[#This Row],[CLIENTE]],tbClienti[],3,FALSE)</f>
        <v>Veneto</v>
      </c>
      <c r="G245" t="str">
        <f>VLOOKUP(tbStoricoOrdini[[#This Row],[CLIENTE]],tbClienti[],7,FALSE)</f>
        <v>CC</v>
      </c>
      <c r="H245" t="s">
        <v>74</v>
      </c>
      <c r="I245" t="str">
        <f>IF(LEFT(tbStoricoOrdini[[#This Row],[ARTICOLO]],3) = "COG","COG",LEFT(tbStoricoOrdini[[#This Row],[ARTICOLO]],FIND(" ",tbStoricoOrdini[[#This Row],[ARTICOLO]])-1))</f>
        <v>AVRC</v>
      </c>
      <c r="J245" t="str">
        <f>MID(tbStoricoOrdini[[#This Row],[ARTICOLO]],FIND(" ",tbStoricoOrdini[[#This Row],[ARTICOLO]])+1,4)</f>
        <v>2500</v>
      </c>
      <c r="K245" t="str">
        <f>IFERROR(RIGHT(tbStoricoOrdini[[#This Row],[ARTICOLO]],LEN(tbStoricoOrdini[[#This Row],[ARTICOLO]])-FIND(" ",tbStoricoOrdini[[#This Row],[ARTICOLO]],FIND(" ",tbStoricoOrdini[[#This Row],[ARTICOLO]]) +1)),"")</f>
        <v>Gold</v>
      </c>
      <c r="L245" s="3">
        <f>VLOOKUP(tbStoricoOrdini[[#This Row],[ARTICOLO]],tbArticoli[],2,FALSE)</f>
        <v>500</v>
      </c>
      <c r="M245" s="22">
        <f>tbStoricoOrdini[[#This Row],[IMPORTO]]/tbStoricoOrdini[[#This Row],[PREZZO]]</f>
        <v>353</v>
      </c>
      <c r="N245" t="s">
        <v>8</v>
      </c>
      <c r="O245" s="8">
        <f>VLOOKUP(tbStoricoOrdini[[#This Row],[AGENTE]],tbAgenti[],2,FALSE)</f>
        <v>0.05</v>
      </c>
      <c r="P245" s="2">
        <v>176500</v>
      </c>
      <c r="Q245" s="2">
        <f>tbStoricoOrdini[[#This Row],[IMPORTO]]*tbStoricoOrdini[[#This Row],[% COMM.]]</f>
        <v>8825</v>
      </c>
      <c r="R245" s="2">
        <f>tbStoricoOrdini[[#This Row],[TOT. COMM.]]+tbStoricoOrdini[[#This Row],[IMPORTO]]</f>
        <v>185325</v>
      </c>
    </row>
    <row r="246" spans="1:18">
      <c r="A246" s="1">
        <v>43831</v>
      </c>
      <c r="B246" s="7">
        <f>MONTH(tbStoricoOrdini[[#This Row],[DATA]])</f>
        <v>1</v>
      </c>
      <c r="C246" t="s">
        <v>341</v>
      </c>
      <c r="D246" t="str">
        <f>RIGHT(tbStoricoOrdini[[#This Row],[ORDINE]],4)</f>
        <v>0243</v>
      </c>
      <c r="E246" t="s">
        <v>33</v>
      </c>
      <c r="F246" t="str">
        <f>VLOOKUP(tbStoricoOrdini[[#This Row],[CLIENTE]],tbClienti[],3,FALSE)</f>
        <v>Veneto</v>
      </c>
      <c r="G246" t="str">
        <f>VLOOKUP(tbStoricoOrdini[[#This Row],[CLIENTE]],tbClienti[],7,FALSE)</f>
        <v>CC</v>
      </c>
      <c r="H246" t="s">
        <v>74</v>
      </c>
      <c r="I246" t="str">
        <f>IF(LEFT(tbStoricoOrdini[[#This Row],[ARTICOLO]],3) = "COG","COG",LEFT(tbStoricoOrdini[[#This Row],[ARTICOLO]],FIND(" ",tbStoricoOrdini[[#This Row],[ARTICOLO]])-1))</f>
        <v>AVRC</v>
      </c>
      <c r="J246" t="str">
        <f>MID(tbStoricoOrdini[[#This Row],[ARTICOLO]],FIND(" ",tbStoricoOrdini[[#This Row],[ARTICOLO]])+1,4)</f>
        <v>2500</v>
      </c>
      <c r="K246" t="str">
        <f>IFERROR(RIGHT(tbStoricoOrdini[[#This Row],[ARTICOLO]],LEN(tbStoricoOrdini[[#This Row],[ARTICOLO]])-FIND(" ",tbStoricoOrdini[[#This Row],[ARTICOLO]],FIND(" ",tbStoricoOrdini[[#This Row],[ARTICOLO]]) +1)),"")</f>
        <v>Gold</v>
      </c>
      <c r="L246" s="3">
        <f>VLOOKUP(tbStoricoOrdini[[#This Row],[ARTICOLO]],tbArticoli[],2,FALSE)</f>
        <v>500</v>
      </c>
      <c r="M246" s="22">
        <f>tbStoricoOrdini[[#This Row],[IMPORTO]]/tbStoricoOrdini[[#This Row],[PREZZO]]</f>
        <v>870</v>
      </c>
      <c r="N246" t="s">
        <v>9</v>
      </c>
      <c r="O246" s="8">
        <f>VLOOKUP(tbStoricoOrdini[[#This Row],[AGENTE]],tbAgenti[],2,FALSE)</f>
        <v>0.05</v>
      </c>
      <c r="P246" s="2">
        <v>435000</v>
      </c>
      <c r="Q246" s="2">
        <f>tbStoricoOrdini[[#This Row],[IMPORTO]]*tbStoricoOrdini[[#This Row],[% COMM.]]</f>
        <v>21750</v>
      </c>
      <c r="R246" s="2">
        <f>tbStoricoOrdini[[#This Row],[TOT. COMM.]]+tbStoricoOrdini[[#This Row],[IMPORTO]]</f>
        <v>456750</v>
      </c>
    </row>
    <row r="247" spans="1:18">
      <c r="A247" s="1">
        <v>43831</v>
      </c>
      <c r="B247" s="7">
        <f>MONTH(tbStoricoOrdini[[#This Row],[DATA]])</f>
        <v>1</v>
      </c>
      <c r="C247" t="s">
        <v>342</v>
      </c>
      <c r="D247" t="str">
        <f>RIGHT(tbStoricoOrdini[[#This Row],[ORDINE]],4)</f>
        <v>0244</v>
      </c>
      <c r="E247" t="s">
        <v>33</v>
      </c>
      <c r="F247" t="str">
        <f>VLOOKUP(tbStoricoOrdini[[#This Row],[CLIENTE]],tbClienti[],3,FALSE)</f>
        <v>Veneto</v>
      </c>
      <c r="G247" t="str">
        <f>VLOOKUP(tbStoricoOrdini[[#This Row],[CLIENTE]],tbClienti[],7,FALSE)</f>
        <v>CC</v>
      </c>
      <c r="H247" t="s">
        <v>61</v>
      </c>
      <c r="I247" t="str">
        <f>IF(LEFT(tbStoricoOrdini[[#This Row],[ARTICOLO]],3) = "COG","COG",LEFT(tbStoricoOrdini[[#This Row],[ARTICOLO]],FIND(" ",tbStoricoOrdini[[#This Row],[ARTICOLO]])-1))</f>
        <v>KLM</v>
      </c>
      <c r="J247" t="str">
        <f>MID(tbStoricoOrdini[[#This Row],[ARTICOLO]],FIND(" ",tbStoricoOrdini[[#This Row],[ARTICOLO]])+1,4)</f>
        <v>5000</v>
      </c>
      <c r="K247" t="str">
        <f>IFERROR(RIGHT(tbStoricoOrdini[[#This Row],[ARTICOLO]],LEN(tbStoricoOrdini[[#This Row],[ARTICOLO]])-FIND(" ",tbStoricoOrdini[[#This Row],[ARTICOLO]],FIND(" ",tbStoricoOrdini[[#This Row],[ARTICOLO]]) +1)),"")</f>
        <v>Medium</v>
      </c>
      <c r="L247" s="3">
        <f>VLOOKUP(tbStoricoOrdini[[#This Row],[ARTICOLO]],tbArticoli[],2,FALSE)</f>
        <v>150</v>
      </c>
      <c r="M247" s="22">
        <f>tbStoricoOrdini[[#This Row],[IMPORTO]]/tbStoricoOrdini[[#This Row],[PREZZO]]</f>
        <v>189</v>
      </c>
      <c r="N247" t="s">
        <v>10</v>
      </c>
      <c r="O247" s="8">
        <f>VLOOKUP(tbStoricoOrdini[[#This Row],[AGENTE]],tbAgenti[],2,FALSE)</f>
        <v>3.6999999999999998E-2</v>
      </c>
      <c r="P247" s="2">
        <v>28350</v>
      </c>
      <c r="Q247" s="2">
        <f>tbStoricoOrdini[[#This Row],[IMPORTO]]*tbStoricoOrdini[[#This Row],[% COMM.]]</f>
        <v>1048.95</v>
      </c>
      <c r="R247" s="2">
        <f>tbStoricoOrdini[[#This Row],[TOT. COMM.]]+tbStoricoOrdini[[#This Row],[IMPORTO]]</f>
        <v>29398.95</v>
      </c>
    </row>
    <row r="248" spans="1:18">
      <c r="A248" s="1">
        <v>43831</v>
      </c>
      <c r="B248" s="7">
        <f>MONTH(tbStoricoOrdini[[#This Row],[DATA]])</f>
        <v>1</v>
      </c>
      <c r="C248" t="s">
        <v>343</v>
      </c>
      <c r="D248" t="str">
        <f>RIGHT(tbStoricoOrdini[[#This Row],[ORDINE]],4)</f>
        <v>0245</v>
      </c>
      <c r="E248" t="s">
        <v>33</v>
      </c>
      <c r="F248" t="str">
        <f>VLOOKUP(tbStoricoOrdini[[#This Row],[CLIENTE]],tbClienti[],3,FALSE)</f>
        <v>Veneto</v>
      </c>
      <c r="G248" t="str">
        <f>VLOOKUP(tbStoricoOrdini[[#This Row],[CLIENTE]],tbClienti[],7,FALSE)</f>
        <v>CC</v>
      </c>
      <c r="H248" t="s">
        <v>61</v>
      </c>
      <c r="I248" t="str">
        <f>IF(LEFT(tbStoricoOrdini[[#This Row],[ARTICOLO]],3) = "COG","COG",LEFT(tbStoricoOrdini[[#This Row],[ARTICOLO]],FIND(" ",tbStoricoOrdini[[#This Row],[ARTICOLO]])-1))</f>
        <v>KLM</v>
      </c>
      <c r="J248" t="str">
        <f>MID(tbStoricoOrdini[[#This Row],[ARTICOLO]],FIND(" ",tbStoricoOrdini[[#This Row],[ARTICOLO]])+1,4)</f>
        <v>5000</v>
      </c>
      <c r="K248" t="str">
        <f>IFERROR(RIGHT(tbStoricoOrdini[[#This Row],[ARTICOLO]],LEN(tbStoricoOrdini[[#This Row],[ARTICOLO]])-FIND(" ",tbStoricoOrdini[[#This Row],[ARTICOLO]],FIND(" ",tbStoricoOrdini[[#This Row],[ARTICOLO]]) +1)),"")</f>
        <v>Medium</v>
      </c>
      <c r="L248" s="3">
        <f>VLOOKUP(tbStoricoOrdini[[#This Row],[ARTICOLO]],tbArticoli[],2,FALSE)</f>
        <v>150</v>
      </c>
      <c r="M248" s="22">
        <f>tbStoricoOrdini[[#This Row],[IMPORTO]]/tbStoricoOrdini[[#This Row],[PREZZO]]</f>
        <v>682</v>
      </c>
      <c r="N248" t="s">
        <v>8</v>
      </c>
      <c r="O248" s="8">
        <f>VLOOKUP(tbStoricoOrdini[[#This Row],[AGENTE]],tbAgenti[],2,FALSE)</f>
        <v>0.05</v>
      </c>
      <c r="P248" s="2">
        <v>102300</v>
      </c>
      <c r="Q248" s="2">
        <f>tbStoricoOrdini[[#This Row],[IMPORTO]]*tbStoricoOrdini[[#This Row],[% COMM.]]</f>
        <v>5115</v>
      </c>
      <c r="R248" s="2">
        <f>tbStoricoOrdini[[#This Row],[TOT. COMM.]]+tbStoricoOrdini[[#This Row],[IMPORTO]]</f>
        <v>107415</v>
      </c>
    </row>
    <row r="249" spans="1:18">
      <c r="A249" s="1">
        <v>43831</v>
      </c>
      <c r="B249" s="7">
        <f>MONTH(tbStoricoOrdini[[#This Row],[DATA]])</f>
        <v>1</v>
      </c>
      <c r="C249" t="s">
        <v>344</v>
      </c>
      <c r="D249" t="str">
        <f>RIGHT(tbStoricoOrdini[[#This Row],[ORDINE]],4)</f>
        <v>0246</v>
      </c>
      <c r="E249" t="s">
        <v>33</v>
      </c>
      <c r="F249" t="str">
        <f>VLOOKUP(tbStoricoOrdini[[#This Row],[CLIENTE]],tbClienti[],3,FALSE)</f>
        <v>Veneto</v>
      </c>
      <c r="G249" t="str">
        <f>VLOOKUP(tbStoricoOrdini[[#This Row],[CLIENTE]],tbClienti[],7,FALSE)</f>
        <v>CC</v>
      </c>
      <c r="H249" t="s">
        <v>60</v>
      </c>
      <c r="I249" t="str">
        <f>IF(LEFT(tbStoricoOrdini[[#This Row],[ARTICOLO]],3) = "COG","COG",LEFT(tbStoricoOrdini[[#This Row],[ARTICOLO]],FIND(" ",tbStoricoOrdini[[#This Row],[ARTICOLO]])-1))</f>
        <v>KLM</v>
      </c>
      <c r="J249" t="str">
        <f>MID(tbStoricoOrdini[[#This Row],[ARTICOLO]],FIND(" ",tbStoricoOrdini[[#This Row],[ARTICOLO]])+1,4)</f>
        <v>5000</v>
      </c>
      <c r="K249" t="str">
        <f>IFERROR(RIGHT(tbStoricoOrdini[[#This Row],[ARTICOLO]],LEN(tbStoricoOrdini[[#This Row],[ARTICOLO]])-FIND(" ",tbStoricoOrdini[[#This Row],[ARTICOLO]],FIND(" ",tbStoricoOrdini[[#This Row],[ARTICOLO]]) +1)),"")</f>
        <v>Plus</v>
      </c>
      <c r="L249" s="3">
        <f>VLOOKUP(tbStoricoOrdini[[#This Row],[ARTICOLO]],tbArticoli[],2,FALSE)</f>
        <v>175</v>
      </c>
      <c r="M249" s="22">
        <f>tbStoricoOrdini[[#This Row],[IMPORTO]]/tbStoricoOrdini[[#This Row],[PREZZO]]</f>
        <v>460</v>
      </c>
      <c r="N249" t="s">
        <v>10</v>
      </c>
      <c r="O249" s="8">
        <f>VLOOKUP(tbStoricoOrdini[[#This Row],[AGENTE]],tbAgenti[],2,FALSE)</f>
        <v>3.6999999999999998E-2</v>
      </c>
      <c r="P249" s="2">
        <v>80500</v>
      </c>
      <c r="Q249" s="2">
        <f>tbStoricoOrdini[[#This Row],[IMPORTO]]*tbStoricoOrdini[[#This Row],[% COMM.]]</f>
        <v>2978.5</v>
      </c>
      <c r="R249" s="2">
        <f>tbStoricoOrdini[[#This Row],[TOT. COMM.]]+tbStoricoOrdini[[#This Row],[IMPORTO]]</f>
        <v>83478.5</v>
      </c>
    </row>
    <row r="250" spans="1:18">
      <c r="A250" s="1">
        <v>43831</v>
      </c>
      <c r="B250" s="7">
        <f>MONTH(tbStoricoOrdini[[#This Row],[DATA]])</f>
        <v>1</v>
      </c>
      <c r="C250" t="s">
        <v>345</v>
      </c>
      <c r="D250" t="str">
        <f>RIGHT(tbStoricoOrdini[[#This Row],[ORDINE]],4)</f>
        <v>0247</v>
      </c>
      <c r="E250" t="s">
        <v>33</v>
      </c>
      <c r="F250" t="str">
        <f>VLOOKUP(tbStoricoOrdini[[#This Row],[CLIENTE]],tbClienti[],3,FALSE)</f>
        <v>Veneto</v>
      </c>
      <c r="G250" t="str">
        <f>VLOOKUP(tbStoricoOrdini[[#This Row],[CLIENTE]],tbClienti[],7,FALSE)</f>
        <v>CC</v>
      </c>
      <c r="H250" t="s">
        <v>63</v>
      </c>
      <c r="I250" t="str">
        <f>IF(LEFT(tbStoricoOrdini[[#This Row],[ARTICOLO]],3) = "COG","COG",LEFT(tbStoricoOrdini[[#This Row],[ARTICOLO]],FIND(" ",tbStoricoOrdini[[#This Row],[ARTICOLO]])-1))</f>
        <v>KLM</v>
      </c>
      <c r="J250" t="str">
        <f>MID(tbStoricoOrdini[[#This Row],[ARTICOLO]],FIND(" ",tbStoricoOrdini[[#This Row],[ARTICOLO]])+1,4)</f>
        <v>3000</v>
      </c>
      <c r="K250" t="str">
        <f>IFERROR(RIGHT(tbStoricoOrdini[[#This Row],[ARTICOLO]],LEN(tbStoricoOrdini[[#This Row],[ARTICOLO]])-FIND(" ",tbStoricoOrdini[[#This Row],[ARTICOLO]],FIND(" ",tbStoricoOrdini[[#This Row],[ARTICOLO]]) +1)),"")</f>
        <v>Plus</v>
      </c>
      <c r="L250" s="3">
        <f>VLOOKUP(tbStoricoOrdini[[#This Row],[ARTICOLO]],tbArticoli[],2,FALSE)</f>
        <v>145</v>
      </c>
      <c r="M250" s="22">
        <f>tbStoricoOrdini[[#This Row],[IMPORTO]]/tbStoricoOrdini[[#This Row],[PREZZO]]</f>
        <v>67</v>
      </c>
      <c r="N250" t="s">
        <v>10</v>
      </c>
      <c r="O250" s="8">
        <f>VLOOKUP(tbStoricoOrdini[[#This Row],[AGENTE]],tbAgenti[],2,FALSE)</f>
        <v>3.6999999999999998E-2</v>
      </c>
      <c r="P250" s="2">
        <v>9715</v>
      </c>
      <c r="Q250" s="2">
        <f>tbStoricoOrdini[[#This Row],[IMPORTO]]*tbStoricoOrdini[[#This Row],[% COMM.]]</f>
        <v>359.45499999999998</v>
      </c>
      <c r="R250" s="2">
        <f>tbStoricoOrdini[[#This Row],[TOT. COMM.]]+tbStoricoOrdini[[#This Row],[IMPORTO]]</f>
        <v>10074.455</v>
      </c>
    </row>
    <row r="251" spans="1:18">
      <c r="A251" s="1">
        <v>43831</v>
      </c>
      <c r="B251" s="7">
        <f>MONTH(tbStoricoOrdini[[#This Row],[DATA]])</f>
        <v>1</v>
      </c>
      <c r="C251" t="s">
        <v>346</v>
      </c>
      <c r="D251" t="str">
        <f>RIGHT(tbStoricoOrdini[[#This Row],[ORDINE]],4)</f>
        <v>0248</v>
      </c>
      <c r="E251" t="s">
        <v>33</v>
      </c>
      <c r="F251" t="str">
        <f>VLOOKUP(tbStoricoOrdini[[#This Row],[CLIENTE]],tbClienti[],3,FALSE)</f>
        <v>Veneto</v>
      </c>
      <c r="G251" t="str">
        <f>VLOOKUP(tbStoricoOrdini[[#This Row],[CLIENTE]],tbClienti[],7,FALSE)</f>
        <v>CC</v>
      </c>
      <c r="H251" t="s">
        <v>63</v>
      </c>
      <c r="I251" t="str">
        <f>IF(LEFT(tbStoricoOrdini[[#This Row],[ARTICOLO]],3) = "COG","COG",LEFT(tbStoricoOrdini[[#This Row],[ARTICOLO]],FIND(" ",tbStoricoOrdini[[#This Row],[ARTICOLO]])-1))</f>
        <v>KLM</v>
      </c>
      <c r="J251" t="str">
        <f>MID(tbStoricoOrdini[[#This Row],[ARTICOLO]],FIND(" ",tbStoricoOrdini[[#This Row],[ARTICOLO]])+1,4)</f>
        <v>3000</v>
      </c>
      <c r="K251" t="str">
        <f>IFERROR(RIGHT(tbStoricoOrdini[[#This Row],[ARTICOLO]],LEN(tbStoricoOrdini[[#This Row],[ARTICOLO]])-FIND(" ",tbStoricoOrdini[[#This Row],[ARTICOLO]],FIND(" ",tbStoricoOrdini[[#This Row],[ARTICOLO]]) +1)),"")</f>
        <v>Plus</v>
      </c>
      <c r="L251" s="3">
        <f>VLOOKUP(tbStoricoOrdini[[#This Row],[ARTICOLO]],tbArticoli[],2,FALSE)</f>
        <v>145</v>
      </c>
      <c r="M251" s="22">
        <f>tbStoricoOrdini[[#This Row],[IMPORTO]]/tbStoricoOrdini[[#This Row],[PREZZO]]</f>
        <v>247</v>
      </c>
      <c r="N251" t="s">
        <v>8</v>
      </c>
      <c r="O251" s="8">
        <f>VLOOKUP(tbStoricoOrdini[[#This Row],[AGENTE]],tbAgenti[],2,FALSE)</f>
        <v>0.05</v>
      </c>
      <c r="P251" s="2">
        <v>35815</v>
      </c>
      <c r="Q251" s="2">
        <f>tbStoricoOrdini[[#This Row],[IMPORTO]]*tbStoricoOrdini[[#This Row],[% COMM.]]</f>
        <v>1790.75</v>
      </c>
      <c r="R251" s="2">
        <f>tbStoricoOrdini[[#This Row],[TOT. COMM.]]+tbStoricoOrdini[[#This Row],[IMPORTO]]</f>
        <v>37605.75</v>
      </c>
    </row>
    <row r="252" spans="1:18">
      <c r="A252" s="1">
        <v>43831</v>
      </c>
      <c r="B252" s="7">
        <f>MONTH(tbStoricoOrdini[[#This Row],[DATA]])</f>
        <v>1</v>
      </c>
      <c r="C252" t="s">
        <v>347</v>
      </c>
      <c r="D252" t="str">
        <f>RIGHT(tbStoricoOrdini[[#This Row],[ORDINE]],4)</f>
        <v>0249</v>
      </c>
      <c r="E252" t="s">
        <v>33</v>
      </c>
      <c r="F252" t="str">
        <f>VLOOKUP(tbStoricoOrdini[[#This Row],[CLIENTE]],tbClienti[],3,FALSE)</f>
        <v>Veneto</v>
      </c>
      <c r="G252" t="str">
        <f>VLOOKUP(tbStoricoOrdini[[#This Row],[CLIENTE]],tbClienti[],7,FALSE)</f>
        <v>CC</v>
      </c>
      <c r="H252" t="s">
        <v>63</v>
      </c>
      <c r="I252" t="str">
        <f>IF(LEFT(tbStoricoOrdini[[#This Row],[ARTICOLO]],3) = "COG","COG",LEFT(tbStoricoOrdini[[#This Row],[ARTICOLO]],FIND(" ",tbStoricoOrdini[[#This Row],[ARTICOLO]])-1))</f>
        <v>KLM</v>
      </c>
      <c r="J252" t="str">
        <f>MID(tbStoricoOrdini[[#This Row],[ARTICOLO]],FIND(" ",tbStoricoOrdini[[#This Row],[ARTICOLO]])+1,4)</f>
        <v>3000</v>
      </c>
      <c r="K252" t="str">
        <f>IFERROR(RIGHT(tbStoricoOrdini[[#This Row],[ARTICOLO]],LEN(tbStoricoOrdini[[#This Row],[ARTICOLO]])-FIND(" ",tbStoricoOrdini[[#This Row],[ARTICOLO]],FIND(" ",tbStoricoOrdini[[#This Row],[ARTICOLO]]) +1)),"")</f>
        <v>Plus</v>
      </c>
      <c r="L252" s="3">
        <f>VLOOKUP(tbStoricoOrdini[[#This Row],[ARTICOLO]],tbArticoli[],2,FALSE)</f>
        <v>145</v>
      </c>
      <c r="M252" s="22">
        <f>tbStoricoOrdini[[#This Row],[IMPORTO]]/tbStoricoOrdini[[#This Row],[PREZZO]]</f>
        <v>313</v>
      </c>
      <c r="N252" t="s">
        <v>9</v>
      </c>
      <c r="O252" s="8">
        <f>VLOOKUP(tbStoricoOrdini[[#This Row],[AGENTE]],tbAgenti[],2,FALSE)</f>
        <v>0.05</v>
      </c>
      <c r="P252" s="2">
        <v>45385</v>
      </c>
      <c r="Q252" s="2">
        <f>tbStoricoOrdini[[#This Row],[IMPORTO]]*tbStoricoOrdini[[#This Row],[% COMM.]]</f>
        <v>2269.25</v>
      </c>
      <c r="R252" s="2">
        <f>tbStoricoOrdini[[#This Row],[TOT. COMM.]]+tbStoricoOrdini[[#This Row],[IMPORTO]]</f>
        <v>47654.25</v>
      </c>
    </row>
    <row r="253" spans="1:18">
      <c r="A253" s="1">
        <v>43831</v>
      </c>
      <c r="B253" s="7">
        <f>MONTH(tbStoricoOrdini[[#This Row],[DATA]])</f>
        <v>1</v>
      </c>
      <c r="C253" t="s">
        <v>348</v>
      </c>
      <c r="D253" t="str">
        <f>RIGHT(tbStoricoOrdini[[#This Row],[ORDINE]],4)</f>
        <v>0250</v>
      </c>
      <c r="E253" t="s">
        <v>33</v>
      </c>
      <c r="F253" t="str">
        <f>VLOOKUP(tbStoricoOrdini[[#This Row],[CLIENTE]],tbClienti[],3,FALSE)</f>
        <v>Veneto</v>
      </c>
      <c r="G253" t="str">
        <f>VLOOKUP(tbStoricoOrdini[[#This Row],[CLIENTE]],tbClienti[],7,FALSE)</f>
        <v>CC</v>
      </c>
      <c r="H253" t="s">
        <v>65</v>
      </c>
      <c r="I253" t="str">
        <f>IF(LEFT(tbStoricoOrdini[[#This Row],[ARTICOLO]],3) = "COG","COG",LEFT(tbStoricoOrdini[[#This Row],[ARTICOLO]],FIND(" ",tbStoricoOrdini[[#This Row],[ARTICOLO]])-1))</f>
        <v>GKLM</v>
      </c>
      <c r="J253" t="str">
        <f>MID(tbStoricoOrdini[[#This Row],[ARTICOLO]],FIND(" ",tbStoricoOrdini[[#This Row],[ARTICOLO]])+1,4)</f>
        <v>5000</v>
      </c>
      <c r="K253" t="str">
        <f>IFERROR(RIGHT(tbStoricoOrdini[[#This Row],[ARTICOLO]],LEN(tbStoricoOrdini[[#This Row],[ARTICOLO]])-FIND(" ",tbStoricoOrdini[[#This Row],[ARTICOLO]],FIND(" ",tbStoricoOrdini[[#This Row],[ARTICOLO]]) +1)),"")</f>
        <v/>
      </c>
      <c r="L253" s="3">
        <f>VLOOKUP(tbStoricoOrdini[[#This Row],[ARTICOLO]],tbArticoli[],2,FALSE)</f>
        <v>75</v>
      </c>
      <c r="M253" s="22">
        <f>tbStoricoOrdini[[#This Row],[IMPORTO]]/tbStoricoOrdini[[#This Row],[PREZZO]]</f>
        <v>60</v>
      </c>
      <c r="N253" t="s">
        <v>10</v>
      </c>
      <c r="O253" s="8">
        <f>VLOOKUP(tbStoricoOrdini[[#This Row],[AGENTE]],tbAgenti[],2,FALSE)</f>
        <v>3.6999999999999998E-2</v>
      </c>
      <c r="P253" s="2">
        <v>4500</v>
      </c>
      <c r="Q253" s="2">
        <f>tbStoricoOrdini[[#This Row],[IMPORTO]]*tbStoricoOrdini[[#This Row],[% COMM.]]</f>
        <v>166.5</v>
      </c>
      <c r="R253" s="2">
        <f>tbStoricoOrdini[[#This Row],[TOT. COMM.]]+tbStoricoOrdini[[#This Row],[IMPORTO]]</f>
        <v>4666.5</v>
      </c>
    </row>
    <row r="254" spans="1:18">
      <c r="A254" s="1">
        <v>43831</v>
      </c>
      <c r="B254" s="7">
        <f>MONTH(tbStoricoOrdini[[#This Row],[DATA]])</f>
        <v>1</v>
      </c>
      <c r="C254" t="s">
        <v>349</v>
      </c>
      <c r="D254" t="str">
        <f>RIGHT(tbStoricoOrdini[[#This Row],[ORDINE]],4)</f>
        <v>0251</v>
      </c>
      <c r="E254" t="s">
        <v>33</v>
      </c>
      <c r="F254" t="str">
        <f>VLOOKUP(tbStoricoOrdini[[#This Row],[CLIENTE]],tbClienti[],3,FALSE)</f>
        <v>Veneto</v>
      </c>
      <c r="G254" t="str">
        <f>VLOOKUP(tbStoricoOrdini[[#This Row],[CLIENTE]],tbClienti[],7,FALSE)</f>
        <v>CC</v>
      </c>
      <c r="H254" t="s">
        <v>66</v>
      </c>
      <c r="I254" t="str">
        <f>IF(LEFT(tbStoricoOrdini[[#This Row],[ARTICOLO]],3) = "COG","COG",LEFT(tbStoricoOrdini[[#This Row],[ARTICOLO]],FIND(" ",tbStoricoOrdini[[#This Row],[ARTICOLO]])-1))</f>
        <v>BAG</v>
      </c>
      <c r="J254" t="str">
        <f>MID(tbStoricoOrdini[[#This Row],[ARTICOLO]],FIND(" ",tbStoricoOrdini[[#This Row],[ARTICOLO]])+1,4)</f>
        <v>2500</v>
      </c>
      <c r="K254" t="str">
        <f>IFERROR(RIGHT(tbStoricoOrdini[[#This Row],[ARTICOLO]],LEN(tbStoricoOrdini[[#This Row],[ARTICOLO]])-FIND(" ",tbStoricoOrdini[[#This Row],[ARTICOLO]],FIND(" ",tbStoricoOrdini[[#This Row],[ARTICOLO]]) +1)),"")</f>
        <v>Plus</v>
      </c>
      <c r="L254" s="3">
        <f>VLOOKUP(tbStoricoOrdini[[#This Row],[ARTICOLO]],tbArticoli[],2,FALSE)</f>
        <v>220</v>
      </c>
      <c r="M254" s="22">
        <f>tbStoricoOrdini[[#This Row],[IMPORTO]]/tbStoricoOrdini[[#This Row],[PREZZO]]</f>
        <v>108</v>
      </c>
      <c r="N254" t="s">
        <v>10</v>
      </c>
      <c r="O254" s="8">
        <f>VLOOKUP(tbStoricoOrdini[[#This Row],[AGENTE]],tbAgenti[],2,FALSE)</f>
        <v>3.6999999999999998E-2</v>
      </c>
      <c r="P254" s="2">
        <v>23760</v>
      </c>
      <c r="Q254" s="2">
        <f>tbStoricoOrdini[[#This Row],[IMPORTO]]*tbStoricoOrdini[[#This Row],[% COMM.]]</f>
        <v>879.12</v>
      </c>
      <c r="R254" s="2">
        <f>tbStoricoOrdini[[#This Row],[TOT. COMM.]]+tbStoricoOrdini[[#This Row],[IMPORTO]]</f>
        <v>24639.119999999999</v>
      </c>
    </row>
    <row r="255" spans="1:18">
      <c r="A255" s="1">
        <v>43831</v>
      </c>
      <c r="B255" s="7">
        <f>MONTH(tbStoricoOrdini[[#This Row],[DATA]])</f>
        <v>1</v>
      </c>
      <c r="C255" t="s">
        <v>350</v>
      </c>
      <c r="D255" t="str">
        <f>RIGHT(tbStoricoOrdini[[#This Row],[ORDINE]],4)</f>
        <v>0252</v>
      </c>
      <c r="E255" t="s">
        <v>33</v>
      </c>
      <c r="F255" t="str">
        <f>VLOOKUP(tbStoricoOrdini[[#This Row],[CLIENTE]],tbClienti[],3,FALSE)</f>
        <v>Veneto</v>
      </c>
      <c r="G255" t="str">
        <f>VLOOKUP(tbStoricoOrdini[[#This Row],[CLIENTE]],tbClienti[],7,FALSE)</f>
        <v>CC</v>
      </c>
      <c r="H255" t="s">
        <v>66</v>
      </c>
      <c r="I255" t="str">
        <f>IF(LEFT(tbStoricoOrdini[[#This Row],[ARTICOLO]],3) = "COG","COG",LEFT(tbStoricoOrdini[[#This Row],[ARTICOLO]],FIND(" ",tbStoricoOrdini[[#This Row],[ARTICOLO]])-1))</f>
        <v>BAG</v>
      </c>
      <c r="J255" t="str">
        <f>MID(tbStoricoOrdini[[#This Row],[ARTICOLO]],FIND(" ",tbStoricoOrdini[[#This Row],[ARTICOLO]])+1,4)</f>
        <v>2500</v>
      </c>
      <c r="K255" t="str">
        <f>IFERROR(RIGHT(tbStoricoOrdini[[#This Row],[ARTICOLO]],LEN(tbStoricoOrdini[[#This Row],[ARTICOLO]])-FIND(" ",tbStoricoOrdini[[#This Row],[ARTICOLO]],FIND(" ",tbStoricoOrdini[[#This Row],[ARTICOLO]]) +1)),"")</f>
        <v>Plus</v>
      </c>
      <c r="L255" s="3">
        <f>VLOOKUP(tbStoricoOrdini[[#This Row],[ARTICOLO]],tbArticoli[],2,FALSE)</f>
        <v>220</v>
      </c>
      <c r="M255" s="22">
        <f>tbStoricoOrdini[[#This Row],[IMPORTO]]/tbStoricoOrdini[[#This Row],[PREZZO]]</f>
        <v>780</v>
      </c>
      <c r="N255" t="s">
        <v>8</v>
      </c>
      <c r="O255" s="8">
        <f>VLOOKUP(tbStoricoOrdini[[#This Row],[AGENTE]],tbAgenti[],2,FALSE)</f>
        <v>0.05</v>
      </c>
      <c r="P255" s="2">
        <v>171600</v>
      </c>
      <c r="Q255" s="2">
        <f>tbStoricoOrdini[[#This Row],[IMPORTO]]*tbStoricoOrdini[[#This Row],[% COMM.]]</f>
        <v>8580</v>
      </c>
      <c r="R255" s="2">
        <f>tbStoricoOrdini[[#This Row],[TOT. COMM.]]+tbStoricoOrdini[[#This Row],[IMPORTO]]</f>
        <v>180180</v>
      </c>
    </row>
    <row r="256" spans="1:18">
      <c r="A256" s="1">
        <v>43831</v>
      </c>
      <c r="B256" s="7">
        <f>MONTH(tbStoricoOrdini[[#This Row],[DATA]])</f>
        <v>1</v>
      </c>
      <c r="C256" t="s">
        <v>351</v>
      </c>
      <c r="D256" t="str">
        <f>RIGHT(tbStoricoOrdini[[#This Row],[ORDINE]],4)</f>
        <v>0253</v>
      </c>
      <c r="E256" t="s">
        <v>33</v>
      </c>
      <c r="F256" t="str">
        <f>VLOOKUP(tbStoricoOrdini[[#This Row],[CLIENTE]],tbClienti[],3,FALSE)</f>
        <v>Veneto</v>
      </c>
      <c r="G256" t="str">
        <f>VLOOKUP(tbStoricoOrdini[[#This Row],[CLIENTE]],tbClienti[],7,FALSE)</f>
        <v>CC</v>
      </c>
      <c r="H256" t="s">
        <v>80</v>
      </c>
      <c r="I256" t="str">
        <f>IF(LEFT(tbStoricoOrdini[[#This Row],[ARTICOLO]],3) = "COG","COG",LEFT(tbStoricoOrdini[[#This Row],[ARTICOLO]],FIND(" ",tbStoricoOrdini[[#This Row],[ARTICOLO]])-1))</f>
        <v>COG</v>
      </c>
      <c r="J256" t="str">
        <f>MID(tbStoricoOrdini[[#This Row],[ARTICOLO]],FIND(" ",tbStoricoOrdini[[#This Row],[ARTICOLO]])+1,4)</f>
        <v>5000</v>
      </c>
      <c r="K256" t="str">
        <f>IFERROR(RIGHT(tbStoricoOrdini[[#This Row],[ARTICOLO]],LEN(tbStoricoOrdini[[#This Row],[ARTICOLO]])-FIND(" ",tbStoricoOrdini[[#This Row],[ARTICOLO]],FIND(" ",tbStoricoOrdini[[#This Row],[ARTICOLO]]) +1)),"")</f>
        <v>Silver</v>
      </c>
      <c r="L256" s="3">
        <f>VLOOKUP(tbStoricoOrdini[[#This Row],[ARTICOLO]],tbArticoli[],2,FALSE)</f>
        <v>300</v>
      </c>
      <c r="M256" s="22">
        <f>tbStoricoOrdini[[#This Row],[IMPORTO]]/tbStoricoOrdini[[#This Row],[PREZZO]]</f>
        <v>455</v>
      </c>
      <c r="N256" t="s">
        <v>10</v>
      </c>
      <c r="O256" s="8">
        <f>VLOOKUP(tbStoricoOrdini[[#This Row],[AGENTE]],tbAgenti[],2,FALSE)</f>
        <v>3.6999999999999998E-2</v>
      </c>
      <c r="P256" s="2">
        <v>136500</v>
      </c>
      <c r="Q256" s="2">
        <f>tbStoricoOrdini[[#This Row],[IMPORTO]]*tbStoricoOrdini[[#This Row],[% COMM.]]</f>
        <v>5050.5</v>
      </c>
      <c r="R256" s="2">
        <f>tbStoricoOrdini[[#This Row],[TOT. COMM.]]+tbStoricoOrdini[[#This Row],[IMPORTO]]</f>
        <v>141550.5</v>
      </c>
    </row>
    <row r="257" spans="1:18">
      <c r="A257" s="1">
        <v>43831</v>
      </c>
      <c r="B257" s="7">
        <f>MONTH(tbStoricoOrdini[[#This Row],[DATA]])</f>
        <v>1</v>
      </c>
      <c r="C257" t="s">
        <v>352</v>
      </c>
      <c r="D257" t="str">
        <f>RIGHT(tbStoricoOrdini[[#This Row],[ORDINE]],4)</f>
        <v>0254</v>
      </c>
      <c r="E257" t="s">
        <v>33</v>
      </c>
      <c r="F257" t="str">
        <f>VLOOKUP(tbStoricoOrdini[[#This Row],[CLIENTE]],tbClienti[],3,FALSE)</f>
        <v>Veneto</v>
      </c>
      <c r="G257" t="str">
        <f>VLOOKUP(tbStoricoOrdini[[#This Row],[CLIENTE]],tbClienti[],7,FALSE)</f>
        <v>CC</v>
      </c>
      <c r="H257" t="s">
        <v>68</v>
      </c>
      <c r="I257" t="str">
        <f>IF(LEFT(tbStoricoOrdini[[#This Row],[ARTICOLO]],3) = "COG","COG",LEFT(tbStoricoOrdini[[#This Row],[ARTICOLO]],FIND(" ",tbStoricoOrdini[[#This Row],[ARTICOLO]])-1))</f>
        <v>BAG</v>
      </c>
      <c r="J257" t="str">
        <f>MID(tbStoricoOrdini[[#This Row],[ARTICOLO]],FIND(" ",tbStoricoOrdini[[#This Row],[ARTICOLO]])+1,4)</f>
        <v>5000</v>
      </c>
      <c r="K257" t="str">
        <f>IFERROR(RIGHT(tbStoricoOrdini[[#This Row],[ARTICOLO]],LEN(tbStoricoOrdini[[#This Row],[ARTICOLO]])-FIND(" ",tbStoricoOrdini[[#This Row],[ARTICOLO]],FIND(" ",tbStoricoOrdini[[#This Row],[ARTICOLO]]) +1)),"")</f>
        <v/>
      </c>
      <c r="L257" s="3">
        <f>VLOOKUP(tbStoricoOrdini[[#This Row],[ARTICOLO]],tbArticoli[],2,FALSE)</f>
        <v>250</v>
      </c>
      <c r="M257" s="22">
        <f>tbStoricoOrdini[[#This Row],[IMPORTO]]/tbStoricoOrdini[[#This Row],[PREZZO]]</f>
        <v>789</v>
      </c>
      <c r="N257" t="s">
        <v>10</v>
      </c>
      <c r="O257" s="8">
        <f>VLOOKUP(tbStoricoOrdini[[#This Row],[AGENTE]],tbAgenti[],2,FALSE)</f>
        <v>3.6999999999999998E-2</v>
      </c>
      <c r="P257" s="2">
        <v>197250</v>
      </c>
      <c r="Q257" s="2">
        <f>tbStoricoOrdini[[#This Row],[IMPORTO]]*tbStoricoOrdini[[#This Row],[% COMM.]]</f>
        <v>7298.25</v>
      </c>
      <c r="R257" s="2">
        <f>tbStoricoOrdini[[#This Row],[TOT. COMM.]]+tbStoricoOrdini[[#This Row],[IMPORTO]]</f>
        <v>204548.25</v>
      </c>
    </row>
    <row r="258" spans="1:18">
      <c r="A258" s="1">
        <v>43831</v>
      </c>
      <c r="B258" s="7">
        <f>MONTH(tbStoricoOrdini[[#This Row],[DATA]])</f>
        <v>1</v>
      </c>
      <c r="C258" t="s">
        <v>353</v>
      </c>
      <c r="D258" t="str">
        <f>RIGHT(tbStoricoOrdini[[#This Row],[ORDINE]],4)</f>
        <v>0255</v>
      </c>
      <c r="E258" t="s">
        <v>33</v>
      </c>
      <c r="F258" t="str">
        <f>VLOOKUP(tbStoricoOrdini[[#This Row],[CLIENTE]],tbClienti[],3,FALSE)</f>
        <v>Veneto</v>
      </c>
      <c r="G258" t="str">
        <f>VLOOKUP(tbStoricoOrdini[[#This Row],[CLIENTE]],tbClienti[],7,FALSE)</f>
        <v>CC</v>
      </c>
      <c r="H258" t="s">
        <v>68</v>
      </c>
      <c r="I258" t="str">
        <f>IF(LEFT(tbStoricoOrdini[[#This Row],[ARTICOLO]],3) = "COG","COG",LEFT(tbStoricoOrdini[[#This Row],[ARTICOLO]],FIND(" ",tbStoricoOrdini[[#This Row],[ARTICOLO]])-1))</f>
        <v>BAG</v>
      </c>
      <c r="J258" t="str">
        <f>MID(tbStoricoOrdini[[#This Row],[ARTICOLO]],FIND(" ",tbStoricoOrdini[[#This Row],[ARTICOLO]])+1,4)</f>
        <v>5000</v>
      </c>
      <c r="K258" t="str">
        <f>IFERROR(RIGHT(tbStoricoOrdini[[#This Row],[ARTICOLO]],LEN(tbStoricoOrdini[[#This Row],[ARTICOLO]])-FIND(" ",tbStoricoOrdini[[#This Row],[ARTICOLO]],FIND(" ",tbStoricoOrdini[[#This Row],[ARTICOLO]]) +1)),"")</f>
        <v/>
      </c>
      <c r="L258" s="3">
        <f>VLOOKUP(tbStoricoOrdini[[#This Row],[ARTICOLO]],tbArticoli[],2,FALSE)</f>
        <v>250</v>
      </c>
      <c r="M258" s="22">
        <f>tbStoricoOrdini[[#This Row],[IMPORTO]]/tbStoricoOrdini[[#This Row],[PREZZO]]</f>
        <v>387</v>
      </c>
      <c r="N258" t="s">
        <v>8</v>
      </c>
      <c r="O258" s="8">
        <f>VLOOKUP(tbStoricoOrdini[[#This Row],[AGENTE]],tbAgenti[],2,FALSE)</f>
        <v>0.05</v>
      </c>
      <c r="P258" s="2">
        <v>96750</v>
      </c>
      <c r="Q258" s="2">
        <f>tbStoricoOrdini[[#This Row],[IMPORTO]]*tbStoricoOrdini[[#This Row],[% COMM.]]</f>
        <v>4837.5</v>
      </c>
      <c r="R258" s="2">
        <f>tbStoricoOrdini[[#This Row],[TOT. COMM.]]+tbStoricoOrdini[[#This Row],[IMPORTO]]</f>
        <v>101587.5</v>
      </c>
    </row>
    <row r="259" spans="1:18">
      <c r="A259" s="1">
        <v>43831</v>
      </c>
      <c r="B259" s="7">
        <f>MONTH(tbStoricoOrdini[[#This Row],[DATA]])</f>
        <v>1</v>
      </c>
      <c r="C259" t="s">
        <v>354</v>
      </c>
      <c r="D259" t="str">
        <f>RIGHT(tbStoricoOrdini[[#This Row],[ORDINE]],4)</f>
        <v>0256</v>
      </c>
      <c r="E259" t="s">
        <v>33</v>
      </c>
      <c r="F259" t="str">
        <f>VLOOKUP(tbStoricoOrdini[[#This Row],[CLIENTE]],tbClienti[],3,FALSE)</f>
        <v>Veneto</v>
      </c>
      <c r="G259" t="str">
        <f>VLOOKUP(tbStoricoOrdini[[#This Row],[CLIENTE]],tbClienti[],7,FALSE)</f>
        <v>CC</v>
      </c>
      <c r="H259" t="s">
        <v>83</v>
      </c>
      <c r="I259" t="str">
        <f>IF(LEFT(tbStoricoOrdini[[#This Row],[ARTICOLO]],3) = "COG","COG",LEFT(tbStoricoOrdini[[#This Row],[ARTICOLO]],FIND(" ",tbStoricoOrdini[[#This Row],[ARTICOLO]])-1))</f>
        <v>COG</v>
      </c>
      <c r="J259" t="str">
        <f>MID(tbStoricoOrdini[[#This Row],[ARTICOLO]],FIND(" ",tbStoricoOrdini[[#This Row],[ARTICOLO]])+1,4)</f>
        <v>8000</v>
      </c>
      <c r="K259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259" s="3">
        <f>VLOOKUP(tbStoricoOrdini[[#This Row],[ARTICOLO]],tbArticoli[],2,FALSE)</f>
        <v>670</v>
      </c>
      <c r="M259" s="22">
        <f>tbStoricoOrdini[[#This Row],[IMPORTO]]/tbStoricoOrdini[[#This Row],[PREZZO]]</f>
        <v>628</v>
      </c>
      <c r="N259" t="s">
        <v>10</v>
      </c>
      <c r="O259" s="8">
        <f>VLOOKUP(tbStoricoOrdini[[#This Row],[AGENTE]],tbAgenti[],2,FALSE)</f>
        <v>3.6999999999999998E-2</v>
      </c>
      <c r="P259" s="2">
        <v>420760</v>
      </c>
      <c r="Q259" s="2">
        <f>tbStoricoOrdini[[#This Row],[IMPORTO]]*tbStoricoOrdini[[#This Row],[% COMM.]]</f>
        <v>15568.119999999999</v>
      </c>
      <c r="R259" s="2">
        <f>tbStoricoOrdini[[#This Row],[TOT. COMM.]]+tbStoricoOrdini[[#This Row],[IMPORTO]]</f>
        <v>436328.12</v>
      </c>
    </row>
    <row r="260" spans="1:18">
      <c r="A260" s="1">
        <v>43831</v>
      </c>
      <c r="B260" s="7">
        <f>MONTH(tbStoricoOrdini[[#This Row],[DATA]])</f>
        <v>1</v>
      </c>
      <c r="C260" t="s">
        <v>355</v>
      </c>
      <c r="D260" t="str">
        <f>RIGHT(tbStoricoOrdini[[#This Row],[ORDINE]],4)</f>
        <v>0257</v>
      </c>
      <c r="E260" t="s">
        <v>33</v>
      </c>
      <c r="F260" t="str">
        <f>VLOOKUP(tbStoricoOrdini[[#This Row],[CLIENTE]],tbClienti[],3,FALSE)</f>
        <v>Veneto</v>
      </c>
      <c r="G260" t="str">
        <f>VLOOKUP(tbStoricoOrdini[[#This Row],[CLIENTE]],tbClienti[],7,FALSE)</f>
        <v>CC</v>
      </c>
      <c r="H260" t="s">
        <v>70</v>
      </c>
      <c r="I260" t="str">
        <f>IF(LEFT(tbStoricoOrdini[[#This Row],[ARTICOLO]],3) = "COG","COG",LEFT(tbStoricoOrdini[[#This Row],[ARTICOLO]],FIND(" ",tbStoricoOrdini[[#This Row],[ARTICOLO]])-1))</f>
        <v>EB08</v>
      </c>
      <c r="J260" t="str">
        <f>MID(tbStoricoOrdini[[#This Row],[ARTICOLO]],FIND(" ",tbStoricoOrdini[[#This Row],[ARTICOLO]])+1,4)</f>
        <v>7500</v>
      </c>
      <c r="K260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260" s="3">
        <f>VLOOKUP(tbStoricoOrdini[[#This Row],[ARTICOLO]],tbArticoli[],2,FALSE)</f>
        <v>180</v>
      </c>
      <c r="M260" s="22">
        <f>tbStoricoOrdini[[#This Row],[IMPORTO]]/tbStoricoOrdini[[#This Row],[PREZZO]]</f>
        <v>274</v>
      </c>
      <c r="N260" t="s">
        <v>10</v>
      </c>
      <c r="O260" s="8">
        <f>VLOOKUP(tbStoricoOrdini[[#This Row],[AGENTE]],tbAgenti[],2,FALSE)</f>
        <v>3.6999999999999998E-2</v>
      </c>
      <c r="P260" s="2">
        <v>49320</v>
      </c>
      <c r="Q260" s="2">
        <f>tbStoricoOrdini[[#This Row],[IMPORTO]]*tbStoricoOrdini[[#This Row],[% COMM.]]</f>
        <v>1824.84</v>
      </c>
      <c r="R260" s="2">
        <f>tbStoricoOrdini[[#This Row],[TOT. COMM.]]+tbStoricoOrdini[[#This Row],[IMPORTO]]</f>
        <v>51144.84</v>
      </c>
    </row>
    <row r="261" spans="1:18">
      <c r="A261" s="1">
        <v>43831</v>
      </c>
      <c r="B261" s="7">
        <f>MONTH(tbStoricoOrdini[[#This Row],[DATA]])</f>
        <v>1</v>
      </c>
      <c r="C261" t="s">
        <v>356</v>
      </c>
      <c r="D261" t="str">
        <f>RIGHT(tbStoricoOrdini[[#This Row],[ORDINE]],4)</f>
        <v>0258</v>
      </c>
      <c r="E261" t="s">
        <v>33</v>
      </c>
      <c r="F261" t="str">
        <f>VLOOKUP(tbStoricoOrdini[[#This Row],[CLIENTE]],tbClienti[],3,FALSE)</f>
        <v>Veneto</v>
      </c>
      <c r="G261" t="str">
        <f>VLOOKUP(tbStoricoOrdini[[#This Row],[CLIENTE]],tbClienti[],7,FALSE)</f>
        <v>CC</v>
      </c>
      <c r="H261" t="s">
        <v>70</v>
      </c>
      <c r="I261" t="str">
        <f>IF(LEFT(tbStoricoOrdini[[#This Row],[ARTICOLO]],3) = "COG","COG",LEFT(tbStoricoOrdini[[#This Row],[ARTICOLO]],FIND(" ",tbStoricoOrdini[[#This Row],[ARTICOLO]])-1))</f>
        <v>EB08</v>
      </c>
      <c r="J261" t="str">
        <f>MID(tbStoricoOrdini[[#This Row],[ARTICOLO]],FIND(" ",tbStoricoOrdini[[#This Row],[ARTICOLO]])+1,4)</f>
        <v>7500</v>
      </c>
      <c r="K261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261" s="3">
        <f>VLOOKUP(tbStoricoOrdini[[#This Row],[ARTICOLO]],tbArticoli[],2,FALSE)</f>
        <v>180</v>
      </c>
      <c r="M261" s="22">
        <f>tbStoricoOrdini[[#This Row],[IMPORTO]]/tbStoricoOrdini[[#This Row],[PREZZO]]</f>
        <v>325</v>
      </c>
      <c r="N261" t="s">
        <v>8</v>
      </c>
      <c r="O261" s="8">
        <f>VLOOKUP(tbStoricoOrdini[[#This Row],[AGENTE]],tbAgenti[],2,FALSE)</f>
        <v>0.05</v>
      </c>
      <c r="P261" s="2">
        <v>58500</v>
      </c>
      <c r="Q261" s="2">
        <f>tbStoricoOrdini[[#This Row],[IMPORTO]]*tbStoricoOrdini[[#This Row],[% COMM.]]</f>
        <v>2925</v>
      </c>
      <c r="R261" s="2">
        <f>tbStoricoOrdini[[#This Row],[TOT. COMM.]]+tbStoricoOrdini[[#This Row],[IMPORTO]]</f>
        <v>61425</v>
      </c>
    </row>
    <row r="262" spans="1:18">
      <c r="A262" s="1">
        <v>43831</v>
      </c>
      <c r="B262" s="7">
        <f>MONTH(tbStoricoOrdini[[#This Row],[DATA]])</f>
        <v>1</v>
      </c>
      <c r="C262" t="s">
        <v>357</v>
      </c>
      <c r="D262" t="str">
        <f>RIGHT(tbStoricoOrdini[[#This Row],[ORDINE]],4)</f>
        <v>0259</v>
      </c>
      <c r="E262" t="s">
        <v>33</v>
      </c>
      <c r="F262" t="str">
        <f>VLOOKUP(tbStoricoOrdini[[#This Row],[CLIENTE]],tbClienti[],3,FALSE)</f>
        <v>Veneto</v>
      </c>
      <c r="G262" t="str">
        <f>VLOOKUP(tbStoricoOrdini[[#This Row],[CLIENTE]],tbClienti[],7,FALSE)</f>
        <v>CC</v>
      </c>
      <c r="H262" t="s">
        <v>71</v>
      </c>
      <c r="I262" t="str">
        <f>IF(LEFT(tbStoricoOrdini[[#This Row],[ARTICOLO]],3) = "COG","COG",LEFT(tbStoricoOrdini[[#This Row],[ARTICOLO]],FIND(" ",tbStoricoOrdini[[#This Row],[ARTICOLO]])-1))</f>
        <v>EB07</v>
      </c>
      <c r="J262" t="str">
        <f>MID(tbStoricoOrdini[[#This Row],[ARTICOLO]],FIND(" ",tbStoricoOrdini[[#This Row],[ARTICOLO]])+1,4)</f>
        <v>5000</v>
      </c>
      <c r="K262" t="str">
        <f>IFERROR(RIGHT(tbStoricoOrdini[[#This Row],[ARTICOLO]],LEN(tbStoricoOrdini[[#This Row],[ARTICOLO]])-FIND(" ",tbStoricoOrdini[[#This Row],[ARTICOLO]],FIND(" ",tbStoricoOrdini[[#This Row],[ARTICOLO]]) +1)),"")</f>
        <v/>
      </c>
      <c r="L262" s="3">
        <f>VLOOKUP(tbStoricoOrdini[[#This Row],[ARTICOLO]],tbArticoli[],2,FALSE)</f>
        <v>140</v>
      </c>
      <c r="M262" s="22">
        <f>tbStoricoOrdini[[#This Row],[IMPORTO]]/tbStoricoOrdini[[#This Row],[PREZZO]]</f>
        <v>308</v>
      </c>
      <c r="N262" t="s">
        <v>10</v>
      </c>
      <c r="O262" s="8">
        <f>VLOOKUP(tbStoricoOrdini[[#This Row],[AGENTE]],tbAgenti[],2,FALSE)</f>
        <v>3.6999999999999998E-2</v>
      </c>
      <c r="P262" s="2">
        <v>43120</v>
      </c>
      <c r="Q262" s="2">
        <f>tbStoricoOrdini[[#This Row],[IMPORTO]]*tbStoricoOrdini[[#This Row],[% COMM.]]</f>
        <v>1595.4399999999998</v>
      </c>
      <c r="R262" s="2">
        <f>tbStoricoOrdini[[#This Row],[TOT. COMM.]]+tbStoricoOrdini[[#This Row],[IMPORTO]]</f>
        <v>44715.44</v>
      </c>
    </row>
    <row r="263" spans="1:18">
      <c r="A263" s="1">
        <v>43831</v>
      </c>
      <c r="B263" s="7">
        <f>MONTH(tbStoricoOrdini[[#This Row],[DATA]])</f>
        <v>1</v>
      </c>
      <c r="C263" t="s">
        <v>358</v>
      </c>
      <c r="D263" t="str">
        <f>RIGHT(tbStoricoOrdini[[#This Row],[ORDINE]],4)</f>
        <v>0260</v>
      </c>
      <c r="E263" t="s">
        <v>33</v>
      </c>
      <c r="F263" t="str">
        <f>VLOOKUP(tbStoricoOrdini[[#This Row],[CLIENTE]],tbClienti[],3,FALSE)</f>
        <v>Veneto</v>
      </c>
      <c r="G263" t="str">
        <f>VLOOKUP(tbStoricoOrdini[[#This Row],[CLIENTE]],tbClienti[],7,FALSE)</f>
        <v>CC</v>
      </c>
      <c r="H263" t="s">
        <v>71</v>
      </c>
      <c r="I263" t="str">
        <f>IF(LEFT(tbStoricoOrdini[[#This Row],[ARTICOLO]],3) = "COG","COG",LEFT(tbStoricoOrdini[[#This Row],[ARTICOLO]],FIND(" ",tbStoricoOrdini[[#This Row],[ARTICOLO]])-1))</f>
        <v>EB07</v>
      </c>
      <c r="J263" t="str">
        <f>MID(tbStoricoOrdini[[#This Row],[ARTICOLO]],FIND(" ",tbStoricoOrdini[[#This Row],[ARTICOLO]])+1,4)</f>
        <v>5000</v>
      </c>
      <c r="K263" t="str">
        <f>IFERROR(RIGHT(tbStoricoOrdini[[#This Row],[ARTICOLO]],LEN(tbStoricoOrdini[[#This Row],[ARTICOLO]])-FIND(" ",tbStoricoOrdini[[#This Row],[ARTICOLO]],FIND(" ",tbStoricoOrdini[[#This Row],[ARTICOLO]]) +1)),"")</f>
        <v/>
      </c>
      <c r="L263" s="3">
        <f>VLOOKUP(tbStoricoOrdini[[#This Row],[ARTICOLO]],tbArticoli[],2,FALSE)</f>
        <v>140</v>
      </c>
      <c r="M263" s="22">
        <f>tbStoricoOrdini[[#This Row],[IMPORTO]]/tbStoricoOrdini[[#This Row],[PREZZO]]</f>
        <v>449</v>
      </c>
      <c r="N263" t="s">
        <v>13</v>
      </c>
      <c r="O263" s="8">
        <f>VLOOKUP(tbStoricoOrdini[[#This Row],[AGENTE]],tbAgenti[],2,FALSE)</f>
        <v>0.1</v>
      </c>
      <c r="P263" s="2">
        <v>62860</v>
      </c>
      <c r="Q263" s="2">
        <f>tbStoricoOrdini[[#This Row],[IMPORTO]]*tbStoricoOrdini[[#This Row],[% COMM.]]</f>
        <v>6286</v>
      </c>
      <c r="R263" s="2">
        <f>tbStoricoOrdini[[#This Row],[TOT. COMM.]]+tbStoricoOrdini[[#This Row],[IMPORTO]]</f>
        <v>69146</v>
      </c>
    </row>
    <row r="264" spans="1:18">
      <c r="A264" s="1">
        <v>43831</v>
      </c>
      <c r="B264" s="7">
        <f>MONTH(tbStoricoOrdini[[#This Row],[DATA]])</f>
        <v>1</v>
      </c>
      <c r="C264" t="s">
        <v>359</v>
      </c>
      <c r="D264" t="str">
        <f>RIGHT(tbStoricoOrdini[[#This Row],[ORDINE]],4)</f>
        <v>0261</v>
      </c>
      <c r="E264" t="s">
        <v>33</v>
      </c>
      <c r="F264" t="str">
        <f>VLOOKUP(tbStoricoOrdini[[#This Row],[CLIENTE]],tbClienti[],3,FALSE)</f>
        <v>Veneto</v>
      </c>
      <c r="G264" t="str">
        <f>VLOOKUP(tbStoricoOrdini[[#This Row],[CLIENTE]],tbClienti[],7,FALSE)</f>
        <v>CC</v>
      </c>
      <c r="H264" t="s">
        <v>76</v>
      </c>
      <c r="I264" t="str">
        <f>IF(LEFT(tbStoricoOrdini[[#This Row],[ARTICOLO]],3) = "COG","COG",LEFT(tbStoricoOrdini[[#This Row],[ARTICOLO]],FIND(" ",tbStoricoOrdini[[#This Row],[ARTICOLO]])-1))</f>
        <v>COG</v>
      </c>
      <c r="J264" t="str">
        <f>MID(tbStoricoOrdini[[#This Row],[ARTICOLO]],FIND(" ",tbStoricoOrdini[[#This Row],[ARTICOLO]])+1,4)</f>
        <v>1000</v>
      </c>
      <c r="K264" t="str">
        <f>IFERROR(RIGHT(tbStoricoOrdini[[#This Row],[ARTICOLO]],LEN(tbStoricoOrdini[[#This Row],[ARTICOLO]])-FIND(" ",tbStoricoOrdini[[#This Row],[ARTICOLO]],FIND(" ",tbStoricoOrdini[[#This Row],[ARTICOLO]]) +1)),"")</f>
        <v/>
      </c>
      <c r="L264" s="3">
        <f>VLOOKUP(tbStoricoOrdini[[#This Row],[ARTICOLO]],tbArticoli[],2,FALSE)</f>
        <v>150</v>
      </c>
      <c r="M264" s="22">
        <f>tbStoricoOrdini[[#This Row],[IMPORTO]]/tbStoricoOrdini[[#This Row],[PREZZO]]</f>
        <v>858</v>
      </c>
      <c r="N264" t="s">
        <v>9</v>
      </c>
      <c r="O264" s="8">
        <f>VLOOKUP(tbStoricoOrdini[[#This Row],[AGENTE]],tbAgenti[],2,FALSE)</f>
        <v>0.05</v>
      </c>
      <c r="P264" s="2">
        <v>128700</v>
      </c>
      <c r="Q264" s="2">
        <f>tbStoricoOrdini[[#This Row],[IMPORTO]]*tbStoricoOrdini[[#This Row],[% COMM.]]</f>
        <v>6435</v>
      </c>
      <c r="R264" s="2">
        <f>tbStoricoOrdini[[#This Row],[TOT. COMM.]]+tbStoricoOrdini[[#This Row],[IMPORTO]]</f>
        <v>135135</v>
      </c>
    </row>
    <row r="265" spans="1:18">
      <c r="A265" s="1">
        <v>43831</v>
      </c>
      <c r="B265" s="7">
        <f>MONTH(tbStoricoOrdini[[#This Row],[DATA]])</f>
        <v>1</v>
      </c>
      <c r="C265" t="s">
        <v>360</v>
      </c>
      <c r="D265" t="str">
        <f>RIGHT(tbStoricoOrdini[[#This Row],[ORDINE]],4)</f>
        <v>0262</v>
      </c>
      <c r="E265" t="s">
        <v>33</v>
      </c>
      <c r="F265" t="str">
        <f>VLOOKUP(tbStoricoOrdini[[#This Row],[CLIENTE]],tbClienti[],3,FALSE)</f>
        <v>Veneto</v>
      </c>
      <c r="G265" t="str">
        <f>VLOOKUP(tbStoricoOrdini[[#This Row],[CLIENTE]],tbClienti[],7,FALSE)</f>
        <v>CC</v>
      </c>
      <c r="H265" t="s">
        <v>72</v>
      </c>
      <c r="I265" t="str">
        <f>IF(LEFT(tbStoricoOrdini[[#This Row],[ARTICOLO]],3) = "COG","COG",LEFT(tbStoricoOrdini[[#This Row],[ARTICOLO]],FIND(" ",tbStoricoOrdini[[#This Row],[ARTICOLO]])-1))</f>
        <v>EB06</v>
      </c>
      <c r="J265" t="str">
        <f>MID(tbStoricoOrdini[[#This Row],[ARTICOLO]],FIND(" ",tbStoricoOrdini[[#This Row],[ARTICOLO]])+1,4)</f>
        <v>3000</v>
      </c>
      <c r="K265" t="str">
        <f>IFERROR(RIGHT(tbStoricoOrdini[[#This Row],[ARTICOLO]],LEN(tbStoricoOrdini[[#This Row],[ARTICOLO]])-FIND(" ",tbStoricoOrdini[[#This Row],[ARTICOLO]],FIND(" ",tbStoricoOrdini[[#This Row],[ARTICOLO]]) +1)),"")</f>
        <v>Medium</v>
      </c>
      <c r="L265" s="3">
        <f>VLOOKUP(tbStoricoOrdini[[#This Row],[ARTICOLO]],tbArticoli[],2,FALSE)</f>
        <v>120</v>
      </c>
      <c r="M265" s="22">
        <f>tbStoricoOrdini[[#This Row],[IMPORTO]]/tbStoricoOrdini[[#This Row],[PREZZO]]</f>
        <v>497</v>
      </c>
      <c r="N265" t="s">
        <v>10</v>
      </c>
      <c r="O265" s="8">
        <f>VLOOKUP(tbStoricoOrdini[[#This Row],[AGENTE]],tbAgenti[],2,FALSE)</f>
        <v>3.6999999999999998E-2</v>
      </c>
      <c r="P265" s="2">
        <v>59640</v>
      </c>
      <c r="Q265" s="2">
        <f>tbStoricoOrdini[[#This Row],[IMPORTO]]*tbStoricoOrdini[[#This Row],[% COMM.]]</f>
        <v>2206.6799999999998</v>
      </c>
      <c r="R265" s="2">
        <f>tbStoricoOrdini[[#This Row],[TOT. COMM.]]+tbStoricoOrdini[[#This Row],[IMPORTO]]</f>
        <v>61846.68</v>
      </c>
    </row>
    <row r="266" spans="1:18">
      <c r="A266" s="1">
        <v>43831</v>
      </c>
      <c r="B266" s="7">
        <f>MONTH(tbStoricoOrdini[[#This Row],[DATA]])</f>
        <v>1</v>
      </c>
      <c r="C266" t="s">
        <v>361</v>
      </c>
      <c r="D266" t="str">
        <f>RIGHT(tbStoricoOrdini[[#This Row],[ORDINE]],4)</f>
        <v>0263</v>
      </c>
      <c r="E266" t="s">
        <v>33</v>
      </c>
      <c r="F266" t="str">
        <f>VLOOKUP(tbStoricoOrdini[[#This Row],[CLIENTE]],tbClienti[],3,FALSE)</f>
        <v>Veneto</v>
      </c>
      <c r="G266" t="str">
        <f>VLOOKUP(tbStoricoOrdini[[#This Row],[CLIENTE]],tbClienti[],7,FALSE)</f>
        <v>CC</v>
      </c>
      <c r="H266" t="s">
        <v>72</v>
      </c>
      <c r="I266" t="str">
        <f>IF(LEFT(tbStoricoOrdini[[#This Row],[ARTICOLO]],3) = "COG","COG",LEFT(tbStoricoOrdini[[#This Row],[ARTICOLO]],FIND(" ",tbStoricoOrdini[[#This Row],[ARTICOLO]])-1))</f>
        <v>EB06</v>
      </c>
      <c r="J266" t="str">
        <f>MID(tbStoricoOrdini[[#This Row],[ARTICOLO]],FIND(" ",tbStoricoOrdini[[#This Row],[ARTICOLO]])+1,4)</f>
        <v>3000</v>
      </c>
      <c r="K266" t="str">
        <f>IFERROR(RIGHT(tbStoricoOrdini[[#This Row],[ARTICOLO]],LEN(tbStoricoOrdini[[#This Row],[ARTICOLO]])-FIND(" ",tbStoricoOrdini[[#This Row],[ARTICOLO]],FIND(" ",tbStoricoOrdini[[#This Row],[ARTICOLO]]) +1)),"")</f>
        <v>Medium</v>
      </c>
      <c r="L266" s="3">
        <f>VLOOKUP(tbStoricoOrdini[[#This Row],[ARTICOLO]],tbArticoli[],2,FALSE)</f>
        <v>120</v>
      </c>
      <c r="M266" s="22">
        <f>tbStoricoOrdini[[#This Row],[IMPORTO]]/tbStoricoOrdini[[#This Row],[PREZZO]]</f>
        <v>61</v>
      </c>
      <c r="N266" t="s">
        <v>8</v>
      </c>
      <c r="O266" s="8">
        <f>VLOOKUP(tbStoricoOrdini[[#This Row],[AGENTE]],tbAgenti[],2,FALSE)</f>
        <v>0.05</v>
      </c>
      <c r="P266" s="2">
        <v>7320</v>
      </c>
      <c r="Q266" s="2">
        <f>tbStoricoOrdini[[#This Row],[IMPORTO]]*tbStoricoOrdini[[#This Row],[% COMM.]]</f>
        <v>366</v>
      </c>
      <c r="R266" s="2">
        <f>tbStoricoOrdini[[#This Row],[TOT. COMM.]]+tbStoricoOrdini[[#This Row],[IMPORTO]]</f>
        <v>7686</v>
      </c>
    </row>
    <row r="267" spans="1:18">
      <c r="A267" s="1">
        <v>43831</v>
      </c>
      <c r="B267" s="7">
        <f>MONTH(tbStoricoOrdini[[#This Row],[DATA]])</f>
        <v>1</v>
      </c>
      <c r="C267" t="s">
        <v>362</v>
      </c>
      <c r="D267" t="str">
        <f>RIGHT(tbStoricoOrdini[[#This Row],[ORDINE]],4)</f>
        <v>0264</v>
      </c>
      <c r="E267" t="s">
        <v>33</v>
      </c>
      <c r="F267" t="str">
        <f>VLOOKUP(tbStoricoOrdini[[#This Row],[CLIENTE]],tbClienti[],3,FALSE)</f>
        <v>Veneto</v>
      </c>
      <c r="G267" t="str">
        <f>VLOOKUP(tbStoricoOrdini[[#This Row],[CLIENTE]],tbClienti[],7,FALSE)</f>
        <v>CC</v>
      </c>
      <c r="H267" t="s">
        <v>72</v>
      </c>
      <c r="I267" t="str">
        <f>IF(LEFT(tbStoricoOrdini[[#This Row],[ARTICOLO]],3) = "COG","COG",LEFT(tbStoricoOrdini[[#This Row],[ARTICOLO]],FIND(" ",tbStoricoOrdini[[#This Row],[ARTICOLO]])-1))</f>
        <v>EB06</v>
      </c>
      <c r="J267" t="str">
        <f>MID(tbStoricoOrdini[[#This Row],[ARTICOLO]],FIND(" ",tbStoricoOrdini[[#This Row],[ARTICOLO]])+1,4)</f>
        <v>3000</v>
      </c>
      <c r="K267" t="str">
        <f>IFERROR(RIGHT(tbStoricoOrdini[[#This Row],[ARTICOLO]],LEN(tbStoricoOrdini[[#This Row],[ARTICOLO]])-FIND(" ",tbStoricoOrdini[[#This Row],[ARTICOLO]],FIND(" ",tbStoricoOrdini[[#This Row],[ARTICOLO]]) +1)),"")</f>
        <v>Medium</v>
      </c>
      <c r="L267" s="3">
        <f>VLOOKUP(tbStoricoOrdini[[#This Row],[ARTICOLO]],tbArticoli[],2,FALSE)</f>
        <v>120</v>
      </c>
      <c r="M267" s="22">
        <f>tbStoricoOrdini[[#This Row],[IMPORTO]]/tbStoricoOrdini[[#This Row],[PREZZO]]</f>
        <v>297</v>
      </c>
      <c r="N267" t="s">
        <v>9</v>
      </c>
      <c r="O267" s="8">
        <f>VLOOKUP(tbStoricoOrdini[[#This Row],[AGENTE]],tbAgenti[],2,FALSE)</f>
        <v>0.05</v>
      </c>
      <c r="P267" s="2">
        <v>35640</v>
      </c>
      <c r="Q267" s="2">
        <f>tbStoricoOrdini[[#This Row],[IMPORTO]]*tbStoricoOrdini[[#This Row],[% COMM.]]</f>
        <v>1782</v>
      </c>
      <c r="R267" s="2">
        <f>tbStoricoOrdini[[#This Row],[TOT. COMM.]]+tbStoricoOrdini[[#This Row],[IMPORTO]]</f>
        <v>37422</v>
      </c>
    </row>
    <row r="268" spans="1:18">
      <c r="A268" s="1">
        <v>43831</v>
      </c>
      <c r="B268" s="7">
        <f>MONTH(tbStoricoOrdini[[#This Row],[DATA]])</f>
        <v>1</v>
      </c>
      <c r="C268" t="s">
        <v>363</v>
      </c>
      <c r="D268" t="str">
        <f>RIGHT(tbStoricoOrdini[[#This Row],[ORDINE]],4)</f>
        <v>0265</v>
      </c>
      <c r="E268" t="s">
        <v>33</v>
      </c>
      <c r="F268" t="str">
        <f>VLOOKUP(tbStoricoOrdini[[#This Row],[CLIENTE]],tbClienti[],3,FALSE)</f>
        <v>Veneto</v>
      </c>
      <c r="G268" t="str">
        <f>VLOOKUP(tbStoricoOrdini[[#This Row],[CLIENTE]],tbClienti[],7,FALSE)</f>
        <v>CC</v>
      </c>
      <c r="H268" t="s">
        <v>73</v>
      </c>
      <c r="I268" t="str">
        <f>IF(LEFT(tbStoricoOrdini[[#This Row],[ARTICOLO]],3) = "COG","COG",LEFT(tbStoricoOrdini[[#This Row],[ARTICOLO]],FIND(" ",tbStoricoOrdini[[#This Row],[ARTICOLO]])-1))</f>
        <v>EB06</v>
      </c>
      <c r="J268" t="str">
        <f>MID(tbStoricoOrdini[[#This Row],[ARTICOLO]],FIND(" ",tbStoricoOrdini[[#This Row],[ARTICOLO]])+1,4)</f>
        <v>3000</v>
      </c>
      <c r="K268" t="str">
        <f>IFERROR(RIGHT(tbStoricoOrdini[[#This Row],[ARTICOLO]],LEN(tbStoricoOrdini[[#This Row],[ARTICOLO]])-FIND(" ",tbStoricoOrdini[[#This Row],[ARTICOLO]],FIND(" ",tbStoricoOrdini[[#This Row],[ARTICOLO]]) +1)),"")</f>
        <v>Plus</v>
      </c>
      <c r="L268" s="3">
        <f>VLOOKUP(tbStoricoOrdini[[#This Row],[ARTICOLO]],tbArticoli[],2,FALSE)</f>
        <v>130</v>
      </c>
      <c r="M268" s="22">
        <f>tbStoricoOrdini[[#This Row],[IMPORTO]]/tbStoricoOrdini[[#This Row],[PREZZO]]</f>
        <v>818</v>
      </c>
      <c r="N268" t="s">
        <v>8</v>
      </c>
      <c r="O268" s="8">
        <f>VLOOKUP(tbStoricoOrdini[[#This Row],[AGENTE]],tbAgenti[],2,FALSE)</f>
        <v>0.05</v>
      </c>
      <c r="P268" s="2">
        <v>106340</v>
      </c>
      <c r="Q268" s="2">
        <f>tbStoricoOrdini[[#This Row],[IMPORTO]]*tbStoricoOrdini[[#This Row],[% COMM.]]</f>
        <v>5317</v>
      </c>
      <c r="R268" s="2">
        <f>tbStoricoOrdini[[#This Row],[TOT. COMM.]]+tbStoricoOrdini[[#This Row],[IMPORTO]]</f>
        <v>111657</v>
      </c>
    </row>
    <row r="269" spans="1:18">
      <c r="A269" s="1">
        <v>43831</v>
      </c>
      <c r="B269" s="7">
        <f>MONTH(tbStoricoOrdini[[#This Row],[DATA]])</f>
        <v>1</v>
      </c>
      <c r="C269" t="s">
        <v>364</v>
      </c>
      <c r="D269" t="str">
        <f>RIGHT(tbStoricoOrdini[[#This Row],[ORDINE]],4)</f>
        <v>0266</v>
      </c>
      <c r="E269" t="s">
        <v>34</v>
      </c>
      <c r="F269" t="str">
        <f>VLOOKUP(tbStoricoOrdini[[#This Row],[CLIENTE]],tbClienti[],3,FALSE)</f>
        <v>Lombardia</v>
      </c>
      <c r="G269" t="str">
        <f>VLOOKUP(tbStoricoOrdini[[#This Row],[CLIENTE]],tbClienti[],7,FALSE)</f>
        <v>DB</v>
      </c>
      <c r="H269" t="s">
        <v>74</v>
      </c>
      <c r="I269" t="str">
        <f>IF(LEFT(tbStoricoOrdini[[#This Row],[ARTICOLO]],3) = "COG","COG",LEFT(tbStoricoOrdini[[#This Row],[ARTICOLO]],FIND(" ",tbStoricoOrdini[[#This Row],[ARTICOLO]])-1))</f>
        <v>AVRC</v>
      </c>
      <c r="J269" t="str">
        <f>MID(tbStoricoOrdini[[#This Row],[ARTICOLO]],FIND(" ",tbStoricoOrdini[[#This Row],[ARTICOLO]])+1,4)</f>
        <v>2500</v>
      </c>
      <c r="K269" t="str">
        <f>IFERROR(RIGHT(tbStoricoOrdini[[#This Row],[ARTICOLO]],LEN(tbStoricoOrdini[[#This Row],[ARTICOLO]])-FIND(" ",tbStoricoOrdini[[#This Row],[ARTICOLO]],FIND(" ",tbStoricoOrdini[[#This Row],[ARTICOLO]]) +1)),"")</f>
        <v>Gold</v>
      </c>
      <c r="L269" s="3">
        <f>VLOOKUP(tbStoricoOrdini[[#This Row],[ARTICOLO]],tbArticoli[],2,FALSE)</f>
        <v>500</v>
      </c>
      <c r="M269" s="22">
        <f>tbStoricoOrdini[[#This Row],[IMPORTO]]/tbStoricoOrdini[[#This Row],[PREZZO]]</f>
        <v>566</v>
      </c>
      <c r="N269" t="s">
        <v>6</v>
      </c>
      <c r="O269" s="8">
        <f>VLOOKUP(tbStoricoOrdini[[#This Row],[AGENTE]],tbAgenti[],2,FALSE)</f>
        <v>7.4999999999999997E-2</v>
      </c>
      <c r="P269" s="2">
        <v>283000</v>
      </c>
      <c r="Q269" s="2">
        <f>tbStoricoOrdini[[#This Row],[IMPORTO]]*tbStoricoOrdini[[#This Row],[% COMM.]]</f>
        <v>21225</v>
      </c>
      <c r="R269" s="2">
        <f>tbStoricoOrdini[[#This Row],[TOT. COMM.]]+tbStoricoOrdini[[#This Row],[IMPORTO]]</f>
        <v>304225</v>
      </c>
    </row>
    <row r="270" spans="1:18">
      <c r="A270" s="1">
        <v>43831</v>
      </c>
      <c r="B270" s="7">
        <f>MONTH(tbStoricoOrdini[[#This Row],[DATA]])</f>
        <v>1</v>
      </c>
      <c r="C270" t="s">
        <v>365</v>
      </c>
      <c r="D270" t="str">
        <f>RIGHT(tbStoricoOrdini[[#This Row],[ORDINE]],4)</f>
        <v>0267</v>
      </c>
      <c r="E270" t="s">
        <v>34</v>
      </c>
      <c r="F270" t="str">
        <f>VLOOKUP(tbStoricoOrdini[[#This Row],[CLIENTE]],tbClienti[],3,FALSE)</f>
        <v>Lombardia</v>
      </c>
      <c r="G270" t="str">
        <f>VLOOKUP(tbStoricoOrdini[[#This Row],[CLIENTE]],tbClienti[],7,FALSE)</f>
        <v>DB</v>
      </c>
      <c r="H270" t="s">
        <v>63</v>
      </c>
      <c r="I270" t="str">
        <f>IF(LEFT(tbStoricoOrdini[[#This Row],[ARTICOLO]],3) = "COG","COG",LEFT(tbStoricoOrdini[[#This Row],[ARTICOLO]],FIND(" ",tbStoricoOrdini[[#This Row],[ARTICOLO]])-1))</f>
        <v>KLM</v>
      </c>
      <c r="J270" t="str">
        <f>MID(tbStoricoOrdini[[#This Row],[ARTICOLO]],FIND(" ",tbStoricoOrdini[[#This Row],[ARTICOLO]])+1,4)</f>
        <v>3000</v>
      </c>
      <c r="K270" t="str">
        <f>IFERROR(RIGHT(tbStoricoOrdini[[#This Row],[ARTICOLO]],LEN(tbStoricoOrdini[[#This Row],[ARTICOLO]])-FIND(" ",tbStoricoOrdini[[#This Row],[ARTICOLO]],FIND(" ",tbStoricoOrdini[[#This Row],[ARTICOLO]]) +1)),"")</f>
        <v>Plus</v>
      </c>
      <c r="L270" s="3">
        <f>VLOOKUP(tbStoricoOrdini[[#This Row],[ARTICOLO]],tbArticoli[],2,FALSE)</f>
        <v>145</v>
      </c>
      <c r="M270" s="22">
        <f>tbStoricoOrdini[[#This Row],[IMPORTO]]/tbStoricoOrdini[[#This Row],[PREZZO]]</f>
        <v>613</v>
      </c>
      <c r="N270" t="s">
        <v>18</v>
      </c>
      <c r="O270" s="8">
        <f>VLOOKUP(tbStoricoOrdini[[#This Row],[AGENTE]],tbAgenti[],2,FALSE)</f>
        <v>0.03</v>
      </c>
      <c r="P270" s="2">
        <v>88885</v>
      </c>
      <c r="Q270" s="2">
        <f>tbStoricoOrdini[[#This Row],[IMPORTO]]*tbStoricoOrdini[[#This Row],[% COMM.]]</f>
        <v>2666.5499999999997</v>
      </c>
      <c r="R270" s="2">
        <f>tbStoricoOrdini[[#This Row],[TOT. COMM.]]+tbStoricoOrdini[[#This Row],[IMPORTO]]</f>
        <v>91551.55</v>
      </c>
    </row>
    <row r="271" spans="1:18">
      <c r="A271" s="1">
        <v>43831</v>
      </c>
      <c r="B271" s="7">
        <f>MONTH(tbStoricoOrdini[[#This Row],[DATA]])</f>
        <v>1</v>
      </c>
      <c r="C271" t="s">
        <v>366</v>
      </c>
      <c r="D271" t="str">
        <f>RIGHT(tbStoricoOrdini[[#This Row],[ORDINE]],4)</f>
        <v>0268</v>
      </c>
      <c r="E271" t="s">
        <v>34</v>
      </c>
      <c r="F271" t="str">
        <f>VLOOKUP(tbStoricoOrdini[[#This Row],[CLIENTE]],tbClienti[],3,FALSE)</f>
        <v>Lombardia</v>
      </c>
      <c r="G271" t="str">
        <f>VLOOKUP(tbStoricoOrdini[[#This Row],[CLIENTE]],tbClienti[],7,FALSE)</f>
        <v>DB</v>
      </c>
      <c r="H271" t="s">
        <v>63</v>
      </c>
      <c r="I271" t="str">
        <f>IF(LEFT(tbStoricoOrdini[[#This Row],[ARTICOLO]],3) = "COG","COG",LEFT(tbStoricoOrdini[[#This Row],[ARTICOLO]],FIND(" ",tbStoricoOrdini[[#This Row],[ARTICOLO]])-1))</f>
        <v>KLM</v>
      </c>
      <c r="J271" t="str">
        <f>MID(tbStoricoOrdini[[#This Row],[ARTICOLO]],FIND(" ",tbStoricoOrdini[[#This Row],[ARTICOLO]])+1,4)</f>
        <v>3000</v>
      </c>
      <c r="K271" t="str">
        <f>IFERROR(RIGHT(tbStoricoOrdini[[#This Row],[ARTICOLO]],LEN(tbStoricoOrdini[[#This Row],[ARTICOLO]])-FIND(" ",tbStoricoOrdini[[#This Row],[ARTICOLO]],FIND(" ",tbStoricoOrdini[[#This Row],[ARTICOLO]]) +1)),"")</f>
        <v>Plus</v>
      </c>
      <c r="L271" s="3">
        <f>VLOOKUP(tbStoricoOrdini[[#This Row],[ARTICOLO]],tbArticoli[],2,FALSE)</f>
        <v>145</v>
      </c>
      <c r="M271" s="22">
        <f>tbStoricoOrdini[[#This Row],[IMPORTO]]/tbStoricoOrdini[[#This Row],[PREZZO]]</f>
        <v>569</v>
      </c>
      <c r="N271" t="s">
        <v>6</v>
      </c>
      <c r="O271" s="8">
        <f>VLOOKUP(tbStoricoOrdini[[#This Row],[AGENTE]],tbAgenti[],2,FALSE)</f>
        <v>7.4999999999999997E-2</v>
      </c>
      <c r="P271" s="2">
        <v>82505</v>
      </c>
      <c r="Q271" s="2">
        <f>tbStoricoOrdini[[#This Row],[IMPORTO]]*tbStoricoOrdini[[#This Row],[% COMM.]]</f>
        <v>6187.875</v>
      </c>
      <c r="R271" s="2">
        <f>tbStoricoOrdini[[#This Row],[TOT. COMM.]]+tbStoricoOrdini[[#This Row],[IMPORTO]]</f>
        <v>88692.875</v>
      </c>
    </row>
    <row r="272" spans="1:18">
      <c r="A272" s="1">
        <v>43831</v>
      </c>
      <c r="B272" s="7">
        <f>MONTH(tbStoricoOrdini[[#This Row],[DATA]])</f>
        <v>1</v>
      </c>
      <c r="C272" t="s">
        <v>367</v>
      </c>
      <c r="D272" t="str">
        <f>RIGHT(tbStoricoOrdini[[#This Row],[ORDINE]],4)</f>
        <v>0269</v>
      </c>
      <c r="E272" t="s">
        <v>34</v>
      </c>
      <c r="F272" t="str">
        <f>VLOOKUP(tbStoricoOrdini[[#This Row],[CLIENTE]],tbClienti[],3,FALSE)</f>
        <v>Lombardia</v>
      </c>
      <c r="G272" t="str">
        <f>VLOOKUP(tbStoricoOrdini[[#This Row],[CLIENTE]],tbClienti[],7,FALSE)</f>
        <v>DB</v>
      </c>
      <c r="H272" t="s">
        <v>72</v>
      </c>
      <c r="I272" t="str">
        <f>IF(LEFT(tbStoricoOrdini[[#This Row],[ARTICOLO]],3) = "COG","COG",LEFT(tbStoricoOrdini[[#This Row],[ARTICOLO]],FIND(" ",tbStoricoOrdini[[#This Row],[ARTICOLO]])-1))</f>
        <v>EB06</v>
      </c>
      <c r="J272" t="str">
        <f>MID(tbStoricoOrdini[[#This Row],[ARTICOLO]],FIND(" ",tbStoricoOrdini[[#This Row],[ARTICOLO]])+1,4)</f>
        <v>3000</v>
      </c>
      <c r="K272" t="str">
        <f>IFERROR(RIGHT(tbStoricoOrdini[[#This Row],[ARTICOLO]],LEN(tbStoricoOrdini[[#This Row],[ARTICOLO]])-FIND(" ",tbStoricoOrdini[[#This Row],[ARTICOLO]],FIND(" ",tbStoricoOrdini[[#This Row],[ARTICOLO]]) +1)),"")</f>
        <v>Medium</v>
      </c>
      <c r="L272" s="3">
        <f>VLOOKUP(tbStoricoOrdini[[#This Row],[ARTICOLO]],tbArticoli[],2,FALSE)</f>
        <v>120</v>
      </c>
      <c r="M272" s="22">
        <f>tbStoricoOrdini[[#This Row],[IMPORTO]]/tbStoricoOrdini[[#This Row],[PREZZO]]</f>
        <v>234</v>
      </c>
      <c r="N272" t="s">
        <v>6</v>
      </c>
      <c r="O272" s="8">
        <f>VLOOKUP(tbStoricoOrdini[[#This Row],[AGENTE]],tbAgenti[],2,FALSE)</f>
        <v>7.4999999999999997E-2</v>
      </c>
      <c r="P272" s="2">
        <v>28080</v>
      </c>
      <c r="Q272" s="2">
        <f>tbStoricoOrdini[[#This Row],[IMPORTO]]*tbStoricoOrdini[[#This Row],[% COMM.]]</f>
        <v>2106</v>
      </c>
      <c r="R272" s="2">
        <f>tbStoricoOrdini[[#This Row],[TOT. COMM.]]+tbStoricoOrdini[[#This Row],[IMPORTO]]</f>
        <v>30186</v>
      </c>
    </row>
    <row r="273" spans="1:18">
      <c r="A273" s="1">
        <v>43831</v>
      </c>
      <c r="B273" s="7">
        <f>MONTH(tbStoricoOrdini[[#This Row],[DATA]])</f>
        <v>1</v>
      </c>
      <c r="C273" t="s">
        <v>368</v>
      </c>
      <c r="D273" t="str">
        <f>RIGHT(tbStoricoOrdini[[#This Row],[ORDINE]],4)</f>
        <v>0270</v>
      </c>
      <c r="E273" t="s">
        <v>34</v>
      </c>
      <c r="F273" t="str">
        <f>VLOOKUP(tbStoricoOrdini[[#This Row],[CLIENTE]],tbClienti[],3,FALSE)</f>
        <v>Lombardia</v>
      </c>
      <c r="G273" t="str">
        <f>VLOOKUP(tbStoricoOrdini[[#This Row],[CLIENTE]],tbClienti[],7,FALSE)</f>
        <v>DB</v>
      </c>
      <c r="H273" t="s">
        <v>73</v>
      </c>
      <c r="I273" t="str">
        <f>IF(LEFT(tbStoricoOrdini[[#This Row],[ARTICOLO]],3) = "COG","COG",LEFT(tbStoricoOrdini[[#This Row],[ARTICOLO]],FIND(" ",tbStoricoOrdini[[#This Row],[ARTICOLO]])-1))</f>
        <v>EB06</v>
      </c>
      <c r="J273" t="str">
        <f>MID(tbStoricoOrdini[[#This Row],[ARTICOLO]],FIND(" ",tbStoricoOrdini[[#This Row],[ARTICOLO]])+1,4)</f>
        <v>3000</v>
      </c>
      <c r="K273" t="str">
        <f>IFERROR(RIGHT(tbStoricoOrdini[[#This Row],[ARTICOLO]],LEN(tbStoricoOrdini[[#This Row],[ARTICOLO]])-FIND(" ",tbStoricoOrdini[[#This Row],[ARTICOLO]],FIND(" ",tbStoricoOrdini[[#This Row],[ARTICOLO]]) +1)),"")</f>
        <v>Plus</v>
      </c>
      <c r="L273" s="3">
        <f>VLOOKUP(tbStoricoOrdini[[#This Row],[ARTICOLO]],tbArticoli[],2,FALSE)</f>
        <v>130</v>
      </c>
      <c r="M273" s="22">
        <f>tbStoricoOrdini[[#This Row],[IMPORTO]]/tbStoricoOrdini[[#This Row],[PREZZO]]</f>
        <v>750</v>
      </c>
      <c r="N273" t="s">
        <v>6</v>
      </c>
      <c r="O273" s="8">
        <f>VLOOKUP(tbStoricoOrdini[[#This Row],[AGENTE]],tbAgenti[],2,FALSE)</f>
        <v>7.4999999999999997E-2</v>
      </c>
      <c r="P273" s="2">
        <v>97500</v>
      </c>
      <c r="Q273" s="2">
        <f>tbStoricoOrdini[[#This Row],[IMPORTO]]*tbStoricoOrdini[[#This Row],[% COMM.]]</f>
        <v>7312.5</v>
      </c>
      <c r="R273" s="2">
        <f>tbStoricoOrdini[[#This Row],[TOT. COMM.]]+tbStoricoOrdini[[#This Row],[IMPORTO]]</f>
        <v>104812.5</v>
      </c>
    </row>
    <row r="274" spans="1:18">
      <c r="A274" s="1">
        <v>43831</v>
      </c>
      <c r="B274" s="7">
        <f>MONTH(tbStoricoOrdini[[#This Row],[DATA]])</f>
        <v>1</v>
      </c>
      <c r="C274" t="s">
        <v>369</v>
      </c>
      <c r="D274" t="str">
        <f>RIGHT(tbStoricoOrdini[[#This Row],[ORDINE]],4)</f>
        <v>0271</v>
      </c>
      <c r="E274" t="s">
        <v>35</v>
      </c>
      <c r="F274" t="str">
        <f>VLOOKUP(tbStoricoOrdini[[#This Row],[CLIENTE]],tbClienti[],3,FALSE)</f>
        <v>Veneto</v>
      </c>
      <c r="G274" t="str">
        <f>VLOOKUP(tbStoricoOrdini[[#This Row],[CLIENTE]],tbClienti[],7,FALSE)</f>
        <v>CC</v>
      </c>
      <c r="H274" t="s">
        <v>74</v>
      </c>
      <c r="I274" t="str">
        <f>IF(LEFT(tbStoricoOrdini[[#This Row],[ARTICOLO]],3) = "COG","COG",LEFT(tbStoricoOrdini[[#This Row],[ARTICOLO]],FIND(" ",tbStoricoOrdini[[#This Row],[ARTICOLO]])-1))</f>
        <v>AVRC</v>
      </c>
      <c r="J274" t="str">
        <f>MID(tbStoricoOrdini[[#This Row],[ARTICOLO]],FIND(" ",tbStoricoOrdini[[#This Row],[ARTICOLO]])+1,4)</f>
        <v>2500</v>
      </c>
      <c r="K274" t="str">
        <f>IFERROR(RIGHT(tbStoricoOrdini[[#This Row],[ARTICOLO]],LEN(tbStoricoOrdini[[#This Row],[ARTICOLO]])-FIND(" ",tbStoricoOrdini[[#This Row],[ARTICOLO]],FIND(" ",tbStoricoOrdini[[#This Row],[ARTICOLO]]) +1)),"")</f>
        <v>Gold</v>
      </c>
      <c r="L274" s="3">
        <f>VLOOKUP(tbStoricoOrdini[[#This Row],[ARTICOLO]],tbArticoli[],2,FALSE)</f>
        <v>500</v>
      </c>
      <c r="M274" s="22">
        <f>tbStoricoOrdini[[#This Row],[IMPORTO]]/tbStoricoOrdini[[#This Row],[PREZZO]]</f>
        <v>623</v>
      </c>
      <c r="N274" t="s">
        <v>18</v>
      </c>
      <c r="O274" s="8">
        <f>VLOOKUP(tbStoricoOrdini[[#This Row],[AGENTE]],tbAgenti[],2,FALSE)</f>
        <v>0.03</v>
      </c>
      <c r="P274" s="2">
        <v>311500</v>
      </c>
      <c r="Q274" s="2">
        <f>tbStoricoOrdini[[#This Row],[IMPORTO]]*tbStoricoOrdini[[#This Row],[% COMM.]]</f>
        <v>9345</v>
      </c>
      <c r="R274" s="2">
        <f>tbStoricoOrdini[[#This Row],[TOT. COMM.]]+tbStoricoOrdini[[#This Row],[IMPORTO]]</f>
        <v>320845</v>
      </c>
    </row>
    <row r="275" spans="1:18">
      <c r="A275" s="1">
        <v>43831</v>
      </c>
      <c r="B275" s="7">
        <f>MONTH(tbStoricoOrdini[[#This Row],[DATA]])</f>
        <v>1</v>
      </c>
      <c r="C275" t="s">
        <v>370</v>
      </c>
      <c r="D275" t="str">
        <f>RIGHT(tbStoricoOrdini[[#This Row],[ORDINE]],4)</f>
        <v>0272</v>
      </c>
      <c r="E275" t="s">
        <v>35</v>
      </c>
      <c r="F275" t="str">
        <f>VLOOKUP(tbStoricoOrdini[[#This Row],[CLIENTE]],tbClienti[],3,FALSE)</f>
        <v>Veneto</v>
      </c>
      <c r="G275" t="str">
        <f>VLOOKUP(tbStoricoOrdini[[#This Row],[CLIENTE]],tbClienti[],7,FALSE)</f>
        <v>CC</v>
      </c>
      <c r="H275" t="s">
        <v>74</v>
      </c>
      <c r="I275" t="str">
        <f>IF(LEFT(tbStoricoOrdini[[#This Row],[ARTICOLO]],3) = "COG","COG",LEFT(tbStoricoOrdini[[#This Row],[ARTICOLO]],FIND(" ",tbStoricoOrdini[[#This Row],[ARTICOLO]])-1))</f>
        <v>AVRC</v>
      </c>
      <c r="J275" t="str">
        <f>MID(tbStoricoOrdini[[#This Row],[ARTICOLO]],FIND(" ",tbStoricoOrdini[[#This Row],[ARTICOLO]])+1,4)</f>
        <v>2500</v>
      </c>
      <c r="K275" t="str">
        <f>IFERROR(RIGHT(tbStoricoOrdini[[#This Row],[ARTICOLO]],LEN(tbStoricoOrdini[[#This Row],[ARTICOLO]])-FIND(" ",tbStoricoOrdini[[#This Row],[ARTICOLO]],FIND(" ",tbStoricoOrdini[[#This Row],[ARTICOLO]]) +1)),"")</f>
        <v>Gold</v>
      </c>
      <c r="L275" s="3">
        <f>VLOOKUP(tbStoricoOrdini[[#This Row],[ARTICOLO]],tbArticoli[],2,FALSE)</f>
        <v>500</v>
      </c>
      <c r="M275" s="22">
        <f>tbStoricoOrdini[[#This Row],[IMPORTO]]/tbStoricoOrdini[[#This Row],[PREZZO]]</f>
        <v>452</v>
      </c>
      <c r="N275" t="s">
        <v>6</v>
      </c>
      <c r="O275" s="8">
        <f>VLOOKUP(tbStoricoOrdini[[#This Row],[AGENTE]],tbAgenti[],2,FALSE)</f>
        <v>7.4999999999999997E-2</v>
      </c>
      <c r="P275" s="2">
        <v>226000</v>
      </c>
      <c r="Q275" s="2">
        <f>tbStoricoOrdini[[#This Row],[IMPORTO]]*tbStoricoOrdini[[#This Row],[% COMM.]]</f>
        <v>16950</v>
      </c>
      <c r="R275" s="2">
        <f>tbStoricoOrdini[[#This Row],[TOT. COMM.]]+tbStoricoOrdini[[#This Row],[IMPORTO]]</f>
        <v>242950</v>
      </c>
    </row>
    <row r="276" spans="1:18">
      <c r="A276" s="1">
        <v>43831</v>
      </c>
      <c r="B276" s="7">
        <f>MONTH(tbStoricoOrdini[[#This Row],[DATA]])</f>
        <v>1</v>
      </c>
      <c r="C276" t="s">
        <v>371</v>
      </c>
      <c r="D276" t="str">
        <f>RIGHT(tbStoricoOrdini[[#This Row],[ORDINE]],4)</f>
        <v>0273</v>
      </c>
      <c r="E276" t="s">
        <v>35</v>
      </c>
      <c r="F276" t="str">
        <f>VLOOKUP(tbStoricoOrdini[[#This Row],[CLIENTE]],tbClienti[],3,FALSE)</f>
        <v>Veneto</v>
      </c>
      <c r="G276" t="str">
        <f>VLOOKUP(tbStoricoOrdini[[#This Row],[CLIENTE]],tbClienti[],7,FALSE)</f>
        <v>CC</v>
      </c>
      <c r="H276" t="s">
        <v>61</v>
      </c>
      <c r="I276" t="str">
        <f>IF(LEFT(tbStoricoOrdini[[#This Row],[ARTICOLO]],3) = "COG","COG",LEFT(tbStoricoOrdini[[#This Row],[ARTICOLO]],FIND(" ",tbStoricoOrdini[[#This Row],[ARTICOLO]])-1))</f>
        <v>KLM</v>
      </c>
      <c r="J276" t="str">
        <f>MID(tbStoricoOrdini[[#This Row],[ARTICOLO]],FIND(" ",tbStoricoOrdini[[#This Row],[ARTICOLO]])+1,4)</f>
        <v>5000</v>
      </c>
      <c r="K276" t="str">
        <f>IFERROR(RIGHT(tbStoricoOrdini[[#This Row],[ARTICOLO]],LEN(tbStoricoOrdini[[#This Row],[ARTICOLO]])-FIND(" ",tbStoricoOrdini[[#This Row],[ARTICOLO]],FIND(" ",tbStoricoOrdini[[#This Row],[ARTICOLO]]) +1)),"")</f>
        <v>Medium</v>
      </c>
      <c r="L276" s="3">
        <f>VLOOKUP(tbStoricoOrdini[[#This Row],[ARTICOLO]],tbArticoli[],2,FALSE)</f>
        <v>150</v>
      </c>
      <c r="M276" s="22">
        <f>tbStoricoOrdini[[#This Row],[IMPORTO]]/tbStoricoOrdini[[#This Row],[PREZZO]]</f>
        <v>116</v>
      </c>
      <c r="N276" t="s">
        <v>15</v>
      </c>
      <c r="O276" s="8">
        <f>VLOOKUP(tbStoricoOrdini[[#This Row],[AGENTE]],tbAgenti[],2,FALSE)</f>
        <v>0.08</v>
      </c>
      <c r="P276" s="2">
        <v>17400</v>
      </c>
      <c r="Q276" s="2">
        <f>tbStoricoOrdini[[#This Row],[IMPORTO]]*tbStoricoOrdini[[#This Row],[% COMM.]]</f>
        <v>1392</v>
      </c>
      <c r="R276" s="2">
        <f>tbStoricoOrdini[[#This Row],[TOT. COMM.]]+tbStoricoOrdini[[#This Row],[IMPORTO]]</f>
        <v>18792</v>
      </c>
    </row>
    <row r="277" spans="1:18">
      <c r="A277" s="1">
        <v>43831</v>
      </c>
      <c r="B277" s="7">
        <f>MONTH(tbStoricoOrdini[[#This Row],[DATA]])</f>
        <v>1</v>
      </c>
      <c r="C277" t="s">
        <v>372</v>
      </c>
      <c r="D277" t="str">
        <f>RIGHT(tbStoricoOrdini[[#This Row],[ORDINE]],4)</f>
        <v>0274</v>
      </c>
      <c r="E277" t="s">
        <v>35</v>
      </c>
      <c r="F277" t="str">
        <f>VLOOKUP(tbStoricoOrdini[[#This Row],[CLIENTE]],tbClienti[],3,FALSE)</f>
        <v>Veneto</v>
      </c>
      <c r="G277" t="str">
        <f>VLOOKUP(tbStoricoOrdini[[#This Row],[CLIENTE]],tbClienti[],7,FALSE)</f>
        <v>CC</v>
      </c>
      <c r="H277" t="s">
        <v>61</v>
      </c>
      <c r="I277" t="str">
        <f>IF(LEFT(tbStoricoOrdini[[#This Row],[ARTICOLO]],3) = "COG","COG",LEFT(tbStoricoOrdini[[#This Row],[ARTICOLO]],FIND(" ",tbStoricoOrdini[[#This Row],[ARTICOLO]])-1))</f>
        <v>KLM</v>
      </c>
      <c r="J277" t="str">
        <f>MID(tbStoricoOrdini[[#This Row],[ARTICOLO]],FIND(" ",tbStoricoOrdini[[#This Row],[ARTICOLO]])+1,4)</f>
        <v>5000</v>
      </c>
      <c r="K277" t="str">
        <f>IFERROR(RIGHT(tbStoricoOrdini[[#This Row],[ARTICOLO]],LEN(tbStoricoOrdini[[#This Row],[ARTICOLO]])-FIND(" ",tbStoricoOrdini[[#This Row],[ARTICOLO]],FIND(" ",tbStoricoOrdini[[#This Row],[ARTICOLO]]) +1)),"")</f>
        <v>Medium</v>
      </c>
      <c r="L277" s="3">
        <f>VLOOKUP(tbStoricoOrdini[[#This Row],[ARTICOLO]],tbArticoli[],2,FALSE)</f>
        <v>150</v>
      </c>
      <c r="M277" s="22">
        <f>tbStoricoOrdini[[#This Row],[IMPORTO]]/tbStoricoOrdini[[#This Row],[PREZZO]]</f>
        <v>536</v>
      </c>
      <c r="N277" t="s">
        <v>12</v>
      </c>
      <c r="O277" s="8">
        <f>VLOOKUP(tbStoricoOrdini[[#This Row],[AGENTE]],tbAgenti[],2,FALSE)</f>
        <v>0.05</v>
      </c>
      <c r="P277" s="2">
        <v>80400</v>
      </c>
      <c r="Q277" s="2">
        <f>tbStoricoOrdini[[#This Row],[IMPORTO]]*tbStoricoOrdini[[#This Row],[% COMM.]]</f>
        <v>4020</v>
      </c>
      <c r="R277" s="2">
        <f>tbStoricoOrdini[[#This Row],[TOT. COMM.]]+tbStoricoOrdini[[#This Row],[IMPORTO]]</f>
        <v>84420</v>
      </c>
    </row>
    <row r="278" spans="1:18">
      <c r="A278" s="1">
        <v>43831</v>
      </c>
      <c r="B278" s="7">
        <f>MONTH(tbStoricoOrdini[[#This Row],[DATA]])</f>
        <v>1</v>
      </c>
      <c r="C278" t="s">
        <v>373</v>
      </c>
      <c r="D278" t="str">
        <f>RIGHT(tbStoricoOrdini[[#This Row],[ORDINE]],4)</f>
        <v>0275</v>
      </c>
      <c r="E278" t="s">
        <v>35</v>
      </c>
      <c r="F278" t="str">
        <f>VLOOKUP(tbStoricoOrdini[[#This Row],[CLIENTE]],tbClienti[],3,FALSE)</f>
        <v>Veneto</v>
      </c>
      <c r="G278" t="str">
        <f>VLOOKUP(tbStoricoOrdini[[#This Row],[CLIENTE]],tbClienti[],7,FALSE)</f>
        <v>CC</v>
      </c>
      <c r="H278" t="s">
        <v>61</v>
      </c>
      <c r="I278" t="str">
        <f>IF(LEFT(tbStoricoOrdini[[#This Row],[ARTICOLO]],3) = "COG","COG",LEFT(tbStoricoOrdini[[#This Row],[ARTICOLO]],FIND(" ",tbStoricoOrdini[[#This Row],[ARTICOLO]])-1))</f>
        <v>KLM</v>
      </c>
      <c r="J278" t="str">
        <f>MID(tbStoricoOrdini[[#This Row],[ARTICOLO]],FIND(" ",tbStoricoOrdini[[#This Row],[ARTICOLO]])+1,4)</f>
        <v>5000</v>
      </c>
      <c r="K278" t="str">
        <f>IFERROR(RIGHT(tbStoricoOrdini[[#This Row],[ARTICOLO]],LEN(tbStoricoOrdini[[#This Row],[ARTICOLO]])-FIND(" ",tbStoricoOrdini[[#This Row],[ARTICOLO]],FIND(" ",tbStoricoOrdini[[#This Row],[ARTICOLO]]) +1)),"")</f>
        <v>Medium</v>
      </c>
      <c r="L278" s="3">
        <f>VLOOKUP(tbStoricoOrdini[[#This Row],[ARTICOLO]],tbArticoli[],2,FALSE)</f>
        <v>150</v>
      </c>
      <c r="M278" s="22">
        <f>tbStoricoOrdini[[#This Row],[IMPORTO]]/tbStoricoOrdini[[#This Row],[PREZZO]]</f>
        <v>774</v>
      </c>
      <c r="N278" t="s">
        <v>6</v>
      </c>
      <c r="O278" s="8">
        <f>VLOOKUP(tbStoricoOrdini[[#This Row],[AGENTE]],tbAgenti[],2,FALSE)</f>
        <v>7.4999999999999997E-2</v>
      </c>
      <c r="P278" s="2">
        <v>116100</v>
      </c>
      <c r="Q278" s="2">
        <f>tbStoricoOrdini[[#This Row],[IMPORTO]]*tbStoricoOrdini[[#This Row],[% COMM.]]</f>
        <v>8707.5</v>
      </c>
      <c r="R278" s="2">
        <f>tbStoricoOrdini[[#This Row],[TOT. COMM.]]+tbStoricoOrdini[[#This Row],[IMPORTO]]</f>
        <v>124807.5</v>
      </c>
    </row>
    <row r="279" spans="1:18">
      <c r="A279" s="1">
        <v>43831</v>
      </c>
      <c r="B279" s="7">
        <f>MONTH(tbStoricoOrdini[[#This Row],[DATA]])</f>
        <v>1</v>
      </c>
      <c r="C279" t="s">
        <v>374</v>
      </c>
      <c r="D279" t="str">
        <f>RIGHT(tbStoricoOrdini[[#This Row],[ORDINE]],4)</f>
        <v>0276</v>
      </c>
      <c r="E279" t="s">
        <v>35</v>
      </c>
      <c r="F279" t="str">
        <f>VLOOKUP(tbStoricoOrdini[[#This Row],[CLIENTE]],tbClienti[],3,FALSE)</f>
        <v>Veneto</v>
      </c>
      <c r="G279" t="str">
        <f>VLOOKUP(tbStoricoOrdini[[#This Row],[CLIENTE]],tbClienti[],7,FALSE)</f>
        <v>CC</v>
      </c>
      <c r="H279" t="s">
        <v>60</v>
      </c>
      <c r="I279" t="str">
        <f>IF(LEFT(tbStoricoOrdini[[#This Row],[ARTICOLO]],3) = "COG","COG",LEFT(tbStoricoOrdini[[#This Row],[ARTICOLO]],FIND(" ",tbStoricoOrdini[[#This Row],[ARTICOLO]])-1))</f>
        <v>KLM</v>
      </c>
      <c r="J279" t="str">
        <f>MID(tbStoricoOrdini[[#This Row],[ARTICOLO]],FIND(" ",tbStoricoOrdini[[#This Row],[ARTICOLO]])+1,4)</f>
        <v>5000</v>
      </c>
      <c r="K279" t="str">
        <f>IFERROR(RIGHT(tbStoricoOrdini[[#This Row],[ARTICOLO]],LEN(tbStoricoOrdini[[#This Row],[ARTICOLO]])-FIND(" ",tbStoricoOrdini[[#This Row],[ARTICOLO]],FIND(" ",tbStoricoOrdini[[#This Row],[ARTICOLO]]) +1)),"")</f>
        <v>Plus</v>
      </c>
      <c r="L279" s="3">
        <f>VLOOKUP(tbStoricoOrdini[[#This Row],[ARTICOLO]],tbArticoli[],2,FALSE)</f>
        <v>175</v>
      </c>
      <c r="M279" s="22">
        <f>tbStoricoOrdini[[#This Row],[IMPORTO]]/tbStoricoOrdini[[#This Row],[PREZZO]]</f>
        <v>918</v>
      </c>
      <c r="N279" t="s">
        <v>18</v>
      </c>
      <c r="O279" s="8">
        <f>VLOOKUP(tbStoricoOrdini[[#This Row],[AGENTE]],tbAgenti[],2,FALSE)</f>
        <v>0.03</v>
      </c>
      <c r="P279" s="2">
        <v>160650</v>
      </c>
      <c r="Q279" s="2">
        <f>tbStoricoOrdini[[#This Row],[IMPORTO]]*tbStoricoOrdini[[#This Row],[% COMM.]]</f>
        <v>4819.5</v>
      </c>
      <c r="R279" s="2">
        <f>tbStoricoOrdini[[#This Row],[TOT. COMM.]]+tbStoricoOrdini[[#This Row],[IMPORTO]]</f>
        <v>165469.5</v>
      </c>
    </row>
    <row r="280" spans="1:18">
      <c r="A280" s="1">
        <v>43831</v>
      </c>
      <c r="B280" s="7">
        <f>MONTH(tbStoricoOrdini[[#This Row],[DATA]])</f>
        <v>1</v>
      </c>
      <c r="C280" t="s">
        <v>375</v>
      </c>
      <c r="D280" t="str">
        <f>RIGHT(tbStoricoOrdini[[#This Row],[ORDINE]],4)</f>
        <v>0277</v>
      </c>
      <c r="E280" t="s">
        <v>35</v>
      </c>
      <c r="F280" t="str">
        <f>VLOOKUP(tbStoricoOrdini[[#This Row],[CLIENTE]],tbClienti[],3,FALSE)</f>
        <v>Veneto</v>
      </c>
      <c r="G280" t="str">
        <f>VLOOKUP(tbStoricoOrdini[[#This Row],[CLIENTE]],tbClienti[],7,FALSE)</f>
        <v>CC</v>
      </c>
      <c r="H280" t="s">
        <v>63</v>
      </c>
      <c r="I280" t="str">
        <f>IF(LEFT(tbStoricoOrdini[[#This Row],[ARTICOLO]],3) = "COG","COG",LEFT(tbStoricoOrdini[[#This Row],[ARTICOLO]],FIND(" ",tbStoricoOrdini[[#This Row],[ARTICOLO]])-1))</f>
        <v>KLM</v>
      </c>
      <c r="J280" t="str">
        <f>MID(tbStoricoOrdini[[#This Row],[ARTICOLO]],FIND(" ",tbStoricoOrdini[[#This Row],[ARTICOLO]])+1,4)</f>
        <v>3000</v>
      </c>
      <c r="K280" t="str">
        <f>IFERROR(RIGHT(tbStoricoOrdini[[#This Row],[ARTICOLO]],LEN(tbStoricoOrdini[[#This Row],[ARTICOLO]])-FIND(" ",tbStoricoOrdini[[#This Row],[ARTICOLO]],FIND(" ",tbStoricoOrdini[[#This Row],[ARTICOLO]]) +1)),"")</f>
        <v>Plus</v>
      </c>
      <c r="L280" s="3">
        <f>VLOOKUP(tbStoricoOrdini[[#This Row],[ARTICOLO]],tbArticoli[],2,FALSE)</f>
        <v>145</v>
      </c>
      <c r="M280" s="22">
        <f>tbStoricoOrdini[[#This Row],[IMPORTO]]/tbStoricoOrdini[[#This Row],[PREZZO]]</f>
        <v>834</v>
      </c>
      <c r="N280" t="s">
        <v>19</v>
      </c>
      <c r="O280" s="8">
        <f>VLOOKUP(tbStoricoOrdini[[#This Row],[AGENTE]],tbAgenti[],2,FALSE)</f>
        <v>0.05</v>
      </c>
      <c r="P280" s="2">
        <v>120930</v>
      </c>
      <c r="Q280" s="2">
        <f>tbStoricoOrdini[[#This Row],[IMPORTO]]*tbStoricoOrdini[[#This Row],[% COMM.]]</f>
        <v>6046.5</v>
      </c>
      <c r="R280" s="2">
        <f>tbStoricoOrdini[[#This Row],[TOT. COMM.]]+tbStoricoOrdini[[#This Row],[IMPORTO]]</f>
        <v>126976.5</v>
      </c>
    </row>
    <row r="281" spans="1:18">
      <c r="A281" s="1">
        <v>43831</v>
      </c>
      <c r="B281" s="7">
        <f>MONTH(tbStoricoOrdini[[#This Row],[DATA]])</f>
        <v>1</v>
      </c>
      <c r="C281" t="s">
        <v>376</v>
      </c>
      <c r="D281" t="str">
        <f>RIGHT(tbStoricoOrdini[[#This Row],[ORDINE]],4)</f>
        <v>0278</v>
      </c>
      <c r="E281" t="s">
        <v>35</v>
      </c>
      <c r="F281" t="str">
        <f>VLOOKUP(tbStoricoOrdini[[#This Row],[CLIENTE]],tbClienti[],3,FALSE)</f>
        <v>Veneto</v>
      </c>
      <c r="G281" t="str">
        <f>VLOOKUP(tbStoricoOrdini[[#This Row],[CLIENTE]],tbClienti[],7,FALSE)</f>
        <v>CC</v>
      </c>
      <c r="H281" t="s">
        <v>63</v>
      </c>
      <c r="I281" t="str">
        <f>IF(LEFT(tbStoricoOrdini[[#This Row],[ARTICOLO]],3) = "COG","COG",LEFT(tbStoricoOrdini[[#This Row],[ARTICOLO]],FIND(" ",tbStoricoOrdini[[#This Row],[ARTICOLO]])-1))</f>
        <v>KLM</v>
      </c>
      <c r="J281" t="str">
        <f>MID(tbStoricoOrdini[[#This Row],[ARTICOLO]],FIND(" ",tbStoricoOrdini[[#This Row],[ARTICOLO]])+1,4)</f>
        <v>3000</v>
      </c>
      <c r="K281" t="str">
        <f>IFERROR(RIGHT(tbStoricoOrdini[[#This Row],[ARTICOLO]],LEN(tbStoricoOrdini[[#This Row],[ARTICOLO]])-FIND(" ",tbStoricoOrdini[[#This Row],[ARTICOLO]],FIND(" ",tbStoricoOrdini[[#This Row],[ARTICOLO]]) +1)),"")</f>
        <v>Plus</v>
      </c>
      <c r="L281" s="3">
        <f>VLOOKUP(tbStoricoOrdini[[#This Row],[ARTICOLO]],tbArticoli[],2,FALSE)</f>
        <v>145</v>
      </c>
      <c r="M281" s="22">
        <f>tbStoricoOrdini[[#This Row],[IMPORTO]]/tbStoricoOrdini[[#This Row],[PREZZO]]</f>
        <v>488</v>
      </c>
      <c r="N281" t="s">
        <v>15</v>
      </c>
      <c r="O281" s="8">
        <f>VLOOKUP(tbStoricoOrdini[[#This Row],[AGENTE]],tbAgenti[],2,FALSE)</f>
        <v>0.08</v>
      </c>
      <c r="P281" s="2">
        <v>70760</v>
      </c>
      <c r="Q281" s="2">
        <f>tbStoricoOrdini[[#This Row],[IMPORTO]]*tbStoricoOrdini[[#This Row],[% COMM.]]</f>
        <v>5660.8</v>
      </c>
      <c r="R281" s="2">
        <f>tbStoricoOrdini[[#This Row],[TOT. COMM.]]+tbStoricoOrdini[[#This Row],[IMPORTO]]</f>
        <v>76420.800000000003</v>
      </c>
    </row>
    <row r="282" spans="1:18">
      <c r="A282" s="1">
        <v>43831</v>
      </c>
      <c r="B282" s="7">
        <f>MONTH(tbStoricoOrdini[[#This Row],[DATA]])</f>
        <v>1</v>
      </c>
      <c r="C282" t="s">
        <v>377</v>
      </c>
      <c r="D282" t="str">
        <f>RIGHT(tbStoricoOrdini[[#This Row],[ORDINE]],4)</f>
        <v>0279</v>
      </c>
      <c r="E282" t="s">
        <v>35</v>
      </c>
      <c r="F282" t="str">
        <f>VLOOKUP(tbStoricoOrdini[[#This Row],[CLIENTE]],tbClienti[],3,FALSE)</f>
        <v>Veneto</v>
      </c>
      <c r="G282" t="str">
        <f>VLOOKUP(tbStoricoOrdini[[#This Row],[CLIENTE]],tbClienti[],7,FALSE)</f>
        <v>CC</v>
      </c>
      <c r="H282" t="s">
        <v>63</v>
      </c>
      <c r="I282" t="str">
        <f>IF(LEFT(tbStoricoOrdini[[#This Row],[ARTICOLO]],3) = "COG","COG",LEFT(tbStoricoOrdini[[#This Row],[ARTICOLO]],FIND(" ",tbStoricoOrdini[[#This Row],[ARTICOLO]])-1))</f>
        <v>KLM</v>
      </c>
      <c r="J282" t="str">
        <f>MID(tbStoricoOrdini[[#This Row],[ARTICOLO]],FIND(" ",tbStoricoOrdini[[#This Row],[ARTICOLO]])+1,4)</f>
        <v>3000</v>
      </c>
      <c r="K282" t="str">
        <f>IFERROR(RIGHT(tbStoricoOrdini[[#This Row],[ARTICOLO]],LEN(tbStoricoOrdini[[#This Row],[ARTICOLO]])-FIND(" ",tbStoricoOrdini[[#This Row],[ARTICOLO]],FIND(" ",tbStoricoOrdini[[#This Row],[ARTICOLO]]) +1)),"")</f>
        <v>Plus</v>
      </c>
      <c r="L282" s="3">
        <f>VLOOKUP(tbStoricoOrdini[[#This Row],[ARTICOLO]],tbArticoli[],2,FALSE)</f>
        <v>145</v>
      </c>
      <c r="M282" s="22">
        <f>tbStoricoOrdini[[#This Row],[IMPORTO]]/tbStoricoOrdini[[#This Row],[PREZZO]]</f>
        <v>960</v>
      </c>
      <c r="N282" t="s">
        <v>7</v>
      </c>
      <c r="O282" s="8">
        <f>VLOOKUP(tbStoricoOrdini[[#This Row],[AGENTE]],tbAgenti[],2,FALSE)</f>
        <v>0.03</v>
      </c>
      <c r="P282" s="2">
        <v>139200</v>
      </c>
      <c r="Q282" s="2">
        <f>tbStoricoOrdini[[#This Row],[IMPORTO]]*tbStoricoOrdini[[#This Row],[% COMM.]]</f>
        <v>4176</v>
      </c>
      <c r="R282" s="2">
        <f>tbStoricoOrdini[[#This Row],[TOT. COMM.]]+tbStoricoOrdini[[#This Row],[IMPORTO]]</f>
        <v>143376</v>
      </c>
    </row>
    <row r="283" spans="1:18">
      <c r="A283" s="1">
        <v>43831</v>
      </c>
      <c r="B283" s="7">
        <f>MONTH(tbStoricoOrdini[[#This Row],[DATA]])</f>
        <v>1</v>
      </c>
      <c r="C283" t="s">
        <v>378</v>
      </c>
      <c r="D283" t="str">
        <f>RIGHT(tbStoricoOrdini[[#This Row],[ORDINE]],4)</f>
        <v>0280</v>
      </c>
      <c r="E283" t="s">
        <v>35</v>
      </c>
      <c r="F283" t="str">
        <f>VLOOKUP(tbStoricoOrdini[[#This Row],[CLIENTE]],tbClienti[],3,FALSE)</f>
        <v>Veneto</v>
      </c>
      <c r="G283" t="str">
        <f>VLOOKUP(tbStoricoOrdini[[#This Row],[CLIENTE]],tbClienti[],7,FALSE)</f>
        <v>CC</v>
      </c>
      <c r="H283" t="s">
        <v>63</v>
      </c>
      <c r="I283" t="str">
        <f>IF(LEFT(tbStoricoOrdini[[#This Row],[ARTICOLO]],3) = "COG","COG",LEFT(tbStoricoOrdini[[#This Row],[ARTICOLO]],FIND(" ",tbStoricoOrdini[[#This Row],[ARTICOLO]])-1))</f>
        <v>KLM</v>
      </c>
      <c r="J283" t="str">
        <f>MID(tbStoricoOrdini[[#This Row],[ARTICOLO]],FIND(" ",tbStoricoOrdini[[#This Row],[ARTICOLO]])+1,4)</f>
        <v>3000</v>
      </c>
      <c r="K283" t="str">
        <f>IFERROR(RIGHT(tbStoricoOrdini[[#This Row],[ARTICOLO]],LEN(tbStoricoOrdini[[#This Row],[ARTICOLO]])-FIND(" ",tbStoricoOrdini[[#This Row],[ARTICOLO]],FIND(" ",tbStoricoOrdini[[#This Row],[ARTICOLO]]) +1)),"")</f>
        <v>Plus</v>
      </c>
      <c r="L283" s="3">
        <f>VLOOKUP(tbStoricoOrdini[[#This Row],[ARTICOLO]],tbArticoli[],2,FALSE)</f>
        <v>145</v>
      </c>
      <c r="M283" s="22">
        <f>tbStoricoOrdini[[#This Row],[IMPORTO]]/tbStoricoOrdini[[#This Row],[PREZZO]]</f>
        <v>575</v>
      </c>
      <c r="N283" t="s">
        <v>12</v>
      </c>
      <c r="O283" s="8">
        <f>VLOOKUP(tbStoricoOrdini[[#This Row],[AGENTE]],tbAgenti[],2,FALSE)</f>
        <v>0.05</v>
      </c>
      <c r="P283" s="2">
        <v>83375</v>
      </c>
      <c r="Q283" s="2">
        <f>tbStoricoOrdini[[#This Row],[IMPORTO]]*tbStoricoOrdini[[#This Row],[% COMM.]]</f>
        <v>4168.75</v>
      </c>
      <c r="R283" s="2">
        <f>tbStoricoOrdini[[#This Row],[TOT. COMM.]]+tbStoricoOrdini[[#This Row],[IMPORTO]]</f>
        <v>87543.75</v>
      </c>
    </row>
    <row r="284" spans="1:18">
      <c r="A284" s="1">
        <v>43831</v>
      </c>
      <c r="B284" s="7">
        <f>MONTH(tbStoricoOrdini[[#This Row],[DATA]])</f>
        <v>1</v>
      </c>
      <c r="C284" t="s">
        <v>379</v>
      </c>
      <c r="D284" t="str">
        <f>RIGHT(tbStoricoOrdini[[#This Row],[ORDINE]],4)</f>
        <v>0281</v>
      </c>
      <c r="E284" t="s">
        <v>35</v>
      </c>
      <c r="F284" t="str">
        <f>VLOOKUP(tbStoricoOrdini[[#This Row],[CLIENTE]],tbClienti[],3,FALSE)</f>
        <v>Veneto</v>
      </c>
      <c r="G284" t="str">
        <f>VLOOKUP(tbStoricoOrdini[[#This Row],[CLIENTE]],tbClienti[],7,FALSE)</f>
        <v>CC</v>
      </c>
      <c r="H284" t="s">
        <v>63</v>
      </c>
      <c r="I284" t="str">
        <f>IF(LEFT(tbStoricoOrdini[[#This Row],[ARTICOLO]],3) = "COG","COG",LEFT(tbStoricoOrdini[[#This Row],[ARTICOLO]],FIND(" ",tbStoricoOrdini[[#This Row],[ARTICOLO]])-1))</f>
        <v>KLM</v>
      </c>
      <c r="J284" t="str">
        <f>MID(tbStoricoOrdini[[#This Row],[ARTICOLO]],FIND(" ",tbStoricoOrdini[[#This Row],[ARTICOLO]])+1,4)</f>
        <v>3000</v>
      </c>
      <c r="K284" t="str">
        <f>IFERROR(RIGHT(tbStoricoOrdini[[#This Row],[ARTICOLO]],LEN(tbStoricoOrdini[[#This Row],[ARTICOLO]])-FIND(" ",tbStoricoOrdini[[#This Row],[ARTICOLO]],FIND(" ",tbStoricoOrdini[[#This Row],[ARTICOLO]]) +1)),"")</f>
        <v>Plus</v>
      </c>
      <c r="L284" s="3">
        <f>VLOOKUP(tbStoricoOrdini[[#This Row],[ARTICOLO]],tbArticoli[],2,FALSE)</f>
        <v>145</v>
      </c>
      <c r="M284" s="22">
        <f>tbStoricoOrdini[[#This Row],[IMPORTO]]/tbStoricoOrdini[[#This Row],[PREZZO]]</f>
        <v>164</v>
      </c>
      <c r="N284" t="s">
        <v>6</v>
      </c>
      <c r="O284" s="8">
        <f>VLOOKUP(tbStoricoOrdini[[#This Row],[AGENTE]],tbAgenti[],2,FALSE)</f>
        <v>7.4999999999999997E-2</v>
      </c>
      <c r="P284" s="2">
        <v>23780</v>
      </c>
      <c r="Q284" s="2">
        <f>tbStoricoOrdini[[#This Row],[IMPORTO]]*tbStoricoOrdini[[#This Row],[% COMM.]]</f>
        <v>1783.5</v>
      </c>
      <c r="R284" s="2">
        <f>tbStoricoOrdini[[#This Row],[TOT. COMM.]]+tbStoricoOrdini[[#This Row],[IMPORTO]]</f>
        <v>25563.5</v>
      </c>
    </row>
    <row r="285" spans="1:18">
      <c r="A285" s="1">
        <v>43831</v>
      </c>
      <c r="B285" s="7">
        <f>MONTH(tbStoricoOrdini[[#This Row],[DATA]])</f>
        <v>1</v>
      </c>
      <c r="C285" t="s">
        <v>380</v>
      </c>
      <c r="D285" t="str">
        <f>RIGHT(tbStoricoOrdini[[#This Row],[ORDINE]],4)</f>
        <v>0282</v>
      </c>
      <c r="E285" t="s">
        <v>35</v>
      </c>
      <c r="F285" t="str">
        <f>VLOOKUP(tbStoricoOrdini[[#This Row],[CLIENTE]],tbClienti[],3,FALSE)</f>
        <v>Veneto</v>
      </c>
      <c r="G285" t="str">
        <f>VLOOKUP(tbStoricoOrdini[[#This Row],[CLIENTE]],tbClienti[],7,FALSE)</f>
        <v>CC</v>
      </c>
      <c r="H285" t="s">
        <v>63</v>
      </c>
      <c r="I285" t="str">
        <f>IF(LEFT(tbStoricoOrdini[[#This Row],[ARTICOLO]],3) = "COG","COG",LEFT(tbStoricoOrdini[[#This Row],[ARTICOLO]],FIND(" ",tbStoricoOrdini[[#This Row],[ARTICOLO]])-1))</f>
        <v>KLM</v>
      </c>
      <c r="J285" t="str">
        <f>MID(tbStoricoOrdini[[#This Row],[ARTICOLO]],FIND(" ",tbStoricoOrdini[[#This Row],[ARTICOLO]])+1,4)</f>
        <v>3000</v>
      </c>
      <c r="K285" t="str">
        <f>IFERROR(RIGHT(tbStoricoOrdini[[#This Row],[ARTICOLO]],LEN(tbStoricoOrdini[[#This Row],[ARTICOLO]])-FIND(" ",tbStoricoOrdini[[#This Row],[ARTICOLO]],FIND(" ",tbStoricoOrdini[[#This Row],[ARTICOLO]]) +1)),"")</f>
        <v>Plus</v>
      </c>
      <c r="L285" s="3">
        <f>VLOOKUP(tbStoricoOrdini[[#This Row],[ARTICOLO]],tbArticoli[],2,FALSE)</f>
        <v>145</v>
      </c>
      <c r="M285" s="22">
        <f>tbStoricoOrdini[[#This Row],[IMPORTO]]/tbStoricoOrdini[[#This Row],[PREZZO]]</f>
        <v>181</v>
      </c>
      <c r="N285" t="s">
        <v>9</v>
      </c>
      <c r="O285" s="8">
        <f>VLOOKUP(tbStoricoOrdini[[#This Row],[AGENTE]],tbAgenti[],2,FALSE)</f>
        <v>0.05</v>
      </c>
      <c r="P285" s="2">
        <v>26245</v>
      </c>
      <c r="Q285" s="2">
        <f>tbStoricoOrdini[[#This Row],[IMPORTO]]*tbStoricoOrdini[[#This Row],[% COMM.]]</f>
        <v>1312.25</v>
      </c>
      <c r="R285" s="2">
        <f>tbStoricoOrdini[[#This Row],[TOT. COMM.]]+tbStoricoOrdini[[#This Row],[IMPORTO]]</f>
        <v>27557.25</v>
      </c>
    </row>
    <row r="286" spans="1:18">
      <c r="A286" s="1">
        <v>43831</v>
      </c>
      <c r="B286" s="7">
        <f>MONTH(tbStoricoOrdini[[#This Row],[DATA]])</f>
        <v>1</v>
      </c>
      <c r="C286" t="s">
        <v>381</v>
      </c>
      <c r="D286" t="str">
        <f>RIGHT(tbStoricoOrdini[[#This Row],[ORDINE]],4)</f>
        <v>0283</v>
      </c>
      <c r="E286" t="s">
        <v>35</v>
      </c>
      <c r="F286" t="str">
        <f>VLOOKUP(tbStoricoOrdini[[#This Row],[CLIENTE]],tbClienti[],3,FALSE)</f>
        <v>Veneto</v>
      </c>
      <c r="G286" t="str">
        <f>VLOOKUP(tbStoricoOrdini[[#This Row],[CLIENTE]],tbClienti[],7,FALSE)</f>
        <v>CC</v>
      </c>
      <c r="H286" t="s">
        <v>66</v>
      </c>
      <c r="I286" t="str">
        <f>IF(LEFT(tbStoricoOrdini[[#This Row],[ARTICOLO]],3) = "COG","COG",LEFT(tbStoricoOrdini[[#This Row],[ARTICOLO]],FIND(" ",tbStoricoOrdini[[#This Row],[ARTICOLO]])-1))</f>
        <v>BAG</v>
      </c>
      <c r="J286" t="str">
        <f>MID(tbStoricoOrdini[[#This Row],[ARTICOLO]],FIND(" ",tbStoricoOrdini[[#This Row],[ARTICOLO]])+1,4)</f>
        <v>2500</v>
      </c>
      <c r="K286" t="str">
        <f>IFERROR(RIGHT(tbStoricoOrdini[[#This Row],[ARTICOLO]],LEN(tbStoricoOrdini[[#This Row],[ARTICOLO]])-FIND(" ",tbStoricoOrdini[[#This Row],[ARTICOLO]],FIND(" ",tbStoricoOrdini[[#This Row],[ARTICOLO]]) +1)),"")</f>
        <v>Plus</v>
      </c>
      <c r="L286" s="3">
        <f>VLOOKUP(tbStoricoOrdini[[#This Row],[ARTICOLO]],tbArticoli[],2,FALSE)</f>
        <v>220</v>
      </c>
      <c r="M286" s="22">
        <f>tbStoricoOrdini[[#This Row],[IMPORTO]]/tbStoricoOrdini[[#This Row],[PREZZO]]</f>
        <v>968</v>
      </c>
      <c r="N286" t="s">
        <v>7</v>
      </c>
      <c r="O286" s="8">
        <f>VLOOKUP(tbStoricoOrdini[[#This Row],[AGENTE]],tbAgenti[],2,FALSE)</f>
        <v>0.03</v>
      </c>
      <c r="P286" s="2">
        <v>212960</v>
      </c>
      <c r="Q286" s="2">
        <f>tbStoricoOrdini[[#This Row],[IMPORTO]]*tbStoricoOrdini[[#This Row],[% COMM.]]</f>
        <v>6388.8</v>
      </c>
      <c r="R286" s="2">
        <f>tbStoricoOrdini[[#This Row],[TOT. COMM.]]+tbStoricoOrdini[[#This Row],[IMPORTO]]</f>
        <v>219348.8</v>
      </c>
    </row>
    <row r="287" spans="1:18">
      <c r="A287" s="1">
        <v>43831</v>
      </c>
      <c r="B287" s="7">
        <f>MONTH(tbStoricoOrdini[[#This Row],[DATA]])</f>
        <v>1</v>
      </c>
      <c r="C287" t="s">
        <v>382</v>
      </c>
      <c r="D287" t="str">
        <f>RIGHT(tbStoricoOrdini[[#This Row],[ORDINE]],4)</f>
        <v>0284</v>
      </c>
      <c r="E287" t="s">
        <v>35</v>
      </c>
      <c r="F287" t="str">
        <f>VLOOKUP(tbStoricoOrdini[[#This Row],[CLIENTE]],tbClienti[],3,FALSE)</f>
        <v>Veneto</v>
      </c>
      <c r="G287" t="str">
        <f>VLOOKUP(tbStoricoOrdini[[#This Row],[CLIENTE]],tbClienti[],7,FALSE)</f>
        <v>CC</v>
      </c>
      <c r="H287" t="s">
        <v>66</v>
      </c>
      <c r="I287" t="str">
        <f>IF(LEFT(tbStoricoOrdini[[#This Row],[ARTICOLO]],3) = "COG","COG",LEFT(tbStoricoOrdini[[#This Row],[ARTICOLO]],FIND(" ",tbStoricoOrdini[[#This Row],[ARTICOLO]])-1))</f>
        <v>BAG</v>
      </c>
      <c r="J287" t="str">
        <f>MID(tbStoricoOrdini[[#This Row],[ARTICOLO]],FIND(" ",tbStoricoOrdini[[#This Row],[ARTICOLO]])+1,4)</f>
        <v>2500</v>
      </c>
      <c r="K287" t="str">
        <f>IFERROR(RIGHT(tbStoricoOrdini[[#This Row],[ARTICOLO]],LEN(tbStoricoOrdini[[#This Row],[ARTICOLO]])-FIND(" ",tbStoricoOrdini[[#This Row],[ARTICOLO]],FIND(" ",tbStoricoOrdini[[#This Row],[ARTICOLO]]) +1)),"")</f>
        <v>Plus</v>
      </c>
      <c r="L287" s="3">
        <f>VLOOKUP(tbStoricoOrdini[[#This Row],[ARTICOLO]],tbArticoli[],2,FALSE)</f>
        <v>220</v>
      </c>
      <c r="M287" s="22">
        <f>tbStoricoOrdini[[#This Row],[IMPORTO]]/tbStoricoOrdini[[#This Row],[PREZZO]]</f>
        <v>468</v>
      </c>
      <c r="N287" t="s">
        <v>12</v>
      </c>
      <c r="O287" s="8">
        <f>VLOOKUP(tbStoricoOrdini[[#This Row],[AGENTE]],tbAgenti[],2,FALSE)</f>
        <v>0.05</v>
      </c>
      <c r="P287" s="2">
        <v>102960</v>
      </c>
      <c r="Q287" s="2">
        <f>tbStoricoOrdini[[#This Row],[IMPORTO]]*tbStoricoOrdini[[#This Row],[% COMM.]]</f>
        <v>5148</v>
      </c>
      <c r="R287" s="2">
        <f>tbStoricoOrdini[[#This Row],[TOT. COMM.]]+tbStoricoOrdini[[#This Row],[IMPORTO]]</f>
        <v>108108</v>
      </c>
    </row>
    <row r="288" spans="1:18">
      <c r="A288" s="1">
        <v>43831</v>
      </c>
      <c r="B288" s="7">
        <f>MONTH(tbStoricoOrdini[[#This Row],[DATA]])</f>
        <v>1</v>
      </c>
      <c r="C288" t="s">
        <v>383</v>
      </c>
      <c r="D288" t="str">
        <f>RIGHT(tbStoricoOrdini[[#This Row],[ORDINE]],4)</f>
        <v>0285</v>
      </c>
      <c r="E288" t="s">
        <v>35</v>
      </c>
      <c r="F288" t="str">
        <f>VLOOKUP(tbStoricoOrdini[[#This Row],[CLIENTE]],tbClienti[],3,FALSE)</f>
        <v>Veneto</v>
      </c>
      <c r="G288" t="str">
        <f>VLOOKUP(tbStoricoOrdini[[#This Row],[CLIENTE]],tbClienti[],7,FALSE)</f>
        <v>CC</v>
      </c>
      <c r="H288" t="s">
        <v>66</v>
      </c>
      <c r="I288" t="str">
        <f>IF(LEFT(tbStoricoOrdini[[#This Row],[ARTICOLO]],3) = "COG","COG",LEFT(tbStoricoOrdini[[#This Row],[ARTICOLO]],FIND(" ",tbStoricoOrdini[[#This Row],[ARTICOLO]])-1))</f>
        <v>BAG</v>
      </c>
      <c r="J288" t="str">
        <f>MID(tbStoricoOrdini[[#This Row],[ARTICOLO]],FIND(" ",tbStoricoOrdini[[#This Row],[ARTICOLO]])+1,4)</f>
        <v>2500</v>
      </c>
      <c r="K288" t="str">
        <f>IFERROR(RIGHT(tbStoricoOrdini[[#This Row],[ARTICOLO]],LEN(tbStoricoOrdini[[#This Row],[ARTICOLO]])-FIND(" ",tbStoricoOrdini[[#This Row],[ARTICOLO]],FIND(" ",tbStoricoOrdini[[#This Row],[ARTICOLO]]) +1)),"")</f>
        <v>Plus</v>
      </c>
      <c r="L288" s="3">
        <f>VLOOKUP(tbStoricoOrdini[[#This Row],[ARTICOLO]],tbArticoli[],2,FALSE)</f>
        <v>220</v>
      </c>
      <c r="M288" s="22">
        <f>tbStoricoOrdini[[#This Row],[IMPORTO]]/tbStoricoOrdini[[#This Row],[PREZZO]]</f>
        <v>841</v>
      </c>
      <c r="N288" t="s">
        <v>18</v>
      </c>
      <c r="O288" s="8">
        <f>VLOOKUP(tbStoricoOrdini[[#This Row],[AGENTE]],tbAgenti[],2,FALSE)</f>
        <v>0.03</v>
      </c>
      <c r="P288" s="2">
        <v>185020</v>
      </c>
      <c r="Q288" s="2">
        <f>tbStoricoOrdini[[#This Row],[IMPORTO]]*tbStoricoOrdini[[#This Row],[% COMM.]]</f>
        <v>5550.5999999999995</v>
      </c>
      <c r="R288" s="2">
        <f>tbStoricoOrdini[[#This Row],[TOT. COMM.]]+tbStoricoOrdini[[#This Row],[IMPORTO]]</f>
        <v>190570.6</v>
      </c>
    </row>
    <row r="289" spans="1:18">
      <c r="A289" s="1">
        <v>43831</v>
      </c>
      <c r="B289" s="7">
        <f>MONTH(tbStoricoOrdini[[#This Row],[DATA]])</f>
        <v>1</v>
      </c>
      <c r="C289" t="s">
        <v>384</v>
      </c>
      <c r="D289" t="str">
        <f>RIGHT(tbStoricoOrdini[[#This Row],[ORDINE]],4)</f>
        <v>0286</v>
      </c>
      <c r="E289" t="s">
        <v>35</v>
      </c>
      <c r="F289" t="str">
        <f>VLOOKUP(tbStoricoOrdini[[#This Row],[CLIENTE]],tbClienti[],3,FALSE)</f>
        <v>Veneto</v>
      </c>
      <c r="G289" t="str">
        <f>VLOOKUP(tbStoricoOrdini[[#This Row],[CLIENTE]],tbClienti[],7,FALSE)</f>
        <v>CC</v>
      </c>
      <c r="H289" t="s">
        <v>66</v>
      </c>
      <c r="I289" t="str">
        <f>IF(LEFT(tbStoricoOrdini[[#This Row],[ARTICOLO]],3) = "COG","COG",LEFT(tbStoricoOrdini[[#This Row],[ARTICOLO]],FIND(" ",tbStoricoOrdini[[#This Row],[ARTICOLO]])-1))</f>
        <v>BAG</v>
      </c>
      <c r="J289" t="str">
        <f>MID(tbStoricoOrdini[[#This Row],[ARTICOLO]],FIND(" ",tbStoricoOrdini[[#This Row],[ARTICOLO]])+1,4)</f>
        <v>2500</v>
      </c>
      <c r="K289" t="str">
        <f>IFERROR(RIGHT(tbStoricoOrdini[[#This Row],[ARTICOLO]],LEN(tbStoricoOrdini[[#This Row],[ARTICOLO]])-FIND(" ",tbStoricoOrdini[[#This Row],[ARTICOLO]],FIND(" ",tbStoricoOrdini[[#This Row],[ARTICOLO]]) +1)),"")</f>
        <v>Plus</v>
      </c>
      <c r="L289" s="3">
        <f>VLOOKUP(tbStoricoOrdini[[#This Row],[ARTICOLO]],tbArticoli[],2,FALSE)</f>
        <v>220</v>
      </c>
      <c r="M289" s="22">
        <f>tbStoricoOrdini[[#This Row],[IMPORTO]]/tbStoricoOrdini[[#This Row],[PREZZO]]</f>
        <v>737</v>
      </c>
      <c r="N289" t="s">
        <v>6</v>
      </c>
      <c r="O289" s="8">
        <f>VLOOKUP(tbStoricoOrdini[[#This Row],[AGENTE]],tbAgenti[],2,FALSE)</f>
        <v>7.4999999999999997E-2</v>
      </c>
      <c r="P289" s="2">
        <v>162140</v>
      </c>
      <c r="Q289" s="2">
        <f>tbStoricoOrdini[[#This Row],[IMPORTO]]*tbStoricoOrdini[[#This Row],[% COMM.]]</f>
        <v>12160.5</v>
      </c>
      <c r="R289" s="2">
        <f>tbStoricoOrdini[[#This Row],[TOT. COMM.]]+tbStoricoOrdini[[#This Row],[IMPORTO]]</f>
        <v>174300.5</v>
      </c>
    </row>
    <row r="290" spans="1:18">
      <c r="A290" s="1">
        <v>43831</v>
      </c>
      <c r="B290" s="7">
        <f>MONTH(tbStoricoOrdini[[#This Row],[DATA]])</f>
        <v>1</v>
      </c>
      <c r="C290" t="s">
        <v>385</v>
      </c>
      <c r="D290" t="str">
        <f>RIGHT(tbStoricoOrdini[[#This Row],[ORDINE]],4)</f>
        <v>0287</v>
      </c>
      <c r="E290" t="s">
        <v>35</v>
      </c>
      <c r="F290" t="str">
        <f>VLOOKUP(tbStoricoOrdini[[#This Row],[CLIENTE]],tbClienti[],3,FALSE)</f>
        <v>Veneto</v>
      </c>
      <c r="G290" t="str">
        <f>VLOOKUP(tbStoricoOrdini[[#This Row],[CLIENTE]],tbClienti[],7,FALSE)</f>
        <v>CC</v>
      </c>
      <c r="H290" t="s">
        <v>67</v>
      </c>
      <c r="I290" t="str">
        <f>IF(LEFT(tbStoricoOrdini[[#This Row],[ARTICOLO]],3) = "COG","COG",LEFT(tbStoricoOrdini[[#This Row],[ARTICOLO]],FIND(" ",tbStoricoOrdini[[#This Row],[ARTICOLO]])-1))</f>
        <v>BAG</v>
      </c>
      <c r="J290" t="str">
        <f>MID(tbStoricoOrdini[[#This Row],[ARTICOLO]],FIND(" ",tbStoricoOrdini[[#This Row],[ARTICOLO]])+1,4)</f>
        <v>2500</v>
      </c>
      <c r="K290" t="str">
        <f>IFERROR(RIGHT(tbStoricoOrdini[[#This Row],[ARTICOLO]],LEN(tbStoricoOrdini[[#This Row],[ARTICOLO]])-FIND(" ",tbStoricoOrdini[[#This Row],[ARTICOLO]],FIND(" ",tbStoricoOrdini[[#This Row],[ARTICOLO]]) +1)),"")</f>
        <v>Medium</v>
      </c>
      <c r="L290" s="3">
        <f>VLOOKUP(tbStoricoOrdini[[#This Row],[ARTICOLO]],tbArticoli[],2,FALSE)</f>
        <v>210</v>
      </c>
      <c r="M290" s="22">
        <f>tbStoricoOrdini[[#This Row],[IMPORTO]]/tbStoricoOrdini[[#This Row],[PREZZO]]</f>
        <v>642</v>
      </c>
      <c r="N290" t="s">
        <v>6</v>
      </c>
      <c r="O290" s="8">
        <f>VLOOKUP(tbStoricoOrdini[[#This Row],[AGENTE]],tbAgenti[],2,FALSE)</f>
        <v>7.4999999999999997E-2</v>
      </c>
      <c r="P290" s="2">
        <v>134820</v>
      </c>
      <c r="Q290" s="2">
        <f>tbStoricoOrdini[[#This Row],[IMPORTO]]*tbStoricoOrdini[[#This Row],[% COMM.]]</f>
        <v>10111.5</v>
      </c>
      <c r="R290" s="2">
        <f>tbStoricoOrdini[[#This Row],[TOT. COMM.]]+tbStoricoOrdini[[#This Row],[IMPORTO]]</f>
        <v>144931.5</v>
      </c>
    </row>
    <row r="291" spans="1:18">
      <c r="A291" s="1">
        <v>43831</v>
      </c>
      <c r="B291" s="7">
        <f>MONTH(tbStoricoOrdini[[#This Row],[DATA]])</f>
        <v>1</v>
      </c>
      <c r="C291" t="s">
        <v>386</v>
      </c>
      <c r="D291" t="str">
        <f>RIGHT(tbStoricoOrdini[[#This Row],[ORDINE]],4)</f>
        <v>0288</v>
      </c>
      <c r="E291" t="s">
        <v>35</v>
      </c>
      <c r="F291" t="str">
        <f>VLOOKUP(tbStoricoOrdini[[#This Row],[CLIENTE]],tbClienti[],3,FALSE)</f>
        <v>Veneto</v>
      </c>
      <c r="G291" t="str">
        <f>VLOOKUP(tbStoricoOrdini[[#This Row],[CLIENTE]],tbClienti[],7,FALSE)</f>
        <v>CC</v>
      </c>
      <c r="H291" t="s">
        <v>80</v>
      </c>
      <c r="I291" t="str">
        <f>IF(LEFT(tbStoricoOrdini[[#This Row],[ARTICOLO]],3) = "COG","COG",LEFT(tbStoricoOrdini[[#This Row],[ARTICOLO]],FIND(" ",tbStoricoOrdini[[#This Row],[ARTICOLO]])-1))</f>
        <v>COG</v>
      </c>
      <c r="J291" t="str">
        <f>MID(tbStoricoOrdini[[#This Row],[ARTICOLO]],FIND(" ",tbStoricoOrdini[[#This Row],[ARTICOLO]])+1,4)</f>
        <v>5000</v>
      </c>
      <c r="K291" t="str">
        <f>IFERROR(RIGHT(tbStoricoOrdini[[#This Row],[ARTICOLO]],LEN(tbStoricoOrdini[[#This Row],[ARTICOLO]])-FIND(" ",tbStoricoOrdini[[#This Row],[ARTICOLO]],FIND(" ",tbStoricoOrdini[[#This Row],[ARTICOLO]]) +1)),"")</f>
        <v>Silver</v>
      </c>
      <c r="L291" s="3">
        <f>VLOOKUP(tbStoricoOrdini[[#This Row],[ARTICOLO]],tbArticoli[],2,FALSE)</f>
        <v>300</v>
      </c>
      <c r="M291" s="22">
        <f>tbStoricoOrdini[[#This Row],[IMPORTO]]/tbStoricoOrdini[[#This Row],[PREZZO]]</f>
        <v>958</v>
      </c>
      <c r="N291" t="s">
        <v>15</v>
      </c>
      <c r="O291" s="8">
        <f>VLOOKUP(tbStoricoOrdini[[#This Row],[AGENTE]],tbAgenti[],2,FALSE)</f>
        <v>0.08</v>
      </c>
      <c r="P291" s="2">
        <v>287400</v>
      </c>
      <c r="Q291" s="2">
        <f>tbStoricoOrdini[[#This Row],[IMPORTO]]*tbStoricoOrdini[[#This Row],[% COMM.]]</f>
        <v>22992</v>
      </c>
      <c r="R291" s="2">
        <f>tbStoricoOrdini[[#This Row],[TOT. COMM.]]+tbStoricoOrdini[[#This Row],[IMPORTO]]</f>
        <v>310392</v>
      </c>
    </row>
    <row r="292" spans="1:18">
      <c r="A292" s="1">
        <v>43831</v>
      </c>
      <c r="B292" s="7">
        <f>MONTH(tbStoricoOrdini[[#This Row],[DATA]])</f>
        <v>1</v>
      </c>
      <c r="C292" t="s">
        <v>387</v>
      </c>
      <c r="D292" t="str">
        <f>RIGHT(tbStoricoOrdini[[#This Row],[ORDINE]],4)</f>
        <v>0289</v>
      </c>
      <c r="E292" t="s">
        <v>35</v>
      </c>
      <c r="F292" t="str">
        <f>VLOOKUP(tbStoricoOrdini[[#This Row],[CLIENTE]],tbClienti[],3,FALSE)</f>
        <v>Veneto</v>
      </c>
      <c r="G292" t="str">
        <f>VLOOKUP(tbStoricoOrdini[[#This Row],[CLIENTE]],tbClienti[],7,FALSE)</f>
        <v>CC</v>
      </c>
      <c r="H292" t="s">
        <v>68</v>
      </c>
      <c r="I292" t="str">
        <f>IF(LEFT(tbStoricoOrdini[[#This Row],[ARTICOLO]],3) = "COG","COG",LEFT(tbStoricoOrdini[[#This Row],[ARTICOLO]],FIND(" ",tbStoricoOrdini[[#This Row],[ARTICOLO]])-1))</f>
        <v>BAG</v>
      </c>
      <c r="J292" t="str">
        <f>MID(tbStoricoOrdini[[#This Row],[ARTICOLO]],FIND(" ",tbStoricoOrdini[[#This Row],[ARTICOLO]])+1,4)</f>
        <v>5000</v>
      </c>
      <c r="K292" t="str">
        <f>IFERROR(RIGHT(tbStoricoOrdini[[#This Row],[ARTICOLO]],LEN(tbStoricoOrdini[[#This Row],[ARTICOLO]])-FIND(" ",tbStoricoOrdini[[#This Row],[ARTICOLO]],FIND(" ",tbStoricoOrdini[[#This Row],[ARTICOLO]]) +1)),"")</f>
        <v/>
      </c>
      <c r="L292" s="3">
        <f>VLOOKUP(tbStoricoOrdini[[#This Row],[ARTICOLO]],tbArticoli[],2,FALSE)</f>
        <v>250</v>
      </c>
      <c r="M292" s="22">
        <f>tbStoricoOrdini[[#This Row],[IMPORTO]]/tbStoricoOrdini[[#This Row],[PREZZO]]</f>
        <v>130</v>
      </c>
      <c r="N292" t="s">
        <v>7</v>
      </c>
      <c r="O292" s="8">
        <f>VLOOKUP(tbStoricoOrdini[[#This Row],[AGENTE]],tbAgenti[],2,FALSE)</f>
        <v>0.03</v>
      </c>
      <c r="P292" s="2">
        <v>32500</v>
      </c>
      <c r="Q292" s="2">
        <f>tbStoricoOrdini[[#This Row],[IMPORTO]]*tbStoricoOrdini[[#This Row],[% COMM.]]</f>
        <v>975</v>
      </c>
      <c r="R292" s="2">
        <f>tbStoricoOrdini[[#This Row],[TOT. COMM.]]+tbStoricoOrdini[[#This Row],[IMPORTO]]</f>
        <v>33475</v>
      </c>
    </row>
    <row r="293" spans="1:18">
      <c r="A293" s="1">
        <v>43831</v>
      </c>
      <c r="B293" s="7">
        <f>MONTH(tbStoricoOrdini[[#This Row],[DATA]])</f>
        <v>1</v>
      </c>
      <c r="C293" t="s">
        <v>388</v>
      </c>
      <c r="D293" t="str">
        <f>RIGHT(tbStoricoOrdini[[#This Row],[ORDINE]],4)</f>
        <v>0290</v>
      </c>
      <c r="E293" t="s">
        <v>35</v>
      </c>
      <c r="F293" t="str">
        <f>VLOOKUP(tbStoricoOrdini[[#This Row],[CLIENTE]],tbClienti[],3,FALSE)</f>
        <v>Veneto</v>
      </c>
      <c r="G293" t="str">
        <f>VLOOKUP(tbStoricoOrdini[[#This Row],[CLIENTE]],tbClienti[],7,FALSE)</f>
        <v>CC</v>
      </c>
      <c r="H293" t="s">
        <v>68</v>
      </c>
      <c r="I293" t="str">
        <f>IF(LEFT(tbStoricoOrdini[[#This Row],[ARTICOLO]],3) = "COG","COG",LEFT(tbStoricoOrdini[[#This Row],[ARTICOLO]],FIND(" ",tbStoricoOrdini[[#This Row],[ARTICOLO]])-1))</f>
        <v>BAG</v>
      </c>
      <c r="J293" t="str">
        <f>MID(tbStoricoOrdini[[#This Row],[ARTICOLO]],FIND(" ",tbStoricoOrdini[[#This Row],[ARTICOLO]])+1,4)</f>
        <v>5000</v>
      </c>
      <c r="K293" t="str">
        <f>IFERROR(RIGHT(tbStoricoOrdini[[#This Row],[ARTICOLO]],LEN(tbStoricoOrdini[[#This Row],[ARTICOLO]])-FIND(" ",tbStoricoOrdini[[#This Row],[ARTICOLO]],FIND(" ",tbStoricoOrdini[[#This Row],[ARTICOLO]]) +1)),"")</f>
        <v/>
      </c>
      <c r="L293" s="3">
        <f>VLOOKUP(tbStoricoOrdini[[#This Row],[ARTICOLO]],tbArticoli[],2,FALSE)</f>
        <v>250</v>
      </c>
      <c r="M293" s="22">
        <f>tbStoricoOrdini[[#This Row],[IMPORTO]]/tbStoricoOrdini[[#This Row],[PREZZO]]</f>
        <v>994</v>
      </c>
      <c r="N293" t="s">
        <v>12</v>
      </c>
      <c r="O293" s="8">
        <f>VLOOKUP(tbStoricoOrdini[[#This Row],[AGENTE]],tbAgenti[],2,FALSE)</f>
        <v>0.05</v>
      </c>
      <c r="P293" s="2">
        <v>248500</v>
      </c>
      <c r="Q293" s="2">
        <f>tbStoricoOrdini[[#This Row],[IMPORTO]]*tbStoricoOrdini[[#This Row],[% COMM.]]</f>
        <v>12425</v>
      </c>
      <c r="R293" s="2">
        <f>tbStoricoOrdini[[#This Row],[TOT. COMM.]]+tbStoricoOrdini[[#This Row],[IMPORTO]]</f>
        <v>260925</v>
      </c>
    </row>
    <row r="294" spans="1:18">
      <c r="A294" s="1">
        <v>43831</v>
      </c>
      <c r="B294" s="7">
        <f>MONTH(tbStoricoOrdini[[#This Row],[DATA]])</f>
        <v>1</v>
      </c>
      <c r="C294" t="s">
        <v>389</v>
      </c>
      <c r="D294" t="str">
        <f>RIGHT(tbStoricoOrdini[[#This Row],[ORDINE]],4)</f>
        <v>0291</v>
      </c>
      <c r="E294" t="s">
        <v>35</v>
      </c>
      <c r="F294" t="str">
        <f>VLOOKUP(tbStoricoOrdini[[#This Row],[CLIENTE]],tbClienti[],3,FALSE)</f>
        <v>Veneto</v>
      </c>
      <c r="G294" t="str">
        <f>VLOOKUP(tbStoricoOrdini[[#This Row],[CLIENTE]],tbClienti[],7,FALSE)</f>
        <v>CC</v>
      </c>
      <c r="H294" t="s">
        <v>75</v>
      </c>
      <c r="I294" t="str">
        <f>IF(LEFT(tbStoricoOrdini[[#This Row],[ARTICOLO]],3) = "COG","COG",LEFT(tbStoricoOrdini[[#This Row],[ARTICOLO]],FIND(" ",tbStoricoOrdini[[#This Row],[ARTICOLO]])-1))</f>
        <v>AVRC</v>
      </c>
      <c r="J294" t="str">
        <f>MID(tbStoricoOrdini[[#This Row],[ARTICOLO]],FIND(" ",tbStoricoOrdini[[#This Row],[ARTICOLO]])+1,4)</f>
        <v>1000</v>
      </c>
      <c r="K294" t="str">
        <f>IFERROR(RIGHT(tbStoricoOrdini[[#This Row],[ARTICOLO]],LEN(tbStoricoOrdini[[#This Row],[ARTICOLO]])-FIND(" ",tbStoricoOrdini[[#This Row],[ARTICOLO]],FIND(" ",tbStoricoOrdini[[#This Row],[ARTICOLO]]) +1)),"")</f>
        <v>Silver</v>
      </c>
      <c r="L294" s="3">
        <f>VLOOKUP(tbStoricoOrdini[[#This Row],[ARTICOLO]],tbArticoli[],2,FALSE)</f>
        <v>390</v>
      </c>
      <c r="M294" s="22">
        <f>tbStoricoOrdini[[#This Row],[IMPORTO]]/tbStoricoOrdini[[#This Row],[PREZZO]]</f>
        <v>366</v>
      </c>
      <c r="N294" t="s">
        <v>9</v>
      </c>
      <c r="O294" s="8">
        <f>VLOOKUP(tbStoricoOrdini[[#This Row],[AGENTE]],tbAgenti[],2,FALSE)</f>
        <v>0.05</v>
      </c>
      <c r="P294" s="2">
        <v>142740</v>
      </c>
      <c r="Q294" s="2">
        <f>tbStoricoOrdini[[#This Row],[IMPORTO]]*tbStoricoOrdini[[#This Row],[% COMM.]]</f>
        <v>7137</v>
      </c>
      <c r="R294" s="2">
        <f>tbStoricoOrdini[[#This Row],[TOT. COMM.]]+tbStoricoOrdini[[#This Row],[IMPORTO]]</f>
        <v>149877</v>
      </c>
    </row>
    <row r="295" spans="1:18">
      <c r="A295" s="1">
        <v>43831</v>
      </c>
      <c r="B295" s="7">
        <f>MONTH(tbStoricoOrdini[[#This Row],[DATA]])</f>
        <v>1</v>
      </c>
      <c r="C295" t="s">
        <v>390</v>
      </c>
      <c r="D295" t="str">
        <f>RIGHT(tbStoricoOrdini[[#This Row],[ORDINE]],4)</f>
        <v>0292</v>
      </c>
      <c r="E295" t="s">
        <v>35</v>
      </c>
      <c r="F295" t="str">
        <f>VLOOKUP(tbStoricoOrdini[[#This Row],[CLIENTE]],tbClienti[],3,FALSE)</f>
        <v>Veneto</v>
      </c>
      <c r="G295" t="str">
        <f>VLOOKUP(tbStoricoOrdini[[#This Row],[CLIENTE]],tbClienti[],7,FALSE)</f>
        <v>CC</v>
      </c>
      <c r="H295" t="s">
        <v>71</v>
      </c>
      <c r="I295" t="str">
        <f>IF(LEFT(tbStoricoOrdini[[#This Row],[ARTICOLO]],3) = "COG","COG",LEFT(tbStoricoOrdini[[#This Row],[ARTICOLO]],FIND(" ",tbStoricoOrdini[[#This Row],[ARTICOLO]])-1))</f>
        <v>EB07</v>
      </c>
      <c r="J295" t="str">
        <f>MID(tbStoricoOrdini[[#This Row],[ARTICOLO]],FIND(" ",tbStoricoOrdini[[#This Row],[ARTICOLO]])+1,4)</f>
        <v>5000</v>
      </c>
      <c r="K295" t="str">
        <f>IFERROR(RIGHT(tbStoricoOrdini[[#This Row],[ARTICOLO]],LEN(tbStoricoOrdini[[#This Row],[ARTICOLO]])-FIND(" ",tbStoricoOrdini[[#This Row],[ARTICOLO]],FIND(" ",tbStoricoOrdini[[#This Row],[ARTICOLO]]) +1)),"")</f>
        <v/>
      </c>
      <c r="L295" s="3">
        <f>VLOOKUP(tbStoricoOrdini[[#This Row],[ARTICOLO]],tbArticoli[],2,FALSE)</f>
        <v>140</v>
      </c>
      <c r="M295" s="22">
        <f>tbStoricoOrdini[[#This Row],[IMPORTO]]/tbStoricoOrdini[[#This Row],[PREZZO]]</f>
        <v>519</v>
      </c>
      <c r="N295" t="s">
        <v>15</v>
      </c>
      <c r="O295" s="8">
        <f>VLOOKUP(tbStoricoOrdini[[#This Row],[AGENTE]],tbAgenti[],2,FALSE)</f>
        <v>0.08</v>
      </c>
      <c r="P295" s="2">
        <v>72660</v>
      </c>
      <c r="Q295" s="2">
        <f>tbStoricoOrdini[[#This Row],[IMPORTO]]*tbStoricoOrdini[[#This Row],[% COMM.]]</f>
        <v>5812.8</v>
      </c>
      <c r="R295" s="2">
        <f>tbStoricoOrdini[[#This Row],[TOT. COMM.]]+tbStoricoOrdini[[#This Row],[IMPORTO]]</f>
        <v>78472.800000000003</v>
      </c>
    </row>
    <row r="296" spans="1:18">
      <c r="A296" s="1">
        <v>43831</v>
      </c>
      <c r="B296" s="7">
        <f>MONTH(tbStoricoOrdini[[#This Row],[DATA]])</f>
        <v>1</v>
      </c>
      <c r="C296" t="s">
        <v>391</v>
      </c>
      <c r="D296" t="str">
        <f>RIGHT(tbStoricoOrdini[[#This Row],[ORDINE]],4)</f>
        <v>0293</v>
      </c>
      <c r="E296" t="s">
        <v>35</v>
      </c>
      <c r="F296" t="str">
        <f>VLOOKUP(tbStoricoOrdini[[#This Row],[CLIENTE]],tbClienti[],3,FALSE)</f>
        <v>Veneto</v>
      </c>
      <c r="G296" t="str">
        <f>VLOOKUP(tbStoricoOrdini[[#This Row],[CLIENTE]],tbClienti[],7,FALSE)</f>
        <v>CC</v>
      </c>
      <c r="H296" t="s">
        <v>71</v>
      </c>
      <c r="I296" t="str">
        <f>IF(LEFT(tbStoricoOrdini[[#This Row],[ARTICOLO]],3) = "COG","COG",LEFT(tbStoricoOrdini[[#This Row],[ARTICOLO]],FIND(" ",tbStoricoOrdini[[#This Row],[ARTICOLO]])-1))</f>
        <v>EB07</v>
      </c>
      <c r="J296" t="str">
        <f>MID(tbStoricoOrdini[[#This Row],[ARTICOLO]],FIND(" ",tbStoricoOrdini[[#This Row],[ARTICOLO]])+1,4)</f>
        <v>5000</v>
      </c>
      <c r="K296" t="str">
        <f>IFERROR(RIGHT(tbStoricoOrdini[[#This Row],[ARTICOLO]],LEN(tbStoricoOrdini[[#This Row],[ARTICOLO]])-FIND(" ",tbStoricoOrdini[[#This Row],[ARTICOLO]],FIND(" ",tbStoricoOrdini[[#This Row],[ARTICOLO]]) +1)),"")</f>
        <v/>
      </c>
      <c r="L296" s="3">
        <f>VLOOKUP(tbStoricoOrdini[[#This Row],[ARTICOLO]],tbArticoli[],2,FALSE)</f>
        <v>140</v>
      </c>
      <c r="M296" s="22">
        <f>tbStoricoOrdini[[#This Row],[IMPORTO]]/tbStoricoOrdini[[#This Row],[PREZZO]]</f>
        <v>381</v>
      </c>
      <c r="N296" t="s">
        <v>7</v>
      </c>
      <c r="O296" s="8">
        <f>VLOOKUP(tbStoricoOrdini[[#This Row],[AGENTE]],tbAgenti[],2,FALSE)</f>
        <v>0.03</v>
      </c>
      <c r="P296" s="2">
        <v>53340</v>
      </c>
      <c r="Q296" s="2">
        <f>tbStoricoOrdini[[#This Row],[IMPORTO]]*tbStoricoOrdini[[#This Row],[% COMM.]]</f>
        <v>1600.2</v>
      </c>
      <c r="R296" s="2">
        <f>tbStoricoOrdini[[#This Row],[TOT. COMM.]]+tbStoricoOrdini[[#This Row],[IMPORTO]]</f>
        <v>54940.2</v>
      </c>
    </row>
    <row r="297" spans="1:18">
      <c r="A297" s="1">
        <v>43831</v>
      </c>
      <c r="B297" s="7">
        <f>MONTH(tbStoricoOrdini[[#This Row],[DATA]])</f>
        <v>1</v>
      </c>
      <c r="C297" t="s">
        <v>392</v>
      </c>
      <c r="D297" t="str">
        <f>RIGHT(tbStoricoOrdini[[#This Row],[ORDINE]],4)</f>
        <v>0294</v>
      </c>
      <c r="E297" t="s">
        <v>35</v>
      </c>
      <c r="F297" t="str">
        <f>VLOOKUP(tbStoricoOrdini[[#This Row],[CLIENTE]],tbClienti[],3,FALSE)</f>
        <v>Veneto</v>
      </c>
      <c r="G297" t="str">
        <f>VLOOKUP(tbStoricoOrdini[[#This Row],[CLIENTE]],tbClienti[],7,FALSE)</f>
        <v>CC</v>
      </c>
      <c r="H297" t="s">
        <v>71</v>
      </c>
      <c r="I297" t="str">
        <f>IF(LEFT(tbStoricoOrdini[[#This Row],[ARTICOLO]],3) = "COG","COG",LEFT(tbStoricoOrdini[[#This Row],[ARTICOLO]],FIND(" ",tbStoricoOrdini[[#This Row],[ARTICOLO]])-1))</f>
        <v>EB07</v>
      </c>
      <c r="J297" t="str">
        <f>MID(tbStoricoOrdini[[#This Row],[ARTICOLO]],FIND(" ",tbStoricoOrdini[[#This Row],[ARTICOLO]])+1,4)</f>
        <v>5000</v>
      </c>
      <c r="K297" t="str">
        <f>IFERROR(RIGHT(tbStoricoOrdini[[#This Row],[ARTICOLO]],LEN(tbStoricoOrdini[[#This Row],[ARTICOLO]])-FIND(" ",tbStoricoOrdini[[#This Row],[ARTICOLO]],FIND(" ",tbStoricoOrdini[[#This Row],[ARTICOLO]]) +1)),"")</f>
        <v/>
      </c>
      <c r="L297" s="3">
        <f>VLOOKUP(tbStoricoOrdini[[#This Row],[ARTICOLO]],tbArticoli[],2,FALSE)</f>
        <v>140</v>
      </c>
      <c r="M297" s="22">
        <f>tbStoricoOrdini[[#This Row],[IMPORTO]]/tbStoricoOrdini[[#This Row],[PREZZO]]</f>
        <v>156</v>
      </c>
      <c r="N297" t="s">
        <v>12</v>
      </c>
      <c r="O297" s="8">
        <f>VLOOKUP(tbStoricoOrdini[[#This Row],[AGENTE]],tbAgenti[],2,FALSE)</f>
        <v>0.05</v>
      </c>
      <c r="P297" s="2">
        <v>21840</v>
      </c>
      <c r="Q297" s="2">
        <f>tbStoricoOrdini[[#This Row],[IMPORTO]]*tbStoricoOrdini[[#This Row],[% COMM.]]</f>
        <v>1092</v>
      </c>
      <c r="R297" s="2">
        <f>tbStoricoOrdini[[#This Row],[TOT. COMM.]]+tbStoricoOrdini[[#This Row],[IMPORTO]]</f>
        <v>22932</v>
      </c>
    </row>
    <row r="298" spans="1:18">
      <c r="A298" s="1">
        <v>43831</v>
      </c>
      <c r="B298" s="7">
        <f>MONTH(tbStoricoOrdini[[#This Row],[DATA]])</f>
        <v>1</v>
      </c>
      <c r="C298" t="s">
        <v>393</v>
      </c>
      <c r="D298" t="str">
        <f>RIGHT(tbStoricoOrdini[[#This Row],[ORDINE]],4)</f>
        <v>0295</v>
      </c>
      <c r="E298" t="s">
        <v>35</v>
      </c>
      <c r="F298" t="str">
        <f>VLOOKUP(tbStoricoOrdini[[#This Row],[CLIENTE]],tbClienti[],3,FALSE)</f>
        <v>Veneto</v>
      </c>
      <c r="G298" t="str">
        <f>VLOOKUP(tbStoricoOrdini[[#This Row],[CLIENTE]],tbClienti[],7,FALSE)</f>
        <v>CC</v>
      </c>
      <c r="H298" t="s">
        <v>71</v>
      </c>
      <c r="I298" t="str">
        <f>IF(LEFT(tbStoricoOrdini[[#This Row],[ARTICOLO]],3) = "COG","COG",LEFT(tbStoricoOrdini[[#This Row],[ARTICOLO]],FIND(" ",tbStoricoOrdini[[#This Row],[ARTICOLO]])-1))</f>
        <v>EB07</v>
      </c>
      <c r="J298" t="str">
        <f>MID(tbStoricoOrdini[[#This Row],[ARTICOLO]],FIND(" ",tbStoricoOrdini[[#This Row],[ARTICOLO]])+1,4)</f>
        <v>5000</v>
      </c>
      <c r="K298" t="str">
        <f>IFERROR(RIGHT(tbStoricoOrdini[[#This Row],[ARTICOLO]],LEN(tbStoricoOrdini[[#This Row],[ARTICOLO]])-FIND(" ",tbStoricoOrdini[[#This Row],[ARTICOLO]],FIND(" ",tbStoricoOrdini[[#This Row],[ARTICOLO]]) +1)),"")</f>
        <v/>
      </c>
      <c r="L298" s="3">
        <f>VLOOKUP(tbStoricoOrdini[[#This Row],[ARTICOLO]],tbArticoli[],2,FALSE)</f>
        <v>140</v>
      </c>
      <c r="M298" s="22">
        <f>tbStoricoOrdini[[#This Row],[IMPORTO]]/tbStoricoOrdini[[#This Row],[PREZZO]]</f>
        <v>361</v>
      </c>
      <c r="N298" t="s">
        <v>18</v>
      </c>
      <c r="O298" s="8">
        <f>VLOOKUP(tbStoricoOrdini[[#This Row],[AGENTE]],tbAgenti[],2,FALSE)</f>
        <v>0.03</v>
      </c>
      <c r="P298" s="2">
        <v>50540</v>
      </c>
      <c r="Q298" s="2">
        <f>tbStoricoOrdini[[#This Row],[IMPORTO]]*tbStoricoOrdini[[#This Row],[% COMM.]]</f>
        <v>1516.2</v>
      </c>
      <c r="R298" s="2">
        <f>tbStoricoOrdini[[#This Row],[TOT. COMM.]]+tbStoricoOrdini[[#This Row],[IMPORTO]]</f>
        <v>52056.2</v>
      </c>
    </row>
    <row r="299" spans="1:18">
      <c r="A299" s="1">
        <v>43831</v>
      </c>
      <c r="B299" s="7">
        <f>MONTH(tbStoricoOrdini[[#This Row],[DATA]])</f>
        <v>1</v>
      </c>
      <c r="C299" t="s">
        <v>394</v>
      </c>
      <c r="D299" t="str">
        <f>RIGHT(tbStoricoOrdini[[#This Row],[ORDINE]],4)</f>
        <v>0296</v>
      </c>
      <c r="E299" t="s">
        <v>35</v>
      </c>
      <c r="F299" t="str">
        <f>VLOOKUP(tbStoricoOrdini[[#This Row],[CLIENTE]],tbClienti[],3,FALSE)</f>
        <v>Veneto</v>
      </c>
      <c r="G299" t="str">
        <f>VLOOKUP(tbStoricoOrdini[[#This Row],[CLIENTE]],tbClienti[],7,FALSE)</f>
        <v>CC</v>
      </c>
      <c r="H299" t="s">
        <v>71</v>
      </c>
      <c r="I299" t="str">
        <f>IF(LEFT(tbStoricoOrdini[[#This Row],[ARTICOLO]],3) = "COG","COG",LEFT(tbStoricoOrdini[[#This Row],[ARTICOLO]],FIND(" ",tbStoricoOrdini[[#This Row],[ARTICOLO]])-1))</f>
        <v>EB07</v>
      </c>
      <c r="J299" t="str">
        <f>MID(tbStoricoOrdini[[#This Row],[ARTICOLO]],FIND(" ",tbStoricoOrdini[[#This Row],[ARTICOLO]])+1,4)</f>
        <v>5000</v>
      </c>
      <c r="K299" t="str">
        <f>IFERROR(RIGHT(tbStoricoOrdini[[#This Row],[ARTICOLO]],LEN(tbStoricoOrdini[[#This Row],[ARTICOLO]])-FIND(" ",tbStoricoOrdini[[#This Row],[ARTICOLO]],FIND(" ",tbStoricoOrdini[[#This Row],[ARTICOLO]]) +1)),"")</f>
        <v/>
      </c>
      <c r="L299" s="3">
        <f>VLOOKUP(tbStoricoOrdini[[#This Row],[ARTICOLO]],tbArticoli[],2,FALSE)</f>
        <v>140</v>
      </c>
      <c r="M299" s="22">
        <f>tbStoricoOrdini[[#This Row],[IMPORTO]]/tbStoricoOrdini[[#This Row],[PREZZO]]</f>
        <v>246</v>
      </c>
      <c r="N299" t="s">
        <v>6</v>
      </c>
      <c r="O299" s="8">
        <f>VLOOKUP(tbStoricoOrdini[[#This Row],[AGENTE]],tbAgenti[],2,FALSE)</f>
        <v>7.4999999999999997E-2</v>
      </c>
      <c r="P299" s="2">
        <v>34440</v>
      </c>
      <c r="Q299" s="2">
        <f>tbStoricoOrdini[[#This Row],[IMPORTO]]*tbStoricoOrdini[[#This Row],[% COMM.]]</f>
        <v>2583</v>
      </c>
      <c r="R299" s="2">
        <f>tbStoricoOrdini[[#This Row],[TOT. COMM.]]+tbStoricoOrdini[[#This Row],[IMPORTO]]</f>
        <v>37023</v>
      </c>
    </row>
    <row r="300" spans="1:18">
      <c r="A300" s="1">
        <v>43831</v>
      </c>
      <c r="B300" s="7">
        <f>MONTH(tbStoricoOrdini[[#This Row],[DATA]])</f>
        <v>1</v>
      </c>
      <c r="C300" t="s">
        <v>395</v>
      </c>
      <c r="D300" t="str">
        <f>RIGHT(tbStoricoOrdini[[#This Row],[ORDINE]],4)</f>
        <v>0297</v>
      </c>
      <c r="E300" t="s">
        <v>35</v>
      </c>
      <c r="F300" t="str">
        <f>VLOOKUP(tbStoricoOrdini[[#This Row],[CLIENTE]],tbClienti[],3,FALSE)</f>
        <v>Veneto</v>
      </c>
      <c r="G300" t="str">
        <f>VLOOKUP(tbStoricoOrdini[[#This Row],[CLIENTE]],tbClienti[],7,FALSE)</f>
        <v>CC</v>
      </c>
      <c r="H300" t="s">
        <v>76</v>
      </c>
      <c r="I300" t="str">
        <f>IF(LEFT(tbStoricoOrdini[[#This Row],[ARTICOLO]],3) = "COG","COG",LEFT(tbStoricoOrdini[[#This Row],[ARTICOLO]],FIND(" ",tbStoricoOrdini[[#This Row],[ARTICOLO]])-1))</f>
        <v>COG</v>
      </c>
      <c r="J300" t="str">
        <f>MID(tbStoricoOrdini[[#This Row],[ARTICOLO]],FIND(" ",tbStoricoOrdini[[#This Row],[ARTICOLO]])+1,4)</f>
        <v>1000</v>
      </c>
      <c r="K300" t="str">
        <f>IFERROR(RIGHT(tbStoricoOrdini[[#This Row],[ARTICOLO]],LEN(tbStoricoOrdini[[#This Row],[ARTICOLO]])-FIND(" ",tbStoricoOrdini[[#This Row],[ARTICOLO]],FIND(" ",tbStoricoOrdini[[#This Row],[ARTICOLO]]) +1)),"")</f>
        <v/>
      </c>
      <c r="L300" s="3">
        <f>VLOOKUP(tbStoricoOrdini[[#This Row],[ARTICOLO]],tbArticoli[],2,FALSE)</f>
        <v>150</v>
      </c>
      <c r="M300" s="22">
        <f>tbStoricoOrdini[[#This Row],[IMPORTO]]/tbStoricoOrdini[[#This Row],[PREZZO]]</f>
        <v>621</v>
      </c>
      <c r="N300" t="s">
        <v>19</v>
      </c>
      <c r="O300" s="8">
        <f>VLOOKUP(tbStoricoOrdini[[#This Row],[AGENTE]],tbAgenti[],2,FALSE)</f>
        <v>0.05</v>
      </c>
      <c r="P300" s="2">
        <v>93150</v>
      </c>
      <c r="Q300" s="2">
        <f>tbStoricoOrdini[[#This Row],[IMPORTO]]*tbStoricoOrdini[[#This Row],[% COMM.]]</f>
        <v>4657.5</v>
      </c>
      <c r="R300" s="2">
        <f>tbStoricoOrdini[[#This Row],[TOT. COMM.]]+tbStoricoOrdini[[#This Row],[IMPORTO]]</f>
        <v>97807.5</v>
      </c>
    </row>
    <row r="301" spans="1:18">
      <c r="A301" s="1">
        <v>43831</v>
      </c>
      <c r="B301" s="7">
        <f>MONTH(tbStoricoOrdini[[#This Row],[DATA]])</f>
        <v>1</v>
      </c>
      <c r="C301" t="s">
        <v>396</v>
      </c>
      <c r="D301" t="str">
        <f>RIGHT(tbStoricoOrdini[[#This Row],[ORDINE]],4)</f>
        <v>0298</v>
      </c>
      <c r="E301" t="s">
        <v>35</v>
      </c>
      <c r="F301" t="str">
        <f>VLOOKUP(tbStoricoOrdini[[#This Row],[CLIENTE]],tbClienti[],3,FALSE)</f>
        <v>Veneto</v>
      </c>
      <c r="G301" t="str">
        <f>VLOOKUP(tbStoricoOrdini[[#This Row],[CLIENTE]],tbClienti[],7,FALSE)</f>
        <v>CC</v>
      </c>
      <c r="H301" t="s">
        <v>72</v>
      </c>
      <c r="I301" t="str">
        <f>IF(LEFT(tbStoricoOrdini[[#This Row],[ARTICOLO]],3) = "COG","COG",LEFT(tbStoricoOrdini[[#This Row],[ARTICOLO]],FIND(" ",tbStoricoOrdini[[#This Row],[ARTICOLO]])-1))</f>
        <v>EB06</v>
      </c>
      <c r="J301" t="str">
        <f>MID(tbStoricoOrdini[[#This Row],[ARTICOLO]],FIND(" ",tbStoricoOrdini[[#This Row],[ARTICOLO]])+1,4)</f>
        <v>3000</v>
      </c>
      <c r="K301" t="str">
        <f>IFERROR(RIGHT(tbStoricoOrdini[[#This Row],[ARTICOLO]],LEN(tbStoricoOrdini[[#This Row],[ARTICOLO]])-FIND(" ",tbStoricoOrdini[[#This Row],[ARTICOLO]],FIND(" ",tbStoricoOrdini[[#This Row],[ARTICOLO]]) +1)),"")</f>
        <v>Medium</v>
      </c>
      <c r="L301" s="3">
        <f>VLOOKUP(tbStoricoOrdini[[#This Row],[ARTICOLO]],tbArticoli[],2,FALSE)</f>
        <v>120</v>
      </c>
      <c r="M301" s="22">
        <f>tbStoricoOrdini[[#This Row],[IMPORTO]]/tbStoricoOrdini[[#This Row],[PREZZO]]</f>
        <v>847</v>
      </c>
      <c r="N301" t="s">
        <v>15</v>
      </c>
      <c r="O301" s="8">
        <f>VLOOKUP(tbStoricoOrdini[[#This Row],[AGENTE]],tbAgenti[],2,FALSE)</f>
        <v>0.08</v>
      </c>
      <c r="P301" s="2">
        <v>101640</v>
      </c>
      <c r="Q301" s="2">
        <f>tbStoricoOrdini[[#This Row],[IMPORTO]]*tbStoricoOrdini[[#This Row],[% COMM.]]</f>
        <v>8131.2</v>
      </c>
      <c r="R301" s="2">
        <f>tbStoricoOrdini[[#This Row],[TOT. COMM.]]+tbStoricoOrdini[[#This Row],[IMPORTO]]</f>
        <v>109771.2</v>
      </c>
    </row>
    <row r="302" spans="1:18">
      <c r="A302" s="1">
        <v>43831</v>
      </c>
      <c r="B302" s="7">
        <f>MONTH(tbStoricoOrdini[[#This Row],[DATA]])</f>
        <v>1</v>
      </c>
      <c r="C302" t="s">
        <v>397</v>
      </c>
      <c r="D302" t="str">
        <f>RIGHT(tbStoricoOrdini[[#This Row],[ORDINE]],4)</f>
        <v>0299</v>
      </c>
      <c r="E302" t="s">
        <v>35</v>
      </c>
      <c r="F302" t="str">
        <f>VLOOKUP(tbStoricoOrdini[[#This Row],[CLIENTE]],tbClienti[],3,FALSE)</f>
        <v>Veneto</v>
      </c>
      <c r="G302" t="str">
        <f>VLOOKUP(tbStoricoOrdini[[#This Row],[CLIENTE]],tbClienti[],7,FALSE)</f>
        <v>CC</v>
      </c>
      <c r="H302" t="s">
        <v>72</v>
      </c>
      <c r="I302" t="str">
        <f>IF(LEFT(tbStoricoOrdini[[#This Row],[ARTICOLO]],3) = "COG","COG",LEFT(tbStoricoOrdini[[#This Row],[ARTICOLO]],FIND(" ",tbStoricoOrdini[[#This Row],[ARTICOLO]])-1))</f>
        <v>EB06</v>
      </c>
      <c r="J302" t="str">
        <f>MID(tbStoricoOrdini[[#This Row],[ARTICOLO]],FIND(" ",tbStoricoOrdini[[#This Row],[ARTICOLO]])+1,4)</f>
        <v>3000</v>
      </c>
      <c r="K302" t="str">
        <f>IFERROR(RIGHT(tbStoricoOrdini[[#This Row],[ARTICOLO]],LEN(tbStoricoOrdini[[#This Row],[ARTICOLO]])-FIND(" ",tbStoricoOrdini[[#This Row],[ARTICOLO]],FIND(" ",tbStoricoOrdini[[#This Row],[ARTICOLO]]) +1)),"")</f>
        <v>Medium</v>
      </c>
      <c r="L302" s="3">
        <f>VLOOKUP(tbStoricoOrdini[[#This Row],[ARTICOLO]],tbArticoli[],2,FALSE)</f>
        <v>120</v>
      </c>
      <c r="M302" s="22">
        <f>tbStoricoOrdini[[#This Row],[IMPORTO]]/tbStoricoOrdini[[#This Row],[PREZZO]]</f>
        <v>895</v>
      </c>
      <c r="N302" t="s">
        <v>12</v>
      </c>
      <c r="O302" s="8">
        <f>VLOOKUP(tbStoricoOrdini[[#This Row],[AGENTE]],tbAgenti[],2,FALSE)</f>
        <v>0.05</v>
      </c>
      <c r="P302" s="2">
        <v>107400</v>
      </c>
      <c r="Q302" s="2">
        <f>tbStoricoOrdini[[#This Row],[IMPORTO]]*tbStoricoOrdini[[#This Row],[% COMM.]]</f>
        <v>5370</v>
      </c>
      <c r="R302" s="2">
        <f>tbStoricoOrdini[[#This Row],[TOT. COMM.]]+tbStoricoOrdini[[#This Row],[IMPORTO]]</f>
        <v>112770</v>
      </c>
    </row>
    <row r="303" spans="1:18">
      <c r="A303" s="1">
        <v>43831</v>
      </c>
      <c r="B303" s="7">
        <f>MONTH(tbStoricoOrdini[[#This Row],[DATA]])</f>
        <v>1</v>
      </c>
      <c r="C303" t="s">
        <v>398</v>
      </c>
      <c r="D303" t="str">
        <f>RIGHT(tbStoricoOrdini[[#This Row],[ORDINE]],4)</f>
        <v>0300</v>
      </c>
      <c r="E303" t="s">
        <v>35</v>
      </c>
      <c r="F303" t="str">
        <f>VLOOKUP(tbStoricoOrdini[[#This Row],[CLIENTE]],tbClienti[],3,FALSE)</f>
        <v>Veneto</v>
      </c>
      <c r="G303" t="str">
        <f>VLOOKUP(tbStoricoOrdini[[#This Row],[CLIENTE]],tbClienti[],7,FALSE)</f>
        <v>CC</v>
      </c>
      <c r="H303" t="s">
        <v>72</v>
      </c>
      <c r="I303" t="str">
        <f>IF(LEFT(tbStoricoOrdini[[#This Row],[ARTICOLO]],3) = "COG","COG",LEFT(tbStoricoOrdini[[#This Row],[ARTICOLO]],FIND(" ",tbStoricoOrdini[[#This Row],[ARTICOLO]])-1))</f>
        <v>EB06</v>
      </c>
      <c r="J303" t="str">
        <f>MID(tbStoricoOrdini[[#This Row],[ARTICOLO]],FIND(" ",tbStoricoOrdini[[#This Row],[ARTICOLO]])+1,4)</f>
        <v>3000</v>
      </c>
      <c r="K303" t="str">
        <f>IFERROR(RIGHT(tbStoricoOrdini[[#This Row],[ARTICOLO]],LEN(tbStoricoOrdini[[#This Row],[ARTICOLO]])-FIND(" ",tbStoricoOrdini[[#This Row],[ARTICOLO]],FIND(" ",tbStoricoOrdini[[#This Row],[ARTICOLO]]) +1)),"")</f>
        <v>Medium</v>
      </c>
      <c r="L303" s="3">
        <f>VLOOKUP(tbStoricoOrdini[[#This Row],[ARTICOLO]],tbArticoli[],2,FALSE)</f>
        <v>120</v>
      </c>
      <c r="M303" s="22">
        <f>tbStoricoOrdini[[#This Row],[IMPORTO]]/tbStoricoOrdini[[#This Row],[PREZZO]]</f>
        <v>312</v>
      </c>
      <c r="N303" t="s">
        <v>6</v>
      </c>
      <c r="O303" s="8">
        <f>VLOOKUP(tbStoricoOrdini[[#This Row],[AGENTE]],tbAgenti[],2,FALSE)</f>
        <v>7.4999999999999997E-2</v>
      </c>
      <c r="P303" s="2">
        <v>37440</v>
      </c>
      <c r="Q303" s="2">
        <f>tbStoricoOrdini[[#This Row],[IMPORTO]]*tbStoricoOrdini[[#This Row],[% COMM.]]</f>
        <v>2808</v>
      </c>
      <c r="R303" s="2">
        <f>tbStoricoOrdini[[#This Row],[TOT. COMM.]]+tbStoricoOrdini[[#This Row],[IMPORTO]]</f>
        <v>40248</v>
      </c>
    </row>
    <row r="304" spans="1:18">
      <c r="A304" s="1">
        <v>43831</v>
      </c>
      <c r="B304" s="7">
        <f>MONTH(tbStoricoOrdini[[#This Row],[DATA]])</f>
        <v>1</v>
      </c>
      <c r="C304" t="s">
        <v>399</v>
      </c>
      <c r="D304" t="str">
        <f>RIGHT(tbStoricoOrdini[[#This Row],[ORDINE]],4)</f>
        <v>0301</v>
      </c>
      <c r="E304" t="s">
        <v>35</v>
      </c>
      <c r="F304" t="str">
        <f>VLOOKUP(tbStoricoOrdini[[#This Row],[CLIENTE]],tbClienti[],3,FALSE)</f>
        <v>Veneto</v>
      </c>
      <c r="G304" t="str">
        <f>VLOOKUP(tbStoricoOrdini[[#This Row],[CLIENTE]],tbClienti[],7,FALSE)</f>
        <v>CC</v>
      </c>
      <c r="H304" t="s">
        <v>73</v>
      </c>
      <c r="I304" t="str">
        <f>IF(LEFT(tbStoricoOrdini[[#This Row],[ARTICOLO]],3) = "COG","COG",LEFT(tbStoricoOrdini[[#This Row],[ARTICOLO]],FIND(" ",tbStoricoOrdini[[#This Row],[ARTICOLO]])-1))</f>
        <v>EB06</v>
      </c>
      <c r="J304" t="str">
        <f>MID(tbStoricoOrdini[[#This Row],[ARTICOLO]],FIND(" ",tbStoricoOrdini[[#This Row],[ARTICOLO]])+1,4)</f>
        <v>3000</v>
      </c>
      <c r="K304" t="str">
        <f>IFERROR(RIGHT(tbStoricoOrdini[[#This Row],[ARTICOLO]],LEN(tbStoricoOrdini[[#This Row],[ARTICOLO]])-FIND(" ",tbStoricoOrdini[[#This Row],[ARTICOLO]],FIND(" ",tbStoricoOrdini[[#This Row],[ARTICOLO]]) +1)),"")</f>
        <v>Plus</v>
      </c>
      <c r="L304" s="3">
        <f>VLOOKUP(tbStoricoOrdini[[#This Row],[ARTICOLO]],tbArticoli[],2,FALSE)</f>
        <v>130</v>
      </c>
      <c r="M304" s="22">
        <f>tbStoricoOrdini[[#This Row],[IMPORTO]]/tbStoricoOrdini[[#This Row],[PREZZO]]</f>
        <v>62</v>
      </c>
      <c r="N304" t="s">
        <v>12</v>
      </c>
      <c r="O304" s="8">
        <f>VLOOKUP(tbStoricoOrdini[[#This Row],[AGENTE]],tbAgenti[],2,FALSE)</f>
        <v>0.05</v>
      </c>
      <c r="P304" s="2">
        <v>8060</v>
      </c>
      <c r="Q304" s="2">
        <f>tbStoricoOrdini[[#This Row],[IMPORTO]]*tbStoricoOrdini[[#This Row],[% COMM.]]</f>
        <v>403</v>
      </c>
      <c r="R304" s="2">
        <f>tbStoricoOrdini[[#This Row],[TOT. COMM.]]+tbStoricoOrdini[[#This Row],[IMPORTO]]</f>
        <v>8463</v>
      </c>
    </row>
    <row r="305" spans="1:18">
      <c r="A305" s="1">
        <v>43831</v>
      </c>
      <c r="B305" s="7">
        <f>MONTH(tbStoricoOrdini[[#This Row],[DATA]])</f>
        <v>1</v>
      </c>
      <c r="C305" t="s">
        <v>400</v>
      </c>
      <c r="D305" t="str">
        <f>RIGHT(tbStoricoOrdini[[#This Row],[ORDINE]],4)</f>
        <v>0302</v>
      </c>
      <c r="E305" t="s">
        <v>35</v>
      </c>
      <c r="F305" t="str">
        <f>VLOOKUP(tbStoricoOrdini[[#This Row],[CLIENTE]],tbClienti[],3,FALSE)</f>
        <v>Veneto</v>
      </c>
      <c r="G305" t="str">
        <f>VLOOKUP(tbStoricoOrdini[[#This Row],[CLIENTE]],tbClienti[],7,FALSE)</f>
        <v>CC</v>
      </c>
      <c r="H305" t="s">
        <v>73</v>
      </c>
      <c r="I305" t="str">
        <f>IF(LEFT(tbStoricoOrdini[[#This Row],[ARTICOLO]],3) = "COG","COG",LEFT(tbStoricoOrdini[[#This Row],[ARTICOLO]],FIND(" ",tbStoricoOrdini[[#This Row],[ARTICOLO]])-1))</f>
        <v>EB06</v>
      </c>
      <c r="J305" t="str">
        <f>MID(tbStoricoOrdini[[#This Row],[ARTICOLO]],FIND(" ",tbStoricoOrdini[[#This Row],[ARTICOLO]])+1,4)</f>
        <v>3000</v>
      </c>
      <c r="K305" t="str">
        <f>IFERROR(RIGHT(tbStoricoOrdini[[#This Row],[ARTICOLO]],LEN(tbStoricoOrdini[[#This Row],[ARTICOLO]])-FIND(" ",tbStoricoOrdini[[#This Row],[ARTICOLO]],FIND(" ",tbStoricoOrdini[[#This Row],[ARTICOLO]]) +1)),"")</f>
        <v>Plus</v>
      </c>
      <c r="L305" s="3">
        <f>VLOOKUP(tbStoricoOrdini[[#This Row],[ARTICOLO]],tbArticoli[],2,FALSE)</f>
        <v>130</v>
      </c>
      <c r="M305" s="22">
        <f>tbStoricoOrdini[[#This Row],[IMPORTO]]/tbStoricoOrdini[[#This Row],[PREZZO]]</f>
        <v>670</v>
      </c>
      <c r="N305" t="s">
        <v>6</v>
      </c>
      <c r="O305" s="8">
        <f>VLOOKUP(tbStoricoOrdini[[#This Row],[AGENTE]],tbAgenti[],2,FALSE)</f>
        <v>7.4999999999999997E-2</v>
      </c>
      <c r="P305" s="2">
        <v>87100</v>
      </c>
      <c r="Q305" s="2">
        <f>tbStoricoOrdini[[#This Row],[IMPORTO]]*tbStoricoOrdini[[#This Row],[% COMM.]]</f>
        <v>6532.5</v>
      </c>
      <c r="R305" s="2">
        <f>tbStoricoOrdini[[#This Row],[TOT. COMM.]]+tbStoricoOrdini[[#This Row],[IMPORTO]]</f>
        <v>93632.5</v>
      </c>
    </row>
    <row r="306" spans="1:18">
      <c r="A306" s="1">
        <v>43831</v>
      </c>
      <c r="B306" s="7">
        <f>MONTH(tbStoricoOrdini[[#This Row],[DATA]])</f>
        <v>1</v>
      </c>
      <c r="C306" t="s">
        <v>401</v>
      </c>
      <c r="D306" t="str">
        <f>RIGHT(tbStoricoOrdini[[#This Row],[ORDINE]],4)</f>
        <v>0303</v>
      </c>
      <c r="E306" t="s">
        <v>36</v>
      </c>
      <c r="F306" t="str">
        <f>VLOOKUP(tbStoricoOrdini[[#This Row],[CLIENTE]],tbClienti[],3,FALSE)</f>
        <v>Lombardia</v>
      </c>
      <c r="G306" t="str">
        <f>VLOOKUP(tbStoricoOrdini[[#This Row],[CLIENTE]],tbClienti[],7,FALSE)</f>
        <v>AC</v>
      </c>
      <c r="H306" t="s">
        <v>77</v>
      </c>
      <c r="I306" t="str">
        <f>IF(LEFT(tbStoricoOrdini[[#This Row],[ARTICOLO]],3) = "COG","COG",LEFT(tbStoricoOrdini[[#This Row],[ARTICOLO]],FIND(" ",tbStoricoOrdini[[#This Row],[ARTICOLO]])-1))</f>
        <v>COG</v>
      </c>
      <c r="J306" t="str">
        <f>MID(tbStoricoOrdini[[#This Row],[ARTICOLO]],FIND(" ",tbStoricoOrdini[[#This Row],[ARTICOLO]])+1,4)</f>
        <v>2000</v>
      </c>
      <c r="K306" t="str">
        <f>IFERROR(RIGHT(tbStoricoOrdini[[#This Row],[ARTICOLO]],LEN(tbStoricoOrdini[[#This Row],[ARTICOLO]])-FIND(" ",tbStoricoOrdini[[#This Row],[ARTICOLO]],FIND(" ",tbStoricoOrdini[[#This Row],[ARTICOLO]]) +1)),"")</f>
        <v>Medium</v>
      </c>
      <c r="L306" s="3">
        <f>VLOOKUP(tbStoricoOrdini[[#This Row],[ARTICOLO]],tbArticoli[],2,FALSE)</f>
        <v>200</v>
      </c>
      <c r="M306" s="22">
        <f>tbStoricoOrdini[[#This Row],[IMPORTO]]/tbStoricoOrdini[[#This Row],[PREZZO]]</f>
        <v>849</v>
      </c>
      <c r="N306" t="s">
        <v>9</v>
      </c>
      <c r="O306" s="8">
        <f>VLOOKUP(tbStoricoOrdini[[#This Row],[AGENTE]],tbAgenti[],2,FALSE)</f>
        <v>0.05</v>
      </c>
      <c r="P306" s="2">
        <v>169800</v>
      </c>
      <c r="Q306" s="2">
        <f>tbStoricoOrdini[[#This Row],[IMPORTO]]*tbStoricoOrdini[[#This Row],[% COMM.]]</f>
        <v>8490</v>
      </c>
      <c r="R306" s="2">
        <f>tbStoricoOrdini[[#This Row],[TOT. COMM.]]+tbStoricoOrdini[[#This Row],[IMPORTO]]</f>
        <v>178290</v>
      </c>
    </row>
    <row r="307" spans="1:18">
      <c r="A307" s="1">
        <v>43831</v>
      </c>
      <c r="B307" s="7">
        <f>MONTH(tbStoricoOrdini[[#This Row],[DATA]])</f>
        <v>1</v>
      </c>
      <c r="C307" t="s">
        <v>402</v>
      </c>
      <c r="D307" t="str">
        <f>RIGHT(tbStoricoOrdini[[#This Row],[ORDINE]],4)</f>
        <v>0304</v>
      </c>
      <c r="E307" t="s">
        <v>36</v>
      </c>
      <c r="F307" t="str">
        <f>VLOOKUP(tbStoricoOrdini[[#This Row],[CLIENTE]],tbClienti[],3,FALSE)</f>
        <v>Lombardia</v>
      </c>
      <c r="G307" t="str">
        <f>VLOOKUP(tbStoricoOrdini[[#This Row],[CLIENTE]],tbClienti[],7,FALSE)</f>
        <v>AC</v>
      </c>
      <c r="H307" t="s">
        <v>61</v>
      </c>
      <c r="I307" t="str">
        <f>IF(LEFT(tbStoricoOrdini[[#This Row],[ARTICOLO]],3) = "COG","COG",LEFT(tbStoricoOrdini[[#This Row],[ARTICOLO]],FIND(" ",tbStoricoOrdini[[#This Row],[ARTICOLO]])-1))</f>
        <v>KLM</v>
      </c>
      <c r="J307" t="str">
        <f>MID(tbStoricoOrdini[[#This Row],[ARTICOLO]],FIND(" ",tbStoricoOrdini[[#This Row],[ARTICOLO]])+1,4)</f>
        <v>5000</v>
      </c>
      <c r="K307" t="str">
        <f>IFERROR(RIGHT(tbStoricoOrdini[[#This Row],[ARTICOLO]],LEN(tbStoricoOrdini[[#This Row],[ARTICOLO]])-FIND(" ",tbStoricoOrdini[[#This Row],[ARTICOLO]],FIND(" ",tbStoricoOrdini[[#This Row],[ARTICOLO]]) +1)),"")</f>
        <v>Medium</v>
      </c>
      <c r="L307" s="3">
        <f>VLOOKUP(tbStoricoOrdini[[#This Row],[ARTICOLO]],tbArticoli[],2,FALSE)</f>
        <v>150</v>
      </c>
      <c r="M307" s="22">
        <f>tbStoricoOrdini[[#This Row],[IMPORTO]]/tbStoricoOrdini[[#This Row],[PREZZO]]</f>
        <v>177</v>
      </c>
      <c r="N307" t="s">
        <v>14</v>
      </c>
      <c r="O307" s="8">
        <f>VLOOKUP(tbStoricoOrdini[[#This Row],[AGENTE]],tbAgenti[],2,FALSE)</f>
        <v>0.05</v>
      </c>
      <c r="P307" s="2">
        <v>26550</v>
      </c>
      <c r="Q307" s="2">
        <f>tbStoricoOrdini[[#This Row],[IMPORTO]]*tbStoricoOrdini[[#This Row],[% COMM.]]</f>
        <v>1327.5</v>
      </c>
      <c r="R307" s="2">
        <f>tbStoricoOrdini[[#This Row],[TOT. COMM.]]+tbStoricoOrdini[[#This Row],[IMPORTO]]</f>
        <v>27877.5</v>
      </c>
    </row>
    <row r="308" spans="1:18">
      <c r="A308" s="1">
        <v>43831</v>
      </c>
      <c r="B308" s="7">
        <f>MONTH(tbStoricoOrdini[[#This Row],[DATA]])</f>
        <v>1</v>
      </c>
      <c r="C308" t="s">
        <v>403</v>
      </c>
      <c r="D308" t="str">
        <f>RIGHT(tbStoricoOrdini[[#This Row],[ORDINE]],4)</f>
        <v>0305</v>
      </c>
      <c r="E308" t="s">
        <v>36</v>
      </c>
      <c r="F308" t="str">
        <f>VLOOKUP(tbStoricoOrdini[[#This Row],[CLIENTE]],tbClienti[],3,FALSE)</f>
        <v>Lombardia</v>
      </c>
      <c r="G308" t="str">
        <f>VLOOKUP(tbStoricoOrdini[[#This Row],[CLIENTE]],tbClienti[],7,FALSE)</f>
        <v>AC</v>
      </c>
      <c r="H308" t="s">
        <v>61</v>
      </c>
      <c r="I308" t="str">
        <f>IF(LEFT(tbStoricoOrdini[[#This Row],[ARTICOLO]],3) = "COG","COG",LEFT(tbStoricoOrdini[[#This Row],[ARTICOLO]],FIND(" ",tbStoricoOrdini[[#This Row],[ARTICOLO]])-1))</f>
        <v>KLM</v>
      </c>
      <c r="J308" t="str">
        <f>MID(tbStoricoOrdini[[#This Row],[ARTICOLO]],FIND(" ",tbStoricoOrdini[[#This Row],[ARTICOLO]])+1,4)</f>
        <v>5000</v>
      </c>
      <c r="K308" t="str">
        <f>IFERROR(RIGHT(tbStoricoOrdini[[#This Row],[ARTICOLO]],LEN(tbStoricoOrdini[[#This Row],[ARTICOLO]])-FIND(" ",tbStoricoOrdini[[#This Row],[ARTICOLO]],FIND(" ",tbStoricoOrdini[[#This Row],[ARTICOLO]]) +1)),"")</f>
        <v>Medium</v>
      </c>
      <c r="L308" s="3">
        <f>VLOOKUP(tbStoricoOrdini[[#This Row],[ARTICOLO]],tbArticoli[],2,FALSE)</f>
        <v>150</v>
      </c>
      <c r="M308" s="22">
        <f>tbStoricoOrdini[[#This Row],[IMPORTO]]/tbStoricoOrdini[[#This Row],[PREZZO]]</f>
        <v>747</v>
      </c>
      <c r="N308" t="s">
        <v>9</v>
      </c>
      <c r="O308" s="8">
        <f>VLOOKUP(tbStoricoOrdini[[#This Row],[AGENTE]],tbAgenti[],2,FALSE)</f>
        <v>0.05</v>
      </c>
      <c r="P308" s="2">
        <v>112050</v>
      </c>
      <c r="Q308" s="2">
        <f>tbStoricoOrdini[[#This Row],[IMPORTO]]*tbStoricoOrdini[[#This Row],[% COMM.]]</f>
        <v>5602.5</v>
      </c>
      <c r="R308" s="2">
        <f>tbStoricoOrdini[[#This Row],[TOT. COMM.]]+tbStoricoOrdini[[#This Row],[IMPORTO]]</f>
        <v>117652.5</v>
      </c>
    </row>
    <row r="309" spans="1:18">
      <c r="A309" s="1">
        <v>43831</v>
      </c>
      <c r="B309" s="7">
        <f>MONTH(tbStoricoOrdini[[#This Row],[DATA]])</f>
        <v>1</v>
      </c>
      <c r="C309" t="s">
        <v>404</v>
      </c>
      <c r="D309" t="str">
        <f>RIGHT(tbStoricoOrdini[[#This Row],[ORDINE]],4)</f>
        <v>0306</v>
      </c>
      <c r="E309" t="s">
        <v>36</v>
      </c>
      <c r="F309" t="str">
        <f>VLOOKUP(tbStoricoOrdini[[#This Row],[CLIENTE]],tbClienti[],3,FALSE)</f>
        <v>Lombardia</v>
      </c>
      <c r="G309" t="str">
        <f>VLOOKUP(tbStoricoOrdini[[#This Row],[CLIENTE]],tbClienti[],7,FALSE)</f>
        <v>AC</v>
      </c>
      <c r="H309" t="s">
        <v>79</v>
      </c>
      <c r="I309" t="str">
        <f>IF(LEFT(tbStoricoOrdini[[#This Row],[ARTICOLO]],3) = "COG","COG",LEFT(tbStoricoOrdini[[#This Row],[ARTICOLO]],FIND(" ",tbStoricoOrdini[[#This Row],[ARTICOLO]])-1))</f>
        <v>COG</v>
      </c>
      <c r="J309" t="str">
        <f>MID(tbStoricoOrdini[[#This Row],[ARTICOLO]],FIND(" ",tbStoricoOrdini[[#This Row],[ARTICOLO]])+1,4)</f>
        <v>4000</v>
      </c>
      <c r="K309" t="str">
        <f>IFERROR(RIGHT(tbStoricoOrdini[[#This Row],[ARTICOLO]],LEN(tbStoricoOrdini[[#This Row],[ARTICOLO]])-FIND(" ",tbStoricoOrdini[[#This Row],[ARTICOLO]],FIND(" ",tbStoricoOrdini[[#This Row],[ARTICOLO]]) +1)),"")</f>
        <v>Plus</v>
      </c>
      <c r="L309" s="3">
        <f>VLOOKUP(tbStoricoOrdini[[#This Row],[ARTICOLO]],tbArticoli[],2,FALSE)</f>
        <v>240</v>
      </c>
      <c r="M309" s="22">
        <f>tbStoricoOrdini[[#This Row],[IMPORTO]]/tbStoricoOrdini[[#This Row],[PREZZO]]</f>
        <v>895</v>
      </c>
      <c r="N309" t="s">
        <v>9</v>
      </c>
      <c r="O309" s="8">
        <f>VLOOKUP(tbStoricoOrdini[[#This Row],[AGENTE]],tbAgenti[],2,FALSE)</f>
        <v>0.05</v>
      </c>
      <c r="P309" s="2">
        <v>214800</v>
      </c>
      <c r="Q309" s="2">
        <f>tbStoricoOrdini[[#This Row],[IMPORTO]]*tbStoricoOrdini[[#This Row],[% COMM.]]</f>
        <v>10740</v>
      </c>
      <c r="R309" s="2">
        <f>tbStoricoOrdini[[#This Row],[TOT. COMM.]]+tbStoricoOrdini[[#This Row],[IMPORTO]]</f>
        <v>225540</v>
      </c>
    </row>
    <row r="310" spans="1:18">
      <c r="A310" s="1">
        <v>43831</v>
      </c>
      <c r="B310" s="7">
        <f>MONTH(tbStoricoOrdini[[#This Row],[DATA]])</f>
        <v>1</v>
      </c>
      <c r="C310" t="s">
        <v>405</v>
      </c>
      <c r="D310" t="str">
        <f>RIGHT(tbStoricoOrdini[[#This Row],[ORDINE]],4)</f>
        <v>0307</v>
      </c>
      <c r="E310" t="s">
        <v>36</v>
      </c>
      <c r="F310" t="str">
        <f>VLOOKUP(tbStoricoOrdini[[#This Row],[CLIENTE]],tbClienti[],3,FALSE)</f>
        <v>Lombardia</v>
      </c>
      <c r="G310" t="str">
        <f>VLOOKUP(tbStoricoOrdini[[#This Row],[CLIENTE]],tbClienti[],7,FALSE)</f>
        <v>AC</v>
      </c>
      <c r="H310" t="s">
        <v>60</v>
      </c>
      <c r="I310" t="str">
        <f>IF(LEFT(tbStoricoOrdini[[#This Row],[ARTICOLO]],3) = "COG","COG",LEFT(tbStoricoOrdini[[#This Row],[ARTICOLO]],FIND(" ",tbStoricoOrdini[[#This Row],[ARTICOLO]])-1))</f>
        <v>KLM</v>
      </c>
      <c r="J310" t="str">
        <f>MID(tbStoricoOrdini[[#This Row],[ARTICOLO]],FIND(" ",tbStoricoOrdini[[#This Row],[ARTICOLO]])+1,4)</f>
        <v>5000</v>
      </c>
      <c r="K310" t="str">
        <f>IFERROR(RIGHT(tbStoricoOrdini[[#This Row],[ARTICOLO]],LEN(tbStoricoOrdini[[#This Row],[ARTICOLO]])-FIND(" ",tbStoricoOrdini[[#This Row],[ARTICOLO]],FIND(" ",tbStoricoOrdini[[#This Row],[ARTICOLO]]) +1)),"")</f>
        <v>Plus</v>
      </c>
      <c r="L310" s="3">
        <f>VLOOKUP(tbStoricoOrdini[[#This Row],[ARTICOLO]],tbArticoli[],2,FALSE)</f>
        <v>175</v>
      </c>
      <c r="M310" s="22">
        <f>tbStoricoOrdini[[#This Row],[IMPORTO]]/tbStoricoOrdini[[#This Row],[PREZZO]]</f>
        <v>538</v>
      </c>
      <c r="N310" t="s">
        <v>9</v>
      </c>
      <c r="O310" s="8">
        <f>VLOOKUP(tbStoricoOrdini[[#This Row],[AGENTE]],tbAgenti[],2,FALSE)</f>
        <v>0.05</v>
      </c>
      <c r="P310" s="2">
        <v>94150</v>
      </c>
      <c r="Q310" s="2">
        <f>tbStoricoOrdini[[#This Row],[IMPORTO]]*tbStoricoOrdini[[#This Row],[% COMM.]]</f>
        <v>4707.5</v>
      </c>
      <c r="R310" s="2">
        <f>tbStoricoOrdini[[#This Row],[TOT. COMM.]]+tbStoricoOrdini[[#This Row],[IMPORTO]]</f>
        <v>98857.5</v>
      </c>
    </row>
    <row r="311" spans="1:18">
      <c r="A311" s="1">
        <v>43831</v>
      </c>
      <c r="B311" s="7">
        <f>MONTH(tbStoricoOrdini[[#This Row],[DATA]])</f>
        <v>1</v>
      </c>
      <c r="C311" t="s">
        <v>406</v>
      </c>
      <c r="D311" t="str">
        <f>RIGHT(tbStoricoOrdini[[#This Row],[ORDINE]],4)</f>
        <v>0308</v>
      </c>
      <c r="E311" t="s">
        <v>36</v>
      </c>
      <c r="F311" t="str">
        <f>VLOOKUP(tbStoricoOrdini[[#This Row],[CLIENTE]],tbClienti[],3,FALSE)</f>
        <v>Lombardia</v>
      </c>
      <c r="G311" t="str">
        <f>VLOOKUP(tbStoricoOrdini[[#This Row],[CLIENTE]],tbClienti[],7,FALSE)</f>
        <v>AC</v>
      </c>
      <c r="H311" t="s">
        <v>63</v>
      </c>
      <c r="I311" t="str">
        <f>IF(LEFT(tbStoricoOrdini[[#This Row],[ARTICOLO]],3) = "COG","COG",LEFT(tbStoricoOrdini[[#This Row],[ARTICOLO]],FIND(" ",tbStoricoOrdini[[#This Row],[ARTICOLO]])-1))</f>
        <v>KLM</v>
      </c>
      <c r="J311" t="str">
        <f>MID(tbStoricoOrdini[[#This Row],[ARTICOLO]],FIND(" ",tbStoricoOrdini[[#This Row],[ARTICOLO]])+1,4)</f>
        <v>3000</v>
      </c>
      <c r="K311" t="str">
        <f>IFERROR(RIGHT(tbStoricoOrdini[[#This Row],[ARTICOLO]],LEN(tbStoricoOrdini[[#This Row],[ARTICOLO]])-FIND(" ",tbStoricoOrdini[[#This Row],[ARTICOLO]],FIND(" ",tbStoricoOrdini[[#This Row],[ARTICOLO]]) +1)),"")</f>
        <v>Plus</v>
      </c>
      <c r="L311" s="3">
        <f>VLOOKUP(tbStoricoOrdini[[#This Row],[ARTICOLO]],tbArticoli[],2,FALSE)</f>
        <v>145</v>
      </c>
      <c r="M311" s="22">
        <f>tbStoricoOrdini[[#This Row],[IMPORTO]]/tbStoricoOrdini[[#This Row],[PREZZO]]</f>
        <v>320</v>
      </c>
      <c r="N311" t="s">
        <v>9</v>
      </c>
      <c r="O311" s="8">
        <f>VLOOKUP(tbStoricoOrdini[[#This Row],[AGENTE]],tbAgenti[],2,FALSE)</f>
        <v>0.05</v>
      </c>
      <c r="P311" s="2">
        <v>46400</v>
      </c>
      <c r="Q311" s="2">
        <f>tbStoricoOrdini[[#This Row],[IMPORTO]]*tbStoricoOrdini[[#This Row],[% COMM.]]</f>
        <v>2320</v>
      </c>
      <c r="R311" s="2">
        <f>tbStoricoOrdini[[#This Row],[TOT. COMM.]]+tbStoricoOrdini[[#This Row],[IMPORTO]]</f>
        <v>48720</v>
      </c>
    </row>
    <row r="312" spans="1:18">
      <c r="A312" s="1">
        <v>43831</v>
      </c>
      <c r="B312" s="7">
        <f>MONTH(tbStoricoOrdini[[#This Row],[DATA]])</f>
        <v>1</v>
      </c>
      <c r="C312" t="s">
        <v>407</v>
      </c>
      <c r="D312" t="str">
        <f>RIGHT(tbStoricoOrdini[[#This Row],[ORDINE]],4)</f>
        <v>0309</v>
      </c>
      <c r="E312" t="s">
        <v>36</v>
      </c>
      <c r="F312" t="str">
        <f>VLOOKUP(tbStoricoOrdini[[#This Row],[CLIENTE]],tbClienti[],3,FALSE)</f>
        <v>Lombardia</v>
      </c>
      <c r="G312" t="str">
        <f>VLOOKUP(tbStoricoOrdini[[#This Row],[CLIENTE]],tbClienti[],7,FALSE)</f>
        <v>AC</v>
      </c>
      <c r="H312" t="s">
        <v>66</v>
      </c>
      <c r="I312" t="str">
        <f>IF(LEFT(tbStoricoOrdini[[#This Row],[ARTICOLO]],3) = "COG","COG",LEFT(tbStoricoOrdini[[#This Row],[ARTICOLO]],FIND(" ",tbStoricoOrdini[[#This Row],[ARTICOLO]])-1))</f>
        <v>BAG</v>
      </c>
      <c r="J312" t="str">
        <f>MID(tbStoricoOrdini[[#This Row],[ARTICOLO]],FIND(" ",tbStoricoOrdini[[#This Row],[ARTICOLO]])+1,4)</f>
        <v>2500</v>
      </c>
      <c r="K312" t="str">
        <f>IFERROR(RIGHT(tbStoricoOrdini[[#This Row],[ARTICOLO]],LEN(tbStoricoOrdini[[#This Row],[ARTICOLO]])-FIND(" ",tbStoricoOrdini[[#This Row],[ARTICOLO]],FIND(" ",tbStoricoOrdini[[#This Row],[ARTICOLO]]) +1)),"")</f>
        <v>Plus</v>
      </c>
      <c r="L312" s="3">
        <f>VLOOKUP(tbStoricoOrdini[[#This Row],[ARTICOLO]],tbArticoli[],2,FALSE)</f>
        <v>220</v>
      </c>
      <c r="M312" s="22">
        <f>tbStoricoOrdini[[#This Row],[IMPORTO]]/tbStoricoOrdini[[#This Row],[PREZZO]]</f>
        <v>248</v>
      </c>
      <c r="N312" t="s">
        <v>18</v>
      </c>
      <c r="O312" s="8">
        <f>VLOOKUP(tbStoricoOrdini[[#This Row],[AGENTE]],tbAgenti[],2,FALSE)</f>
        <v>0.03</v>
      </c>
      <c r="P312" s="2">
        <v>54560</v>
      </c>
      <c r="Q312" s="2">
        <f>tbStoricoOrdini[[#This Row],[IMPORTO]]*tbStoricoOrdini[[#This Row],[% COMM.]]</f>
        <v>1636.8</v>
      </c>
      <c r="R312" s="2">
        <f>tbStoricoOrdini[[#This Row],[TOT. COMM.]]+tbStoricoOrdini[[#This Row],[IMPORTO]]</f>
        <v>56196.800000000003</v>
      </c>
    </row>
    <row r="313" spans="1:18">
      <c r="A313" s="1">
        <v>43831</v>
      </c>
      <c r="B313" s="7">
        <f>MONTH(tbStoricoOrdini[[#This Row],[DATA]])</f>
        <v>1</v>
      </c>
      <c r="C313" t="s">
        <v>408</v>
      </c>
      <c r="D313" t="str">
        <f>RIGHT(tbStoricoOrdini[[#This Row],[ORDINE]],4)</f>
        <v>0310</v>
      </c>
      <c r="E313" t="s">
        <v>36</v>
      </c>
      <c r="F313" t="str">
        <f>VLOOKUP(tbStoricoOrdini[[#This Row],[CLIENTE]],tbClienti[],3,FALSE)</f>
        <v>Lombardia</v>
      </c>
      <c r="G313" t="str">
        <f>VLOOKUP(tbStoricoOrdini[[#This Row],[CLIENTE]],tbClienti[],7,FALSE)</f>
        <v>AC</v>
      </c>
      <c r="H313" t="s">
        <v>83</v>
      </c>
      <c r="I313" t="str">
        <f>IF(LEFT(tbStoricoOrdini[[#This Row],[ARTICOLO]],3) = "COG","COG",LEFT(tbStoricoOrdini[[#This Row],[ARTICOLO]],FIND(" ",tbStoricoOrdini[[#This Row],[ARTICOLO]])-1))</f>
        <v>COG</v>
      </c>
      <c r="J313" t="str">
        <f>MID(tbStoricoOrdini[[#This Row],[ARTICOLO]],FIND(" ",tbStoricoOrdini[[#This Row],[ARTICOLO]])+1,4)</f>
        <v>8000</v>
      </c>
      <c r="K313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313" s="3">
        <f>VLOOKUP(tbStoricoOrdini[[#This Row],[ARTICOLO]],tbArticoli[],2,FALSE)</f>
        <v>670</v>
      </c>
      <c r="M313" s="22">
        <f>tbStoricoOrdini[[#This Row],[IMPORTO]]/tbStoricoOrdini[[#This Row],[PREZZO]]</f>
        <v>961</v>
      </c>
      <c r="N313" t="s">
        <v>9</v>
      </c>
      <c r="O313" s="8">
        <f>VLOOKUP(tbStoricoOrdini[[#This Row],[AGENTE]],tbAgenti[],2,FALSE)</f>
        <v>0.05</v>
      </c>
      <c r="P313" s="2">
        <v>643870</v>
      </c>
      <c r="Q313" s="2">
        <f>tbStoricoOrdini[[#This Row],[IMPORTO]]*tbStoricoOrdini[[#This Row],[% COMM.]]</f>
        <v>32193.5</v>
      </c>
      <c r="R313" s="2">
        <f>tbStoricoOrdini[[#This Row],[TOT. COMM.]]+tbStoricoOrdini[[#This Row],[IMPORTO]]</f>
        <v>676063.5</v>
      </c>
    </row>
    <row r="314" spans="1:18">
      <c r="A314" s="1">
        <v>43831</v>
      </c>
      <c r="B314" s="7">
        <f>MONTH(tbStoricoOrdini[[#This Row],[DATA]])</f>
        <v>1</v>
      </c>
      <c r="C314" t="s">
        <v>409</v>
      </c>
      <c r="D314" t="str">
        <f>RIGHT(tbStoricoOrdini[[#This Row],[ORDINE]],4)</f>
        <v>0311</v>
      </c>
      <c r="E314" t="s">
        <v>36</v>
      </c>
      <c r="F314" t="str">
        <f>VLOOKUP(tbStoricoOrdini[[#This Row],[CLIENTE]],tbClienti[],3,FALSE)</f>
        <v>Lombardia</v>
      </c>
      <c r="G314" t="str">
        <f>VLOOKUP(tbStoricoOrdini[[#This Row],[CLIENTE]],tbClienti[],7,FALSE)</f>
        <v>AC</v>
      </c>
      <c r="H314" t="s">
        <v>75</v>
      </c>
      <c r="I314" t="str">
        <f>IF(LEFT(tbStoricoOrdini[[#This Row],[ARTICOLO]],3) = "COG","COG",LEFT(tbStoricoOrdini[[#This Row],[ARTICOLO]],FIND(" ",tbStoricoOrdini[[#This Row],[ARTICOLO]])-1))</f>
        <v>AVRC</v>
      </c>
      <c r="J314" t="str">
        <f>MID(tbStoricoOrdini[[#This Row],[ARTICOLO]],FIND(" ",tbStoricoOrdini[[#This Row],[ARTICOLO]])+1,4)</f>
        <v>1000</v>
      </c>
      <c r="K314" t="str">
        <f>IFERROR(RIGHT(tbStoricoOrdini[[#This Row],[ARTICOLO]],LEN(tbStoricoOrdini[[#This Row],[ARTICOLO]])-FIND(" ",tbStoricoOrdini[[#This Row],[ARTICOLO]],FIND(" ",tbStoricoOrdini[[#This Row],[ARTICOLO]]) +1)),"")</f>
        <v>Silver</v>
      </c>
      <c r="L314" s="3">
        <f>VLOOKUP(tbStoricoOrdini[[#This Row],[ARTICOLO]],tbArticoli[],2,FALSE)</f>
        <v>390</v>
      </c>
      <c r="M314" s="22">
        <f>tbStoricoOrdini[[#This Row],[IMPORTO]]/tbStoricoOrdini[[#This Row],[PREZZO]]</f>
        <v>562</v>
      </c>
      <c r="N314" t="s">
        <v>9</v>
      </c>
      <c r="O314" s="8">
        <f>VLOOKUP(tbStoricoOrdini[[#This Row],[AGENTE]],tbAgenti[],2,FALSE)</f>
        <v>0.05</v>
      </c>
      <c r="P314" s="2">
        <v>219180</v>
      </c>
      <c r="Q314" s="2">
        <f>tbStoricoOrdini[[#This Row],[IMPORTO]]*tbStoricoOrdini[[#This Row],[% COMM.]]</f>
        <v>10959</v>
      </c>
      <c r="R314" s="2">
        <f>tbStoricoOrdini[[#This Row],[TOT. COMM.]]+tbStoricoOrdini[[#This Row],[IMPORTO]]</f>
        <v>230139</v>
      </c>
    </row>
    <row r="315" spans="1:18">
      <c r="A315" s="1">
        <v>43831</v>
      </c>
      <c r="B315" s="7">
        <f>MONTH(tbStoricoOrdini[[#This Row],[DATA]])</f>
        <v>1</v>
      </c>
      <c r="C315" t="s">
        <v>410</v>
      </c>
      <c r="D315" t="str">
        <f>RIGHT(tbStoricoOrdini[[#This Row],[ORDINE]],4)</f>
        <v>0312</v>
      </c>
      <c r="E315" t="s">
        <v>36</v>
      </c>
      <c r="F315" t="str">
        <f>VLOOKUP(tbStoricoOrdini[[#This Row],[CLIENTE]],tbClienti[],3,FALSE)</f>
        <v>Lombardia</v>
      </c>
      <c r="G315" t="str">
        <f>VLOOKUP(tbStoricoOrdini[[#This Row],[CLIENTE]],tbClienti[],7,FALSE)</f>
        <v>AC</v>
      </c>
      <c r="H315" t="s">
        <v>71</v>
      </c>
      <c r="I315" t="str">
        <f>IF(LEFT(tbStoricoOrdini[[#This Row],[ARTICOLO]],3) = "COG","COG",LEFT(tbStoricoOrdini[[#This Row],[ARTICOLO]],FIND(" ",tbStoricoOrdini[[#This Row],[ARTICOLO]])-1))</f>
        <v>EB07</v>
      </c>
      <c r="J315" t="str">
        <f>MID(tbStoricoOrdini[[#This Row],[ARTICOLO]],FIND(" ",tbStoricoOrdini[[#This Row],[ARTICOLO]])+1,4)</f>
        <v>5000</v>
      </c>
      <c r="K315" t="str">
        <f>IFERROR(RIGHT(tbStoricoOrdini[[#This Row],[ARTICOLO]],LEN(tbStoricoOrdini[[#This Row],[ARTICOLO]])-FIND(" ",tbStoricoOrdini[[#This Row],[ARTICOLO]],FIND(" ",tbStoricoOrdini[[#This Row],[ARTICOLO]]) +1)),"")</f>
        <v/>
      </c>
      <c r="L315" s="3">
        <f>VLOOKUP(tbStoricoOrdini[[#This Row],[ARTICOLO]],tbArticoli[],2,FALSE)</f>
        <v>140</v>
      </c>
      <c r="M315" s="22">
        <f>tbStoricoOrdini[[#This Row],[IMPORTO]]/tbStoricoOrdini[[#This Row],[PREZZO]]</f>
        <v>45</v>
      </c>
      <c r="N315" t="s">
        <v>18</v>
      </c>
      <c r="O315" s="8">
        <f>VLOOKUP(tbStoricoOrdini[[#This Row],[AGENTE]],tbAgenti[],2,FALSE)</f>
        <v>0.03</v>
      </c>
      <c r="P315" s="2">
        <v>6300</v>
      </c>
      <c r="Q315" s="2">
        <f>tbStoricoOrdini[[#This Row],[IMPORTO]]*tbStoricoOrdini[[#This Row],[% COMM.]]</f>
        <v>189</v>
      </c>
      <c r="R315" s="2">
        <f>tbStoricoOrdini[[#This Row],[TOT. COMM.]]+tbStoricoOrdini[[#This Row],[IMPORTO]]</f>
        <v>6489</v>
      </c>
    </row>
    <row r="316" spans="1:18">
      <c r="A316" s="1">
        <v>43831</v>
      </c>
      <c r="B316" s="7">
        <f>MONTH(tbStoricoOrdini[[#This Row],[DATA]])</f>
        <v>1</v>
      </c>
      <c r="C316" t="s">
        <v>411</v>
      </c>
      <c r="D316" t="str">
        <f>RIGHT(tbStoricoOrdini[[#This Row],[ORDINE]],4)</f>
        <v>0313</v>
      </c>
      <c r="E316" t="s">
        <v>36</v>
      </c>
      <c r="F316" t="str">
        <f>VLOOKUP(tbStoricoOrdini[[#This Row],[CLIENTE]],tbClienti[],3,FALSE)</f>
        <v>Lombardia</v>
      </c>
      <c r="G316" t="str">
        <f>VLOOKUP(tbStoricoOrdini[[#This Row],[CLIENTE]],tbClienti[],7,FALSE)</f>
        <v>AC</v>
      </c>
      <c r="H316" t="s">
        <v>72</v>
      </c>
      <c r="I316" t="str">
        <f>IF(LEFT(tbStoricoOrdini[[#This Row],[ARTICOLO]],3) = "COG","COG",LEFT(tbStoricoOrdini[[#This Row],[ARTICOLO]],FIND(" ",tbStoricoOrdini[[#This Row],[ARTICOLO]])-1))</f>
        <v>EB06</v>
      </c>
      <c r="J316" t="str">
        <f>MID(tbStoricoOrdini[[#This Row],[ARTICOLO]],FIND(" ",tbStoricoOrdini[[#This Row],[ARTICOLO]])+1,4)</f>
        <v>3000</v>
      </c>
      <c r="K316" t="str">
        <f>IFERROR(RIGHT(tbStoricoOrdini[[#This Row],[ARTICOLO]],LEN(tbStoricoOrdini[[#This Row],[ARTICOLO]])-FIND(" ",tbStoricoOrdini[[#This Row],[ARTICOLO]],FIND(" ",tbStoricoOrdini[[#This Row],[ARTICOLO]]) +1)),"")</f>
        <v>Medium</v>
      </c>
      <c r="L316" s="3">
        <f>VLOOKUP(tbStoricoOrdini[[#This Row],[ARTICOLO]],tbArticoli[],2,FALSE)</f>
        <v>120</v>
      </c>
      <c r="M316" s="22">
        <f>tbStoricoOrdini[[#This Row],[IMPORTO]]/tbStoricoOrdini[[#This Row],[PREZZO]]</f>
        <v>217</v>
      </c>
      <c r="N316" t="s">
        <v>18</v>
      </c>
      <c r="O316" s="8">
        <f>VLOOKUP(tbStoricoOrdini[[#This Row],[AGENTE]],tbAgenti[],2,FALSE)</f>
        <v>0.03</v>
      </c>
      <c r="P316" s="2">
        <v>26040</v>
      </c>
      <c r="Q316" s="2">
        <f>tbStoricoOrdini[[#This Row],[IMPORTO]]*tbStoricoOrdini[[#This Row],[% COMM.]]</f>
        <v>781.19999999999993</v>
      </c>
      <c r="R316" s="2">
        <f>tbStoricoOrdini[[#This Row],[TOT. COMM.]]+tbStoricoOrdini[[#This Row],[IMPORTO]]</f>
        <v>26821.200000000001</v>
      </c>
    </row>
    <row r="317" spans="1:18">
      <c r="A317" s="1">
        <v>43831</v>
      </c>
      <c r="B317" s="7">
        <f>MONTH(tbStoricoOrdini[[#This Row],[DATA]])</f>
        <v>1</v>
      </c>
      <c r="C317" t="s">
        <v>412</v>
      </c>
      <c r="D317" t="str">
        <f>RIGHT(tbStoricoOrdini[[#This Row],[ORDINE]],4)</f>
        <v>0314</v>
      </c>
      <c r="E317" t="s">
        <v>37</v>
      </c>
      <c r="F317" t="str">
        <f>VLOOKUP(tbStoricoOrdini[[#This Row],[CLIENTE]],tbClienti[],3,FALSE)</f>
        <v>Emilia Romagna</v>
      </c>
      <c r="G317" t="str">
        <f>VLOOKUP(tbStoricoOrdini[[#This Row],[CLIENTE]],tbClienti[],7,FALSE)</f>
        <v>AC</v>
      </c>
      <c r="H317" t="s">
        <v>78</v>
      </c>
      <c r="I317" t="str">
        <f>IF(LEFT(tbStoricoOrdini[[#This Row],[ARTICOLO]],3) = "COG","COG",LEFT(tbStoricoOrdini[[#This Row],[ARTICOLO]],FIND(" ",tbStoricoOrdini[[#This Row],[ARTICOLO]])-1))</f>
        <v>COG</v>
      </c>
      <c r="J317" t="str">
        <f>MID(tbStoricoOrdini[[#This Row],[ARTICOLO]],FIND(" ",tbStoricoOrdini[[#This Row],[ARTICOLO]])+1,4)</f>
        <v>3000</v>
      </c>
      <c r="K317" t="str">
        <f>IFERROR(RIGHT(tbStoricoOrdini[[#This Row],[ARTICOLO]],LEN(tbStoricoOrdini[[#This Row],[ARTICOLO]])-FIND(" ",tbStoricoOrdini[[#This Row],[ARTICOLO]],FIND(" ",tbStoricoOrdini[[#This Row],[ARTICOLO]]) +1)),"")</f>
        <v>Medium</v>
      </c>
      <c r="L317" s="3">
        <f>VLOOKUP(tbStoricoOrdini[[#This Row],[ARTICOLO]],tbArticoli[],2,FALSE)</f>
        <v>220</v>
      </c>
      <c r="M317" s="22">
        <f>tbStoricoOrdini[[#This Row],[IMPORTO]]/tbStoricoOrdini[[#This Row],[PREZZO]]</f>
        <v>733</v>
      </c>
      <c r="N317" t="s">
        <v>9</v>
      </c>
      <c r="O317" s="8">
        <f>VLOOKUP(tbStoricoOrdini[[#This Row],[AGENTE]],tbAgenti[],2,FALSE)</f>
        <v>0.05</v>
      </c>
      <c r="P317" s="2">
        <v>161260</v>
      </c>
      <c r="Q317" s="2">
        <f>tbStoricoOrdini[[#This Row],[IMPORTO]]*tbStoricoOrdini[[#This Row],[% COMM.]]</f>
        <v>8063</v>
      </c>
      <c r="R317" s="2">
        <f>tbStoricoOrdini[[#This Row],[TOT. COMM.]]+tbStoricoOrdini[[#This Row],[IMPORTO]]</f>
        <v>169323</v>
      </c>
    </row>
    <row r="318" spans="1:18">
      <c r="A318" s="1">
        <v>43831</v>
      </c>
      <c r="B318" s="7">
        <f>MONTH(tbStoricoOrdini[[#This Row],[DATA]])</f>
        <v>1</v>
      </c>
      <c r="C318" t="s">
        <v>413</v>
      </c>
      <c r="D318" t="str">
        <f>RIGHT(tbStoricoOrdini[[#This Row],[ORDINE]],4)</f>
        <v>0315</v>
      </c>
      <c r="E318" t="s">
        <v>37</v>
      </c>
      <c r="F318" t="str">
        <f>VLOOKUP(tbStoricoOrdini[[#This Row],[CLIENTE]],tbClienti[],3,FALSE)</f>
        <v>Emilia Romagna</v>
      </c>
      <c r="G318" t="str">
        <f>VLOOKUP(tbStoricoOrdini[[#This Row],[CLIENTE]],tbClienti[],7,FALSE)</f>
        <v>AC</v>
      </c>
      <c r="H318" t="s">
        <v>74</v>
      </c>
      <c r="I318" t="str">
        <f>IF(LEFT(tbStoricoOrdini[[#This Row],[ARTICOLO]],3) = "COG","COG",LEFT(tbStoricoOrdini[[#This Row],[ARTICOLO]],FIND(" ",tbStoricoOrdini[[#This Row],[ARTICOLO]])-1))</f>
        <v>AVRC</v>
      </c>
      <c r="J318" t="str">
        <f>MID(tbStoricoOrdini[[#This Row],[ARTICOLO]],FIND(" ",tbStoricoOrdini[[#This Row],[ARTICOLO]])+1,4)</f>
        <v>2500</v>
      </c>
      <c r="K318" t="str">
        <f>IFERROR(RIGHT(tbStoricoOrdini[[#This Row],[ARTICOLO]],LEN(tbStoricoOrdini[[#This Row],[ARTICOLO]])-FIND(" ",tbStoricoOrdini[[#This Row],[ARTICOLO]],FIND(" ",tbStoricoOrdini[[#This Row],[ARTICOLO]]) +1)),"")</f>
        <v>Gold</v>
      </c>
      <c r="L318" s="3">
        <f>VLOOKUP(tbStoricoOrdini[[#This Row],[ARTICOLO]],tbArticoli[],2,FALSE)</f>
        <v>500</v>
      </c>
      <c r="M318" s="22">
        <f>tbStoricoOrdini[[#This Row],[IMPORTO]]/tbStoricoOrdini[[#This Row],[PREZZO]]</f>
        <v>999</v>
      </c>
      <c r="N318" t="s">
        <v>9</v>
      </c>
      <c r="O318" s="8">
        <f>VLOOKUP(tbStoricoOrdini[[#This Row],[AGENTE]],tbAgenti[],2,FALSE)</f>
        <v>0.05</v>
      </c>
      <c r="P318" s="2">
        <v>499500</v>
      </c>
      <c r="Q318" s="2">
        <f>tbStoricoOrdini[[#This Row],[IMPORTO]]*tbStoricoOrdini[[#This Row],[% COMM.]]</f>
        <v>24975</v>
      </c>
      <c r="R318" s="2">
        <f>tbStoricoOrdini[[#This Row],[TOT. COMM.]]+tbStoricoOrdini[[#This Row],[IMPORTO]]</f>
        <v>524475</v>
      </c>
    </row>
    <row r="319" spans="1:18">
      <c r="A319" s="1">
        <v>43831</v>
      </c>
      <c r="B319" s="7">
        <f>MONTH(tbStoricoOrdini[[#This Row],[DATA]])</f>
        <v>1</v>
      </c>
      <c r="C319" t="s">
        <v>414</v>
      </c>
      <c r="D319" t="str">
        <f>RIGHT(tbStoricoOrdini[[#This Row],[ORDINE]],4)</f>
        <v>0316</v>
      </c>
      <c r="E319" t="s">
        <v>37</v>
      </c>
      <c r="F319" t="str">
        <f>VLOOKUP(tbStoricoOrdini[[#This Row],[CLIENTE]],tbClienti[],3,FALSE)</f>
        <v>Emilia Romagna</v>
      </c>
      <c r="G319" t="str">
        <f>VLOOKUP(tbStoricoOrdini[[#This Row],[CLIENTE]],tbClienti[],7,FALSE)</f>
        <v>AC</v>
      </c>
      <c r="H319" t="s">
        <v>77</v>
      </c>
      <c r="I319" t="str">
        <f>IF(LEFT(tbStoricoOrdini[[#This Row],[ARTICOLO]],3) = "COG","COG",LEFT(tbStoricoOrdini[[#This Row],[ARTICOLO]],FIND(" ",tbStoricoOrdini[[#This Row],[ARTICOLO]])-1))</f>
        <v>COG</v>
      </c>
      <c r="J319" t="str">
        <f>MID(tbStoricoOrdini[[#This Row],[ARTICOLO]],FIND(" ",tbStoricoOrdini[[#This Row],[ARTICOLO]])+1,4)</f>
        <v>2000</v>
      </c>
      <c r="K319" t="str">
        <f>IFERROR(RIGHT(tbStoricoOrdini[[#This Row],[ARTICOLO]],LEN(tbStoricoOrdini[[#This Row],[ARTICOLO]])-FIND(" ",tbStoricoOrdini[[#This Row],[ARTICOLO]],FIND(" ",tbStoricoOrdini[[#This Row],[ARTICOLO]]) +1)),"")</f>
        <v>Medium</v>
      </c>
      <c r="L319" s="3">
        <f>VLOOKUP(tbStoricoOrdini[[#This Row],[ARTICOLO]],tbArticoli[],2,FALSE)</f>
        <v>200</v>
      </c>
      <c r="M319" s="22">
        <f>tbStoricoOrdini[[#This Row],[IMPORTO]]/tbStoricoOrdini[[#This Row],[PREZZO]]</f>
        <v>818</v>
      </c>
      <c r="N319" t="s">
        <v>9</v>
      </c>
      <c r="O319" s="8">
        <f>VLOOKUP(tbStoricoOrdini[[#This Row],[AGENTE]],tbAgenti[],2,FALSE)</f>
        <v>0.05</v>
      </c>
      <c r="P319" s="2">
        <v>163600</v>
      </c>
      <c r="Q319" s="2">
        <f>tbStoricoOrdini[[#This Row],[IMPORTO]]*tbStoricoOrdini[[#This Row],[% COMM.]]</f>
        <v>8180</v>
      </c>
      <c r="R319" s="2">
        <f>tbStoricoOrdini[[#This Row],[TOT. COMM.]]+tbStoricoOrdini[[#This Row],[IMPORTO]]</f>
        <v>171780</v>
      </c>
    </row>
    <row r="320" spans="1:18">
      <c r="A320" s="1">
        <v>43831</v>
      </c>
      <c r="B320" s="7">
        <f>MONTH(tbStoricoOrdini[[#This Row],[DATA]])</f>
        <v>1</v>
      </c>
      <c r="C320" t="s">
        <v>415</v>
      </c>
      <c r="D320" t="str">
        <f>RIGHT(tbStoricoOrdini[[#This Row],[ORDINE]],4)</f>
        <v>0317</v>
      </c>
      <c r="E320" t="s">
        <v>37</v>
      </c>
      <c r="F320" t="str">
        <f>VLOOKUP(tbStoricoOrdini[[#This Row],[CLIENTE]],tbClienti[],3,FALSE)</f>
        <v>Emilia Romagna</v>
      </c>
      <c r="G320" t="str">
        <f>VLOOKUP(tbStoricoOrdini[[#This Row],[CLIENTE]],tbClienti[],7,FALSE)</f>
        <v>AC</v>
      </c>
      <c r="H320" t="s">
        <v>61</v>
      </c>
      <c r="I320" t="str">
        <f>IF(LEFT(tbStoricoOrdini[[#This Row],[ARTICOLO]],3) = "COG","COG",LEFT(tbStoricoOrdini[[#This Row],[ARTICOLO]],FIND(" ",tbStoricoOrdini[[#This Row],[ARTICOLO]])-1))</f>
        <v>KLM</v>
      </c>
      <c r="J320" t="str">
        <f>MID(tbStoricoOrdini[[#This Row],[ARTICOLO]],FIND(" ",tbStoricoOrdini[[#This Row],[ARTICOLO]])+1,4)</f>
        <v>5000</v>
      </c>
      <c r="K320" t="str">
        <f>IFERROR(RIGHT(tbStoricoOrdini[[#This Row],[ARTICOLO]],LEN(tbStoricoOrdini[[#This Row],[ARTICOLO]])-FIND(" ",tbStoricoOrdini[[#This Row],[ARTICOLO]],FIND(" ",tbStoricoOrdini[[#This Row],[ARTICOLO]]) +1)),"")</f>
        <v>Medium</v>
      </c>
      <c r="L320" s="3">
        <f>VLOOKUP(tbStoricoOrdini[[#This Row],[ARTICOLO]],tbArticoli[],2,FALSE)</f>
        <v>150</v>
      </c>
      <c r="M320" s="22">
        <f>tbStoricoOrdini[[#This Row],[IMPORTO]]/tbStoricoOrdini[[#This Row],[PREZZO]]</f>
        <v>590</v>
      </c>
      <c r="N320" t="s">
        <v>6</v>
      </c>
      <c r="O320" s="8">
        <f>VLOOKUP(tbStoricoOrdini[[#This Row],[AGENTE]],tbAgenti[],2,FALSE)</f>
        <v>7.4999999999999997E-2</v>
      </c>
      <c r="P320" s="2">
        <v>88500</v>
      </c>
      <c r="Q320" s="2">
        <f>tbStoricoOrdini[[#This Row],[IMPORTO]]*tbStoricoOrdini[[#This Row],[% COMM.]]</f>
        <v>6637.5</v>
      </c>
      <c r="R320" s="2">
        <f>tbStoricoOrdini[[#This Row],[TOT. COMM.]]+tbStoricoOrdini[[#This Row],[IMPORTO]]</f>
        <v>95137.5</v>
      </c>
    </row>
    <row r="321" spans="1:18">
      <c r="A321" s="1">
        <v>43831</v>
      </c>
      <c r="B321" s="7">
        <f>MONTH(tbStoricoOrdini[[#This Row],[DATA]])</f>
        <v>1</v>
      </c>
      <c r="C321" t="s">
        <v>416</v>
      </c>
      <c r="D321" t="str">
        <f>RIGHT(tbStoricoOrdini[[#This Row],[ORDINE]],4)</f>
        <v>0318</v>
      </c>
      <c r="E321" t="s">
        <v>37</v>
      </c>
      <c r="F321" t="str">
        <f>VLOOKUP(tbStoricoOrdini[[#This Row],[CLIENTE]],tbClienti[],3,FALSE)</f>
        <v>Emilia Romagna</v>
      </c>
      <c r="G321" t="str">
        <f>VLOOKUP(tbStoricoOrdini[[#This Row],[CLIENTE]],tbClienti[],7,FALSE)</f>
        <v>AC</v>
      </c>
      <c r="H321" t="s">
        <v>61</v>
      </c>
      <c r="I321" t="str">
        <f>IF(LEFT(tbStoricoOrdini[[#This Row],[ARTICOLO]],3) = "COG","COG",LEFT(tbStoricoOrdini[[#This Row],[ARTICOLO]],FIND(" ",tbStoricoOrdini[[#This Row],[ARTICOLO]])-1))</f>
        <v>KLM</v>
      </c>
      <c r="J321" t="str">
        <f>MID(tbStoricoOrdini[[#This Row],[ARTICOLO]],FIND(" ",tbStoricoOrdini[[#This Row],[ARTICOLO]])+1,4)</f>
        <v>5000</v>
      </c>
      <c r="K321" t="str">
        <f>IFERROR(RIGHT(tbStoricoOrdini[[#This Row],[ARTICOLO]],LEN(tbStoricoOrdini[[#This Row],[ARTICOLO]])-FIND(" ",tbStoricoOrdini[[#This Row],[ARTICOLO]],FIND(" ",tbStoricoOrdini[[#This Row],[ARTICOLO]]) +1)),"")</f>
        <v>Medium</v>
      </c>
      <c r="L321" s="3">
        <f>VLOOKUP(tbStoricoOrdini[[#This Row],[ARTICOLO]],tbArticoli[],2,FALSE)</f>
        <v>150</v>
      </c>
      <c r="M321" s="22">
        <f>tbStoricoOrdini[[#This Row],[IMPORTO]]/tbStoricoOrdini[[#This Row],[PREZZO]]</f>
        <v>187</v>
      </c>
      <c r="N321" t="s">
        <v>9</v>
      </c>
      <c r="O321" s="8">
        <f>VLOOKUP(tbStoricoOrdini[[#This Row],[AGENTE]],tbAgenti[],2,FALSE)</f>
        <v>0.05</v>
      </c>
      <c r="P321" s="2">
        <v>28050</v>
      </c>
      <c r="Q321" s="2">
        <f>tbStoricoOrdini[[#This Row],[IMPORTO]]*tbStoricoOrdini[[#This Row],[% COMM.]]</f>
        <v>1402.5</v>
      </c>
      <c r="R321" s="2">
        <f>tbStoricoOrdini[[#This Row],[TOT. COMM.]]+tbStoricoOrdini[[#This Row],[IMPORTO]]</f>
        <v>29452.5</v>
      </c>
    </row>
    <row r="322" spans="1:18">
      <c r="A322" s="1">
        <v>43831</v>
      </c>
      <c r="B322" s="7">
        <f>MONTH(tbStoricoOrdini[[#This Row],[DATA]])</f>
        <v>1</v>
      </c>
      <c r="C322" t="s">
        <v>417</v>
      </c>
      <c r="D322" t="str">
        <f>RIGHT(tbStoricoOrdini[[#This Row],[ORDINE]],4)</f>
        <v>0319</v>
      </c>
      <c r="E322" t="s">
        <v>37</v>
      </c>
      <c r="F322" t="str">
        <f>VLOOKUP(tbStoricoOrdini[[#This Row],[CLIENTE]],tbClienti[],3,FALSE)</f>
        <v>Emilia Romagna</v>
      </c>
      <c r="G322" t="str">
        <f>VLOOKUP(tbStoricoOrdini[[#This Row],[CLIENTE]],tbClienti[],7,FALSE)</f>
        <v>AC</v>
      </c>
      <c r="H322" t="s">
        <v>79</v>
      </c>
      <c r="I322" t="str">
        <f>IF(LEFT(tbStoricoOrdini[[#This Row],[ARTICOLO]],3) = "COG","COG",LEFT(tbStoricoOrdini[[#This Row],[ARTICOLO]],FIND(" ",tbStoricoOrdini[[#This Row],[ARTICOLO]])-1))</f>
        <v>COG</v>
      </c>
      <c r="J322" t="str">
        <f>MID(tbStoricoOrdini[[#This Row],[ARTICOLO]],FIND(" ",tbStoricoOrdini[[#This Row],[ARTICOLO]])+1,4)</f>
        <v>4000</v>
      </c>
      <c r="K322" t="str">
        <f>IFERROR(RIGHT(tbStoricoOrdini[[#This Row],[ARTICOLO]],LEN(tbStoricoOrdini[[#This Row],[ARTICOLO]])-FIND(" ",tbStoricoOrdini[[#This Row],[ARTICOLO]],FIND(" ",tbStoricoOrdini[[#This Row],[ARTICOLO]]) +1)),"")</f>
        <v>Plus</v>
      </c>
      <c r="L322" s="3">
        <f>VLOOKUP(tbStoricoOrdini[[#This Row],[ARTICOLO]],tbArticoli[],2,FALSE)</f>
        <v>240</v>
      </c>
      <c r="M322" s="22">
        <f>tbStoricoOrdini[[#This Row],[IMPORTO]]/tbStoricoOrdini[[#This Row],[PREZZO]]</f>
        <v>335</v>
      </c>
      <c r="N322" t="s">
        <v>9</v>
      </c>
      <c r="O322" s="8">
        <f>VLOOKUP(tbStoricoOrdini[[#This Row],[AGENTE]],tbAgenti[],2,FALSE)</f>
        <v>0.05</v>
      </c>
      <c r="P322" s="2">
        <v>80400</v>
      </c>
      <c r="Q322" s="2">
        <f>tbStoricoOrdini[[#This Row],[IMPORTO]]*tbStoricoOrdini[[#This Row],[% COMM.]]</f>
        <v>4020</v>
      </c>
      <c r="R322" s="2">
        <f>tbStoricoOrdini[[#This Row],[TOT. COMM.]]+tbStoricoOrdini[[#This Row],[IMPORTO]]</f>
        <v>84420</v>
      </c>
    </row>
    <row r="323" spans="1:18">
      <c r="A323" s="1">
        <v>43831</v>
      </c>
      <c r="B323" s="7">
        <f>MONTH(tbStoricoOrdini[[#This Row],[DATA]])</f>
        <v>1</v>
      </c>
      <c r="C323" t="s">
        <v>418</v>
      </c>
      <c r="D323" t="str">
        <f>RIGHT(tbStoricoOrdini[[#This Row],[ORDINE]],4)</f>
        <v>0320</v>
      </c>
      <c r="E323" t="s">
        <v>37</v>
      </c>
      <c r="F323" t="str">
        <f>VLOOKUP(tbStoricoOrdini[[#This Row],[CLIENTE]],tbClienti[],3,FALSE)</f>
        <v>Emilia Romagna</v>
      </c>
      <c r="G323" t="str">
        <f>VLOOKUP(tbStoricoOrdini[[#This Row],[CLIENTE]],tbClienti[],7,FALSE)</f>
        <v>AC</v>
      </c>
      <c r="H323" t="s">
        <v>63</v>
      </c>
      <c r="I323" t="str">
        <f>IF(LEFT(tbStoricoOrdini[[#This Row],[ARTICOLO]],3) = "COG","COG",LEFT(tbStoricoOrdini[[#This Row],[ARTICOLO]],FIND(" ",tbStoricoOrdini[[#This Row],[ARTICOLO]])-1))</f>
        <v>KLM</v>
      </c>
      <c r="J323" t="str">
        <f>MID(tbStoricoOrdini[[#This Row],[ARTICOLO]],FIND(" ",tbStoricoOrdini[[#This Row],[ARTICOLO]])+1,4)</f>
        <v>3000</v>
      </c>
      <c r="K323" t="str">
        <f>IFERROR(RIGHT(tbStoricoOrdini[[#This Row],[ARTICOLO]],LEN(tbStoricoOrdini[[#This Row],[ARTICOLO]])-FIND(" ",tbStoricoOrdini[[#This Row],[ARTICOLO]],FIND(" ",tbStoricoOrdini[[#This Row],[ARTICOLO]]) +1)),"")</f>
        <v>Plus</v>
      </c>
      <c r="L323" s="3">
        <f>VLOOKUP(tbStoricoOrdini[[#This Row],[ARTICOLO]],tbArticoli[],2,FALSE)</f>
        <v>145</v>
      </c>
      <c r="M323" s="22">
        <f>tbStoricoOrdini[[#This Row],[IMPORTO]]/tbStoricoOrdini[[#This Row],[PREZZO]]</f>
        <v>787</v>
      </c>
      <c r="N323" t="s">
        <v>6</v>
      </c>
      <c r="O323" s="8">
        <f>VLOOKUP(tbStoricoOrdini[[#This Row],[AGENTE]],tbAgenti[],2,FALSE)</f>
        <v>7.4999999999999997E-2</v>
      </c>
      <c r="P323" s="2">
        <v>114115</v>
      </c>
      <c r="Q323" s="2">
        <f>tbStoricoOrdini[[#This Row],[IMPORTO]]*tbStoricoOrdini[[#This Row],[% COMM.]]</f>
        <v>8558.625</v>
      </c>
      <c r="R323" s="2">
        <f>tbStoricoOrdini[[#This Row],[TOT. COMM.]]+tbStoricoOrdini[[#This Row],[IMPORTO]]</f>
        <v>122673.625</v>
      </c>
    </row>
    <row r="324" spans="1:18">
      <c r="A324" s="1">
        <v>43831</v>
      </c>
      <c r="B324" s="7">
        <f>MONTH(tbStoricoOrdini[[#This Row],[DATA]])</f>
        <v>1</v>
      </c>
      <c r="C324" t="s">
        <v>419</v>
      </c>
      <c r="D324" t="str">
        <f>RIGHT(tbStoricoOrdini[[#This Row],[ORDINE]],4)</f>
        <v>0321</v>
      </c>
      <c r="E324" t="s">
        <v>37</v>
      </c>
      <c r="F324" t="str">
        <f>VLOOKUP(tbStoricoOrdini[[#This Row],[CLIENTE]],tbClienti[],3,FALSE)</f>
        <v>Emilia Romagna</v>
      </c>
      <c r="G324" t="str">
        <f>VLOOKUP(tbStoricoOrdini[[#This Row],[CLIENTE]],tbClienti[],7,FALSE)</f>
        <v>AC</v>
      </c>
      <c r="H324" t="s">
        <v>63</v>
      </c>
      <c r="I324" t="str">
        <f>IF(LEFT(tbStoricoOrdini[[#This Row],[ARTICOLO]],3) = "COG","COG",LEFT(tbStoricoOrdini[[#This Row],[ARTICOLO]],FIND(" ",tbStoricoOrdini[[#This Row],[ARTICOLO]])-1))</f>
        <v>KLM</v>
      </c>
      <c r="J324" t="str">
        <f>MID(tbStoricoOrdini[[#This Row],[ARTICOLO]],FIND(" ",tbStoricoOrdini[[#This Row],[ARTICOLO]])+1,4)</f>
        <v>3000</v>
      </c>
      <c r="K324" t="str">
        <f>IFERROR(RIGHT(tbStoricoOrdini[[#This Row],[ARTICOLO]],LEN(tbStoricoOrdini[[#This Row],[ARTICOLO]])-FIND(" ",tbStoricoOrdini[[#This Row],[ARTICOLO]],FIND(" ",tbStoricoOrdini[[#This Row],[ARTICOLO]]) +1)),"")</f>
        <v>Plus</v>
      </c>
      <c r="L324" s="3">
        <f>VLOOKUP(tbStoricoOrdini[[#This Row],[ARTICOLO]],tbArticoli[],2,FALSE)</f>
        <v>145</v>
      </c>
      <c r="M324" s="22">
        <f>tbStoricoOrdini[[#This Row],[IMPORTO]]/tbStoricoOrdini[[#This Row],[PREZZO]]</f>
        <v>193</v>
      </c>
      <c r="N324" t="s">
        <v>9</v>
      </c>
      <c r="O324" s="8">
        <f>VLOOKUP(tbStoricoOrdini[[#This Row],[AGENTE]],tbAgenti[],2,FALSE)</f>
        <v>0.05</v>
      </c>
      <c r="P324" s="2">
        <v>27985</v>
      </c>
      <c r="Q324" s="2">
        <f>tbStoricoOrdini[[#This Row],[IMPORTO]]*tbStoricoOrdini[[#This Row],[% COMM.]]</f>
        <v>1399.25</v>
      </c>
      <c r="R324" s="2">
        <f>tbStoricoOrdini[[#This Row],[TOT. COMM.]]+tbStoricoOrdini[[#This Row],[IMPORTO]]</f>
        <v>29384.25</v>
      </c>
    </row>
    <row r="325" spans="1:18">
      <c r="A325" s="1">
        <v>43831</v>
      </c>
      <c r="B325" s="7">
        <f>MONTH(tbStoricoOrdini[[#This Row],[DATA]])</f>
        <v>1</v>
      </c>
      <c r="C325" t="s">
        <v>420</v>
      </c>
      <c r="D325" t="str">
        <f>RIGHT(tbStoricoOrdini[[#This Row],[ORDINE]],4)</f>
        <v>0322</v>
      </c>
      <c r="E325" t="s">
        <v>37</v>
      </c>
      <c r="F325" t="str">
        <f>VLOOKUP(tbStoricoOrdini[[#This Row],[CLIENTE]],tbClienti[],3,FALSE)</f>
        <v>Emilia Romagna</v>
      </c>
      <c r="G325" t="str">
        <f>VLOOKUP(tbStoricoOrdini[[#This Row],[CLIENTE]],tbClienti[],7,FALSE)</f>
        <v>AC</v>
      </c>
      <c r="H325" t="s">
        <v>69</v>
      </c>
      <c r="I325" t="str">
        <f>IF(LEFT(tbStoricoOrdini[[#This Row],[ARTICOLO]],3) = "COG","COG",LEFT(tbStoricoOrdini[[#This Row],[ARTICOLO]],FIND(" ",tbStoricoOrdini[[#This Row],[ARTICOLO]])-1))</f>
        <v>BAG</v>
      </c>
      <c r="J325" t="str">
        <f>MID(tbStoricoOrdini[[#This Row],[ARTICOLO]],FIND(" ",tbStoricoOrdini[[#This Row],[ARTICOLO]])+1,4)</f>
        <v>1121</v>
      </c>
      <c r="K325" t="str">
        <f>IFERROR(RIGHT(tbStoricoOrdini[[#This Row],[ARTICOLO]],LEN(tbStoricoOrdini[[#This Row],[ARTICOLO]])-FIND(" ",tbStoricoOrdini[[#This Row],[ARTICOLO]],FIND(" ",tbStoricoOrdini[[#This Row],[ARTICOLO]]) +1)),"")</f>
        <v>Gold</v>
      </c>
      <c r="L325" s="3">
        <f>VLOOKUP(tbStoricoOrdini[[#This Row],[ARTICOLO]],tbArticoli[],2,FALSE)</f>
        <v>230</v>
      </c>
      <c r="M325" s="22">
        <f>tbStoricoOrdini[[#This Row],[IMPORTO]]/tbStoricoOrdini[[#This Row],[PREZZO]]</f>
        <v>766</v>
      </c>
      <c r="N325" t="s">
        <v>9</v>
      </c>
      <c r="O325" s="8">
        <f>VLOOKUP(tbStoricoOrdini[[#This Row],[AGENTE]],tbAgenti[],2,FALSE)</f>
        <v>0.05</v>
      </c>
      <c r="P325" s="2">
        <v>176180</v>
      </c>
      <c r="Q325" s="2">
        <f>tbStoricoOrdini[[#This Row],[IMPORTO]]*tbStoricoOrdini[[#This Row],[% COMM.]]</f>
        <v>8809</v>
      </c>
      <c r="R325" s="2">
        <f>tbStoricoOrdini[[#This Row],[TOT. COMM.]]+tbStoricoOrdini[[#This Row],[IMPORTO]]</f>
        <v>184989</v>
      </c>
    </row>
    <row r="326" spans="1:18">
      <c r="A326" s="1">
        <v>43831</v>
      </c>
      <c r="B326" s="7">
        <f>MONTH(tbStoricoOrdini[[#This Row],[DATA]])</f>
        <v>1</v>
      </c>
      <c r="C326" t="s">
        <v>421</v>
      </c>
      <c r="D326" t="str">
        <f>RIGHT(tbStoricoOrdini[[#This Row],[ORDINE]],4)</f>
        <v>0323</v>
      </c>
      <c r="E326" t="s">
        <v>37</v>
      </c>
      <c r="F326" t="str">
        <f>VLOOKUP(tbStoricoOrdini[[#This Row],[CLIENTE]],tbClienti[],3,FALSE)</f>
        <v>Emilia Romagna</v>
      </c>
      <c r="G326" t="str">
        <f>VLOOKUP(tbStoricoOrdini[[#This Row],[CLIENTE]],tbClienti[],7,FALSE)</f>
        <v>AC</v>
      </c>
      <c r="H326" t="s">
        <v>83</v>
      </c>
      <c r="I326" t="str">
        <f>IF(LEFT(tbStoricoOrdini[[#This Row],[ARTICOLO]],3) = "COG","COG",LEFT(tbStoricoOrdini[[#This Row],[ARTICOLO]],FIND(" ",tbStoricoOrdini[[#This Row],[ARTICOLO]])-1))</f>
        <v>COG</v>
      </c>
      <c r="J326" t="str">
        <f>MID(tbStoricoOrdini[[#This Row],[ARTICOLO]],FIND(" ",tbStoricoOrdini[[#This Row],[ARTICOLO]])+1,4)</f>
        <v>8000</v>
      </c>
      <c r="K326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326" s="3">
        <f>VLOOKUP(tbStoricoOrdini[[#This Row],[ARTICOLO]],tbArticoli[],2,FALSE)</f>
        <v>670</v>
      </c>
      <c r="M326" s="22">
        <f>tbStoricoOrdini[[#This Row],[IMPORTO]]/tbStoricoOrdini[[#This Row],[PREZZO]]</f>
        <v>459</v>
      </c>
      <c r="N326" t="s">
        <v>9</v>
      </c>
      <c r="O326" s="8">
        <f>VLOOKUP(tbStoricoOrdini[[#This Row],[AGENTE]],tbAgenti[],2,FALSE)</f>
        <v>0.05</v>
      </c>
      <c r="P326" s="2">
        <v>307530</v>
      </c>
      <c r="Q326" s="2">
        <f>tbStoricoOrdini[[#This Row],[IMPORTO]]*tbStoricoOrdini[[#This Row],[% COMM.]]</f>
        <v>15376.5</v>
      </c>
      <c r="R326" s="2">
        <f>tbStoricoOrdini[[#This Row],[TOT. COMM.]]+tbStoricoOrdini[[#This Row],[IMPORTO]]</f>
        <v>322906.5</v>
      </c>
    </row>
    <row r="327" spans="1:18">
      <c r="A327" s="1">
        <v>43831</v>
      </c>
      <c r="B327" s="7">
        <f>MONTH(tbStoricoOrdini[[#This Row],[DATA]])</f>
        <v>1</v>
      </c>
      <c r="C327" t="s">
        <v>422</v>
      </c>
      <c r="D327" t="str">
        <f>RIGHT(tbStoricoOrdini[[#This Row],[ORDINE]],4)</f>
        <v>0324</v>
      </c>
      <c r="E327" t="s">
        <v>37</v>
      </c>
      <c r="F327" t="str">
        <f>VLOOKUP(tbStoricoOrdini[[#This Row],[CLIENTE]],tbClienti[],3,FALSE)</f>
        <v>Emilia Romagna</v>
      </c>
      <c r="G327" t="str">
        <f>VLOOKUP(tbStoricoOrdini[[#This Row],[CLIENTE]],tbClienti[],7,FALSE)</f>
        <v>AC</v>
      </c>
      <c r="H327" t="s">
        <v>70</v>
      </c>
      <c r="I327" t="str">
        <f>IF(LEFT(tbStoricoOrdini[[#This Row],[ARTICOLO]],3) = "COG","COG",LEFT(tbStoricoOrdini[[#This Row],[ARTICOLO]],FIND(" ",tbStoricoOrdini[[#This Row],[ARTICOLO]])-1))</f>
        <v>EB08</v>
      </c>
      <c r="J327" t="str">
        <f>MID(tbStoricoOrdini[[#This Row],[ARTICOLO]],FIND(" ",tbStoricoOrdini[[#This Row],[ARTICOLO]])+1,4)</f>
        <v>7500</v>
      </c>
      <c r="K327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327" s="3">
        <f>VLOOKUP(tbStoricoOrdini[[#This Row],[ARTICOLO]],tbArticoli[],2,FALSE)</f>
        <v>180</v>
      </c>
      <c r="M327" s="22">
        <f>tbStoricoOrdini[[#This Row],[IMPORTO]]/tbStoricoOrdini[[#This Row],[PREZZO]]</f>
        <v>44</v>
      </c>
      <c r="N327" t="s">
        <v>9</v>
      </c>
      <c r="O327" s="8">
        <f>VLOOKUP(tbStoricoOrdini[[#This Row],[AGENTE]],tbAgenti[],2,FALSE)</f>
        <v>0.05</v>
      </c>
      <c r="P327" s="2">
        <v>7920</v>
      </c>
      <c r="Q327" s="2">
        <f>tbStoricoOrdini[[#This Row],[IMPORTO]]*tbStoricoOrdini[[#This Row],[% COMM.]]</f>
        <v>396</v>
      </c>
      <c r="R327" s="2">
        <f>tbStoricoOrdini[[#This Row],[TOT. COMM.]]+tbStoricoOrdini[[#This Row],[IMPORTO]]</f>
        <v>8316</v>
      </c>
    </row>
    <row r="328" spans="1:18">
      <c r="A328" s="1">
        <v>43831</v>
      </c>
      <c r="B328" s="7">
        <f>MONTH(tbStoricoOrdini[[#This Row],[DATA]])</f>
        <v>1</v>
      </c>
      <c r="C328" t="s">
        <v>423</v>
      </c>
      <c r="D328" t="str">
        <f>RIGHT(tbStoricoOrdini[[#This Row],[ORDINE]],4)</f>
        <v>0325</v>
      </c>
      <c r="E328" t="s">
        <v>37</v>
      </c>
      <c r="F328" t="str">
        <f>VLOOKUP(tbStoricoOrdini[[#This Row],[CLIENTE]],tbClienti[],3,FALSE)</f>
        <v>Emilia Romagna</v>
      </c>
      <c r="G328" t="str">
        <f>VLOOKUP(tbStoricoOrdini[[#This Row],[CLIENTE]],tbClienti[],7,FALSE)</f>
        <v>AC</v>
      </c>
      <c r="H328" t="s">
        <v>75</v>
      </c>
      <c r="I328" t="str">
        <f>IF(LEFT(tbStoricoOrdini[[#This Row],[ARTICOLO]],3) = "COG","COG",LEFT(tbStoricoOrdini[[#This Row],[ARTICOLO]],FIND(" ",tbStoricoOrdini[[#This Row],[ARTICOLO]])-1))</f>
        <v>AVRC</v>
      </c>
      <c r="J328" t="str">
        <f>MID(tbStoricoOrdini[[#This Row],[ARTICOLO]],FIND(" ",tbStoricoOrdini[[#This Row],[ARTICOLO]])+1,4)</f>
        <v>1000</v>
      </c>
      <c r="K328" t="str">
        <f>IFERROR(RIGHT(tbStoricoOrdini[[#This Row],[ARTICOLO]],LEN(tbStoricoOrdini[[#This Row],[ARTICOLO]])-FIND(" ",tbStoricoOrdini[[#This Row],[ARTICOLO]],FIND(" ",tbStoricoOrdini[[#This Row],[ARTICOLO]]) +1)),"")</f>
        <v>Silver</v>
      </c>
      <c r="L328" s="3">
        <f>VLOOKUP(tbStoricoOrdini[[#This Row],[ARTICOLO]],tbArticoli[],2,FALSE)</f>
        <v>390</v>
      </c>
      <c r="M328" s="22">
        <f>tbStoricoOrdini[[#This Row],[IMPORTO]]/tbStoricoOrdini[[#This Row],[PREZZO]]</f>
        <v>588</v>
      </c>
      <c r="N328" t="s">
        <v>9</v>
      </c>
      <c r="O328" s="8">
        <f>VLOOKUP(tbStoricoOrdini[[#This Row],[AGENTE]],tbAgenti[],2,FALSE)</f>
        <v>0.05</v>
      </c>
      <c r="P328" s="2">
        <v>229320</v>
      </c>
      <c r="Q328" s="2">
        <f>tbStoricoOrdini[[#This Row],[IMPORTO]]*tbStoricoOrdini[[#This Row],[% COMM.]]</f>
        <v>11466</v>
      </c>
      <c r="R328" s="2">
        <f>tbStoricoOrdini[[#This Row],[TOT. COMM.]]+tbStoricoOrdini[[#This Row],[IMPORTO]]</f>
        <v>240786</v>
      </c>
    </row>
    <row r="329" spans="1:18">
      <c r="A329" s="1">
        <v>43831</v>
      </c>
      <c r="B329" s="7">
        <f>MONTH(tbStoricoOrdini[[#This Row],[DATA]])</f>
        <v>1</v>
      </c>
      <c r="C329" t="s">
        <v>424</v>
      </c>
      <c r="D329" t="str">
        <f>RIGHT(tbStoricoOrdini[[#This Row],[ORDINE]],4)</f>
        <v>0326</v>
      </c>
      <c r="E329" t="s">
        <v>37</v>
      </c>
      <c r="F329" t="str">
        <f>VLOOKUP(tbStoricoOrdini[[#This Row],[CLIENTE]],tbClienti[],3,FALSE)</f>
        <v>Emilia Romagna</v>
      </c>
      <c r="G329" t="str">
        <f>VLOOKUP(tbStoricoOrdini[[#This Row],[CLIENTE]],tbClienti[],7,FALSE)</f>
        <v>AC</v>
      </c>
      <c r="H329" t="s">
        <v>71</v>
      </c>
      <c r="I329" t="str">
        <f>IF(LEFT(tbStoricoOrdini[[#This Row],[ARTICOLO]],3) = "COG","COG",LEFT(tbStoricoOrdini[[#This Row],[ARTICOLO]],FIND(" ",tbStoricoOrdini[[#This Row],[ARTICOLO]])-1))</f>
        <v>EB07</v>
      </c>
      <c r="J329" t="str">
        <f>MID(tbStoricoOrdini[[#This Row],[ARTICOLO]],FIND(" ",tbStoricoOrdini[[#This Row],[ARTICOLO]])+1,4)</f>
        <v>5000</v>
      </c>
      <c r="K329" t="str">
        <f>IFERROR(RIGHT(tbStoricoOrdini[[#This Row],[ARTICOLO]],LEN(tbStoricoOrdini[[#This Row],[ARTICOLO]])-FIND(" ",tbStoricoOrdini[[#This Row],[ARTICOLO]],FIND(" ",tbStoricoOrdini[[#This Row],[ARTICOLO]]) +1)),"")</f>
        <v/>
      </c>
      <c r="L329" s="3">
        <f>VLOOKUP(tbStoricoOrdini[[#This Row],[ARTICOLO]],tbArticoli[],2,FALSE)</f>
        <v>140</v>
      </c>
      <c r="M329" s="22">
        <f>tbStoricoOrdini[[#This Row],[IMPORTO]]/tbStoricoOrdini[[#This Row],[PREZZO]]</f>
        <v>132</v>
      </c>
      <c r="N329" t="s">
        <v>9</v>
      </c>
      <c r="O329" s="8">
        <f>VLOOKUP(tbStoricoOrdini[[#This Row],[AGENTE]],tbAgenti[],2,FALSE)</f>
        <v>0.05</v>
      </c>
      <c r="P329" s="2">
        <v>18480</v>
      </c>
      <c r="Q329" s="2">
        <f>tbStoricoOrdini[[#This Row],[IMPORTO]]*tbStoricoOrdini[[#This Row],[% COMM.]]</f>
        <v>924</v>
      </c>
      <c r="R329" s="2">
        <f>tbStoricoOrdini[[#This Row],[TOT. COMM.]]+tbStoricoOrdini[[#This Row],[IMPORTO]]</f>
        <v>19404</v>
      </c>
    </row>
    <row r="330" spans="1:18">
      <c r="A330" s="1">
        <v>43831</v>
      </c>
      <c r="B330" s="7">
        <f>MONTH(tbStoricoOrdini[[#This Row],[DATA]])</f>
        <v>1</v>
      </c>
      <c r="C330" t="s">
        <v>425</v>
      </c>
      <c r="D330" t="str">
        <f>RIGHT(tbStoricoOrdini[[#This Row],[ORDINE]],4)</f>
        <v>0327</v>
      </c>
      <c r="E330" t="s">
        <v>37</v>
      </c>
      <c r="F330" t="str">
        <f>VLOOKUP(tbStoricoOrdini[[#This Row],[CLIENTE]],tbClienti[],3,FALSE)</f>
        <v>Emilia Romagna</v>
      </c>
      <c r="G330" t="str">
        <f>VLOOKUP(tbStoricoOrdini[[#This Row],[CLIENTE]],tbClienti[],7,FALSE)</f>
        <v>AC</v>
      </c>
      <c r="H330" t="s">
        <v>76</v>
      </c>
      <c r="I330" t="str">
        <f>IF(LEFT(tbStoricoOrdini[[#This Row],[ARTICOLO]],3) = "COG","COG",LEFT(tbStoricoOrdini[[#This Row],[ARTICOLO]],FIND(" ",tbStoricoOrdini[[#This Row],[ARTICOLO]])-1))</f>
        <v>COG</v>
      </c>
      <c r="J330" t="str">
        <f>MID(tbStoricoOrdini[[#This Row],[ARTICOLO]],FIND(" ",tbStoricoOrdini[[#This Row],[ARTICOLO]])+1,4)</f>
        <v>1000</v>
      </c>
      <c r="K330" t="str">
        <f>IFERROR(RIGHT(tbStoricoOrdini[[#This Row],[ARTICOLO]],LEN(tbStoricoOrdini[[#This Row],[ARTICOLO]])-FIND(" ",tbStoricoOrdini[[#This Row],[ARTICOLO]],FIND(" ",tbStoricoOrdini[[#This Row],[ARTICOLO]]) +1)),"")</f>
        <v/>
      </c>
      <c r="L330" s="3">
        <f>VLOOKUP(tbStoricoOrdini[[#This Row],[ARTICOLO]],tbArticoli[],2,FALSE)</f>
        <v>150</v>
      </c>
      <c r="M330" s="22">
        <f>tbStoricoOrdini[[#This Row],[IMPORTO]]/tbStoricoOrdini[[#This Row],[PREZZO]]</f>
        <v>336</v>
      </c>
      <c r="N330" t="s">
        <v>9</v>
      </c>
      <c r="O330" s="8">
        <f>VLOOKUP(tbStoricoOrdini[[#This Row],[AGENTE]],tbAgenti[],2,FALSE)</f>
        <v>0.05</v>
      </c>
      <c r="P330" s="2">
        <v>50400</v>
      </c>
      <c r="Q330" s="2">
        <f>tbStoricoOrdini[[#This Row],[IMPORTO]]*tbStoricoOrdini[[#This Row],[% COMM.]]</f>
        <v>2520</v>
      </c>
      <c r="R330" s="2">
        <f>tbStoricoOrdini[[#This Row],[TOT. COMM.]]+tbStoricoOrdini[[#This Row],[IMPORTO]]</f>
        <v>52920</v>
      </c>
    </row>
    <row r="331" spans="1:18">
      <c r="A331" s="1">
        <v>43831</v>
      </c>
      <c r="B331" s="7">
        <f>MONTH(tbStoricoOrdini[[#This Row],[DATA]])</f>
        <v>1</v>
      </c>
      <c r="C331" t="s">
        <v>426</v>
      </c>
      <c r="D331" t="str">
        <f>RIGHT(tbStoricoOrdini[[#This Row],[ORDINE]],4)</f>
        <v>0328</v>
      </c>
      <c r="E331" t="s">
        <v>37</v>
      </c>
      <c r="F331" t="str">
        <f>VLOOKUP(tbStoricoOrdini[[#This Row],[CLIENTE]],tbClienti[],3,FALSE)</f>
        <v>Emilia Romagna</v>
      </c>
      <c r="G331" t="str">
        <f>VLOOKUP(tbStoricoOrdini[[#This Row],[CLIENTE]],tbClienti[],7,FALSE)</f>
        <v>AC</v>
      </c>
      <c r="H331" t="s">
        <v>73</v>
      </c>
      <c r="I331" t="str">
        <f>IF(LEFT(tbStoricoOrdini[[#This Row],[ARTICOLO]],3) = "COG","COG",LEFT(tbStoricoOrdini[[#This Row],[ARTICOLO]],FIND(" ",tbStoricoOrdini[[#This Row],[ARTICOLO]])-1))</f>
        <v>EB06</v>
      </c>
      <c r="J331" t="str">
        <f>MID(tbStoricoOrdini[[#This Row],[ARTICOLO]],FIND(" ",tbStoricoOrdini[[#This Row],[ARTICOLO]])+1,4)</f>
        <v>3000</v>
      </c>
      <c r="K331" t="str">
        <f>IFERROR(RIGHT(tbStoricoOrdini[[#This Row],[ARTICOLO]],LEN(tbStoricoOrdini[[#This Row],[ARTICOLO]])-FIND(" ",tbStoricoOrdini[[#This Row],[ARTICOLO]],FIND(" ",tbStoricoOrdini[[#This Row],[ARTICOLO]]) +1)),"")</f>
        <v>Plus</v>
      </c>
      <c r="L331" s="3">
        <f>VLOOKUP(tbStoricoOrdini[[#This Row],[ARTICOLO]],tbArticoli[],2,FALSE)</f>
        <v>130</v>
      </c>
      <c r="M331" s="22">
        <f>tbStoricoOrdini[[#This Row],[IMPORTO]]/tbStoricoOrdini[[#This Row],[PREZZO]]</f>
        <v>341</v>
      </c>
      <c r="N331" t="s">
        <v>6</v>
      </c>
      <c r="O331" s="8">
        <f>VLOOKUP(tbStoricoOrdini[[#This Row],[AGENTE]],tbAgenti[],2,FALSE)</f>
        <v>7.4999999999999997E-2</v>
      </c>
      <c r="P331" s="2">
        <v>44330</v>
      </c>
      <c r="Q331" s="2">
        <f>tbStoricoOrdini[[#This Row],[IMPORTO]]*tbStoricoOrdini[[#This Row],[% COMM.]]</f>
        <v>3324.75</v>
      </c>
      <c r="R331" s="2">
        <f>tbStoricoOrdini[[#This Row],[TOT. COMM.]]+tbStoricoOrdini[[#This Row],[IMPORTO]]</f>
        <v>47654.75</v>
      </c>
    </row>
    <row r="332" spans="1:18">
      <c r="A332" s="1">
        <v>43831</v>
      </c>
      <c r="B332" s="7">
        <f>MONTH(tbStoricoOrdini[[#This Row],[DATA]])</f>
        <v>1</v>
      </c>
      <c r="C332" t="s">
        <v>427</v>
      </c>
      <c r="D332" t="str">
        <f>RIGHT(tbStoricoOrdini[[#This Row],[ORDINE]],4)</f>
        <v>0329</v>
      </c>
      <c r="E332" t="s">
        <v>38</v>
      </c>
      <c r="F332" t="str">
        <f>VLOOKUP(tbStoricoOrdini[[#This Row],[CLIENTE]],tbClienti[],3,FALSE)</f>
        <v>Emilia Romagna</v>
      </c>
      <c r="G332" t="str">
        <f>VLOOKUP(tbStoricoOrdini[[#This Row],[CLIENTE]],tbClienti[],7,FALSE)</f>
        <v>DB</v>
      </c>
      <c r="H332" t="s">
        <v>74</v>
      </c>
      <c r="I332" t="str">
        <f>IF(LEFT(tbStoricoOrdini[[#This Row],[ARTICOLO]],3) = "COG","COG",LEFT(tbStoricoOrdini[[#This Row],[ARTICOLO]],FIND(" ",tbStoricoOrdini[[#This Row],[ARTICOLO]])-1))</f>
        <v>AVRC</v>
      </c>
      <c r="J332" t="str">
        <f>MID(tbStoricoOrdini[[#This Row],[ARTICOLO]],FIND(" ",tbStoricoOrdini[[#This Row],[ARTICOLO]])+1,4)</f>
        <v>2500</v>
      </c>
      <c r="K332" t="str">
        <f>IFERROR(RIGHT(tbStoricoOrdini[[#This Row],[ARTICOLO]],LEN(tbStoricoOrdini[[#This Row],[ARTICOLO]])-FIND(" ",tbStoricoOrdini[[#This Row],[ARTICOLO]],FIND(" ",tbStoricoOrdini[[#This Row],[ARTICOLO]]) +1)),"")</f>
        <v>Gold</v>
      </c>
      <c r="L332" s="3">
        <f>VLOOKUP(tbStoricoOrdini[[#This Row],[ARTICOLO]],tbArticoli[],2,FALSE)</f>
        <v>500</v>
      </c>
      <c r="M332" s="22">
        <f>tbStoricoOrdini[[#This Row],[IMPORTO]]/tbStoricoOrdini[[#This Row],[PREZZO]]</f>
        <v>745</v>
      </c>
      <c r="N332" t="s">
        <v>16</v>
      </c>
      <c r="O332" s="8">
        <f>VLOOKUP(tbStoricoOrdini[[#This Row],[AGENTE]],tbAgenti[],2,FALSE)</f>
        <v>0.05</v>
      </c>
      <c r="P332" s="2">
        <v>372500</v>
      </c>
      <c r="Q332" s="2">
        <f>tbStoricoOrdini[[#This Row],[IMPORTO]]*tbStoricoOrdini[[#This Row],[% COMM.]]</f>
        <v>18625</v>
      </c>
      <c r="R332" s="2">
        <f>tbStoricoOrdini[[#This Row],[TOT. COMM.]]+tbStoricoOrdini[[#This Row],[IMPORTO]]</f>
        <v>391125</v>
      </c>
    </row>
    <row r="333" spans="1:18">
      <c r="A333" s="1">
        <v>43831</v>
      </c>
      <c r="B333" s="7">
        <f>MONTH(tbStoricoOrdini[[#This Row],[DATA]])</f>
        <v>1</v>
      </c>
      <c r="C333" t="s">
        <v>428</v>
      </c>
      <c r="D333" t="str">
        <f>RIGHT(tbStoricoOrdini[[#This Row],[ORDINE]],4)</f>
        <v>0330</v>
      </c>
      <c r="E333" t="s">
        <v>38</v>
      </c>
      <c r="F333" t="str">
        <f>VLOOKUP(tbStoricoOrdini[[#This Row],[CLIENTE]],tbClienti[],3,FALSE)</f>
        <v>Emilia Romagna</v>
      </c>
      <c r="G333" t="str">
        <f>VLOOKUP(tbStoricoOrdini[[#This Row],[CLIENTE]],tbClienti[],7,FALSE)</f>
        <v>DB</v>
      </c>
      <c r="H333" t="s">
        <v>79</v>
      </c>
      <c r="I333" t="str">
        <f>IF(LEFT(tbStoricoOrdini[[#This Row],[ARTICOLO]],3) = "COG","COG",LEFT(tbStoricoOrdini[[#This Row],[ARTICOLO]],FIND(" ",tbStoricoOrdini[[#This Row],[ARTICOLO]])-1))</f>
        <v>COG</v>
      </c>
      <c r="J333" t="str">
        <f>MID(tbStoricoOrdini[[#This Row],[ARTICOLO]],FIND(" ",tbStoricoOrdini[[#This Row],[ARTICOLO]])+1,4)</f>
        <v>4000</v>
      </c>
      <c r="K333" t="str">
        <f>IFERROR(RIGHT(tbStoricoOrdini[[#This Row],[ARTICOLO]],LEN(tbStoricoOrdini[[#This Row],[ARTICOLO]])-FIND(" ",tbStoricoOrdini[[#This Row],[ARTICOLO]],FIND(" ",tbStoricoOrdini[[#This Row],[ARTICOLO]]) +1)),"")</f>
        <v>Plus</v>
      </c>
      <c r="L333" s="3">
        <f>VLOOKUP(tbStoricoOrdini[[#This Row],[ARTICOLO]],tbArticoli[],2,FALSE)</f>
        <v>240</v>
      </c>
      <c r="M333" s="22">
        <f>tbStoricoOrdini[[#This Row],[IMPORTO]]/tbStoricoOrdini[[#This Row],[PREZZO]]</f>
        <v>346</v>
      </c>
      <c r="N333" t="s">
        <v>9</v>
      </c>
      <c r="O333" s="8">
        <f>VLOOKUP(tbStoricoOrdini[[#This Row],[AGENTE]],tbAgenti[],2,FALSE)</f>
        <v>0.05</v>
      </c>
      <c r="P333" s="2">
        <v>83040</v>
      </c>
      <c r="Q333" s="2">
        <f>tbStoricoOrdini[[#This Row],[IMPORTO]]*tbStoricoOrdini[[#This Row],[% COMM.]]</f>
        <v>4152</v>
      </c>
      <c r="R333" s="2">
        <f>tbStoricoOrdini[[#This Row],[TOT. COMM.]]+tbStoricoOrdini[[#This Row],[IMPORTO]]</f>
        <v>87192</v>
      </c>
    </row>
    <row r="334" spans="1:18">
      <c r="A334" s="1">
        <v>43831</v>
      </c>
      <c r="B334" s="7">
        <f>MONTH(tbStoricoOrdini[[#This Row],[DATA]])</f>
        <v>1</v>
      </c>
      <c r="C334" t="s">
        <v>429</v>
      </c>
      <c r="D334" t="str">
        <f>RIGHT(tbStoricoOrdini[[#This Row],[ORDINE]],4)</f>
        <v>0331</v>
      </c>
      <c r="E334" t="s">
        <v>38</v>
      </c>
      <c r="F334" t="str">
        <f>VLOOKUP(tbStoricoOrdini[[#This Row],[CLIENTE]],tbClienti[],3,FALSE)</f>
        <v>Emilia Romagna</v>
      </c>
      <c r="G334" t="str">
        <f>VLOOKUP(tbStoricoOrdini[[#This Row],[CLIENTE]],tbClienti[],7,FALSE)</f>
        <v>DB</v>
      </c>
      <c r="H334" t="s">
        <v>63</v>
      </c>
      <c r="I334" t="str">
        <f>IF(LEFT(tbStoricoOrdini[[#This Row],[ARTICOLO]],3) = "COG","COG",LEFT(tbStoricoOrdini[[#This Row],[ARTICOLO]],FIND(" ",tbStoricoOrdini[[#This Row],[ARTICOLO]])-1))</f>
        <v>KLM</v>
      </c>
      <c r="J334" t="str">
        <f>MID(tbStoricoOrdini[[#This Row],[ARTICOLO]],FIND(" ",tbStoricoOrdini[[#This Row],[ARTICOLO]])+1,4)</f>
        <v>3000</v>
      </c>
      <c r="K334" t="str">
        <f>IFERROR(RIGHT(tbStoricoOrdini[[#This Row],[ARTICOLO]],LEN(tbStoricoOrdini[[#This Row],[ARTICOLO]])-FIND(" ",tbStoricoOrdini[[#This Row],[ARTICOLO]],FIND(" ",tbStoricoOrdini[[#This Row],[ARTICOLO]]) +1)),"")</f>
        <v>Plus</v>
      </c>
      <c r="L334" s="3">
        <f>VLOOKUP(tbStoricoOrdini[[#This Row],[ARTICOLO]],tbArticoli[],2,FALSE)</f>
        <v>145</v>
      </c>
      <c r="M334" s="22">
        <f>tbStoricoOrdini[[#This Row],[IMPORTO]]/tbStoricoOrdini[[#This Row],[PREZZO]]</f>
        <v>95</v>
      </c>
      <c r="N334" t="s">
        <v>9</v>
      </c>
      <c r="O334" s="8">
        <f>VLOOKUP(tbStoricoOrdini[[#This Row],[AGENTE]],tbAgenti[],2,FALSE)</f>
        <v>0.05</v>
      </c>
      <c r="P334" s="2">
        <v>13775</v>
      </c>
      <c r="Q334" s="2">
        <f>tbStoricoOrdini[[#This Row],[IMPORTO]]*tbStoricoOrdini[[#This Row],[% COMM.]]</f>
        <v>688.75</v>
      </c>
      <c r="R334" s="2">
        <f>tbStoricoOrdini[[#This Row],[TOT. COMM.]]+tbStoricoOrdini[[#This Row],[IMPORTO]]</f>
        <v>14463.75</v>
      </c>
    </row>
    <row r="335" spans="1:18">
      <c r="A335" s="1">
        <v>43831</v>
      </c>
      <c r="B335" s="7">
        <f>MONTH(tbStoricoOrdini[[#This Row],[DATA]])</f>
        <v>1</v>
      </c>
      <c r="C335" t="s">
        <v>430</v>
      </c>
      <c r="D335" t="str">
        <f>RIGHT(tbStoricoOrdini[[#This Row],[ORDINE]],4)</f>
        <v>0332</v>
      </c>
      <c r="E335" t="s">
        <v>38</v>
      </c>
      <c r="F335" t="str">
        <f>VLOOKUP(tbStoricoOrdini[[#This Row],[CLIENTE]],tbClienti[],3,FALSE)</f>
        <v>Emilia Romagna</v>
      </c>
      <c r="G335" t="str">
        <f>VLOOKUP(tbStoricoOrdini[[#This Row],[CLIENTE]],tbClienti[],7,FALSE)</f>
        <v>DB</v>
      </c>
      <c r="H335" t="s">
        <v>70</v>
      </c>
      <c r="I335" t="str">
        <f>IF(LEFT(tbStoricoOrdini[[#This Row],[ARTICOLO]],3) = "COG","COG",LEFT(tbStoricoOrdini[[#This Row],[ARTICOLO]],FIND(" ",tbStoricoOrdini[[#This Row],[ARTICOLO]])-1))</f>
        <v>EB08</v>
      </c>
      <c r="J335" t="str">
        <f>MID(tbStoricoOrdini[[#This Row],[ARTICOLO]],FIND(" ",tbStoricoOrdini[[#This Row],[ARTICOLO]])+1,4)</f>
        <v>7500</v>
      </c>
      <c r="K335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335" s="3">
        <f>VLOOKUP(tbStoricoOrdini[[#This Row],[ARTICOLO]],tbArticoli[],2,FALSE)</f>
        <v>180</v>
      </c>
      <c r="M335" s="22">
        <f>tbStoricoOrdini[[#This Row],[IMPORTO]]/tbStoricoOrdini[[#This Row],[PREZZO]]</f>
        <v>371</v>
      </c>
      <c r="N335" t="s">
        <v>9</v>
      </c>
      <c r="O335" s="8">
        <f>VLOOKUP(tbStoricoOrdini[[#This Row],[AGENTE]],tbAgenti[],2,FALSE)</f>
        <v>0.05</v>
      </c>
      <c r="P335" s="2">
        <v>66780</v>
      </c>
      <c r="Q335" s="2">
        <f>tbStoricoOrdini[[#This Row],[IMPORTO]]*tbStoricoOrdini[[#This Row],[% COMM.]]</f>
        <v>3339</v>
      </c>
      <c r="R335" s="2">
        <f>tbStoricoOrdini[[#This Row],[TOT. COMM.]]+tbStoricoOrdini[[#This Row],[IMPORTO]]</f>
        <v>70119</v>
      </c>
    </row>
    <row r="336" spans="1:18">
      <c r="A336" s="1">
        <v>43831</v>
      </c>
      <c r="B336" s="7">
        <f>MONTH(tbStoricoOrdini[[#This Row],[DATA]])</f>
        <v>1</v>
      </c>
      <c r="C336" t="s">
        <v>431</v>
      </c>
      <c r="D336" t="str">
        <f>RIGHT(tbStoricoOrdini[[#This Row],[ORDINE]],4)</f>
        <v>0333</v>
      </c>
      <c r="E336" t="s">
        <v>38</v>
      </c>
      <c r="F336" t="str">
        <f>VLOOKUP(tbStoricoOrdini[[#This Row],[CLIENTE]],tbClienti[],3,FALSE)</f>
        <v>Emilia Romagna</v>
      </c>
      <c r="G336" t="str">
        <f>VLOOKUP(tbStoricoOrdini[[#This Row],[CLIENTE]],tbClienti[],7,FALSE)</f>
        <v>DB</v>
      </c>
      <c r="H336" t="s">
        <v>72</v>
      </c>
      <c r="I336" t="str">
        <f>IF(LEFT(tbStoricoOrdini[[#This Row],[ARTICOLO]],3) = "COG","COG",LEFT(tbStoricoOrdini[[#This Row],[ARTICOLO]],FIND(" ",tbStoricoOrdini[[#This Row],[ARTICOLO]])-1))</f>
        <v>EB06</v>
      </c>
      <c r="J336" t="str">
        <f>MID(tbStoricoOrdini[[#This Row],[ARTICOLO]],FIND(" ",tbStoricoOrdini[[#This Row],[ARTICOLO]])+1,4)</f>
        <v>3000</v>
      </c>
      <c r="K336" t="str">
        <f>IFERROR(RIGHT(tbStoricoOrdini[[#This Row],[ARTICOLO]],LEN(tbStoricoOrdini[[#This Row],[ARTICOLO]])-FIND(" ",tbStoricoOrdini[[#This Row],[ARTICOLO]],FIND(" ",tbStoricoOrdini[[#This Row],[ARTICOLO]]) +1)),"")</f>
        <v>Medium</v>
      </c>
      <c r="L336" s="3">
        <f>VLOOKUP(tbStoricoOrdini[[#This Row],[ARTICOLO]],tbArticoli[],2,FALSE)</f>
        <v>120</v>
      </c>
      <c r="M336" s="22">
        <f>tbStoricoOrdini[[#This Row],[IMPORTO]]/tbStoricoOrdini[[#This Row],[PREZZO]]</f>
        <v>473</v>
      </c>
      <c r="N336" t="s">
        <v>9</v>
      </c>
      <c r="O336" s="8">
        <f>VLOOKUP(tbStoricoOrdini[[#This Row],[AGENTE]],tbAgenti[],2,FALSE)</f>
        <v>0.05</v>
      </c>
      <c r="P336" s="2">
        <v>56760</v>
      </c>
      <c r="Q336" s="2">
        <f>tbStoricoOrdini[[#This Row],[IMPORTO]]*tbStoricoOrdini[[#This Row],[% COMM.]]</f>
        <v>2838</v>
      </c>
      <c r="R336" s="2">
        <f>tbStoricoOrdini[[#This Row],[TOT. COMM.]]+tbStoricoOrdini[[#This Row],[IMPORTO]]</f>
        <v>59598</v>
      </c>
    </row>
    <row r="337" spans="1:18">
      <c r="A337" s="1">
        <v>43831</v>
      </c>
      <c r="B337" s="7">
        <f>MONTH(tbStoricoOrdini[[#This Row],[DATA]])</f>
        <v>1</v>
      </c>
      <c r="C337" t="s">
        <v>432</v>
      </c>
      <c r="D337" t="str">
        <f>RIGHT(tbStoricoOrdini[[#This Row],[ORDINE]],4)</f>
        <v>0334</v>
      </c>
      <c r="E337" t="s">
        <v>27</v>
      </c>
      <c r="F337" t="str">
        <f>VLOOKUP(tbStoricoOrdini[[#This Row],[CLIENTE]],tbClienti[],3,FALSE)</f>
        <v>Veneto</v>
      </c>
      <c r="G337" t="str">
        <f>VLOOKUP(tbStoricoOrdini[[#This Row],[CLIENTE]],tbClienti[],7,FALSE)</f>
        <v>BD</v>
      </c>
      <c r="H337" t="s">
        <v>78</v>
      </c>
      <c r="I337" t="str">
        <f>IF(LEFT(tbStoricoOrdini[[#This Row],[ARTICOLO]],3) = "COG","COG",LEFT(tbStoricoOrdini[[#This Row],[ARTICOLO]],FIND(" ",tbStoricoOrdini[[#This Row],[ARTICOLO]])-1))</f>
        <v>COG</v>
      </c>
      <c r="J337" t="str">
        <f>MID(tbStoricoOrdini[[#This Row],[ARTICOLO]],FIND(" ",tbStoricoOrdini[[#This Row],[ARTICOLO]])+1,4)</f>
        <v>3000</v>
      </c>
      <c r="K337" t="str">
        <f>IFERROR(RIGHT(tbStoricoOrdini[[#This Row],[ARTICOLO]],LEN(tbStoricoOrdini[[#This Row],[ARTICOLO]])-FIND(" ",tbStoricoOrdini[[#This Row],[ARTICOLO]],FIND(" ",tbStoricoOrdini[[#This Row],[ARTICOLO]]) +1)),"")</f>
        <v>Medium</v>
      </c>
      <c r="L337" s="3">
        <f>VLOOKUP(tbStoricoOrdini[[#This Row],[ARTICOLO]],tbArticoli[],2,FALSE)</f>
        <v>220</v>
      </c>
      <c r="M337" s="22">
        <f>tbStoricoOrdini[[#This Row],[IMPORTO]]/tbStoricoOrdini[[#This Row],[PREZZO]]</f>
        <v>818</v>
      </c>
      <c r="N337" t="s">
        <v>10</v>
      </c>
      <c r="O337" s="8">
        <f>VLOOKUP(tbStoricoOrdini[[#This Row],[AGENTE]],tbAgenti[],2,FALSE)</f>
        <v>3.6999999999999998E-2</v>
      </c>
      <c r="P337" s="2">
        <v>179960</v>
      </c>
      <c r="Q337" s="2">
        <f>tbStoricoOrdini[[#This Row],[IMPORTO]]*tbStoricoOrdini[[#This Row],[% COMM.]]</f>
        <v>6658.5199999999995</v>
      </c>
      <c r="R337" s="2">
        <f>tbStoricoOrdini[[#This Row],[TOT. COMM.]]+tbStoricoOrdini[[#This Row],[IMPORTO]]</f>
        <v>186618.52</v>
      </c>
    </row>
    <row r="338" spans="1:18">
      <c r="A338" s="1">
        <v>43831</v>
      </c>
      <c r="B338" s="7">
        <f>MONTH(tbStoricoOrdini[[#This Row],[DATA]])</f>
        <v>1</v>
      </c>
      <c r="C338" t="s">
        <v>433</v>
      </c>
      <c r="D338" t="str">
        <f>RIGHT(tbStoricoOrdini[[#This Row],[ORDINE]],4)</f>
        <v>0335</v>
      </c>
      <c r="E338" t="s">
        <v>27</v>
      </c>
      <c r="F338" t="str">
        <f>VLOOKUP(tbStoricoOrdini[[#This Row],[CLIENTE]],tbClienti[],3,FALSE)</f>
        <v>Veneto</v>
      </c>
      <c r="G338" t="str">
        <f>VLOOKUP(tbStoricoOrdini[[#This Row],[CLIENTE]],tbClienti[],7,FALSE)</f>
        <v>BD</v>
      </c>
      <c r="H338" t="s">
        <v>78</v>
      </c>
      <c r="I338" t="str">
        <f>IF(LEFT(tbStoricoOrdini[[#This Row],[ARTICOLO]],3) = "COG","COG",LEFT(tbStoricoOrdini[[#This Row],[ARTICOLO]],FIND(" ",tbStoricoOrdini[[#This Row],[ARTICOLO]])-1))</f>
        <v>COG</v>
      </c>
      <c r="J338" t="str">
        <f>MID(tbStoricoOrdini[[#This Row],[ARTICOLO]],FIND(" ",tbStoricoOrdini[[#This Row],[ARTICOLO]])+1,4)</f>
        <v>3000</v>
      </c>
      <c r="K338" t="str">
        <f>IFERROR(RIGHT(tbStoricoOrdini[[#This Row],[ARTICOLO]],LEN(tbStoricoOrdini[[#This Row],[ARTICOLO]])-FIND(" ",tbStoricoOrdini[[#This Row],[ARTICOLO]],FIND(" ",tbStoricoOrdini[[#This Row],[ARTICOLO]]) +1)),"")</f>
        <v>Medium</v>
      </c>
      <c r="L338" s="3">
        <f>VLOOKUP(tbStoricoOrdini[[#This Row],[ARTICOLO]],tbArticoli[],2,FALSE)</f>
        <v>220</v>
      </c>
      <c r="M338" s="22">
        <f>tbStoricoOrdini[[#This Row],[IMPORTO]]/tbStoricoOrdini[[#This Row],[PREZZO]]</f>
        <v>107</v>
      </c>
      <c r="N338" t="s">
        <v>19</v>
      </c>
      <c r="O338" s="8">
        <f>VLOOKUP(tbStoricoOrdini[[#This Row],[AGENTE]],tbAgenti[],2,FALSE)</f>
        <v>0.05</v>
      </c>
      <c r="P338" s="2">
        <v>23540</v>
      </c>
      <c r="Q338" s="2">
        <f>tbStoricoOrdini[[#This Row],[IMPORTO]]*tbStoricoOrdini[[#This Row],[% COMM.]]</f>
        <v>1177</v>
      </c>
      <c r="R338" s="2">
        <f>tbStoricoOrdini[[#This Row],[TOT. COMM.]]+tbStoricoOrdini[[#This Row],[IMPORTO]]</f>
        <v>24717</v>
      </c>
    </row>
    <row r="339" spans="1:18">
      <c r="A339" s="1">
        <v>43831</v>
      </c>
      <c r="B339" s="7">
        <f>MONTH(tbStoricoOrdini[[#This Row],[DATA]])</f>
        <v>1</v>
      </c>
      <c r="C339" t="s">
        <v>434</v>
      </c>
      <c r="D339" t="str">
        <f>RIGHT(tbStoricoOrdini[[#This Row],[ORDINE]],4)</f>
        <v>0336</v>
      </c>
      <c r="E339" t="s">
        <v>27</v>
      </c>
      <c r="F339" t="str">
        <f>VLOOKUP(tbStoricoOrdini[[#This Row],[CLIENTE]],tbClienti[],3,FALSE)</f>
        <v>Veneto</v>
      </c>
      <c r="G339" t="str">
        <f>VLOOKUP(tbStoricoOrdini[[#This Row],[CLIENTE]],tbClienti[],7,FALSE)</f>
        <v>BD</v>
      </c>
      <c r="H339" t="s">
        <v>78</v>
      </c>
      <c r="I339" t="str">
        <f>IF(LEFT(tbStoricoOrdini[[#This Row],[ARTICOLO]],3) = "COG","COG",LEFT(tbStoricoOrdini[[#This Row],[ARTICOLO]],FIND(" ",tbStoricoOrdini[[#This Row],[ARTICOLO]])-1))</f>
        <v>COG</v>
      </c>
      <c r="J339" t="str">
        <f>MID(tbStoricoOrdini[[#This Row],[ARTICOLO]],FIND(" ",tbStoricoOrdini[[#This Row],[ARTICOLO]])+1,4)</f>
        <v>3000</v>
      </c>
      <c r="K339" t="str">
        <f>IFERROR(RIGHT(tbStoricoOrdini[[#This Row],[ARTICOLO]],LEN(tbStoricoOrdini[[#This Row],[ARTICOLO]])-FIND(" ",tbStoricoOrdini[[#This Row],[ARTICOLO]],FIND(" ",tbStoricoOrdini[[#This Row],[ARTICOLO]]) +1)),"")</f>
        <v>Medium</v>
      </c>
      <c r="L339" s="3">
        <f>VLOOKUP(tbStoricoOrdini[[#This Row],[ARTICOLO]],tbArticoli[],2,FALSE)</f>
        <v>220</v>
      </c>
      <c r="M339" s="22">
        <f>tbStoricoOrdini[[#This Row],[IMPORTO]]/tbStoricoOrdini[[#This Row],[PREZZO]]</f>
        <v>746</v>
      </c>
      <c r="N339" t="s">
        <v>15</v>
      </c>
      <c r="O339" s="8">
        <f>VLOOKUP(tbStoricoOrdini[[#This Row],[AGENTE]],tbAgenti[],2,FALSE)</f>
        <v>0.08</v>
      </c>
      <c r="P339" s="2">
        <v>164120</v>
      </c>
      <c r="Q339" s="2">
        <f>tbStoricoOrdini[[#This Row],[IMPORTO]]*tbStoricoOrdini[[#This Row],[% COMM.]]</f>
        <v>13129.6</v>
      </c>
      <c r="R339" s="2">
        <f>tbStoricoOrdini[[#This Row],[TOT. COMM.]]+tbStoricoOrdini[[#This Row],[IMPORTO]]</f>
        <v>177249.6</v>
      </c>
    </row>
    <row r="340" spans="1:18">
      <c r="A340" s="1">
        <v>43831</v>
      </c>
      <c r="B340" s="7">
        <f>MONTH(tbStoricoOrdini[[#This Row],[DATA]])</f>
        <v>1</v>
      </c>
      <c r="C340" t="s">
        <v>435</v>
      </c>
      <c r="D340" t="str">
        <f>RIGHT(tbStoricoOrdini[[#This Row],[ORDINE]],4)</f>
        <v>0337</v>
      </c>
      <c r="E340" t="s">
        <v>27</v>
      </c>
      <c r="F340" t="str">
        <f>VLOOKUP(tbStoricoOrdini[[#This Row],[CLIENTE]],tbClienti[],3,FALSE)</f>
        <v>Veneto</v>
      </c>
      <c r="G340" t="str">
        <f>VLOOKUP(tbStoricoOrdini[[#This Row],[CLIENTE]],tbClienti[],7,FALSE)</f>
        <v>BD</v>
      </c>
      <c r="H340" t="s">
        <v>78</v>
      </c>
      <c r="I340" t="str">
        <f>IF(LEFT(tbStoricoOrdini[[#This Row],[ARTICOLO]],3) = "COG","COG",LEFT(tbStoricoOrdini[[#This Row],[ARTICOLO]],FIND(" ",tbStoricoOrdini[[#This Row],[ARTICOLO]])-1))</f>
        <v>COG</v>
      </c>
      <c r="J340" t="str">
        <f>MID(tbStoricoOrdini[[#This Row],[ARTICOLO]],FIND(" ",tbStoricoOrdini[[#This Row],[ARTICOLO]])+1,4)</f>
        <v>3000</v>
      </c>
      <c r="K340" t="str">
        <f>IFERROR(RIGHT(tbStoricoOrdini[[#This Row],[ARTICOLO]],LEN(tbStoricoOrdini[[#This Row],[ARTICOLO]])-FIND(" ",tbStoricoOrdini[[#This Row],[ARTICOLO]],FIND(" ",tbStoricoOrdini[[#This Row],[ARTICOLO]]) +1)),"")</f>
        <v>Medium</v>
      </c>
      <c r="L340" s="3">
        <f>VLOOKUP(tbStoricoOrdini[[#This Row],[ARTICOLO]],tbArticoli[],2,FALSE)</f>
        <v>220</v>
      </c>
      <c r="M340" s="22">
        <f>tbStoricoOrdini[[#This Row],[IMPORTO]]/tbStoricoOrdini[[#This Row],[PREZZO]]</f>
        <v>852</v>
      </c>
      <c r="N340" t="s">
        <v>14</v>
      </c>
      <c r="O340" s="8">
        <f>VLOOKUP(tbStoricoOrdini[[#This Row],[AGENTE]],tbAgenti[],2,FALSE)</f>
        <v>0.05</v>
      </c>
      <c r="P340" s="2">
        <v>187440</v>
      </c>
      <c r="Q340" s="2">
        <f>tbStoricoOrdini[[#This Row],[IMPORTO]]*tbStoricoOrdini[[#This Row],[% COMM.]]</f>
        <v>9372</v>
      </c>
      <c r="R340" s="2">
        <f>tbStoricoOrdini[[#This Row],[TOT. COMM.]]+tbStoricoOrdini[[#This Row],[IMPORTO]]</f>
        <v>196812</v>
      </c>
    </row>
    <row r="341" spans="1:18">
      <c r="A341" s="1">
        <v>43831</v>
      </c>
      <c r="B341" s="7">
        <f>MONTH(tbStoricoOrdini[[#This Row],[DATA]])</f>
        <v>1</v>
      </c>
      <c r="C341" t="s">
        <v>436</v>
      </c>
      <c r="D341" t="str">
        <f>RIGHT(tbStoricoOrdini[[#This Row],[ORDINE]],4)</f>
        <v>0338</v>
      </c>
      <c r="E341" t="s">
        <v>27</v>
      </c>
      <c r="F341" t="str">
        <f>VLOOKUP(tbStoricoOrdini[[#This Row],[CLIENTE]],tbClienti[],3,FALSE)</f>
        <v>Veneto</v>
      </c>
      <c r="G341" t="str">
        <f>VLOOKUP(tbStoricoOrdini[[#This Row],[CLIENTE]],tbClienti[],7,FALSE)</f>
        <v>BD</v>
      </c>
      <c r="H341" t="s">
        <v>78</v>
      </c>
      <c r="I341" t="str">
        <f>IF(LEFT(tbStoricoOrdini[[#This Row],[ARTICOLO]],3) = "COG","COG",LEFT(tbStoricoOrdini[[#This Row],[ARTICOLO]],FIND(" ",tbStoricoOrdini[[#This Row],[ARTICOLO]])-1))</f>
        <v>COG</v>
      </c>
      <c r="J341" t="str">
        <f>MID(tbStoricoOrdini[[#This Row],[ARTICOLO]],FIND(" ",tbStoricoOrdini[[#This Row],[ARTICOLO]])+1,4)</f>
        <v>3000</v>
      </c>
      <c r="K341" t="str">
        <f>IFERROR(RIGHT(tbStoricoOrdini[[#This Row],[ARTICOLO]],LEN(tbStoricoOrdini[[#This Row],[ARTICOLO]])-FIND(" ",tbStoricoOrdini[[#This Row],[ARTICOLO]],FIND(" ",tbStoricoOrdini[[#This Row],[ARTICOLO]]) +1)),"")</f>
        <v>Medium</v>
      </c>
      <c r="L341" s="3">
        <f>VLOOKUP(tbStoricoOrdini[[#This Row],[ARTICOLO]],tbArticoli[],2,FALSE)</f>
        <v>220</v>
      </c>
      <c r="M341" s="22">
        <f>tbStoricoOrdini[[#This Row],[IMPORTO]]/tbStoricoOrdini[[#This Row],[PREZZO]]</f>
        <v>430</v>
      </c>
      <c r="N341" t="s">
        <v>7</v>
      </c>
      <c r="O341" s="8">
        <f>VLOOKUP(tbStoricoOrdini[[#This Row],[AGENTE]],tbAgenti[],2,FALSE)</f>
        <v>0.03</v>
      </c>
      <c r="P341" s="2">
        <v>94600</v>
      </c>
      <c r="Q341" s="2">
        <f>tbStoricoOrdini[[#This Row],[IMPORTO]]*tbStoricoOrdini[[#This Row],[% COMM.]]</f>
        <v>2838</v>
      </c>
      <c r="R341" s="2">
        <f>tbStoricoOrdini[[#This Row],[TOT. COMM.]]+tbStoricoOrdini[[#This Row],[IMPORTO]]</f>
        <v>97438</v>
      </c>
    </row>
    <row r="342" spans="1:18">
      <c r="A342" s="1">
        <v>43831</v>
      </c>
      <c r="B342" s="7">
        <f>MONTH(tbStoricoOrdini[[#This Row],[DATA]])</f>
        <v>1</v>
      </c>
      <c r="C342" t="s">
        <v>437</v>
      </c>
      <c r="D342" t="str">
        <f>RIGHT(tbStoricoOrdini[[#This Row],[ORDINE]],4)</f>
        <v>0339</v>
      </c>
      <c r="E342" t="s">
        <v>27</v>
      </c>
      <c r="F342" t="str">
        <f>VLOOKUP(tbStoricoOrdini[[#This Row],[CLIENTE]],tbClienti[],3,FALSE)</f>
        <v>Veneto</v>
      </c>
      <c r="G342" t="str">
        <f>VLOOKUP(tbStoricoOrdini[[#This Row],[CLIENTE]],tbClienti[],7,FALSE)</f>
        <v>BD</v>
      </c>
      <c r="H342" t="s">
        <v>78</v>
      </c>
      <c r="I342" t="str">
        <f>IF(LEFT(tbStoricoOrdini[[#This Row],[ARTICOLO]],3) = "COG","COG",LEFT(tbStoricoOrdini[[#This Row],[ARTICOLO]],FIND(" ",tbStoricoOrdini[[#This Row],[ARTICOLO]])-1))</f>
        <v>COG</v>
      </c>
      <c r="J342" t="str">
        <f>MID(tbStoricoOrdini[[#This Row],[ARTICOLO]],FIND(" ",tbStoricoOrdini[[#This Row],[ARTICOLO]])+1,4)</f>
        <v>3000</v>
      </c>
      <c r="K342" t="str">
        <f>IFERROR(RIGHT(tbStoricoOrdini[[#This Row],[ARTICOLO]],LEN(tbStoricoOrdini[[#This Row],[ARTICOLO]])-FIND(" ",tbStoricoOrdini[[#This Row],[ARTICOLO]],FIND(" ",tbStoricoOrdini[[#This Row],[ARTICOLO]]) +1)),"")</f>
        <v>Medium</v>
      </c>
      <c r="L342" s="3">
        <f>VLOOKUP(tbStoricoOrdini[[#This Row],[ARTICOLO]],tbArticoli[],2,FALSE)</f>
        <v>220</v>
      </c>
      <c r="M342" s="22">
        <f>tbStoricoOrdini[[#This Row],[IMPORTO]]/tbStoricoOrdini[[#This Row],[PREZZO]]</f>
        <v>311</v>
      </c>
      <c r="N342" t="s">
        <v>20</v>
      </c>
      <c r="O342" s="8">
        <f>VLOOKUP(tbStoricoOrdini[[#This Row],[AGENTE]],tbAgenti[],2,FALSE)</f>
        <v>0.05</v>
      </c>
      <c r="P342" s="2">
        <v>68420</v>
      </c>
      <c r="Q342" s="2">
        <f>tbStoricoOrdini[[#This Row],[IMPORTO]]*tbStoricoOrdini[[#This Row],[% COMM.]]</f>
        <v>3421</v>
      </c>
      <c r="R342" s="2">
        <f>tbStoricoOrdini[[#This Row],[TOT. COMM.]]+tbStoricoOrdini[[#This Row],[IMPORTO]]</f>
        <v>71841</v>
      </c>
    </row>
    <row r="343" spans="1:18">
      <c r="A343" s="1">
        <v>43831</v>
      </c>
      <c r="B343" s="7">
        <f>MONTH(tbStoricoOrdini[[#This Row],[DATA]])</f>
        <v>1</v>
      </c>
      <c r="C343" t="s">
        <v>438</v>
      </c>
      <c r="D343" t="str">
        <f>RIGHT(tbStoricoOrdini[[#This Row],[ORDINE]],4)</f>
        <v>0340</v>
      </c>
      <c r="E343" t="s">
        <v>27</v>
      </c>
      <c r="F343" t="str">
        <f>VLOOKUP(tbStoricoOrdini[[#This Row],[CLIENTE]],tbClienti[],3,FALSE)</f>
        <v>Veneto</v>
      </c>
      <c r="G343" t="str">
        <f>VLOOKUP(tbStoricoOrdini[[#This Row],[CLIENTE]],tbClienti[],7,FALSE)</f>
        <v>BD</v>
      </c>
      <c r="H343" t="s">
        <v>78</v>
      </c>
      <c r="I343" t="str">
        <f>IF(LEFT(tbStoricoOrdini[[#This Row],[ARTICOLO]],3) = "COG","COG",LEFT(tbStoricoOrdini[[#This Row],[ARTICOLO]],FIND(" ",tbStoricoOrdini[[#This Row],[ARTICOLO]])-1))</f>
        <v>COG</v>
      </c>
      <c r="J343" t="str">
        <f>MID(tbStoricoOrdini[[#This Row],[ARTICOLO]],FIND(" ",tbStoricoOrdini[[#This Row],[ARTICOLO]])+1,4)</f>
        <v>3000</v>
      </c>
      <c r="K343" t="str">
        <f>IFERROR(RIGHT(tbStoricoOrdini[[#This Row],[ARTICOLO]],LEN(tbStoricoOrdini[[#This Row],[ARTICOLO]])-FIND(" ",tbStoricoOrdini[[#This Row],[ARTICOLO]],FIND(" ",tbStoricoOrdini[[#This Row],[ARTICOLO]]) +1)),"")</f>
        <v>Medium</v>
      </c>
      <c r="L343" s="3">
        <f>VLOOKUP(tbStoricoOrdini[[#This Row],[ARTICOLO]],tbArticoli[],2,FALSE)</f>
        <v>220</v>
      </c>
      <c r="M343" s="22">
        <f>tbStoricoOrdini[[#This Row],[IMPORTO]]/tbStoricoOrdini[[#This Row],[PREZZO]]</f>
        <v>303</v>
      </c>
      <c r="N343" t="s">
        <v>18</v>
      </c>
      <c r="O343" s="8">
        <f>VLOOKUP(tbStoricoOrdini[[#This Row],[AGENTE]],tbAgenti[],2,FALSE)</f>
        <v>0.03</v>
      </c>
      <c r="P343" s="2">
        <v>66660</v>
      </c>
      <c r="Q343" s="2">
        <f>tbStoricoOrdini[[#This Row],[IMPORTO]]*tbStoricoOrdini[[#This Row],[% COMM.]]</f>
        <v>1999.8</v>
      </c>
      <c r="R343" s="2">
        <f>tbStoricoOrdini[[#This Row],[TOT. COMM.]]+tbStoricoOrdini[[#This Row],[IMPORTO]]</f>
        <v>68659.8</v>
      </c>
    </row>
    <row r="344" spans="1:18">
      <c r="A344" s="1">
        <v>43831</v>
      </c>
      <c r="B344" s="7">
        <f>MONTH(tbStoricoOrdini[[#This Row],[DATA]])</f>
        <v>1</v>
      </c>
      <c r="C344" t="s">
        <v>439</v>
      </c>
      <c r="D344" t="str">
        <f>RIGHT(tbStoricoOrdini[[#This Row],[ORDINE]],4)</f>
        <v>0341</v>
      </c>
      <c r="E344" t="s">
        <v>27</v>
      </c>
      <c r="F344" t="str">
        <f>VLOOKUP(tbStoricoOrdini[[#This Row],[CLIENTE]],tbClienti[],3,FALSE)</f>
        <v>Veneto</v>
      </c>
      <c r="G344" t="str">
        <f>VLOOKUP(tbStoricoOrdini[[#This Row],[CLIENTE]],tbClienti[],7,FALSE)</f>
        <v>BD</v>
      </c>
      <c r="H344" t="s">
        <v>78</v>
      </c>
      <c r="I344" t="str">
        <f>IF(LEFT(tbStoricoOrdini[[#This Row],[ARTICOLO]],3) = "COG","COG",LEFT(tbStoricoOrdini[[#This Row],[ARTICOLO]],FIND(" ",tbStoricoOrdini[[#This Row],[ARTICOLO]])-1))</f>
        <v>COG</v>
      </c>
      <c r="J344" t="str">
        <f>MID(tbStoricoOrdini[[#This Row],[ARTICOLO]],FIND(" ",tbStoricoOrdini[[#This Row],[ARTICOLO]])+1,4)</f>
        <v>3000</v>
      </c>
      <c r="K344" t="str">
        <f>IFERROR(RIGHT(tbStoricoOrdini[[#This Row],[ARTICOLO]],LEN(tbStoricoOrdini[[#This Row],[ARTICOLO]])-FIND(" ",tbStoricoOrdini[[#This Row],[ARTICOLO]],FIND(" ",tbStoricoOrdini[[#This Row],[ARTICOLO]]) +1)),"")</f>
        <v>Medium</v>
      </c>
      <c r="L344" s="3">
        <f>VLOOKUP(tbStoricoOrdini[[#This Row],[ARTICOLO]],tbArticoli[],2,FALSE)</f>
        <v>220</v>
      </c>
      <c r="M344" s="22">
        <f>tbStoricoOrdini[[#This Row],[IMPORTO]]/tbStoricoOrdini[[#This Row],[PREZZO]]</f>
        <v>496</v>
      </c>
      <c r="N344" t="s">
        <v>9</v>
      </c>
      <c r="O344" s="8">
        <f>VLOOKUP(tbStoricoOrdini[[#This Row],[AGENTE]],tbAgenti[],2,FALSE)</f>
        <v>0.05</v>
      </c>
      <c r="P344" s="2">
        <v>109120</v>
      </c>
      <c r="Q344" s="2">
        <f>tbStoricoOrdini[[#This Row],[IMPORTO]]*tbStoricoOrdini[[#This Row],[% COMM.]]</f>
        <v>5456</v>
      </c>
      <c r="R344" s="2">
        <f>tbStoricoOrdini[[#This Row],[TOT. COMM.]]+tbStoricoOrdini[[#This Row],[IMPORTO]]</f>
        <v>114576</v>
      </c>
    </row>
    <row r="345" spans="1:18">
      <c r="A345" s="1">
        <v>43831</v>
      </c>
      <c r="B345" s="7">
        <f>MONTH(tbStoricoOrdini[[#This Row],[DATA]])</f>
        <v>1</v>
      </c>
      <c r="C345" t="s">
        <v>440</v>
      </c>
      <c r="D345" t="str">
        <f>RIGHT(tbStoricoOrdini[[#This Row],[ORDINE]],4)</f>
        <v>0342</v>
      </c>
      <c r="E345" t="s">
        <v>27</v>
      </c>
      <c r="F345" t="str">
        <f>VLOOKUP(tbStoricoOrdini[[#This Row],[CLIENTE]],tbClienti[],3,FALSE)</f>
        <v>Veneto</v>
      </c>
      <c r="G345" t="str">
        <f>VLOOKUP(tbStoricoOrdini[[#This Row],[CLIENTE]],tbClienti[],7,FALSE)</f>
        <v>BD</v>
      </c>
      <c r="H345" t="s">
        <v>74</v>
      </c>
      <c r="I345" t="str">
        <f>IF(LEFT(tbStoricoOrdini[[#This Row],[ARTICOLO]],3) = "COG","COG",LEFT(tbStoricoOrdini[[#This Row],[ARTICOLO]],FIND(" ",tbStoricoOrdini[[#This Row],[ARTICOLO]])-1))</f>
        <v>AVRC</v>
      </c>
      <c r="J345" t="str">
        <f>MID(tbStoricoOrdini[[#This Row],[ARTICOLO]],FIND(" ",tbStoricoOrdini[[#This Row],[ARTICOLO]])+1,4)</f>
        <v>2500</v>
      </c>
      <c r="K345" t="str">
        <f>IFERROR(RIGHT(tbStoricoOrdini[[#This Row],[ARTICOLO]],LEN(tbStoricoOrdini[[#This Row],[ARTICOLO]])-FIND(" ",tbStoricoOrdini[[#This Row],[ARTICOLO]],FIND(" ",tbStoricoOrdini[[#This Row],[ARTICOLO]]) +1)),"")</f>
        <v>Gold</v>
      </c>
      <c r="L345" s="3">
        <f>VLOOKUP(tbStoricoOrdini[[#This Row],[ARTICOLO]],tbArticoli[],2,FALSE)</f>
        <v>500</v>
      </c>
      <c r="M345" s="22">
        <f>tbStoricoOrdini[[#This Row],[IMPORTO]]/tbStoricoOrdini[[#This Row],[PREZZO]]</f>
        <v>66</v>
      </c>
      <c r="N345" t="s">
        <v>10</v>
      </c>
      <c r="O345" s="8">
        <f>VLOOKUP(tbStoricoOrdini[[#This Row],[AGENTE]],tbAgenti[],2,FALSE)</f>
        <v>3.6999999999999998E-2</v>
      </c>
      <c r="P345" s="2">
        <v>33000</v>
      </c>
      <c r="Q345" s="2">
        <f>tbStoricoOrdini[[#This Row],[IMPORTO]]*tbStoricoOrdini[[#This Row],[% COMM.]]</f>
        <v>1221</v>
      </c>
      <c r="R345" s="2">
        <f>tbStoricoOrdini[[#This Row],[TOT. COMM.]]+tbStoricoOrdini[[#This Row],[IMPORTO]]</f>
        <v>34221</v>
      </c>
    </row>
    <row r="346" spans="1:18">
      <c r="A346" s="1">
        <v>43831</v>
      </c>
      <c r="B346" s="7">
        <f>MONTH(tbStoricoOrdini[[#This Row],[DATA]])</f>
        <v>1</v>
      </c>
      <c r="C346" t="s">
        <v>441</v>
      </c>
      <c r="D346" t="str">
        <f>RIGHT(tbStoricoOrdini[[#This Row],[ORDINE]],4)</f>
        <v>0343</v>
      </c>
      <c r="E346" t="s">
        <v>27</v>
      </c>
      <c r="F346" t="str">
        <f>VLOOKUP(tbStoricoOrdini[[#This Row],[CLIENTE]],tbClienti[],3,FALSE)</f>
        <v>Veneto</v>
      </c>
      <c r="G346" t="str">
        <f>VLOOKUP(tbStoricoOrdini[[#This Row],[CLIENTE]],tbClienti[],7,FALSE)</f>
        <v>BD</v>
      </c>
      <c r="H346" t="s">
        <v>74</v>
      </c>
      <c r="I346" t="str">
        <f>IF(LEFT(tbStoricoOrdini[[#This Row],[ARTICOLO]],3) = "COG","COG",LEFT(tbStoricoOrdini[[#This Row],[ARTICOLO]],FIND(" ",tbStoricoOrdini[[#This Row],[ARTICOLO]])-1))</f>
        <v>AVRC</v>
      </c>
      <c r="J346" t="str">
        <f>MID(tbStoricoOrdini[[#This Row],[ARTICOLO]],FIND(" ",tbStoricoOrdini[[#This Row],[ARTICOLO]])+1,4)</f>
        <v>2500</v>
      </c>
      <c r="K346" t="str">
        <f>IFERROR(RIGHT(tbStoricoOrdini[[#This Row],[ARTICOLO]],LEN(tbStoricoOrdini[[#This Row],[ARTICOLO]])-FIND(" ",tbStoricoOrdini[[#This Row],[ARTICOLO]],FIND(" ",tbStoricoOrdini[[#This Row],[ARTICOLO]]) +1)),"")</f>
        <v>Gold</v>
      </c>
      <c r="L346" s="3">
        <f>VLOOKUP(tbStoricoOrdini[[#This Row],[ARTICOLO]],tbArticoli[],2,FALSE)</f>
        <v>500</v>
      </c>
      <c r="M346" s="22">
        <f>tbStoricoOrdini[[#This Row],[IMPORTO]]/tbStoricoOrdini[[#This Row],[PREZZO]]</f>
        <v>913</v>
      </c>
      <c r="N346" t="s">
        <v>19</v>
      </c>
      <c r="O346" s="8">
        <f>VLOOKUP(tbStoricoOrdini[[#This Row],[AGENTE]],tbAgenti[],2,FALSE)</f>
        <v>0.05</v>
      </c>
      <c r="P346" s="2">
        <v>456500</v>
      </c>
      <c r="Q346" s="2">
        <f>tbStoricoOrdini[[#This Row],[IMPORTO]]*tbStoricoOrdini[[#This Row],[% COMM.]]</f>
        <v>22825</v>
      </c>
      <c r="R346" s="2">
        <f>tbStoricoOrdini[[#This Row],[TOT. COMM.]]+tbStoricoOrdini[[#This Row],[IMPORTO]]</f>
        <v>479325</v>
      </c>
    </row>
    <row r="347" spans="1:18">
      <c r="A347" s="1">
        <v>43831</v>
      </c>
      <c r="B347" s="7">
        <f>MONTH(tbStoricoOrdini[[#This Row],[DATA]])</f>
        <v>1</v>
      </c>
      <c r="C347" t="s">
        <v>442</v>
      </c>
      <c r="D347" t="str">
        <f>RIGHT(tbStoricoOrdini[[#This Row],[ORDINE]],4)</f>
        <v>0344</v>
      </c>
      <c r="E347" t="s">
        <v>27</v>
      </c>
      <c r="F347" t="str">
        <f>VLOOKUP(tbStoricoOrdini[[#This Row],[CLIENTE]],tbClienti[],3,FALSE)</f>
        <v>Veneto</v>
      </c>
      <c r="G347" t="str">
        <f>VLOOKUP(tbStoricoOrdini[[#This Row],[CLIENTE]],tbClienti[],7,FALSE)</f>
        <v>BD</v>
      </c>
      <c r="H347" t="s">
        <v>74</v>
      </c>
      <c r="I347" t="str">
        <f>IF(LEFT(tbStoricoOrdini[[#This Row],[ARTICOLO]],3) = "COG","COG",LEFT(tbStoricoOrdini[[#This Row],[ARTICOLO]],FIND(" ",tbStoricoOrdini[[#This Row],[ARTICOLO]])-1))</f>
        <v>AVRC</v>
      </c>
      <c r="J347" t="str">
        <f>MID(tbStoricoOrdini[[#This Row],[ARTICOLO]],FIND(" ",tbStoricoOrdini[[#This Row],[ARTICOLO]])+1,4)</f>
        <v>2500</v>
      </c>
      <c r="K347" t="str">
        <f>IFERROR(RIGHT(tbStoricoOrdini[[#This Row],[ARTICOLO]],LEN(tbStoricoOrdini[[#This Row],[ARTICOLO]])-FIND(" ",tbStoricoOrdini[[#This Row],[ARTICOLO]],FIND(" ",tbStoricoOrdini[[#This Row],[ARTICOLO]]) +1)),"")</f>
        <v>Gold</v>
      </c>
      <c r="L347" s="3">
        <f>VLOOKUP(tbStoricoOrdini[[#This Row],[ARTICOLO]],tbArticoli[],2,FALSE)</f>
        <v>500</v>
      </c>
      <c r="M347" s="22">
        <f>tbStoricoOrdini[[#This Row],[IMPORTO]]/tbStoricoOrdini[[#This Row],[PREZZO]]</f>
        <v>482</v>
      </c>
      <c r="N347" t="s">
        <v>15</v>
      </c>
      <c r="O347" s="8">
        <f>VLOOKUP(tbStoricoOrdini[[#This Row],[AGENTE]],tbAgenti[],2,FALSE)</f>
        <v>0.08</v>
      </c>
      <c r="P347" s="2">
        <v>241000</v>
      </c>
      <c r="Q347" s="2">
        <f>tbStoricoOrdini[[#This Row],[IMPORTO]]*tbStoricoOrdini[[#This Row],[% COMM.]]</f>
        <v>19280</v>
      </c>
      <c r="R347" s="2">
        <f>tbStoricoOrdini[[#This Row],[TOT. COMM.]]+tbStoricoOrdini[[#This Row],[IMPORTO]]</f>
        <v>260280</v>
      </c>
    </row>
    <row r="348" spans="1:18">
      <c r="A348" s="1">
        <v>43831</v>
      </c>
      <c r="B348" s="7">
        <f>MONTH(tbStoricoOrdini[[#This Row],[DATA]])</f>
        <v>1</v>
      </c>
      <c r="C348" t="s">
        <v>443</v>
      </c>
      <c r="D348" t="str">
        <f>RIGHT(tbStoricoOrdini[[#This Row],[ORDINE]],4)</f>
        <v>0345</v>
      </c>
      <c r="E348" t="s">
        <v>27</v>
      </c>
      <c r="F348" t="str">
        <f>VLOOKUP(tbStoricoOrdini[[#This Row],[CLIENTE]],tbClienti[],3,FALSE)</f>
        <v>Veneto</v>
      </c>
      <c r="G348" t="str">
        <f>VLOOKUP(tbStoricoOrdini[[#This Row],[CLIENTE]],tbClienti[],7,FALSE)</f>
        <v>BD</v>
      </c>
      <c r="H348" t="s">
        <v>74</v>
      </c>
      <c r="I348" t="str">
        <f>IF(LEFT(tbStoricoOrdini[[#This Row],[ARTICOLO]],3) = "COG","COG",LEFT(tbStoricoOrdini[[#This Row],[ARTICOLO]],FIND(" ",tbStoricoOrdini[[#This Row],[ARTICOLO]])-1))</f>
        <v>AVRC</v>
      </c>
      <c r="J348" t="str">
        <f>MID(tbStoricoOrdini[[#This Row],[ARTICOLO]],FIND(" ",tbStoricoOrdini[[#This Row],[ARTICOLO]])+1,4)</f>
        <v>2500</v>
      </c>
      <c r="K348" t="str">
        <f>IFERROR(RIGHT(tbStoricoOrdini[[#This Row],[ARTICOLO]],LEN(tbStoricoOrdini[[#This Row],[ARTICOLO]])-FIND(" ",tbStoricoOrdini[[#This Row],[ARTICOLO]],FIND(" ",tbStoricoOrdini[[#This Row],[ARTICOLO]]) +1)),"")</f>
        <v>Gold</v>
      </c>
      <c r="L348" s="3">
        <f>VLOOKUP(tbStoricoOrdini[[#This Row],[ARTICOLO]],tbArticoli[],2,FALSE)</f>
        <v>500</v>
      </c>
      <c r="M348" s="22">
        <f>tbStoricoOrdini[[#This Row],[IMPORTO]]/tbStoricoOrdini[[#This Row],[PREZZO]]</f>
        <v>936</v>
      </c>
      <c r="N348" t="s">
        <v>14</v>
      </c>
      <c r="O348" s="8">
        <f>VLOOKUP(tbStoricoOrdini[[#This Row],[AGENTE]],tbAgenti[],2,FALSE)</f>
        <v>0.05</v>
      </c>
      <c r="P348" s="2">
        <v>468000</v>
      </c>
      <c r="Q348" s="2">
        <f>tbStoricoOrdini[[#This Row],[IMPORTO]]*tbStoricoOrdini[[#This Row],[% COMM.]]</f>
        <v>23400</v>
      </c>
      <c r="R348" s="2">
        <f>tbStoricoOrdini[[#This Row],[TOT. COMM.]]+tbStoricoOrdini[[#This Row],[IMPORTO]]</f>
        <v>491400</v>
      </c>
    </row>
    <row r="349" spans="1:18">
      <c r="A349" s="1">
        <v>43831</v>
      </c>
      <c r="B349" s="7">
        <f>MONTH(tbStoricoOrdini[[#This Row],[DATA]])</f>
        <v>1</v>
      </c>
      <c r="C349" t="s">
        <v>444</v>
      </c>
      <c r="D349" t="str">
        <f>RIGHT(tbStoricoOrdini[[#This Row],[ORDINE]],4)</f>
        <v>0346</v>
      </c>
      <c r="E349" t="s">
        <v>27</v>
      </c>
      <c r="F349" t="str">
        <f>VLOOKUP(tbStoricoOrdini[[#This Row],[CLIENTE]],tbClienti[],3,FALSE)</f>
        <v>Veneto</v>
      </c>
      <c r="G349" t="str">
        <f>VLOOKUP(tbStoricoOrdini[[#This Row],[CLIENTE]],tbClienti[],7,FALSE)</f>
        <v>BD</v>
      </c>
      <c r="H349" t="s">
        <v>74</v>
      </c>
      <c r="I349" t="str">
        <f>IF(LEFT(tbStoricoOrdini[[#This Row],[ARTICOLO]],3) = "COG","COG",LEFT(tbStoricoOrdini[[#This Row],[ARTICOLO]],FIND(" ",tbStoricoOrdini[[#This Row],[ARTICOLO]])-1))</f>
        <v>AVRC</v>
      </c>
      <c r="J349" t="str">
        <f>MID(tbStoricoOrdini[[#This Row],[ARTICOLO]],FIND(" ",tbStoricoOrdini[[#This Row],[ARTICOLO]])+1,4)</f>
        <v>2500</v>
      </c>
      <c r="K349" t="str">
        <f>IFERROR(RIGHT(tbStoricoOrdini[[#This Row],[ARTICOLO]],LEN(tbStoricoOrdini[[#This Row],[ARTICOLO]])-FIND(" ",tbStoricoOrdini[[#This Row],[ARTICOLO]],FIND(" ",tbStoricoOrdini[[#This Row],[ARTICOLO]]) +1)),"")</f>
        <v>Gold</v>
      </c>
      <c r="L349" s="3">
        <f>VLOOKUP(tbStoricoOrdini[[#This Row],[ARTICOLO]],tbArticoli[],2,FALSE)</f>
        <v>500</v>
      </c>
      <c r="M349" s="22">
        <f>tbStoricoOrdini[[#This Row],[IMPORTO]]/tbStoricoOrdini[[#This Row],[PREZZO]]</f>
        <v>545</v>
      </c>
      <c r="N349" t="s">
        <v>7</v>
      </c>
      <c r="O349" s="8">
        <f>VLOOKUP(tbStoricoOrdini[[#This Row],[AGENTE]],tbAgenti[],2,FALSE)</f>
        <v>0.03</v>
      </c>
      <c r="P349" s="2">
        <v>272500</v>
      </c>
      <c r="Q349" s="2">
        <f>tbStoricoOrdini[[#This Row],[IMPORTO]]*tbStoricoOrdini[[#This Row],[% COMM.]]</f>
        <v>8175</v>
      </c>
      <c r="R349" s="2">
        <f>tbStoricoOrdini[[#This Row],[TOT. COMM.]]+tbStoricoOrdini[[#This Row],[IMPORTO]]</f>
        <v>280675</v>
      </c>
    </row>
    <row r="350" spans="1:18">
      <c r="A350" s="1">
        <v>43831</v>
      </c>
      <c r="B350" s="7">
        <f>MONTH(tbStoricoOrdini[[#This Row],[DATA]])</f>
        <v>1</v>
      </c>
      <c r="C350" t="s">
        <v>445</v>
      </c>
      <c r="D350" t="str">
        <f>RIGHT(tbStoricoOrdini[[#This Row],[ORDINE]],4)</f>
        <v>0347</v>
      </c>
      <c r="E350" t="s">
        <v>27</v>
      </c>
      <c r="F350" t="str">
        <f>VLOOKUP(tbStoricoOrdini[[#This Row],[CLIENTE]],tbClienti[],3,FALSE)</f>
        <v>Veneto</v>
      </c>
      <c r="G350" t="str">
        <f>VLOOKUP(tbStoricoOrdini[[#This Row],[CLIENTE]],tbClienti[],7,FALSE)</f>
        <v>BD</v>
      </c>
      <c r="H350" t="s">
        <v>74</v>
      </c>
      <c r="I350" t="str">
        <f>IF(LEFT(tbStoricoOrdini[[#This Row],[ARTICOLO]],3) = "COG","COG",LEFT(tbStoricoOrdini[[#This Row],[ARTICOLO]],FIND(" ",tbStoricoOrdini[[#This Row],[ARTICOLO]])-1))</f>
        <v>AVRC</v>
      </c>
      <c r="J350" t="str">
        <f>MID(tbStoricoOrdini[[#This Row],[ARTICOLO]],FIND(" ",tbStoricoOrdini[[#This Row],[ARTICOLO]])+1,4)</f>
        <v>2500</v>
      </c>
      <c r="K350" t="str">
        <f>IFERROR(RIGHT(tbStoricoOrdini[[#This Row],[ARTICOLO]],LEN(tbStoricoOrdini[[#This Row],[ARTICOLO]])-FIND(" ",tbStoricoOrdini[[#This Row],[ARTICOLO]],FIND(" ",tbStoricoOrdini[[#This Row],[ARTICOLO]]) +1)),"")</f>
        <v>Gold</v>
      </c>
      <c r="L350" s="3">
        <f>VLOOKUP(tbStoricoOrdini[[#This Row],[ARTICOLO]],tbArticoli[],2,FALSE)</f>
        <v>500</v>
      </c>
      <c r="M350" s="22">
        <f>tbStoricoOrdini[[#This Row],[IMPORTO]]/tbStoricoOrdini[[#This Row],[PREZZO]]</f>
        <v>769</v>
      </c>
      <c r="N350" t="s">
        <v>20</v>
      </c>
      <c r="O350" s="8">
        <f>VLOOKUP(tbStoricoOrdini[[#This Row],[AGENTE]],tbAgenti[],2,FALSE)</f>
        <v>0.05</v>
      </c>
      <c r="P350" s="2">
        <v>384500</v>
      </c>
      <c r="Q350" s="2">
        <f>tbStoricoOrdini[[#This Row],[IMPORTO]]*tbStoricoOrdini[[#This Row],[% COMM.]]</f>
        <v>19225</v>
      </c>
      <c r="R350" s="2">
        <f>tbStoricoOrdini[[#This Row],[TOT. COMM.]]+tbStoricoOrdini[[#This Row],[IMPORTO]]</f>
        <v>403725</v>
      </c>
    </row>
    <row r="351" spans="1:18">
      <c r="A351" s="1">
        <v>43831</v>
      </c>
      <c r="B351" s="7">
        <f>MONTH(tbStoricoOrdini[[#This Row],[DATA]])</f>
        <v>1</v>
      </c>
      <c r="C351" t="s">
        <v>446</v>
      </c>
      <c r="D351" t="str">
        <f>RIGHT(tbStoricoOrdini[[#This Row],[ORDINE]],4)</f>
        <v>0348</v>
      </c>
      <c r="E351" t="s">
        <v>27</v>
      </c>
      <c r="F351" t="str">
        <f>VLOOKUP(tbStoricoOrdini[[#This Row],[CLIENTE]],tbClienti[],3,FALSE)</f>
        <v>Veneto</v>
      </c>
      <c r="G351" t="str">
        <f>VLOOKUP(tbStoricoOrdini[[#This Row],[CLIENTE]],tbClienti[],7,FALSE)</f>
        <v>BD</v>
      </c>
      <c r="H351" t="s">
        <v>74</v>
      </c>
      <c r="I351" t="str">
        <f>IF(LEFT(tbStoricoOrdini[[#This Row],[ARTICOLO]],3) = "COG","COG",LEFT(tbStoricoOrdini[[#This Row],[ARTICOLO]],FIND(" ",tbStoricoOrdini[[#This Row],[ARTICOLO]])-1))</f>
        <v>AVRC</v>
      </c>
      <c r="J351" t="str">
        <f>MID(tbStoricoOrdini[[#This Row],[ARTICOLO]],FIND(" ",tbStoricoOrdini[[#This Row],[ARTICOLO]])+1,4)</f>
        <v>2500</v>
      </c>
      <c r="K351" t="str">
        <f>IFERROR(RIGHT(tbStoricoOrdini[[#This Row],[ARTICOLO]],LEN(tbStoricoOrdini[[#This Row],[ARTICOLO]])-FIND(" ",tbStoricoOrdini[[#This Row],[ARTICOLO]],FIND(" ",tbStoricoOrdini[[#This Row],[ARTICOLO]]) +1)),"")</f>
        <v>Gold</v>
      </c>
      <c r="L351" s="3">
        <f>VLOOKUP(tbStoricoOrdini[[#This Row],[ARTICOLO]],tbArticoli[],2,FALSE)</f>
        <v>500</v>
      </c>
      <c r="M351" s="22">
        <f>tbStoricoOrdini[[#This Row],[IMPORTO]]/tbStoricoOrdini[[#This Row],[PREZZO]]</f>
        <v>697</v>
      </c>
      <c r="N351" t="s">
        <v>18</v>
      </c>
      <c r="O351" s="8">
        <f>VLOOKUP(tbStoricoOrdini[[#This Row],[AGENTE]],tbAgenti[],2,FALSE)</f>
        <v>0.03</v>
      </c>
      <c r="P351" s="2">
        <v>348500</v>
      </c>
      <c r="Q351" s="2">
        <f>tbStoricoOrdini[[#This Row],[IMPORTO]]*tbStoricoOrdini[[#This Row],[% COMM.]]</f>
        <v>10455</v>
      </c>
      <c r="R351" s="2">
        <f>tbStoricoOrdini[[#This Row],[TOT. COMM.]]+tbStoricoOrdini[[#This Row],[IMPORTO]]</f>
        <v>358955</v>
      </c>
    </row>
    <row r="352" spans="1:18">
      <c r="A352" s="1">
        <v>43831</v>
      </c>
      <c r="B352" s="7">
        <f>MONTH(tbStoricoOrdini[[#This Row],[DATA]])</f>
        <v>1</v>
      </c>
      <c r="C352" t="s">
        <v>447</v>
      </c>
      <c r="D352" t="str">
        <f>RIGHT(tbStoricoOrdini[[#This Row],[ORDINE]],4)</f>
        <v>0349</v>
      </c>
      <c r="E352" t="s">
        <v>27</v>
      </c>
      <c r="F352" t="str">
        <f>VLOOKUP(tbStoricoOrdini[[#This Row],[CLIENTE]],tbClienti[],3,FALSE)</f>
        <v>Veneto</v>
      </c>
      <c r="G352" t="str">
        <f>VLOOKUP(tbStoricoOrdini[[#This Row],[CLIENTE]],tbClienti[],7,FALSE)</f>
        <v>BD</v>
      </c>
      <c r="H352" t="s">
        <v>74</v>
      </c>
      <c r="I352" t="str">
        <f>IF(LEFT(tbStoricoOrdini[[#This Row],[ARTICOLO]],3) = "COG","COG",LEFT(tbStoricoOrdini[[#This Row],[ARTICOLO]],FIND(" ",tbStoricoOrdini[[#This Row],[ARTICOLO]])-1))</f>
        <v>AVRC</v>
      </c>
      <c r="J352" t="str">
        <f>MID(tbStoricoOrdini[[#This Row],[ARTICOLO]],FIND(" ",tbStoricoOrdini[[#This Row],[ARTICOLO]])+1,4)</f>
        <v>2500</v>
      </c>
      <c r="K352" t="str">
        <f>IFERROR(RIGHT(tbStoricoOrdini[[#This Row],[ARTICOLO]],LEN(tbStoricoOrdini[[#This Row],[ARTICOLO]])-FIND(" ",tbStoricoOrdini[[#This Row],[ARTICOLO]],FIND(" ",tbStoricoOrdini[[#This Row],[ARTICOLO]]) +1)),"")</f>
        <v>Gold</v>
      </c>
      <c r="L352" s="3">
        <f>VLOOKUP(tbStoricoOrdini[[#This Row],[ARTICOLO]],tbArticoli[],2,FALSE)</f>
        <v>500</v>
      </c>
      <c r="M352" s="22">
        <f>tbStoricoOrdini[[#This Row],[IMPORTO]]/tbStoricoOrdini[[#This Row],[PREZZO]]</f>
        <v>853</v>
      </c>
      <c r="N352" t="s">
        <v>6</v>
      </c>
      <c r="O352" s="8">
        <f>VLOOKUP(tbStoricoOrdini[[#This Row],[AGENTE]],tbAgenti[],2,FALSE)</f>
        <v>7.4999999999999997E-2</v>
      </c>
      <c r="P352" s="2">
        <v>426500</v>
      </c>
      <c r="Q352" s="2">
        <f>tbStoricoOrdini[[#This Row],[IMPORTO]]*tbStoricoOrdini[[#This Row],[% COMM.]]</f>
        <v>31987.5</v>
      </c>
      <c r="R352" s="2">
        <f>tbStoricoOrdini[[#This Row],[TOT. COMM.]]+tbStoricoOrdini[[#This Row],[IMPORTO]]</f>
        <v>458487.5</v>
      </c>
    </row>
    <row r="353" spans="1:18">
      <c r="A353" s="1">
        <v>43831</v>
      </c>
      <c r="B353" s="7">
        <f>MONTH(tbStoricoOrdini[[#This Row],[DATA]])</f>
        <v>1</v>
      </c>
      <c r="C353" t="s">
        <v>448</v>
      </c>
      <c r="D353" t="str">
        <f>RIGHT(tbStoricoOrdini[[#This Row],[ORDINE]],4)</f>
        <v>0350</v>
      </c>
      <c r="E353" t="s">
        <v>27</v>
      </c>
      <c r="F353" t="str">
        <f>VLOOKUP(tbStoricoOrdini[[#This Row],[CLIENTE]],tbClienti[],3,FALSE)</f>
        <v>Veneto</v>
      </c>
      <c r="G353" t="str">
        <f>VLOOKUP(tbStoricoOrdini[[#This Row],[CLIENTE]],tbClienti[],7,FALSE)</f>
        <v>BD</v>
      </c>
      <c r="H353" t="s">
        <v>74</v>
      </c>
      <c r="I353" t="str">
        <f>IF(LEFT(tbStoricoOrdini[[#This Row],[ARTICOLO]],3) = "COG","COG",LEFT(tbStoricoOrdini[[#This Row],[ARTICOLO]],FIND(" ",tbStoricoOrdini[[#This Row],[ARTICOLO]])-1))</f>
        <v>AVRC</v>
      </c>
      <c r="J353" t="str">
        <f>MID(tbStoricoOrdini[[#This Row],[ARTICOLO]],FIND(" ",tbStoricoOrdini[[#This Row],[ARTICOLO]])+1,4)</f>
        <v>2500</v>
      </c>
      <c r="K353" t="str">
        <f>IFERROR(RIGHT(tbStoricoOrdini[[#This Row],[ARTICOLO]],LEN(tbStoricoOrdini[[#This Row],[ARTICOLO]])-FIND(" ",tbStoricoOrdini[[#This Row],[ARTICOLO]],FIND(" ",tbStoricoOrdini[[#This Row],[ARTICOLO]]) +1)),"")</f>
        <v>Gold</v>
      </c>
      <c r="L353" s="3">
        <f>VLOOKUP(tbStoricoOrdini[[#This Row],[ARTICOLO]],tbArticoli[],2,FALSE)</f>
        <v>500</v>
      </c>
      <c r="M353" s="22">
        <f>tbStoricoOrdini[[#This Row],[IMPORTO]]/tbStoricoOrdini[[#This Row],[PREZZO]]</f>
        <v>139</v>
      </c>
      <c r="N353" t="s">
        <v>9</v>
      </c>
      <c r="O353" s="8">
        <f>VLOOKUP(tbStoricoOrdini[[#This Row],[AGENTE]],tbAgenti[],2,FALSE)</f>
        <v>0.05</v>
      </c>
      <c r="P353" s="2">
        <v>69500</v>
      </c>
      <c r="Q353" s="2">
        <f>tbStoricoOrdini[[#This Row],[IMPORTO]]*tbStoricoOrdini[[#This Row],[% COMM.]]</f>
        <v>3475</v>
      </c>
      <c r="R353" s="2">
        <f>tbStoricoOrdini[[#This Row],[TOT. COMM.]]+tbStoricoOrdini[[#This Row],[IMPORTO]]</f>
        <v>72975</v>
      </c>
    </row>
    <row r="354" spans="1:18">
      <c r="A354" s="1">
        <v>43831</v>
      </c>
      <c r="B354" s="7">
        <f>MONTH(tbStoricoOrdini[[#This Row],[DATA]])</f>
        <v>1</v>
      </c>
      <c r="C354" t="s">
        <v>449</v>
      </c>
      <c r="D354" t="str">
        <f>RIGHT(tbStoricoOrdini[[#This Row],[ORDINE]],4)</f>
        <v>0351</v>
      </c>
      <c r="E354" t="s">
        <v>27</v>
      </c>
      <c r="F354" t="str">
        <f>VLOOKUP(tbStoricoOrdini[[#This Row],[CLIENTE]],tbClienti[],3,FALSE)</f>
        <v>Veneto</v>
      </c>
      <c r="G354" t="str">
        <f>VLOOKUP(tbStoricoOrdini[[#This Row],[CLIENTE]],tbClienti[],7,FALSE)</f>
        <v>BD</v>
      </c>
      <c r="H354" t="s">
        <v>77</v>
      </c>
      <c r="I354" t="str">
        <f>IF(LEFT(tbStoricoOrdini[[#This Row],[ARTICOLO]],3) = "COG","COG",LEFT(tbStoricoOrdini[[#This Row],[ARTICOLO]],FIND(" ",tbStoricoOrdini[[#This Row],[ARTICOLO]])-1))</f>
        <v>COG</v>
      </c>
      <c r="J354" t="str">
        <f>MID(tbStoricoOrdini[[#This Row],[ARTICOLO]],FIND(" ",tbStoricoOrdini[[#This Row],[ARTICOLO]])+1,4)</f>
        <v>2000</v>
      </c>
      <c r="K354" t="str">
        <f>IFERROR(RIGHT(tbStoricoOrdini[[#This Row],[ARTICOLO]],LEN(tbStoricoOrdini[[#This Row],[ARTICOLO]])-FIND(" ",tbStoricoOrdini[[#This Row],[ARTICOLO]],FIND(" ",tbStoricoOrdini[[#This Row],[ARTICOLO]]) +1)),"")</f>
        <v>Medium</v>
      </c>
      <c r="L354" s="3">
        <f>VLOOKUP(tbStoricoOrdini[[#This Row],[ARTICOLO]],tbArticoli[],2,FALSE)</f>
        <v>200</v>
      </c>
      <c r="M354" s="22">
        <f>tbStoricoOrdini[[#This Row],[IMPORTO]]/tbStoricoOrdini[[#This Row],[PREZZO]]</f>
        <v>407</v>
      </c>
      <c r="N354" t="s">
        <v>9</v>
      </c>
      <c r="O354" s="8">
        <f>VLOOKUP(tbStoricoOrdini[[#This Row],[AGENTE]],tbAgenti[],2,FALSE)</f>
        <v>0.05</v>
      </c>
      <c r="P354" s="2">
        <v>81400</v>
      </c>
      <c r="Q354" s="2">
        <f>tbStoricoOrdini[[#This Row],[IMPORTO]]*tbStoricoOrdini[[#This Row],[% COMM.]]</f>
        <v>4070</v>
      </c>
      <c r="R354" s="2">
        <f>tbStoricoOrdini[[#This Row],[TOT. COMM.]]+tbStoricoOrdini[[#This Row],[IMPORTO]]</f>
        <v>85470</v>
      </c>
    </row>
    <row r="355" spans="1:18">
      <c r="A355" s="1">
        <v>43831</v>
      </c>
      <c r="B355" s="7">
        <f>MONTH(tbStoricoOrdini[[#This Row],[DATA]])</f>
        <v>1</v>
      </c>
      <c r="C355" t="s">
        <v>450</v>
      </c>
      <c r="D355" t="str">
        <f>RIGHT(tbStoricoOrdini[[#This Row],[ORDINE]],4)</f>
        <v>0352</v>
      </c>
      <c r="E355" t="s">
        <v>27</v>
      </c>
      <c r="F355" t="str">
        <f>VLOOKUP(tbStoricoOrdini[[#This Row],[CLIENTE]],tbClienti[],3,FALSE)</f>
        <v>Veneto</v>
      </c>
      <c r="G355" t="str">
        <f>VLOOKUP(tbStoricoOrdini[[#This Row],[CLIENTE]],tbClienti[],7,FALSE)</f>
        <v>BD</v>
      </c>
      <c r="H355" t="s">
        <v>61</v>
      </c>
      <c r="I355" t="str">
        <f>IF(LEFT(tbStoricoOrdini[[#This Row],[ARTICOLO]],3) = "COG","COG",LEFT(tbStoricoOrdini[[#This Row],[ARTICOLO]],FIND(" ",tbStoricoOrdini[[#This Row],[ARTICOLO]])-1))</f>
        <v>KLM</v>
      </c>
      <c r="J355" t="str">
        <f>MID(tbStoricoOrdini[[#This Row],[ARTICOLO]],FIND(" ",tbStoricoOrdini[[#This Row],[ARTICOLO]])+1,4)</f>
        <v>5000</v>
      </c>
      <c r="K355" t="str">
        <f>IFERROR(RIGHT(tbStoricoOrdini[[#This Row],[ARTICOLO]],LEN(tbStoricoOrdini[[#This Row],[ARTICOLO]])-FIND(" ",tbStoricoOrdini[[#This Row],[ARTICOLO]],FIND(" ",tbStoricoOrdini[[#This Row],[ARTICOLO]]) +1)),"")</f>
        <v>Medium</v>
      </c>
      <c r="L355" s="3">
        <f>VLOOKUP(tbStoricoOrdini[[#This Row],[ARTICOLO]],tbArticoli[],2,FALSE)</f>
        <v>150</v>
      </c>
      <c r="M355" s="22">
        <f>tbStoricoOrdini[[#This Row],[IMPORTO]]/tbStoricoOrdini[[#This Row],[PREZZO]]</f>
        <v>808</v>
      </c>
      <c r="N355" t="s">
        <v>10</v>
      </c>
      <c r="O355" s="8">
        <f>VLOOKUP(tbStoricoOrdini[[#This Row],[AGENTE]],tbAgenti[],2,FALSE)</f>
        <v>3.6999999999999998E-2</v>
      </c>
      <c r="P355" s="2">
        <v>121200</v>
      </c>
      <c r="Q355" s="2">
        <f>tbStoricoOrdini[[#This Row],[IMPORTO]]*tbStoricoOrdini[[#This Row],[% COMM.]]</f>
        <v>4484.3999999999996</v>
      </c>
      <c r="R355" s="2">
        <f>tbStoricoOrdini[[#This Row],[TOT. COMM.]]+tbStoricoOrdini[[#This Row],[IMPORTO]]</f>
        <v>125684.4</v>
      </c>
    </row>
    <row r="356" spans="1:18">
      <c r="A356" s="1">
        <v>43831</v>
      </c>
      <c r="B356" s="7">
        <f>MONTH(tbStoricoOrdini[[#This Row],[DATA]])</f>
        <v>1</v>
      </c>
      <c r="C356" t="s">
        <v>451</v>
      </c>
      <c r="D356" t="str">
        <f>RIGHT(tbStoricoOrdini[[#This Row],[ORDINE]],4)</f>
        <v>0353</v>
      </c>
      <c r="E356" t="s">
        <v>27</v>
      </c>
      <c r="F356" t="str">
        <f>VLOOKUP(tbStoricoOrdini[[#This Row],[CLIENTE]],tbClienti[],3,FALSE)</f>
        <v>Veneto</v>
      </c>
      <c r="G356" t="str">
        <f>VLOOKUP(tbStoricoOrdini[[#This Row],[CLIENTE]],tbClienti[],7,FALSE)</f>
        <v>BD</v>
      </c>
      <c r="H356" t="s">
        <v>61</v>
      </c>
      <c r="I356" t="str">
        <f>IF(LEFT(tbStoricoOrdini[[#This Row],[ARTICOLO]],3) = "COG","COG",LEFT(tbStoricoOrdini[[#This Row],[ARTICOLO]],FIND(" ",tbStoricoOrdini[[#This Row],[ARTICOLO]])-1))</f>
        <v>KLM</v>
      </c>
      <c r="J356" t="str">
        <f>MID(tbStoricoOrdini[[#This Row],[ARTICOLO]],FIND(" ",tbStoricoOrdini[[#This Row],[ARTICOLO]])+1,4)</f>
        <v>5000</v>
      </c>
      <c r="K356" t="str">
        <f>IFERROR(RIGHT(tbStoricoOrdini[[#This Row],[ARTICOLO]],LEN(tbStoricoOrdini[[#This Row],[ARTICOLO]])-FIND(" ",tbStoricoOrdini[[#This Row],[ARTICOLO]],FIND(" ",tbStoricoOrdini[[#This Row],[ARTICOLO]]) +1)),"")</f>
        <v>Medium</v>
      </c>
      <c r="L356" s="3">
        <f>VLOOKUP(tbStoricoOrdini[[#This Row],[ARTICOLO]],tbArticoli[],2,FALSE)</f>
        <v>150</v>
      </c>
      <c r="M356" s="22">
        <f>tbStoricoOrdini[[#This Row],[IMPORTO]]/tbStoricoOrdini[[#This Row],[PREZZO]]</f>
        <v>693</v>
      </c>
      <c r="N356" t="s">
        <v>19</v>
      </c>
      <c r="O356" s="8">
        <f>VLOOKUP(tbStoricoOrdini[[#This Row],[AGENTE]],tbAgenti[],2,FALSE)</f>
        <v>0.05</v>
      </c>
      <c r="P356" s="2">
        <v>103950</v>
      </c>
      <c r="Q356" s="2">
        <f>tbStoricoOrdini[[#This Row],[IMPORTO]]*tbStoricoOrdini[[#This Row],[% COMM.]]</f>
        <v>5197.5</v>
      </c>
      <c r="R356" s="2">
        <f>tbStoricoOrdini[[#This Row],[TOT. COMM.]]+tbStoricoOrdini[[#This Row],[IMPORTO]]</f>
        <v>109147.5</v>
      </c>
    </row>
    <row r="357" spans="1:18">
      <c r="A357" s="1">
        <v>43831</v>
      </c>
      <c r="B357" s="7">
        <f>MONTH(tbStoricoOrdini[[#This Row],[DATA]])</f>
        <v>1</v>
      </c>
      <c r="C357" t="s">
        <v>452</v>
      </c>
      <c r="D357" t="str">
        <f>RIGHT(tbStoricoOrdini[[#This Row],[ORDINE]],4)</f>
        <v>0354</v>
      </c>
      <c r="E357" t="s">
        <v>27</v>
      </c>
      <c r="F357" t="str">
        <f>VLOOKUP(tbStoricoOrdini[[#This Row],[CLIENTE]],tbClienti[],3,FALSE)</f>
        <v>Veneto</v>
      </c>
      <c r="G357" t="str">
        <f>VLOOKUP(tbStoricoOrdini[[#This Row],[CLIENTE]],tbClienti[],7,FALSE)</f>
        <v>BD</v>
      </c>
      <c r="H357" t="s">
        <v>61</v>
      </c>
      <c r="I357" t="str">
        <f>IF(LEFT(tbStoricoOrdini[[#This Row],[ARTICOLO]],3) = "COG","COG",LEFT(tbStoricoOrdini[[#This Row],[ARTICOLO]],FIND(" ",tbStoricoOrdini[[#This Row],[ARTICOLO]])-1))</f>
        <v>KLM</v>
      </c>
      <c r="J357" t="str">
        <f>MID(tbStoricoOrdini[[#This Row],[ARTICOLO]],FIND(" ",tbStoricoOrdini[[#This Row],[ARTICOLO]])+1,4)</f>
        <v>5000</v>
      </c>
      <c r="K357" t="str">
        <f>IFERROR(RIGHT(tbStoricoOrdini[[#This Row],[ARTICOLO]],LEN(tbStoricoOrdini[[#This Row],[ARTICOLO]])-FIND(" ",tbStoricoOrdini[[#This Row],[ARTICOLO]],FIND(" ",tbStoricoOrdini[[#This Row],[ARTICOLO]]) +1)),"")</f>
        <v>Medium</v>
      </c>
      <c r="L357" s="3">
        <f>VLOOKUP(tbStoricoOrdini[[#This Row],[ARTICOLO]],tbArticoli[],2,FALSE)</f>
        <v>150</v>
      </c>
      <c r="M357" s="22">
        <f>tbStoricoOrdini[[#This Row],[IMPORTO]]/tbStoricoOrdini[[#This Row],[PREZZO]]</f>
        <v>65</v>
      </c>
      <c r="N357" t="s">
        <v>15</v>
      </c>
      <c r="O357" s="8">
        <f>VLOOKUP(tbStoricoOrdini[[#This Row],[AGENTE]],tbAgenti[],2,FALSE)</f>
        <v>0.08</v>
      </c>
      <c r="P357" s="2">
        <v>9750</v>
      </c>
      <c r="Q357" s="2">
        <f>tbStoricoOrdini[[#This Row],[IMPORTO]]*tbStoricoOrdini[[#This Row],[% COMM.]]</f>
        <v>780</v>
      </c>
      <c r="R357" s="2">
        <f>tbStoricoOrdini[[#This Row],[TOT. COMM.]]+tbStoricoOrdini[[#This Row],[IMPORTO]]</f>
        <v>10530</v>
      </c>
    </row>
    <row r="358" spans="1:18">
      <c r="A358" s="1">
        <v>43831</v>
      </c>
      <c r="B358" s="7">
        <f>MONTH(tbStoricoOrdini[[#This Row],[DATA]])</f>
        <v>1</v>
      </c>
      <c r="C358" t="s">
        <v>453</v>
      </c>
      <c r="D358" t="str">
        <f>RIGHT(tbStoricoOrdini[[#This Row],[ORDINE]],4)</f>
        <v>0355</v>
      </c>
      <c r="E358" t="s">
        <v>27</v>
      </c>
      <c r="F358" t="str">
        <f>VLOOKUP(tbStoricoOrdini[[#This Row],[CLIENTE]],tbClienti[],3,FALSE)</f>
        <v>Veneto</v>
      </c>
      <c r="G358" t="str">
        <f>VLOOKUP(tbStoricoOrdini[[#This Row],[CLIENTE]],tbClienti[],7,FALSE)</f>
        <v>BD</v>
      </c>
      <c r="H358" t="s">
        <v>61</v>
      </c>
      <c r="I358" t="str">
        <f>IF(LEFT(tbStoricoOrdini[[#This Row],[ARTICOLO]],3) = "COG","COG",LEFT(tbStoricoOrdini[[#This Row],[ARTICOLO]],FIND(" ",tbStoricoOrdini[[#This Row],[ARTICOLO]])-1))</f>
        <v>KLM</v>
      </c>
      <c r="J358" t="str">
        <f>MID(tbStoricoOrdini[[#This Row],[ARTICOLO]],FIND(" ",tbStoricoOrdini[[#This Row],[ARTICOLO]])+1,4)</f>
        <v>5000</v>
      </c>
      <c r="K358" t="str">
        <f>IFERROR(RIGHT(tbStoricoOrdini[[#This Row],[ARTICOLO]],LEN(tbStoricoOrdini[[#This Row],[ARTICOLO]])-FIND(" ",tbStoricoOrdini[[#This Row],[ARTICOLO]],FIND(" ",tbStoricoOrdini[[#This Row],[ARTICOLO]]) +1)),"")</f>
        <v>Medium</v>
      </c>
      <c r="L358" s="3">
        <f>VLOOKUP(tbStoricoOrdini[[#This Row],[ARTICOLO]],tbArticoli[],2,FALSE)</f>
        <v>150</v>
      </c>
      <c r="M358" s="22">
        <f>tbStoricoOrdini[[#This Row],[IMPORTO]]/tbStoricoOrdini[[#This Row],[PREZZO]]</f>
        <v>554</v>
      </c>
      <c r="N358" t="s">
        <v>14</v>
      </c>
      <c r="O358" s="8">
        <f>VLOOKUP(tbStoricoOrdini[[#This Row],[AGENTE]],tbAgenti[],2,FALSE)</f>
        <v>0.05</v>
      </c>
      <c r="P358" s="2">
        <v>83100</v>
      </c>
      <c r="Q358" s="2">
        <f>tbStoricoOrdini[[#This Row],[IMPORTO]]*tbStoricoOrdini[[#This Row],[% COMM.]]</f>
        <v>4155</v>
      </c>
      <c r="R358" s="2">
        <f>tbStoricoOrdini[[#This Row],[TOT. COMM.]]+tbStoricoOrdini[[#This Row],[IMPORTO]]</f>
        <v>87255</v>
      </c>
    </row>
    <row r="359" spans="1:18">
      <c r="A359" s="1">
        <v>43831</v>
      </c>
      <c r="B359" s="7">
        <f>MONTH(tbStoricoOrdini[[#This Row],[DATA]])</f>
        <v>1</v>
      </c>
      <c r="C359" t="s">
        <v>454</v>
      </c>
      <c r="D359" t="str">
        <f>RIGHT(tbStoricoOrdini[[#This Row],[ORDINE]],4)</f>
        <v>0356</v>
      </c>
      <c r="E359" t="s">
        <v>27</v>
      </c>
      <c r="F359" t="str">
        <f>VLOOKUP(tbStoricoOrdini[[#This Row],[CLIENTE]],tbClienti[],3,FALSE)</f>
        <v>Veneto</v>
      </c>
      <c r="G359" t="str">
        <f>VLOOKUP(tbStoricoOrdini[[#This Row],[CLIENTE]],tbClienti[],7,FALSE)</f>
        <v>BD</v>
      </c>
      <c r="H359" t="s">
        <v>61</v>
      </c>
      <c r="I359" t="str">
        <f>IF(LEFT(tbStoricoOrdini[[#This Row],[ARTICOLO]],3) = "COG","COG",LEFT(tbStoricoOrdini[[#This Row],[ARTICOLO]],FIND(" ",tbStoricoOrdini[[#This Row],[ARTICOLO]])-1))</f>
        <v>KLM</v>
      </c>
      <c r="J359" t="str">
        <f>MID(tbStoricoOrdini[[#This Row],[ARTICOLO]],FIND(" ",tbStoricoOrdini[[#This Row],[ARTICOLO]])+1,4)</f>
        <v>5000</v>
      </c>
      <c r="K359" t="str">
        <f>IFERROR(RIGHT(tbStoricoOrdini[[#This Row],[ARTICOLO]],LEN(tbStoricoOrdini[[#This Row],[ARTICOLO]])-FIND(" ",tbStoricoOrdini[[#This Row],[ARTICOLO]],FIND(" ",tbStoricoOrdini[[#This Row],[ARTICOLO]]) +1)),"")</f>
        <v>Medium</v>
      </c>
      <c r="L359" s="3">
        <f>VLOOKUP(tbStoricoOrdini[[#This Row],[ARTICOLO]],tbArticoli[],2,FALSE)</f>
        <v>150</v>
      </c>
      <c r="M359" s="22">
        <f>tbStoricoOrdini[[#This Row],[IMPORTO]]/tbStoricoOrdini[[#This Row],[PREZZO]]</f>
        <v>793</v>
      </c>
      <c r="N359" t="s">
        <v>8</v>
      </c>
      <c r="O359" s="8">
        <f>VLOOKUP(tbStoricoOrdini[[#This Row],[AGENTE]],tbAgenti[],2,FALSE)</f>
        <v>0.05</v>
      </c>
      <c r="P359" s="2">
        <v>118950</v>
      </c>
      <c r="Q359" s="2">
        <f>tbStoricoOrdini[[#This Row],[IMPORTO]]*tbStoricoOrdini[[#This Row],[% COMM.]]</f>
        <v>5947.5</v>
      </c>
      <c r="R359" s="2">
        <f>tbStoricoOrdini[[#This Row],[TOT. COMM.]]+tbStoricoOrdini[[#This Row],[IMPORTO]]</f>
        <v>124897.5</v>
      </c>
    </row>
    <row r="360" spans="1:18">
      <c r="A360" s="1">
        <v>43831</v>
      </c>
      <c r="B360" s="7">
        <f>MONTH(tbStoricoOrdini[[#This Row],[DATA]])</f>
        <v>1</v>
      </c>
      <c r="C360" t="s">
        <v>455</v>
      </c>
      <c r="D360" t="str">
        <f>RIGHT(tbStoricoOrdini[[#This Row],[ORDINE]],4)</f>
        <v>0357</v>
      </c>
      <c r="E360" t="s">
        <v>27</v>
      </c>
      <c r="F360" t="str">
        <f>VLOOKUP(tbStoricoOrdini[[#This Row],[CLIENTE]],tbClienti[],3,FALSE)</f>
        <v>Veneto</v>
      </c>
      <c r="G360" t="str">
        <f>VLOOKUP(tbStoricoOrdini[[#This Row],[CLIENTE]],tbClienti[],7,FALSE)</f>
        <v>BD</v>
      </c>
      <c r="H360" t="s">
        <v>61</v>
      </c>
      <c r="I360" t="str">
        <f>IF(LEFT(tbStoricoOrdini[[#This Row],[ARTICOLO]],3) = "COG","COG",LEFT(tbStoricoOrdini[[#This Row],[ARTICOLO]],FIND(" ",tbStoricoOrdini[[#This Row],[ARTICOLO]])-1))</f>
        <v>KLM</v>
      </c>
      <c r="J360" t="str">
        <f>MID(tbStoricoOrdini[[#This Row],[ARTICOLO]],FIND(" ",tbStoricoOrdini[[#This Row],[ARTICOLO]])+1,4)</f>
        <v>5000</v>
      </c>
      <c r="K360" t="str">
        <f>IFERROR(RIGHT(tbStoricoOrdini[[#This Row],[ARTICOLO]],LEN(tbStoricoOrdini[[#This Row],[ARTICOLO]])-FIND(" ",tbStoricoOrdini[[#This Row],[ARTICOLO]],FIND(" ",tbStoricoOrdini[[#This Row],[ARTICOLO]]) +1)),"")</f>
        <v>Medium</v>
      </c>
      <c r="L360" s="3">
        <f>VLOOKUP(tbStoricoOrdini[[#This Row],[ARTICOLO]],tbArticoli[],2,FALSE)</f>
        <v>150</v>
      </c>
      <c r="M360" s="22">
        <f>tbStoricoOrdini[[#This Row],[IMPORTO]]/tbStoricoOrdini[[#This Row],[PREZZO]]</f>
        <v>382</v>
      </c>
      <c r="N360" t="s">
        <v>20</v>
      </c>
      <c r="O360" s="8">
        <f>VLOOKUP(tbStoricoOrdini[[#This Row],[AGENTE]],tbAgenti[],2,FALSE)</f>
        <v>0.05</v>
      </c>
      <c r="P360" s="2">
        <v>57300</v>
      </c>
      <c r="Q360" s="2">
        <f>tbStoricoOrdini[[#This Row],[IMPORTO]]*tbStoricoOrdini[[#This Row],[% COMM.]]</f>
        <v>2865</v>
      </c>
      <c r="R360" s="2">
        <f>tbStoricoOrdini[[#This Row],[TOT. COMM.]]+tbStoricoOrdini[[#This Row],[IMPORTO]]</f>
        <v>60165</v>
      </c>
    </row>
    <row r="361" spans="1:18">
      <c r="A361" s="1">
        <v>43831</v>
      </c>
      <c r="B361" s="7">
        <f>MONTH(tbStoricoOrdini[[#This Row],[DATA]])</f>
        <v>1</v>
      </c>
      <c r="C361" t="s">
        <v>456</v>
      </c>
      <c r="D361" t="str">
        <f>RIGHT(tbStoricoOrdini[[#This Row],[ORDINE]],4)</f>
        <v>0358</v>
      </c>
      <c r="E361" t="s">
        <v>27</v>
      </c>
      <c r="F361" t="str">
        <f>VLOOKUP(tbStoricoOrdini[[#This Row],[CLIENTE]],tbClienti[],3,FALSE)</f>
        <v>Veneto</v>
      </c>
      <c r="G361" t="str">
        <f>VLOOKUP(tbStoricoOrdini[[#This Row],[CLIENTE]],tbClienti[],7,FALSE)</f>
        <v>BD</v>
      </c>
      <c r="H361" t="s">
        <v>61</v>
      </c>
      <c r="I361" t="str">
        <f>IF(LEFT(tbStoricoOrdini[[#This Row],[ARTICOLO]],3) = "COG","COG",LEFT(tbStoricoOrdini[[#This Row],[ARTICOLO]],FIND(" ",tbStoricoOrdini[[#This Row],[ARTICOLO]])-1))</f>
        <v>KLM</v>
      </c>
      <c r="J361" t="str">
        <f>MID(tbStoricoOrdini[[#This Row],[ARTICOLO]],FIND(" ",tbStoricoOrdini[[#This Row],[ARTICOLO]])+1,4)</f>
        <v>5000</v>
      </c>
      <c r="K361" t="str">
        <f>IFERROR(RIGHT(tbStoricoOrdini[[#This Row],[ARTICOLO]],LEN(tbStoricoOrdini[[#This Row],[ARTICOLO]])-FIND(" ",tbStoricoOrdini[[#This Row],[ARTICOLO]],FIND(" ",tbStoricoOrdini[[#This Row],[ARTICOLO]]) +1)),"")</f>
        <v>Medium</v>
      </c>
      <c r="L361" s="3">
        <f>VLOOKUP(tbStoricoOrdini[[#This Row],[ARTICOLO]],tbArticoli[],2,FALSE)</f>
        <v>150</v>
      </c>
      <c r="M361" s="22">
        <f>tbStoricoOrdini[[#This Row],[IMPORTO]]/tbStoricoOrdini[[#This Row],[PREZZO]]</f>
        <v>303</v>
      </c>
      <c r="N361" t="s">
        <v>6</v>
      </c>
      <c r="O361" s="8">
        <f>VLOOKUP(tbStoricoOrdini[[#This Row],[AGENTE]],tbAgenti[],2,FALSE)</f>
        <v>7.4999999999999997E-2</v>
      </c>
      <c r="P361" s="2">
        <v>45450</v>
      </c>
      <c r="Q361" s="2">
        <f>tbStoricoOrdini[[#This Row],[IMPORTO]]*tbStoricoOrdini[[#This Row],[% COMM.]]</f>
        <v>3408.75</v>
      </c>
      <c r="R361" s="2">
        <f>tbStoricoOrdini[[#This Row],[TOT. COMM.]]+tbStoricoOrdini[[#This Row],[IMPORTO]]</f>
        <v>48858.75</v>
      </c>
    </row>
    <row r="362" spans="1:18">
      <c r="A362" s="1">
        <v>43831</v>
      </c>
      <c r="B362" s="7">
        <f>MONTH(tbStoricoOrdini[[#This Row],[DATA]])</f>
        <v>1</v>
      </c>
      <c r="C362" t="s">
        <v>457</v>
      </c>
      <c r="D362" t="str">
        <f>RIGHT(tbStoricoOrdini[[#This Row],[ORDINE]],4)</f>
        <v>0359</v>
      </c>
      <c r="E362" t="s">
        <v>27</v>
      </c>
      <c r="F362" t="str">
        <f>VLOOKUP(tbStoricoOrdini[[#This Row],[CLIENTE]],tbClienti[],3,FALSE)</f>
        <v>Veneto</v>
      </c>
      <c r="G362" t="str">
        <f>VLOOKUP(tbStoricoOrdini[[#This Row],[CLIENTE]],tbClienti[],7,FALSE)</f>
        <v>BD</v>
      </c>
      <c r="H362" t="s">
        <v>61</v>
      </c>
      <c r="I362" t="str">
        <f>IF(LEFT(tbStoricoOrdini[[#This Row],[ARTICOLO]],3) = "COG","COG",LEFT(tbStoricoOrdini[[#This Row],[ARTICOLO]],FIND(" ",tbStoricoOrdini[[#This Row],[ARTICOLO]])-1))</f>
        <v>KLM</v>
      </c>
      <c r="J362" t="str">
        <f>MID(tbStoricoOrdini[[#This Row],[ARTICOLO]],FIND(" ",tbStoricoOrdini[[#This Row],[ARTICOLO]])+1,4)</f>
        <v>5000</v>
      </c>
      <c r="K362" t="str">
        <f>IFERROR(RIGHT(tbStoricoOrdini[[#This Row],[ARTICOLO]],LEN(tbStoricoOrdini[[#This Row],[ARTICOLO]])-FIND(" ",tbStoricoOrdini[[#This Row],[ARTICOLO]],FIND(" ",tbStoricoOrdini[[#This Row],[ARTICOLO]]) +1)),"")</f>
        <v>Medium</v>
      </c>
      <c r="L362" s="3">
        <f>VLOOKUP(tbStoricoOrdini[[#This Row],[ARTICOLO]],tbArticoli[],2,FALSE)</f>
        <v>150</v>
      </c>
      <c r="M362" s="22">
        <f>tbStoricoOrdini[[#This Row],[IMPORTO]]/tbStoricoOrdini[[#This Row],[PREZZO]]</f>
        <v>722</v>
      </c>
      <c r="N362" t="s">
        <v>9</v>
      </c>
      <c r="O362" s="8">
        <f>VLOOKUP(tbStoricoOrdini[[#This Row],[AGENTE]],tbAgenti[],2,FALSE)</f>
        <v>0.05</v>
      </c>
      <c r="P362" s="2">
        <v>108300</v>
      </c>
      <c r="Q362" s="2">
        <f>tbStoricoOrdini[[#This Row],[IMPORTO]]*tbStoricoOrdini[[#This Row],[% COMM.]]</f>
        <v>5415</v>
      </c>
      <c r="R362" s="2">
        <f>tbStoricoOrdini[[#This Row],[TOT. COMM.]]+tbStoricoOrdini[[#This Row],[IMPORTO]]</f>
        <v>113715</v>
      </c>
    </row>
    <row r="363" spans="1:18">
      <c r="A363" s="1">
        <v>43831</v>
      </c>
      <c r="B363" s="7">
        <f>MONTH(tbStoricoOrdini[[#This Row],[DATA]])</f>
        <v>1</v>
      </c>
      <c r="C363" t="s">
        <v>458</v>
      </c>
      <c r="D363" t="str">
        <f>RIGHT(tbStoricoOrdini[[#This Row],[ORDINE]],4)</f>
        <v>0360</v>
      </c>
      <c r="E363" t="s">
        <v>27</v>
      </c>
      <c r="F363" t="str">
        <f>VLOOKUP(tbStoricoOrdini[[#This Row],[CLIENTE]],tbClienti[],3,FALSE)</f>
        <v>Veneto</v>
      </c>
      <c r="G363" t="str">
        <f>VLOOKUP(tbStoricoOrdini[[#This Row],[CLIENTE]],tbClienti[],7,FALSE)</f>
        <v>BD</v>
      </c>
      <c r="H363" t="s">
        <v>79</v>
      </c>
      <c r="I363" t="str">
        <f>IF(LEFT(tbStoricoOrdini[[#This Row],[ARTICOLO]],3) = "COG","COG",LEFT(tbStoricoOrdini[[#This Row],[ARTICOLO]],FIND(" ",tbStoricoOrdini[[#This Row],[ARTICOLO]])-1))</f>
        <v>COG</v>
      </c>
      <c r="J363" t="str">
        <f>MID(tbStoricoOrdini[[#This Row],[ARTICOLO]],FIND(" ",tbStoricoOrdini[[#This Row],[ARTICOLO]])+1,4)</f>
        <v>4000</v>
      </c>
      <c r="K363" t="str">
        <f>IFERROR(RIGHT(tbStoricoOrdini[[#This Row],[ARTICOLO]],LEN(tbStoricoOrdini[[#This Row],[ARTICOLO]])-FIND(" ",tbStoricoOrdini[[#This Row],[ARTICOLO]],FIND(" ",tbStoricoOrdini[[#This Row],[ARTICOLO]]) +1)),"")</f>
        <v>Plus</v>
      </c>
      <c r="L363" s="3">
        <f>VLOOKUP(tbStoricoOrdini[[#This Row],[ARTICOLO]],tbArticoli[],2,FALSE)</f>
        <v>240</v>
      </c>
      <c r="M363" s="22">
        <f>tbStoricoOrdini[[#This Row],[IMPORTO]]/tbStoricoOrdini[[#This Row],[PREZZO]]</f>
        <v>191</v>
      </c>
      <c r="N363" t="s">
        <v>19</v>
      </c>
      <c r="O363" s="8">
        <f>VLOOKUP(tbStoricoOrdini[[#This Row],[AGENTE]],tbAgenti[],2,FALSE)</f>
        <v>0.05</v>
      </c>
      <c r="P363" s="2">
        <v>45840</v>
      </c>
      <c r="Q363" s="2">
        <f>tbStoricoOrdini[[#This Row],[IMPORTO]]*tbStoricoOrdini[[#This Row],[% COMM.]]</f>
        <v>2292</v>
      </c>
      <c r="R363" s="2">
        <f>tbStoricoOrdini[[#This Row],[TOT. COMM.]]+tbStoricoOrdini[[#This Row],[IMPORTO]]</f>
        <v>48132</v>
      </c>
    </row>
    <row r="364" spans="1:18">
      <c r="A364" s="1">
        <v>43831</v>
      </c>
      <c r="B364" s="7">
        <f>MONTH(tbStoricoOrdini[[#This Row],[DATA]])</f>
        <v>1</v>
      </c>
      <c r="C364" t="s">
        <v>459</v>
      </c>
      <c r="D364" t="str">
        <f>RIGHT(tbStoricoOrdini[[#This Row],[ORDINE]],4)</f>
        <v>0361</v>
      </c>
      <c r="E364" t="s">
        <v>27</v>
      </c>
      <c r="F364" t="str">
        <f>VLOOKUP(tbStoricoOrdini[[#This Row],[CLIENTE]],tbClienti[],3,FALSE)</f>
        <v>Veneto</v>
      </c>
      <c r="G364" t="str">
        <f>VLOOKUP(tbStoricoOrdini[[#This Row],[CLIENTE]],tbClienti[],7,FALSE)</f>
        <v>BD</v>
      </c>
      <c r="H364" t="s">
        <v>79</v>
      </c>
      <c r="I364" t="str">
        <f>IF(LEFT(tbStoricoOrdini[[#This Row],[ARTICOLO]],3) = "COG","COG",LEFT(tbStoricoOrdini[[#This Row],[ARTICOLO]],FIND(" ",tbStoricoOrdini[[#This Row],[ARTICOLO]])-1))</f>
        <v>COG</v>
      </c>
      <c r="J364" t="str">
        <f>MID(tbStoricoOrdini[[#This Row],[ARTICOLO]],FIND(" ",tbStoricoOrdini[[#This Row],[ARTICOLO]])+1,4)</f>
        <v>4000</v>
      </c>
      <c r="K364" t="str">
        <f>IFERROR(RIGHT(tbStoricoOrdini[[#This Row],[ARTICOLO]],LEN(tbStoricoOrdini[[#This Row],[ARTICOLO]])-FIND(" ",tbStoricoOrdini[[#This Row],[ARTICOLO]],FIND(" ",tbStoricoOrdini[[#This Row],[ARTICOLO]]) +1)),"")</f>
        <v>Plus</v>
      </c>
      <c r="L364" s="3">
        <f>VLOOKUP(tbStoricoOrdini[[#This Row],[ARTICOLO]],tbArticoli[],2,FALSE)</f>
        <v>240</v>
      </c>
      <c r="M364" s="22">
        <f>tbStoricoOrdini[[#This Row],[IMPORTO]]/tbStoricoOrdini[[#This Row],[PREZZO]]</f>
        <v>752</v>
      </c>
      <c r="N364" t="s">
        <v>20</v>
      </c>
      <c r="O364" s="8">
        <f>VLOOKUP(tbStoricoOrdini[[#This Row],[AGENTE]],tbAgenti[],2,FALSE)</f>
        <v>0.05</v>
      </c>
      <c r="P364" s="2">
        <v>180480</v>
      </c>
      <c r="Q364" s="2">
        <f>tbStoricoOrdini[[#This Row],[IMPORTO]]*tbStoricoOrdini[[#This Row],[% COMM.]]</f>
        <v>9024</v>
      </c>
      <c r="R364" s="2">
        <f>tbStoricoOrdini[[#This Row],[TOT. COMM.]]+tbStoricoOrdini[[#This Row],[IMPORTO]]</f>
        <v>189504</v>
      </c>
    </row>
    <row r="365" spans="1:18">
      <c r="A365" s="1">
        <v>43831</v>
      </c>
      <c r="B365" s="7">
        <f>MONTH(tbStoricoOrdini[[#This Row],[DATA]])</f>
        <v>1</v>
      </c>
      <c r="C365" t="s">
        <v>460</v>
      </c>
      <c r="D365" t="str">
        <f>RIGHT(tbStoricoOrdini[[#This Row],[ORDINE]],4)</f>
        <v>0362</v>
      </c>
      <c r="E365" t="s">
        <v>27</v>
      </c>
      <c r="F365" t="str">
        <f>VLOOKUP(tbStoricoOrdini[[#This Row],[CLIENTE]],tbClienti[],3,FALSE)</f>
        <v>Veneto</v>
      </c>
      <c r="G365" t="str">
        <f>VLOOKUP(tbStoricoOrdini[[#This Row],[CLIENTE]],tbClienti[],7,FALSE)</f>
        <v>BD</v>
      </c>
      <c r="H365" t="s">
        <v>79</v>
      </c>
      <c r="I365" t="str">
        <f>IF(LEFT(tbStoricoOrdini[[#This Row],[ARTICOLO]],3) = "COG","COG",LEFT(tbStoricoOrdini[[#This Row],[ARTICOLO]],FIND(" ",tbStoricoOrdini[[#This Row],[ARTICOLO]])-1))</f>
        <v>COG</v>
      </c>
      <c r="J365" t="str">
        <f>MID(tbStoricoOrdini[[#This Row],[ARTICOLO]],FIND(" ",tbStoricoOrdini[[#This Row],[ARTICOLO]])+1,4)</f>
        <v>4000</v>
      </c>
      <c r="K365" t="str">
        <f>IFERROR(RIGHT(tbStoricoOrdini[[#This Row],[ARTICOLO]],LEN(tbStoricoOrdini[[#This Row],[ARTICOLO]])-FIND(" ",tbStoricoOrdini[[#This Row],[ARTICOLO]],FIND(" ",tbStoricoOrdini[[#This Row],[ARTICOLO]]) +1)),"")</f>
        <v>Plus</v>
      </c>
      <c r="L365" s="3">
        <f>VLOOKUP(tbStoricoOrdini[[#This Row],[ARTICOLO]],tbArticoli[],2,FALSE)</f>
        <v>240</v>
      </c>
      <c r="M365" s="22">
        <f>tbStoricoOrdini[[#This Row],[IMPORTO]]/tbStoricoOrdini[[#This Row],[PREZZO]]</f>
        <v>584</v>
      </c>
      <c r="N365" t="s">
        <v>18</v>
      </c>
      <c r="O365" s="8">
        <f>VLOOKUP(tbStoricoOrdini[[#This Row],[AGENTE]],tbAgenti[],2,FALSE)</f>
        <v>0.03</v>
      </c>
      <c r="P365" s="2">
        <v>140160</v>
      </c>
      <c r="Q365" s="2">
        <f>tbStoricoOrdini[[#This Row],[IMPORTO]]*tbStoricoOrdini[[#This Row],[% COMM.]]</f>
        <v>4204.8</v>
      </c>
      <c r="R365" s="2">
        <f>tbStoricoOrdini[[#This Row],[TOT. COMM.]]+tbStoricoOrdini[[#This Row],[IMPORTO]]</f>
        <v>144364.79999999999</v>
      </c>
    </row>
    <row r="366" spans="1:18">
      <c r="A366" s="1">
        <v>43831</v>
      </c>
      <c r="B366" s="7">
        <f>MONTH(tbStoricoOrdini[[#This Row],[DATA]])</f>
        <v>1</v>
      </c>
      <c r="C366" t="s">
        <v>461</v>
      </c>
      <c r="D366" t="str">
        <f>RIGHT(tbStoricoOrdini[[#This Row],[ORDINE]],4)</f>
        <v>0363</v>
      </c>
      <c r="E366" t="s">
        <v>27</v>
      </c>
      <c r="F366" t="str">
        <f>VLOOKUP(tbStoricoOrdini[[#This Row],[CLIENTE]],tbClienti[],3,FALSE)</f>
        <v>Veneto</v>
      </c>
      <c r="G366" t="str">
        <f>VLOOKUP(tbStoricoOrdini[[#This Row],[CLIENTE]],tbClienti[],7,FALSE)</f>
        <v>BD</v>
      </c>
      <c r="H366" t="s">
        <v>79</v>
      </c>
      <c r="I366" t="str">
        <f>IF(LEFT(tbStoricoOrdini[[#This Row],[ARTICOLO]],3) = "COG","COG",LEFT(tbStoricoOrdini[[#This Row],[ARTICOLO]],FIND(" ",tbStoricoOrdini[[#This Row],[ARTICOLO]])-1))</f>
        <v>COG</v>
      </c>
      <c r="J366" t="str">
        <f>MID(tbStoricoOrdini[[#This Row],[ARTICOLO]],FIND(" ",tbStoricoOrdini[[#This Row],[ARTICOLO]])+1,4)</f>
        <v>4000</v>
      </c>
      <c r="K366" t="str">
        <f>IFERROR(RIGHT(tbStoricoOrdini[[#This Row],[ARTICOLO]],LEN(tbStoricoOrdini[[#This Row],[ARTICOLO]])-FIND(" ",tbStoricoOrdini[[#This Row],[ARTICOLO]],FIND(" ",tbStoricoOrdini[[#This Row],[ARTICOLO]]) +1)),"")</f>
        <v>Plus</v>
      </c>
      <c r="L366" s="3">
        <f>VLOOKUP(tbStoricoOrdini[[#This Row],[ARTICOLO]],tbArticoli[],2,FALSE)</f>
        <v>240</v>
      </c>
      <c r="M366" s="22">
        <f>tbStoricoOrdini[[#This Row],[IMPORTO]]/tbStoricoOrdini[[#This Row],[PREZZO]]</f>
        <v>348</v>
      </c>
      <c r="N366" t="s">
        <v>9</v>
      </c>
      <c r="O366" s="8">
        <f>VLOOKUP(tbStoricoOrdini[[#This Row],[AGENTE]],tbAgenti[],2,FALSE)</f>
        <v>0.05</v>
      </c>
      <c r="P366" s="2">
        <v>83520</v>
      </c>
      <c r="Q366" s="2">
        <f>tbStoricoOrdini[[#This Row],[IMPORTO]]*tbStoricoOrdini[[#This Row],[% COMM.]]</f>
        <v>4176</v>
      </c>
      <c r="R366" s="2">
        <f>tbStoricoOrdini[[#This Row],[TOT. COMM.]]+tbStoricoOrdini[[#This Row],[IMPORTO]]</f>
        <v>87696</v>
      </c>
    </row>
    <row r="367" spans="1:18">
      <c r="A367" s="1">
        <v>43831</v>
      </c>
      <c r="B367" s="7">
        <f>MONTH(tbStoricoOrdini[[#This Row],[DATA]])</f>
        <v>1</v>
      </c>
      <c r="C367" t="s">
        <v>462</v>
      </c>
      <c r="D367" t="str">
        <f>RIGHT(tbStoricoOrdini[[#This Row],[ORDINE]],4)</f>
        <v>0364</v>
      </c>
      <c r="E367" t="s">
        <v>27</v>
      </c>
      <c r="F367" t="str">
        <f>VLOOKUP(tbStoricoOrdini[[#This Row],[CLIENTE]],tbClienti[],3,FALSE)</f>
        <v>Veneto</v>
      </c>
      <c r="G367" t="str">
        <f>VLOOKUP(tbStoricoOrdini[[#This Row],[CLIENTE]],tbClienti[],7,FALSE)</f>
        <v>BD</v>
      </c>
      <c r="H367" t="s">
        <v>60</v>
      </c>
      <c r="I367" t="str">
        <f>IF(LEFT(tbStoricoOrdini[[#This Row],[ARTICOLO]],3) = "COG","COG",LEFT(tbStoricoOrdini[[#This Row],[ARTICOLO]],FIND(" ",tbStoricoOrdini[[#This Row],[ARTICOLO]])-1))</f>
        <v>KLM</v>
      </c>
      <c r="J367" t="str">
        <f>MID(tbStoricoOrdini[[#This Row],[ARTICOLO]],FIND(" ",tbStoricoOrdini[[#This Row],[ARTICOLO]])+1,4)</f>
        <v>5000</v>
      </c>
      <c r="K367" t="str">
        <f>IFERROR(RIGHT(tbStoricoOrdini[[#This Row],[ARTICOLO]],LEN(tbStoricoOrdini[[#This Row],[ARTICOLO]])-FIND(" ",tbStoricoOrdini[[#This Row],[ARTICOLO]],FIND(" ",tbStoricoOrdini[[#This Row],[ARTICOLO]]) +1)),"")</f>
        <v>Plus</v>
      </c>
      <c r="L367" s="3">
        <f>VLOOKUP(tbStoricoOrdini[[#This Row],[ARTICOLO]],tbArticoli[],2,FALSE)</f>
        <v>175</v>
      </c>
      <c r="M367" s="22">
        <f>tbStoricoOrdini[[#This Row],[IMPORTO]]/tbStoricoOrdini[[#This Row],[PREZZO]]</f>
        <v>385</v>
      </c>
      <c r="N367" t="s">
        <v>10</v>
      </c>
      <c r="O367" s="8">
        <f>VLOOKUP(tbStoricoOrdini[[#This Row],[AGENTE]],tbAgenti[],2,FALSE)</f>
        <v>3.6999999999999998E-2</v>
      </c>
      <c r="P367" s="2">
        <v>67375</v>
      </c>
      <c r="Q367" s="2">
        <f>tbStoricoOrdini[[#This Row],[IMPORTO]]*tbStoricoOrdini[[#This Row],[% COMM.]]</f>
        <v>2492.875</v>
      </c>
      <c r="R367" s="2">
        <f>tbStoricoOrdini[[#This Row],[TOT. COMM.]]+tbStoricoOrdini[[#This Row],[IMPORTO]]</f>
        <v>69867.875</v>
      </c>
    </row>
    <row r="368" spans="1:18">
      <c r="A368" s="1">
        <v>43831</v>
      </c>
      <c r="B368" s="7">
        <f>MONTH(tbStoricoOrdini[[#This Row],[DATA]])</f>
        <v>1</v>
      </c>
      <c r="C368" t="s">
        <v>463</v>
      </c>
      <c r="D368" t="str">
        <f>RIGHT(tbStoricoOrdini[[#This Row],[ORDINE]],4)</f>
        <v>0365</v>
      </c>
      <c r="E368" t="s">
        <v>27</v>
      </c>
      <c r="F368" t="str">
        <f>VLOOKUP(tbStoricoOrdini[[#This Row],[CLIENTE]],tbClienti[],3,FALSE)</f>
        <v>Veneto</v>
      </c>
      <c r="G368" t="str">
        <f>VLOOKUP(tbStoricoOrdini[[#This Row],[CLIENTE]],tbClienti[],7,FALSE)</f>
        <v>BD</v>
      </c>
      <c r="H368" t="s">
        <v>60</v>
      </c>
      <c r="I368" t="str">
        <f>IF(LEFT(tbStoricoOrdini[[#This Row],[ARTICOLO]],3) = "COG","COG",LEFT(tbStoricoOrdini[[#This Row],[ARTICOLO]],FIND(" ",tbStoricoOrdini[[#This Row],[ARTICOLO]])-1))</f>
        <v>KLM</v>
      </c>
      <c r="J368" t="str">
        <f>MID(tbStoricoOrdini[[#This Row],[ARTICOLO]],FIND(" ",tbStoricoOrdini[[#This Row],[ARTICOLO]])+1,4)</f>
        <v>5000</v>
      </c>
      <c r="K368" t="str">
        <f>IFERROR(RIGHT(tbStoricoOrdini[[#This Row],[ARTICOLO]],LEN(tbStoricoOrdini[[#This Row],[ARTICOLO]])-FIND(" ",tbStoricoOrdini[[#This Row],[ARTICOLO]],FIND(" ",tbStoricoOrdini[[#This Row],[ARTICOLO]]) +1)),"")</f>
        <v>Plus</v>
      </c>
      <c r="L368" s="3">
        <f>VLOOKUP(tbStoricoOrdini[[#This Row],[ARTICOLO]],tbArticoli[],2,FALSE)</f>
        <v>175</v>
      </c>
      <c r="M368" s="22">
        <f>tbStoricoOrdini[[#This Row],[IMPORTO]]/tbStoricoOrdini[[#This Row],[PREZZO]]</f>
        <v>264</v>
      </c>
      <c r="N368" t="s">
        <v>19</v>
      </c>
      <c r="O368" s="8">
        <f>VLOOKUP(tbStoricoOrdini[[#This Row],[AGENTE]],tbAgenti[],2,FALSE)</f>
        <v>0.05</v>
      </c>
      <c r="P368" s="2">
        <v>46200</v>
      </c>
      <c r="Q368" s="2">
        <f>tbStoricoOrdini[[#This Row],[IMPORTO]]*tbStoricoOrdini[[#This Row],[% COMM.]]</f>
        <v>2310</v>
      </c>
      <c r="R368" s="2">
        <f>tbStoricoOrdini[[#This Row],[TOT. COMM.]]+tbStoricoOrdini[[#This Row],[IMPORTO]]</f>
        <v>48510</v>
      </c>
    </row>
    <row r="369" spans="1:18">
      <c r="A369" s="1">
        <v>43831</v>
      </c>
      <c r="B369" s="7">
        <f>MONTH(tbStoricoOrdini[[#This Row],[DATA]])</f>
        <v>1</v>
      </c>
      <c r="C369" t="s">
        <v>464</v>
      </c>
      <c r="D369" t="str">
        <f>RIGHT(tbStoricoOrdini[[#This Row],[ORDINE]],4)</f>
        <v>0366</v>
      </c>
      <c r="E369" t="s">
        <v>27</v>
      </c>
      <c r="F369" t="str">
        <f>VLOOKUP(tbStoricoOrdini[[#This Row],[CLIENTE]],tbClienti[],3,FALSE)</f>
        <v>Veneto</v>
      </c>
      <c r="G369" t="str">
        <f>VLOOKUP(tbStoricoOrdini[[#This Row],[CLIENTE]],tbClienti[],7,FALSE)</f>
        <v>BD</v>
      </c>
      <c r="H369" t="s">
        <v>60</v>
      </c>
      <c r="I369" t="str">
        <f>IF(LEFT(tbStoricoOrdini[[#This Row],[ARTICOLO]],3) = "COG","COG",LEFT(tbStoricoOrdini[[#This Row],[ARTICOLO]],FIND(" ",tbStoricoOrdini[[#This Row],[ARTICOLO]])-1))</f>
        <v>KLM</v>
      </c>
      <c r="J369" t="str">
        <f>MID(tbStoricoOrdini[[#This Row],[ARTICOLO]],FIND(" ",tbStoricoOrdini[[#This Row],[ARTICOLO]])+1,4)</f>
        <v>5000</v>
      </c>
      <c r="K369" t="str">
        <f>IFERROR(RIGHT(tbStoricoOrdini[[#This Row],[ARTICOLO]],LEN(tbStoricoOrdini[[#This Row],[ARTICOLO]])-FIND(" ",tbStoricoOrdini[[#This Row],[ARTICOLO]],FIND(" ",tbStoricoOrdini[[#This Row],[ARTICOLO]]) +1)),"")</f>
        <v>Plus</v>
      </c>
      <c r="L369" s="3">
        <f>VLOOKUP(tbStoricoOrdini[[#This Row],[ARTICOLO]],tbArticoli[],2,FALSE)</f>
        <v>175</v>
      </c>
      <c r="M369" s="22">
        <f>tbStoricoOrdini[[#This Row],[IMPORTO]]/tbStoricoOrdini[[#This Row],[PREZZO]]</f>
        <v>799</v>
      </c>
      <c r="N369" t="s">
        <v>14</v>
      </c>
      <c r="O369" s="8">
        <f>VLOOKUP(tbStoricoOrdini[[#This Row],[AGENTE]],tbAgenti[],2,FALSE)</f>
        <v>0.05</v>
      </c>
      <c r="P369" s="2">
        <v>139825</v>
      </c>
      <c r="Q369" s="2">
        <f>tbStoricoOrdini[[#This Row],[IMPORTO]]*tbStoricoOrdini[[#This Row],[% COMM.]]</f>
        <v>6991.25</v>
      </c>
      <c r="R369" s="2">
        <f>tbStoricoOrdini[[#This Row],[TOT. COMM.]]+tbStoricoOrdini[[#This Row],[IMPORTO]]</f>
        <v>146816.25</v>
      </c>
    </row>
    <row r="370" spans="1:18">
      <c r="A370" s="1">
        <v>43831</v>
      </c>
      <c r="B370" s="7">
        <f>MONTH(tbStoricoOrdini[[#This Row],[DATA]])</f>
        <v>1</v>
      </c>
      <c r="C370" t="s">
        <v>465</v>
      </c>
      <c r="D370" t="str">
        <f>RIGHT(tbStoricoOrdini[[#This Row],[ORDINE]],4)</f>
        <v>0367</v>
      </c>
      <c r="E370" t="s">
        <v>27</v>
      </c>
      <c r="F370" t="str">
        <f>VLOOKUP(tbStoricoOrdini[[#This Row],[CLIENTE]],tbClienti[],3,FALSE)</f>
        <v>Veneto</v>
      </c>
      <c r="G370" t="str">
        <f>VLOOKUP(tbStoricoOrdini[[#This Row],[CLIENTE]],tbClienti[],7,FALSE)</f>
        <v>BD</v>
      </c>
      <c r="H370" t="s">
        <v>60</v>
      </c>
      <c r="I370" t="str">
        <f>IF(LEFT(tbStoricoOrdini[[#This Row],[ARTICOLO]],3) = "COG","COG",LEFT(tbStoricoOrdini[[#This Row],[ARTICOLO]],FIND(" ",tbStoricoOrdini[[#This Row],[ARTICOLO]])-1))</f>
        <v>KLM</v>
      </c>
      <c r="J370" t="str">
        <f>MID(tbStoricoOrdini[[#This Row],[ARTICOLO]],FIND(" ",tbStoricoOrdini[[#This Row],[ARTICOLO]])+1,4)</f>
        <v>5000</v>
      </c>
      <c r="K370" t="str">
        <f>IFERROR(RIGHT(tbStoricoOrdini[[#This Row],[ARTICOLO]],LEN(tbStoricoOrdini[[#This Row],[ARTICOLO]])-FIND(" ",tbStoricoOrdini[[#This Row],[ARTICOLO]],FIND(" ",tbStoricoOrdini[[#This Row],[ARTICOLO]]) +1)),"")</f>
        <v>Plus</v>
      </c>
      <c r="L370" s="3">
        <f>VLOOKUP(tbStoricoOrdini[[#This Row],[ARTICOLO]],tbArticoli[],2,FALSE)</f>
        <v>175</v>
      </c>
      <c r="M370" s="22">
        <f>tbStoricoOrdini[[#This Row],[IMPORTO]]/tbStoricoOrdini[[#This Row],[PREZZO]]</f>
        <v>896</v>
      </c>
      <c r="N370" t="s">
        <v>20</v>
      </c>
      <c r="O370" s="8">
        <f>VLOOKUP(tbStoricoOrdini[[#This Row],[AGENTE]],tbAgenti[],2,FALSE)</f>
        <v>0.05</v>
      </c>
      <c r="P370" s="2">
        <v>156800</v>
      </c>
      <c r="Q370" s="2">
        <f>tbStoricoOrdini[[#This Row],[IMPORTO]]*tbStoricoOrdini[[#This Row],[% COMM.]]</f>
        <v>7840</v>
      </c>
      <c r="R370" s="2">
        <f>tbStoricoOrdini[[#This Row],[TOT. COMM.]]+tbStoricoOrdini[[#This Row],[IMPORTO]]</f>
        <v>164640</v>
      </c>
    </row>
    <row r="371" spans="1:18">
      <c r="A371" s="1">
        <v>43831</v>
      </c>
      <c r="B371" s="7">
        <f>MONTH(tbStoricoOrdini[[#This Row],[DATA]])</f>
        <v>1</v>
      </c>
      <c r="C371" t="s">
        <v>466</v>
      </c>
      <c r="D371" t="str">
        <f>RIGHT(tbStoricoOrdini[[#This Row],[ORDINE]],4)</f>
        <v>0368</v>
      </c>
      <c r="E371" t="s">
        <v>27</v>
      </c>
      <c r="F371" t="str">
        <f>VLOOKUP(tbStoricoOrdini[[#This Row],[CLIENTE]],tbClienti[],3,FALSE)</f>
        <v>Veneto</v>
      </c>
      <c r="G371" t="str">
        <f>VLOOKUP(tbStoricoOrdini[[#This Row],[CLIENTE]],tbClienti[],7,FALSE)</f>
        <v>BD</v>
      </c>
      <c r="H371" t="s">
        <v>60</v>
      </c>
      <c r="I371" t="str">
        <f>IF(LEFT(tbStoricoOrdini[[#This Row],[ARTICOLO]],3) = "COG","COG",LEFT(tbStoricoOrdini[[#This Row],[ARTICOLO]],FIND(" ",tbStoricoOrdini[[#This Row],[ARTICOLO]])-1))</f>
        <v>KLM</v>
      </c>
      <c r="J371" t="str">
        <f>MID(tbStoricoOrdini[[#This Row],[ARTICOLO]],FIND(" ",tbStoricoOrdini[[#This Row],[ARTICOLO]])+1,4)</f>
        <v>5000</v>
      </c>
      <c r="K371" t="str">
        <f>IFERROR(RIGHT(tbStoricoOrdini[[#This Row],[ARTICOLO]],LEN(tbStoricoOrdini[[#This Row],[ARTICOLO]])-FIND(" ",tbStoricoOrdini[[#This Row],[ARTICOLO]],FIND(" ",tbStoricoOrdini[[#This Row],[ARTICOLO]]) +1)),"")</f>
        <v>Plus</v>
      </c>
      <c r="L371" s="3">
        <f>VLOOKUP(tbStoricoOrdini[[#This Row],[ARTICOLO]],tbArticoli[],2,FALSE)</f>
        <v>175</v>
      </c>
      <c r="M371" s="22">
        <f>tbStoricoOrdini[[#This Row],[IMPORTO]]/tbStoricoOrdini[[#This Row],[PREZZO]]</f>
        <v>560</v>
      </c>
      <c r="N371" t="s">
        <v>18</v>
      </c>
      <c r="O371" s="8">
        <f>VLOOKUP(tbStoricoOrdini[[#This Row],[AGENTE]],tbAgenti[],2,FALSE)</f>
        <v>0.03</v>
      </c>
      <c r="P371" s="2">
        <v>98000</v>
      </c>
      <c r="Q371" s="2">
        <f>tbStoricoOrdini[[#This Row],[IMPORTO]]*tbStoricoOrdini[[#This Row],[% COMM.]]</f>
        <v>2940</v>
      </c>
      <c r="R371" s="2">
        <f>tbStoricoOrdini[[#This Row],[TOT. COMM.]]+tbStoricoOrdini[[#This Row],[IMPORTO]]</f>
        <v>100940</v>
      </c>
    </row>
    <row r="372" spans="1:18">
      <c r="A372" s="1">
        <v>43831</v>
      </c>
      <c r="B372" s="7">
        <f>MONTH(tbStoricoOrdini[[#This Row],[DATA]])</f>
        <v>1</v>
      </c>
      <c r="C372" t="s">
        <v>467</v>
      </c>
      <c r="D372" t="str">
        <f>RIGHT(tbStoricoOrdini[[#This Row],[ORDINE]],4)</f>
        <v>0369</v>
      </c>
      <c r="E372" t="s">
        <v>27</v>
      </c>
      <c r="F372" t="str">
        <f>VLOOKUP(tbStoricoOrdini[[#This Row],[CLIENTE]],tbClienti[],3,FALSE)</f>
        <v>Veneto</v>
      </c>
      <c r="G372" t="str">
        <f>VLOOKUP(tbStoricoOrdini[[#This Row],[CLIENTE]],tbClienti[],7,FALSE)</f>
        <v>BD</v>
      </c>
      <c r="H372" t="s">
        <v>60</v>
      </c>
      <c r="I372" t="str">
        <f>IF(LEFT(tbStoricoOrdini[[#This Row],[ARTICOLO]],3) = "COG","COG",LEFT(tbStoricoOrdini[[#This Row],[ARTICOLO]],FIND(" ",tbStoricoOrdini[[#This Row],[ARTICOLO]])-1))</f>
        <v>KLM</v>
      </c>
      <c r="J372" t="str">
        <f>MID(tbStoricoOrdini[[#This Row],[ARTICOLO]],FIND(" ",tbStoricoOrdini[[#This Row],[ARTICOLO]])+1,4)</f>
        <v>5000</v>
      </c>
      <c r="K372" t="str">
        <f>IFERROR(RIGHT(tbStoricoOrdini[[#This Row],[ARTICOLO]],LEN(tbStoricoOrdini[[#This Row],[ARTICOLO]])-FIND(" ",tbStoricoOrdini[[#This Row],[ARTICOLO]],FIND(" ",tbStoricoOrdini[[#This Row],[ARTICOLO]]) +1)),"")</f>
        <v>Plus</v>
      </c>
      <c r="L372" s="3">
        <f>VLOOKUP(tbStoricoOrdini[[#This Row],[ARTICOLO]],tbArticoli[],2,FALSE)</f>
        <v>175</v>
      </c>
      <c r="M372" s="22">
        <f>tbStoricoOrdini[[#This Row],[IMPORTO]]/tbStoricoOrdini[[#This Row],[PREZZO]]</f>
        <v>727</v>
      </c>
      <c r="N372" t="s">
        <v>9</v>
      </c>
      <c r="O372" s="8">
        <f>VLOOKUP(tbStoricoOrdini[[#This Row],[AGENTE]],tbAgenti[],2,FALSE)</f>
        <v>0.05</v>
      </c>
      <c r="P372" s="2">
        <v>127225</v>
      </c>
      <c r="Q372" s="2">
        <f>tbStoricoOrdini[[#This Row],[IMPORTO]]*tbStoricoOrdini[[#This Row],[% COMM.]]</f>
        <v>6361.25</v>
      </c>
      <c r="R372" s="2">
        <f>tbStoricoOrdini[[#This Row],[TOT. COMM.]]+tbStoricoOrdini[[#This Row],[IMPORTO]]</f>
        <v>133586.25</v>
      </c>
    </row>
    <row r="373" spans="1:18">
      <c r="A373" s="1">
        <v>43831</v>
      </c>
      <c r="B373" s="7">
        <f>MONTH(tbStoricoOrdini[[#This Row],[DATA]])</f>
        <v>1</v>
      </c>
      <c r="C373" t="s">
        <v>468</v>
      </c>
      <c r="D373" t="str">
        <f>RIGHT(tbStoricoOrdini[[#This Row],[ORDINE]],4)</f>
        <v>0370</v>
      </c>
      <c r="E373" t="s">
        <v>27</v>
      </c>
      <c r="F373" t="str">
        <f>VLOOKUP(tbStoricoOrdini[[#This Row],[CLIENTE]],tbClienti[],3,FALSE)</f>
        <v>Veneto</v>
      </c>
      <c r="G373" t="str">
        <f>VLOOKUP(tbStoricoOrdini[[#This Row],[CLIENTE]],tbClienti[],7,FALSE)</f>
        <v>BD</v>
      </c>
      <c r="H373" t="s">
        <v>63</v>
      </c>
      <c r="I373" t="str">
        <f>IF(LEFT(tbStoricoOrdini[[#This Row],[ARTICOLO]],3) = "COG","COG",LEFT(tbStoricoOrdini[[#This Row],[ARTICOLO]],FIND(" ",tbStoricoOrdini[[#This Row],[ARTICOLO]])-1))</f>
        <v>KLM</v>
      </c>
      <c r="J373" t="str">
        <f>MID(tbStoricoOrdini[[#This Row],[ARTICOLO]],FIND(" ",tbStoricoOrdini[[#This Row],[ARTICOLO]])+1,4)</f>
        <v>3000</v>
      </c>
      <c r="K373" t="str">
        <f>IFERROR(RIGHT(tbStoricoOrdini[[#This Row],[ARTICOLO]],LEN(tbStoricoOrdini[[#This Row],[ARTICOLO]])-FIND(" ",tbStoricoOrdini[[#This Row],[ARTICOLO]],FIND(" ",tbStoricoOrdini[[#This Row],[ARTICOLO]]) +1)),"")</f>
        <v>Plus</v>
      </c>
      <c r="L373" s="3">
        <f>VLOOKUP(tbStoricoOrdini[[#This Row],[ARTICOLO]],tbArticoli[],2,FALSE)</f>
        <v>145</v>
      </c>
      <c r="M373" s="22">
        <f>tbStoricoOrdini[[#This Row],[IMPORTO]]/tbStoricoOrdini[[#This Row],[PREZZO]]</f>
        <v>871</v>
      </c>
      <c r="N373" t="s">
        <v>10</v>
      </c>
      <c r="O373" s="8">
        <f>VLOOKUP(tbStoricoOrdini[[#This Row],[AGENTE]],tbAgenti[],2,FALSE)</f>
        <v>3.6999999999999998E-2</v>
      </c>
      <c r="P373" s="2">
        <v>126295</v>
      </c>
      <c r="Q373" s="2">
        <f>tbStoricoOrdini[[#This Row],[IMPORTO]]*tbStoricoOrdini[[#This Row],[% COMM.]]</f>
        <v>4672.915</v>
      </c>
      <c r="R373" s="2">
        <f>tbStoricoOrdini[[#This Row],[TOT. COMM.]]+tbStoricoOrdini[[#This Row],[IMPORTO]]</f>
        <v>130967.91499999999</v>
      </c>
    </row>
    <row r="374" spans="1:18">
      <c r="A374" s="1">
        <v>43831</v>
      </c>
      <c r="B374" s="7">
        <f>MONTH(tbStoricoOrdini[[#This Row],[DATA]])</f>
        <v>1</v>
      </c>
      <c r="C374" t="s">
        <v>469</v>
      </c>
      <c r="D374" t="str">
        <f>RIGHT(tbStoricoOrdini[[#This Row],[ORDINE]],4)</f>
        <v>0371</v>
      </c>
      <c r="E374" t="s">
        <v>27</v>
      </c>
      <c r="F374" t="str">
        <f>VLOOKUP(tbStoricoOrdini[[#This Row],[CLIENTE]],tbClienti[],3,FALSE)</f>
        <v>Veneto</v>
      </c>
      <c r="G374" t="str">
        <f>VLOOKUP(tbStoricoOrdini[[#This Row],[CLIENTE]],tbClienti[],7,FALSE)</f>
        <v>BD</v>
      </c>
      <c r="H374" t="s">
        <v>63</v>
      </c>
      <c r="I374" t="str">
        <f>IF(LEFT(tbStoricoOrdini[[#This Row],[ARTICOLO]],3) = "COG","COG",LEFT(tbStoricoOrdini[[#This Row],[ARTICOLO]],FIND(" ",tbStoricoOrdini[[#This Row],[ARTICOLO]])-1))</f>
        <v>KLM</v>
      </c>
      <c r="J374" t="str">
        <f>MID(tbStoricoOrdini[[#This Row],[ARTICOLO]],FIND(" ",tbStoricoOrdini[[#This Row],[ARTICOLO]])+1,4)</f>
        <v>3000</v>
      </c>
      <c r="K374" t="str">
        <f>IFERROR(RIGHT(tbStoricoOrdini[[#This Row],[ARTICOLO]],LEN(tbStoricoOrdini[[#This Row],[ARTICOLO]])-FIND(" ",tbStoricoOrdini[[#This Row],[ARTICOLO]],FIND(" ",tbStoricoOrdini[[#This Row],[ARTICOLO]]) +1)),"")</f>
        <v>Plus</v>
      </c>
      <c r="L374" s="3">
        <f>VLOOKUP(tbStoricoOrdini[[#This Row],[ARTICOLO]],tbArticoli[],2,FALSE)</f>
        <v>145</v>
      </c>
      <c r="M374" s="22">
        <f>tbStoricoOrdini[[#This Row],[IMPORTO]]/tbStoricoOrdini[[#This Row],[PREZZO]]</f>
        <v>238</v>
      </c>
      <c r="N374" t="s">
        <v>19</v>
      </c>
      <c r="O374" s="8">
        <f>VLOOKUP(tbStoricoOrdini[[#This Row],[AGENTE]],tbAgenti[],2,FALSE)</f>
        <v>0.05</v>
      </c>
      <c r="P374" s="2">
        <v>34510</v>
      </c>
      <c r="Q374" s="2">
        <f>tbStoricoOrdini[[#This Row],[IMPORTO]]*tbStoricoOrdini[[#This Row],[% COMM.]]</f>
        <v>1725.5</v>
      </c>
      <c r="R374" s="2">
        <f>tbStoricoOrdini[[#This Row],[TOT. COMM.]]+tbStoricoOrdini[[#This Row],[IMPORTO]]</f>
        <v>36235.5</v>
      </c>
    </row>
    <row r="375" spans="1:18">
      <c r="A375" s="1">
        <v>43831</v>
      </c>
      <c r="B375" s="7">
        <f>MONTH(tbStoricoOrdini[[#This Row],[DATA]])</f>
        <v>1</v>
      </c>
      <c r="C375" t="s">
        <v>470</v>
      </c>
      <c r="D375" t="str">
        <f>RIGHT(tbStoricoOrdini[[#This Row],[ORDINE]],4)</f>
        <v>0372</v>
      </c>
      <c r="E375" t="s">
        <v>27</v>
      </c>
      <c r="F375" t="str">
        <f>VLOOKUP(tbStoricoOrdini[[#This Row],[CLIENTE]],tbClienti[],3,FALSE)</f>
        <v>Veneto</v>
      </c>
      <c r="G375" t="str">
        <f>VLOOKUP(tbStoricoOrdini[[#This Row],[CLIENTE]],tbClienti[],7,FALSE)</f>
        <v>BD</v>
      </c>
      <c r="H375" t="s">
        <v>63</v>
      </c>
      <c r="I375" t="str">
        <f>IF(LEFT(tbStoricoOrdini[[#This Row],[ARTICOLO]],3) = "COG","COG",LEFT(tbStoricoOrdini[[#This Row],[ARTICOLO]],FIND(" ",tbStoricoOrdini[[#This Row],[ARTICOLO]])-1))</f>
        <v>KLM</v>
      </c>
      <c r="J375" t="str">
        <f>MID(tbStoricoOrdini[[#This Row],[ARTICOLO]],FIND(" ",tbStoricoOrdini[[#This Row],[ARTICOLO]])+1,4)</f>
        <v>3000</v>
      </c>
      <c r="K375" t="str">
        <f>IFERROR(RIGHT(tbStoricoOrdini[[#This Row],[ARTICOLO]],LEN(tbStoricoOrdini[[#This Row],[ARTICOLO]])-FIND(" ",tbStoricoOrdini[[#This Row],[ARTICOLO]],FIND(" ",tbStoricoOrdini[[#This Row],[ARTICOLO]]) +1)),"")</f>
        <v>Plus</v>
      </c>
      <c r="L375" s="3">
        <f>VLOOKUP(tbStoricoOrdini[[#This Row],[ARTICOLO]],tbArticoli[],2,FALSE)</f>
        <v>145</v>
      </c>
      <c r="M375" s="22">
        <f>tbStoricoOrdini[[#This Row],[IMPORTO]]/tbStoricoOrdini[[#This Row],[PREZZO]]</f>
        <v>394</v>
      </c>
      <c r="N375" t="s">
        <v>15</v>
      </c>
      <c r="O375" s="8">
        <f>VLOOKUP(tbStoricoOrdini[[#This Row],[AGENTE]],tbAgenti[],2,FALSE)</f>
        <v>0.08</v>
      </c>
      <c r="P375" s="2">
        <v>57130</v>
      </c>
      <c r="Q375" s="2">
        <f>tbStoricoOrdini[[#This Row],[IMPORTO]]*tbStoricoOrdini[[#This Row],[% COMM.]]</f>
        <v>4570.4000000000005</v>
      </c>
      <c r="R375" s="2">
        <f>tbStoricoOrdini[[#This Row],[TOT. COMM.]]+tbStoricoOrdini[[#This Row],[IMPORTO]]</f>
        <v>61700.4</v>
      </c>
    </row>
    <row r="376" spans="1:18">
      <c r="A376" s="1">
        <v>43831</v>
      </c>
      <c r="B376" s="7">
        <f>MONTH(tbStoricoOrdini[[#This Row],[DATA]])</f>
        <v>1</v>
      </c>
      <c r="C376" t="s">
        <v>471</v>
      </c>
      <c r="D376" t="str">
        <f>RIGHT(tbStoricoOrdini[[#This Row],[ORDINE]],4)</f>
        <v>0373</v>
      </c>
      <c r="E376" t="s">
        <v>27</v>
      </c>
      <c r="F376" t="str">
        <f>VLOOKUP(tbStoricoOrdini[[#This Row],[CLIENTE]],tbClienti[],3,FALSE)</f>
        <v>Veneto</v>
      </c>
      <c r="G376" t="str">
        <f>VLOOKUP(tbStoricoOrdini[[#This Row],[CLIENTE]],tbClienti[],7,FALSE)</f>
        <v>BD</v>
      </c>
      <c r="H376" t="s">
        <v>63</v>
      </c>
      <c r="I376" t="str">
        <f>IF(LEFT(tbStoricoOrdini[[#This Row],[ARTICOLO]],3) = "COG","COG",LEFT(tbStoricoOrdini[[#This Row],[ARTICOLO]],FIND(" ",tbStoricoOrdini[[#This Row],[ARTICOLO]])-1))</f>
        <v>KLM</v>
      </c>
      <c r="J376" t="str">
        <f>MID(tbStoricoOrdini[[#This Row],[ARTICOLO]],FIND(" ",tbStoricoOrdini[[#This Row],[ARTICOLO]])+1,4)</f>
        <v>3000</v>
      </c>
      <c r="K376" t="str">
        <f>IFERROR(RIGHT(tbStoricoOrdini[[#This Row],[ARTICOLO]],LEN(tbStoricoOrdini[[#This Row],[ARTICOLO]])-FIND(" ",tbStoricoOrdini[[#This Row],[ARTICOLO]],FIND(" ",tbStoricoOrdini[[#This Row],[ARTICOLO]]) +1)),"")</f>
        <v>Plus</v>
      </c>
      <c r="L376" s="3">
        <f>VLOOKUP(tbStoricoOrdini[[#This Row],[ARTICOLO]],tbArticoli[],2,FALSE)</f>
        <v>145</v>
      </c>
      <c r="M376" s="22">
        <f>tbStoricoOrdini[[#This Row],[IMPORTO]]/tbStoricoOrdini[[#This Row],[PREZZO]]</f>
        <v>791</v>
      </c>
      <c r="N376" t="s">
        <v>14</v>
      </c>
      <c r="O376" s="8">
        <f>VLOOKUP(tbStoricoOrdini[[#This Row],[AGENTE]],tbAgenti[],2,FALSE)</f>
        <v>0.05</v>
      </c>
      <c r="P376" s="2">
        <v>114695</v>
      </c>
      <c r="Q376" s="2">
        <f>tbStoricoOrdini[[#This Row],[IMPORTO]]*tbStoricoOrdini[[#This Row],[% COMM.]]</f>
        <v>5734.75</v>
      </c>
      <c r="R376" s="2">
        <f>tbStoricoOrdini[[#This Row],[TOT. COMM.]]+tbStoricoOrdini[[#This Row],[IMPORTO]]</f>
        <v>120429.75</v>
      </c>
    </row>
    <row r="377" spans="1:18">
      <c r="A377" s="1">
        <v>43831</v>
      </c>
      <c r="B377" s="7">
        <f>MONTH(tbStoricoOrdini[[#This Row],[DATA]])</f>
        <v>1</v>
      </c>
      <c r="C377" t="s">
        <v>472</v>
      </c>
      <c r="D377" t="str">
        <f>RIGHT(tbStoricoOrdini[[#This Row],[ORDINE]],4)</f>
        <v>0374</v>
      </c>
      <c r="E377" t="s">
        <v>27</v>
      </c>
      <c r="F377" t="str">
        <f>VLOOKUP(tbStoricoOrdini[[#This Row],[CLIENTE]],tbClienti[],3,FALSE)</f>
        <v>Veneto</v>
      </c>
      <c r="G377" t="str">
        <f>VLOOKUP(tbStoricoOrdini[[#This Row],[CLIENTE]],tbClienti[],7,FALSE)</f>
        <v>BD</v>
      </c>
      <c r="H377" t="s">
        <v>63</v>
      </c>
      <c r="I377" t="str">
        <f>IF(LEFT(tbStoricoOrdini[[#This Row],[ARTICOLO]],3) = "COG","COG",LEFT(tbStoricoOrdini[[#This Row],[ARTICOLO]],FIND(" ",tbStoricoOrdini[[#This Row],[ARTICOLO]])-1))</f>
        <v>KLM</v>
      </c>
      <c r="J377" t="str">
        <f>MID(tbStoricoOrdini[[#This Row],[ARTICOLO]],FIND(" ",tbStoricoOrdini[[#This Row],[ARTICOLO]])+1,4)</f>
        <v>3000</v>
      </c>
      <c r="K377" t="str">
        <f>IFERROR(RIGHT(tbStoricoOrdini[[#This Row],[ARTICOLO]],LEN(tbStoricoOrdini[[#This Row],[ARTICOLO]])-FIND(" ",tbStoricoOrdini[[#This Row],[ARTICOLO]],FIND(" ",tbStoricoOrdini[[#This Row],[ARTICOLO]]) +1)),"")</f>
        <v>Plus</v>
      </c>
      <c r="L377" s="3">
        <f>VLOOKUP(tbStoricoOrdini[[#This Row],[ARTICOLO]],tbArticoli[],2,FALSE)</f>
        <v>145</v>
      </c>
      <c r="M377" s="22">
        <f>tbStoricoOrdini[[#This Row],[IMPORTO]]/tbStoricoOrdini[[#This Row],[PREZZO]]</f>
        <v>616</v>
      </c>
      <c r="N377" t="s">
        <v>7</v>
      </c>
      <c r="O377" s="8">
        <f>VLOOKUP(tbStoricoOrdini[[#This Row],[AGENTE]],tbAgenti[],2,FALSE)</f>
        <v>0.03</v>
      </c>
      <c r="P377" s="2">
        <v>89320</v>
      </c>
      <c r="Q377" s="2">
        <f>tbStoricoOrdini[[#This Row],[IMPORTO]]*tbStoricoOrdini[[#This Row],[% COMM.]]</f>
        <v>2679.6</v>
      </c>
      <c r="R377" s="2">
        <f>tbStoricoOrdini[[#This Row],[TOT. COMM.]]+tbStoricoOrdini[[#This Row],[IMPORTO]]</f>
        <v>91999.6</v>
      </c>
    </row>
    <row r="378" spans="1:18">
      <c r="A378" s="1">
        <v>43831</v>
      </c>
      <c r="B378" s="7">
        <f>MONTH(tbStoricoOrdini[[#This Row],[DATA]])</f>
        <v>1</v>
      </c>
      <c r="C378" t="s">
        <v>473</v>
      </c>
      <c r="D378" t="str">
        <f>RIGHT(tbStoricoOrdini[[#This Row],[ORDINE]],4)</f>
        <v>0375</v>
      </c>
      <c r="E378" t="s">
        <v>27</v>
      </c>
      <c r="F378" t="str">
        <f>VLOOKUP(tbStoricoOrdini[[#This Row],[CLIENTE]],tbClienti[],3,FALSE)</f>
        <v>Veneto</v>
      </c>
      <c r="G378" t="str">
        <f>VLOOKUP(tbStoricoOrdini[[#This Row],[CLIENTE]],tbClienti[],7,FALSE)</f>
        <v>BD</v>
      </c>
      <c r="H378" t="s">
        <v>63</v>
      </c>
      <c r="I378" t="str">
        <f>IF(LEFT(tbStoricoOrdini[[#This Row],[ARTICOLO]],3) = "COG","COG",LEFT(tbStoricoOrdini[[#This Row],[ARTICOLO]],FIND(" ",tbStoricoOrdini[[#This Row],[ARTICOLO]])-1))</f>
        <v>KLM</v>
      </c>
      <c r="J378" t="str">
        <f>MID(tbStoricoOrdini[[#This Row],[ARTICOLO]],FIND(" ",tbStoricoOrdini[[#This Row],[ARTICOLO]])+1,4)</f>
        <v>3000</v>
      </c>
      <c r="K378" t="str">
        <f>IFERROR(RIGHT(tbStoricoOrdini[[#This Row],[ARTICOLO]],LEN(tbStoricoOrdini[[#This Row],[ARTICOLO]])-FIND(" ",tbStoricoOrdini[[#This Row],[ARTICOLO]],FIND(" ",tbStoricoOrdini[[#This Row],[ARTICOLO]]) +1)),"")</f>
        <v>Plus</v>
      </c>
      <c r="L378" s="3">
        <f>VLOOKUP(tbStoricoOrdini[[#This Row],[ARTICOLO]],tbArticoli[],2,FALSE)</f>
        <v>145</v>
      </c>
      <c r="M378" s="22">
        <f>tbStoricoOrdini[[#This Row],[IMPORTO]]/tbStoricoOrdini[[#This Row],[PREZZO]]</f>
        <v>661</v>
      </c>
      <c r="N378" t="s">
        <v>20</v>
      </c>
      <c r="O378" s="8">
        <f>VLOOKUP(tbStoricoOrdini[[#This Row],[AGENTE]],tbAgenti[],2,FALSE)</f>
        <v>0.05</v>
      </c>
      <c r="P378" s="2">
        <v>95845</v>
      </c>
      <c r="Q378" s="2">
        <f>tbStoricoOrdini[[#This Row],[IMPORTO]]*tbStoricoOrdini[[#This Row],[% COMM.]]</f>
        <v>4792.25</v>
      </c>
      <c r="R378" s="2">
        <f>tbStoricoOrdini[[#This Row],[TOT. COMM.]]+tbStoricoOrdini[[#This Row],[IMPORTO]]</f>
        <v>100637.25</v>
      </c>
    </row>
    <row r="379" spans="1:18">
      <c r="A379" s="1">
        <v>43831</v>
      </c>
      <c r="B379" s="7">
        <f>MONTH(tbStoricoOrdini[[#This Row],[DATA]])</f>
        <v>1</v>
      </c>
      <c r="C379" t="s">
        <v>474</v>
      </c>
      <c r="D379" t="str">
        <f>RIGHT(tbStoricoOrdini[[#This Row],[ORDINE]],4)</f>
        <v>0376</v>
      </c>
      <c r="E379" t="s">
        <v>27</v>
      </c>
      <c r="F379" t="str">
        <f>VLOOKUP(tbStoricoOrdini[[#This Row],[CLIENTE]],tbClienti[],3,FALSE)</f>
        <v>Veneto</v>
      </c>
      <c r="G379" t="str">
        <f>VLOOKUP(tbStoricoOrdini[[#This Row],[CLIENTE]],tbClienti[],7,FALSE)</f>
        <v>BD</v>
      </c>
      <c r="H379" t="s">
        <v>63</v>
      </c>
      <c r="I379" t="str">
        <f>IF(LEFT(tbStoricoOrdini[[#This Row],[ARTICOLO]],3) = "COG","COG",LEFT(tbStoricoOrdini[[#This Row],[ARTICOLO]],FIND(" ",tbStoricoOrdini[[#This Row],[ARTICOLO]])-1))</f>
        <v>KLM</v>
      </c>
      <c r="J379" t="str">
        <f>MID(tbStoricoOrdini[[#This Row],[ARTICOLO]],FIND(" ",tbStoricoOrdini[[#This Row],[ARTICOLO]])+1,4)</f>
        <v>3000</v>
      </c>
      <c r="K379" t="str">
        <f>IFERROR(RIGHT(tbStoricoOrdini[[#This Row],[ARTICOLO]],LEN(tbStoricoOrdini[[#This Row],[ARTICOLO]])-FIND(" ",tbStoricoOrdini[[#This Row],[ARTICOLO]],FIND(" ",tbStoricoOrdini[[#This Row],[ARTICOLO]]) +1)),"")</f>
        <v>Plus</v>
      </c>
      <c r="L379" s="3">
        <f>VLOOKUP(tbStoricoOrdini[[#This Row],[ARTICOLO]],tbArticoli[],2,FALSE)</f>
        <v>145</v>
      </c>
      <c r="M379" s="22">
        <f>tbStoricoOrdini[[#This Row],[IMPORTO]]/tbStoricoOrdini[[#This Row],[PREZZO]]</f>
        <v>874</v>
      </c>
      <c r="N379" t="s">
        <v>18</v>
      </c>
      <c r="O379" s="8">
        <f>VLOOKUP(tbStoricoOrdini[[#This Row],[AGENTE]],tbAgenti[],2,FALSE)</f>
        <v>0.03</v>
      </c>
      <c r="P379" s="2">
        <v>126730</v>
      </c>
      <c r="Q379" s="2">
        <f>tbStoricoOrdini[[#This Row],[IMPORTO]]*tbStoricoOrdini[[#This Row],[% COMM.]]</f>
        <v>3801.8999999999996</v>
      </c>
      <c r="R379" s="2">
        <f>tbStoricoOrdini[[#This Row],[TOT. COMM.]]+tbStoricoOrdini[[#This Row],[IMPORTO]]</f>
        <v>130531.9</v>
      </c>
    </row>
    <row r="380" spans="1:18">
      <c r="A380" s="1">
        <v>43831</v>
      </c>
      <c r="B380" s="7">
        <f>MONTH(tbStoricoOrdini[[#This Row],[DATA]])</f>
        <v>1</v>
      </c>
      <c r="C380" t="s">
        <v>475</v>
      </c>
      <c r="D380" t="str">
        <f>RIGHT(tbStoricoOrdini[[#This Row],[ORDINE]],4)</f>
        <v>0377</v>
      </c>
      <c r="E380" t="s">
        <v>27</v>
      </c>
      <c r="F380" t="str">
        <f>VLOOKUP(tbStoricoOrdini[[#This Row],[CLIENTE]],tbClienti[],3,FALSE)</f>
        <v>Veneto</v>
      </c>
      <c r="G380" t="str">
        <f>VLOOKUP(tbStoricoOrdini[[#This Row],[CLIENTE]],tbClienti[],7,FALSE)</f>
        <v>BD</v>
      </c>
      <c r="H380" t="s">
        <v>63</v>
      </c>
      <c r="I380" t="str">
        <f>IF(LEFT(tbStoricoOrdini[[#This Row],[ARTICOLO]],3) = "COG","COG",LEFT(tbStoricoOrdini[[#This Row],[ARTICOLO]],FIND(" ",tbStoricoOrdini[[#This Row],[ARTICOLO]])-1))</f>
        <v>KLM</v>
      </c>
      <c r="J380" t="str">
        <f>MID(tbStoricoOrdini[[#This Row],[ARTICOLO]],FIND(" ",tbStoricoOrdini[[#This Row],[ARTICOLO]])+1,4)</f>
        <v>3000</v>
      </c>
      <c r="K380" t="str">
        <f>IFERROR(RIGHT(tbStoricoOrdini[[#This Row],[ARTICOLO]],LEN(tbStoricoOrdini[[#This Row],[ARTICOLO]])-FIND(" ",tbStoricoOrdini[[#This Row],[ARTICOLO]],FIND(" ",tbStoricoOrdini[[#This Row],[ARTICOLO]]) +1)),"")</f>
        <v>Plus</v>
      </c>
      <c r="L380" s="3">
        <f>VLOOKUP(tbStoricoOrdini[[#This Row],[ARTICOLO]],tbArticoli[],2,FALSE)</f>
        <v>145</v>
      </c>
      <c r="M380" s="22">
        <f>tbStoricoOrdini[[#This Row],[IMPORTO]]/tbStoricoOrdini[[#This Row],[PREZZO]]</f>
        <v>291</v>
      </c>
      <c r="N380" t="s">
        <v>6</v>
      </c>
      <c r="O380" s="8">
        <f>VLOOKUP(tbStoricoOrdini[[#This Row],[AGENTE]],tbAgenti[],2,FALSE)</f>
        <v>7.4999999999999997E-2</v>
      </c>
      <c r="P380" s="2">
        <v>42195</v>
      </c>
      <c r="Q380" s="2">
        <f>tbStoricoOrdini[[#This Row],[IMPORTO]]*tbStoricoOrdini[[#This Row],[% COMM.]]</f>
        <v>3164.625</v>
      </c>
      <c r="R380" s="2">
        <f>tbStoricoOrdini[[#This Row],[TOT. COMM.]]+tbStoricoOrdini[[#This Row],[IMPORTO]]</f>
        <v>45359.625</v>
      </c>
    </row>
    <row r="381" spans="1:18">
      <c r="A381" s="1">
        <v>43831</v>
      </c>
      <c r="B381" s="7">
        <f>MONTH(tbStoricoOrdini[[#This Row],[DATA]])</f>
        <v>1</v>
      </c>
      <c r="C381" t="s">
        <v>476</v>
      </c>
      <c r="D381" t="str">
        <f>RIGHT(tbStoricoOrdini[[#This Row],[ORDINE]],4)</f>
        <v>0378</v>
      </c>
      <c r="E381" t="s">
        <v>27</v>
      </c>
      <c r="F381" t="str">
        <f>VLOOKUP(tbStoricoOrdini[[#This Row],[CLIENTE]],tbClienti[],3,FALSE)</f>
        <v>Veneto</v>
      </c>
      <c r="G381" t="str">
        <f>VLOOKUP(tbStoricoOrdini[[#This Row],[CLIENTE]],tbClienti[],7,FALSE)</f>
        <v>BD</v>
      </c>
      <c r="H381" t="s">
        <v>63</v>
      </c>
      <c r="I381" t="str">
        <f>IF(LEFT(tbStoricoOrdini[[#This Row],[ARTICOLO]],3) = "COG","COG",LEFT(tbStoricoOrdini[[#This Row],[ARTICOLO]],FIND(" ",tbStoricoOrdini[[#This Row],[ARTICOLO]])-1))</f>
        <v>KLM</v>
      </c>
      <c r="J381" t="str">
        <f>MID(tbStoricoOrdini[[#This Row],[ARTICOLO]],FIND(" ",tbStoricoOrdini[[#This Row],[ARTICOLO]])+1,4)</f>
        <v>3000</v>
      </c>
      <c r="K381" t="str">
        <f>IFERROR(RIGHT(tbStoricoOrdini[[#This Row],[ARTICOLO]],LEN(tbStoricoOrdini[[#This Row],[ARTICOLO]])-FIND(" ",tbStoricoOrdini[[#This Row],[ARTICOLO]],FIND(" ",tbStoricoOrdini[[#This Row],[ARTICOLO]]) +1)),"")</f>
        <v>Plus</v>
      </c>
      <c r="L381" s="3">
        <f>VLOOKUP(tbStoricoOrdini[[#This Row],[ARTICOLO]],tbArticoli[],2,FALSE)</f>
        <v>145</v>
      </c>
      <c r="M381" s="22">
        <f>tbStoricoOrdini[[#This Row],[IMPORTO]]/tbStoricoOrdini[[#This Row],[PREZZO]]</f>
        <v>563</v>
      </c>
      <c r="N381" t="s">
        <v>9</v>
      </c>
      <c r="O381" s="8">
        <f>VLOOKUP(tbStoricoOrdini[[#This Row],[AGENTE]],tbAgenti[],2,FALSE)</f>
        <v>0.05</v>
      </c>
      <c r="P381" s="2">
        <v>81635</v>
      </c>
      <c r="Q381" s="2">
        <f>tbStoricoOrdini[[#This Row],[IMPORTO]]*tbStoricoOrdini[[#This Row],[% COMM.]]</f>
        <v>4081.75</v>
      </c>
      <c r="R381" s="2">
        <f>tbStoricoOrdini[[#This Row],[TOT. COMM.]]+tbStoricoOrdini[[#This Row],[IMPORTO]]</f>
        <v>85716.75</v>
      </c>
    </row>
    <row r="382" spans="1:18">
      <c r="A382" s="1">
        <v>43831</v>
      </c>
      <c r="B382" s="7">
        <f>MONTH(tbStoricoOrdini[[#This Row],[DATA]])</f>
        <v>1</v>
      </c>
      <c r="C382" t="s">
        <v>477</v>
      </c>
      <c r="D382" t="str">
        <f>RIGHT(tbStoricoOrdini[[#This Row],[ORDINE]],4)</f>
        <v>0379</v>
      </c>
      <c r="E382" t="s">
        <v>27</v>
      </c>
      <c r="F382" t="str">
        <f>VLOOKUP(tbStoricoOrdini[[#This Row],[CLIENTE]],tbClienti[],3,FALSE)</f>
        <v>Veneto</v>
      </c>
      <c r="G382" t="str">
        <f>VLOOKUP(tbStoricoOrdini[[#This Row],[CLIENTE]],tbClienti[],7,FALSE)</f>
        <v>BD</v>
      </c>
      <c r="H382" t="s">
        <v>65</v>
      </c>
      <c r="I382" t="str">
        <f>IF(LEFT(tbStoricoOrdini[[#This Row],[ARTICOLO]],3) = "COG","COG",LEFT(tbStoricoOrdini[[#This Row],[ARTICOLO]],FIND(" ",tbStoricoOrdini[[#This Row],[ARTICOLO]])-1))</f>
        <v>GKLM</v>
      </c>
      <c r="J382" t="str">
        <f>MID(tbStoricoOrdini[[#This Row],[ARTICOLO]],FIND(" ",tbStoricoOrdini[[#This Row],[ARTICOLO]])+1,4)</f>
        <v>5000</v>
      </c>
      <c r="K382" t="str">
        <f>IFERROR(RIGHT(tbStoricoOrdini[[#This Row],[ARTICOLO]],LEN(tbStoricoOrdini[[#This Row],[ARTICOLO]])-FIND(" ",tbStoricoOrdini[[#This Row],[ARTICOLO]],FIND(" ",tbStoricoOrdini[[#This Row],[ARTICOLO]]) +1)),"")</f>
        <v/>
      </c>
      <c r="L382" s="3">
        <f>VLOOKUP(tbStoricoOrdini[[#This Row],[ARTICOLO]],tbArticoli[],2,FALSE)</f>
        <v>75</v>
      </c>
      <c r="M382" s="22">
        <f>tbStoricoOrdini[[#This Row],[IMPORTO]]/tbStoricoOrdini[[#This Row],[PREZZO]]</f>
        <v>673</v>
      </c>
      <c r="N382" t="s">
        <v>9</v>
      </c>
      <c r="O382" s="8">
        <f>VLOOKUP(tbStoricoOrdini[[#This Row],[AGENTE]],tbAgenti[],2,FALSE)</f>
        <v>0.05</v>
      </c>
      <c r="P382" s="2">
        <v>50475</v>
      </c>
      <c r="Q382" s="2">
        <f>tbStoricoOrdini[[#This Row],[IMPORTO]]*tbStoricoOrdini[[#This Row],[% COMM.]]</f>
        <v>2523.75</v>
      </c>
      <c r="R382" s="2">
        <f>tbStoricoOrdini[[#This Row],[TOT. COMM.]]+tbStoricoOrdini[[#This Row],[IMPORTO]]</f>
        <v>52998.75</v>
      </c>
    </row>
    <row r="383" spans="1:18">
      <c r="A383" s="1">
        <v>43831</v>
      </c>
      <c r="B383" s="7">
        <f>MONTH(tbStoricoOrdini[[#This Row],[DATA]])</f>
        <v>1</v>
      </c>
      <c r="C383" t="s">
        <v>478</v>
      </c>
      <c r="D383" t="str">
        <f>RIGHT(tbStoricoOrdini[[#This Row],[ORDINE]],4)</f>
        <v>0380</v>
      </c>
      <c r="E383" t="s">
        <v>27</v>
      </c>
      <c r="F383" t="str">
        <f>VLOOKUP(tbStoricoOrdini[[#This Row],[CLIENTE]],tbClienti[],3,FALSE)</f>
        <v>Veneto</v>
      </c>
      <c r="G383" t="str">
        <f>VLOOKUP(tbStoricoOrdini[[#This Row],[CLIENTE]],tbClienti[],7,FALSE)</f>
        <v>BD</v>
      </c>
      <c r="H383" t="s">
        <v>66</v>
      </c>
      <c r="I383" t="str">
        <f>IF(LEFT(tbStoricoOrdini[[#This Row],[ARTICOLO]],3) = "COG","COG",LEFT(tbStoricoOrdini[[#This Row],[ARTICOLO]],FIND(" ",tbStoricoOrdini[[#This Row],[ARTICOLO]])-1))</f>
        <v>BAG</v>
      </c>
      <c r="J383" t="str">
        <f>MID(tbStoricoOrdini[[#This Row],[ARTICOLO]],FIND(" ",tbStoricoOrdini[[#This Row],[ARTICOLO]])+1,4)</f>
        <v>2500</v>
      </c>
      <c r="K383" t="str">
        <f>IFERROR(RIGHT(tbStoricoOrdini[[#This Row],[ARTICOLO]],LEN(tbStoricoOrdini[[#This Row],[ARTICOLO]])-FIND(" ",tbStoricoOrdini[[#This Row],[ARTICOLO]],FIND(" ",tbStoricoOrdini[[#This Row],[ARTICOLO]]) +1)),"")</f>
        <v>Plus</v>
      </c>
      <c r="L383" s="3">
        <f>VLOOKUP(tbStoricoOrdini[[#This Row],[ARTICOLO]],tbArticoli[],2,FALSE)</f>
        <v>220</v>
      </c>
      <c r="M383" s="22">
        <f>tbStoricoOrdini[[#This Row],[IMPORTO]]/tbStoricoOrdini[[#This Row],[PREZZO]]</f>
        <v>220</v>
      </c>
      <c r="N383" t="s">
        <v>10</v>
      </c>
      <c r="O383" s="8">
        <f>VLOOKUP(tbStoricoOrdini[[#This Row],[AGENTE]],tbAgenti[],2,FALSE)</f>
        <v>3.6999999999999998E-2</v>
      </c>
      <c r="P383" s="2">
        <v>48400</v>
      </c>
      <c r="Q383" s="2">
        <f>tbStoricoOrdini[[#This Row],[IMPORTO]]*tbStoricoOrdini[[#This Row],[% COMM.]]</f>
        <v>1790.8</v>
      </c>
      <c r="R383" s="2">
        <f>tbStoricoOrdini[[#This Row],[TOT. COMM.]]+tbStoricoOrdini[[#This Row],[IMPORTO]]</f>
        <v>50190.8</v>
      </c>
    </row>
    <row r="384" spans="1:18">
      <c r="A384" s="1">
        <v>43831</v>
      </c>
      <c r="B384" s="7">
        <f>MONTH(tbStoricoOrdini[[#This Row],[DATA]])</f>
        <v>1</v>
      </c>
      <c r="C384" t="s">
        <v>479</v>
      </c>
      <c r="D384" t="str">
        <f>RIGHT(tbStoricoOrdini[[#This Row],[ORDINE]],4)</f>
        <v>0381</v>
      </c>
      <c r="E384" t="s">
        <v>27</v>
      </c>
      <c r="F384" t="str">
        <f>VLOOKUP(tbStoricoOrdini[[#This Row],[CLIENTE]],tbClienti[],3,FALSE)</f>
        <v>Veneto</v>
      </c>
      <c r="G384" t="str">
        <f>VLOOKUP(tbStoricoOrdini[[#This Row],[CLIENTE]],tbClienti[],7,FALSE)</f>
        <v>BD</v>
      </c>
      <c r="H384" t="s">
        <v>66</v>
      </c>
      <c r="I384" t="str">
        <f>IF(LEFT(tbStoricoOrdini[[#This Row],[ARTICOLO]],3) = "COG","COG",LEFT(tbStoricoOrdini[[#This Row],[ARTICOLO]],FIND(" ",tbStoricoOrdini[[#This Row],[ARTICOLO]])-1))</f>
        <v>BAG</v>
      </c>
      <c r="J384" t="str">
        <f>MID(tbStoricoOrdini[[#This Row],[ARTICOLO]],FIND(" ",tbStoricoOrdini[[#This Row],[ARTICOLO]])+1,4)</f>
        <v>2500</v>
      </c>
      <c r="K384" t="str">
        <f>IFERROR(RIGHT(tbStoricoOrdini[[#This Row],[ARTICOLO]],LEN(tbStoricoOrdini[[#This Row],[ARTICOLO]])-FIND(" ",tbStoricoOrdini[[#This Row],[ARTICOLO]],FIND(" ",tbStoricoOrdini[[#This Row],[ARTICOLO]]) +1)),"")</f>
        <v>Plus</v>
      </c>
      <c r="L384" s="3">
        <f>VLOOKUP(tbStoricoOrdini[[#This Row],[ARTICOLO]],tbArticoli[],2,FALSE)</f>
        <v>220</v>
      </c>
      <c r="M384" s="22">
        <f>tbStoricoOrdini[[#This Row],[IMPORTO]]/tbStoricoOrdini[[#This Row],[PREZZO]]</f>
        <v>195</v>
      </c>
      <c r="N384" t="s">
        <v>19</v>
      </c>
      <c r="O384" s="8">
        <f>VLOOKUP(tbStoricoOrdini[[#This Row],[AGENTE]],tbAgenti[],2,FALSE)</f>
        <v>0.05</v>
      </c>
      <c r="P384" s="2">
        <v>42900</v>
      </c>
      <c r="Q384" s="2">
        <f>tbStoricoOrdini[[#This Row],[IMPORTO]]*tbStoricoOrdini[[#This Row],[% COMM.]]</f>
        <v>2145</v>
      </c>
      <c r="R384" s="2">
        <f>tbStoricoOrdini[[#This Row],[TOT. COMM.]]+tbStoricoOrdini[[#This Row],[IMPORTO]]</f>
        <v>45045</v>
      </c>
    </row>
    <row r="385" spans="1:18">
      <c r="A385" s="1">
        <v>43831</v>
      </c>
      <c r="B385" s="7">
        <f>MONTH(tbStoricoOrdini[[#This Row],[DATA]])</f>
        <v>1</v>
      </c>
      <c r="C385" t="s">
        <v>480</v>
      </c>
      <c r="D385" t="str">
        <f>RIGHT(tbStoricoOrdini[[#This Row],[ORDINE]],4)</f>
        <v>0382</v>
      </c>
      <c r="E385" t="s">
        <v>27</v>
      </c>
      <c r="F385" t="str">
        <f>VLOOKUP(tbStoricoOrdini[[#This Row],[CLIENTE]],tbClienti[],3,FALSE)</f>
        <v>Veneto</v>
      </c>
      <c r="G385" t="str">
        <f>VLOOKUP(tbStoricoOrdini[[#This Row],[CLIENTE]],tbClienti[],7,FALSE)</f>
        <v>BD</v>
      </c>
      <c r="H385" t="s">
        <v>66</v>
      </c>
      <c r="I385" t="str">
        <f>IF(LEFT(tbStoricoOrdini[[#This Row],[ARTICOLO]],3) = "COG","COG",LEFT(tbStoricoOrdini[[#This Row],[ARTICOLO]],FIND(" ",tbStoricoOrdini[[#This Row],[ARTICOLO]])-1))</f>
        <v>BAG</v>
      </c>
      <c r="J385" t="str">
        <f>MID(tbStoricoOrdini[[#This Row],[ARTICOLO]],FIND(" ",tbStoricoOrdini[[#This Row],[ARTICOLO]])+1,4)</f>
        <v>2500</v>
      </c>
      <c r="K385" t="str">
        <f>IFERROR(RIGHT(tbStoricoOrdini[[#This Row],[ARTICOLO]],LEN(tbStoricoOrdini[[#This Row],[ARTICOLO]])-FIND(" ",tbStoricoOrdini[[#This Row],[ARTICOLO]],FIND(" ",tbStoricoOrdini[[#This Row],[ARTICOLO]]) +1)),"")</f>
        <v>Plus</v>
      </c>
      <c r="L385" s="3">
        <f>VLOOKUP(tbStoricoOrdini[[#This Row],[ARTICOLO]],tbArticoli[],2,FALSE)</f>
        <v>220</v>
      </c>
      <c r="M385" s="22">
        <f>tbStoricoOrdini[[#This Row],[IMPORTO]]/tbStoricoOrdini[[#This Row],[PREZZO]]</f>
        <v>461</v>
      </c>
      <c r="N385" t="s">
        <v>14</v>
      </c>
      <c r="O385" s="8">
        <f>VLOOKUP(tbStoricoOrdini[[#This Row],[AGENTE]],tbAgenti[],2,FALSE)</f>
        <v>0.05</v>
      </c>
      <c r="P385" s="2">
        <v>101420</v>
      </c>
      <c r="Q385" s="2">
        <f>tbStoricoOrdini[[#This Row],[IMPORTO]]*tbStoricoOrdini[[#This Row],[% COMM.]]</f>
        <v>5071</v>
      </c>
      <c r="R385" s="2">
        <f>tbStoricoOrdini[[#This Row],[TOT. COMM.]]+tbStoricoOrdini[[#This Row],[IMPORTO]]</f>
        <v>106491</v>
      </c>
    </row>
    <row r="386" spans="1:18">
      <c r="A386" s="1">
        <v>43831</v>
      </c>
      <c r="B386" s="7">
        <f>MONTH(tbStoricoOrdini[[#This Row],[DATA]])</f>
        <v>1</v>
      </c>
      <c r="C386" t="s">
        <v>481</v>
      </c>
      <c r="D386" t="str">
        <f>RIGHT(tbStoricoOrdini[[#This Row],[ORDINE]],4)</f>
        <v>0383</v>
      </c>
      <c r="E386" t="s">
        <v>27</v>
      </c>
      <c r="F386" t="str">
        <f>VLOOKUP(tbStoricoOrdini[[#This Row],[CLIENTE]],tbClienti[],3,FALSE)</f>
        <v>Veneto</v>
      </c>
      <c r="G386" t="str">
        <f>VLOOKUP(tbStoricoOrdini[[#This Row],[CLIENTE]],tbClienti[],7,FALSE)</f>
        <v>BD</v>
      </c>
      <c r="H386" t="s">
        <v>66</v>
      </c>
      <c r="I386" t="str">
        <f>IF(LEFT(tbStoricoOrdini[[#This Row],[ARTICOLO]],3) = "COG","COG",LEFT(tbStoricoOrdini[[#This Row],[ARTICOLO]],FIND(" ",tbStoricoOrdini[[#This Row],[ARTICOLO]])-1))</f>
        <v>BAG</v>
      </c>
      <c r="J386" t="str">
        <f>MID(tbStoricoOrdini[[#This Row],[ARTICOLO]],FIND(" ",tbStoricoOrdini[[#This Row],[ARTICOLO]])+1,4)</f>
        <v>2500</v>
      </c>
      <c r="K386" t="str">
        <f>IFERROR(RIGHT(tbStoricoOrdini[[#This Row],[ARTICOLO]],LEN(tbStoricoOrdini[[#This Row],[ARTICOLO]])-FIND(" ",tbStoricoOrdini[[#This Row],[ARTICOLO]],FIND(" ",tbStoricoOrdini[[#This Row],[ARTICOLO]]) +1)),"")</f>
        <v>Plus</v>
      </c>
      <c r="L386" s="3">
        <f>VLOOKUP(tbStoricoOrdini[[#This Row],[ARTICOLO]],tbArticoli[],2,FALSE)</f>
        <v>220</v>
      </c>
      <c r="M386" s="22">
        <f>tbStoricoOrdini[[#This Row],[IMPORTO]]/tbStoricoOrdini[[#This Row],[PREZZO]]</f>
        <v>302</v>
      </c>
      <c r="N386" t="s">
        <v>7</v>
      </c>
      <c r="O386" s="8">
        <f>VLOOKUP(tbStoricoOrdini[[#This Row],[AGENTE]],tbAgenti[],2,FALSE)</f>
        <v>0.03</v>
      </c>
      <c r="P386" s="2">
        <v>66440</v>
      </c>
      <c r="Q386" s="2">
        <f>tbStoricoOrdini[[#This Row],[IMPORTO]]*tbStoricoOrdini[[#This Row],[% COMM.]]</f>
        <v>1993.1999999999998</v>
      </c>
      <c r="R386" s="2">
        <f>tbStoricoOrdini[[#This Row],[TOT. COMM.]]+tbStoricoOrdini[[#This Row],[IMPORTO]]</f>
        <v>68433.2</v>
      </c>
    </row>
    <row r="387" spans="1:18">
      <c r="A387" s="1">
        <v>43831</v>
      </c>
      <c r="B387" s="7">
        <f>MONTH(tbStoricoOrdini[[#This Row],[DATA]])</f>
        <v>1</v>
      </c>
      <c r="C387" t="s">
        <v>482</v>
      </c>
      <c r="D387" t="str">
        <f>RIGHT(tbStoricoOrdini[[#This Row],[ORDINE]],4)</f>
        <v>0384</v>
      </c>
      <c r="E387" t="s">
        <v>27</v>
      </c>
      <c r="F387" t="str">
        <f>VLOOKUP(tbStoricoOrdini[[#This Row],[CLIENTE]],tbClienti[],3,FALSE)</f>
        <v>Veneto</v>
      </c>
      <c r="G387" t="str">
        <f>VLOOKUP(tbStoricoOrdini[[#This Row],[CLIENTE]],tbClienti[],7,FALSE)</f>
        <v>BD</v>
      </c>
      <c r="H387" t="s">
        <v>66</v>
      </c>
      <c r="I387" t="str">
        <f>IF(LEFT(tbStoricoOrdini[[#This Row],[ARTICOLO]],3) = "COG","COG",LEFT(tbStoricoOrdini[[#This Row],[ARTICOLO]],FIND(" ",tbStoricoOrdini[[#This Row],[ARTICOLO]])-1))</f>
        <v>BAG</v>
      </c>
      <c r="J387" t="str">
        <f>MID(tbStoricoOrdini[[#This Row],[ARTICOLO]],FIND(" ",tbStoricoOrdini[[#This Row],[ARTICOLO]])+1,4)</f>
        <v>2500</v>
      </c>
      <c r="K387" t="str">
        <f>IFERROR(RIGHT(tbStoricoOrdini[[#This Row],[ARTICOLO]],LEN(tbStoricoOrdini[[#This Row],[ARTICOLO]])-FIND(" ",tbStoricoOrdini[[#This Row],[ARTICOLO]],FIND(" ",tbStoricoOrdini[[#This Row],[ARTICOLO]]) +1)),"")</f>
        <v>Plus</v>
      </c>
      <c r="L387" s="3">
        <f>VLOOKUP(tbStoricoOrdini[[#This Row],[ARTICOLO]],tbArticoli[],2,FALSE)</f>
        <v>220</v>
      </c>
      <c r="M387" s="22">
        <f>tbStoricoOrdini[[#This Row],[IMPORTO]]/tbStoricoOrdini[[#This Row],[PREZZO]]</f>
        <v>531</v>
      </c>
      <c r="N387" t="s">
        <v>20</v>
      </c>
      <c r="O387" s="8">
        <f>VLOOKUP(tbStoricoOrdini[[#This Row],[AGENTE]],tbAgenti[],2,FALSE)</f>
        <v>0.05</v>
      </c>
      <c r="P387" s="2">
        <v>116820</v>
      </c>
      <c r="Q387" s="2">
        <f>tbStoricoOrdini[[#This Row],[IMPORTO]]*tbStoricoOrdini[[#This Row],[% COMM.]]</f>
        <v>5841</v>
      </c>
      <c r="R387" s="2">
        <f>tbStoricoOrdini[[#This Row],[TOT. COMM.]]+tbStoricoOrdini[[#This Row],[IMPORTO]]</f>
        <v>122661</v>
      </c>
    </row>
    <row r="388" spans="1:18">
      <c r="A388" s="1">
        <v>43831</v>
      </c>
      <c r="B388" s="7">
        <f>MONTH(tbStoricoOrdini[[#This Row],[DATA]])</f>
        <v>1</v>
      </c>
      <c r="C388" t="s">
        <v>483</v>
      </c>
      <c r="D388" t="str">
        <f>RIGHT(tbStoricoOrdini[[#This Row],[ORDINE]],4)</f>
        <v>0385</v>
      </c>
      <c r="E388" t="s">
        <v>27</v>
      </c>
      <c r="F388" t="str">
        <f>VLOOKUP(tbStoricoOrdini[[#This Row],[CLIENTE]],tbClienti[],3,FALSE)</f>
        <v>Veneto</v>
      </c>
      <c r="G388" t="str">
        <f>VLOOKUP(tbStoricoOrdini[[#This Row],[CLIENTE]],tbClienti[],7,FALSE)</f>
        <v>BD</v>
      </c>
      <c r="H388" t="s">
        <v>66</v>
      </c>
      <c r="I388" t="str">
        <f>IF(LEFT(tbStoricoOrdini[[#This Row],[ARTICOLO]],3) = "COG","COG",LEFT(tbStoricoOrdini[[#This Row],[ARTICOLO]],FIND(" ",tbStoricoOrdini[[#This Row],[ARTICOLO]])-1))</f>
        <v>BAG</v>
      </c>
      <c r="J388" t="str">
        <f>MID(tbStoricoOrdini[[#This Row],[ARTICOLO]],FIND(" ",tbStoricoOrdini[[#This Row],[ARTICOLO]])+1,4)</f>
        <v>2500</v>
      </c>
      <c r="K388" t="str">
        <f>IFERROR(RIGHT(tbStoricoOrdini[[#This Row],[ARTICOLO]],LEN(tbStoricoOrdini[[#This Row],[ARTICOLO]])-FIND(" ",tbStoricoOrdini[[#This Row],[ARTICOLO]],FIND(" ",tbStoricoOrdini[[#This Row],[ARTICOLO]]) +1)),"")</f>
        <v>Plus</v>
      </c>
      <c r="L388" s="3">
        <f>VLOOKUP(tbStoricoOrdini[[#This Row],[ARTICOLO]],tbArticoli[],2,FALSE)</f>
        <v>220</v>
      </c>
      <c r="M388" s="22">
        <f>tbStoricoOrdini[[#This Row],[IMPORTO]]/tbStoricoOrdini[[#This Row],[PREZZO]]</f>
        <v>904</v>
      </c>
      <c r="N388" t="s">
        <v>18</v>
      </c>
      <c r="O388" s="8">
        <f>VLOOKUP(tbStoricoOrdini[[#This Row],[AGENTE]],tbAgenti[],2,FALSE)</f>
        <v>0.03</v>
      </c>
      <c r="P388" s="2">
        <v>198880</v>
      </c>
      <c r="Q388" s="2">
        <f>tbStoricoOrdini[[#This Row],[IMPORTO]]*tbStoricoOrdini[[#This Row],[% COMM.]]</f>
        <v>5966.4</v>
      </c>
      <c r="R388" s="2">
        <f>tbStoricoOrdini[[#This Row],[TOT. COMM.]]+tbStoricoOrdini[[#This Row],[IMPORTO]]</f>
        <v>204846.4</v>
      </c>
    </row>
    <row r="389" spans="1:18">
      <c r="A389" s="1">
        <v>43831</v>
      </c>
      <c r="B389" s="7">
        <f>MONTH(tbStoricoOrdini[[#This Row],[DATA]])</f>
        <v>1</v>
      </c>
      <c r="C389" t="s">
        <v>484</v>
      </c>
      <c r="D389" t="str">
        <f>RIGHT(tbStoricoOrdini[[#This Row],[ORDINE]],4)</f>
        <v>0386</v>
      </c>
      <c r="E389" t="s">
        <v>27</v>
      </c>
      <c r="F389" t="str">
        <f>VLOOKUP(tbStoricoOrdini[[#This Row],[CLIENTE]],tbClienti[],3,FALSE)</f>
        <v>Veneto</v>
      </c>
      <c r="G389" t="str">
        <f>VLOOKUP(tbStoricoOrdini[[#This Row],[CLIENTE]],tbClienti[],7,FALSE)</f>
        <v>BD</v>
      </c>
      <c r="H389" t="s">
        <v>66</v>
      </c>
      <c r="I389" t="str">
        <f>IF(LEFT(tbStoricoOrdini[[#This Row],[ARTICOLO]],3) = "COG","COG",LEFT(tbStoricoOrdini[[#This Row],[ARTICOLO]],FIND(" ",tbStoricoOrdini[[#This Row],[ARTICOLO]])-1))</f>
        <v>BAG</v>
      </c>
      <c r="J389" t="str">
        <f>MID(tbStoricoOrdini[[#This Row],[ARTICOLO]],FIND(" ",tbStoricoOrdini[[#This Row],[ARTICOLO]])+1,4)</f>
        <v>2500</v>
      </c>
      <c r="K389" t="str">
        <f>IFERROR(RIGHT(tbStoricoOrdini[[#This Row],[ARTICOLO]],LEN(tbStoricoOrdini[[#This Row],[ARTICOLO]])-FIND(" ",tbStoricoOrdini[[#This Row],[ARTICOLO]],FIND(" ",tbStoricoOrdini[[#This Row],[ARTICOLO]]) +1)),"")</f>
        <v>Plus</v>
      </c>
      <c r="L389" s="3">
        <f>VLOOKUP(tbStoricoOrdini[[#This Row],[ARTICOLO]],tbArticoli[],2,FALSE)</f>
        <v>220</v>
      </c>
      <c r="M389" s="22">
        <f>tbStoricoOrdini[[#This Row],[IMPORTO]]/tbStoricoOrdini[[#This Row],[PREZZO]]</f>
        <v>247</v>
      </c>
      <c r="N389" t="s">
        <v>9</v>
      </c>
      <c r="O389" s="8">
        <f>VLOOKUP(tbStoricoOrdini[[#This Row],[AGENTE]],tbAgenti[],2,FALSE)</f>
        <v>0.05</v>
      </c>
      <c r="P389" s="2">
        <v>54340</v>
      </c>
      <c r="Q389" s="2">
        <f>tbStoricoOrdini[[#This Row],[IMPORTO]]*tbStoricoOrdini[[#This Row],[% COMM.]]</f>
        <v>2717</v>
      </c>
      <c r="R389" s="2">
        <f>tbStoricoOrdini[[#This Row],[TOT. COMM.]]+tbStoricoOrdini[[#This Row],[IMPORTO]]</f>
        <v>57057</v>
      </c>
    </row>
    <row r="390" spans="1:18">
      <c r="A390" s="1">
        <v>43831</v>
      </c>
      <c r="B390" s="7">
        <f>MONTH(tbStoricoOrdini[[#This Row],[DATA]])</f>
        <v>1</v>
      </c>
      <c r="C390" t="s">
        <v>485</v>
      </c>
      <c r="D390" t="str">
        <f>RIGHT(tbStoricoOrdini[[#This Row],[ORDINE]],4)</f>
        <v>0387</v>
      </c>
      <c r="E390" t="s">
        <v>27</v>
      </c>
      <c r="F390" t="str">
        <f>VLOOKUP(tbStoricoOrdini[[#This Row],[CLIENTE]],tbClienti[],3,FALSE)</f>
        <v>Veneto</v>
      </c>
      <c r="G390" t="str">
        <f>VLOOKUP(tbStoricoOrdini[[#This Row],[CLIENTE]],tbClienti[],7,FALSE)</f>
        <v>BD</v>
      </c>
      <c r="H390" t="s">
        <v>82</v>
      </c>
      <c r="I390" t="str">
        <f>IF(LEFT(tbStoricoOrdini[[#This Row],[ARTICOLO]],3) = "COG","COG",LEFT(tbStoricoOrdini[[#This Row],[ARTICOLO]],FIND(" ",tbStoricoOrdini[[#This Row],[ARTICOLO]])-1))</f>
        <v>COG</v>
      </c>
      <c r="J390" t="str">
        <f>MID(tbStoricoOrdini[[#This Row],[ARTICOLO]],FIND(" ",tbStoricoOrdini[[#This Row],[ARTICOLO]])+1,4)</f>
        <v>7000</v>
      </c>
      <c r="K390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390" s="3">
        <f>VLOOKUP(tbStoricoOrdini[[#This Row],[ARTICOLO]],tbArticoli[],2,FALSE)</f>
        <v>500</v>
      </c>
      <c r="M390" s="22">
        <f>tbStoricoOrdini[[#This Row],[IMPORTO]]/tbStoricoOrdini[[#This Row],[PREZZO]]</f>
        <v>835</v>
      </c>
      <c r="N390" t="s">
        <v>20</v>
      </c>
      <c r="O390" s="8">
        <f>VLOOKUP(tbStoricoOrdini[[#This Row],[AGENTE]],tbAgenti[],2,FALSE)</f>
        <v>0.05</v>
      </c>
      <c r="P390" s="2">
        <v>417500</v>
      </c>
      <c r="Q390" s="2">
        <f>tbStoricoOrdini[[#This Row],[IMPORTO]]*tbStoricoOrdini[[#This Row],[% COMM.]]</f>
        <v>20875</v>
      </c>
      <c r="R390" s="2">
        <f>tbStoricoOrdini[[#This Row],[TOT. COMM.]]+tbStoricoOrdini[[#This Row],[IMPORTO]]</f>
        <v>438375</v>
      </c>
    </row>
    <row r="391" spans="1:18">
      <c r="A391" s="1">
        <v>43831</v>
      </c>
      <c r="B391" s="7">
        <f>MONTH(tbStoricoOrdini[[#This Row],[DATA]])</f>
        <v>1</v>
      </c>
      <c r="C391" t="s">
        <v>486</v>
      </c>
      <c r="D391" t="str">
        <f>RIGHT(tbStoricoOrdini[[#This Row],[ORDINE]],4)</f>
        <v>0388</v>
      </c>
      <c r="E391" t="s">
        <v>27</v>
      </c>
      <c r="F391" t="str">
        <f>VLOOKUP(tbStoricoOrdini[[#This Row],[CLIENTE]],tbClienti[],3,FALSE)</f>
        <v>Veneto</v>
      </c>
      <c r="G391" t="str">
        <f>VLOOKUP(tbStoricoOrdini[[#This Row],[CLIENTE]],tbClienti[],7,FALSE)</f>
        <v>BD</v>
      </c>
      <c r="H391" t="s">
        <v>82</v>
      </c>
      <c r="I391" t="str">
        <f>IF(LEFT(tbStoricoOrdini[[#This Row],[ARTICOLO]],3) = "COG","COG",LEFT(tbStoricoOrdini[[#This Row],[ARTICOLO]],FIND(" ",tbStoricoOrdini[[#This Row],[ARTICOLO]])-1))</f>
        <v>COG</v>
      </c>
      <c r="J391" t="str">
        <f>MID(tbStoricoOrdini[[#This Row],[ARTICOLO]],FIND(" ",tbStoricoOrdini[[#This Row],[ARTICOLO]])+1,4)</f>
        <v>7000</v>
      </c>
      <c r="K391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391" s="3">
        <f>VLOOKUP(tbStoricoOrdini[[#This Row],[ARTICOLO]],tbArticoli[],2,FALSE)</f>
        <v>500</v>
      </c>
      <c r="M391" s="22">
        <f>tbStoricoOrdini[[#This Row],[IMPORTO]]/tbStoricoOrdini[[#This Row],[PREZZO]]</f>
        <v>193</v>
      </c>
      <c r="N391" t="s">
        <v>9</v>
      </c>
      <c r="O391" s="8">
        <f>VLOOKUP(tbStoricoOrdini[[#This Row],[AGENTE]],tbAgenti[],2,FALSE)</f>
        <v>0.05</v>
      </c>
      <c r="P391" s="2">
        <v>96500</v>
      </c>
      <c r="Q391" s="2">
        <f>tbStoricoOrdini[[#This Row],[IMPORTO]]*tbStoricoOrdini[[#This Row],[% COMM.]]</f>
        <v>4825</v>
      </c>
      <c r="R391" s="2">
        <f>tbStoricoOrdini[[#This Row],[TOT. COMM.]]+tbStoricoOrdini[[#This Row],[IMPORTO]]</f>
        <v>101325</v>
      </c>
    </row>
    <row r="392" spans="1:18">
      <c r="A392" s="1">
        <v>43831</v>
      </c>
      <c r="B392" s="7">
        <f>MONTH(tbStoricoOrdini[[#This Row],[DATA]])</f>
        <v>1</v>
      </c>
      <c r="C392" t="s">
        <v>487</v>
      </c>
      <c r="D392" t="str">
        <f>RIGHT(tbStoricoOrdini[[#This Row],[ORDINE]],4)</f>
        <v>0389</v>
      </c>
      <c r="E392" t="s">
        <v>27</v>
      </c>
      <c r="F392" t="str">
        <f>VLOOKUP(tbStoricoOrdini[[#This Row],[CLIENTE]],tbClienti[],3,FALSE)</f>
        <v>Veneto</v>
      </c>
      <c r="G392" t="str">
        <f>VLOOKUP(tbStoricoOrdini[[#This Row],[CLIENTE]],tbClienti[],7,FALSE)</f>
        <v>BD</v>
      </c>
      <c r="H392" t="s">
        <v>68</v>
      </c>
      <c r="I392" t="str">
        <f>IF(LEFT(tbStoricoOrdini[[#This Row],[ARTICOLO]],3) = "COG","COG",LEFT(tbStoricoOrdini[[#This Row],[ARTICOLO]],FIND(" ",tbStoricoOrdini[[#This Row],[ARTICOLO]])-1))</f>
        <v>BAG</v>
      </c>
      <c r="J392" t="str">
        <f>MID(tbStoricoOrdini[[#This Row],[ARTICOLO]],FIND(" ",tbStoricoOrdini[[#This Row],[ARTICOLO]])+1,4)</f>
        <v>5000</v>
      </c>
      <c r="K392" t="str">
        <f>IFERROR(RIGHT(tbStoricoOrdini[[#This Row],[ARTICOLO]],LEN(tbStoricoOrdini[[#This Row],[ARTICOLO]])-FIND(" ",tbStoricoOrdini[[#This Row],[ARTICOLO]],FIND(" ",tbStoricoOrdini[[#This Row],[ARTICOLO]]) +1)),"")</f>
        <v/>
      </c>
      <c r="L392" s="3">
        <f>VLOOKUP(tbStoricoOrdini[[#This Row],[ARTICOLO]],tbArticoli[],2,FALSE)</f>
        <v>250</v>
      </c>
      <c r="M392" s="22">
        <f>tbStoricoOrdini[[#This Row],[IMPORTO]]/tbStoricoOrdini[[#This Row],[PREZZO]]</f>
        <v>695</v>
      </c>
      <c r="N392" t="s">
        <v>10</v>
      </c>
      <c r="O392" s="8">
        <f>VLOOKUP(tbStoricoOrdini[[#This Row],[AGENTE]],tbAgenti[],2,FALSE)</f>
        <v>3.6999999999999998E-2</v>
      </c>
      <c r="P392" s="2">
        <v>173750</v>
      </c>
      <c r="Q392" s="2">
        <f>tbStoricoOrdini[[#This Row],[IMPORTO]]*tbStoricoOrdini[[#This Row],[% COMM.]]</f>
        <v>6428.75</v>
      </c>
      <c r="R392" s="2">
        <f>tbStoricoOrdini[[#This Row],[TOT. COMM.]]+tbStoricoOrdini[[#This Row],[IMPORTO]]</f>
        <v>180178.75</v>
      </c>
    </row>
    <row r="393" spans="1:18">
      <c r="A393" s="1">
        <v>43831</v>
      </c>
      <c r="B393" s="7">
        <f>MONTH(tbStoricoOrdini[[#This Row],[DATA]])</f>
        <v>1</v>
      </c>
      <c r="C393" t="s">
        <v>488</v>
      </c>
      <c r="D393" t="str">
        <f>RIGHT(tbStoricoOrdini[[#This Row],[ORDINE]],4)</f>
        <v>0390</v>
      </c>
      <c r="E393" t="s">
        <v>27</v>
      </c>
      <c r="F393" t="str">
        <f>VLOOKUP(tbStoricoOrdini[[#This Row],[CLIENTE]],tbClienti[],3,FALSE)</f>
        <v>Veneto</v>
      </c>
      <c r="G393" t="str">
        <f>VLOOKUP(tbStoricoOrdini[[#This Row],[CLIENTE]],tbClienti[],7,FALSE)</f>
        <v>BD</v>
      </c>
      <c r="H393" t="s">
        <v>68</v>
      </c>
      <c r="I393" t="str">
        <f>IF(LEFT(tbStoricoOrdini[[#This Row],[ARTICOLO]],3) = "COG","COG",LEFT(tbStoricoOrdini[[#This Row],[ARTICOLO]],FIND(" ",tbStoricoOrdini[[#This Row],[ARTICOLO]])-1))</f>
        <v>BAG</v>
      </c>
      <c r="J393" t="str">
        <f>MID(tbStoricoOrdini[[#This Row],[ARTICOLO]],FIND(" ",tbStoricoOrdini[[#This Row],[ARTICOLO]])+1,4)</f>
        <v>5000</v>
      </c>
      <c r="K393" t="str">
        <f>IFERROR(RIGHT(tbStoricoOrdini[[#This Row],[ARTICOLO]],LEN(tbStoricoOrdini[[#This Row],[ARTICOLO]])-FIND(" ",tbStoricoOrdini[[#This Row],[ARTICOLO]],FIND(" ",tbStoricoOrdini[[#This Row],[ARTICOLO]]) +1)),"")</f>
        <v/>
      </c>
      <c r="L393" s="3">
        <f>VLOOKUP(tbStoricoOrdini[[#This Row],[ARTICOLO]],tbArticoli[],2,FALSE)</f>
        <v>250</v>
      </c>
      <c r="M393" s="22">
        <f>tbStoricoOrdini[[#This Row],[IMPORTO]]/tbStoricoOrdini[[#This Row],[PREZZO]]</f>
        <v>758</v>
      </c>
      <c r="N393" t="s">
        <v>19</v>
      </c>
      <c r="O393" s="8">
        <f>VLOOKUP(tbStoricoOrdini[[#This Row],[AGENTE]],tbAgenti[],2,FALSE)</f>
        <v>0.05</v>
      </c>
      <c r="P393" s="2">
        <v>189500</v>
      </c>
      <c r="Q393" s="2">
        <f>tbStoricoOrdini[[#This Row],[IMPORTO]]*tbStoricoOrdini[[#This Row],[% COMM.]]</f>
        <v>9475</v>
      </c>
      <c r="R393" s="2">
        <f>tbStoricoOrdini[[#This Row],[TOT. COMM.]]+tbStoricoOrdini[[#This Row],[IMPORTO]]</f>
        <v>198975</v>
      </c>
    </row>
    <row r="394" spans="1:18">
      <c r="A394" s="1">
        <v>43831</v>
      </c>
      <c r="B394" s="7">
        <f>MONTH(tbStoricoOrdini[[#This Row],[DATA]])</f>
        <v>1</v>
      </c>
      <c r="C394" t="s">
        <v>489</v>
      </c>
      <c r="D394" t="str">
        <f>RIGHT(tbStoricoOrdini[[#This Row],[ORDINE]],4)</f>
        <v>0391</v>
      </c>
      <c r="E394" t="s">
        <v>27</v>
      </c>
      <c r="F394" t="str">
        <f>VLOOKUP(tbStoricoOrdini[[#This Row],[CLIENTE]],tbClienti[],3,FALSE)</f>
        <v>Veneto</v>
      </c>
      <c r="G394" t="str">
        <f>VLOOKUP(tbStoricoOrdini[[#This Row],[CLIENTE]],tbClienti[],7,FALSE)</f>
        <v>BD</v>
      </c>
      <c r="H394" t="s">
        <v>68</v>
      </c>
      <c r="I394" t="str">
        <f>IF(LEFT(tbStoricoOrdini[[#This Row],[ARTICOLO]],3) = "COG","COG",LEFT(tbStoricoOrdini[[#This Row],[ARTICOLO]],FIND(" ",tbStoricoOrdini[[#This Row],[ARTICOLO]])-1))</f>
        <v>BAG</v>
      </c>
      <c r="J394" t="str">
        <f>MID(tbStoricoOrdini[[#This Row],[ARTICOLO]],FIND(" ",tbStoricoOrdini[[#This Row],[ARTICOLO]])+1,4)</f>
        <v>5000</v>
      </c>
      <c r="K394" t="str">
        <f>IFERROR(RIGHT(tbStoricoOrdini[[#This Row],[ARTICOLO]],LEN(tbStoricoOrdini[[#This Row],[ARTICOLO]])-FIND(" ",tbStoricoOrdini[[#This Row],[ARTICOLO]],FIND(" ",tbStoricoOrdini[[#This Row],[ARTICOLO]]) +1)),"")</f>
        <v/>
      </c>
      <c r="L394" s="3">
        <f>VLOOKUP(tbStoricoOrdini[[#This Row],[ARTICOLO]],tbArticoli[],2,FALSE)</f>
        <v>250</v>
      </c>
      <c r="M394" s="22">
        <f>tbStoricoOrdini[[#This Row],[IMPORTO]]/tbStoricoOrdini[[#This Row],[PREZZO]]</f>
        <v>574</v>
      </c>
      <c r="N394" t="s">
        <v>7</v>
      </c>
      <c r="O394" s="8">
        <f>VLOOKUP(tbStoricoOrdini[[#This Row],[AGENTE]],tbAgenti[],2,FALSE)</f>
        <v>0.03</v>
      </c>
      <c r="P394" s="2">
        <v>143500</v>
      </c>
      <c r="Q394" s="2">
        <f>tbStoricoOrdini[[#This Row],[IMPORTO]]*tbStoricoOrdini[[#This Row],[% COMM.]]</f>
        <v>4305</v>
      </c>
      <c r="R394" s="2">
        <f>tbStoricoOrdini[[#This Row],[TOT. COMM.]]+tbStoricoOrdini[[#This Row],[IMPORTO]]</f>
        <v>147805</v>
      </c>
    </row>
    <row r="395" spans="1:18">
      <c r="A395" s="1">
        <v>43831</v>
      </c>
      <c r="B395" s="7">
        <f>MONTH(tbStoricoOrdini[[#This Row],[DATA]])</f>
        <v>1</v>
      </c>
      <c r="C395" t="s">
        <v>490</v>
      </c>
      <c r="D395" t="str">
        <f>RIGHT(tbStoricoOrdini[[#This Row],[ORDINE]],4)</f>
        <v>0392</v>
      </c>
      <c r="E395" t="s">
        <v>27</v>
      </c>
      <c r="F395" t="str">
        <f>VLOOKUP(tbStoricoOrdini[[#This Row],[CLIENTE]],tbClienti[],3,FALSE)</f>
        <v>Veneto</v>
      </c>
      <c r="G395" t="str">
        <f>VLOOKUP(tbStoricoOrdini[[#This Row],[CLIENTE]],tbClienti[],7,FALSE)</f>
        <v>BD</v>
      </c>
      <c r="H395" t="s">
        <v>69</v>
      </c>
      <c r="I395" t="str">
        <f>IF(LEFT(tbStoricoOrdini[[#This Row],[ARTICOLO]],3) = "COG","COG",LEFT(tbStoricoOrdini[[#This Row],[ARTICOLO]],FIND(" ",tbStoricoOrdini[[#This Row],[ARTICOLO]])-1))</f>
        <v>BAG</v>
      </c>
      <c r="J395" t="str">
        <f>MID(tbStoricoOrdini[[#This Row],[ARTICOLO]],FIND(" ",tbStoricoOrdini[[#This Row],[ARTICOLO]])+1,4)</f>
        <v>1121</v>
      </c>
      <c r="K395" t="str">
        <f>IFERROR(RIGHT(tbStoricoOrdini[[#This Row],[ARTICOLO]],LEN(tbStoricoOrdini[[#This Row],[ARTICOLO]])-FIND(" ",tbStoricoOrdini[[#This Row],[ARTICOLO]],FIND(" ",tbStoricoOrdini[[#This Row],[ARTICOLO]]) +1)),"")</f>
        <v>Gold</v>
      </c>
      <c r="L395" s="3">
        <f>VLOOKUP(tbStoricoOrdini[[#This Row],[ARTICOLO]],tbArticoli[],2,FALSE)</f>
        <v>230</v>
      </c>
      <c r="M395" s="22">
        <f>tbStoricoOrdini[[#This Row],[IMPORTO]]/tbStoricoOrdini[[#This Row],[PREZZO]]</f>
        <v>890</v>
      </c>
      <c r="N395" t="s">
        <v>9</v>
      </c>
      <c r="O395" s="8">
        <f>VLOOKUP(tbStoricoOrdini[[#This Row],[AGENTE]],tbAgenti[],2,FALSE)</f>
        <v>0.05</v>
      </c>
      <c r="P395" s="2">
        <v>204700</v>
      </c>
      <c r="Q395" s="2">
        <f>tbStoricoOrdini[[#This Row],[IMPORTO]]*tbStoricoOrdini[[#This Row],[% COMM.]]</f>
        <v>10235</v>
      </c>
      <c r="R395" s="2">
        <f>tbStoricoOrdini[[#This Row],[TOT. COMM.]]+tbStoricoOrdini[[#This Row],[IMPORTO]]</f>
        <v>214935</v>
      </c>
    </row>
    <row r="396" spans="1:18">
      <c r="A396" s="1">
        <v>43831</v>
      </c>
      <c r="B396" s="7">
        <f>MONTH(tbStoricoOrdini[[#This Row],[DATA]])</f>
        <v>1</v>
      </c>
      <c r="C396" t="s">
        <v>491</v>
      </c>
      <c r="D396" t="str">
        <f>RIGHT(tbStoricoOrdini[[#This Row],[ORDINE]],4)</f>
        <v>0393</v>
      </c>
      <c r="E396" t="s">
        <v>27</v>
      </c>
      <c r="F396" t="str">
        <f>VLOOKUP(tbStoricoOrdini[[#This Row],[CLIENTE]],tbClienti[],3,FALSE)</f>
        <v>Veneto</v>
      </c>
      <c r="G396" t="str">
        <f>VLOOKUP(tbStoricoOrdini[[#This Row],[CLIENTE]],tbClienti[],7,FALSE)</f>
        <v>BD</v>
      </c>
      <c r="H396" t="s">
        <v>83</v>
      </c>
      <c r="I396" t="str">
        <f>IF(LEFT(tbStoricoOrdini[[#This Row],[ARTICOLO]],3) = "COG","COG",LEFT(tbStoricoOrdini[[#This Row],[ARTICOLO]],FIND(" ",tbStoricoOrdini[[#This Row],[ARTICOLO]])-1))</f>
        <v>COG</v>
      </c>
      <c r="J396" t="str">
        <f>MID(tbStoricoOrdini[[#This Row],[ARTICOLO]],FIND(" ",tbStoricoOrdini[[#This Row],[ARTICOLO]])+1,4)</f>
        <v>8000</v>
      </c>
      <c r="K396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396" s="3">
        <f>VLOOKUP(tbStoricoOrdini[[#This Row],[ARTICOLO]],tbArticoli[],2,FALSE)</f>
        <v>670</v>
      </c>
      <c r="M396" s="22">
        <f>tbStoricoOrdini[[#This Row],[IMPORTO]]/tbStoricoOrdini[[#This Row],[PREZZO]]</f>
        <v>325</v>
      </c>
      <c r="N396" t="s">
        <v>19</v>
      </c>
      <c r="O396" s="8">
        <f>VLOOKUP(tbStoricoOrdini[[#This Row],[AGENTE]],tbAgenti[],2,FALSE)</f>
        <v>0.05</v>
      </c>
      <c r="P396" s="2">
        <v>217750</v>
      </c>
      <c r="Q396" s="2">
        <f>tbStoricoOrdini[[#This Row],[IMPORTO]]*tbStoricoOrdini[[#This Row],[% COMM.]]</f>
        <v>10887.5</v>
      </c>
      <c r="R396" s="2">
        <f>tbStoricoOrdini[[#This Row],[TOT. COMM.]]+tbStoricoOrdini[[#This Row],[IMPORTO]]</f>
        <v>228637.5</v>
      </c>
    </row>
    <row r="397" spans="1:18">
      <c r="A397" s="1">
        <v>43831</v>
      </c>
      <c r="B397" s="7">
        <f>MONTH(tbStoricoOrdini[[#This Row],[DATA]])</f>
        <v>1</v>
      </c>
      <c r="C397" t="s">
        <v>492</v>
      </c>
      <c r="D397" t="str">
        <f>RIGHT(tbStoricoOrdini[[#This Row],[ORDINE]],4)</f>
        <v>0394</v>
      </c>
      <c r="E397" t="s">
        <v>27</v>
      </c>
      <c r="F397" t="str">
        <f>VLOOKUP(tbStoricoOrdini[[#This Row],[CLIENTE]],tbClienti[],3,FALSE)</f>
        <v>Veneto</v>
      </c>
      <c r="G397" t="str">
        <f>VLOOKUP(tbStoricoOrdini[[#This Row],[CLIENTE]],tbClienti[],7,FALSE)</f>
        <v>BD</v>
      </c>
      <c r="H397" t="s">
        <v>83</v>
      </c>
      <c r="I397" t="str">
        <f>IF(LEFT(tbStoricoOrdini[[#This Row],[ARTICOLO]],3) = "COG","COG",LEFT(tbStoricoOrdini[[#This Row],[ARTICOLO]],FIND(" ",tbStoricoOrdini[[#This Row],[ARTICOLO]])-1))</f>
        <v>COG</v>
      </c>
      <c r="J397" t="str">
        <f>MID(tbStoricoOrdini[[#This Row],[ARTICOLO]],FIND(" ",tbStoricoOrdini[[#This Row],[ARTICOLO]])+1,4)</f>
        <v>8000</v>
      </c>
      <c r="K397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397" s="3">
        <f>VLOOKUP(tbStoricoOrdini[[#This Row],[ARTICOLO]],tbArticoli[],2,FALSE)</f>
        <v>670</v>
      </c>
      <c r="M397" s="22">
        <f>tbStoricoOrdini[[#This Row],[IMPORTO]]/tbStoricoOrdini[[#This Row],[PREZZO]]</f>
        <v>743</v>
      </c>
      <c r="N397" t="s">
        <v>9</v>
      </c>
      <c r="O397" s="8">
        <f>VLOOKUP(tbStoricoOrdini[[#This Row],[AGENTE]],tbAgenti[],2,FALSE)</f>
        <v>0.05</v>
      </c>
      <c r="P397" s="2">
        <v>497810</v>
      </c>
      <c r="Q397" s="2">
        <f>tbStoricoOrdini[[#This Row],[IMPORTO]]*tbStoricoOrdini[[#This Row],[% COMM.]]</f>
        <v>24890.5</v>
      </c>
      <c r="R397" s="2">
        <f>tbStoricoOrdini[[#This Row],[TOT. COMM.]]+tbStoricoOrdini[[#This Row],[IMPORTO]]</f>
        <v>522700.5</v>
      </c>
    </row>
    <row r="398" spans="1:18">
      <c r="A398" s="1">
        <v>43831</v>
      </c>
      <c r="B398" s="7">
        <f>MONTH(tbStoricoOrdini[[#This Row],[DATA]])</f>
        <v>1</v>
      </c>
      <c r="C398" t="s">
        <v>493</v>
      </c>
      <c r="D398" t="str">
        <f>RIGHT(tbStoricoOrdini[[#This Row],[ORDINE]],4)</f>
        <v>0395</v>
      </c>
      <c r="E398" t="s">
        <v>27</v>
      </c>
      <c r="F398" t="str">
        <f>VLOOKUP(tbStoricoOrdini[[#This Row],[CLIENTE]],tbClienti[],3,FALSE)</f>
        <v>Veneto</v>
      </c>
      <c r="G398" t="str">
        <f>VLOOKUP(tbStoricoOrdini[[#This Row],[CLIENTE]],tbClienti[],7,FALSE)</f>
        <v>BD</v>
      </c>
      <c r="H398" t="s">
        <v>70</v>
      </c>
      <c r="I398" t="str">
        <f>IF(LEFT(tbStoricoOrdini[[#This Row],[ARTICOLO]],3) = "COG","COG",LEFT(tbStoricoOrdini[[#This Row],[ARTICOLO]],FIND(" ",tbStoricoOrdini[[#This Row],[ARTICOLO]])-1))</f>
        <v>EB08</v>
      </c>
      <c r="J398" t="str">
        <f>MID(tbStoricoOrdini[[#This Row],[ARTICOLO]],FIND(" ",tbStoricoOrdini[[#This Row],[ARTICOLO]])+1,4)</f>
        <v>7500</v>
      </c>
      <c r="K398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398" s="3">
        <f>VLOOKUP(tbStoricoOrdini[[#This Row],[ARTICOLO]],tbArticoli[],2,FALSE)</f>
        <v>180</v>
      </c>
      <c r="M398" s="22">
        <f>tbStoricoOrdini[[#This Row],[IMPORTO]]/tbStoricoOrdini[[#This Row],[PREZZO]]</f>
        <v>755</v>
      </c>
      <c r="N398" t="s">
        <v>10</v>
      </c>
      <c r="O398" s="8">
        <f>VLOOKUP(tbStoricoOrdini[[#This Row],[AGENTE]],tbAgenti[],2,FALSE)</f>
        <v>3.6999999999999998E-2</v>
      </c>
      <c r="P398" s="2">
        <v>135900</v>
      </c>
      <c r="Q398" s="2">
        <f>tbStoricoOrdini[[#This Row],[IMPORTO]]*tbStoricoOrdini[[#This Row],[% COMM.]]</f>
        <v>5028.3</v>
      </c>
      <c r="R398" s="2">
        <f>tbStoricoOrdini[[#This Row],[TOT. COMM.]]+tbStoricoOrdini[[#This Row],[IMPORTO]]</f>
        <v>140928.29999999999</v>
      </c>
    </row>
    <row r="399" spans="1:18">
      <c r="A399" s="1">
        <v>43831</v>
      </c>
      <c r="B399" s="7">
        <f>MONTH(tbStoricoOrdini[[#This Row],[DATA]])</f>
        <v>1</v>
      </c>
      <c r="C399" t="s">
        <v>494</v>
      </c>
      <c r="D399" t="str">
        <f>RIGHT(tbStoricoOrdini[[#This Row],[ORDINE]],4)</f>
        <v>0396</v>
      </c>
      <c r="E399" t="s">
        <v>27</v>
      </c>
      <c r="F399" t="str">
        <f>VLOOKUP(tbStoricoOrdini[[#This Row],[CLIENTE]],tbClienti[],3,FALSE)</f>
        <v>Veneto</v>
      </c>
      <c r="G399" t="str">
        <f>VLOOKUP(tbStoricoOrdini[[#This Row],[CLIENTE]],tbClienti[],7,FALSE)</f>
        <v>BD</v>
      </c>
      <c r="H399" t="s">
        <v>70</v>
      </c>
      <c r="I399" t="str">
        <f>IF(LEFT(tbStoricoOrdini[[#This Row],[ARTICOLO]],3) = "COG","COG",LEFT(tbStoricoOrdini[[#This Row],[ARTICOLO]],FIND(" ",tbStoricoOrdini[[#This Row],[ARTICOLO]])-1))</f>
        <v>EB08</v>
      </c>
      <c r="J399" t="str">
        <f>MID(tbStoricoOrdini[[#This Row],[ARTICOLO]],FIND(" ",tbStoricoOrdini[[#This Row],[ARTICOLO]])+1,4)</f>
        <v>7500</v>
      </c>
      <c r="K399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399" s="3">
        <f>VLOOKUP(tbStoricoOrdini[[#This Row],[ARTICOLO]],tbArticoli[],2,FALSE)</f>
        <v>180</v>
      </c>
      <c r="M399" s="22">
        <f>tbStoricoOrdini[[#This Row],[IMPORTO]]/tbStoricoOrdini[[#This Row],[PREZZO]]</f>
        <v>836</v>
      </c>
      <c r="N399" t="s">
        <v>19</v>
      </c>
      <c r="O399" s="8">
        <f>VLOOKUP(tbStoricoOrdini[[#This Row],[AGENTE]],tbAgenti[],2,FALSE)</f>
        <v>0.05</v>
      </c>
      <c r="P399" s="2">
        <v>150480</v>
      </c>
      <c r="Q399" s="2">
        <f>tbStoricoOrdini[[#This Row],[IMPORTO]]*tbStoricoOrdini[[#This Row],[% COMM.]]</f>
        <v>7524</v>
      </c>
      <c r="R399" s="2">
        <f>tbStoricoOrdini[[#This Row],[TOT. COMM.]]+tbStoricoOrdini[[#This Row],[IMPORTO]]</f>
        <v>158004</v>
      </c>
    </row>
    <row r="400" spans="1:18">
      <c r="A400" s="1">
        <v>43831</v>
      </c>
      <c r="B400" s="7">
        <f>MONTH(tbStoricoOrdini[[#This Row],[DATA]])</f>
        <v>1</v>
      </c>
      <c r="C400" t="s">
        <v>495</v>
      </c>
      <c r="D400" t="str">
        <f>RIGHT(tbStoricoOrdini[[#This Row],[ORDINE]],4)</f>
        <v>0397</v>
      </c>
      <c r="E400" t="s">
        <v>27</v>
      </c>
      <c r="F400" t="str">
        <f>VLOOKUP(tbStoricoOrdini[[#This Row],[CLIENTE]],tbClienti[],3,FALSE)</f>
        <v>Veneto</v>
      </c>
      <c r="G400" t="str">
        <f>VLOOKUP(tbStoricoOrdini[[#This Row],[CLIENTE]],tbClienti[],7,FALSE)</f>
        <v>BD</v>
      </c>
      <c r="H400" t="s">
        <v>70</v>
      </c>
      <c r="I400" t="str">
        <f>IF(LEFT(tbStoricoOrdini[[#This Row],[ARTICOLO]],3) = "COG","COG",LEFT(tbStoricoOrdini[[#This Row],[ARTICOLO]],FIND(" ",tbStoricoOrdini[[#This Row],[ARTICOLO]])-1))</f>
        <v>EB08</v>
      </c>
      <c r="J400" t="str">
        <f>MID(tbStoricoOrdini[[#This Row],[ARTICOLO]],FIND(" ",tbStoricoOrdini[[#This Row],[ARTICOLO]])+1,4)</f>
        <v>7500</v>
      </c>
      <c r="K400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400" s="3">
        <f>VLOOKUP(tbStoricoOrdini[[#This Row],[ARTICOLO]],tbArticoli[],2,FALSE)</f>
        <v>180</v>
      </c>
      <c r="M400" s="22">
        <f>tbStoricoOrdini[[#This Row],[IMPORTO]]/tbStoricoOrdini[[#This Row],[PREZZO]]</f>
        <v>828</v>
      </c>
      <c r="N400" t="s">
        <v>15</v>
      </c>
      <c r="O400" s="8">
        <f>VLOOKUP(tbStoricoOrdini[[#This Row],[AGENTE]],tbAgenti[],2,FALSE)</f>
        <v>0.08</v>
      </c>
      <c r="P400" s="2">
        <v>149040</v>
      </c>
      <c r="Q400" s="2">
        <f>tbStoricoOrdini[[#This Row],[IMPORTO]]*tbStoricoOrdini[[#This Row],[% COMM.]]</f>
        <v>11923.2</v>
      </c>
      <c r="R400" s="2">
        <f>tbStoricoOrdini[[#This Row],[TOT. COMM.]]+tbStoricoOrdini[[#This Row],[IMPORTO]]</f>
        <v>160963.20000000001</v>
      </c>
    </row>
    <row r="401" spans="1:18">
      <c r="A401" s="1">
        <v>43831</v>
      </c>
      <c r="B401" s="7">
        <f>MONTH(tbStoricoOrdini[[#This Row],[DATA]])</f>
        <v>1</v>
      </c>
      <c r="C401" t="s">
        <v>496</v>
      </c>
      <c r="D401" t="str">
        <f>RIGHT(tbStoricoOrdini[[#This Row],[ORDINE]],4)</f>
        <v>0398</v>
      </c>
      <c r="E401" t="s">
        <v>27</v>
      </c>
      <c r="F401" t="str">
        <f>VLOOKUP(tbStoricoOrdini[[#This Row],[CLIENTE]],tbClienti[],3,FALSE)</f>
        <v>Veneto</v>
      </c>
      <c r="G401" t="str">
        <f>VLOOKUP(tbStoricoOrdini[[#This Row],[CLIENTE]],tbClienti[],7,FALSE)</f>
        <v>BD</v>
      </c>
      <c r="H401" t="s">
        <v>70</v>
      </c>
      <c r="I401" t="str">
        <f>IF(LEFT(tbStoricoOrdini[[#This Row],[ARTICOLO]],3) = "COG","COG",LEFT(tbStoricoOrdini[[#This Row],[ARTICOLO]],FIND(" ",tbStoricoOrdini[[#This Row],[ARTICOLO]])-1))</f>
        <v>EB08</v>
      </c>
      <c r="J401" t="str">
        <f>MID(tbStoricoOrdini[[#This Row],[ARTICOLO]],FIND(" ",tbStoricoOrdini[[#This Row],[ARTICOLO]])+1,4)</f>
        <v>7500</v>
      </c>
      <c r="K401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401" s="3">
        <f>VLOOKUP(tbStoricoOrdini[[#This Row],[ARTICOLO]],tbArticoli[],2,FALSE)</f>
        <v>180</v>
      </c>
      <c r="M401" s="22">
        <f>tbStoricoOrdini[[#This Row],[IMPORTO]]/tbStoricoOrdini[[#This Row],[PREZZO]]</f>
        <v>399</v>
      </c>
      <c r="N401" t="s">
        <v>14</v>
      </c>
      <c r="O401" s="8">
        <f>VLOOKUP(tbStoricoOrdini[[#This Row],[AGENTE]],tbAgenti[],2,FALSE)</f>
        <v>0.05</v>
      </c>
      <c r="P401" s="2">
        <v>71820</v>
      </c>
      <c r="Q401" s="2">
        <f>tbStoricoOrdini[[#This Row],[IMPORTO]]*tbStoricoOrdini[[#This Row],[% COMM.]]</f>
        <v>3591</v>
      </c>
      <c r="R401" s="2">
        <f>tbStoricoOrdini[[#This Row],[TOT. COMM.]]+tbStoricoOrdini[[#This Row],[IMPORTO]]</f>
        <v>75411</v>
      </c>
    </row>
    <row r="402" spans="1:18">
      <c r="A402" s="1">
        <v>43831</v>
      </c>
      <c r="B402" s="7">
        <f>MONTH(tbStoricoOrdini[[#This Row],[DATA]])</f>
        <v>1</v>
      </c>
      <c r="C402" t="s">
        <v>497</v>
      </c>
      <c r="D402" t="str">
        <f>RIGHT(tbStoricoOrdini[[#This Row],[ORDINE]],4)</f>
        <v>0399</v>
      </c>
      <c r="E402" t="s">
        <v>27</v>
      </c>
      <c r="F402" t="str">
        <f>VLOOKUP(tbStoricoOrdini[[#This Row],[CLIENTE]],tbClienti[],3,FALSE)</f>
        <v>Veneto</v>
      </c>
      <c r="G402" t="str">
        <f>VLOOKUP(tbStoricoOrdini[[#This Row],[CLIENTE]],tbClienti[],7,FALSE)</f>
        <v>BD</v>
      </c>
      <c r="H402" t="s">
        <v>70</v>
      </c>
      <c r="I402" t="str">
        <f>IF(LEFT(tbStoricoOrdini[[#This Row],[ARTICOLO]],3) = "COG","COG",LEFT(tbStoricoOrdini[[#This Row],[ARTICOLO]],FIND(" ",tbStoricoOrdini[[#This Row],[ARTICOLO]])-1))</f>
        <v>EB08</v>
      </c>
      <c r="J402" t="str">
        <f>MID(tbStoricoOrdini[[#This Row],[ARTICOLO]],FIND(" ",tbStoricoOrdini[[#This Row],[ARTICOLO]])+1,4)</f>
        <v>7500</v>
      </c>
      <c r="K402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402" s="3">
        <f>VLOOKUP(tbStoricoOrdini[[#This Row],[ARTICOLO]],tbArticoli[],2,FALSE)</f>
        <v>180</v>
      </c>
      <c r="M402" s="22">
        <f>tbStoricoOrdini[[#This Row],[IMPORTO]]/tbStoricoOrdini[[#This Row],[PREZZO]]</f>
        <v>179</v>
      </c>
      <c r="N402" t="s">
        <v>7</v>
      </c>
      <c r="O402" s="8">
        <f>VLOOKUP(tbStoricoOrdini[[#This Row],[AGENTE]],tbAgenti[],2,FALSE)</f>
        <v>0.03</v>
      </c>
      <c r="P402" s="2">
        <v>32220</v>
      </c>
      <c r="Q402" s="2">
        <f>tbStoricoOrdini[[#This Row],[IMPORTO]]*tbStoricoOrdini[[#This Row],[% COMM.]]</f>
        <v>966.59999999999991</v>
      </c>
      <c r="R402" s="2">
        <f>tbStoricoOrdini[[#This Row],[TOT. COMM.]]+tbStoricoOrdini[[#This Row],[IMPORTO]]</f>
        <v>33186.6</v>
      </c>
    </row>
    <row r="403" spans="1:18">
      <c r="A403" s="1">
        <v>43831</v>
      </c>
      <c r="B403" s="7">
        <f>MONTH(tbStoricoOrdini[[#This Row],[DATA]])</f>
        <v>1</v>
      </c>
      <c r="C403" t="s">
        <v>498</v>
      </c>
      <c r="D403" t="str">
        <f>RIGHT(tbStoricoOrdini[[#This Row],[ORDINE]],4)</f>
        <v>0400</v>
      </c>
      <c r="E403" t="s">
        <v>27</v>
      </c>
      <c r="F403" t="str">
        <f>VLOOKUP(tbStoricoOrdini[[#This Row],[CLIENTE]],tbClienti[],3,FALSE)</f>
        <v>Veneto</v>
      </c>
      <c r="G403" t="str">
        <f>VLOOKUP(tbStoricoOrdini[[#This Row],[CLIENTE]],tbClienti[],7,FALSE)</f>
        <v>BD</v>
      </c>
      <c r="H403" t="s">
        <v>70</v>
      </c>
      <c r="I403" t="str">
        <f>IF(LEFT(tbStoricoOrdini[[#This Row],[ARTICOLO]],3) = "COG","COG",LEFT(tbStoricoOrdini[[#This Row],[ARTICOLO]],FIND(" ",tbStoricoOrdini[[#This Row],[ARTICOLO]])-1))</f>
        <v>EB08</v>
      </c>
      <c r="J403" t="str">
        <f>MID(tbStoricoOrdini[[#This Row],[ARTICOLO]],FIND(" ",tbStoricoOrdini[[#This Row],[ARTICOLO]])+1,4)</f>
        <v>7500</v>
      </c>
      <c r="K403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403" s="3">
        <f>VLOOKUP(tbStoricoOrdini[[#This Row],[ARTICOLO]],tbArticoli[],2,FALSE)</f>
        <v>180</v>
      </c>
      <c r="M403" s="22">
        <f>tbStoricoOrdini[[#This Row],[IMPORTO]]/tbStoricoOrdini[[#This Row],[PREZZO]]</f>
        <v>215</v>
      </c>
      <c r="N403" t="s">
        <v>20</v>
      </c>
      <c r="O403" s="8">
        <f>VLOOKUP(tbStoricoOrdini[[#This Row],[AGENTE]],tbAgenti[],2,FALSE)</f>
        <v>0.05</v>
      </c>
      <c r="P403" s="2">
        <v>38700</v>
      </c>
      <c r="Q403" s="2">
        <f>tbStoricoOrdini[[#This Row],[IMPORTO]]*tbStoricoOrdini[[#This Row],[% COMM.]]</f>
        <v>1935</v>
      </c>
      <c r="R403" s="2">
        <f>tbStoricoOrdini[[#This Row],[TOT. COMM.]]+tbStoricoOrdini[[#This Row],[IMPORTO]]</f>
        <v>40635</v>
      </c>
    </row>
    <row r="404" spans="1:18">
      <c r="A404" s="1">
        <v>43831</v>
      </c>
      <c r="B404" s="7">
        <f>MONTH(tbStoricoOrdini[[#This Row],[DATA]])</f>
        <v>1</v>
      </c>
      <c r="C404" t="s">
        <v>499</v>
      </c>
      <c r="D404" t="str">
        <f>RIGHT(tbStoricoOrdini[[#This Row],[ORDINE]],4)</f>
        <v>0401</v>
      </c>
      <c r="E404" t="s">
        <v>27</v>
      </c>
      <c r="F404" t="str">
        <f>VLOOKUP(tbStoricoOrdini[[#This Row],[CLIENTE]],tbClienti[],3,FALSE)</f>
        <v>Veneto</v>
      </c>
      <c r="G404" t="str">
        <f>VLOOKUP(tbStoricoOrdini[[#This Row],[CLIENTE]],tbClienti[],7,FALSE)</f>
        <v>BD</v>
      </c>
      <c r="H404" t="s">
        <v>70</v>
      </c>
      <c r="I404" t="str">
        <f>IF(LEFT(tbStoricoOrdini[[#This Row],[ARTICOLO]],3) = "COG","COG",LEFT(tbStoricoOrdini[[#This Row],[ARTICOLO]],FIND(" ",tbStoricoOrdini[[#This Row],[ARTICOLO]])-1))</f>
        <v>EB08</v>
      </c>
      <c r="J404" t="str">
        <f>MID(tbStoricoOrdini[[#This Row],[ARTICOLO]],FIND(" ",tbStoricoOrdini[[#This Row],[ARTICOLO]])+1,4)</f>
        <v>7500</v>
      </c>
      <c r="K404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404" s="3">
        <f>VLOOKUP(tbStoricoOrdini[[#This Row],[ARTICOLO]],tbArticoli[],2,FALSE)</f>
        <v>180</v>
      </c>
      <c r="M404" s="22">
        <f>tbStoricoOrdini[[#This Row],[IMPORTO]]/tbStoricoOrdini[[#This Row],[PREZZO]]</f>
        <v>42</v>
      </c>
      <c r="N404" t="s">
        <v>9</v>
      </c>
      <c r="O404" s="8">
        <f>VLOOKUP(tbStoricoOrdini[[#This Row],[AGENTE]],tbAgenti[],2,FALSE)</f>
        <v>0.05</v>
      </c>
      <c r="P404" s="2">
        <v>7560</v>
      </c>
      <c r="Q404" s="2">
        <f>tbStoricoOrdini[[#This Row],[IMPORTO]]*tbStoricoOrdini[[#This Row],[% COMM.]]</f>
        <v>378</v>
      </c>
      <c r="R404" s="2">
        <f>tbStoricoOrdini[[#This Row],[TOT. COMM.]]+tbStoricoOrdini[[#This Row],[IMPORTO]]</f>
        <v>7938</v>
      </c>
    </row>
    <row r="405" spans="1:18">
      <c r="A405" s="1">
        <v>43831</v>
      </c>
      <c r="B405" s="7">
        <f>MONTH(tbStoricoOrdini[[#This Row],[DATA]])</f>
        <v>1</v>
      </c>
      <c r="C405" t="s">
        <v>500</v>
      </c>
      <c r="D405" t="str">
        <f>RIGHT(tbStoricoOrdini[[#This Row],[ORDINE]],4)</f>
        <v>0402</v>
      </c>
      <c r="E405" t="s">
        <v>27</v>
      </c>
      <c r="F405" t="str">
        <f>VLOOKUP(tbStoricoOrdini[[#This Row],[CLIENTE]],tbClienti[],3,FALSE)</f>
        <v>Veneto</v>
      </c>
      <c r="G405" t="str">
        <f>VLOOKUP(tbStoricoOrdini[[#This Row],[CLIENTE]],tbClienti[],7,FALSE)</f>
        <v>BD</v>
      </c>
      <c r="H405" t="s">
        <v>75</v>
      </c>
      <c r="I405" t="str">
        <f>IF(LEFT(tbStoricoOrdini[[#This Row],[ARTICOLO]],3) = "COG","COG",LEFT(tbStoricoOrdini[[#This Row],[ARTICOLO]],FIND(" ",tbStoricoOrdini[[#This Row],[ARTICOLO]])-1))</f>
        <v>AVRC</v>
      </c>
      <c r="J405" t="str">
        <f>MID(tbStoricoOrdini[[#This Row],[ARTICOLO]],FIND(" ",tbStoricoOrdini[[#This Row],[ARTICOLO]])+1,4)</f>
        <v>1000</v>
      </c>
      <c r="K405" t="str">
        <f>IFERROR(RIGHT(tbStoricoOrdini[[#This Row],[ARTICOLO]],LEN(tbStoricoOrdini[[#This Row],[ARTICOLO]])-FIND(" ",tbStoricoOrdini[[#This Row],[ARTICOLO]],FIND(" ",tbStoricoOrdini[[#This Row],[ARTICOLO]]) +1)),"")</f>
        <v>Silver</v>
      </c>
      <c r="L405" s="3">
        <f>VLOOKUP(tbStoricoOrdini[[#This Row],[ARTICOLO]],tbArticoli[],2,FALSE)</f>
        <v>390</v>
      </c>
      <c r="M405" s="22">
        <f>tbStoricoOrdini[[#This Row],[IMPORTO]]/tbStoricoOrdini[[#This Row],[PREZZO]]</f>
        <v>397</v>
      </c>
      <c r="N405" t="s">
        <v>9</v>
      </c>
      <c r="O405" s="8">
        <f>VLOOKUP(tbStoricoOrdini[[#This Row],[AGENTE]],tbAgenti[],2,FALSE)</f>
        <v>0.05</v>
      </c>
      <c r="P405" s="2">
        <v>154830</v>
      </c>
      <c r="Q405" s="2">
        <f>tbStoricoOrdini[[#This Row],[IMPORTO]]*tbStoricoOrdini[[#This Row],[% COMM.]]</f>
        <v>7741.5</v>
      </c>
      <c r="R405" s="2">
        <f>tbStoricoOrdini[[#This Row],[TOT. COMM.]]+tbStoricoOrdini[[#This Row],[IMPORTO]]</f>
        <v>162571.5</v>
      </c>
    </row>
    <row r="406" spans="1:18">
      <c r="A406" s="1">
        <v>43831</v>
      </c>
      <c r="B406" s="7">
        <f>MONTH(tbStoricoOrdini[[#This Row],[DATA]])</f>
        <v>1</v>
      </c>
      <c r="C406" t="s">
        <v>501</v>
      </c>
      <c r="D406" t="str">
        <f>RIGHT(tbStoricoOrdini[[#This Row],[ORDINE]],4)</f>
        <v>0403</v>
      </c>
      <c r="E406" t="s">
        <v>27</v>
      </c>
      <c r="F406" t="str">
        <f>VLOOKUP(tbStoricoOrdini[[#This Row],[CLIENTE]],tbClienti[],3,FALSE)</f>
        <v>Veneto</v>
      </c>
      <c r="G406" t="str">
        <f>VLOOKUP(tbStoricoOrdini[[#This Row],[CLIENTE]],tbClienti[],7,FALSE)</f>
        <v>BD</v>
      </c>
      <c r="H406" t="s">
        <v>71</v>
      </c>
      <c r="I406" t="str">
        <f>IF(LEFT(tbStoricoOrdini[[#This Row],[ARTICOLO]],3) = "COG","COG",LEFT(tbStoricoOrdini[[#This Row],[ARTICOLO]],FIND(" ",tbStoricoOrdini[[#This Row],[ARTICOLO]])-1))</f>
        <v>EB07</v>
      </c>
      <c r="J406" t="str">
        <f>MID(tbStoricoOrdini[[#This Row],[ARTICOLO]],FIND(" ",tbStoricoOrdini[[#This Row],[ARTICOLO]])+1,4)</f>
        <v>5000</v>
      </c>
      <c r="K406" t="str">
        <f>IFERROR(RIGHT(tbStoricoOrdini[[#This Row],[ARTICOLO]],LEN(tbStoricoOrdini[[#This Row],[ARTICOLO]])-FIND(" ",tbStoricoOrdini[[#This Row],[ARTICOLO]],FIND(" ",tbStoricoOrdini[[#This Row],[ARTICOLO]]) +1)),"")</f>
        <v/>
      </c>
      <c r="L406" s="3">
        <f>VLOOKUP(tbStoricoOrdini[[#This Row],[ARTICOLO]],tbArticoli[],2,FALSE)</f>
        <v>140</v>
      </c>
      <c r="M406" s="22">
        <f>tbStoricoOrdini[[#This Row],[IMPORTO]]/tbStoricoOrdini[[#This Row],[PREZZO]]</f>
        <v>758</v>
      </c>
      <c r="N406" t="s">
        <v>10</v>
      </c>
      <c r="O406" s="8">
        <f>VLOOKUP(tbStoricoOrdini[[#This Row],[AGENTE]],tbAgenti[],2,FALSE)</f>
        <v>3.6999999999999998E-2</v>
      </c>
      <c r="P406" s="2">
        <v>106120</v>
      </c>
      <c r="Q406" s="2">
        <f>tbStoricoOrdini[[#This Row],[IMPORTO]]*tbStoricoOrdini[[#This Row],[% COMM.]]</f>
        <v>3926.4399999999996</v>
      </c>
      <c r="R406" s="2">
        <f>tbStoricoOrdini[[#This Row],[TOT. COMM.]]+tbStoricoOrdini[[#This Row],[IMPORTO]]</f>
        <v>110046.44</v>
      </c>
    </row>
    <row r="407" spans="1:18">
      <c r="A407" s="1">
        <v>43831</v>
      </c>
      <c r="B407" s="7">
        <f>MONTH(tbStoricoOrdini[[#This Row],[DATA]])</f>
        <v>1</v>
      </c>
      <c r="C407" t="s">
        <v>502</v>
      </c>
      <c r="D407" t="str">
        <f>RIGHT(tbStoricoOrdini[[#This Row],[ORDINE]],4)</f>
        <v>0404</v>
      </c>
      <c r="E407" t="s">
        <v>27</v>
      </c>
      <c r="F407" t="str">
        <f>VLOOKUP(tbStoricoOrdini[[#This Row],[CLIENTE]],tbClienti[],3,FALSE)</f>
        <v>Veneto</v>
      </c>
      <c r="G407" t="str">
        <f>VLOOKUP(tbStoricoOrdini[[#This Row],[CLIENTE]],tbClienti[],7,FALSE)</f>
        <v>BD</v>
      </c>
      <c r="H407" t="s">
        <v>71</v>
      </c>
      <c r="I407" t="str">
        <f>IF(LEFT(tbStoricoOrdini[[#This Row],[ARTICOLO]],3) = "COG","COG",LEFT(tbStoricoOrdini[[#This Row],[ARTICOLO]],FIND(" ",tbStoricoOrdini[[#This Row],[ARTICOLO]])-1))</f>
        <v>EB07</v>
      </c>
      <c r="J407" t="str">
        <f>MID(tbStoricoOrdini[[#This Row],[ARTICOLO]],FIND(" ",tbStoricoOrdini[[#This Row],[ARTICOLO]])+1,4)</f>
        <v>5000</v>
      </c>
      <c r="K407" t="str">
        <f>IFERROR(RIGHT(tbStoricoOrdini[[#This Row],[ARTICOLO]],LEN(tbStoricoOrdini[[#This Row],[ARTICOLO]])-FIND(" ",tbStoricoOrdini[[#This Row],[ARTICOLO]],FIND(" ",tbStoricoOrdini[[#This Row],[ARTICOLO]]) +1)),"")</f>
        <v/>
      </c>
      <c r="L407" s="3">
        <f>VLOOKUP(tbStoricoOrdini[[#This Row],[ARTICOLO]],tbArticoli[],2,FALSE)</f>
        <v>140</v>
      </c>
      <c r="M407" s="22">
        <f>tbStoricoOrdini[[#This Row],[IMPORTO]]/tbStoricoOrdini[[#This Row],[PREZZO]]</f>
        <v>270</v>
      </c>
      <c r="N407" t="s">
        <v>19</v>
      </c>
      <c r="O407" s="8">
        <f>VLOOKUP(tbStoricoOrdini[[#This Row],[AGENTE]],tbAgenti[],2,FALSE)</f>
        <v>0.05</v>
      </c>
      <c r="P407" s="2">
        <v>37800</v>
      </c>
      <c r="Q407" s="2">
        <f>tbStoricoOrdini[[#This Row],[IMPORTO]]*tbStoricoOrdini[[#This Row],[% COMM.]]</f>
        <v>1890</v>
      </c>
      <c r="R407" s="2">
        <f>tbStoricoOrdini[[#This Row],[TOT. COMM.]]+tbStoricoOrdini[[#This Row],[IMPORTO]]</f>
        <v>39690</v>
      </c>
    </row>
    <row r="408" spans="1:18">
      <c r="A408" s="1">
        <v>43831</v>
      </c>
      <c r="B408" s="7">
        <f>MONTH(tbStoricoOrdini[[#This Row],[DATA]])</f>
        <v>1</v>
      </c>
      <c r="C408" t="s">
        <v>503</v>
      </c>
      <c r="D408" t="str">
        <f>RIGHT(tbStoricoOrdini[[#This Row],[ORDINE]],4)</f>
        <v>0405</v>
      </c>
      <c r="E408" t="s">
        <v>27</v>
      </c>
      <c r="F408" t="str">
        <f>VLOOKUP(tbStoricoOrdini[[#This Row],[CLIENTE]],tbClienti[],3,FALSE)</f>
        <v>Veneto</v>
      </c>
      <c r="G408" t="str">
        <f>VLOOKUP(tbStoricoOrdini[[#This Row],[CLIENTE]],tbClienti[],7,FALSE)</f>
        <v>BD</v>
      </c>
      <c r="H408" t="s">
        <v>71</v>
      </c>
      <c r="I408" t="str">
        <f>IF(LEFT(tbStoricoOrdini[[#This Row],[ARTICOLO]],3) = "COG","COG",LEFT(tbStoricoOrdini[[#This Row],[ARTICOLO]],FIND(" ",tbStoricoOrdini[[#This Row],[ARTICOLO]])-1))</f>
        <v>EB07</v>
      </c>
      <c r="J408" t="str">
        <f>MID(tbStoricoOrdini[[#This Row],[ARTICOLO]],FIND(" ",tbStoricoOrdini[[#This Row],[ARTICOLO]])+1,4)</f>
        <v>5000</v>
      </c>
      <c r="K408" t="str">
        <f>IFERROR(RIGHT(tbStoricoOrdini[[#This Row],[ARTICOLO]],LEN(tbStoricoOrdini[[#This Row],[ARTICOLO]])-FIND(" ",tbStoricoOrdini[[#This Row],[ARTICOLO]],FIND(" ",tbStoricoOrdini[[#This Row],[ARTICOLO]]) +1)),"")</f>
        <v/>
      </c>
      <c r="L408" s="3">
        <f>VLOOKUP(tbStoricoOrdini[[#This Row],[ARTICOLO]],tbArticoli[],2,FALSE)</f>
        <v>140</v>
      </c>
      <c r="M408" s="22">
        <f>tbStoricoOrdini[[#This Row],[IMPORTO]]/tbStoricoOrdini[[#This Row],[PREZZO]]</f>
        <v>510</v>
      </c>
      <c r="N408" t="s">
        <v>14</v>
      </c>
      <c r="O408" s="8">
        <f>VLOOKUP(tbStoricoOrdini[[#This Row],[AGENTE]],tbAgenti[],2,FALSE)</f>
        <v>0.05</v>
      </c>
      <c r="P408" s="2">
        <v>71400</v>
      </c>
      <c r="Q408" s="2">
        <f>tbStoricoOrdini[[#This Row],[IMPORTO]]*tbStoricoOrdini[[#This Row],[% COMM.]]</f>
        <v>3570</v>
      </c>
      <c r="R408" s="2">
        <f>tbStoricoOrdini[[#This Row],[TOT. COMM.]]+tbStoricoOrdini[[#This Row],[IMPORTO]]</f>
        <v>74970</v>
      </c>
    </row>
    <row r="409" spans="1:18">
      <c r="A409" s="1">
        <v>43831</v>
      </c>
      <c r="B409" s="7">
        <f>MONTH(tbStoricoOrdini[[#This Row],[DATA]])</f>
        <v>1</v>
      </c>
      <c r="C409" t="s">
        <v>504</v>
      </c>
      <c r="D409" t="str">
        <f>RIGHT(tbStoricoOrdini[[#This Row],[ORDINE]],4)</f>
        <v>0406</v>
      </c>
      <c r="E409" t="s">
        <v>27</v>
      </c>
      <c r="F409" t="str">
        <f>VLOOKUP(tbStoricoOrdini[[#This Row],[CLIENTE]],tbClienti[],3,FALSE)</f>
        <v>Veneto</v>
      </c>
      <c r="G409" t="str">
        <f>VLOOKUP(tbStoricoOrdini[[#This Row],[CLIENTE]],tbClienti[],7,FALSE)</f>
        <v>BD</v>
      </c>
      <c r="H409" t="s">
        <v>71</v>
      </c>
      <c r="I409" t="str">
        <f>IF(LEFT(tbStoricoOrdini[[#This Row],[ARTICOLO]],3) = "COG","COG",LEFT(tbStoricoOrdini[[#This Row],[ARTICOLO]],FIND(" ",tbStoricoOrdini[[#This Row],[ARTICOLO]])-1))</f>
        <v>EB07</v>
      </c>
      <c r="J409" t="str">
        <f>MID(tbStoricoOrdini[[#This Row],[ARTICOLO]],FIND(" ",tbStoricoOrdini[[#This Row],[ARTICOLO]])+1,4)</f>
        <v>5000</v>
      </c>
      <c r="K409" t="str">
        <f>IFERROR(RIGHT(tbStoricoOrdini[[#This Row],[ARTICOLO]],LEN(tbStoricoOrdini[[#This Row],[ARTICOLO]])-FIND(" ",tbStoricoOrdini[[#This Row],[ARTICOLO]],FIND(" ",tbStoricoOrdini[[#This Row],[ARTICOLO]]) +1)),"")</f>
        <v/>
      </c>
      <c r="L409" s="3">
        <f>VLOOKUP(tbStoricoOrdini[[#This Row],[ARTICOLO]],tbArticoli[],2,FALSE)</f>
        <v>140</v>
      </c>
      <c r="M409" s="22">
        <f>tbStoricoOrdini[[#This Row],[IMPORTO]]/tbStoricoOrdini[[#This Row],[PREZZO]]</f>
        <v>766</v>
      </c>
      <c r="N409" t="s">
        <v>7</v>
      </c>
      <c r="O409" s="8">
        <f>VLOOKUP(tbStoricoOrdini[[#This Row],[AGENTE]],tbAgenti[],2,FALSE)</f>
        <v>0.03</v>
      </c>
      <c r="P409" s="2">
        <v>107240</v>
      </c>
      <c r="Q409" s="2">
        <f>tbStoricoOrdini[[#This Row],[IMPORTO]]*tbStoricoOrdini[[#This Row],[% COMM.]]</f>
        <v>3217.2</v>
      </c>
      <c r="R409" s="2">
        <f>tbStoricoOrdini[[#This Row],[TOT. COMM.]]+tbStoricoOrdini[[#This Row],[IMPORTO]]</f>
        <v>110457.2</v>
      </c>
    </row>
    <row r="410" spans="1:18">
      <c r="A410" s="1">
        <v>43831</v>
      </c>
      <c r="B410" s="7">
        <f>MONTH(tbStoricoOrdini[[#This Row],[DATA]])</f>
        <v>1</v>
      </c>
      <c r="C410" t="s">
        <v>505</v>
      </c>
      <c r="D410" t="str">
        <f>RIGHT(tbStoricoOrdini[[#This Row],[ORDINE]],4)</f>
        <v>0407</v>
      </c>
      <c r="E410" t="s">
        <v>27</v>
      </c>
      <c r="F410" t="str">
        <f>VLOOKUP(tbStoricoOrdini[[#This Row],[CLIENTE]],tbClienti[],3,FALSE)</f>
        <v>Veneto</v>
      </c>
      <c r="G410" t="str">
        <f>VLOOKUP(tbStoricoOrdini[[#This Row],[CLIENTE]],tbClienti[],7,FALSE)</f>
        <v>BD</v>
      </c>
      <c r="H410" t="s">
        <v>71</v>
      </c>
      <c r="I410" t="str">
        <f>IF(LEFT(tbStoricoOrdini[[#This Row],[ARTICOLO]],3) = "COG","COG",LEFT(tbStoricoOrdini[[#This Row],[ARTICOLO]],FIND(" ",tbStoricoOrdini[[#This Row],[ARTICOLO]])-1))</f>
        <v>EB07</v>
      </c>
      <c r="J410" t="str">
        <f>MID(tbStoricoOrdini[[#This Row],[ARTICOLO]],FIND(" ",tbStoricoOrdini[[#This Row],[ARTICOLO]])+1,4)</f>
        <v>5000</v>
      </c>
      <c r="K410" t="str">
        <f>IFERROR(RIGHT(tbStoricoOrdini[[#This Row],[ARTICOLO]],LEN(tbStoricoOrdini[[#This Row],[ARTICOLO]])-FIND(" ",tbStoricoOrdini[[#This Row],[ARTICOLO]],FIND(" ",tbStoricoOrdini[[#This Row],[ARTICOLO]]) +1)),"")</f>
        <v/>
      </c>
      <c r="L410" s="3">
        <f>VLOOKUP(tbStoricoOrdini[[#This Row],[ARTICOLO]],tbArticoli[],2,FALSE)</f>
        <v>140</v>
      </c>
      <c r="M410" s="22">
        <f>tbStoricoOrdini[[#This Row],[IMPORTO]]/tbStoricoOrdini[[#This Row],[PREZZO]]</f>
        <v>148</v>
      </c>
      <c r="N410" t="s">
        <v>20</v>
      </c>
      <c r="O410" s="8">
        <f>VLOOKUP(tbStoricoOrdini[[#This Row],[AGENTE]],tbAgenti[],2,FALSE)</f>
        <v>0.05</v>
      </c>
      <c r="P410" s="2">
        <v>20720</v>
      </c>
      <c r="Q410" s="2">
        <f>tbStoricoOrdini[[#This Row],[IMPORTO]]*tbStoricoOrdini[[#This Row],[% COMM.]]</f>
        <v>1036</v>
      </c>
      <c r="R410" s="2">
        <f>tbStoricoOrdini[[#This Row],[TOT. COMM.]]+tbStoricoOrdini[[#This Row],[IMPORTO]]</f>
        <v>21756</v>
      </c>
    </row>
    <row r="411" spans="1:18">
      <c r="A411" s="1">
        <v>43831</v>
      </c>
      <c r="B411" s="7">
        <f>MONTH(tbStoricoOrdini[[#This Row],[DATA]])</f>
        <v>1</v>
      </c>
      <c r="C411" t="s">
        <v>506</v>
      </c>
      <c r="D411" t="str">
        <f>RIGHT(tbStoricoOrdini[[#This Row],[ORDINE]],4)</f>
        <v>0408</v>
      </c>
      <c r="E411" t="s">
        <v>27</v>
      </c>
      <c r="F411" t="str">
        <f>VLOOKUP(tbStoricoOrdini[[#This Row],[CLIENTE]],tbClienti[],3,FALSE)</f>
        <v>Veneto</v>
      </c>
      <c r="G411" t="str">
        <f>VLOOKUP(tbStoricoOrdini[[#This Row],[CLIENTE]],tbClienti[],7,FALSE)</f>
        <v>BD</v>
      </c>
      <c r="H411" t="s">
        <v>71</v>
      </c>
      <c r="I411" t="str">
        <f>IF(LEFT(tbStoricoOrdini[[#This Row],[ARTICOLO]],3) = "COG","COG",LEFT(tbStoricoOrdini[[#This Row],[ARTICOLO]],FIND(" ",tbStoricoOrdini[[#This Row],[ARTICOLO]])-1))</f>
        <v>EB07</v>
      </c>
      <c r="J411" t="str">
        <f>MID(tbStoricoOrdini[[#This Row],[ARTICOLO]],FIND(" ",tbStoricoOrdini[[#This Row],[ARTICOLO]])+1,4)</f>
        <v>5000</v>
      </c>
      <c r="K411" t="str">
        <f>IFERROR(RIGHT(tbStoricoOrdini[[#This Row],[ARTICOLO]],LEN(tbStoricoOrdini[[#This Row],[ARTICOLO]])-FIND(" ",tbStoricoOrdini[[#This Row],[ARTICOLO]],FIND(" ",tbStoricoOrdini[[#This Row],[ARTICOLO]]) +1)),"")</f>
        <v/>
      </c>
      <c r="L411" s="3">
        <f>VLOOKUP(tbStoricoOrdini[[#This Row],[ARTICOLO]],tbArticoli[],2,FALSE)</f>
        <v>140</v>
      </c>
      <c r="M411" s="22">
        <f>tbStoricoOrdini[[#This Row],[IMPORTO]]/tbStoricoOrdini[[#This Row],[PREZZO]]</f>
        <v>980</v>
      </c>
      <c r="N411" t="s">
        <v>18</v>
      </c>
      <c r="O411" s="8">
        <f>VLOOKUP(tbStoricoOrdini[[#This Row],[AGENTE]],tbAgenti[],2,FALSE)</f>
        <v>0.03</v>
      </c>
      <c r="P411" s="2">
        <v>137200</v>
      </c>
      <c r="Q411" s="2">
        <f>tbStoricoOrdini[[#This Row],[IMPORTO]]*tbStoricoOrdini[[#This Row],[% COMM.]]</f>
        <v>4116</v>
      </c>
      <c r="R411" s="2">
        <f>tbStoricoOrdini[[#This Row],[TOT. COMM.]]+tbStoricoOrdini[[#This Row],[IMPORTO]]</f>
        <v>141316</v>
      </c>
    </row>
    <row r="412" spans="1:18">
      <c r="A412" s="1">
        <v>43831</v>
      </c>
      <c r="B412" s="7">
        <f>MONTH(tbStoricoOrdini[[#This Row],[DATA]])</f>
        <v>1</v>
      </c>
      <c r="C412" t="s">
        <v>507</v>
      </c>
      <c r="D412" t="str">
        <f>RIGHT(tbStoricoOrdini[[#This Row],[ORDINE]],4)</f>
        <v>0409</v>
      </c>
      <c r="E412" t="s">
        <v>27</v>
      </c>
      <c r="F412" t="str">
        <f>VLOOKUP(tbStoricoOrdini[[#This Row],[CLIENTE]],tbClienti[],3,FALSE)</f>
        <v>Veneto</v>
      </c>
      <c r="G412" t="str">
        <f>VLOOKUP(tbStoricoOrdini[[#This Row],[CLIENTE]],tbClienti[],7,FALSE)</f>
        <v>BD</v>
      </c>
      <c r="H412" t="s">
        <v>71</v>
      </c>
      <c r="I412" t="str">
        <f>IF(LEFT(tbStoricoOrdini[[#This Row],[ARTICOLO]],3) = "COG","COG",LEFT(tbStoricoOrdini[[#This Row],[ARTICOLO]],FIND(" ",tbStoricoOrdini[[#This Row],[ARTICOLO]])-1))</f>
        <v>EB07</v>
      </c>
      <c r="J412" t="str">
        <f>MID(tbStoricoOrdini[[#This Row],[ARTICOLO]],FIND(" ",tbStoricoOrdini[[#This Row],[ARTICOLO]])+1,4)</f>
        <v>5000</v>
      </c>
      <c r="K412" t="str">
        <f>IFERROR(RIGHT(tbStoricoOrdini[[#This Row],[ARTICOLO]],LEN(tbStoricoOrdini[[#This Row],[ARTICOLO]])-FIND(" ",tbStoricoOrdini[[#This Row],[ARTICOLO]],FIND(" ",tbStoricoOrdini[[#This Row],[ARTICOLO]]) +1)),"")</f>
        <v/>
      </c>
      <c r="L412" s="3">
        <f>VLOOKUP(tbStoricoOrdini[[#This Row],[ARTICOLO]],tbArticoli[],2,FALSE)</f>
        <v>140</v>
      </c>
      <c r="M412" s="22">
        <f>tbStoricoOrdini[[#This Row],[IMPORTO]]/tbStoricoOrdini[[#This Row],[PREZZO]]</f>
        <v>520</v>
      </c>
      <c r="N412" t="s">
        <v>9</v>
      </c>
      <c r="O412" s="8">
        <f>VLOOKUP(tbStoricoOrdini[[#This Row],[AGENTE]],tbAgenti[],2,FALSE)</f>
        <v>0.05</v>
      </c>
      <c r="P412" s="2">
        <v>72800</v>
      </c>
      <c r="Q412" s="2">
        <f>tbStoricoOrdini[[#This Row],[IMPORTO]]*tbStoricoOrdini[[#This Row],[% COMM.]]</f>
        <v>3640</v>
      </c>
      <c r="R412" s="2">
        <f>tbStoricoOrdini[[#This Row],[TOT. COMM.]]+tbStoricoOrdini[[#This Row],[IMPORTO]]</f>
        <v>76440</v>
      </c>
    </row>
    <row r="413" spans="1:18">
      <c r="A413" s="1">
        <v>43831</v>
      </c>
      <c r="B413" s="7">
        <f>MONTH(tbStoricoOrdini[[#This Row],[DATA]])</f>
        <v>1</v>
      </c>
      <c r="C413" t="s">
        <v>508</v>
      </c>
      <c r="D413" t="str">
        <f>RIGHT(tbStoricoOrdini[[#This Row],[ORDINE]],4)</f>
        <v>0410</v>
      </c>
      <c r="E413" t="s">
        <v>27</v>
      </c>
      <c r="F413" t="str">
        <f>VLOOKUP(tbStoricoOrdini[[#This Row],[CLIENTE]],tbClienti[],3,FALSE)</f>
        <v>Veneto</v>
      </c>
      <c r="G413" t="str">
        <f>VLOOKUP(tbStoricoOrdini[[#This Row],[CLIENTE]],tbClienti[],7,FALSE)</f>
        <v>BD</v>
      </c>
      <c r="H413" t="s">
        <v>76</v>
      </c>
      <c r="I413" t="str">
        <f>IF(LEFT(tbStoricoOrdini[[#This Row],[ARTICOLO]],3) = "COG","COG",LEFT(tbStoricoOrdini[[#This Row],[ARTICOLO]],FIND(" ",tbStoricoOrdini[[#This Row],[ARTICOLO]])-1))</f>
        <v>COG</v>
      </c>
      <c r="J413" t="str">
        <f>MID(tbStoricoOrdini[[#This Row],[ARTICOLO]],FIND(" ",tbStoricoOrdini[[#This Row],[ARTICOLO]])+1,4)</f>
        <v>1000</v>
      </c>
      <c r="K413" t="str">
        <f>IFERROR(RIGHT(tbStoricoOrdini[[#This Row],[ARTICOLO]],LEN(tbStoricoOrdini[[#This Row],[ARTICOLO]])-FIND(" ",tbStoricoOrdini[[#This Row],[ARTICOLO]],FIND(" ",tbStoricoOrdini[[#This Row],[ARTICOLO]]) +1)),"")</f>
        <v/>
      </c>
      <c r="L413" s="3">
        <f>VLOOKUP(tbStoricoOrdini[[#This Row],[ARTICOLO]],tbArticoli[],2,FALSE)</f>
        <v>150</v>
      </c>
      <c r="M413" s="22">
        <f>tbStoricoOrdini[[#This Row],[IMPORTO]]/tbStoricoOrdini[[#This Row],[PREZZO]]</f>
        <v>826</v>
      </c>
      <c r="N413" t="s">
        <v>15</v>
      </c>
      <c r="O413" s="8">
        <f>VLOOKUP(tbStoricoOrdini[[#This Row],[AGENTE]],tbAgenti[],2,FALSE)</f>
        <v>0.08</v>
      </c>
      <c r="P413" s="2">
        <v>123900</v>
      </c>
      <c r="Q413" s="2">
        <f>tbStoricoOrdini[[#This Row],[IMPORTO]]*tbStoricoOrdini[[#This Row],[% COMM.]]</f>
        <v>9912</v>
      </c>
      <c r="R413" s="2">
        <f>tbStoricoOrdini[[#This Row],[TOT. COMM.]]+tbStoricoOrdini[[#This Row],[IMPORTO]]</f>
        <v>133812</v>
      </c>
    </row>
    <row r="414" spans="1:18">
      <c r="A414" s="1">
        <v>43831</v>
      </c>
      <c r="B414" s="7">
        <f>MONTH(tbStoricoOrdini[[#This Row],[DATA]])</f>
        <v>1</v>
      </c>
      <c r="C414" t="s">
        <v>509</v>
      </c>
      <c r="D414" t="str">
        <f>RIGHT(tbStoricoOrdini[[#This Row],[ORDINE]],4)</f>
        <v>0411</v>
      </c>
      <c r="E414" t="s">
        <v>27</v>
      </c>
      <c r="F414" t="str">
        <f>VLOOKUP(tbStoricoOrdini[[#This Row],[CLIENTE]],tbClienti[],3,FALSE)</f>
        <v>Veneto</v>
      </c>
      <c r="G414" t="str">
        <f>VLOOKUP(tbStoricoOrdini[[#This Row],[CLIENTE]],tbClienti[],7,FALSE)</f>
        <v>BD</v>
      </c>
      <c r="H414" t="s">
        <v>76</v>
      </c>
      <c r="I414" t="str">
        <f>IF(LEFT(tbStoricoOrdini[[#This Row],[ARTICOLO]],3) = "COG","COG",LEFT(tbStoricoOrdini[[#This Row],[ARTICOLO]],FIND(" ",tbStoricoOrdini[[#This Row],[ARTICOLO]])-1))</f>
        <v>COG</v>
      </c>
      <c r="J414" t="str">
        <f>MID(tbStoricoOrdini[[#This Row],[ARTICOLO]],FIND(" ",tbStoricoOrdini[[#This Row],[ARTICOLO]])+1,4)</f>
        <v>1000</v>
      </c>
      <c r="K414" t="str">
        <f>IFERROR(RIGHT(tbStoricoOrdini[[#This Row],[ARTICOLO]],LEN(tbStoricoOrdini[[#This Row],[ARTICOLO]])-FIND(" ",tbStoricoOrdini[[#This Row],[ARTICOLO]],FIND(" ",tbStoricoOrdini[[#This Row],[ARTICOLO]]) +1)),"")</f>
        <v/>
      </c>
      <c r="L414" s="3">
        <f>VLOOKUP(tbStoricoOrdini[[#This Row],[ARTICOLO]],tbArticoli[],2,FALSE)</f>
        <v>150</v>
      </c>
      <c r="M414" s="22">
        <f>tbStoricoOrdini[[#This Row],[IMPORTO]]/tbStoricoOrdini[[#This Row],[PREZZO]]</f>
        <v>952</v>
      </c>
      <c r="N414" t="s">
        <v>18</v>
      </c>
      <c r="O414" s="8">
        <f>VLOOKUP(tbStoricoOrdini[[#This Row],[AGENTE]],tbAgenti[],2,FALSE)</f>
        <v>0.03</v>
      </c>
      <c r="P414" s="2">
        <v>142800</v>
      </c>
      <c r="Q414" s="2">
        <f>tbStoricoOrdini[[#This Row],[IMPORTO]]*tbStoricoOrdini[[#This Row],[% COMM.]]</f>
        <v>4284</v>
      </c>
      <c r="R414" s="2">
        <f>tbStoricoOrdini[[#This Row],[TOT. COMM.]]+tbStoricoOrdini[[#This Row],[IMPORTO]]</f>
        <v>147084</v>
      </c>
    </row>
    <row r="415" spans="1:18">
      <c r="A415" s="1">
        <v>43831</v>
      </c>
      <c r="B415" s="7">
        <f>MONTH(tbStoricoOrdini[[#This Row],[DATA]])</f>
        <v>1</v>
      </c>
      <c r="C415" t="s">
        <v>510</v>
      </c>
      <c r="D415" t="str">
        <f>RIGHT(tbStoricoOrdini[[#This Row],[ORDINE]],4)</f>
        <v>0412</v>
      </c>
      <c r="E415" t="s">
        <v>27</v>
      </c>
      <c r="F415" t="str">
        <f>VLOOKUP(tbStoricoOrdini[[#This Row],[CLIENTE]],tbClienti[],3,FALSE)</f>
        <v>Veneto</v>
      </c>
      <c r="G415" t="str">
        <f>VLOOKUP(tbStoricoOrdini[[#This Row],[CLIENTE]],tbClienti[],7,FALSE)</f>
        <v>BD</v>
      </c>
      <c r="H415" t="s">
        <v>76</v>
      </c>
      <c r="I415" t="str">
        <f>IF(LEFT(tbStoricoOrdini[[#This Row],[ARTICOLO]],3) = "COG","COG",LEFT(tbStoricoOrdini[[#This Row],[ARTICOLO]],FIND(" ",tbStoricoOrdini[[#This Row],[ARTICOLO]])-1))</f>
        <v>COG</v>
      </c>
      <c r="J415" t="str">
        <f>MID(tbStoricoOrdini[[#This Row],[ARTICOLO]],FIND(" ",tbStoricoOrdini[[#This Row],[ARTICOLO]])+1,4)</f>
        <v>1000</v>
      </c>
      <c r="K415" t="str">
        <f>IFERROR(RIGHT(tbStoricoOrdini[[#This Row],[ARTICOLO]],LEN(tbStoricoOrdini[[#This Row],[ARTICOLO]])-FIND(" ",tbStoricoOrdini[[#This Row],[ARTICOLO]],FIND(" ",tbStoricoOrdini[[#This Row],[ARTICOLO]]) +1)),"")</f>
        <v/>
      </c>
      <c r="L415" s="3">
        <f>VLOOKUP(tbStoricoOrdini[[#This Row],[ARTICOLO]],tbArticoli[],2,FALSE)</f>
        <v>150</v>
      </c>
      <c r="M415" s="22">
        <f>tbStoricoOrdini[[#This Row],[IMPORTO]]/tbStoricoOrdini[[#This Row],[PREZZO]]</f>
        <v>847</v>
      </c>
      <c r="N415" t="s">
        <v>9</v>
      </c>
      <c r="O415" s="8">
        <f>VLOOKUP(tbStoricoOrdini[[#This Row],[AGENTE]],tbAgenti[],2,FALSE)</f>
        <v>0.05</v>
      </c>
      <c r="P415" s="2">
        <v>127050</v>
      </c>
      <c r="Q415" s="2">
        <f>tbStoricoOrdini[[#This Row],[IMPORTO]]*tbStoricoOrdini[[#This Row],[% COMM.]]</f>
        <v>6352.5</v>
      </c>
      <c r="R415" s="2">
        <f>tbStoricoOrdini[[#This Row],[TOT. COMM.]]+tbStoricoOrdini[[#This Row],[IMPORTO]]</f>
        <v>133402.5</v>
      </c>
    </row>
    <row r="416" spans="1:18">
      <c r="A416" s="1">
        <v>43831</v>
      </c>
      <c r="B416" s="7">
        <f>MONTH(tbStoricoOrdini[[#This Row],[DATA]])</f>
        <v>1</v>
      </c>
      <c r="C416" t="s">
        <v>511</v>
      </c>
      <c r="D416" t="str">
        <f>RIGHT(tbStoricoOrdini[[#This Row],[ORDINE]],4)</f>
        <v>0413</v>
      </c>
      <c r="E416" t="s">
        <v>27</v>
      </c>
      <c r="F416" t="str">
        <f>VLOOKUP(tbStoricoOrdini[[#This Row],[CLIENTE]],tbClienti[],3,FALSE)</f>
        <v>Veneto</v>
      </c>
      <c r="G416" t="str">
        <f>VLOOKUP(tbStoricoOrdini[[#This Row],[CLIENTE]],tbClienti[],7,FALSE)</f>
        <v>BD</v>
      </c>
      <c r="H416" t="s">
        <v>72</v>
      </c>
      <c r="I416" t="str">
        <f>IF(LEFT(tbStoricoOrdini[[#This Row],[ARTICOLO]],3) = "COG","COG",LEFT(tbStoricoOrdini[[#This Row],[ARTICOLO]],FIND(" ",tbStoricoOrdini[[#This Row],[ARTICOLO]])-1))</f>
        <v>EB06</v>
      </c>
      <c r="J416" t="str">
        <f>MID(tbStoricoOrdini[[#This Row],[ARTICOLO]],FIND(" ",tbStoricoOrdini[[#This Row],[ARTICOLO]])+1,4)</f>
        <v>3000</v>
      </c>
      <c r="K416" t="str">
        <f>IFERROR(RIGHT(tbStoricoOrdini[[#This Row],[ARTICOLO]],LEN(tbStoricoOrdini[[#This Row],[ARTICOLO]])-FIND(" ",tbStoricoOrdini[[#This Row],[ARTICOLO]],FIND(" ",tbStoricoOrdini[[#This Row],[ARTICOLO]]) +1)),"")</f>
        <v>Medium</v>
      </c>
      <c r="L416" s="3">
        <f>VLOOKUP(tbStoricoOrdini[[#This Row],[ARTICOLO]],tbArticoli[],2,FALSE)</f>
        <v>120</v>
      </c>
      <c r="M416" s="22">
        <f>tbStoricoOrdini[[#This Row],[IMPORTO]]/tbStoricoOrdini[[#This Row],[PREZZO]]</f>
        <v>842</v>
      </c>
      <c r="N416" t="s">
        <v>19</v>
      </c>
      <c r="O416" s="8">
        <f>VLOOKUP(tbStoricoOrdini[[#This Row],[AGENTE]],tbAgenti[],2,FALSE)</f>
        <v>0.05</v>
      </c>
      <c r="P416" s="2">
        <v>101040</v>
      </c>
      <c r="Q416" s="2">
        <f>tbStoricoOrdini[[#This Row],[IMPORTO]]*tbStoricoOrdini[[#This Row],[% COMM.]]</f>
        <v>5052</v>
      </c>
      <c r="R416" s="2">
        <f>tbStoricoOrdini[[#This Row],[TOT. COMM.]]+tbStoricoOrdini[[#This Row],[IMPORTO]]</f>
        <v>106092</v>
      </c>
    </row>
    <row r="417" spans="1:18">
      <c r="A417" s="1">
        <v>43831</v>
      </c>
      <c r="B417" s="7">
        <f>MONTH(tbStoricoOrdini[[#This Row],[DATA]])</f>
        <v>1</v>
      </c>
      <c r="C417" t="s">
        <v>512</v>
      </c>
      <c r="D417" t="str">
        <f>RIGHT(tbStoricoOrdini[[#This Row],[ORDINE]],4)</f>
        <v>0414</v>
      </c>
      <c r="E417" t="s">
        <v>27</v>
      </c>
      <c r="F417" t="str">
        <f>VLOOKUP(tbStoricoOrdini[[#This Row],[CLIENTE]],tbClienti[],3,FALSE)</f>
        <v>Veneto</v>
      </c>
      <c r="G417" t="str">
        <f>VLOOKUP(tbStoricoOrdini[[#This Row],[CLIENTE]],tbClienti[],7,FALSE)</f>
        <v>BD</v>
      </c>
      <c r="H417" t="s">
        <v>72</v>
      </c>
      <c r="I417" t="str">
        <f>IF(LEFT(tbStoricoOrdini[[#This Row],[ARTICOLO]],3) = "COG","COG",LEFT(tbStoricoOrdini[[#This Row],[ARTICOLO]],FIND(" ",tbStoricoOrdini[[#This Row],[ARTICOLO]])-1))</f>
        <v>EB06</v>
      </c>
      <c r="J417" t="str">
        <f>MID(tbStoricoOrdini[[#This Row],[ARTICOLO]],FIND(" ",tbStoricoOrdini[[#This Row],[ARTICOLO]])+1,4)</f>
        <v>3000</v>
      </c>
      <c r="K417" t="str">
        <f>IFERROR(RIGHT(tbStoricoOrdini[[#This Row],[ARTICOLO]],LEN(tbStoricoOrdini[[#This Row],[ARTICOLO]])-FIND(" ",tbStoricoOrdini[[#This Row],[ARTICOLO]],FIND(" ",tbStoricoOrdini[[#This Row],[ARTICOLO]]) +1)),"")</f>
        <v>Medium</v>
      </c>
      <c r="L417" s="3">
        <f>VLOOKUP(tbStoricoOrdini[[#This Row],[ARTICOLO]],tbArticoli[],2,FALSE)</f>
        <v>120</v>
      </c>
      <c r="M417" s="22">
        <f>tbStoricoOrdini[[#This Row],[IMPORTO]]/tbStoricoOrdini[[#This Row],[PREZZO]]</f>
        <v>528</v>
      </c>
      <c r="N417" t="s">
        <v>15</v>
      </c>
      <c r="O417" s="8">
        <f>VLOOKUP(tbStoricoOrdini[[#This Row],[AGENTE]],tbAgenti[],2,FALSE)</f>
        <v>0.08</v>
      </c>
      <c r="P417" s="2">
        <v>63360</v>
      </c>
      <c r="Q417" s="2">
        <f>tbStoricoOrdini[[#This Row],[IMPORTO]]*tbStoricoOrdini[[#This Row],[% COMM.]]</f>
        <v>5068.8</v>
      </c>
      <c r="R417" s="2">
        <f>tbStoricoOrdini[[#This Row],[TOT. COMM.]]+tbStoricoOrdini[[#This Row],[IMPORTO]]</f>
        <v>68428.800000000003</v>
      </c>
    </row>
    <row r="418" spans="1:18">
      <c r="A418" s="1">
        <v>43831</v>
      </c>
      <c r="B418" s="7">
        <f>MONTH(tbStoricoOrdini[[#This Row],[DATA]])</f>
        <v>1</v>
      </c>
      <c r="C418" t="s">
        <v>513</v>
      </c>
      <c r="D418" t="str">
        <f>RIGHT(tbStoricoOrdini[[#This Row],[ORDINE]],4)</f>
        <v>0415</v>
      </c>
      <c r="E418" t="s">
        <v>27</v>
      </c>
      <c r="F418" t="str">
        <f>VLOOKUP(tbStoricoOrdini[[#This Row],[CLIENTE]],tbClienti[],3,FALSE)</f>
        <v>Veneto</v>
      </c>
      <c r="G418" t="str">
        <f>VLOOKUP(tbStoricoOrdini[[#This Row],[CLIENTE]],tbClienti[],7,FALSE)</f>
        <v>BD</v>
      </c>
      <c r="H418" t="s">
        <v>72</v>
      </c>
      <c r="I418" t="str">
        <f>IF(LEFT(tbStoricoOrdini[[#This Row],[ARTICOLO]],3) = "COG","COG",LEFT(tbStoricoOrdini[[#This Row],[ARTICOLO]],FIND(" ",tbStoricoOrdini[[#This Row],[ARTICOLO]])-1))</f>
        <v>EB06</v>
      </c>
      <c r="J418" t="str">
        <f>MID(tbStoricoOrdini[[#This Row],[ARTICOLO]],FIND(" ",tbStoricoOrdini[[#This Row],[ARTICOLO]])+1,4)</f>
        <v>3000</v>
      </c>
      <c r="K418" t="str">
        <f>IFERROR(RIGHT(tbStoricoOrdini[[#This Row],[ARTICOLO]],LEN(tbStoricoOrdini[[#This Row],[ARTICOLO]])-FIND(" ",tbStoricoOrdini[[#This Row],[ARTICOLO]],FIND(" ",tbStoricoOrdini[[#This Row],[ARTICOLO]]) +1)),"")</f>
        <v>Medium</v>
      </c>
      <c r="L418" s="3">
        <f>VLOOKUP(tbStoricoOrdini[[#This Row],[ARTICOLO]],tbArticoli[],2,FALSE)</f>
        <v>120</v>
      </c>
      <c r="M418" s="22">
        <f>tbStoricoOrdini[[#This Row],[IMPORTO]]/tbStoricoOrdini[[#This Row],[PREZZO]]</f>
        <v>935</v>
      </c>
      <c r="N418" t="s">
        <v>14</v>
      </c>
      <c r="O418" s="8">
        <f>VLOOKUP(tbStoricoOrdini[[#This Row],[AGENTE]],tbAgenti[],2,FALSE)</f>
        <v>0.05</v>
      </c>
      <c r="P418" s="2">
        <v>112200</v>
      </c>
      <c r="Q418" s="2">
        <f>tbStoricoOrdini[[#This Row],[IMPORTO]]*tbStoricoOrdini[[#This Row],[% COMM.]]</f>
        <v>5610</v>
      </c>
      <c r="R418" s="2">
        <f>tbStoricoOrdini[[#This Row],[TOT. COMM.]]+tbStoricoOrdini[[#This Row],[IMPORTO]]</f>
        <v>117810</v>
      </c>
    </row>
    <row r="419" spans="1:18">
      <c r="A419" s="1">
        <v>43831</v>
      </c>
      <c r="B419" s="7">
        <f>MONTH(tbStoricoOrdini[[#This Row],[DATA]])</f>
        <v>1</v>
      </c>
      <c r="C419" t="s">
        <v>514</v>
      </c>
      <c r="D419" t="str">
        <f>RIGHT(tbStoricoOrdini[[#This Row],[ORDINE]],4)</f>
        <v>0416</v>
      </c>
      <c r="E419" t="s">
        <v>27</v>
      </c>
      <c r="F419" t="str">
        <f>VLOOKUP(tbStoricoOrdini[[#This Row],[CLIENTE]],tbClienti[],3,FALSE)</f>
        <v>Veneto</v>
      </c>
      <c r="G419" t="str">
        <f>VLOOKUP(tbStoricoOrdini[[#This Row],[CLIENTE]],tbClienti[],7,FALSE)</f>
        <v>BD</v>
      </c>
      <c r="H419" t="s">
        <v>72</v>
      </c>
      <c r="I419" t="str">
        <f>IF(LEFT(tbStoricoOrdini[[#This Row],[ARTICOLO]],3) = "COG","COG",LEFT(tbStoricoOrdini[[#This Row],[ARTICOLO]],FIND(" ",tbStoricoOrdini[[#This Row],[ARTICOLO]])-1))</f>
        <v>EB06</v>
      </c>
      <c r="J419" t="str">
        <f>MID(tbStoricoOrdini[[#This Row],[ARTICOLO]],FIND(" ",tbStoricoOrdini[[#This Row],[ARTICOLO]])+1,4)</f>
        <v>3000</v>
      </c>
      <c r="K419" t="str">
        <f>IFERROR(RIGHT(tbStoricoOrdini[[#This Row],[ARTICOLO]],LEN(tbStoricoOrdini[[#This Row],[ARTICOLO]])-FIND(" ",tbStoricoOrdini[[#This Row],[ARTICOLO]],FIND(" ",tbStoricoOrdini[[#This Row],[ARTICOLO]]) +1)),"")</f>
        <v>Medium</v>
      </c>
      <c r="L419" s="3">
        <f>VLOOKUP(tbStoricoOrdini[[#This Row],[ARTICOLO]],tbArticoli[],2,FALSE)</f>
        <v>120</v>
      </c>
      <c r="M419" s="22">
        <f>tbStoricoOrdini[[#This Row],[IMPORTO]]/tbStoricoOrdini[[#This Row],[PREZZO]]</f>
        <v>202</v>
      </c>
      <c r="N419" t="s">
        <v>7</v>
      </c>
      <c r="O419" s="8">
        <f>VLOOKUP(tbStoricoOrdini[[#This Row],[AGENTE]],tbAgenti[],2,FALSE)</f>
        <v>0.03</v>
      </c>
      <c r="P419" s="2">
        <v>24240</v>
      </c>
      <c r="Q419" s="2">
        <f>tbStoricoOrdini[[#This Row],[IMPORTO]]*tbStoricoOrdini[[#This Row],[% COMM.]]</f>
        <v>727.19999999999993</v>
      </c>
      <c r="R419" s="2">
        <f>tbStoricoOrdini[[#This Row],[TOT. COMM.]]+tbStoricoOrdini[[#This Row],[IMPORTO]]</f>
        <v>24967.200000000001</v>
      </c>
    </row>
    <row r="420" spans="1:18">
      <c r="A420" s="1">
        <v>43831</v>
      </c>
      <c r="B420" s="7">
        <f>MONTH(tbStoricoOrdini[[#This Row],[DATA]])</f>
        <v>1</v>
      </c>
      <c r="C420" t="s">
        <v>515</v>
      </c>
      <c r="D420" t="str">
        <f>RIGHT(tbStoricoOrdini[[#This Row],[ORDINE]],4)</f>
        <v>0417</v>
      </c>
      <c r="E420" t="s">
        <v>27</v>
      </c>
      <c r="F420" t="str">
        <f>VLOOKUP(tbStoricoOrdini[[#This Row],[CLIENTE]],tbClienti[],3,FALSE)</f>
        <v>Veneto</v>
      </c>
      <c r="G420" t="str">
        <f>VLOOKUP(tbStoricoOrdini[[#This Row],[CLIENTE]],tbClienti[],7,FALSE)</f>
        <v>BD</v>
      </c>
      <c r="H420" t="s">
        <v>72</v>
      </c>
      <c r="I420" t="str">
        <f>IF(LEFT(tbStoricoOrdini[[#This Row],[ARTICOLO]],3) = "COG","COG",LEFT(tbStoricoOrdini[[#This Row],[ARTICOLO]],FIND(" ",tbStoricoOrdini[[#This Row],[ARTICOLO]])-1))</f>
        <v>EB06</v>
      </c>
      <c r="J420" t="str">
        <f>MID(tbStoricoOrdini[[#This Row],[ARTICOLO]],FIND(" ",tbStoricoOrdini[[#This Row],[ARTICOLO]])+1,4)</f>
        <v>3000</v>
      </c>
      <c r="K420" t="str">
        <f>IFERROR(RIGHT(tbStoricoOrdini[[#This Row],[ARTICOLO]],LEN(tbStoricoOrdini[[#This Row],[ARTICOLO]])-FIND(" ",tbStoricoOrdini[[#This Row],[ARTICOLO]],FIND(" ",tbStoricoOrdini[[#This Row],[ARTICOLO]]) +1)),"")</f>
        <v>Medium</v>
      </c>
      <c r="L420" s="3">
        <f>VLOOKUP(tbStoricoOrdini[[#This Row],[ARTICOLO]],tbArticoli[],2,FALSE)</f>
        <v>120</v>
      </c>
      <c r="M420" s="22">
        <f>tbStoricoOrdini[[#This Row],[IMPORTO]]/tbStoricoOrdini[[#This Row],[PREZZO]]</f>
        <v>383</v>
      </c>
      <c r="N420" t="s">
        <v>20</v>
      </c>
      <c r="O420" s="8">
        <f>VLOOKUP(tbStoricoOrdini[[#This Row],[AGENTE]],tbAgenti[],2,FALSE)</f>
        <v>0.05</v>
      </c>
      <c r="P420" s="2">
        <v>45960</v>
      </c>
      <c r="Q420" s="2">
        <f>tbStoricoOrdini[[#This Row],[IMPORTO]]*tbStoricoOrdini[[#This Row],[% COMM.]]</f>
        <v>2298</v>
      </c>
      <c r="R420" s="2">
        <f>tbStoricoOrdini[[#This Row],[TOT. COMM.]]+tbStoricoOrdini[[#This Row],[IMPORTO]]</f>
        <v>48258</v>
      </c>
    </row>
    <row r="421" spans="1:18">
      <c r="A421" s="1">
        <v>43831</v>
      </c>
      <c r="B421" s="7">
        <f>MONTH(tbStoricoOrdini[[#This Row],[DATA]])</f>
        <v>1</v>
      </c>
      <c r="C421" t="s">
        <v>516</v>
      </c>
      <c r="D421" t="str">
        <f>RIGHT(tbStoricoOrdini[[#This Row],[ORDINE]],4)</f>
        <v>0418</v>
      </c>
      <c r="E421" t="s">
        <v>27</v>
      </c>
      <c r="F421" t="str">
        <f>VLOOKUP(tbStoricoOrdini[[#This Row],[CLIENTE]],tbClienti[],3,FALSE)</f>
        <v>Veneto</v>
      </c>
      <c r="G421" t="str">
        <f>VLOOKUP(tbStoricoOrdini[[#This Row],[CLIENTE]],tbClienti[],7,FALSE)</f>
        <v>BD</v>
      </c>
      <c r="H421" t="s">
        <v>72</v>
      </c>
      <c r="I421" t="str">
        <f>IF(LEFT(tbStoricoOrdini[[#This Row],[ARTICOLO]],3) = "COG","COG",LEFT(tbStoricoOrdini[[#This Row],[ARTICOLO]],FIND(" ",tbStoricoOrdini[[#This Row],[ARTICOLO]])-1))</f>
        <v>EB06</v>
      </c>
      <c r="J421" t="str">
        <f>MID(tbStoricoOrdini[[#This Row],[ARTICOLO]],FIND(" ",tbStoricoOrdini[[#This Row],[ARTICOLO]])+1,4)</f>
        <v>3000</v>
      </c>
      <c r="K421" t="str">
        <f>IFERROR(RIGHT(tbStoricoOrdini[[#This Row],[ARTICOLO]],LEN(tbStoricoOrdini[[#This Row],[ARTICOLO]])-FIND(" ",tbStoricoOrdini[[#This Row],[ARTICOLO]],FIND(" ",tbStoricoOrdini[[#This Row],[ARTICOLO]]) +1)),"")</f>
        <v>Medium</v>
      </c>
      <c r="L421" s="3">
        <f>VLOOKUP(tbStoricoOrdini[[#This Row],[ARTICOLO]],tbArticoli[],2,FALSE)</f>
        <v>120</v>
      </c>
      <c r="M421" s="22">
        <f>tbStoricoOrdini[[#This Row],[IMPORTO]]/tbStoricoOrdini[[#This Row],[PREZZO]]</f>
        <v>774</v>
      </c>
      <c r="N421" t="s">
        <v>6</v>
      </c>
      <c r="O421" s="8">
        <f>VLOOKUP(tbStoricoOrdini[[#This Row],[AGENTE]],tbAgenti[],2,FALSE)</f>
        <v>7.4999999999999997E-2</v>
      </c>
      <c r="P421" s="2">
        <v>92880</v>
      </c>
      <c r="Q421" s="2">
        <f>tbStoricoOrdini[[#This Row],[IMPORTO]]*tbStoricoOrdini[[#This Row],[% COMM.]]</f>
        <v>6966</v>
      </c>
      <c r="R421" s="2">
        <f>tbStoricoOrdini[[#This Row],[TOT. COMM.]]+tbStoricoOrdini[[#This Row],[IMPORTO]]</f>
        <v>99846</v>
      </c>
    </row>
    <row r="422" spans="1:18">
      <c r="A422" s="1">
        <v>43831</v>
      </c>
      <c r="B422" s="7">
        <f>MONTH(tbStoricoOrdini[[#This Row],[DATA]])</f>
        <v>1</v>
      </c>
      <c r="C422" t="s">
        <v>517</v>
      </c>
      <c r="D422" t="str">
        <f>RIGHT(tbStoricoOrdini[[#This Row],[ORDINE]],4)</f>
        <v>0419</v>
      </c>
      <c r="E422" t="s">
        <v>27</v>
      </c>
      <c r="F422" t="str">
        <f>VLOOKUP(tbStoricoOrdini[[#This Row],[CLIENTE]],tbClienti[],3,FALSE)</f>
        <v>Veneto</v>
      </c>
      <c r="G422" t="str">
        <f>VLOOKUP(tbStoricoOrdini[[#This Row],[CLIENTE]],tbClienti[],7,FALSE)</f>
        <v>BD</v>
      </c>
      <c r="H422" t="s">
        <v>72</v>
      </c>
      <c r="I422" t="str">
        <f>IF(LEFT(tbStoricoOrdini[[#This Row],[ARTICOLO]],3) = "COG","COG",LEFT(tbStoricoOrdini[[#This Row],[ARTICOLO]],FIND(" ",tbStoricoOrdini[[#This Row],[ARTICOLO]])-1))</f>
        <v>EB06</v>
      </c>
      <c r="J422" t="str">
        <f>MID(tbStoricoOrdini[[#This Row],[ARTICOLO]],FIND(" ",tbStoricoOrdini[[#This Row],[ARTICOLO]])+1,4)</f>
        <v>3000</v>
      </c>
      <c r="K422" t="str">
        <f>IFERROR(RIGHT(tbStoricoOrdini[[#This Row],[ARTICOLO]],LEN(tbStoricoOrdini[[#This Row],[ARTICOLO]])-FIND(" ",tbStoricoOrdini[[#This Row],[ARTICOLO]],FIND(" ",tbStoricoOrdini[[#This Row],[ARTICOLO]]) +1)),"")</f>
        <v>Medium</v>
      </c>
      <c r="L422" s="3">
        <f>VLOOKUP(tbStoricoOrdini[[#This Row],[ARTICOLO]],tbArticoli[],2,FALSE)</f>
        <v>120</v>
      </c>
      <c r="M422" s="22">
        <f>tbStoricoOrdini[[#This Row],[IMPORTO]]/tbStoricoOrdini[[#This Row],[PREZZO]]</f>
        <v>51</v>
      </c>
      <c r="N422" t="s">
        <v>9</v>
      </c>
      <c r="O422" s="8">
        <f>VLOOKUP(tbStoricoOrdini[[#This Row],[AGENTE]],tbAgenti[],2,FALSE)</f>
        <v>0.05</v>
      </c>
      <c r="P422" s="2">
        <v>6120</v>
      </c>
      <c r="Q422" s="2">
        <f>tbStoricoOrdini[[#This Row],[IMPORTO]]*tbStoricoOrdini[[#This Row],[% COMM.]]</f>
        <v>306</v>
      </c>
      <c r="R422" s="2">
        <f>tbStoricoOrdini[[#This Row],[TOT. COMM.]]+tbStoricoOrdini[[#This Row],[IMPORTO]]</f>
        <v>6426</v>
      </c>
    </row>
    <row r="423" spans="1:18">
      <c r="A423" s="1">
        <v>43831</v>
      </c>
      <c r="B423" s="7">
        <f>MONTH(tbStoricoOrdini[[#This Row],[DATA]])</f>
        <v>1</v>
      </c>
      <c r="C423" t="s">
        <v>518</v>
      </c>
      <c r="D423" t="str">
        <f>RIGHT(tbStoricoOrdini[[#This Row],[ORDINE]],4)</f>
        <v>0420</v>
      </c>
      <c r="E423" t="s">
        <v>27</v>
      </c>
      <c r="F423" t="str">
        <f>VLOOKUP(tbStoricoOrdini[[#This Row],[CLIENTE]],tbClienti[],3,FALSE)</f>
        <v>Veneto</v>
      </c>
      <c r="G423" t="str">
        <f>VLOOKUP(tbStoricoOrdini[[#This Row],[CLIENTE]],tbClienti[],7,FALSE)</f>
        <v>BD</v>
      </c>
      <c r="H423" t="s">
        <v>73</v>
      </c>
      <c r="I423" t="str">
        <f>IF(LEFT(tbStoricoOrdini[[#This Row],[ARTICOLO]],3) = "COG","COG",LEFT(tbStoricoOrdini[[#This Row],[ARTICOLO]],FIND(" ",tbStoricoOrdini[[#This Row],[ARTICOLO]])-1))</f>
        <v>EB06</v>
      </c>
      <c r="J423" t="str">
        <f>MID(tbStoricoOrdini[[#This Row],[ARTICOLO]],FIND(" ",tbStoricoOrdini[[#This Row],[ARTICOLO]])+1,4)</f>
        <v>3000</v>
      </c>
      <c r="K423" t="str">
        <f>IFERROR(RIGHT(tbStoricoOrdini[[#This Row],[ARTICOLO]],LEN(tbStoricoOrdini[[#This Row],[ARTICOLO]])-FIND(" ",tbStoricoOrdini[[#This Row],[ARTICOLO]],FIND(" ",tbStoricoOrdini[[#This Row],[ARTICOLO]]) +1)),"")</f>
        <v>Plus</v>
      </c>
      <c r="L423" s="3">
        <f>VLOOKUP(tbStoricoOrdini[[#This Row],[ARTICOLO]],tbArticoli[],2,FALSE)</f>
        <v>130</v>
      </c>
      <c r="M423" s="22">
        <f>tbStoricoOrdini[[#This Row],[IMPORTO]]/tbStoricoOrdini[[#This Row],[PREZZO]]</f>
        <v>360</v>
      </c>
      <c r="N423" t="s">
        <v>19</v>
      </c>
      <c r="O423" s="8">
        <f>VLOOKUP(tbStoricoOrdini[[#This Row],[AGENTE]],tbAgenti[],2,FALSE)</f>
        <v>0.05</v>
      </c>
      <c r="P423" s="2">
        <v>46800</v>
      </c>
      <c r="Q423" s="2">
        <f>tbStoricoOrdini[[#This Row],[IMPORTO]]*tbStoricoOrdini[[#This Row],[% COMM.]]</f>
        <v>2340</v>
      </c>
      <c r="R423" s="2">
        <f>tbStoricoOrdini[[#This Row],[TOT. COMM.]]+tbStoricoOrdini[[#This Row],[IMPORTO]]</f>
        <v>49140</v>
      </c>
    </row>
    <row r="424" spans="1:18">
      <c r="A424" s="1">
        <v>43831</v>
      </c>
      <c r="B424" s="7">
        <f>MONTH(tbStoricoOrdini[[#This Row],[DATA]])</f>
        <v>1</v>
      </c>
      <c r="C424" t="s">
        <v>519</v>
      </c>
      <c r="D424" t="str">
        <f>RIGHT(tbStoricoOrdini[[#This Row],[ORDINE]],4)</f>
        <v>0421</v>
      </c>
      <c r="E424" t="s">
        <v>27</v>
      </c>
      <c r="F424" t="str">
        <f>VLOOKUP(tbStoricoOrdini[[#This Row],[CLIENTE]],tbClienti[],3,FALSE)</f>
        <v>Veneto</v>
      </c>
      <c r="G424" t="str">
        <f>VLOOKUP(tbStoricoOrdini[[#This Row],[CLIENTE]],tbClienti[],7,FALSE)</f>
        <v>BD</v>
      </c>
      <c r="H424" t="s">
        <v>73</v>
      </c>
      <c r="I424" t="str">
        <f>IF(LEFT(tbStoricoOrdini[[#This Row],[ARTICOLO]],3) = "COG","COG",LEFT(tbStoricoOrdini[[#This Row],[ARTICOLO]],FIND(" ",tbStoricoOrdini[[#This Row],[ARTICOLO]])-1))</f>
        <v>EB06</v>
      </c>
      <c r="J424" t="str">
        <f>MID(tbStoricoOrdini[[#This Row],[ARTICOLO]],FIND(" ",tbStoricoOrdini[[#This Row],[ARTICOLO]])+1,4)</f>
        <v>3000</v>
      </c>
      <c r="K424" t="str">
        <f>IFERROR(RIGHT(tbStoricoOrdini[[#This Row],[ARTICOLO]],LEN(tbStoricoOrdini[[#This Row],[ARTICOLO]])-FIND(" ",tbStoricoOrdini[[#This Row],[ARTICOLO]],FIND(" ",tbStoricoOrdini[[#This Row],[ARTICOLO]]) +1)),"")</f>
        <v>Plus</v>
      </c>
      <c r="L424" s="3">
        <f>VLOOKUP(tbStoricoOrdini[[#This Row],[ARTICOLO]],tbArticoli[],2,FALSE)</f>
        <v>130</v>
      </c>
      <c r="M424" s="22">
        <f>tbStoricoOrdini[[#This Row],[IMPORTO]]/tbStoricoOrdini[[#This Row],[PREZZO]]</f>
        <v>923</v>
      </c>
      <c r="N424" t="s">
        <v>18</v>
      </c>
      <c r="O424" s="8">
        <f>VLOOKUP(tbStoricoOrdini[[#This Row],[AGENTE]],tbAgenti[],2,FALSE)</f>
        <v>0.03</v>
      </c>
      <c r="P424" s="2">
        <v>119990</v>
      </c>
      <c r="Q424" s="2">
        <f>tbStoricoOrdini[[#This Row],[IMPORTO]]*tbStoricoOrdini[[#This Row],[% COMM.]]</f>
        <v>3599.7</v>
      </c>
      <c r="R424" s="2">
        <f>tbStoricoOrdini[[#This Row],[TOT. COMM.]]+tbStoricoOrdini[[#This Row],[IMPORTO]]</f>
        <v>123589.7</v>
      </c>
    </row>
    <row r="425" spans="1:18">
      <c r="A425" s="1">
        <v>43831</v>
      </c>
      <c r="B425" s="7">
        <f>MONTH(tbStoricoOrdini[[#This Row],[DATA]])</f>
        <v>1</v>
      </c>
      <c r="C425" t="s">
        <v>520</v>
      </c>
      <c r="D425" t="str">
        <f>RIGHT(tbStoricoOrdini[[#This Row],[ORDINE]],4)</f>
        <v>0422</v>
      </c>
      <c r="E425" t="s">
        <v>27</v>
      </c>
      <c r="F425" t="str">
        <f>VLOOKUP(tbStoricoOrdini[[#This Row],[CLIENTE]],tbClienti[],3,FALSE)</f>
        <v>Veneto</v>
      </c>
      <c r="G425" t="str">
        <f>VLOOKUP(tbStoricoOrdini[[#This Row],[CLIENTE]],tbClienti[],7,FALSE)</f>
        <v>BD</v>
      </c>
      <c r="H425" t="s">
        <v>73</v>
      </c>
      <c r="I425" t="str">
        <f>IF(LEFT(tbStoricoOrdini[[#This Row],[ARTICOLO]],3) = "COG","COG",LEFT(tbStoricoOrdini[[#This Row],[ARTICOLO]],FIND(" ",tbStoricoOrdini[[#This Row],[ARTICOLO]])-1))</f>
        <v>EB06</v>
      </c>
      <c r="J425" t="str">
        <f>MID(tbStoricoOrdini[[#This Row],[ARTICOLO]],FIND(" ",tbStoricoOrdini[[#This Row],[ARTICOLO]])+1,4)</f>
        <v>3000</v>
      </c>
      <c r="K425" t="str">
        <f>IFERROR(RIGHT(tbStoricoOrdini[[#This Row],[ARTICOLO]],LEN(tbStoricoOrdini[[#This Row],[ARTICOLO]])-FIND(" ",tbStoricoOrdini[[#This Row],[ARTICOLO]],FIND(" ",tbStoricoOrdini[[#This Row],[ARTICOLO]]) +1)),"")</f>
        <v>Plus</v>
      </c>
      <c r="L425" s="3">
        <f>VLOOKUP(tbStoricoOrdini[[#This Row],[ARTICOLO]],tbArticoli[],2,FALSE)</f>
        <v>130</v>
      </c>
      <c r="M425" s="22">
        <f>tbStoricoOrdini[[#This Row],[IMPORTO]]/tbStoricoOrdini[[#This Row],[PREZZO]]</f>
        <v>254</v>
      </c>
      <c r="N425" t="s">
        <v>6</v>
      </c>
      <c r="O425" s="8">
        <f>VLOOKUP(tbStoricoOrdini[[#This Row],[AGENTE]],tbAgenti[],2,FALSE)</f>
        <v>7.4999999999999997E-2</v>
      </c>
      <c r="P425" s="2">
        <v>33020</v>
      </c>
      <c r="Q425" s="2">
        <f>tbStoricoOrdini[[#This Row],[IMPORTO]]*tbStoricoOrdini[[#This Row],[% COMM.]]</f>
        <v>2476.5</v>
      </c>
      <c r="R425" s="2">
        <f>tbStoricoOrdini[[#This Row],[TOT. COMM.]]+tbStoricoOrdini[[#This Row],[IMPORTO]]</f>
        <v>35496.5</v>
      </c>
    </row>
    <row r="426" spans="1:18">
      <c r="A426" s="1">
        <v>43831</v>
      </c>
      <c r="B426" s="7">
        <f>MONTH(tbStoricoOrdini[[#This Row],[DATA]])</f>
        <v>1</v>
      </c>
      <c r="C426" t="s">
        <v>521</v>
      </c>
      <c r="D426" t="str">
        <f>RIGHT(tbStoricoOrdini[[#This Row],[ORDINE]],4)</f>
        <v>0423</v>
      </c>
      <c r="E426" t="s">
        <v>40</v>
      </c>
      <c r="F426" t="str">
        <f>VLOOKUP(tbStoricoOrdini[[#This Row],[CLIENTE]],tbClienti[],3,FALSE)</f>
        <v>NYC</v>
      </c>
      <c r="G426" t="str">
        <f>VLOOKUP(tbStoricoOrdini[[#This Row],[CLIENTE]],tbClienti[],7,FALSE)</f>
        <v>BC</v>
      </c>
      <c r="H426" t="s">
        <v>74</v>
      </c>
      <c r="I426" t="str">
        <f>IF(LEFT(tbStoricoOrdini[[#This Row],[ARTICOLO]],3) = "COG","COG",LEFT(tbStoricoOrdini[[#This Row],[ARTICOLO]],FIND(" ",tbStoricoOrdini[[#This Row],[ARTICOLO]])-1))</f>
        <v>AVRC</v>
      </c>
      <c r="J426" t="str">
        <f>MID(tbStoricoOrdini[[#This Row],[ARTICOLO]],FIND(" ",tbStoricoOrdini[[#This Row],[ARTICOLO]])+1,4)</f>
        <v>2500</v>
      </c>
      <c r="K426" t="str">
        <f>IFERROR(RIGHT(tbStoricoOrdini[[#This Row],[ARTICOLO]],LEN(tbStoricoOrdini[[#This Row],[ARTICOLO]])-FIND(" ",tbStoricoOrdini[[#This Row],[ARTICOLO]],FIND(" ",tbStoricoOrdini[[#This Row],[ARTICOLO]]) +1)),"")</f>
        <v>Gold</v>
      </c>
      <c r="L426" s="3">
        <f>VLOOKUP(tbStoricoOrdini[[#This Row],[ARTICOLO]],tbArticoli[],2,FALSE)</f>
        <v>500</v>
      </c>
      <c r="M426" s="22">
        <f>tbStoricoOrdini[[#This Row],[IMPORTO]]/tbStoricoOrdini[[#This Row],[PREZZO]]</f>
        <v>578</v>
      </c>
      <c r="N426" t="s">
        <v>6</v>
      </c>
      <c r="O426" s="8">
        <f>VLOOKUP(tbStoricoOrdini[[#This Row],[AGENTE]],tbAgenti[],2,FALSE)</f>
        <v>7.4999999999999997E-2</v>
      </c>
      <c r="P426" s="2">
        <v>289000</v>
      </c>
      <c r="Q426" s="2">
        <f>tbStoricoOrdini[[#This Row],[IMPORTO]]*tbStoricoOrdini[[#This Row],[% COMM.]]</f>
        <v>21675</v>
      </c>
      <c r="R426" s="2">
        <f>tbStoricoOrdini[[#This Row],[TOT. COMM.]]+tbStoricoOrdini[[#This Row],[IMPORTO]]</f>
        <v>310675</v>
      </c>
    </row>
    <row r="427" spans="1:18">
      <c r="A427" s="1">
        <v>43831</v>
      </c>
      <c r="B427" s="7">
        <f>MONTH(tbStoricoOrdini[[#This Row],[DATA]])</f>
        <v>1</v>
      </c>
      <c r="C427" t="s">
        <v>522</v>
      </c>
      <c r="D427" t="str">
        <f>RIGHT(tbStoricoOrdini[[#This Row],[ORDINE]],4)</f>
        <v>0424</v>
      </c>
      <c r="E427" t="s">
        <v>40</v>
      </c>
      <c r="F427" t="str">
        <f>VLOOKUP(tbStoricoOrdini[[#This Row],[CLIENTE]],tbClienti[],3,FALSE)</f>
        <v>NYC</v>
      </c>
      <c r="G427" t="str">
        <f>VLOOKUP(tbStoricoOrdini[[#This Row],[CLIENTE]],tbClienti[],7,FALSE)</f>
        <v>BC</v>
      </c>
      <c r="H427" t="s">
        <v>74</v>
      </c>
      <c r="I427" t="str">
        <f>IF(LEFT(tbStoricoOrdini[[#This Row],[ARTICOLO]],3) = "COG","COG",LEFT(tbStoricoOrdini[[#This Row],[ARTICOLO]],FIND(" ",tbStoricoOrdini[[#This Row],[ARTICOLO]])-1))</f>
        <v>AVRC</v>
      </c>
      <c r="J427" t="str">
        <f>MID(tbStoricoOrdini[[#This Row],[ARTICOLO]],FIND(" ",tbStoricoOrdini[[#This Row],[ARTICOLO]])+1,4)</f>
        <v>2500</v>
      </c>
      <c r="K427" t="str">
        <f>IFERROR(RIGHT(tbStoricoOrdini[[#This Row],[ARTICOLO]],LEN(tbStoricoOrdini[[#This Row],[ARTICOLO]])-FIND(" ",tbStoricoOrdini[[#This Row],[ARTICOLO]],FIND(" ",tbStoricoOrdini[[#This Row],[ARTICOLO]]) +1)),"")</f>
        <v>Gold</v>
      </c>
      <c r="L427" s="3">
        <f>VLOOKUP(tbStoricoOrdini[[#This Row],[ARTICOLO]],tbArticoli[],2,FALSE)</f>
        <v>500</v>
      </c>
      <c r="M427" s="22">
        <f>tbStoricoOrdini[[#This Row],[IMPORTO]]/tbStoricoOrdini[[#This Row],[PREZZO]]</f>
        <v>422</v>
      </c>
      <c r="N427" t="s">
        <v>9</v>
      </c>
      <c r="O427" s="8">
        <f>VLOOKUP(tbStoricoOrdini[[#This Row],[AGENTE]],tbAgenti[],2,FALSE)</f>
        <v>0.05</v>
      </c>
      <c r="P427" s="2">
        <v>211000</v>
      </c>
      <c r="Q427" s="2">
        <f>tbStoricoOrdini[[#This Row],[IMPORTO]]*tbStoricoOrdini[[#This Row],[% COMM.]]</f>
        <v>10550</v>
      </c>
      <c r="R427" s="2">
        <f>tbStoricoOrdini[[#This Row],[TOT. COMM.]]+tbStoricoOrdini[[#This Row],[IMPORTO]]</f>
        <v>221550</v>
      </c>
    </row>
    <row r="428" spans="1:18">
      <c r="A428" s="1">
        <v>43831</v>
      </c>
      <c r="B428" s="7">
        <f>MONTH(tbStoricoOrdini[[#This Row],[DATA]])</f>
        <v>1</v>
      </c>
      <c r="C428" t="s">
        <v>523</v>
      </c>
      <c r="D428" t="str">
        <f>RIGHT(tbStoricoOrdini[[#This Row],[ORDINE]],4)</f>
        <v>0425</v>
      </c>
      <c r="E428" t="s">
        <v>40</v>
      </c>
      <c r="F428" t="str">
        <f>VLOOKUP(tbStoricoOrdini[[#This Row],[CLIENTE]],tbClienti[],3,FALSE)</f>
        <v>NYC</v>
      </c>
      <c r="G428" t="str">
        <f>VLOOKUP(tbStoricoOrdini[[#This Row],[CLIENTE]],tbClienti[],7,FALSE)</f>
        <v>BC</v>
      </c>
      <c r="H428" t="s">
        <v>61</v>
      </c>
      <c r="I428" t="str">
        <f>IF(LEFT(tbStoricoOrdini[[#This Row],[ARTICOLO]],3) = "COG","COG",LEFT(tbStoricoOrdini[[#This Row],[ARTICOLO]],FIND(" ",tbStoricoOrdini[[#This Row],[ARTICOLO]])-1))</f>
        <v>KLM</v>
      </c>
      <c r="J428" t="str">
        <f>MID(tbStoricoOrdini[[#This Row],[ARTICOLO]],FIND(" ",tbStoricoOrdini[[#This Row],[ARTICOLO]])+1,4)</f>
        <v>5000</v>
      </c>
      <c r="K428" t="str">
        <f>IFERROR(RIGHT(tbStoricoOrdini[[#This Row],[ARTICOLO]],LEN(tbStoricoOrdini[[#This Row],[ARTICOLO]])-FIND(" ",tbStoricoOrdini[[#This Row],[ARTICOLO]],FIND(" ",tbStoricoOrdini[[#This Row],[ARTICOLO]]) +1)),"")</f>
        <v>Medium</v>
      </c>
      <c r="L428" s="3">
        <f>VLOOKUP(tbStoricoOrdini[[#This Row],[ARTICOLO]],tbArticoli[],2,FALSE)</f>
        <v>150</v>
      </c>
      <c r="M428" s="22">
        <f>tbStoricoOrdini[[#This Row],[IMPORTO]]/tbStoricoOrdini[[#This Row],[PREZZO]]</f>
        <v>708</v>
      </c>
      <c r="N428" t="s">
        <v>6</v>
      </c>
      <c r="O428" s="8">
        <f>VLOOKUP(tbStoricoOrdini[[#This Row],[AGENTE]],tbAgenti[],2,FALSE)</f>
        <v>7.4999999999999997E-2</v>
      </c>
      <c r="P428" s="2">
        <v>106200</v>
      </c>
      <c r="Q428" s="2">
        <f>tbStoricoOrdini[[#This Row],[IMPORTO]]*tbStoricoOrdini[[#This Row],[% COMM.]]</f>
        <v>7965</v>
      </c>
      <c r="R428" s="2">
        <f>tbStoricoOrdini[[#This Row],[TOT. COMM.]]+tbStoricoOrdini[[#This Row],[IMPORTO]]</f>
        <v>114165</v>
      </c>
    </row>
    <row r="429" spans="1:18">
      <c r="A429" s="1">
        <v>43831</v>
      </c>
      <c r="B429" s="7">
        <f>MONTH(tbStoricoOrdini[[#This Row],[DATA]])</f>
        <v>1</v>
      </c>
      <c r="C429" t="s">
        <v>524</v>
      </c>
      <c r="D429" t="str">
        <f>RIGHT(tbStoricoOrdini[[#This Row],[ORDINE]],4)</f>
        <v>0426</v>
      </c>
      <c r="E429" t="s">
        <v>40</v>
      </c>
      <c r="F429" t="str">
        <f>VLOOKUP(tbStoricoOrdini[[#This Row],[CLIENTE]],tbClienti[],3,FALSE)</f>
        <v>NYC</v>
      </c>
      <c r="G429" t="str">
        <f>VLOOKUP(tbStoricoOrdini[[#This Row],[CLIENTE]],tbClienti[],7,FALSE)</f>
        <v>BC</v>
      </c>
      <c r="H429" t="s">
        <v>61</v>
      </c>
      <c r="I429" t="str">
        <f>IF(LEFT(tbStoricoOrdini[[#This Row],[ARTICOLO]],3) = "COG","COG",LEFT(tbStoricoOrdini[[#This Row],[ARTICOLO]],FIND(" ",tbStoricoOrdini[[#This Row],[ARTICOLO]])-1))</f>
        <v>KLM</v>
      </c>
      <c r="J429" t="str">
        <f>MID(tbStoricoOrdini[[#This Row],[ARTICOLO]],FIND(" ",tbStoricoOrdini[[#This Row],[ARTICOLO]])+1,4)</f>
        <v>5000</v>
      </c>
      <c r="K429" t="str">
        <f>IFERROR(RIGHT(tbStoricoOrdini[[#This Row],[ARTICOLO]],LEN(tbStoricoOrdini[[#This Row],[ARTICOLO]])-FIND(" ",tbStoricoOrdini[[#This Row],[ARTICOLO]],FIND(" ",tbStoricoOrdini[[#This Row],[ARTICOLO]]) +1)),"")</f>
        <v>Medium</v>
      </c>
      <c r="L429" s="3">
        <f>VLOOKUP(tbStoricoOrdini[[#This Row],[ARTICOLO]],tbArticoli[],2,FALSE)</f>
        <v>150</v>
      </c>
      <c r="M429" s="22">
        <f>tbStoricoOrdini[[#This Row],[IMPORTO]]/tbStoricoOrdini[[#This Row],[PREZZO]]</f>
        <v>190</v>
      </c>
      <c r="N429" t="s">
        <v>9</v>
      </c>
      <c r="O429" s="8">
        <f>VLOOKUP(tbStoricoOrdini[[#This Row],[AGENTE]],tbAgenti[],2,FALSE)</f>
        <v>0.05</v>
      </c>
      <c r="P429" s="2">
        <v>28500</v>
      </c>
      <c r="Q429" s="2">
        <f>tbStoricoOrdini[[#This Row],[IMPORTO]]*tbStoricoOrdini[[#This Row],[% COMM.]]</f>
        <v>1425</v>
      </c>
      <c r="R429" s="2">
        <f>tbStoricoOrdini[[#This Row],[TOT. COMM.]]+tbStoricoOrdini[[#This Row],[IMPORTO]]</f>
        <v>29925</v>
      </c>
    </row>
    <row r="430" spans="1:18">
      <c r="A430" s="1">
        <v>43831</v>
      </c>
      <c r="B430" s="7">
        <f>MONTH(tbStoricoOrdini[[#This Row],[DATA]])</f>
        <v>1</v>
      </c>
      <c r="C430" t="s">
        <v>525</v>
      </c>
      <c r="D430" t="str">
        <f>RIGHT(tbStoricoOrdini[[#This Row],[ORDINE]],4)</f>
        <v>0427</v>
      </c>
      <c r="E430" t="s">
        <v>40</v>
      </c>
      <c r="F430" t="str">
        <f>VLOOKUP(tbStoricoOrdini[[#This Row],[CLIENTE]],tbClienti[],3,FALSE)</f>
        <v>NYC</v>
      </c>
      <c r="G430" t="str">
        <f>VLOOKUP(tbStoricoOrdini[[#This Row],[CLIENTE]],tbClienti[],7,FALSE)</f>
        <v>BC</v>
      </c>
      <c r="H430" t="s">
        <v>63</v>
      </c>
      <c r="I430" t="str">
        <f>IF(LEFT(tbStoricoOrdini[[#This Row],[ARTICOLO]],3) = "COG","COG",LEFT(tbStoricoOrdini[[#This Row],[ARTICOLO]],FIND(" ",tbStoricoOrdini[[#This Row],[ARTICOLO]])-1))</f>
        <v>KLM</v>
      </c>
      <c r="J430" t="str">
        <f>MID(tbStoricoOrdini[[#This Row],[ARTICOLO]],FIND(" ",tbStoricoOrdini[[#This Row],[ARTICOLO]])+1,4)</f>
        <v>3000</v>
      </c>
      <c r="K430" t="str">
        <f>IFERROR(RIGHT(tbStoricoOrdini[[#This Row],[ARTICOLO]],LEN(tbStoricoOrdini[[#This Row],[ARTICOLO]])-FIND(" ",tbStoricoOrdini[[#This Row],[ARTICOLO]],FIND(" ",tbStoricoOrdini[[#This Row],[ARTICOLO]]) +1)),"")</f>
        <v>Plus</v>
      </c>
      <c r="L430" s="3">
        <f>VLOOKUP(tbStoricoOrdini[[#This Row],[ARTICOLO]],tbArticoli[],2,FALSE)</f>
        <v>145</v>
      </c>
      <c r="M430" s="22">
        <f>tbStoricoOrdini[[#This Row],[IMPORTO]]/tbStoricoOrdini[[#This Row],[PREZZO]]</f>
        <v>55</v>
      </c>
      <c r="N430" t="s">
        <v>6</v>
      </c>
      <c r="O430" s="8">
        <f>VLOOKUP(tbStoricoOrdini[[#This Row],[AGENTE]],tbAgenti[],2,FALSE)</f>
        <v>7.4999999999999997E-2</v>
      </c>
      <c r="P430" s="2">
        <v>7975</v>
      </c>
      <c r="Q430" s="2">
        <f>tbStoricoOrdini[[#This Row],[IMPORTO]]*tbStoricoOrdini[[#This Row],[% COMM.]]</f>
        <v>598.125</v>
      </c>
      <c r="R430" s="2">
        <f>tbStoricoOrdini[[#This Row],[TOT. COMM.]]+tbStoricoOrdini[[#This Row],[IMPORTO]]</f>
        <v>8573.125</v>
      </c>
    </row>
    <row r="431" spans="1:18">
      <c r="A431" s="1">
        <v>43831</v>
      </c>
      <c r="B431" s="7">
        <f>MONTH(tbStoricoOrdini[[#This Row],[DATA]])</f>
        <v>1</v>
      </c>
      <c r="C431" t="s">
        <v>526</v>
      </c>
      <c r="D431" t="str">
        <f>RIGHT(tbStoricoOrdini[[#This Row],[ORDINE]],4)</f>
        <v>0428</v>
      </c>
      <c r="E431" t="s">
        <v>40</v>
      </c>
      <c r="F431" t="str">
        <f>VLOOKUP(tbStoricoOrdini[[#This Row],[CLIENTE]],tbClienti[],3,FALSE)</f>
        <v>NYC</v>
      </c>
      <c r="G431" t="str">
        <f>VLOOKUP(tbStoricoOrdini[[#This Row],[CLIENTE]],tbClienti[],7,FALSE)</f>
        <v>BC</v>
      </c>
      <c r="H431" t="s">
        <v>66</v>
      </c>
      <c r="I431" t="str">
        <f>IF(LEFT(tbStoricoOrdini[[#This Row],[ARTICOLO]],3) = "COG","COG",LEFT(tbStoricoOrdini[[#This Row],[ARTICOLO]],FIND(" ",tbStoricoOrdini[[#This Row],[ARTICOLO]])-1))</f>
        <v>BAG</v>
      </c>
      <c r="J431" t="str">
        <f>MID(tbStoricoOrdini[[#This Row],[ARTICOLO]],FIND(" ",tbStoricoOrdini[[#This Row],[ARTICOLO]])+1,4)</f>
        <v>2500</v>
      </c>
      <c r="K431" t="str">
        <f>IFERROR(RIGHT(tbStoricoOrdini[[#This Row],[ARTICOLO]],LEN(tbStoricoOrdini[[#This Row],[ARTICOLO]])-FIND(" ",tbStoricoOrdini[[#This Row],[ARTICOLO]],FIND(" ",tbStoricoOrdini[[#This Row],[ARTICOLO]]) +1)),"")</f>
        <v>Plus</v>
      </c>
      <c r="L431" s="3">
        <f>VLOOKUP(tbStoricoOrdini[[#This Row],[ARTICOLO]],tbArticoli[],2,FALSE)</f>
        <v>220</v>
      </c>
      <c r="M431" s="22">
        <f>tbStoricoOrdini[[#This Row],[IMPORTO]]/tbStoricoOrdini[[#This Row],[PREZZO]]</f>
        <v>827</v>
      </c>
      <c r="N431" t="s">
        <v>6</v>
      </c>
      <c r="O431" s="8">
        <f>VLOOKUP(tbStoricoOrdini[[#This Row],[AGENTE]],tbAgenti[],2,FALSE)</f>
        <v>7.4999999999999997E-2</v>
      </c>
      <c r="P431" s="2">
        <v>181940</v>
      </c>
      <c r="Q431" s="2">
        <f>tbStoricoOrdini[[#This Row],[IMPORTO]]*tbStoricoOrdini[[#This Row],[% COMM.]]</f>
        <v>13645.5</v>
      </c>
      <c r="R431" s="2">
        <f>tbStoricoOrdini[[#This Row],[TOT. COMM.]]+tbStoricoOrdini[[#This Row],[IMPORTO]]</f>
        <v>195585.5</v>
      </c>
    </row>
    <row r="432" spans="1:18">
      <c r="A432" s="1">
        <v>43831</v>
      </c>
      <c r="B432" s="7">
        <f>MONTH(tbStoricoOrdini[[#This Row],[DATA]])</f>
        <v>1</v>
      </c>
      <c r="C432" t="s">
        <v>527</v>
      </c>
      <c r="D432" t="str">
        <f>RIGHT(tbStoricoOrdini[[#This Row],[ORDINE]],4)</f>
        <v>0429</v>
      </c>
      <c r="E432" t="s">
        <v>40</v>
      </c>
      <c r="F432" t="str">
        <f>VLOOKUP(tbStoricoOrdini[[#This Row],[CLIENTE]],tbClienti[],3,FALSE)</f>
        <v>NYC</v>
      </c>
      <c r="G432" t="str">
        <f>VLOOKUP(tbStoricoOrdini[[#This Row],[CLIENTE]],tbClienti[],7,FALSE)</f>
        <v>BC</v>
      </c>
      <c r="H432" t="s">
        <v>67</v>
      </c>
      <c r="I432" t="str">
        <f>IF(LEFT(tbStoricoOrdini[[#This Row],[ARTICOLO]],3) = "COG","COG",LEFT(tbStoricoOrdini[[#This Row],[ARTICOLO]],FIND(" ",tbStoricoOrdini[[#This Row],[ARTICOLO]])-1))</f>
        <v>BAG</v>
      </c>
      <c r="J432" t="str">
        <f>MID(tbStoricoOrdini[[#This Row],[ARTICOLO]],FIND(" ",tbStoricoOrdini[[#This Row],[ARTICOLO]])+1,4)</f>
        <v>2500</v>
      </c>
      <c r="K432" t="str">
        <f>IFERROR(RIGHT(tbStoricoOrdini[[#This Row],[ARTICOLO]],LEN(tbStoricoOrdini[[#This Row],[ARTICOLO]])-FIND(" ",tbStoricoOrdini[[#This Row],[ARTICOLO]],FIND(" ",tbStoricoOrdini[[#This Row],[ARTICOLO]]) +1)),"")</f>
        <v>Medium</v>
      </c>
      <c r="L432" s="3">
        <f>VLOOKUP(tbStoricoOrdini[[#This Row],[ARTICOLO]],tbArticoli[],2,FALSE)</f>
        <v>210</v>
      </c>
      <c r="M432" s="22">
        <f>tbStoricoOrdini[[#This Row],[IMPORTO]]/tbStoricoOrdini[[#This Row],[PREZZO]]</f>
        <v>802</v>
      </c>
      <c r="N432" t="s">
        <v>6</v>
      </c>
      <c r="O432" s="8">
        <f>VLOOKUP(tbStoricoOrdini[[#This Row],[AGENTE]],tbAgenti[],2,FALSE)</f>
        <v>7.4999999999999997E-2</v>
      </c>
      <c r="P432" s="2">
        <v>168420</v>
      </c>
      <c r="Q432" s="2">
        <f>tbStoricoOrdini[[#This Row],[IMPORTO]]*tbStoricoOrdini[[#This Row],[% COMM.]]</f>
        <v>12631.5</v>
      </c>
      <c r="R432" s="2">
        <f>tbStoricoOrdini[[#This Row],[TOT. COMM.]]+tbStoricoOrdini[[#This Row],[IMPORTO]]</f>
        <v>181051.5</v>
      </c>
    </row>
    <row r="433" spans="1:18">
      <c r="A433" s="1">
        <v>43831</v>
      </c>
      <c r="B433" s="7">
        <f>MONTH(tbStoricoOrdini[[#This Row],[DATA]])</f>
        <v>1</v>
      </c>
      <c r="C433" t="s">
        <v>528</v>
      </c>
      <c r="D433" t="str">
        <f>RIGHT(tbStoricoOrdini[[#This Row],[ORDINE]],4)</f>
        <v>0430</v>
      </c>
      <c r="E433" t="s">
        <v>40</v>
      </c>
      <c r="F433" t="str">
        <f>VLOOKUP(tbStoricoOrdini[[#This Row],[CLIENTE]],tbClienti[],3,FALSE)</f>
        <v>NYC</v>
      </c>
      <c r="G433" t="str">
        <f>VLOOKUP(tbStoricoOrdini[[#This Row],[CLIENTE]],tbClienti[],7,FALSE)</f>
        <v>BC</v>
      </c>
      <c r="H433" t="s">
        <v>69</v>
      </c>
      <c r="I433" t="str">
        <f>IF(LEFT(tbStoricoOrdini[[#This Row],[ARTICOLO]],3) = "COG","COG",LEFT(tbStoricoOrdini[[#This Row],[ARTICOLO]],FIND(" ",tbStoricoOrdini[[#This Row],[ARTICOLO]])-1))</f>
        <v>BAG</v>
      </c>
      <c r="J433" t="str">
        <f>MID(tbStoricoOrdini[[#This Row],[ARTICOLO]],FIND(" ",tbStoricoOrdini[[#This Row],[ARTICOLO]])+1,4)</f>
        <v>1121</v>
      </c>
      <c r="K433" t="str">
        <f>IFERROR(RIGHT(tbStoricoOrdini[[#This Row],[ARTICOLO]],LEN(tbStoricoOrdini[[#This Row],[ARTICOLO]])-FIND(" ",tbStoricoOrdini[[#This Row],[ARTICOLO]],FIND(" ",tbStoricoOrdini[[#This Row],[ARTICOLO]]) +1)),"")</f>
        <v>Gold</v>
      </c>
      <c r="L433" s="3">
        <f>VLOOKUP(tbStoricoOrdini[[#This Row],[ARTICOLO]],tbArticoli[],2,FALSE)</f>
        <v>230</v>
      </c>
      <c r="M433" s="22">
        <f>tbStoricoOrdini[[#This Row],[IMPORTO]]/tbStoricoOrdini[[#This Row],[PREZZO]]</f>
        <v>516</v>
      </c>
      <c r="N433" t="s">
        <v>9</v>
      </c>
      <c r="O433" s="8">
        <f>VLOOKUP(tbStoricoOrdini[[#This Row],[AGENTE]],tbAgenti[],2,FALSE)</f>
        <v>0.05</v>
      </c>
      <c r="P433" s="2">
        <v>118680</v>
      </c>
      <c r="Q433" s="2">
        <f>tbStoricoOrdini[[#This Row],[IMPORTO]]*tbStoricoOrdini[[#This Row],[% COMM.]]</f>
        <v>5934</v>
      </c>
      <c r="R433" s="2">
        <f>tbStoricoOrdini[[#This Row],[TOT. COMM.]]+tbStoricoOrdini[[#This Row],[IMPORTO]]</f>
        <v>124614</v>
      </c>
    </row>
    <row r="434" spans="1:18">
      <c r="A434" s="1">
        <v>43831</v>
      </c>
      <c r="B434" s="7">
        <f>MONTH(tbStoricoOrdini[[#This Row],[DATA]])</f>
        <v>1</v>
      </c>
      <c r="C434" t="s">
        <v>529</v>
      </c>
      <c r="D434" t="str">
        <f>RIGHT(tbStoricoOrdini[[#This Row],[ORDINE]],4)</f>
        <v>0431</v>
      </c>
      <c r="E434" t="s">
        <v>40</v>
      </c>
      <c r="F434" t="str">
        <f>VLOOKUP(tbStoricoOrdini[[#This Row],[CLIENTE]],tbClienti[],3,FALSE)</f>
        <v>NYC</v>
      </c>
      <c r="G434" t="str">
        <f>VLOOKUP(tbStoricoOrdini[[#This Row],[CLIENTE]],tbClienti[],7,FALSE)</f>
        <v>BC</v>
      </c>
      <c r="H434" t="s">
        <v>83</v>
      </c>
      <c r="I434" t="str">
        <f>IF(LEFT(tbStoricoOrdini[[#This Row],[ARTICOLO]],3) = "COG","COG",LEFT(tbStoricoOrdini[[#This Row],[ARTICOLO]],FIND(" ",tbStoricoOrdini[[#This Row],[ARTICOLO]])-1))</f>
        <v>COG</v>
      </c>
      <c r="J434" t="str">
        <f>MID(tbStoricoOrdini[[#This Row],[ARTICOLO]],FIND(" ",tbStoricoOrdini[[#This Row],[ARTICOLO]])+1,4)</f>
        <v>8000</v>
      </c>
      <c r="K434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434" s="3">
        <f>VLOOKUP(tbStoricoOrdini[[#This Row],[ARTICOLO]],tbArticoli[],2,FALSE)</f>
        <v>670</v>
      </c>
      <c r="M434" s="22">
        <f>tbStoricoOrdini[[#This Row],[IMPORTO]]/tbStoricoOrdini[[#This Row],[PREZZO]]</f>
        <v>781</v>
      </c>
      <c r="N434" t="s">
        <v>9</v>
      </c>
      <c r="O434" s="8">
        <f>VLOOKUP(tbStoricoOrdini[[#This Row],[AGENTE]],tbAgenti[],2,FALSE)</f>
        <v>0.05</v>
      </c>
      <c r="P434" s="2">
        <v>523270</v>
      </c>
      <c r="Q434" s="2">
        <f>tbStoricoOrdini[[#This Row],[IMPORTO]]*tbStoricoOrdini[[#This Row],[% COMM.]]</f>
        <v>26163.5</v>
      </c>
      <c r="R434" s="2">
        <f>tbStoricoOrdini[[#This Row],[TOT. COMM.]]+tbStoricoOrdini[[#This Row],[IMPORTO]]</f>
        <v>549433.5</v>
      </c>
    </row>
    <row r="435" spans="1:18">
      <c r="A435" s="1">
        <v>43831</v>
      </c>
      <c r="B435" s="7">
        <f>MONTH(tbStoricoOrdini[[#This Row],[DATA]])</f>
        <v>1</v>
      </c>
      <c r="C435" t="s">
        <v>530</v>
      </c>
      <c r="D435" t="str">
        <f>RIGHT(tbStoricoOrdini[[#This Row],[ORDINE]],4)</f>
        <v>0432</v>
      </c>
      <c r="E435" t="s">
        <v>40</v>
      </c>
      <c r="F435" t="str">
        <f>VLOOKUP(tbStoricoOrdini[[#This Row],[CLIENTE]],tbClienti[],3,FALSE)</f>
        <v>NYC</v>
      </c>
      <c r="G435" t="str">
        <f>VLOOKUP(tbStoricoOrdini[[#This Row],[CLIENTE]],tbClienti[],7,FALSE)</f>
        <v>BC</v>
      </c>
      <c r="H435" t="s">
        <v>75</v>
      </c>
      <c r="I435" t="str">
        <f>IF(LEFT(tbStoricoOrdini[[#This Row],[ARTICOLO]],3) = "COG","COG",LEFT(tbStoricoOrdini[[#This Row],[ARTICOLO]],FIND(" ",tbStoricoOrdini[[#This Row],[ARTICOLO]])-1))</f>
        <v>AVRC</v>
      </c>
      <c r="J435" t="str">
        <f>MID(tbStoricoOrdini[[#This Row],[ARTICOLO]],FIND(" ",tbStoricoOrdini[[#This Row],[ARTICOLO]])+1,4)</f>
        <v>1000</v>
      </c>
      <c r="K435" t="str">
        <f>IFERROR(RIGHT(tbStoricoOrdini[[#This Row],[ARTICOLO]],LEN(tbStoricoOrdini[[#This Row],[ARTICOLO]])-FIND(" ",tbStoricoOrdini[[#This Row],[ARTICOLO]],FIND(" ",tbStoricoOrdini[[#This Row],[ARTICOLO]]) +1)),"")</f>
        <v>Silver</v>
      </c>
      <c r="L435" s="3">
        <f>VLOOKUP(tbStoricoOrdini[[#This Row],[ARTICOLO]],tbArticoli[],2,FALSE)</f>
        <v>390</v>
      </c>
      <c r="M435" s="22">
        <f>tbStoricoOrdini[[#This Row],[IMPORTO]]/tbStoricoOrdini[[#This Row],[PREZZO]]</f>
        <v>726</v>
      </c>
      <c r="N435" t="s">
        <v>9</v>
      </c>
      <c r="O435" s="8">
        <f>VLOOKUP(tbStoricoOrdini[[#This Row],[AGENTE]],tbAgenti[],2,FALSE)</f>
        <v>0.05</v>
      </c>
      <c r="P435" s="2">
        <v>283140</v>
      </c>
      <c r="Q435" s="2">
        <f>tbStoricoOrdini[[#This Row],[IMPORTO]]*tbStoricoOrdini[[#This Row],[% COMM.]]</f>
        <v>14157</v>
      </c>
      <c r="R435" s="2">
        <f>tbStoricoOrdini[[#This Row],[TOT. COMM.]]+tbStoricoOrdini[[#This Row],[IMPORTO]]</f>
        <v>297297</v>
      </c>
    </row>
    <row r="436" spans="1:18">
      <c r="A436" s="1">
        <v>43831</v>
      </c>
      <c r="B436" s="7">
        <f>MONTH(tbStoricoOrdini[[#This Row],[DATA]])</f>
        <v>1</v>
      </c>
      <c r="C436" t="s">
        <v>531</v>
      </c>
      <c r="D436" t="str">
        <f>RIGHT(tbStoricoOrdini[[#This Row],[ORDINE]],4)</f>
        <v>0433</v>
      </c>
      <c r="E436" t="s">
        <v>40</v>
      </c>
      <c r="F436" t="str">
        <f>VLOOKUP(tbStoricoOrdini[[#This Row],[CLIENTE]],tbClienti[],3,FALSE)</f>
        <v>NYC</v>
      </c>
      <c r="G436" t="str">
        <f>VLOOKUP(tbStoricoOrdini[[#This Row],[CLIENTE]],tbClienti[],7,FALSE)</f>
        <v>BC</v>
      </c>
      <c r="H436" t="s">
        <v>71</v>
      </c>
      <c r="I436" t="str">
        <f>IF(LEFT(tbStoricoOrdini[[#This Row],[ARTICOLO]],3) = "COG","COG",LEFT(tbStoricoOrdini[[#This Row],[ARTICOLO]],FIND(" ",tbStoricoOrdini[[#This Row],[ARTICOLO]])-1))</f>
        <v>EB07</v>
      </c>
      <c r="J436" t="str">
        <f>MID(tbStoricoOrdini[[#This Row],[ARTICOLO]],FIND(" ",tbStoricoOrdini[[#This Row],[ARTICOLO]])+1,4)</f>
        <v>5000</v>
      </c>
      <c r="K436" t="str">
        <f>IFERROR(RIGHT(tbStoricoOrdini[[#This Row],[ARTICOLO]],LEN(tbStoricoOrdini[[#This Row],[ARTICOLO]])-FIND(" ",tbStoricoOrdini[[#This Row],[ARTICOLO]],FIND(" ",tbStoricoOrdini[[#This Row],[ARTICOLO]]) +1)),"")</f>
        <v/>
      </c>
      <c r="L436" s="3">
        <f>VLOOKUP(tbStoricoOrdini[[#This Row],[ARTICOLO]],tbArticoli[],2,FALSE)</f>
        <v>140</v>
      </c>
      <c r="M436" s="22">
        <f>tbStoricoOrdini[[#This Row],[IMPORTO]]/tbStoricoOrdini[[#This Row],[PREZZO]]</f>
        <v>706</v>
      </c>
      <c r="N436" t="s">
        <v>6</v>
      </c>
      <c r="O436" s="8">
        <f>VLOOKUP(tbStoricoOrdini[[#This Row],[AGENTE]],tbAgenti[],2,FALSE)</f>
        <v>7.4999999999999997E-2</v>
      </c>
      <c r="P436" s="2">
        <v>98840</v>
      </c>
      <c r="Q436" s="2">
        <f>tbStoricoOrdini[[#This Row],[IMPORTO]]*tbStoricoOrdini[[#This Row],[% COMM.]]</f>
        <v>7413</v>
      </c>
      <c r="R436" s="2">
        <f>tbStoricoOrdini[[#This Row],[TOT. COMM.]]+tbStoricoOrdini[[#This Row],[IMPORTO]]</f>
        <v>106253</v>
      </c>
    </row>
    <row r="437" spans="1:18">
      <c r="A437" s="1">
        <v>43831</v>
      </c>
      <c r="B437" s="7">
        <f>MONTH(tbStoricoOrdini[[#This Row],[DATA]])</f>
        <v>1</v>
      </c>
      <c r="C437" t="s">
        <v>532</v>
      </c>
      <c r="D437" t="str">
        <f>RIGHT(tbStoricoOrdini[[#This Row],[ORDINE]],4)</f>
        <v>0434</v>
      </c>
      <c r="E437" t="s">
        <v>40</v>
      </c>
      <c r="F437" t="str">
        <f>VLOOKUP(tbStoricoOrdini[[#This Row],[CLIENTE]],tbClienti[],3,FALSE)</f>
        <v>NYC</v>
      </c>
      <c r="G437" t="str">
        <f>VLOOKUP(tbStoricoOrdini[[#This Row],[CLIENTE]],tbClienti[],7,FALSE)</f>
        <v>BC</v>
      </c>
      <c r="H437" t="s">
        <v>72</v>
      </c>
      <c r="I437" t="str">
        <f>IF(LEFT(tbStoricoOrdini[[#This Row],[ARTICOLO]],3) = "COG","COG",LEFT(tbStoricoOrdini[[#This Row],[ARTICOLO]],FIND(" ",tbStoricoOrdini[[#This Row],[ARTICOLO]])-1))</f>
        <v>EB06</v>
      </c>
      <c r="J437" t="str">
        <f>MID(tbStoricoOrdini[[#This Row],[ARTICOLO]],FIND(" ",tbStoricoOrdini[[#This Row],[ARTICOLO]])+1,4)</f>
        <v>3000</v>
      </c>
      <c r="K437" t="str">
        <f>IFERROR(RIGHT(tbStoricoOrdini[[#This Row],[ARTICOLO]],LEN(tbStoricoOrdini[[#This Row],[ARTICOLO]])-FIND(" ",tbStoricoOrdini[[#This Row],[ARTICOLO]],FIND(" ",tbStoricoOrdini[[#This Row],[ARTICOLO]]) +1)),"")</f>
        <v>Medium</v>
      </c>
      <c r="L437" s="3">
        <f>VLOOKUP(tbStoricoOrdini[[#This Row],[ARTICOLO]],tbArticoli[],2,FALSE)</f>
        <v>120</v>
      </c>
      <c r="M437" s="22">
        <f>tbStoricoOrdini[[#This Row],[IMPORTO]]/tbStoricoOrdini[[#This Row],[PREZZO]]</f>
        <v>365</v>
      </c>
      <c r="N437" t="s">
        <v>6</v>
      </c>
      <c r="O437" s="8">
        <f>VLOOKUP(tbStoricoOrdini[[#This Row],[AGENTE]],tbAgenti[],2,FALSE)</f>
        <v>7.4999999999999997E-2</v>
      </c>
      <c r="P437" s="2">
        <v>43800</v>
      </c>
      <c r="Q437" s="2">
        <f>tbStoricoOrdini[[#This Row],[IMPORTO]]*tbStoricoOrdini[[#This Row],[% COMM.]]</f>
        <v>3285</v>
      </c>
      <c r="R437" s="2">
        <f>tbStoricoOrdini[[#This Row],[TOT. COMM.]]+tbStoricoOrdini[[#This Row],[IMPORTO]]</f>
        <v>47085</v>
      </c>
    </row>
    <row r="438" spans="1:18">
      <c r="A438" s="1">
        <v>43831</v>
      </c>
      <c r="B438" s="7">
        <f>MONTH(tbStoricoOrdini[[#This Row],[DATA]])</f>
        <v>1</v>
      </c>
      <c r="C438" t="s">
        <v>533</v>
      </c>
      <c r="D438" t="str">
        <f>RIGHT(tbStoricoOrdini[[#This Row],[ORDINE]],4)</f>
        <v>0435</v>
      </c>
      <c r="E438" t="s">
        <v>40</v>
      </c>
      <c r="F438" t="str">
        <f>VLOOKUP(tbStoricoOrdini[[#This Row],[CLIENTE]],tbClienti[],3,FALSE)</f>
        <v>NYC</v>
      </c>
      <c r="G438" t="str">
        <f>VLOOKUP(tbStoricoOrdini[[#This Row],[CLIENTE]],tbClienti[],7,FALSE)</f>
        <v>BC</v>
      </c>
      <c r="H438" t="s">
        <v>73</v>
      </c>
      <c r="I438" t="str">
        <f>IF(LEFT(tbStoricoOrdini[[#This Row],[ARTICOLO]],3) = "COG","COG",LEFT(tbStoricoOrdini[[#This Row],[ARTICOLO]],FIND(" ",tbStoricoOrdini[[#This Row],[ARTICOLO]])-1))</f>
        <v>EB06</v>
      </c>
      <c r="J438" t="str">
        <f>MID(tbStoricoOrdini[[#This Row],[ARTICOLO]],FIND(" ",tbStoricoOrdini[[#This Row],[ARTICOLO]])+1,4)</f>
        <v>3000</v>
      </c>
      <c r="K438" t="str">
        <f>IFERROR(RIGHT(tbStoricoOrdini[[#This Row],[ARTICOLO]],LEN(tbStoricoOrdini[[#This Row],[ARTICOLO]])-FIND(" ",tbStoricoOrdini[[#This Row],[ARTICOLO]],FIND(" ",tbStoricoOrdini[[#This Row],[ARTICOLO]]) +1)),"")</f>
        <v>Plus</v>
      </c>
      <c r="L438" s="3">
        <f>VLOOKUP(tbStoricoOrdini[[#This Row],[ARTICOLO]],tbArticoli[],2,FALSE)</f>
        <v>130</v>
      </c>
      <c r="M438" s="22">
        <f>tbStoricoOrdini[[#This Row],[IMPORTO]]/tbStoricoOrdini[[#This Row],[PREZZO]]</f>
        <v>687</v>
      </c>
      <c r="N438" t="s">
        <v>6</v>
      </c>
      <c r="O438" s="8">
        <f>VLOOKUP(tbStoricoOrdini[[#This Row],[AGENTE]],tbAgenti[],2,FALSE)</f>
        <v>7.4999999999999997E-2</v>
      </c>
      <c r="P438" s="2">
        <v>89310</v>
      </c>
      <c r="Q438" s="2">
        <f>tbStoricoOrdini[[#This Row],[IMPORTO]]*tbStoricoOrdini[[#This Row],[% COMM.]]</f>
        <v>6698.25</v>
      </c>
      <c r="R438" s="2">
        <f>tbStoricoOrdini[[#This Row],[TOT. COMM.]]+tbStoricoOrdini[[#This Row],[IMPORTO]]</f>
        <v>96008.25</v>
      </c>
    </row>
    <row r="439" spans="1:18">
      <c r="A439" s="1">
        <v>43831</v>
      </c>
      <c r="B439" s="7">
        <f>MONTH(tbStoricoOrdini[[#This Row],[DATA]])</f>
        <v>1</v>
      </c>
      <c r="C439" t="s">
        <v>534</v>
      </c>
      <c r="D439" t="str">
        <f>RIGHT(tbStoricoOrdini[[#This Row],[ORDINE]],4)</f>
        <v>0436</v>
      </c>
      <c r="E439" t="s">
        <v>41</v>
      </c>
      <c r="F439" t="str">
        <f>VLOOKUP(tbStoricoOrdini[[#This Row],[CLIENTE]],tbClienti[],3,FALSE)</f>
        <v>Lazio</v>
      </c>
      <c r="G439" t="str">
        <f>VLOOKUP(tbStoricoOrdini[[#This Row],[CLIENTE]],tbClienti[],7,FALSE)</f>
        <v>AC</v>
      </c>
      <c r="H439" t="s">
        <v>78</v>
      </c>
      <c r="I439" t="str">
        <f>IF(LEFT(tbStoricoOrdini[[#This Row],[ARTICOLO]],3) = "COG","COG",LEFT(tbStoricoOrdini[[#This Row],[ARTICOLO]],FIND(" ",tbStoricoOrdini[[#This Row],[ARTICOLO]])-1))</f>
        <v>COG</v>
      </c>
      <c r="J439" t="str">
        <f>MID(tbStoricoOrdini[[#This Row],[ARTICOLO]],FIND(" ",tbStoricoOrdini[[#This Row],[ARTICOLO]])+1,4)</f>
        <v>3000</v>
      </c>
      <c r="K439" t="str">
        <f>IFERROR(RIGHT(tbStoricoOrdini[[#This Row],[ARTICOLO]],LEN(tbStoricoOrdini[[#This Row],[ARTICOLO]])-FIND(" ",tbStoricoOrdini[[#This Row],[ARTICOLO]],FIND(" ",tbStoricoOrdini[[#This Row],[ARTICOLO]]) +1)),"")</f>
        <v>Medium</v>
      </c>
      <c r="L439" s="3">
        <f>VLOOKUP(tbStoricoOrdini[[#This Row],[ARTICOLO]],tbArticoli[],2,FALSE)</f>
        <v>220</v>
      </c>
      <c r="M439" s="22">
        <f>tbStoricoOrdini[[#This Row],[IMPORTO]]/tbStoricoOrdini[[#This Row],[PREZZO]]</f>
        <v>477</v>
      </c>
      <c r="N439" t="s">
        <v>9</v>
      </c>
      <c r="O439" s="8">
        <f>VLOOKUP(tbStoricoOrdini[[#This Row],[AGENTE]],tbAgenti[],2,FALSE)</f>
        <v>0.05</v>
      </c>
      <c r="P439" s="2">
        <v>104940</v>
      </c>
      <c r="Q439" s="2">
        <f>tbStoricoOrdini[[#This Row],[IMPORTO]]*tbStoricoOrdini[[#This Row],[% COMM.]]</f>
        <v>5247</v>
      </c>
      <c r="R439" s="2">
        <f>tbStoricoOrdini[[#This Row],[TOT. COMM.]]+tbStoricoOrdini[[#This Row],[IMPORTO]]</f>
        <v>110187</v>
      </c>
    </row>
    <row r="440" spans="1:18">
      <c r="A440" s="1">
        <v>43831</v>
      </c>
      <c r="B440" s="7">
        <f>MONTH(tbStoricoOrdini[[#This Row],[DATA]])</f>
        <v>1</v>
      </c>
      <c r="C440" t="s">
        <v>535</v>
      </c>
      <c r="D440" t="str">
        <f>RIGHT(tbStoricoOrdini[[#This Row],[ORDINE]],4)</f>
        <v>0437</v>
      </c>
      <c r="E440" t="s">
        <v>41</v>
      </c>
      <c r="F440" t="str">
        <f>VLOOKUP(tbStoricoOrdini[[#This Row],[CLIENTE]],tbClienti[],3,FALSE)</f>
        <v>Lazio</v>
      </c>
      <c r="G440" t="str">
        <f>VLOOKUP(tbStoricoOrdini[[#This Row],[CLIENTE]],tbClienti[],7,FALSE)</f>
        <v>AC</v>
      </c>
      <c r="H440" t="s">
        <v>74</v>
      </c>
      <c r="I440" t="str">
        <f>IF(LEFT(tbStoricoOrdini[[#This Row],[ARTICOLO]],3) = "COG","COG",LEFT(tbStoricoOrdini[[#This Row],[ARTICOLO]],FIND(" ",tbStoricoOrdini[[#This Row],[ARTICOLO]])-1))</f>
        <v>AVRC</v>
      </c>
      <c r="J440" t="str">
        <f>MID(tbStoricoOrdini[[#This Row],[ARTICOLO]],FIND(" ",tbStoricoOrdini[[#This Row],[ARTICOLO]])+1,4)</f>
        <v>2500</v>
      </c>
      <c r="K440" t="str">
        <f>IFERROR(RIGHT(tbStoricoOrdini[[#This Row],[ARTICOLO]],LEN(tbStoricoOrdini[[#This Row],[ARTICOLO]])-FIND(" ",tbStoricoOrdini[[#This Row],[ARTICOLO]],FIND(" ",tbStoricoOrdini[[#This Row],[ARTICOLO]]) +1)),"")</f>
        <v>Gold</v>
      </c>
      <c r="L440" s="3">
        <f>VLOOKUP(tbStoricoOrdini[[#This Row],[ARTICOLO]],tbArticoli[],2,FALSE)</f>
        <v>500</v>
      </c>
      <c r="M440" s="22">
        <f>tbStoricoOrdini[[#This Row],[IMPORTO]]/tbStoricoOrdini[[#This Row],[PREZZO]]</f>
        <v>130</v>
      </c>
      <c r="N440" t="s">
        <v>11</v>
      </c>
      <c r="O440" s="8">
        <f>VLOOKUP(tbStoricoOrdini[[#This Row],[AGENTE]],tbAgenti[],2,FALSE)</f>
        <v>0.04</v>
      </c>
      <c r="P440" s="2">
        <v>65000</v>
      </c>
      <c r="Q440" s="2">
        <f>tbStoricoOrdini[[#This Row],[IMPORTO]]*tbStoricoOrdini[[#This Row],[% COMM.]]</f>
        <v>2600</v>
      </c>
      <c r="R440" s="2">
        <f>tbStoricoOrdini[[#This Row],[TOT. COMM.]]+tbStoricoOrdini[[#This Row],[IMPORTO]]</f>
        <v>67600</v>
      </c>
    </row>
    <row r="441" spans="1:18">
      <c r="A441" s="1">
        <v>43831</v>
      </c>
      <c r="B441" s="7">
        <f>MONTH(tbStoricoOrdini[[#This Row],[DATA]])</f>
        <v>1</v>
      </c>
      <c r="C441" t="s">
        <v>536</v>
      </c>
      <c r="D441" t="str">
        <f>RIGHT(tbStoricoOrdini[[#This Row],[ORDINE]],4)</f>
        <v>0438</v>
      </c>
      <c r="E441" t="s">
        <v>41</v>
      </c>
      <c r="F441" t="str">
        <f>VLOOKUP(tbStoricoOrdini[[#This Row],[CLIENTE]],tbClienti[],3,FALSE)</f>
        <v>Lazio</v>
      </c>
      <c r="G441" t="str">
        <f>VLOOKUP(tbStoricoOrdini[[#This Row],[CLIENTE]],tbClienti[],7,FALSE)</f>
        <v>AC</v>
      </c>
      <c r="H441" t="s">
        <v>74</v>
      </c>
      <c r="I441" t="str">
        <f>IF(LEFT(tbStoricoOrdini[[#This Row],[ARTICOLO]],3) = "COG","COG",LEFT(tbStoricoOrdini[[#This Row],[ARTICOLO]],FIND(" ",tbStoricoOrdini[[#This Row],[ARTICOLO]])-1))</f>
        <v>AVRC</v>
      </c>
      <c r="J441" t="str">
        <f>MID(tbStoricoOrdini[[#This Row],[ARTICOLO]],FIND(" ",tbStoricoOrdini[[#This Row],[ARTICOLO]])+1,4)</f>
        <v>2500</v>
      </c>
      <c r="K441" t="str">
        <f>IFERROR(RIGHT(tbStoricoOrdini[[#This Row],[ARTICOLO]],LEN(tbStoricoOrdini[[#This Row],[ARTICOLO]])-FIND(" ",tbStoricoOrdini[[#This Row],[ARTICOLO]],FIND(" ",tbStoricoOrdini[[#This Row],[ARTICOLO]]) +1)),"")</f>
        <v>Gold</v>
      </c>
      <c r="L441" s="3">
        <f>VLOOKUP(tbStoricoOrdini[[#This Row],[ARTICOLO]],tbArticoli[],2,FALSE)</f>
        <v>500</v>
      </c>
      <c r="M441" s="22">
        <f>tbStoricoOrdini[[#This Row],[IMPORTO]]/tbStoricoOrdini[[#This Row],[PREZZO]]</f>
        <v>104</v>
      </c>
      <c r="N441" t="s">
        <v>8</v>
      </c>
      <c r="O441" s="8">
        <f>VLOOKUP(tbStoricoOrdini[[#This Row],[AGENTE]],tbAgenti[],2,FALSE)</f>
        <v>0.05</v>
      </c>
      <c r="P441" s="2">
        <v>52000</v>
      </c>
      <c r="Q441" s="2">
        <f>tbStoricoOrdini[[#This Row],[IMPORTO]]*tbStoricoOrdini[[#This Row],[% COMM.]]</f>
        <v>2600</v>
      </c>
      <c r="R441" s="2">
        <f>tbStoricoOrdini[[#This Row],[TOT. COMM.]]+tbStoricoOrdini[[#This Row],[IMPORTO]]</f>
        <v>54600</v>
      </c>
    </row>
    <row r="442" spans="1:18">
      <c r="A442" s="1">
        <v>43831</v>
      </c>
      <c r="B442" s="7">
        <f>MONTH(tbStoricoOrdini[[#This Row],[DATA]])</f>
        <v>1</v>
      </c>
      <c r="C442" t="s">
        <v>537</v>
      </c>
      <c r="D442" t="str">
        <f>RIGHT(tbStoricoOrdini[[#This Row],[ORDINE]],4)</f>
        <v>0439</v>
      </c>
      <c r="E442" t="s">
        <v>41</v>
      </c>
      <c r="F442" t="str">
        <f>VLOOKUP(tbStoricoOrdini[[#This Row],[CLIENTE]],tbClienti[],3,FALSE)</f>
        <v>Lazio</v>
      </c>
      <c r="G442" t="str">
        <f>VLOOKUP(tbStoricoOrdini[[#This Row],[CLIENTE]],tbClienti[],7,FALSE)</f>
        <v>AC</v>
      </c>
      <c r="H442" t="s">
        <v>74</v>
      </c>
      <c r="I442" t="str">
        <f>IF(LEFT(tbStoricoOrdini[[#This Row],[ARTICOLO]],3) = "COG","COG",LEFT(tbStoricoOrdini[[#This Row],[ARTICOLO]],FIND(" ",tbStoricoOrdini[[#This Row],[ARTICOLO]])-1))</f>
        <v>AVRC</v>
      </c>
      <c r="J442" t="str">
        <f>MID(tbStoricoOrdini[[#This Row],[ARTICOLO]],FIND(" ",tbStoricoOrdini[[#This Row],[ARTICOLO]])+1,4)</f>
        <v>2500</v>
      </c>
      <c r="K442" t="str">
        <f>IFERROR(RIGHT(tbStoricoOrdini[[#This Row],[ARTICOLO]],LEN(tbStoricoOrdini[[#This Row],[ARTICOLO]])-FIND(" ",tbStoricoOrdini[[#This Row],[ARTICOLO]],FIND(" ",tbStoricoOrdini[[#This Row],[ARTICOLO]]) +1)),"")</f>
        <v>Gold</v>
      </c>
      <c r="L442" s="3">
        <f>VLOOKUP(tbStoricoOrdini[[#This Row],[ARTICOLO]],tbArticoli[],2,FALSE)</f>
        <v>500</v>
      </c>
      <c r="M442" s="22">
        <f>tbStoricoOrdini[[#This Row],[IMPORTO]]/tbStoricoOrdini[[#This Row],[PREZZO]]</f>
        <v>50</v>
      </c>
      <c r="N442" t="s">
        <v>13</v>
      </c>
      <c r="O442" s="8">
        <f>VLOOKUP(tbStoricoOrdini[[#This Row],[AGENTE]],tbAgenti[],2,FALSE)</f>
        <v>0.1</v>
      </c>
      <c r="P442" s="2">
        <v>25000</v>
      </c>
      <c r="Q442" s="2">
        <f>tbStoricoOrdini[[#This Row],[IMPORTO]]*tbStoricoOrdini[[#This Row],[% COMM.]]</f>
        <v>2500</v>
      </c>
      <c r="R442" s="2">
        <f>tbStoricoOrdini[[#This Row],[TOT. COMM.]]+tbStoricoOrdini[[#This Row],[IMPORTO]]</f>
        <v>27500</v>
      </c>
    </row>
    <row r="443" spans="1:18">
      <c r="A443" s="1">
        <v>43831</v>
      </c>
      <c r="B443" s="7">
        <f>MONTH(tbStoricoOrdini[[#This Row],[DATA]])</f>
        <v>1</v>
      </c>
      <c r="C443" t="s">
        <v>538</v>
      </c>
      <c r="D443" t="str">
        <f>RIGHT(tbStoricoOrdini[[#This Row],[ORDINE]],4)</f>
        <v>0440</v>
      </c>
      <c r="E443" t="s">
        <v>41</v>
      </c>
      <c r="F443" t="str">
        <f>VLOOKUP(tbStoricoOrdini[[#This Row],[CLIENTE]],tbClienti[],3,FALSE)</f>
        <v>Lazio</v>
      </c>
      <c r="G443" t="str">
        <f>VLOOKUP(tbStoricoOrdini[[#This Row],[CLIENTE]],tbClienti[],7,FALSE)</f>
        <v>AC</v>
      </c>
      <c r="H443" t="s">
        <v>74</v>
      </c>
      <c r="I443" t="str">
        <f>IF(LEFT(tbStoricoOrdini[[#This Row],[ARTICOLO]],3) = "COG","COG",LEFT(tbStoricoOrdini[[#This Row],[ARTICOLO]],FIND(" ",tbStoricoOrdini[[#This Row],[ARTICOLO]])-1))</f>
        <v>AVRC</v>
      </c>
      <c r="J443" t="str">
        <f>MID(tbStoricoOrdini[[#This Row],[ARTICOLO]],FIND(" ",tbStoricoOrdini[[#This Row],[ARTICOLO]])+1,4)</f>
        <v>2500</v>
      </c>
      <c r="K443" t="str">
        <f>IFERROR(RIGHT(tbStoricoOrdini[[#This Row],[ARTICOLO]],LEN(tbStoricoOrdini[[#This Row],[ARTICOLO]])-FIND(" ",tbStoricoOrdini[[#This Row],[ARTICOLO]],FIND(" ",tbStoricoOrdini[[#This Row],[ARTICOLO]]) +1)),"")</f>
        <v>Gold</v>
      </c>
      <c r="L443" s="3">
        <f>VLOOKUP(tbStoricoOrdini[[#This Row],[ARTICOLO]],tbArticoli[],2,FALSE)</f>
        <v>500</v>
      </c>
      <c r="M443" s="22">
        <f>tbStoricoOrdini[[#This Row],[IMPORTO]]/tbStoricoOrdini[[#This Row],[PREZZO]]</f>
        <v>828</v>
      </c>
      <c r="N443" t="s">
        <v>6</v>
      </c>
      <c r="O443" s="8">
        <f>VLOOKUP(tbStoricoOrdini[[#This Row],[AGENTE]],tbAgenti[],2,FALSE)</f>
        <v>7.4999999999999997E-2</v>
      </c>
      <c r="P443" s="2">
        <v>414000</v>
      </c>
      <c r="Q443" s="2">
        <f>tbStoricoOrdini[[#This Row],[IMPORTO]]*tbStoricoOrdini[[#This Row],[% COMM.]]</f>
        <v>31050</v>
      </c>
      <c r="R443" s="2">
        <f>tbStoricoOrdini[[#This Row],[TOT. COMM.]]+tbStoricoOrdini[[#This Row],[IMPORTO]]</f>
        <v>445050</v>
      </c>
    </row>
    <row r="444" spans="1:18">
      <c r="A444" s="1">
        <v>43831</v>
      </c>
      <c r="B444" s="7">
        <f>MONTH(tbStoricoOrdini[[#This Row],[DATA]])</f>
        <v>1</v>
      </c>
      <c r="C444" t="s">
        <v>539</v>
      </c>
      <c r="D444" t="str">
        <f>RIGHT(tbStoricoOrdini[[#This Row],[ORDINE]],4)</f>
        <v>0441</v>
      </c>
      <c r="E444" t="s">
        <v>41</v>
      </c>
      <c r="F444" t="str">
        <f>VLOOKUP(tbStoricoOrdini[[#This Row],[CLIENTE]],tbClienti[],3,FALSE)</f>
        <v>Lazio</v>
      </c>
      <c r="G444" t="str">
        <f>VLOOKUP(tbStoricoOrdini[[#This Row],[CLIENTE]],tbClienti[],7,FALSE)</f>
        <v>AC</v>
      </c>
      <c r="H444" t="s">
        <v>74</v>
      </c>
      <c r="I444" t="str">
        <f>IF(LEFT(tbStoricoOrdini[[#This Row],[ARTICOLO]],3) = "COG","COG",LEFT(tbStoricoOrdini[[#This Row],[ARTICOLO]],FIND(" ",tbStoricoOrdini[[#This Row],[ARTICOLO]])-1))</f>
        <v>AVRC</v>
      </c>
      <c r="J444" t="str">
        <f>MID(tbStoricoOrdini[[#This Row],[ARTICOLO]],FIND(" ",tbStoricoOrdini[[#This Row],[ARTICOLO]])+1,4)</f>
        <v>2500</v>
      </c>
      <c r="K444" t="str">
        <f>IFERROR(RIGHT(tbStoricoOrdini[[#This Row],[ARTICOLO]],LEN(tbStoricoOrdini[[#This Row],[ARTICOLO]])-FIND(" ",tbStoricoOrdini[[#This Row],[ARTICOLO]],FIND(" ",tbStoricoOrdini[[#This Row],[ARTICOLO]]) +1)),"")</f>
        <v>Gold</v>
      </c>
      <c r="L444" s="3">
        <f>VLOOKUP(tbStoricoOrdini[[#This Row],[ARTICOLO]],tbArticoli[],2,FALSE)</f>
        <v>500</v>
      </c>
      <c r="M444" s="22">
        <f>tbStoricoOrdini[[#This Row],[IMPORTO]]/tbStoricoOrdini[[#This Row],[PREZZO]]</f>
        <v>632</v>
      </c>
      <c r="N444" t="s">
        <v>9</v>
      </c>
      <c r="O444" s="8">
        <f>VLOOKUP(tbStoricoOrdini[[#This Row],[AGENTE]],tbAgenti[],2,FALSE)</f>
        <v>0.05</v>
      </c>
      <c r="P444" s="2">
        <v>316000</v>
      </c>
      <c r="Q444" s="2">
        <f>tbStoricoOrdini[[#This Row],[IMPORTO]]*tbStoricoOrdini[[#This Row],[% COMM.]]</f>
        <v>15800</v>
      </c>
      <c r="R444" s="2">
        <f>tbStoricoOrdini[[#This Row],[TOT. COMM.]]+tbStoricoOrdini[[#This Row],[IMPORTO]]</f>
        <v>331800</v>
      </c>
    </row>
    <row r="445" spans="1:18">
      <c r="A445" s="1">
        <v>43831</v>
      </c>
      <c r="B445" s="7">
        <f>MONTH(tbStoricoOrdini[[#This Row],[DATA]])</f>
        <v>1</v>
      </c>
      <c r="C445" t="s">
        <v>540</v>
      </c>
      <c r="D445" t="str">
        <f>RIGHT(tbStoricoOrdini[[#This Row],[ORDINE]],4)</f>
        <v>0442</v>
      </c>
      <c r="E445" t="s">
        <v>41</v>
      </c>
      <c r="F445" t="str">
        <f>VLOOKUP(tbStoricoOrdini[[#This Row],[CLIENTE]],tbClienti[],3,FALSE)</f>
        <v>Lazio</v>
      </c>
      <c r="G445" t="str">
        <f>VLOOKUP(tbStoricoOrdini[[#This Row],[CLIENTE]],tbClienti[],7,FALSE)</f>
        <v>AC</v>
      </c>
      <c r="H445" t="s">
        <v>77</v>
      </c>
      <c r="I445" t="str">
        <f>IF(LEFT(tbStoricoOrdini[[#This Row],[ARTICOLO]],3) = "COG","COG",LEFT(tbStoricoOrdini[[#This Row],[ARTICOLO]],FIND(" ",tbStoricoOrdini[[#This Row],[ARTICOLO]])-1))</f>
        <v>COG</v>
      </c>
      <c r="J445" t="str">
        <f>MID(tbStoricoOrdini[[#This Row],[ARTICOLO]],FIND(" ",tbStoricoOrdini[[#This Row],[ARTICOLO]])+1,4)</f>
        <v>2000</v>
      </c>
      <c r="K445" t="str">
        <f>IFERROR(RIGHT(tbStoricoOrdini[[#This Row],[ARTICOLO]],LEN(tbStoricoOrdini[[#This Row],[ARTICOLO]])-FIND(" ",tbStoricoOrdini[[#This Row],[ARTICOLO]],FIND(" ",tbStoricoOrdini[[#This Row],[ARTICOLO]]) +1)),"")</f>
        <v>Medium</v>
      </c>
      <c r="L445" s="3">
        <f>VLOOKUP(tbStoricoOrdini[[#This Row],[ARTICOLO]],tbArticoli[],2,FALSE)</f>
        <v>200</v>
      </c>
      <c r="M445" s="22">
        <f>tbStoricoOrdini[[#This Row],[IMPORTO]]/tbStoricoOrdini[[#This Row],[PREZZO]]</f>
        <v>783</v>
      </c>
      <c r="N445" t="s">
        <v>9</v>
      </c>
      <c r="O445" s="8">
        <f>VLOOKUP(tbStoricoOrdini[[#This Row],[AGENTE]],tbAgenti[],2,FALSE)</f>
        <v>0.05</v>
      </c>
      <c r="P445" s="2">
        <v>156600</v>
      </c>
      <c r="Q445" s="2">
        <f>tbStoricoOrdini[[#This Row],[IMPORTO]]*tbStoricoOrdini[[#This Row],[% COMM.]]</f>
        <v>7830</v>
      </c>
      <c r="R445" s="2">
        <f>tbStoricoOrdini[[#This Row],[TOT. COMM.]]+tbStoricoOrdini[[#This Row],[IMPORTO]]</f>
        <v>164430</v>
      </c>
    </row>
    <row r="446" spans="1:18">
      <c r="A446" s="1">
        <v>43831</v>
      </c>
      <c r="B446" s="7">
        <f>MONTH(tbStoricoOrdini[[#This Row],[DATA]])</f>
        <v>1</v>
      </c>
      <c r="C446" t="s">
        <v>541</v>
      </c>
      <c r="D446" t="str">
        <f>RIGHT(tbStoricoOrdini[[#This Row],[ORDINE]],4)</f>
        <v>0443</v>
      </c>
      <c r="E446" t="s">
        <v>41</v>
      </c>
      <c r="F446" t="str">
        <f>VLOOKUP(tbStoricoOrdini[[#This Row],[CLIENTE]],tbClienti[],3,FALSE)</f>
        <v>Lazio</v>
      </c>
      <c r="G446" t="str">
        <f>VLOOKUP(tbStoricoOrdini[[#This Row],[CLIENTE]],tbClienti[],7,FALSE)</f>
        <v>AC</v>
      </c>
      <c r="H446" t="s">
        <v>61</v>
      </c>
      <c r="I446" t="str">
        <f>IF(LEFT(tbStoricoOrdini[[#This Row],[ARTICOLO]],3) = "COG","COG",LEFT(tbStoricoOrdini[[#This Row],[ARTICOLO]],FIND(" ",tbStoricoOrdini[[#This Row],[ARTICOLO]])-1))</f>
        <v>KLM</v>
      </c>
      <c r="J446" t="str">
        <f>MID(tbStoricoOrdini[[#This Row],[ARTICOLO]],FIND(" ",tbStoricoOrdini[[#This Row],[ARTICOLO]])+1,4)</f>
        <v>5000</v>
      </c>
      <c r="K446" t="str">
        <f>IFERROR(RIGHT(tbStoricoOrdini[[#This Row],[ARTICOLO]],LEN(tbStoricoOrdini[[#This Row],[ARTICOLO]])-FIND(" ",tbStoricoOrdini[[#This Row],[ARTICOLO]],FIND(" ",tbStoricoOrdini[[#This Row],[ARTICOLO]]) +1)),"")</f>
        <v>Medium</v>
      </c>
      <c r="L446" s="3">
        <f>VLOOKUP(tbStoricoOrdini[[#This Row],[ARTICOLO]],tbArticoli[],2,FALSE)</f>
        <v>150</v>
      </c>
      <c r="M446" s="22">
        <f>tbStoricoOrdini[[#This Row],[IMPORTO]]/tbStoricoOrdini[[#This Row],[PREZZO]]</f>
        <v>526</v>
      </c>
      <c r="N446" t="s">
        <v>14</v>
      </c>
      <c r="O446" s="8">
        <f>VLOOKUP(tbStoricoOrdini[[#This Row],[AGENTE]],tbAgenti[],2,FALSE)</f>
        <v>0.05</v>
      </c>
      <c r="P446" s="2">
        <v>78900</v>
      </c>
      <c r="Q446" s="2">
        <f>tbStoricoOrdini[[#This Row],[IMPORTO]]*tbStoricoOrdini[[#This Row],[% COMM.]]</f>
        <v>3945</v>
      </c>
      <c r="R446" s="2">
        <f>tbStoricoOrdini[[#This Row],[TOT. COMM.]]+tbStoricoOrdini[[#This Row],[IMPORTO]]</f>
        <v>82845</v>
      </c>
    </row>
    <row r="447" spans="1:18">
      <c r="A447" s="1">
        <v>43831</v>
      </c>
      <c r="B447" s="7">
        <f>MONTH(tbStoricoOrdini[[#This Row],[DATA]])</f>
        <v>1</v>
      </c>
      <c r="C447" t="s">
        <v>542</v>
      </c>
      <c r="D447" t="str">
        <f>RIGHT(tbStoricoOrdini[[#This Row],[ORDINE]],4)</f>
        <v>0444</v>
      </c>
      <c r="E447" t="s">
        <v>41</v>
      </c>
      <c r="F447" t="str">
        <f>VLOOKUP(tbStoricoOrdini[[#This Row],[CLIENTE]],tbClienti[],3,FALSE)</f>
        <v>Lazio</v>
      </c>
      <c r="G447" t="str">
        <f>VLOOKUP(tbStoricoOrdini[[#This Row],[CLIENTE]],tbClienti[],7,FALSE)</f>
        <v>AC</v>
      </c>
      <c r="H447" t="s">
        <v>61</v>
      </c>
      <c r="I447" t="str">
        <f>IF(LEFT(tbStoricoOrdini[[#This Row],[ARTICOLO]],3) = "COG","COG",LEFT(tbStoricoOrdini[[#This Row],[ARTICOLO]],FIND(" ",tbStoricoOrdini[[#This Row],[ARTICOLO]])-1))</f>
        <v>KLM</v>
      </c>
      <c r="J447" t="str">
        <f>MID(tbStoricoOrdini[[#This Row],[ARTICOLO]],FIND(" ",tbStoricoOrdini[[#This Row],[ARTICOLO]])+1,4)</f>
        <v>5000</v>
      </c>
      <c r="K447" t="str">
        <f>IFERROR(RIGHT(tbStoricoOrdini[[#This Row],[ARTICOLO]],LEN(tbStoricoOrdini[[#This Row],[ARTICOLO]])-FIND(" ",tbStoricoOrdini[[#This Row],[ARTICOLO]],FIND(" ",tbStoricoOrdini[[#This Row],[ARTICOLO]]) +1)),"")</f>
        <v>Medium</v>
      </c>
      <c r="L447" s="3">
        <f>VLOOKUP(tbStoricoOrdini[[#This Row],[ARTICOLO]],tbArticoli[],2,FALSE)</f>
        <v>150</v>
      </c>
      <c r="M447" s="22">
        <f>tbStoricoOrdini[[#This Row],[IMPORTO]]/tbStoricoOrdini[[#This Row],[PREZZO]]</f>
        <v>383</v>
      </c>
      <c r="N447" t="s">
        <v>8</v>
      </c>
      <c r="O447" s="8">
        <f>VLOOKUP(tbStoricoOrdini[[#This Row],[AGENTE]],tbAgenti[],2,FALSE)</f>
        <v>0.05</v>
      </c>
      <c r="P447" s="2">
        <v>57450</v>
      </c>
      <c r="Q447" s="2">
        <f>tbStoricoOrdini[[#This Row],[IMPORTO]]*tbStoricoOrdini[[#This Row],[% COMM.]]</f>
        <v>2872.5</v>
      </c>
      <c r="R447" s="2">
        <f>tbStoricoOrdini[[#This Row],[TOT. COMM.]]+tbStoricoOrdini[[#This Row],[IMPORTO]]</f>
        <v>60322.5</v>
      </c>
    </row>
    <row r="448" spans="1:18">
      <c r="A448" s="1">
        <v>43831</v>
      </c>
      <c r="B448" s="7">
        <f>MONTH(tbStoricoOrdini[[#This Row],[DATA]])</f>
        <v>1</v>
      </c>
      <c r="C448" t="s">
        <v>543</v>
      </c>
      <c r="D448" t="str">
        <f>RIGHT(tbStoricoOrdini[[#This Row],[ORDINE]],4)</f>
        <v>0445</v>
      </c>
      <c r="E448" t="s">
        <v>41</v>
      </c>
      <c r="F448" t="str">
        <f>VLOOKUP(tbStoricoOrdini[[#This Row],[CLIENTE]],tbClienti[],3,FALSE)</f>
        <v>Lazio</v>
      </c>
      <c r="G448" t="str">
        <f>VLOOKUP(tbStoricoOrdini[[#This Row],[CLIENTE]],tbClienti[],7,FALSE)</f>
        <v>AC</v>
      </c>
      <c r="H448" t="s">
        <v>61</v>
      </c>
      <c r="I448" t="str">
        <f>IF(LEFT(tbStoricoOrdini[[#This Row],[ARTICOLO]],3) = "COG","COG",LEFT(tbStoricoOrdini[[#This Row],[ARTICOLO]],FIND(" ",tbStoricoOrdini[[#This Row],[ARTICOLO]])-1))</f>
        <v>KLM</v>
      </c>
      <c r="J448" t="str">
        <f>MID(tbStoricoOrdini[[#This Row],[ARTICOLO]],FIND(" ",tbStoricoOrdini[[#This Row],[ARTICOLO]])+1,4)</f>
        <v>5000</v>
      </c>
      <c r="K448" t="str">
        <f>IFERROR(RIGHT(tbStoricoOrdini[[#This Row],[ARTICOLO]],LEN(tbStoricoOrdini[[#This Row],[ARTICOLO]])-FIND(" ",tbStoricoOrdini[[#This Row],[ARTICOLO]],FIND(" ",tbStoricoOrdini[[#This Row],[ARTICOLO]]) +1)),"")</f>
        <v>Medium</v>
      </c>
      <c r="L448" s="3">
        <f>VLOOKUP(tbStoricoOrdini[[#This Row],[ARTICOLO]],tbArticoli[],2,FALSE)</f>
        <v>150</v>
      </c>
      <c r="M448" s="22">
        <f>tbStoricoOrdini[[#This Row],[IMPORTO]]/tbStoricoOrdini[[#This Row],[PREZZO]]</f>
        <v>98</v>
      </c>
      <c r="N448" t="s">
        <v>13</v>
      </c>
      <c r="O448" s="8">
        <f>VLOOKUP(tbStoricoOrdini[[#This Row],[AGENTE]],tbAgenti[],2,FALSE)</f>
        <v>0.1</v>
      </c>
      <c r="P448" s="2">
        <v>14700</v>
      </c>
      <c r="Q448" s="2">
        <f>tbStoricoOrdini[[#This Row],[IMPORTO]]*tbStoricoOrdini[[#This Row],[% COMM.]]</f>
        <v>1470</v>
      </c>
      <c r="R448" s="2">
        <f>tbStoricoOrdini[[#This Row],[TOT. COMM.]]+tbStoricoOrdini[[#This Row],[IMPORTO]]</f>
        <v>16170</v>
      </c>
    </row>
    <row r="449" spans="1:18">
      <c r="A449" s="1">
        <v>43831</v>
      </c>
      <c r="B449" s="7">
        <f>MONTH(tbStoricoOrdini[[#This Row],[DATA]])</f>
        <v>1</v>
      </c>
      <c r="C449" t="s">
        <v>544</v>
      </c>
      <c r="D449" t="str">
        <f>RIGHT(tbStoricoOrdini[[#This Row],[ORDINE]],4)</f>
        <v>0446</v>
      </c>
      <c r="E449" t="s">
        <v>41</v>
      </c>
      <c r="F449" t="str">
        <f>VLOOKUP(tbStoricoOrdini[[#This Row],[CLIENTE]],tbClienti[],3,FALSE)</f>
        <v>Lazio</v>
      </c>
      <c r="G449" t="str">
        <f>VLOOKUP(tbStoricoOrdini[[#This Row],[CLIENTE]],tbClienti[],7,FALSE)</f>
        <v>AC</v>
      </c>
      <c r="H449" t="s">
        <v>61</v>
      </c>
      <c r="I449" t="str">
        <f>IF(LEFT(tbStoricoOrdini[[#This Row],[ARTICOLO]],3) = "COG","COG",LEFT(tbStoricoOrdini[[#This Row],[ARTICOLO]],FIND(" ",tbStoricoOrdini[[#This Row],[ARTICOLO]])-1))</f>
        <v>KLM</v>
      </c>
      <c r="J449" t="str">
        <f>MID(tbStoricoOrdini[[#This Row],[ARTICOLO]],FIND(" ",tbStoricoOrdini[[#This Row],[ARTICOLO]])+1,4)</f>
        <v>5000</v>
      </c>
      <c r="K449" t="str">
        <f>IFERROR(RIGHT(tbStoricoOrdini[[#This Row],[ARTICOLO]],LEN(tbStoricoOrdini[[#This Row],[ARTICOLO]])-FIND(" ",tbStoricoOrdini[[#This Row],[ARTICOLO]],FIND(" ",tbStoricoOrdini[[#This Row],[ARTICOLO]]) +1)),"")</f>
        <v>Medium</v>
      </c>
      <c r="L449" s="3">
        <f>VLOOKUP(tbStoricoOrdini[[#This Row],[ARTICOLO]],tbArticoli[],2,FALSE)</f>
        <v>150</v>
      </c>
      <c r="M449" s="22">
        <f>tbStoricoOrdini[[#This Row],[IMPORTO]]/tbStoricoOrdini[[#This Row],[PREZZO]]</f>
        <v>380</v>
      </c>
      <c r="N449" t="s">
        <v>6</v>
      </c>
      <c r="O449" s="8">
        <f>VLOOKUP(tbStoricoOrdini[[#This Row],[AGENTE]],tbAgenti[],2,FALSE)</f>
        <v>7.4999999999999997E-2</v>
      </c>
      <c r="P449" s="2">
        <v>57000</v>
      </c>
      <c r="Q449" s="2">
        <f>tbStoricoOrdini[[#This Row],[IMPORTO]]*tbStoricoOrdini[[#This Row],[% COMM.]]</f>
        <v>4275</v>
      </c>
      <c r="R449" s="2">
        <f>tbStoricoOrdini[[#This Row],[TOT. COMM.]]+tbStoricoOrdini[[#This Row],[IMPORTO]]</f>
        <v>61275</v>
      </c>
    </row>
    <row r="450" spans="1:18">
      <c r="A450" s="1">
        <v>43831</v>
      </c>
      <c r="B450" s="7">
        <f>MONTH(tbStoricoOrdini[[#This Row],[DATA]])</f>
        <v>1</v>
      </c>
      <c r="C450" t="s">
        <v>545</v>
      </c>
      <c r="D450" t="str">
        <f>RIGHT(tbStoricoOrdini[[#This Row],[ORDINE]],4)</f>
        <v>0447</v>
      </c>
      <c r="E450" t="s">
        <v>41</v>
      </c>
      <c r="F450" t="str">
        <f>VLOOKUP(tbStoricoOrdini[[#This Row],[CLIENTE]],tbClienti[],3,FALSE)</f>
        <v>Lazio</v>
      </c>
      <c r="G450" t="str">
        <f>VLOOKUP(tbStoricoOrdini[[#This Row],[CLIENTE]],tbClienti[],7,FALSE)</f>
        <v>AC</v>
      </c>
      <c r="H450" t="s">
        <v>61</v>
      </c>
      <c r="I450" t="str">
        <f>IF(LEFT(tbStoricoOrdini[[#This Row],[ARTICOLO]],3) = "COG","COG",LEFT(tbStoricoOrdini[[#This Row],[ARTICOLO]],FIND(" ",tbStoricoOrdini[[#This Row],[ARTICOLO]])-1))</f>
        <v>KLM</v>
      </c>
      <c r="J450" t="str">
        <f>MID(tbStoricoOrdini[[#This Row],[ARTICOLO]],FIND(" ",tbStoricoOrdini[[#This Row],[ARTICOLO]])+1,4)</f>
        <v>5000</v>
      </c>
      <c r="K450" t="str">
        <f>IFERROR(RIGHT(tbStoricoOrdini[[#This Row],[ARTICOLO]],LEN(tbStoricoOrdini[[#This Row],[ARTICOLO]])-FIND(" ",tbStoricoOrdini[[#This Row],[ARTICOLO]],FIND(" ",tbStoricoOrdini[[#This Row],[ARTICOLO]]) +1)),"")</f>
        <v>Medium</v>
      </c>
      <c r="L450" s="3">
        <f>VLOOKUP(tbStoricoOrdini[[#This Row],[ARTICOLO]],tbArticoli[],2,FALSE)</f>
        <v>150</v>
      </c>
      <c r="M450" s="22">
        <f>tbStoricoOrdini[[#This Row],[IMPORTO]]/tbStoricoOrdini[[#This Row],[PREZZO]]</f>
        <v>766</v>
      </c>
      <c r="N450" t="s">
        <v>9</v>
      </c>
      <c r="O450" s="8">
        <f>VLOOKUP(tbStoricoOrdini[[#This Row],[AGENTE]],tbAgenti[],2,FALSE)</f>
        <v>0.05</v>
      </c>
      <c r="P450" s="2">
        <v>114900</v>
      </c>
      <c r="Q450" s="2">
        <f>tbStoricoOrdini[[#This Row],[IMPORTO]]*tbStoricoOrdini[[#This Row],[% COMM.]]</f>
        <v>5745</v>
      </c>
      <c r="R450" s="2">
        <f>tbStoricoOrdini[[#This Row],[TOT. COMM.]]+tbStoricoOrdini[[#This Row],[IMPORTO]]</f>
        <v>120645</v>
      </c>
    </row>
    <row r="451" spans="1:18">
      <c r="A451" s="1">
        <v>43831</v>
      </c>
      <c r="B451" s="7">
        <f>MONTH(tbStoricoOrdini[[#This Row],[DATA]])</f>
        <v>1</v>
      </c>
      <c r="C451" t="s">
        <v>546</v>
      </c>
      <c r="D451" t="str">
        <f>RIGHT(tbStoricoOrdini[[#This Row],[ORDINE]],4)</f>
        <v>0448</v>
      </c>
      <c r="E451" t="s">
        <v>41</v>
      </c>
      <c r="F451" t="str">
        <f>VLOOKUP(tbStoricoOrdini[[#This Row],[CLIENTE]],tbClienti[],3,FALSE)</f>
        <v>Lazio</v>
      </c>
      <c r="G451" t="str">
        <f>VLOOKUP(tbStoricoOrdini[[#This Row],[CLIENTE]],tbClienti[],7,FALSE)</f>
        <v>AC</v>
      </c>
      <c r="H451" t="s">
        <v>79</v>
      </c>
      <c r="I451" t="str">
        <f>IF(LEFT(tbStoricoOrdini[[#This Row],[ARTICOLO]],3) = "COG","COG",LEFT(tbStoricoOrdini[[#This Row],[ARTICOLO]],FIND(" ",tbStoricoOrdini[[#This Row],[ARTICOLO]])-1))</f>
        <v>COG</v>
      </c>
      <c r="J451" t="str">
        <f>MID(tbStoricoOrdini[[#This Row],[ARTICOLO]],FIND(" ",tbStoricoOrdini[[#This Row],[ARTICOLO]])+1,4)</f>
        <v>4000</v>
      </c>
      <c r="K451" t="str">
        <f>IFERROR(RIGHT(tbStoricoOrdini[[#This Row],[ARTICOLO]],LEN(tbStoricoOrdini[[#This Row],[ARTICOLO]])-FIND(" ",tbStoricoOrdini[[#This Row],[ARTICOLO]],FIND(" ",tbStoricoOrdini[[#This Row],[ARTICOLO]]) +1)),"")</f>
        <v>Plus</v>
      </c>
      <c r="L451" s="3">
        <f>VLOOKUP(tbStoricoOrdini[[#This Row],[ARTICOLO]],tbArticoli[],2,FALSE)</f>
        <v>240</v>
      </c>
      <c r="M451" s="22">
        <f>tbStoricoOrdini[[#This Row],[IMPORTO]]/tbStoricoOrdini[[#This Row],[PREZZO]]</f>
        <v>660</v>
      </c>
      <c r="N451" t="s">
        <v>13</v>
      </c>
      <c r="O451" s="8">
        <f>VLOOKUP(tbStoricoOrdini[[#This Row],[AGENTE]],tbAgenti[],2,FALSE)</f>
        <v>0.1</v>
      </c>
      <c r="P451" s="2">
        <v>158400</v>
      </c>
      <c r="Q451" s="2">
        <f>tbStoricoOrdini[[#This Row],[IMPORTO]]*tbStoricoOrdini[[#This Row],[% COMM.]]</f>
        <v>15840</v>
      </c>
      <c r="R451" s="2">
        <f>tbStoricoOrdini[[#This Row],[TOT. COMM.]]+tbStoricoOrdini[[#This Row],[IMPORTO]]</f>
        <v>174240</v>
      </c>
    </row>
    <row r="452" spans="1:18">
      <c r="A452" s="1">
        <v>43831</v>
      </c>
      <c r="B452" s="7">
        <f>MONTH(tbStoricoOrdini[[#This Row],[DATA]])</f>
        <v>1</v>
      </c>
      <c r="C452" t="s">
        <v>547</v>
      </c>
      <c r="D452" t="str">
        <f>RIGHT(tbStoricoOrdini[[#This Row],[ORDINE]],4)</f>
        <v>0449</v>
      </c>
      <c r="E452" t="s">
        <v>41</v>
      </c>
      <c r="F452" t="str">
        <f>VLOOKUP(tbStoricoOrdini[[#This Row],[CLIENTE]],tbClienti[],3,FALSE)</f>
        <v>Lazio</v>
      </c>
      <c r="G452" t="str">
        <f>VLOOKUP(tbStoricoOrdini[[#This Row],[CLIENTE]],tbClienti[],7,FALSE)</f>
        <v>AC</v>
      </c>
      <c r="H452" t="s">
        <v>79</v>
      </c>
      <c r="I452" t="str">
        <f>IF(LEFT(tbStoricoOrdini[[#This Row],[ARTICOLO]],3) = "COG","COG",LEFT(tbStoricoOrdini[[#This Row],[ARTICOLO]],FIND(" ",tbStoricoOrdini[[#This Row],[ARTICOLO]])-1))</f>
        <v>COG</v>
      </c>
      <c r="J452" t="str">
        <f>MID(tbStoricoOrdini[[#This Row],[ARTICOLO]],FIND(" ",tbStoricoOrdini[[#This Row],[ARTICOLO]])+1,4)</f>
        <v>4000</v>
      </c>
      <c r="K452" t="str">
        <f>IFERROR(RIGHT(tbStoricoOrdini[[#This Row],[ARTICOLO]],LEN(tbStoricoOrdini[[#This Row],[ARTICOLO]])-FIND(" ",tbStoricoOrdini[[#This Row],[ARTICOLO]],FIND(" ",tbStoricoOrdini[[#This Row],[ARTICOLO]]) +1)),"")</f>
        <v>Plus</v>
      </c>
      <c r="L452" s="3">
        <f>VLOOKUP(tbStoricoOrdini[[#This Row],[ARTICOLO]],tbArticoli[],2,FALSE)</f>
        <v>240</v>
      </c>
      <c r="M452" s="22">
        <f>tbStoricoOrdini[[#This Row],[IMPORTO]]/tbStoricoOrdini[[#This Row],[PREZZO]]</f>
        <v>384</v>
      </c>
      <c r="N452" t="s">
        <v>6</v>
      </c>
      <c r="O452" s="8">
        <f>VLOOKUP(tbStoricoOrdini[[#This Row],[AGENTE]],tbAgenti[],2,FALSE)</f>
        <v>7.4999999999999997E-2</v>
      </c>
      <c r="P452" s="2">
        <v>92160</v>
      </c>
      <c r="Q452" s="2">
        <f>tbStoricoOrdini[[#This Row],[IMPORTO]]*tbStoricoOrdini[[#This Row],[% COMM.]]</f>
        <v>6912</v>
      </c>
      <c r="R452" s="2">
        <f>tbStoricoOrdini[[#This Row],[TOT. COMM.]]+tbStoricoOrdini[[#This Row],[IMPORTO]]</f>
        <v>99072</v>
      </c>
    </row>
    <row r="453" spans="1:18">
      <c r="A453" s="1">
        <v>43831</v>
      </c>
      <c r="B453" s="7">
        <f>MONTH(tbStoricoOrdini[[#This Row],[DATA]])</f>
        <v>1</v>
      </c>
      <c r="C453" t="s">
        <v>548</v>
      </c>
      <c r="D453" t="str">
        <f>RIGHT(tbStoricoOrdini[[#This Row],[ORDINE]],4)</f>
        <v>0450</v>
      </c>
      <c r="E453" t="s">
        <v>41</v>
      </c>
      <c r="F453" t="str">
        <f>VLOOKUP(tbStoricoOrdini[[#This Row],[CLIENTE]],tbClienti[],3,FALSE)</f>
        <v>Lazio</v>
      </c>
      <c r="G453" t="str">
        <f>VLOOKUP(tbStoricoOrdini[[#This Row],[CLIENTE]],tbClienti[],7,FALSE)</f>
        <v>AC</v>
      </c>
      <c r="H453" t="s">
        <v>79</v>
      </c>
      <c r="I453" t="str">
        <f>IF(LEFT(tbStoricoOrdini[[#This Row],[ARTICOLO]],3) = "COG","COG",LEFT(tbStoricoOrdini[[#This Row],[ARTICOLO]],FIND(" ",tbStoricoOrdini[[#This Row],[ARTICOLO]])-1))</f>
        <v>COG</v>
      </c>
      <c r="J453" t="str">
        <f>MID(tbStoricoOrdini[[#This Row],[ARTICOLO]],FIND(" ",tbStoricoOrdini[[#This Row],[ARTICOLO]])+1,4)</f>
        <v>4000</v>
      </c>
      <c r="K453" t="str">
        <f>IFERROR(RIGHT(tbStoricoOrdini[[#This Row],[ARTICOLO]],LEN(tbStoricoOrdini[[#This Row],[ARTICOLO]])-FIND(" ",tbStoricoOrdini[[#This Row],[ARTICOLO]],FIND(" ",tbStoricoOrdini[[#This Row],[ARTICOLO]]) +1)),"")</f>
        <v>Plus</v>
      </c>
      <c r="L453" s="3">
        <f>VLOOKUP(tbStoricoOrdini[[#This Row],[ARTICOLO]],tbArticoli[],2,FALSE)</f>
        <v>240</v>
      </c>
      <c r="M453" s="22">
        <f>tbStoricoOrdini[[#This Row],[IMPORTO]]/tbStoricoOrdini[[#This Row],[PREZZO]]</f>
        <v>362</v>
      </c>
      <c r="N453" t="s">
        <v>9</v>
      </c>
      <c r="O453" s="8">
        <f>VLOOKUP(tbStoricoOrdini[[#This Row],[AGENTE]],tbAgenti[],2,FALSE)</f>
        <v>0.05</v>
      </c>
      <c r="P453" s="2">
        <v>86880</v>
      </c>
      <c r="Q453" s="2">
        <f>tbStoricoOrdini[[#This Row],[IMPORTO]]*tbStoricoOrdini[[#This Row],[% COMM.]]</f>
        <v>4344</v>
      </c>
      <c r="R453" s="2">
        <f>tbStoricoOrdini[[#This Row],[TOT. COMM.]]+tbStoricoOrdini[[#This Row],[IMPORTO]]</f>
        <v>91224</v>
      </c>
    </row>
    <row r="454" spans="1:18">
      <c r="A454" s="1">
        <v>43831</v>
      </c>
      <c r="B454" s="7">
        <f>MONTH(tbStoricoOrdini[[#This Row],[DATA]])</f>
        <v>1</v>
      </c>
      <c r="C454" t="s">
        <v>549</v>
      </c>
      <c r="D454" t="str">
        <f>RIGHT(tbStoricoOrdini[[#This Row],[ORDINE]],4)</f>
        <v>0451</v>
      </c>
      <c r="E454" t="s">
        <v>41</v>
      </c>
      <c r="F454" t="str">
        <f>VLOOKUP(tbStoricoOrdini[[#This Row],[CLIENTE]],tbClienti[],3,FALSE)</f>
        <v>Lazio</v>
      </c>
      <c r="G454" t="str">
        <f>VLOOKUP(tbStoricoOrdini[[#This Row],[CLIENTE]],tbClienti[],7,FALSE)</f>
        <v>AC</v>
      </c>
      <c r="H454" t="s">
        <v>60</v>
      </c>
      <c r="I454" t="str">
        <f>IF(LEFT(tbStoricoOrdini[[#This Row],[ARTICOLO]],3) = "COG","COG",LEFT(tbStoricoOrdini[[#This Row],[ARTICOLO]],FIND(" ",tbStoricoOrdini[[#This Row],[ARTICOLO]])-1))</f>
        <v>KLM</v>
      </c>
      <c r="J454" t="str">
        <f>MID(tbStoricoOrdini[[#This Row],[ARTICOLO]],FIND(" ",tbStoricoOrdini[[#This Row],[ARTICOLO]])+1,4)</f>
        <v>5000</v>
      </c>
      <c r="K454" t="str">
        <f>IFERROR(RIGHT(tbStoricoOrdini[[#This Row],[ARTICOLO]],LEN(tbStoricoOrdini[[#This Row],[ARTICOLO]])-FIND(" ",tbStoricoOrdini[[#This Row],[ARTICOLO]],FIND(" ",tbStoricoOrdini[[#This Row],[ARTICOLO]]) +1)),"")</f>
        <v>Plus</v>
      </c>
      <c r="L454" s="3">
        <f>VLOOKUP(tbStoricoOrdini[[#This Row],[ARTICOLO]],tbArticoli[],2,FALSE)</f>
        <v>175</v>
      </c>
      <c r="M454" s="22">
        <f>tbStoricoOrdini[[#This Row],[IMPORTO]]/tbStoricoOrdini[[#This Row],[PREZZO]]</f>
        <v>524</v>
      </c>
      <c r="N454" t="s">
        <v>13</v>
      </c>
      <c r="O454" s="8">
        <f>VLOOKUP(tbStoricoOrdini[[#This Row],[AGENTE]],tbAgenti[],2,FALSE)</f>
        <v>0.1</v>
      </c>
      <c r="P454" s="2">
        <v>91700</v>
      </c>
      <c r="Q454" s="2">
        <f>tbStoricoOrdini[[#This Row],[IMPORTO]]*tbStoricoOrdini[[#This Row],[% COMM.]]</f>
        <v>9170</v>
      </c>
      <c r="R454" s="2">
        <f>tbStoricoOrdini[[#This Row],[TOT. COMM.]]+tbStoricoOrdini[[#This Row],[IMPORTO]]</f>
        <v>100870</v>
      </c>
    </row>
    <row r="455" spans="1:18">
      <c r="A455" s="1">
        <v>43831</v>
      </c>
      <c r="B455" s="7">
        <f>MONTH(tbStoricoOrdini[[#This Row],[DATA]])</f>
        <v>1</v>
      </c>
      <c r="C455" t="s">
        <v>550</v>
      </c>
      <c r="D455" t="str">
        <f>RIGHT(tbStoricoOrdini[[#This Row],[ORDINE]],4)</f>
        <v>0452</v>
      </c>
      <c r="E455" t="s">
        <v>41</v>
      </c>
      <c r="F455" t="str">
        <f>VLOOKUP(tbStoricoOrdini[[#This Row],[CLIENTE]],tbClienti[],3,FALSE)</f>
        <v>Lazio</v>
      </c>
      <c r="G455" t="str">
        <f>VLOOKUP(tbStoricoOrdini[[#This Row],[CLIENTE]],tbClienti[],7,FALSE)</f>
        <v>AC</v>
      </c>
      <c r="H455" t="s">
        <v>60</v>
      </c>
      <c r="I455" t="str">
        <f>IF(LEFT(tbStoricoOrdini[[#This Row],[ARTICOLO]],3) = "COG","COG",LEFT(tbStoricoOrdini[[#This Row],[ARTICOLO]],FIND(" ",tbStoricoOrdini[[#This Row],[ARTICOLO]])-1))</f>
        <v>KLM</v>
      </c>
      <c r="J455" t="str">
        <f>MID(tbStoricoOrdini[[#This Row],[ARTICOLO]],FIND(" ",tbStoricoOrdini[[#This Row],[ARTICOLO]])+1,4)</f>
        <v>5000</v>
      </c>
      <c r="K455" t="str">
        <f>IFERROR(RIGHT(tbStoricoOrdini[[#This Row],[ARTICOLO]],LEN(tbStoricoOrdini[[#This Row],[ARTICOLO]])-FIND(" ",tbStoricoOrdini[[#This Row],[ARTICOLO]],FIND(" ",tbStoricoOrdini[[#This Row],[ARTICOLO]]) +1)),"")</f>
        <v>Plus</v>
      </c>
      <c r="L455" s="3">
        <f>VLOOKUP(tbStoricoOrdini[[#This Row],[ARTICOLO]],tbArticoli[],2,FALSE)</f>
        <v>175</v>
      </c>
      <c r="M455" s="22">
        <f>tbStoricoOrdini[[#This Row],[IMPORTO]]/tbStoricoOrdini[[#This Row],[PREZZO]]</f>
        <v>860</v>
      </c>
      <c r="N455" t="s">
        <v>9</v>
      </c>
      <c r="O455" s="8">
        <f>VLOOKUP(tbStoricoOrdini[[#This Row],[AGENTE]],tbAgenti[],2,FALSE)</f>
        <v>0.05</v>
      </c>
      <c r="P455" s="2">
        <v>150500</v>
      </c>
      <c r="Q455" s="2">
        <f>tbStoricoOrdini[[#This Row],[IMPORTO]]*tbStoricoOrdini[[#This Row],[% COMM.]]</f>
        <v>7525</v>
      </c>
      <c r="R455" s="2">
        <f>tbStoricoOrdini[[#This Row],[TOT. COMM.]]+tbStoricoOrdini[[#This Row],[IMPORTO]]</f>
        <v>158025</v>
      </c>
    </row>
    <row r="456" spans="1:18">
      <c r="A456" s="1">
        <v>43831</v>
      </c>
      <c r="B456" s="7">
        <f>MONTH(tbStoricoOrdini[[#This Row],[DATA]])</f>
        <v>1</v>
      </c>
      <c r="C456" t="s">
        <v>551</v>
      </c>
      <c r="D456" t="str">
        <f>RIGHT(tbStoricoOrdini[[#This Row],[ORDINE]],4)</f>
        <v>0453</v>
      </c>
      <c r="E456" t="s">
        <v>41</v>
      </c>
      <c r="F456" t="str">
        <f>VLOOKUP(tbStoricoOrdini[[#This Row],[CLIENTE]],tbClienti[],3,FALSE)</f>
        <v>Lazio</v>
      </c>
      <c r="G456" t="str">
        <f>VLOOKUP(tbStoricoOrdini[[#This Row],[CLIENTE]],tbClienti[],7,FALSE)</f>
        <v>AC</v>
      </c>
      <c r="H456" t="s">
        <v>63</v>
      </c>
      <c r="I456" t="str">
        <f>IF(LEFT(tbStoricoOrdini[[#This Row],[ARTICOLO]],3) = "COG","COG",LEFT(tbStoricoOrdini[[#This Row],[ARTICOLO]],FIND(" ",tbStoricoOrdini[[#This Row],[ARTICOLO]])-1))</f>
        <v>KLM</v>
      </c>
      <c r="J456" t="str">
        <f>MID(tbStoricoOrdini[[#This Row],[ARTICOLO]],FIND(" ",tbStoricoOrdini[[#This Row],[ARTICOLO]])+1,4)</f>
        <v>3000</v>
      </c>
      <c r="K456" t="str">
        <f>IFERROR(RIGHT(tbStoricoOrdini[[#This Row],[ARTICOLO]],LEN(tbStoricoOrdini[[#This Row],[ARTICOLO]])-FIND(" ",tbStoricoOrdini[[#This Row],[ARTICOLO]],FIND(" ",tbStoricoOrdini[[#This Row],[ARTICOLO]]) +1)),"")</f>
        <v>Plus</v>
      </c>
      <c r="L456" s="3">
        <f>VLOOKUP(tbStoricoOrdini[[#This Row],[ARTICOLO]],tbArticoli[],2,FALSE)</f>
        <v>145</v>
      </c>
      <c r="M456" s="22">
        <f>tbStoricoOrdini[[#This Row],[IMPORTO]]/tbStoricoOrdini[[#This Row],[PREZZO]]</f>
        <v>625</v>
      </c>
      <c r="N456" t="s">
        <v>15</v>
      </c>
      <c r="O456" s="8">
        <f>VLOOKUP(tbStoricoOrdini[[#This Row],[AGENTE]],tbAgenti[],2,FALSE)</f>
        <v>0.08</v>
      </c>
      <c r="P456" s="2">
        <v>90625</v>
      </c>
      <c r="Q456" s="2">
        <f>tbStoricoOrdini[[#This Row],[IMPORTO]]*tbStoricoOrdini[[#This Row],[% COMM.]]</f>
        <v>7250</v>
      </c>
      <c r="R456" s="2">
        <f>tbStoricoOrdini[[#This Row],[TOT. COMM.]]+tbStoricoOrdini[[#This Row],[IMPORTO]]</f>
        <v>97875</v>
      </c>
    </row>
    <row r="457" spans="1:18">
      <c r="A457" s="1">
        <v>43831</v>
      </c>
      <c r="B457" s="7">
        <f>MONTH(tbStoricoOrdini[[#This Row],[DATA]])</f>
        <v>1</v>
      </c>
      <c r="C457" t="s">
        <v>552</v>
      </c>
      <c r="D457" t="str">
        <f>RIGHT(tbStoricoOrdini[[#This Row],[ORDINE]],4)</f>
        <v>0454</v>
      </c>
      <c r="E457" t="s">
        <v>41</v>
      </c>
      <c r="F457" t="str">
        <f>VLOOKUP(tbStoricoOrdini[[#This Row],[CLIENTE]],tbClienti[],3,FALSE)</f>
        <v>Lazio</v>
      </c>
      <c r="G457" t="str">
        <f>VLOOKUP(tbStoricoOrdini[[#This Row],[CLIENTE]],tbClienti[],7,FALSE)</f>
        <v>AC</v>
      </c>
      <c r="H457" t="s">
        <v>63</v>
      </c>
      <c r="I457" t="str">
        <f>IF(LEFT(tbStoricoOrdini[[#This Row],[ARTICOLO]],3) = "COG","COG",LEFT(tbStoricoOrdini[[#This Row],[ARTICOLO]],FIND(" ",tbStoricoOrdini[[#This Row],[ARTICOLO]])-1))</f>
        <v>KLM</v>
      </c>
      <c r="J457" t="str">
        <f>MID(tbStoricoOrdini[[#This Row],[ARTICOLO]],FIND(" ",tbStoricoOrdini[[#This Row],[ARTICOLO]])+1,4)</f>
        <v>3000</v>
      </c>
      <c r="K457" t="str">
        <f>IFERROR(RIGHT(tbStoricoOrdini[[#This Row],[ARTICOLO]],LEN(tbStoricoOrdini[[#This Row],[ARTICOLO]])-FIND(" ",tbStoricoOrdini[[#This Row],[ARTICOLO]],FIND(" ",tbStoricoOrdini[[#This Row],[ARTICOLO]]) +1)),"")</f>
        <v>Plus</v>
      </c>
      <c r="L457" s="3">
        <f>VLOOKUP(tbStoricoOrdini[[#This Row],[ARTICOLO]],tbArticoli[],2,FALSE)</f>
        <v>145</v>
      </c>
      <c r="M457" s="22">
        <f>tbStoricoOrdini[[#This Row],[IMPORTO]]/tbStoricoOrdini[[#This Row],[PREZZO]]</f>
        <v>137</v>
      </c>
      <c r="N457" t="s">
        <v>13</v>
      </c>
      <c r="O457" s="8">
        <f>VLOOKUP(tbStoricoOrdini[[#This Row],[AGENTE]],tbAgenti[],2,FALSE)</f>
        <v>0.1</v>
      </c>
      <c r="P457" s="2">
        <v>19865</v>
      </c>
      <c r="Q457" s="2">
        <f>tbStoricoOrdini[[#This Row],[IMPORTO]]*tbStoricoOrdini[[#This Row],[% COMM.]]</f>
        <v>1986.5</v>
      </c>
      <c r="R457" s="2">
        <f>tbStoricoOrdini[[#This Row],[TOT. COMM.]]+tbStoricoOrdini[[#This Row],[IMPORTO]]</f>
        <v>21851.5</v>
      </c>
    </row>
    <row r="458" spans="1:18">
      <c r="A458" s="1">
        <v>43831</v>
      </c>
      <c r="B458" s="7">
        <f>MONTH(tbStoricoOrdini[[#This Row],[DATA]])</f>
        <v>1</v>
      </c>
      <c r="C458" t="s">
        <v>553</v>
      </c>
      <c r="D458" t="str">
        <f>RIGHT(tbStoricoOrdini[[#This Row],[ORDINE]],4)</f>
        <v>0455</v>
      </c>
      <c r="E458" t="s">
        <v>41</v>
      </c>
      <c r="F458" t="str">
        <f>VLOOKUP(tbStoricoOrdini[[#This Row],[CLIENTE]],tbClienti[],3,FALSE)</f>
        <v>Lazio</v>
      </c>
      <c r="G458" t="str">
        <f>VLOOKUP(tbStoricoOrdini[[#This Row],[CLIENTE]],tbClienti[],7,FALSE)</f>
        <v>AC</v>
      </c>
      <c r="H458" t="s">
        <v>63</v>
      </c>
      <c r="I458" t="str">
        <f>IF(LEFT(tbStoricoOrdini[[#This Row],[ARTICOLO]],3) = "COG","COG",LEFT(tbStoricoOrdini[[#This Row],[ARTICOLO]],FIND(" ",tbStoricoOrdini[[#This Row],[ARTICOLO]])-1))</f>
        <v>KLM</v>
      </c>
      <c r="J458" t="str">
        <f>MID(tbStoricoOrdini[[#This Row],[ARTICOLO]],FIND(" ",tbStoricoOrdini[[#This Row],[ARTICOLO]])+1,4)</f>
        <v>3000</v>
      </c>
      <c r="K458" t="str">
        <f>IFERROR(RIGHT(tbStoricoOrdini[[#This Row],[ARTICOLO]],LEN(tbStoricoOrdini[[#This Row],[ARTICOLO]])-FIND(" ",tbStoricoOrdini[[#This Row],[ARTICOLO]],FIND(" ",tbStoricoOrdini[[#This Row],[ARTICOLO]]) +1)),"")</f>
        <v>Plus</v>
      </c>
      <c r="L458" s="3">
        <f>VLOOKUP(tbStoricoOrdini[[#This Row],[ARTICOLO]],tbArticoli[],2,FALSE)</f>
        <v>145</v>
      </c>
      <c r="M458" s="22">
        <f>tbStoricoOrdini[[#This Row],[IMPORTO]]/tbStoricoOrdini[[#This Row],[PREZZO]]</f>
        <v>661</v>
      </c>
      <c r="N458" t="s">
        <v>6</v>
      </c>
      <c r="O458" s="8">
        <f>VLOOKUP(tbStoricoOrdini[[#This Row],[AGENTE]],tbAgenti[],2,FALSE)</f>
        <v>7.4999999999999997E-2</v>
      </c>
      <c r="P458" s="2">
        <v>95845</v>
      </c>
      <c r="Q458" s="2">
        <f>tbStoricoOrdini[[#This Row],[IMPORTO]]*tbStoricoOrdini[[#This Row],[% COMM.]]</f>
        <v>7188.375</v>
      </c>
      <c r="R458" s="2">
        <f>tbStoricoOrdini[[#This Row],[TOT. COMM.]]+tbStoricoOrdini[[#This Row],[IMPORTO]]</f>
        <v>103033.375</v>
      </c>
    </row>
    <row r="459" spans="1:18">
      <c r="A459" s="1">
        <v>43831</v>
      </c>
      <c r="B459" s="7">
        <f>MONTH(tbStoricoOrdini[[#This Row],[DATA]])</f>
        <v>1</v>
      </c>
      <c r="C459" t="s">
        <v>554</v>
      </c>
      <c r="D459" t="str">
        <f>RIGHT(tbStoricoOrdini[[#This Row],[ORDINE]],4)</f>
        <v>0456</v>
      </c>
      <c r="E459" t="s">
        <v>41</v>
      </c>
      <c r="F459" t="str">
        <f>VLOOKUP(tbStoricoOrdini[[#This Row],[CLIENTE]],tbClienti[],3,FALSE)</f>
        <v>Lazio</v>
      </c>
      <c r="G459" t="str">
        <f>VLOOKUP(tbStoricoOrdini[[#This Row],[CLIENTE]],tbClienti[],7,FALSE)</f>
        <v>AC</v>
      </c>
      <c r="H459" t="s">
        <v>63</v>
      </c>
      <c r="I459" t="str">
        <f>IF(LEFT(tbStoricoOrdini[[#This Row],[ARTICOLO]],3) = "COG","COG",LEFT(tbStoricoOrdini[[#This Row],[ARTICOLO]],FIND(" ",tbStoricoOrdini[[#This Row],[ARTICOLO]])-1))</f>
        <v>KLM</v>
      </c>
      <c r="J459" t="str">
        <f>MID(tbStoricoOrdini[[#This Row],[ARTICOLO]],FIND(" ",tbStoricoOrdini[[#This Row],[ARTICOLO]])+1,4)</f>
        <v>3000</v>
      </c>
      <c r="K459" t="str">
        <f>IFERROR(RIGHT(tbStoricoOrdini[[#This Row],[ARTICOLO]],LEN(tbStoricoOrdini[[#This Row],[ARTICOLO]])-FIND(" ",tbStoricoOrdini[[#This Row],[ARTICOLO]],FIND(" ",tbStoricoOrdini[[#This Row],[ARTICOLO]]) +1)),"")</f>
        <v>Plus</v>
      </c>
      <c r="L459" s="3">
        <f>VLOOKUP(tbStoricoOrdini[[#This Row],[ARTICOLO]],tbArticoli[],2,FALSE)</f>
        <v>145</v>
      </c>
      <c r="M459" s="22">
        <f>tbStoricoOrdini[[#This Row],[IMPORTO]]/tbStoricoOrdini[[#This Row],[PREZZO]]</f>
        <v>793</v>
      </c>
      <c r="N459" t="s">
        <v>9</v>
      </c>
      <c r="O459" s="8">
        <f>VLOOKUP(tbStoricoOrdini[[#This Row],[AGENTE]],tbAgenti[],2,FALSE)</f>
        <v>0.05</v>
      </c>
      <c r="P459" s="2">
        <v>114985</v>
      </c>
      <c r="Q459" s="2">
        <f>tbStoricoOrdini[[#This Row],[IMPORTO]]*tbStoricoOrdini[[#This Row],[% COMM.]]</f>
        <v>5749.25</v>
      </c>
      <c r="R459" s="2">
        <f>tbStoricoOrdini[[#This Row],[TOT. COMM.]]+tbStoricoOrdini[[#This Row],[IMPORTO]]</f>
        <v>120734.25</v>
      </c>
    </row>
    <row r="460" spans="1:18">
      <c r="A460" s="1">
        <v>43831</v>
      </c>
      <c r="B460" s="7">
        <f>MONTH(tbStoricoOrdini[[#This Row],[DATA]])</f>
        <v>1</v>
      </c>
      <c r="C460" t="s">
        <v>555</v>
      </c>
      <c r="D460" t="str">
        <f>RIGHT(tbStoricoOrdini[[#This Row],[ORDINE]],4)</f>
        <v>0457</v>
      </c>
      <c r="E460" t="s">
        <v>41</v>
      </c>
      <c r="F460" t="str">
        <f>VLOOKUP(tbStoricoOrdini[[#This Row],[CLIENTE]],tbClienti[],3,FALSE)</f>
        <v>Lazio</v>
      </c>
      <c r="G460" t="str">
        <f>VLOOKUP(tbStoricoOrdini[[#This Row],[CLIENTE]],tbClienti[],7,FALSE)</f>
        <v>AC</v>
      </c>
      <c r="H460" t="s">
        <v>66</v>
      </c>
      <c r="I460" t="str">
        <f>IF(LEFT(tbStoricoOrdini[[#This Row],[ARTICOLO]],3) = "COG","COG",LEFT(tbStoricoOrdini[[#This Row],[ARTICOLO]],FIND(" ",tbStoricoOrdini[[#This Row],[ARTICOLO]])-1))</f>
        <v>BAG</v>
      </c>
      <c r="J460" t="str">
        <f>MID(tbStoricoOrdini[[#This Row],[ARTICOLO]],FIND(" ",tbStoricoOrdini[[#This Row],[ARTICOLO]])+1,4)</f>
        <v>2500</v>
      </c>
      <c r="K460" t="str">
        <f>IFERROR(RIGHT(tbStoricoOrdini[[#This Row],[ARTICOLO]],LEN(tbStoricoOrdini[[#This Row],[ARTICOLO]])-FIND(" ",tbStoricoOrdini[[#This Row],[ARTICOLO]],FIND(" ",tbStoricoOrdini[[#This Row],[ARTICOLO]]) +1)),"")</f>
        <v>Plus</v>
      </c>
      <c r="L460" s="3">
        <f>VLOOKUP(tbStoricoOrdini[[#This Row],[ARTICOLO]],tbArticoli[],2,FALSE)</f>
        <v>220</v>
      </c>
      <c r="M460" s="22">
        <f>tbStoricoOrdini[[#This Row],[IMPORTO]]/tbStoricoOrdini[[#This Row],[PREZZO]]</f>
        <v>384</v>
      </c>
      <c r="N460" t="s">
        <v>15</v>
      </c>
      <c r="O460" s="8">
        <f>VLOOKUP(tbStoricoOrdini[[#This Row],[AGENTE]],tbAgenti[],2,FALSE)</f>
        <v>0.08</v>
      </c>
      <c r="P460" s="2">
        <v>84480</v>
      </c>
      <c r="Q460" s="2">
        <f>tbStoricoOrdini[[#This Row],[IMPORTO]]*tbStoricoOrdini[[#This Row],[% COMM.]]</f>
        <v>6758.4000000000005</v>
      </c>
      <c r="R460" s="2">
        <f>tbStoricoOrdini[[#This Row],[TOT. COMM.]]+tbStoricoOrdini[[#This Row],[IMPORTO]]</f>
        <v>91238.399999999994</v>
      </c>
    </row>
    <row r="461" spans="1:18">
      <c r="A461" s="1">
        <v>43831</v>
      </c>
      <c r="B461" s="7">
        <f>MONTH(tbStoricoOrdini[[#This Row],[DATA]])</f>
        <v>1</v>
      </c>
      <c r="C461" t="s">
        <v>556</v>
      </c>
      <c r="D461" t="str">
        <f>RIGHT(tbStoricoOrdini[[#This Row],[ORDINE]],4)</f>
        <v>0458</v>
      </c>
      <c r="E461" t="s">
        <v>41</v>
      </c>
      <c r="F461" t="str">
        <f>VLOOKUP(tbStoricoOrdini[[#This Row],[CLIENTE]],tbClienti[],3,FALSE)</f>
        <v>Lazio</v>
      </c>
      <c r="G461" t="str">
        <f>VLOOKUP(tbStoricoOrdini[[#This Row],[CLIENTE]],tbClienti[],7,FALSE)</f>
        <v>AC</v>
      </c>
      <c r="H461" t="s">
        <v>66</v>
      </c>
      <c r="I461" t="str">
        <f>IF(LEFT(tbStoricoOrdini[[#This Row],[ARTICOLO]],3) = "COG","COG",LEFT(tbStoricoOrdini[[#This Row],[ARTICOLO]],FIND(" ",tbStoricoOrdini[[#This Row],[ARTICOLO]])-1))</f>
        <v>BAG</v>
      </c>
      <c r="J461" t="str">
        <f>MID(tbStoricoOrdini[[#This Row],[ARTICOLO]],FIND(" ",tbStoricoOrdini[[#This Row],[ARTICOLO]])+1,4)</f>
        <v>2500</v>
      </c>
      <c r="K461" t="str">
        <f>IFERROR(RIGHT(tbStoricoOrdini[[#This Row],[ARTICOLO]],LEN(tbStoricoOrdini[[#This Row],[ARTICOLO]])-FIND(" ",tbStoricoOrdini[[#This Row],[ARTICOLO]],FIND(" ",tbStoricoOrdini[[#This Row],[ARTICOLO]]) +1)),"")</f>
        <v>Plus</v>
      </c>
      <c r="L461" s="3">
        <f>VLOOKUP(tbStoricoOrdini[[#This Row],[ARTICOLO]],tbArticoli[],2,FALSE)</f>
        <v>220</v>
      </c>
      <c r="M461" s="22">
        <f>tbStoricoOrdini[[#This Row],[IMPORTO]]/tbStoricoOrdini[[#This Row],[PREZZO]]</f>
        <v>826</v>
      </c>
      <c r="N461" t="s">
        <v>8</v>
      </c>
      <c r="O461" s="8">
        <f>VLOOKUP(tbStoricoOrdini[[#This Row],[AGENTE]],tbAgenti[],2,FALSE)</f>
        <v>0.05</v>
      </c>
      <c r="P461" s="2">
        <v>181720</v>
      </c>
      <c r="Q461" s="2">
        <f>tbStoricoOrdini[[#This Row],[IMPORTO]]*tbStoricoOrdini[[#This Row],[% COMM.]]</f>
        <v>9086</v>
      </c>
      <c r="R461" s="2">
        <f>tbStoricoOrdini[[#This Row],[TOT. COMM.]]+tbStoricoOrdini[[#This Row],[IMPORTO]]</f>
        <v>190806</v>
      </c>
    </row>
    <row r="462" spans="1:18">
      <c r="A462" s="1">
        <v>43831</v>
      </c>
      <c r="B462" s="7">
        <f>MONTH(tbStoricoOrdini[[#This Row],[DATA]])</f>
        <v>1</v>
      </c>
      <c r="C462" t="s">
        <v>557</v>
      </c>
      <c r="D462" t="str">
        <f>RIGHT(tbStoricoOrdini[[#This Row],[ORDINE]],4)</f>
        <v>0459</v>
      </c>
      <c r="E462" t="s">
        <v>41</v>
      </c>
      <c r="F462" t="str">
        <f>VLOOKUP(tbStoricoOrdini[[#This Row],[CLIENTE]],tbClienti[],3,FALSE)</f>
        <v>Lazio</v>
      </c>
      <c r="G462" t="str">
        <f>VLOOKUP(tbStoricoOrdini[[#This Row],[CLIENTE]],tbClienti[],7,FALSE)</f>
        <v>AC</v>
      </c>
      <c r="H462" t="s">
        <v>66</v>
      </c>
      <c r="I462" t="str">
        <f>IF(LEFT(tbStoricoOrdini[[#This Row],[ARTICOLO]],3) = "COG","COG",LEFT(tbStoricoOrdini[[#This Row],[ARTICOLO]],FIND(" ",tbStoricoOrdini[[#This Row],[ARTICOLO]])-1))</f>
        <v>BAG</v>
      </c>
      <c r="J462" t="str">
        <f>MID(tbStoricoOrdini[[#This Row],[ARTICOLO]],FIND(" ",tbStoricoOrdini[[#This Row],[ARTICOLO]])+1,4)</f>
        <v>2500</v>
      </c>
      <c r="K462" t="str">
        <f>IFERROR(RIGHT(tbStoricoOrdini[[#This Row],[ARTICOLO]],LEN(tbStoricoOrdini[[#This Row],[ARTICOLO]])-FIND(" ",tbStoricoOrdini[[#This Row],[ARTICOLO]],FIND(" ",tbStoricoOrdini[[#This Row],[ARTICOLO]]) +1)),"")</f>
        <v>Plus</v>
      </c>
      <c r="L462" s="3">
        <f>VLOOKUP(tbStoricoOrdini[[#This Row],[ARTICOLO]],tbArticoli[],2,FALSE)</f>
        <v>220</v>
      </c>
      <c r="M462" s="22">
        <f>tbStoricoOrdini[[#This Row],[IMPORTO]]/tbStoricoOrdini[[#This Row],[PREZZO]]</f>
        <v>498</v>
      </c>
      <c r="N462" t="s">
        <v>13</v>
      </c>
      <c r="O462" s="8">
        <f>VLOOKUP(tbStoricoOrdini[[#This Row],[AGENTE]],tbAgenti[],2,FALSE)</f>
        <v>0.1</v>
      </c>
      <c r="P462" s="2">
        <v>109560</v>
      </c>
      <c r="Q462" s="2">
        <f>tbStoricoOrdini[[#This Row],[IMPORTO]]*tbStoricoOrdini[[#This Row],[% COMM.]]</f>
        <v>10956</v>
      </c>
      <c r="R462" s="2">
        <f>tbStoricoOrdini[[#This Row],[TOT. COMM.]]+tbStoricoOrdini[[#This Row],[IMPORTO]]</f>
        <v>120516</v>
      </c>
    </row>
    <row r="463" spans="1:18">
      <c r="A463" s="1">
        <v>43831</v>
      </c>
      <c r="B463" s="7">
        <f>MONTH(tbStoricoOrdini[[#This Row],[DATA]])</f>
        <v>1</v>
      </c>
      <c r="C463" t="s">
        <v>558</v>
      </c>
      <c r="D463" t="str">
        <f>RIGHT(tbStoricoOrdini[[#This Row],[ORDINE]],4)</f>
        <v>0460</v>
      </c>
      <c r="E463" t="s">
        <v>41</v>
      </c>
      <c r="F463" t="str">
        <f>VLOOKUP(tbStoricoOrdini[[#This Row],[CLIENTE]],tbClienti[],3,FALSE)</f>
        <v>Lazio</v>
      </c>
      <c r="G463" t="str">
        <f>VLOOKUP(tbStoricoOrdini[[#This Row],[CLIENTE]],tbClienti[],7,FALSE)</f>
        <v>AC</v>
      </c>
      <c r="H463" t="s">
        <v>66</v>
      </c>
      <c r="I463" t="str">
        <f>IF(LEFT(tbStoricoOrdini[[#This Row],[ARTICOLO]],3) = "COG","COG",LEFT(tbStoricoOrdini[[#This Row],[ARTICOLO]],FIND(" ",tbStoricoOrdini[[#This Row],[ARTICOLO]])-1))</f>
        <v>BAG</v>
      </c>
      <c r="J463" t="str">
        <f>MID(tbStoricoOrdini[[#This Row],[ARTICOLO]],FIND(" ",tbStoricoOrdini[[#This Row],[ARTICOLO]])+1,4)</f>
        <v>2500</v>
      </c>
      <c r="K463" t="str">
        <f>IFERROR(RIGHT(tbStoricoOrdini[[#This Row],[ARTICOLO]],LEN(tbStoricoOrdini[[#This Row],[ARTICOLO]])-FIND(" ",tbStoricoOrdini[[#This Row],[ARTICOLO]],FIND(" ",tbStoricoOrdini[[#This Row],[ARTICOLO]]) +1)),"")</f>
        <v>Plus</v>
      </c>
      <c r="L463" s="3">
        <f>VLOOKUP(tbStoricoOrdini[[#This Row],[ARTICOLO]],tbArticoli[],2,FALSE)</f>
        <v>220</v>
      </c>
      <c r="M463" s="22">
        <f>tbStoricoOrdini[[#This Row],[IMPORTO]]/tbStoricoOrdini[[#This Row],[PREZZO]]</f>
        <v>285</v>
      </c>
      <c r="N463" t="s">
        <v>6</v>
      </c>
      <c r="O463" s="8">
        <f>VLOOKUP(tbStoricoOrdini[[#This Row],[AGENTE]],tbAgenti[],2,FALSE)</f>
        <v>7.4999999999999997E-2</v>
      </c>
      <c r="P463" s="2">
        <v>62700</v>
      </c>
      <c r="Q463" s="2">
        <f>tbStoricoOrdini[[#This Row],[IMPORTO]]*tbStoricoOrdini[[#This Row],[% COMM.]]</f>
        <v>4702.5</v>
      </c>
      <c r="R463" s="2">
        <f>tbStoricoOrdini[[#This Row],[TOT. COMM.]]+tbStoricoOrdini[[#This Row],[IMPORTO]]</f>
        <v>67402.5</v>
      </c>
    </row>
    <row r="464" spans="1:18">
      <c r="A464" s="1">
        <v>43831</v>
      </c>
      <c r="B464" s="7">
        <f>MONTH(tbStoricoOrdini[[#This Row],[DATA]])</f>
        <v>1</v>
      </c>
      <c r="C464" t="s">
        <v>559</v>
      </c>
      <c r="D464" t="str">
        <f>RIGHT(tbStoricoOrdini[[#This Row],[ORDINE]],4)</f>
        <v>0461</v>
      </c>
      <c r="E464" t="s">
        <v>41</v>
      </c>
      <c r="F464" t="str">
        <f>VLOOKUP(tbStoricoOrdini[[#This Row],[CLIENTE]],tbClienti[],3,FALSE)</f>
        <v>Lazio</v>
      </c>
      <c r="G464" t="str">
        <f>VLOOKUP(tbStoricoOrdini[[#This Row],[CLIENTE]],tbClienti[],7,FALSE)</f>
        <v>AC</v>
      </c>
      <c r="H464" t="s">
        <v>66</v>
      </c>
      <c r="I464" t="str">
        <f>IF(LEFT(tbStoricoOrdini[[#This Row],[ARTICOLO]],3) = "COG","COG",LEFT(tbStoricoOrdini[[#This Row],[ARTICOLO]],FIND(" ",tbStoricoOrdini[[#This Row],[ARTICOLO]])-1))</f>
        <v>BAG</v>
      </c>
      <c r="J464" t="str">
        <f>MID(tbStoricoOrdini[[#This Row],[ARTICOLO]],FIND(" ",tbStoricoOrdini[[#This Row],[ARTICOLO]])+1,4)</f>
        <v>2500</v>
      </c>
      <c r="K464" t="str">
        <f>IFERROR(RIGHT(tbStoricoOrdini[[#This Row],[ARTICOLO]],LEN(tbStoricoOrdini[[#This Row],[ARTICOLO]])-FIND(" ",tbStoricoOrdini[[#This Row],[ARTICOLO]],FIND(" ",tbStoricoOrdini[[#This Row],[ARTICOLO]]) +1)),"")</f>
        <v>Plus</v>
      </c>
      <c r="L464" s="3">
        <f>VLOOKUP(tbStoricoOrdini[[#This Row],[ARTICOLO]],tbArticoli[],2,FALSE)</f>
        <v>220</v>
      </c>
      <c r="M464" s="22">
        <f>tbStoricoOrdini[[#This Row],[IMPORTO]]/tbStoricoOrdini[[#This Row],[PREZZO]]</f>
        <v>784</v>
      </c>
      <c r="N464" t="s">
        <v>9</v>
      </c>
      <c r="O464" s="8">
        <f>VLOOKUP(tbStoricoOrdini[[#This Row],[AGENTE]],tbAgenti[],2,FALSE)</f>
        <v>0.05</v>
      </c>
      <c r="P464" s="2">
        <v>172480</v>
      </c>
      <c r="Q464" s="2">
        <f>tbStoricoOrdini[[#This Row],[IMPORTO]]*tbStoricoOrdini[[#This Row],[% COMM.]]</f>
        <v>8624</v>
      </c>
      <c r="R464" s="2">
        <f>tbStoricoOrdini[[#This Row],[TOT. COMM.]]+tbStoricoOrdini[[#This Row],[IMPORTO]]</f>
        <v>181104</v>
      </c>
    </row>
    <row r="465" spans="1:18">
      <c r="A465" s="1">
        <v>43831</v>
      </c>
      <c r="B465" s="7">
        <f>MONTH(tbStoricoOrdini[[#This Row],[DATA]])</f>
        <v>1</v>
      </c>
      <c r="C465" t="s">
        <v>560</v>
      </c>
      <c r="D465" t="str">
        <f>RIGHT(tbStoricoOrdini[[#This Row],[ORDINE]],4)</f>
        <v>0462</v>
      </c>
      <c r="E465" t="s">
        <v>41</v>
      </c>
      <c r="F465" t="str">
        <f>VLOOKUP(tbStoricoOrdini[[#This Row],[CLIENTE]],tbClienti[],3,FALSE)</f>
        <v>Lazio</v>
      </c>
      <c r="G465" t="str">
        <f>VLOOKUP(tbStoricoOrdini[[#This Row],[CLIENTE]],tbClienti[],7,FALSE)</f>
        <v>AC</v>
      </c>
      <c r="H465" t="s">
        <v>82</v>
      </c>
      <c r="I465" t="str">
        <f>IF(LEFT(tbStoricoOrdini[[#This Row],[ARTICOLO]],3) = "COG","COG",LEFT(tbStoricoOrdini[[#This Row],[ARTICOLO]],FIND(" ",tbStoricoOrdini[[#This Row],[ARTICOLO]])-1))</f>
        <v>COG</v>
      </c>
      <c r="J465" t="str">
        <f>MID(tbStoricoOrdini[[#This Row],[ARTICOLO]],FIND(" ",tbStoricoOrdini[[#This Row],[ARTICOLO]])+1,4)</f>
        <v>7000</v>
      </c>
      <c r="K465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465" s="3">
        <f>VLOOKUP(tbStoricoOrdini[[#This Row],[ARTICOLO]],tbArticoli[],2,FALSE)</f>
        <v>500</v>
      </c>
      <c r="M465" s="22">
        <f>tbStoricoOrdini[[#This Row],[IMPORTO]]/tbStoricoOrdini[[#This Row],[PREZZO]]</f>
        <v>46</v>
      </c>
      <c r="N465" t="s">
        <v>9</v>
      </c>
      <c r="O465" s="8">
        <f>VLOOKUP(tbStoricoOrdini[[#This Row],[AGENTE]],tbAgenti[],2,FALSE)</f>
        <v>0.05</v>
      </c>
      <c r="P465" s="2">
        <v>23000</v>
      </c>
      <c r="Q465" s="2">
        <f>tbStoricoOrdini[[#This Row],[IMPORTO]]*tbStoricoOrdini[[#This Row],[% COMM.]]</f>
        <v>1150</v>
      </c>
      <c r="R465" s="2">
        <f>tbStoricoOrdini[[#This Row],[TOT. COMM.]]+tbStoricoOrdini[[#This Row],[IMPORTO]]</f>
        <v>24150</v>
      </c>
    </row>
    <row r="466" spans="1:18">
      <c r="A466" s="1">
        <v>43831</v>
      </c>
      <c r="B466" s="7">
        <f>MONTH(tbStoricoOrdini[[#This Row],[DATA]])</f>
        <v>1</v>
      </c>
      <c r="C466" t="s">
        <v>561</v>
      </c>
      <c r="D466" t="str">
        <f>RIGHT(tbStoricoOrdini[[#This Row],[ORDINE]],4)</f>
        <v>0463</v>
      </c>
      <c r="E466" t="s">
        <v>41</v>
      </c>
      <c r="F466" t="str">
        <f>VLOOKUP(tbStoricoOrdini[[#This Row],[CLIENTE]],tbClienti[],3,FALSE)</f>
        <v>Lazio</v>
      </c>
      <c r="G466" t="str">
        <f>VLOOKUP(tbStoricoOrdini[[#This Row],[CLIENTE]],tbClienti[],7,FALSE)</f>
        <v>AC</v>
      </c>
      <c r="H466" t="s">
        <v>80</v>
      </c>
      <c r="I466" t="str">
        <f>IF(LEFT(tbStoricoOrdini[[#This Row],[ARTICOLO]],3) = "COG","COG",LEFT(tbStoricoOrdini[[#This Row],[ARTICOLO]],FIND(" ",tbStoricoOrdini[[#This Row],[ARTICOLO]])-1))</f>
        <v>COG</v>
      </c>
      <c r="J466" t="str">
        <f>MID(tbStoricoOrdini[[#This Row],[ARTICOLO]],FIND(" ",tbStoricoOrdini[[#This Row],[ARTICOLO]])+1,4)</f>
        <v>5000</v>
      </c>
      <c r="K466" t="str">
        <f>IFERROR(RIGHT(tbStoricoOrdini[[#This Row],[ARTICOLO]],LEN(tbStoricoOrdini[[#This Row],[ARTICOLO]])-FIND(" ",tbStoricoOrdini[[#This Row],[ARTICOLO]],FIND(" ",tbStoricoOrdini[[#This Row],[ARTICOLO]]) +1)),"")</f>
        <v>Silver</v>
      </c>
      <c r="L466" s="3">
        <f>VLOOKUP(tbStoricoOrdini[[#This Row],[ARTICOLO]],tbArticoli[],2,FALSE)</f>
        <v>300</v>
      </c>
      <c r="M466" s="22">
        <f>tbStoricoOrdini[[#This Row],[IMPORTO]]/tbStoricoOrdini[[#This Row],[PREZZO]]</f>
        <v>810</v>
      </c>
      <c r="N466" t="s">
        <v>9</v>
      </c>
      <c r="O466" s="8">
        <f>VLOOKUP(tbStoricoOrdini[[#This Row],[AGENTE]],tbAgenti[],2,FALSE)</f>
        <v>0.05</v>
      </c>
      <c r="P466" s="2">
        <v>243000</v>
      </c>
      <c r="Q466" s="2">
        <f>tbStoricoOrdini[[#This Row],[IMPORTO]]*tbStoricoOrdini[[#This Row],[% COMM.]]</f>
        <v>12150</v>
      </c>
      <c r="R466" s="2">
        <f>tbStoricoOrdini[[#This Row],[TOT. COMM.]]+tbStoricoOrdini[[#This Row],[IMPORTO]]</f>
        <v>255150</v>
      </c>
    </row>
    <row r="467" spans="1:18">
      <c r="A467" s="1">
        <v>43831</v>
      </c>
      <c r="B467" s="7">
        <f>MONTH(tbStoricoOrdini[[#This Row],[DATA]])</f>
        <v>1</v>
      </c>
      <c r="C467" t="s">
        <v>562</v>
      </c>
      <c r="D467" t="str">
        <f>RIGHT(tbStoricoOrdini[[#This Row],[ORDINE]],4)</f>
        <v>0464</v>
      </c>
      <c r="E467" t="s">
        <v>41</v>
      </c>
      <c r="F467" t="str">
        <f>VLOOKUP(tbStoricoOrdini[[#This Row],[CLIENTE]],tbClienti[],3,FALSE)</f>
        <v>Lazio</v>
      </c>
      <c r="G467" t="str">
        <f>VLOOKUP(tbStoricoOrdini[[#This Row],[CLIENTE]],tbClienti[],7,FALSE)</f>
        <v>AC</v>
      </c>
      <c r="H467" t="s">
        <v>68</v>
      </c>
      <c r="I467" t="str">
        <f>IF(LEFT(tbStoricoOrdini[[#This Row],[ARTICOLO]],3) = "COG","COG",LEFT(tbStoricoOrdini[[#This Row],[ARTICOLO]],FIND(" ",tbStoricoOrdini[[#This Row],[ARTICOLO]])-1))</f>
        <v>BAG</v>
      </c>
      <c r="J467" t="str">
        <f>MID(tbStoricoOrdini[[#This Row],[ARTICOLO]],FIND(" ",tbStoricoOrdini[[#This Row],[ARTICOLO]])+1,4)</f>
        <v>5000</v>
      </c>
      <c r="K467" t="str">
        <f>IFERROR(RIGHT(tbStoricoOrdini[[#This Row],[ARTICOLO]],LEN(tbStoricoOrdini[[#This Row],[ARTICOLO]])-FIND(" ",tbStoricoOrdini[[#This Row],[ARTICOLO]],FIND(" ",tbStoricoOrdini[[#This Row],[ARTICOLO]]) +1)),"")</f>
        <v/>
      </c>
      <c r="L467" s="3">
        <f>VLOOKUP(tbStoricoOrdini[[#This Row],[ARTICOLO]],tbArticoli[],2,FALSE)</f>
        <v>250</v>
      </c>
      <c r="M467" s="22">
        <f>tbStoricoOrdini[[#This Row],[IMPORTO]]/tbStoricoOrdini[[#This Row],[PREZZO]]</f>
        <v>92</v>
      </c>
      <c r="N467" t="s">
        <v>13</v>
      </c>
      <c r="O467" s="8">
        <f>VLOOKUP(tbStoricoOrdini[[#This Row],[AGENTE]],tbAgenti[],2,FALSE)</f>
        <v>0.1</v>
      </c>
      <c r="P467" s="2">
        <v>23000</v>
      </c>
      <c r="Q467" s="2">
        <f>tbStoricoOrdini[[#This Row],[IMPORTO]]*tbStoricoOrdini[[#This Row],[% COMM.]]</f>
        <v>2300</v>
      </c>
      <c r="R467" s="2">
        <f>tbStoricoOrdini[[#This Row],[TOT. COMM.]]+tbStoricoOrdini[[#This Row],[IMPORTO]]</f>
        <v>25300</v>
      </c>
    </row>
    <row r="468" spans="1:18">
      <c r="A468" s="1">
        <v>43831</v>
      </c>
      <c r="B468" s="7">
        <f>MONTH(tbStoricoOrdini[[#This Row],[DATA]])</f>
        <v>1</v>
      </c>
      <c r="C468" t="s">
        <v>563</v>
      </c>
      <c r="D468" t="str">
        <f>RIGHT(tbStoricoOrdini[[#This Row],[ORDINE]],4)</f>
        <v>0465</v>
      </c>
      <c r="E468" t="s">
        <v>41</v>
      </c>
      <c r="F468" t="str">
        <f>VLOOKUP(tbStoricoOrdini[[#This Row],[CLIENTE]],tbClienti[],3,FALSE)</f>
        <v>Lazio</v>
      </c>
      <c r="G468" t="str">
        <f>VLOOKUP(tbStoricoOrdini[[#This Row],[CLIENTE]],tbClienti[],7,FALSE)</f>
        <v>AC</v>
      </c>
      <c r="H468" t="s">
        <v>69</v>
      </c>
      <c r="I468" t="str">
        <f>IF(LEFT(tbStoricoOrdini[[#This Row],[ARTICOLO]],3) = "COG","COG",LEFT(tbStoricoOrdini[[#This Row],[ARTICOLO]],FIND(" ",tbStoricoOrdini[[#This Row],[ARTICOLO]])-1))</f>
        <v>BAG</v>
      </c>
      <c r="J468" t="str">
        <f>MID(tbStoricoOrdini[[#This Row],[ARTICOLO]],FIND(" ",tbStoricoOrdini[[#This Row],[ARTICOLO]])+1,4)</f>
        <v>1121</v>
      </c>
      <c r="K468" t="str">
        <f>IFERROR(RIGHT(tbStoricoOrdini[[#This Row],[ARTICOLO]],LEN(tbStoricoOrdini[[#This Row],[ARTICOLO]])-FIND(" ",tbStoricoOrdini[[#This Row],[ARTICOLO]],FIND(" ",tbStoricoOrdini[[#This Row],[ARTICOLO]]) +1)),"")</f>
        <v>Gold</v>
      </c>
      <c r="L468" s="3">
        <f>VLOOKUP(tbStoricoOrdini[[#This Row],[ARTICOLO]],tbArticoli[],2,FALSE)</f>
        <v>230</v>
      </c>
      <c r="M468" s="22">
        <f>tbStoricoOrdini[[#This Row],[IMPORTO]]/tbStoricoOrdini[[#This Row],[PREZZO]]</f>
        <v>279</v>
      </c>
      <c r="N468" t="s">
        <v>6</v>
      </c>
      <c r="O468" s="8">
        <f>VLOOKUP(tbStoricoOrdini[[#This Row],[AGENTE]],tbAgenti[],2,FALSE)</f>
        <v>7.4999999999999997E-2</v>
      </c>
      <c r="P468" s="2">
        <v>64170</v>
      </c>
      <c r="Q468" s="2">
        <f>tbStoricoOrdini[[#This Row],[IMPORTO]]*tbStoricoOrdini[[#This Row],[% COMM.]]</f>
        <v>4812.75</v>
      </c>
      <c r="R468" s="2">
        <f>tbStoricoOrdini[[#This Row],[TOT. COMM.]]+tbStoricoOrdini[[#This Row],[IMPORTO]]</f>
        <v>68982.75</v>
      </c>
    </row>
    <row r="469" spans="1:18">
      <c r="A469" s="1">
        <v>43831</v>
      </c>
      <c r="B469" s="7">
        <f>MONTH(tbStoricoOrdini[[#This Row],[DATA]])</f>
        <v>1</v>
      </c>
      <c r="C469" t="s">
        <v>564</v>
      </c>
      <c r="D469" t="str">
        <f>RIGHT(tbStoricoOrdini[[#This Row],[ORDINE]],4)</f>
        <v>0466</v>
      </c>
      <c r="E469" t="s">
        <v>41</v>
      </c>
      <c r="F469" t="str">
        <f>VLOOKUP(tbStoricoOrdini[[#This Row],[CLIENTE]],tbClienti[],3,FALSE)</f>
        <v>Lazio</v>
      </c>
      <c r="G469" t="str">
        <f>VLOOKUP(tbStoricoOrdini[[#This Row],[CLIENTE]],tbClienti[],7,FALSE)</f>
        <v>AC</v>
      </c>
      <c r="H469" t="s">
        <v>83</v>
      </c>
      <c r="I469" t="str">
        <f>IF(LEFT(tbStoricoOrdini[[#This Row],[ARTICOLO]],3) = "COG","COG",LEFT(tbStoricoOrdini[[#This Row],[ARTICOLO]],FIND(" ",tbStoricoOrdini[[#This Row],[ARTICOLO]])-1))</f>
        <v>COG</v>
      </c>
      <c r="J469" t="str">
        <f>MID(tbStoricoOrdini[[#This Row],[ARTICOLO]],FIND(" ",tbStoricoOrdini[[#This Row],[ARTICOLO]])+1,4)</f>
        <v>8000</v>
      </c>
      <c r="K469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469" s="3">
        <f>VLOOKUP(tbStoricoOrdini[[#This Row],[ARTICOLO]],tbArticoli[],2,FALSE)</f>
        <v>670</v>
      </c>
      <c r="M469" s="22">
        <f>tbStoricoOrdini[[#This Row],[IMPORTO]]/tbStoricoOrdini[[#This Row],[PREZZO]]</f>
        <v>69</v>
      </c>
      <c r="N469" t="s">
        <v>9</v>
      </c>
      <c r="O469" s="8">
        <f>VLOOKUP(tbStoricoOrdini[[#This Row],[AGENTE]],tbAgenti[],2,FALSE)</f>
        <v>0.05</v>
      </c>
      <c r="P469" s="2">
        <v>46230</v>
      </c>
      <c r="Q469" s="2">
        <f>tbStoricoOrdini[[#This Row],[IMPORTO]]*tbStoricoOrdini[[#This Row],[% COMM.]]</f>
        <v>2311.5</v>
      </c>
      <c r="R469" s="2">
        <f>tbStoricoOrdini[[#This Row],[TOT. COMM.]]+tbStoricoOrdini[[#This Row],[IMPORTO]]</f>
        <v>48541.5</v>
      </c>
    </row>
    <row r="470" spans="1:18">
      <c r="A470" s="1">
        <v>43831</v>
      </c>
      <c r="B470" s="7">
        <f>MONTH(tbStoricoOrdini[[#This Row],[DATA]])</f>
        <v>1</v>
      </c>
      <c r="C470" t="s">
        <v>565</v>
      </c>
      <c r="D470" t="str">
        <f>RIGHT(tbStoricoOrdini[[#This Row],[ORDINE]],4)</f>
        <v>0467</v>
      </c>
      <c r="E470" t="s">
        <v>41</v>
      </c>
      <c r="F470" t="str">
        <f>VLOOKUP(tbStoricoOrdini[[#This Row],[CLIENTE]],tbClienti[],3,FALSE)</f>
        <v>Lazio</v>
      </c>
      <c r="G470" t="str">
        <f>VLOOKUP(tbStoricoOrdini[[#This Row],[CLIENTE]],tbClienti[],7,FALSE)</f>
        <v>AC</v>
      </c>
      <c r="H470" t="s">
        <v>70</v>
      </c>
      <c r="I470" t="str">
        <f>IF(LEFT(tbStoricoOrdini[[#This Row],[ARTICOLO]],3) = "COG","COG",LEFT(tbStoricoOrdini[[#This Row],[ARTICOLO]],FIND(" ",tbStoricoOrdini[[#This Row],[ARTICOLO]])-1))</f>
        <v>EB08</v>
      </c>
      <c r="J470" t="str">
        <f>MID(tbStoricoOrdini[[#This Row],[ARTICOLO]],FIND(" ",tbStoricoOrdini[[#This Row],[ARTICOLO]])+1,4)</f>
        <v>7500</v>
      </c>
      <c r="K470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470" s="3">
        <f>VLOOKUP(tbStoricoOrdini[[#This Row],[ARTICOLO]],tbArticoli[],2,FALSE)</f>
        <v>180</v>
      </c>
      <c r="M470" s="22">
        <f>tbStoricoOrdini[[#This Row],[IMPORTO]]/tbStoricoOrdini[[#This Row],[PREZZO]]</f>
        <v>669</v>
      </c>
      <c r="N470" t="s">
        <v>9</v>
      </c>
      <c r="O470" s="8">
        <f>VLOOKUP(tbStoricoOrdini[[#This Row],[AGENTE]],tbAgenti[],2,FALSE)</f>
        <v>0.05</v>
      </c>
      <c r="P470" s="2">
        <v>120420</v>
      </c>
      <c r="Q470" s="2">
        <f>tbStoricoOrdini[[#This Row],[IMPORTO]]*tbStoricoOrdini[[#This Row],[% COMM.]]</f>
        <v>6021</v>
      </c>
      <c r="R470" s="2">
        <f>tbStoricoOrdini[[#This Row],[TOT. COMM.]]+tbStoricoOrdini[[#This Row],[IMPORTO]]</f>
        <v>126441</v>
      </c>
    </row>
    <row r="471" spans="1:18">
      <c r="A471" s="1">
        <v>43831</v>
      </c>
      <c r="B471" s="7">
        <f>MONTH(tbStoricoOrdini[[#This Row],[DATA]])</f>
        <v>1</v>
      </c>
      <c r="C471" t="s">
        <v>566</v>
      </c>
      <c r="D471" t="str">
        <f>RIGHT(tbStoricoOrdini[[#This Row],[ORDINE]],4)</f>
        <v>0468</v>
      </c>
      <c r="E471" t="s">
        <v>41</v>
      </c>
      <c r="F471" t="str">
        <f>VLOOKUP(tbStoricoOrdini[[#This Row],[CLIENTE]],tbClienti[],3,FALSE)</f>
        <v>Lazio</v>
      </c>
      <c r="G471" t="str">
        <f>VLOOKUP(tbStoricoOrdini[[#This Row],[CLIENTE]],tbClienti[],7,FALSE)</f>
        <v>AC</v>
      </c>
      <c r="H471" t="s">
        <v>75</v>
      </c>
      <c r="I471" t="str">
        <f>IF(LEFT(tbStoricoOrdini[[#This Row],[ARTICOLO]],3) = "COG","COG",LEFT(tbStoricoOrdini[[#This Row],[ARTICOLO]],FIND(" ",tbStoricoOrdini[[#This Row],[ARTICOLO]])-1))</f>
        <v>AVRC</v>
      </c>
      <c r="J471" t="str">
        <f>MID(tbStoricoOrdini[[#This Row],[ARTICOLO]],FIND(" ",tbStoricoOrdini[[#This Row],[ARTICOLO]])+1,4)</f>
        <v>1000</v>
      </c>
      <c r="K471" t="str">
        <f>IFERROR(RIGHT(tbStoricoOrdini[[#This Row],[ARTICOLO]],LEN(tbStoricoOrdini[[#This Row],[ARTICOLO]])-FIND(" ",tbStoricoOrdini[[#This Row],[ARTICOLO]],FIND(" ",tbStoricoOrdini[[#This Row],[ARTICOLO]]) +1)),"")</f>
        <v>Silver</v>
      </c>
      <c r="L471" s="3">
        <f>VLOOKUP(tbStoricoOrdini[[#This Row],[ARTICOLO]],tbArticoli[],2,FALSE)</f>
        <v>390</v>
      </c>
      <c r="M471" s="22">
        <f>tbStoricoOrdini[[#This Row],[IMPORTO]]/tbStoricoOrdini[[#This Row],[PREZZO]]</f>
        <v>967</v>
      </c>
      <c r="N471" t="s">
        <v>9</v>
      </c>
      <c r="O471" s="8">
        <f>VLOOKUP(tbStoricoOrdini[[#This Row],[AGENTE]],tbAgenti[],2,FALSE)</f>
        <v>0.05</v>
      </c>
      <c r="P471" s="2">
        <v>377130</v>
      </c>
      <c r="Q471" s="2">
        <f>tbStoricoOrdini[[#This Row],[IMPORTO]]*tbStoricoOrdini[[#This Row],[% COMM.]]</f>
        <v>18856.5</v>
      </c>
      <c r="R471" s="2">
        <f>tbStoricoOrdini[[#This Row],[TOT. COMM.]]+tbStoricoOrdini[[#This Row],[IMPORTO]]</f>
        <v>395986.5</v>
      </c>
    </row>
    <row r="472" spans="1:18">
      <c r="A472" s="1">
        <v>43831</v>
      </c>
      <c r="B472" s="7">
        <f>MONTH(tbStoricoOrdini[[#This Row],[DATA]])</f>
        <v>1</v>
      </c>
      <c r="C472" t="s">
        <v>567</v>
      </c>
      <c r="D472" t="str">
        <f>RIGHT(tbStoricoOrdini[[#This Row],[ORDINE]],4)</f>
        <v>0469</v>
      </c>
      <c r="E472" t="s">
        <v>41</v>
      </c>
      <c r="F472" t="str">
        <f>VLOOKUP(tbStoricoOrdini[[#This Row],[CLIENTE]],tbClienti[],3,FALSE)</f>
        <v>Lazio</v>
      </c>
      <c r="G472" t="str">
        <f>VLOOKUP(tbStoricoOrdini[[#This Row],[CLIENTE]],tbClienti[],7,FALSE)</f>
        <v>AC</v>
      </c>
      <c r="H472" t="s">
        <v>71</v>
      </c>
      <c r="I472" t="str">
        <f>IF(LEFT(tbStoricoOrdini[[#This Row],[ARTICOLO]],3) = "COG","COG",LEFT(tbStoricoOrdini[[#This Row],[ARTICOLO]],FIND(" ",tbStoricoOrdini[[#This Row],[ARTICOLO]])-1))</f>
        <v>EB07</v>
      </c>
      <c r="J472" t="str">
        <f>MID(tbStoricoOrdini[[#This Row],[ARTICOLO]],FIND(" ",tbStoricoOrdini[[#This Row],[ARTICOLO]])+1,4)</f>
        <v>5000</v>
      </c>
      <c r="K472" t="str">
        <f>IFERROR(RIGHT(tbStoricoOrdini[[#This Row],[ARTICOLO]],LEN(tbStoricoOrdini[[#This Row],[ARTICOLO]])-FIND(" ",tbStoricoOrdini[[#This Row],[ARTICOLO]],FIND(" ",tbStoricoOrdini[[#This Row],[ARTICOLO]]) +1)),"")</f>
        <v/>
      </c>
      <c r="L472" s="3">
        <f>VLOOKUP(tbStoricoOrdini[[#This Row],[ARTICOLO]],tbArticoli[],2,FALSE)</f>
        <v>140</v>
      </c>
      <c r="M472" s="22">
        <f>tbStoricoOrdini[[#This Row],[IMPORTO]]/tbStoricoOrdini[[#This Row],[PREZZO]]</f>
        <v>995</v>
      </c>
      <c r="N472" t="s">
        <v>11</v>
      </c>
      <c r="O472" s="8">
        <f>VLOOKUP(tbStoricoOrdini[[#This Row],[AGENTE]],tbAgenti[],2,FALSE)</f>
        <v>0.04</v>
      </c>
      <c r="P472" s="2">
        <v>139300</v>
      </c>
      <c r="Q472" s="2">
        <f>tbStoricoOrdini[[#This Row],[IMPORTO]]*tbStoricoOrdini[[#This Row],[% COMM.]]</f>
        <v>5572</v>
      </c>
      <c r="R472" s="2">
        <f>tbStoricoOrdini[[#This Row],[TOT. COMM.]]+tbStoricoOrdini[[#This Row],[IMPORTO]]</f>
        <v>144872</v>
      </c>
    </row>
    <row r="473" spans="1:18">
      <c r="A473" s="1">
        <v>43831</v>
      </c>
      <c r="B473" s="7">
        <f>MONTH(tbStoricoOrdini[[#This Row],[DATA]])</f>
        <v>1</v>
      </c>
      <c r="C473" t="s">
        <v>568</v>
      </c>
      <c r="D473" t="str">
        <f>RIGHT(tbStoricoOrdini[[#This Row],[ORDINE]],4)</f>
        <v>0470</v>
      </c>
      <c r="E473" t="s">
        <v>41</v>
      </c>
      <c r="F473" t="str">
        <f>VLOOKUP(tbStoricoOrdini[[#This Row],[CLIENTE]],tbClienti[],3,FALSE)</f>
        <v>Lazio</v>
      </c>
      <c r="G473" t="str">
        <f>VLOOKUP(tbStoricoOrdini[[#This Row],[CLIENTE]],tbClienti[],7,FALSE)</f>
        <v>AC</v>
      </c>
      <c r="H473" t="s">
        <v>71</v>
      </c>
      <c r="I473" t="str">
        <f>IF(LEFT(tbStoricoOrdini[[#This Row],[ARTICOLO]],3) = "COG","COG",LEFT(tbStoricoOrdini[[#This Row],[ARTICOLO]],FIND(" ",tbStoricoOrdini[[#This Row],[ARTICOLO]])-1))</f>
        <v>EB07</v>
      </c>
      <c r="J473" t="str">
        <f>MID(tbStoricoOrdini[[#This Row],[ARTICOLO]],FIND(" ",tbStoricoOrdini[[#This Row],[ARTICOLO]])+1,4)</f>
        <v>5000</v>
      </c>
      <c r="K473" t="str">
        <f>IFERROR(RIGHT(tbStoricoOrdini[[#This Row],[ARTICOLO]],LEN(tbStoricoOrdini[[#This Row],[ARTICOLO]])-FIND(" ",tbStoricoOrdini[[#This Row],[ARTICOLO]],FIND(" ",tbStoricoOrdini[[#This Row],[ARTICOLO]]) +1)),"")</f>
        <v/>
      </c>
      <c r="L473" s="3">
        <f>VLOOKUP(tbStoricoOrdini[[#This Row],[ARTICOLO]],tbArticoli[],2,FALSE)</f>
        <v>140</v>
      </c>
      <c r="M473" s="22">
        <f>tbStoricoOrdini[[#This Row],[IMPORTO]]/tbStoricoOrdini[[#This Row],[PREZZO]]</f>
        <v>865</v>
      </c>
      <c r="N473" t="s">
        <v>8</v>
      </c>
      <c r="O473" s="8">
        <f>VLOOKUP(tbStoricoOrdini[[#This Row],[AGENTE]],tbAgenti[],2,FALSE)</f>
        <v>0.05</v>
      </c>
      <c r="P473" s="2">
        <v>121100</v>
      </c>
      <c r="Q473" s="2">
        <f>tbStoricoOrdini[[#This Row],[IMPORTO]]*tbStoricoOrdini[[#This Row],[% COMM.]]</f>
        <v>6055</v>
      </c>
      <c r="R473" s="2">
        <f>tbStoricoOrdini[[#This Row],[TOT. COMM.]]+tbStoricoOrdini[[#This Row],[IMPORTO]]</f>
        <v>127155</v>
      </c>
    </row>
    <row r="474" spans="1:18">
      <c r="A474" s="1">
        <v>43831</v>
      </c>
      <c r="B474" s="7">
        <f>MONTH(tbStoricoOrdini[[#This Row],[DATA]])</f>
        <v>1</v>
      </c>
      <c r="C474" t="s">
        <v>569</v>
      </c>
      <c r="D474" t="str">
        <f>RIGHT(tbStoricoOrdini[[#This Row],[ORDINE]],4)</f>
        <v>0471</v>
      </c>
      <c r="E474" t="s">
        <v>41</v>
      </c>
      <c r="F474" t="str">
        <f>VLOOKUP(tbStoricoOrdini[[#This Row],[CLIENTE]],tbClienti[],3,FALSE)</f>
        <v>Lazio</v>
      </c>
      <c r="G474" t="str">
        <f>VLOOKUP(tbStoricoOrdini[[#This Row],[CLIENTE]],tbClienti[],7,FALSE)</f>
        <v>AC</v>
      </c>
      <c r="H474" t="s">
        <v>71</v>
      </c>
      <c r="I474" t="str">
        <f>IF(LEFT(tbStoricoOrdini[[#This Row],[ARTICOLO]],3) = "COG","COG",LEFT(tbStoricoOrdini[[#This Row],[ARTICOLO]],FIND(" ",tbStoricoOrdini[[#This Row],[ARTICOLO]])-1))</f>
        <v>EB07</v>
      </c>
      <c r="J474" t="str">
        <f>MID(tbStoricoOrdini[[#This Row],[ARTICOLO]],FIND(" ",tbStoricoOrdini[[#This Row],[ARTICOLO]])+1,4)</f>
        <v>5000</v>
      </c>
      <c r="K474" t="str">
        <f>IFERROR(RIGHT(tbStoricoOrdini[[#This Row],[ARTICOLO]],LEN(tbStoricoOrdini[[#This Row],[ARTICOLO]])-FIND(" ",tbStoricoOrdini[[#This Row],[ARTICOLO]],FIND(" ",tbStoricoOrdini[[#This Row],[ARTICOLO]]) +1)),"")</f>
        <v/>
      </c>
      <c r="L474" s="3">
        <f>VLOOKUP(tbStoricoOrdini[[#This Row],[ARTICOLO]],tbArticoli[],2,FALSE)</f>
        <v>140</v>
      </c>
      <c r="M474" s="22">
        <f>tbStoricoOrdini[[#This Row],[IMPORTO]]/tbStoricoOrdini[[#This Row],[PREZZO]]</f>
        <v>338</v>
      </c>
      <c r="N474" t="s">
        <v>13</v>
      </c>
      <c r="O474" s="8">
        <f>VLOOKUP(tbStoricoOrdini[[#This Row],[AGENTE]],tbAgenti[],2,FALSE)</f>
        <v>0.1</v>
      </c>
      <c r="P474" s="2">
        <v>47320</v>
      </c>
      <c r="Q474" s="2">
        <f>tbStoricoOrdini[[#This Row],[IMPORTO]]*tbStoricoOrdini[[#This Row],[% COMM.]]</f>
        <v>4732</v>
      </c>
      <c r="R474" s="2">
        <f>tbStoricoOrdini[[#This Row],[TOT. COMM.]]+tbStoricoOrdini[[#This Row],[IMPORTO]]</f>
        <v>52052</v>
      </c>
    </row>
    <row r="475" spans="1:18">
      <c r="A475" s="1">
        <v>43831</v>
      </c>
      <c r="B475" s="7">
        <f>MONTH(tbStoricoOrdini[[#This Row],[DATA]])</f>
        <v>1</v>
      </c>
      <c r="C475" t="s">
        <v>570</v>
      </c>
      <c r="D475" t="str">
        <f>RIGHT(tbStoricoOrdini[[#This Row],[ORDINE]],4)</f>
        <v>0472</v>
      </c>
      <c r="E475" t="s">
        <v>41</v>
      </c>
      <c r="F475" t="str">
        <f>VLOOKUP(tbStoricoOrdini[[#This Row],[CLIENTE]],tbClienti[],3,FALSE)</f>
        <v>Lazio</v>
      </c>
      <c r="G475" t="str">
        <f>VLOOKUP(tbStoricoOrdini[[#This Row],[CLIENTE]],tbClienti[],7,FALSE)</f>
        <v>AC</v>
      </c>
      <c r="H475" t="s">
        <v>71</v>
      </c>
      <c r="I475" t="str">
        <f>IF(LEFT(tbStoricoOrdini[[#This Row],[ARTICOLO]],3) = "COG","COG",LEFT(tbStoricoOrdini[[#This Row],[ARTICOLO]],FIND(" ",tbStoricoOrdini[[#This Row],[ARTICOLO]])-1))</f>
        <v>EB07</v>
      </c>
      <c r="J475" t="str">
        <f>MID(tbStoricoOrdini[[#This Row],[ARTICOLO]],FIND(" ",tbStoricoOrdini[[#This Row],[ARTICOLO]])+1,4)</f>
        <v>5000</v>
      </c>
      <c r="K475" t="str">
        <f>IFERROR(RIGHT(tbStoricoOrdini[[#This Row],[ARTICOLO]],LEN(tbStoricoOrdini[[#This Row],[ARTICOLO]])-FIND(" ",tbStoricoOrdini[[#This Row],[ARTICOLO]],FIND(" ",tbStoricoOrdini[[#This Row],[ARTICOLO]]) +1)),"")</f>
        <v/>
      </c>
      <c r="L475" s="3">
        <f>VLOOKUP(tbStoricoOrdini[[#This Row],[ARTICOLO]],tbArticoli[],2,FALSE)</f>
        <v>140</v>
      </c>
      <c r="M475" s="22">
        <f>tbStoricoOrdini[[#This Row],[IMPORTO]]/tbStoricoOrdini[[#This Row],[PREZZO]]</f>
        <v>262</v>
      </c>
      <c r="N475" t="s">
        <v>6</v>
      </c>
      <c r="O475" s="8">
        <f>VLOOKUP(tbStoricoOrdini[[#This Row],[AGENTE]],tbAgenti[],2,FALSE)</f>
        <v>7.4999999999999997E-2</v>
      </c>
      <c r="P475" s="2">
        <v>36680</v>
      </c>
      <c r="Q475" s="2">
        <f>tbStoricoOrdini[[#This Row],[IMPORTO]]*tbStoricoOrdini[[#This Row],[% COMM.]]</f>
        <v>2751</v>
      </c>
      <c r="R475" s="2">
        <f>tbStoricoOrdini[[#This Row],[TOT. COMM.]]+tbStoricoOrdini[[#This Row],[IMPORTO]]</f>
        <v>39431</v>
      </c>
    </row>
    <row r="476" spans="1:18">
      <c r="A476" s="1">
        <v>43831</v>
      </c>
      <c r="B476" s="7">
        <f>MONTH(tbStoricoOrdini[[#This Row],[DATA]])</f>
        <v>1</v>
      </c>
      <c r="C476" t="s">
        <v>571</v>
      </c>
      <c r="D476" t="str">
        <f>RIGHT(tbStoricoOrdini[[#This Row],[ORDINE]],4)</f>
        <v>0473</v>
      </c>
      <c r="E476" t="s">
        <v>41</v>
      </c>
      <c r="F476" t="str">
        <f>VLOOKUP(tbStoricoOrdini[[#This Row],[CLIENTE]],tbClienti[],3,FALSE)</f>
        <v>Lazio</v>
      </c>
      <c r="G476" t="str">
        <f>VLOOKUP(tbStoricoOrdini[[#This Row],[CLIENTE]],tbClienti[],7,FALSE)</f>
        <v>AC</v>
      </c>
      <c r="H476" t="s">
        <v>71</v>
      </c>
      <c r="I476" t="str">
        <f>IF(LEFT(tbStoricoOrdini[[#This Row],[ARTICOLO]],3) = "COG","COG",LEFT(tbStoricoOrdini[[#This Row],[ARTICOLO]],FIND(" ",tbStoricoOrdini[[#This Row],[ARTICOLO]])-1))</f>
        <v>EB07</v>
      </c>
      <c r="J476" t="str">
        <f>MID(tbStoricoOrdini[[#This Row],[ARTICOLO]],FIND(" ",tbStoricoOrdini[[#This Row],[ARTICOLO]])+1,4)</f>
        <v>5000</v>
      </c>
      <c r="K476" t="str">
        <f>IFERROR(RIGHT(tbStoricoOrdini[[#This Row],[ARTICOLO]],LEN(tbStoricoOrdini[[#This Row],[ARTICOLO]])-FIND(" ",tbStoricoOrdini[[#This Row],[ARTICOLO]],FIND(" ",tbStoricoOrdini[[#This Row],[ARTICOLO]]) +1)),"")</f>
        <v/>
      </c>
      <c r="L476" s="3">
        <f>VLOOKUP(tbStoricoOrdini[[#This Row],[ARTICOLO]],tbArticoli[],2,FALSE)</f>
        <v>140</v>
      </c>
      <c r="M476" s="22">
        <f>tbStoricoOrdini[[#This Row],[IMPORTO]]/tbStoricoOrdini[[#This Row],[PREZZO]]</f>
        <v>557</v>
      </c>
      <c r="N476" t="s">
        <v>9</v>
      </c>
      <c r="O476" s="8">
        <f>VLOOKUP(tbStoricoOrdini[[#This Row],[AGENTE]],tbAgenti[],2,FALSE)</f>
        <v>0.05</v>
      </c>
      <c r="P476" s="2">
        <v>77980</v>
      </c>
      <c r="Q476" s="2">
        <f>tbStoricoOrdini[[#This Row],[IMPORTO]]*tbStoricoOrdini[[#This Row],[% COMM.]]</f>
        <v>3899</v>
      </c>
      <c r="R476" s="2">
        <f>tbStoricoOrdini[[#This Row],[TOT. COMM.]]+tbStoricoOrdini[[#This Row],[IMPORTO]]</f>
        <v>81879</v>
      </c>
    </row>
    <row r="477" spans="1:18">
      <c r="A477" s="1">
        <v>43831</v>
      </c>
      <c r="B477" s="7">
        <f>MONTH(tbStoricoOrdini[[#This Row],[DATA]])</f>
        <v>1</v>
      </c>
      <c r="C477" t="s">
        <v>572</v>
      </c>
      <c r="D477" t="str">
        <f>RIGHT(tbStoricoOrdini[[#This Row],[ORDINE]],4)</f>
        <v>0474</v>
      </c>
      <c r="E477" t="s">
        <v>41</v>
      </c>
      <c r="F477" t="str">
        <f>VLOOKUP(tbStoricoOrdini[[#This Row],[CLIENTE]],tbClienti[],3,FALSE)</f>
        <v>Lazio</v>
      </c>
      <c r="G477" t="str">
        <f>VLOOKUP(tbStoricoOrdini[[#This Row],[CLIENTE]],tbClienti[],7,FALSE)</f>
        <v>AC</v>
      </c>
      <c r="H477" t="s">
        <v>76</v>
      </c>
      <c r="I477" t="str">
        <f>IF(LEFT(tbStoricoOrdini[[#This Row],[ARTICOLO]],3) = "COG","COG",LEFT(tbStoricoOrdini[[#This Row],[ARTICOLO]],FIND(" ",tbStoricoOrdini[[#This Row],[ARTICOLO]])-1))</f>
        <v>COG</v>
      </c>
      <c r="J477" t="str">
        <f>MID(tbStoricoOrdini[[#This Row],[ARTICOLO]],FIND(" ",tbStoricoOrdini[[#This Row],[ARTICOLO]])+1,4)</f>
        <v>1000</v>
      </c>
      <c r="K477" t="str">
        <f>IFERROR(RIGHT(tbStoricoOrdini[[#This Row],[ARTICOLO]],LEN(tbStoricoOrdini[[#This Row],[ARTICOLO]])-FIND(" ",tbStoricoOrdini[[#This Row],[ARTICOLO]],FIND(" ",tbStoricoOrdini[[#This Row],[ARTICOLO]]) +1)),"")</f>
        <v/>
      </c>
      <c r="L477" s="3">
        <f>VLOOKUP(tbStoricoOrdini[[#This Row],[ARTICOLO]],tbArticoli[],2,FALSE)</f>
        <v>150</v>
      </c>
      <c r="M477" s="22">
        <f>tbStoricoOrdini[[#This Row],[IMPORTO]]/tbStoricoOrdini[[#This Row],[PREZZO]]</f>
        <v>873</v>
      </c>
      <c r="N477" t="s">
        <v>15</v>
      </c>
      <c r="O477" s="8">
        <f>VLOOKUP(tbStoricoOrdini[[#This Row],[AGENTE]],tbAgenti[],2,FALSE)</f>
        <v>0.08</v>
      </c>
      <c r="P477" s="2">
        <v>130950</v>
      </c>
      <c r="Q477" s="2">
        <f>tbStoricoOrdini[[#This Row],[IMPORTO]]*tbStoricoOrdini[[#This Row],[% COMM.]]</f>
        <v>10476</v>
      </c>
      <c r="R477" s="2">
        <f>tbStoricoOrdini[[#This Row],[TOT. COMM.]]+tbStoricoOrdini[[#This Row],[IMPORTO]]</f>
        <v>141426</v>
      </c>
    </row>
    <row r="478" spans="1:18">
      <c r="A478" s="1">
        <v>43831</v>
      </c>
      <c r="B478" s="7">
        <f>MONTH(tbStoricoOrdini[[#This Row],[DATA]])</f>
        <v>1</v>
      </c>
      <c r="C478" t="s">
        <v>573</v>
      </c>
      <c r="D478" t="str">
        <f>RIGHT(tbStoricoOrdini[[#This Row],[ORDINE]],4)</f>
        <v>0475</v>
      </c>
      <c r="E478" t="s">
        <v>41</v>
      </c>
      <c r="F478" t="str">
        <f>VLOOKUP(tbStoricoOrdini[[#This Row],[CLIENTE]],tbClienti[],3,FALSE)</f>
        <v>Lazio</v>
      </c>
      <c r="G478" t="str">
        <f>VLOOKUP(tbStoricoOrdini[[#This Row],[CLIENTE]],tbClienti[],7,FALSE)</f>
        <v>AC</v>
      </c>
      <c r="H478" t="s">
        <v>72</v>
      </c>
      <c r="I478" t="str">
        <f>IF(LEFT(tbStoricoOrdini[[#This Row],[ARTICOLO]],3) = "COG","COG",LEFT(tbStoricoOrdini[[#This Row],[ARTICOLO]],FIND(" ",tbStoricoOrdini[[#This Row],[ARTICOLO]])-1))</f>
        <v>EB06</v>
      </c>
      <c r="J478" t="str">
        <f>MID(tbStoricoOrdini[[#This Row],[ARTICOLO]],FIND(" ",tbStoricoOrdini[[#This Row],[ARTICOLO]])+1,4)</f>
        <v>3000</v>
      </c>
      <c r="K478" t="str">
        <f>IFERROR(RIGHT(tbStoricoOrdini[[#This Row],[ARTICOLO]],LEN(tbStoricoOrdini[[#This Row],[ARTICOLO]])-FIND(" ",tbStoricoOrdini[[#This Row],[ARTICOLO]],FIND(" ",tbStoricoOrdini[[#This Row],[ARTICOLO]]) +1)),"")</f>
        <v>Medium</v>
      </c>
      <c r="L478" s="3">
        <f>VLOOKUP(tbStoricoOrdini[[#This Row],[ARTICOLO]],tbArticoli[],2,FALSE)</f>
        <v>120</v>
      </c>
      <c r="M478" s="22">
        <f>tbStoricoOrdini[[#This Row],[IMPORTO]]/tbStoricoOrdini[[#This Row],[PREZZO]]</f>
        <v>956</v>
      </c>
      <c r="N478" t="s">
        <v>13</v>
      </c>
      <c r="O478" s="8">
        <f>VLOOKUP(tbStoricoOrdini[[#This Row],[AGENTE]],tbAgenti[],2,FALSE)</f>
        <v>0.1</v>
      </c>
      <c r="P478" s="2">
        <v>114720</v>
      </c>
      <c r="Q478" s="2">
        <f>tbStoricoOrdini[[#This Row],[IMPORTO]]*tbStoricoOrdini[[#This Row],[% COMM.]]</f>
        <v>11472</v>
      </c>
      <c r="R478" s="2">
        <f>tbStoricoOrdini[[#This Row],[TOT. COMM.]]+tbStoricoOrdini[[#This Row],[IMPORTO]]</f>
        <v>126192</v>
      </c>
    </row>
    <row r="479" spans="1:18">
      <c r="A479" s="1">
        <v>43831</v>
      </c>
      <c r="B479" s="7">
        <f>MONTH(tbStoricoOrdini[[#This Row],[DATA]])</f>
        <v>1</v>
      </c>
      <c r="C479" t="s">
        <v>574</v>
      </c>
      <c r="D479" t="str">
        <f>RIGHT(tbStoricoOrdini[[#This Row],[ORDINE]],4)</f>
        <v>0476</v>
      </c>
      <c r="E479" t="s">
        <v>41</v>
      </c>
      <c r="F479" t="str">
        <f>VLOOKUP(tbStoricoOrdini[[#This Row],[CLIENTE]],tbClienti[],3,FALSE)</f>
        <v>Lazio</v>
      </c>
      <c r="G479" t="str">
        <f>VLOOKUP(tbStoricoOrdini[[#This Row],[CLIENTE]],tbClienti[],7,FALSE)</f>
        <v>AC</v>
      </c>
      <c r="H479" t="s">
        <v>72</v>
      </c>
      <c r="I479" t="str">
        <f>IF(LEFT(tbStoricoOrdini[[#This Row],[ARTICOLO]],3) = "COG","COG",LEFT(tbStoricoOrdini[[#This Row],[ARTICOLO]],FIND(" ",tbStoricoOrdini[[#This Row],[ARTICOLO]])-1))</f>
        <v>EB06</v>
      </c>
      <c r="J479" t="str">
        <f>MID(tbStoricoOrdini[[#This Row],[ARTICOLO]],FIND(" ",tbStoricoOrdini[[#This Row],[ARTICOLO]])+1,4)</f>
        <v>3000</v>
      </c>
      <c r="K479" t="str">
        <f>IFERROR(RIGHT(tbStoricoOrdini[[#This Row],[ARTICOLO]],LEN(tbStoricoOrdini[[#This Row],[ARTICOLO]])-FIND(" ",tbStoricoOrdini[[#This Row],[ARTICOLO]],FIND(" ",tbStoricoOrdini[[#This Row],[ARTICOLO]]) +1)),"")</f>
        <v>Medium</v>
      </c>
      <c r="L479" s="3">
        <f>VLOOKUP(tbStoricoOrdini[[#This Row],[ARTICOLO]],tbArticoli[],2,FALSE)</f>
        <v>120</v>
      </c>
      <c r="M479" s="22">
        <f>tbStoricoOrdini[[#This Row],[IMPORTO]]/tbStoricoOrdini[[#This Row],[PREZZO]]</f>
        <v>365</v>
      </c>
      <c r="N479" t="s">
        <v>6</v>
      </c>
      <c r="O479" s="8">
        <f>VLOOKUP(tbStoricoOrdini[[#This Row],[AGENTE]],tbAgenti[],2,FALSE)</f>
        <v>7.4999999999999997E-2</v>
      </c>
      <c r="P479" s="2">
        <v>43800</v>
      </c>
      <c r="Q479" s="2">
        <f>tbStoricoOrdini[[#This Row],[IMPORTO]]*tbStoricoOrdini[[#This Row],[% COMM.]]</f>
        <v>3285</v>
      </c>
      <c r="R479" s="2">
        <f>tbStoricoOrdini[[#This Row],[TOT. COMM.]]+tbStoricoOrdini[[#This Row],[IMPORTO]]</f>
        <v>47085</v>
      </c>
    </row>
    <row r="480" spans="1:18">
      <c r="A480" s="1">
        <v>43831</v>
      </c>
      <c r="B480" s="7">
        <f>MONTH(tbStoricoOrdini[[#This Row],[DATA]])</f>
        <v>1</v>
      </c>
      <c r="C480" t="s">
        <v>575</v>
      </c>
      <c r="D480" t="str">
        <f>RIGHT(tbStoricoOrdini[[#This Row],[ORDINE]],4)</f>
        <v>0477</v>
      </c>
      <c r="E480" t="s">
        <v>41</v>
      </c>
      <c r="F480" t="str">
        <f>VLOOKUP(tbStoricoOrdini[[#This Row],[CLIENTE]],tbClienti[],3,FALSE)</f>
        <v>Lazio</v>
      </c>
      <c r="G480" t="str">
        <f>VLOOKUP(tbStoricoOrdini[[#This Row],[CLIENTE]],tbClienti[],7,FALSE)</f>
        <v>AC</v>
      </c>
      <c r="H480" t="s">
        <v>73</v>
      </c>
      <c r="I480" t="str">
        <f>IF(LEFT(tbStoricoOrdini[[#This Row],[ARTICOLO]],3) = "COG","COG",LEFT(tbStoricoOrdini[[#This Row],[ARTICOLO]],FIND(" ",tbStoricoOrdini[[#This Row],[ARTICOLO]])-1))</f>
        <v>EB06</v>
      </c>
      <c r="J480" t="str">
        <f>MID(tbStoricoOrdini[[#This Row],[ARTICOLO]],FIND(" ",tbStoricoOrdini[[#This Row],[ARTICOLO]])+1,4)</f>
        <v>3000</v>
      </c>
      <c r="K480" t="str">
        <f>IFERROR(RIGHT(tbStoricoOrdini[[#This Row],[ARTICOLO]],LEN(tbStoricoOrdini[[#This Row],[ARTICOLO]])-FIND(" ",tbStoricoOrdini[[#This Row],[ARTICOLO]],FIND(" ",tbStoricoOrdini[[#This Row],[ARTICOLO]]) +1)),"")</f>
        <v>Plus</v>
      </c>
      <c r="L480" s="3">
        <f>VLOOKUP(tbStoricoOrdini[[#This Row],[ARTICOLO]],tbArticoli[],2,FALSE)</f>
        <v>130</v>
      </c>
      <c r="M480" s="22">
        <f>tbStoricoOrdini[[#This Row],[IMPORTO]]/tbStoricoOrdini[[#This Row],[PREZZO]]</f>
        <v>268</v>
      </c>
      <c r="N480" t="s">
        <v>13</v>
      </c>
      <c r="O480" s="8">
        <f>VLOOKUP(tbStoricoOrdini[[#This Row],[AGENTE]],tbAgenti[],2,FALSE)</f>
        <v>0.1</v>
      </c>
      <c r="P480" s="2">
        <v>34840</v>
      </c>
      <c r="Q480" s="2">
        <f>tbStoricoOrdini[[#This Row],[IMPORTO]]*tbStoricoOrdini[[#This Row],[% COMM.]]</f>
        <v>3484</v>
      </c>
      <c r="R480" s="2">
        <f>tbStoricoOrdini[[#This Row],[TOT. COMM.]]+tbStoricoOrdini[[#This Row],[IMPORTO]]</f>
        <v>38324</v>
      </c>
    </row>
    <row r="481" spans="1:18">
      <c r="A481" s="1">
        <v>43831</v>
      </c>
      <c r="B481" s="7">
        <f>MONTH(tbStoricoOrdini[[#This Row],[DATA]])</f>
        <v>1</v>
      </c>
      <c r="C481" t="s">
        <v>576</v>
      </c>
      <c r="D481" t="str">
        <f>RIGHT(tbStoricoOrdini[[#This Row],[ORDINE]],4)</f>
        <v>0478</v>
      </c>
      <c r="E481" t="s">
        <v>41</v>
      </c>
      <c r="F481" t="str">
        <f>VLOOKUP(tbStoricoOrdini[[#This Row],[CLIENTE]],tbClienti[],3,FALSE)</f>
        <v>Lazio</v>
      </c>
      <c r="G481" t="str">
        <f>VLOOKUP(tbStoricoOrdini[[#This Row],[CLIENTE]],tbClienti[],7,FALSE)</f>
        <v>AC</v>
      </c>
      <c r="H481" t="s">
        <v>73</v>
      </c>
      <c r="I481" t="str">
        <f>IF(LEFT(tbStoricoOrdini[[#This Row],[ARTICOLO]],3) = "COG","COG",LEFT(tbStoricoOrdini[[#This Row],[ARTICOLO]],FIND(" ",tbStoricoOrdini[[#This Row],[ARTICOLO]])-1))</f>
        <v>EB06</v>
      </c>
      <c r="J481" t="str">
        <f>MID(tbStoricoOrdini[[#This Row],[ARTICOLO]],FIND(" ",tbStoricoOrdini[[#This Row],[ARTICOLO]])+1,4)</f>
        <v>3000</v>
      </c>
      <c r="K481" t="str">
        <f>IFERROR(RIGHT(tbStoricoOrdini[[#This Row],[ARTICOLO]],LEN(tbStoricoOrdini[[#This Row],[ARTICOLO]])-FIND(" ",tbStoricoOrdini[[#This Row],[ARTICOLO]],FIND(" ",tbStoricoOrdini[[#This Row],[ARTICOLO]]) +1)),"")</f>
        <v>Plus</v>
      </c>
      <c r="L481" s="3">
        <f>VLOOKUP(tbStoricoOrdini[[#This Row],[ARTICOLO]],tbArticoli[],2,FALSE)</f>
        <v>130</v>
      </c>
      <c r="M481" s="22">
        <f>tbStoricoOrdini[[#This Row],[IMPORTO]]/tbStoricoOrdini[[#This Row],[PREZZO]]</f>
        <v>599</v>
      </c>
      <c r="N481" t="s">
        <v>6</v>
      </c>
      <c r="O481" s="8">
        <f>VLOOKUP(tbStoricoOrdini[[#This Row],[AGENTE]],tbAgenti[],2,FALSE)</f>
        <v>7.4999999999999997E-2</v>
      </c>
      <c r="P481" s="2">
        <v>77870</v>
      </c>
      <c r="Q481" s="2">
        <f>tbStoricoOrdini[[#This Row],[IMPORTO]]*tbStoricoOrdini[[#This Row],[% COMM.]]</f>
        <v>5840.25</v>
      </c>
      <c r="R481" s="2">
        <f>tbStoricoOrdini[[#This Row],[TOT. COMM.]]+tbStoricoOrdini[[#This Row],[IMPORTO]]</f>
        <v>83710.25</v>
      </c>
    </row>
    <row r="482" spans="1:18">
      <c r="A482" s="1">
        <v>43831</v>
      </c>
      <c r="B482" s="7">
        <f>MONTH(tbStoricoOrdini[[#This Row],[DATA]])</f>
        <v>1</v>
      </c>
      <c r="C482" t="s">
        <v>577</v>
      </c>
      <c r="D482" t="str">
        <f>RIGHT(tbStoricoOrdini[[#This Row],[ORDINE]],4)</f>
        <v>0479</v>
      </c>
      <c r="E482" t="s">
        <v>42</v>
      </c>
      <c r="F482" t="str">
        <f>VLOOKUP(tbStoricoOrdini[[#This Row],[CLIENTE]],tbClienti[],3,FALSE)</f>
        <v>Lazio</v>
      </c>
      <c r="G482" t="str">
        <f>VLOOKUP(tbStoricoOrdini[[#This Row],[CLIENTE]],tbClienti[],7,FALSE)</f>
        <v>AC</v>
      </c>
      <c r="H482" t="s">
        <v>78</v>
      </c>
      <c r="I482" t="str">
        <f>IF(LEFT(tbStoricoOrdini[[#This Row],[ARTICOLO]],3) = "COG","COG",LEFT(tbStoricoOrdini[[#This Row],[ARTICOLO]],FIND(" ",tbStoricoOrdini[[#This Row],[ARTICOLO]])-1))</f>
        <v>COG</v>
      </c>
      <c r="J482" t="str">
        <f>MID(tbStoricoOrdini[[#This Row],[ARTICOLO]],FIND(" ",tbStoricoOrdini[[#This Row],[ARTICOLO]])+1,4)</f>
        <v>3000</v>
      </c>
      <c r="K482" t="str">
        <f>IFERROR(RIGHT(tbStoricoOrdini[[#This Row],[ARTICOLO]],LEN(tbStoricoOrdini[[#This Row],[ARTICOLO]])-FIND(" ",tbStoricoOrdini[[#This Row],[ARTICOLO]],FIND(" ",tbStoricoOrdini[[#This Row],[ARTICOLO]]) +1)),"")</f>
        <v>Medium</v>
      </c>
      <c r="L482" s="3">
        <f>VLOOKUP(tbStoricoOrdini[[#This Row],[ARTICOLO]],tbArticoli[],2,FALSE)</f>
        <v>220</v>
      </c>
      <c r="M482" s="22">
        <f>tbStoricoOrdini[[#This Row],[IMPORTO]]/tbStoricoOrdini[[#This Row],[PREZZO]]</f>
        <v>408</v>
      </c>
      <c r="N482" t="s">
        <v>9</v>
      </c>
      <c r="O482" s="8">
        <f>VLOOKUP(tbStoricoOrdini[[#This Row],[AGENTE]],tbAgenti[],2,FALSE)</f>
        <v>0.05</v>
      </c>
      <c r="P482" s="2">
        <v>89760</v>
      </c>
      <c r="Q482" s="2">
        <f>tbStoricoOrdini[[#This Row],[IMPORTO]]*tbStoricoOrdini[[#This Row],[% COMM.]]</f>
        <v>4488</v>
      </c>
      <c r="R482" s="2">
        <f>tbStoricoOrdini[[#This Row],[TOT. COMM.]]+tbStoricoOrdini[[#This Row],[IMPORTO]]</f>
        <v>94248</v>
      </c>
    </row>
    <row r="483" spans="1:18">
      <c r="A483" s="1">
        <v>43831</v>
      </c>
      <c r="B483" s="7">
        <f>MONTH(tbStoricoOrdini[[#This Row],[DATA]])</f>
        <v>1</v>
      </c>
      <c r="C483" t="s">
        <v>578</v>
      </c>
      <c r="D483" t="str">
        <f>RIGHT(tbStoricoOrdini[[#This Row],[ORDINE]],4)</f>
        <v>0480</v>
      </c>
      <c r="E483" t="s">
        <v>42</v>
      </c>
      <c r="F483" t="str">
        <f>VLOOKUP(tbStoricoOrdini[[#This Row],[CLIENTE]],tbClienti[],3,FALSE)</f>
        <v>Lazio</v>
      </c>
      <c r="G483" t="str">
        <f>VLOOKUP(tbStoricoOrdini[[#This Row],[CLIENTE]],tbClienti[],7,FALSE)</f>
        <v>AC</v>
      </c>
      <c r="H483" t="s">
        <v>81</v>
      </c>
      <c r="I483" t="str">
        <f>IF(LEFT(tbStoricoOrdini[[#This Row],[ARTICOLO]],3) = "COG","COG",LEFT(tbStoricoOrdini[[#This Row],[ARTICOLO]],FIND(" ",tbStoricoOrdini[[#This Row],[ARTICOLO]])-1))</f>
        <v>COG</v>
      </c>
      <c r="J483" t="str">
        <f>MID(tbStoricoOrdini[[#This Row],[ARTICOLO]],FIND(" ",tbStoricoOrdini[[#This Row],[ARTICOLO]])+1,4)</f>
        <v>6000</v>
      </c>
      <c r="K483" t="str">
        <f>IFERROR(RIGHT(tbStoricoOrdini[[#This Row],[ARTICOLO]],LEN(tbStoricoOrdini[[#This Row],[ARTICOLO]])-FIND(" ",tbStoricoOrdini[[#This Row],[ARTICOLO]],FIND(" ",tbStoricoOrdini[[#This Row],[ARTICOLO]]) +1)),"")</f>
        <v>Gold</v>
      </c>
      <c r="L483" s="3">
        <f>VLOOKUP(tbStoricoOrdini[[#This Row],[ARTICOLO]],tbArticoli[],2,FALSE)</f>
        <v>450</v>
      </c>
      <c r="M483" s="22">
        <f>tbStoricoOrdini[[#This Row],[IMPORTO]]/tbStoricoOrdini[[#This Row],[PREZZO]]</f>
        <v>518</v>
      </c>
      <c r="N483" t="s">
        <v>9</v>
      </c>
      <c r="O483" s="8">
        <f>VLOOKUP(tbStoricoOrdini[[#This Row],[AGENTE]],tbAgenti[],2,FALSE)</f>
        <v>0.05</v>
      </c>
      <c r="P483" s="2">
        <v>233100</v>
      </c>
      <c r="Q483" s="2">
        <f>tbStoricoOrdini[[#This Row],[IMPORTO]]*tbStoricoOrdini[[#This Row],[% COMM.]]</f>
        <v>11655</v>
      </c>
      <c r="R483" s="2">
        <f>tbStoricoOrdini[[#This Row],[TOT. COMM.]]+tbStoricoOrdini[[#This Row],[IMPORTO]]</f>
        <v>244755</v>
      </c>
    </row>
    <row r="484" spans="1:18">
      <c r="A484" s="1">
        <v>43831</v>
      </c>
      <c r="B484" s="7">
        <f>MONTH(tbStoricoOrdini[[#This Row],[DATA]])</f>
        <v>1</v>
      </c>
      <c r="C484" t="s">
        <v>579</v>
      </c>
      <c r="D484" t="str">
        <f>RIGHT(tbStoricoOrdini[[#This Row],[ORDINE]],4)</f>
        <v>0481</v>
      </c>
      <c r="E484" t="s">
        <v>42</v>
      </c>
      <c r="F484" t="str">
        <f>VLOOKUP(tbStoricoOrdini[[#This Row],[CLIENTE]],tbClienti[],3,FALSE)</f>
        <v>Lazio</v>
      </c>
      <c r="G484" t="str">
        <f>VLOOKUP(tbStoricoOrdini[[#This Row],[CLIENTE]],tbClienti[],7,FALSE)</f>
        <v>AC</v>
      </c>
      <c r="H484" t="s">
        <v>74</v>
      </c>
      <c r="I484" t="str">
        <f>IF(LEFT(tbStoricoOrdini[[#This Row],[ARTICOLO]],3) = "COG","COG",LEFT(tbStoricoOrdini[[#This Row],[ARTICOLO]],FIND(" ",tbStoricoOrdini[[#This Row],[ARTICOLO]])-1))</f>
        <v>AVRC</v>
      </c>
      <c r="J484" t="str">
        <f>MID(tbStoricoOrdini[[#This Row],[ARTICOLO]],FIND(" ",tbStoricoOrdini[[#This Row],[ARTICOLO]])+1,4)</f>
        <v>2500</v>
      </c>
      <c r="K484" t="str">
        <f>IFERROR(RIGHT(tbStoricoOrdini[[#This Row],[ARTICOLO]],LEN(tbStoricoOrdini[[#This Row],[ARTICOLO]])-FIND(" ",tbStoricoOrdini[[#This Row],[ARTICOLO]],FIND(" ",tbStoricoOrdini[[#This Row],[ARTICOLO]]) +1)),"")</f>
        <v>Gold</v>
      </c>
      <c r="L484" s="3">
        <f>VLOOKUP(tbStoricoOrdini[[#This Row],[ARTICOLO]],tbArticoli[],2,FALSE)</f>
        <v>500</v>
      </c>
      <c r="M484" s="22">
        <f>tbStoricoOrdini[[#This Row],[IMPORTO]]/tbStoricoOrdini[[#This Row],[PREZZO]]</f>
        <v>615</v>
      </c>
      <c r="N484" t="s">
        <v>9</v>
      </c>
      <c r="O484" s="8">
        <f>VLOOKUP(tbStoricoOrdini[[#This Row],[AGENTE]],tbAgenti[],2,FALSE)</f>
        <v>0.05</v>
      </c>
      <c r="P484" s="2">
        <v>307500</v>
      </c>
      <c r="Q484" s="2">
        <f>tbStoricoOrdini[[#This Row],[IMPORTO]]*tbStoricoOrdini[[#This Row],[% COMM.]]</f>
        <v>15375</v>
      </c>
      <c r="R484" s="2">
        <f>tbStoricoOrdini[[#This Row],[TOT. COMM.]]+tbStoricoOrdini[[#This Row],[IMPORTO]]</f>
        <v>322875</v>
      </c>
    </row>
    <row r="485" spans="1:18">
      <c r="A485" s="1">
        <v>43831</v>
      </c>
      <c r="B485" s="7">
        <f>MONTH(tbStoricoOrdini[[#This Row],[DATA]])</f>
        <v>1</v>
      </c>
      <c r="C485" t="s">
        <v>580</v>
      </c>
      <c r="D485" t="str">
        <f>RIGHT(tbStoricoOrdini[[#This Row],[ORDINE]],4)</f>
        <v>0482</v>
      </c>
      <c r="E485" t="s">
        <v>42</v>
      </c>
      <c r="F485" t="str">
        <f>VLOOKUP(tbStoricoOrdini[[#This Row],[CLIENTE]],tbClienti[],3,FALSE)</f>
        <v>Lazio</v>
      </c>
      <c r="G485" t="str">
        <f>VLOOKUP(tbStoricoOrdini[[#This Row],[CLIENTE]],tbClienti[],7,FALSE)</f>
        <v>AC</v>
      </c>
      <c r="H485" t="s">
        <v>77</v>
      </c>
      <c r="I485" t="str">
        <f>IF(LEFT(tbStoricoOrdini[[#This Row],[ARTICOLO]],3) = "COG","COG",LEFT(tbStoricoOrdini[[#This Row],[ARTICOLO]],FIND(" ",tbStoricoOrdini[[#This Row],[ARTICOLO]])-1))</f>
        <v>COG</v>
      </c>
      <c r="J485" t="str">
        <f>MID(tbStoricoOrdini[[#This Row],[ARTICOLO]],FIND(" ",tbStoricoOrdini[[#This Row],[ARTICOLO]])+1,4)</f>
        <v>2000</v>
      </c>
      <c r="K485" t="str">
        <f>IFERROR(RIGHT(tbStoricoOrdini[[#This Row],[ARTICOLO]],LEN(tbStoricoOrdini[[#This Row],[ARTICOLO]])-FIND(" ",tbStoricoOrdini[[#This Row],[ARTICOLO]],FIND(" ",tbStoricoOrdini[[#This Row],[ARTICOLO]]) +1)),"")</f>
        <v>Medium</v>
      </c>
      <c r="L485" s="3">
        <f>VLOOKUP(tbStoricoOrdini[[#This Row],[ARTICOLO]],tbArticoli[],2,FALSE)</f>
        <v>200</v>
      </c>
      <c r="M485" s="22">
        <f>tbStoricoOrdini[[#This Row],[IMPORTO]]/tbStoricoOrdini[[#This Row],[PREZZO]]</f>
        <v>732</v>
      </c>
      <c r="N485" t="s">
        <v>9</v>
      </c>
      <c r="O485" s="8">
        <f>VLOOKUP(tbStoricoOrdini[[#This Row],[AGENTE]],tbAgenti[],2,FALSE)</f>
        <v>0.05</v>
      </c>
      <c r="P485" s="2">
        <v>146400</v>
      </c>
      <c r="Q485" s="2">
        <f>tbStoricoOrdini[[#This Row],[IMPORTO]]*tbStoricoOrdini[[#This Row],[% COMM.]]</f>
        <v>7320</v>
      </c>
      <c r="R485" s="2">
        <f>tbStoricoOrdini[[#This Row],[TOT. COMM.]]+tbStoricoOrdini[[#This Row],[IMPORTO]]</f>
        <v>153720</v>
      </c>
    </row>
    <row r="486" spans="1:18">
      <c r="A486" s="1">
        <v>43831</v>
      </c>
      <c r="B486" s="7">
        <f>MONTH(tbStoricoOrdini[[#This Row],[DATA]])</f>
        <v>1</v>
      </c>
      <c r="C486" t="s">
        <v>581</v>
      </c>
      <c r="D486" t="str">
        <f>RIGHT(tbStoricoOrdini[[#This Row],[ORDINE]],4)</f>
        <v>0483</v>
      </c>
      <c r="E486" t="s">
        <v>42</v>
      </c>
      <c r="F486" t="str">
        <f>VLOOKUP(tbStoricoOrdini[[#This Row],[CLIENTE]],tbClienti[],3,FALSE)</f>
        <v>Lazio</v>
      </c>
      <c r="G486" t="str">
        <f>VLOOKUP(tbStoricoOrdini[[#This Row],[CLIENTE]],tbClienti[],7,FALSE)</f>
        <v>AC</v>
      </c>
      <c r="H486" t="s">
        <v>61</v>
      </c>
      <c r="I486" t="str">
        <f>IF(LEFT(tbStoricoOrdini[[#This Row],[ARTICOLO]],3) = "COG","COG",LEFT(tbStoricoOrdini[[#This Row],[ARTICOLO]],FIND(" ",tbStoricoOrdini[[#This Row],[ARTICOLO]])-1))</f>
        <v>KLM</v>
      </c>
      <c r="J486" t="str">
        <f>MID(tbStoricoOrdini[[#This Row],[ARTICOLO]],FIND(" ",tbStoricoOrdini[[#This Row],[ARTICOLO]])+1,4)</f>
        <v>5000</v>
      </c>
      <c r="K486" t="str">
        <f>IFERROR(RIGHT(tbStoricoOrdini[[#This Row],[ARTICOLO]],LEN(tbStoricoOrdini[[#This Row],[ARTICOLO]])-FIND(" ",tbStoricoOrdini[[#This Row],[ARTICOLO]],FIND(" ",tbStoricoOrdini[[#This Row],[ARTICOLO]]) +1)),"")</f>
        <v>Medium</v>
      </c>
      <c r="L486" s="3">
        <f>VLOOKUP(tbStoricoOrdini[[#This Row],[ARTICOLO]],tbArticoli[],2,FALSE)</f>
        <v>150</v>
      </c>
      <c r="M486" s="22">
        <f>tbStoricoOrdini[[#This Row],[IMPORTO]]/tbStoricoOrdini[[#This Row],[PREZZO]]</f>
        <v>782</v>
      </c>
      <c r="N486" t="s">
        <v>6</v>
      </c>
      <c r="O486" s="8">
        <f>VLOOKUP(tbStoricoOrdini[[#This Row],[AGENTE]],tbAgenti[],2,FALSE)</f>
        <v>7.4999999999999997E-2</v>
      </c>
      <c r="P486" s="2">
        <v>117300</v>
      </c>
      <c r="Q486" s="2">
        <f>tbStoricoOrdini[[#This Row],[IMPORTO]]*tbStoricoOrdini[[#This Row],[% COMM.]]</f>
        <v>8797.5</v>
      </c>
      <c r="R486" s="2">
        <f>tbStoricoOrdini[[#This Row],[TOT. COMM.]]+tbStoricoOrdini[[#This Row],[IMPORTO]]</f>
        <v>126097.5</v>
      </c>
    </row>
    <row r="487" spans="1:18">
      <c r="A487" s="1">
        <v>43831</v>
      </c>
      <c r="B487" s="7">
        <f>MONTH(tbStoricoOrdini[[#This Row],[DATA]])</f>
        <v>1</v>
      </c>
      <c r="C487" t="s">
        <v>582</v>
      </c>
      <c r="D487" t="str">
        <f>RIGHT(tbStoricoOrdini[[#This Row],[ORDINE]],4)</f>
        <v>0484</v>
      </c>
      <c r="E487" t="s">
        <v>42</v>
      </c>
      <c r="F487" t="str">
        <f>VLOOKUP(tbStoricoOrdini[[#This Row],[CLIENTE]],tbClienti[],3,FALSE)</f>
        <v>Lazio</v>
      </c>
      <c r="G487" t="str">
        <f>VLOOKUP(tbStoricoOrdini[[#This Row],[CLIENTE]],tbClienti[],7,FALSE)</f>
        <v>AC</v>
      </c>
      <c r="H487" t="s">
        <v>61</v>
      </c>
      <c r="I487" t="str">
        <f>IF(LEFT(tbStoricoOrdini[[#This Row],[ARTICOLO]],3) = "COG","COG",LEFT(tbStoricoOrdini[[#This Row],[ARTICOLO]],FIND(" ",tbStoricoOrdini[[#This Row],[ARTICOLO]])-1))</f>
        <v>KLM</v>
      </c>
      <c r="J487" t="str">
        <f>MID(tbStoricoOrdini[[#This Row],[ARTICOLO]],FIND(" ",tbStoricoOrdini[[#This Row],[ARTICOLO]])+1,4)</f>
        <v>5000</v>
      </c>
      <c r="K487" t="str">
        <f>IFERROR(RIGHT(tbStoricoOrdini[[#This Row],[ARTICOLO]],LEN(tbStoricoOrdini[[#This Row],[ARTICOLO]])-FIND(" ",tbStoricoOrdini[[#This Row],[ARTICOLO]],FIND(" ",tbStoricoOrdini[[#This Row],[ARTICOLO]]) +1)),"")</f>
        <v>Medium</v>
      </c>
      <c r="L487" s="3">
        <f>VLOOKUP(tbStoricoOrdini[[#This Row],[ARTICOLO]],tbArticoli[],2,FALSE)</f>
        <v>150</v>
      </c>
      <c r="M487" s="22">
        <f>tbStoricoOrdini[[#This Row],[IMPORTO]]/tbStoricoOrdini[[#This Row],[PREZZO]]</f>
        <v>436</v>
      </c>
      <c r="N487" t="s">
        <v>9</v>
      </c>
      <c r="O487" s="8">
        <f>VLOOKUP(tbStoricoOrdini[[#This Row],[AGENTE]],tbAgenti[],2,FALSE)</f>
        <v>0.05</v>
      </c>
      <c r="P487" s="2">
        <v>65400</v>
      </c>
      <c r="Q487" s="2">
        <f>tbStoricoOrdini[[#This Row],[IMPORTO]]*tbStoricoOrdini[[#This Row],[% COMM.]]</f>
        <v>3270</v>
      </c>
      <c r="R487" s="2">
        <f>tbStoricoOrdini[[#This Row],[TOT. COMM.]]+tbStoricoOrdini[[#This Row],[IMPORTO]]</f>
        <v>68670</v>
      </c>
    </row>
    <row r="488" spans="1:18">
      <c r="A488" s="1">
        <v>43831</v>
      </c>
      <c r="B488" s="7">
        <f>MONTH(tbStoricoOrdini[[#This Row],[DATA]])</f>
        <v>1</v>
      </c>
      <c r="C488" t="s">
        <v>583</v>
      </c>
      <c r="D488" t="str">
        <f>RIGHT(tbStoricoOrdini[[#This Row],[ORDINE]],4)</f>
        <v>0485</v>
      </c>
      <c r="E488" t="s">
        <v>42</v>
      </c>
      <c r="F488" t="str">
        <f>VLOOKUP(tbStoricoOrdini[[#This Row],[CLIENTE]],tbClienti[],3,FALSE)</f>
        <v>Lazio</v>
      </c>
      <c r="G488" t="str">
        <f>VLOOKUP(tbStoricoOrdini[[#This Row],[CLIENTE]],tbClienti[],7,FALSE)</f>
        <v>AC</v>
      </c>
      <c r="H488" t="s">
        <v>79</v>
      </c>
      <c r="I488" t="str">
        <f>IF(LEFT(tbStoricoOrdini[[#This Row],[ARTICOLO]],3) = "COG","COG",LEFT(tbStoricoOrdini[[#This Row],[ARTICOLO]],FIND(" ",tbStoricoOrdini[[#This Row],[ARTICOLO]])-1))</f>
        <v>COG</v>
      </c>
      <c r="J488" t="str">
        <f>MID(tbStoricoOrdini[[#This Row],[ARTICOLO]],FIND(" ",tbStoricoOrdini[[#This Row],[ARTICOLO]])+1,4)</f>
        <v>4000</v>
      </c>
      <c r="K488" t="str">
        <f>IFERROR(RIGHT(tbStoricoOrdini[[#This Row],[ARTICOLO]],LEN(tbStoricoOrdini[[#This Row],[ARTICOLO]])-FIND(" ",tbStoricoOrdini[[#This Row],[ARTICOLO]],FIND(" ",tbStoricoOrdini[[#This Row],[ARTICOLO]]) +1)),"")</f>
        <v>Plus</v>
      </c>
      <c r="L488" s="3">
        <f>VLOOKUP(tbStoricoOrdini[[#This Row],[ARTICOLO]],tbArticoli[],2,FALSE)</f>
        <v>240</v>
      </c>
      <c r="M488" s="22">
        <f>tbStoricoOrdini[[#This Row],[IMPORTO]]/tbStoricoOrdini[[#This Row],[PREZZO]]</f>
        <v>550</v>
      </c>
      <c r="N488" t="s">
        <v>9</v>
      </c>
      <c r="O488" s="8">
        <f>VLOOKUP(tbStoricoOrdini[[#This Row],[AGENTE]],tbAgenti[],2,FALSE)</f>
        <v>0.05</v>
      </c>
      <c r="P488" s="2">
        <v>132000</v>
      </c>
      <c r="Q488" s="2">
        <f>tbStoricoOrdini[[#This Row],[IMPORTO]]*tbStoricoOrdini[[#This Row],[% COMM.]]</f>
        <v>6600</v>
      </c>
      <c r="R488" s="2">
        <f>tbStoricoOrdini[[#This Row],[TOT. COMM.]]+tbStoricoOrdini[[#This Row],[IMPORTO]]</f>
        <v>138600</v>
      </c>
    </row>
    <row r="489" spans="1:18">
      <c r="A489" s="1">
        <v>43831</v>
      </c>
      <c r="B489" s="7">
        <f>MONTH(tbStoricoOrdini[[#This Row],[DATA]])</f>
        <v>1</v>
      </c>
      <c r="C489" t="s">
        <v>584</v>
      </c>
      <c r="D489" t="str">
        <f>RIGHT(tbStoricoOrdini[[#This Row],[ORDINE]],4)</f>
        <v>0486</v>
      </c>
      <c r="E489" t="s">
        <v>42</v>
      </c>
      <c r="F489" t="str">
        <f>VLOOKUP(tbStoricoOrdini[[#This Row],[CLIENTE]],tbClienti[],3,FALSE)</f>
        <v>Lazio</v>
      </c>
      <c r="G489" t="str">
        <f>VLOOKUP(tbStoricoOrdini[[#This Row],[CLIENTE]],tbClienti[],7,FALSE)</f>
        <v>AC</v>
      </c>
      <c r="H489" t="s">
        <v>60</v>
      </c>
      <c r="I489" t="str">
        <f>IF(LEFT(tbStoricoOrdini[[#This Row],[ARTICOLO]],3) = "COG","COG",LEFT(tbStoricoOrdini[[#This Row],[ARTICOLO]],FIND(" ",tbStoricoOrdini[[#This Row],[ARTICOLO]])-1))</f>
        <v>KLM</v>
      </c>
      <c r="J489" t="str">
        <f>MID(tbStoricoOrdini[[#This Row],[ARTICOLO]],FIND(" ",tbStoricoOrdini[[#This Row],[ARTICOLO]])+1,4)</f>
        <v>5000</v>
      </c>
      <c r="K489" t="str">
        <f>IFERROR(RIGHT(tbStoricoOrdini[[#This Row],[ARTICOLO]],LEN(tbStoricoOrdini[[#This Row],[ARTICOLO]])-FIND(" ",tbStoricoOrdini[[#This Row],[ARTICOLO]],FIND(" ",tbStoricoOrdini[[#This Row],[ARTICOLO]]) +1)),"")</f>
        <v>Plus</v>
      </c>
      <c r="L489" s="3">
        <f>VLOOKUP(tbStoricoOrdini[[#This Row],[ARTICOLO]],tbArticoli[],2,FALSE)</f>
        <v>175</v>
      </c>
      <c r="M489" s="22">
        <f>tbStoricoOrdini[[#This Row],[IMPORTO]]/tbStoricoOrdini[[#This Row],[PREZZO]]</f>
        <v>73</v>
      </c>
      <c r="N489" t="s">
        <v>9</v>
      </c>
      <c r="O489" s="8">
        <f>VLOOKUP(tbStoricoOrdini[[#This Row],[AGENTE]],tbAgenti[],2,FALSE)</f>
        <v>0.05</v>
      </c>
      <c r="P489" s="2">
        <v>12775</v>
      </c>
      <c r="Q489" s="2">
        <f>tbStoricoOrdini[[#This Row],[IMPORTO]]*tbStoricoOrdini[[#This Row],[% COMM.]]</f>
        <v>638.75</v>
      </c>
      <c r="R489" s="2">
        <f>tbStoricoOrdini[[#This Row],[TOT. COMM.]]+tbStoricoOrdini[[#This Row],[IMPORTO]]</f>
        <v>13413.75</v>
      </c>
    </row>
    <row r="490" spans="1:18">
      <c r="A490" s="1">
        <v>43831</v>
      </c>
      <c r="B490" s="7">
        <f>MONTH(tbStoricoOrdini[[#This Row],[DATA]])</f>
        <v>1</v>
      </c>
      <c r="C490" t="s">
        <v>585</v>
      </c>
      <c r="D490" t="str">
        <f>RIGHT(tbStoricoOrdini[[#This Row],[ORDINE]],4)</f>
        <v>0487</v>
      </c>
      <c r="E490" t="s">
        <v>42</v>
      </c>
      <c r="F490" t="str">
        <f>VLOOKUP(tbStoricoOrdini[[#This Row],[CLIENTE]],tbClienti[],3,FALSE)</f>
        <v>Lazio</v>
      </c>
      <c r="G490" t="str">
        <f>VLOOKUP(tbStoricoOrdini[[#This Row],[CLIENTE]],tbClienti[],7,FALSE)</f>
        <v>AC</v>
      </c>
      <c r="H490" t="s">
        <v>62</v>
      </c>
      <c r="I490" t="str">
        <f>IF(LEFT(tbStoricoOrdini[[#This Row],[ARTICOLO]],3) = "COG","COG",LEFT(tbStoricoOrdini[[#This Row],[ARTICOLO]],FIND(" ",tbStoricoOrdini[[#This Row],[ARTICOLO]])-1))</f>
        <v>KLM</v>
      </c>
      <c r="J490" t="str">
        <f>MID(tbStoricoOrdini[[#This Row],[ARTICOLO]],FIND(" ",tbStoricoOrdini[[#This Row],[ARTICOLO]])+1,4)</f>
        <v>2500</v>
      </c>
      <c r="K490" t="str">
        <f>IFERROR(RIGHT(tbStoricoOrdini[[#This Row],[ARTICOLO]],LEN(tbStoricoOrdini[[#This Row],[ARTICOLO]])-FIND(" ",tbStoricoOrdini[[#This Row],[ARTICOLO]],FIND(" ",tbStoricoOrdini[[#This Row],[ARTICOLO]]) +1)),"")</f>
        <v>Plus</v>
      </c>
      <c r="L490" s="3">
        <f>VLOOKUP(tbStoricoOrdini[[#This Row],[ARTICOLO]],tbArticoli[],2,FALSE)</f>
        <v>130</v>
      </c>
      <c r="M490" s="22">
        <f>tbStoricoOrdini[[#This Row],[IMPORTO]]/tbStoricoOrdini[[#This Row],[PREZZO]]</f>
        <v>936</v>
      </c>
      <c r="N490" t="s">
        <v>6</v>
      </c>
      <c r="O490" s="8">
        <f>VLOOKUP(tbStoricoOrdini[[#This Row],[AGENTE]],tbAgenti[],2,FALSE)</f>
        <v>7.4999999999999997E-2</v>
      </c>
      <c r="P490" s="2">
        <v>121680</v>
      </c>
      <c r="Q490" s="2">
        <f>tbStoricoOrdini[[#This Row],[IMPORTO]]*tbStoricoOrdini[[#This Row],[% COMM.]]</f>
        <v>9126</v>
      </c>
      <c r="R490" s="2">
        <f>tbStoricoOrdini[[#This Row],[TOT. COMM.]]+tbStoricoOrdini[[#This Row],[IMPORTO]]</f>
        <v>130806</v>
      </c>
    </row>
    <row r="491" spans="1:18">
      <c r="A491" s="1">
        <v>43831</v>
      </c>
      <c r="B491" s="7">
        <f>MONTH(tbStoricoOrdini[[#This Row],[DATA]])</f>
        <v>1</v>
      </c>
      <c r="C491" t="s">
        <v>586</v>
      </c>
      <c r="D491" t="str">
        <f>RIGHT(tbStoricoOrdini[[#This Row],[ORDINE]],4)</f>
        <v>0488</v>
      </c>
      <c r="E491" t="s">
        <v>42</v>
      </c>
      <c r="F491" t="str">
        <f>VLOOKUP(tbStoricoOrdini[[#This Row],[CLIENTE]],tbClienti[],3,FALSE)</f>
        <v>Lazio</v>
      </c>
      <c r="G491" t="str">
        <f>VLOOKUP(tbStoricoOrdini[[#This Row],[CLIENTE]],tbClienti[],7,FALSE)</f>
        <v>AC</v>
      </c>
      <c r="H491" t="s">
        <v>63</v>
      </c>
      <c r="I491" t="str">
        <f>IF(LEFT(tbStoricoOrdini[[#This Row],[ARTICOLO]],3) = "COG","COG",LEFT(tbStoricoOrdini[[#This Row],[ARTICOLO]],FIND(" ",tbStoricoOrdini[[#This Row],[ARTICOLO]])-1))</f>
        <v>KLM</v>
      </c>
      <c r="J491" t="str">
        <f>MID(tbStoricoOrdini[[#This Row],[ARTICOLO]],FIND(" ",tbStoricoOrdini[[#This Row],[ARTICOLO]])+1,4)</f>
        <v>3000</v>
      </c>
      <c r="K491" t="str">
        <f>IFERROR(RIGHT(tbStoricoOrdini[[#This Row],[ARTICOLO]],LEN(tbStoricoOrdini[[#This Row],[ARTICOLO]])-FIND(" ",tbStoricoOrdini[[#This Row],[ARTICOLO]],FIND(" ",tbStoricoOrdini[[#This Row],[ARTICOLO]]) +1)),"")</f>
        <v>Plus</v>
      </c>
      <c r="L491" s="3">
        <f>VLOOKUP(tbStoricoOrdini[[#This Row],[ARTICOLO]],tbArticoli[],2,FALSE)</f>
        <v>145</v>
      </c>
      <c r="M491" s="22">
        <f>tbStoricoOrdini[[#This Row],[IMPORTO]]/tbStoricoOrdini[[#This Row],[PREZZO]]</f>
        <v>79</v>
      </c>
      <c r="N491" t="s">
        <v>19</v>
      </c>
      <c r="O491" s="8">
        <f>VLOOKUP(tbStoricoOrdini[[#This Row],[AGENTE]],tbAgenti[],2,FALSE)</f>
        <v>0.05</v>
      </c>
      <c r="P491" s="2">
        <v>11455</v>
      </c>
      <c r="Q491" s="2">
        <f>tbStoricoOrdini[[#This Row],[IMPORTO]]*tbStoricoOrdini[[#This Row],[% COMM.]]</f>
        <v>572.75</v>
      </c>
      <c r="R491" s="2">
        <f>tbStoricoOrdini[[#This Row],[TOT. COMM.]]+tbStoricoOrdini[[#This Row],[IMPORTO]]</f>
        <v>12027.75</v>
      </c>
    </row>
    <row r="492" spans="1:18">
      <c r="A492" s="1">
        <v>43831</v>
      </c>
      <c r="B492" s="7">
        <f>MONTH(tbStoricoOrdini[[#This Row],[DATA]])</f>
        <v>1</v>
      </c>
      <c r="C492" t="s">
        <v>587</v>
      </c>
      <c r="D492" t="str">
        <f>RIGHT(tbStoricoOrdini[[#This Row],[ORDINE]],4)</f>
        <v>0489</v>
      </c>
      <c r="E492" t="s">
        <v>42</v>
      </c>
      <c r="F492" t="str">
        <f>VLOOKUP(tbStoricoOrdini[[#This Row],[CLIENTE]],tbClienti[],3,FALSE)</f>
        <v>Lazio</v>
      </c>
      <c r="G492" t="str">
        <f>VLOOKUP(tbStoricoOrdini[[#This Row],[CLIENTE]],tbClienti[],7,FALSE)</f>
        <v>AC</v>
      </c>
      <c r="H492" t="s">
        <v>63</v>
      </c>
      <c r="I492" t="str">
        <f>IF(LEFT(tbStoricoOrdini[[#This Row],[ARTICOLO]],3) = "COG","COG",LEFT(tbStoricoOrdini[[#This Row],[ARTICOLO]],FIND(" ",tbStoricoOrdini[[#This Row],[ARTICOLO]])-1))</f>
        <v>KLM</v>
      </c>
      <c r="J492" t="str">
        <f>MID(tbStoricoOrdini[[#This Row],[ARTICOLO]],FIND(" ",tbStoricoOrdini[[#This Row],[ARTICOLO]])+1,4)</f>
        <v>3000</v>
      </c>
      <c r="K492" t="str">
        <f>IFERROR(RIGHT(tbStoricoOrdini[[#This Row],[ARTICOLO]],LEN(tbStoricoOrdini[[#This Row],[ARTICOLO]])-FIND(" ",tbStoricoOrdini[[#This Row],[ARTICOLO]],FIND(" ",tbStoricoOrdini[[#This Row],[ARTICOLO]]) +1)),"")</f>
        <v>Plus</v>
      </c>
      <c r="L492" s="3">
        <f>VLOOKUP(tbStoricoOrdini[[#This Row],[ARTICOLO]],tbArticoli[],2,FALSE)</f>
        <v>145</v>
      </c>
      <c r="M492" s="22">
        <f>tbStoricoOrdini[[#This Row],[IMPORTO]]/tbStoricoOrdini[[#This Row],[PREZZO]]</f>
        <v>308</v>
      </c>
      <c r="N492" t="s">
        <v>6</v>
      </c>
      <c r="O492" s="8">
        <f>VLOOKUP(tbStoricoOrdini[[#This Row],[AGENTE]],tbAgenti[],2,FALSE)</f>
        <v>7.4999999999999997E-2</v>
      </c>
      <c r="P492" s="2">
        <v>44660</v>
      </c>
      <c r="Q492" s="2">
        <f>tbStoricoOrdini[[#This Row],[IMPORTO]]*tbStoricoOrdini[[#This Row],[% COMM.]]</f>
        <v>3349.5</v>
      </c>
      <c r="R492" s="2">
        <f>tbStoricoOrdini[[#This Row],[TOT. COMM.]]+tbStoricoOrdini[[#This Row],[IMPORTO]]</f>
        <v>48009.5</v>
      </c>
    </row>
    <row r="493" spans="1:18">
      <c r="A493" s="1">
        <v>43831</v>
      </c>
      <c r="B493" s="7">
        <f>MONTH(tbStoricoOrdini[[#This Row],[DATA]])</f>
        <v>1</v>
      </c>
      <c r="C493" t="s">
        <v>588</v>
      </c>
      <c r="D493" t="str">
        <f>RIGHT(tbStoricoOrdini[[#This Row],[ORDINE]],4)</f>
        <v>0490</v>
      </c>
      <c r="E493" t="s">
        <v>42</v>
      </c>
      <c r="F493" t="str">
        <f>VLOOKUP(tbStoricoOrdini[[#This Row],[CLIENTE]],tbClienti[],3,FALSE)</f>
        <v>Lazio</v>
      </c>
      <c r="G493" t="str">
        <f>VLOOKUP(tbStoricoOrdini[[#This Row],[CLIENTE]],tbClienti[],7,FALSE)</f>
        <v>AC</v>
      </c>
      <c r="H493" t="s">
        <v>63</v>
      </c>
      <c r="I493" t="str">
        <f>IF(LEFT(tbStoricoOrdini[[#This Row],[ARTICOLO]],3) = "COG","COG",LEFT(tbStoricoOrdini[[#This Row],[ARTICOLO]],FIND(" ",tbStoricoOrdini[[#This Row],[ARTICOLO]])-1))</f>
        <v>KLM</v>
      </c>
      <c r="J493" t="str">
        <f>MID(tbStoricoOrdini[[#This Row],[ARTICOLO]],FIND(" ",tbStoricoOrdini[[#This Row],[ARTICOLO]])+1,4)</f>
        <v>3000</v>
      </c>
      <c r="K493" t="str">
        <f>IFERROR(RIGHT(tbStoricoOrdini[[#This Row],[ARTICOLO]],LEN(tbStoricoOrdini[[#This Row],[ARTICOLO]])-FIND(" ",tbStoricoOrdini[[#This Row],[ARTICOLO]],FIND(" ",tbStoricoOrdini[[#This Row],[ARTICOLO]]) +1)),"")</f>
        <v>Plus</v>
      </c>
      <c r="L493" s="3">
        <f>VLOOKUP(tbStoricoOrdini[[#This Row],[ARTICOLO]],tbArticoli[],2,FALSE)</f>
        <v>145</v>
      </c>
      <c r="M493" s="22">
        <f>tbStoricoOrdini[[#This Row],[IMPORTO]]/tbStoricoOrdini[[#This Row],[PREZZO]]</f>
        <v>163</v>
      </c>
      <c r="N493" t="s">
        <v>9</v>
      </c>
      <c r="O493" s="8">
        <f>VLOOKUP(tbStoricoOrdini[[#This Row],[AGENTE]],tbAgenti[],2,FALSE)</f>
        <v>0.05</v>
      </c>
      <c r="P493" s="2">
        <v>23635</v>
      </c>
      <c r="Q493" s="2">
        <f>tbStoricoOrdini[[#This Row],[IMPORTO]]*tbStoricoOrdini[[#This Row],[% COMM.]]</f>
        <v>1181.75</v>
      </c>
      <c r="R493" s="2">
        <f>tbStoricoOrdini[[#This Row],[TOT. COMM.]]+tbStoricoOrdini[[#This Row],[IMPORTO]]</f>
        <v>24816.75</v>
      </c>
    </row>
    <row r="494" spans="1:18">
      <c r="A494" s="1">
        <v>43831</v>
      </c>
      <c r="B494" s="7">
        <f>MONTH(tbStoricoOrdini[[#This Row],[DATA]])</f>
        <v>1</v>
      </c>
      <c r="C494" t="s">
        <v>589</v>
      </c>
      <c r="D494" t="str">
        <f>RIGHT(tbStoricoOrdini[[#This Row],[ORDINE]],4)</f>
        <v>0491</v>
      </c>
      <c r="E494" t="s">
        <v>42</v>
      </c>
      <c r="F494" t="str">
        <f>VLOOKUP(tbStoricoOrdini[[#This Row],[CLIENTE]],tbClienti[],3,FALSE)</f>
        <v>Lazio</v>
      </c>
      <c r="G494" t="str">
        <f>VLOOKUP(tbStoricoOrdini[[#This Row],[CLIENTE]],tbClienti[],7,FALSE)</f>
        <v>AC</v>
      </c>
      <c r="H494" t="s">
        <v>66</v>
      </c>
      <c r="I494" t="str">
        <f>IF(LEFT(tbStoricoOrdini[[#This Row],[ARTICOLO]],3) = "COG","COG",LEFT(tbStoricoOrdini[[#This Row],[ARTICOLO]],FIND(" ",tbStoricoOrdini[[#This Row],[ARTICOLO]])-1))</f>
        <v>BAG</v>
      </c>
      <c r="J494" t="str">
        <f>MID(tbStoricoOrdini[[#This Row],[ARTICOLO]],FIND(" ",tbStoricoOrdini[[#This Row],[ARTICOLO]])+1,4)</f>
        <v>2500</v>
      </c>
      <c r="K494" t="str">
        <f>IFERROR(RIGHT(tbStoricoOrdini[[#This Row],[ARTICOLO]],LEN(tbStoricoOrdini[[#This Row],[ARTICOLO]])-FIND(" ",tbStoricoOrdini[[#This Row],[ARTICOLO]],FIND(" ",tbStoricoOrdini[[#This Row],[ARTICOLO]]) +1)),"")</f>
        <v>Plus</v>
      </c>
      <c r="L494" s="3">
        <f>VLOOKUP(tbStoricoOrdini[[#This Row],[ARTICOLO]],tbArticoli[],2,FALSE)</f>
        <v>220</v>
      </c>
      <c r="M494" s="22">
        <f>tbStoricoOrdini[[#This Row],[IMPORTO]]/tbStoricoOrdini[[#This Row],[PREZZO]]</f>
        <v>302</v>
      </c>
      <c r="N494" t="s">
        <v>19</v>
      </c>
      <c r="O494" s="8">
        <f>VLOOKUP(tbStoricoOrdini[[#This Row],[AGENTE]],tbAgenti[],2,FALSE)</f>
        <v>0.05</v>
      </c>
      <c r="P494" s="2">
        <v>66440</v>
      </c>
      <c r="Q494" s="2">
        <f>tbStoricoOrdini[[#This Row],[IMPORTO]]*tbStoricoOrdini[[#This Row],[% COMM.]]</f>
        <v>3322</v>
      </c>
      <c r="R494" s="2">
        <f>tbStoricoOrdini[[#This Row],[TOT. COMM.]]+tbStoricoOrdini[[#This Row],[IMPORTO]]</f>
        <v>69762</v>
      </c>
    </row>
    <row r="495" spans="1:18">
      <c r="A495" s="1">
        <v>43831</v>
      </c>
      <c r="B495" s="7">
        <f>MONTH(tbStoricoOrdini[[#This Row],[DATA]])</f>
        <v>1</v>
      </c>
      <c r="C495" t="s">
        <v>590</v>
      </c>
      <c r="D495" t="str">
        <f>RIGHT(tbStoricoOrdini[[#This Row],[ORDINE]],4)</f>
        <v>0492</v>
      </c>
      <c r="E495" t="s">
        <v>42</v>
      </c>
      <c r="F495" t="str">
        <f>VLOOKUP(tbStoricoOrdini[[#This Row],[CLIENTE]],tbClienti[],3,FALSE)</f>
        <v>Lazio</v>
      </c>
      <c r="G495" t="str">
        <f>VLOOKUP(tbStoricoOrdini[[#This Row],[CLIENTE]],tbClienti[],7,FALSE)</f>
        <v>AC</v>
      </c>
      <c r="H495" t="s">
        <v>66</v>
      </c>
      <c r="I495" t="str">
        <f>IF(LEFT(tbStoricoOrdini[[#This Row],[ARTICOLO]],3) = "COG","COG",LEFT(tbStoricoOrdini[[#This Row],[ARTICOLO]],FIND(" ",tbStoricoOrdini[[#This Row],[ARTICOLO]])-1))</f>
        <v>BAG</v>
      </c>
      <c r="J495" t="str">
        <f>MID(tbStoricoOrdini[[#This Row],[ARTICOLO]],FIND(" ",tbStoricoOrdini[[#This Row],[ARTICOLO]])+1,4)</f>
        <v>2500</v>
      </c>
      <c r="K495" t="str">
        <f>IFERROR(RIGHT(tbStoricoOrdini[[#This Row],[ARTICOLO]],LEN(tbStoricoOrdini[[#This Row],[ARTICOLO]])-FIND(" ",tbStoricoOrdini[[#This Row],[ARTICOLO]],FIND(" ",tbStoricoOrdini[[#This Row],[ARTICOLO]]) +1)),"")</f>
        <v>Plus</v>
      </c>
      <c r="L495" s="3">
        <f>VLOOKUP(tbStoricoOrdini[[#This Row],[ARTICOLO]],tbArticoli[],2,FALSE)</f>
        <v>220</v>
      </c>
      <c r="M495" s="22">
        <f>tbStoricoOrdini[[#This Row],[IMPORTO]]/tbStoricoOrdini[[#This Row],[PREZZO]]</f>
        <v>926</v>
      </c>
      <c r="N495" t="s">
        <v>6</v>
      </c>
      <c r="O495" s="8">
        <f>VLOOKUP(tbStoricoOrdini[[#This Row],[AGENTE]],tbAgenti[],2,FALSE)</f>
        <v>7.4999999999999997E-2</v>
      </c>
      <c r="P495" s="2">
        <v>203720</v>
      </c>
      <c r="Q495" s="2">
        <f>tbStoricoOrdini[[#This Row],[IMPORTO]]*tbStoricoOrdini[[#This Row],[% COMM.]]</f>
        <v>15279</v>
      </c>
      <c r="R495" s="2">
        <f>tbStoricoOrdini[[#This Row],[TOT. COMM.]]+tbStoricoOrdini[[#This Row],[IMPORTO]]</f>
        <v>218999</v>
      </c>
    </row>
    <row r="496" spans="1:18">
      <c r="A496" s="1">
        <v>43831</v>
      </c>
      <c r="B496" s="7">
        <f>MONTH(tbStoricoOrdini[[#This Row],[DATA]])</f>
        <v>1</v>
      </c>
      <c r="C496" t="s">
        <v>591</v>
      </c>
      <c r="D496" t="str">
        <f>RIGHT(tbStoricoOrdini[[#This Row],[ORDINE]],4)</f>
        <v>0493</v>
      </c>
      <c r="E496" t="s">
        <v>42</v>
      </c>
      <c r="F496" t="str">
        <f>VLOOKUP(tbStoricoOrdini[[#This Row],[CLIENTE]],tbClienti[],3,FALSE)</f>
        <v>Lazio</v>
      </c>
      <c r="G496" t="str">
        <f>VLOOKUP(tbStoricoOrdini[[#This Row],[CLIENTE]],tbClienti[],7,FALSE)</f>
        <v>AC</v>
      </c>
      <c r="H496" t="s">
        <v>66</v>
      </c>
      <c r="I496" t="str">
        <f>IF(LEFT(tbStoricoOrdini[[#This Row],[ARTICOLO]],3) = "COG","COG",LEFT(tbStoricoOrdini[[#This Row],[ARTICOLO]],FIND(" ",tbStoricoOrdini[[#This Row],[ARTICOLO]])-1))</f>
        <v>BAG</v>
      </c>
      <c r="J496" t="str">
        <f>MID(tbStoricoOrdini[[#This Row],[ARTICOLO]],FIND(" ",tbStoricoOrdini[[#This Row],[ARTICOLO]])+1,4)</f>
        <v>2500</v>
      </c>
      <c r="K496" t="str">
        <f>IFERROR(RIGHT(tbStoricoOrdini[[#This Row],[ARTICOLO]],LEN(tbStoricoOrdini[[#This Row],[ARTICOLO]])-FIND(" ",tbStoricoOrdini[[#This Row],[ARTICOLO]],FIND(" ",tbStoricoOrdini[[#This Row],[ARTICOLO]]) +1)),"")</f>
        <v>Plus</v>
      </c>
      <c r="L496" s="3">
        <f>VLOOKUP(tbStoricoOrdini[[#This Row],[ARTICOLO]],tbArticoli[],2,FALSE)</f>
        <v>220</v>
      </c>
      <c r="M496" s="22">
        <f>tbStoricoOrdini[[#This Row],[IMPORTO]]/tbStoricoOrdini[[#This Row],[PREZZO]]</f>
        <v>926</v>
      </c>
      <c r="N496" t="s">
        <v>9</v>
      </c>
      <c r="O496" s="8">
        <f>VLOOKUP(tbStoricoOrdini[[#This Row],[AGENTE]],tbAgenti[],2,FALSE)</f>
        <v>0.05</v>
      </c>
      <c r="P496" s="2">
        <v>203720</v>
      </c>
      <c r="Q496" s="2">
        <f>tbStoricoOrdini[[#This Row],[IMPORTO]]*tbStoricoOrdini[[#This Row],[% COMM.]]</f>
        <v>10186</v>
      </c>
      <c r="R496" s="2">
        <f>tbStoricoOrdini[[#This Row],[TOT. COMM.]]+tbStoricoOrdini[[#This Row],[IMPORTO]]</f>
        <v>213906</v>
      </c>
    </row>
    <row r="497" spans="1:18">
      <c r="A497" s="1">
        <v>43831</v>
      </c>
      <c r="B497" s="7">
        <f>MONTH(tbStoricoOrdini[[#This Row],[DATA]])</f>
        <v>1</v>
      </c>
      <c r="C497" t="s">
        <v>592</v>
      </c>
      <c r="D497" t="str">
        <f>RIGHT(tbStoricoOrdini[[#This Row],[ORDINE]],4)</f>
        <v>0494</v>
      </c>
      <c r="E497" t="s">
        <v>42</v>
      </c>
      <c r="F497" t="str">
        <f>VLOOKUP(tbStoricoOrdini[[#This Row],[CLIENTE]],tbClienti[],3,FALSE)</f>
        <v>Lazio</v>
      </c>
      <c r="G497" t="str">
        <f>VLOOKUP(tbStoricoOrdini[[#This Row],[CLIENTE]],tbClienti[],7,FALSE)</f>
        <v>AC</v>
      </c>
      <c r="H497" t="s">
        <v>67</v>
      </c>
      <c r="I497" t="str">
        <f>IF(LEFT(tbStoricoOrdini[[#This Row],[ARTICOLO]],3) = "COG","COG",LEFT(tbStoricoOrdini[[#This Row],[ARTICOLO]],FIND(" ",tbStoricoOrdini[[#This Row],[ARTICOLO]])-1))</f>
        <v>BAG</v>
      </c>
      <c r="J497" t="str">
        <f>MID(tbStoricoOrdini[[#This Row],[ARTICOLO]],FIND(" ",tbStoricoOrdini[[#This Row],[ARTICOLO]])+1,4)</f>
        <v>2500</v>
      </c>
      <c r="K497" t="str">
        <f>IFERROR(RIGHT(tbStoricoOrdini[[#This Row],[ARTICOLO]],LEN(tbStoricoOrdini[[#This Row],[ARTICOLO]])-FIND(" ",tbStoricoOrdini[[#This Row],[ARTICOLO]],FIND(" ",tbStoricoOrdini[[#This Row],[ARTICOLO]]) +1)),"")</f>
        <v>Medium</v>
      </c>
      <c r="L497" s="3">
        <f>VLOOKUP(tbStoricoOrdini[[#This Row],[ARTICOLO]],tbArticoli[],2,FALSE)</f>
        <v>210</v>
      </c>
      <c r="M497" s="22">
        <f>tbStoricoOrdini[[#This Row],[IMPORTO]]/tbStoricoOrdini[[#This Row],[PREZZO]]</f>
        <v>596</v>
      </c>
      <c r="N497" t="s">
        <v>6</v>
      </c>
      <c r="O497" s="8">
        <f>VLOOKUP(tbStoricoOrdini[[#This Row],[AGENTE]],tbAgenti[],2,FALSE)</f>
        <v>7.4999999999999997E-2</v>
      </c>
      <c r="P497" s="2">
        <v>125160</v>
      </c>
      <c r="Q497" s="2">
        <f>tbStoricoOrdini[[#This Row],[IMPORTO]]*tbStoricoOrdini[[#This Row],[% COMM.]]</f>
        <v>9387</v>
      </c>
      <c r="R497" s="2">
        <f>tbStoricoOrdini[[#This Row],[TOT. COMM.]]+tbStoricoOrdini[[#This Row],[IMPORTO]]</f>
        <v>134547</v>
      </c>
    </row>
    <row r="498" spans="1:18">
      <c r="A498" s="1">
        <v>43831</v>
      </c>
      <c r="B498" s="7">
        <f>MONTH(tbStoricoOrdini[[#This Row],[DATA]])</f>
        <v>1</v>
      </c>
      <c r="C498" t="s">
        <v>593</v>
      </c>
      <c r="D498" t="str">
        <f>RIGHT(tbStoricoOrdini[[#This Row],[ORDINE]],4)</f>
        <v>0495</v>
      </c>
      <c r="E498" t="s">
        <v>42</v>
      </c>
      <c r="F498" t="str">
        <f>VLOOKUP(tbStoricoOrdini[[#This Row],[CLIENTE]],tbClienti[],3,FALSE)</f>
        <v>Lazio</v>
      </c>
      <c r="G498" t="str">
        <f>VLOOKUP(tbStoricoOrdini[[#This Row],[CLIENTE]],tbClienti[],7,FALSE)</f>
        <v>AC</v>
      </c>
      <c r="H498" t="s">
        <v>69</v>
      </c>
      <c r="I498" t="str">
        <f>IF(LEFT(tbStoricoOrdini[[#This Row],[ARTICOLO]],3) = "COG","COG",LEFT(tbStoricoOrdini[[#This Row],[ARTICOLO]],FIND(" ",tbStoricoOrdini[[#This Row],[ARTICOLO]])-1))</f>
        <v>BAG</v>
      </c>
      <c r="J498" t="str">
        <f>MID(tbStoricoOrdini[[#This Row],[ARTICOLO]],FIND(" ",tbStoricoOrdini[[#This Row],[ARTICOLO]])+1,4)</f>
        <v>1121</v>
      </c>
      <c r="K498" t="str">
        <f>IFERROR(RIGHT(tbStoricoOrdini[[#This Row],[ARTICOLO]],LEN(tbStoricoOrdini[[#This Row],[ARTICOLO]])-FIND(" ",tbStoricoOrdini[[#This Row],[ARTICOLO]],FIND(" ",tbStoricoOrdini[[#This Row],[ARTICOLO]]) +1)),"")</f>
        <v>Gold</v>
      </c>
      <c r="L498" s="3">
        <f>VLOOKUP(tbStoricoOrdini[[#This Row],[ARTICOLO]],tbArticoli[],2,FALSE)</f>
        <v>230</v>
      </c>
      <c r="M498" s="22">
        <f>tbStoricoOrdini[[#This Row],[IMPORTO]]/tbStoricoOrdini[[#This Row],[PREZZO]]</f>
        <v>86</v>
      </c>
      <c r="N498" t="s">
        <v>9</v>
      </c>
      <c r="O498" s="8">
        <f>VLOOKUP(tbStoricoOrdini[[#This Row],[AGENTE]],tbAgenti[],2,FALSE)</f>
        <v>0.05</v>
      </c>
      <c r="P498" s="2">
        <v>19780</v>
      </c>
      <c r="Q498" s="2">
        <f>tbStoricoOrdini[[#This Row],[IMPORTO]]*tbStoricoOrdini[[#This Row],[% COMM.]]</f>
        <v>989</v>
      </c>
      <c r="R498" s="2">
        <f>tbStoricoOrdini[[#This Row],[TOT. COMM.]]+tbStoricoOrdini[[#This Row],[IMPORTO]]</f>
        <v>20769</v>
      </c>
    </row>
    <row r="499" spans="1:18">
      <c r="A499" s="1">
        <v>43831</v>
      </c>
      <c r="B499" s="7">
        <f>MONTH(tbStoricoOrdini[[#This Row],[DATA]])</f>
        <v>1</v>
      </c>
      <c r="C499" t="s">
        <v>594</v>
      </c>
      <c r="D499" t="str">
        <f>RIGHT(tbStoricoOrdini[[#This Row],[ORDINE]],4)</f>
        <v>0496</v>
      </c>
      <c r="E499" t="s">
        <v>42</v>
      </c>
      <c r="F499" t="str">
        <f>VLOOKUP(tbStoricoOrdini[[#This Row],[CLIENTE]],tbClienti[],3,FALSE)</f>
        <v>Lazio</v>
      </c>
      <c r="G499" t="str">
        <f>VLOOKUP(tbStoricoOrdini[[#This Row],[CLIENTE]],tbClienti[],7,FALSE)</f>
        <v>AC</v>
      </c>
      <c r="H499" t="s">
        <v>83</v>
      </c>
      <c r="I499" t="str">
        <f>IF(LEFT(tbStoricoOrdini[[#This Row],[ARTICOLO]],3) = "COG","COG",LEFT(tbStoricoOrdini[[#This Row],[ARTICOLO]],FIND(" ",tbStoricoOrdini[[#This Row],[ARTICOLO]])-1))</f>
        <v>COG</v>
      </c>
      <c r="J499" t="str">
        <f>MID(tbStoricoOrdini[[#This Row],[ARTICOLO]],FIND(" ",tbStoricoOrdini[[#This Row],[ARTICOLO]])+1,4)</f>
        <v>8000</v>
      </c>
      <c r="K499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499" s="3">
        <f>VLOOKUP(tbStoricoOrdini[[#This Row],[ARTICOLO]],tbArticoli[],2,FALSE)</f>
        <v>670</v>
      </c>
      <c r="M499" s="22">
        <f>tbStoricoOrdini[[#This Row],[IMPORTO]]/tbStoricoOrdini[[#This Row],[PREZZO]]</f>
        <v>609</v>
      </c>
      <c r="N499" t="s">
        <v>7</v>
      </c>
      <c r="O499" s="8">
        <f>VLOOKUP(tbStoricoOrdini[[#This Row],[AGENTE]],tbAgenti[],2,FALSE)</f>
        <v>0.03</v>
      </c>
      <c r="P499" s="2">
        <v>408030</v>
      </c>
      <c r="Q499" s="2">
        <f>tbStoricoOrdini[[#This Row],[IMPORTO]]*tbStoricoOrdini[[#This Row],[% COMM.]]</f>
        <v>12240.9</v>
      </c>
      <c r="R499" s="2">
        <f>tbStoricoOrdini[[#This Row],[TOT. COMM.]]+tbStoricoOrdini[[#This Row],[IMPORTO]]</f>
        <v>420270.9</v>
      </c>
    </row>
    <row r="500" spans="1:18">
      <c r="A500" s="1">
        <v>43831</v>
      </c>
      <c r="B500" s="7">
        <f>MONTH(tbStoricoOrdini[[#This Row],[DATA]])</f>
        <v>1</v>
      </c>
      <c r="C500" t="s">
        <v>595</v>
      </c>
      <c r="D500" t="str">
        <f>RIGHT(tbStoricoOrdini[[#This Row],[ORDINE]],4)</f>
        <v>0497</v>
      </c>
      <c r="E500" t="s">
        <v>42</v>
      </c>
      <c r="F500" t="str">
        <f>VLOOKUP(tbStoricoOrdini[[#This Row],[CLIENTE]],tbClienti[],3,FALSE)</f>
        <v>Lazio</v>
      </c>
      <c r="G500" t="str">
        <f>VLOOKUP(tbStoricoOrdini[[#This Row],[CLIENTE]],tbClienti[],7,FALSE)</f>
        <v>AC</v>
      </c>
      <c r="H500" t="s">
        <v>83</v>
      </c>
      <c r="I500" t="str">
        <f>IF(LEFT(tbStoricoOrdini[[#This Row],[ARTICOLO]],3) = "COG","COG",LEFT(tbStoricoOrdini[[#This Row],[ARTICOLO]],FIND(" ",tbStoricoOrdini[[#This Row],[ARTICOLO]])-1))</f>
        <v>COG</v>
      </c>
      <c r="J500" t="str">
        <f>MID(tbStoricoOrdini[[#This Row],[ARTICOLO]],FIND(" ",tbStoricoOrdini[[#This Row],[ARTICOLO]])+1,4)</f>
        <v>8000</v>
      </c>
      <c r="K500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500" s="3">
        <f>VLOOKUP(tbStoricoOrdini[[#This Row],[ARTICOLO]],tbArticoli[],2,FALSE)</f>
        <v>670</v>
      </c>
      <c r="M500" s="22">
        <f>tbStoricoOrdini[[#This Row],[IMPORTO]]/tbStoricoOrdini[[#This Row],[PREZZO]]</f>
        <v>373</v>
      </c>
      <c r="N500" t="s">
        <v>9</v>
      </c>
      <c r="O500" s="8">
        <f>VLOOKUP(tbStoricoOrdini[[#This Row],[AGENTE]],tbAgenti[],2,FALSE)</f>
        <v>0.05</v>
      </c>
      <c r="P500" s="2">
        <v>249910</v>
      </c>
      <c r="Q500" s="2">
        <f>tbStoricoOrdini[[#This Row],[IMPORTO]]*tbStoricoOrdini[[#This Row],[% COMM.]]</f>
        <v>12495.5</v>
      </c>
      <c r="R500" s="2">
        <f>tbStoricoOrdini[[#This Row],[TOT. COMM.]]+tbStoricoOrdini[[#This Row],[IMPORTO]]</f>
        <v>262405.5</v>
      </c>
    </row>
    <row r="501" spans="1:18">
      <c r="A501" s="1">
        <v>43831</v>
      </c>
      <c r="B501" s="7">
        <f>MONTH(tbStoricoOrdini[[#This Row],[DATA]])</f>
        <v>1</v>
      </c>
      <c r="C501" t="s">
        <v>596</v>
      </c>
      <c r="D501" t="str">
        <f>RIGHT(tbStoricoOrdini[[#This Row],[ORDINE]],4)</f>
        <v>0498</v>
      </c>
      <c r="E501" t="s">
        <v>42</v>
      </c>
      <c r="F501" t="str">
        <f>VLOOKUP(tbStoricoOrdini[[#This Row],[CLIENTE]],tbClienti[],3,FALSE)</f>
        <v>Lazio</v>
      </c>
      <c r="G501" t="str">
        <f>VLOOKUP(tbStoricoOrdini[[#This Row],[CLIENTE]],tbClienti[],7,FALSE)</f>
        <v>AC</v>
      </c>
      <c r="H501" t="s">
        <v>70</v>
      </c>
      <c r="I501" t="str">
        <f>IF(LEFT(tbStoricoOrdini[[#This Row],[ARTICOLO]],3) = "COG","COG",LEFT(tbStoricoOrdini[[#This Row],[ARTICOLO]],FIND(" ",tbStoricoOrdini[[#This Row],[ARTICOLO]])-1))</f>
        <v>EB08</v>
      </c>
      <c r="J501" t="str">
        <f>MID(tbStoricoOrdini[[#This Row],[ARTICOLO]],FIND(" ",tbStoricoOrdini[[#This Row],[ARTICOLO]])+1,4)</f>
        <v>7500</v>
      </c>
      <c r="K501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501" s="3">
        <f>VLOOKUP(tbStoricoOrdini[[#This Row],[ARTICOLO]],tbArticoli[],2,FALSE)</f>
        <v>180</v>
      </c>
      <c r="M501" s="22">
        <f>tbStoricoOrdini[[#This Row],[IMPORTO]]/tbStoricoOrdini[[#This Row],[PREZZO]]</f>
        <v>998</v>
      </c>
      <c r="N501" t="s">
        <v>9</v>
      </c>
      <c r="O501" s="8">
        <f>VLOOKUP(tbStoricoOrdini[[#This Row],[AGENTE]],tbAgenti[],2,FALSE)</f>
        <v>0.05</v>
      </c>
      <c r="P501" s="2">
        <v>179640</v>
      </c>
      <c r="Q501" s="2">
        <f>tbStoricoOrdini[[#This Row],[IMPORTO]]*tbStoricoOrdini[[#This Row],[% COMM.]]</f>
        <v>8982</v>
      </c>
      <c r="R501" s="2">
        <f>tbStoricoOrdini[[#This Row],[TOT. COMM.]]+tbStoricoOrdini[[#This Row],[IMPORTO]]</f>
        <v>188622</v>
      </c>
    </row>
    <row r="502" spans="1:18">
      <c r="A502" s="1">
        <v>43831</v>
      </c>
      <c r="B502" s="7">
        <f>MONTH(tbStoricoOrdini[[#This Row],[DATA]])</f>
        <v>1</v>
      </c>
      <c r="C502" t="s">
        <v>597</v>
      </c>
      <c r="D502" t="str">
        <f>RIGHT(tbStoricoOrdini[[#This Row],[ORDINE]],4)</f>
        <v>0499</v>
      </c>
      <c r="E502" t="s">
        <v>42</v>
      </c>
      <c r="F502" t="str">
        <f>VLOOKUP(tbStoricoOrdini[[#This Row],[CLIENTE]],tbClienti[],3,FALSE)</f>
        <v>Lazio</v>
      </c>
      <c r="G502" t="str">
        <f>VLOOKUP(tbStoricoOrdini[[#This Row],[CLIENTE]],tbClienti[],7,FALSE)</f>
        <v>AC</v>
      </c>
      <c r="H502" t="s">
        <v>75</v>
      </c>
      <c r="I502" t="str">
        <f>IF(LEFT(tbStoricoOrdini[[#This Row],[ARTICOLO]],3) = "COG","COG",LEFT(tbStoricoOrdini[[#This Row],[ARTICOLO]],FIND(" ",tbStoricoOrdini[[#This Row],[ARTICOLO]])-1))</f>
        <v>AVRC</v>
      </c>
      <c r="J502" t="str">
        <f>MID(tbStoricoOrdini[[#This Row],[ARTICOLO]],FIND(" ",tbStoricoOrdini[[#This Row],[ARTICOLO]])+1,4)</f>
        <v>1000</v>
      </c>
      <c r="K502" t="str">
        <f>IFERROR(RIGHT(tbStoricoOrdini[[#This Row],[ARTICOLO]],LEN(tbStoricoOrdini[[#This Row],[ARTICOLO]])-FIND(" ",tbStoricoOrdini[[#This Row],[ARTICOLO]],FIND(" ",tbStoricoOrdini[[#This Row],[ARTICOLO]]) +1)),"")</f>
        <v>Silver</v>
      </c>
      <c r="L502" s="3">
        <f>VLOOKUP(tbStoricoOrdini[[#This Row],[ARTICOLO]],tbArticoli[],2,FALSE)</f>
        <v>390</v>
      </c>
      <c r="M502" s="22">
        <f>tbStoricoOrdini[[#This Row],[IMPORTO]]/tbStoricoOrdini[[#This Row],[PREZZO]]</f>
        <v>330</v>
      </c>
      <c r="N502" t="s">
        <v>9</v>
      </c>
      <c r="O502" s="8">
        <f>VLOOKUP(tbStoricoOrdini[[#This Row],[AGENTE]],tbAgenti[],2,FALSE)</f>
        <v>0.05</v>
      </c>
      <c r="P502" s="2">
        <v>128700</v>
      </c>
      <c r="Q502" s="2">
        <f>tbStoricoOrdini[[#This Row],[IMPORTO]]*tbStoricoOrdini[[#This Row],[% COMM.]]</f>
        <v>6435</v>
      </c>
      <c r="R502" s="2">
        <f>tbStoricoOrdini[[#This Row],[TOT. COMM.]]+tbStoricoOrdini[[#This Row],[IMPORTO]]</f>
        <v>135135</v>
      </c>
    </row>
    <row r="503" spans="1:18">
      <c r="A503" s="1">
        <v>43831</v>
      </c>
      <c r="B503" s="7">
        <f>MONTH(tbStoricoOrdini[[#This Row],[DATA]])</f>
        <v>1</v>
      </c>
      <c r="C503" t="s">
        <v>598</v>
      </c>
      <c r="D503" t="str">
        <f>RIGHT(tbStoricoOrdini[[#This Row],[ORDINE]],4)</f>
        <v>0500</v>
      </c>
      <c r="E503" t="s">
        <v>42</v>
      </c>
      <c r="F503" t="str">
        <f>VLOOKUP(tbStoricoOrdini[[#This Row],[CLIENTE]],tbClienti[],3,FALSE)</f>
        <v>Lazio</v>
      </c>
      <c r="G503" t="str">
        <f>VLOOKUP(tbStoricoOrdini[[#This Row],[CLIENTE]],tbClienti[],7,FALSE)</f>
        <v>AC</v>
      </c>
      <c r="H503" t="s">
        <v>71</v>
      </c>
      <c r="I503" t="str">
        <f>IF(LEFT(tbStoricoOrdini[[#This Row],[ARTICOLO]],3) = "COG","COG",LEFT(tbStoricoOrdini[[#This Row],[ARTICOLO]],FIND(" ",tbStoricoOrdini[[#This Row],[ARTICOLO]])-1))</f>
        <v>EB07</v>
      </c>
      <c r="J503" t="str">
        <f>MID(tbStoricoOrdini[[#This Row],[ARTICOLO]],FIND(" ",tbStoricoOrdini[[#This Row],[ARTICOLO]])+1,4)</f>
        <v>5000</v>
      </c>
      <c r="K503" t="str">
        <f>IFERROR(RIGHT(tbStoricoOrdini[[#This Row],[ARTICOLO]],LEN(tbStoricoOrdini[[#This Row],[ARTICOLO]])-FIND(" ",tbStoricoOrdini[[#This Row],[ARTICOLO]],FIND(" ",tbStoricoOrdini[[#This Row],[ARTICOLO]]) +1)),"")</f>
        <v/>
      </c>
      <c r="L503" s="3">
        <f>VLOOKUP(tbStoricoOrdini[[#This Row],[ARTICOLO]],tbArticoli[],2,FALSE)</f>
        <v>140</v>
      </c>
      <c r="M503" s="22">
        <f>tbStoricoOrdini[[#This Row],[IMPORTO]]/tbStoricoOrdini[[#This Row],[PREZZO]]</f>
        <v>176</v>
      </c>
      <c r="N503" t="s">
        <v>10</v>
      </c>
      <c r="O503" s="8">
        <f>VLOOKUP(tbStoricoOrdini[[#This Row],[AGENTE]],tbAgenti[],2,FALSE)</f>
        <v>3.6999999999999998E-2</v>
      </c>
      <c r="P503" s="2">
        <v>24640</v>
      </c>
      <c r="Q503" s="2">
        <f>tbStoricoOrdini[[#This Row],[IMPORTO]]*tbStoricoOrdini[[#This Row],[% COMM.]]</f>
        <v>911.68</v>
      </c>
      <c r="R503" s="2">
        <f>tbStoricoOrdini[[#This Row],[TOT. COMM.]]+tbStoricoOrdini[[#This Row],[IMPORTO]]</f>
        <v>25551.68</v>
      </c>
    </row>
    <row r="504" spans="1:18">
      <c r="A504" s="1">
        <v>43831</v>
      </c>
      <c r="B504" s="7">
        <f>MONTH(tbStoricoOrdini[[#This Row],[DATA]])</f>
        <v>1</v>
      </c>
      <c r="C504" t="s">
        <v>599</v>
      </c>
      <c r="D504" t="str">
        <f>RIGHT(tbStoricoOrdini[[#This Row],[ORDINE]],4)</f>
        <v>0501</v>
      </c>
      <c r="E504" t="s">
        <v>42</v>
      </c>
      <c r="F504" t="str">
        <f>VLOOKUP(tbStoricoOrdini[[#This Row],[CLIENTE]],tbClienti[],3,FALSE)</f>
        <v>Lazio</v>
      </c>
      <c r="G504" t="str">
        <f>VLOOKUP(tbStoricoOrdini[[#This Row],[CLIENTE]],tbClienti[],7,FALSE)</f>
        <v>AC</v>
      </c>
      <c r="H504" t="s">
        <v>71</v>
      </c>
      <c r="I504" t="str">
        <f>IF(LEFT(tbStoricoOrdini[[#This Row],[ARTICOLO]],3) = "COG","COG",LEFT(tbStoricoOrdini[[#This Row],[ARTICOLO]],FIND(" ",tbStoricoOrdini[[#This Row],[ARTICOLO]])-1))</f>
        <v>EB07</v>
      </c>
      <c r="J504" t="str">
        <f>MID(tbStoricoOrdini[[#This Row],[ARTICOLO]],FIND(" ",tbStoricoOrdini[[#This Row],[ARTICOLO]])+1,4)</f>
        <v>5000</v>
      </c>
      <c r="K504" t="str">
        <f>IFERROR(RIGHT(tbStoricoOrdini[[#This Row],[ARTICOLO]],LEN(tbStoricoOrdini[[#This Row],[ARTICOLO]])-FIND(" ",tbStoricoOrdini[[#This Row],[ARTICOLO]],FIND(" ",tbStoricoOrdini[[#This Row],[ARTICOLO]]) +1)),"")</f>
        <v/>
      </c>
      <c r="L504" s="3">
        <f>VLOOKUP(tbStoricoOrdini[[#This Row],[ARTICOLO]],tbArticoli[],2,FALSE)</f>
        <v>140</v>
      </c>
      <c r="M504" s="22">
        <f>tbStoricoOrdini[[#This Row],[IMPORTO]]/tbStoricoOrdini[[#This Row],[PREZZO]]</f>
        <v>947</v>
      </c>
      <c r="N504" t="s">
        <v>6</v>
      </c>
      <c r="O504" s="8">
        <f>VLOOKUP(tbStoricoOrdini[[#This Row],[AGENTE]],tbAgenti[],2,FALSE)</f>
        <v>7.4999999999999997E-2</v>
      </c>
      <c r="P504" s="2">
        <v>132580</v>
      </c>
      <c r="Q504" s="2">
        <f>tbStoricoOrdini[[#This Row],[IMPORTO]]*tbStoricoOrdini[[#This Row],[% COMM.]]</f>
        <v>9943.5</v>
      </c>
      <c r="R504" s="2">
        <f>tbStoricoOrdini[[#This Row],[TOT. COMM.]]+tbStoricoOrdini[[#This Row],[IMPORTO]]</f>
        <v>142523.5</v>
      </c>
    </row>
    <row r="505" spans="1:18">
      <c r="A505" s="1">
        <v>43831</v>
      </c>
      <c r="B505" s="7">
        <f>MONTH(tbStoricoOrdini[[#This Row],[DATA]])</f>
        <v>1</v>
      </c>
      <c r="C505" t="s">
        <v>600</v>
      </c>
      <c r="D505" t="str">
        <f>RIGHT(tbStoricoOrdini[[#This Row],[ORDINE]],4)</f>
        <v>0502</v>
      </c>
      <c r="E505" t="s">
        <v>42</v>
      </c>
      <c r="F505" t="str">
        <f>VLOOKUP(tbStoricoOrdini[[#This Row],[CLIENTE]],tbClienti[],3,FALSE)</f>
        <v>Lazio</v>
      </c>
      <c r="G505" t="str">
        <f>VLOOKUP(tbStoricoOrdini[[#This Row],[CLIENTE]],tbClienti[],7,FALSE)</f>
        <v>AC</v>
      </c>
      <c r="H505" t="s">
        <v>71</v>
      </c>
      <c r="I505" t="str">
        <f>IF(LEFT(tbStoricoOrdini[[#This Row],[ARTICOLO]],3) = "COG","COG",LEFT(tbStoricoOrdini[[#This Row],[ARTICOLO]],FIND(" ",tbStoricoOrdini[[#This Row],[ARTICOLO]])-1))</f>
        <v>EB07</v>
      </c>
      <c r="J505" t="str">
        <f>MID(tbStoricoOrdini[[#This Row],[ARTICOLO]],FIND(" ",tbStoricoOrdini[[#This Row],[ARTICOLO]])+1,4)</f>
        <v>5000</v>
      </c>
      <c r="K505" t="str">
        <f>IFERROR(RIGHT(tbStoricoOrdini[[#This Row],[ARTICOLO]],LEN(tbStoricoOrdini[[#This Row],[ARTICOLO]])-FIND(" ",tbStoricoOrdini[[#This Row],[ARTICOLO]],FIND(" ",tbStoricoOrdini[[#This Row],[ARTICOLO]]) +1)),"")</f>
        <v/>
      </c>
      <c r="L505" s="3">
        <f>VLOOKUP(tbStoricoOrdini[[#This Row],[ARTICOLO]],tbArticoli[],2,FALSE)</f>
        <v>140</v>
      </c>
      <c r="M505" s="22">
        <f>tbStoricoOrdini[[#This Row],[IMPORTO]]/tbStoricoOrdini[[#This Row],[PREZZO]]</f>
        <v>470</v>
      </c>
      <c r="N505" t="s">
        <v>9</v>
      </c>
      <c r="O505" s="8">
        <f>VLOOKUP(tbStoricoOrdini[[#This Row],[AGENTE]],tbAgenti[],2,FALSE)</f>
        <v>0.05</v>
      </c>
      <c r="P505" s="2">
        <v>65800</v>
      </c>
      <c r="Q505" s="2">
        <f>tbStoricoOrdini[[#This Row],[IMPORTO]]*tbStoricoOrdini[[#This Row],[% COMM.]]</f>
        <v>3290</v>
      </c>
      <c r="R505" s="2">
        <f>tbStoricoOrdini[[#This Row],[TOT. COMM.]]+tbStoricoOrdini[[#This Row],[IMPORTO]]</f>
        <v>69090</v>
      </c>
    </row>
    <row r="506" spans="1:18">
      <c r="A506" s="1">
        <v>43831</v>
      </c>
      <c r="B506" s="7">
        <f>MONTH(tbStoricoOrdini[[#This Row],[DATA]])</f>
        <v>1</v>
      </c>
      <c r="C506" t="s">
        <v>601</v>
      </c>
      <c r="D506" t="str">
        <f>RIGHT(tbStoricoOrdini[[#This Row],[ORDINE]],4)</f>
        <v>0503</v>
      </c>
      <c r="E506" t="s">
        <v>42</v>
      </c>
      <c r="F506" t="str">
        <f>VLOOKUP(tbStoricoOrdini[[#This Row],[CLIENTE]],tbClienti[],3,FALSE)</f>
        <v>Lazio</v>
      </c>
      <c r="G506" t="str">
        <f>VLOOKUP(tbStoricoOrdini[[#This Row],[CLIENTE]],tbClienti[],7,FALSE)</f>
        <v>AC</v>
      </c>
      <c r="H506" t="s">
        <v>76</v>
      </c>
      <c r="I506" t="str">
        <f>IF(LEFT(tbStoricoOrdini[[#This Row],[ARTICOLO]],3) = "COG","COG",LEFT(tbStoricoOrdini[[#This Row],[ARTICOLO]],FIND(" ",tbStoricoOrdini[[#This Row],[ARTICOLO]])-1))</f>
        <v>COG</v>
      </c>
      <c r="J506" t="str">
        <f>MID(tbStoricoOrdini[[#This Row],[ARTICOLO]],FIND(" ",tbStoricoOrdini[[#This Row],[ARTICOLO]])+1,4)</f>
        <v>1000</v>
      </c>
      <c r="K506" t="str">
        <f>IFERROR(RIGHT(tbStoricoOrdini[[#This Row],[ARTICOLO]],LEN(tbStoricoOrdini[[#This Row],[ARTICOLO]])-FIND(" ",tbStoricoOrdini[[#This Row],[ARTICOLO]],FIND(" ",tbStoricoOrdini[[#This Row],[ARTICOLO]]) +1)),"")</f>
        <v/>
      </c>
      <c r="L506" s="3">
        <f>VLOOKUP(tbStoricoOrdini[[#This Row],[ARTICOLO]],tbArticoli[],2,FALSE)</f>
        <v>150</v>
      </c>
      <c r="M506" s="22">
        <f>tbStoricoOrdini[[#This Row],[IMPORTO]]/tbStoricoOrdini[[#This Row],[PREZZO]]</f>
        <v>700</v>
      </c>
      <c r="N506" t="s">
        <v>6</v>
      </c>
      <c r="O506" s="8">
        <f>VLOOKUP(tbStoricoOrdini[[#This Row],[AGENTE]],tbAgenti[],2,FALSE)</f>
        <v>7.4999999999999997E-2</v>
      </c>
      <c r="P506" s="2">
        <v>105000</v>
      </c>
      <c r="Q506" s="2">
        <f>tbStoricoOrdini[[#This Row],[IMPORTO]]*tbStoricoOrdini[[#This Row],[% COMM.]]</f>
        <v>7875</v>
      </c>
      <c r="R506" s="2">
        <f>tbStoricoOrdini[[#This Row],[TOT. COMM.]]+tbStoricoOrdini[[#This Row],[IMPORTO]]</f>
        <v>112875</v>
      </c>
    </row>
    <row r="507" spans="1:18">
      <c r="A507" s="1">
        <v>43831</v>
      </c>
      <c r="B507" s="7">
        <f>MONTH(tbStoricoOrdini[[#This Row],[DATA]])</f>
        <v>1</v>
      </c>
      <c r="C507" t="s">
        <v>602</v>
      </c>
      <c r="D507" t="str">
        <f>RIGHT(tbStoricoOrdini[[#This Row],[ORDINE]],4)</f>
        <v>0504</v>
      </c>
      <c r="E507" t="s">
        <v>42</v>
      </c>
      <c r="F507" t="str">
        <f>VLOOKUP(tbStoricoOrdini[[#This Row],[CLIENTE]],tbClienti[],3,FALSE)</f>
        <v>Lazio</v>
      </c>
      <c r="G507" t="str">
        <f>VLOOKUP(tbStoricoOrdini[[#This Row],[CLIENTE]],tbClienti[],7,FALSE)</f>
        <v>AC</v>
      </c>
      <c r="H507" t="s">
        <v>76</v>
      </c>
      <c r="I507" t="str">
        <f>IF(LEFT(tbStoricoOrdini[[#This Row],[ARTICOLO]],3) = "COG","COG",LEFT(tbStoricoOrdini[[#This Row],[ARTICOLO]],FIND(" ",tbStoricoOrdini[[#This Row],[ARTICOLO]])-1))</f>
        <v>COG</v>
      </c>
      <c r="J507" t="str">
        <f>MID(tbStoricoOrdini[[#This Row],[ARTICOLO]],FIND(" ",tbStoricoOrdini[[#This Row],[ARTICOLO]])+1,4)</f>
        <v>1000</v>
      </c>
      <c r="K507" t="str">
        <f>IFERROR(RIGHT(tbStoricoOrdini[[#This Row],[ARTICOLO]],LEN(tbStoricoOrdini[[#This Row],[ARTICOLO]])-FIND(" ",tbStoricoOrdini[[#This Row],[ARTICOLO]],FIND(" ",tbStoricoOrdini[[#This Row],[ARTICOLO]]) +1)),"")</f>
        <v/>
      </c>
      <c r="L507" s="3">
        <f>VLOOKUP(tbStoricoOrdini[[#This Row],[ARTICOLO]],tbArticoli[],2,FALSE)</f>
        <v>150</v>
      </c>
      <c r="M507" s="22">
        <f>tbStoricoOrdini[[#This Row],[IMPORTO]]/tbStoricoOrdini[[#This Row],[PREZZO]]</f>
        <v>36</v>
      </c>
      <c r="N507" t="s">
        <v>9</v>
      </c>
      <c r="O507" s="8">
        <f>VLOOKUP(tbStoricoOrdini[[#This Row],[AGENTE]],tbAgenti[],2,FALSE)</f>
        <v>0.05</v>
      </c>
      <c r="P507" s="2">
        <v>5400</v>
      </c>
      <c r="Q507" s="2">
        <f>tbStoricoOrdini[[#This Row],[IMPORTO]]*tbStoricoOrdini[[#This Row],[% COMM.]]</f>
        <v>270</v>
      </c>
      <c r="R507" s="2">
        <f>tbStoricoOrdini[[#This Row],[TOT. COMM.]]+tbStoricoOrdini[[#This Row],[IMPORTO]]</f>
        <v>5670</v>
      </c>
    </row>
    <row r="508" spans="1:18">
      <c r="A508" s="1">
        <v>43831</v>
      </c>
      <c r="B508" s="7">
        <f>MONTH(tbStoricoOrdini[[#This Row],[DATA]])</f>
        <v>1</v>
      </c>
      <c r="C508" t="s">
        <v>603</v>
      </c>
      <c r="D508" t="str">
        <f>RIGHT(tbStoricoOrdini[[#This Row],[ORDINE]],4)</f>
        <v>0505</v>
      </c>
      <c r="E508" t="s">
        <v>42</v>
      </c>
      <c r="F508" t="str">
        <f>VLOOKUP(tbStoricoOrdini[[#This Row],[CLIENTE]],tbClienti[],3,FALSE)</f>
        <v>Lazio</v>
      </c>
      <c r="G508" t="str">
        <f>VLOOKUP(tbStoricoOrdini[[#This Row],[CLIENTE]],tbClienti[],7,FALSE)</f>
        <v>AC</v>
      </c>
      <c r="H508" t="s">
        <v>72</v>
      </c>
      <c r="I508" t="str">
        <f>IF(LEFT(tbStoricoOrdini[[#This Row],[ARTICOLO]],3) = "COG","COG",LEFT(tbStoricoOrdini[[#This Row],[ARTICOLO]],FIND(" ",tbStoricoOrdini[[#This Row],[ARTICOLO]])-1))</f>
        <v>EB06</v>
      </c>
      <c r="J508" t="str">
        <f>MID(tbStoricoOrdini[[#This Row],[ARTICOLO]],FIND(" ",tbStoricoOrdini[[#This Row],[ARTICOLO]])+1,4)</f>
        <v>3000</v>
      </c>
      <c r="K508" t="str">
        <f>IFERROR(RIGHT(tbStoricoOrdini[[#This Row],[ARTICOLO]],LEN(tbStoricoOrdini[[#This Row],[ARTICOLO]])-FIND(" ",tbStoricoOrdini[[#This Row],[ARTICOLO]],FIND(" ",tbStoricoOrdini[[#This Row],[ARTICOLO]]) +1)),"")</f>
        <v>Medium</v>
      </c>
      <c r="L508" s="3">
        <f>VLOOKUP(tbStoricoOrdini[[#This Row],[ARTICOLO]],tbArticoli[],2,FALSE)</f>
        <v>120</v>
      </c>
      <c r="M508" s="22">
        <f>tbStoricoOrdini[[#This Row],[IMPORTO]]/tbStoricoOrdini[[#This Row],[PREZZO]]</f>
        <v>498</v>
      </c>
      <c r="N508" t="s">
        <v>19</v>
      </c>
      <c r="O508" s="8">
        <f>VLOOKUP(tbStoricoOrdini[[#This Row],[AGENTE]],tbAgenti[],2,FALSE)</f>
        <v>0.05</v>
      </c>
      <c r="P508" s="2">
        <v>59760</v>
      </c>
      <c r="Q508" s="2">
        <f>tbStoricoOrdini[[#This Row],[IMPORTO]]*tbStoricoOrdini[[#This Row],[% COMM.]]</f>
        <v>2988</v>
      </c>
      <c r="R508" s="2">
        <f>tbStoricoOrdini[[#This Row],[TOT. COMM.]]+tbStoricoOrdini[[#This Row],[IMPORTO]]</f>
        <v>62748</v>
      </c>
    </row>
    <row r="509" spans="1:18">
      <c r="A509" s="1">
        <v>43831</v>
      </c>
      <c r="B509" s="7">
        <f>MONTH(tbStoricoOrdini[[#This Row],[DATA]])</f>
        <v>1</v>
      </c>
      <c r="C509" t="s">
        <v>604</v>
      </c>
      <c r="D509" t="str">
        <f>RIGHT(tbStoricoOrdini[[#This Row],[ORDINE]],4)</f>
        <v>0506</v>
      </c>
      <c r="E509" t="s">
        <v>42</v>
      </c>
      <c r="F509" t="str">
        <f>VLOOKUP(tbStoricoOrdini[[#This Row],[CLIENTE]],tbClienti[],3,FALSE)</f>
        <v>Lazio</v>
      </c>
      <c r="G509" t="str">
        <f>VLOOKUP(tbStoricoOrdini[[#This Row],[CLIENTE]],tbClienti[],7,FALSE)</f>
        <v>AC</v>
      </c>
      <c r="H509" t="s">
        <v>72</v>
      </c>
      <c r="I509" t="str">
        <f>IF(LEFT(tbStoricoOrdini[[#This Row],[ARTICOLO]],3) = "COG","COG",LEFT(tbStoricoOrdini[[#This Row],[ARTICOLO]],FIND(" ",tbStoricoOrdini[[#This Row],[ARTICOLO]])-1))</f>
        <v>EB06</v>
      </c>
      <c r="J509" t="str">
        <f>MID(tbStoricoOrdini[[#This Row],[ARTICOLO]],FIND(" ",tbStoricoOrdini[[#This Row],[ARTICOLO]])+1,4)</f>
        <v>3000</v>
      </c>
      <c r="K509" t="str">
        <f>IFERROR(RIGHT(tbStoricoOrdini[[#This Row],[ARTICOLO]],LEN(tbStoricoOrdini[[#This Row],[ARTICOLO]])-FIND(" ",tbStoricoOrdini[[#This Row],[ARTICOLO]],FIND(" ",tbStoricoOrdini[[#This Row],[ARTICOLO]]) +1)),"")</f>
        <v>Medium</v>
      </c>
      <c r="L509" s="3">
        <f>VLOOKUP(tbStoricoOrdini[[#This Row],[ARTICOLO]],tbArticoli[],2,FALSE)</f>
        <v>120</v>
      </c>
      <c r="M509" s="22">
        <f>tbStoricoOrdini[[#This Row],[IMPORTO]]/tbStoricoOrdini[[#This Row],[PREZZO]]</f>
        <v>176</v>
      </c>
      <c r="N509" t="s">
        <v>18</v>
      </c>
      <c r="O509" s="8">
        <f>VLOOKUP(tbStoricoOrdini[[#This Row],[AGENTE]],tbAgenti[],2,FALSE)</f>
        <v>0.03</v>
      </c>
      <c r="P509" s="2">
        <v>21120</v>
      </c>
      <c r="Q509" s="2">
        <f>tbStoricoOrdini[[#This Row],[IMPORTO]]*tbStoricoOrdini[[#This Row],[% COMM.]]</f>
        <v>633.6</v>
      </c>
      <c r="R509" s="2">
        <f>tbStoricoOrdini[[#This Row],[TOT. COMM.]]+tbStoricoOrdini[[#This Row],[IMPORTO]]</f>
        <v>21753.599999999999</v>
      </c>
    </row>
    <row r="510" spans="1:18">
      <c r="A510" s="1">
        <v>43831</v>
      </c>
      <c r="B510" s="7">
        <f>MONTH(tbStoricoOrdini[[#This Row],[DATA]])</f>
        <v>1</v>
      </c>
      <c r="C510" t="s">
        <v>605</v>
      </c>
      <c r="D510" t="str">
        <f>RIGHT(tbStoricoOrdini[[#This Row],[ORDINE]],4)</f>
        <v>0507</v>
      </c>
      <c r="E510" t="s">
        <v>42</v>
      </c>
      <c r="F510" t="str">
        <f>VLOOKUP(tbStoricoOrdini[[#This Row],[CLIENTE]],tbClienti[],3,FALSE)</f>
        <v>Lazio</v>
      </c>
      <c r="G510" t="str">
        <f>VLOOKUP(tbStoricoOrdini[[#This Row],[CLIENTE]],tbClienti[],7,FALSE)</f>
        <v>AC</v>
      </c>
      <c r="H510" t="s">
        <v>72</v>
      </c>
      <c r="I510" t="str">
        <f>IF(LEFT(tbStoricoOrdini[[#This Row],[ARTICOLO]],3) = "COG","COG",LEFT(tbStoricoOrdini[[#This Row],[ARTICOLO]],FIND(" ",tbStoricoOrdini[[#This Row],[ARTICOLO]])-1))</f>
        <v>EB06</v>
      </c>
      <c r="J510" t="str">
        <f>MID(tbStoricoOrdini[[#This Row],[ARTICOLO]],FIND(" ",tbStoricoOrdini[[#This Row],[ARTICOLO]])+1,4)</f>
        <v>3000</v>
      </c>
      <c r="K510" t="str">
        <f>IFERROR(RIGHT(tbStoricoOrdini[[#This Row],[ARTICOLO]],LEN(tbStoricoOrdini[[#This Row],[ARTICOLO]])-FIND(" ",tbStoricoOrdini[[#This Row],[ARTICOLO]],FIND(" ",tbStoricoOrdini[[#This Row],[ARTICOLO]]) +1)),"")</f>
        <v>Medium</v>
      </c>
      <c r="L510" s="3">
        <f>VLOOKUP(tbStoricoOrdini[[#This Row],[ARTICOLO]],tbArticoli[],2,FALSE)</f>
        <v>120</v>
      </c>
      <c r="M510" s="22">
        <f>tbStoricoOrdini[[#This Row],[IMPORTO]]/tbStoricoOrdini[[#This Row],[PREZZO]]</f>
        <v>950</v>
      </c>
      <c r="N510" t="s">
        <v>6</v>
      </c>
      <c r="O510" s="8">
        <f>VLOOKUP(tbStoricoOrdini[[#This Row],[AGENTE]],tbAgenti[],2,FALSE)</f>
        <v>7.4999999999999997E-2</v>
      </c>
      <c r="P510" s="2">
        <v>114000</v>
      </c>
      <c r="Q510" s="2">
        <f>tbStoricoOrdini[[#This Row],[IMPORTO]]*tbStoricoOrdini[[#This Row],[% COMM.]]</f>
        <v>8550</v>
      </c>
      <c r="R510" s="2">
        <f>tbStoricoOrdini[[#This Row],[TOT. COMM.]]+tbStoricoOrdini[[#This Row],[IMPORTO]]</f>
        <v>122550</v>
      </c>
    </row>
    <row r="511" spans="1:18">
      <c r="A511" s="1">
        <v>43831</v>
      </c>
      <c r="B511" s="7">
        <f>MONTH(tbStoricoOrdini[[#This Row],[DATA]])</f>
        <v>1</v>
      </c>
      <c r="C511" t="s">
        <v>606</v>
      </c>
      <c r="D511" t="str">
        <f>RIGHT(tbStoricoOrdini[[#This Row],[ORDINE]],4)</f>
        <v>0508</v>
      </c>
      <c r="E511" t="s">
        <v>42</v>
      </c>
      <c r="F511" t="str">
        <f>VLOOKUP(tbStoricoOrdini[[#This Row],[CLIENTE]],tbClienti[],3,FALSE)</f>
        <v>Lazio</v>
      </c>
      <c r="G511" t="str">
        <f>VLOOKUP(tbStoricoOrdini[[#This Row],[CLIENTE]],tbClienti[],7,FALSE)</f>
        <v>AC</v>
      </c>
      <c r="H511" t="s">
        <v>72</v>
      </c>
      <c r="I511" t="str">
        <f>IF(LEFT(tbStoricoOrdini[[#This Row],[ARTICOLO]],3) = "COG","COG",LEFT(tbStoricoOrdini[[#This Row],[ARTICOLO]],FIND(" ",tbStoricoOrdini[[#This Row],[ARTICOLO]])-1))</f>
        <v>EB06</v>
      </c>
      <c r="J511" t="str">
        <f>MID(tbStoricoOrdini[[#This Row],[ARTICOLO]],FIND(" ",tbStoricoOrdini[[#This Row],[ARTICOLO]])+1,4)</f>
        <v>3000</v>
      </c>
      <c r="K511" t="str">
        <f>IFERROR(RIGHT(tbStoricoOrdini[[#This Row],[ARTICOLO]],LEN(tbStoricoOrdini[[#This Row],[ARTICOLO]])-FIND(" ",tbStoricoOrdini[[#This Row],[ARTICOLO]],FIND(" ",tbStoricoOrdini[[#This Row],[ARTICOLO]]) +1)),"")</f>
        <v>Medium</v>
      </c>
      <c r="L511" s="3">
        <f>VLOOKUP(tbStoricoOrdini[[#This Row],[ARTICOLO]],tbArticoli[],2,FALSE)</f>
        <v>120</v>
      </c>
      <c r="M511" s="22">
        <f>tbStoricoOrdini[[#This Row],[IMPORTO]]/tbStoricoOrdini[[#This Row],[PREZZO]]</f>
        <v>673</v>
      </c>
      <c r="N511" t="s">
        <v>9</v>
      </c>
      <c r="O511" s="8">
        <f>VLOOKUP(tbStoricoOrdini[[#This Row],[AGENTE]],tbAgenti[],2,FALSE)</f>
        <v>0.05</v>
      </c>
      <c r="P511" s="2">
        <v>80760</v>
      </c>
      <c r="Q511" s="2">
        <f>tbStoricoOrdini[[#This Row],[IMPORTO]]*tbStoricoOrdini[[#This Row],[% COMM.]]</f>
        <v>4038</v>
      </c>
      <c r="R511" s="2">
        <f>tbStoricoOrdini[[#This Row],[TOT. COMM.]]+tbStoricoOrdini[[#This Row],[IMPORTO]]</f>
        <v>84798</v>
      </c>
    </row>
    <row r="512" spans="1:18">
      <c r="A512" s="1">
        <v>43831</v>
      </c>
      <c r="B512" s="7">
        <f>MONTH(tbStoricoOrdini[[#This Row],[DATA]])</f>
        <v>1</v>
      </c>
      <c r="C512" t="s">
        <v>607</v>
      </c>
      <c r="D512" t="str">
        <f>RIGHT(tbStoricoOrdini[[#This Row],[ORDINE]],4)</f>
        <v>0509</v>
      </c>
      <c r="E512" t="s">
        <v>42</v>
      </c>
      <c r="F512" t="str">
        <f>VLOOKUP(tbStoricoOrdini[[#This Row],[CLIENTE]],tbClienti[],3,FALSE)</f>
        <v>Lazio</v>
      </c>
      <c r="G512" t="str">
        <f>VLOOKUP(tbStoricoOrdini[[#This Row],[CLIENTE]],tbClienti[],7,FALSE)</f>
        <v>AC</v>
      </c>
      <c r="H512" t="s">
        <v>73</v>
      </c>
      <c r="I512" t="str">
        <f>IF(LEFT(tbStoricoOrdini[[#This Row],[ARTICOLO]],3) = "COG","COG",LEFT(tbStoricoOrdini[[#This Row],[ARTICOLO]],FIND(" ",tbStoricoOrdini[[#This Row],[ARTICOLO]])-1))</f>
        <v>EB06</v>
      </c>
      <c r="J512" t="str">
        <f>MID(tbStoricoOrdini[[#This Row],[ARTICOLO]],FIND(" ",tbStoricoOrdini[[#This Row],[ARTICOLO]])+1,4)</f>
        <v>3000</v>
      </c>
      <c r="K512" t="str">
        <f>IFERROR(RIGHT(tbStoricoOrdini[[#This Row],[ARTICOLO]],LEN(tbStoricoOrdini[[#This Row],[ARTICOLO]])-FIND(" ",tbStoricoOrdini[[#This Row],[ARTICOLO]],FIND(" ",tbStoricoOrdini[[#This Row],[ARTICOLO]]) +1)),"")</f>
        <v>Plus</v>
      </c>
      <c r="L512" s="3">
        <f>VLOOKUP(tbStoricoOrdini[[#This Row],[ARTICOLO]],tbArticoli[],2,FALSE)</f>
        <v>130</v>
      </c>
      <c r="M512" s="22">
        <f>tbStoricoOrdini[[#This Row],[IMPORTO]]/tbStoricoOrdini[[#This Row],[PREZZO]]</f>
        <v>101</v>
      </c>
      <c r="N512" t="s">
        <v>6</v>
      </c>
      <c r="O512" s="8">
        <f>VLOOKUP(tbStoricoOrdini[[#This Row],[AGENTE]],tbAgenti[],2,FALSE)</f>
        <v>7.4999999999999997E-2</v>
      </c>
      <c r="P512" s="2">
        <v>13130</v>
      </c>
      <c r="Q512" s="2">
        <f>tbStoricoOrdini[[#This Row],[IMPORTO]]*tbStoricoOrdini[[#This Row],[% COMM.]]</f>
        <v>984.75</v>
      </c>
      <c r="R512" s="2">
        <f>tbStoricoOrdini[[#This Row],[TOT. COMM.]]+tbStoricoOrdini[[#This Row],[IMPORTO]]</f>
        <v>14114.75</v>
      </c>
    </row>
    <row r="513" spans="1:18">
      <c r="A513" s="1">
        <v>43831</v>
      </c>
      <c r="B513" s="7">
        <f>MONTH(tbStoricoOrdini[[#This Row],[DATA]])</f>
        <v>1</v>
      </c>
      <c r="C513" t="s">
        <v>608</v>
      </c>
      <c r="D513" t="str">
        <f>RIGHT(tbStoricoOrdini[[#This Row],[ORDINE]],4)</f>
        <v>0510</v>
      </c>
      <c r="E513" t="s">
        <v>45</v>
      </c>
      <c r="F513" t="str">
        <f>VLOOKUP(tbStoricoOrdini[[#This Row],[CLIENTE]],tbClienti[],3,FALSE)</f>
        <v>Lazio</v>
      </c>
      <c r="G513" t="str">
        <f>VLOOKUP(tbStoricoOrdini[[#This Row],[CLIENTE]],tbClienti[],7,FALSE)</f>
        <v>DB</v>
      </c>
      <c r="H513" t="s">
        <v>77</v>
      </c>
      <c r="I513" t="str">
        <f>IF(LEFT(tbStoricoOrdini[[#This Row],[ARTICOLO]],3) = "COG","COG",LEFT(tbStoricoOrdini[[#This Row],[ARTICOLO]],FIND(" ",tbStoricoOrdini[[#This Row],[ARTICOLO]])-1))</f>
        <v>COG</v>
      </c>
      <c r="J513" t="str">
        <f>MID(tbStoricoOrdini[[#This Row],[ARTICOLO]],FIND(" ",tbStoricoOrdini[[#This Row],[ARTICOLO]])+1,4)</f>
        <v>2000</v>
      </c>
      <c r="K513" t="str">
        <f>IFERROR(RIGHT(tbStoricoOrdini[[#This Row],[ARTICOLO]],LEN(tbStoricoOrdini[[#This Row],[ARTICOLO]])-FIND(" ",tbStoricoOrdini[[#This Row],[ARTICOLO]],FIND(" ",tbStoricoOrdini[[#This Row],[ARTICOLO]]) +1)),"")</f>
        <v>Medium</v>
      </c>
      <c r="L513" s="3">
        <f>VLOOKUP(tbStoricoOrdini[[#This Row],[ARTICOLO]],tbArticoli[],2,FALSE)</f>
        <v>200</v>
      </c>
      <c r="M513" s="22">
        <f>tbStoricoOrdini[[#This Row],[IMPORTO]]/tbStoricoOrdini[[#This Row],[PREZZO]]</f>
        <v>544</v>
      </c>
      <c r="N513" t="s">
        <v>9</v>
      </c>
      <c r="O513" s="8">
        <f>VLOOKUP(tbStoricoOrdini[[#This Row],[AGENTE]],tbAgenti[],2,FALSE)</f>
        <v>0.05</v>
      </c>
      <c r="P513" s="2">
        <v>108800</v>
      </c>
      <c r="Q513" s="2">
        <f>tbStoricoOrdini[[#This Row],[IMPORTO]]*tbStoricoOrdini[[#This Row],[% COMM.]]</f>
        <v>5440</v>
      </c>
      <c r="R513" s="2">
        <f>tbStoricoOrdini[[#This Row],[TOT. COMM.]]+tbStoricoOrdini[[#This Row],[IMPORTO]]</f>
        <v>114240</v>
      </c>
    </row>
    <row r="514" spans="1:18">
      <c r="A514" s="1">
        <v>43831</v>
      </c>
      <c r="B514" s="7">
        <f>MONTH(tbStoricoOrdini[[#This Row],[DATA]])</f>
        <v>1</v>
      </c>
      <c r="C514" t="s">
        <v>609</v>
      </c>
      <c r="D514" t="str">
        <f>RIGHT(tbStoricoOrdini[[#This Row],[ORDINE]],4)</f>
        <v>0511</v>
      </c>
      <c r="E514" t="s">
        <v>45</v>
      </c>
      <c r="F514" t="str">
        <f>VLOOKUP(tbStoricoOrdini[[#This Row],[CLIENTE]],tbClienti[],3,FALSE)</f>
        <v>Lazio</v>
      </c>
      <c r="G514" t="str">
        <f>VLOOKUP(tbStoricoOrdini[[#This Row],[CLIENTE]],tbClienti[],7,FALSE)</f>
        <v>DB</v>
      </c>
      <c r="H514" t="s">
        <v>61</v>
      </c>
      <c r="I514" t="str">
        <f>IF(LEFT(tbStoricoOrdini[[#This Row],[ARTICOLO]],3) = "COG","COG",LEFT(tbStoricoOrdini[[#This Row],[ARTICOLO]],FIND(" ",tbStoricoOrdini[[#This Row],[ARTICOLO]])-1))</f>
        <v>KLM</v>
      </c>
      <c r="J514" t="str">
        <f>MID(tbStoricoOrdini[[#This Row],[ARTICOLO]],FIND(" ",tbStoricoOrdini[[#This Row],[ARTICOLO]])+1,4)</f>
        <v>5000</v>
      </c>
      <c r="K514" t="str">
        <f>IFERROR(RIGHT(tbStoricoOrdini[[#This Row],[ARTICOLO]],LEN(tbStoricoOrdini[[#This Row],[ARTICOLO]])-FIND(" ",tbStoricoOrdini[[#This Row],[ARTICOLO]],FIND(" ",tbStoricoOrdini[[#This Row],[ARTICOLO]]) +1)),"")</f>
        <v>Medium</v>
      </c>
      <c r="L514" s="3">
        <f>VLOOKUP(tbStoricoOrdini[[#This Row],[ARTICOLO]],tbArticoli[],2,FALSE)</f>
        <v>150</v>
      </c>
      <c r="M514" s="22">
        <f>tbStoricoOrdini[[#This Row],[IMPORTO]]/tbStoricoOrdini[[#This Row],[PREZZO]]</f>
        <v>220</v>
      </c>
      <c r="N514" t="s">
        <v>9</v>
      </c>
      <c r="O514" s="8">
        <f>VLOOKUP(tbStoricoOrdini[[#This Row],[AGENTE]],tbAgenti[],2,FALSE)</f>
        <v>0.05</v>
      </c>
      <c r="P514" s="2">
        <v>33000</v>
      </c>
      <c r="Q514" s="2">
        <f>tbStoricoOrdini[[#This Row],[IMPORTO]]*tbStoricoOrdini[[#This Row],[% COMM.]]</f>
        <v>1650</v>
      </c>
      <c r="R514" s="2">
        <f>tbStoricoOrdini[[#This Row],[TOT. COMM.]]+tbStoricoOrdini[[#This Row],[IMPORTO]]</f>
        <v>34650</v>
      </c>
    </row>
    <row r="515" spans="1:18">
      <c r="A515" s="1">
        <v>43831</v>
      </c>
      <c r="B515" s="7">
        <f>MONTH(tbStoricoOrdini[[#This Row],[DATA]])</f>
        <v>1</v>
      </c>
      <c r="C515" t="s">
        <v>610</v>
      </c>
      <c r="D515" t="str">
        <f>RIGHT(tbStoricoOrdini[[#This Row],[ORDINE]],4)</f>
        <v>0512</v>
      </c>
      <c r="E515" t="s">
        <v>45</v>
      </c>
      <c r="F515" t="str">
        <f>VLOOKUP(tbStoricoOrdini[[#This Row],[CLIENTE]],tbClienti[],3,FALSE)</f>
        <v>Lazio</v>
      </c>
      <c r="G515" t="str">
        <f>VLOOKUP(tbStoricoOrdini[[#This Row],[CLIENTE]],tbClienti[],7,FALSE)</f>
        <v>DB</v>
      </c>
      <c r="H515" t="s">
        <v>79</v>
      </c>
      <c r="I515" t="str">
        <f>IF(LEFT(tbStoricoOrdini[[#This Row],[ARTICOLO]],3) = "COG","COG",LEFT(tbStoricoOrdini[[#This Row],[ARTICOLO]],FIND(" ",tbStoricoOrdini[[#This Row],[ARTICOLO]])-1))</f>
        <v>COG</v>
      </c>
      <c r="J515" t="str">
        <f>MID(tbStoricoOrdini[[#This Row],[ARTICOLO]],FIND(" ",tbStoricoOrdini[[#This Row],[ARTICOLO]])+1,4)</f>
        <v>4000</v>
      </c>
      <c r="K515" t="str">
        <f>IFERROR(RIGHT(tbStoricoOrdini[[#This Row],[ARTICOLO]],LEN(tbStoricoOrdini[[#This Row],[ARTICOLO]])-FIND(" ",tbStoricoOrdini[[#This Row],[ARTICOLO]],FIND(" ",tbStoricoOrdini[[#This Row],[ARTICOLO]]) +1)),"")</f>
        <v>Plus</v>
      </c>
      <c r="L515" s="3">
        <f>VLOOKUP(tbStoricoOrdini[[#This Row],[ARTICOLO]],tbArticoli[],2,FALSE)</f>
        <v>240</v>
      </c>
      <c r="M515" s="22">
        <f>tbStoricoOrdini[[#This Row],[IMPORTO]]/tbStoricoOrdini[[#This Row],[PREZZO]]</f>
        <v>343</v>
      </c>
      <c r="N515" t="s">
        <v>9</v>
      </c>
      <c r="O515" s="8">
        <f>VLOOKUP(tbStoricoOrdini[[#This Row],[AGENTE]],tbAgenti[],2,FALSE)</f>
        <v>0.05</v>
      </c>
      <c r="P515" s="2">
        <v>82320</v>
      </c>
      <c r="Q515" s="2">
        <f>tbStoricoOrdini[[#This Row],[IMPORTO]]*tbStoricoOrdini[[#This Row],[% COMM.]]</f>
        <v>4116</v>
      </c>
      <c r="R515" s="2">
        <f>tbStoricoOrdini[[#This Row],[TOT. COMM.]]+tbStoricoOrdini[[#This Row],[IMPORTO]]</f>
        <v>86436</v>
      </c>
    </row>
    <row r="516" spans="1:18">
      <c r="A516" s="1">
        <v>43831</v>
      </c>
      <c r="B516" s="7">
        <f>MONTH(tbStoricoOrdini[[#This Row],[DATA]])</f>
        <v>1</v>
      </c>
      <c r="C516" t="s">
        <v>611</v>
      </c>
      <c r="D516" t="str">
        <f>RIGHT(tbStoricoOrdini[[#This Row],[ORDINE]],4)</f>
        <v>0513</v>
      </c>
      <c r="E516" t="s">
        <v>45</v>
      </c>
      <c r="F516" t="str">
        <f>VLOOKUP(tbStoricoOrdini[[#This Row],[CLIENTE]],tbClienti[],3,FALSE)</f>
        <v>Lazio</v>
      </c>
      <c r="G516" t="str">
        <f>VLOOKUP(tbStoricoOrdini[[#This Row],[CLIENTE]],tbClienti[],7,FALSE)</f>
        <v>DB</v>
      </c>
      <c r="H516" t="s">
        <v>63</v>
      </c>
      <c r="I516" t="str">
        <f>IF(LEFT(tbStoricoOrdini[[#This Row],[ARTICOLO]],3) = "COG","COG",LEFT(tbStoricoOrdini[[#This Row],[ARTICOLO]],FIND(" ",tbStoricoOrdini[[#This Row],[ARTICOLO]])-1))</f>
        <v>KLM</v>
      </c>
      <c r="J516" t="str">
        <f>MID(tbStoricoOrdini[[#This Row],[ARTICOLO]],FIND(" ",tbStoricoOrdini[[#This Row],[ARTICOLO]])+1,4)</f>
        <v>3000</v>
      </c>
      <c r="K516" t="str">
        <f>IFERROR(RIGHT(tbStoricoOrdini[[#This Row],[ARTICOLO]],LEN(tbStoricoOrdini[[#This Row],[ARTICOLO]])-FIND(" ",tbStoricoOrdini[[#This Row],[ARTICOLO]],FIND(" ",tbStoricoOrdini[[#This Row],[ARTICOLO]]) +1)),"")</f>
        <v>Plus</v>
      </c>
      <c r="L516" s="3">
        <f>VLOOKUP(tbStoricoOrdini[[#This Row],[ARTICOLO]],tbArticoli[],2,FALSE)</f>
        <v>145</v>
      </c>
      <c r="M516" s="22">
        <f>tbStoricoOrdini[[#This Row],[IMPORTO]]/tbStoricoOrdini[[#This Row],[PREZZO]]</f>
        <v>175</v>
      </c>
      <c r="N516" t="s">
        <v>9</v>
      </c>
      <c r="O516" s="8">
        <f>VLOOKUP(tbStoricoOrdini[[#This Row],[AGENTE]],tbAgenti[],2,FALSE)</f>
        <v>0.05</v>
      </c>
      <c r="P516" s="2">
        <v>25375</v>
      </c>
      <c r="Q516" s="2">
        <f>tbStoricoOrdini[[#This Row],[IMPORTO]]*tbStoricoOrdini[[#This Row],[% COMM.]]</f>
        <v>1268.75</v>
      </c>
      <c r="R516" s="2">
        <f>tbStoricoOrdini[[#This Row],[TOT. COMM.]]+tbStoricoOrdini[[#This Row],[IMPORTO]]</f>
        <v>26643.75</v>
      </c>
    </row>
    <row r="517" spans="1:18">
      <c r="A517" s="1">
        <v>43831</v>
      </c>
      <c r="B517" s="7">
        <f>MONTH(tbStoricoOrdini[[#This Row],[DATA]])</f>
        <v>1</v>
      </c>
      <c r="C517" t="s">
        <v>612</v>
      </c>
      <c r="D517" t="str">
        <f>RIGHT(tbStoricoOrdini[[#This Row],[ORDINE]],4)</f>
        <v>0514</v>
      </c>
      <c r="E517" t="s">
        <v>45</v>
      </c>
      <c r="F517" t="str">
        <f>VLOOKUP(tbStoricoOrdini[[#This Row],[CLIENTE]],tbClienti[],3,FALSE)</f>
        <v>Lazio</v>
      </c>
      <c r="G517" t="str">
        <f>VLOOKUP(tbStoricoOrdini[[#This Row],[CLIENTE]],tbClienti[],7,FALSE)</f>
        <v>DB</v>
      </c>
      <c r="H517" t="s">
        <v>69</v>
      </c>
      <c r="I517" t="str">
        <f>IF(LEFT(tbStoricoOrdini[[#This Row],[ARTICOLO]],3) = "COG","COG",LEFT(tbStoricoOrdini[[#This Row],[ARTICOLO]],FIND(" ",tbStoricoOrdini[[#This Row],[ARTICOLO]])-1))</f>
        <v>BAG</v>
      </c>
      <c r="J517" t="str">
        <f>MID(tbStoricoOrdini[[#This Row],[ARTICOLO]],FIND(" ",tbStoricoOrdini[[#This Row],[ARTICOLO]])+1,4)</f>
        <v>1121</v>
      </c>
      <c r="K517" t="str">
        <f>IFERROR(RIGHT(tbStoricoOrdini[[#This Row],[ARTICOLO]],LEN(tbStoricoOrdini[[#This Row],[ARTICOLO]])-FIND(" ",tbStoricoOrdini[[#This Row],[ARTICOLO]],FIND(" ",tbStoricoOrdini[[#This Row],[ARTICOLO]]) +1)),"")</f>
        <v>Gold</v>
      </c>
      <c r="L517" s="3">
        <f>VLOOKUP(tbStoricoOrdini[[#This Row],[ARTICOLO]],tbArticoli[],2,FALSE)</f>
        <v>230</v>
      </c>
      <c r="M517" s="22">
        <f>tbStoricoOrdini[[#This Row],[IMPORTO]]/tbStoricoOrdini[[#This Row],[PREZZO]]</f>
        <v>666</v>
      </c>
      <c r="N517" t="s">
        <v>9</v>
      </c>
      <c r="O517" s="8">
        <f>VLOOKUP(tbStoricoOrdini[[#This Row],[AGENTE]],tbAgenti[],2,FALSE)</f>
        <v>0.05</v>
      </c>
      <c r="P517" s="2">
        <v>153180</v>
      </c>
      <c r="Q517" s="2">
        <f>tbStoricoOrdini[[#This Row],[IMPORTO]]*tbStoricoOrdini[[#This Row],[% COMM.]]</f>
        <v>7659</v>
      </c>
      <c r="R517" s="2">
        <f>tbStoricoOrdini[[#This Row],[TOT. COMM.]]+tbStoricoOrdini[[#This Row],[IMPORTO]]</f>
        <v>160839</v>
      </c>
    </row>
    <row r="518" spans="1:18">
      <c r="A518" s="1">
        <v>43831</v>
      </c>
      <c r="B518" s="7">
        <f>MONTH(tbStoricoOrdini[[#This Row],[DATA]])</f>
        <v>1</v>
      </c>
      <c r="C518" t="s">
        <v>613</v>
      </c>
      <c r="D518" t="str">
        <f>RIGHT(tbStoricoOrdini[[#This Row],[ORDINE]],4)</f>
        <v>0515</v>
      </c>
      <c r="E518" t="s">
        <v>43</v>
      </c>
      <c r="F518" t="str">
        <f>VLOOKUP(tbStoricoOrdini[[#This Row],[CLIENTE]],tbClienti[],3,FALSE)</f>
        <v>Lazio</v>
      </c>
      <c r="G518" t="str">
        <f>VLOOKUP(tbStoricoOrdini[[#This Row],[CLIENTE]],tbClienti[],7,FALSE)</f>
        <v>CB</v>
      </c>
      <c r="H518" t="s">
        <v>77</v>
      </c>
      <c r="I518" t="str">
        <f>IF(LEFT(tbStoricoOrdini[[#This Row],[ARTICOLO]],3) = "COG","COG",LEFT(tbStoricoOrdini[[#This Row],[ARTICOLO]],FIND(" ",tbStoricoOrdini[[#This Row],[ARTICOLO]])-1))</f>
        <v>COG</v>
      </c>
      <c r="J518" t="str">
        <f>MID(tbStoricoOrdini[[#This Row],[ARTICOLO]],FIND(" ",tbStoricoOrdini[[#This Row],[ARTICOLO]])+1,4)</f>
        <v>2000</v>
      </c>
      <c r="K518" t="str">
        <f>IFERROR(RIGHT(tbStoricoOrdini[[#This Row],[ARTICOLO]],LEN(tbStoricoOrdini[[#This Row],[ARTICOLO]])-FIND(" ",tbStoricoOrdini[[#This Row],[ARTICOLO]],FIND(" ",tbStoricoOrdini[[#This Row],[ARTICOLO]]) +1)),"")</f>
        <v>Medium</v>
      </c>
      <c r="L518" s="3">
        <f>VLOOKUP(tbStoricoOrdini[[#This Row],[ARTICOLO]],tbArticoli[],2,FALSE)</f>
        <v>200</v>
      </c>
      <c r="M518" s="22">
        <f>tbStoricoOrdini[[#This Row],[IMPORTO]]/tbStoricoOrdini[[#This Row],[PREZZO]]</f>
        <v>200</v>
      </c>
      <c r="N518" t="s">
        <v>9</v>
      </c>
      <c r="O518" s="8">
        <f>VLOOKUP(tbStoricoOrdini[[#This Row],[AGENTE]],tbAgenti[],2,FALSE)</f>
        <v>0.05</v>
      </c>
      <c r="P518" s="2">
        <v>40000</v>
      </c>
      <c r="Q518" s="2">
        <f>tbStoricoOrdini[[#This Row],[IMPORTO]]*tbStoricoOrdini[[#This Row],[% COMM.]]</f>
        <v>2000</v>
      </c>
      <c r="R518" s="2">
        <f>tbStoricoOrdini[[#This Row],[TOT. COMM.]]+tbStoricoOrdini[[#This Row],[IMPORTO]]</f>
        <v>42000</v>
      </c>
    </row>
    <row r="519" spans="1:18">
      <c r="A519" s="1">
        <v>43831</v>
      </c>
      <c r="B519" s="7">
        <f>MONTH(tbStoricoOrdini[[#This Row],[DATA]])</f>
        <v>1</v>
      </c>
      <c r="C519" t="s">
        <v>614</v>
      </c>
      <c r="D519" t="str">
        <f>RIGHT(tbStoricoOrdini[[#This Row],[ORDINE]],4)</f>
        <v>0516</v>
      </c>
      <c r="E519" t="s">
        <v>43</v>
      </c>
      <c r="F519" t="str">
        <f>VLOOKUP(tbStoricoOrdini[[#This Row],[CLIENTE]],tbClienti[],3,FALSE)</f>
        <v>Lazio</v>
      </c>
      <c r="G519" t="str">
        <f>VLOOKUP(tbStoricoOrdini[[#This Row],[CLIENTE]],tbClienti[],7,FALSE)</f>
        <v>CB</v>
      </c>
      <c r="H519" t="s">
        <v>79</v>
      </c>
      <c r="I519" t="str">
        <f>IF(LEFT(tbStoricoOrdini[[#This Row],[ARTICOLO]],3) = "COG","COG",LEFT(tbStoricoOrdini[[#This Row],[ARTICOLO]],FIND(" ",tbStoricoOrdini[[#This Row],[ARTICOLO]])-1))</f>
        <v>COG</v>
      </c>
      <c r="J519" t="str">
        <f>MID(tbStoricoOrdini[[#This Row],[ARTICOLO]],FIND(" ",tbStoricoOrdini[[#This Row],[ARTICOLO]])+1,4)</f>
        <v>4000</v>
      </c>
      <c r="K519" t="str">
        <f>IFERROR(RIGHT(tbStoricoOrdini[[#This Row],[ARTICOLO]],LEN(tbStoricoOrdini[[#This Row],[ARTICOLO]])-FIND(" ",tbStoricoOrdini[[#This Row],[ARTICOLO]],FIND(" ",tbStoricoOrdini[[#This Row],[ARTICOLO]]) +1)),"")</f>
        <v>Plus</v>
      </c>
      <c r="L519" s="3">
        <f>VLOOKUP(tbStoricoOrdini[[#This Row],[ARTICOLO]],tbArticoli[],2,FALSE)</f>
        <v>240</v>
      </c>
      <c r="M519" s="22">
        <f>tbStoricoOrdini[[#This Row],[IMPORTO]]/tbStoricoOrdini[[#This Row],[PREZZO]]</f>
        <v>283</v>
      </c>
      <c r="N519" t="s">
        <v>9</v>
      </c>
      <c r="O519" s="8">
        <f>VLOOKUP(tbStoricoOrdini[[#This Row],[AGENTE]],tbAgenti[],2,FALSE)</f>
        <v>0.05</v>
      </c>
      <c r="P519" s="2">
        <v>67920</v>
      </c>
      <c r="Q519" s="2">
        <f>tbStoricoOrdini[[#This Row],[IMPORTO]]*tbStoricoOrdini[[#This Row],[% COMM.]]</f>
        <v>3396</v>
      </c>
      <c r="R519" s="2">
        <f>tbStoricoOrdini[[#This Row],[TOT. COMM.]]+tbStoricoOrdini[[#This Row],[IMPORTO]]</f>
        <v>71316</v>
      </c>
    </row>
    <row r="520" spans="1:18">
      <c r="A520" s="1">
        <v>43831</v>
      </c>
      <c r="B520" s="7">
        <f>MONTH(tbStoricoOrdini[[#This Row],[DATA]])</f>
        <v>1</v>
      </c>
      <c r="C520" t="s">
        <v>615</v>
      </c>
      <c r="D520" t="str">
        <f>RIGHT(tbStoricoOrdini[[#This Row],[ORDINE]],4)</f>
        <v>0517</v>
      </c>
      <c r="E520" t="s">
        <v>43</v>
      </c>
      <c r="F520" t="str">
        <f>VLOOKUP(tbStoricoOrdini[[#This Row],[CLIENTE]],tbClienti[],3,FALSE)</f>
        <v>Lazio</v>
      </c>
      <c r="G520" t="str">
        <f>VLOOKUP(tbStoricoOrdini[[#This Row],[CLIENTE]],tbClienti[],7,FALSE)</f>
        <v>CB</v>
      </c>
      <c r="H520" t="s">
        <v>63</v>
      </c>
      <c r="I520" t="str">
        <f>IF(LEFT(tbStoricoOrdini[[#This Row],[ARTICOLO]],3) = "COG","COG",LEFT(tbStoricoOrdini[[#This Row],[ARTICOLO]],FIND(" ",tbStoricoOrdini[[#This Row],[ARTICOLO]])-1))</f>
        <v>KLM</v>
      </c>
      <c r="J520" t="str">
        <f>MID(tbStoricoOrdini[[#This Row],[ARTICOLO]],FIND(" ",tbStoricoOrdini[[#This Row],[ARTICOLO]])+1,4)</f>
        <v>3000</v>
      </c>
      <c r="K520" t="str">
        <f>IFERROR(RIGHT(tbStoricoOrdini[[#This Row],[ARTICOLO]],LEN(tbStoricoOrdini[[#This Row],[ARTICOLO]])-FIND(" ",tbStoricoOrdini[[#This Row],[ARTICOLO]],FIND(" ",tbStoricoOrdini[[#This Row],[ARTICOLO]]) +1)),"")</f>
        <v>Plus</v>
      </c>
      <c r="L520" s="3">
        <f>VLOOKUP(tbStoricoOrdini[[#This Row],[ARTICOLO]],tbArticoli[],2,FALSE)</f>
        <v>145</v>
      </c>
      <c r="M520" s="22">
        <f>tbStoricoOrdini[[#This Row],[IMPORTO]]/tbStoricoOrdini[[#This Row],[PREZZO]]</f>
        <v>927</v>
      </c>
      <c r="N520" t="s">
        <v>9</v>
      </c>
      <c r="O520" s="8">
        <f>VLOOKUP(tbStoricoOrdini[[#This Row],[AGENTE]],tbAgenti[],2,FALSE)</f>
        <v>0.05</v>
      </c>
      <c r="P520" s="2">
        <v>134415</v>
      </c>
      <c r="Q520" s="2">
        <f>tbStoricoOrdini[[#This Row],[IMPORTO]]*tbStoricoOrdini[[#This Row],[% COMM.]]</f>
        <v>6720.75</v>
      </c>
      <c r="R520" s="2">
        <f>tbStoricoOrdini[[#This Row],[TOT. COMM.]]+tbStoricoOrdini[[#This Row],[IMPORTO]]</f>
        <v>141135.75</v>
      </c>
    </row>
    <row r="521" spans="1:18">
      <c r="A521" s="1">
        <v>43831</v>
      </c>
      <c r="B521" s="7">
        <f>MONTH(tbStoricoOrdini[[#This Row],[DATA]])</f>
        <v>1</v>
      </c>
      <c r="C521" t="s">
        <v>616</v>
      </c>
      <c r="D521" t="str">
        <f>RIGHT(tbStoricoOrdini[[#This Row],[ORDINE]],4)</f>
        <v>0518</v>
      </c>
      <c r="E521" t="s">
        <v>43</v>
      </c>
      <c r="F521" t="str">
        <f>VLOOKUP(tbStoricoOrdini[[#This Row],[CLIENTE]],tbClienti[],3,FALSE)</f>
        <v>Lazio</v>
      </c>
      <c r="G521" t="str">
        <f>VLOOKUP(tbStoricoOrdini[[#This Row],[CLIENTE]],tbClienti[],7,FALSE)</f>
        <v>CB</v>
      </c>
      <c r="H521" t="s">
        <v>66</v>
      </c>
      <c r="I521" t="str">
        <f>IF(LEFT(tbStoricoOrdini[[#This Row],[ARTICOLO]],3) = "COG","COG",LEFT(tbStoricoOrdini[[#This Row],[ARTICOLO]],FIND(" ",tbStoricoOrdini[[#This Row],[ARTICOLO]])-1))</f>
        <v>BAG</v>
      </c>
      <c r="J521" t="str">
        <f>MID(tbStoricoOrdini[[#This Row],[ARTICOLO]],FIND(" ",tbStoricoOrdini[[#This Row],[ARTICOLO]])+1,4)</f>
        <v>2500</v>
      </c>
      <c r="K521" t="str">
        <f>IFERROR(RIGHT(tbStoricoOrdini[[#This Row],[ARTICOLO]],LEN(tbStoricoOrdini[[#This Row],[ARTICOLO]])-FIND(" ",tbStoricoOrdini[[#This Row],[ARTICOLO]],FIND(" ",tbStoricoOrdini[[#This Row],[ARTICOLO]]) +1)),"")</f>
        <v>Plus</v>
      </c>
      <c r="L521" s="3">
        <f>VLOOKUP(tbStoricoOrdini[[#This Row],[ARTICOLO]],tbArticoli[],2,FALSE)</f>
        <v>220</v>
      </c>
      <c r="M521" s="22">
        <f>tbStoricoOrdini[[#This Row],[IMPORTO]]/tbStoricoOrdini[[#This Row],[PREZZO]]</f>
        <v>441</v>
      </c>
      <c r="N521" t="s">
        <v>9</v>
      </c>
      <c r="O521" s="8">
        <f>VLOOKUP(tbStoricoOrdini[[#This Row],[AGENTE]],tbAgenti[],2,FALSE)</f>
        <v>0.05</v>
      </c>
      <c r="P521" s="2">
        <v>97020</v>
      </c>
      <c r="Q521" s="2">
        <f>tbStoricoOrdini[[#This Row],[IMPORTO]]*tbStoricoOrdini[[#This Row],[% COMM.]]</f>
        <v>4851</v>
      </c>
      <c r="R521" s="2">
        <f>tbStoricoOrdini[[#This Row],[TOT. COMM.]]+tbStoricoOrdini[[#This Row],[IMPORTO]]</f>
        <v>101871</v>
      </c>
    </row>
    <row r="522" spans="1:18">
      <c r="A522" s="1">
        <v>43831</v>
      </c>
      <c r="B522" s="7">
        <f>MONTH(tbStoricoOrdini[[#This Row],[DATA]])</f>
        <v>1</v>
      </c>
      <c r="C522" t="s">
        <v>617</v>
      </c>
      <c r="D522" t="str">
        <f>RIGHT(tbStoricoOrdini[[#This Row],[ORDINE]],4)</f>
        <v>0519</v>
      </c>
      <c r="E522" t="s">
        <v>43</v>
      </c>
      <c r="F522" t="str">
        <f>VLOOKUP(tbStoricoOrdini[[#This Row],[CLIENTE]],tbClienti[],3,FALSE)</f>
        <v>Lazio</v>
      </c>
      <c r="G522" t="str">
        <f>VLOOKUP(tbStoricoOrdini[[#This Row],[CLIENTE]],tbClienti[],7,FALSE)</f>
        <v>CB</v>
      </c>
      <c r="H522" t="s">
        <v>72</v>
      </c>
      <c r="I522" t="str">
        <f>IF(LEFT(tbStoricoOrdini[[#This Row],[ARTICOLO]],3) = "COG","COG",LEFT(tbStoricoOrdini[[#This Row],[ARTICOLO]],FIND(" ",tbStoricoOrdini[[#This Row],[ARTICOLO]])-1))</f>
        <v>EB06</v>
      </c>
      <c r="J522" t="str">
        <f>MID(tbStoricoOrdini[[#This Row],[ARTICOLO]],FIND(" ",tbStoricoOrdini[[#This Row],[ARTICOLO]])+1,4)</f>
        <v>3000</v>
      </c>
      <c r="K522" t="str">
        <f>IFERROR(RIGHT(tbStoricoOrdini[[#This Row],[ARTICOLO]],LEN(tbStoricoOrdini[[#This Row],[ARTICOLO]])-FIND(" ",tbStoricoOrdini[[#This Row],[ARTICOLO]],FIND(" ",tbStoricoOrdini[[#This Row],[ARTICOLO]]) +1)),"")</f>
        <v>Medium</v>
      </c>
      <c r="L522" s="3">
        <f>VLOOKUP(tbStoricoOrdini[[#This Row],[ARTICOLO]],tbArticoli[],2,FALSE)</f>
        <v>120</v>
      </c>
      <c r="M522" s="22">
        <f>tbStoricoOrdini[[#This Row],[IMPORTO]]/tbStoricoOrdini[[#This Row],[PREZZO]]</f>
        <v>385</v>
      </c>
      <c r="N522" t="s">
        <v>9</v>
      </c>
      <c r="O522" s="8">
        <f>VLOOKUP(tbStoricoOrdini[[#This Row],[AGENTE]],tbAgenti[],2,FALSE)</f>
        <v>0.05</v>
      </c>
      <c r="P522" s="2">
        <v>46200</v>
      </c>
      <c r="Q522" s="2">
        <f>tbStoricoOrdini[[#This Row],[IMPORTO]]*tbStoricoOrdini[[#This Row],[% COMM.]]</f>
        <v>2310</v>
      </c>
      <c r="R522" s="2">
        <f>tbStoricoOrdini[[#This Row],[TOT. COMM.]]+tbStoricoOrdini[[#This Row],[IMPORTO]]</f>
        <v>48510</v>
      </c>
    </row>
    <row r="523" spans="1:18">
      <c r="A523" s="1">
        <v>43831</v>
      </c>
      <c r="B523" s="7">
        <f>MONTH(tbStoricoOrdini[[#This Row],[DATA]])</f>
        <v>1</v>
      </c>
      <c r="C523" t="s">
        <v>618</v>
      </c>
      <c r="D523" t="str">
        <f>RIGHT(tbStoricoOrdini[[#This Row],[ORDINE]],4)</f>
        <v>0520</v>
      </c>
      <c r="E523" t="s">
        <v>44</v>
      </c>
      <c r="F523" t="str">
        <f>VLOOKUP(tbStoricoOrdini[[#This Row],[CLIENTE]],tbClienti[],3,FALSE)</f>
        <v>Umbria</v>
      </c>
      <c r="G523" t="str">
        <f>VLOOKUP(tbStoricoOrdini[[#This Row],[CLIENTE]],tbClienti[],7,FALSE)</f>
        <v>BC</v>
      </c>
      <c r="H523" t="s">
        <v>74</v>
      </c>
      <c r="I523" t="str">
        <f>IF(LEFT(tbStoricoOrdini[[#This Row],[ARTICOLO]],3) = "COG","COG",LEFT(tbStoricoOrdini[[#This Row],[ARTICOLO]],FIND(" ",tbStoricoOrdini[[#This Row],[ARTICOLO]])-1))</f>
        <v>AVRC</v>
      </c>
      <c r="J523" t="str">
        <f>MID(tbStoricoOrdini[[#This Row],[ARTICOLO]],FIND(" ",tbStoricoOrdini[[#This Row],[ARTICOLO]])+1,4)</f>
        <v>2500</v>
      </c>
      <c r="K523" t="str">
        <f>IFERROR(RIGHT(tbStoricoOrdini[[#This Row],[ARTICOLO]],LEN(tbStoricoOrdini[[#This Row],[ARTICOLO]])-FIND(" ",tbStoricoOrdini[[#This Row],[ARTICOLO]],FIND(" ",tbStoricoOrdini[[#This Row],[ARTICOLO]]) +1)),"")</f>
        <v>Gold</v>
      </c>
      <c r="L523" s="3">
        <f>VLOOKUP(tbStoricoOrdini[[#This Row],[ARTICOLO]],tbArticoli[],2,FALSE)</f>
        <v>500</v>
      </c>
      <c r="M523" s="22">
        <f>tbStoricoOrdini[[#This Row],[IMPORTO]]/tbStoricoOrdini[[#This Row],[PREZZO]]</f>
        <v>988</v>
      </c>
      <c r="N523" t="s">
        <v>9</v>
      </c>
      <c r="O523" s="8">
        <f>VLOOKUP(tbStoricoOrdini[[#This Row],[AGENTE]],tbAgenti[],2,FALSE)</f>
        <v>0.05</v>
      </c>
      <c r="P523" s="2">
        <v>494000</v>
      </c>
      <c r="Q523" s="2">
        <f>tbStoricoOrdini[[#This Row],[IMPORTO]]*tbStoricoOrdini[[#This Row],[% COMM.]]</f>
        <v>24700</v>
      </c>
      <c r="R523" s="2">
        <f>tbStoricoOrdini[[#This Row],[TOT. COMM.]]+tbStoricoOrdini[[#This Row],[IMPORTO]]</f>
        <v>518700</v>
      </c>
    </row>
    <row r="524" spans="1:18">
      <c r="A524" s="1">
        <v>43831</v>
      </c>
      <c r="B524" s="7">
        <f>MONTH(tbStoricoOrdini[[#This Row],[DATA]])</f>
        <v>1</v>
      </c>
      <c r="C524" t="s">
        <v>619</v>
      </c>
      <c r="D524" t="str">
        <f>RIGHT(tbStoricoOrdini[[#This Row],[ORDINE]],4)</f>
        <v>0521</v>
      </c>
      <c r="E524" t="s">
        <v>44</v>
      </c>
      <c r="F524" t="str">
        <f>VLOOKUP(tbStoricoOrdini[[#This Row],[CLIENTE]],tbClienti[],3,FALSE)</f>
        <v>Umbria</v>
      </c>
      <c r="G524" t="str">
        <f>VLOOKUP(tbStoricoOrdini[[#This Row],[CLIENTE]],tbClienti[],7,FALSE)</f>
        <v>BC</v>
      </c>
      <c r="H524" t="s">
        <v>77</v>
      </c>
      <c r="I524" t="str">
        <f>IF(LEFT(tbStoricoOrdini[[#This Row],[ARTICOLO]],3) = "COG","COG",LEFT(tbStoricoOrdini[[#This Row],[ARTICOLO]],FIND(" ",tbStoricoOrdini[[#This Row],[ARTICOLO]])-1))</f>
        <v>COG</v>
      </c>
      <c r="J524" t="str">
        <f>MID(tbStoricoOrdini[[#This Row],[ARTICOLO]],FIND(" ",tbStoricoOrdini[[#This Row],[ARTICOLO]])+1,4)</f>
        <v>2000</v>
      </c>
      <c r="K524" t="str">
        <f>IFERROR(RIGHT(tbStoricoOrdini[[#This Row],[ARTICOLO]],LEN(tbStoricoOrdini[[#This Row],[ARTICOLO]])-FIND(" ",tbStoricoOrdini[[#This Row],[ARTICOLO]],FIND(" ",tbStoricoOrdini[[#This Row],[ARTICOLO]]) +1)),"")</f>
        <v>Medium</v>
      </c>
      <c r="L524" s="3">
        <f>VLOOKUP(tbStoricoOrdini[[#This Row],[ARTICOLO]],tbArticoli[],2,FALSE)</f>
        <v>200</v>
      </c>
      <c r="M524" s="22">
        <f>tbStoricoOrdini[[#This Row],[IMPORTO]]/tbStoricoOrdini[[#This Row],[PREZZO]]</f>
        <v>829</v>
      </c>
      <c r="N524" t="s">
        <v>9</v>
      </c>
      <c r="O524" s="8">
        <f>VLOOKUP(tbStoricoOrdini[[#This Row],[AGENTE]],tbAgenti[],2,FALSE)</f>
        <v>0.05</v>
      </c>
      <c r="P524" s="2">
        <v>165800</v>
      </c>
      <c r="Q524" s="2">
        <f>tbStoricoOrdini[[#This Row],[IMPORTO]]*tbStoricoOrdini[[#This Row],[% COMM.]]</f>
        <v>8290</v>
      </c>
      <c r="R524" s="2">
        <f>tbStoricoOrdini[[#This Row],[TOT. COMM.]]+tbStoricoOrdini[[#This Row],[IMPORTO]]</f>
        <v>174090</v>
      </c>
    </row>
    <row r="525" spans="1:18">
      <c r="A525" s="1">
        <v>43831</v>
      </c>
      <c r="B525" s="7">
        <f>MONTH(tbStoricoOrdini[[#This Row],[DATA]])</f>
        <v>1</v>
      </c>
      <c r="C525" t="s">
        <v>620</v>
      </c>
      <c r="D525" t="str">
        <f>RIGHT(tbStoricoOrdini[[#This Row],[ORDINE]],4)</f>
        <v>0522</v>
      </c>
      <c r="E525" t="s">
        <v>44</v>
      </c>
      <c r="F525" t="str">
        <f>VLOOKUP(tbStoricoOrdini[[#This Row],[CLIENTE]],tbClienti[],3,FALSE)</f>
        <v>Umbria</v>
      </c>
      <c r="G525" t="str">
        <f>VLOOKUP(tbStoricoOrdini[[#This Row],[CLIENTE]],tbClienti[],7,FALSE)</f>
        <v>BC</v>
      </c>
      <c r="H525" t="s">
        <v>61</v>
      </c>
      <c r="I525" t="str">
        <f>IF(LEFT(tbStoricoOrdini[[#This Row],[ARTICOLO]],3) = "COG","COG",LEFT(tbStoricoOrdini[[#This Row],[ARTICOLO]],FIND(" ",tbStoricoOrdini[[#This Row],[ARTICOLO]])-1))</f>
        <v>KLM</v>
      </c>
      <c r="J525" t="str">
        <f>MID(tbStoricoOrdini[[#This Row],[ARTICOLO]],FIND(" ",tbStoricoOrdini[[#This Row],[ARTICOLO]])+1,4)</f>
        <v>5000</v>
      </c>
      <c r="K525" t="str">
        <f>IFERROR(RIGHT(tbStoricoOrdini[[#This Row],[ARTICOLO]],LEN(tbStoricoOrdini[[#This Row],[ARTICOLO]])-FIND(" ",tbStoricoOrdini[[#This Row],[ARTICOLO]],FIND(" ",tbStoricoOrdini[[#This Row],[ARTICOLO]]) +1)),"")</f>
        <v>Medium</v>
      </c>
      <c r="L525" s="3">
        <f>VLOOKUP(tbStoricoOrdini[[#This Row],[ARTICOLO]],tbArticoli[],2,FALSE)</f>
        <v>150</v>
      </c>
      <c r="M525" s="22">
        <f>tbStoricoOrdini[[#This Row],[IMPORTO]]/tbStoricoOrdini[[#This Row],[PREZZO]]</f>
        <v>434</v>
      </c>
      <c r="N525" t="s">
        <v>9</v>
      </c>
      <c r="O525" s="8">
        <f>VLOOKUP(tbStoricoOrdini[[#This Row],[AGENTE]],tbAgenti[],2,FALSE)</f>
        <v>0.05</v>
      </c>
      <c r="P525" s="2">
        <v>65100</v>
      </c>
      <c r="Q525" s="2">
        <f>tbStoricoOrdini[[#This Row],[IMPORTO]]*tbStoricoOrdini[[#This Row],[% COMM.]]</f>
        <v>3255</v>
      </c>
      <c r="R525" s="2">
        <f>tbStoricoOrdini[[#This Row],[TOT. COMM.]]+tbStoricoOrdini[[#This Row],[IMPORTO]]</f>
        <v>68355</v>
      </c>
    </row>
    <row r="526" spans="1:18">
      <c r="A526" s="1">
        <v>43831</v>
      </c>
      <c r="B526" s="7">
        <f>MONTH(tbStoricoOrdini[[#This Row],[DATA]])</f>
        <v>1</v>
      </c>
      <c r="C526" t="s">
        <v>621</v>
      </c>
      <c r="D526" t="str">
        <f>RIGHT(tbStoricoOrdini[[#This Row],[ORDINE]],4)</f>
        <v>0523</v>
      </c>
      <c r="E526" t="s">
        <v>44</v>
      </c>
      <c r="F526" t="str">
        <f>VLOOKUP(tbStoricoOrdini[[#This Row],[CLIENTE]],tbClienti[],3,FALSE)</f>
        <v>Umbria</v>
      </c>
      <c r="G526" t="str">
        <f>VLOOKUP(tbStoricoOrdini[[#This Row],[CLIENTE]],tbClienti[],7,FALSE)</f>
        <v>BC</v>
      </c>
      <c r="H526" t="s">
        <v>63</v>
      </c>
      <c r="I526" t="str">
        <f>IF(LEFT(tbStoricoOrdini[[#This Row],[ARTICOLO]],3) = "COG","COG",LEFT(tbStoricoOrdini[[#This Row],[ARTICOLO]],FIND(" ",tbStoricoOrdini[[#This Row],[ARTICOLO]])-1))</f>
        <v>KLM</v>
      </c>
      <c r="J526" t="str">
        <f>MID(tbStoricoOrdini[[#This Row],[ARTICOLO]],FIND(" ",tbStoricoOrdini[[#This Row],[ARTICOLO]])+1,4)</f>
        <v>3000</v>
      </c>
      <c r="K526" t="str">
        <f>IFERROR(RIGHT(tbStoricoOrdini[[#This Row],[ARTICOLO]],LEN(tbStoricoOrdini[[#This Row],[ARTICOLO]])-FIND(" ",tbStoricoOrdini[[#This Row],[ARTICOLO]],FIND(" ",tbStoricoOrdini[[#This Row],[ARTICOLO]]) +1)),"")</f>
        <v>Plus</v>
      </c>
      <c r="L526" s="3">
        <f>VLOOKUP(tbStoricoOrdini[[#This Row],[ARTICOLO]],tbArticoli[],2,FALSE)</f>
        <v>145</v>
      </c>
      <c r="M526" s="22">
        <f>tbStoricoOrdini[[#This Row],[IMPORTO]]/tbStoricoOrdini[[#This Row],[PREZZO]]</f>
        <v>433</v>
      </c>
      <c r="N526" t="s">
        <v>9</v>
      </c>
      <c r="O526" s="8">
        <f>VLOOKUP(tbStoricoOrdini[[#This Row],[AGENTE]],tbAgenti[],2,FALSE)</f>
        <v>0.05</v>
      </c>
      <c r="P526" s="2">
        <v>62785</v>
      </c>
      <c r="Q526" s="2">
        <f>tbStoricoOrdini[[#This Row],[IMPORTO]]*tbStoricoOrdini[[#This Row],[% COMM.]]</f>
        <v>3139.25</v>
      </c>
      <c r="R526" s="2">
        <f>tbStoricoOrdini[[#This Row],[TOT. COMM.]]+tbStoricoOrdini[[#This Row],[IMPORTO]]</f>
        <v>65924.25</v>
      </c>
    </row>
    <row r="527" spans="1:18">
      <c r="A527" s="1">
        <v>43831</v>
      </c>
      <c r="B527" s="7">
        <f>MONTH(tbStoricoOrdini[[#This Row],[DATA]])</f>
        <v>1</v>
      </c>
      <c r="C527" t="s">
        <v>622</v>
      </c>
      <c r="D527" t="str">
        <f>RIGHT(tbStoricoOrdini[[#This Row],[ORDINE]],4)</f>
        <v>0524</v>
      </c>
      <c r="E527" t="s">
        <v>44</v>
      </c>
      <c r="F527" t="str">
        <f>VLOOKUP(tbStoricoOrdini[[#This Row],[CLIENTE]],tbClienti[],3,FALSE)</f>
        <v>Umbria</v>
      </c>
      <c r="G527" t="str">
        <f>VLOOKUP(tbStoricoOrdini[[#This Row],[CLIENTE]],tbClienti[],7,FALSE)</f>
        <v>BC</v>
      </c>
      <c r="H527" t="s">
        <v>66</v>
      </c>
      <c r="I527" t="str">
        <f>IF(LEFT(tbStoricoOrdini[[#This Row],[ARTICOLO]],3) = "COG","COG",LEFT(tbStoricoOrdini[[#This Row],[ARTICOLO]],FIND(" ",tbStoricoOrdini[[#This Row],[ARTICOLO]])-1))</f>
        <v>BAG</v>
      </c>
      <c r="J527" t="str">
        <f>MID(tbStoricoOrdini[[#This Row],[ARTICOLO]],FIND(" ",tbStoricoOrdini[[#This Row],[ARTICOLO]])+1,4)</f>
        <v>2500</v>
      </c>
      <c r="K527" t="str">
        <f>IFERROR(RIGHT(tbStoricoOrdini[[#This Row],[ARTICOLO]],LEN(tbStoricoOrdini[[#This Row],[ARTICOLO]])-FIND(" ",tbStoricoOrdini[[#This Row],[ARTICOLO]],FIND(" ",tbStoricoOrdini[[#This Row],[ARTICOLO]]) +1)),"")</f>
        <v>Plus</v>
      </c>
      <c r="L527" s="3">
        <f>VLOOKUP(tbStoricoOrdini[[#This Row],[ARTICOLO]],tbArticoli[],2,FALSE)</f>
        <v>220</v>
      </c>
      <c r="M527" s="22">
        <f>tbStoricoOrdini[[#This Row],[IMPORTO]]/tbStoricoOrdini[[#This Row],[PREZZO]]</f>
        <v>420</v>
      </c>
      <c r="N527" t="s">
        <v>9</v>
      </c>
      <c r="O527" s="8">
        <f>VLOOKUP(tbStoricoOrdini[[#This Row],[AGENTE]],tbAgenti[],2,FALSE)</f>
        <v>0.05</v>
      </c>
      <c r="P527" s="2">
        <v>92400</v>
      </c>
      <c r="Q527" s="2">
        <f>tbStoricoOrdini[[#This Row],[IMPORTO]]*tbStoricoOrdini[[#This Row],[% COMM.]]</f>
        <v>4620</v>
      </c>
      <c r="R527" s="2">
        <f>tbStoricoOrdini[[#This Row],[TOT. COMM.]]+tbStoricoOrdini[[#This Row],[IMPORTO]]</f>
        <v>97020</v>
      </c>
    </row>
    <row r="528" spans="1:18">
      <c r="A528" s="1">
        <v>43831</v>
      </c>
      <c r="B528" s="7">
        <f>MONTH(tbStoricoOrdini[[#This Row],[DATA]])</f>
        <v>1</v>
      </c>
      <c r="C528" t="s">
        <v>623</v>
      </c>
      <c r="D528" t="str">
        <f>RIGHT(tbStoricoOrdini[[#This Row],[ORDINE]],4)</f>
        <v>0525</v>
      </c>
      <c r="E528" t="s">
        <v>44</v>
      </c>
      <c r="F528" t="str">
        <f>VLOOKUP(tbStoricoOrdini[[#This Row],[CLIENTE]],tbClienti[],3,FALSE)</f>
        <v>Umbria</v>
      </c>
      <c r="G528" t="str">
        <f>VLOOKUP(tbStoricoOrdini[[#This Row],[CLIENTE]],tbClienti[],7,FALSE)</f>
        <v>BC</v>
      </c>
      <c r="H528" t="s">
        <v>67</v>
      </c>
      <c r="I528" t="str">
        <f>IF(LEFT(tbStoricoOrdini[[#This Row],[ARTICOLO]],3) = "COG","COG",LEFT(tbStoricoOrdini[[#This Row],[ARTICOLO]],FIND(" ",tbStoricoOrdini[[#This Row],[ARTICOLO]])-1))</f>
        <v>BAG</v>
      </c>
      <c r="J528" t="str">
        <f>MID(tbStoricoOrdini[[#This Row],[ARTICOLO]],FIND(" ",tbStoricoOrdini[[#This Row],[ARTICOLO]])+1,4)</f>
        <v>2500</v>
      </c>
      <c r="K528" t="str">
        <f>IFERROR(RIGHT(tbStoricoOrdini[[#This Row],[ARTICOLO]],LEN(tbStoricoOrdini[[#This Row],[ARTICOLO]])-FIND(" ",tbStoricoOrdini[[#This Row],[ARTICOLO]],FIND(" ",tbStoricoOrdini[[#This Row],[ARTICOLO]]) +1)),"")</f>
        <v>Medium</v>
      </c>
      <c r="L528" s="3">
        <f>VLOOKUP(tbStoricoOrdini[[#This Row],[ARTICOLO]],tbArticoli[],2,FALSE)</f>
        <v>210</v>
      </c>
      <c r="M528" s="22">
        <f>tbStoricoOrdini[[#This Row],[IMPORTO]]/tbStoricoOrdini[[#This Row],[PREZZO]]</f>
        <v>763</v>
      </c>
      <c r="N528" t="s">
        <v>9</v>
      </c>
      <c r="O528" s="8">
        <f>VLOOKUP(tbStoricoOrdini[[#This Row],[AGENTE]],tbAgenti[],2,FALSE)</f>
        <v>0.05</v>
      </c>
      <c r="P528" s="2">
        <v>160230</v>
      </c>
      <c r="Q528" s="2">
        <f>tbStoricoOrdini[[#This Row],[IMPORTO]]*tbStoricoOrdini[[#This Row],[% COMM.]]</f>
        <v>8011.5</v>
      </c>
      <c r="R528" s="2">
        <f>tbStoricoOrdini[[#This Row],[TOT. COMM.]]+tbStoricoOrdini[[#This Row],[IMPORTO]]</f>
        <v>168241.5</v>
      </c>
    </row>
    <row r="529" spans="1:18">
      <c r="A529" s="1">
        <v>43831</v>
      </c>
      <c r="B529" s="7">
        <f>MONTH(tbStoricoOrdini[[#This Row],[DATA]])</f>
        <v>1</v>
      </c>
      <c r="C529" t="s">
        <v>624</v>
      </c>
      <c r="D529" t="str">
        <f>RIGHT(tbStoricoOrdini[[#This Row],[ORDINE]],4)</f>
        <v>0526</v>
      </c>
      <c r="E529" t="s">
        <v>44</v>
      </c>
      <c r="F529" t="str">
        <f>VLOOKUP(tbStoricoOrdini[[#This Row],[CLIENTE]],tbClienti[],3,FALSE)</f>
        <v>Umbria</v>
      </c>
      <c r="G529" t="str">
        <f>VLOOKUP(tbStoricoOrdini[[#This Row],[CLIENTE]],tbClienti[],7,FALSE)</f>
        <v>BC</v>
      </c>
      <c r="H529" t="s">
        <v>69</v>
      </c>
      <c r="I529" t="str">
        <f>IF(LEFT(tbStoricoOrdini[[#This Row],[ARTICOLO]],3) = "COG","COG",LEFT(tbStoricoOrdini[[#This Row],[ARTICOLO]],FIND(" ",tbStoricoOrdini[[#This Row],[ARTICOLO]])-1))</f>
        <v>BAG</v>
      </c>
      <c r="J529" t="str">
        <f>MID(tbStoricoOrdini[[#This Row],[ARTICOLO]],FIND(" ",tbStoricoOrdini[[#This Row],[ARTICOLO]])+1,4)</f>
        <v>1121</v>
      </c>
      <c r="K529" t="str">
        <f>IFERROR(RIGHT(tbStoricoOrdini[[#This Row],[ARTICOLO]],LEN(tbStoricoOrdini[[#This Row],[ARTICOLO]])-FIND(" ",tbStoricoOrdini[[#This Row],[ARTICOLO]],FIND(" ",tbStoricoOrdini[[#This Row],[ARTICOLO]]) +1)),"")</f>
        <v>Gold</v>
      </c>
      <c r="L529" s="3">
        <f>VLOOKUP(tbStoricoOrdini[[#This Row],[ARTICOLO]],tbArticoli[],2,FALSE)</f>
        <v>230</v>
      </c>
      <c r="M529" s="22">
        <f>tbStoricoOrdini[[#This Row],[IMPORTO]]/tbStoricoOrdini[[#This Row],[PREZZO]]</f>
        <v>621</v>
      </c>
      <c r="N529" t="s">
        <v>9</v>
      </c>
      <c r="O529" s="8">
        <f>VLOOKUP(tbStoricoOrdini[[#This Row],[AGENTE]],tbAgenti[],2,FALSE)</f>
        <v>0.05</v>
      </c>
      <c r="P529" s="2">
        <v>142830</v>
      </c>
      <c r="Q529" s="2">
        <f>tbStoricoOrdini[[#This Row],[IMPORTO]]*tbStoricoOrdini[[#This Row],[% COMM.]]</f>
        <v>7141.5</v>
      </c>
      <c r="R529" s="2">
        <f>tbStoricoOrdini[[#This Row],[TOT. COMM.]]+tbStoricoOrdini[[#This Row],[IMPORTO]]</f>
        <v>149971.5</v>
      </c>
    </row>
    <row r="530" spans="1:18">
      <c r="A530" s="1">
        <v>43831</v>
      </c>
      <c r="B530" s="7">
        <f>MONTH(tbStoricoOrdini[[#This Row],[DATA]])</f>
        <v>1</v>
      </c>
      <c r="C530" t="s">
        <v>625</v>
      </c>
      <c r="D530" t="str">
        <f>RIGHT(tbStoricoOrdini[[#This Row],[ORDINE]],4)</f>
        <v>0527</v>
      </c>
      <c r="E530" t="s">
        <v>44</v>
      </c>
      <c r="F530" t="str">
        <f>VLOOKUP(tbStoricoOrdini[[#This Row],[CLIENTE]],tbClienti[],3,FALSE)</f>
        <v>Umbria</v>
      </c>
      <c r="G530" t="str">
        <f>VLOOKUP(tbStoricoOrdini[[#This Row],[CLIENTE]],tbClienti[],7,FALSE)</f>
        <v>BC</v>
      </c>
      <c r="H530" t="s">
        <v>83</v>
      </c>
      <c r="I530" t="str">
        <f>IF(LEFT(tbStoricoOrdini[[#This Row],[ARTICOLO]],3) = "COG","COG",LEFT(tbStoricoOrdini[[#This Row],[ARTICOLO]],FIND(" ",tbStoricoOrdini[[#This Row],[ARTICOLO]])-1))</f>
        <v>COG</v>
      </c>
      <c r="J530" t="str">
        <f>MID(tbStoricoOrdini[[#This Row],[ARTICOLO]],FIND(" ",tbStoricoOrdini[[#This Row],[ARTICOLO]])+1,4)</f>
        <v>8000</v>
      </c>
      <c r="K530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530" s="3">
        <f>VLOOKUP(tbStoricoOrdini[[#This Row],[ARTICOLO]],tbArticoli[],2,FALSE)</f>
        <v>670</v>
      </c>
      <c r="M530" s="22">
        <f>tbStoricoOrdini[[#This Row],[IMPORTO]]/tbStoricoOrdini[[#This Row],[PREZZO]]</f>
        <v>45</v>
      </c>
      <c r="N530" t="s">
        <v>9</v>
      </c>
      <c r="O530" s="8">
        <f>VLOOKUP(tbStoricoOrdini[[#This Row],[AGENTE]],tbAgenti[],2,FALSE)</f>
        <v>0.05</v>
      </c>
      <c r="P530" s="2">
        <v>30150</v>
      </c>
      <c r="Q530" s="2">
        <f>tbStoricoOrdini[[#This Row],[IMPORTO]]*tbStoricoOrdini[[#This Row],[% COMM.]]</f>
        <v>1507.5</v>
      </c>
      <c r="R530" s="2">
        <f>tbStoricoOrdini[[#This Row],[TOT. COMM.]]+tbStoricoOrdini[[#This Row],[IMPORTO]]</f>
        <v>31657.5</v>
      </c>
    </row>
    <row r="531" spans="1:18">
      <c r="A531" s="1">
        <v>43831</v>
      </c>
      <c r="B531" s="7">
        <f>MONTH(tbStoricoOrdini[[#This Row],[DATA]])</f>
        <v>1</v>
      </c>
      <c r="C531" t="s">
        <v>626</v>
      </c>
      <c r="D531" t="str">
        <f>RIGHT(tbStoricoOrdini[[#This Row],[ORDINE]],4)</f>
        <v>0528</v>
      </c>
      <c r="E531" t="s">
        <v>44</v>
      </c>
      <c r="F531" t="str">
        <f>VLOOKUP(tbStoricoOrdini[[#This Row],[CLIENTE]],tbClienti[],3,FALSE)</f>
        <v>Umbria</v>
      </c>
      <c r="G531" t="str">
        <f>VLOOKUP(tbStoricoOrdini[[#This Row],[CLIENTE]],tbClienti[],7,FALSE)</f>
        <v>BC</v>
      </c>
      <c r="H531" t="s">
        <v>70</v>
      </c>
      <c r="I531" t="str">
        <f>IF(LEFT(tbStoricoOrdini[[#This Row],[ARTICOLO]],3) = "COG","COG",LEFT(tbStoricoOrdini[[#This Row],[ARTICOLO]],FIND(" ",tbStoricoOrdini[[#This Row],[ARTICOLO]])-1))</f>
        <v>EB08</v>
      </c>
      <c r="J531" t="str">
        <f>MID(tbStoricoOrdini[[#This Row],[ARTICOLO]],FIND(" ",tbStoricoOrdini[[#This Row],[ARTICOLO]])+1,4)</f>
        <v>7500</v>
      </c>
      <c r="K531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531" s="3">
        <f>VLOOKUP(tbStoricoOrdini[[#This Row],[ARTICOLO]],tbArticoli[],2,FALSE)</f>
        <v>180</v>
      </c>
      <c r="M531" s="22">
        <f>tbStoricoOrdini[[#This Row],[IMPORTO]]/tbStoricoOrdini[[#This Row],[PREZZO]]</f>
        <v>206</v>
      </c>
      <c r="N531" t="s">
        <v>9</v>
      </c>
      <c r="O531" s="8">
        <f>VLOOKUP(tbStoricoOrdini[[#This Row],[AGENTE]],tbAgenti[],2,FALSE)</f>
        <v>0.05</v>
      </c>
      <c r="P531" s="2">
        <v>37080</v>
      </c>
      <c r="Q531" s="2">
        <f>tbStoricoOrdini[[#This Row],[IMPORTO]]*tbStoricoOrdini[[#This Row],[% COMM.]]</f>
        <v>1854</v>
      </c>
      <c r="R531" s="2">
        <f>tbStoricoOrdini[[#This Row],[TOT. COMM.]]+tbStoricoOrdini[[#This Row],[IMPORTO]]</f>
        <v>38934</v>
      </c>
    </row>
    <row r="532" spans="1:18">
      <c r="A532" s="1">
        <v>43831</v>
      </c>
      <c r="B532" s="7">
        <f>MONTH(tbStoricoOrdini[[#This Row],[DATA]])</f>
        <v>1</v>
      </c>
      <c r="C532" t="s">
        <v>627</v>
      </c>
      <c r="D532" t="str">
        <f>RIGHT(tbStoricoOrdini[[#This Row],[ORDINE]],4)</f>
        <v>0529</v>
      </c>
      <c r="E532" t="s">
        <v>44</v>
      </c>
      <c r="F532" t="str">
        <f>VLOOKUP(tbStoricoOrdini[[#This Row],[CLIENTE]],tbClienti[],3,FALSE)</f>
        <v>Umbria</v>
      </c>
      <c r="G532" t="str">
        <f>VLOOKUP(tbStoricoOrdini[[#This Row],[CLIENTE]],tbClienti[],7,FALSE)</f>
        <v>BC</v>
      </c>
      <c r="H532" t="s">
        <v>75</v>
      </c>
      <c r="I532" t="str">
        <f>IF(LEFT(tbStoricoOrdini[[#This Row],[ARTICOLO]],3) = "COG","COG",LEFT(tbStoricoOrdini[[#This Row],[ARTICOLO]],FIND(" ",tbStoricoOrdini[[#This Row],[ARTICOLO]])-1))</f>
        <v>AVRC</v>
      </c>
      <c r="J532" t="str">
        <f>MID(tbStoricoOrdini[[#This Row],[ARTICOLO]],FIND(" ",tbStoricoOrdini[[#This Row],[ARTICOLO]])+1,4)</f>
        <v>1000</v>
      </c>
      <c r="K532" t="str">
        <f>IFERROR(RIGHT(tbStoricoOrdini[[#This Row],[ARTICOLO]],LEN(tbStoricoOrdini[[#This Row],[ARTICOLO]])-FIND(" ",tbStoricoOrdini[[#This Row],[ARTICOLO]],FIND(" ",tbStoricoOrdini[[#This Row],[ARTICOLO]]) +1)),"")</f>
        <v>Silver</v>
      </c>
      <c r="L532" s="3">
        <f>VLOOKUP(tbStoricoOrdini[[#This Row],[ARTICOLO]],tbArticoli[],2,FALSE)</f>
        <v>390</v>
      </c>
      <c r="M532" s="22">
        <f>tbStoricoOrdini[[#This Row],[IMPORTO]]/tbStoricoOrdini[[#This Row],[PREZZO]]</f>
        <v>431</v>
      </c>
      <c r="N532" t="s">
        <v>9</v>
      </c>
      <c r="O532" s="8">
        <f>VLOOKUP(tbStoricoOrdini[[#This Row],[AGENTE]],tbAgenti[],2,FALSE)</f>
        <v>0.05</v>
      </c>
      <c r="P532" s="2">
        <v>168090</v>
      </c>
      <c r="Q532" s="2">
        <f>tbStoricoOrdini[[#This Row],[IMPORTO]]*tbStoricoOrdini[[#This Row],[% COMM.]]</f>
        <v>8404.5</v>
      </c>
      <c r="R532" s="2">
        <f>tbStoricoOrdini[[#This Row],[TOT. COMM.]]+tbStoricoOrdini[[#This Row],[IMPORTO]]</f>
        <v>176494.5</v>
      </c>
    </row>
    <row r="533" spans="1:18">
      <c r="A533" s="1">
        <v>43831</v>
      </c>
      <c r="B533" s="7">
        <f>MONTH(tbStoricoOrdini[[#This Row],[DATA]])</f>
        <v>1</v>
      </c>
      <c r="C533" t="s">
        <v>628</v>
      </c>
      <c r="D533" t="str">
        <f>RIGHT(tbStoricoOrdini[[#This Row],[ORDINE]],4)</f>
        <v>0530</v>
      </c>
      <c r="E533" t="s">
        <v>44</v>
      </c>
      <c r="F533" t="str">
        <f>VLOOKUP(tbStoricoOrdini[[#This Row],[CLIENTE]],tbClienti[],3,FALSE)</f>
        <v>Umbria</v>
      </c>
      <c r="G533" t="str">
        <f>VLOOKUP(tbStoricoOrdini[[#This Row],[CLIENTE]],tbClienti[],7,FALSE)</f>
        <v>BC</v>
      </c>
      <c r="H533" t="s">
        <v>76</v>
      </c>
      <c r="I533" t="str">
        <f>IF(LEFT(tbStoricoOrdini[[#This Row],[ARTICOLO]],3) = "COG","COG",LEFT(tbStoricoOrdini[[#This Row],[ARTICOLO]],FIND(" ",tbStoricoOrdini[[#This Row],[ARTICOLO]])-1))</f>
        <v>COG</v>
      </c>
      <c r="J533" t="str">
        <f>MID(tbStoricoOrdini[[#This Row],[ARTICOLO]],FIND(" ",tbStoricoOrdini[[#This Row],[ARTICOLO]])+1,4)</f>
        <v>1000</v>
      </c>
      <c r="K533" t="str">
        <f>IFERROR(RIGHT(tbStoricoOrdini[[#This Row],[ARTICOLO]],LEN(tbStoricoOrdini[[#This Row],[ARTICOLO]])-FIND(" ",tbStoricoOrdini[[#This Row],[ARTICOLO]],FIND(" ",tbStoricoOrdini[[#This Row],[ARTICOLO]]) +1)),"")</f>
        <v/>
      </c>
      <c r="L533" s="3">
        <f>VLOOKUP(tbStoricoOrdini[[#This Row],[ARTICOLO]],tbArticoli[],2,FALSE)</f>
        <v>150</v>
      </c>
      <c r="M533" s="22">
        <f>tbStoricoOrdini[[#This Row],[IMPORTO]]/tbStoricoOrdini[[#This Row],[PREZZO]]</f>
        <v>711</v>
      </c>
      <c r="N533" t="s">
        <v>9</v>
      </c>
      <c r="O533" s="8">
        <f>VLOOKUP(tbStoricoOrdini[[#This Row],[AGENTE]],tbAgenti[],2,FALSE)</f>
        <v>0.05</v>
      </c>
      <c r="P533" s="2">
        <v>106650</v>
      </c>
      <c r="Q533" s="2">
        <f>tbStoricoOrdini[[#This Row],[IMPORTO]]*tbStoricoOrdini[[#This Row],[% COMM.]]</f>
        <v>5332.5</v>
      </c>
      <c r="R533" s="2">
        <f>tbStoricoOrdini[[#This Row],[TOT. COMM.]]+tbStoricoOrdini[[#This Row],[IMPORTO]]</f>
        <v>111982.5</v>
      </c>
    </row>
    <row r="534" spans="1:18">
      <c r="A534" s="1">
        <v>43831</v>
      </c>
      <c r="B534" s="7">
        <f>MONTH(tbStoricoOrdini[[#This Row],[DATA]])</f>
        <v>1</v>
      </c>
      <c r="C534" t="s">
        <v>629</v>
      </c>
      <c r="D534" t="str">
        <f>RIGHT(tbStoricoOrdini[[#This Row],[ORDINE]],4)</f>
        <v>0531</v>
      </c>
      <c r="E534" t="s">
        <v>46</v>
      </c>
      <c r="F534" t="str">
        <f>VLOOKUP(tbStoricoOrdini[[#This Row],[CLIENTE]],tbClienti[],3,FALSE)</f>
        <v>Umbria</v>
      </c>
      <c r="G534" t="str">
        <f>VLOOKUP(tbStoricoOrdini[[#This Row],[CLIENTE]],tbClienti[],7,FALSE)</f>
        <v>BD</v>
      </c>
      <c r="H534" t="s">
        <v>78</v>
      </c>
      <c r="I534" t="str">
        <f>IF(LEFT(tbStoricoOrdini[[#This Row],[ARTICOLO]],3) = "COG","COG",LEFT(tbStoricoOrdini[[#This Row],[ARTICOLO]],FIND(" ",tbStoricoOrdini[[#This Row],[ARTICOLO]])-1))</f>
        <v>COG</v>
      </c>
      <c r="J534" t="str">
        <f>MID(tbStoricoOrdini[[#This Row],[ARTICOLO]],FIND(" ",tbStoricoOrdini[[#This Row],[ARTICOLO]])+1,4)</f>
        <v>3000</v>
      </c>
      <c r="K534" t="str">
        <f>IFERROR(RIGHT(tbStoricoOrdini[[#This Row],[ARTICOLO]],LEN(tbStoricoOrdini[[#This Row],[ARTICOLO]])-FIND(" ",tbStoricoOrdini[[#This Row],[ARTICOLO]],FIND(" ",tbStoricoOrdini[[#This Row],[ARTICOLO]]) +1)),"")</f>
        <v>Medium</v>
      </c>
      <c r="L534" s="3">
        <f>VLOOKUP(tbStoricoOrdini[[#This Row],[ARTICOLO]],tbArticoli[],2,FALSE)</f>
        <v>220</v>
      </c>
      <c r="M534" s="22">
        <f>tbStoricoOrdini[[#This Row],[IMPORTO]]/tbStoricoOrdini[[#This Row],[PREZZO]]</f>
        <v>382</v>
      </c>
      <c r="N534" t="s">
        <v>19</v>
      </c>
      <c r="O534" s="8">
        <f>VLOOKUP(tbStoricoOrdini[[#This Row],[AGENTE]],tbAgenti[],2,FALSE)</f>
        <v>0.05</v>
      </c>
      <c r="P534" s="2">
        <v>84040</v>
      </c>
      <c r="Q534" s="2">
        <f>tbStoricoOrdini[[#This Row],[IMPORTO]]*tbStoricoOrdini[[#This Row],[% COMM.]]</f>
        <v>4202</v>
      </c>
      <c r="R534" s="2">
        <f>tbStoricoOrdini[[#This Row],[TOT. COMM.]]+tbStoricoOrdini[[#This Row],[IMPORTO]]</f>
        <v>88242</v>
      </c>
    </row>
    <row r="535" spans="1:18">
      <c r="A535" s="1">
        <v>43831</v>
      </c>
      <c r="B535" s="7">
        <f>MONTH(tbStoricoOrdini[[#This Row],[DATA]])</f>
        <v>1</v>
      </c>
      <c r="C535" t="s">
        <v>630</v>
      </c>
      <c r="D535" t="str">
        <f>RIGHT(tbStoricoOrdini[[#This Row],[ORDINE]],4)</f>
        <v>0532</v>
      </c>
      <c r="E535" t="s">
        <v>46</v>
      </c>
      <c r="F535" t="str">
        <f>VLOOKUP(tbStoricoOrdini[[#This Row],[CLIENTE]],tbClienti[],3,FALSE)</f>
        <v>Umbria</v>
      </c>
      <c r="G535" t="str">
        <f>VLOOKUP(tbStoricoOrdini[[#This Row],[CLIENTE]],tbClienti[],7,FALSE)</f>
        <v>BD</v>
      </c>
      <c r="H535" t="s">
        <v>78</v>
      </c>
      <c r="I535" t="str">
        <f>IF(LEFT(tbStoricoOrdini[[#This Row],[ARTICOLO]],3) = "COG","COG",LEFT(tbStoricoOrdini[[#This Row],[ARTICOLO]],FIND(" ",tbStoricoOrdini[[#This Row],[ARTICOLO]])-1))</f>
        <v>COG</v>
      </c>
      <c r="J535" t="str">
        <f>MID(tbStoricoOrdini[[#This Row],[ARTICOLO]],FIND(" ",tbStoricoOrdini[[#This Row],[ARTICOLO]])+1,4)</f>
        <v>3000</v>
      </c>
      <c r="K535" t="str">
        <f>IFERROR(RIGHT(tbStoricoOrdini[[#This Row],[ARTICOLO]],LEN(tbStoricoOrdini[[#This Row],[ARTICOLO]])-FIND(" ",tbStoricoOrdini[[#This Row],[ARTICOLO]],FIND(" ",tbStoricoOrdini[[#This Row],[ARTICOLO]]) +1)),"")</f>
        <v>Medium</v>
      </c>
      <c r="L535" s="3">
        <f>VLOOKUP(tbStoricoOrdini[[#This Row],[ARTICOLO]],tbArticoli[],2,FALSE)</f>
        <v>220</v>
      </c>
      <c r="M535" s="22">
        <f>tbStoricoOrdini[[#This Row],[IMPORTO]]/tbStoricoOrdini[[#This Row],[PREZZO]]</f>
        <v>867</v>
      </c>
      <c r="N535" t="s">
        <v>7</v>
      </c>
      <c r="O535" s="8">
        <f>VLOOKUP(tbStoricoOrdini[[#This Row],[AGENTE]],tbAgenti[],2,FALSE)</f>
        <v>0.03</v>
      </c>
      <c r="P535" s="2">
        <v>190740</v>
      </c>
      <c r="Q535" s="2">
        <f>tbStoricoOrdini[[#This Row],[IMPORTO]]*tbStoricoOrdini[[#This Row],[% COMM.]]</f>
        <v>5722.2</v>
      </c>
      <c r="R535" s="2">
        <f>tbStoricoOrdini[[#This Row],[TOT. COMM.]]+tbStoricoOrdini[[#This Row],[IMPORTO]]</f>
        <v>196462.2</v>
      </c>
    </row>
    <row r="536" spans="1:18">
      <c r="A536" s="1">
        <v>43831</v>
      </c>
      <c r="B536" s="7">
        <f>MONTH(tbStoricoOrdini[[#This Row],[DATA]])</f>
        <v>1</v>
      </c>
      <c r="C536" t="s">
        <v>631</v>
      </c>
      <c r="D536" t="str">
        <f>RIGHT(tbStoricoOrdini[[#This Row],[ORDINE]],4)</f>
        <v>0533</v>
      </c>
      <c r="E536" t="s">
        <v>46</v>
      </c>
      <c r="F536" t="str">
        <f>VLOOKUP(tbStoricoOrdini[[#This Row],[CLIENTE]],tbClienti[],3,FALSE)</f>
        <v>Umbria</v>
      </c>
      <c r="G536" t="str">
        <f>VLOOKUP(tbStoricoOrdini[[#This Row],[CLIENTE]],tbClienti[],7,FALSE)</f>
        <v>BD</v>
      </c>
      <c r="H536" t="s">
        <v>81</v>
      </c>
      <c r="I536" t="str">
        <f>IF(LEFT(tbStoricoOrdini[[#This Row],[ARTICOLO]],3) = "COG","COG",LEFT(tbStoricoOrdini[[#This Row],[ARTICOLO]],FIND(" ",tbStoricoOrdini[[#This Row],[ARTICOLO]])-1))</f>
        <v>COG</v>
      </c>
      <c r="J536" t="str">
        <f>MID(tbStoricoOrdini[[#This Row],[ARTICOLO]],FIND(" ",tbStoricoOrdini[[#This Row],[ARTICOLO]])+1,4)</f>
        <v>6000</v>
      </c>
      <c r="K536" t="str">
        <f>IFERROR(RIGHT(tbStoricoOrdini[[#This Row],[ARTICOLO]],LEN(tbStoricoOrdini[[#This Row],[ARTICOLO]])-FIND(" ",tbStoricoOrdini[[#This Row],[ARTICOLO]],FIND(" ",tbStoricoOrdini[[#This Row],[ARTICOLO]]) +1)),"")</f>
        <v>Gold</v>
      </c>
      <c r="L536" s="3">
        <f>VLOOKUP(tbStoricoOrdini[[#This Row],[ARTICOLO]],tbArticoli[],2,FALSE)</f>
        <v>450</v>
      </c>
      <c r="M536" s="22">
        <f>tbStoricoOrdini[[#This Row],[IMPORTO]]/tbStoricoOrdini[[#This Row],[PREZZO]]</f>
        <v>964</v>
      </c>
      <c r="N536" t="s">
        <v>6</v>
      </c>
      <c r="O536" s="8">
        <f>VLOOKUP(tbStoricoOrdini[[#This Row],[AGENTE]],tbAgenti[],2,FALSE)</f>
        <v>7.4999999999999997E-2</v>
      </c>
      <c r="P536" s="2">
        <v>433800</v>
      </c>
      <c r="Q536" s="2">
        <f>tbStoricoOrdini[[#This Row],[IMPORTO]]*tbStoricoOrdini[[#This Row],[% COMM.]]</f>
        <v>32535</v>
      </c>
      <c r="R536" s="2">
        <f>tbStoricoOrdini[[#This Row],[TOT. COMM.]]+tbStoricoOrdini[[#This Row],[IMPORTO]]</f>
        <v>466335</v>
      </c>
    </row>
    <row r="537" spans="1:18">
      <c r="A537" s="1">
        <v>43831</v>
      </c>
      <c r="B537" s="7">
        <f>MONTH(tbStoricoOrdini[[#This Row],[DATA]])</f>
        <v>1</v>
      </c>
      <c r="C537" t="s">
        <v>632</v>
      </c>
      <c r="D537" t="str">
        <f>RIGHT(tbStoricoOrdini[[#This Row],[ORDINE]],4)</f>
        <v>0534</v>
      </c>
      <c r="E537" t="s">
        <v>46</v>
      </c>
      <c r="F537" t="str">
        <f>VLOOKUP(tbStoricoOrdini[[#This Row],[CLIENTE]],tbClienti[],3,FALSE)</f>
        <v>Umbria</v>
      </c>
      <c r="G537" t="str">
        <f>VLOOKUP(tbStoricoOrdini[[#This Row],[CLIENTE]],tbClienti[],7,FALSE)</f>
        <v>BD</v>
      </c>
      <c r="H537" t="s">
        <v>81</v>
      </c>
      <c r="I537" t="str">
        <f>IF(LEFT(tbStoricoOrdini[[#This Row],[ARTICOLO]],3) = "COG","COG",LEFT(tbStoricoOrdini[[#This Row],[ARTICOLO]],FIND(" ",tbStoricoOrdini[[#This Row],[ARTICOLO]])-1))</f>
        <v>COG</v>
      </c>
      <c r="J537" t="str">
        <f>MID(tbStoricoOrdini[[#This Row],[ARTICOLO]],FIND(" ",tbStoricoOrdini[[#This Row],[ARTICOLO]])+1,4)</f>
        <v>6000</v>
      </c>
      <c r="K537" t="str">
        <f>IFERROR(RIGHT(tbStoricoOrdini[[#This Row],[ARTICOLO]],LEN(tbStoricoOrdini[[#This Row],[ARTICOLO]])-FIND(" ",tbStoricoOrdini[[#This Row],[ARTICOLO]],FIND(" ",tbStoricoOrdini[[#This Row],[ARTICOLO]]) +1)),"")</f>
        <v>Gold</v>
      </c>
      <c r="L537" s="3">
        <f>VLOOKUP(tbStoricoOrdini[[#This Row],[ARTICOLO]],tbArticoli[],2,FALSE)</f>
        <v>450</v>
      </c>
      <c r="M537" s="22">
        <f>tbStoricoOrdini[[#This Row],[IMPORTO]]/tbStoricoOrdini[[#This Row],[PREZZO]]</f>
        <v>348</v>
      </c>
      <c r="N537" t="s">
        <v>9</v>
      </c>
      <c r="O537" s="8">
        <f>VLOOKUP(tbStoricoOrdini[[#This Row],[AGENTE]],tbAgenti[],2,FALSE)</f>
        <v>0.05</v>
      </c>
      <c r="P537" s="2">
        <v>156600</v>
      </c>
      <c r="Q537" s="2">
        <f>tbStoricoOrdini[[#This Row],[IMPORTO]]*tbStoricoOrdini[[#This Row],[% COMM.]]</f>
        <v>7830</v>
      </c>
      <c r="R537" s="2">
        <f>tbStoricoOrdini[[#This Row],[TOT. COMM.]]+tbStoricoOrdini[[#This Row],[IMPORTO]]</f>
        <v>164430</v>
      </c>
    </row>
    <row r="538" spans="1:18">
      <c r="A538" s="1">
        <v>43831</v>
      </c>
      <c r="B538" s="7">
        <f>MONTH(tbStoricoOrdini[[#This Row],[DATA]])</f>
        <v>1</v>
      </c>
      <c r="C538" t="s">
        <v>633</v>
      </c>
      <c r="D538" t="str">
        <f>RIGHT(tbStoricoOrdini[[#This Row],[ORDINE]],4)</f>
        <v>0535</v>
      </c>
      <c r="E538" t="s">
        <v>46</v>
      </c>
      <c r="F538" t="str">
        <f>VLOOKUP(tbStoricoOrdini[[#This Row],[CLIENTE]],tbClienti[],3,FALSE)</f>
        <v>Umbria</v>
      </c>
      <c r="G538" t="str">
        <f>VLOOKUP(tbStoricoOrdini[[#This Row],[CLIENTE]],tbClienti[],7,FALSE)</f>
        <v>BD</v>
      </c>
      <c r="H538" t="s">
        <v>74</v>
      </c>
      <c r="I538" t="str">
        <f>IF(LEFT(tbStoricoOrdini[[#This Row],[ARTICOLO]],3) = "COG","COG",LEFT(tbStoricoOrdini[[#This Row],[ARTICOLO]],FIND(" ",tbStoricoOrdini[[#This Row],[ARTICOLO]])-1))</f>
        <v>AVRC</v>
      </c>
      <c r="J538" t="str">
        <f>MID(tbStoricoOrdini[[#This Row],[ARTICOLO]],FIND(" ",tbStoricoOrdini[[#This Row],[ARTICOLO]])+1,4)</f>
        <v>2500</v>
      </c>
      <c r="K538" t="str">
        <f>IFERROR(RIGHT(tbStoricoOrdini[[#This Row],[ARTICOLO]],LEN(tbStoricoOrdini[[#This Row],[ARTICOLO]])-FIND(" ",tbStoricoOrdini[[#This Row],[ARTICOLO]],FIND(" ",tbStoricoOrdini[[#This Row],[ARTICOLO]]) +1)),"")</f>
        <v>Gold</v>
      </c>
      <c r="L538" s="3">
        <f>VLOOKUP(tbStoricoOrdini[[#This Row],[ARTICOLO]],tbArticoli[],2,FALSE)</f>
        <v>500</v>
      </c>
      <c r="M538" s="22">
        <f>tbStoricoOrdini[[#This Row],[IMPORTO]]/tbStoricoOrdini[[#This Row],[PREZZO]]</f>
        <v>92</v>
      </c>
      <c r="N538" t="s">
        <v>16</v>
      </c>
      <c r="O538" s="8">
        <f>VLOOKUP(tbStoricoOrdini[[#This Row],[AGENTE]],tbAgenti[],2,FALSE)</f>
        <v>0.05</v>
      </c>
      <c r="P538" s="2">
        <v>46000</v>
      </c>
      <c r="Q538" s="2">
        <f>tbStoricoOrdini[[#This Row],[IMPORTO]]*tbStoricoOrdini[[#This Row],[% COMM.]]</f>
        <v>2300</v>
      </c>
      <c r="R538" s="2">
        <f>tbStoricoOrdini[[#This Row],[TOT. COMM.]]+tbStoricoOrdini[[#This Row],[IMPORTO]]</f>
        <v>48300</v>
      </c>
    </row>
    <row r="539" spans="1:18">
      <c r="A539" s="1">
        <v>43831</v>
      </c>
      <c r="B539" s="7">
        <f>MONTH(tbStoricoOrdini[[#This Row],[DATA]])</f>
        <v>1</v>
      </c>
      <c r="C539" t="s">
        <v>634</v>
      </c>
      <c r="D539" t="str">
        <f>RIGHT(tbStoricoOrdini[[#This Row],[ORDINE]],4)</f>
        <v>0536</v>
      </c>
      <c r="E539" t="s">
        <v>46</v>
      </c>
      <c r="F539" t="str">
        <f>VLOOKUP(tbStoricoOrdini[[#This Row],[CLIENTE]],tbClienti[],3,FALSE)</f>
        <v>Umbria</v>
      </c>
      <c r="G539" t="str">
        <f>VLOOKUP(tbStoricoOrdini[[#This Row],[CLIENTE]],tbClienti[],7,FALSE)</f>
        <v>BD</v>
      </c>
      <c r="H539" t="s">
        <v>74</v>
      </c>
      <c r="I539" t="str">
        <f>IF(LEFT(tbStoricoOrdini[[#This Row],[ARTICOLO]],3) = "COG","COG",LEFT(tbStoricoOrdini[[#This Row],[ARTICOLO]],FIND(" ",tbStoricoOrdini[[#This Row],[ARTICOLO]])-1))</f>
        <v>AVRC</v>
      </c>
      <c r="J539" t="str">
        <f>MID(tbStoricoOrdini[[#This Row],[ARTICOLO]],FIND(" ",tbStoricoOrdini[[#This Row],[ARTICOLO]])+1,4)</f>
        <v>2500</v>
      </c>
      <c r="K539" t="str">
        <f>IFERROR(RIGHT(tbStoricoOrdini[[#This Row],[ARTICOLO]],LEN(tbStoricoOrdini[[#This Row],[ARTICOLO]])-FIND(" ",tbStoricoOrdini[[#This Row],[ARTICOLO]],FIND(" ",tbStoricoOrdini[[#This Row],[ARTICOLO]]) +1)),"")</f>
        <v>Gold</v>
      </c>
      <c r="L539" s="3">
        <f>VLOOKUP(tbStoricoOrdini[[#This Row],[ARTICOLO]],tbArticoli[],2,FALSE)</f>
        <v>500</v>
      </c>
      <c r="M539" s="22">
        <f>tbStoricoOrdini[[#This Row],[IMPORTO]]/tbStoricoOrdini[[#This Row],[PREZZO]]</f>
        <v>757</v>
      </c>
      <c r="N539" t="s">
        <v>39</v>
      </c>
      <c r="O539" s="8">
        <f>VLOOKUP(tbStoricoOrdini[[#This Row],[AGENTE]],tbAgenti[],2,FALSE)</f>
        <v>0.05</v>
      </c>
      <c r="P539" s="2">
        <v>378500</v>
      </c>
      <c r="Q539" s="2">
        <f>tbStoricoOrdini[[#This Row],[IMPORTO]]*tbStoricoOrdini[[#This Row],[% COMM.]]</f>
        <v>18925</v>
      </c>
      <c r="R539" s="2">
        <f>tbStoricoOrdini[[#This Row],[TOT. COMM.]]+tbStoricoOrdini[[#This Row],[IMPORTO]]</f>
        <v>397425</v>
      </c>
    </row>
    <row r="540" spans="1:18">
      <c r="A540" s="1">
        <v>43831</v>
      </c>
      <c r="B540" s="7">
        <f>MONTH(tbStoricoOrdini[[#This Row],[DATA]])</f>
        <v>1</v>
      </c>
      <c r="C540" t="s">
        <v>635</v>
      </c>
      <c r="D540" t="str">
        <f>RIGHT(tbStoricoOrdini[[#This Row],[ORDINE]],4)</f>
        <v>0537</v>
      </c>
      <c r="E540" t="s">
        <v>46</v>
      </c>
      <c r="F540" t="str">
        <f>VLOOKUP(tbStoricoOrdini[[#This Row],[CLIENTE]],tbClienti[],3,FALSE)</f>
        <v>Umbria</v>
      </c>
      <c r="G540" t="str">
        <f>VLOOKUP(tbStoricoOrdini[[#This Row],[CLIENTE]],tbClienti[],7,FALSE)</f>
        <v>BD</v>
      </c>
      <c r="H540" t="s">
        <v>74</v>
      </c>
      <c r="I540" t="str">
        <f>IF(LEFT(tbStoricoOrdini[[#This Row],[ARTICOLO]],3) = "COG","COG",LEFT(tbStoricoOrdini[[#This Row],[ARTICOLO]],FIND(" ",tbStoricoOrdini[[#This Row],[ARTICOLO]])-1))</f>
        <v>AVRC</v>
      </c>
      <c r="J540" t="str">
        <f>MID(tbStoricoOrdini[[#This Row],[ARTICOLO]],FIND(" ",tbStoricoOrdini[[#This Row],[ARTICOLO]])+1,4)</f>
        <v>2500</v>
      </c>
      <c r="K540" t="str">
        <f>IFERROR(RIGHT(tbStoricoOrdini[[#This Row],[ARTICOLO]],LEN(tbStoricoOrdini[[#This Row],[ARTICOLO]])-FIND(" ",tbStoricoOrdini[[#This Row],[ARTICOLO]],FIND(" ",tbStoricoOrdini[[#This Row],[ARTICOLO]]) +1)),"")</f>
        <v>Gold</v>
      </c>
      <c r="L540" s="3">
        <f>VLOOKUP(tbStoricoOrdini[[#This Row],[ARTICOLO]],tbArticoli[],2,FALSE)</f>
        <v>500</v>
      </c>
      <c r="M540" s="22">
        <f>tbStoricoOrdini[[#This Row],[IMPORTO]]/tbStoricoOrdini[[#This Row],[PREZZO]]</f>
        <v>215</v>
      </c>
      <c r="N540" t="s">
        <v>11</v>
      </c>
      <c r="O540" s="8">
        <f>VLOOKUP(tbStoricoOrdini[[#This Row],[AGENTE]],tbAgenti[],2,FALSE)</f>
        <v>0.04</v>
      </c>
      <c r="P540" s="2">
        <v>107500</v>
      </c>
      <c r="Q540" s="2">
        <f>tbStoricoOrdini[[#This Row],[IMPORTO]]*tbStoricoOrdini[[#This Row],[% COMM.]]</f>
        <v>4300</v>
      </c>
      <c r="R540" s="2">
        <f>tbStoricoOrdini[[#This Row],[TOT. COMM.]]+tbStoricoOrdini[[#This Row],[IMPORTO]]</f>
        <v>111800</v>
      </c>
    </row>
    <row r="541" spans="1:18">
      <c r="A541" s="1">
        <v>43831</v>
      </c>
      <c r="B541" s="7">
        <f>MONTH(tbStoricoOrdini[[#This Row],[DATA]])</f>
        <v>1</v>
      </c>
      <c r="C541" t="s">
        <v>636</v>
      </c>
      <c r="D541" t="str">
        <f>RIGHT(tbStoricoOrdini[[#This Row],[ORDINE]],4)</f>
        <v>0538</v>
      </c>
      <c r="E541" t="s">
        <v>46</v>
      </c>
      <c r="F541" t="str">
        <f>VLOOKUP(tbStoricoOrdini[[#This Row],[CLIENTE]],tbClienti[],3,FALSE)</f>
        <v>Umbria</v>
      </c>
      <c r="G541" t="str">
        <f>VLOOKUP(tbStoricoOrdini[[#This Row],[CLIENTE]],tbClienti[],7,FALSE)</f>
        <v>BD</v>
      </c>
      <c r="H541" t="s">
        <v>74</v>
      </c>
      <c r="I541" t="str">
        <f>IF(LEFT(tbStoricoOrdini[[#This Row],[ARTICOLO]],3) = "COG","COG",LEFT(tbStoricoOrdini[[#This Row],[ARTICOLO]],FIND(" ",tbStoricoOrdini[[#This Row],[ARTICOLO]])-1))</f>
        <v>AVRC</v>
      </c>
      <c r="J541" t="str">
        <f>MID(tbStoricoOrdini[[#This Row],[ARTICOLO]],FIND(" ",tbStoricoOrdini[[#This Row],[ARTICOLO]])+1,4)</f>
        <v>2500</v>
      </c>
      <c r="K541" t="str">
        <f>IFERROR(RIGHT(tbStoricoOrdini[[#This Row],[ARTICOLO]],LEN(tbStoricoOrdini[[#This Row],[ARTICOLO]])-FIND(" ",tbStoricoOrdini[[#This Row],[ARTICOLO]],FIND(" ",tbStoricoOrdini[[#This Row],[ARTICOLO]]) +1)),"")</f>
        <v>Gold</v>
      </c>
      <c r="L541" s="3">
        <f>VLOOKUP(tbStoricoOrdini[[#This Row],[ARTICOLO]],tbArticoli[],2,FALSE)</f>
        <v>500</v>
      </c>
      <c r="M541" s="22">
        <f>tbStoricoOrdini[[#This Row],[IMPORTO]]/tbStoricoOrdini[[#This Row],[PREZZO]]</f>
        <v>117</v>
      </c>
      <c r="N541" t="s">
        <v>19</v>
      </c>
      <c r="O541" s="8">
        <f>VLOOKUP(tbStoricoOrdini[[#This Row],[AGENTE]],tbAgenti[],2,FALSE)</f>
        <v>0.05</v>
      </c>
      <c r="P541" s="2">
        <v>58500</v>
      </c>
      <c r="Q541" s="2">
        <f>tbStoricoOrdini[[#This Row],[IMPORTO]]*tbStoricoOrdini[[#This Row],[% COMM.]]</f>
        <v>2925</v>
      </c>
      <c r="R541" s="2">
        <f>tbStoricoOrdini[[#This Row],[TOT. COMM.]]+tbStoricoOrdini[[#This Row],[IMPORTO]]</f>
        <v>61425</v>
      </c>
    </row>
    <row r="542" spans="1:18">
      <c r="A542" s="1">
        <v>43831</v>
      </c>
      <c r="B542" s="7">
        <f>MONTH(tbStoricoOrdini[[#This Row],[DATA]])</f>
        <v>1</v>
      </c>
      <c r="C542" t="s">
        <v>637</v>
      </c>
      <c r="D542" t="str">
        <f>RIGHT(tbStoricoOrdini[[#This Row],[ORDINE]],4)</f>
        <v>0539</v>
      </c>
      <c r="E542" t="s">
        <v>46</v>
      </c>
      <c r="F542" t="str">
        <f>VLOOKUP(tbStoricoOrdini[[#This Row],[CLIENTE]],tbClienti[],3,FALSE)</f>
        <v>Umbria</v>
      </c>
      <c r="G542" t="str">
        <f>VLOOKUP(tbStoricoOrdini[[#This Row],[CLIENTE]],tbClienti[],7,FALSE)</f>
        <v>BD</v>
      </c>
      <c r="H542" t="s">
        <v>74</v>
      </c>
      <c r="I542" t="str">
        <f>IF(LEFT(tbStoricoOrdini[[#This Row],[ARTICOLO]],3) = "COG","COG",LEFT(tbStoricoOrdini[[#This Row],[ARTICOLO]],FIND(" ",tbStoricoOrdini[[#This Row],[ARTICOLO]])-1))</f>
        <v>AVRC</v>
      </c>
      <c r="J542" t="str">
        <f>MID(tbStoricoOrdini[[#This Row],[ARTICOLO]],FIND(" ",tbStoricoOrdini[[#This Row],[ARTICOLO]])+1,4)</f>
        <v>2500</v>
      </c>
      <c r="K542" t="str">
        <f>IFERROR(RIGHT(tbStoricoOrdini[[#This Row],[ARTICOLO]],LEN(tbStoricoOrdini[[#This Row],[ARTICOLO]])-FIND(" ",tbStoricoOrdini[[#This Row],[ARTICOLO]],FIND(" ",tbStoricoOrdini[[#This Row],[ARTICOLO]]) +1)),"")</f>
        <v>Gold</v>
      </c>
      <c r="L542" s="3">
        <f>VLOOKUP(tbStoricoOrdini[[#This Row],[ARTICOLO]],tbArticoli[],2,FALSE)</f>
        <v>500</v>
      </c>
      <c r="M542" s="22">
        <f>tbStoricoOrdini[[#This Row],[IMPORTO]]/tbStoricoOrdini[[#This Row],[PREZZO]]</f>
        <v>307</v>
      </c>
      <c r="N542" t="s">
        <v>15</v>
      </c>
      <c r="O542" s="8">
        <f>VLOOKUP(tbStoricoOrdini[[#This Row],[AGENTE]],tbAgenti[],2,FALSE)</f>
        <v>0.08</v>
      </c>
      <c r="P542" s="2">
        <v>153500</v>
      </c>
      <c r="Q542" s="2">
        <f>tbStoricoOrdini[[#This Row],[IMPORTO]]*tbStoricoOrdini[[#This Row],[% COMM.]]</f>
        <v>12280</v>
      </c>
      <c r="R542" s="2">
        <f>tbStoricoOrdini[[#This Row],[TOT. COMM.]]+tbStoricoOrdini[[#This Row],[IMPORTO]]</f>
        <v>165780</v>
      </c>
    </row>
    <row r="543" spans="1:18">
      <c r="A543" s="1">
        <v>43831</v>
      </c>
      <c r="B543" s="7">
        <f>MONTH(tbStoricoOrdini[[#This Row],[DATA]])</f>
        <v>1</v>
      </c>
      <c r="C543" t="s">
        <v>638</v>
      </c>
      <c r="D543" t="str">
        <f>RIGHT(tbStoricoOrdini[[#This Row],[ORDINE]],4)</f>
        <v>0540</v>
      </c>
      <c r="E543" t="s">
        <v>46</v>
      </c>
      <c r="F543" t="str">
        <f>VLOOKUP(tbStoricoOrdini[[#This Row],[CLIENTE]],tbClienti[],3,FALSE)</f>
        <v>Umbria</v>
      </c>
      <c r="G543" t="str">
        <f>VLOOKUP(tbStoricoOrdini[[#This Row],[CLIENTE]],tbClienti[],7,FALSE)</f>
        <v>BD</v>
      </c>
      <c r="H543" t="s">
        <v>74</v>
      </c>
      <c r="I543" t="str">
        <f>IF(LEFT(tbStoricoOrdini[[#This Row],[ARTICOLO]],3) = "COG","COG",LEFT(tbStoricoOrdini[[#This Row],[ARTICOLO]],FIND(" ",tbStoricoOrdini[[#This Row],[ARTICOLO]])-1))</f>
        <v>AVRC</v>
      </c>
      <c r="J543" t="str">
        <f>MID(tbStoricoOrdini[[#This Row],[ARTICOLO]],FIND(" ",tbStoricoOrdini[[#This Row],[ARTICOLO]])+1,4)</f>
        <v>2500</v>
      </c>
      <c r="K543" t="str">
        <f>IFERROR(RIGHT(tbStoricoOrdini[[#This Row],[ARTICOLO]],LEN(tbStoricoOrdini[[#This Row],[ARTICOLO]])-FIND(" ",tbStoricoOrdini[[#This Row],[ARTICOLO]],FIND(" ",tbStoricoOrdini[[#This Row],[ARTICOLO]]) +1)),"")</f>
        <v>Gold</v>
      </c>
      <c r="L543" s="3">
        <f>VLOOKUP(tbStoricoOrdini[[#This Row],[ARTICOLO]],tbArticoli[],2,FALSE)</f>
        <v>500</v>
      </c>
      <c r="M543" s="22">
        <f>tbStoricoOrdini[[#This Row],[IMPORTO]]/tbStoricoOrdini[[#This Row],[PREZZO]]</f>
        <v>365</v>
      </c>
      <c r="N543" t="s">
        <v>14</v>
      </c>
      <c r="O543" s="8">
        <f>VLOOKUP(tbStoricoOrdini[[#This Row],[AGENTE]],tbAgenti[],2,FALSE)</f>
        <v>0.05</v>
      </c>
      <c r="P543" s="2">
        <v>182500</v>
      </c>
      <c r="Q543" s="2">
        <f>tbStoricoOrdini[[#This Row],[IMPORTO]]*tbStoricoOrdini[[#This Row],[% COMM.]]</f>
        <v>9125</v>
      </c>
      <c r="R543" s="2">
        <f>tbStoricoOrdini[[#This Row],[TOT. COMM.]]+tbStoricoOrdini[[#This Row],[IMPORTO]]</f>
        <v>191625</v>
      </c>
    </row>
    <row r="544" spans="1:18">
      <c r="A544" s="1">
        <v>43831</v>
      </c>
      <c r="B544" s="7">
        <f>MONTH(tbStoricoOrdini[[#This Row],[DATA]])</f>
        <v>1</v>
      </c>
      <c r="C544" t="s">
        <v>639</v>
      </c>
      <c r="D544" t="str">
        <f>RIGHT(tbStoricoOrdini[[#This Row],[ORDINE]],4)</f>
        <v>0541</v>
      </c>
      <c r="E544" t="s">
        <v>46</v>
      </c>
      <c r="F544" t="str">
        <f>VLOOKUP(tbStoricoOrdini[[#This Row],[CLIENTE]],tbClienti[],3,FALSE)</f>
        <v>Umbria</v>
      </c>
      <c r="G544" t="str">
        <f>VLOOKUP(tbStoricoOrdini[[#This Row],[CLIENTE]],tbClienti[],7,FALSE)</f>
        <v>BD</v>
      </c>
      <c r="H544" t="s">
        <v>74</v>
      </c>
      <c r="I544" t="str">
        <f>IF(LEFT(tbStoricoOrdini[[#This Row],[ARTICOLO]],3) = "COG","COG",LEFT(tbStoricoOrdini[[#This Row],[ARTICOLO]],FIND(" ",tbStoricoOrdini[[#This Row],[ARTICOLO]])-1))</f>
        <v>AVRC</v>
      </c>
      <c r="J544" t="str">
        <f>MID(tbStoricoOrdini[[#This Row],[ARTICOLO]],FIND(" ",tbStoricoOrdini[[#This Row],[ARTICOLO]])+1,4)</f>
        <v>2500</v>
      </c>
      <c r="K544" t="str">
        <f>IFERROR(RIGHT(tbStoricoOrdini[[#This Row],[ARTICOLO]],LEN(tbStoricoOrdini[[#This Row],[ARTICOLO]])-FIND(" ",tbStoricoOrdini[[#This Row],[ARTICOLO]],FIND(" ",tbStoricoOrdini[[#This Row],[ARTICOLO]]) +1)),"")</f>
        <v>Gold</v>
      </c>
      <c r="L544" s="3">
        <f>VLOOKUP(tbStoricoOrdini[[#This Row],[ARTICOLO]],tbArticoli[],2,FALSE)</f>
        <v>500</v>
      </c>
      <c r="M544" s="22">
        <f>tbStoricoOrdini[[#This Row],[IMPORTO]]/tbStoricoOrdini[[#This Row],[PREZZO]]</f>
        <v>158</v>
      </c>
      <c r="N544" t="s">
        <v>7</v>
      </c>
      <c r="O544" s="8">
        <f>VLOOKUP(tbStoricoOrdini[[#This Row],[AGENTE]],tbAgenti[],2,FALSE)</f>
        <v>0.03</v>
      </c>
      <c r="P544" s="2">
        <v>79000</v>
      </c>
      <c r="Q544" s="2">
        <f>tbStoricoOrdini[[#This Row],[IMPORTO]]*tbStoricoOrdini[[#This Row],[% COMM.]]</f>
        <v>2370</v>
      </c>
      <c r="R544" s="2">
        <f>tbStoricoOrdini[[#This Row],[TOT. COMM.]]+tbStoricoOrdini[[#This Row],[IMPORTO]]</f>
        <v>81370</v>
      </c>
    </row>
    <row r="545" spans="1:18">
      <c r="A545" s="1">
        <v>43831</v>
      </c>
      <c r="B545" s="7">
        <f>MONTH(tbStoricoOrdini[[#This Row],[DATA]])</f>
        <v>1</v>
      </c>
      <c r="C545" t="s">
        <v>640</v>
      </c>
      <c r="D545" t="str">
        <f>RIGHT(tbStoricoOrdini[[#This Row],[ORDINE]],4)</f>
        <v>0542</v>
      </c>
      <c r="E545" t="s">
        <v>46</v>
      </c>
      <c r="F545" t="str">
        <f>VLOOKUP(tbStoricoOrdini[[#This Row],[CLIENTE]],tbClienti[],3,FALSE)</f>
        <v>Umbria</v>
      </c>
      <c r="G545" t="str">
        <f>VLOOKUP(tbStoricoOrdini[[#This Row],[CLIENTE]],tbClienti[],7,FALSE)</f>
        <v>BD</v>
      </c>
      <c r="H545" t="s">
        <v>74</v>
      </c>
      <c r="I545" t="str">
        <f>IF(LEFT(tbStoricoOrdini[[#This Row],[ARTICOLO]],3) = "COG","COG",LEFT(tbStoricoOrdini[[#This Row],[ARTICOLO]],FIND(" ",tbStoricoOrdini[[#This Row],[ARTICOLO]])-1))</f>
        <v>AVRC</v>
      </c>
      <c r="J545" t="str">
        <f>MID(tbStoricoOrdini[[#This Row],[ARTICOLO]],FIND(" ",tbStoricoOrdini[[#This Row],[ARTICOLO]])+1,4)</f>
        <v>2500</v>
      </c>
      <c r="K545" t="str">
        <f>IFERROR(RIGHT(tbStoricoOrdini[[#This Row],[ARTICOLO]],LEN(tbStoricoOrdini[[#This Row],[ARTICOLO]])-FIND(" ",tbStoricoOrdini[[#This Row],[ARTICOLO]],FIND(" ",tbStoricoOrdini[[#This Row],[ARTICOLO]]) +1)),"")</f>
        <v>Gold</v>
      </c>
      <c r="L545" s="3">
        <f>VLOOKUP(tbStoricoOrdini[[#This Row],[ARTICOLO]],tbArticoli[],2,FALSE)</f>
        <v>500</v>
      </c>
      <c r="M545" s="22">
        <f>tbStoricoOrdini[[#This Row],[IMPORTO]]/tbStoricoOrdini[[#This Row],[PREZZO]]</f>
        <v>745</v>
      </c>
      <c r="N545" t="s">
        <v>17</v>
      </c>
      <c r="O545" s="8">
        <f>VLOOKUP(tbStoricoOrdini[[#This Row],[AGENTE]],tbAgenti[],2,FALSE)</f>
        <v>0.08</v>
      </c>
      <c r="P545" s="2">
        <v>372500</v>
      </c>
      <c r="Q545" s="2">
        <f>tbStoricoOrdini[[#This Row],[IMPORTO]]*tbStoricoOrdini[[#This Row],[% COMM.]]</f>
        <v>29800</v>
      </c>
      <c r="R545" s="2">
        <f>tbStoricoOrdini[[#This Row],[TOT. COMM.]]+tbStoricoOrdini[[#This Row],[IMPORTO]]</f>
        <v>402300</v>
      </c>
    </row>
    <row r="546" spans="1:18">
      <c r="A546" s="1">
        <v>43831</v>
      </c>
      <c r="B546" s="7">
        <f>MONTH(tbStoricoOrdini[[#This Row],[DATA]])</f>
        <v>1</v>
      </c>
      <c r="C546" t="s">
        <v>641</v>
      </c>
      <c r="D546" t="str">
        <f>RIGHT(tbStoricoOrdini[[#This Row],[ORDINE]],4)</f>
        <v>0543</v>
      </c>
      <c r="E546" t="s">
        <v>46</v>
      </c>
      <c r="F546" t="str">
        <f>VLOOKUP(tbStoricoOrdini[[#This Row],[CLIENTE]],tbClienti[],3,FALSE)</f>
        <v>Umbria</v>
      </c>
      <c r="G546" t="str">
        <f>VLOOKUP(tbStoricoOrdini[[#This Row],[CLIENTE]],tbClienti[],7,FALSE)</f>
        <v>BD</v>
      </c>
      <c r="H546" t="s">
        <v>74</v>
      </c>
      <c r="I546" t="str">
        <f>IF(LEFT(tbStoricoOrdini[[#This Row],[ARTICOLO]],3) = "COG","COG",LEFT(tbStoricoOrdini[[#This Row],[ARTICOLO]],FIND(" ",tbStoricoOrdini[[#This Row],[ARTICOLO]])-1))</f>
        <v>AVRC</v>
      </c>
      <c r="J546" t="str">
        <f>MID(tbStoricoOrdini[[#This Row],[ARTICOLO]],FIND(" ",tbStoricoOrdini[[#This Row],[ARTICOLO]])+1,4)</f>
        <v>2500</v>
      </c>
      <c r="K546" t="str">
        <f>IFERROR(RIGHT(tbStoricoOrdini[[#This Row],[ARTICOLO]],LEN(tbStoricoOrdini[[#This Row],[ARTICOLO]])-FIND(" ",tbStoricoOrdini[[#This Row],[ARTICOLO]],FIND(" ",tbStoricoOrdini[[#This Row],[ARTICOLO]]) +1)),"")</f>
        <v>Gold</v>
      </c>
      <c r="L546" s="3">
        <f>VLOOKUP(tbStoricoOrdini[[#This Row],[ARTICOLO]],tbArticoli[],2,FALSE)</f>
        <v>500</v>
      </c>
      <c r="M546" s="22">
        <f>tbStoricoOrdini[[#This Row],[IMPORTO]]/tbStoricoOrdini[[#This Row],[PREZZO]]</f>
        <v>252</v>
      </c>
      <c r="N546" t="s">
        <v>18</v>
      </c>
      <c r="O546" s="8">
        <f>VLOOKUP(tbStoricoOrdini[[#This Row],[AGENTE]],tbAgenti[],2,FALSE)</f>
        <v>0.03</v>
      </c>
      <c r="P546" s="2">
        <v>126000</v>
      </c>
      <c r="Q546" s="2">
        <f>tbStoricoOrdini[[#This Row],[IMPORTO]]*tbStoricoOrdini[[#This Row],[% COMM.]]</f>
        <v>3780</v>
      </c>
      <c r="R546" s="2">
        <f>tbStoricoOrdini[[#This Row],[TOT. COMM.]]+tbStoricoOrdini[[#This Row],[IMPORTO]]</f>
        <v>129780</v>
      </c>
    </row>
    <row r="547" spans="1:18">
      <c r="A547" s="1">
        <v>43831</v>
      </c>
      <c r="B547" s="7">
        <f>MONTH(tbStoricoOrdini[[#This Row],[DATA]])</f>
        <v>1</v>
      </c>
      <c r="C547" t="s">
        <v>642</v>
      </c>
      <c r="D547" t="str">
        <f>RIGHT(tbStoricoOrdini[[#This Row],[ORDINE]],4)</f>
        <v>0544</v>
      </c>
      <c r="E547" t="s">
        <v>46</v>
      </c>
      <c r="F547" t="str">
        <f>VLOOKUP(tbStoricoOrdini[[#This Row],[CLIENTE]],tbClienti[],3,FALSE)</f>
        <v>Umbria</v>
      </c>
      <c r="G547" t="str">
        <f>VLOOKUP(tbStoricoOrdini[[#This Row],[CLIENTE]],tbClienti[],7,FALSE)</f>
        <v>BD</v>
      </c>
      <c r="H547" t="s">
        <v>74</v>
      </c>
      <c r="I547" t="str">
        <f>IF(LEFT(tbStoricoOrdini[[#This Row],[ARTICOLO]],3) = "COG","COG",LEFT(tbStoricoOrdini[[#This Row],[ARTICOLO]],FIND(" ",tbStoricoOrdini[[#This Row],[ARTICOLO]])-1))</f>
        <v>AVRC</v>
      </c>
      <c r="J547" t="str">
        <f>MID(tbStoricoOrdini[[#This Row],[ARTICOLO]],FIND(" ",tbStoricoOrdini[[#This Row],[ARTICOLO]])+1,4)</f>
        <v>2500</v>
      </c>
      <c r="K547" t="str">
        <f>IFERROR(RIGHT(tbStoricoOrdini[[#This Row],[ARTICOLO]],LEN(tbStoricoOrdini[[#This Row],[ARTICOLO]])-FIND(" ",tbStoricoOrdini[[#This Row],[ARTICOLO]],FIND(" ",tbStoricoOrdini[[#This Row],[ARTICOLO]]) +1)),"")</f>
        <v>Gold</v>
      </c>
      <c r="L547" s="3">
        <f>VLOOKUP(tbStoricoOrdini[[#This Row],[ARTICOLO]],tbArticoli[],2,FALSE)</f>
        <v>500</v>
      </c>
      <c r="M547" s="22">
        <f>tbStoricoOrdini[[#This Row],[IMPORTO]]/tbStoricoOrdini[[#This Row],[PREZZO]]</f>
        <v>90</v>
      </c>
      <c r="N547" t="s">
        <v>13</v>
      </c>
      <c r="O547" s="8">
        <f>VLOOKUP(tbStoricoOrdini[[#This Row],[AGENTE]],tbAgenti[],2,FALSE)</f>
        <v>0.1</v>
      </c>
      <c r="P547" s="2">
        <v>45000</v>
      </c>
      <c r="Q547" s="2">
        <f>tbStoricoOrdini[[#This Row],[IMPORTO]]*tbStoricoOrdini[[#This Row],[% COMM.]]</f>
        <v>4500</v>
      </c>
      <c r="R547" s="2">
        <f>tbStoricoOrdini[[#This Row],[TOT. COMM.]]+tbStoricoOrdini[[#This Row],[IMPORTO]]</f>
        <v>49500</v>
      </c>
    </row>
    <row r="548" spans="1:18">
      <c r="A548" s="1">
        <v>43831</v>
      </c>
      <c r="B548" s="7">
        <f>MONTH(tbStoricoOrdini[[#This Row],[DATA]])</f>
        <v>1</v>
      </c>
      <c r="C548" t="s">
        <v>643</v>
      </c>
      <c r="D548" t="str">
        <f>RIGHT(tbStoricoOrdini[[#This Row],[ORDINE]],4)</f>
        <v>0545</v>
      </c>
      <c r="E548" t="s">
        <v>46</v>
      </c>
      <c r="F548" t="str">
        <f>VLOOKUP(tbStoricoOrdini[[#This Row],[CLIENTE]],tbClienti[],3,FALSE)</f>
        <v>Umbria</v>
      </c>
      <c r="G548" t="str">
        <f>VLOOKUP(tbStoricoOrdini[[#This Row],[CLIENTE]],tbClienti[],7,FALSE)</f>
        <v>BD</v>
      </c>
      <c r="H548" t="s">
        <v>74</v>
      </c>
      <c r="I548" t="str">
        <f>IF(LEFT(tbStoricoOrdini[[#This Row],[ARTICOLO]],3) = "COG","COG",LEFT(tbStoricoOrdini[[#This Row],[ARTICOLO]],FIND(" ",tbStoricoOrdini[[#This Row],[ARTICOLO]])-1))</f>
        <v>AVRC</v>
      </c>
      <c r="J548" t="str">
        <f>MID(tbStoricoOrdini[[#This Row],[ARTICOLO]],FIND(" ",tbStoricoOrdini[[#This Row],[ARTICOLO]])+1,4)</f>
        <v>2500</v>
      </c>
      <c r="K548" t="str">
        <f>IFERROR(RIGHT(tbStoricoOrdini[[#This Row],[ARTICOLO]],LEN(tbStoricoOrdini[[#This Row],[ARTICOLO]])-FIND(" ",tbStoricoOrdini[[#This Row],[ARTICOLO]],FIND(" ",tbStoricoOrdini[[#This Row],[ARTICOLO]]) +1)),"")</f>
        <v>Gold</v>
      </c>
      <c r="L548" s="3">
        <f>VLOOKUP(tbStoricoOrdini[[#This Row],[ARTICOLO]],tbArticoli[],2,FALSE)</f>
        <v>500</v>
      </c>
      <c r="M548" s="22">
        <f>tbStoricoOrdini[[#This Row],[IMPORTO]]/tbStoricoOrdini[[#This Row],[PREZZO]]</f>
        <v>369</v>
      </c>
      <c r="N548" t="s">
        <v>6</v>
      </c>
      <c r="O548" s="8">
        <f>VLOOKUP(tbStoricoOrdini[[#This Row],[AGENTE]],tbAgenti[],2,FALSE)</f>
        <v>7.4999999999999997E-2</v>
      </c>
      <c r="P548" s="2">
        <v>184500</v>
      </c>
      <c r="Q548" s="2">
        <f>tbStoricoOrdini[[#This Row],[IMPORTO]]*tbStoricoOrdini[[#This Row],[% COMM.]]</f>
        <v>13837.5</v>
      </c>
      <c r="R548" s="2">
        <f>tbStoricoOrdini[[#This Row],[TOT. COMM.]]+tbStoricoOrdini[[#This Row],[IMPORTO]]</f>
        <v>198337.5</v>
      </c>
    </row>
    <row r="549" spans="1:18">
      <c r="A549" s="1">
        <v>43831</v>
      </c>
      <c r="B549" s="7">
        <f>MONTH(tbStoricoOrdini[[#This Row],[DATA]])</f>
        <v>1</v>
      </c>
      <c r="C549" t="s">
        <v>644</v>
      </c>
      <c r="D549" t="str">
        <f>RIGHT(tbStoricoOrdini[[#This Row],[ORDINE]],4)</f>
        <v>0546</v>
      </c>
      <c r="E549" t="s">
        <v>46</v>
      </c>
      <c r="F549" t="str">
        <f>VLOOKUP(tbStoricoOrdini[[#This Row],[CLIENTE]],tbClienti[],3,FALSE)</f>
        <v>Umbria</v>
      </c>
      <c r="G549" t="str">
        <f>VLOOKUP(tbStoricoOrdini[[#This Row],[CLIENTE]],tbClienti[],7,FALSE)</f>
        <v>BD</v>
      </c>
      <c r="H549" t="s">
        <v>74</v>
      </c>
      <c r="I549" t="str">
        <f>IF(LEFT(tbStoricoOrdini[[#This Row],[ARTICOLO]],3) = "COG","COG",LEFT(tbStoricoOrdini[[#This Row],[ARTICOLO]],FIND(" ",tbStoricoOrdini[[#This Row],[ARTICOLO]])-1))</f>
        <v>AVRC</v>
      </c>
      <c r="J549" t="str">
        <f>MID(tbStoricoOrdini[[#This Row],[ARTICOLO]],FIND(" ",tbStoricoOrdini[[#This Row],[ARTICOLO]])+1,4)</f>
        <v>2500</v>
      </c>
      <c r="K549" t="str">
        <f>IFERROR(RIGHT(tbStoricoOrdini[[#This Row],[ARTICOLO]],LEN(tbStoricoOrdini[[#This Row],[ARTICOLO]])-FIND(" ",tbStoricoOrdini[[#This Row],[ARTICOLO]],FIND(" ",tbStoricoOrdini[[#This Row],[ARTICOLO]]) +1)),"")</f>
        <v>Gold</v>
      </c>
      <c r="L549" s="3">
        <f>VLOOKUP(tbStoricoOrdini[[#This Row],[ARTICOLO]],tbArticoli[],2,FALSE)</f>
        <v>500</v>
      </c>
      <c r="M549" s="22">
        <f>tbStoricoOrdini[[#This Row],[IMPORTO]]/tbStoricoOrdini[[#This Row],[PREZZO]]</f>
        <v>993</v>
      </c>
      <c r="N549" t="s">
        <v>9</v>
      </c>
      <c r="O549" s="8">
        <f>VLOOKUP(tbStoricoOrdini[[#This Row],[AGENTE]],tbAgenti[],2,FALSE)</f>
        <v>0.05</v>
      </c>
      <c r="P549" s="2">
        <v>496500</v>
      </c>
      <c r="Q549" s="2">
        <f>tbStoricoOrdini[[#This Row],[IMPORTO]]*tbStoricoOrdini[[#This Row],[% COMM.]]</f>
        <v>24825</v>
      </c>
      <c r="R549" s="2">
        <f>tbStoricoOrdini[[#This Row],[TOT. COMM.]]+tbStoricoOrdini[[#This Row],[IMPORTO]]</f>
        <v>521325</v>
      </c>
    </row>
    <row r="550" spans="1:18">
      <c r="A550" s="1">
        <v>43831</v>
      </c>
      <c r="B550" s="7">
        <f>MONTH(tbStoricoOrdini[[#This Row],[DATA]])</f>
        <v>1</v>
      </c>
      <c r="C550" t="s">
        <v>645</v>
      </c>
      <c r="D550" t="str">
        <f>RIGHT(tbStoricoOrdini[[#This Row],[ORDINE]],4)</f>
        <v>0547</v>
      </c>
      <c r="E550" t="s">
        <v>46</v>
      </c>
      <c r="F550" t="str">
        <f>VLOOKUP(tbStoricoOrdini[[#This Row],[CLIENTE]],tbClienti[],3,FALSE)</f>
        <v>Umbria</v>
      </c>
      <c r="G550" t="str">
        <f>VLOOKUP(tbStoricoOrdini[[#This Row],[CLIENTE]],tbClienti[],7,FALSE)</f>
        <v>BD</v>
      </c>
      <c r="H550" t="s">
        <v>77</v>
      </c>
      <c r="I550" t="str">
        <f>IF(LEFT(tbStoricoOrdini[[#This Row],[ARTICOLO]],3) = "COG","COG",LEFT(tbStoricoOrdini[[#This Row],[ARTICOLO]],FIND(" ",tbStoricoOrdini[[#This Row],[ARTICOLO]])-1))</f>
        <v>COG</v>
      </c>
      <c r="J550" t="str">
        <f>MID(tbStoricoOrdini[[#This Row],[ARTICOLO]],FIND(" ",tbStoricoOrdini[[#This Row],[ARTICOLO]])+1,4)</f>
        <v>2000</v>
      </c>
      <c r="K550" t="str">
        <f>IFERROR(RIGHT(tbStoricoOrdini[[#This Row],[ARTICOLO]],LEN(tbStoricoOrdini[[#This Row],[ARTICOLO]])-FIND(" ",tbStoricoOrdini[[#This Row],[ARTICOLO]],FIND(" ",tbStoricoOrdini[[#This Row],[ARTICOLO]]) +1)),"")</f>
        <v>Medium</v>
      </c>
      <c r="L550" s="3">
        <f>VLOOKUP(tbStoricoOrdini[[#This Row],[ARTICOLO]],tbArticoli[],2,FALSE)</f>
        <v>200</v>
      </c>
      <c r="M550" s="22">
        <f>tbStoricoOrdini[[#This Row],[IMPORTO]]/tbStoricoOrdini[[#This Row],[PREZZO]]</f>
        <v>788</v>
      </c>
      <c r="N550" t="s">
        <v>9</v>
      </c>
      <c r="O550" s="8">
        <f>VLOOKUP(tbStoricoOrdini[[#This Row],[AGENTE]],tbAgenti[],2,FALSE)</f>
        <v>0.05</v>
      </c>
      <c r="P550" s="2">
        <v>157600</v>
      </c>
      <c r="Q550" s="2">
        <f>tbStoricoOrdini[[#This Row],[IMPORTO]]*tbStoricoOrdini[[#This Row],[% COMM.]]</f>
        <v>7880</v>
      </c>
      <c r="R550" s="2">
        <f>tbStoricoOrdini[[#This Row],[TOT. COMM.]]+tbStoricoOrdini[[#This Row],[IMPORTO]]</f>
        <v>165480</v>
      </c>
    </row>
    <row r="551" spans="1:18">
      <c r="A551" s="1">
        <v>43831</v>
      </c>
      <c r="B551" s="7">
        <f>MONTH(tbStoricoOrdini[[#This Row],[DATA]])</f>
        <v>1</v>
      </c>
      <c r="C551" t="s">
        <v>646</v>
      </c>
      <c r="D551" t="str">
        <f>RIGHT(tbStoricoOrdini[[#This Row],[ORDINE]],4)</f>
        <v>0548</v>
      </c>
      <c r="E551" t="s">
        <v>46</v>
      </c>
      <c r="F551" t="str">
        <f>VLOOKUP(tbStoricoOrdini[[#This Row],[CLIENTE]],tbClienti[],3,FALSE)</f>
        <v>Umbria</v>
      </c>
      <c r="G551" t="str">
        <f>VLOOKUP(tbStoricoOrdini[[#This Row],[CLIENTE]],tbClienti[],7,FALSE)</f>
        <v>BD</v>
      </c>
      <c r="H551" t="s">
        <v>61</v>
      </c>
      <c r="I551" t="str">
        <f>IF(LEFT(tbStoricoOrdini[[#This Row],[ARTICOLO]],3) = "COG","COG",LEFT(tbStoricoOrdini[[#This Row],[ARTICOLO]],FIND(" ",tbStoricoOrdini[[#This Row],[ARTICOLO]])-1))</f>
        <v>KLM</v>
      </c>
      <c r="J551" t="str">
        <f>MID(tbStoricoOrdini[[#This Row],[ARTICOLO]],FIND(" ",tbStoricoOrdini[[#This Row],[ARTICOLO]])+1,4)</f>
        <v>5000</v>
      </c>
      <c r="K551" t="str">
        <f>IFERROR(RIGHT(tbStoricoOrdini[[#This Row],[ARTICOLO]],LEN(tbStoricoOrdini[[#This Row],[ARTICOLO]])-FIND(" ",tbStoricoOrdini[[#This Row],[ARTICOLO]],FIND(" ",tbStoricoOrdini[[#This Row],[ARTICOLO]]) +1)),"")</f>
        <v>Medium</v>
      </c>
      <c r="L551" s="3">
        <f>VLOOKUP(tbStoricoOrdini[[#This Row],[ARTICOLO]],tbArticoli[],2,FALSE)</f>
        <v>150</v>
      </c>
      <c r="M551" s="22">
        <f>tbStoricoOrdini[[#This Row],[IMPORTO]]/tbStoricoOrdini[[#This Row],[PREZZO]]</f>
        <v>188</v>
      </c>
      <c r="N551" t="s">
        <v>39</v>
      </c>
      <c r="O551" s="8">
        <f>VLOOKUP(tbStoricoOrdini[[#This Row],[AGENTE]],tbAgenti[],2,FALSE)</f>
        <v>0.05</v>
      </c>
      <c r="P551" s="2">
        <v>28200</v>
      </c>
      <c r="Q551" s="2">
        <f>tbStoricoOrdini[[#This Row],[IMPORTO]]*tbStoricoOrdini[[#This Row],[% COMM.]]</f>
        <v>1410</v>
      </c>
      <c r="R551" s="2">
        <f>tbStoricoOrdini[[#This Row],[TOT. COMM.]]+tbStoricoOrdini[[#This Row],[IMPORTO]]</f>
        <v>29610</v>
      </c>
    </row>
    <row r="552" spans="1:18">
      <c r="A552" s="1">
        <v>43831</v>
      </c>
      <c r="B552" s="7">
        <f>MONTH(tbStoricoOrdini[[#This Row],[DATA]])</f>
        <v>1</v>
      </c>
      <c r="C552" t="s">
        <v>647</v>
      </c>
      <c r="D552" t="str">
        <f>RIGHT(tbStoricoOrdini[[#This Row],[ORDINE]],4)</f>
        <v>0549</v>
      </c>
      <c r="E552" t="s">
        <v>46</v>
      </c>
      <c r="F552" t="str">
        <f>VLOOKUP(tbStoricoOrdini[[#This Row],[CLIENTE]],tbClienti[],3,FALSE)</f>
        <v>Umbria</v>
      </c>
      <c r="G552" t="str">
        <f>VLOOKUP(tbStoricoOrdini[[#This Row],[CLIENTE]],tbClienti[],7,FALSE)</f>
        <v>BD</v>
      </c>
      <c r="H552" t="s">
        <v>61</v>
      </c>
      <c r="I552" t="str">
        <f>IF(LEFT(tbStoricoOrdini[[#This Row],[ARTICOLO]],3) = "COG","COG",LEFT(tbStoricoOrdini[[#This Row],[ARTICOLO]],FIND(" ",tbStoricoOrdini[[#This Row],[ARTICOLO]])-1))</f>
        <v>KLM</v>
      </c>
      <c r="J552" t="str">
        <f>MID(tbStoricoOrdini[[#This Row],[ARTICOLO]],FIND(" ",tbStoricoOrdini[[#This Row],[ARTICOLO]])+1,4)</f>
        <v>5000</v>
      </c>
      <c r="K552" t="str">
        <f>IFERROR(RIGHT(tbStoricoOrdini[[#This Row],[ARTICOLO]],LEN(tbStoricoOrdini[[#This Row],[ARTICOLO]])-FIND(" ",tbStoricoOrdini[[#This Row],[ARTICOLO]],FIND(" ",tbStoricoOrdini[[#This Row],[ARTICOLO]]) +1)),"")</f>
        <v>Medium</v>
      </c>
      <c r="L552" s="3">
        <f>VLOOKUP(tbStoricoOrdini[[#This Row],[ARTICOLO]],tbArticoli[],2,FALSE)</f>
        <v>150</v>
      </c>
      <c r="M552" s="22">
        <f>tbStoricoOrdini[[#This Row],[IMPORTO]]/tbStoricoOrdini[[#This Row],[PREZZO]]</f>
        <v>516</v>
      </c>
      <c r="N552" t="s">
        <v>19</v>
      </c>
      <c r="O552" s="8">
        <f>VLOOKUP(tbStoricoOrdini[[#This Row],[AGENTE]],tbAgenti[],2,FALSE)</f>
        <v>0.05</v>
      </c>
      <c r="P552" s="2">
        <v>77400</v>
      </c>
      <c r="Q552" s="2">
        <f>tbStoricoOrdini[[#This Row],[IMPORTO]]*tbStoricoOrdini[[#This Row],[% COMM.]]</f>
        <v>3870</v>
      </c>
      <c r="R552" s="2">
        <f>tbStoricoOrdini[[#This Row],[TOT. COMM.]]+tbStoricoOrdini[[#This Row],[IMPORTO]]</f>
        <v>81270</v>
      </c>
    </row>
    <row r="553" spans="1:18">
      <c r="A553" s="1">
        <v>43831</v>
      </c>
      <c r="B553" s="7">
        <f>MONTH(tbStoricoOrdini[[#This Row],[DATA]])</f>
        <v>1</v>
      </c>
      <c r="C553" t="s">
        <v>648</v>
      </c>
      <c r="D553" t="str">
        <f>RIGHT(tbStoricoOrdini[[#This Row],[ORDINE]],4)</f>
        <v>0550</v>
      </c>
      <c r="E553" t="s">
        <v>46</v>
      </c>
      <c r="F553" t="str">
        <f>VLOOKUP(tbStoricoOrdini[[#This Row],[CLIENTE]],tbClienti[],3,FALSE)</f>
        <v>Umbria</v>
      </c>
      <c r="G553" t="str">
        <f>VLOOKUP(tbStoricoOrdini[[#This Row],[CLIENTE]],tbClienti[],7,FALSE)</f>
        <v>BD</v>
      </c>
      <c r="H553" t="s">
        <v>61</v>
      </c>
      <c r="I553" t="str">
        <f>IF(LEFT(tbStoricoOrdini[[#This Row],[ARTICOLO]],3) = "COG","COG",LEFT(tbStoricoOrdini[[#This Row],[ARTICOLO]],FIND(" ",tbStoricoOrdini[[#This Row],[ARTICOLO]])-1))</f>
        <v>KLM</v>
      </c>
      <c r="J553" t="str">
        <f>MID(tbStoricoOrdini[[#This Row],[ARTICOLO]],FIND(" ",tbStoricoOrdini[[#This Row],[ARTICOLO]])+1,4)</f>
        <v>5000</v>
      </c>
      <c r="K553" t="str">
        <f>IFERROR(RIGHT(tbStoricoOrdini[[#This Row],[ARTICOLO]],LEN(tbStoricoOrdini[[#This Row],[ARTICOLO]])-FIND(" ",tbStoricoOrdini[[#This Row],[ARTICOLO]],FIND(" ",tbStoricoOrdini[[#This Row],[ARTICOLO]]) +1)),"")</f>
        <v>Medium</v>
      </c>
      <c r="L553" s="3">
        <f>VLOOKUP(tbStoricoOrdini[[#This Row],[ARTICOLO]],tbArticoli[],2,FALSE)</f>
        <v>150</v>
      </c>
      <c r="M553" s="22">
        <f>tbStoricoOrdini[[#This Row],[IMPORTO]]/tbStoricoOrdini[[#This Row],[PREZZO]]</f>
        <v>692</v>
      </c>
      <c r="N553" t="s">
        <v>15</v>
      </c>
      <c r="O553" s="8">
        <f>VLOOKUP(tbStoricoOrdini[[#This Row],[AGENTE]],tbAgenti[],2,FALSE)</f>
        <v>0.08</v>
      </c>
      <c r="P553" s="2">
        <v>103800</v>
      </c>
      <c r="Q553" s="2">
        <f>tbStoricoOrdini[[#This Row],[IMPORTO]]*tbStoricoOrdini[[#This Row],[% COMM.]]</f>
        <v>8304</v>
      </c>
      <c r="R553" s="2">
        <f>tbStoricoOrdini[[#This Row],[TOT. COMM.]]+tbStoricoOrdini[[#This Row],[IMPORTO]]</f>
        <v>112104</v>
      </c>
    </row>
    <row r="554" spans="1:18">
      <c r="A554" s="1">
        <v>43831</v>
      </c>
      <c r="B554" s="7">
        <f>MONTH(tbStoricoOrdini[[#This Row],[DATA]])</f>
        <v>1</v>
      </c>
      <c r="C554" t="s">
        <v>649</v>
      </c>
      <c r="D554" t="str">
        <f>RIGHT(tbStoricoOrdini[[#This Row],[ORDINE]],4)</f>
        <v>0551</v>
      </c>
      <c r="E554" t="s">
        <v>46</v>
      </c>
      <c r="F554" t="str">
        <f>VLOOKUP(tbStoricoOrdini[[#This Row],[CLIENTE]],tbClienti[],3,FALSE)</f>
        <v>Umbria</v>
      </c>
      <c r="G554" t="str">
        <f>VLOOKUP(tbStoricoOrdini[[#This Row],[CLIENTE]],tbClienti[],7,FALSE)</f>
        <v>BD</v>
      </c>
      <c r="H554" t="s">
        <v>61</v>
      </c>
      <c r="I554" t="str">
        <f>IF(LEFT(tbStoricoOrdini[[#This Row],[ARTICOLO]],3) = "COG","COG",LEFT(tbStoricoOrdini[[#This Row],[ARTICOLO]],FIND(" ",tbStoricoOrdini[[#This Row],[ARTICOLO]])-1))</f>
        <v>KLM</v>
      </c>
      <c r="J554" t="str">
        <f>MID(tbStoricoOrdini[[#This Row],[ARTICOLO]],FIND(" ",tbStoricoOrdini[[#This Row],[ARTICOLO]])+1,4)</f>
        <v>5000</v>
      </c>
      <c r="K554" t="str">
        <f>IFERROR(RIGHT(tbStoricoOrdini[[#This Row],[ARTICOLO]],LEN(tbStoricoOrdini[[#This Row],[ARTICOLO]])-FIND(" ",tbStoricoOrdini[[#This Row],[ARTICOLO]],FIND(" ",tbStoricoOrdini[[#This Row],[ARTICOLO]]) +1)),"")</f>
        <v>Medium</v>
      </c>
      <c r="L554" s="3">
        <f>VLOOKUP(tbStoricoOrdini[[#This Row],[ARTICOLO]],tbArticoli[],2,FALSE)</f>
        <v>150</v>
      </c>
      <c r="M554" s="22">
        <f>tbStoricoOrdini[[#This Row],[IMPORTO]]/tbStoricoOrdini[[#This Row],[PREZZO]]</f>
        <v>484</v>
      </c>
      <c r="N554" t="s">
        <v>14</v>
      </c>
      <c r="O554" s="8">
        <f>VLOOKUP(tbStoricoOrdini[[#This Row],[AGENTE]],tbAgenti[],2,FALSE)</f>
        <v>0.05</v>
      </c>
      <c r="P554" s="2">
        <v>72600</v>
      </c>
      <c r="Q554" s="2">
        <f>tbStoricoOrdini[[#This Row],[IMPORTO]]*tbStoricoOrdini[[#This Row],[% COMM.]]</f>
        <v>3630</v>
      </c>
      <c r="R554" s="2">
        <f>tbStoricoOrdini[[#This Row],[TOT. COMM.]]+tbStoricoOrdini[[#This Row],[IMPORTO]]</f>
        <v>76230</v>
      </c>
    </row>
    <row r="555" spans="1:18">
      <c r="A555" s="1">
        <v>43831</v>
      </c>
      <c r="B555" s="7">
        <f>MONTH(tbStoricoOrdini[[#This Row],[DATA]])</f>
        <v>1</v>
      </c>
      <c r="C555" t="s">
        <v>650</v>
      </c>
      <c r="D555" t="str">
        <f>RIGHT(tbStoricoOrdini[[#This Row],[ORDINE]],4)</f>
        <v>0552</v>
      </c>
      <c r="E555" t="s">
        <v>46</v>
      </c>
      <c r="F555" t="str">
        <f>VLOOKUP(tbStoricoOrdini[[#This Row],[CLIENTE]],tbClienti[],3,FALSE)</f>
        <v>Umbria</v>
      </c>
      <c r="G555" t="str">
        <f>VLOOKUP(tbStoricoOrdini[[#This Row],[CLIENTE]],tbClienti[],7,FALSE)</f>
        <v>BD</v>
      </c>
      <c r="H555" t="s">
        <v>61</v>
      </c>
      <c r="I555" t="str">
        <f>IF(LEFT(tbStoricoOrdini[[#This Row],[ARTICOLO]],3) = "COG","COG",LEFT(tbStoricoOrdini[[#This Row],[ARTICOLO]],FIND(" ",tbStoricoOrdini[[#This Row],[ARTICOLO]])-1))</f>
        <v>KLM</v>
      </c>
      <c r="J555" t="str">
        <f>MID(tbStoricoOrdini[[#This Row],[ARTICOLO]],FIND(" ",tbStoricoOrdini[[#This Row],[ARTICOLO]])+1,4)</f>
        <v>5000</v>
      </c>
      <c r="K555" t="str">
        <f>IFERROR(RIGHT(tbStoricoOrdini[[#This Row],[ARTICOLO]],LEN(tbStoricoOrdini[[#This Row],[ARTICOLO]])-FIND(" ",tbStoricoOrdini[[#This Row],[ARTICOLO]],FIND(" ",tbStoricoOrdini[[#This Row],[ARTICOLO]]) +1)),"")</f>
        <v>Medium</v>
      </c>
      <c r="L555" s="3">
        <f>VLOOKUP(tbStoricoOrdini[[#This Row],[ARTICOLO]],tbArticoli[],2,FALSE)</f>
        <v>150</v>
      </c>
      <c r="M555" s="22">
        <f>tbStoricoOrdini[[#This Row],[IMPORTO]]/tbStoricoOrdini[[#This Row],[PREZZO]]</f>
        <v>952</v>
      </c>
      <c r="N555" t="s">
        <v>17</v>
      </c>
      <c r="O555" s="8">
        <f>VLOOKUP(tbStoricoOrdini[[#This Row],[AGENTE]],tbAgenti[],2,FALSE)</f>
        <v>0.08</v>
      </c>
      <c r="P555" s="2">
        <v>142800</v>
      </c>
      <c r="Q555" s="2">
        <f>tbStoricoOrdini[[#This Row],[IMPORTO]]*tbStoricoOrdini[[#This Row],[% COMM.]]</f>
        <v>11424</v>
      </c>
      <c r="R555" s="2">
        <f>tbStoricoOrdini[[#This Row],[TOT. COMM.]]+tbStoricoOrdini[[#This Row],[IMPORTO]]</f>
        <v>154224</v>
      </c>
    </row>
    <row r="556" spans="1:18">
      <c r="A556" s="1">
        <v>43831</v>
      </c>
      <c r="B556" s="7">
        <f>MONTH(tbStoricoOrdini[[#This Row],[DATA]])</f>
        <v>1</v>
      </c>
      <c r="C556" t="s">
        <v>651</v>
      </c>
      <c r="D556" t="str">
        <f>RIGHT(tbStoricoOrdini[[#This Row],[ORDINE]],4)</f>
        <v>0553</v>
      </c>
      <c r="E556" t="s">
        <v>46</v>
      </c>
      <c r="F556" t="str">
        <f>VLOOKUP(tbStoricoOrdini[[#This Row],[CLIENTE]],tbClienti[],3,FALSE)</f>
        <v>Umbria</v>
      </c>
      <c r="G556" t="str">
        <f>VLOOKUP(tbStoricoOrdini[[#This Row],[CLIENTE]],tbClienti[],7,FALSE)</f>
        <v>BD</v>
      </c>
      <c r="H556" t="s">
        <v>61</v>
      </c>
      <c r="I556" t="str">
        <f>IF(LEFT(tbStoricoOrdini[[#This Row],[ARTICOLO]],3) = "COG","COG",LEFT(tbStoricoOrdini[[#This Row],[ARTICOLO]],FIND(" ",tbStoricoOrdini[[#This Row],[ARTICOLO]])-1))</f>
        <v>KLM</v>
      </c>
      <c r="J556" t="str">
        <f>MID(tbStoricoOrdini[[#This Row],[ARTICOLO]],FIND(" ",tbStoricoOrdini[[#This Row],[ARTICOLO]])+1,4)</f>
        <v>5000</v>
      </c>
      <c r="K556" t="str">
        <f>IFERROR(RIGHT(tbStoricoOrdini[[#This Row],[ARTICOLO]],LEN(tbStoricoOrdini[[#This Row],[ARTICOLO]])-FIND(" ",tbStoricoOrdini[[#This Row],[ARTICOLO]],FIND(" ",tbStoricoOrdini[[#This Row],[ARTICOLO]]) +1)),"")</f>
        <v>Medium</v>
      </c>
      <c r="L556" s="3">
        <f>VLOOKUP(tbStoricoOrdini[[#This Row],[ARTICOLO]],tbArticoli[],2,FALSE)</f>
        <v>150</v>
      </c>
      <c r="M556" s="22">
        <f>tbStoricoOrdini[[#This Row],[IMPORTO]]/tbStoricoOrdini[[#This Row],[PREZZO]]</f>
        <v>519</v>
      </c>
      <c r="N556" t="s">
        <v>18</v>
      </c>
      <c r="O556" s="8">
        <f>VLOOKUP(tbStoricoOrdini[[#This Row],[AGENTE]],tbAgenti[],2,FALSE)</f>
        <v>0.03</v>
      </c>
      <c r="P556" s="2">
        <v>77850</v>
      </c>
      <c r="Q556" s="2">
        <f>tbStoricoOrdini[[#This Row],[IMPORTO]]*tbStoricoOrdini[[#This Row],[% COMM.]]</f>
        <v>2335.5</v>
      </c>
      <c r="R556" s="2">
        <f>tbStoricoOrdini[[#This Row],[TOT. COMM.]]+tbStoricoOrdini[[#This Row],[IMPORTO]]</f>
        <v>80185.5</v>
      </c>
    </row>
    <row r="557" spans="1:18">
      <c r="A557" s="1">
        <v>43831</v>
      </c>
      <c r="B557" s="7">
        <f>MONTH(tbStoricoOrdini[[#This Row],[DATA]])</f>
        <v>1</v>
      </c>
      <c r="C557" t="s">
        <v>652</v>
      </c>
      <c r="D557" t="str">
        <f>RIGHT(tbStoricoOrdini[[#This Row],[ORDINE]],4)</f>
        <v>0554</v>
      </c>
      <c r="E557" t="s">
        <v>46</v>
      </c>
      <c r="F557" t="str">
        <f>VLOOKUP(tbStoricoOrdini[[#This Row],[CLIENTE]],tbClienti[],3,FALSE)</f>
        <v>Umbria</v>
      </c>
      <c r="G557" t="str">
        <f>VLOOKUP(tbStoricoOrdini[[#This Row],[CLIENTE]],tbClienti[],7,FALSE)</f>
        <v>BD</v>
      </c>
      <c r="H557" t="s">
        <v>61</v>
      </c>
      <c r="I557" t="str">
        <f>IF(LEFT(tbStoricoOrdini[[#This Row],[ARTICOLO]],3) = "COG","COG",LEFT(tbStoricoOrdini[[#This Row],[ARTICOLO]],FIND(" ",tbStoricoOrdini[[#This Row],[ARTICOLO]])-1))</f>
        <v>KLM</v>
      </c>
      <c r="J557" t="str">
        <f>MID(tbStoricoOrdini[[#This Row],[ARTICOLO]],FIND(" ",tbStoricoOrdini[[#This Row],[ARTICOLO]])+1,4)</f>
        <v>5000</v>
      </c>
      <c r="K557" t="str">
        <f>IFERROR(RIGHT(tbStoricoOrdini[[#This Row],[ARTICOLO]],LEN(tbStoricoOrdini[[#This Row],[ARTICOLO]])-FIND(" ",tbStoricoOrdini[[#This Row],[ARTICOLO]],FIND(" ",tbStoricoOrdini[[#This Row],[ARTICOLO]]) +1)),"")</f>
        <v>Medium</v>
      </c>
      <c r="L557" s="3">
        <f>VLOOKUP(tbStoricoOrdini[[#This Row],[ARTICOLO]],tbArticoli[],2,FALSE)</f>
        <v>150</v>
      </c>
      <c r="M557" s="22">
        <f>tbStoricoOrdini[[#This Row],[IMPORTO]]/tbStoricoOrdini[[#This Row],[PREZZO]]</f>
        <v>726</v>
      </c>
      <c r="N557" t="s">
        <v>13</v>
      </c>
      <c r="O557" s="8">
        <f>VLOOKUP(tbStoricoOrdini[[#This Row],[AGENTE]],tbAgenti[],2,FALSE)</f>
        <v>0.1</v>
      </c>
      <c r="P557" s="2">
        <v>108900</v>
      </c>
      <c r="Q557" s="2">
        <f>tbStoricoOrdini[[#This Row],[IMPORTO]]*tbStoricoOrdini[[#This Row],[% COMM.]]</f>
        <v>10890</v>
      </c>
      <c r="R557" s="2">
        <f>tbStoricoOrdini[[#This Row],[TOT. COMM.]]+tbStoricoOrdini[[#This Row],[IMPORTO]]</f>
        <v>119790</v>
      </c>
    </row>
    <row r="558" spans="1:18">
      <c r="A558" s="1">
        <v>43831</v>
      </c>
      <c r="B558" s="7">
        <f>MONTH(tbStoricoOrdini[[#This Row],[DATA]])</f>
        <v>1</v>
      </c>
      <c r="C558" t="s">
        <v>653</v>
      </c>
      <c r="D558" t="str">
        <f>RIGHT(tbStoricoOrdini[[#This Row],[ORDINE]],4)</f>
        <v>0555</v>
      </c>
      <c r="E558" t="s">
        <v>46</v>
      </c>
      <c r="F558" t="str">
        <f>VLOOKUP(tbStoricoOrdini[[#This Row],[CLIENTE]],tbClienti[],3,FALSE)</f>
        <v>Umbria</v>
      </c>
      <c r="G558" t="str">
        <f>VLOOKUP(tbStoricoOrdini[[#This Row],[CLIENTE]],tbClienti[],7,FALSE)</f>
        <v>BD</v>
      </c>
      <c r="H558" t="s">
        <v>61</v>
      </c>
      <c r="I558" t="str">
        <f>IF(LEFT(tbStoricoOrdini[[#This Row],[ARTICOLO]],3) = "COG","COG",LEFT(tbStoricoOrdini[[#This Row],[ARTICOLO]],FIND(" ",tbStoricoOrdini[[#This Row],[ARTICOLO]])-1))</f>
        <v>KLM</v>
      </c>
      <c r="J558" t="str">
        <f>MID(tbStoricoOrdini[[#This Row],[ARTICOLO]],FIND(" ",tbStoricoOrdini[[#This Row],[ARTICOLO]])+1,4)</f>
        <v>5000</v>
      </c>
      <c r="K558" t="str">
        <f>IFERROR(RIGHT(tbStoricoOrdini[[#This Row],[ARTICOLO]],LEN(tbStoricoOrdini[[#This Row],[ARTICOLO]])-FIND(" ",tbStoricoOrdini[[#This Row],[ARTICOLO]],FIND(" ",tbStoricoOrdini[[#This Row],[ARTICOLO]]) +1)),"")</f>
        <v>Medium</v>
      </c>
      <c r="L558" s="3">
        <f>VLOOKUP(tbStoricoOrdini[[#This Row],[ARTICOLO]],tbArticoli[],2,FALSE)</f>
        <v>150</v>
      </c>
      <c r="M558" s="22">
        <f>tbStoricoOrdini[[#This Row],[IMPORTO]]/tbStoricoOrdini[[#This Row],[PREZZO]]</f>
        <v>255</v>
      </c>
      <c r="N558" t="s">
        <v>6</v>
      </c>
      <c r="O558" s="8">
        <f>VLOOKUP(tbStoricoOrdini[[#This Row],[AGENTE]],tbAgenti[],2,FALSE)</f>
        <v>7.4999999999999997E-2</v>
      </c>
      <c r="P558" s="2">
        <v>38250</v>
      </c>
      <c r="Q558" s="2">
        <f>tbStoricoOrdini[[#This Row],[IMPORTO]]*tbStoricoOrdini[[#This Row],[% COMM.]]</f>
        <v>2868.75</v>
      </c>
      <c r="R558" s="2">
        <f>tbStoricoOrdini[[#This Row],[TOT. COMM.]]+tbStoricoOrdini[[#This Row],[IMPORTO]]</f>
        <v>41118.75</v>
      </c>
    </row>
    <row r="559" spans="1:18">
      <c r="A559" s="1">
        <v>43831</v>
      </c>
      <c r="B559" s="7">
        <f>MONTH(tbStoricoOrdini[[#This Row],[DATA]])</f>
        <v>1</v>
      </c>
      <c r="C559" t="s">
        <v>654</v>
      </c>
      <c r="D559" t="str">
        <f>RIGHT(tbStoricoOrdini[[#This Row],[ORDINE]],4)</f>
        <v>0556</v>
      </c>
      <c r="E559" t="s">
        <v>46</v>
      </c>
      <c r="F559" t="str">
        <f>VLOOKUP(tbStoricoOrdini[[#This Row],[CLIENTE]],tbClienti[],3,FALSE)</f>
        <v>Umbria</v>
      </c>
      <c r="G559" t="str">
        <f>VLOOKUP(tbStoricoOrdini[[#This Row],[CLIENTE]],tbClienti[],7,FALSE)</f>
        <v>BD</v>
      </c>
      <c r="H559" t="s">
        <v>61</v>
      </c>
      <c r="I559" t="str">
        <f>IF(LEFT(tbStoricoOrdini[[#This Row],[ARTICOLO]],3) = "COG","COG",LEFT(tbStoricoOrdini[[#This Row],[ARTICOLO]],FIND(" ",tbStoricoOrdini[[#This Row],[ARTICOLO]])-1))</f>
        <v>KLM</v>
      </c>
      <c r="J559" t="str">
        <f>MID(tbStoricoOrdini[[#This Row],[ARTICOLO]],FIND(" ",tbStoricoOrdini[[#This Row],[ARTICOLO]])+1,4)</f>
        <v>5000</v>
      </c>
      <c r="K559" t="str">
        <f>IFERROR(RIGHT(tbStoricoOrdini[[#This Row],[ARTICOLO]],LEN(tbStoricoOrdini[[#This Row],[ARTICOLO]])-FIND(" ",tbStoricoOrdini[[#This Row],[ARTICOLO]],FIND(" ",tbStoricoOrdini[[#This Row],[ARTICOLO]]) +1)),"")</f>
        <v>Medium</v>
      </c>
      <c r="L559" s="3">
        <f>VLOOKUP(tbStoricoOrdini[[#This Row],[ARTICOLO]],tbArticoli[],2,FALSE)</f>
        <v>150</v>
      </c>
      <c r="M559" s="22">
        <f>tbStoricoOrdini[[#This Row],[IMPORTO]]/tbStoricoOrdini[[#This Row],[PREZZO]]</f>
        <v>476</v>
      </c>
      <c r="N559" t="s">
        <v>9</v>
      </c>
      <c r="O559" s="8">
        <f>VLOOKUP(tbStoricoOrdini[[#This Row],[AGENTE]],tbAgenti[],2,FALSE)</f>
        <v>0.05</v>
      </c>
      <c r="P559" s="2">
        <v>71400</v>
      </c>
      <c r="Q559" s="2">
        <f>tbStoricoOrdini[[#This Row],[IMPORTO]]*tbStoricoOrdini[[#This Row],[% COMM.]]</f>
        <v>3570</v>
      </c>
      <c r="R559" s="2">
        <f>tbStoricoOrdini[[#This Row],[TOT. COMM.]]+tbStoricoOrdini[[#This Row],[IMPORTO]]</f>
        <v>74970</v>
      </c>
    </row>
    <row r="560" spans="1:18">
      <c r="A560" s="1">
        <v>43831</v>
      </c>
      <c r="B560" s="7">
        <f>MONTH(tbStoricoOrdini[[#This Row],[DATA]])</f>
        <v>1</v>
      </c>
      <c r="C560" t="s">
        <v>655</v>
      </c>
      <c r="D560" t="str">
        <f>RIGHT(tbStoricoOrdini[[#This Row],[ORDINE]],4)</f>
        <v>0557</v>
      </c>
      <c r="E560" t="s">
        <v>46</v>
      </c>
      <c r="F560" t="str">
        <f>VLOOKUP(tbStoricoOrdini[[#This Row],[CLIENTE]],tbClienti[],3,FALSE)</f>
        <v>Umbria</v>
      </c>
      <c r="G560" t="str">
        <f>VLOOKUP(tbStoricoOrdini[[#This Row],[CLIENTE]],tbClienti[],7,FALSE)</f>
        <v>BD</v>
      </c>
      <c r="H560" t="s">
        <v>79</v>
      </c>
      <c r="I560" t="str">
        <f>IF(LEFT(tbStoricoOrdini[[#This Row],[ARTICOLO]],3) = "COG","COG",LEFT(tbStoricoOrdini[[#This Row],[ARTICOLO]],FIND(" ",tbStoricoOrdini[[#This Row],[ARTICOLO]])-1))</f>
        <v>COG</v>
      </c>
      <c r="J560" t="str">
        <f>MID(tbStoricoOrdini[[#This Row],[ARTICOLO]],FIND(" ",tbStoricoOrdini[[#This Row],[ARTICOLO]])+1,4)</f>
        <v>4000</v>
      </c>
      <c r="K560" t="str">
        <f>IFERROR(RIGHT(tbStoricoOrdini[[#This Row],[ARTICOLO]],LEN(tbStoricoOrdini[[#This Row],[ARTICOLO]])-FIND(" ",tbStoricoOrdini[[#This Row],[ARTICOLO]],FIND(" ",tbStoricoOrdini[[#This Row],[ARTICOLO]]) +1)),"")</f>
        <v>Plus</v>
      </c>
      <c r="L560" s="3">
        <f>VLOOKUP(tbStoricoOrdini[[#This Row],[ARTICOLO]],tbArticoli[],2,FALSE)</f>
        <v>240</v>
      </c>
      <c r="M560" s="22">
        <f>tbStoricoOrdini[[#This Row],[IMPORTO]]/tbStoricoOrdini[[#This Row],[PREZZO]]</f>
        <v>89</v>
      </c>
      <c r="N560" t="s">
        <v>16</v>
      </c>
      <c r="O560" s="8">
        <f>VLOOKUP(tbStoricoOrdini[[#This Row],[AGENTE]],tbAgenti[],2,FALSE)</f>
        <v>0.05</v>
      </c>
      <c r="P560" s="2">
        <v>21360</v>
      </c>
      <c r="Q560" s="2">
        <f>tbStoricoOrdini[[#This Row],[IMPORTO]]*tbStoricoOrdini[[#This Row],[% COMM.]]</f>
        <v>1068</v>
      </c>
      <c r="R560" s="2">
        <f>tbStoricoOrdini[[#This Row],[TOT. COMM.]]+tbStoricoOrdini[[#This Row],[IMPORTO]]</f>
        <v>22428</v>
      </c>
    </row>
    <row r="561" spans="1:18">
      <c r="A561" s="1">
        <v>43831</v>
      </c>
      <c r="B561" s="7">
        <f>MONTH(tbStoricoOrdini[[#This Row],[DATA]])</f>
        <v>1</v>
      </c>
      <c r="C561" t="s">
        <v>656</v>
      </c>
      <c r="D561" t="str">
        <f>RIGHT(tbStoricoOrdini[[#This Row],[ORDINE]],4)</f>
        <v>0558</v>
      </c>
      <c r="E561" t="s">
        <v>46</v>
      </c>
      <c r="F561" t="str">
        <f>VLOOKUP(tbStoricoOrdini[[#This Row],[CLIENTE]],tbClienti[],3,FALSE)</f>
        <v>Umbria</v>
      </c>
      <c r="G561" t="str">
        <f>VLOOKUP(tbStoricoOrdini[[#This Row],[CLIENTE]],tbClienti[],7,FALSE)</f>
        <v>BD</v>
      </c>
      <c r="H561" t="s">
        <v>79</v>
      </c>
      <c r="I561" t="str">
        <f>IF(LEFT(tbStoricoOrdini[[#This Row],[ARTICOLO]],3) = "COG","COG",LEFT(tbStoricoOrdini[[#This Row],[ARTICOLO]],FIND(" ",tbStoricoOrdini[[#This Row],[ARTICOLO]])-1))</f>
        <v>COG</v>
      </c>
      <c r="J561" t="str">
        <f>MID(tbStoricoOrdini[[#This Row],[ARTICOLO]],FIND(" ",tbStoricoOrdini[[#This Row],[ARTICOLO]])+1,4)</f>
        <v>4000</v>
      </c>
      <c r="K561" t="str">
        <f>IFERROR(RIGHT(tbStoricoOrdini[[#This Row],[ARTICOLO]],LEN(tbStoricoOrdini[[#This Row],[ARTICOLO]])-FIND(" ",tbStoricoOrdini[[#This Row],[ARTICOLO]],FIND(" ",tbStoricoOrdini[[#This Row],[ARTICOLO]]) +1)),"")</f>
        <v>Plus</v>
      </c>
      <c r="L561" s="3">
        <f>VLOOKUP(tbStoricoOrdini[[#This Row],[ARTICOLO]],tbArticoli[],2,FALSE)</f>
        <v>240</v>
      </c>
      <c r="M561" s="22">
        <f>tbStoricoOrdini[[#This Row],[IMPORTO]]/tbStoricoOrdini[[#This Row],[PREZZO]]</f>
        <v>597</v>
      </c>
      <c r="N561" t="s">
        <v>39</v>
      </c>
      <c r="O561" s="8">
        <f>VLOOKUP(tbStoricoOrdini[[#This Row],[AGENTE]],tbAgenti[],2,FALSE)</f>
        <v>0.05</v>
      </c>
      <c r="P561" s="2">
        <v>143280</v>
      </c>
      <c r="Q561" s="2">
        <f>tbStoricoOrdini[[#This Row],[IMPORTO]]*tbStoricoOrdini[[#This Row],[% COMM.]]</f>
        <v>7164</v>
      </c>
      <c r="R561" s="2">
        <f>tbStoricoOrdini[[#This Row],[TOT. COMM.]]+tbStoricoOrdini[[#This Row],[IMPORTO]]</f>
        <v>150444</v>
      </c>
    </row>
    <row r="562" spans="1:18">
      <c r="A562" s="1">
        <v>43831</v>
      </c>
      <c r="B562" s="7">
        <f>MONTH(tbStoricoOrdini[[#This Row],[DATA]])</f>
        <v>1</v>
      </c>
      <c r="C562" t="s">
        <v>657</v>
      </c>
      <c r="D562" t="str">
        <f>RIGHT(tbStoricoOrdini[[#This Row],[ORDINE]],4)</f>
        <v>0559</v>
      </c>
      <c r="E562" t="s">
        <v>46</v>
      </c>
      <c r="F562" t="str">
        <f>VLOOKUP(tbStoricoOrdini[[#This Row],[CLIENTE]],tbClienti[],3,FALSE)</f>
        <v>Umbria</v>
      </c>
      <c r="G562" t="str">
        <f>VLOOKUP(tbStoricoOrdini[[#This Row],[CLIENTE]],tbClienti[],7,FALSE)</f>
        <v>BD</v>
      </c>
      <c r="H562" t="s">
        <v>79</v>
      </c>
      <c r="I562" t="str">
        <f>IF(LEFT(tbStoricoOrdini[[#This Row],[ARTICOLO]],3) = "COG","COG",LEFT(tbStoricoOrdini[[#This Row],[ARTICOLO]],FIND(" ",tbStoricoOrdini[[#This Row],[ARTICOLO]])-1))</f>
        <v>COG</v>
      </c>
      <c r="J562" t="str">
        <f>MID(tbStoricoOrdini[[#This Row],[ARTICOLO]],FIND(" ",tbStoricoOrdini[[#This Row],[ARTICOLO]])+1,4)</f>
        <v>4000</v>
      </c>
      <c r="K562" t="str">
        <f>IFERROR(RIGHT(tbStoricoOrdini[[#This Row],[ARTICOLO]],LEN(tbStoricoOrdini[[#This Row],[ARTICOLO]])-FIND(" ",tbStoricoOrdini[[#This Row],[ARTICOLO]],FIND(" ",tbStoricoOrdini[[#This Row],[ARTICOLO]]) +1)),"")</f>
        <v>Plus</v>
      </c>
      <c r="L562" s="3">
        <f>VLOOKUP(tbStoricoOrdini[[#This Row],[ARTICOLO]],tbArticoli[],2,FALSE)</f>
        <v>240</v>
      </c>
      <c r="M562" s="22">
        <f>tbStoricoOrdini[[#This Row],[IMPORTO]]/tbStoricoOrdini[[#This Row],[PREZZO]]</f>
        <v>280</v>
      </c>
      <c r="N562" t="s">
        <v>19</v>
      </c>
      <c r="O562" s="8">
        <f>VLOOKUP(tbStoricoOrdini[[#This Row],[AGENTE]],tbAgenti[],2,FALSE)</f>
        <v>0.05</v>
      </c>
      <c r="P562" s="2">
        <v>67200</v>
      </c>
      <c r="Q562" s="2">
        <f>tbStoricoOrdini[[#This Row],[IMPORTO]]*tbStoricoOrdini[[#This Row],[% COMM.]]</f>
        <v>3360</v>
      </c>
      <c r="R562" s="2">
        <f>tbStoricoOrdini[[#This Row],[TOT. COMM.]]+tbStoricoOrdini[[#This Row],[IMPORTO]]</f>
        <v>70560</v>
      </c>
    </row>
    <row r="563" spans="1:18">
      <c r="A563" s="1">
        <v>43831</v>
      </c>
      <c r="B563" s="7">
        <f>MONTH(tbStoricoOrdini[[#This Row],[DATA]])</f>
        <v>1</v>
      </c>
      <c r="C563" t="s">
        <v>658</v>
      </c>
      <c r="D563" t="str">
        <f>RIGHT(tbStoricoOrdini[[#This Row],[ORDINE]],4)</f>
        <v>0560</v>
      </c>
      <c r="E563" t="s">
        <v>46</v>
      </c>
      <c r="F563" t="str">
        <f>VLOOKUP(tbStoricoOrdini[[#This Row],[CLIENTE]],tbClienti[],3,FALSE)</f>
        <v>Umbria</v>
      </c>
      <c r="G563" t="str">
        <f>VLOOKUP(tbStoricoOrdini[[#This Row],[CLIENTE]],tbClienti[],7,FALSE)</f>
        <v>BD</v>
      </c>
      <c r="H563" t="s">
        <v>79</v>
      </c>
      <c r="I563" t="str">
        <f>IF(LEFT(tbStoricoOrdini[[#This Row],[ARTICOLO]],3) = "COG","COG",LEFT(tbStoricoOrdini[[#This Row],[ARTICOLO]],FIND(" ",tbStoricoOrdini[[#This Row],[ARTICOLO]])-1))</f>
        <v>COG</v>
      </c>
      <c r="J563" t="str">
        <f>MID(tbStoricoOrdini[[#This Row],[ARTICOLO]],FIND(" ",tbStoricoOrdini[[#This Row],[ARTICOLO]])+1,4)</f>
        <v>4000</v>
      </c>
      <c r="K563" t="str">
        <f>IFERROR(RIGHT(tbStoricoOrdini[[#This Row],[ARTICOLO]],LEN(tbStoricoOrdini[[#This Row],[ARTICOLO]])-FIND(" ",tbStoricoOrdini[[#This Row],[ARTICOLO]],FIND(" ",tbStoricoOrdini[[#This Row],[ARTICOLO]]) +1)),"")</f>
        <v>Plus</v>
      </c>
      <c r="L563" s="3">
        <f>VLOOKUP(tbStoricoOrdini[[#This Row],[ARTICOLO]],tbArticoli[],2,FALSE)</f>
        <v>240</v>
      </c>
      <c r="M563" s="22">
        <f>tbStoricoOrdini[[#This Row],[IMPORTO]]/tbStoricoOrdini[[#This Row],[PREZZO]]</f>
        <v>903</v>
      </c>
      <c r="N563" t="s">
        <v>15</v>
      </c>
      <c r="O563" s="8">
        <f>VLOOKUP(tbStoricoOrdini[[#This Row],[AGENTE]],tbAgenti[],2,FALSE)</f>
        <v>0.08</v>
      </c>
      <c r="P563" s="2">
        <v>216720</v>
      </c>
      <c r="Q563" s="2">
        <f>tbStoricoOrdini[[#This Row],[IMPORTO]]*tbStoricoOrdini[[#This Row],[% COMM.]]</f>
        <v>17337.599999999999</v>
      </c>
      <c r="R563" s="2">
        <f>tbStoricoOrdini[[#This Row],[TOT. COMM.]]+tbStoricoOrdini[[#This Row],[IMPORTO]]</f>
        <v>234057.60000000001</v>
      </c>
    </row>
    <row r="564" spans="1:18">
      <c r="A564" s="1">
        <v>43831</v>
      </c>
      <c r="B564" s="7">
        <f>MONTH(tbStoricoOrdini[[#This Row],[DATA]])</f>
        <v>1</v>
      </c>
      <c r="C564" t="s">
        <v>659</v>
      </c>
      <c r="D564" t="str">
        <f>RIGHT(tbStoricoOrdini[[#This Row],[ORDINE]],4)</f>
        <v>0561</v>
      </c>
      <c r="E564" t="s">
        <v>46</v>
      </c>
      <c r="F564" t="str">
        <f>VLOOKUP(tbStoricoOrdini[[#This Row],[CLIENTE]],tbClienti[],3,FALSE)</f>
        <v>Umbria</v>
      </c>
      <c r="G564" t="str">
        <f>VLOOKUP(tbStoricoOrdini[[#This Row],[CLIENTE]],tbClienti[],7,FALSE)</f>
        <v>BD</v>
      </c>
      <c r="H564" t="s">
        <v>79</v>
      </c>
      <c r="I564" t="str">
        <f>IF(LEFT(tbStoricoOrdini[[#This Row],[ARTICOLO]],3) = "COG","COG",LEFT(tbStoricoOrdini[[#This Row],[ARTICOLO]],FIND(" ",tbStoricoOrdini[[#This Row],[ARTICOLO]])-1))</f>
        <v>COG</v>
      </c>
      <c r="J564" t="str">
        <f>MID(tbStoricoOrdini[[#This Row],[ARTICOLO]],FIND(" ",tbStoricoOrdini[[#This Row],[ARTICOLO]])+1,4)</f>
        <v>4000</v>
      </c>
      <c r="K564" t="str">
        <f>IFERROR(RIGHT(tbStoricoOrdini[[#This Row],[ARTICOLO]],LEN(tbStoricoOrdini[[#This Row],[ARTICOLO]])-FIND(" ",tbStoricoOrdini[[#This Row],[ARTICOLO]],FIND(" ",tbStoricoOrdini[[#This Row],[ARTICOLO]]) +1)),"")</f>
        <v>Plus</v>
      </c>
      <c r="L564" s="3">
        <f>VLOOKUP(tbStoricoOrdini[[#This Row],[ARTICOLO]],tbArticoli[],2,FALSE)</f>
        <v>240</v>
      </c>
      <c r="M564" s="22">
        <f>tbStoricoOrdini[[#This Row],[IMPORTO]]/tbStoricoOrdini[[#This Row],[PREZZO]]</f>
        <v>268</v>
      </c>
      <c r="N564" t="s">
        <v>14</v>
      </c>
      <c r="O564" s="8">
        <f>VLOOKUP(tbStoricoOrdini[[#This Row],[AGENTE]],tbAgenti[],2,FALSE)</f>
        <v>0.05</v>
      </c>
      <c r="P564" s="2">
        <v>64320</v>
      </c>
      <c r="Q564" s="2">
        <f>tbStoricoOrdini[[#This Row],[IMPORTO]]*tbStoricoOrdini[[#This Row],[% COMM.]]</f>
        <v>3216</v>
      </c>
      <c r="R564" s="2">
        <f>tbStoricoOrdini[[#This Row],[TOT. COMM.]]+tbStoricoOrdini[[#This Row],[IMPORTO]]</f>
        <v>67536</v>
      </c>
    </row>
    <row r="565" spans="1:18">
      <c r="A565" s="1">
        <v>43831</v>
      </c>
      <c r="B565" s="7">
        <f>MONTH(tbStoricoOrdini[[#This Row],[DATA]])</f>
        <v>1</v>
      </c>
      <c r="C565" t="s">
        <v>660</v>
      </c>
      <c r="D565" t="str">
        <f>RIGHT(tbStoricoOrdini[[#This Row],[ORDINE]],4)</f>
        <v>0562</v>
      </c>
      <c r="E565" t="s">
        <v>46</v>
      </c>
      <c r="F565" t="str">
        <f>VLOOKUP(tbStoricoOrdini[[#This Row],[CLIENTE]],tbClienti[],3,FALSE)</f>
        <v>Umbria</v>
      </c>
      <c r="G565" t="str">
        <f>VLOOKUP(tbStoricoOrdini[[#This Row],[CLIENTE]],tbClienti[],7,FALSE)</f>
        <v>BD</v>
      </c>
      <c r="H565" t="s">
        <v>79</v>
      </c>
      <c r="I565" t="str">
        <f>IF(LEFT(tbStoricoOrdini[[#This Row],[ARTICOLO]],3) = "COG","COG",LEFT(tbStoricoOrdini[[#This Row],[ARTICOLO]],FIND(" ",tbStoricoOrdini[[#This Row],[ARTICOLO]])-1))</f>
        <v>COG</v>
      </c>
      <c r="J565" t="str">
        <f>MID(tbStoricoOrdini[[#This Row],[ARTICOLO]],FIND(" ",tbStoricoOrdini[[#This Row],[ARTICOLO]])+1,4)</f>
        <v>4000</v>
      </c>
      <c r="K565" t="str">
        <f>IFERROR(RIGHT(tbStoricoOrdini[[#This Row],[ARTICOLO]],LEN(tbStoricoOrdini[[#This Row],[ARTICOLO]])-FIND(" ",tbStoricoOrdini[[#This Row],[ARTICOLO]],FIND(" ",tbStoricoOrdini[[#This Row],[ARTICOLO]]) +1)),"")</f>
        <v>Plus</v>
      </c>
      <c r="L565" s="3">
        <f>VLOOKUP(tbStoricoOrdini[[#This Row],[ARTICOLO]],tbArticoli[],2,FALSE)</f>
        <v>240</v>
      </c>
      <c r="M565" s="22">
        <f>tbStoricoOrdini[[#This Row],[IMPORTO]]/tbStoricoOrdini[[#This Row],[PREZZO]]</f>
        <v>762</v>
      </c>
      <c r="N565" t="s">
        <v>17</v>
      </c>
      <c r="O565" s="8">
        <f>VLOOKUP(tbStoricoOrdini[[#This Row],[AGENTE]],tbAgenti[],2,FALSE)</f>
        <v>0.08</v>
      </c>
      <c r="P565" s="2">
        <v>182880</v>
      </c>
      <c r="Q565" s="2">
        <f>tbStoricoOrdini[[#This Row],[IMPORTO]]*tbStoricoOrdini[[#This Row],[% COMM.]]</f>
        <v>14630.4</v>
      </c>
      <c r="R565" s="2">
        <f>tbStoricoOrdini[[#This Row],[TOT. COMM.]]+tbStoricoOrdini[[#This Row],[IMPORTO]]</f>
        <v>197510.39999999999</v>
      </c>
    </row>
    <row r="566" spans="1:18">
      <c r="A566" s="1">
        <v>43831</v>
      </c>
      <c r="B566" s="7">
        <f>MONTH(tbStoricoOrdini[[#This Row],[DATA]])</f>
        <v>1</v>
      </c>
      <c r="C566" t="s">
        <v>661</v>
      </c>
      <c r="D566" t="str">
        <f>RIGHT(tbStoricoOrdini[[#This Row],[ORDINE]],4)</f>
        <v>0563</v>
      </c>
      <c r="E566" t="s">
        <v>46</v>
      </c>
      <c r="F566" t="str">
        <f>VLOOKUP(tbStoricoOrdini[[#This Row],[CLIENTE]],tbClienti[],3,FALSE)</f>
        <v>Umbria</v>
      </c>
      <c r="G566" t="str">
        <f>VLOOKUP(tbStoricoOrdini[[#This Row],[CLIENTE]],tbClienti[],7,FALSE)</f>
        <v>BD</v>
      </c>
      <c r="H566" t="s">
        <v>79</v>
      </c>
      <c r="I566" t="str">
        <f>IF(LEFT(tbStoricoOrdini[[#This Row],[ARTICOLO]],3) = "COG","COG",LEFT(tbStoricoOrdini[[#This Row],[ARTICOLO]],FIND(" ",tbStoricoOrdini[[#This Row],[ARTICOLO]])-1))</f>
        <v>COG</v>
      </c>
      <c r="J566" t="str">
        <f>MID(tbStoricoOrdini[[#This Row],[ARTICOLO]],FIND(" ",tbStoricoOrdini[[#This Row],[ARTICOLO]])+1,4)</f>
        <v>4000</v>
      </c>
      <c r="K566" t="str">
        <f>IFERROR(RIGHT(tbStoricoOrdini[[#This Row],[ARTICOLO]],LEN(tbStoricoOrdini[[#This Row],[ARTICOLO]])-FIND(" ",tbStoricoOrdini[[#This Row],[ARTICOLO]],FIND(" ",tbStoricoOrdini[[#This Row],[ARTICOLO]]) +1)),"")</f>
        <v>Plus</v>
      </c>
      <c r="L566" s="3">
        <f>VLOOKUP(tbStoricoOrdini[[#This Row],[ARTICOLO]],tbArticoli[],2,FALSE)</f>
        <v>240</v>
      </c>
      <c r="M566" s="22">
        <f>tbStoricoOrdini[[#This Row],[IMPORTO]]/tbStoricoOrdini[[#This Row],[PREZZO]]</f>
        <v>165</v>
      </c>
      <c r="N566" t="s">
        <v>18</v>
      </c>
      <c r="O566" s="8">
        <f>VLOOKUP(tbStoricoOrdini[[#This Row],[AGENTE]],tbAgenti[],2,FALSE)</f>
        <v>0.03</v>
      </c>
      <c r="P566" s="2">
        <v>39600</v>
      </c>
      <c r="Q566" s="2">
        <f>tbStoricoOrdini[[#This Row],[IMPORTO]]*tbStoricoOrdini[[#This Row],[% COMM.]]</f>
        <v>1188</v>
      </c>
      <c r="R566" s="2">
        <f>tbStoricoOrdini[[#This Row],[TOT. COMM.]]+tbStoricoOrdini[[#This Row],[IMPORTO]]</f>
        <v>40788</v>
      </c>
    </row>
    <row r="567" spans="1:18">
      <c r="A567" s="1">
        <v>43831</v>
      </c>
      <c r="B567" s="7">
        <f>MONTH(tbStoricoOrdini[[#This Row],[DATA]])</f>
        <v>1</v>
      </c>
      <c r="C567" t="s">
        <v>662</v>
      </c>
      <c r="D567" t="str">
        <f>RIGHT(tbStoricoOrdini[[#This Row],[ORDINE]],4)</f>
        <v>0564</v>
      </c>
      <c r="E567" t="s">
        <v>46</v>
      </c>
      <c r="F567" t="str">
        <f>VLOOKUP(tbStoricoOrdini[[#This Row],[CLIENTE]],tbClienti[],3,FALSE)</f>
        <v>Umbria</v>
      </c>
      <c r="G567" t="str">
        <f>VLOOKUP(tbStoricoOrdini[[#This Row],[CLIENTE]],tbClienti[],7,FALSE)</f>
        <v>BD</v>
      </c>
      <c r="H567" t="s">
        <v>79</v>
      </c>
      <c r="I567" t="str">
        <f>IF(LEFT(tbStoricoOrdini[[#This Row],[ARTICOLO]],3) = "COG","COG",LEFT(tbStoricoOrdini[[#This Row],[ARTICOLO]],FIND(" ",tbStoricoOrdini[[#This Row],[ARTICOLO]])-1))</f>
        <v>COG</v>
      </c>
      <c r="J567" t="str">
        <f>MID(tbStoricoOrdini[[#This Row],[ARTICOLO]],FIND(" ",tbStoricoOrdini[[#This Row],[ARTICOLO]])+1,4)</f>
        <v>4000</v>
      </c>
      <c r="K567" t="str">
        <f>IFERROR(RIGHT(tbStoricoOrdini[[#This Row],[ARTICOLO]],LEN(tbStoricoOrdini[[#This Row],[ARTICOLO]])-FIND(" ",tbStoricoOrdini[[#This Row],[ARTICOLO]],FIND(" ",tbStoricoOrdini[[#This Row],[ARTICOLO]]) +1)),"")</f>
        <v>Plus</v>
      </c>
      <c r="L567" s="3">
        <f>VLOOKUP(tbStoricoOrdini[[#This Row],[ARTICOLO]],tbArticoli[],2,FALSE)</f>
        <v>240</v>
      </c>
      <c r="M567" s="22">
        <f>tbStoricoOrdini[[#This Row],[IMPORTO]]/tbStoricoOrdini[[#This Row],[PREZZO]]</f>
        <v>749</v>
      </c>
      <c r="N567" t="s">
        <v>13</v>
      </c>
      <c r="O567" s="8">
        <f>VLOOKUP(tbStoricoOrdini[[#This Row],[AGENTE]],tbAgenti[],2,FALSE)</f>
        <v>0.1</v>
      </c>
      <c r="P567" s="2">
        <v>179760</v>
      </c>
      <c r="Q567" s="2">
        <f>tbStoricoOrdini[[#This Row],[IMPORTO]]*tbStoricoOrdini[[#This Row],[% COMM.]]</f>
        <v>17976</v>
      </c>
      <c r="R567" s="2">
        <f>tbStoricoOrdini[[#This Row],[TOT. COMM.]]+tbStoricoOrdini[[#This Row],[IMPORTO]]</f>
        <v>197736</v>
      </c>
    </row>
    <row r="568" spans="1:18">
      <c r="A568" s="1">
        <v>43831</v>
      </c>
      <c r="B568" s="7">
        <f>MONTH(tbStoricoOrdini[[#This Row],[DATA]])</f>
        <v>1</v>
      </c>
      <c r="C568" t="s">
        <v>663</v>
      </c>
      <c r="D568" t="str">
        <f>RIGHT(tbStoricoOrdini[[#This Row],[ORDINE]],4)</f>
        <v>0565</v>
      </c>
      <c r="E568" t="s">
        <v>46</v>
      </c>
      <c r="F568" t="str">
        <f>VLOOKUP(tbStoricoOrdini[[#This Row],[CLIENTE]],tbClienti[],3,FALSE)</f>
        <v>Umbria</v>
      </c>
      <c r="G568" t="str">
        <f>VLOOKUP(tbStoricoOrdini[[#This Row],[CLIENTE]],tbClienti[],7,FALSE)</f>
        <v>BD</v>
      </c>
      <c r="H568" t="s">
        <v>79</v>
      </c>
      <c r="I568" t="str">
        <f>IF(LEFT(tbStoricoOrdini[[#This Row],[ARTICOLO]],3) = "COG","COG",LEFT(tbStoricoOrdini[[#This Row],[ARTICOLO]],FIND(" ",tbStoricoOrdini[[#This Row],[ARTICOLO]])-1))</f>
        <v>COG</v>
      </c>
      <c r="J568" t="str">
        <f>MID(tbStoricoOrdini[[#This Row],[ARTICOLO]],FIND(" ",tbStoricoOrdini[[#This Row],[ARTICOLO]])+1,4)</f>
        <v>4000</v>
      </c>
      <c r="K568" t="str">
        <f>IFERROR(RIGHT(tbStoricoOrdini[[#This Row],[ARTICOLO]],LEN(tbStoricoOrdini[[#This Row],[ARTICOLO]])-FIND(" ",tbStoricoOrdini[[#This Row],[ARTICOLO]],FIND(" ",tbStoricoOrdini[[#This Row],[ARTICOLO]]) +1)),"")</f>
        <v>Plus</v>
      </c>
      <c r="L568" s="3">
        <f>VLOOKUP(tbStoricoOrdini[[#This Row],[ARTICOLO]],tbArticoli[],2,FALSE)</f>
        <v>240</v>
      </c>
      <c r="M568" s="22">
        <f>tbStoricoOrdini[[#This Row],[IMPORTO]]/tbStoricoOrdini[[#This Row],[PREZZO]]</f>
        <v>897</v>
      </c>
      <c r="N568" t="s">
        <v>6</v>
      </c>
      <c r="O568" s="8">
        <f>VLOOKUP(tbStoricoOrdini[[#This Row],[AGENTE]],tbAgenti[],2,FALSE)</f>
        <v>7.4999999999999997E-2</v>
      </c>
      <c r="P568" s="2">
        <v>215280</v>
      </c>
      <c r="Q568" s="2">
        <f>tbStoricoOrdini[[#This Row],[IMPORTO]]*tbStoricoOrdini[[#This Row],[% COMM.]]</f>
        <v>16146</v>
      </c>
      <c r="R568" s="2">
        <f>tbStoricoOrdini[[#This Row],[TOT. COMM.]]+tbStoricoOrdini[[#This Row],[IMPORTO]]</f>
        <v>231426</v>
      </c>
    </row>
    <row r="569" spans="1:18">
      <c r="A569" s="1">
        <v>43831</v>
      </c>
      <c r="B569" s="7">
        <f>MONTH(tbStoricoOrdini[[#This Row],[DATA]])</f>
        <v>1</v>
      </c>
      <c r="C569" t="s">
        <v>664</v>
      </c>
      <c r="D569" t="str">
        <f>RIGHT(tbStoricoOrdini[[#This Row],[ORDINE]],4)</f>
        <v>0566</v>
      </c>
      <c r="E569" t="s">
        <v>46</v>
      </c>
      <c r="F569" t="str">
        <f>VLOOKUP(tbStoricoOrdini[[#This Row],[CLIENTE]],tbClienti[],3,FALSE)</f>
        <v>Umbria</v>
      </c>
      <c r="G569" t="str">
        <f>VLOOKUP(tbStoricoOrdini[[#This Row],[CLIENTE]],tbClienti[],7,FALSE)</f>
        <v>BD</v>
      </c>
      <c r="H569" t="s">
        <v>79</v>
      </c>
      <c r="I569" t="str">
        <f>IF(LEFT(tbStoricoOrdini[[#This Row],[ARTICOLO]],3) = "COG","COG",LEFT(tbStoricoOrdini[[#This Row],[ARTICOLO]],FIND(" ",tbStoricoOrdini[[#This Row],[ARTICOLO]])-1))</f>
        <v>COG</v>
      </c>
      <c r="J569" t="str">
        <f>MID(tbStoricoOrdini[[#This Row],[ARTICOLO]],FIND(" ",tbStoricoOrdini[[#This Row],[ARTICOLO]])+1,4)</f>
        <v>4000</v>
      </c>
      <c r="K569" t="str">
        <f>IFERROR(RIGHT(tbStoricoOrdini[[#This Row],[ARTICOLO]],LEN(tbStoricoOrdini[[#This Row],[ARTICOLO]])-FIND(" ",tbStoricoOrdini[[#This Row],[ARTICOLO]],FIND(" ",tbStoricoOrdini[[#This Row],[ARTICOLO]]) +1)),"")</f>
        <v>Plus</v>
      </c>
      <c r="L569" s="3">
        <f>VLOOKUP(tbStoricoOrdini[[#This Row],[ARTICOLO]],tbArticoli[],2,FALSE)</f>
        <v>240</v>
      </c>
      <c r="M569" s="22">
        <f>tbStoricoOrdini[[#This Row],[IMPORTO]]/tbStoricoOrdini[[#This Row],[PREZZO]]</f>
        <v>582</v>
      </c>
      <c r="N569" t="s">
        <v>9</v>
      </c>
      <c r="O569" s="8">
        <f>VLOOKUP(tbStoricoOrdini[[#This Row],[AGENTE]],tbAgenti[],2,FALSE)</f>
        <v>0.05</v>
      </c>
      <c r="P569" s="2">
        <v>139680</v>
      </c>
      <c r="Q569" s="2">
        <f>tbStoricoOrdini[[#This Row],[IMPORTO]]*tbStoricoOrdini[[#This Row],[% COMM.]]</f>
        <v>6984</v>
      </c>
      <c r="R569" s="2">
        <f>tbStoricoOrdini[[#This Row],[TOT. COMM.]]+tbStoricoOrdini[[#This Row],[IMPORTO]]</f>
        <v>146664</v>
      </c>
    </row>
    <row r="570" spans="1:18">
      <c r="A570" s="1">
        <v>43831</v>
      </c>
      <c r="B570" s="7">
        <f>MONTH(tbStoricoOrdini[[#This Row],[DATA]])</f>
        <v>1</v>
      </c>
      <c r="C570" t="s">
        <v>665</v>
      </c>
      <c r="D570" t="str">
        <f>RIGHT(tbStoricoOrdini[[#This Row],[ORDINE]],4)</f>
        <v>0567</v>
      </c>
      <c r="E570" t="s">
        <v>46</v>
      </c>
      <c r="F570" t="str">
        <f>VLOOKUP(tbStoricoOrdini[[#This Row],[CLIENTE]],tbClienti[],3,FALSE)</f>
        <v>Umbria</v>
      </c>
      <c r="G570" t="str">
        <f>VLOOKUP(tbStoricoOrdini[[#This Row],[CLIENTE]],tbClienti[],7,FALSE)</f>
        <v>BD</v>
      </c>
      <c r="H570" t="s">
        <v>60</v>
      </c>
      <c r="I570" t="str">
        <f>IF(LEFT(tbStoricoOrdini[[#This Row],[ARTICOLO]],3) = "COG","COG",LEFT(tbStoricoOrdini[[#This Row],[ARTICOLO]],FIND(" ",tbStoricoOrdini[[#This Row],[ARTICOLO]])-1))</f>
        <v>KLM</v>
      </c>
      <c r="J570" t="str">
        <f>MID(tbStoricoOrdini[[#This Row],[ARTICOLO]],FIND(" ",tbStoricoOrdini[[#This Row],[ARTICOLO]])+1,4)</f>
        <v>5000</v>
      </c>
      <c r="K570" t="str">
        <f>IFERROR(RIGHT(tbStoricoOrdini[[#This Row],[ARTICOLO]],LEN(tbStoricoOrdini[[#This Row],[ARTICOLO]])-FIND(" ",tbStoricoOrdini[[#This Row],[ARTICOLO]],FIND(" ",tbStoricoOrdini[[#This Row],[ARTICOLO]]) +1)),"")</f>
        <v>Plus</v>
      </c>
      <c r="L570" s="3">
        <f>VLOOKUP(tbStoricoOrdini[[#This Row],[ARTICOLO]],tbArticoli[],2,FALSE)</f>
        <v>175</v>
      </c>
      <c r="M570" s="22">
        <f>tbStoricoOrdini[[#This Row],[IMPORTO]]/tbStoricoOrdini[[#This Row],[PREZZO]]</f>
        <v>494</v>
      </c>
      <c r="N570" t="s">
        <v>39</v>
      </c>
      <c r="O570" s="8">
        <f>VLOOKUP(tbStoricoOrdini[[#This Row],[AGENTE]],tbAgenti[],2,FALSE)</f>
        <v>0.05</v>
      </c>
      <c r="P570" s="2">
        <v>86450</v>
      </c>
      <c r="Q570" s="2">
        <f>tbStoricoOrdini[[#This Row],[IMPORTO]]*tbStoricoOrdini[[#This Row],[% COMM.]]</f>
        <v>4322.5</v>
      </c>
      <c r="R570" s="2">
        <f>tbStoricoOrdini[[#This Row],[TOT. COMM.]]+tbStoricoOrdini[[#This Row],[IMPORTO]]</f>
        <v>90772.5</v>
      </c>
    </row>
    <row r="571" spans="1:18">
      <c r="A571" s="1">
        <v>43831</v>
      </c>
      <c r="B571" s="7">
        <f>MONTH(tbStoricoOrdini[[#This Row],[DATA]])</f>
        <v>1</v>
      </c>
      <c r="C571" t="s">
        <v>666</v>
      </c>
      <c r="D571" t="str">
        <f>RIGHT(tbStoricoOrdini[[#This Row],[ORDINE]],4)</f>
        <v>0568</v>
      </c>
      <c r="E571" t="s">
        <v>46</v>
      </c>
      <c r="F571" t="str">
        <f>VLOOKUP(tbStoricoOrdini[[#This Row],[CLIENTE]],tbClienti[],3,FALSE)</f>
        <v>Umbria</v>
      </c>
      <c r="G571" t="str">
        <f>VLOOKUP(tbStoricoOrdini[[#This Row],[CLIENTE]],tbClienti[],7,FALSE)</f>
        <v>BD</v>
      </c>
      <c r="H571" t="s">
        <v>60</v>
      </c>
      <c r="I571" t="str">
        <f>IF(LEFT(tbStoricoOrdini[[#This Row],[ARTICOLO]],3) = "COG","COG",LEFT(tbStoricoOrdini[[#This Row],[ARTICOLO]],FIND(" ",tbStoricoOrdini[[#This Row],[ARTICOLO]])-1))</f>
        <v>KLM</v>
      </c>
      <c r="J571" t="str">
        <f>MID(tbStoricoOrdini[[#This Row],[ARTICOLO]],FIND(" ",tbStoricoOrdini[[#This Row],[ARTICOLO]])+1,4)</f>
        <v>5000</v>
      </c>
      <c r="K571" t="str">
        <f>IFERROR(RIGHT(tbStoricoOrdini[[#This Row],[ARTICOLO]],LEN(tbStoricoOrdini[[#This Row],[ARTICOLO]])-FIND(" ",tbStoricoOrdini[[#This Row],[ARTICOLO]],FIND(" ",tbStoricoOrdini[[#This Row],[ARTICOLO]]) +1)),"")</f>
        <v>Plus</v>
      </c>
      <c r="L571" s="3">
        <f>VLOOKUP(tbStoricoOrdini[[#This Row],[ARTICOLO]],tbArticoli[],2,FALSE)</f>
        <v>175</v>
      </c>
      <c r="M571" s="22">
        <f>tbStoricoOrdini[[#This Row],[IMPORTO]]/tbStoricoOrdini[[#This Row],[PREZZO]]</f>
        <v>199</v>
      </c>
      <c r="N571" t="s">
        <v>19</v>
      </c>
      <c r="O571" s="8">
        <f>VLOOKUP(tbStoricoOrdini[[#This Row],[AGENTE]],tbAgenti[],2,FALSE)</f>
        <v>0.05</v>
      </c>
      <c r="P571" s="2">
        <v>34825</v>
      </c>
      <c r="Q571" s="2">
        <f>tbStoricoOrdini[[#This Row],[IMPORTO]]*tbStoricoOrdini[[#This Row],[% COMM.]]</f>
        <v>1741.25</v>
      </c>
      <c r="R571" s="2">
        <f>tbStoricoOrdini[[#This Row],[TOT. COMM.]]+tbStoricoOrdini[[#This Row],[IMPORTO]]</f>
        <v>36566.25</v>
      </c>
    </row>
    <row r="572" spans="1:18">
      <c r="A572" s="1">
        <v>43831</v>
      </c>
      <c r="B572" s="7">
        <f>MONTH(tbStoricoOrdini[[#This Row],[DATA]])</f>
        <v>1</v>
      </c>
      <c r="C572" t="s">
        <v>667</v>
      </c>
      <c r="D572" t="str">
        <f>RIGHT(tbStoricoOrdini[[#This Row],[ORDINE]],4)</f>
        <v>0569</v>
      </c>
      <c r="E572" t="s">
        <v>46</v>
      </c>
      <c r="F572" t="str">
        <f>VLOOKUP(tbStoricoOrdini[[#This Row],[CLIENTE]],tbClienti[],3,FALSE)</f>
        <v>Umbria</v>
      </c>
      <c r="G572" t="str">
        <f>VLOOKUP(tbStoricoOrdini[[#This Row],[CLIENTE]],tbClienti[],7,FALSE)</f>
        <v>BD</v>
      </c>
      <c r="H572" t="s">
        <v>60</v>
      </c>
      <c r="I572" t="str">
        <f>IF(LEFT(tbStoricoOrdini[[#This Row],[ARTICOLO]],3) = "COG","COG",LEFT(tbStoricoOrdini[[#This Row],[ARTICOLO]],FIND(" ",tbStoricoOrdini[[#This Row],[ARTICOLO]])-1))</f>
        <v>KLM</v>
      </c>
      <c r="J572" t="str">
        <f>MID(tbStoricoOrdini[[#This Row],[ARTICOLO]],FIND(" ",tbStoricoOrdini[[#This Row],[ARTICOLO]])+1,4)</f>
        <v>5000</v>
      </c>
      <c r="K572" t="str">
        <f>IFERROR(RIGHT(tbStoricoOrdini[[#This Row],[ARTICOLO]],LEN(tbStoricoOrdini[[#This Row],[ARTICOLO]])-FIND(" ",tbStoricoOrdini[[#This Row],[ARTICOLO]],FIND(" ",tbStoricoOrdini[[#This Row],[ARTICOLO]]) +1)),"")</f>
        <v>Plus</v>
      </c>
      <c r="L572" s="3">
        <f>VLOOKUP(tbStoricoOrdini[[#This Row],[ARTICOLO]],tbArticoli[],2,FALSE)</f>
        <v>175</v>
      </c>
      <c r="M572" s="22">
        <f>tbStoricoOrdini[[#This Row],[IMPORTO]]/tbStoricoOrdini[[#This Row],[PREZZO]]</f>
        <v>905</v>
      </c>
      <c r="N572" t="s">
        <v>15</v>
      </c>
      <c r="O572" s="8">
        <f>VLOOKUP(tbStoricoOrdini[[#This Row],[AGENTE]],tbAgenti[],2,FALSE)</f>
        <v>0.08</v>
      </c>
      <c r="P572" s="2">
        <v>158375</v>
      </c>
      <c r="Q572" s="2">
        <f>tbStoricoOrdini[[#This Row],[IMPORTO]]*tbStoricoOrdini[[#This Row],[% COMM.]]</f>
        <v>12670</v>
      </c>
      <c r="R572" s="2">
        <f>tbStoricoOrdini[[#This Row],[TOT. COMM.]]+tbStoricoOrdini[[#This Row],[IMPORTO]]</f>
        <v>171045</v>
      </c>
    </row>
    <row r="573" spans="1:18">
      <c r="A573" s="1">
        <v>43831</v>
      </c>
      <c r="B573" s="7">
        <f>MONTH(tbStoricoOrdini[[#This Row],[DATA]])</f>
        <v>1</v>
      </c>
      <c r="C573" t="s">
        <v>668</v>
      </c>
      <c r="D573" t="str">
        <f>RIGHT(tbStoricoOrdini[[#This Row],[ORDINE]],4)</f>
        <v>0570</v>
      </c>
      <c r="E573" t="s">
        <v>46</v>
      </c>
      <c r="F573" t="str">
        <f>VLOOKUP(tbStoricoOrdini[[#This Row],[CLIENTE]],tbClienti[],3,FALSE)</f>
        <v>Umbria</v>
      </c>
      <c r="G573" t="str">
        <f>VLOOKUP(tbStoricoOrdini[[#This Row],[CLIENTE]],tbClienti[],7,FALSE)</f>
        <v>BD</v>
      </c>
      <c r="H573" t="s">
        <v>60</v>
      </c>
      <c r="I573" t="str">
        <f>IF(LEFT(tbStoricoOrdini[[#This Row],[ARTICOLO]],3) = "COG","COG",LEFT(tbStoricoOrdini[[#This Row],[ARTICOLO]],FIND(" ",tbStoricoOrdini[[#This Row],[ARTICOLO]])-1))</f>
        <v>KLM</v>
      </c>
      <c r="J573" t="str">
        <f>MID(tbStoricoOrdini[[#This Row],[ARTICOLO]],FIND(" ",tbStoricoOrdini[[#This Row],[ARTICOLO]])+1,4)</f>
        <v>5000</v>
      </c>
      <c r="K573" t="str">
        <f>IFERROR(RIGHT(tbStoricoOrdini[[#This Row],[ARTICOLO]],LEN(tbStoricoOrdini[[#This Row],[ARTICOLO]])-FIND(" ",tbStoricoOrdini[[#This Row],[ARTICOLO]],FIND(" ",tbStoricoOrdini[[#This Row],[ARTICOLO]]) +1)),"")</f>
        <v>Plus</v>
      </c>
      <c r="L573" s="3">
        <f>VLOOKUP(tbStoricoOrdini[[#This Row],[ARTICOLO]],tbArticoli[],2,FALSE)</f>
        <v>175</v>
      </c>
      <c r="M573" s="22">
        <f>tbStoricoOrdini[[#This Row],[IMPORTO]]/tbStoricoOrdini[[#This Row],[PREZZO]]</f>
        <v>129</v>
      </c>
      <c r="N573" t="s">
        <v>18</v>
      </c>
      <c r="O573" s="8">
        <f>VLOOKUP(tbStoricoOrdini[[#This Row],[AGENTE]],tbAgenti[],2,FALSE)</f>
        <v>0.03</v>
      </c>
      <c r="P573" s="2">
        <v>22575</v>
      </c>
      <c r="Q573" s="2">
        <f>tbStoricoOrdini[[#This Row],[IMPORTO]]*tbStoricoOrdini[[#This Row],[% COMM.]]</f>
        <v>677.25</v>
      </c>
      <c r="R573" s="2">
        <f>tbStoricoOrdini[[#This Row],[TOT. COMM.]]+tbStoricoOrdini[[#This Row],[IMPORTO]]</f>
        <v>23252.25</v>
      </c>
    </row>
    <row r="574" spans="1:18">
      <c r="A574" s="1">
        <v>43831</v>
      </c>
      <c r="B574" s="7">
        <f>MONTH(tbStoricoOrdini[[#This Row],[DATA]])</f>
        <v>1</v>
      </c>
      <c r="C574" t="s">
        <v>669</v>
      </c>
      <c r="D574" t="str">
        <f>RIGHT(tbStoricoOrdini[[#This Row],[ORDINE]],4)</f>
        <v>0571</v>
      </c>
      <c r="E574" t="s">
        <v>46</v>
      </c>
      <c r="F574" t="str">
        <f>VLOOKUP(tbStoricoOrdini[[#This Row],[CLIENTE]],tbClienti[],3,FALSE)</f>
        <v>Umbria</v>
      </c>
      <c r="G574" t="str">
        <f>VLOOKUP(tbStoricoOrdini[[#This Row],[CLIENTE]],tbClienti[],7,FALSE)</f>
        <v>BD</v>
      </c>
      <c r="H574" t="s">
        <v>60</v>
      </c>
      <c r="I574" t="str">
        <f>IF(LEFT(tbStoricoOrdini[[#This Row],[ARTICOLO]],3) = "COG","COG",LEFT(tbStoricoOrdini[[#This Row],[ARTICOLO]],FIND(" ",tbStoricoOrdini[[#This Row],[ARTICOLO]])-1))</f>
        <v>KLM</v>
      </c>
      <c r="J574" t="str">
        <f>MID(tbStoricoOrdini[[#This Row],[ARTICOLO]],FIND(" ",tbStoricoOrdini[[#This Row],[ARTICOLO]])+1,4)</f>
        <v>5000</v>
      </c>
      <c r="K574" t="str">
        <f>IFERROR(RIGHT(tbStoricoOrdini[[#This Row],[ARTICOLO]],LEN(tbStoricoOrdini[[#This Row],[ARTICOLO]])-FIND(" ",tbStoricoOrdini[[#This Row],[ARTICOLO]],FIND(" ",tbStoricoOrdini[[#This Row],[ARTICOLO]]) +1)),"")</f>
        <v>Plus</v>
      </c>
      <c r="L574" s="3">
        <f>VLOOKUP(tbStoricoOrdini[[#This Row],[ARTICOLO]],tbArticoli[],2,FALSE)</f>
        <v>175</v>
      </c>
      <c r="M574" s="22">
        <f>tbStoricoOrdini[[#This Row],[IMPORTO]]/tbStoricoOrdini[[#This Row],[PREZZO]]</f>
        <v>970</v>
      </c>
      <c r="N574" t="s">
        <v>13</v>
      </c>
      <c r="O574" s="8">
        <f>VLOOKUP(tbStoricoOrdini[[#This Row],[AGENTE]],tbAgenti[],2,FALSE)</f>
        <v>0.1</v>
      </c>
      <c r="P574" s="2">
        <v>169750</v>
      </c>
      <c r="Q574" s="2">
        <f>tbStoricoOrdini[[#This Row],[IMPORTO]]*tbStoricoOrdini[[#This Row],[% COMM.]]</f>
        <v>16975</v>
      </c>
      <c r="R574" s="2">
        <f>tbStoricoOrdini[[#This Row],[TOT. COMM.]]+tbStoricoOrdini[[#This Row],[IMPORTO]]</f>
        <v>186725</v>
      </c>
    </row>
    <row r="575" spans="1:18">
      <c r="A575" s="1">
        <v>43831</v>
      </c>
      <c r="B575" s="7">
        <f>MONTH(tbStoricoOrdini[[#This Row],[DATA]])</f>
        <v>1</v>
      </c>
      <c r="C575" t="s">
        <v>670</v>
      </c>
      <c r="D575" t="str">
        <f>RIGHT(tbStoricoOrdini[[#This Row],[ORDINE]],4)</f>
        <v>0572</v>
      </c>
      <c r="E575" t="s">
        <v>46</v>
      </c>
      <c r="F575" t="str">
        <f>VLOOKUP(tbStoricoOrdini[[#This Row],[CLIENTE]],tbClienti[],3,FALSE)</f>
        <v>Umbria</v>
      </c>
      <c r="G575" t="str">
        <f>VLOOKUP(tbStoricoOrdini[[#This Row],[CLIENTE]],tbClienti[],7,FALSE)</f>
        <v>BD</v>
      </c>
      <c r="H575" t="s">
        <v>60</v>
      </c>
      <c r="I575" t="str">
        <f>IF(LEFT(tbStoricoOrdini[[#This Row],[ARTICOLO]],3) = "COG","COG",LEFT(tbStoricoOrdini[[#This Row],[ARTICOLO]],FIND(" ",tbStoricoOrdini[[#This Row],[ARTICOLO]])-1))</f>
        <v>KLM</v>
      </c>
      <c r="J575" t="str">
        <f>MID(tbStoricoOrdini[[#This Row],[ARTICOLO]],FIND(" ",tbStoricoOrdini[[#This Row],[ARTICOLO]])+1,4)</f>
        <v>5000</v>
      </c>
      <c r="K575" t="str">
        <f>IFERROR(RIGHT(tbStoricoOrdini[[#This Row],[ARTICOLO]],LEN(tbStoricoOrdini[[#This Row],[ARTICOLO]])-FIND(" ",tbStoricoOrdini[[#This Row],[ARTICOLO]],FIND(" ",tbStoricoOrdini[[#This Row],[ARTICOLO]]) +1)),"")</f>
        <v>Plus</v>
      </c>
      <c r="L575" s="3">
        <f>VLOOKUP(tbStoricoOrdini[[#This Row],[ARTICOLO]],tbArticoli[],2,FALSE)</f>
        <v>175</v>
      </c>
      <c r="M575" s="22">
        <f>tbStoricoOrdini[[#This Row],[IMPORTO]]/tbStoricoOrdini[[#This Row],[PREZZO]]</f>
        <v>930</v>
      </c>
      <c r="N575" t="s">
        <v>9</v>
      </c>
      <c r="O575" s="8">
        <f>VLOOKUP(tbStoricoOrdini[[#This Row],[AGENTE]],tbAgenti[],2,FALSE)</f>
        <v>0.05</v>
      </c>
      <c r="P575" s="2">
        <v>162750</v>
      </c>
      <c r="Q575" s="2">
        <f>tbStoricoOrdini[[#This Row],[IMPORTO]]*tbStoricoOrdini[[#This Row],[% COMM.]]</f>
        <v>8137.5</v>
      </c>
      <c r="R575" s="2">
        <f>tbStoricoOrdini[[#This Row],[TOT. COMM.]]+tbStoricoOrdini[[#This Row],[IMPORTO]]</f>
        <v>170887.5</v>
      </c>
    </row>
    <row r="576" spans="1:18">
      <c r="A576" s="1">
        <v>43831</v>
      </c>
      <c r="B576" s="7">
        <f>MONTH(tbStoricoOrdini[[#This Row],[DATA]])</f>
        <v>1</v>
      </c>
      <c r="C576" t="s">
        <v>671</v>
      </c>
      <c r="D576" t="str">
        <f>RIGHT(tbStoricoOrdini[[#This Row],[ORDINE]],4)</f>
        <v>0573</v>
      </c>
      <c r="E576" t="s">
        <v>46</v>
      </c>
      <c r="F576" t="str">
        <f>VLOOKUP(tbStoricoOrdini[[#This Row],[CLIENTE]],tbClienti[],3,FALSE)</f>
        <v>Umbria</v>
      </c>
      <c r="G576" t="str">
        <f>VLOOKUP(tbStoricoOrdini[[#This Row],[CLIENTE]],tbClienti[],7,FALSE)</f>
        <v>BD</v>
      </c>
      <c r="H576" t="s">
        <v>62</v>
      </c>
      <c r="I576" t="str">
        <f>IF(LEFT(tbStoricoOrdini[[#This Row],[ARTICOLO]],3) = "COG","COG",LEFT(tbStoricoOrdini[[#This Row],[ARTICOLO]],FIND(" ",tbStoricoOrdini[[#This Row],[ARTICOLO]])-1))</f>
        <v>KLM</v>
      </c>
      <c r="J576" t="str">
        <f>MID(tbStoricoOrdini[[#This Row],[ARTICOLO]],FIND(" ",tbStoricoOrdini[[#This Row],[ARTICOLO]])+1,4)</f>
        <v>2500</v>
      </c>
      <c r="K576" t="str">
        <f>IFERROR(RIGHT(tbStoricoOrdini[[#This Row],[ARTICOLO]],LEN(tbStoricoOrdini[[#This Row],[ARTICOLO]])-FIND(" ",tbStoricoOrdini[[#This Row],[ARTICOLO]],FIND(" ",tbStoricoOrdini[[#This Row],[ARTICOLO]]) +1)),"")</f>
        <v>Plus</v>
      </c>
      <c r="L576" s="3">
        <f>VLOOKUP(tbStoricoOrdini[[#This Row],[ARTICOLO]],tbArticoli[],2,FALSE)</f>
        <v>130</v>
      </c>
      <c r="M576" s="22">
        <f>tbStoricoOrdini[[#This Row],[IMPORTO]]/tbStoricoOrdini[[#This Row],[PREZZO]]</f>
        <v>207</v>
      </c>
      <c r="N576" t="s">
        <v>15</v>
      </c>
      <c r="O576" s="8">
        <f>VLOOKUP(tbStoricoOrdini[[#This Row],[AGENTE]],tbAgenti[],2,FALSE)</f>
        <v>0.08</v>
      </c>
      <c r="P576" s="2">
        <v>26910</v>
      </c>
      <c r="Q576" s="2">
        <f>tbStoricoOrdini[[#This Row],[IMPORTO]]*tbStoricoOrdini[[#This Row],[% COMM.]]</f>
        <v>2152.8000000000002</v>
      </c>
      <c r="R576" s="2">
        <f>tbStoricoOrdini[[#This Row],[TOT. COMM.]]+tbStoricoOrdini[[#This Row],[IMPORTO]]</f>
        <v>29062.799999999999</v>
      </c>
    </row>
    <row r="577" spans="1:18">
      <c r="A577" s="1">
        <v>43831</v>
      </c>
      <c r="B577" s="7">
        <f>MONTH(tbStoricoOrdini[[#This Row],[DATA]])</f>
        <v>1</v>
      </c>
      <c r="C577" t="s">
        <v>672</v>
      </c>
      <c r="D577" t="str">
        <f>RIGHT(tbStoricoOrdini[[#This Row],[ORDINE]],4)</f>
        <v>0574</v>
      </c>
      <c r="E577" t="s">
        <v>46</v>
      </c>
      <c r="F577" t="str">
        <f>VLOOKUP(tbStoricoOrdini[[#This Row],[CLIENTE]],tbClienti[],3,FALSE)</f>
        <v>Umbria</v>
      </c>
      <c r="G577" t="str">
        <f>VLOOKUP(tbStoricoOrdini[[#This Row],[CLIENTE]],tbClienti[],7,FALSE)</f>
        <v>BD</v>
      </c>
      <c r="H577" t="s">
        <v>62</v>
      </c>
      <c r="I577" t="str">
        <f>IF(LEFT(tbStoricoOrdini[[#This Row],[ARTICOLO]],3) = "COG","COG",LEFT(tbStoricoOrdini[[#This Row],[ARTICOLO]],FIND(" ",tbStoricoOrdini[[#This Row],[ARTICOLO]])-1))</f>
        <v>KLM</v>
      </c>
      <c r="J577" t="str">
        <f>MID(tbStoricoOrdini[[#This Row],[ARTICOLO]],FIND(" ",tbStoricoOrdini[[#This Row],[ARTICOLO]])+1,4)</f>
        <v>2500</v>
      </c>
      <c r="K577" t="str">
        <f>IFERROR(RIGHT(tbStoricoOrdini[[#This Row],[ARTICOLO]],LEN(tbStoricoOrdini[[#This Row],[ARTICOLO]])-FIND(" ",tbStoricoOrdini[[#This Row],[ARTICOLO]],FIND(" ",tbStoricoOrdini[[#This Row],[ARTICOLO]]) +1)),"")</f>
        <v>Plus</v>
      </c>
      <c r="L577" s="3">
        <f>VLOOKUP(tbStoricoOrdini[[#This Row],[ARTICOLO]],tbArticoli[],2,FALSE)</f>
        <v>130</v>
      </c>
      <c r="M577" s="22">
        <f>tbStoricoOrdini[[#This Row],[IMPORTO]]/tbStoricoOrdini[[#This Row],[PREZZO]]</f>
        <v>971</v>
      </c>
      <c r="N577" t="s">
        <v>18</v>
      </c>
      <c r="O577" s="8">
        <f>VLOOKUP(tbStoricoOrdini[[#This Row],[AGENTE]],tbAgenti[],2,FALSE)</f>
        <v>0.03</v>
      </c>
      <c r="P577" s="2">
        <v>126230</v>
      </c>
      <c r="Q577" s="2">
        <f>tbStoricoOrdini[[#This Row],[IMPORTO]]*tbStoricoOrdini[[#This Row],[% COMM.]]</f>
        <v>3786.8999999999996</v>
      </c>
      <c r="R577" s="2">
        <f>tbStoricoOrdini[[#This Row],[TOT. COMM.]]+tbStoricoOrdini[[#This Row],[IMPORTO]]</f>
        <v>130016.9</v>
      </c>
    </row>
    <row r="578" spans="1:18">
      <c r="A578" s="1">
        <v>43831</v>
      </c>
      <c r="B578" s="7">
        <f>MONTH(tbStoricoOrdini[[#This Row],[DATA]])</f>
        <v>1</v>
      </c>
      <c r="C578" t="s">
        <v>673</v>
      </c>
      <c r="D578" t="str">
        <f>RIGHT(tbStoricoOrdini[[#This Row],[ORDINE]],4)</f>
        <v>0575</v>
      </c>
      <c r="E578" t="s">
        <v>46</v>
      </c>
      <c r="F578" t="str">
        <f>VLOOKUP(tbStoricoOrdini[[#This Row],[CLIENTE]],tbClienti[],3,FALSE)</f>
        <v>Umbria</v>
      </c>
      <c r="G578" t="str">
        <f>VLOOKUP(tbStoricoOrdini[[#This Row],[CLIENTE]],tbClienti[],7,FALSE)</f>
        <v>BD</v>
      </c>
      <c r="H578" t="s">
        <v>62</v>
      </c>
      <c r="I578" t="str">
        <f>IF(LEFT(tbStoricoOrdini[[#This Row],[ARTICOLO]],3) = "COG","COG",LEFT(tbStoricoOrdini[[#This Row],[ARTICOLO]],FIND(" ",tbStoricoOrdini[[#This Row],[ARTICOLO]])-1))</f>
        <v>KLM</v>
      </c>
      <c r="J578" t="str">
        <f>MID(tbStoricoOrdini[[#This Row],[ARTICOLO]],FIND(" ",tbStoricoOrdini[[#This Row],[ARTICOLO]])+1,4)</f>
        <v>2500</v>
      </c>
      <c r="K578" t="str">
        <f>IFERROR(RIGHT(tbStoricoOrdini[[#This Row],[ARTICOLO]],LEN(tbStoricoOrdini[[#This Row],[ARTICOLO]])-FIND(" ",tbStoricoOrdini[[#This Row],[ARTICOLO]],FIND(" ",tbStoricoOrdini[[#This Row],[ARTICOLO]]) +1)),"")</f>
        <v>Plus</v>
      </c>
      <c r="L578" s="3">
        <f>VLOOKUP(tbStoricoOrdini[[#This Row],[ARTICOLO]],tbArticoli[],2,FALSE)</f>
        <v>130</v>
      </c>
      <c r="M578" s="22">
        <f>tbStoricoOrdini[[#This Row],[IMPORTO]]/tbStoricoOrdini[[#This Row],[PREZZO]]</f>
        <v>417</v>
      </c>
      <c r="N578" t="s">
        <v>6</v>
      </c>
      <c r="O578" s="8">
        <f>VLOOKUP(tbStoricoOrdini[[#This Row],[AGENTE]],tbAgenti[],2,FALSE)</f>
        <v>7.4999999999999997E-2</v>
      </c>
      <c r="P578" s="2">
        <v>54210</v>
      </c>
      <c r="Q578" s="2">
        <f>tbStoricoOrdini[[#This Row],[IMPORTO]]*tbStoricoOrdini[[#This Row],[% COMM.]]</f>
        <v>4065.75</v>
      </c>
      <c r="R578" s="2">
        <f>tbStoricoOrdini[[#This Row],[TOT. COMM.]]+tbStoricoOrdini[[#This Row],[IMPORTO]]</f>
        <v>58275.75</v>
      </c>
    </row>
    <row r="579" spans="1:18">
      <c r="A579" s="1">
        <v>43831</v>
      </c>
      <c r="B579" s="7">
        <f>MONTH(tbStoricoOrdini[[#This Row],[DATA]])</f>
        <v>1</v>
      </c>
      <c r="C579" t="s">
        <v>674</v>
      </c>
      <c r="D579" t="str">
        <f>RIGHT(tbStoricoOrdini[[#This Row],[ORDINE]],4)</f>
        <v>0576</v>
      </c>
      <c r="E579" t="s">
        <v>46</v>
      </c>
      <c r="F579" t="str">
        <f>VLOOKUP(tbStoricoOrdini[[#This Row],[CLIENTE]],tbClienti[],3,FALSE)</f>
        <v>Umbria</v>
      </c>
      <c r="G579" t="str">
        <f>VLOOKUP(tbStoricoOrdini[[#This Row],[CLIENTE]],tbClienti[],7,FALSE)</f>
        <v>BD</v>
      </c>
      <c r="H579" t="s">
        <v>63</v>
      </c>
      <c r="I579" t="str">
        <f>IF(LEFT(tbStoricoOrdini[[#This Row],[ARTICOLO]],3) = "COG","COG",LEFT(tbStoricoOrdini[[#This Row],[ARTICOLO]],FIND(" ",tbStoricoOrdini[[#This Row],[ARTICOLO]])-1))</f>
        <v>KLM</v>
      </c>
      <c r="J579" t="str">
        <f>MID(tbStoricoOrdini[[#This Row],[ARTICOLO]],FIND(" ",tbStoricoOrdini[[#This Row],[ARTICOLO]])+1,4)</f>
        <v>3000</v>
      </c>
      <c r="K579" t="str">
        <f>IFERROR(RIGHT(tbStoricoOrdini[[#This Row],[ARTICOLO]],LEN(tbStoricoOrdini[[#This Row],[ARTICOLO]])-FIND(" ",tbStoricoOrdini[[#This Row],[ARTICOLO]],FIND(" ",tbStoricoOrdini[[#This Row],[ARTICOLO]]) +1)),"")</f>
        <v>Plus</v>
      </c>
      <c r="L579" s="3">
        <f>VLOOKUP(tbStoricoOrdini[[#This Row],[ARTICOLO]],tbArticoli[],2,FALSE)</f>
        <v>145</v>
      </c>
      <c r="M579" s="22">
        <f>tbStoricoOrdini[[#This Row],[IMPORTO]]/tbStoricoOrdini[[#This Row],[PREZZO]]</f>
        <v>652</v>
      </c>
      <c r="N579" t="s">
        <v>16</v>
      </c>
      <c r="O579" s="8">
        <f>VLOOKUP(tbStoricoOrdini[[#This Row],[AGENTE]],tbAgenti[],2,FALSE)</f>
        <v>0.05</v>
      </c>
      <c r="P579" s="2">
        <v>94540</v>
      </c>
      <c r="Q579" s="2">
        <f>tbStoricoOrdini[[#This Row],[IMPORTO]]*tbStoricoOrdini[[#This Row],[% COMM.]]</f>
        <v>4727</v>
      </c>
      <c r="R579" s="2">
        <f>tbStoricoOrdini[[#This Row],[TOT. COMM.]]+tbStoricoOrdini[[#This Row],[IMPORTO]]</f>
        <v>99267</v>
      </c>
    </row>
    <row r="580" spans="1:18">
      <c r="A580" s="1">
        <v>43831</v>
      </c>
      <c r="B580" s="7">
        <f>MONTH(tbStoricoOrdini[[#This Row],[DATA]])</f>
        <v>1</v>
      </c>
      <c r="C580" t="s">
        <v>675</v>
      </c>
      <c r="D580" t="str">
        <f>RIGHT(tbStoricoOrdini[[#This Row],[ORDINE]],4)</f>
        <v>0577</v>
      </c>
      <c r="E580" t="s">
        <v>46</v>
      </c>
      <c r="F580" t="str">
        <f>VLOOKUP(tbStoricoOrdini[[#This Row],[CLIENTE]],tbClienti[],3,FALSE)</f>
        <v>Umbria</v>
      </c>
      <c r="G580" t="str">
        <f>VLOOKUP(tbStoricoOrdini[[#This Row],[CLIENTE]],tbClienti[],7,FALSE)</f>
        <v>BD</v>
      </c>
      <c r="H580" t="s">
        <v>63</v>
      </c>
      <c r="I580" t="str">
        <f>IF(LEFT(tbStoricoOrdini[[#This Row],[ARTICOLO]],3) = "COG","COG",LEFT(tbStoricoOrdini[[#This Row],[ARTICOLO]],FIND(" ",tbStoricoOrdini[[#This Row],[ARTICOLO]])-1))</f>
        <v>KLM</v>
      </c>
      <c r="J580" t="str">
        <f>MID(tbStoricoOrdini[[#This Row],[ARTICOLO]],FIND(" ",tbStoricoOrdini[[#This Row],[ARTICOLO]])+1,4)</f>
        <v>3000</v>
      </c>
      <c r="K580" t="str">
        <f>IFERROR(RIGHT(tbStoricoOrdini[[#This Row],[ARTICOLO]],LEN(tbStoricoOrdini[[#This Row],[ARTICOLO]])-FIND(" ",tbStoricoOrdini[[#This Row],[ARTICOLO]],FIND(" ",tbStoricoOrdini[[#This Row],[ARTICOLO]]) +1)),"")</f>
        <v>Plus</v>
      </c>
      <c r="L580" s="3">
        <f>VLOOKUP(tbStoricoOrdini[[#This Row],[ARTICOLO]],tbArticoli[],2,FALSE)</f>
        <v>145</v>
      </c>
      <c r="M580" s="22">
        <f>tbStoricoOrdini[[#This Row],[IMPORTO]]/tbStoricoOrdini[[#This Row],[PREZZO]]</f>
        <v>904</v>
      </c>
      <c r="N580" t="s">
        <v>39</v>
      </c>
      <c r="O580" s="8">
        <f>VLOOKUP(tbStoricoOrdini[[#This Row],[AGENTE]],tbAgenti[],2,FALSE)</f>
        <v>0.05</v>
      </c>
      <c r="P580" s="2">
        <v>131080</v>
      </c>
      <c r="Q580" s="2">
        <f>tbStoricoOrdini[[#This Row],[IMPORTO]]*tbStoricoOrdini[[#This Row],[% COMM.]]</f>
        <v>6554</v>
      </c>
      <c r="R580" s="2">
        <f>tbStoricoOrdini[[#This Row],[TOT. COMM.]]+tbStoricoOrdini[[#This Row],[IMPORTO]]</f>
        <v>137634</v>
      </c>
    </row>
    <row r="581" spans="1:18">
      <c r="A581" s="1">
        <v>43831</v>
      </c>
      <c r="B581" s="7">
        <f>MONTH(tbStoricoOrdini[[#This Row],[DATA]])</f>
        <v>1</v>
      </c>
      <c r="C581" t="s">
        <v>676</v>
      </c>
      <c r="D581" t="str">
        <f>RIGHT(tbStoricoOrdini[[#This Row],[ORDINE]],4)</f>
        <v>0578</v>
      </c>
      <c r="E581" t="s">
        <v>46</v>
      </c>
      <c r="F581" t="str">
        <f>VLOOKUP(tbStoricoOrdini[[#This Row],[CLIENTE]],tbClienti[],3,FALSE)</f>
        <v>Umbria</v>
      </c>
      <c r="G581" t="str">
        <f>VLOOKUP(tbStoricoOrdini[[#This Row],[CLIENTE]],tbClienti[],7,FALSE)</f>
        <v>BD</v>
      </c>
      <c r="H581" t="s">
        <v>63</v>
      </c>
      <c r="I581" t="str">
        <f>IF(LEFT(tbStoricoOrdini[[#This Row],[ARTICOLO]],3) = "COG","COG",LEFT(tbStoricoOrdini[[#This Row],[ARTICOLO]],FIND(" ",tbStoricoOrdini[[#This Row],[ARTICOLO]])-1))</f>
        <v>KLM</v>
      </c>
      <c r="J581" t="str">
        <f>MID(tbStoricoOrdini[[#This Row],[ARTICOLO]],FIND(" ",tbStoricoOrdini[[#This Row],[ARTICOLO]])+1,4)</f>
        <v>3000</v>
      </c>
      <c r="K581" t="str">
        <f>IFERROR(RIGHT(tbStoricoOrdini[[#This Row],[ARTICOLO]],LEN(tbStoricoOrdini[[#This Row],[ARTICOLO]])-FIND(" ",tbStoricoOrdini[[#This Row],[ARTICOLO]],FIND(" ",tbStoricoOrdini[[#This Row],[ARTICOLO]]) +1)),"")</f>
        <v>Plus</v>
      </c>
      <c r="L581" s="3">
        <f>VLOOKUP(tbStoricoOrdini[[#This Row],[ARTICOLO]],tbArticoli[],2,FALSE)</f>
        <v>145</v>
      </c>
      <c r="M581" s="22">
        <f>tbStoricoOrdini[[#This Row],[IMPORTO]]/tbStoricoOrdini[[#This Row],[PREZZO]]</f>
        <v>452</v>
      </c>
      <c r="N581" t="s">
        <v>19</v>
      </c>
      <c r="O581" s="8">
        <f>VLOOKUP(tbStoricoOrdini[[#This Row],[AGENTE]],tbAgenti[],2,FALSE)</f>
        <v>0.05</v>
      </c>
      <c r="P581" s="2">
        <v>65540</v>
      </c>
      <c r="Q581" s="2">
        <f>tbStoricoOrdini[[#This Row],[IMPORTO]]*tbStoricoOrdini[[#This Row],[% COMM.]]</f>
        <v>3277</v>
      </c>
      <c r="R581" s="2">
        <f>tbStoricoOrdini[[#This Row],[TOT. COMM.]]+tbStoricoOrdini[[#This Row],[IMPORTO]]</f>
        <v>68817</v>
      </c>
    </row>
    <row r="582" spans="1:18">
      <c r="A582" s="1">
        <v>43831</v>
      </c>
      <c r="B582" s="7">
        <f>MONTH(tbStoricoOrdini[[#This Row],[DATA]])</f>
        <v>1</v>
      </c>
      <c r="C582" t="s">
        <v>677</v>
      </c>
      <c r="D582" t="str">
        <f>RIGHT(tbStoricoOrdini[[#This Row],[ORDINE]],4)</f>
        <v>0579</v>
      </c>
      <c r="E582" t="s">
        <v>46</v>
      </c>
      <c r="F582" t="str">
        <f>VLOOKUP(tbStoricoOrdini[[#This Row],[CLIENTE]],tbClienti[],3,FALSE)</f>
        <v>Umbria</v>
      </c>
      <c r="G582" t="str">
        <f>VLOOKUP(tbStoricoOrdini[[#This Row],[CLIENTE]],tbClienti[],7,FALSE)</f>
        <v>BD</v>
      </c>
      <c r="H582" t="s">
        <v>63</v>
      </c>
      <c r="I582" t="str">
        <f>IF(LEFT(tbStoricoOrdini[[#This Row],[ARTICOLO]],3) = "COG","COG",LEFT(tbStoricoOrdini[[#This Row],[ARTICOLO]],FIND(" ",tbStoricoOrdini[[#This Row],[ARTICOLO]])-1))</f>
        <v>KLM</v>
      </c>
      <c r="J582" t="str">
        <f>MID(tbStoricoOrdini[[#This Row],[ARTICOLO]],FIND(" ",tbStoricoOrdini[[#This Row],[ARTICOLO]])+1,4)</f>
        <v>3000</v>
      </c>
      <c r="K582" t="str">
        <f>IFERROR(RIGHT(tbStoricoOrdini[[#This Row],[ARTICOLO]],LEN(tbStoricoOrdini[[#This Row],[ARTICOLO]])-FIND(" ",tbStoricoOrdini[[#This Row],[ARTICOLO]],FIND(" ",tbStoricoOrdini[[#This Row],[ARTICOLO]]) +1)),"")</f>
        <v>Plus</v>
      </c>
      <c r="L582" s="3">
        <f>VLOOKUP(tbStoricoOrdini[[#This Row],[ARTICOLO]],tbArticoli[],2,FALSE)</f>
        <v>145</v>
      </c>
      <c r="M582" s="22">
        <f>tbStoricoOrdini[[#This Row],[IMPORTO]]/tbStoricoOrdini[[#This Row],[PREZZO]]</f>
        <v>667</v>
      </c>
      <c r="N582" t="s">
        <v>15</v>
      </c>
      <c r="O582" s="8">
        <f>VLOOKUP(tbStoricoOrdini[[#This Row],[AGENTE]],tbAgenti[],2,FALSE)</f>
        <v>0.08</v>
      </c>
      <c r="P582" s="2">
        <v>96715</v>
      </c>
      <c r="Q582" s="2">
        <f>tbStoricoOrdini[[#This Row],[IMPORTO]]*tbStoricoOrdini[[#This Row],[% COMM.]]</f>
        <v>7737.2</v>
      </c>
      <c r="R582" s="2">
        <f>tbStoricoOrdini[[#This Row],[TOT. COMM.]]+tbStoricoOrdini[[#This Row],[IMPORTO]]</f>
        <v>104452.2</v>
      </c>
    </row>
    <row r="583" spans="1:18">
      <c r="A583" s="1">
        <v>43831</v>
      </c>
      <c r="B583" s="7">
        <f>MONTH(tbStoricoOrdini[[#This Row],[DATA]])</f>
        <v>1</v>
      </c>
      <c r="C583" t="s">
        <v>678</v>
      </c>
      <c r="D583" t="str">
        <f>RIGHT(tbStoricoOrdini[[#This Row],[ORDINE]],4)</f>
        <v>0580</v>
      </c>
      <c r="E583" t="s">
        <v>46</v>
      </c>
      <c r="F583" t="str">
        <f>VLOOKUP(tbStoricoOrdini[[#This Row],[CLIENTE]],tbClienti[],3,FALSE)</f>
        <v>Umbria</v>
      </c>
      <c r="G583" t="str">
        <f>VLOOKUP(tbStoricoOrdini[[#This Row],[CLIENTE]],tbClienti[],7,FALSE)</f>
        <v>BD</v>
      </c>
      <c r="H583" t="s">
        <v>63</v>
      </c>
      <c r="I583" t="str">
        <f>IF(LEFT(tbStoricoOrdini[[#This Row],[ARTICOLO]],3) = "COG","COG",LEFT(tbStoricoOrdini[[#This Row],[ARTICOLO]],FIND(" ",tbStoricoOrdini[[#This Row],[ARTICOLO]])-1))</f>
        <v>KLM</v>
      </c>
      <c r="J583" t="str">
        <f>MID(tbStoricoOrdini[[#This Row],[ARTICOLO]],FIND(" ",tbStoricoOrdini[[#This Row],[ARTICOLO]])+1,4)</f>
        <v>3000</v>
      </c>
      <c r="K583" t="str">
        <f>IFERROR(RIGHT(tbStoricoOrdini[[#This Row],[ARTICOLO]],LEN(tbStoricoOrdini[[#This Row],[ARTICOLO]])-FIND(" ",tbStoricoOrdini[[#This Row],[ARTICOLO]],FIND(" ",tbStoricoOrdini[[#This Row],[ARTICOLO]]) +1)),"")</f>
        <v>Plus</v>
      </c>
      <c r="L583" s="3">
        <f>VLOOKUP(tbStoricoOrdini[[#This Row],[ARTICOLO]],tbArticoli[],2,FALSE)</f>
        <v>145</v>
      </c>
      <c r="M583" s="22">
        <f>tbStoricoOrdini[[#This Row],[IMPORTO]]/tbStoricoOrdini[[#This Row],[PREZZO]]</f>
        <v>537</v>
      </c>
      <c r="N583" t="s">
        <v>7</v>
      </c>
      <c r="O583" s="8">
        <f>VLOOKUP(tbStoricoOrdini[[#This Row],[AGENTE]],tbAgenti[],2,FALSE)</f>
        <v>0.03</v>
      </c>
      <c r="P583" s="2">
        <v>77865</v>
      </c>
      <c r="Q583" s="2">
        <f>tbStoricoOrdini[[#This Row],[IMPORTO]]*tbStoricoOrdini[[#This Row],[% COMM.]]</f>
        <v>2335.9499999999998</v>
      </c>
      <c r="R583" s="2">
        <f>tbStoricoOrdini[[#This Row],[TOT. COMM.]]+tbStoricoOrdini[[#This Row],[IMPORTO]]</f>
        <v>80200.95</v>
      </c>
    </row>
    <row r="584" spans="1:18">
      <c r="A584" s="1">
        <v>43831</v>
      </c>
      <c r="B584" s="7">
        <f>MONTH(tbStoricoOrdini[[#This Row],[DATA]])</f>
        <v>1</v>
      </c>
      <c r="C584" t="s">
        <v>679</v>
      </c>
      <c r="D584" t="str">
        <f>RIGHT(tbStoricoOrdini[[#This Row],[ORDINE]],4)</f>
        <v>0581</v>
      </c>
      <c r="E584" t="s">
        <v>46</v>
      </c>
      <c r="F584" t="str">
        <f>VLOOKUP(tbStoricoOrdini[[#This Row],[CLIENTE]],tbClienti[],3,FALSE)</f>
        <v>Umbria</v>
      </c>
      <c r="G584" t="str">
        <f>VLOOKUP(tbStoricoOrdini[[#This Row],[CLIENTE]],tbClienti[],7,FALSE)</f>
        <v>BD</v>
      </c>
      <c r="H584" t="s">
        <v>63</v>
      </c>
      <c r="I584" t="str">
        <f>IF(LEFT(tbStoricoOrdini[[#This Row],[ARTICOLO]],3) = "COG","COG",LEFT(tbStoricoOrdini[[#This Row],[ARTICOLO]],FIND(" ",tbStoricoOrdini[[#This Row],[ARTICOLO]])-1))</f>
        <v>KLM</v>
      </c>
      <c r="J584" t="str">
        <f>MID(tbStoricoOrdini[[#This Row],[ARTICOLO]],FIND(" ",tbStoricoOrdini[[#This Row],[ARTICOLO]])+1,4)</f>
        <v>3000</v>
      </c>
      <c r="K584" t="str">
        <f>IFERROR(RIGHT(tbStoricoOrdini[[#This Row],[ARTICOLO]],LEN(tbStoricoOrdini[[#This Row],[ARTICOLO]])-FIND(" ",tbStoricoOrdini[[#This Row],[ARTICOLO]],FIND(" ",tbStoricoOrdini[[#This Row],[ARTICOLO]]) +1)),"")</f>
        <v>Plus</v>
      </c>
      <c r="L584" s="3">
        <f>VLOOKUP(tbStoricoOrdini[[#This Row],[ARTICOLO]],tbArticoli[],2,FALSE)</f>
        <v>145</v>
      </c>
      <c r="M584" s="22">
        <f>tbStoricoOrdini[[#This Row],[IMPORTO]]/tbStoricoOrdini[[#This Row],[PREZZO]]</f>
        <v>611</v>
      </c>
      <c r="N584" t="s">
        <v>18</v>
      </c>
      <c r="O584" s="8">
        <f>VLOOKUP(tbStoricoOrdini[[#This Row],[AGENTE]],tbAgenti[],2,FALSE)</f>
        <v>0.03</v>
      </c>
      <c r="P584" s="2">
        <v>88595</v>
      </c>
      <c r="Q584" s="2">
        <f>tbStoricoOrdini[[#This Row],[IMPORTO]]*tbStoricoOrdini[[#This Row],[% COMM.]]</f>
        <v>2657.85</v>
      </c>
      <c r="R584" s="2">
        <f>tbStoricoOrdini[[#This Row],[TOT. COMM.]]+tbStoricoOrdini[[#This Row],[IMPORTO]]</f>
        <v>91252.85</v>
      </c>
    </row>
    <row r="585" spans="1:18">
      <c r="A585" s="1">
        <v>43831</v>
      </c>
      <c r="B585" s="7">
        <f>MONTH(tbStoricoOrdini[[#This Row],[DATA]])</f>
        <v>1</v>
      </c>
      <c r="C585" t="s">
        <v>680</v>
      </c>
      <c r="D585" t="str">
        <f>RIGHT(tbStoricoOrdini[[#This Row],[ORDINE]],4)</f>
        <v>0582</v>
      </c>
      <c r="E585" t="s">
        <v>46</v>
      </c>
      <c r="F585" t="str">
        <f>VLOOKUP(tbStoricoOrdini[[#This Row],[CLIENTE]],tbClienti[],3,FALSE)</f>
        <v>Umbria</v>
      </c>
      <c r="G585" t="str">
        <f>VLOOKUP(tbStoricoOrdini[[#This Row],[CLIENTE]],tbClienti[],7,FALSE)</f>
        <v>BD</v>
      </c>
      <c r="H585" t="s">
        <v>63</v>
      </c>
      <c r="I585" t="str">
        <f>IF(LEFT(tbStoricoOrdini[[#This Row],[ARTICOLO]],3) = "COG","COG",LEFT(tbStoricoOrdini[[#This Row],[ARTICOLO]],FIND(" ",tbStoricoOrdini[[#This Row],[ARTICOLO]])-1))</f>
        <v>KLM</v>
      </c>
      <c r="J585" t="str">
        <f>MID(tbStoricoOrdini[[#This Row],[ARTICOLO]],FIND(" ",tbStoricoOrdini[[#This Row],[ARTICOLO]])+1,4)</f>
        <v>3000</v>
      </c>
      <c r="K585" t="str">
        <f>IFERROR(RIGHT(tbStoricoOrdini[[#This Row],[ARTICOLO]],LEN(tbStoricoOrdini[[#This Row],[ARTICOLO]])-FIND(" ",tbStoricoOrdini[[#This Row],[ARTICOLO]],FIND(" ",tbStoricoOrdini[[#This Row],[ARTICOLO]]) +1)),"")</f>
        <v>Plus</v>
      </c>
      <c r="L585" s="3">
        <f>VLOOKUP(tbStoricoOrdini[[#This Row],[ARTICOLO]],tbArticoli[],2,FALSE)</f>
        <v>145</v>
      </c>
      <c r="M585" s="22">
        <f>tbStoricoOrdini[[#This Row],[IMPORTO]]/tbStoricoOrdini[[#This Row],[PREZZO]]</f>
        <v>270</v>
      </c>
      <c r="N585" t="s">
        <v>13</v>
      </c>
      <c r="O585" s="8">
        <f>VLOOKUP(tbStoricoOrdini[[#This Row],[AGENTE]],tbAgenti[],2,FALSE)</f>
        <v>0.1</v>
      </c>
      <c r="P585" s="2">
        <v>39150</v>
      </c>
      <c r="Q585" s="2">
        <f>tbStoricoOrdini[[#This Row],[IMPORTO]]*tbStoricoOrdini[[#This Row],[% COMM.]]</f>
        <v>3915</v>
      </c>
      <c r="R585" s="2">
        <f>tbStoricoOrdini[[#This Row],[TOT. COMM.]]+tbStoricoOrdini[[#This Row],[IMPORTO]]</f>
        <v>43065</v>
      </c>
    </row>
    <row r="586" spans="1:18">
      <c r="A586" s="1">
        <v>43831</v>
      </c>
      <c r="B586" s="7">
        <f>MONTH(tbStoricoOrdini[[#This Row],[DATA]])</f>
        <v>1</v>
      </c>
      <c r="C586" t="s">
        <v>681</v>
      </c>
      <c r="D586" t="str">
        <f>RIGHT(tbStoricoOrdini[[#This Row],[ORDINE]],4)</f>
        <v>0583</v>
      </c>
      <c r="E586" t="s">
        <v>46</v>
      </c>
      <c r="F586" t="str">
        <f>VLOOKUP(tbStoricoOrdini[[#This Row],[CLIENTE]],tbClienti[],3,FALSE)</f>
        <v>Umbria</v>
      </c>
      <c r="G586" t="str">
        <f>VLOOKUP(tbStoricoOrdini[[#This Row],[CLIENTE]],tbClienti[],7,FALSE)</f>
        <v>BD</v>
      </c>
      <c r="H586" t="s">
        <v>63</v>
      </c>
      <c r="I586" t="str">
        <f>IF(LEFT(tbStoricoOrdini[[#This Row],[ARTICOLO]],3) = "COG","COG",LEFT(tbStoricoOrdini[[#This Row],[ARTICOLO]],FIND(" ",tbStoricoOrdini[[#This Row],[ARTICOLO]])-1))</f>
        <v>KLM</v>
      </c>
      <c r="J586" t="str">
        <f>MID(tbStoricoOrdini[[#This Row],[ARTICOLO]],FIND(" ",tbStoricoOrdini[[#This Row],[ARTICOLO]])+1,4)</f>
        <v>3000</v>
      </c>
      <c r="K586" t="str">
        <f>IFERROR(RIGHT(tbStoricoOrdini[[#This Row],[ARTICOLO]],LEN(tbStoricoOrdini[[#This Row],[ARTICOLO]])-FIND(" ",tbStoricoOrdini[[#This Row],[ARTICOLO]],FIND(" ",tbStoricoOrdini[[#This Row],[ARTICOLO]]) +1)),"")</f>
        <v>Plus</v>
      </c>
      <c r="L586" s="3">
        <f>VLOOKUP(tbStoricoOrdini[[#This Row],[ARTICOLO]],tbArticoli[],2,FALSE)</f>
        <v>145</v>
      </c>
      <c r="M586" s="22">
        <f>tbStoricoOrdini[[#This Row],[IMPORTO]]/tbStoricoOrdini[[#This Row],[PREZZO]]</f>
        <v>571</v>
      </c>
      <c r="N586" t="s">
        <v>6</v>
      </c>
      <c r="O586" s="8">
        <f>VLOOKUP(tbStoricoOrdini[[#This Row],[AGENTE]],tbAgenti[],2,FALSE)</f>
        <v>7.4999999999999997E-2</v>
      </c>
      <c r="P586" s="2">
        <v>82795</v>
      </c>
      <c r="Q586" s="2">
        <f>tbStoricoOrdini[[#This Row],[IMPORTO]]*tbStoricoOrdini[[#This Row],[% COMM.]]</f>
        <v>6209.625</v>
      </c>
      <c r="R586" s="2">
        <f>tbStoricoOrdini[[#This Row],[TOT. COMM.]]+tbStoricoOrdini[[#This Row],[IMPORTO]]</f>
        <v>89004.625</v>
      </c>
    </row>
    <row r="587" spans="1:18">
      <c r="A587" s="1">
        <v>43831</v>
      </c>
      <c r="B587" s="7">
        <f>MONTH(tbStoricoOrdini[[#This Row],[DATA]])</f>
        <v>1</v>
      </c>
      <c r="C587" t="s">
        <v>682</v>
      </c>
      <c r="D587" t="str">
        <f>RIGHT(tbStoricoOrdini[[#This Row],[ORDINE]],4)</f>
        <v>0584</v>
      </c>
      <c r="E587" t="s">
        <v>46</v>
      </c>
      <c r="F587" t="str">
        <f>VLOOKUP(tbStoricoOrdini[[#This Row],[CLIENTE]],tbClienti[],3,FALSE)</f>
        <v>Umbria</v>
      </c>
      <c r="G587" t="str">
        <f>VLOOKUP(tbStoricoOrdini[[#This Row],[CLIENTE]],tbClienti[],7,FALSE)</f>
        <v>BD</v>
      </c>
      <c r="H587" t="s">
        <v>63</v>
      </c>
      <c r="I587" t="str">
        <f>IF(LEFT(tbStoricoOrdini[[#This Row],[ARTICOLO]],3) = "COG","COG",LEFT(tbStoricoOrdini[[#This Row],[ARTICOLO]],FIND(" ",tbStoricoOrdini[[#This Row],[ARTICOLO]])-1))</f>
        <v>KLM</v>
      </c>
      <c r="J587" t="str">
        <f>MID(tbStoricoOrdini[[#This Row],[ARTICOLO]],FIND(" ",tbStoricoOrdini[[#This Row],[ARTICOLO]])+1,4)</f>
        <v>3000</v>
      </c>
      <c r="K587" t="str">
        <f>IFERROR(RIGHT(tbStoricoOrdini[[#This Row],[ARTICOLO]],LEN(tbStoricoOrdini[[#This Row],[ARTICOLO]])-FIND(" ",tbStoricoOrdini[[#This Row],[ARTICOLO]],FIND(" ",tbStoricoOrdini[[#This Row],[ARTICOLO]]) +1)),"")</f>
        <v>Plus</v>
      </c>
      <c r="L587" s="3">
        <f>VLOOKUP(tbStoricoOrdini[[#This Row],[ARTICOLO]],tbArticoli[],2,FALSE)</f>
        <v>145</v>
      </c>
      <c r="M587" s="22">
        <f>tbStoricoOrdini[[#This Row],[IMPORTO]]/tbStoricoOrdini[[#This Row],[PREZZO]]</f>
        <v>806</v>
      </c>
      <c r="N587" t="s">
        <v>9</v>
      </c>
      <c r="O587" s="8">
        <f>VLOOKUP(tbStoricoOrdini[[#This Row],[AGENTE]],tbAgenti[],2,FALSE)</f>
        <v>0.05</v>
      </c>
      <c r="P587" s="2">
        <v>116870</v>
      </c>
      <c r="Q587" s="2">
        <f>tbStoricoOrdini[[#This Row],[IMPORTO]]*tbStoricoOrdini[[#This Row],[% COMM.]]</f>
        <v>5843.5</v>
      </c>
      <c r="R587" s="2">
        <f>tbStoricoOrdini[[#This Row],[TOT. COMM.]]+tbStoricoOrdini[[#This Row],[IMPORTO]]</f>
        <v>122713.5</v>
      </c>
    </row>
    <row r="588" spans="1:18">
      <c r="A588" s="1">
        <v>43831</v>
      </c>
      <c r="B588" s="7">
        <f>MONTH(tbStoricoOrdini[[#This Row],[DATA]])</f>
        <v>1</v>
      </c>
      <c r="C588" t="s">
        <v>683</v>
      </c>
      <c r="D588" t="str">
        <f>RIGHT(tbStoricoOrdini[[#This Row],[ORDINE]],4)</f>
        <v>0585</v>
      </c>
      <c r="E588" t="s">
        <v>46</v>
      </c>
      <c r="F588" t="str">
        <f>VLOOKUP(tbStoricoOrdini[[#This Row],[CLIENTE]],tbClienti[],3,FALSE)</f>
        <v>Umbria</v>
      </c>
      <c r="G588" t="str">
        <f>VLOOKUP(tbStoricoOrdini[[#This Row],[CLIENTE]],tbClienti[],7,FALSE)</f>
        <v>BD</v>
      </c>
      <c r="H588" t="s">
        <v>66</v>
      </c>
      <c r="I588" t="str">
        <f>IF(LEFT(tbStoricoOrdini[[#This Row],[ARTICOLO]],3) = "COG","COG",LEFT(tbStoricoOrdini[[#This Row],[ARTICOLO]],FIND(" ",tbStoricoOrdini[[#This Row],[ARTICOLO]])-1))</f>
        <v>BAG</v>
      </c>
      <c r="J588" t="str">
        <f>MID(tbStoricoOrdini[[#This Row],[ARTICOLO]],FIND(" ",tbStoricoOrdini[[#This Row],[ARTICOLO]])+1,4)</f>
        <v>2500</v>
      </c>
      <c r="K588" t="str">
        <f>IFERROR(RIGHT(tbStoricoOrdini[[#This Row],[ARTICOLO]],LEN(tbStoricoOrdini[[#This Row],[ARTICOLO]])-FIND(" ",tbStoricoOrdini[[#This Row],[ARTICOLO]],FIND(" ",tbStoricoOrdini[[#This Row],[ARTICOLO]]) +1)),"")</f>
        <v>Plus</v>
      </c>
      <c r="L588" s="3">
        <f>VLOOKUP(tbStoricoOrdini[[#This Row],[ARTICOLO]],tbArticoli[],2,FALSE)</f>
        <v>220</v>
      </c>
      <c r="M588" s="22">
        <f>tbStoricoOrdini[[#This Row],[IMPORTO]]/tbStoricoOrdini[[#This Row],[PREZZO]]</f>
        <v>692</v>
      </c>
      <c r="N588" t="s">
        <v>11</v>
      </c>
      <c r="O588" s="8">
        <f>VLOOKUP(tbStoricoOrdini[[#This Row],[AGENTE]],tbAgenti[],2,FALSE)</f>
        <v>0.04</v>
      </c>
      <c r="P588" s="2">
        <v>152240</v>
      </c>
      <c r="Q588" s="2">
        <f>tbStoricoOrdini[[#This Row],[IMPORTO]]*tbStoricoOrdini[[#This Row],[% COMM.]]</f>
        <v>6089.6</v>
      </c>
      <c r="R588" s="2">
        <f>tbStoricoOrdini[[#This Row],[TOT. COMM.]]+tbStoricoOrdini[[#This Row],[IMPORTO]]</f>
        <v>158329.60000000001</v>
      </c>
    </row>
    <row r="589" spans="1:18">
      <c r="A589" s="1">
        <v>43831</v>
      </c>
      <c r="B589" s="7">
        <f>MONTH(tbStoricoOrdini[[#This Row],[DATA]])</f>
        <v>1</v>
      </c>
      <c r="C589" t="s">
        <v>684</v>
      </c>
      <c r="D589" t="str">
        <f>RIGHT(tbStoricoOrdini[[#This Row],[ORDINE]],4)</f>
        <v>0586</v>
      </c>
      <c r="E589" t="s">
        <v>46</v>
      </c>
      <c r="F589" t="str">
        <f>VLOOKUP(tbStoricoOrdini[[#This Row],[CLIENTE]],tbClienti[],3,FALSE)</f>
        <v>Umbria</v>
      </c>
      <c r="G589" t="str">
        <f>VLOOKUP(tbStoricoOrdini[[#This Row],[CLIENTE]],tbClienti[],7,FALSE)</f>
        <v>BD</v>
      </c>
      <c r="H589" t="s">
        <v>66</v>
      </c>
      <c r="I589" t="str">
        <f>IF(LEFT(tbStoricoOrdini[[#This Row],[ARTICOLO]],3) = "COG","COG",LEFT(tbStoricoOrdini[[#This Row],[ARTICOLO]],FIND(" ",tbStoricoOrdini[[#This Row],[ARTICOLO]])-1))</f>
        <v>BAG</v>
      </c>
      <c r="J589" t="str">
        <f>MID(tbStoricoOrdini[[#This Row],[ARTICOLO]],FIND(" ",tbStoricoOrdini[[#This Row],[ARTICOLO]])+1,4)</f>
        <v>2500</v>
      </c>
      <c r="K589" t="str">
        <f>IFERROR(RIGHT(tbStoricoOrdini[[#This Row],[ARTICOLO]],LEN(tbStoricoOrdini[[#This Row],[ARTICOLO]])-FIND(" ",tbStoricoOrdini[[#This Row],[ARTICOLO]],FIND(" ",tbStoricoOrdini[[#This Row],[ARTICOLO]]) +1)),"")</f>
        <v>Plus</v>
      </c>
      <c r="L589" s="3">
        <f>VLOOKUP(tbStoricoOrdini[[#This Row],[ARTICOLO]],tbArticoli[],2,FALSE)</f>
        <v>220</v>
      </c>
      <c r="M589" s="22">
        <f>tbStoricoOrdini[[#This Row],[IMPORTO]]/tbStoricoOrdini[[#This Row],[PREZZO]]</f>
        <v>134</v>
      </c>
      <c r="N589" t="s">
        <v>15</v>
      </c>
      <c r="O589" s="8">
        <f>VLOOKUP(tbStoricoOrdini[[#This Row],[AGENTE]],tbAgenti[],2,FALSE)</f>
        <v>0.08</v>
      </c>
      <c r="P589" s="2">
        <v>29480</v>
      </c>
      <c r="Q589" s="2">
        <f>tbStoricoOrdini[[#This Row],[IMPORTO]]*tbStoricoOrdini[[#This Row],[% COMM.]]</f>
        <v>2358.4</v>
      </c>
      <c r="R589" s="2">
        <f>tbStoricoOrdini[[#This Row],[TOT. COMM.]]+tbStoricoOrdini[[#This Row],[IMPORTO]]</f>
        <v>31838.400000000001</v>
      </c>
    </row>
    <row r="590" spans="1:18">
      <c r="A590" s="1">
        <v>43831</v>
      </c>
      <c r="B590" s="7">
        <f>MONTH(tbStoricoOrdini[[#This Row],[DATA]])</f>
        <v>1</v>
      </c>
      <c r="C590" t="s">
        <v>685</v>
      </c>
      <c r="D590" t="str">
        <f>RIGHT(tbStoricoOrdini[[#This Row],[ORDINE]],4)</f>
        <v>0587</v>
      </c>
      <c r="E590" t="s">
        <v>46</v>
      </c>
      <c r="F590" t="str">
        <f>VLOOKUP(tbStoricoOrdini[[#This Row],[CLIENTE]],tbClienti[],3,FALSE)</f>
        <v>Umbria</v>
      </c>
      <c r="G590" t="str">
        <f>VLOOKUP(tbStoricoOrdini[[#This Row],[CLIENTE]],tbClienti[],7,FALSE)</f>
        <v>BD</v>
      </c>
      <c r="H590" t="s">
        <v>66</v>
      </c>
      <c r="I590" t="str">
        <f>IF(LEFT(tbStoricoOrdini[[#This Row],[ARTICOLO]],3) = "COG","COG",LEFT(tbStoricoOrdini[[#This Row],[ARTICOLO]],FIND(" ",tbStoricoOrdini[[#This Row],[ARTICOLO]])-1))</f>
        <v>BAG</v>
      </c>
      <c r="J590" t="str">
        <f>MID(tbStoricoOrdini[[#This Row],[ARTICOLO]],FIND(" ",tbStoricoOrdini[[#This Row],[ARTICOLO]])+1,4)</f>
        <v>2500</v>
      </c>
      <c r="K590" t="str">
        <f>IFERROR(RIGHT(tbStoricoOrdini[[#This Row],[ARTICOLO]],LEN(tbStoricoOrdini[[#This Row],[ARTICOLO]])-FIND(" ",tbStoricoOrdini[[#This Row],[ARTICOLO]],FIND(" ",tbStoricoOrdini[[#This Row],[ARTICOLO]]) +1)),"")</f>
        <v>Plus</v>
      </c>
      <c r="L590" s="3">
        <f>VLOOKUP(tbStoricoOrdini[[#This Row],[ARTICOLO]],tbArticoli[],2,FALSE)</f>
        <v>220</v>
      </c>
      <c r="M590" s="22">
        <f>tbStoricoOrdini[[#This Row],[IMPORTO]]/tbStoricoOrdini[[#This Row],[PREZZO]]</f>
        <v>786</v>
      </c>
      <c r="N590" t="s">
        <v>7</v>
      </c>
      <c r="O590" s="8">
        <f>VLOOKUP(tbStoricoOrdini[[#This Row],[AGENTE]],tbAgenti[],2,FALSE)</f>
        <v>0.03</v>
      </c>
      <c r="P590" s="2">
        <v>172920</v>
      </c>
      <c r="Q590" s="2">
        <f>tbStoricoOrdini[[#This Row],[IMPORTO]]*tbStoricoOrdini[[#This Row],[% COMM.]]</f>
        <v>5187.5999999999995</v>
      </c>
      <c r="R590" s="2">
        <f>tbStoricoOrdini[[#This Row],[TOT. COMM.]]+tbStoricoOrdini[[#This Row],[IMPORTO]]</f>
        <v>178107.6</v>
      </c>
    </row>
    <row r="591" spans="1:18">
      <c r="A591" s="1">
        <v>43831</v>
      </c>
      <c r="B591" s="7">
        <f>MONTH(tbStoricoOrdini[[#This Row],[DATA]])</f>
        <v>1</v>
      </c>
      <c r="C591" t="s">
        <v>686</v>
      </c>
      <c r="D591" t="str">
        <f>RIGHT(tbStoricoOrdini[[#This Row],[ORDINE]],4)</f>
        <v>0588</v>
      </c>
      <c r="E591" t="s">
        <v>46</v>
      </c>
      <c r="F591" t="str">
        <f>VLOOKUP(tbStoricoOrdini[[#This Row],[CLIENTE]],tbClienti[],3,FALSE)</f>
        <v>Umbria</v>
      </c>
      <c r="G591" t="str">
        <f>VLOOKUP(tbStoricoOrdini[[#This Row],[CLIENTE]],tbClienti[],7,FALSE)</f>
        <v>BD</v>
      </c>
      <c r="H591" t="s">
        <v>66</v>
      </c>
      <c r="I591" t="str">
        <f>IF(LEFT(tbStoricoOrdini[[#This Row],[ARTICOLO]],3) = "COG","COG",LEFT(tbStoricoOrdini[[#This Row],[ARTICOLO]],FIND(" ",tbStoricoOrdini[[#This Row],[ARTICOLO]])-1))</f>
        <v>BAG</v>
      </c>
      <c r="J591" t="str">
        <f>MID(tbStoricoOrdini[[#This Row],[ARTICOLO]],FIND(" ",tbStoricoOrdini[[#This Row],[ARTICOLO]])+1,4)</f>
        <v>2500</v>
      </c>
      <c r="K591" t="str">
        <f>IFERROR(RIGHT(tbStoricoOrdini[[#This Row],[ARTICOLO]],LEN(tbStoricoOrdini[[#This Row],[ARTICOLO]])-FIND(" ",tbStoricoOrdini[[#This Row],[ARTICOLO]],FIND(" ",tbStoricoOrdini[[#This Row],[ARTICOLO]]) +1)),"")</f>
        <v>Plus</v>
      </c>
      <c r="L591" s="3">
        <f>VLOOKUP(tbStoricoOrdini[[#This Row],[ARTICOLO]],tbArticoli[],2,FALSE)</f>
        <v>220</v>
      </c>
      <c r="M591" s="22">
        <f>tbStoricoOrdini[[#This Row],[IMPORTO]]/tbStoricoOrdini[[#This Row],[PREZZO]]</f>
        <v>299</v>
      </c>
      <c r="N591" t="s">
        <v>18</v>
      </c>
      <c r="O591" s="8">
        <f>VLOOKUP(tbStoricoOrdini[[#This Row],[AGENTE]],tbAgenti[],2,FALSE)</f>
        <v>0.03</v>
      </c>
      <c r="P591" s="2">
        <v>65780</v>
      </c>
      <c r="Q591" s="2">
        <f>tbStoricoOrdini[[#This Row],[IMPORTO]]*tbStoricoOrdini[[#This Row],[% COMM.]]</f>
        <v>1973.3999999999999</v>
      </c>
      <c r="R591" s="2">
        <f>tbStoricoOrdini[[#This Row],[TOT. COMM.]]+tbStoricoOrdini[[#This Row],[IMPORTO]]</f>
        <v>67753.399999999994</v>
      </c>
    </row>
    <row r="592" spans="1:18">
      <c r="A592" s="1">
        <v>43831</v>
      </c>
      <c r="B592" s="7">
        <f>MONTH(tbStoricoOrdini[[#This Row],[DATA]])</f>
        <v>1</v>
      </c>
      <c r="C592" t="s">
        <v>687</v>
      </c>
      <c r="D592" t="str">
        <f>RIGHT(tbStoricoOrdini[[#This Row],[ORDINE]],4)</f>
        <v>0589</v>
      </c>
      <c r="E592" t="s">
        <v>46</v>
      </c>
      <c r="F592" t="str">
        <f>VLOOKUP(tbStoricoOrdini[[#This Row],[CLIENTE]],tbClienti[],3,FALSE)</f>
        <v>Umbria</v>
      </c>
      <c r="G592" t="str">
        <f>VLOOKUP(tbStoricoOrdini[[#This Row],[CLIENTE]],tbClienti[],7,FALSE)</f>
        <v>BD</v>
      </c>
      <c r="H592" t="s">
        <v>66</v>
      </c>
      <c r="I592" t="str">
        <f>IF(LEFT(tbStoricoOrdini[[#This Row],[ARTICOLO]],3) = "COG","COG",LEFT(tbStoricoOrdini[[#This Row],[ARTICOLO]],FIND(" ",tbStoricoOrdini[[#This Row],[ARTICOLO]])-1))</f>
        <v>BAG</v>
      </c>
      <c r="J592" t="str">
        <f>MID(tbStoricoOrdini[[#This Row],[ARTICOLO]],FIND(" ",tbStoricoOrdini[[#This Row],[ARTICOLO]])+1,4)</f>
        <v>2500</v>
      </c>
      <c r="K592" t="str">
        <f>IFERROR(RIGHT(tbStoricoOrdini[[#This Row],[ARTICOLO]],LEN(tbStoricoOrdini[[#This Row],[ARTICOLO]])-FIND(" ",tbStoricoOrdini[[#This Row],[ARTICOLO]],FIND(" ",tbStoricoOrdini[[#This Row],[ARTICOLO]]) +1)),"")</f>
        <v>Plus</v>
      </c>
      <c r="L592" s="3">
        <f>VLOOKUP(tbStoricoOrdini[[#This Row],[ARTICOLO]],tbArticoli[],2,FALSE)</f>
        <v>220</v>
      </c>
      <c r="M592" s="22">
        <f>tbStoricoOrdini[[#This Row],[IMPORTO]]/tbStoricoOrdini[[#This Row],[PREZZO]]</f>
        <v>729</v>
      </c>
      <c r="N592" t="s">
        <v>13</v>
      </c>
      <c r="O592" s="8">
        <f>VLOOKUP(tbStoricoOrdini[[#This Row],[AGENTE]],tbAgenti[],2,FALSE)</f>
        <v>0.1</v>
      </c>
      <c r="P592" s="2">
        <v>160380</v>
      </c>
      <c r="Q592" s="2">
        <f>tbStoricoOrdini[[#This Row],[IMPORTO]]*tbStoricoOrdini[[#This Row],[% COMM.]]</f>
        <v>16038</v>
      </c>
      <c r="R592" s="2">
        <f>tbStoricoOrdini[[#This Row],[TOT. COMM.]]+tbStoricoOrdini[[#This Row],[IMPORTO]]</f>
        <v>176418</v>
      </c>
    </row>
    <row r="593" spans="1:18">
      <c r="A593" s="1">
        <v>43831</v>
      </c>
      <c r="B593" s="7">
        <f>MONTH(tbStoricoOrdini[[#This Row],[DATA]])</f>
        <v>1</v>
      </c>
      <c r="C593" t="s">
        <v>688</v>
      </c>
      <c r="D593" t="str">
        <f>RIGHT(tbStoricoOrdini[[#This Row],[ORDINE]],4)</f>
        <v>0590</v>
      </c>
      <c r="E593" t="s">
        <v>46</v>
      </c>
      <c r="F593" t="str">
        <f>VLOOKUP(tbStoricoOrdini[[#This Row],[CLIENTE]],tbClienti[],3,FALSE)</f>
        <v>Umbria</v>
      </c>
      <c r="G593" t="str">
        <f>VLOOKUP(tbStoricoOrdini[[#This Row],[CLIENTE]],tbClienti[],7,FALSE)</f>
        <v>BD</v>
      </c>
      <c r="H593" t="s">
        <v>66</v>
      </c>
      <c r="I593" t="str">
        <f>IF(LEFT(tbStoricoOrdini[[#This Row],[ARTICOLO]],3) = "COG","COG",LEFT(tbStoricoOrdini[[#This Row],[ARTICOLO]],FIND(" ",tbStoricoOrdini[[#This Row],[ARTICOLO]])-1))</f>
        <v>BAG</v>
      </c>
      <c r="J593" t="str">
        <f>MID(tbStoricoOrdini[[#This Row],[ARTICOLO]],FIND(" ",tbStoricoOrdini[[#This Row],[ARTICOLO]])+1,4)</f>
        <v>2500</v>
      </c>
      <c r="K593" t="str">
        <f>IFERROR(RIGHT(tbStoricoOrdini[[#This Row],[ARTICOLO]],LEN(tbStoricoOrdini[[#This Row],[ARTICOLO]])-FIND(" ",tbStoricoOrdini[[#This Row],[ARTICOLO]],FIND(" ",tbStoricoOrdini[[#This Row],[ARTICOLO]]) +1)),"")</f>
        <v>Plus</v>
      </c>
      <c r="L593" s="3">
        <f>VLOOKUP(tbStoricoOrdini[[#This Row],[ARTICOLO]],tbArticoli[],2,FALSE)</f>
        <v>220</v>
      </c>
      <c r="M593" s="22">
        <f>tbStoricoOrdini[[#This Row],[IMPORTO]]/tbStoricoOrdini[[#This Row],[PREZZO]]</f>
        <v>289</v>
      </c>
      <c r="N593" t="s">
        <v>6</v>
      </c>
      <c r="O593" s="8">
        <f>VLOOKUP(tbStoricoOrdini[[#This Row],[AGENTE]],tbAgenti[],2,FALSE)</f>
        <v>7.4999999999999997E-2</v>
      </c>
      <c r="P593" s="2">
        <v>63580</v>
      </c>
      <c r="Q593" s="2">
        <f>tbStoricoOrdini[[#This Row],[IMPORTO]]*tbStoricoOrdini[[#This Row],[% COMM.]]</f>
        <v>4768.5</v>
      </c>
      <c r="R593" s="2">
        <f>tbStoricoOrdini[[#This Row],[TOT. COMM.]]+tbStoricoOrdini[[#This Row],[IMPORTO]]</f>
        <v>68348.5</v>
      </c>
    </row>
    <row r="594" spans="1:18">
      <c r="A594" s="1">
        <v>43831</v>
      </c>
      <c r="B594" s="7">
        <f>MONTH(tbStoricoOrdini[[#This Row],[DATA]])</f>
        <v>1</v>
      </c>
      <c r="C594" t="s">
        <v>689</v>
      </c>
      <c r="D594" t="str">
        <f>RIGHT(tbStoricoOrdini[[#This Row],[ORDINE]],4)</f>
        <v>0591</v>
      </c>
      <c r="E594" t="s">
        <v>46</v>
      </c>
      <c r="F594" t="str">
        <f>VLOOKUP(tbStoricoOrdini[[#This Row],[CLIENTE]],tbClienti[],3,FALSE)</f>
        <v>Umbria</v>
      </c>
      <c r="G594" t="str">
        <f>VLOOKUP(tbStoricoOrdini[[#This Row],[CLIENTE]],tbClienti[],7,FALSE)</f>
        <v>BD</v>
      </c>
      <c r="H594" t="s">
        <v>66</v>
      </c>
      <c r="I594" t="str">
        <f>IF(LEFT(tbStoricoOrdini[[#This Row],[ARTICOLO]],3) = "COG","COG",LEFT(tbStoricoOrdini[[#This Row],[ARTICOLO]],FIND(" ",tbStoricoOrdini[[#This Row],[ARTICOLO]])-1))</f>
        <v>BAG</v>
      </c>
      <c r="J594" t="str">
        <f>MID(tbStoricoOrdini[[#This Row],[ARTICOLO]],FIND(" ",tbStoricoOrdini[[#This Row],[ARTICOLO]])+1,4)</f>
        <v>2500</v>
      </c>
      <c r="K594" t="str">
        <f>IFERROR(RIGHT(tbStoricoOrdini[[#This Row],[ARTICOLO]],LEN(tbStoricoOrdini[[#This Row],[ARTICOLO]])-FIND(" ",tbStoricoOrdini[[#This Row],[ARTICOLO]],FIND(" ",tbStoricoOrdini[[#This Row],[ARTICOLO]]) +1)),"")</f>
        <v>Plus</v>
      </c>
      <c r="L594" s="3">
        <f>VLOOKUP(tbStoricoOrdini[[#This Row],[ARTICOLO]],tbArticoli[],2,FALSE)</f>
        <v>220</v>
      </c>
      <c r="M594" s="22">
        <f>tbStoricoOrdini[[#This Row],[IMPORTO]]/tbStoricoOrdini[[#This Row],[PREZZO]]</f>
        <v>350</v>
      </c>
      <c r="N594" t="s">
        <v>9</v>
      </c>
      <c r="O594" s="8">
        <f>VLOOKUP(tbStoricoOrdini[[#This Row],[AGENTE]],tbAgenti[],2,FALSE)</f>
        <v>0.05</v>
      </c>
      <c r="P594" s="2">
        <v>77000</v>
      </c>
      <c r="Q594" s="2">
        <f>tbStoricoOrdini[[#This Row],[IMPORTO]]*tbStoricoOrdini[[#This Row],[% COMM.]]</f>
        <v>3850</v>
      </c>
      <c r="R594" s="2">
        <f>tbStoricoOrdini[[#This Row],[TOT. COMM.]]+tbStoricoOrdini[[#This Row],[IMPORTO]]</f>
        <v>80850</v>
      </c>
    </row>
    <row r="595" spans="1:18">
      <c r="A595" s="1">
        <v>43831</v>
      </c>
      <c r="B595" s="7">
        <f>MONTH(tbStoricoOrdini[[#This Row],[DATA]])</f>
        <v>1</v>
      </c>
      <c r="C595" t="s">
        <v>690</v>
      </c>
      <c r="D595" t="str">
        <f>RIGHT(tbStoricoOrdini[[#This Row],[ORDINE]],4)</f>
        <v>0592</v>
      </c>
      <c r="E595" t="s">
        <v>46</v>
      </c>
      <c r="F595" t="str">
        <f>VLOOKUP(tbStoricoOrdini[[#This Row],[CLIENTE]],tbClienti[],3,FALSE)</f>
        <v>Umbria</v>
      </c>
      <c r="G595" t="str">
        <f>VLOOKUP(tbStoricoOrdini[[#This Row],[CLIENTE]],tbClienti[],7,FALSE)</f>
        <v>BD</v>
      </c>
      <c r="H595" t="s">
        <v>67</v>
      </c>
      <c r="I595" t="str">
        <f>IF(LEFT(tbStoricoOrdini[[#This Row],[ARTICOLO]],3) = "COG","COG",LEFT(tbStoricoOrdini[[#This Row],[ARTICOLO]],FIND(" ",tbStoricoOrdini[[#This Row],[ARTICOLO]])-1))</f>
        <v>BAG</v>
      </c>
      <c r="J595" t="str">
        <f>MID(tbStoricoOrdini[[#This Row],[ARTICOLO]],FIND(" ",tbStoricoOrdini[[#This Row],[ARTICOLO]])+1,4)</f>
        <v>2500</v>
      </c>
      <c r="K595" t="str">
        <f>IFERROR(RIGHT(tbStoricoOrdini[[#This Row],[ARTICOLO]],LEN(tbStoricoOrdini[[#This Row],[ARTICOLO]])-FIND(" ",tbStoricoOrdini[[#This Row],[ARTICOLO]],FIND(" ",tbStoricoOrdini[[#This Row],[ARTICOLO]]) +1)),"")</f>
        <v>Medium</v>
      </c>
      <c r="L595" s="3">
        <f>VLOOKUP(tbStoricoOrdini[[#This Row],[ARTICOLO]],tbArticoli[],2,FALSE)</f>
        <v>210</v>
      </c>
      <c r="M595" s="22">
        <f>tbStoricoOrdini[[#This Row],[IMPORTO]]/tbStoricoOrdini[[#This Row],[PREZZO]]</f>
        <v>646</v>
      </c>
      <c r="N595" t="s">
        <v>6</v>
      </c>
      <c r="O595" s="8">
        <f>VLOOKUP(tbStoricoOrdini[[#This Row],[AGENTE]],tbAgenti[],2,FALSE)</f>
        <v>7.4999999999999997E-2</v>
      </c>
      <c r="P595" s="2">
        <v>135660</v>
      </c>
      <c r="Q595" s="2">
        <f>tbStoricoOrdini[[#This Row],[IMPORTO]]*tbStoricoOrdini[[#This Row],[% COMM.]]</f>
        <v>10174.5</v>
      </c>
      <c r="R595" s="2">
        <f>tbStoricoOrdini[[#This Row],[TOT. COMM.]]+tbStoricoOrdini[[#This Row],[IMPORTO]]</f>
        <v>145834.5</v>
      </c>
    </row>
    <row r="596" spans="1:18">
      <c r="A596" s="1">
        <v>43831</v>
      </c>
      <c r="B596" s="7">
        <f>MONTH(tbStoricoOrdini[[#This Row],[DATA]])</f>
        <v>1</v>
      </c>
      <c r="C596" t="s">
        <v>691</v>
      </c>
      <c r="D596" t="str">
        <f>RIGHT(tbStoricoOrdini[[#This Row],[ORDINE]],4)</f>
        <v>0593</v>
      </c>
      <c r="E596" t="s">
        <v>46</v>
      </c>
      <c r="F596" t="str">
        <f>VLOOKUP(tbStoricoOrdini[[#This Row],[CLIENTE]],tbClienti[],3,FALSE)</f>
        <v>Umbria</v>
      </c>
      <c r="G596" t="str">
        <f>VLOOKUP(tbStoricoOrdini[[#This Row],[CLIENTE]],tbClienti[],7,FALSE)</f>
        <v>BD</v>
      </c>
      <c r="H596" t="s">
        <v>82</v>
      </c>
      <c r="I596" t="str">
        <f>IF(LEFT(tbStoricoOrdini[[#This Row],[ARTICOLO]],3) = "COG","COG",LEFT(tbStoricoOrdini[[#This Row],[ARTICOLO]],FIND(" ",tbStoricoOrdini[[#This Row],[ARTICOLO]])-1))</f>
        <v>COG</v>
      </c>
      <c r="J596" t="str">
        <f>MID(tbStoricoOrdini[[#This Row],[ARTICOLO]],FIND(" ",tbStoricoOrdini[[#This Row],[ARTICOLO]])+1,4)</f>
        <v>7000</v>
      </c>
      <c r="K596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596" s="3">
        <f>VLOOKUP(tbStoricoOrdini[[#This Row],[ARTICOLO]],tbArticoli[],2,FALSE)</f>
        <v>500</v>
      </c>
      <c r="M596" s="22">
        <f>tbStoricoOrdini[[#This Row],[IMPORTO]]/tbStoricoOrdini[[#This Row],[PREZZO]]</f>
        <v>939</v>
      </c>
      <c r="N596" t="s">
        <v>6</v>
      </c>
      <c r="O596" s="8">
        <f>VLOOKUP(tbStoricoOrdini[[#This Row],[AGENTE]],tbAgenti[],2,FALSE)</f>
        <v>7.4999999999999997E-2</v>
      </c>
      <c r="P596" s="2">
        <v>469500</v>
      </c>
      <c r="Q596" s="2">
        <f>tbStoricoOrdini[[#This Row],[IMPORTO]]*tbStoricoOrdini[[#This Row],[% COMM.]]</f>
        <v>35212.5</v>
      </c>
      <c r="R596" s="2">
        <f>tbStoricoOrdini[[#This Row],[TOT. COMM.]]+tbStoricoOrdini[[#This Row],[IMPORTO]]</f>
        <v>504712.5</v>
      </c>
    </row>
    <row r="597" spans="1:18">
      <c r="A597" s="1">
        <v>43831</v>
      </c>
      <c r="B597" s="7">
        <f>MONTH(tbStoricoOrdini[[#This Row],[DATA]])</f>
        <v>1</v>
      </c>
      <c r="C597" t="s">
        <v>692</v>
      </c>
      <c r="D597" t="str">
        <f>RIGHT(tbStoricoOrdini[[#This Row],[ORDINE]],4)</f>
        <v>0594</v>
      </c>
      <c r="E597" t="s">
        <v>46</v>
      </c>
      <c r="F597" t="str">
        <f>VLOOKUP(tbStoricoOrdini[[#This Row],[CLIENTE]],tbClienti[],3,FALSE)</f>
        <v>Umbria</v>
      </c>
      <c r="G597" t="str">
        <f>VLOOKUP(tbStoricoOrdini[[#This Row],[CLIENTE]],tbClienti[],7,FALSE)</f>
        <v>BD</v>
      </c>
      <c r="H597" t="s">
        <v>80</v>
      </c>
      <c r="I597" t="str">
        <f>IF(LEFT(tbStoricoOrdini[[#This Row],[ARTICOLO]],3) = "COG","COG",LEFT(tbStoricoOrdini[[#This Row],[ARTICOLO]],FIND(" ",tbStoricoOrdini[[#This Row],[ARTICOLO]])-1))</f>
        <v>COG</v>
      </c>
      <c r="J597" t="str">
        <f>MID(tbStoricoOrdini[[#This Row],[ARTICOLO]],FIND(" ",tbStoricoOrdini[[#This Row],[ARTICOLO]])+1,4)</f>
        <v>5000</v>
      </c>
      <c r="K597" t="str">
        <f>IFERROR(RIGHT(tbStoricoOrdini[[#This Row],[ARTICOLO]],LEN(tbStoricoOrdini[[#This Row],[ARTICOLO]])-FIND(" ",tbStoricoOrdini[[#This Row],[ARTICOLO]],FIND(" ",tbStoricoOrdini[[#This Row],[ARTICOLO]]) +1)),"")</f>
        <v>Silver</v>
      </c>
      <c r="L597" s="3">
        <f>VLOOKUP(tbStoricoOrdini[[#This Row],[ARTICOLO]],tbArticoli[],2,FALSE)</f>
        <v>300</v>
      </c>
      <c r="M597" s="22">
        <f>tbStoricoOrdini[[#This Row],[IMPORTO]]/tbStoricoOrdini[[#This Row],[PREZZO]]</f>
        <v>524</v>
      </c>
      <c r="N597" t="s">
        <v>16</v>
      </c>
      <c r="O597" s="8">
        <f>VLOOKUP(tbStoricoOrdini[[#This Row],[AGENTE]],tbAgenti[],2,FALSE)</f>
        <v>0.05</v>
      </c>
      <c r="P597" s="2">
        <v>157200</v>
      </c>
      <c r="Q597" s="2">
        <f>tbStoricoOrdini[[#This Row],[IMPORTO]]*tbStoricoOrdini[[#This Row],[% COMM.]]</f>
        <v>7860</v>
      </c>
      <c r="R597" s="2">
        <f>tbStoricoOrdini[[#This Row],[TOT. COMM.]]+tbStoricoOrdini[[#This Row],[IMPORTO]]</f>
        <v>165060</v>
      </c>
    </row>
    <row r="598" spans="1:18">
      <c r="A598" s="1">
        <v>43831</v>
      </c>
      <c r="B598" s="7">
        <f>MONTH(tbStoricoOrdini[[#This Row],[DATA]])</f>
        <v>1</v>
      </c>
      <c r="C598" t="s">
        <v>693</v>
      </c>
      <c r="D598" t="str">
        <f>RIGHT(tbStoricoOrdini[[#This Row],[ORDINE]],4)</f>
        <v>0595</v>
      </c>
      <c r="E598" t="s">
        <v>46</v>
      </c>
      <c r="F598" t="str">
        <f>VLOOKUP(tbStoricoOrdini[[#This Row],[CLIENTE]],tbClienti[],3,FALSE)</f>
        <v>Umbria</v>
      </c>
      <c r="G598" t="str">
        <f>VLOOKUP(tbStoricoOrdini[[#This Row],[CLIENTE]],tbClienti[],7,FALSE)</f>
        <v>BD</v>
      </c>
      <c r="H598" t="s">
        <v>68</v>
      </c>
      <c r="I598" t="str">
        <f>IF(LEFT(tbStoricoOrdini[[#This Row],[ARTICOLO]],3) = "COG","COG",LEFT(tbStoricoOrdini[[#This Row],[ARTICOLO]],FIND(" ",tbStoricoOrdini[[#This Row],[ARTICOLO]])-1))</f>
        <v>BAG</v>
      </c>
      <c r="J598" t="str">
        <f>MID(tbStoricoOrdini[[#This Row],[ARTICOLO]],FIND(" ",tbStoricoOrdini[[#This Row],[ARTICOLO]])+1,4)</f>
        <v>5000</v>
      </c>
      <c r="K598" t="str">
        <f>IFERROR(RIGHT(tbStoricoOrdini[[#This Row],[ARTICOLO]],LEN(tbStoricoOrdini[[#This Row],[ARTICOLO]])-FIND(" ",tbStoricoOrdini[[#This Row],[ARTICOLO]],FIND(" ",tbStoricoOrdini[[#This Row],[ARTICOLO]]) +1)),"")</f>
        <v/>
      </c>
      <c r="L598" s="3">
        <f>VLOOKUP(tbStoricoOrdini[[#This Row],[ARTICOLO]],tbArticoli[],2,FALSE)</f>
        <v>250</v>
      </c>
      <c r="M598" s="22">
        <f>tbStoricoOrdini[[#This Row],[IMPORTO]]/tbStoricoOrdini[[#This Row],[PREZZO]]</f>
        <v>147</v>
      </c>
      <c r="N598" t="s">
        <v>16</v>
      </c>
      <c r="O598" s="8">
        <f>VLOOKUP(tbStoricoOrdini[[#This Row],[AGENTE]],tbAgenti[],2,FALSE)</f>
        <v>0.05</v>
      </c>
      <c r="P598" s="2">
        <v>36750</v>
      </c>
      <c r="Q598" s="2">
        <f>tbStoricoOrdini[[#This Row],[IMPORTO]]*tbStoricoOrdini[[#This Row],[% COMM.]]</f>
        <v>1837.5</v>
      </c>
      <c r="R598" s="2">
        <f>tbStoricoOrdini[[#This Row],[TOT. COMM.]]+tbStoricoOrdini[[#This Row],[IMPORTO]]</f>
        <v>38587.5</v>
      </c>
    </row>
    <row r="599" spans="1:18">
      <c r="A599" s="1">
        <v>43831</v>
      </c>
      <c r="B599" s="7">
        <f>MONTH(tbStoricoOrdini[[#This Row],[DATA]])</f>
        <v>1</v>
      </c>
      <c r="C599" t="s">
        <v>694</v>
      </c>
      <c r="D599" t="str">
        <f>RIGHT(tbStoricoOrdini[[#This Row],[ORDINE]],4)</f>
        <v>0596</v>
      </c>
      <c r="E599" t="s">
        <v>46</v>
      </c>
      <c r="F599" t="str">
        <f>VLOOKUP(tbStoricoOrdini[[#This Row],[CLIENTE]],tbClienti[],3,FALSE)</f>
        <v>Umbria</v>
      </c>
      <c r="G599" t="str">
        <f>VLOOKUP(tbStoricoOrdini[[#This Row],[CLIENTE]],tbClienti[],7,FALSE)</f>
        <v>BD</v>
      </c>
      <c r="H599" t="s">
        <v>68</v>
      </c>
      <c r="I599" t="str">
        <f>IF(LEFT(tbStoricoOrdini[[#This Row],[ARTICOLO]],3) = "COG","COG",LEFT(tbStoricoOrdini[[#This Row],[ARTICOLO]],FIND(" ",tbStoricoOrdini[[#This Row],[ARTICOLO]])-1))</f>
        <v>BAG</v>
      </c>
      <c r="J599" t="str">
        <f>MID(tbStoricoOrdini[[#This Row],[ARTICOLO]],FIND(" ",tbStoricoOrdini[[#This Row],[ARTICOLO]])+1,4)</f>
        <v>5000</v>
      </c>
      <c r="K599" t="str">
        <f>IFERROR(RIGHT(tbStoricoOrdini[[#This Row],[ARTICOLO]],LEN(tbStoricoOrdini[[#This Row],[ARTICOLO]])-FIND(" ",tbStoricoOrdini[[#This Row],[ARTICOLO]],FIND(" ",tbStoricoOrdini[[#This Row],[ARTICOLO]]) +1)),"")</f>
        <v/>
      </c>
      <c r="L599" s="3">
        <f>VLOOKUP(tbStoricoOrdini[[#This Row],[ARTICOLO]],tbArticoli[],2,FALSE)</f>
        <v>250</v>
      </c>
      <c r="M599" s="22">
        <f>tbStoricoOrdini[[#This Row],[IMPORTO]]/tbStoricoOrdini[[#This Row],[PREZZO]]</f>
        <v>994</v>
      </c>
      <c r="N599" t="s">
        <v>7</v>
      </c>
      <c r="O599" s="8">
        <f>VLOOKUP(tbStoricoOrdini[[#This Row],[AGENTE]],tbAgenti[],2,FALSE)</f>
        <v>0.03</v>
      </c>
      <c r="P599" s="2">
        <v>248500</v>
      </c>
      <c r="Q599" s="2">
        <f>tbStoricoOrdini[[#This Row],[IMPORTO]]*tbStoricoOrdini[[#This Row],[% COMM.]]</f>
        <v>7455</v>
      </c>
      <c r="R599" s="2">
        <f>tbStoricoOrdini[[#This Row],[TOT. COMM.]]+tbStoricoOrdini[[#This Row],[IMPORTO]]</f>
        <v>255955</v>
      </c>
    </row>
    <row r="600" spans="1:18">
      <c r="A600" s="1">
        <v>43831</v>
      </c>
      <c r="B600" s="7">
        <f>MONTH(tbStoricoOrdini[[#This Row],[DATA]])</f>
        <v>1</v>
      </c>
      <c r="C600" t="s">
        <v>695</v>
      </c>
      <c r="D600" t="str">
        <f>RIGHT(tbStoricoOrdini[[#This Row],[ORDINE]],4)</f>
        <v>0597</v>
      </c>
      <c r="E600" t="s">
        <v>46</v>
      </c>
      <c r="F600" t="str">
        <f>VLOOKUP(tbStoricoOrdini[[#This Row],[CLIENTE]],tbClienti[],3,FALSE)</f>
        <v>Umbria</v>
      </c>
      <c r="G600" t="str">
        <f>VLOOKUP(tbStoricoOrdini[[#This Row],[CLIENTE]],tbClienti[],7,FALSE)</f>
        <v>BD</v>
      </c>
      <c r="H600" t="s">
        <v>69</v>
      </c>
      <c r="I600" t="str">
        <f>IF(LEFT(tbStoricoOrdini[[#This Row],[ARTICOLO]],3) = "COG","COG",LEFT(tbStoricoOrdini[[#This Row],[ARTICOLO]],FIND(" ",tbStoricoOrdini[[#This Row],[ARTICOLO]])-1))</f>
        <v>BAG</v>
      </c>
      <c r="J600" t="str">
        <f>MID(tbStoricoOrdini[[#This Row],[ARTICOLO]],FIND(" ",tbStoricoOrdini[[#This Row],[ARTICOLO]])+1,4)</f>
        <v>1121</v>
      </c>
      <c r="K600" t="str">
        <f>IFERROR(RIGHT(tbStoricoOrdini[[#This Row],[ARTICOLO]],LEN(tbStoricoOrdini[[#This Row],[ARTICOLO]])-FIND(" ",tbStoricoOrdini[[#This Row],[ARTICOLO]],FIND(" ",tbStoricoOrdini[[#This Row],[ARTICOLO]]) +1)),"")</f>
        <v>Gold</v>
      </c>
      <c r="L600" s="3">
        <f>VLOOKUP(tbStoricoOrdini[[#This Row],[ARTICOLO]],tbArticoli[],2,FALSE)</f>
        <v>230</v>
      </c>
      <c r="M600" s="22">
        <f>tbStoricoOrdini[[#This Row],[IMPORTO]]/tbStoricoOrdini[[#This Row],[PREZZO]]</f>
        <v>283</v>
      </c>
      <c r="N600" t="s">
        <v>39</v>
      </c>
      <c r="O600" s="8">
        <f>VLOOKUP(tbStoricoOrdini[[#This Row],[AGENTE]],tbAgenti[],2,FALSE)</f>
        <v>0.05</v>
      </c>
      <c r="P600" s="2">
        <v>65090</v>
      </c>
      <c r="Q600" s="2">
        <f>tbStoricoOrdini[[#This Row],[IMPORTO]]*tbStoricoOrdini[[#This Row],[% COMM.]]</f>
        <v>3254.5</v>
      </c>
      <c r="R600" s="2">
        <f>tbStoricoOrdini[[#This Row],[TOT. COMM.]]+tbStoricoOrdini[[#This Row],[IMPORTO]]</f>
        <v>68344.5</v>
      </c>
    </row>
    <row r="601" spans="1:18">
      <c r="A601" s="1">
        <v>43831</v>
      </c>
      <c r="B601" s="7">
        <f>MONTH(tbStoricoOrdini[[#This Row],[DATA]])</f>
        <v>1</v>
      </c>
      <c r="C601" t="s">
        <v>696</v>
      </c>
      <c r="D601" t="str">
        <f>RIGHT(tbStoricoOrdini[[#This Row],[ORDINE]],4)</f>
        <v>0598</v>
      </c>
      <c r="E601" t="s">
        <v>46</v>
      </c>
      <c r="F601" t="str">
        <f>VLOOKUP(tbStoricoOrdini[[#This Row],[CLIENTE]],tbClienti[],3,FALSE)</f>
        <v>Umbria</v>
      </c>
      <c r="G601" t="str">
        <f>VLOOKUP(tbStoricoOrdini[[#This Row],[CLIENTE]],tbClienti[],7,FALSE)</f>
        <v>BD</v>
      </c>
      <c r="H601" t="s">
        <v>69</v>
      </c>
      <c r="I601" t="str">
        <f>IF(LEFT(tbStoricoOrdini[[#This Row],[ARTICOLO]],3) = "COG","COG",LEFT(tbStoricoOrdini[[#This Row],[ARTICOLO]],FIND(" ",tbStoricoOrdini[[#This Row],[ARTICOLO]])-1))</f>
        <v>BAG</v>
      </c>
      <c r="J601" t="str">
        <f>MID(tbStoricoOrdini[[#This Row],[ARTICOLO]],FIND(" ",tbStoricoOrdini[[#This Row],[ARTICOLO]])+1,4)</f>
        <v>1121</v>
      </c>
      <c r="K601" t="str">
        <f>IFERROR(RIGHT(tbStoricoOrdini[[#This Row],[ARTICOLO]],LEN(tbStoricoOrdini[[#This Row],[ARTICOLO]])-FIND(" ",tbStoricoOrdini[[#This Row],[ARTICOLO]],FIND(" ",tbStoricoOrdini[[#This Row],[ARTICOLO]]) +1)),"")</f>
        <v>Gold</v>
      </c>
      <c r="L601" s="3">
        <f>VLOOKUP(tbStoricoOrdini[[#This Row],[ARTICOLO]],tbArticoli[],2,FALSE)</f>
        <v>230</v>
      </c>
      <c r="M601" s="22">
        <f>tbStoricoOrdini[[#This Row],[IMPORTO]]/tbStoricoOrdini[[#This Row],[PREZZO]]</f>
        <v>860</v>
      </c>
      <c r="N601" t="s">
        <v>19</v>
      </c>
      <c r="O601" s="8">
        <f>VLOOKUP(tbStoricoOrdini[[#This Row],[AGENTE]],tbAgenti[],2,FALSE)</f>
        <v>0.05</v>
      </c>
      <c r="P601" s="2">
        <v>197800</v>
      </c>
      <c r="Q601" s="2">
        <f>tbStoricoOrdini[[#This Row],[IMPORTO]]*tbStoricoOrdini[[#This Row],[% COMM.]]</f>
        <v>9890</v>
      </c>
      <c r="R601" s="2">
        <f>tbStoricoOrdini[[#This Row],[TOT. COMM.]]+tbStoricoOrdini[[#This Row],[IMPORTO]]</f>
        <v>207690</v>
      </c>
    </row>
    <row r="602" spans="1:18">
      <c r="A602" s="1">
        <v>43831</v>
      </c>
      <c r="B602" s="7">
        <f>MONTH(tbStoricoOrdini[[#This Row],[DATA]])</f>
        <v>1</v>
      </c>
      <c r="C602" t="s">
        <v>697</v>
      </c>
      <c r="D602" t="str">
        <f>RIGHT(tbStoricoOrdini[[#This Row],[ORDINE]],4)</f>
        <v>0599</v>
      </c>
      <c r="E602" t="s">
        <v>46</v>
      </c>
      <c r="F602" t="str">
        <f>VLOOKUP(tbStoricoOrdini[[#This Row],[CLIENTE]],tbClienti[],3,FALSE)</f>
        <v>Umbria</v>
      </c>
      <c r="G602" t="str">
        <f>VLOOKUP(tbStoricoOrdini[[#This Row],[CLIENTE]],tbClienti[],7,FALSE)</f>
        <v>BD</v>
      </c>
      <c r="H602" t="s">
        <v>69</v>
      </c>
      <c r="I602" t="str">
        <f>IF(LEFT(tbStoricoOrdini[[#This Row],[ARTICOLO]],3) = "COG","COG",LEFT(tbStoricoOrdini[[#This Row],[ARTICOLO]],FIND(" ",tbStoricoOrdini[[#This Row],[ARTICOLO]])-1))</f>
        <v>BAG</v>
      </c>
      <c r="J602" t="str">
        <f>MID(tbStoricoOrdini[[#This Row],[ARTICOLO]],FIND(" ",tbStoricoOrdini[[#This Row],[ARTICOLO]])+1,4)</f>
        <v>1121</v>
      </c>
      <c r="K602" t="str">
        <f>IFERROR(RIGHT(tbStoricoOrdini[[#This Row],[ARTICOLO]],LEN(tbStoricoOrdini[[#This Row],[ARTICOLO]])-FIND(" ",tbStoricoOrdini[[#This Row],[ARTICOLO]],FIND(" ",tbStoricoOrdini[[#This Row],[ARTICOLO]]) +1)),"")</f>
        <v>Gold</v>
      </c>
      <c r="L602" s="3">
        <f>VLOOKUP(tbStoricoOrdini[[#This Row],[ARTICOLO]],tbArticoli[],2,FALSE)</f>
        <v>230</v>
      </c>
      <c r="M602" s="22">
        <f>tbStoricoOrdini[[#This Row],[IMPORTO]]/tbStoricoOrdini[[#This Row],[PREZZO]]</f>
        <v>297</v>
      </c>
      <c r="N602" t="s">
        <v>9</v>
      </c>
      <c r="O602" s="8">
        <f>VLOOKUP(tbStoricoOrdini[[#This Row],[AGENTE]],tbAgenti[],2,FALSE)</f>
        <v>0.05</v>
      </c>
      <c r="P602" s="2">
        <v>68310</v>
      </c>
      <c r="Q602" s="2">
        <f>tbStoricoOrdini[[#This Row],[IMPORTO]]*tbStoricoOrdini[[#This Row],[% COMM.]]</f>
        <v>3415.5</v>
      </c>
      <c r="R602" s="2">
        <f>tbStoricoOrdini[[#This Row],[TOT. COMM.]]+tbStoricoOrdini[[#This Row],[IMPORTO]]</f>
        <v>71725.5</v>
      </c>
    </row>
    <row r="603" spans="1:18">
      <c r="A603" s="1">
        <v>43831</v>
      </c>
      <c r="B603" s="7">
        <f>MONTH(tbStoricoOrdini[[#This Row],[DATA]])</f>
        <v>1</v>
      </c>
      <c r="C603" t="s">
        <v>698</v>
      </c>
      <c r="D603" t="str">
        <f>RIGHT(tbStoricoOrdini[[#This Row],[ORDINE]],4)</f>
        <v>0600</v>
      </c>
      <c r="E603" t="s">
        <v>46</v>
      </c>
      <c r="F603" t="str">
        <f>VLOOKUP(tbStoricoOrdini[[#This Row],[CLIENTE]],tbClienti[],3,FALSE)</f>
        <v>Umbria</v>
      </c>
      <c r="G603" t="str">
        <f>VLOOKUP(tbStoricoOrdini[[#This Row],[CLIENTE]],tbClienti[],7,FALSE)</f>
        <v>BD</v>
      </c>
      <c r="H603" t="s">
        <v>83</v>
      </c>
      <c r="I603" t="str">
        <f>IF(LEFT(tbStoricoOrdini[[#This Row],[ARTICOLO]],3) = "COG","COG",LEFT(tbStoricoOrdini[[#This Row],[ARTICOLO]],FIND(" ",tbStoricoOrdini[[#This Row],[ARTICOLO]])-1))</f>
        <v>COG</v>
      </c>
      <c r="J603" t="str">
        <f>MID(tbStoricoOrdini[[#This Row],[ARTICOLO]],FIND(" ",tbStoricoOrdini[[#This Row],[ARTICOLO]])+1,4)</f>
        <v>8000</v>
      </c>
      <c r="K603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603" s="3">
        <f>VLOOKUP(tbStoricoOrdini[[#This Row],[ARTICOLO]],tbArticoli[],2,FALSE)</f>
        <v>670</v>
      </c>
      <c r="M603" s="22">
        <f>tbStoricoOrdini[[#This Row],[IMPORTO]]/tbStoricoOrdini[[#This Row],[PREZZO]]</f>
        <v>220</v>
      </c>
      <c r="N603" t="s">
        <v>9</v>
      </c>
      <c r="O603" s="8">
        <f>VLOOKUP(tbStoricoOrdini[[#This Row],[AGENTE]],tbAgenti[],2,FALSE)</f>
        <v>0.05</v>
      </c>
      <c r="P603" s="2">
        <v>147400</v>
      </c>
      <c r="Q603" s="2">
        <f>tbStoricoOrdini[[#This Row],[IMPORTO]]*tbStoricoOrdini[[#This Row],[% COMM.]]</f>
        <v>7370</v>
      </c>
      <c r="R603" s="2">
        <f>tbStoricoOrdini[[#This Row],[TOT. COMM.]]+tbStoricoOrdini[[#This Row],[IMPORTO]]</f>
        <v>154770</v>
      </c>
    </row>
    <row r="604" spans="1:18">
      <c r="A604" s="1">
        <v>43831</v>
      </c>
      <c r="B604" s="7">
        <f>MONTH(tbStoricoOrdini[[#This Row],[DATA]])</f>
        <v>1</v>
      </c>
      <c r="C604" t="s">
        <v>699</v>
      </c>
      <c r="D604" t="str">
        <f>RIGHT(tbStoricoOrdini[[#This Row],[ORDINE]],4)</f>
        <v>0601</v>
      </c>
      <c r="E604" t="s">
        <v>46</v>
      </c>
      <c r="F604" t="str">
        <f>VLOOKUP(tbStoricoOrdini[[#This Row],[CLIENTE]],tbClienti[],3,FALSE)</f>
        <v>Umbria</v>
      </c>
      <c r="G604" t="str">
        <f>VLOOKUP(tbStoricoOrdini[[#This Row],[CLIENTE]],tbClienti[],7,FALSE)</f>
        <v>BD</v>
      </c>
      <c r="H604" t="s">
        <v>70</v>
      </c>
      <c r="I604" t="str">
        <f>IF(LEFT(tbStoricoOrdini[[#This Row],[ARTICOLO]],3) = "COG","COG",LEFT(tbStoricoOrdini[[#This Row],[ARTICOLO]],FIND(" ",tbStoricoOrdini[[#This Row],[ARTICOLO]])-1))</f>
        <v>EB08</v>
      </c>
      <c r="J604" t="str">
        <f>MID(tbStoricoOrdini[[#This Row],[ARTICOLO]],FIND(" ",tbStoricoOrdini[[#This Row],[ARTICOLO]])+1,4)</f>
        <v>7500</v>
      </c>
      <c r="K604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604" s="3">
        <f>VLOOKUP(tbStoricoOrdini[[#This Row],[ARTICOLO]],tbArticoli[],2,FALSE)</f>
        <v>180</v>
      </c>
      <c r="M604" s="22">
        <f>tbStoricoOrdini[[#This Row],[IMPORTO]]/tbStoricoOrdini[[#This Row],[PREZZO]]</f>
        <v>474</v>
      </c>
      <c r="N604" t="s">
        <v>39</v>
      </c>
      <c r="O604" s="8">
        <f>VLOOKUP(tbStoricoOrdini[[#This Row],[AGENTE]],tbAgenti[],2,FALSE)</f>
        <v>0.05</v>
      </c>
      <c r="P604" s="2">
        <v>85320</v>
      </c>
      <c r="Q604" s="2">
        <f>tbStoricoOrdini[[#This Row],[IMPORTO]]*tbStoricoOrdini[[#This Row],[% COMM.]]</f>
        <v>4266</v>
      </c>
      <c r="R604" s="2">
        <f>tbStoricoOrdini[[#This Row],[TOT. COMM.]]+tbStoricoOrdini[[#This Row],[IMPORTO]]</f>
        <v>89586</v>
      </c>
    </row>
    <row r="605" spans="1:18">
      <c r="A605" s="1">
        <v>43831</v>
      </c>
      <c r="B605" s="7">
        <f>MONTH(tbStoricoOrdini[[#This Row],[DATA]])</f>
        <v>1</v>
      </c>
      <c r="C605" t="s">
        <v>700</v>
      </c>
      <c r="D605" t="str">
        <f>RIGHT(tbStoricoOrdini[[#This Row],[ORDINE]],4)</f>
        <v>0602</v>
      </c>
      <c r="E605" t="s">
        <v>46</v>
      </c>
      <c r="F605" t="str">
        <f>VLOOKUP(tbStoricoOrdini[[#This Row],[CLIENTE]],tbClienti[],3,FALSE)</f>
        <v>Umbria</v>
      </c>
      <c r="G605" t="str">
        <f>VLOOKUP(tbStoricoOrdini[[#This Row],[CLIENTE]],tbClienti[],7,FALSE)</f>
        <v>BD</v>
      </c>
      <c r="H605" t="s">
        <v>70</v>
      </c>
      <c r="I605" t="str">
        <f>IF(LEFT(tbStoricoOrdini[[#This Row],[ARTICOLO]],3) = "COG","COG",LEFT(tbStoricoOrdini[[#This Row],[ARTICOLO]],FIND(" ",tbStoricoOrdini[[#This Row],[ARTICOLO]])-1))</f>
        <v>EB08</v>
      </c>
      <c r="J605" t="str">
        <f>MID(tbStoricoOrdini[[#This Row],[ARTICOLO]],FIND(" ",tbStoricoOrdini[[#This Row],[ARTICOLO]])+1,4)</f>
        <v>7500</v>
      </c>
      <c r="K605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605" s="3">
        <f>VLOOKUP(tbStoricoOrdini[[#This Row],[ARTICOLO]],tbArticoli[],2,FALSE)</f>
        <v>180</v>
      </c>
      <c r="M605" s="22">
        <f>tbStoricoOrdini[[#This Row],[IMPORTO]]/tbStoricoOrdini[[#This Row],[PREZZO]]</f>
        <v>408</v>
      </c>
      <c r="N605" t="s">
        <v>19</v>
      </c>
      <c r="O605" s="8">
        <f>VLOOKUP(tbStoricoOrdini[[#This Row],[AGENTE]],tbAgenti[],2,FALSE)</f>
        <v>0.05</v>
      </c>
      <c r="P605" s="2">
        <v>73440</v>
      </c>
      <c r="Q605" s="2">
        <f>tbStoricoOrdini[[#This Row],[IMPORTO]]*tbStoricoOrdini[[#This Row],[% COMM.]]</f>
        <v>3672</v>
      </c>
      <c r="R605" s="2">
        <f>tbStoricoOrdini[[#This Row],[TOT. COMM.]]+tbStoricoOrdini[[#This Row],[IMPORTO]]</f>
        <v>77112</v>
      </c>
    </row>
    <row r="606" spans="1:18">
      <c r="A606" s="1">
        <v>43831</v>
      </c>
      <c r="B606" s="7">
        <f>MONTH(tbStoricoOrdini[[#This Row],[DATA]])</f>
        <v>1</v>
      </c>
      <c r="C606" t="s">
        <v>701</v>
      </c>
      <c r="D606" t="str">
        <f>RIGHT(tbStoricoOrdini[[#This Row],[ORDINE]],4)</f>
        <v>0603</v>
      </c>
      <c r="E606" t="s">
        <v>46</v>
      </c>
      <c r="F606" t="str">
        <f>VLOOKUP(tbStoricoOrdini[[#This Row],[CLIENTE]],tbClienti[],3,FALSE)</f>
        <v>Umbria</v>
      </c>
      <c r="G606" t="str">
        <f>VLOOKUP(tbStoricoOrdini[[#This Row],[CLIENTE]],tbClienti[],7,FALSE)</f>
        <v>BD</v>
      </c>
      <c r="H606" t="s">
        <v>70</v>
      </c>
      <c r="I606" t="str">
        <f>IF(LEFT(tbStoricoOrdini[[#This Row],[ARTICOLO]],3) = "COG","COG",LEFT(tbStoricoOrdini[[#This Row],[ARTICOLO]],FIND(" ",tbStoricoOrdini[[#This Row],[ARTICOLO]])-1))</f>
        <v>EB08</v>
      </c>
      <c r="J606" t="str">
        <f>MID(tbStoricoOrdini[[#This Row],[ARTICOLO]],FIND(" ",tbStoricoOrdini[[#This Row],[ARTICOLO]])+1,4)</f>
        <v>7500</v>
      </c>
      <c r="K606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606" s="3">
        <f>VLOOKUP(tbStoricoOrdini[[#This Row],[ARTICOLO]],tbArticoli[],2,FALSE)</f>
        <v>180</v>
      </c>
      <c r="M606" s="22">
        <f>tbStoricoOrdini[[#This Row],[IMPORTO]]/tbStoricoOrdini[[#This Row],[PREZZO]]</f>
        <v>270</v>
      </c>
      <c r="N606" t="s">
        <v>15</v>
      </c>
      <c r="O606" s="8">
        <f>VLOOKUP(tbStoricoOrdini[[#This Row],[AGENTE]],tbAgenti[],2,FALSE)</f>
        <v>0.08</v>
      </c>
      <c r="P606" s="2">
        <v>48600</v>
      </c>
      <c r="Q606" s="2">
        <f>tbStoricoOrdini[[#This Row],[IMPORTO]]*tbStoricoOrdini[[#This Row],[% COMM.]]</f>
        <v>3888</v>
      </c>
      <c r="R606" s="2">
        <f>tbStoricoOrdini[[#This Row],[TOT. COMM.]]+tbStoricoOrdini[[#This Row],[IMPORTO]]</f>
        <v>52488</v>
      </c>
    </row>
    <row r="607" spans="1:18">
      <c r="A607" s="1">
        <v>43831</v>
      </c>
      <c r="B607" s="7">
        <f>MONTH(tbStoricoOrdini[[#This Row],[DATA]])</f>
        <v>1</v>
      </c>
      <c r="C607" t="s">
        <v>702</v>
      </c>
      <c r="D607" t="str">
        <f>RIGHT(tbStoricoOrdini[[#This Row],[ORDINE]],4)</f>
        <v>0604</v>
      </c>
      <c r="E607" t="s">
        <v>46</v>
      </c>
      <c r="F607" t="str">
        <f>VLOOKUP(tbStoricoOrdini[[#This Row],[CLIENTE]],tbClienti[],3,FALSE)</f>
        <v>Umbria</v>
      </c>
      <c r="G607" t="str">
        <f>VLOOKUP(tbStoricoOrdini[[#This Row],[CLIENTE]],tbClienti[],7,FALSE)</f>
        <v>BD</v>
      </c>
      <c r="H607" t="s">
        <v>70</v>
      </c>
      <c r="I607" t="str">
        <f>IF(LEFT(tbStoricoOrdini[[#This Row],[ARTICOLO]],3) = "COG","COG",LEFT(tbStoricoOrdini[[#This Row],[ARTICOLO]],FIND(" ",tbStoricoOrdini[[#This Row],[ARTICOLO]])-1))</f>
        <v>EB08</v>
      </c>
      <c r="J607" t="str">
        <f>MID(tbStoricoOrdini[[#This Row],[ARTICOLO]],FIND(" ",tbStoricoOrdini[[#This Row],[ARTICOLO]])+1,4)</f>
        <v>7500</v>
      </c>
      <c r="K607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607" s="3">
        <f>VLOOKUP(tbStoricoOrdini[[#This Row],[ARTICOLO]],tbArticoli[],2,FALSE)</f>
        <v>180</v>
      </c>
      <c r="M607" s="22">
        <f>tbStoricoOrdini[[#This Row],[IMPORTO]]/tbStoricoOrdini[[#This Row],[PREZZO]]</f>
        <v>411</v>
      </c>
      <c r="N607" t="s">
        <v>13</v>
      </c>
      <c r="O607" s="8">
        <f>VLOOKUP(tbStoricoOrdini[[#This Row],[AGENTE]],tbAgenti[],2,FALSE)</f>
        <v>0.1</v>
      </c>
      <c r="P607" s="2">
        <v>73980</v>
      </c>
      <c r="Q607" s="2">
        <f>tbStoricoOrdini[[#This Row],[IMPORTO]]*tbStoricoOrdini[[#This Row],[% COMM.]]</f>
        <v>7398</v>
      </c>
      <c r="R607" s="2">
        <f>tbStoricoOrdini[[#This Row],[TOT. COMM.]]+tbStoricoOrdini[[#This Row],[IMPORTO]]</f>
        <v>81378</v>
      </c>
    </row>
    <row r="608" spans="1:18">
      <c r="A608" s="1">
        <v>43831</v>
      </c>
      <c r="B608" s="7">
        <f>MONTH(tbStoricoOrdini[[#This Row],[DATA]])</f>
        <v>1</v>
      </c>
      <c r="C608" t="s">
        <v>703</v>
      </c>
      <c r="D608" t="str">
        <f>RIGHT(tbStoricoOrdini[[#This Row],[ORDINE]],4)</f>
        <v>0605</v>
      </c>
      <c r="E608" t="s">
        <v>46</v>
      </c>
      <c r="F608" t="str">
        <f>VLOOKUP(tbStoricoOrdini[[#This Row],[CLIENTE]],tbClienti[],3,FALSE)</f>
        <v>Umbria</v>
      </c>
      <c r="G608" t="str">
        <f>VLOOKUP(tbStoricoOrdini[[#This Row],[CLIENTE]],tbClienti[],7,FALSE)</f>
        <v>BD</v>
      </c>
      <c r="H608" t="s">
        <v>70</v>
      </c>
      <c r="I608" t="str">
        <f>IF(LEFT(tbStoricoOrdini[[#This Row],[ARTICOLO]],3) = "COG","COG",LEFT(tbStoricoOrdini[[#This Row],[ARTICOLO]],FIND(" ",tbStoricoOrdini[[#This Row],[ARTICOLO]])-1))</f>
        <v>EB08</v>
      </c>
      <c r="J608" t="str">
        <f>MID(tbStoricoOrdini[[#This Row],[ARTICOLO]],FIND(" ",tbStoricoOrdini[[#This Row],[ARTICOLO]])+1,4)</f>
        <v>7500</v>
      </c>
      <c r="K608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608" s="3">
        <f>VLOOKUP(tbStoricoOrdini[[#This Row],[ARTICOLO]],tbArticoli[],2,FALSE)</f>
        <v>180</v>
      </c>
      <c r="M608" s="22">
        <f>tbStoricoOrdini[[#This Row],[IMPORTO]]/tbStoricoOrdini[[#This Row],[PREZZO]]</f>
        <v>97</v>
      </c>
      <c r="N608" t="s">
        <v>6</v>
      </c>
      <c r="O608" s="8">
        <f>VLOOKUP(tbStoricoOrdini[[#This Row],[AGENTE]],tbAgenti[],2,FALSE)</f>
        <v>7.4999999999999997E-2</v>
      </c>
      <c r="P608" s="2">
        <v>17460</v>
      </c>
      <c r="Q608" s="2">
        <f>tbStoricoOrdini[[#This Row],[IMPORTO]]*tbStoricoOrdini[[#This Row],[% COMM.]]</f>
        <v>1309.5</v>
      </c>
      <c r="R608" s="2">
        <f>tbStoricoOrdini[[#This Row],[TOT. COMM.]]+tbStoricoOrdini[[#This Row],[IMPORTO]]</f>
        <v>18769.5</v>
      </c>
    </row>
    <row r="609" spans="1:18">
      <c r="A609" s="1">
        <v>43831</v>
      </c>
      <c r="B609" s="7">
        <f>MONTH(tbStoricoOrdini[[#This Row],[DATA]])</f>
        <v>1</v>
      </c>
      <c r="C609" t="s">
        <v>704</v>
      </c>
      <c r="D609" t="str">
        <f>RIGHT(tbStoricoOrdini[[#This Row],[ORDINE]],4)</f>
        <v>0606</v>
      </c>
      <c r="E609" t="s">
        <v>46</v>
      </c>
      <c r="F609" t="str">
        <f>VLOOKUP(tbStoricoOrdini[[#This Row],[CLIENTE]],tbClienti[],3,FALSE)</f>
        <v>Umbria</v>
      </c>
      <c r="G609" t="str">
        <f>VLOOKUP(tbStoricoOrdini[[#This Row],[CLIENTE]],tbClienti[],7,FALSE)</f>
        <v>BD</v>
      </c>
      <c r="H609" t="s">
        <v>75</v>
      </c>
      <c r="I609" t="str">
        <f>IF(LEFT(tbStoricoOrdini[[#This Row],[ARTICOLO]],3) = "COG","COG",LEFT(tbStoricoOrdini[[#This Row],[ARTICOLO]],FIND(" ",tbStoricoOrdini[[#This Row],[ARTICOLO]])-1))</f>
        <v>AVRC</v>
      </c>
      <c r="J609" t="str">
        <f>MID(tbStoricoOrdini[[#This Row],[ARTICOLO]],FIND(" ",tbStoricoOrdini[[#This Row],[ARTICOLO]])+1,4)</f>
        <v>1000</v>
      </c>
      <c r="K609" t="str">
        <f>IFERROR(RIGHT(tbStoricoOrdini[[#This Row],[ARTICOLO]],LEN(tbStoricoOrdini[[#This Row],[ARTICOLO]])-FIND(" ",tbStoricoOrdini[[#This Row],[ARTICOLO]],FIND(" ",tbStoricoOrdini[[#This Row],[ARTICOLO]]) +1)),"")</f>
        <v>Silver</v>
      </c>
      <c r="L609" s="3">
        <f>VLOOKUP(tbStoricoOrdini[[#This Row],[ARTICOLO]],tbArticoli[],2,FALSE)</f>
        <v>390</v>
      </c>
      <c r="M609" s="22">
        <f>tbStoricoOrdini[[#This Row],[IMPORTO]]/tbStoricoOrdini[[#This Row],[PREZZO]]</f>
        <v>738</v>
      </c>
      <c r="N609" t="s">
        <v>9</v>
      </c>
      <c r="O609" s="8">
        <f>VLOOKUP(tbStoricoOrdini[[#This Row],[AGENTE]],tbAgenti[],2,FALSE)</f>
        <v>0.05</v>
      </c>
      <c r="P609" s="2">
        <v>287820</v>
      </c>
      <c r="Q609" s="2">
        <f>tbStoricoOrdini[[#This Row],[IMPORTO]]*tbStoricoOrdini[[#This Row],[% COMM.]]</f>
        <v>14391</v>
      </c>
      <c r="R609" s="2">
        <f>tbStoricoOrdini[[#This Row],[TOT. COMM.]]+tbStoricoOrdini[[#This Row],[IMPORTO]]</f>
        <v>302211</v>
      </c>
    </row>
    <row r="610" spans="1:18">
      <c r="A610" s="1">
        <v>43831</v>
      </c>
      <c r="B610" s="7">
        <f>MONTH(tbStoricoOrdini[[#This Row],[DATA]])</f>
        <v>1</v>
      </c>
      <c r="C610" t="s">
        <v>705</v>
      </c>
      <c r="D610" t="str">
        <f>RIGHT(tbStoricoOrdini[[#This Row],[ORDINE]],4)</f>
        <v>0607</v>
      </c>
      <c r="E610" t="s">
        <v>46</v>
      </c>
      <c r="F610" t="str">
        <f>VLOOKUP(tbStoricoOrdini[[#This Row],[CLIENTE]],tbClienti[],3,FALSE)</f>
        <v>Umbria</v>
      </c>
      <c r="G610" t="str">
        <f>VLOOKUP(tbStoricoOrdini[[#This Row],[CLIENTE]],tbClienti[],7,FALSE)</f>
        <v>BD</v>
      </c>
      <c r="H610" t="s">
        <v>71</v>
      </c>
      <c r="I610" t="str">
        <f>IF(LEFT(tbStoricoOrdini[[#This Row],[ARTICOLO]],3) = "COG","COG",LEFT(tbStoricoOrdini[[#This Row],[ARTICOLO]],FIND(" ",tbStoricoOrdini[[#This Row],[ARTICOLO]])-1))</f>
        <v>EB07</v>
      </c>
      <c r="J610" t="str">
        <f>MID(tbStoricoOrdini[[#This Row],[ARTICOLO]],FIND(" ",tbStoricoOrdini[[#This Row],[ARTICOLO]])+1,4)</f>
        <v>5000</v>
      </c>
      <c r="K610" t="str">
        <f>IFERROR(RIGHT(tbStoricoOrdini[[#This Row],[ARTICOLO]],LEN(tbStoricoOrdini[[#This Row],[ARTICOLO]])-FIND(" ",tbStoricoOrdini[[#This Row],[ARTICOLO]],FIND(" ",tbStoricoOrdini[[#This Row],[ARTICOLO]]) +1)),"")</f>
        <v/>
      </c>
      <c r="L610" s="3">
        <f>VLOOKUP(tbStoricoOrdini[[#This Row],[ARTICOLO]],tbArticoli[],2,FALSE)</f>
        <v>140</v>
      </c>
      <c r="M610" s="22">
        <f>tbStoricoOrdini[[#This Row],[IMPORTO]]/tbStoricoOrdini[[#This Row],[PREZZO]]</f>
        <v>193</v>
      </c>
      <c r="N610" t="s">
        <v>16</v>
      </c>
      <c r="O610" s="8">
        <f>VLOOKUP(tbStoricoOrdini[[#This Row],[AGENTE]],tbAgenti[],2,FALSE)</f>
        <v>0.05</v>
      </c>
      <c r="P610" s="2">
        <v>27020</v>
      </c>
      <c r="Q610" s="2">
        <f>tbStoricoOrdini[[#This Row],[IMPORTO]]*tbStoricoOrdini[[#This Row],[% COMM.]]</f>
        <v>1351</v>
      </c>
      <c r="R610" s="2">
        <f>tbStoricoOrdini[[#This Row],[TOT. COMM.]]+tbStoricoOrdini[[#This Row],[IMPORTO]]</f>
        <v>28371</v>
      </c>
    </row>
    <row r="611" spans="1:18">
      <c r="A611" s="1">
        <v>43831</v>
      </c>
      <c r="B611" s="7">
        <f>MONTH(tbStoricoOrdini[[#This Row],[DATA]])</f>
        <v>1</v>
      </c>
      <c r="C611" t="s">
        <v>706</v>
      </c>
      <c r="D611" t="str">
        <f>RIGHT(tbStoricoOrdini[[#This Row],[ORDINE]],4)</f>
        <v>0608</v>
      </c>
      <c r="E611" t="s">
        <v>46</v>
      </c>
      <c r="F611" t="str">
        <f>VLOOKUP(tbStoricoOrdini[[#This Row],[CLIENTE]],tbClienti[],3,FALSE)</f>
        <v>Umbria</v>
      </c>
      <c r="G611" t="str">
        <f>VLOOKUP(tbStoricoOrdini[[#This Row],[CLIENTE]],tbClienti[],7,FALSE)</f>
        <v>BD</v>
      </c>
      <c r="H611" t="s">
        <v>71</v>
      </c>
      <c r="I611" t="str">
        <f>IF(LEFT(tbStoricoOrdini[[#This Row],[ARTICOLO]],3) = "COG","COG",LEFT(tbStoricoOrdini[[#This Row],[ARTICOLO]],FIND(" ",tbStoricoOrdini[[#This Row],[ARTICOLO]])-1))</f>
        <v>EB07</v>
      </c>
      <c r="J611" t="str">
        <f>MID(tbStoricoOrdini[[#This Row],[ARTICOLO]],FIND(" ",tbStoricoOrdini[[#This Row],[ARTICOLO]])+1,4)</f>
        <v>5000</v>
      </c>
      <c r="K611" t="str">
        <f>IFERROR(RIGHT(tbStoricoOrdini[[#This Row],[ARTICOLO]],LEN(tbStoricoOrdini[[#This Row],[ARTICOLO]])-FIND(" ",tbStoricoOrdini[[#This Row],[ARTICOLO]],FIND(" ",tbStoricoOrdini[[#This Row],[ARTICOLO]]) +1)),"")</f>
        <v/>
      </c>
      <c r="L611" s="3">
        <f>VLOOKUP(tbStoricoOrdini[[#This Row],[ARTICOLO]],tbArticoli[],2,FALSE)</f>
        <v>140</v>
      </c>
      <c r="M611" s="22">
        <f>tbStoricoOrdini[[#This Row],[IMPORTO]]/tbStoricoOrdini[[#This Row],[PREZZO]]</f>
        <v>848</v>
      </c>
      <c r="N611" t="s">
        <v>39</v>
      </c>
      <c r="O611" s="8">
        <f>VLOOKUP(tbStoricoOrdini[[#This Row],[AGENTE]],tbAgenti[],2,FALSE)</f>
        <v>0.05</v>
      </c>
      <c r="P611" s="2">
        <v>118720</v>
      </c>
      <c r="Q611" s="2">
        <f>tbStoricoOrdini[[#This Row],[IMPORTO]]*tbStoricoOrdini[[#This Row],[% COMM.]]</f>
        <v>5936</v>
      </c>
      <c r="R611" s="2">
        <f>tbStoricoOrdini[[#This Row],[TOT. COMM.]]+tbStoricoOrdini[[#This Row],[IMPORTO]]</f>
        <v>124656</v>
      </c>
    </row>
    <row r="612" spans="1:18">
      <c r="A612" s="1">
        <v>43831</v>
      </c>
      <c r="B612" s="7">
        <f>MONTH(tbStoricoOrdini[[#This Row],[DATA]])</f>
        <v>1</v>
      </c>
      <c r="C612" t="s">
        <v>707</v>
      </c>
      <c r="D612" t="str">
        <f>RIGHT(tbStoricoOrdini[[#This Row],[ORDINE]],4)</f>
        <v>0609</v>
      </c>
      <c r="E612" t="s">
        <v>46</v>
      </c>
      <c r="F612" t="str">
        <f>VLOOKUP(tbStoricoOrdini[[#This Row],[CLIENTE]],tbClienti[],3,FALSE)</f>
        <v>Umbria</v>
      </c>
      <c r="G612" t="str">
        <f>VLOOKUP(tbStoricoOrdini[[#This Row],[CLIENTE]],tbClienti[],7,FALSE)</f>
        <v>BD</v>
      </c>
      <c r="H612" t="s">
        <v>71</v>
      </c>
      <c r="I612" t="str">
        <f>IF(LEFT(tbStoricoOrdini[[#This Row],[ARTICOLO]],3) = "COG","COG",LEFT(tbStoricoOrdini[[#This Row],[ARTICOLO]],FIND(" ",tbStoricoOrdini[[#This Row],[ARTICOLO]])-1))</f>
        <v>EB07</v>
      </c>
      <c r="J612" t="str">
        <f>MID(tbStoricoOrdini[[#This Row],[ARTICOLO]],FIND(" ",tbStoricoOrdini[[#This Row],[ARTICOLO]])+1,4)</f>
        <v>5000</v>
      </c>
      <c r="K612" t="str">
        <f>IFERROR(RIGHT(tbStoricoOrdini[[#This Row],[ARTICOLO]],LEN(tbStoricoOrdini[[#This Row],[ARTICOLO]])-FIND(" ",tbStoricoOrdini[[#This Row],[ARTICOLO]],FIND(" ",tbStoricoOrdini[[#This Row],[ARTICOLO]]) +1)),"")</f>
        <v/>
      </c>
      <c r="L612" s="3">
        <f>VLOOKUP(tbStoricoOrdini[[#This Row],[ARTICOLO]],tbArticoli[],2,FALSE)</f>
        <v>140</v>
      </c>
      <c r="M612" s="22">
        <f>tbStoricoOrdini[[#This Row],[IMPORTO]]/tbStoricoOrdini[[#This Row],[PREZZO]]</f>
        <v>735</v>
      </c>
      <c r="N612" t="s">
        <v>19</v>
      </c>
      <c r="O612" s="8">
        <f>VLOOKUP(tbStoricoOrdini[[#This Row],[AGENTE]],tbAgenti[],2,FALSE)</f>
        <v>0.05</v>
      </c>
      <c r="P612" s="2">
        <v>102900</v>
      </c>
      <c r="Q612" s="2">
        <f>tbStoricoOrdini[[#This Row],[IMPORTO]]*tbStoricoOrdini[[#This Row],[% COMM.]]</f>
        <v>5145</v>
      </c>
      <c r="R612" s="2">
        <f>tbStoricoOrdini[[#This Row],[TOT. COMM.]]+tbStoricoOrdini[[#This Row],[IMPORTO]]</f>
        <v>108045</v>
      </c>
    </row>
    <row r="613" spans="1:18">
      <c r="A613" s="1">
        <v>43831</v>
      </c>
      <c r="B613" s="7">
        <f>MONTH(tbStoricoOrdini[[#This Row],[DATA]])</f>
        <v>1</v>
      </c>
      <c r="C613" t="s">
        <v>708</v>
      </c>
      <c r="D613" t="str">
        <f>RIGHT(tbStoricoOrdini[[#This Row],[ORDINE]],4)</f>
        <v>0610</v>
      </c>
      <c r="E613" t="s">
        <v>46</v>
      </c>
      <c r="F613" t="str">
        <f>VLOOKUP(tbStoricoOrdini[[#This Row],[CLIENTE]],tbClienti[],3,FALSE)</f>
        <v>Umbria</v>
      </c>
      <c r="G613" t="str">
        <f>VLOOKUP(tbStoricoOrdini[[#This Row],[CLIENTE]],tbClienti[],7,FALSE)</f>
        <v>BD</v>
      </c>
      <c r="H613" t="s">
        <v>71</v>
      </c>
      <c r="I613" t="str">
        <f>IF(LEFT(tbStoricoOrdini[[#This Row],[ARTICOLO]],3) = "COG","COG",LEFT(tbStoricoOrdini[[#This Row],[ARTICOLO]],FIND(" ",tbStoricoOrdini[[#This Row],[ARTICOLO]])-1))</f>
        <v>EB07</v>
      </c>
      <c r="J613" t="str">
        <f>MID(tbStoricoOrdini[[#This Row],[ARTICOLO]],FIND(" ",tbStoricoOrdini[[#This Row],[ARTICOLO]])+1,4)</f>
        <v>5000</v>
      </c>
      <c r="K613" t="str">
        <f>IFERROR(RIGHT(tbStoricoOrdini[[#This Row],[ARTICOLO]],LEN(tbStoricoOrdini[[#This Row],[ARTICOLO]])-FIND(" ",tbStoricoOrdini[[#This Row],[ARTICOLO]],FIND(" ",tbStoricoOrdini[[#This Row],[ARTICOLO]]) +1)),"")</f>
        <v/>
      </c>
      <c r="L613" s="3">
        <f>VLOOKUP(tbStoricoOrdini[[#This Row],[ARTICOLO]],tbArticoli[],2,FALSE)</f>
        <v>140</v>
      </c>
      <c r="M613" s="22">
        <f>tbStoricoOrdini[[#This Row],[IMPORTO]]/tbStoricoOrdini[[#This Row],[PREZZO]]</f>
        <v>971</v>
      </c>
      <c r="N613" t="s">
        <v>15</v>
      </c>
      <c r="O613" s="8">
        <f>VLOOKUP(tbStoricoOrdini[[#This Row],[AGENTE]],tbAgenti[],2,FALSE)</f>
        <v>0.08</v>
      </c>
      <c r="P613" s="2">
        <v>135940</v>
      </c>
      <c r="Q613" s="2">
        <f>tbStoricoOrdini[[#This Row],[IMPORTO]]*tbStoricoOrdini[[#This Row],[% COMM.]]</f>
        <v>10875.2</v>
      </c>
      <c r="R613" s="2">
        <f>tbStoricoOrdini[[#This Row],[TOT. COMM.]]+tbStoricoOrdini[[#This Row],[IMPORTO]]</f>
        <v>146815.20000000001</v>
      </c>
    </row>
    <row r="614" spans="1:18">
      <c r="A614" s="1">
        <v>43831</v>
      </c>
      <c r="B614" s="7">
        <f>MONTH(tbStoricoOrdini[[#This Row],[DATA]])</f>
        <v>1</v>
      </c>
      <c r="C614" t="s">
        <v>709</v>
      </c>
      <c r="D614" t="str">
        <f>RIGHT(tbStoricoOrdini[[#This Row],[ORDINE]],4)</f>
        <v>0611</v>
      </c>
      <c r="E614" t="s">
        <v>46</v>
      </c>
      <c r="F614" t="str">
        <f>VLOOKUP(tbStoricoOrdini[[#This Row],[CLIENTE]],tbClienti[],3,FALSE)</f>
        <v>Umbria</v>
      </c>
      <c r="G614" t="str">
        <f>VLOOKUP(tbStoricoOrdini[[#This Row],[CLIENTE]],tbClienti[],7,FALSE)</f>
        <v>BD</v>
      </c>
      <c r="H614" t="s">
        <v>71</v>
      </c>
      <c r="I614" t="str">
        <f>IF(LEFT(tbStoricoOrdini[[#This Row],[ARTICOLO]],3) = "COG","COG",LEFT(tbStoricoOrdini[[#This Row],[ARTICOLO]],FIND(" ",tbStoricoOrdini[[#This Row],[ARTICOLO]])-1))</f>
        <v>EB07</v>
      </c>
      <c r="J614" t="str">
        <f>MID(tbStoricoOrdini[[#This Row],[ARTICOLO]],FIND(" ",tbStoricoOrdini[[#This Row],[ARTICOLO]])+1,4)</f>
        <v>5000</v>
      </c>
      <c r="K614" t="str">
        <f>IFERROR(RIGHT(tbStoricoOrdini[[#This Row],[ARTICOLO]],LEN(tbStoricoOrdini[[#This Row],[ARTICOLO]])-FIND(" ",tbStoricoOrdini[[#This Row],[ARTICOLO]],FIND(" ",tbStoricoOrdini[[#This Row],[ARTICOLO]]) +1)),"")</f>
        <v/>
      </c>
      <c r="L614" s="3">
        <f>VLOOKUP(tbStoricoOrdini[[#This Row],[ARTICOLO]],tbArticoli[],2,FALSE)</f>
        <v>140</v>
      </c>
      <c r="M614" s="22">
        <f>tbStoricoOrdini[[#This Row],[IMPORTO]]/tbStoricoOrdini[[#This Row],[PREZZO]]</f>
        <v>357</v>
      </c>
      <c r="N614" t="s">
        <v>7</v>
      </c>
      <c r="O614" s="8">
        <f>VLOOKUP(tbStoricoOrdini[[#This Row],[AGENTE]],tbAgenti[],2,FALSE)</f>
        <v>0.03</v>
      </c>
      <c r="P614" s="2">
        <v>49980</v>
      </c>
      <c r="Q614" s="2">
        <f>tbStoricoOrdini[[#This Row],[IMPORTO]]*tbStoricoOrdini[[#This Row],[% COMM.]]</f>
        <v>1499.3999999999999</v>
      </c>
      <c r="R614" s="2">
        <f>tbStoricoOrdini[[#This Row],[TOT. COMM.]]+tbStoricoOrdini[[#This Row],[IMPORTO]]</f>
        <v>51479.4</v>
      </c>
    </row>
    <row r="615" spans="1:18">
      <c r="A615" s="1">
        <v>43831</v>
      </c>
      <c r="B615" s="7">
        <f>MONTH(tbStoricoOrdini[[#This Row],[DATA]])</f>
        <v>1</v>
      </c>
      <c r="C615" t="s">
        <v>710</v>
      </c>
      <c r="D615" t="str">
        <f>RIGHT(tbStoricoOrdini[[#This Row],[ORDINE]],4)</f>
        <v>0612</v>
      </c>
      <c r="E615" t="s">
        <v>46</v>
      </c>
      <c r="F615" t="str">
        <f>VLOOKUP(tbStoricoOrdini[[#This Row],[CLIENTE]],tbClienti[],3,FALSE)</f>
        <v>Umbria</v>
      </c>
      <c r="G615" t="str">
        <f>VLOOKUP(tbStoricoOrdini[[#This Row],[CLIENTE]],tbClienti[],7,FALSE)</f>
        <v>BD</v>
      </c>
      <c r="H615" t="s">
        <v>71</v>
      </c>
      <c r="I615" t="str">
        <f>IF(LEFT(tbStoricoOrdini[[#This Row],[ARTICOLO]],3) = "COG","COG",LEFT(tbStoricoOrdini[[#This Row],[ARTICOLO]],FIND(" ",tbStoricoOrdini[[#This Row],[ARTICOLO]])-1))</f>
        <v>EB07</v>
      </c>
      <c r="J615" t="str">
        <f>MID(tbStoricoOrdini[[#This Row],[ARTICOLO]],FIND(" ",tbStoricoOrdini[[#This Row],[ARTICOLO]])+1,4)</f>
        <v>5000</v>
      </c>
      <c r="K615" t="str">
        <f>IFERROR(RIGHT(tbStoricoOrdini[[#This Row],[ARTICOLO]],LEN(tbStoricoOrdini[[#This Row],[ARTICOLO]])-FIND(" ",tbStoricoOrdini[[#This Row],[ARTICOLO]],FIND(" ",tbStoricoOrdini[[#This Row],[ARTICOLO]]) +1)),"")</f>
        <v/>
      </c>
      <c r="L615" s="3">
        <f>VLOOKUP(tbStoricoOrdini[[#This Row],[ARTICOLO]],tbArticoli[],2,FALSE)</f>
        <v>140</v>
      </c>
      <c r="M615" s="22">
        <f>tbStoricoOrdini[[#This Row],[IMPORTO]]/tbStoricoOrdini[[#This Row],[PREZZO]]</f>
        <v>171</v>
      </c>
      <c r="N615" t="s">
        <v>17</v>
      </c>
      <c r="O615" s="8">
        <f>VLOOKUP(tbStoricoOrdini[[#This Row],[AGENTE]],tbAgenti[],2,FALSE)</f>
        <v>0.08</v>
      </c>
      <c r="P615" s="2">
        <v>23940</v>
      </c>
      <c r="Q615" s="2">
        <f>tbStoricoOrdini[[#This Row],[IMPORTO]]*tbStoricoOrdini[[#This Row],[% COMM.]]</f>
        <v>1915.2</v>
      </c>
      <c r="R615" s="2">
        <f>tbStoricoOrdini[[#This Row],[TOT. COMM.]]+tbStoricoOrdini[[#This Row],[IMPORTO]]</f>
        <v>25855.200000000001</v>
      </c>
    </row>
    <row r="616" spans="1:18">
      <c r="A616" s="1">
        <v>43831</v>
      </c>
      <c r="B616" s="7">
        <f>MONTH(tbStoricoOrdini[[#This Row],[DATA]])</f>
        <v>1</v>
      </c>
      <c r="C616" t="s">
        <v>711</v>
      </c>
      <c r="D616" t="str">
        <f>RIGHT(tbStoricoOrdini[[#This Row],[ORDINE]],4)</f>
        <v>0613</v>
      </c>
      <c r="E616" t="s">
        <v>46</v>
      </c>
      <c r="F616" t="str">
        <f>VLOOKUP(tbStoricoOrdini[[#This Row],[CLIENTE]],tbClienti[],3,FALSE)</f>
        <v>Umbria</v>
      </c>
      <c r="G616" t="str">
        <f>VLOOKUP(tbStoricoOrdini[[#This Row],[CLIENTE]],tbClienti[],7,FALSE)</f>
        <v>BD</v>
      </c>
      <c r="H616" t="s">
        <v>71</v>
      </c>
      <c r="I616" t="str">
        <f>IF(LEFT(tbStoricoOrdini[[#This Row],[ARTICOLO]],3) = "COG","COG",LEFT(tbStoricoOrdini[[#This Row],[ARTICOLO]],FIND(" ",tbStoricoOrdini[[#This Row],[ARTICOLO]])-1))</f>
        <v>EB07</v>
      </c>
      <c r="J616" t="str">
        <f>MID(tbStoricoOrdini[[#This Row],[ARTICOLO]],FIND(" ",tbStoricoOrdini[[#This Row],[ARTICOLO]])+1,4)</f>
        <v>5000</v>
      </c>
      <c r="K616" t="str">
        <f>IFERROR(RIGHT(tbStoricoOrdini[[#This Row],[ARTICOLO]],LEN(tbStoricoOrdini[[#This Row],[ARTICOLO]])-FIND(" ",tbStoricoOrdini[[#This Row],[ARTICOLO]],FIND(" ",tbStoricoOrdini[[#This Row],[ARTICOLO]]) +1)),"")</f>
        <v/>
      </c>
      <c r="L616" s="3">
        <f>VLOOKUP(tbStoricoOrdini[[#This Row],[ARTICOLO]],tbArticoli[],2,FALSE)</f>
        <v>140</v>
      </c>
      <c r="M616" s="22">
        <f>tbStoricoOrdini[[#This Row],[IMPORTO]]/tbStoricoOrdini[[#This Row],[PREZZO]]</f>
        <v>808</v>
      </c>
      <c r="N616" t="s">
        <v>18</v>
      </c>
      <c r="O616" s="8">
        <f>VLOOKUP(tbStoricoOrdini[[#This Row],[AGENTE]],tbAgenti[],2,FALSE)</f>
        <v>0.03</v>
      </c>
      <c r="P616" s="2">
        <v>113120</v>
      </c>
      <c r="Q616" s="2">
        <f>tbStoricoOrdini[[#This Row],[IMPORTO]]*tbStoricoOrdini[[#This Row],[% COMM.]]</f>
        <v>3393.6</v>
      </c>
      <c r="R616" s="2">
        <f>tbStoricoOrdini[[#This Row],[TOT. COMM.]]+tbStoricoOrdini[[#This Row],[IMPORTO]]</f>
        <v>116513.60000000001</v>
      </c>
    </row>
    <row r="617" spans="1:18">
      <c r="A617" s="1">
        <v>43831</v>
      </c>
      <c r="B617" s="7">
        <f>MONTH(tbStoricoOrdini[[#This Row],[DATA]])</f>
        <v>1</v>
      </c>
      <c r="C617" t="s">
        <v>712</v>
      </c>
      <c r="D617" t="str">
        <f>RIGHT(tbStoricoOrdini[[#This Row],[ORDINE]],4)</f>
        <v>0614</v>
      </c>
      <c r="E617" t="s">
        <v>46</v>
      </c>
      <c r="F617" t="str">
        <f>VLOOKUP(tbStoricoOrdini[[#This Row],[CLIENTE]],tbClienti[],3,FALSE)</f>
        <v>Umbria</v>
      </c>
      <c r="G617" t="str">
        <f>VLOOKUP(tbStoricoOrdini[[#This Row],[CLIENTE]],tbClienti[],7,FALSE)</f>
        <v>BD</v>
      </c>
      <c r="H617" t="s">
        <v>71</v>
      </c>
      <c r="I617" t="str">
        <f>IF(LEFT(tbStoricoOrdini[[#This Row],[ARTICOLO]],3) = "COG","COG",LEFT(tbStoricoOrdini[[#This Row],[ARTICOLO]],FIND(" ",tbStoricoOrdini[[#This Row],[ARTICOLO]])-1))</f>
        <v>EB07</v>
      </c>
      <c r="J617" t="str">
        <f>MID(tbStoricoOrdini[[#This Row],[ARTICOLO]],FIND(" ",tbStoricoOrdini[[#This Row],[ARTICOLO]])+1,4)</f>
        <v>5000</v>
      </c>
      <c r="K617" t="str">
        <f>IFERROR(RIGHT(tbStoricoOrdini[[#This Row],[ARTICOLO]],LEN(tbStoricoOrdini[[#This Row],[ARTICOLO]])-FIND(" ",tbStoricoOrdini[[#This Row],[ARTICOLO]],FIND(" ",tbStoricoOrdini[[#This Row],[ARTICOLO]]) +1)),"")</f>
        <v/>
      </c>
      <c r="L617" s="3">
        <f>VLOOKUP(tbStoricoOrdini[[#This Row],[ARTICOLO]],tbArticoli[],2,FALSE)</f>
        <v>140</v>
      </c>
      <c r="M617" s="22">
        <f>tbStoricoOrdini[[#This Row],[IMPORTO]]/tbStoricoOrdini[[#This Row],[PREZZO]]</f>
        <v>683</v>
      </c>
      <c r="N617" t="s">
        <v>13</v>
      </c>
      <c r="O617" s="8">
        <f>VLOOKUP(tbStoricoOrdini[[#This Row],[AGENTE]],tbAgenti[],2,FALSE)</f>
        <v>0.1</v>
      </c>
      <c r="P617" s="2">
        <v>95620</v>
      </c>
      <c r="Q617" s="2">
        <f>tbStoricoOrdini[[#This Row],[IMPORTO]]*tbStoricoOrdini[[#This Row],[% COMM.]]</f>
        <v>9562</v>
      </c>
      <c r="R617" s="2">
        <f>tbStoricoOrdini[[#This Row],[TOT. COMM.]]+tbStoricoOrdini[[#This Row],[IMPORTO]]</f>
        <v>105182</v>
      </c>
    </row>
    <row r="618" spans="1:18">
      <c r="A618" s="1">
        <v>43831</v>
      </c>
      <c r="B618" s="7">
        <f>MONTH(tbStoricoOrdini[[#This Row],[DATA]])</f>
        <v>1</v>
      </c>
      <c r="C618" t="s">
        <v>713</v>
      </c>
      <c r="D618" t="str">
        <f>RIGHT(tbStoricoOrdini[[#This Row],[ORDINE]],4)</f>
        <v>0615</v>
      </c>
      <c r="E618" t="s">
        <v>46</v>
      </c>
      <c r="F618" t="str">
        <f>VLOOKUP(tbStoricoOrdini[[#This Row],[CLIENTE]],tbClienti[],3,FALSE)</f>
        <v>Umbria</v>
      </c>
      <c r="G618" t="str">
        <f>VLOOKUP(tbStoricoOrdini[[#This Row],[CLIENTE]],tbClienti[],7,FALSE)</f>
        <v>BD</v>
      </c>
      <c r="H618" t="s">
        <v>71</v>
      </c>
      <c r="I618" t="str">
        <f>IF(LEFT(tbStoricoOrdini[[#This Row],[ARTICOLO]],3) = "COG","COG",LEFT(tbStoricoOrdini[[#This Row],[ARTICOLO]],FIND(" ",tbStoricoOrdini[[#This Row],[ARTICOLO]])-1))</f>
        <v>EB07</v>
      </c>
      <c r="J618" t="str">
        <f>MID(tbStoricoOrdini[[#This Row],[ARTICOLO]],FIND(" ",tbStoricoOrdini[[#This Row],[ARTICOLO]])+1,4)</f>
        <v>5000</v>
      </c>
      <c r="K618" t="str">
        <f>IFERROR(RIGHT(tbStoricoOrdini[[#This Row],[ARTICOLO]],LEN(tbStoricoOrdini[[#This Row],[ARTICOLO]])-FIND(" ",tbStoricoOrdini[[#This Row],[ARTICOLO]],FIND(" ",tbStoricoOrdini[[#This Row],[ARTICOLO]]) +1)),"")</f>
        <v/>
      </c>
      <c r="L618" s="3">
        <f>VLOOKUP(tbStoricoOrdini[[#This Row],[ARTICOLO]],tbArticoli[],2,FALSE)</f>
        <v>140</v>
      </c>
      <c r="M618" s="22">
        <f>tbStoricoOrdini[[#This Row],[IMPORTO]]/tbStoricoOrdini[[#This Row],[PREZZO]]</f>
        <v>953</v>
      </c>
      <c r="N618" t="s">
        <v>6</v>
      </c>
      <c r="O618" s="8">
        <f>VLOOKUP(tbStoricoOrdini[[#This Row],[AGENTE]],tbAgenti[],2,FALSE)</f>
        <v>7.4999999999999997E-2</v>
      </c>
      <c r="P618" s="2">
        <v>133420</v>
      </c>
      <c r="Q618" s="2">
        <f>tbStoricoOrdini[[#This Row],[IMPORTO]]*tbStoricoOrdini[[#This Row],[% COMM.]]</f>
        <v>10006.5</v>
      </c>
      <c r="R618" s="2">
        <f>tbStoricoOrdini[[#This Row],[TOT. COMM.]]+tbStoricoOrdini[[#This Row],[IMPORTO]]</f>
        <v>143426.5</v>
      </c>
    </row>
    <row r="619" spans="1:18">
      <c r="A619" s="1">
        <v>43831</v>
      </c>
      <c r="B619" s="7">
        <f>MONTH(tbStoricoOrdini[[#This Row],[DATA]])</f>
        <v>1</v>
      </c>
      <c r="C619" t="s">
        <v>714</v>
      </c>
      <c r="D619" t="str">
        <f>RIGHT(tbStoricoOrdini[[#This Row],[ORDINE]],4)</f>
        <v>0616</v>
      </c>
      <c r="E619" t="s">
        <v>46</v>
      </c>
      <c r="F619" t="str">
        <f>VLOOKUP(tbStoricoOrdini[[#This Row],[CLIENTE]],tbClienti[],3,FALSE)</f>
        <v>Umbria</v>
      </c>
      <c r="G619" t="str">
        <f>VLOOKUP(tbStoricoOrdini[[#This Row],[CLIENTE]],tbClienti[],7,FALSE)</f>
        <v>BD</v>
      </c>
      <c r="H619" t="s">
        <v>71</v>
      </c>
      <c r="I619" t="str">
        <f>IF(LEFT(tbStoricoOrdini[[#This Row],[ARTICOLO]],3) = "COG","COG",LEFT(tbStoricoOrdini[[#This Row],[ARTICOLO]],FIND(" ",tbStoricoOrdini[[#This Row],[ARTICOLO]])-1))</f>
        <v>EB07</v>
      </c>
      <c r="J619" t="str">
        <f>MID(tbStoricoOrdini[[#This Row],[ARTICOLO]],FIND(" ",tbStoricoOrdini[[#This Row],[ARTICOLO]])+1,4)</f>
        <v>5000</v>
      </c>
      <c r="K619" t="str">
        <f>IFERROR(RIGHT(tbStoricoOrdini[[#This Row],[ARTICOLO]],LEN(tbStoricoOrdini[[#This Row],[ARTICOLO]])-FIND(" ",tbStoricoOrdini[[#This Row],[ARTICOLO]],FIND(" ",tbStoricoOrdini[[#This Row],[ARTICOLO]]) +1)),"")</f>
        <v/>
      </c>
      <c r="L619" s="3">
        <f>VLOOKUP(tbStoricoOrdini[[#This Row],[ARTICOLO]],tbArticoli[],2,FALSE)</f>
        <v>140</v>
      </c>
      <c r="M619" s="22">
        <f>tbStoricoOrdini[[#This Row],[IMPORTO]]/tbStoricoOrdini[[#This Row],[PREZZO]]</f>
        <v>386</v>
      </c>
      <c r="N619" t="s">
        <v>9</v>
      </c>
      <c r="O619" s="8">
        <f>VLOOKUP(tbStoricoOrdini[[#This Row],[AGENTE]],tbAgenti[],2,FALSE)</f>
        <v>0.05</v>
      </c>
      <c r="P619" s="2">
        <v>54040</v>
      </c>
      <c r="Q619" s="2">
        <f>tbStoricoOrdini[[#This Row],[IMPORTO]]*tbStoricoOrdini[[#This Row],[% COMM.]]</f>
        <v>2702</v>
      </c>
      <c r="R619" s="2">
        <f>tbStoricoOrdini[[#This Row],[TOT. COMM.]]+tbStoricoOrdini[[#This Row],[IMPORTO]]</f>
        <v>56742</v>
      </c>
    </row>
    <row r="620" spans="1:18">
      <c r="A620" s="1">
        <v>43831</v>
      </c>
      <c r="B620" s="7">
        <f>MONTH(tbStoricoOrdini[[#This Row],[DATA]])</f>
        <v>1</v>
      </c>
      <c r="C620" t="s">
        <v>715</v>
      </c>
      <c r="D620" t="str">
        <f>RIGHT(tbStoricoOrdini[[#This Row],[ORDINE]],4)</f>
        <v>0617</v>
      </c>
      <c r="E620" t="s">
        <v>46</v>
      </c>
      <c r="F620" t="str">
        <f>VLOOKUP(tbStoricoOrdini[[#This Row],[CLIENTE]],tbClienti[],3,FALSE)</f>
        <v>Umbria</v>
      </c>
      <c r="G620" t="str">
        <f>VLOOKUP(tbStoricoOrdini[[#This Row],[CLIENTE]],tbClienti[],7,FALSE)</f>
        <v>BD</v>
      </c>
      <c r="H620" t="s">
        <v>76</v>
      </c>
      <c r="I620" t="str">
        <f>IF(LEFT(tbStoricoOrdini[[#This Row],[ARTICOLO]],3) = "COG","COG",LEFT(tbStoricoOrdini[[#This Row],[ARTICOLO]],FIND(" ",tbStoricoOrdini[[#This Row],[ARTICOLO]])-1))</f>
        <v>COG</v>
      </c>
      <c r="J620" t="str">
        <f>MID(tbStoricoOrdini[[#This Row],[ARTICOLO]],FIND(" ",tbStoricoOrdini[[#This Row],[ARTICOLO]])+1,4)</f>
        <v>1000</v>
      </c>
      <c r="K620" t="str">
        <f>IFERROR(RIGHT(tbStoricoOrdini[[#This Row],[ARTICOLO]],LEN(tbStoricoOrdini[[#This Row],[ARTICOLO]])-FIND(" ",tbStoricoOrdini[[#This Row],[ARTICOLO]],FIND(" ",tbStoricoOrdini[[#This Row],[ARTICOLO]]) +1)),"")</f>
        <v/>
      </c>
      <c r="L620" s="3">
        <f>VLOOKUP(tbStoricoOrdini[[#This Row],[ARTICOLO]],tbArticoli[],2,FALSE)</f>
        <v>150</v>
      </c>
      <c r="M620" s="22">
        <f>tbStoricoOrdini[[#This Row],[IMPORTO]]/tbStoricoOrdini[[#This Row],[PREZZO]]</f>
        <v>234</v>
      </c>
      <c r="N620" t="s">
        <v>19</v>
      </c>
      <c r="O620" s="8">
        <f>VLOOKUP(tbStoricoOrdini[[#This Row],[AGENTE]],tbAgenti[],2,FALSE)</f>
        <v>0.05</v>
      </c>
      <c r="P620" s="2">
        <v>35100</v>
      </c>
      <c r="Q620" s="2">
        <f>tbStoricoOrdini[[#This Row],[IMPORTO]]*tbStoricoOrdini[[#This Row],[% COMM.]]</f>
        <v>1755</v>
      </c>
      <c r="R620" s="2">
        <f>tbStoricoOrdini[[#This Row],[TOT. COMM.]]+tbStoricoOrdini[[#This Row],[IMPORTO]]</f>
        <v>36855</v>
      </c>
    </row>
    <row r="621" spans="1:18">
      <c r="A621" s="1">
        <v>43831</v>
      </c>
      <c r="B621" s="7">
        <f>MONTH(tbStoricoOrdini[[#This Row],[DATA]])</f>
        <v>1</v>
      </c>
      <c r="C621" t="s">
        <v>716</v>
      </c>
      <c r="D621" t="str">
        <f>RIGHT(tbStoricoOrdini[[#This Row],[ORDINE]],4)</f>
        <v>0618</v>
      </c>
      <c r="E621" t="s">
        <v>46</v>
      </c>
      <c r="F621" t="str">
        <f>VLOOKUP(tbStoricoOrdini[[#This Row],[CLIENTE]],tbClienti[],3,FALSE)</f>
        <v>Umbria</v>
      </c>
      <c r="G621" t="str">
        <f>VLOOKUP(tbStoricoOrdini[[#This Row],[CLIENTE]],tbClienti[],7,FALSE)</f>
        <v>BD</v>
      </c>
      <c r="H621" t="s">
        <v>76</v>
      </c>
      <c r="I621" t="str">
        <f>IF(LEFT(tbStoricoOrdini[[#This Row],[ARTICOLO]],3) = "COG","COG",LEFT(tbStoricoOrdini[[#This Row],[ARTICOLO]],FIND(" ",tbStoricoOrdini[[#This Row],[ARTICOLO]])-1))</f>
        <v>COG</v>
      </c>
      <c r="J621" t="str">
        <f>MID(tbStoricoOrdini[[#This Row],[ARTICOLO]],FIND(" ",tbStoricoOrdini[[#This Row],[ARTICOLO]])+1,4)</f>
        <v>1000</v>
      </c>
      <c r="K621" t="str">
        <f>IFERROR(RIGHT(tbStoricoOrdini[[#This Row],[ARTICOLO]],LEN(tbStoricoOrdini[[#This Row],[ARTICOLO]])-FIND(" ",tbStoricoOrdini[[#This Row],[ARTICOLO]],FIND(" ",tbStoricoOrdini[[#This Row],[ARTICOLO]]) +1)),"")</f>
        <v/>
      </c>
      <c r="L621" s="3">
        <f>VLOOKUP(tbStoricoOrdini[[#This Row],[ARTICOLO]],tbArticoli[],2,FALSE)</f>
        <v>150</v>
      </c>
      <c r="M621" s="22">
        <f>tbStoricoOrdini[[#This Row],[IMPORTO]]/tbStoricoOrdini[[#This Row],[PREZZO]]</f>
        <v>846</v>
      </c>
      <c r="N621" t="s">
        <v>6</v>
      </c>
      <c r="O621" s="8">
        <f>VLOOKUP(tbStoricoOrdini[[#This Row],[AGENTE]],tbAgenti[],2,FALSE)</f>
        <v>7.4999999999999997E-2</v>
      </c>
      <c r="P621" s="2">
        <v>126900</v>
      </c>
      <c r="Q621" s="2">
        <f>tbStoricoOrdini[[#This Row],[IMPORTO]]*tbStoricoOrdini[[#This Row],[% COMM.]]</f>
        <v>9517.5</v>
      </c>
      <c r="R621" s="2">
        <f>tbStoricoOrdini[[#This Row],[TOT. COMM.]]+tbStoricoOrdini[[#This Row],[IMPORTO]]</f>
        <v>136417.5</v>
      </c>
    </row>
    <row r="622" spans="1:18">
      <c r="A622" s="1">
        <v>43831</v>
      </c>
      <c r="B622" s="7">
        <f>MONTH(tbStoricoOrdini[[#This Row],[DATA]])</f>
        <v>1</v>
      </c>
      <c r="C622" t="s">
        <v>717</v>
      </c>
      <c r="D622" t="str">
        <f>RIGHT(tbStoricoOrdini[[#This Row],[ORDINE]],4)</f>
        <v>0619</v>
      </c>
      <c r="E622" t="s">
        <v>46</v>
      </c>
      <c r="F622" t="str">
        <f>VLOOKUP(tbStoricoOrdini[[#This Row],[CLIENTE]],tbClienti[],3,FALSE)</f>
        <v>Umbria</v>
      </c>
      <c r="G622" t="str">
        <f>VLOOKUP(tbStoricoOrdini[[#This Row],[CLIENTE]],tbClienti[],7,FALSE)</f>
        <v>BD</v>
      </c>
      <c r="H622" t="s">
        <v>76</v>
      </c>
      <c r="I622" t="str">
        <f>IF(LEFT(tbStoricoOrdini[[#This Row],[ARTICOLO]],3) = "COG","COG",LEFT(tbStoricoOrdini[[#This Row],[ARTICOLO]],FIND(" ",tbStoricoOrdini[[#This Row],[ARTICOLO]])-1))</f>
        <v>COG</v>
      </c>
      <c r="J622" t="str">
        <f>MID(tbStoricoOrdini[[#This Row],[ARTICOLO]],FIND(" ",tbStoricoOrdini[[#This Row],[ARTICOLO]])+1,4)</f>
        <v>1000</v>
      </c>
      <c r="K622" t="str">
        <f>IFERROR(RIGHT(tbStoricoOrdini[[#This Row],[ARTICOLO]],LEN(tbStoricoOrdini[[#This Row],[ARTICOLO]])-FIND(" ",tbStoricoOrdini[[#This Row],[ARTICOLO]],FIND(" ",tbStoricoOrdini[[#This Row],[ARTICOLO]]) +1)),"")</f>
        <v/>
      </c>
      <c r="L622" s="3">
        <f>VLOOKUP(tbStoricoOrdini[[#This Row],[ARTICOLO]],tbArticoli[],2,FALSE)</f>
        <v>150</v>
      </c>
      <c r="M622" s="22">
        <f>tbStoricoOrdini[[#This Row],[IMPORTO]]/tbStoricoOrdini[[#This Row],[PREZZO]]</f>
        <v>1000</v>
      </c>
      <c r="N622" t="s">
        <v>9</v>
      </c>
      <c r="O622" s="8">
        <f>VLOOKUP(tbStoricoOrdini[[#This Row],[AGENTE]],tbAgenti[],2,FALSE)</f>
        <v>0.05</v>
      </c>
      <c r="P622" s="2">
        <v>150000</v>
      </c>
      <c r="Q622" s="2">
        <f>tbStoricoOrdini[[#This Row],[IMPORTO]]*tbStoricoOrdini[[#This Row],[% COMM.]]</f>
        <v>7500</v>
      </c>
      <c r="R622" s="2">
        <f>tbStoricoOrdini[[#This Row],[TOT. COMM.]]+tbStoricoOrdini[[#This Row],[IMPORTO]]</f>
        <v>157500</v>
      </c>
    </row>
    <row r="623" spans="1:18">
      <c r="A623" s="1">
        <v>43831</v>
      </c>
      <c r="B623" s="7">
        <f>MONTH(tbStoricoOrdini[[#This Row],[DATA]])</f>
        <v>1</v>
      </c>
      <c r="C623" t="s">
        <v>718</v>
      </c>
      <c r="D623" t="str">
        <f>RIGHT(tbStoricoOrdini[[#This Row],[ORDINE]],4)</f>
        <v>0620</v>
      </c>
      <c r="E623" t="s">
        <v>46</v>
      </c>
      <c r="F623" t="str">
        <f>VLOOKUP(tbStoricoOrdini[[#This Row],[CLIENTE]],tbClienti[],3,FALSE)</f>
        <v>Umbria</v>
      </c>
      <c r="G623" t="str">
        <f>VLOOKUP(tbStoricoOrdini[[#This Row],[CLIENTE]],tbClienti[],7,FALSE)</f>
        <v>BD</v>
      </c>
      <c r="H623" t="s">
        <v>72</v>
      </c>
      <c r="I623" t="str">
        <f>IF(LEFT(tbStoricoOrdini[[#This Row],[ARTICOLO]],3) = "COG","COG",LEFT(tbStoricoOrdini[[#This Row],[ARTICOLO]],FIND(" ",tbStoricoOrdini[[#This Row],[ARTICOLO]])-1))</f>
        <v>EB06</v>
      </c>
      <c r="J623" t="str">
        <f>MID(tbStoricoOrdini[[#This Row],[ARTICOLO]],FIND(" ",tbStoricoOrdini[[#This Row],[ARTICOLO]])+1,4)</f>
        <v>3000</v>
      </c>
      <c r="K623" t="str">
        <f>IFERROR(RIGHT(tbStoricoOrdini[[#This Row],[ARTICOLO]],LEN(tbStoricoOrdini[[#This Row],[ARTICOLO]])-FIND(" ",tbStoricoOrdini[[#This Row],[ARTICOLO]],FIND(" ",tbStoricoOrdini[[#This Row],[ARTICOLO]]) +1)),"")</f>
        <v>Medium</v>
      </c>
      <c r="L623" s="3">
        <f>VLOOKUP(tbStoricoOrdini[[#This Row],[ARTICOLO]],tbArticoli[],2,FALSE)</f>
        <v>120</v>
      </c>
      <c r="M623" s="22">
        <f>tbStoricoOrdini[[#This Row],[IMPORTO]]/tbStoricoOrdini[[#This Row],[PREZZO]]</f>
        <v>502</v>
      </c>
      <c r="N623" t="s">
        <v>16</v>
      </c>
      <c r="O623" s="8">
        <f>VLOOKUP(tbStoricoOrdini[[#This Row],[AGENTE]],tbAgenti[],2,FALSE)</f>
        <v>0.05</v>
      </c>
      <c r="P623" s="2">
        <v>60240</v>
      </c>
      <c r="Q623" s="2">
        <f>tbStoricoOrdini[[#This Row],[IMPORTO]]*tbStoricoOrdini[[#This Row],[% COMM.]]</f>
        <v>3012</v>
      </c>
      <c r="R623" s="2">
        <f>tbStoricoOrdini[[#This Row],[TOT. COMM.]]+tbStoricoOrdini[[#This Row],[IMPORTO]]</f>
        <v>63252</v>
      </c>
    </row>
    <row r="624" spans="1:18">
      <c r="A624" s="1">
        <v>43831</v>
      </c>
      <c r="B624" s="7">
        <f>MONTH(tbStoricoOrdini[[#This Row],[DATA]])</f>
        <v>1</v>
      </c>
      <c r="C624" t="s">
        <v>719</v>
      </c>
      <c r="D624" t="str">
        <f>RIGHT(tbStoricoOrdini[[#This Row],[ORDINE]],4)</f>
        <v>0621</v>
      </c>
      <c r="E624" t="s">
        <v>46</v>
      </c>
      <c r="F624" t="str">
        <f>VLOOKUP(tbStoricoOrdini[[#This Row],[CLIENTE]],tbClienti[],3,FALSE)</f>
        <v>Umbria</v>
      </c>
      <c r="G624" t="str">
        <f>VLOOKUP(tbStoricoOrdini[[#This Row],[CLIENTE]],tbClienti[],7,FALSE)</f>
        <v>BD</v>
      </c>
      <c r="H624" t="s">
        <v>72</v>
      </c>
      <c r="I624" t="str">
        <f>IF(LEFT(tbStoricoOrdini[[#This Row],[ARTICOLO]],3) = "COG","COG",LEFT(tbStoricoOrdini[[#This Row],[ARTICOLO]],FIND(" ",tbStoricoOrdini[[#This Row],[ARTICOLO]])-1))</f>
        <v>EB06</v>
      </c>
      <c r="J624" t="str">
        <f>MID(tbStoricoOrdini[[#This Row],[ARTICOLO]],FIND(" ",tbStoricoOrdini[[#This Row],[ARTICOLO]])+1,4)</f>
        <v>3000</v>
      </c>
      <c r="K624" t="str">
        <f>IFERROR(RIGHT(tbStoricoOrdini[[#This Row],[ARTICOLO]],LEN(tbStoricoOrdini[[#This Row],[ARTICOLO]])-FIND(" ",tbStoricoOrdini[[#This Row],[ARTICOLO]],FIND(" ",tbStoricoOrdini[[#This Row],[ARTICOLO]]) +1)),"")</f>
        <v>Medium</v>
      </c>
      <c r="L624" s="3">
        <f>VLOOKUP(tbStoricoOrdini[[#This Row],[ARTICOLO]],tbArticoli[],2,FALSE)</f>
        <v>120</v>
      </c>
      <c r="M624" s="22">
        <f>tbStoricoOrdini[[#This Row],[IMPORTO]]/tbStoricoOrdini[[#This Row],[PREZZO]]</f>
        <v>399</v>
      </c>
      <c r="N624" t="s">
        <v>19</v>
      </c>
      <c r="O624" s="8">
        <f>VLOOKUP(tbStoricoOrdini[[#This Row],[AGENTE]],tbAgenti[],2,FALSE)</f>
        <v>0.05</v>
      </c>
      <c r="P624" s="2">
        <v>47880</v>
      </c>
      <c r="Q624" s="2">
        <f>tbStoricoOrdini[[#This Row],[IMPORTO]]*tbStoricoOrdini[[#This Row],[% COMM.]]</f>
        <v>2394</v>
      </c>
      <c r="R624" s="2">
        <f>tbStoricoOrdini[[#This Row],[TOT. COMM.]]+tbStoricoOrdini[[#This Row],[IMPORTO]]</f>
        <v>50274</v>
      </c>
    </row>
    <row r="625" spans="1:18">
      <c r="A625" s="1">
        <v>43831</v>
      </c>
      <c r="B625" s="7">
        <f>MONTH(tbStoricoOrdini[[#This Row],[DATA]])</f>
        <v>1</v>
      </c>
      <c r="C625" t="s">
        <v>720</v>
      </c>
      <c r="D625" t="str">
        <f>RIGHT(tbStoricoOrdini[[#This Row],[ORDINE]],4)</f>
        <v>0622</v>
      </c>
      <c r="E625" t="s">
        <v>46</v>
      </c>
      <c r="F625" t="str">
        <f>VLOOKUP(tbStoricoOrdini[[#This Row],[CLIENTE]],tbClienti[],3,FALSE)</f>
        <v>Umbria</v>
      </c>
      <c r="G625" t="str">
        <f>VLOOKUP(tbStoricoOrdini[[#This Row],[CLIENTE]],tbClienti[],7,FALSE)</f>
        <v>BD</v>
      </c>
      <c r="H625" t="s">
        <v>72</v>
      </c>
      <c r="I625" t="str">
        <f>IF(LEFT(tbStoricoOrdini[[#This Row],[ARTICOLO]],3) = "COG","COG",LEFT(tbStoricoOrdini[[#This Row],[ARTICOLO]],FIND(" ",tbStoricoOrdini[[#This Row],[ARTICOLO]])-1))</f>
        <v>EB06</v>
      </c>
      <c r="J625" t="str">
        <f>MID(tbStoricoOrdini[[#This Row],[ARTICOLO]],FIND(" ",tbStoricoOrdini[[#This Row],[ARTICOLO]])+1,4)</f>
        <v>3000</v>
      </c>
      <c r="K625" t="str">
        <f>IFERROR(RIGHT(tbStoricoOrdini[[#This Row],[ARTICOLO]],LEN(tbStoricoOrdini[[#This Row],[ARTICOLO]])-FIND(" ",tbStoricoOrdini[[#This Row],[ARTICOLO]],FIND(" ",tbStoricoOrdini[[#This Row],[ARTICOLO]]) +1)),"")</f>
        <v>Medium</v>
      </c>
      <c r="L625" s="3">
        <f>VLOOKUP(tbStoricoOrdini[[#This Row],[ARTICOLO]],tbArticoli[],2,FALSE)</f>
        <v>120</v>
      </c>
      <c r="M625" s="22">
        <f>tbStoricoOrdini[[#This Row],[IMPORTO]]/tbStoricoOrdini[[#This Row],[PREZZO]]</f>
        <v>677</v>
      </c>
      <c r="N625" t="s">
        <v>15</v>
      </c>
      <c r="O625" s="8">
        <f>VLOOKUP(tbStoricoOrdini[[#This Row],[AGENTE]],tbAgenti[],2,FALSE)</f>
        <v>0.08</v>
      </c>
      <c r="P625" s="2">
        <v>81240</v>
      </c>
      <c r="Q625" s="2">
        <f>tbStoricoOrdini[[#This Row],[IMPORTO]]*tbStoricoOrdini[[#This Row],[% COMM.]]</f>
        <v>6499.2</v>
      </c>
      <c r="R625" s="2">
        <f>tbStoricoOrdini[[#This Row],[TOT. COMM.]]+tbStoricoOrdini[[#This Row],[IMPORTO]]</f>
        <v>87739.199999999997</v>
      </c>
    </row>
    <row r="626" spans="1:18">
      <c r="A626" s="1">
        <v>43831</v>
      </c>
      <c r="B626" s="7">
        <f>MONTH(tbStoricoOrdini[[#This Row],[DATA]])</f>
        <v>1</v>
      </c>
      <c r="C626" t="s">
        <v>721</v>
      </c>
      <c r="D626" t="str">
        <f>RIGHT(tbStoricoOrdini[[#This Row],[ORDINE]],4)</f>
        <v>0623</v>
      </c>
      <c r="E626" t="s">
        <v>46</v>
      </c>
      <c r="F626" t="str">
        <f>VLOOKUP(tbStoricoOrdini[[#This Row],[CLIENTE]],tbClienti[],3,FALSE)</f>
        <v>Umbria</v>
      </c>
      <c r="G626" t="str">
        <f>VLOOKUP(tbStoricoOrdini[[#This Row],[CLIENTE]],tbClienti[],7,FALSE)</f>
        <v>BD</v>
      </c>
      <c r="H626" t="s">
        <v>72</v>
      </c>
      <c r="I626" t="str">
        <f>IF(LEFT(tbStoricoOrdini[[#This Row],[ARTICOLO]],3) = "COG","COG",LEFT(tbStoricoOrdini[[#This Row],[ARTICOLO]],FIND(" ",tbStoricoOrdini[[#This Row],[ARTICOLO]])-1))</f>
        <v>EB06</v>
      </c>
      <c r="J626" t="str">
        <f>MID(tbStoricoOrdini[[#This Row],[ARTICOLO]],FIND(" ",tbStoricoOrdini[[#This Row],[ARTICOLO]])+1,4)</f>
        <v>3000</v>
      </c>
      <c r="K626" t="str">
        <f>IFERROR(RIGHT(tbStoricoOrdini[[#This Row],[ARTICOLO]],LEN(tbStoricoOrdini[[#This Row],[ARTICOLO]])-FIND(" ",tbStoricoOrdini[[#This Row],[ARTICOLO]],FIND(" ",tbStoricoOrdini[[#This Row],[ARTICOLO]]) +1)),"")</f>
        <v>Medium</v>
      </c>
      <c r="L626" s="3">
        <f>VLOOKUP(tbStoricoOrdini[[#This Row],[ARTICOLO]],tbArticoli[],2,FALSE)</f>
        <v>120</v>
      </c>
      <c r="M626" s="22">
        <f>tbStoricoOrdini[[#This Row],[IMPORTO]]/tbStoricoOrdini[[#This Row],[PREZZO]]</f>
        <v>296</v>
      </c>
      <c r="N626" t="s">
        <v>7</v>
      </c>
      <c r="O626" s="8">
        <f>VLOOKUP(tbStoricoOrdini[[#This Row],[AGENTE]],tbAgenti[],2,FALSE)</f>
        <v>0.03</v>
      </c>
      <c r="P626" s="2">
        <v>35520</v>
      </c>
      <c r="Q626" s="2">
        <f>tbStoricoOrdini[[#This Row],[IMPORTO]]*tbStoricoOrdini[[#This Row],[% COMM.]]</f>
        <v>1065.5999999999999</v>
      </c>
      <c r="R626" s="2">
        <f>tbStoricoOrdini[[#This Row],[TOT. COMM.]]+tbStoricoOrdini[[#This Row],[IMPORTO]]</f>
        <v>36585.599999999999</v>
      </c>
    </row>
    <row r="627" spans="1:18">
      <c r="A627" s="1">
        <v>43831</v>
      </c>
      <c r="B627" s="7">
        <f>MONTH(tbStoricoOrdini[[#This Row],[DATA]])</f>
        <v>1</v>
      </c>
      <c r="C627" t="s">
        <v>722</v>
      </c>
      <c r="D627" t="str">
        <f>RIGHT(tbStoricoOrdini[[#This Row],[ORDINE]],4)</f>
        <v>0624</v>
      </c>
      <c r="E627" t="s">
        <v>46</v>
      </c>
      <c r="F627" t="str">
        <f>VLOOKUP(tbStoricoOrdini[[#This Row],[CLIENTE]],tbClienti[],3,FALSE)</f>
        <v>Umbria</v>
      </c>
      <c r="G627" t="str">
        <f>VLOOKUP(tbStoricoOrdini[[#This Row],[CLIENTE]],tbClienti[],7,FALSE)</f>
        <v>BD</v>
      </c>
      <c r="H627" t="s">
        <v>72</v>
      </c>
      <c r="I627" t="str">
        <f>IF(LEFT(tbStoricoOrdini[[#This Row],[ARTICOLO]],3) = "COG","COG",LEFT(tbStoricoOrdini[[#This Row],[ARTICOLO]],FIND(" ",tbStoricoOrdini[[#This Row],[ARTICOLO]])-1))</f>
        <v>EB06</v>
      </c>
      <c r="J627" t="str">
        <f>MID(tbStoricoOrdini[[#This Row],[ARTICOLO]],FIND(" ",tbStoricoOrdini[[#This Row],[ARTICOLO]])+1,4)</f>
        <v>3000</v>
      </c>
      <c r="K627" t="str">
        <f>IFERROR(RIGHT(tbStoricoOrdini[[#This Row],[ARTICOLO]],LEN(tbStoricoOrdini[[#This Row],[ARTICOLO]])-FIND(" ",tbStoricoOrdini[[#This Row],[ARTICOLO]],FIND(" ",tbStoricoOrdini[[#This Row],[ARTICOLO]]) +1)),"")</f>
        <v>Medium</v>
      </c>
      <c r="L627" s="3">
        <f>VLOOKUP(tbStoricoOrdini[[#This Row],[ARTICOLO]],tbArticoli[],2,FALSE)</f>
        <v>120</v>
      </c>
      <c r="M627" s="22">
        <f>tbStoricoOrdini[[#This Row],[IMPORTO]]/tbStoricoOrdini[[#This Row],[PREZZO]]</f>
        <v>612</v>
      </c>
      <c r="N627" t="s">
        <v>18</v>
      </c>
      <c r="O627" s="8">
        <f>VLOOKUP(tbStoricoOrdini[[#This Row],[AGENTE]],tbAgenti[],2,FALSE)</f>
        <v>0.03</v>
      </c>
      <c r="P627" s="2">
        <v>73440</v>
      </c>
      <c r="Q627" s="2">
        <f>tbStoricoOrdini[[#This Row],[IMPORTO]]*tbStoricoOrdini[[#This Row],[% COMM.]]</f>
        <v>2203.1999999999998</v>
      </c>
      <c r="R627" s="2">
        <f>tbStoricoOrdini[[#This Row],[TOT. COMM.]]+tbStoricoOrdini[[#This Row],[IMPORTO]]</f>
        <v>75643.199999999997</v>
      </c>
    </row>
    <row r="628" spans="1:18">
      <c r="A628" s="1">
        <v>43831</v>
      </c>
      <c r="B628" s="7">
        <f>MONTH(tbStoricoOrdini[[#This Row],[DATA]])</f>
        <v>1</v>
      </c>
      <c r="C628" t="s">
        <v>723</v>
      </c>
      <c r="D628" t="str">
        <f>RIGHT(tbStoricoOrdini[[#This Row],[ORDINE]],4)</f>
        <v>0625</v>
      </c>
      <c r="E628" t="s">
        <v>46</v>
      </c>
      <c r="F628" t="str">
        <f>VLOOKUP(tbStoricoOrdini[[#This Row],[CLIENTE]],tbClienti[],3,FALSE)</f>
        <v>Umbria</v>
      </c>
      <c r="G628" t="str">
        <f>VLOOKUP(tbStoricoOrdini[[#This Row],[CLIENTE]],tbClienti[],7,FALSE)</f>
        <v>BD</v>
      </c>
      <c r="H628" t="s">
        <v>72</v>
      </c>
      <c r="I628" t="str">
        <f>IF(LEFT(tbStoricoOrdini[[#This Row],[ARTICOLO]],3) = "COG","COG",LEFT(tbStoricoOrdini[[#This Row],[ARTICOLO]],FIND(" ",tbStoricoOrdini[[#This Row],[ARTICOLO]])-1))</f>
        <v>EB06</v>
      </c>
      <c r="J628" t="str">
        <f>MID(tbStoricoOrdini[[#This Row],[ARTICOLO]],FIND(" ",tbStoricoOrdini[[#This Row],[ARTICOLO]])+1,4)</f>
        <v>3000</v>
      </c>
      <c r="K628" t="str">
        <f>IFERROR(RIGHT(tbStoricoOrdini[[#This Row],[ARTICOLO]],LEN(tbStoricoOrdini[[#This Row],[ARTICOLO]])-FIND(" ",tbStoricoOrdini[[#This Row],[ARTICOLO]],FIND(" ",tbStoricoOrdini[[#This Row],[ARTICOLO]]) +1)),"")</f>
        <v>Medium</v>
      </c>
      <c r="L628" s="3">
        <f>VLOOKUP(tbStoricoOrdini[[#This Row],[ARTICOLO]],tbArticoli[],2,FALSE)</f>
        <v>120</v>
      </c>
      <c r="M628" s="22">
        <f>tbStoricoOrdini[[#This Row],[IMPORTO]]/tbStoricoOrdini[[#This Row],[PREZZO]]</f>
        <v>105</v>
      </c>
      <c r="N628" t="s">
        <v>6</v>
      </c>
      <c r="O628" s="8">
        <f>VLOOKUP(tbStoricoOrdini[[#This Row],[AGENTE]],tbAgenti[],2,FALSE)</f>
        <v>7.4999999999999997E-2</v>
      </c>
      <c r="P628" s="2">
        <v>12600</v>
      </c>
      <c r="Q628" s="2">
        <f>tbStoricoOrdini[[#This Row],[IMPORTO]]*tbStoricoOrdini[[#This Row],[% COMM.]]</f>
        <v>945</v>
      </c>
      <c r="R628" s="2">
        <f>tbStoricoOrdini[[#This Row],[TOT. COMM.]]+tbStoricoOrdini[[#This Row],[IMPORTO]]</f>
        <v>13545</v>
      </c>
    </row>
    <row r="629" spans="1:18">
      <c r="A629" s="1">
        <v>43831</v>
      </c>
      <c r="B629" s="7">
        <f>MONTH(tbStoricoOrdini[[#This Row],[DATA]])</f>
        <v>1</v>
      </c>
      <c r="C629" t="s">
        <v>724</v>
      </c>
      <c r="D629" t="str">
        <f>RIGHT(tbStoricoOrdini[[#This Row],[ORDINE]],4)</f>
        <v>0626</v>
      </c>
      <c r="E629" t="s">
        <v>46</v>
      </c>
      <c r="F629" t="str">
        <f>VLOOKUP(tbStoricoOrdini[[#This Row],[CLIENTE]],tbClienti[],3,FALSE)</f>
        <v>Umbria</v>
      </c>
      <c r="G629" t="str">
        <f>VLOOKUP(tbStoricoOrdini[[#This Row],[CLIENTE]],tbClienti[],7,FALSE)</f>
        <v>BD</v>
      </c>
      <c r="H629" t="s">
        <v>73</v>
      </c>
      <c r="I629" t="str">
        <f>IF(LEFT(tbStoricoOrdini[[#This Row],[ARTICOLO]],3) = "COG","COG",LEFT(tbStoricoOrdini[[#This Row],[ARTICOLO]],FIND(" ",tbStoricoOrdini[[#This Row],[ARTICOLO]])-1))</f>
        <v>EB06</v>
      </c>
      <c r="J629" t="str">
        <f>MID(tbStoricoOrdini[[#This Row],[ARTICOLO]],FIND(" ",tbStoricoOrdini[[#This Row],[ARTICOLO]])+1,4)</f>
        <v>3000</v>
      </c>
      <c r="K629" t="str">
        <f>IFERROR(RIGHT(tbStoricoOrdini[[#This Row],[ARTICOLO]],LEN(tbStoricoOrdini[[#This Row],[ARTICOLO]])-FIND(" ",tbStoricoOrdini[[#This Row],[ARTICOLO]],FIND(" ",tbStoricoOrdini[[#This Row],[ARTICOLO]]) +1)),"")</f>
        <v>Plus</v>
      </c>
      <c r="L629" s="3">
        <f>VLOOKUP(tbStoricoOrdini[[#This Row],[ARTICOLO]],tbArticoli[],2,FALSE)</f>
        <v>130</v>
      </c>
      <c r="M629" s="22">
        <f>tbStoricoOrdini[[#This Row],[IMPORTO]]/tbStoricoOrdini[[#This Row],[PREZZO]]</f>
        <v>745</v>
      </c>
      <c r="N629" t="s">
        <v>39</v>
      </c>
      <c r="O629" s="8">
        <f>VLOOKUP(tbStoricoOrdini[[#This Row],[AGENTE]],tbAgenti[],2,FALSE)</f>
        <v>0.05</v>
      </c>
      <c r="P629" s="2">
        <v>96850</v>
      </c>
      <c r="Q629" s="2">
        <f>tbStoricoOrdini[[#This Row],[IMPORTO]]*tbStoricoOrdini[[#This Row],[% COMM.]]</f>
        <v>4842.5</v>
      </c>
      <c r="R629" s="2">
        <f>tbStoricoOrdini[[#This Row],[TOT. COMM.]]+tbStoricoOrdini[[#This Row],[IMPORTO]]</f>
        <v>101692.5</v>
      </c>
    </row>
    <row r="630" spans="1:18">
      <c r="A630" s="1">
        <v>43831</v>
      </c>
      <c r="B630" s="7">
        <f>MONTH(tbStoricoOrdini[[#This Row],[DATA]])</f>
        <v>1</v>
      </c>
      <c r="C630" t="s">
        <v>725</v>
      </c>
      <c r="D630" t="str">
        <f>RIGHT(tbStoricoOrdini[[#This Row],[ORDINE]],4)</f>
        <v>0627</v>
      </c>
      <c r="E630" t="s">
        <v>46</v>
      </c>
      <c r="F630" t="str">
        <f>VLOOKUP(tbStoricoOrdini[[#This Row],[CLIENTE]],tbClienti[],3,FALSE)</f>
        <v>Umbria</v>
      </c>
      <c r="G630" t="str">
        <f>VLOOKUP(tbStoricoOrdini[[#This Row],[CLIENTE]],tbClienti[],7,FALSE)</f>
        <v>BD</v>
      </c>
      <c r="H630" t="s">
        <v>73</v>
      </c>
      <c r="I630" t="str">
        <f>IF(LEFT(tbStoricoOrdini[[#This Row],[ARTICOLO]],3) = "COG","COG",LEFT(tbStoricoOrdini[[#This Row],[ARTICOLO]],FIND(" ",tbStoricoOrdini[[#This Row],[ARTICOLO]])-1))</f>
        <v>EB06</v>
      </c>
      <c r="J630" t="str">
        <f>MID(tbStoricoOrdini[[#This Row],[ARTICOLO]],FIND(" ",tbStoricoOrdini[[#This Row],[ARTICOLO]])+1,4)</f>
        <v>3000</v>
      </c>
      <c r="K630" t="str">
        <f>IFERROR(RIGHT(tbStoricoOrdini[[#This Row],[ARTICOLO]],LEN(tbStoricoOrdini[[#This Row],[ARTICOLO]])-FIND(" ",tbStoricoOrdini[[#This Row],[ARTICOLO]],FIND(" ",tbStoricoOrdini[[#This Row],[ARTICOLO]]) +1)),"")</f>
        <v>Plus</v>
      </c>
      <c r="L630" s="3">
        <f>VLOOKUP(tbStoricoOrdini[[#This Row],[ARTICOLO]],tbArticoli[],2,FALSE)</f>
        <v>130</v>
      </c>
      <c r="M630" s="22">
        <f>tbStoricoOrdini[[#This Row],[IMPORTO]]/tbStoricoOrdini[[#This Row],[PREZZO]]</f>
        <v>864</v>
      </c>
      <c r="N630" t="s">
        <v>18</v>
      </c>
      <c r="O630" s="8">
        <f>VLOOKUP(tbStoricoOrdini[[#This Row],[AGENTE]],tbAgenti[],2,FALSE)</f>
        <v>0.03</v>
      </c>
      <c r="P630" s="2">
        <v>112320</v>
      </c>
      <c r="Q630" s="2">
        <f>tbStoricoOrdini[[#This Row],[IMPORTO]]*tbStoricoOrdini[[#This Row],[% COMM.]]</f>
        <v>3369.6</v>
      </c>
      <c r="R630" s="2">
        <f>tbStoricoOrdini[[#This Row],[TOT. COMM.]]+tbStoricoOrdini[[#This Row],[IMPORTO]]</f>
        <v>115689.60000000001</v>
      </c>
    </row>
    <row r="631" spans="1:18">
      <c r="A631" s="1">
        <v>43831</v>
      </c>
      <c r="B631" s="7">
        <f>MONTH(tbStoricoOrdini[[#This Row],[DATA]])</f>
        <v>1</v>
      </c>
      <c r="C631" t="s">
        <v>726</v>
      </c>
      <c r="D631" t="str">
        <f>RIGHT(tbStoricoOrdini[[#This Row],[ORDINE]],4)</f>
        <v>0628</v>
      </c>
      <c r="E631" t="s">
        <v>46</v>
      </c>
      <c r="F631" t="str">
        <f>VLOOKUP(tbStoricoOrdini[[#This Row],[CLIENTE]],tbClienti[],3,FALSE)</f>
        <v>Umbria</v>
      </c>
      <c r="G631" t="str">
        <f>VLOOKUP(tbStoricoOrdini[[#This Row],[CLIENTE]],tbClienti[],7,FALSE)</f>
        <v>BD</v>
      </c>
      <c r="H631" t="s">
        <v>73</v>
      </c>
      <c r="I631" t="str">
        <f>IF(LEFT(tbStoricoOrdini[[#This Row],[ARTICOLO]],3) = "COG","COG",LEFT(tbStoricoOrdini[[#This Row],[ARTICOLO]],FIND(" ",tbStoricoOrdini[[#This Row],[ARTICOLO]])-1))</f>
        <v>EB06</v>
      </c>
      <c r="J631" t="str">
        <f>MID(tbStoricoOrdini[[#This Row],[ARTICOLO]],FIND(" ",tbStoricoOrdini[[#This Row],[ARTICOLO]])+1,4)</f>
        <v>3000</v>
      </c>
      <c r="K631" t="str">
        <f>IFERROR(RIGHT(tbStoricoOrdini[[#This Row],[ARTICOLO]],LEN(tbStoricoOrdini[[#This Row],[ARTICOLO]])-FIND(" ",tbStoricoOrdini[[#This Row],[ARTICOLO]],FIND(" ",tbStoricoOrdini[[#This Row],[ARTICOLO]]) +1)),"")</f>
        <v>Plus</v>
      </c>
      <c r="L631" s="3">
        <f>VLOOKUP(tbStoricoOrdini[[#This Row],[ARTICOLO]],tbArticoli[],2,FALSE)</f>
        <v>130</v>
      </c>
      <c r="M631" s="22">
        <f>tbStoricoOrdini[[#This Row],[IMPORTO]]/tbStoricoOrdini[[#This Row],[PREZZO]]</f>
        <v>409</v>
      </c>
      <c r="N631" t="s">
        <v>6</v>
      </c>
      <c r="O631" s="8">
        <f>VLOOKUP(tbStoricoOrdini[[#This Row],[AGENTE]],tbAgenti[],2,FALSE)</f>
        <v>7.4999999999999997E-2</v>
      </c>
      <c r="P631" s="2">
        <v>53170</v>
      </c>
      <c r="Q631" s="2">
        <f>tbStoricoOrdini[[#This Row],[IMPORTO]]*tbStoricoOrdini[[#This Row],[% COMM.]]</f>
        <v>3987.75</v>
      </c>
      <c r="R631" s="2">
        <f>tbStoricoOrdini[[#This Row],[TOT. COMM.]]+tbStoricoOrdini[[#This Row],[IMPORTO]]</f>
        <v>57157.75</v>
      </c>
    </row>
    <row r="632" spans="1:18">
      <c r="A632" s="1">
        <v>43831</v>
      </c>
      <c r="B632" s="7">
        <f>MONTH(tbStoricoOrdini[[#This Row],[DATA]])</f>
        <v>1</v>
      </c>
      <c r="C632" t="s">
        <v>727</v>
      </c>
      <c r="D632" t="str">
        <f>RIGHT(tbStoricoOrdini[[#This Row],[ORDINE]],4)</f>
        <v>0629</v>
      </c>
      <c r="E632" t="s">
        <v>46</v>
      </c>
      <c r="F632" t="str">
        <f>VLOOKUP(tbStoricoOrdini[[#This Row],[CLIENTE]],tbClienti[],3,FALSE)</f>
        <v>Umbria</v>
      </c>
      <c r="G632" t="str">
        <f>VLOOKUP(tbStoricoOrdini[[#This Row],[CLIENTE]],tbClienti[],7,FALSE)</f>
        <v>BD</v>
      </c>
      <c r="H632" t="s">
        <v>73</v>
      </c>
      <c r="I632" t="str">
        <f>IF(LEFT(tbStoricoOrdini[[#This Row],[ARTICOLO]],3) = "COG","COG",LEFT(tbStoricoOrdini[[#This Row],[ARTICOLO]],FIND(" ",tbStoricoOrdini[[#This Row],[ARTICOLO]])-1))</f>
        <v>EB06</v>
      </c>
      <c r="J632" t="str">
        <f>MID(tbStoricoOrdini[[#This Row],[ARTICOLO]],FIND(" ",tbStoricoOrdini[[#This Row],[ARTICOLO]])+1,4)</f>
        <v>3000</v>
      </c>
      <c r="K632" t="str">
        <f>IFERROR(RIGHT(tbStoricoOrdini[[#This Row],[ARTICOLO]],LEN(tbStoricoOrdini[[#This Row],[ARTICOLO]])-FIND(" ",tbStoricoOrdini[[#This Row],[ARTICOLO]],FIND(" ",tbStoricoOrdini[[#This Row],[ARTICOLO]]) +1)),"")</f>
        <v>Plus</v>
      </c>
      <c r="L632" s="3">
        <f>VLOOKUP(tbStoricoOrdini[[#This Row],[ARTICOLO]],tbArticoli[],2,FALSE)</f>
        <v>130</v>
      </c>
      <c r="M632" s="22">
        <f>tbStoricoOrdini[[#This Row],[IMPORTO]]/tbStoricoOrdini[[#This Row],[PREZZO]]</f>
        <v>704</v>
      </c>
      <c r="N632" t="s">
        <v>9</v>
      </c>
      <c r="O632" s="8">
        <f>VLOOKUP(tbStoricoOrdini[[#This Row],[AGENTE]],tbAgenti[],2,FALSE)</f>
        <v>0.05</v>
      </c>
      <c r="P632" s="2">
        <v>91520</v>
      </c>
      <c r="Q632" s="2">
        <f>tbStoricoOrdini[[#This Row],[IMPORTO]]*tbStoricoOrdini[[#This Row],[% COMM.]]</f>
        <v>4576</v>
      </c>
      <c r="R632" s="2">
        <f>tbStoricoOrdini[[#This Row],[TOT. COMM.]]+tbStoricoOrdini[[#This Row],[IMPORTO]]</f>
        <v>96096</v>
      </c>
    </row>
    <row r="633" spans="1:18">
      <c r="A633" s="1">
        <v>43831</v>
      </c>
      <c r="B633" s="7">
        <f>MONTH(tbStoricoOrdini[[#This Row],[DATA]])</f>
        <v>1</v>
      </c>
      <c r="C633" t="s">
        <v>728</v>
      </c>
      <c r="D633" t="str">
        <f>RIGHT(tbStoricoOrdini[[#This Row],[ORDINE]],4)</f>
        <v>0630</v>
      </c>
      <c r="E633" t="s">
        <v>47</v>
      </c>
      <c r="F633" t="str">
        <f>VLOOKUP(tbStoricoOrdini[[#This Row],[CLIENTE]],tbClienti[],3,FALSE)</f>
        <v>Umbria</v>
      </c>
      <c r="G633" t="str">
        <f>VLOOKUP(tbStoricoOrdini[[#This Row],[CLIENTE]],tbClienti[],7,FALSE)</f>
        <v>BB</v>
      </c>
      <c r="H633" t="s">
        <v>77</v>
      </c>
      <c r="I633" t="str">
        <f>IF(LEFT(tbStoricoOrdini[[#This Row],[ARTICOLO]],3) = "COG","COG",LEFT(tbStoricoOrdini[[#This Row],[ARTICOLO]],FIND(" ",tbStoricoOrdini[[#This Row],[ARTICOLO]])-1))</f>
        <v>COG</v>
      </c>
      <c r="J633" t="str">
        <f>MID(tbStoricoOrdini[[#This Row],[ARTICOLO]],FIND(" ",tbStoricoOrdini[[#This Row],[ARTICOLO]])+1,4)</f>
        <v>2000</v>
      </c>
      <c r="K633" t="str">
        <f>IFERROR(RIGHT(tbStoricoOrdini[[#This Row],[ARTICOLO]],LEN(tbStoricoOrdini[[#This Row],[ARTICOLO]])-FIND(" ",tbStoricoOrdini[[#This Row],[ARTICOLO]],FIND(" ",tbStoricoOrdini[[#This Row],[ARTICOLO]]) +1)),"")</f>
        <v>Medium</v>
      </c>
      <c r="L633" s="3">
        <f>VLOOKUP(tbStoricoOrdini[[#This Row],[ARTICOLO]],tbArticoli[],2,FALSE)</f>
        <v>200</v>
      </c>
      <c r="M633" s="22">
        <f>tbStoricoOrdini[[#This Row],[IMPORTO]]/tbStoricoOrdini[[#This Row],[PREZZO]]</f>
        <v>781</v>
      </c>
      <c r="N633" t="s">
        <v>9</v>
      </c>
      <c r="O633" s="8">
        <f>VLOOKUP(tbStoricoOrdini[[#This Row],[AGENTE]],tbAgenti[],2,FALSE)</f>
        <v>0.05</v>
      </c>
      <c r="P633" s="2">
        <v>156200</v>
      </c>
      <c r="Q633" s="2">
        <f>tbStoricoOrdini[[#This Row],[IMPORTO]]*tbStoricoOrdini[[#This Row],[% COMM.]]</f>
        <v>7810</v>
      </c>
      <c r="R633" s="2">
        <f>tbStoricoOrdini[[#This Row],[TOT. COMM.]]+tbStoricoOrdini[[#This Row],[IMPORTO]]</f>
        <v>164010</v>
      </c>
    </row>
    <row r="634" spans="1:18">
      <c r="A634" s="1">
        <v>43831</v>
      </c>
      <c r="B634" s="7">
        <f>MONTH(tbStoricoOrdini[[#This Row],[DATA]])</f>
        <v>1</v>
      </c>
      <c r="C634" t="s">
        <v>729</v>
      </c>
      <c r="D634" t="str">
        <f>RIGHT(tbStoricoOrdini[[#This Row],[ORDINE]],4)</f>
        <v>0631</v>
      </c>
      <c r="E634" t="s">
        <v>47</v>
      </c>
      <c r="F634" t="str">
        <f>VLOOKUP(tbStoricoOrdini[[#This Row],[CLIENTE]],tbClienti[],3,FALSE)</f>
        <v>Umbria</v>
      </c>
      <c r="G634" t="str">
        <f>VLOOKUP(tbStoricoOrdini[[#This Row],[CLIENTE]],tbClienti[],7,FALSE)</f>
        <v>BB</v>
      </c>
      <c r="H634" t="s">
        <v>61</v>
      </c>
      <c r="I634" t="str">
        <f>IF(LEFT(tbStoricoOrdini[[#This Row],[ARTICOLO]],3) = "COG","COG",LEFT(tbStoricoOrdini[[#This Row],[ARTICOLO]],FIND(" ",tbStoricoOrdini[[#This Row],[ARTICOLO]])-1))</f>
        <v>KLM</v>
      </c>
      <c r="J634" t="str">
        <f>MID(tbStoricoOrdini[[#This Row],[ARTICOLO]],FIND(" ",tbStoricoOrdini[[#This Row],[ARTICOLO]])+1,4)</f>
        <v>5000</v>
      </c>
      <c r="K634" t="str">
        <f>IFERROR(RIGHT(tbStoricoOrdini[[#This Row],[ARTICOLO]],LEN(tbStoricoOrdini[[#This Row],[ARTICOLO]])-FIND(" ",tbStoricoOrdini[[#This Row],[ARTICOLO]],FIND(" ",tbStoricoOrdini[[#This Row],[ARTICOLO]]) +1)),"")</f>
        <v>Medium</v>
      </c>
      <c r="L634" s="3">
        <f>VLOOKUP(tbStoricoOrdini[[#This Row],[ARTICOLO]],tbArticoli[],2,FALSE)</f>
        <v>150</v>
      </c>
      <c r="M634" s="22">
        <f>tbStoricoOrdini[[#This Row],[IMPORTO]]/tbStoricoOrdini[[#This Row],[PREZZO]]</f>
        <v>493</v>
      </c>
      <c r="N634" t="s">
        <v>9</v>
      </c>
      <c r="O634" s="8">
        <f>VLOOKUP(tbStoricoOrdini[[#This Row],[AGENTE]],tbAgenti[],2,FALSE)</f>
        <v>0.05</v>
      </c>
      <c r="P634" s="2">
        <v>73950</v>
      </c>
      <c r="Q634" s="2">
        <f>tbStoricoOrdini[[#This Row],[IMPORTO]]*tbStoricoOrdini[[#This Row],[% COMM.]]</f>
        <v>3697.5</v>
      </c>
      <c r="R634" s="2">
        <f>tbStoricoOrdini[[#This Row],[TOT. COMM.]]+tbStoricoOrdini[[#This Row],[IMPORTO]]</f>
        <v>77647.5</v>
      </c>
    </row>
    <row r="635" spans="1:18">
      <c r="A635" s="1">
        <v>43831</v>
      </c>
      <c r="B635" s="7">
        <f>MONTH(tbStoricoOrdini[[#This Row],[DATA]])</f>
        <v>1</v>
      </c>
      <c r="C635" t="s">
        <v>730</v>
      </c>
      <c r="D635" t="str">
        <f>RIGHT(tbStoricoOrdini[[#This Row],[ORDINE]],4)</f>
        <v>0632</v>
      </c>
      <c r="E635" t="s">
        <v>47</v>
      </c>
      <c r="F635" t="str">
        <f>VLOOKUP(tbStoricoOrdini[[#This Row],[CLIENTE]],tbClienti[],3,FALSE)</f>
        <v>Umbria</v>
      </c>
      <c r="G635" t="str">
        <f>VLOOKUP(tbStoricoOrdini[[#This Row],[CLIENTE]],tbClienti[],7,FALSE)</f>
        <v>BB</v>
      </c>
      <c r="H635" t="s">
        <v>79</v>
      </c>
      <c r="I635" t="str">
        <f>IF(LEFT(tbStoricoOrdini[[#This Row],[ARTICOLO]],3) = "COG","COG",LEFT(tbStoricoOrdini[[#This Row],[ARTICOLO]],FIND(" ",tbStoricoOrdini[[#This Row],[ARTICOLO]])-1))</f>
        <v>COG</v>
      </c>
      <c r="J635" t="str">
        <f>MID(tbStoricoOrdini[[#This Row],[ARTICOLO]],FIND(" ",tbStoricoOrdini[[#This Row],[ARTICOLO]])+1,4)</f>
        <v>4000</v>
      </c>
      <c r="K635" t="str">
        <f>IFERROR(RIGHT(tbStoricoOrdini[[#This Row],[ARTICOLO]],LEN(tbStoricoOrdini[[#This Row],[ARTICOLO]])-FIND(" ",tbStoricoOrdini[[#This Row],[ARTICOLO]],FIND(" ",tbStoricoOrdini[[#This Row],[ARTICOLO]]) +1)),"")</f>
        <v>Plus</v>
      </c>
      <c r="L635" s="3">
        <f>VLOOKUP(tbStoricoOrdini[[#This Row],[ARTICOLO]],tbArticoli[],2,FALSE)</f>
        <v>240</v>
      </c>
      <c r="M635" s="22">
        <f>tbStoricoOrdini[[#This Row],[IMPORTO]]/tbStoricoOrdini[[#This Row],[PREZZO]]</f>
        <v>687</v>
      </c>
      <c r="N635" t="s">
        <v>9</v>
      </c>
      <c r="O635" s="8">
        <f>VLOOKUP(tbStoricoOrdini[[#This Row],[AGENTE]],tbAgenti[],2,FALSE)</f>
        <v>0.05</v>
      </c>
      <c r="P635" s="2">
        <v>164880</v>
      </c>
      <c r="Q635" s="2">
        <f>tbStoricoOrdini[[#This Row],[IMPORTO]]*tbStoricoOrdini[[#This Row],[% COMM.]]</f>
        <v>8244</v>
      </c>
      <c r="R635" s="2">
        <f>tbStoricoOrdini[[#This Row],[TOT. COMM.]]+tbStoricoOrdini[[#This Row],[IMPORTO]]</f>
        <v>173124</v>
      </c>
    </row>
    <row r="636" spans="1:18">
      <c r="A636" s="1">
        <v>43831</v>
      </c>
      <c r="B636" s="7">
        <f>MONTH(tbStoricoOrdini[[#This Row],[DATA]])</f>
        <v>1</v>
      </c>
      <c r="C636" t="s">
        <v>731</v>
      </c>
      <c r="D636" t="str">
        <f>RIGHT(tbStoricoOrdini[[#This Row],[ORDINE]],4)</f>
        <v>0633</v>
      </c>
      <c r="E636" t="s">
        <v>47</v>
      </c>
      <c r="F636" t="str">
        <f>VLOOKUP(tbStoricoOrdini[[#This Row],[CLIENTE]],tbClienti[],3,FALSE)</f>
        <v>Umbria</v>
      </c>
      <c r="G636" t="str">
        <f>VLOOKUP(tbStoricoOrdini[[#This Row],[CLIENTE]],tbClienti[],7,FALSE)</f>
        <v>BB</v>
      </c>
      <c r="H636" t="s">
        <v>63</v>
      </c>
      <c r="I636" t="str">
        <f>IF(LEFT(tbStoricoOrdini[[#This Row],[ARTICOLO]],3) = "COG","COG",LEFT(tbStoricoOrdini[[#This Row],[ARTICOLO]],FIND(" ",tbStoricoOrdini[[#This Row],[ARTICOLO]])-1))</f>
        <v>KLM</v>
      </c>
      <c r="J636" t="str">
        <f>MID(tbStoricoOrdini[[#This Row],[ARTICOLO]],FIND(" ",tbStoricoOrdini[[#This Row],[ARTICOLO]])+1,4)</f>
        <v>3000</v>
      </c>
      <c r="K636" t="str">
        <f>IFERROR(RIGHT(tbStoricoOrdini[[#This Row],[ARTICOLO]],LEN(tbStoricoOrdini[[#This Row],[ARTICOLO]])-FIND(" ",tbStoricoOrdini[[#This Row],[ARTICOLO]],FIND(" ",tbStoricoOrdini[[#This Row],[ARTICOLO]]) +1)),"")</f>
        <v>Plus</v>
      </c>
      <c r="L636" s="3">
        <f>VLOOKUP(tbStoricoOrdini[[#This Row],[ARTICOLO]],tbArticoli[],2,FALSE)</f>
        <v>145</v>
      </c>
      <c r="M636" s="22">
        <f>tbStoricoOrdini[[#This Row],[IMPORTO]]/tbStoricoOrdini[[#This Row],[PREZZO]]</f>
        <v>531</v>
      </c>
      <c r="N636" t="s">
        <v>9</v>
      </c>
      <c r="O636" s="8">
        <f>VLOOKUP(tbStoricoOrdini[[#This Row],[AGENTE]],tbAgenti[],2,FALSE)</f>
        <v>0.05</v>
      </c>
      <c r="P636" s="2">
        <v>76995</v>
      </c>
      <c r="Q636" s="2">
        <f>tbStoricoOrdini[[#This Row],[IMPORTO]]*tbStoricoOrdini[[#This Row],[% COMM.]]</f>
        <v>3849.75</v>
      </c>
      <c r="R636" s="2">
        <f>tbStoricoOrdini[[#This Row],[TOT. COMM.]]+tbStoricoOrdini[[#This Row],[IMPORTO]]</f>
        <v>80844.75</v>
      </c>
    </row>
    <row r="637" spans="1:18">
      <c r="A637" s="1">
        <v>43831</v>
      </c>
      <c r="B637" s="7">
        <f>MONTH(tbStoricoOrdini[[#This Row],[DATA]])</f>
        <v>1</v>
      </c>
      <c r="C637" t="s">
        <v>732</v>
      </c>
      <c r="D637" t="str">
        <f>RIGHT(tbStoricoOrdini[[#This Row],[ORDINE]],4)</f>
        <v>0634</v>
      </c>
      <c r="E637" t="s">
        <v>47</v>
      </c>
      <c r="F637" t="str">
        <f>VLOOKUP(tbStoricoOrdini[[#This Row],[CLIENTE]],tbClienti[],3,FALSE)</f>
        <v>Umbria</v>
      </c>
      <c r="G637" t="str">
        <f>VLOOKUP(tbStoricoOrdini[[#This Row],[CLIENTE]],tbClienti[],7,FALSE)</f>
        <v>BB</v>
      </c>
      <c r="H637" t="s">
        <v>66</v>
      </c>
      <c r="I637" t="str">
        <f>IF(LEFT(tbStoricoOrdini[[#This Row],[ARTICOLO]],3) = "COG","COG",LEFT(tbStoricoOrdini[[#This Row],[ARTICOLO]],FIND(" ",tbStoricoOrdini[[#This Row],[ARTICOLO]])-1))</f>
        <v>BAG</v>
      </c>
      <c r="J637" t="str">
        <f>MID(tbStoricoOrdini[[#This Row],[ARTICOLO]],FIND(" ",tbStoricoOrdini[[#This Row],[ARTICOLO]])+1,4)</f>
        <v>2500</v>
      </c>
      <c r="K637" t="str">
        <f>IFERROR(RIGHT(tbStoricoOrdini[[#This Row],[ARTICOLO]],LEN(tbStoricoOrdini[[#This Row],[ARTICOLO]])-FIND(" ",tbStoricoOrdini[[#This Row],[ARTICOLO]],FIND(" ",tbStoricoOrdini[[#This Row],[ARTICOLO]]) +1)),"")</f>
        <v>Plus</v>
      </c>
      <c r="L637" s="3">
        <f>VLOOKUP(tbStoricoOrdini[[#This Row],[ARTICOLO]],tbArticoli[],2,FALSE)</f>
        <v>220</v>
      </c>
      <c r="M637" s="22">
        <f>tbStoricoOrdini[[#This Row],[IMPORTO]]/tbStoricoOrdini[[#This Row],[PREZZO]]</f>
        <v>885</v>
      </c>
      <c r="N637" t="s">
        <v>9</v>
      </c>
      <c r="O637" s="8">
        <f>VLOOKUP(tbStoricoOrdini[[#This Row],[AGENTE]],tbAgenti[],2,FALSE)</f>
        <v>0.05</v>
      </c>
      <c r="P637" s="2">
        <v>194700</v>
      </c>
      <c r="Q637" s="2">
        <f>tbStoricoOrdini[[#This Row],[IMPORTO]]*tbStoricoOrdini[[#This Row],[% COMM.]]</f>
        <v>9735</v>
      </c>
      <c r="R637" s="2">
        <f>tbStoricoOrdini[[#This Row],[TOT. COMM.]]+tbStoricoOrdini[[#This Row],[IMPORTO]]</f>
        <v>204435</v>
      </c>
    </row>
    <row r="638" spans="1:18">
      <c r="A638" s="1">
        <v>43831</v>
      </c>
      <c r="B638" s="7">
        <f>MONTH(tbStoricoOrdini[[#This Row],[DATA]])</f>
        <v>1</v>
      </c>
      <c r="C638" t="s">
        <v>733</v>
      </c>
      <c r="D638" t="str">
        <f>RIGHT(tbStoricoOrdini[[#This Row],[ORDINE]],4)</f>
        <v>0635</v>
      </c>
      <c r="E638" t="s">
        <v>47</v>
      </c>
      <c r="F638" t="str">
        <f>VLOOKUP(tbStoricoOrdini[[#This Row],[CLIENTE]],tbClienti[],3,FALSE)</f>
        <v>Umbria</v>
      </c>
      <c r="G638" t="str">
        <f>VLOOKUP(tbStoricoOrdini[[#This Row],[CLIENTE]],tbClienti[],7,FALSE)</f>
        <v>BB</v>
      </c>
      <c r="H638" t="s">
        <v>70</v>
      </c>
      <c r="I638" t="str">
        <f>IF(LEFT(tbStoricoOrdini[[#This Row],[ARTICOLO]],3) = "COG","COG",LEFT(tbStoricoOrdini[[#This Row],[ARTICOLO]],FIND(" ",tbStoricoOrdini[[#This Row],[ARTICOLO]])-1))</f>
        <v>EB08</v>
      </c>
      <c r="J638" t="str">
        <f>MID(tbStoricoOrdini[[#This Row],[ARTICOLO]],FIND(" ",tbStoricoOrdini[[#This Row],[ARTICOLO]])+1,4)</f>
        <v>7500</v>
      </c>
      <c r="K638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638" s="3">
        <f>VLOOKUP(tbStoricoOrdini[[#This Row],[ARTICOLO]],tbArticoli[],2,FALSE)</f>
        <v>180</v>
      </c>
      <c r="M638" s="22">
        <f>tbStoricoOrdini[[#This Row],[IMPORTO]]/tbStoricoOrdini[[#This Row],[PREZZO]]</f>
        <v>108</v>
      </c>
      <c r="N638" t="s">
        <v>9</v>
      </c>
      <c r="O638" s="8">
        <f>VLOOKUP(tbStoricoOrdini[[#This Row],[AGENTE]],tbAgenti[],2,FALSE)</f>
        <v>0.05</v>
      </c>
      <c r="P638" s="2">
        <v>19440</v>
      </c>
      <c r="Q638" s="2">
        <f>tbStoricoOrdini[[#This Row],[IMPORTO]]*tbStoricoOrdini[[#This Row],[% COMM.]]</f>
        <v>972</v>
      </c>
      <c r="R638" s="2">
        <f>tbStoricoOrdini[[#This Row],[TOT. COMM.]]+tbStoricoOrdini[[#This Row],[IMPORTO]]</f>
        <v>20412</v>
      </c>
    </row>
    <row r="639" spans="1:18">
      <c r="A639" s="1">
        <v>43831</v>
      </c>
      <c r="B639" s="7">
        <f>MONTH(tbStoricoOrdini[[#This Row],[DATA]])</f>
        <v>1</v>
      </c>
      <c r="C639" t="s">
        <v>734</v>
      </c>
      <c r="D639" t="str">
        <f>RIGHT(tbStoricoOrdini[[#This Row],[ORDINE]],4)</f>
        <v>0636</v>
      </c>
      <c r="E639" t="s">
        <v>47</v>
      </c>
      <c r="F639" t="str">
        <f>VLOOKUP(tbStoricoOrdini[[#This Row],[CLIENTE]],tbClienti[],3,FALSE)</f>
        <v>Umbria</v>
      </c>
      <c r="G639" t="str">
        <f>VLOOKUP(tbStoricoOrdini[[#This Row],[CLIENTE]],tbClienti[],7,FALSE)</f>
        <v>BB</v>
      </c>
      <c r="H639" t="s">
        <v>75</v>
      </c>
      <c r="I639" t="str">
        <f>IF(LEFT(tbStoricoOrdini[[#This Row],[ARTICOLO]],3) = "COG","COG",LEFT(tbStoricoOrdini[[#This Row],[ARTICOLO]],FIND(" ",tbStoricoOrdini[[#This Row],[ARTICOLO]])-1))</f>
        <v>AVRC</v>
      </c>
      <c r="J639" t="str">
        <f>MID(tbStoricoOrdini[[#This Row],[ARTICOLO]],FIND(" ",tbStoricoOrdini[[#This Row],[ARTICOLO]])+1,4)</f>
        <v>1000</v>
      </c>
      <c r="K639" t="str">
        <f>IFERROR(RIGHT(tbStoricoOrdini[[#This Row],[ARTICOLO]],LEN(tbStoricoOrdini[[#This Row],[ARTICOLO]])-FIND(" ",tbStoricoOrdini[[#This Row],[ARTICOLO]],FIND(" ",tbStoricoOrdini[[#This Row],[ARTICOLO]]) +1)),"")</f>
        <v>Silver</v>
      </c>
      <c r="L639" s="3">
        <f>VLOOKUP(tbStoricoOrdini[[#This Row],[ARTICOLO]],tbArticoli[],2,FALSE)</f>
        <v>390</v>
      </c>
      <c r="M639" s="22">
        <f>tbStoricoOrdini[[#This Row],[IMPORTO]]/tbStoricoOrdini[[#This Row],[PREZZO]]</f>
        <v>69</v>
      </c>
      <c r="N639" t="s">
        <v>9</v>
      </c>
      <c r="O639" s="8">
        <f>VLOOKUP(tbStoricoOrdini[[#This Row],[AGENTE]],tbAgenti[],2,FALSE)</f>
        <v>0.05</v>
      </c>
      <c r="P639" s="2">
        <v>26910</v>
      </c>
      <c r="Q639" s="2">
        <f>tbStoricoOrdini[[#This Row],[IMPORTO]]*tbStoricoOrdini[[#This Row],[% COMM.]]</f>
        <v>1345.5</v>
      </c>
      <c r="R639" s="2">
        <f>tbStoricoOrdini[[#This Row],[TOT. COMM.]]+tbStoricoOrdini[[#This Row],[IMPORTO]]</f>
        <v>28255.5</v>
      </c>
    </row>
    <row r="640" spans="1:18">
      <c r="A640" s="1">
        <v>43831</v>
      </c>
      <c r="B640" s="7">
        <f>MONTH(tbStoricoOrdini[[#This Row],[DATA]])</f>
        <v>1</v>
      </c>
      <c r="C640" t="s">
        <v>735</v>
      </c>
      <c r="D640" t="str">
        <f>RIGHT(tbStoricoOrdini[[#This Row],[ORDINE]],4)</f>
        <v>0637</v>
      </c>
      <c r="E640" t="s">
        <v>47</v>
      </c>
      <c r="F640" t="str">
        <f>VLOOKUP(tbStoricoOrdini[[#This Row],[CLIENTE]],tbClienti[],3,FALSE)</f>
        <v>Umbria</v>
      </c>
      <c r="G640" t="str">
        <f>VLOOKUP(tbStoricoOrdini[[#This Row],[CLIENTE]],tbClienti[],7,FALSE)</f>
        <v>BB</v>
      </c>
      <c r="H640" t="s">
        <v>72</v>
      </c>
      <c r="I640" t="str">
        <f>IF(LEFT(tbStoricoOrdini[[#This Row],[ARTICOLO]],3) = "COG","COG",LEFT(tbStoricoOrdini[[#This Row],[ARTICOLO]],FIND(" ",tbStoricoOrdini[[#This Row],[ARTICOLO]])-1))</f>
        <v>EB06</v>
      </c>
      <c r="J640" t="str">
        <f>MID(tbStoricoOrdini[[#This Row],[ARTICOLO]],FIND(" ",tbStoricoOrdini[[#This Row],[ARTICOLO]])+1,4)</f>
        <v>3000</v>
      </c>
      <c r="K640" t="str">
        <f>IFERROR(RIGHT(tbStoricoOrdini[[#This Row],[ARTICOLO]],LEN(tbStoricoOrdini[[#This Row],[ARTICOLO]])-FIND(" ",tbStoricoOrdini[[#This Row],[ARTICOLO]],FIND(" ",tbStoricoOrdini[[#This Row],[ARTICOLO]]) +1)),"")</f>
        <v>Medium</v>
      </c>
      <c r="L640" s="3">
        <f>VLOOKUP(tbStoricoOrdini[[#This Row],[ARTICOLO]],tbArticoli[],2,FALSE)</f>
        <v>120</v>
      </c>
      <c r="M640" s="22">
        <f>tbStoricoOrdini[[#This Row],[IMPORTO]]/tbStoricoOrdini[[#This Row],[PREZZO]]</f>
        <v>32</v>
      </c>
      <c r="N640" t="s">
        <v>9</v>
      </c>
      <c r="O640" s="8">
        <f>VLOOKUP(tbStoricoOrdini[[#This Row],[AGENTE]],tbAgenti[],2,FALSE)</f>
        <v>0.05</v>
      </c>
      <c r="P640" s="2">
        <v>3840</v>
      </c>
      <c r="Q640" s="2">
        <f>tbStoricoOrdini[[#This Row],[IMPORTO]]*tbStoricoOrdini[[#This Row],[% COMM.]]</f>
        <v>192</v>
      </c>
      <c r="R640" s="2">
        <f>tbStoricoOrdini[[#This Row],[TOT. COMM.]]+tbStoricoOrdini[[#This Row],[IMPORTO]]</f>
        <v>4032</v>
      </c>
    </row>
    <row r="641" spans="1:18">
      <c r="A641" s="1">
        <v>43831</v>
      </c>
      <c r="B641" s="7">
        <f>MONTH(tbStoricoOrdini[[#This Row],[DATA]])</f>
        <v>1</v>
      </c>
      <c r="C641" t="s">
        <v>736</v>
      </c>
      <c r="D641" t="str">
        <f>RIGHT(tbStoricoOrdini[[#This Row],[ORDINE]],4)</f>
        <v>0638</v>
      </c>
      <c r="E641" t="s">
        <v>48</v>
      </c>
      <c r="F641" t="str">
        <f>VLOOKUP(tbStoricoOrdini[[#This Row],[CLIENTE]],tbClienti[],3,FALSE)</f>
        <v>Umbria</v>
      </c>
      <c r="G641" t="str">
        <f>VLOOKUP(tbStoricoOrdini[[#This Row],[CLIENTE]],tbClienti[],7,FALSE)</f>
        <v>BC</v>
      </c>
      <c r="H641" t="s">
        <v>78</v>
      </c>
      <c r="I641" t="str">
        <f>IF(LEFT(tbStoricoOrdini[[#This Row],[ARTICOLO]],3) = "COG","COG",LEFT(tbStoricoOrdini[[#This Row],[ARTICOLO]],FIND(" ",tbStoricoOrdini[[#This Row],[ARTICOLO]])-1))</f>
        <v>COG</v>
      </c>
      <c r="J641" t="str">
        <f>MID(tbStoricoOrdini[[#This Row],[ARTICOLO]],FIND(" ",tbStoricoOrdini[[#This Row],[ARTICOLO]])+1,4)</f>
        <v>3000</v>
      </c>
      <c r="K641" t="str">
        <f>IFERROR(RIGHT(tbStoricoOrdini[[#This Row],[ARTICOLO]],LEN(tbStoricoOrdini[[#This Row],[ARTICOLO]])-FIND(" ",tbStoricoOrdini[[#This Row],[ARTICOLO]],FIND(" ",tbStoricoOrdini[[#This Row],[ARTICOLO]]) +1)),"")</f>
        <v>Medium</v>
      </c>
      <c r="L641" s="3">
        <f>VLOOKUP(tbStoricoOrdini[[#This Row],[ARTICOLO]],tbArticoli[],2,FALSE)</f>
        <v>220</v>
      </c>
      <c r="M641" s="22">
        <f>tbStoricoOrdini[[#This Row],[IMPORTO]]/tbStoricoOrdini[[#This Row],[PREZZO]]</f>
        <v>877</v>
      </c>
      <c r="N641" t="s">
        <v>9</v>
      </c>
      <c r="O641" s="8">
        <f>VLOOKUP(tbStoricoOrdini[[#This Row],[AGENTE]],tbAgenti[],2,FALSE)</f>
        <v>0.05</v>
      </c>
      <c r="P641" s="2">
        <v>192940</v>
      </c>
      <c r="Q641" s="2">
        <f>tbStoricoOrdini[[#This Row],[IMPORTO]]*tbStoricoOrdini[[#This Row],[% COMM.]]</f>
        <v>9647</v>
      </c>
      <c r="R641" s="2">
        <f>tbStoricoOrdini[[#This Row],[TOT. COMM.]]+tbStoricoOrdini[[#This Row],[IMPORTO]]</f>
        <v>202587</v>
      </c>
    </row>
    <row r="642" spans="1:18">
      <c r="A642" s="1">
        <v>43831</v>
      </c>
      <c r="B642" s="7">
        <f>MONTH(tbStoricoOrdini[[#This Row],[DATA]])</f>
        <v>1</v>
      </c>
      <c r="C642" t="s">
        <v>737</v>
      </c>
      <c r="D642" t="str">
        <f>RIGHT(tbStoricoOrdini[[#This Row],[ORDINE]],4)</f>
        <v>0639</v>
      </c>
      <c r="E642" t="s">
        <v>48</v>
      </c>
      <c r="F642" t="str">
        <f>VLOOKUP(tbStoricoOrdini[[#This Row],[CLIENTE]],tbClienti[],3,FALSE)</f>
        <v>Umbria</v>
      </c>
      <c r="G642" t="str">
        <f>VLOOKUP(tbStoricoOrdini[[#This Row],[CLIENTE]],tbClienti[],7,FALSE)</f>
        <v>BC</v>
      </c>
      <c r="H642" t="s">
        <v>74</v>
      </c>
      <c r="I642" t="str">
        <f>IF(LEFT(tbStoricoOrdini[[#This Row],[ARTICOLO]],3) = "COG","COG",LEFT(tbStoricoOrdini[[#This Row],[ARTICOLO]],FIND(" ",tbStoricoOrdini[[#This Row],[ARTICOLO]])-1))</f>
        <v>AVRC</v>
      </c>
      <c r="J642" t="str">
        <f>MID(tbStoricoOrdini[[#This Row],[ARTICOLO]],FIND(" ",tbStoricoOrdini[[#This Row],[ARTICOLO]])+1,4)</f>
        <v>2500</v>
      </c>
      <c r="K642" t="str">
        <f>IFERROR(RIGHT(tbStoricoOrdini[[#This Row],[ARTICOLO]],LEN(tbStoricoOrdini[[#This Row],[ARTICOLO]])-FIND(" ",tbStoricoOrdini[[#This Row],[ARTICOLO]],FIND(" ",tbStoricoOrdini[[#This Row],[ARTICOLO]]) +1)),"")</f>
        <v>Gold</v>
      </c>
      <c r="L642" s="3">
        <f>VLOOKUP(tbStoricoOrdini[[#This Row],[ARTICOLO]],tbArticoli[],2,FALSE)</f>
        <v>500</v>
      </c>
      <c r="M642" s="22">
        <f>tbStoricoOrdini[[#This Row],[IMPORTO]]/tbStoricoOrdini[[#This Row],[PREZZO]]</f>
        <v>61</v>
      </c>
      <c r="N642" t="s">
        <v>18</v>
      </c>
      <c r="O642" s="8">
        <f>VLOOKUP(tbStoricoOrdini[[#This Row],[AGENTE]],tbAgenti[],2,FALSE)</f>
        <v>0.03</v>
      </c>
      <c r="P642" s="2">
        <v>30500</v>
      </c>
      <c r="Q642" s="2">
        <f>tbStoricoOrdini[[#This Row],[IMPORTO]]*tbStoricoOrdini[[#This Row],[% COMM.]]</f>
        <v>915</v>
      </c>
      <c r="R642" s="2">
        <f>tbStoricoOrdini[[#This Row],[TOT. COMM.]]+tbStoricoOrdini[[#This Row],[IMPORTO]]</f>
        <v>31415</v>
      </c>
    </row>
    <row r="643" spans="1:18">
      <c r="A643" s="1">
        <v>43831</v>
      </c>
      <c r="B643" s="7">
        <f>MONTH(tbStoricoOrdini[[#This Row],[DATA]])</f>
        <v>1</v>
      </c>
      <c r="C643" t="s">
        <v>738</v>
      </c>
      <c r="D643" t="str">
        <f>RIGHT(tbStoricoOrdini[[#This Row],[ORDINE]],4)</f>
        <v>0640</v>
      </c>
      <c r="E643" t="s">
        <v>48</v>
      </c>
      <c r="F643" t="str">
        <f>VLOOKUP(tbStoricoOrdini[[#This Row],[CLIENTE]],tbClienti[],3,FALSE)</f>
        <v>Umbria</v>
      </c>
      <c r="G643" t="str">
        <f>VLOOKUP(tbStoricoOrdini[[#This Row],[CLIENTE]],tbClienti[],7,FALSE)</f>
        <v>BC</v>
      </c>
      <c r="H643" t="s">
        <v>74</v>
      </c>
      <c r="I643" t="str">
        <f>IF(LEFT(tbStoricoOrdini[[#This Row],[ARTICOLO]],3) = "COG","COG",LEFT(tbStoricoOrdini[[#This Row],[ARTICOLO]],FIND(" ",tbStoricoOrdini[[#This Row],[ARTICOLO]])-1))</f>
        <v>AVRC</v>
      </c>
      <c r="J643" t="str">
        <f>MID(tbStoricoOrdini[[#This Row],[ARTICOLO]],FIND(" ",tbStoricoOrdini[[#This Row],[ARTICOLO]])+1,4)</f>
        <v>2500</v>
      </c>
      <c r="K643" t="str">
        <f>IFERROR(RIGHT(tbStoricoOrdini[[#This Row],[ARTICOLO]],LEN(tbStoricoOrdini[[#This Row],[ARTICOLO]])-FIND(" ",tbStoricoOrdini[[#This Row],[ARTICOLO]],FIND(" ",tbStoricoOrdini[[#This Row],[ARTICOLO]]) +1)),"")</f>
        <v>Gold</v>
      </c>
      <c r="L643" s="3">
        <f>VLOOKUP(tbStoricoOrdini[[#This Row],[ARTICOLO]],tbArticoli[],2,FALSE)</f>
        <v>500</v>
      </c>
      <c r="M643" s="22">
        <f>tbStoricoOrdini[[#This Row],[IMPORTO]]/tbStoricoOrdini[[#This Row],[PREZZO]]</f>
        <v>682</v>
      </c>
      <c r="N643" t="s">
        <v>6</v>
      </c>
      <c r="O643" s="8">
        <f>VLOOKUP(tbStoricoOrdini[[#This Row],[AGENTE]],tbAgenti[],2,FALSE)</f>
        <v>7.4999999999999997E-2</v>
      </c>
      <c r="P643" s="2">
        <v>341000</v>
      </c>
      <c r="Q643" s="2">
        <f>tbStoricoOrdini[[#This Row],[IMPORTO]]*tbStoricoOrdini[[#This Row],[% COMM.]]</f>
        <v>25575</v>
      </c>
      <c r="R643" s="2">
        <f>tbStoricoOrdini[[#This Row],[TOT. COMM.]]+tbStoricoOrdini[[#This Row],[IMPORTO]]</f>
        <v>366575</v>
      </c>
    </row>
    <row r="644" spans="1:18">
      <c r="A644" s="1">
        <v>43831</v>
      </c>
      <c r="B644" s="7">
        <f>MONTH(tbStoricoOrdini[[#This Row],[DATA]])</f>
        <v>1</v>
      </c>
      <c r="C644" t="s">
        <v>739</v>
      </c>
      <c r="D644" t="str">
        <f>RIGHT(tbStoricoOrdini[[#This Row],[ORDINE]],4)</f>
        <v>0641</v>
      </c>
      <c r="E644" t="s">
        <v>48</v>
      </c>
      <c r="F644" t="str">
        <f>VLOOKUP(tbStoricoOrdini[[#This Row],[CLIENTE]],tbClienti[],3,FALSE)</f>
        <v>Umbria</v>
      </c>
      <c r="G644" t="str">
        <f>VLOOKUP(tbStoricoOrdini[[#This Row],[CLIENTE]],tbClienti[],7,FALSE)</f>
        <v>BC</v>
      </c>
      <c r="H644" t="s">
        <v>74</v>
      </c>
      <c r="I644" t="str">
        <f>IF(LEFT(tbStoricoOrdini[[#This Row],[ARTICOLO]],3) = "COG","COG",LEFT(tbStoricoOrdini[[#This Row],[ARTICOLO]],FIND(" ",tbStoricoOrdini[[#This Row],[ARTICOLO]])-1))</f>
        <v>AVRC</v>
      </c>
      <c r="J644" t="str">
        <f>MID(tbStoricoOrdini[[#This Row],[ARTICOLO]],FIND(" ",tbStoricoOrdini[[#This Row],[ARTICOLO]])+1,4)</f>
        <v>2500</v>
      </c>
      <c r="K644" t="str">
        <f>IFERROR(RIGHT(tbStoricoOrdini[[#This Row],[ARTICOLO]],LEN(tbStoricoOrdini[[#This Row],[ARTICOLO]])-FIND(" ",tbStoricoOrdini[[#This Row],[ARTICOLO]],FIND(" ",tbStoricoOrdini[[#This Row],[ARTICOLO]]) +1)),"")</f>
        <v>Gold</v>
      </c>
      <c r="L644" s="3">
        <f>VLOOKUP(tbStoricoOrdini[[#This Row],[ARTICOLO]],tbArticoli[],2,FALSE)</f>
        <v>500</v>
      </c>
      <c r="M644" s="22">
        <f>tbStoricoOrdini[[#This Row],[IMPORTO]]/tbStoricoOrdini[[#This Row],[PREZZO]]</f>
        <v>995</v>
      </c>
      <c r="N644" t="s">
        <v>9</v>
      </c>
      <c r="O644" s="8">
        <f>VLOOKUP(tbStoricoOrdini[[#This Row],[AGENTE]],tbAgenti[],2,FALSE)</f>
        <v>0.05</v>
      </c>
      <c r="P644" s="2">
        <v>497500</v>
      </c>
      <c r="Q644" s="2">
        <f>tbStoricoOrdini[[#This Row],[IMPORTO]]*tbStoricoOrdini[[#This Row],[% COMM.]]</f>
        <v>24875</v>
      </c>
      <c r="R644" s="2">
        <f>tbStoricoOrdini[[#This Row],[TOT. COMM.]]+tbStoricoOrdini[[#This Row],[IMPORTO]]</f>
        <v>522375</v>
      </c>
    </row>
    <row r="645" spans="1:18">
      <c r="A645" s="1">
        <v>43831</v>
      </c>
      <c r="B645" s="7">
        <f>MONTH(tbStoricoOrdini[[#This Row],[DATA]])</f>
        <v>1</v>
      </c>
      <c r="C645" t="s">
        <v>740</v>
      </c>
      <c r="D645" t="str">
        <f>RIGHT(tbStoricoOrdini[[#This Row],[ORDINE]],4)</f>
        <v>0642</v>
      </c>
      <c r="E645" t="s">
        <v>48</v>
      </c>
      <c r="F645" t="str">
        <f>VLOOKUP(tbStoricoOrdini[[#This Row],[CLIENTE]],tbClienti[],3,FALSE)</f>
        <v>Umbria</v>
      </c>
      <c r="G645" t="str">
        <f>VLOOKUP(tbStoricoOrdini[[#This Row],[CLIENTE]],tbClienti[],7,FALSE)</f>
        <v>BC</v>
      </c>
      <c r="H645" t="s">
        <v>77</v>
      </c>
      <c r="I645" t="str">
        <f>IF(LEFT(tbStoricoOrdini[[#This Row],[ARTICOLO]],3) = "COG","COG",LEFT(tbStoricoOrdini[[#This Row],[ARTICOLO]],FIND(" ",tbStoricoOrdini[[#This Row],[ARTICOLO]])-1))</f>
        <v>COG</v>
      </c>
      <c r="J645" t="str">
        <f>MID(tbStoricoOrdini[[#This Row],[ARTICOLO]],FIND(" ",tbStoricoOrdini[[#This Row],[ARTICOLO]])+1,4)</f>
        <v>2000</v>
      </c>
      <c r="K645" t="str">
        <f>IFERROR(RIGHT(tbStoricoOrdini[[#This Row],[ARTICOLO]],LEN(tbStoricoOrdini[[#This Row],[ARTICOLO]])-FIND(" ",tbStoricoOrdini[[#This Row],[ARTICOLO]],FIND(" ",tbStoricoOrdini[[#This Row],[ARTICOLO]]) +1)),"")</f>
        <v>Medium</v>
      </c>
      <c r="L645" s="3">
        <f>VLOOKUP(tbStoricoOrdini[[#This Row],[ARTICOLO]],tbArticoli[],2,FALSE)</f>
        <v>200</v>
      </c>
      <c r="M645" s="22">
        <f>tbStoricoOrdini[[#This Row],[IMPORTO]]/tbStoricoOrdini[[#This Row],[PREZZO]]</f>
        <v>219</v>
      </c>
      <c r="N645" t="s">
        <v>9</v>
      </c>
      <c r="O645" s="8">
        <f>VLOOKUP(tbStoricoOrdini[[#This Row],[AGENTE]],tbAgenti[],2,FALSE)</f>
        <v>0.05</v>
      </c>
      <c r="P645" s="2">
        <v>43800</v>
      </c>
      <c r="Q645" s="2">
        <f>tbStoricoOrdini[[#This Row],[IMPORTO]]*tbStoricoOrdini[[#This Row],[% COMM.]]</f>
        <v>2190</v>
      </c>
      <c r="R645" s="2">
        <f>tbStoricoOrdini[[#This Row],[TOT. COMM.]]+tbStoricoOrdini[[#This Row],[IMPORTO]]</f>
        <v>45990</v>
      </c>
    </row>
    <row r="646" spans="1:18">
      <c r="A646" s="1">
        <v>43831</v>
      </c>
      <c r="B646" s="7">
        <f>MONTH(tbStoricoOrdini[[#This Row],[DATA]])</f>
        <v>1</v>
      </c>
      <c r="C646" t="s">
        <v>741</v>
      </c>
      <c r="D646" t="str">
        <f>RIGHT(tbStoricoOrdini[[#This Row],[ORDINE]],4)</f>
        <v>0643</v>
      </c>
      <c r="E646" t="s">
        <v>48</v>
      </c>
      <c r="F646" t="str">
        <f>VLOOKUP(tbStoricoOrdini[[#This Row],[CLIENTE]],tbClienti[],3,FALSE)</f>
        <v>Umbria</v>
      </c>
      <c r="G646" t="str">
        <f>VLOOKUP(tbStoricoOrdini[[#This Row],[CLIENTE]],tbClienti[],7,FALSE)</f>
        <v>BC</v>
      </c>
      <c r="H646" t="s">
        <v>61</v>
      </c>
      <c r="I646" t="str">
        <f>IF(LEFT(tbStoricoOrdini[[#This Row],[ARTICOLO]],3) = "COG","COG",LEFT(tbStoricoOrdini[[#This Row],[ARTICOLO]],FIND(" ",tbStoricoOrdini[[#This Row],[ARTICOLO]])-1))</f>
        <v>KLM</v>
      </c>
      <c r="J646" t="str">
        <f>MID(tbStoricoOrdini[[#This Row],[ARTICOLO]],FIND(" ",tbStoricoOrdini[[#This Row],[ARTICOLO]])+1,4)</f>
        <v>5000</v>
      </c>
      <c r="K646" t="str">
        <f>IFERROR(RIGHT(tbStoricoOrdini[[#This Row],[ARTICOLO]],LEN(tbStoricoOrdini[[#This Row],[ARTICOLO]])-FIND(" ",tbStoricoOrdini[[#This Row],[ARTICOLO]],FIND(" ",tbStoricoOrdini[[#This Row],[ARTICOLO]]) +1)),"")</f>
        <v>Medium</v>
      </c>
      <c r="L646" s="3">
        <f>VLOOKUP(tbStoricoOrdini[[#This Row],[ARTICOLO]],tbArticoli[],2,FALSE)</f>
        <v>150</v>
      </c>
      <c r="M646" s="22">
        <f>tbStoricoOrdini[[#This Row],[IMPORTO]]/tbStoricoOrdini[[#This Row],[PREZZO]]</f>
        <v>338</v>
      </c>
      <c r="N646" t="s">
        <v>6</v>
      </c>
      <c r="O646" s="8">
        <f>VLOOKUP(tbStoricoOrdini[[#This Row],[AGENTE]],tbAgenti[],2,FALSE)</f>
        <v>7.4999999999999997E-2</v>
      </c>
      <c r="P646" s="2">
        <v>50700</v>
      </c>
      <c r="Q646" s="2">
        <f>tbStoricoOrdini[[#This Row],[IMPORTO]]*tbStoricoOrdini[[#This Row],[% COMM.]]</f>
        <v>3802.5</v>
      </c>
      <c r="R646" s="2">
        <f>tbStoricoOrdini[[#This Row],[TOT. COMM.]]+tbStoricoOrdini[[#This Row],[IMPORTO]]</f>
        <v>54502.5</v>
      </c>
    </row>
    <row r="647" spans="1:18">
      <c r="A647" s="1">
        <v>43831</v>
      </c>
      <c r="B647" s="7">
        <f>MONTH(tbStoricoOrdini[[#This Row],[DATA]])</f>
        <v>1</v>
      </c>
      <c r="C647" t="s">
        <v>742</v>
      </c>
      <c r="D647" t="str">
        <f>RIGHT(tbStoricoOrdini[[#This Row],[ORDINE]],4)</f>
        <v>0644</v>
      </c>
      <c r="E647" t="s">
        <v>48</v>
      </c>
      <c r="F647" t="str">
        <f>VLOOKUP(tbStoricoOrdini[[#This Row],[CLIENTE]],tbClienti[],3,FALSE)</f>
        <v>Umbria</v>
      </c>
      <c r="G647" t="str">
        <f>VLOOKUP(tbStoricoOrdini[[#This Row],[CLIENTE]],tbClienti[],7,FALSE)</f>
        <v>BC</v>
      </c>
      <c r="H647" t="s">
        <v>61</v>
      </c>
      <c r="I647" t="str">
        <f>IF(LEFT(tbStoricoOrdini[[#This Row],[ARTICOLO]],3) = "COG","COG",LEFT(tbStoricoOrdini[[#This Row],[ARTICOLO]],FIND(" ",tbStoricoOrdini[[#This Row],[ARTICOLO]])-1))</f>
        <v>KLM</v>
      </c>
      <c r="J647" t="str">
        <f>MID(tbStoricoOrdini[[#This Row],[ARTICOLO]],FIND(" ",tbStoricoOrdini[[#This Row],[ARTICOLO]])+1,4)</f>
        <v>5000</v>
      </c>
      <c r="K647" t="str">
        <f>IFERROR(RIGHT(tbStoricoOrdini[[#This Row],[ARTICOLO]],LEN(tbStoricoOrdini[[#This Row],[ARTICOLO]])-FIND(" ",tbStoricoOrdini[[#This Row],[ARTICOLO]],FIND(" ",tbStoricoOrdini[[#This Row],[ARTICOLO]]) +1)),"")</f>
        <v>Medium</v>
      </c>
      <c r="L647" s="3">
        <f>VLOOKUP(tbStoricoOrdini[[#This Row],[ARTICOLO]],tbArticoli[],2,FALSE)</f>
        <v>150</v>
      </c>
      <c r="M647" s="22">
        <f>tbStoricoOrdini[[#This Row],[IMPORTO]]/tbStoricoOrdini[[#This Row],[PREZZO]]</f>
        <v>629</v>
      </c>
      <c r="N647" t="s">
        <v>9</v>
      </c>
      <c r="O647" s="8">
        <f>VLOOKUP(tbStoricoOrdini[[#This Row],[AGENTE]],tbAgenti[],2,FALSE)</f>
        <v>0.05</v>
      </c>
      <c r="P647" s="2">
        <v>94350</v>
      </c>
      <c r="Q647" s="2">
        <f>tbStoricoOrdini[[#This Row],[IMPORTO]]*tbStoricoOrdini[[#This Row],[% COMM.]]</f>
        <v>4717.5</v>
      </c>
      <c r="R647" s="2">
        <f>tbStoricoOrdini[[#This Row],[TOT. COMM.]]+tbStoricoOrdini[[#This Row],[IMPORTO]]</f>
        <v>99067.5</v>
      </c>
    </row>
    <row r="648" spans="1:18">
      <c r="A648" s="1">
        <v>43831</v>
      </c>
      <c r="B648" s="7">
        <f>MONTH(tbStoricoOrdini[[#This Row],[DATA]])</f>
        <v>1</v>
      </c>
      <c r="C648" t="s">
        <v>743</v>
      </c>
      <c r="D648" t="str">
        <f>RIGHT(tbStoricoOrdini[[#This Row],[ORDINE]],4)</f>
        <v>0645</v>
      </c>
      <c r="E648" t="s">
        <v>48</v>
      </c>
      <c r="F648" t="str">
        <f>VLOOKUP(tbStoricoOrdini[[#This Row],[CLIENTE]],tbClienti[],3,FALSE)</f>
        <v>Umbria</v>
      </c>
      <c r="G648" t="str">
        <f>VLOOKUP(tbStoricoOrdini[[#This Row],[CLIENTE]],tbClienti[],7,FALSE)</f>
        <v>BC</v>
      </c>
      <c r="H648" t="s">
        <v>79</v>
      </c>
      <c r="I648" t="str">
        <f>IF(LEFT(tbStoricoOrdini[[#This Row],[ARTICOLO]],3) = "COG","COG",LEFT(tbStoricoOrdini[[#This Row],[ARTICOLO]],FIND(" ",tbStoricoOrdini[[#This Row],[ARTICOLO]])-1))</f>
        <v>COG</v>
      </c>
      <c r="J648" t="str">
        <f>MID(tbStoricoOrdini[[#This Row],[ARTICOLO]],FIND(" ",tbStoricoOrdini[[#This Row],[ARTICOLO]])+1,4)</f>
        <v>4000</v>
      </c>
      <c r="K648" t="str">
        <f>IFERROR(RIGHT(tbStoricoOrdini[[#This Row],[ARTICOLO]],LEN(tbStoricoOrdini[[#This Row],[ARTICOLO]])-FIND(" ",tbStoricoOrdini[[#This Row],[ARTICOLO]],FIND(" ",tbStoricoOrdini[[#This Row],[ARTICOLO]]) +1)),"")</f>
        <v>Plus</v>
      </c>
      <c r="L648" s="3">
        <f>VLOOKUP(tbStoricoOrdini[[#This Row],[ARTICOLO]],tbArticoli[],2,FALSE)</f>
        <v>240</v>
      </c>
      <c r="M648" s="22">
        <f>tbStoricoOrdini[[#This Row],[IMPORTO]]/tbStoricoOrdini[[#This Row],[PREZZO]]</f>
        <v>640</v>
      </c>
      <c r="N648" t="s">
        <v>18</v>
      </c>
      <c r="O648" s="8">
        <f>VLOOKUP(tbStoricoOrdini[[#This Row],[AGENTE]],tbAgenti[],2,FALSE)</f>
        <v>0.03</v>
      </c>
      <c r="P648" s="2">
        <v>153600</v>
      </c>
      <c r="Q648" s="2">
        <f>tbStoricoOrdini[[#This Row],[IMPORTO]]*tbStoricoOrdini[[#This Row],[% COMM.]]</f>
        <v>4608</v>
      </c>
      <c r="R648" s="2">
        <f>tbStoricoOrdini[[#This Row],[TOT. COMM.]]+tbStoricoOrdini[[#This Row],[IMPORTO]]</f>
        <v>158208</v>
      </c>
    </row>
    <row r="649" spans="1:18">
      <c r="A649" s="1">
        <v>43831</v>
      </c>
      <c r="B649" s="7">
        <f>MONTH(tbStoricoOrdini[[#This Row],[DATA]])</f>
        <v>1</v>
      </c>
      <c r="C649" t="s">
        <v>744</v>
      </c>
      <c r="D649" t="str">
        <f>RIGHT(tbStoricoOrdini[[#This Row],[ORDINE]],4)</f>
        <v>0646</v>
      </c>
      <c r="E649" t="s">
        <v>48</v>
      </c>
      <c r="F649" t="str">
        <f>VLOOKUP(tbStoricoOrdini[[#This Row],[CLIENTE]],tbClienti[],3,FALSE)</f>
        <v>Umbria</v>
      </c>
      <c r="G649" t="str">
        <f>VLOOKUP(tbStoricoOrdini[[#This Row],[CLIENTE]],tbClienti[],7,FALSE)</f>
        <v>BC</v>
      </c>
      <c r="H649" t="s">
        <v>79</v>
      </c>
      <c r="I649" t="str">
        <f>IF(LEFT(tbStoricoOrdini[[#This Row],[ARTICOLO]],3) = "COG","COG",LEFT(tbStoricoOrdini[[#This Row],[ARTICOLO]],FIND(" ",tbStoricoOrdini[[#This Row],[ARTICOLO]])-1))</f>
        <v>COG</v>
      </c>
      <c r="J649" t="str">
        <f>MID(tbStoricoOrdini[[#This Row],[ARTICOLO]],FIND(" ",tbStoricoOrdini[[#This Row],[ARTICOLO]])+1,4)</f>
        <v>4000</v>
      </c>
      <c r="K649" t="str">
        <f>IFERROR(RIGHT(tbStoricoOrdini[[#This Row],[ARTICOLO]],LEN(tbStoricoOrdini[[#This Row],[ARTICOLO]])-FIND(" ",tbStoricoOrdini[[#This Row],[ARTICOLO]],FIND(" ",tbStoricoOrdini[[#This Row],[ARTICOLO]]) +1)),"")</f>
        <v>Plus</v>
      </c>
      <c r="L649" s="3">
        <f>VLOOKUP(tbStoricoOrdini[[#This Row],[ARTICOLO]],tbArticoli[],2,FALSE)</f>
        <v>240</v>
      </c>
      <c r="M649" s="22">
        <f>tbStoricoOrdini[[#This Row],[IMPORTO]]/tbStoricoOrdini[[#This Row],[PREZZO]]</f>
        <v>405</v>
      </c>
      <c r="N649" t="s">
        <v>9</v>
      </c>
      <c r="O649" s="8">
        <f>VLOOKUP(tbStoricoOrdini[[#This Row],[AGENTE]],tbAgenti[],2,FALSE)</f>
        <v>0.05</v>
      </c>
      <c r="P649" s="2">
        <v>97200</v>
      </c>
      <c r="Q649" s="2">
        <f>tbStoricoOrdini[[#This Row],[IMPORTO]]*tbStoricoOrdini[[#This Row],[% COMM.]]</f>
        <v>4860</v>
      </c>
      <c r="R649" s="2">
        <f>tbStoricoOrdini[[#This Row],[TOT. COMM.]]+tbStoricoOrdini[[#This Row],[IMPORTO]]</f>
        <v>102060</v>
      </c>
    </row>
    <row r="650" spans="1:18">
      <c r="A650" s="1">
        <v>43831</v>
      </c>
      <c r="B650" s="7">
        <f>MONTH(tbStoricoOrdini[[#This Row],[DATA]])</f>
        <v>1</v>
      </c>
      <c r="C650" t="s">
        <v>745</v>
      </c>
      <c r="D650" t="str">
        <f>RIGHT(tbStoricoOrdini[[#This Row],[ORDINE]],4)</f>
        <v>0647</v>
      </c>
      <c r="E650" t="s">
        <v>48</v>
      </c>
      <c r="F650" t="str">
        <f>VLOOKUP(tbStoricoOrdini[[#This Row],[CLIENTE]],tbClienti[],3,FALSE)</f>
        <v>Umbria</v>
      </c>
      <c r="G650" t="str">
        <f>VLOOKUP(tbStoricoOrdini[[#This Row],[CLIENTE]],tbClienti[],7,FALSE)</f>
        <v>BC</v>
      </c>
      <c r="H650" t="s">
        <v>62</v>
      </c>
      <c r="I650" t="str">
        <f>IF(LEFT(tbStoricoOrdini[[#This Row],[ARTICOLO]],3) = "COG","COG",LEFT(tbStoricoOrdini[[#This Row],[ARTICOLO]],FIND(" ",tbStoricoOrdini[[#This Row],[ARTICOLO]])-1))</f>
        <v>KLM</v>
      </c>
      <c r="J650" t="str">
        <f>MID(tbStoricoOrdini[[#This Row],[ARTICOLO]],FIND(" ",tbStoricoOrdini[[#This Row],[ARTICOLO]])+1,4)</f>
        <v>2500</v>
      </c>
      <c r="K650" t="str">
        <f>IFERROR(RIGHT(tbStoricoOrdini[[#This Row],[ARTICOLO]],LEN(tbStoricoOrdini[[#This Row],[ARTICOLO]])-FIND(" ",tbStoricoOrdini[[#This Row],[ARTICOLO]],FIND(" ",tbStoricoOrdini[[#This Row],[ARTICOLO]]) +1)),"")</f>
        <v>Plus</v>
      </c>
      <c r="L650" s="3">
        <f>VLOOKUP(tbStoricoOrdini[[#This Row],[ARTICOLO]],tbArticoli[],2,FALSE)</f>
        <v>130</v>
      </c>
      <c r="M650" s="22">
        <f>tbStoricoOrdini[[#This Row],[IMPORTO]]/tbStoricoOrdini[[#This Row],[PREZZO]]</f>
        <v>463</v>
      </c>
      <c r="N650" t="s">
        <v>18</v>
      </c>
      <c r="O650" s="8">
        <f>VLOOKUP(tbStoricoOrdini[[#This Row],[AGENTE]],tbAgenti[],2,FALSE)</f>
        <v>0.03</v>
      </c>
      <c r="P650" s="2">
        <v>60190</v>
      </c>
      <c r="Q650" s="2">
        <f>tbStoricoOrdini[[#This Row],[IMPORTO]]*tbStoricoOrdini[[#This Row],[% COMM.]]</f>
        <v>1805.7</v>
      </c>
      <c r="R650" s="2">
        <f>tbStoricoOrdini[[#This Row],[TOT. COMM.]]+tbStoricoOrdini[[#This Row],[IMPORTO]]</f>
        <v>61995.7</v>
      </c>
    </row>
    <row r="651" spans="1:18">
      <c r="A651" s="1">
        <v>43831</v>
      </c>
      <c r="B651" s="7">
        <f>MONTH(tbStoricoOrdini[[#This Row],[DATA]])</f>
        <v>1</v>
      </c>
      <c r="C651" t="s">
        <v>746</v>
      </c>
      <c r="D651" t="str">
        <f>RIGHT(tbStoricoOrdini[[#This Row],[ORDINE]],4)</f>
        <v>0648</v>
      </c>
      <c r="E651" t="s">
        <v>48</v>
      </c>
      <c r="F651" t="str">
        <f>VLOOKUP(tbStoricoOrdini[[#This Row],[CLIENTE]],tbClienti[],3,FALSE)</f>
        <v>Umbria</v>
      </c>
      <c r="G651" t="str">
        <f>VLOOKUP(tbStoricoOrdini[[#This Row],[CLIENTE]],tbClienti[],7,FALSE)</f>
        <v>BC</v>
      </c>
      <c r="H651" t="s">
        <v>62</v>
      </c>
      <c r="I651" t="str">
        <f>IF(LEFT(tbStoricoOrdini[[#This Row],[ARTICOLO]],3) = "COG","COG",LEFT(tbStoricoOrdini[[#This Row],[ARTICOLO]],FIND(" ",tbStoricoOrdini[[#This Row],[ARTICOLO]])-1))</f>
        <v>KLM</v>
      </c>
      <c r="J651" t="str">
        <f>MID(tbStoricoOrdini[[#This Row],[ARTICOLO]],FIND(" ",tbStoricoOrdini[[#This Row],[ARTICOLO]])+1,4)</f>
        <v>2500</v>
      </c>
      <c r="K651" t="str">
        <f>IFERROR(RIGHT(tbStoricoOrdini[[#This Row],[ARTICOLO]],LEN(tbStoricoOrdini[[#This Row],[ARTICOLO]])-FIND(" ",tbStoricoOrdini[[#This Row],[ARTICOLO]],FIND(" ",tbStoricoOrdini[[#This Row],[ARTICOLO]]) +1)),"")</f>
        <v>Plus</v>
      </c>
      <c r="L651" s="3">
        <f>VLOOKUP(tbStoricoOrdini[[#This Row],[ARTICOLO]],tbArticoli[],2,FALSE)</f>
        <v>130</v>
      </c>
      <c r="M651" s="22">
        <f>tbStoricoOrdini[[#This Row],[IMPORTO]]/tbStoricoOrdini[[#This Row],[PREZZO]]</f>
        <v>616</v>
      </c>
      <c r="N651" t="s">
        <v>6</v>
      </c>
      <c r="O651" s="8">
        <f>VLOOKUP(tbStoricoOrdini[[#This Row],[AGENTE]],tbAgenti[],2,FALSE)</f>
        <v>7.4999999999999997E-2</v>
      </c>
      <c r="P651" s="2">
        <v>80080</v>
      </c>
      <c r="Q651" s="2">
        <f>tbStoricoOrdini[[#This Row],[IMPORTO]]*tbStoricoOrdini[[#This Row],[% COMM.]]</f>
        <v>6006</v>
      </c>
      <c r="R651" s="2">
        <f>tbStoricoOrdini[[#This Row],[TOT. COMM.]]+tbStoricoOrdini[[#This Row],[IMPORTO]]</f>
        <v>86086</v>
      </c>
    </row>
    <row r="652" spans="1:18">
      <c r="A652" s="1">
        <v>43831</v>
      </c>
      <c r="B652" s="7">
        <f>MONTH(tbStoricoOrdini[[#This Row],[DATA]])</f>
        <v>1</v>
      </c>
      <c r="C652" t="s">
        <v>747</v>
      </c>
      <c r="D652" t="str">
        <f>RIGHT(tbStoricoOrdini[[#This Row],[ORDINE]],4)</f>
        <v>0649</v>
      </c>
      <c r="E652" t="s">
        <v>48</v>
      </c>
      <c r="F652" t="str">
        <f>VLOOKUP(tbStoricoOrdini[[#This Row],[CLIENTE]],tbClienti[],3,FALSE)</f>
        <v>Umbria</v>
      </c>
      <c r="G652" t="str">
        <f>VLOOKUP(tbStoricoOrdini[[#This Row],[CLIENTE]],tbClienti[],7,FALSE)</f>
        <v>BC</v>
      </c>
      <c r="H652" t="s">
        <v>63</v>
      </c>
      <c r="I652" t="str">
        <f>IF(LEFT(tbStoricoOrdini[[#This Row],[ARTICOLO]],3) = "COG","COG",LEFT(tbStoricoOrdini[[#This Row],[ARTICOLO]],FIND(" ",tbStoricoOrdini[[#This Row],[ARTICOLO]])-1))</f>
        <v>KLM</v>
      </c>
      <c r="J652" t="str">
        <f>MID(tbStoricoOrdini[[#This Row],[ARTICOLO]],FIND(" ",tbStoricoOrdini[[#This Row],[ARTICOLO]])+1,4)</f>
        <v>3000</v>
      </c>
      <c r="K652" t="str">
        <f>IFERROR(RIGHT(tbStoricoOrdini[[#This Row],[ARTICOLO]],LEN(tbStoricoOrdini[[#This Row],[ARTICOLO]])-FIND(" ",tbStoricoOrdini[[#This Row],[ARTICOLO]],FIND(" ",tbStoricoOrdini[[#This Row],[ARTICOLO]]) +1)),"")</f>
        <v>Plus</v>
      </c>
      <c r="L652" s="3">
        <f>VLOOKUP(tbStoricoOrdini[[#This Row],[ARTICOLO]],tbArticoli[],2,FALSE)</f>
        <v>145</v>
      </c>
      <c r="M652" s="22">
        <f>tbStoricoOrdini[[#This Row],[IMPORTO]]/tbStoricoOrdini[[#This Row],[PREZZO]]</f>
        <v>825</v>
      </c>
      <c r="N652" t="s">
        <v>18</v>
      </c>
      <c r="O652" s="8">
        <f>VLOOKUP(tbStoricoOrdini[[#This Row],[AGENTE]],tbAgenti[],2,FALSE)</f>
        <v>0.03</v>
      </c>
      <c r="P652" s="2">
        <v>119625</v>
      </c>
      <c r="Q652" s="2">
        <f>tbStoricoOrdini[[#This Row],[IMPORTO]]*tbStoricoOrdini[[#This Row],[% COMM.]]</f>
        <v>3588.75</v>
      </c>
      <c r="R652" s="2">
        <f>tbStoricoOrdini[[#This Row],[TOT. COMM.]]+tbStoricoOrdini[[#This Row],[IMPORTO]]</f>
        <v>123213.75</v>
      </c>
    </row>
    <row r="653" spans="1:18">
      <c r="A653" s="1">
        <v>43831</v>
      </c>
      <c r="B653" s="7">
        <f>MONTH(tbStoricoOrdini[[#This Row],[DATA]])</f>
        <v>1</v>
      </c>
      <c r="C653" t="s">
        <v>748</v>
      </c>
      <c r="D653" t="str">
        <f>RIGHT(tbStoricoOrdini[[#This Row],[ORDINE]],4)</f>
        <v>0650</v>
      </c>
      <c r="E653" t="s">
        <v>48</v>
      </c>
      <c r="F653" t="str">
        <f>VLOOKUP(tbStoricoOrdini[[#This Row],[CLIENTE]],tbClienti[],3,FALSE)</f>
        <v>Umbria</v>
      </c>
      <c r="G653" t="str">
        <f>VLOOKUP(tbStoricoOrdini[[#This Row],[CLIENTE]],tbClienti[],7,FALSE)</f>
        <v>BC</v>
      </c>
      <c r="H653" t="s">
        <v>63</v>
      </c>
      <c r="I653" t="str">
        <f>IF(LEFT(tbStoricoOrdini[[#This Row],[ARTICOLO]],3) = "COG","COG",LEFT(tbStoricoOrdini[[#This Row],[ARTICOLO]],FIND(" ",tbStoricoOrdini[[#This Row],[ARTICOLO]])-1))</f>
        <v>KLM</v>
      </c>
      <c r="J653" t="str">
        <f>MID(tbStoricoOrdini[[#This Row],[ARTICOLO]],FIND(" ",tbStoricoOrdini[[#This Row],[ARTICOLO]])+1,4)</f>
        <v>3000</v>
      </c>
      <c r="K653" t="str">
        <f>IFERROR(RIGHT(tbStoricoOrdini[[#This Row],[ARTICOLO]],LEN(tbStoricoOrdini[[#This Row],[ARTICOLO]])-FIND(" ",tbStoricoOrdini[[#This Row],[ARTICOLO]],FIND(" ",tbStoricoOrdini[[#This Row],[ARTICOLO]]) +1)),"")</f>
        <v>Plus</v>
      </c>
      <c r="L653" s="3">
        <f>VLOOKUP(tbStoricoOrdini[[#This Row],[ARTICOLO]],tbArticoli[],2,FALSE)</f>
        <v>145</v>
      </c>
      <c r="M653" s="22">
        <f>tbStoricoOrdini[[#This Row],[IMPORTO]]/tbStoricoOrdini[[#This Row],[PREZZO]]</f>
        <v>814</v>
      </c>
      <c r="N653" t="s">
        <v>6</v>
      </c>
      <c r="O653" s="8">
        <f>VLOOKUP(tbStoricoOrdini[[#This Row],[AGENTE]],tbAgenti[],2,FALSE)</f>
        <v>7.4999999999999997E-2</v>
      </c>
      <c r="P653" s="2">
        <v>118030</v>
      </c>
      <c r="Q653" s="2">
        <f>tbStoricoOrdini[[#This Row],[IMPORTO]]*tbStoricoOrdini[[#This Row],[% COMM.]]</f>
        <v>8852.25</v>
      </c>
      <c r="R653" s="2">
        <f>tbStoricoOrdini[[#This Row],[TOT. COMM.]]+tbStoricoOrdini[[#This Row],[IMPORTO]]</f>
        <v>126882.25</v>
      </c>
    </row>
    <row r="654" spans="1:18">
      <c r="A654" s="1">
        <v>43831</v>
      </c>
      <c r="B654" s="7">
        <f>MONTH(tbStoricoOrdini[[#This Row],[DATA]])</f>
        <v>1</v>
      </c>
      <c r="C654" t="s">
        <v>749</v>
      </c>
      <c r="D654" t="str">
        <f>RIGHT(tbStoricoOrdini[[#This Row],[ORDINE]],4)</f>
        <v>0651</v>
      </c>
      <c r="E654" t="s">
        <v>48</v>
      </c>
      <c r="F654" t="str">
        <f>VLOOKUP(tbStoricoOrdini[[#This Row],[CLIENTE]],tbClienti[],3,FALSE)</f>
        <v>Umbria</v>
      </c>
      <c r="G654" t="str">
        <f>VLOOKUP(tbStoricoOrdini[[#This Row],[CLIENTE]],tbClienti[],7,FALSE)</f>
        <v>BC</v>
      </c>
      <c r="H654" t="s">
        <v>63</v>
      </c>
      <c r="I654" t="str">
        <f>IF(LEFT(tbStoricoOrdini[[#This Row],[ARTICOLO]],3) = "COG","COG",LEFT(tbStoricoOrdini[[#This Row],[ARTICOLO]],FIND(" ",tbStoricoOrdini[[#This Row],[ARTICOLO]])-1))</f>
        <v>KLM</v>
      </c>
      <c r="J654" t="str">
        <f>MID(tbStoricoOrdini[[#This Row],[ARTICOLO]],FIND(" ",tbStoricoOrdini[[#This Row],[ARTICOLO]])+1,4)</f>
        <v>3000</v>
      </c>
      <c r="K654" t="str">
        <f>IFERROR(RIGHT(tbStoricoOrdini[[#This Row],[ARTICOLO]],LEN(tbStoricoOrdini[[#This Row],[ARTICOLO]])-FIND(" ",tbStoricoOrdini[[#This Row],[ARTICOLO]],FIND(" ",tbStoricoOrdini[[#This Row],[ARTICOLO]]) +1)),"")</f>
        <v>Plus</v>
      </c>
      <c r="L654" s="3">
        <f>VLOOKUP(tbStoricoOrdini[[#This Row],[ARTICOLO]],tbArticoli[],2,FALSE)</f>
        <v>145</v>
      </c>
      <c r="M654" s="22">
        <f>tbStoricoOrdini[[#This Row],[IMPORTO]]/tbStoricoOrdini[[#This Row],[PREZZO]]</f>
        <v>628</v>
      </c>
      <c r="N654" t="s">
        <v>9</v>
      </c>
      <c r="O654" s="8">
        <f>VLOOKUP(tbStoricoOrdini[[#This Row],[AGENTE]],tbAgenti[],2,FALSE)</f>
        <v>0.05</v>
      </c>
      <c r="P654" s="2">
        <v>91060</v>
      </c>
      <c r="Q654" s="2">
        <f>tbStoricoOrdini[[#This Row],[IMPORTO]]*tbStoricoOrdini[[#This Row],[% COMM.]]</f>
        <v>4553</v>
      </c>
      <c r="R654" s="2">
        <f>tbStoricoOrdini[[#This Row],[TOT. COMM.]]+tbStoricoOrdini[[#This Row],[IMPORTO]]</f>
        <v>95613</v>
      </c>
    </row>
    <row r="655" spans="1:18">
      <c r="A655" s="1">
        <v>43831</v>
      </c>
      <c r="B655" s="7">
        <f>MONTH(tbStoricoOrdini[[#This Row],[DATA]])</f>
        <v>1</v>
      </c>
      <c r="C655" t="s">
        <v>750</v>
      </c>
      <c r="D655" t="str">
        <f>RIGHT(tbStoricoOrdini[[#This Row],[ORDINE]],4)</f>
        <v>0652</v>
      </c>
      <c r="E655" t="s">
        <v>48</v>
      </c>
      <c r="F655" t="str">
        <f>VLOOKUP(tbStoricoOrdini[[#This Row],[CLIENTE]],tbClienti[],3,FALSE)</f>
        <v>Umbria</v>
      </c>
      <c r="G655" t="str">
        <f>VLOOKUP(tbStoricoOrdini[[#This Row],[CLIENTE]],tbClienti[],7,FALSE)</f>
        <v>BC</v>
      </c>
      <c r="H655" t="s">
        <v>65</v>
      </c>
      <c r="I655" t="str">
        <f>IF(LEFT(tbStoricoOrdini[[#This Row],[ARTICOLO]],3) = "COG","COG",LEFT(tbStoricoOrdini[[#This Row],[ARTICOLO]],FIND(" ",tbStoricoOrdini[[#This Row],[ARTICOLO]])-1))</f>
        <v>GKLM</v>
      </c>
      <c r="J655" t="str">
        <f>MID(tbStoricoOrdini[[#This Row],[ARTICOLO]],FIND(" ",tbStoricoOrdini[[#This Row],[ARTICOLO]])+1,4)</f>
        <v>5000</v>
      </c>
      <c r="K655" t="str">
        <f>IFERROR(RIGHT(tbStoricoOrdini[[#This Row],[ARTICOLO]],LEN(tbStoricoOrdini[[#This Row],[ARTICOLO]])-FIND(" ",tbStoricoOrdini[[#This Row],[ARTICOLO]],FIND(" ",tbStoricoOrdini[[#This Row],[ARTICOLO]]) +1)),"")</f>
        <v/>
      </c>
      <c r="L655" s="3">
        <f>VLOOKUP(tbStoricoOrdini[[#This Row],[ARTICOLO]],tbArticoli[],2,FALSE)</f>
        <v>75</v>
      </c>
      <c r="M655" s="22">
        <f>tbStoricoOrdini[[#This Row],[IMPORTO]]/tbStoricoOrdini[[#This Row],[PREZZO]]</f>
        <v>821</v>
      </c>
      <c r="N655" t="s">
        <v>6</v>
      </c>
      <c r="O655" s="8">
        <f>VLOOKUP(tbStoricoOrdini[[#This Row],[AGENTE]],tbAgenti[],2,FALSE)</f>
        <v>7.4999999999999997E-2</v>
      </c>
      <c r="P655" s="2">
        <v>61575</v>
      </c>
      <c r="Q655" s="2">
        <f>tbStoricoOrdini[[#This Row],[IMPORTO]]*tbStoricoOrdini[[#This Row],[% COMM.]]</f>
        <v>4618.125</v>
      </c>
      <c r="R655" s="2">
        <f>tbStoricoOrdini[[#This Row],[TOT. COMM.]]+tbStoricoOrdini[[#This Row],[IMPORTO]]</f>
        <v>66193.125</v>
      </c>
    </row>
    <row r="656" spans="1:18">
      <c r="A656" s="1">
        <v>43831</v>
      </c>
      <c r="B656" s="7">
        <f>MONTH(tbStoricoOrdini[[#This Row],[DATA]])</f>
        <v>1</v>
      </c>
      <c r="C656" t="s">
        <v>751</v>
      </c>
      <c r="D656" t="str">
        <f>RIGHT(tbStoricoOrdini[[#This Row],[ORDINE]],4)</f>
        <v>0653</v>
      </c>
      <c r="E656" t="s">
        <v>48</v>
      </c>
      <c r="F656" t="str">
        <f>VLOOKUP(tbStoricoOrdini[[#This Row],[CLIENTE]],tbClienti[],3,FALSE)</f>
        <v>Umbria</v>
      </c>
      <c r="G656" t="str">
        <f>VLOOKUP(tbStoricoOrdini[[#This Row],[CLIENTE]],tbClienti[],7,FALSE)</f>
        <v>BC</v>
      </c>
      <c r="H656" t="s">
        <v>66</v>
      </c>
      <c r="I656" t="str">
        <f>IF(LEFT(tbStoricoOrdini[[#This Row],[ARTICOLO]],3) = "COG","COG",LEFT(tbStoricoOrdini[[#This Row],[ARTICOLO]],FIND(" ",tbStoricoOrdini[[#This Row],[ARTICOLO]])-1))</f>
        <v>BAG</v>
      </c>
      <c r="J656" t="str">
        <f>MID(tbStoricoOrdini[[#This Row],[ARTICOLO]],FIND(" ",tbStoricoOrdini[[#This Row],[ARTICOLO]])+1,4)</f>
        <v>2500</v>
      </c>
      <c r="K656" t="str">
        <f>IFERROR(RIGHT(tbStoricoOrdini[[#This Row],[ARTICOLO]],LEN(tbStoricoOrdini[[#This Row],[ARTICOLO]])-FIND(" ",tbStoricoOrdini[[#This Row],[ARTICOLO]],FIND(" ",tbStoricoOrdini[[#This Row],[ARTICOLO]]) +1)),"")</f>
        <v>Plus</v>
      </c>
      <c r="L656" s="3">
        <f>VLOOKUP(tbStoricoOrdini[[#This Row],[ARTICOLO]],tbArticoli[],2,FALSE)</f>
        <v>220</v>
      </c>
      <c r="M656" s="22">
        <f>tbStoricoOrdini[[#This Row],[IMPORTO]]/tbStoricoOrdini[[#This Row],[PREZZO]]</f>
        <v>695</v>
      </c>
      <c r="N656" t="s">
        <v>18</v>
      </c>
      <c r="O656" s="8">
        <f>VLOOKUP(tbStoricoOrdini[[#This Row],[AGENTE]],tbAgenti[],2,FALSE)</f>
        <v>0.03</v>
      </c>
      <c r="P656" s="2">
        <v>152900</v>
      </c>
      <c r="Q656" s="2">
        <f>tbStoricoOrdini[[#This Row],[IMPORTO]]*tbStoricoOrdini[[#This Row],[% COMM.]]</f>
        <v>4587</v>
      </c>
      <c r="R656" s="2">
        <f>tbStoricoOrdini[[#This Row],[TOT. COMM.]]+tbStoricoOrdini[[#This Row],[IMPORTO]]</f>
        <v>157487</v>
      </c>
    </row>
    <row r="657" spans="1:18">
      <c r="A657" s="1">
        <v>43831</v>
      </c>
      <c r="B657" s="7">
        <f>MONTH(tbStoricoOrdini[[#This Row],[DATA]])</f>
        <v>1</v>
      </c>
      <c r="C657" t="s">
        <v>752</v>
      </c>
      <c r="D657" t="str">
        <f>RIGHT(tbStoricoOrdini[[#This Row],[ORDINE]],4)</f>
        <v>0654</v>
      </c>
      <c r="E657" t="s">
        <v>48</v>
      </c>
      <c r="F657" t="str">
        <f>VLOOKUP(tbStoricoOrdini[[#This Row],[CLIENTE]],tbClienti[],3,FALSE)</f>
        <v>Umbria</v>
      </c>
      <c r="G657" t="str">
        <f>VLOOKUP(tbStoricoOrdini[[#This Row],[CLIENTE]],tbClienti[],7,FALSE)</f>
        <v>BC</v>
      </c>
      <c r="H657" t="s">
        <v>66</v>
      </c>
      <c r="I657" t="str">
        <f>IF(LEFT(tbStoricoOrdini[[#This Row],[ARTICOLO]],3) = "COG","COG",LEFT(tbStoricoOrdini[[#This Row],[ARTICOLO]],FIND(" ",tbStoricoOrdini[[#This Row],[ARTICOLO]])-1))</f>
        <v>BAG</v>
      </c>
      <c r="J657" t="str">
        <f>MID(tbStoricoOrdini[[#This Row],[ARTICOLO]],FIND(" ",tbStoricoOrdini[[#This Row],[ARTICOLO]])+1,4)</f>
        <v>2500</v>
      </c>
      <c r="K657" t="str">
        <f>IFERROR(RIGHT(tbStoricoOrdini[[#This Row],[ARTICOLO]],LEN(tbStoricoOrdini[[#This Row],[ARTICOLO]])-FIND(" ",tbStoricoOrdini[[#This Row],[ARTICOLO]],FIND(" ",tbStoricoOrdini[[#This Row],[ARTICOLO]]) +1)),"")</f>
        <v>Plus</v>
      </c>
      <c r="L657" s="3">
        <f>VLOOKUP(tbStoricoOrdini[[#This Row],[ARTICOLO]],tbArticoli[],2,FALSE)</f>
        <v>220</v>
      </c>
      <c r="M657" s="22">
        <f>tbStoricoOrdini[[#This Row],[IMPORTO]]/tbStoricoOrdini[[#This Row],[PREZZO]]</f>
        <v>376</v>
      </c>
      <c r="N657" t="s">
        <v>6</v>
      </c>
      <c r="O657" s="8">
        <f>VLOOKUP(tbStoricoOrdini[[#This Row],[AGENTE]],tbAgenti[],2,FALSE)</f>
        <v>7.4999999999999997E-2</v>
      </c>
      <c r="P657" s="2">
        <v>82720</v>
      </c>
      <c r="Q657" s="2">
        <f>tbStoricoOrdini[[#This Row],[IMPORTO]]*tbStoricoOrdini[[#This Row],[% COMM.]]</f>
        <v>6204</v>
      </c>
      <c r="R657" s="2">
        <f>tbStoricoOrdini[[#This Row],[TOT. COMM.]]+tbStoricoOrdini[[#This Row],[IMPORTO]]</f>
        <v>88924</v>
      </c>
    </row>
    <row r="658" spans="1:18">
      <c r="A658" s="1">
        <v>43831</v>
      </c>
      <c r="B658" s="7">
        <f>MONTH(tbStoricoOrdini[[#This Row],[DATA]])</f>
        <v>1</v>
      </c>
      <c r="C658" t="s">
        <v>753</v>
      </c>
      <c r="D658" t="str">
        <f>RIGHT(tbStoricoOrdini[[#This Row],[ORDINE]],4)</f>
        <v>0655</v>
      </c>
      <c r="E658" t="s">
        <v>48</v>
      </c>
      <c r="F658" t="str">
        <f>VLOOKUP(tbStoricoOrdini[[#This Row],[CLIENTE]],tbClienti[],3,FALSE)</f>
        <v>Umbria</v>
      </c>
      <c r="G658" t="str">
        <f>VLOOKUP(tbStoricoOrdini[[#This Row],[CLIENTE]],tbClienti[],7,FALSE)</f>
        <v>BC</v>
      </c>
      <c r="H658" t="s">
        <v>66</v>
      </c>
      <c r="I658" t="str">
        <f>IF(LEFT(tbStoricoOrdini[[#This Row],[ARTICOLO]],3) = "COG","COG",LEFT(tbStoricoOrdini[[#This Row],[ARTICOLO]],FIND(" ",tbStoricoOrdini[[#This Row],[ARTICOLO]])-1))</f>
        <v>BAG</v>
      </c>
      <c r="J658" t="str">
        <f>MID(tbStoricoOrdini[[#This Row],[ARTICOLO]],FIND(" ",tbStoricoOrdini[[#This Row],[ARTICOLO]])+1,4)</f>
        <v>2500</v>
      </c>
      <c r="K658" t="str">
        <f>IFERROR(RIGHT(tbStoricoOrdini[[#This Row],[ARTICOLO]],LEN(tbStoricoOrdini[[#This Row],[ARTICOLO]])-FIND(" ",tbStoricoOrdini[[#This Row],[ARTICOLO]],FIND(" ",tbStoricoOrdini[[#This Row],[ARTICOLO]]) +1)),"")</f>
        <v>Plus</v>
      </c>
      <c r="L658" s="3">
        <f>VLOOKUP(tbStoricoOrdini[[#This Row],[ARTICOLO]],tbArticoli[],2,FALSE)</f>
        <v>220</v>
      </c>
      <c r="M658" s="22">
        <f>tbStoricoOrdini[[#This Row],[IMPORTO]]/tbStoricoOrdini[[#This Row],[PREZZO]]</f>
        <v>846</v>
      </c>
      <c r="N658" t="s">
        <v>9</v>
      </c>
      <c r="O658" s="8">
        <f>VLOOKUP(tbStoricoOrdini[[#This Row],[AGENTE]],tbAgenti[],2,FALSE)</f>
        <v>0.05</v>
      </c>
      <c r="P658" s="2">
        <v>186120</v>
      </c>
      <c r="Q658" s="2">
        <f>tbStoricoOrdini[[#This Row],[IMPORTO]]*tbStoricoOrdini[[#This Row],[% COMM.]]</f>
        <v>9306</v>
      </c>
      <c r="R658" s="2">
        <f>tbStoricoOrdini[[#This Row],[TOT. COMM.]]+tbStoricoOrdini[[#This Row],[IMPORTO]]</f>
        <v>195426</v>
      </c>
    </row>
    <row r="659" spans="1:18">
      <c r="A659" s="1">
        <v>43831</v>
      </c>
      <c r="B659" s="7">
        <f>MONTH(tbStoricoOrdini[[#This Row],[DATA]])</f>
        <v>1</v>
      </c>
      <c r="C659" t="s">
        <v>754</v>
      </c>
      <c r="D659" t="str">
        <f>RIGHT(tbStoricoOrdini[[#This Row],[ORDINE]],4)</f>
        <v>0656</v>
      </c>
      <c r="E659" t="s">
        <v>48</v>
      </c>
      <c r="F659" t="str">
        <f>VLOOKUP(tbStoricoOrdini[[#This Row],[CLIENTE]],tbClienti[],3,FALSE)</f>
        <v>Umbria</v>
      </c>
      <c r="G659" t="str">
        <f>VLOOKUP(tbStoricoOrdini[[#This Row],[CLIENTE]],tbClienti[],7,FALSE)</f>
        <v>BC</v>
      </c>
      <c r="H659" t="s">
        <v>67</v>
      </c>
      <c r="I659" t="str">
        <f>IF(LEFT(tbStoricoOrdini[[#This Row],[ARTICOLO]],3) = "COG","COG",LEFT(tbStoricoOrdini[[#This Row],[ARTICOLO]],FIND(" ",tbStoricoOrdini[[#This Row],[ARTICOLO]])-1))</f>
        <v>BAG</v>
      </c>
      <c r="J659" t="str">
        <f>MID(tbStoricoOrdini[[#This Row],[ARTICOLO]],FIND(" ",tbStoricoOrdini[[#This Row],[ARTICOLO]])+1,4)</f>
        <v>2500</v>
      </c>
      <c r="K659" t="str">
        <f>IFERROR(RIGHT(tbStoricoOrdini[[#This Row],[ARTICOLO]],LEN(tbStoricoOrdini[[#This Row],[ARTICOLO]])-FIND(" ",tbStoricoOrdini[[#This Row],[ARTICOLO]],FIND(" ",tbStoricoOrdini[[#This Row],[ARTICOLO]]) +1)),"")</f>
        <v>Medium</v>
      </c>
      <c r="L659" s="3">
        <f>VLOOKUP(tbStoricoOrdini[[#This Row],[ARTICOLO]],tbArticoli[],2,FALSE)</f>
        <v>210</v>
      </c>
      <c r="M659" s="22">
        <f>tbStoricoOrdini[[#This Row],[IMPORTO]]/tbStoricoOrdini[[#This Row],[PREZZO]]</f>
        <v>817</v>
      </c>
      <c r="N659" t="s">
        <v>18</v>
      </c>
      <c r="O659" s="8">
        <f>VLOOKUP(tbStoricoOrdini[[#This Row],[AGENTE]],tbAgenti[],2,FALSE)</f>
        <v>0.03</v>
      </c>
      <c r="P659" s="2">
        <v>171570</v>
      </c>
      <c r="Q659" s="2">
        <f>tbStoricoOrdini[[#This Row],[IMPORTO]]*tbStoricoOrdini[[#This Row],[% COMM.]]</f>
        <v>5147.0999999999995</v>
      </c>
      <c r="R659" s="2">
        <f>tbStoricoOrdini[[#This Row],[TOT. COMM.]]+tbStoricoOrdini[[#This Row],[IMPORTO]]</f>
        <v>176717.1</v>
      </c>
    </row>
    <row r="660" spans="1:18">
      <c r="A660" s="1">
        <v>43831</v>
      </c>
      <c r="B660" s="7">
        <f>MONTH(tbStoricoOrdini[[#This Row],[DATA]])</f>
        <v>1</v>
      </c>
      <c r="C660" t="s">
        <v>755</v>
      </c>
      <c r="D660" t="str">
        <f>RIGHT(tbStoricoOrdini[[#This Row],[ORDINE]],4)</f>
        <v>0657</v>
      </c>
      <c r="E660" t="s">
        <v>48</v>
      </c>
      <c r="F660" t="str">
        <f>VLOOKUP(tbStoricoOrdini[[#This Row],[CLIENTE]],tbClienti[],3,FALSE)</f>
        <v>Umbria</v>
      </c>
      <c r="G660" t="str">
        <f>VLOOKUP(tbStoricoOrdini[[#This Row],[CLIENTE]],tbClienti[],7,FALSE)</f>
        <v>BC</v>
      </c>
      <c r="H660" t="s">
        <v>67</v>
      </c>
      <c r="I660" t="str">
        <f>IF(LEFT(tbStoricoOrdini[[#This Row],[ARTICOLO]],3) = "COG","COG",LEFT(tbStoricoOrdini[[#This Row],[ARTICOLO]],FIND(" ",tbStoricoOrdini[[#This Row],[ARTICOLO]])-1))</f>
        <v>BAG</v>
      </c>
      <c r="J660" t="str">
        <f>MID(tbStoricoOrdini[[#This Row],[ARTICOLO]],FIND(" ",tbStoricoOrdini[[#This Row],[ARTICOLO]])+1,4)</f>
        <v>2500</v>
      </c>
      <c r="K660" t="str">
        <f>IFERROR(RIGHT(tbStoricoOrdini[[#This Row],[ARTICOLO]],LEN(tbStoricoOrdini[[#This Row],[ARTICOLO]])-FIND(" ",tbStoricoOrdini[[#This Row],[ARTICOLO]],FIND(" ",tbStoricoOrdini[[#This Row],[ARTICOLO]]) +1)),"")</f>
        <v>Medium</v>
      </c>
      <c r="L660" s="3">
        <f>VLOOKUP(tbStoricoOrdini[[#This Row],[ARTICOLO]],tbArticoli[],2,FALSE)</f>
        <v>210</v>
      </c>
      <c r="M660" s="22">
        <f>tbStoricoOrdini[[#This Row],[IMPORTO]]/tbStoricoOrdini[[#This Row],[PREZZO]]</f>
        <v>387</v>
      </c>
      <c r="N660" t="s">
        <v>6</v>
      </c>
      <c r="O660" s="8">
        <f>VLOOKUP(tbStoricoOrdini[[#This Row],[AGENTE]],tbAgenti[],2,FALSE)</f>
        <v>7.4999999999999997E-2</v>
      </c>
      <c r="P660" s="2">
        <v>81270</v>
      </c>
      <c r="Q660" s="2">
        <f>tbStoricoOrdini[[#This Row],[IMPORTO]]*tbStoricoOrdini[[#This Row],[% COMM.]]</f>
        <v>6095.25</v>
      </c>
      <c r="R660" s="2">
        <f>tbStoricoOrdini[[#This Row],[TOT. COMM.]]+tbStoricoOrdini[[#This Row],[IMPORTO]]</f>
        <v>87365.25</v>
      </c>
    </row>
    <row r="661" spans="1:18">
      <c r="A661" s="1">
        <v>43831</v>
      </c>
      <c r="B661" s="7">
        <f>MONTH(tbStoricoOrdini[[#This Row],[DATA]])</f>
        <v>1</v>
      </c>
      <c r="C661" t="s">
        <v>756</v>
      </c>
      <c r="D661" t="str">
        <f>RIGHT(tbStoricoOrdini[[#This Row],[ORDINE]],4)</f>
        <v>0658</v>
      </c>
      <c r="E661" t="s">
        <v>48</v>
      </c>
      <c r="F661" t="str">
        <f>VLOOKUP(tbStoricoOrdini[[#This Row],[CLIENTE]],tbClienti[],3,FALSE)</f>
        <v>Umbria</v>
      </c>
      <c r="G661" t="str">
        <f>VLOOKUP(tbStoricoOrdini[[#This Row],[CLIENTE]],tbClienti[],7,FALSE)</f>
        <v>BC</v>
      </c>
      <c r="H661" t="s">
        <v>69</v>
      </c>
      <c r="I661" t="str">
        <f>IF(LEFT(tbStoricoOrdini[[#This Row],[ARTICOLO]],3) = "COG","COG",LEFT(tbStoricoOrdini[[#This Row],[ARTICOLO]],FIND(" ",tbStoricoOrdini[[#This Row],[ARTICOLO]])-1))</f>
        <v>BAG</v>
      </c>
      <c r="J661" t="str">
        <f>MID(tbStoricoOrdini[[#This Row],[ARTICOLO]],FIND(" ",tbStoricoOrdini[[#This Row],[ARTICOLO]])+1,4)</f>
        <v>1121</v>
      </c>
      <c r="K661" t="str">
        <f>IFERROR(RIGHT(tbStoricoOrdini[[#This Row],[ARTICOLO]],LEN(tbStoricoOrdini[[#This Row],[ARTICOLO]])-FIND(" ",tbStoricoOrdini[[#This Row],[ARTICOLO]],FIND(" ",tbStoricoOrdini[[#This Row],[ARTICOLO]]) +1)),"")</f>
        <v>Gold</v>
      </c>
      <c r="L661" s="3">
        <f>VLOOKUP(tbStoricoOrdini[[#This Row],[ARTICOLO]],tbArticoli[],2,FALSE)</f>
        <v>230</v>
      </c>
      <c r="M661" s="22">
        <f>tbStoricoOrdini[[#This Row],[IMPORTO]]/tbStoricoOrdini[[#This Row],[PREZZO]]</f>
        <v>397</v>
      </c>
      <c r="N661" t="s">
        <v>9</v>
      </c>
      <c r="O661" s="8">
        <f>VLOOKUP(tbStoricoOrdini[[#This Row],[AGENTE]],tbAgenti[],2,FALSE)</f>
        <v>0.05</v>
      </c>
      <c r="P661" s="2">
        <v>91310</v>
      </c>
      <c r="Q661" s="2">
        <f>tbStoricoOrdini[[#This Row],[IMPORTO]]*tbStoricoOrdini[[#This Row],[% COMM.]]</f>
        <v>4565.5</v>
      </c>
      <c r="R661" s="2">
        <f>tbStoricoOrdini[[#This Row],[TOT. COMM.]]+tbStoricoOrdini[[#This Row],[IMPORTO]]</f>
        <v>95875.5</v>
      </c>
    </row>
    <row r="662" spans="1:18">
      <c r="A662" s="1">
        <v>43831</v>
      </c>
      <c r="B662" s="7">
        <f>MONTH(tbStoricoOrdini[[#This Row],[DATA]])</f>
        <v>1</v>
      </c>
      <c r="C662" t="s">
        <v>757</v>
      </c>
      <c r="D662" t="str">
        <f>RIGHT(tbStoricoOrdini[[#This Row],[ORDINE]],4)</f>
        <v>0659</v>
      </c>
      <c r="E662" t="s">
        <v>48</v>
      </c>
      <c r="F662" t="str">
        <f>VLOOKUP(tbStoricoOrdini[[#This Row],[CLIENTE]],tbClienti[],3,FALSE)</f>
        <v>Umbria</v>
      </c>
      <c r="G662" t="str">
        <f>VLOOKUP(tbStoricoOrdini[[#This Row],[CLIENTE]],tbClienti[],7,FALSE)</f>
        <v>BC</v>
      </c>
      <c r="H662" t="s">
        <v>83</v>
      </c>
      <c r="I662" t="str">
        <f>IF(LEFT(tbStoricoOrdini[[#This Row],[ARTICOLO]],3) = "COG","COG",LEFT(tbStoricoOrdini[[#This Row],[ARTICOLO]],FIND(" ",tbStoricoOrdini[[#This Row],[ARTICOLO]])-1))</f>
        <v>COG</v>
      </c>
      <c r="J662" t="str">
        <f>MID(tbStoricoOrdini[[#This Row],[ARTICOLO]],FIND(" ",tbStoricoOrdini[[#This Row],[ARTICOLO]])+1,4)</f>
        <v>8000</v>
      </c>
      <c r="K662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662" s="3">
        <f>VLOOKUP(tbStoricoOrdini[[#This Row],[ARTICOLO]],tbArticoli[],2,FALSE)</f>
        <v>670</v>
      </c>
      <c r="M662" s="22">
        <f>tbStoricoOrdini[[#This Row],[IMPORTO]]/tbStoricoOrdini[[#This Row],[PREZZO]]</f>
        <v>91</v>
      </c>
      <c r="N662" t="s">
        <v>9</v>
      </c>
      <c r="O662" s="8">
        <f>VLOOKUP(tbStoricoOrdini[[#This Row],[AGENTE]],tbAgenti[],2,FALSE)</f>
        <v>0.05</v>
      </c>
      <c r="P662" s="2">
        <v>60970</v>
      </c>
      <c r="Q662" s="2">
        <f>tbStoricoOrdini[[#This Row],[IMPORTO]]*tbStoricoOrdini[[#This Row],[% COMM.]]</f>
        <v>3048.5</v>
      </c>
      <c r="R662" s="2">
        <f>tbStoricoOrdini[[#This Row],[TOT. COMM.]]+tbStoricoOrdini[[#This Row],[IMPORTO]]</f>
        <v>64018.5</v>
      </c>
    </row>
    <row r="663" spans="1:18">
      <c r="A663" s="1">
        <v>43831</v>
      </c>
      <c r="B663" s="7">
        <f>MONTH(tbStoricoOrdini[[#This Row],[DATA]])</f>
        <v>1</v>
      </c>
      <c r="C663" t="s">
        <v>758</v>
      </c>
      <c r="D663" t="str">
        <f>RIGHT(tbStoricoOrdini[[#This Row],[ORDINE]],4)</f>
        <v>0660</v>
      </c>
      <c r="E663" t="s">
        <v>48</v>
      </c>
      <c r="F663" t="str">
        <f>VLOOKUP(tbStoricoOrdini[[#This Row],[CLIENTE]],tbClienti[],3,FALSE)</f>
        <v>Umbria</v>
      </c>
      <c r="G663" t="str">
        <f>VLOOKUP(tbStoricoOrdini[[#This Row],[CLIENTE]],tbClienti[],7,FALSE)</f>
        <v>BC</v>
      </c>
      <c r="H663" t="s">
        <v>70</v>
      </c>
      <c r="I663" t="str">
        <f>IF(LEFT(tbStoricoOrdini[[#This Row],[ARTICOLO]],3) = "COG","COG",LEFT(tbStoricoOrdini[[#This Row],[ARTICOLO]],FIND(" ",tbStoricoOrdini[[#This Row],[ARTICOLO]])-1))</f>
        <v>EB08</v>
      </c>
      <c r="J663" t="str">
        <f>MID(tbStoricoOrdini[[#This Row],[ARTICOLO]],FIND(" ",tbStoricoOrdini[[#This Row],[ARTICOLO]])+1,4)</f>
        <v>7500</v>
      </c>
      <c r="K663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663" s="3">
        <f>VLOOKUP(tbStoricoOrdini[[#This Row],[ARTICOLO]],tbArticoli[],2,FALSE)</f>
        <v>180</v>
      </c>
      <c r="M663" s="22">
        <f>tbStoricoOrdini[[#This Row],[IMPORTO]]/tbStoricoOrdini[[#This Row],[PREZZO]]</f>
        <v>483</v>
      </c>
      <c r="N663" t="s">
        <v>6</v>
      </c>
      <c r="O663" s="8">
        <f>VLOOKUP(tbStoricoOrdini[[#This Row],[AGENTE]],tbAgenti[],2,FALSE)</f>
        <v>7.4999999999999997E-2</v>
      </c>
      <c r="P663" s="2">
        <v>86940</v>
      </c>
      <c r="Q663" s="2">
        <f>tbStoricoOrdini[[#This Row],[IMPORTO]]*tbStoricoOrdini[[#This Row],[% COMM.]]</f>
        <v>6520.5</v>
      </c>
      <c r="R663" s="2">
        <f>tbStoricoOrdini[[#This Row],[TOT. COMM.]]+tbStoricoOrdini[[#This Row],[IMPORTO]]</f>
        <v>93460.5</v>
      </c>
    </row>
    <row r="664" spans="1:18">
      <c r="A664" s="1">
        <v>43831</v>
      </c>
      <c r="B664" s="7">
        <f>MONTH(tbStoricoOrdini[[#This Row],[DATA]])</f>
        <v>1</v>
      </c>
      <c r="C664" t="s">
        <v>759</v>
      </c>
      <c r="D664" t="str">
        <f>RIGHT(tbStoricoOrdini[[#This Row],[ORDINE]],4)</f>
        <v>0661</v>
      </c>
      <c r="E664" t="s">
        <v>48</v>
      </c>
      <c r="F664" t="str">
        <f>VLOOKUP(tbStoricoOrdini[[#This Row],[CLIENTE]],tbClienti[],3,FALSE)</f>
        <v>Umbria</v>
      </c>
      <c r="G664" t="str">
        <f>VLOOKUP(tbStoricoOrdini[[#This Row],[CLIENTE]],tbClienti[],7,FALSE)</f>
        <v>BC</v>
      </c>
      <c r="H664" t="s">
        <v>70</v>
      </c>
      <c r="I664" t="str">
        <f>IF(LEFT(tbStoricoOrdini[[#This Row],[ARTICOLO]],3) = "COG","COG",LEFT(tbStoricoOrdini[[#This Row],[ARTICOLO]],FIND(" ",tbStoricoOrdini[[#This Row],[ARTICOLO]])-1))</f>
        <v>EB08</v>
      </c>
      <c r="J664" t="str">
        <f>MID(tbStoricoOrdini[[#This Row],[ARTICOLO]],FIND(" ",tbStoricoOrdini[[#This Row],[ARTICOLO]])+1,4)</f>
        <v>7500</v>
      </c>
      <c r="K664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664" s="3">
        <f>VLOOKUP(tbStoricoOrdini[[#This Row],[ARTICOLO]],tbArticoli[],2,FALSE)</f>
        <v>180</v>
      </c>
      <c r="M664" s="22">
        <f>tbStoricoOrdini[[#This Row],[IMPORTO]]/tbStoricoOrdini[[#This Row],[PREZZO]]</f>
        <v>154</v>
      </c>
      <c r="N664" t="s">
        <v>9</v>
      </c>
      <c r="O664" s="8">
        <f>VLOOKUP(tbStoricoOrdini[[#This Row],[AGENTE]],tbAgenti[],2,FALSE)</f>
        <v>0.05</v>
      </c>
      <c r="P664" s="2">
        <v>27720</v>
      </c>
      <c r="Q664" s="2">
        <f>tbStoricoOrdini[[#This Row],[IMPORTO]]*tbStoricoOrdini[[#This Row],[% COMM.]]</f>
        <v>1386</v>
      </c>
      <c r="R664" s="2">
        <f>tbStoricoOrdini[[#This Row],[TOT. COMM.]]+tbStoricoOrdini[[#This Row],[IMPORTO]]</f>
        <v>29106</v>
      </c>
    </row>
    <row r="665" spans="1:18">
      <c r="A665" s="1">
        <v>43831</v>
      </c>
      <c r="B665" s="7">
        <f>MONTH(tbStoricoOrdini[[#This Row],[DATA]])</f>
        <v>1</v>
      </c>
      <c r="C665" t="s">
        <v>760</v>
      </c>
      <c r="D665" t="str">
        <f>RIGHT(tbStoricoOrdini[[#This Row],[ORDINE]],4)</f>
        <v>0662</v>
      </c>
      <c r="E665" t="s">
        <v>48</v>
      </c>
      <c r="F665" t="str">
        <f>VLOOKUP(tbStoricoOrdini[[#This Row],[CLIENTE]],tbClienti[],3,FALSE)</f>
        <v>Umbria</v>
      </c>
      <c r="G665" t="str">
        <f>VLOOKUP(tbStoricoOrdini[[#This Row],[CLIENTE]],tbClienti[],7,FALSE)</f>
        <v>BC</v>
      </c>
      <c r="H665" t="s">
        <v>75</v>
      </c>
      <c r="I665" t="str">
        <f>IF(LEFT(tbStoricoOrdini[[#This Row],[ARTICOLO]],3) = "COG","COG",LEFT(tbStoricoOrdini[[#This Row],[ARTICOLO]],FIND(" ",tbStoricoOrdini[[#This Row],[ARTICOLO]])-1))</f>
        <v>AVRC</v>
      </c>
      <c r="J665" t="str">
        <f>MID(tbStoricoOrdini[[#This Row],[ARTICOLO]],FIND(" ",tbStoricoOrdini[[#This Row],[ARTICOLO]])+1,4)</f>
        <v>1000</v>
      </c>
      <c r="K665" t="str">
        <f>IFERROR(RIGHT(tbStoricoOrdini[[#This Row],[ARTICOLO]],LEN(tbStoricoOrdini[[#This Row],[ARTICOLO]])-FIND(" ",tbStoricoOrdini[[#This Row],[ARTICOLO]],FIND(" ",tbStoricoOrdini[[#This Row],[ARTICOLO]]) +1)),"")</f>
        <v>Silver</v>
      </c>
      <c r="L665" s="3">
        <f>VLOOKUP(tbStoricoOrdini[[#This Row],[ARTICOLO]],tbArticoli[],2,FALSE)</f>
        <v>390</v>
      </c>
      <c r="M665" s="22">
        <f>tbStoricoOrdini[[#This Row],[IMPORTO]]/tbStoricoOrdini[[#This Row],[PREZZO]]</f>
        <v>473</v>
      </c>
      <c r="N665" t="s">
        <v>9</v>
      </c>
      <c r="O665" s="8">
        <f>VLOOKUP(tbStoricoOrdini[[#This Row],[AGENTE]],tbAgenti[],2,FALSE)</f>
        <v>0.05</v>
      </c>
      <c r="P665" s="2">
        <v>184470</v>
      </c>
      <c r="Q665" s="2">
        <f>tbStoricoOrdini[[#This Row],[IMPORTO]]*tbStoricoOrdini[[#This Row],[% COMM.]]</f>
        <v>9223.5</v>
      </c>
      <c r="R665" s="2">
        <f>tbStoricoOrdini[[#This Row],[TOT. COMM.]]+tbStoricoOrdini[[#This Row],[IMPORTO]]</f>
        <v>193693.5</v>
      </c>
    </row>
    <row r="666" spans="1:18">
      <c r="A666" s="1">
        <v>43831</v>
      </c>
      <c r="B666" s="7">
        <f>MONTH(tbStoricoOrdini[[#This Row],[DATA]])</f>
        <v>1</v>
      </c>
      <c r="C666" t="s">
        <v>761</v>
      </c>
      <c r="D666" t="str">
        <f>RIGHT(tbStoricoOrdini[[#This Row],[ORDINE]],4)</f>
        <v>0663</v>
      </c>
      <c r="E666" t="s">
        <v>48</v>
      </c>
      <c r="F666" t="str">
        <f>VLOOKUP(tbStoricoOrdini[[#This Row],[CLIENTE]],tbClienti[],3,FALSE)</f>
        <v>Umbria</v>
      </c>
      <c r="G666" t="str">
        <f>VLOOKUP(tbStoricoOrdini[[#This Row],[CLIENTE]],tbClienti[],7,FALSE)</f>
        <v>BC</v>
      </c>
      <c r="H666" t="s">
        <v>71</v>
      </c>
      <c r="I666" t="str">
        <f>IF(LEFT(tbStoricoOrdini[[#This Row],[ARTICOLO]],3) = "COG","COG",LEFT(tbStoricoOrdini[[#This Row],[ARTICOLO]],FIND(" ",tbStoricoOrdini[[#This Row],[ARTICOLO]])-1))</f>
        <v>EB07</v>
      </c>
      <c r="J666" t="str">
        <f>MID(tbStoricoOrdini[[#This Row],[ARTICOLO]],FIND(" ",tbStoricoOrdini[[#This Row],[ARTICOLO]])+1,4)</f>
        <v>5000</v>
      </c>
      <c r="K666" t="str">
        <f>IFERROR(RIGHT(tbStoricoOrdini[[#This Row],[ARTICOLO]],LEN(tbStoricoOrdini[[#This Row],[ARTICOLO]])-FIND(" ",tbStoricoOrdini[[#This Row],[ARTICOLO]],FIND(" ",tbStoricoOrdini[[#This Row],[ARTICOLO]]) +1)),"")</f>
        <v/>
      </c>
      <c r="L666" s="3">
        <f>VLOOKUP(tbStoricoOrdini[[#This Row],[ARTICOLO]],tbArticoli[],2,FALSE)</f>
        <v>140</v>
      </c>
      <c r="M666" s="22">
        <f>tbStoricoOrdini[[#This Row],[IMPORTO]]/tbStoricoOrdini[[#This Row],[PREZZO]]</f>
        <v>533</v>
      </c>
      <c r="N666" t="s">
        <v>18</v>
      </c>
      <c r="O666" s="8">
        <f>VLOOKUP(tbStoricoOrdini[[#This Row],[AGENTE]],tbAgenti[],2,FALSE)</f>
        <v>0.03</v>
      </c>
      <c r="P666" s="2">
        <v>74620</v>
      </c>
      <c r="Q666" s="2">
        <f>tbStoricoOrdini[[#This Row],[IMPORTO]]*tbStoricoOrdini[[#This Row],[% COMM.]]</f>
        <v>2238.6</v>
      </c>
      <c r="R666" s="2">
        <f>tbStoricoOrdini[[#This Row],[TOT. COMM.]]+tbStoricoOrdini[[#This Row],[IMPORTO]]</f>
        <v>76858.600000000006</v>
      </c>
    </row>
    <row r="667" spans="1:18">
      <c r="A667" s="1">
        <v>43831</v>
      </c>
      <c r="B667" s="7">
        <f>MONTH(tbStoricoOrdini[[#This Row],[DATA]])</f>
        <v>1</v>
      </c>
      <c r="C667" t="s">
        <v>762</v>
      </c>
      <c r="D667" t="str">
        <f>RIGHT(tbStoricoOrdini[[#This Row],[ORDINE]],4)</f>
        <v>0664</v>
      </c>
      <c r="E667" t="s">
        <v>48</v>
      </c>
      <c r="F667" t="str">
        <f>VLOOKUP(tbStoricoOrdini[[#This Row],[CLIENTE]],tbClienti[],3,FALSE)</f>
        <v>Umbria</v>
      </c>
      <c r="G667" t="str">
        <f>VLOOKUP(tbStoricoOrdini[[#This Row],[CLIENTE]],tbClienti[],7,FALSE)</f>
        <v>BC</v>
      </c>
      <c r="H667" t="s">
        <v>76</v>
      </c>
      <c r="I667" t="str">
        <f>IF(LEFT(tbStoricoOrdini[[#This Row],[ARTICOLO]],3) = "COG","COG",LEFT(tbStoricoOrdini[[#This Row],[ARTICOLO]],FIND(" ",tbStoricoOrdini[[#This Row],[ARTICOLO]])-1))</f>
        <v>COG</v>
      </c>
      <c r="J667" t="str">
        <f>MID(tbStoricoOrdini[[#This Row],[ARTICOLO]],FIND(" ",tbStoricoOrdini[[#This Row],[ARTICOLO]])+1,4)</f>
        <v>1000</v>
      </c>
      <c r="K667" t="str">
        <f>IFERROR(RIGHT(tbStoricoOrdini[[#This Row],[ARTICOLO]],LEN(tbStoricoOrdini[[#This Row],[ARTICOLO]])-FIND(" ",tbStoricoOrdini[[#This Row],[ARTICOLO]],FIND(" ",tbStoricoOrdini[[#This Row],[ARTICOLO]]) +1)),"")</f>
        <v/>
      </c>
      <c r="L667" s="3">
        <f>VLOOKUP(tbStoricoOrdini[[#This Row],[ARTICOLO]],tbArticoli[],2,FALSE)</f>
        <v>150</v>
      </c>
      <c r="M667" s="22">
        <f>tbStoricoOrdini[[#This Row],[IMPORTO]]/tbStoricoOrdini[[#This Row],[PREZZO]]</f>
        <v>833</v>
      </c>
      <c r="N667" t="s">
        <v>6</v>
      </c>
      <c r="O667" s="8">
        <f>VLOOKUP(tbStoricoOrdini[[#This Row],[AGENTE]],tbAgenti[],2,FALSE)</f>
        <v>7.4999999999999997E-2</v>
      </c>
      <c r="P667" s="2">
        <v>124950</v>
      </c>
      <c r="Q667" s="2">
        <f>tbStoricoOrdini[[#This Row],[IMPORTO]]*tbStoricoOrdini[[#This Row],[% COMM.]]</f>
        <v>9371.25</v>
      </c>
      <c r="R667" s="2">
        <f>tbStoricoOrdini[[#This Row],[TOT. COMM.]]+tbStoricoOrdini[[#This Row],[IMPORTO]]</f>
        <v>134321.25</v>
      </c>
    </row>
    <row r="668" spans="1:18">
      <c r="A668" s="1">
        <v>43831</v>
      </c>
      <c r="B668" s="7">
        <f>MONTH(tbStoricoOrdini[[#This Row],[DATA]])</f>
        <v>1</v>
      </c>
      <c r="C668" t="s">
        <v>763</v>
      </c>
      <c r="D668" t="str">
        <f>RIGHT(tbStoricoOrdini[[#This Row],[ORDINE]],4)</f>
        <v>0665</v>
      </c>
      <c r="E668" t="s">
        <v>48</v>
      </c>
      <c r="F668" t="str">
        <f>VLOOKUP(tbStoricoOrdini[[#This Row],[CLIENTE]],tbClienti[],3,FALSE)</f>
        <v>Umbria</v>
      </c>
      <c r="G668" t="str">
        <f>VLOOKUP(tbStoricoOrdini[[#This Row],[CLIENTE]],tbClienti[],7,FALSE)</f>
        <v>BC</v>
      </c>
      <c r="H668" t="s">
        <v>76</v>
      </c>
      <c r="I668" t="str">
        <f>IF(LEFT(tbStoricoOrdini[[#This Row],[ARTICOLO]],3) = "COG","COG",LEFT(tbStoricoOrdini[[#This Row],[ARTICOLO]],FIND(" ",tbStoricoOrdini[[#This Row],[ARTICOLO]])-1))</f>
        <v>COG</v>
      </c>
      <c r="J668" t="str">
        <f>MID(tbStoricoOrdini[[#This Row],[ARTICOLO]],FIND(" ",tbStoricoOrdini[[#This Row],[ARTICOLO]])+1,4)</f>
        <v>1000</v>
      </c>
      <c r="K668" t="str">
        <f>IFERROR(RIGHT(tbStoricoOrdini[[#This Row],[ARTICOLO]],LEN(tbStoricoOrdini[[#This Row],[ARTICOLO]])-FIND(" ",tbStoricoOrdini[[#This Row],[ARTICOLO]],FIND(" ",tbStoricoOrdini[[#This Row],[ARTICOLO]]) +1)),"")</f>
        <v/>
      </c>
      <c r="L668" s="3">
        <f>VLOOKUP(tbStoricoOrdini[[#This Row],[ARTICOLO]],tbArticoli[],2,FALSE)</f>
        <v>150</v>
      </c>
      <c r="M668" s="22">
        <f>tbStoricoOrdini[[#This Row],[IMPORTO]]/tbStoricoOrdini[[#This Row],[PREZZO]]</f>
        <v>775</v>
      </c>
      <c r="N668" t="s">
        <v>9</v>
      </c>
      <c r="O668" s="8">
        <f>VLOOKUP(tbStoricoOrdini[[#This Row],[AGENTE]],tbAgenti[],2,FALSE)</f>
        <v>0.05</v>
      </c>
      <c r="P668" s="2">
        <v>116250</v>
      </c>
      <c r="Q668" s="2">
        <f>tbStoricoOrdini[[#This Row],[IMPORTO]]*tbStoricoOrdini[[#This Row],[% COMM.]]</f>
        <v>5812.5</v>
      </c>
      <c r="R668" s="2">
        <f>tbStoricoOrdini[[#This Row],[TOT. COMM.]]+tbStoricoOrdini[[#This Row],[IMPORTO]]</f>
        <v>122062.5</v>
      </c>
    </row>
    <row r="669" spans="1:18">
      <c r="A669" s="1">
        <v>43831</v>
      </c>
      <c r="B669" s="7">
        <f>MONTH(tbStoricoOrdini[[#This Row],[DATA]])</f>
        <v>1</v>
      </c>
      <c r="C669" t="s">
        <v>764</v>
      </c>
      <c r="D669" t="str">
        <f>RIGHT(tbStoricoOrdini[[#This Row],[ORDINE]],4)</f>
        <v>0666</v>
      </c>
      <c r="E669" t="s">
        <v>48</v>
      </c>
      <c r="F669" t="str">
        <f>VLOOKUP(tbStoricoOrdini[[#This Row],[CLIENTE]],tbClienti[],3,FALSE)</f>
        <v>Umbria</v>
      </c>
      <c r="G669" t="str">
        <f>VLOOKUP(tbStoricoOrdini[[#This Row],[CLIENTE]],tbClienti[],7,FALSE)</f>
        <v>BC</v>
      </c>
      <c r="H669" t="s">
        <v>72</v>
      </c>
      <c r="I669" t="str">
        <f>IF(LEFT(tbStoricoOrdini[[#This Row],[ARTICOLO]],3) = "COG","COG",LEFT(tbStoricoOrdini[[#This Row],[ARTICOLO]],FIND(" ",tbStoricoOrdini[[#This Row],[ARTICOLO]])-1))</f>
        <v>EB06</v>
      </c>
      <c r="J669" t="str">
        <f>MID(tbStoricoOrdini[[#This Row],[ARTICOLO]],FIND(" ",tbStoricoOrdini[[#This Row],[ARTICOLO]])+1,4)</f>
        <v>3000</v>
      </c>
      <c r="K669" t="str">
        <f>IFERROR(RIGHT(tbStoricoOrdini[[#This Row],[ARTICOLO]],LEN(tbStoricoOrdini[[#This Row],[ARTICOLO]])-FIND(" ",tbStoricoOrdini[[#This Row],[ARTICOLO]],FIND(" ",tbStoricoOrdini[[#This Row],[ARTICOLO]]) +1)),"")</f>
        <v>Medium</v>
      </c>
      <c r="L669" s="3">
        <f>VLOOKUP(tbStoricoOrdini[[#This Row],[ARTICOLO]],tbArticoli[],2,FALSE)</f>
        <v>120</v>
      </c>
      <c r="M669" s="22">
        <f>tbStoricoOrdini[[#This Row],[IMPORTO]]/tbStoricoOrdini[[#This Row],[PREZZO]]</f>
        <v>601</v>
      </c>
      <c r="N669" t="s">
        <v>18</v>
      </c>
      <c r="O669" s="8">
        <f>VLOOKUP(tbStoricoOrdini[[#This Row],[AGENTE]],tbAgenti[],2,FALSE)</f>
        <v>0.03</v>
      </c>
      <c r="P669" s="2">
        <v>72120</v>
      </c>
      <c r="Q669" s="2">
        <f>tbStoricoOrdini[[#This Row],[IMPORTO]]*tbStoricoOrdini[[#This Row],[% COMM.]]</f>
        <v>2163.6</v>
      </c>
      <c r="R669" s="2">
        <f>tbStoricoOrdini[[#This Row],[TOT. COMM.]]+tbStoricoOrdini[[#This Row],[IMPORTO]]</f>
        <v>74283.600000000006</v>
      </c>
    </row>
    <row r="670" spans="1:18">
      <c r="A670" s="1">
        <v>43831</v>
      </c>
      <c r="B670" s="7">
        <f>MONTH(tbStoricoOrdini[[#This Row],[DATA]])</f>
        <v>1</v>
      </c>
      <c r="C670" t="s">
        <v>765</v>
      </c>
      <c r="D670" t="str">
        <f>RIGHT(tbStoricoOrdini[[#This Row],[ORDINE]],4)</f>
        <v>0667</v>
      </c>
      <c r="E670" t="s">
        <v>48</v>
      </c>
      <c r="F670" t="str">
        <f>VLOOKUP(tbStoricoOrdini[[#This Row],[CLIENTE]],tbClienti[],3,FALSE)</f>
        <v>Umbria</v>
      </c>
      <c r="G670" t="str">
        <f>VLOOKUP(tbStoricoOrdini[[#This Row],[CLIENTE]],tbClienti[],7,FALSE)</f>
        <v>BC</v>
      </c>
      <c r="H670" t="s">
        <v>72</v>
      </c>
      <c r="I670" t="str">
        <f>IF(LEFT(tbStoricoOrdini[[#This Row],[ARTICOLO]],3) = "COG","COG",LEFT(tbStoricoOrdini[[#This Row],[ARTICOLO]],FIND(" ",tbStoricoOrdini[[#This Row],[ARTICOLO]])-1))</f>
        <v>EB06</v>
      </c>
      <c r="J670" t="str">
        <f>MID(tbStoricoOrdini[[#This Row],[ARTICOLO]],FIND(" ",tbStoricoOrdini[[#This Row],[ARTICOLO]])+1,4)</f>
        <v>3000</v>
      </c>
      <c r="K670" t="str">
        <f>IFERROR(RIGHT(tbStoricoOrdini[[#This Row],[ARTICOLO]],LEN(tbStoricoOrdini[[#This Row],[ARTICOLO]])-FIND(" ",tbStoricoOrdini[[#This Row],[ARTICOLO]],FIND(" ",tbStoricoOrdini[[#This Row],[ARTICOLO]]) +1)),"")</f>
        <v>Medium</v>
      </c>
      <c r="L670" s="3">
        <f>VLOOKUP(tbStoricoOrdini[[#This Row],[ARTICOLO]],tbArticoli[],2,FALSE)</f>
        <v>120</v>
      </c>
      <c r="M670" s="22">
        <f>tbStoricoOrdini[[#This Row],[IMPORTO]]/tbStoricoOrdini[[#This Row],[PREZZO]]</f>
        <v>928</v>
      </c>
      <c r="N670" t="s">
        <v>6</v>
      </c>
      <c r="O670" s="8">
        <f>VLOOKUP(tbStoricoOrdini[[#This Row],[AGENTE]],tbAgenti[],2,FALSE)</f>
        <v>7.4999999999999997E-2</v>
      </c>
      <c r="P670" s="2">
        <v>111360</v>
      </c>
      <c r="Q670" s="2">
        <f>tbStoricoOrdini[[#This Row],[IMPORTO]]*tbStoricoOrdini[[#This Row],[% COMM.]]</f>
        <v>8352</v>
      </c>
      <c r="R670" s="2">
        <f>tbStoricoOrdini[[#This Row],[TOT. COMM.]]+tbStoricoOrdini[[#This Row],[IMPORTO]]</f>
        <v>119712</v>
      </c>
    </row>
    <row r="671" spans="1:18">
      <c r="A671" s="1">
        <v>43831</v>
      </c>
      <c r="B671" s="7">
        <f>MONTH(tbStoricoOrdini[[#This Row],[DATA]])</f>
        <v>1</v>
      </c>
      <c r="C671" t="s">
        <v>766</v>
      </c>
      <c r="D671" t="str">
        <f>RIGHT(tbStoricoOrdini[[#This Row],[ORDINE]],4)</f>
        <v>0668</v>
      </c>
      <c r="E671" t="s">
        <v>48</v>
      </c>
      <c r="F671" t="str">
        <f>VLOOKUP(tbStoricoOrdini[[#This Row],[CLIENTE]],tbClienti[],3,FALSE)</f>
        <v>Umbria</v>
      </c>
      <c r="G671" t="str">
        <f>VLOOKUP(tbStoricoOrdini[[#This Row],[CLIENTE]],tbClienti[],7,FALSE)</f>
        <v>BC</v>
      </c>
      <c r="H671" t="s">
        <v>72</v>
      </c>
      <c r="I671" t="str">
        <f>IF(LEFT(tbStoricoOrdini[[#This Row],[ARTICOLO]],3) = "COG","COG",LEFT(tbStoricoOrdini[[#This Row],[ARTICOLO]],FIND(" ",tbStoricoOrdini[[#This Row],[ARTICOLO]])-1))</f>
        <v>EB06</v>
      </c>
      <c r="J671" t="str">
        <f>MID(tbStoricoOrdini[[#This Row],[ARTICOLO]],FIND(" ",tbStoricoOrdini[[#This Row],[ARTICOLO]])+1,4)</f>
        <v>3000</v>
      </c>
      <c r="K671" t="str">
        <f>IFERROR(RIGHT(tbStoricoOrdini[[#This Row],[ARTICOLO]],LEN(tbStoricoOrdini[[#This Row],[ARTICOLO]])-FIND(" ",tbStoricoOrdini[[#This Row],[ARTICOLO]],FIND(" ",tbStoricoOrdini[[#This Row],[ARTICOLO]]) +1)),"")</f>
        <v>Medium</v>
      </c>
      <c r="L671" s="3">
        <f>VLOOKUP(tbStoricoOrdini[[#This Row],[ARTICOLO]],tbArticoli[],2,FALSE)</f>
        <v>120</v>
      </c>
      <c r="M671" s="22">
        <f>tbStoricoOrdini[[#This Row],[IMPORTO]]/tbStoricoOrdini[[#This Row],[PREZZO]]</f>
        <v>583</v>
      </c>
      <c r="N671" t="s">
        <v>9</v>
      </c>
      <c r="O671" s="8">
        <f>VLOOKUP(tbStoricoOrdini[[#This Row],[AGENTE]],tbAgenti[],2,FALSE)</f>
        <v>0.05</v>
      </c>
      <c r="P671" s="2">
        <v>69960</v>
      </c>
      <c r="Q671" s="2">
        <f>tbStoricoOrdini[[#This Row],[IMPORTO]]*tbStoricoOrdini[[#This Row],[% COMM.]]</f>
        <v>3498</v>
      </c>
      <c r="R671" s="2">
        <f>tbStoricoOrdini[[#This Row],[TOT. COMM.]]+tbStoricoOrdini[[#This Row],[IMPORTO]]</f>
        <v>73458</v>
      </c>
    </row>
    <row r="672" spans="1:18">
      <c r="A672" s="1">
        <v>43831</v>
      </c>
      <c r="B672" s="7">
        <f>MONTH(tbStoricoOrdini[[#This Row],[DATA]])</f>
        <v>1</v>
      </c>
      <c r="C672" t="s">
        <v>767</v>
      </c>
      <c r="D672" t="str">
        <f>RIGHT(tbStoricoOrdini[[#This Row],[ORDINE]],4)</f>
        <v>0669</v>
      </c>
      <c r="E672" t="s">
        <v>48</v>
      </c>
      <c r="F672" t="str">
        <f>VLOOKUP(tbStoricoOrdini[[#This Row],[CLIENTE]],tbClienti[],3,FALSE)</f>
        <v>Umbria</v>
      </c>
      <c r="G672" t="str">
        <f>VLOOKUP(tbStoricoOrdini[[#This Row],[CLIENTE]],tbClienti[],7,FALSE)</f>
        <v>BC</v>
      </c>
      <c r="H672" t="s">
        <v>73</v>
      </c>
      <c r="I672" t="str">
        <f>IF(LEFT(tbStoricoOrdini[[#This Row],[ARTICOLO]],3) = "COG","COG",LEFT(tbStoricoOrdini[[#This Row],[ARTICOLO]],FIND(" ",tbStoricoOrdini[[#This Row],[ARTICOLO]])-1))</f>
        <v>EB06</v>
      </c>
      <c r="J672" t="str">
        <f>MID(tbStoricoOrdini[[#This Row],[ARTICOLO]],FIND(" ",tbStoricoOrdini[[#This Row],[ARTICOLO]])+1,4)</f>
        <v>3000</v>
      </c>
      <c r="K672" t="str">
        <f>IFERROR(RIGHT(tbStoricoOrdini[[#This Row],[ARTICOLO]],LEN(tbStoricoOrdini[[#This Row],[ARTICOLO]])-FIND(" ",tbStoricoOrdini[[#This Row],[ARTICOLO]],FIND(" ",tbStoricoOrdini[[#This Row],[ARTICOLO]]) +1)),"")</f>
        <v>Plus</v>
      </c>
      <c r="L672" s="3">
        <f>VLOOKUP(tbStoricoOrdini[[#This Row],[ARTICOLO]],tbArticoli[],2,FALSE)</f>
        <v>130</v>
      </c>
      <c r="M672" s="22">
        <f>tbStoricoOrdini[[#This Row],[IMPORTO]]/tbStoricoOrdini[[#This Row],[PREZZO]]</f>
        <v>842</v>
      </c>
      <c r="N672" t="s">
        <v>6</v>
      </c>
      <c r="O672" s="8">
        <f>VLOOKUP(tbStoricoOrdini[[#This Row],[AGENTE]],tbAgenti[],2,FALSE)</f>
        <v>7.4999999999999997E-2</v>
      </c>
      <c r="P672" s="2">
        <v>109460</v>
      </c>
      <c r="Q672" s="2">
        <f>tbStoricoOrdini[[#This Row],[IMPORTO]]*tbStoricoOrdini[[#This Row],[% COMM.]]</f>
        <v>8209.5</v>
      </c>
      <c r="R672" s="2">
        <f>tbStoricoOrdini[[#This Row],[TOT. COMM.]]+tbStoricoOrdini[[#This Row],[IMPORTO]]</f>
        <v>117669.5</v>
      </c>
    </row>
    <row r="673" spans="1:18">
      <c r="A673" s="1">
        <v>43831</v>
      </c>
      <c r="B673" s="7">
        <f>MONTH(tbStoricoOrdini[[#This Row],[DATA]])</f>
        <v>1</v>
      </c>
      <c r="C673" t="s">
        <v>768</v>
      </c>
      <c r="D673" t="str">
        <f>RIGHT(tbStoricoOrdini[[#This Row],[ORDINE]],4)</f>
        <v>0670</v>
      </c>
      <c r="E673" t="s">
        <v>49</v>
      </c>
      <c r="F673" t="str">
        <f>VLOOKUP(tbStoricoOrdini[[#This Row],[CLIENTE]],tbClienti[],3,FALSE)</f>
        <v>Veneto</v>
      </c>
      <c r="G673" t="str">
        <f>VLOOKUP(tbStoricoOrdini[[#This Row],[CLIENTE]],tbClienti[],7,FALSE)</f>
        <v>CC</v>
      </c>
      <c r="H673" t="s">
        <v>74</v>
      </c>
      <c r="I673" t="str">
        <f>IF(LEFT(tbStoricoOrdini[[#This Row],[ARTICOLO]],3) = "COG","COG",LEFT(tbStoricoOrdini[[#This Row],[ARTICOLO]],FIND(" ",tbStoricoOrdini[[#This Row],[ARTICOLO]])-1))</f>
        <v>AVRC</v>
      </c>
      <c r="J673" t="str">
        <f>MID(tbStoricoOrdini[[#This Row],[ARTICOLO]],FIND(" ",tbStoricoOrdini[[#This Row],[ARTICOLO]])+1,4)</f>
        <v>2500</v>
      </c>
      <c r="K673" t="str">
        <f>IFERROR(RIGHT(tbStoricoOrdini[[#This Row],[ARTICOLO]],LEN(tbStoricoOrdini[[#This Row],[ARTICOLO]])-FIND(" ",tbStoricoOrdini[[#This Row],[ARTICOLO]],FIND(" ",tbStoricoOrdini[[#This Row],[ARTICOLO]]) +1)),"")</f>
        <v>Gold</v>
      </c>
      <c r="L673" s="3">
        <f>VLOOKUP(tbStoricoOrdini[[#This Row],[ARTICOLO]],tbArticoli[],2,FALSE)</f>
        <v>500</v>
      </c>
      <c r="M673" s="22">
        <f>tbStoricoOrdini[[#This Row],[IMPORTO]]/tbStoricoOrdini[[#This Row],[PREZZO]]</f>
        <v>762</v>
      </c>
      <c r="N673" t="s">
        <v>16</v>
      </c>
      <c r="O673" s="8">
        <f>VLOOKUP(tbStoricoOrdini[[#This Row],[AGENTE]],tbAgenti[],2,FALSE)</f>
        <v>0.05</v>
      </c>
      <c r="P673" s="2">
        <v>381000</v>
      </c>
      <c r="Q673" s="2">
        <f>tbStoricoOrdini[[#This Row],[IMPORTO]]*tbStoricoOrdini[[#This Row],[% COMM.]]</f>
        <v>19050</v>
      </c>
      <c r="R673" s="2">
        <f>tbStoricoOrdini[[#This Row],[TOT. COMM.]]+tbStoricoOrdini[[#This Row],[IMPORTO]]</f>
        <v>400050</v>
      </c>
    </row>
    <row r="674" spans="1:18">
      <c r="A674" s="1">
        <v>43831</v>
      </c>
      <c r="B674" s="7">
        <f>MONTH(tbStoricoOrdini[[#This Row],[DATA]])</f>
        <v>1</v>
      </c>
      <c r="C674" t="s">
        <v>769</v>
      </c>
      <c r="D674" t="str">
        <f>RIGHT(tbStoricoOrdini[[#This Row],[ORDINE]],4)</f>
        <v>0671</v>
      </c>
      <c r="E674" t="s">
        <v>49</v>
      </c>
      <c r="F674" t="str">
        <f>VLOOKUP(tbStoricoOrdini[[#This Row],[CLIENTE]],tbClienti[],3,FALSE)</f>
        <v>Veneto</v>
      </c>
      <c r="G674" t="str">
        <f>VLOOKUP(tbStoricoOrdini[[#This Row],[CLIENTE]],tbClienti[],7,FALSE)</f>
        <v>CC</v>
      </c>
      <c r="H674" t="s">
        <v>74</v>
      </c>
      <c r="I674" t="str">
        <f>IF(LEFT(tbStoricoOrdini[[#This Row],[ARTICOLO]],3) = "COG","COG",LEFT(tbStoricoOrdini[[#This Row],[ARTICOLO]],FIND(" ",tbStoricoOrdini[[#This Row],[ARTICOLO]])-1))</f>
        <v>AVRC</v>
      </c>
      <c r="J674" t="str">
        <f>MID(tbStoricoOrdini[[#This Row],[ARTICOLO]],FIND(" ",tbStoricoOrdini[[#This Row],[ARTICOLO]])+1,4)</f>
        <v>2500</v>
      </c>
      <c r="K674" t="str">
        <f>IFERROR(RIGHT(tbStoricoOrdini[[#This Row],[ARTICOLO]],LEN(tbStoricoOrdini[[#This Row],[ARTICOLO]])-FIND(" ",tbStoricoOrdini[[#This Row],[ARTICOLO]],FIND(" ",tbStoricoOrdini[[#This Row],[ARTICOLO]]) +1)),"")</f>
        <v>Gold</v>
      </c>
      <c r="L674" s="3">
        <f>VLOOKUP(tbStoricoOrdini[[#This Row],[ARTICOLO]],tbArticoli[],2,FALSE)</f>
        <v>500</v>
      </c>
      <c r="M674" s="22">
        <f>tbStoricoOrdini[[#This Row],[IMPORTO]]/tbStoricoOrdini[[#This Row],[PREZZO]]</f>
        <v>413</v>
      </c>
      <c r="N674" t="s">
        <v>39</v>
      </c>
      <c r="O674" s="8">
        <f>VLOOKUP(tbStoricoOrdini[[#This Row],[AGENTE]],tbAgenti[],2,FALSE)</f>
        <v>0.05</v>
      </c>
      <c r="P674" s="2">
        <v>206500</v>
      </c>
      <c r="Q674" s="2">
        <f>tbStoricoOrdini[[#This Row],[IMPORTO]]*tbStoricoOrdini[[#This Row],[% COMM.]]</f>
        <v>10325</v>
      </c>
      <c r="R674" s="2">
        <f>tbStoricoOrdini[[#This Row],[TOT. COMM.]]+tbStoricoOrdini[[#This Row],[IMPORTO]]</f>
        <v>216825</v>
      </c>
    </row>
    <row r="675" spans="1:18">
      <c r="A675" s="1">
        <v>43831</v>
      </c>
      <c r="B675" s="7">
        <f>MONTH(tbStoricoOrdini[[#This Row],[DATA]])</f>
        <v>1</v>
      </c>
      <c r="C675" t="s">
        <v>770</v>
      </c>
      <c r="D675" t="str">
        <f>RIGHT(tbStoricoOrdini[[#This Row],[ORDINE]],4)</f>
        <v>0672</v>
      </c>
      <c r="E675" t="s">
        <v>49</v>
      </c>
      <c r="F675" t="str">
        <f>VLOOKUP(tbStoricoOrdini[[#This Row],[CLIENTE]],tbClienti[],3,FALSE)</f>
        <v>Veneto</v>
      </c>
      <c r="G675" t="str">
        <f>VLOOKUP(tbStoricoOrdini[[#This Row],[CLIENTE]],tbClienti[],7,FALSE)</f>
        <v>CC</v>
      </c>
      <c r="H675" t="s">
        <v>61</v>
      </c>
      <c r="I675" t="str">
        <f>IF(LEFT(tbStoricoOrdini[[#This Row],[ARTICOLO]],3) = "COG","COG",LEFT(tbStoricoOrdini[[#This Row],[ARTICOLO]],FIND(" ",tbStoricoOrdini[[#This Row],[ARTICOLO]])-1))</f>
        <v>KLM</v>
      </c>
      <c r="J675" t="str">
        <f>MID(tbStoricoOrdini[[#This Row],[ARTICOLO]],FIND(" ",tbStoricoOrdini[[#This Row],[ARTICOLO]])+1,4)</f>
        <v>5000</v>
      </c>
      <c r="K675" t="str">
        <f>IFERROR(RIGHT(tbStoricoOrdini[[#This Row],[ARTICOLO]],LEN(tbStoricoOrdini[[#This Row],[ARTICOLO]])-FIND(" ",tbStoricoOrdini[[#This Row],[ARTICOLO]],FIND(" ",tbStoricoOrdini[[#This Row],[ARTICOLO]]) +1)),"")</f>
        <v>Medium</v>
      </c>
      <c r="L675" s="3">
        <f>VLOOKUP(tbStoricoOrdini[[#This Row],[ARTICOLO]],tbArticoli[],2,FALSE)</f>
        <v>150</v>
      </c>
      <c r="M675" s="22">
        <f>tbStoricoOrdini[[#This Row],[IMPORTO]]/tbStoricoOrdini[[#This Row],[PREZZO]]</f>
        <v>39</v>
      </c>
      <c r="N675" t="s">
        <v>39</v>
      </c>
      <c r="O675" s="8">
        <f>VLOOKUP(tbStoricoOrdini[[#This Row],[AGENTE]],tbAgenti[],2,FALSE)</f>
        <v>0.05</v>
      </c>
      <c r="P675" s="2">
        <v>5850</v>
      </c>
      <c r="Q675" s="2">
        <f>tbStoricoOrdini[[#This Row],[IMPORTO]]*tbStoricoOrdini[[#This Row],[% COMM.]]</f>
        <v>292.5</v>
      </c>
      <c r="R675" s="2">
        <f>tbStoricoOrdini[[#This Row],[TOT. COMM.]]+tbStoricoOrdini[[#This Row],[IMPORTO]]</f>
        <v>6142.5</v>
      </c>
    </row>
    <row r="676" spans="1:18">
      <c r="A676" s="1">
        <v>43831</v>
      </c>
      <c r="B676" s="7">
        <f>MONTH(tbStoricoOrdini[[#This Row],[DATA]])</f>
        <v>1</v>
      </c>
      <c r="C676" t="s">
        <v>771</v>
      </c>
      <c r="D676" t="str">
        <f>RIGHT(tbStoricoOrdini[[#This Row],[ORDINE]],4)</f>
        <v>0673</v>
      </c>
      <c r="E676" t="s">
        <v>49</v>
      </c>
      <c r="F676" t="str">
        <f>VLOOKUP(tbStoricoOrdini[[#This Row],[CLIENTE]],tbClienti[],3,FALSE)</f>
        <v>Veneto</v>
      </c>
      <c r="G676" t="str">
        <f>VLOOKUP(tbStoricoOrdini[[#This Row],[CLIENTE]],tbClienti[],7,FALSE)</f>
        <v>CC</v>
      </c>
      <c r="H676" t="s">
        <v>61</v>
      </c>
      <c r="I676" t="str">
        <f>IF(LEFT(tbStoricoOrdini[[#This Row],[ARTICOLO]],3) = "COG","COG",LEFT(tbStoricoOrdini[[#This Row],[ARTICOLO]],FIND(" ",tbStoricoOrdini[[#This Row],[ARTICOLO]])-1))</f>
        <v>KLM</v>
      </c>
      <c r="J676" t="str">
        <f>MID(tbStoricoOrdini[[#This Row],[ARTICOLO]],FIND(" ",tbStoricoOrdini[[#This Row],[ARTICOLO]])+1,4)</f>
        <v>5000</v>
      </c>
      <c r="K676" t="str">
        <f>IFERROR(RIGHT(tbStoricoOrdini[[#This Row],[ARTICOLO]],LEN(tbStoricoOrdini[[#This Row],[ARTICOLO]])-FIND(" ",tbStoricoOrdini[[#This Row],[ARTICOLO]],FIND(" ",tbStoricoOrdini[[#This Row],[ARTICOLO]]) +1)),"")</f>
        <v>Medium</v>
      </c>
      <c r="L676" s="3">
        <f>VLOOKUP(tbStoricoOrdini[[#This Row],[ARTICOLO]],tbArticoli[],2,FALSE)</f>
        <v>150</v>
      </c>
      <c r="M676" s="22">
        <f>tbStoricoOrdini[[#This Row],[IMPORTO]]/tbStoricoOrdini[[#This Row],[PREZZO]]</f>
        <v>300</v>
      </c>
      <c r="N676" t="s">
        <v>15</v>
      </c>
      <c r="O676" s="8">
        <f>VLOOKUP(tbStoricoOrdini[[#This Row],[AGENTE]],tbAgenti[],2,FALSE)</f>
        <v>0.08</v>
      </c>
      <c r="P676" s="2">
        <v>45000</v>
      </c>
      <c r="Q676" s="2">
        <f>tbStoricoOrdini[[#This Row],[IMPORTO]]*tbStoricoOrdini[[#This Row],[% COMM.]]</f>
        <v>3600</v>
      </c>
      <c r="R676" s="2">
        <f>tbStoricoOrdini[[#This Row],[TOT. COMM.]]+tbStoricoOrdini[[#This Row],[IMPORTO]]</f>
        <v>48600</v>
      </c>
    </row>
    <row r="677" spans="1:18">
      <c r="A677" s="1">
        <v>43831</v>
      </c>
      <c r="B677" s="7">
        <f>MONTH(tbStoricoOrdini[[#This Row],[DATA]])</f>
        <v>1</v>
      </c>
      <c r="C677" t="s">
        <v>772</v>
      </c>
      <c r="D677" t="str">
        <f>RIGHT(tbStoricoOrdini[[#This Row],[ORDINE]],4)</f>
        <v>0674</v>
      </c>
      <c r="E677" t="s">
        <v>49</v>
      </c>
      <c r="F677" t="str">
        <f>VLOOKUP(tbStoricoOrdini[[#This Row],[CLIENTE]],tbClienti[],3,FALSE)</f>
        <v>Veneto</v>
      </c>
      <c r="G677" t="str">
        <f>VLOOKUP(tbStoricoOrdini[[#This Row],[CLIENTE]],tbClienti[],7,FALSE)</f>
        <v>CC</v>
      </c>
      <c r="H677" t="s">
        <v>61</v>
      </c>
      <c r="I677" t="str">
        <f>IF(LEFT(tbStoricoOrdini[[#This Row],[ARTICOLO]],3) = "COG","COG",LEFT(tbStoricoOrdini[[#This Row],[ARTICOLO]],FIND(" ",tbStoricoOrdini[[#This Row],[ARTICOLO]])-1))</f>
        <v>KLM</v>
      </c>
      <c r="J677" t="str">
        <f>MID(tbStoricoOrdini[[#This Row],[ARTICOLO]],FIND(" ",tbStoricoOrdini[[#This Row],[ARTICOLO]])+1,4)</f>
        <v>5000</v>
      </c>
      <c r="K677" t="str">
        <f>IFERROR(RIGHT(tbStoricoOrdini[[#This Row],[ARTICOLO]],LEN(tbStoricoOrdini[[#This Row],[ARTICOLO]])-FIND(" ",tbStoricoOrdini[[#This Row],[ARTICOLO]],FIND(" ",tbStoricoOrdini[[#This Row],[ARTICOLO]]) +1)),"")</f>
        <v>Medium</v>
      </c>
      <c r="L677" s="3">
        <f>VLOOKUP(tbStoricoOrdini[[#This Row],[ARTICOLO]],tbArticoli[],2,FALSE)</f>
        <v>150</v>
      </c>
      <c r="M677" s="22">
        <f>tbStoricoOrdini[[#This Row],[IMPORTO]]/tbStoricoOrdini[[#This Row],[PREZZO]]</f>
        <v>588</v>
      </c>
      <c r="N677" t="s">
        <v>18</v>
      </c>
      <c r="O677" s="8">
        <f>VLOOKUP(tbStoricoOrdini[[#This Row],[AGENTE]],tbAgenti[],2,FALSE)</f>
        <v>0.03</v>
      </c>
      <c r="P677" s="2">
        <v>88200</v>
      </c>
      <c r="Q677" s="2">
        <f>tbStoricoOrdini[[#This Row],[IMPORTO]]*tbStoricoOrdini[[#This Row],[% COMM.]]</f>
        <v>2646</v>
      </c>
      <c r="R677" s="2">
        <f>tbStoricoOrdini[[#This Row],[TOT. COMM.]]+tbStoricoOrdini[[#This Row],[IMPORTO]]</f>
        <v>90846</v>
      </c>
    </row>
    <row r="678" spans="1:18">
      <c r="A678" s="1">
        <v>43831</v>
      </c>
      <c r="B678" s="7">
        <f>MONTH(tbStoricoOrdini[[#This Row],[DATA]])</f>
        <v>1</v>
      </c>
      <c r="C678" t="s">
        <v>773</v>
      </c>
      <c r="D678" t="str">
        <f>RIGHT(tbStoricoOrdini[[#This Row],[ORDINE]],4)</f>
        <v>0675</v>
      </c>
      <c r="E678" t="s">
        <v>49</v>
      </c>
      <c r="F678" t="str">
        <f>VLOOKUP(tbStoricoOrdini[[#This Row],[CLIENTE]],tbClienti[],3,FALSE)</f>
        <v>Veneto</v>
      </c>
      <c r="G678" t="str">
        <f>VLOOKUP(tbStoricoOrdini[[#This Row],[CLIENTE]],tbClienti[],7,FALSE)</f>
        <v>CC</v>
      </c>
      <c r="H678" t="s">
        <v>61</v>
      </c>
      <c r="I678" t="str">
        <f>IF(LEFT(tbStoricoOrdini[[#This Row],[ARTICOLO]],3) = "COG","COG",LEFT(tbStoricoOrdini[[#This Row],[ARTICOLO]],FIND(" ",tbStoricoOrdini[[#This Row],[ARTICOLO]])-1))</f>
        <v>KLM</v>
      </c>
      <c r="J678" t="str">
        <f>MID(tbStoricoOrdini[[#This Row],[ARTICOLO]],FIND(" ",tbStoricoOrdini[[#This Row],[ARTICOLO]])+1,4)</f>
        <v>5000</v>
      </c>
      <c r="K678" t="str">
        <f>IFERROR(RIGHT(tbStoricoOrdini[[#This Row],[ARTICOLO]],LEN(tbStoricoOrdini[[#This Row],[ARTICOLO]])-FIND(" ",tbStoricoOrdini[[#This Row],[ARTICOLO]],FIND(" ",tbStoricoOrdini[[#This Row],[ARTICOLO]]) +1)),"")</f>
        <v>Medium</v>
      </c>
      <c r="L678" s="3">
        <f>VLOOKUP(tbStoricoOrdini[[#This Row],[ARTICOLO]],tbArticoli[],2,FALSE)</f>
        <v>150</v>
      </c>
      <c r="M678" s="22">
        <f>tbStoricoOrdini[[#This Row],[IMPORTO]]/tbStoricoOrdini[[#This Row],[PREZZO]]</f>
        <v>549</v>
      </c>
      <c r="N678" t="s">
        <v>6</v>
      </c>
      <c r="O678" s="8">
        <f>VLOOKUP(tbStoricoOrdini[[#This Row],[AGENTE]],tbAgenti[],2,FALSE)</f>
        <v>7.4999999999999997E-2</v>
      </c>
      <c r="P678" s="2">
        <v>82350</v>
      </c>
      <c r="Q678" s="2">
        <f>tbStoricoOrdini[[#This Row],[IMPORTO]]*tbStoricoOrdini[[#This Row],[% COMM.]]</f>
        <v>6176.25</v>
      </c>
      <c r="R678" s="2">
        <f>tbStoricoOrdini[[#This Row],[TOT. COMM.]]+tbStoricoOrdini[[#This Row],[IMPORTO]]</f>
        <v>88526.25</v>
      </c>
    </row>
    <row r="679" spans="1:18">
      <c r="A679" s="1">
        <v>43831</v>
      </c>
      <c r="B679" s="7">
        <f>MONTH(tbStoricoOrdini[[#This Row],[DATA]])</f>
        <v>1</v>
      </c>
      <c r="C679" t="s">
        <v>774</v>
      </c>
      <c r="D679" t="str">
        <f>RIGHT(tbStoricoOrdini[[#This Row],[ORDINE]],4)</f>
        <v>0676</v>
      </c>
      <c r="E679" t="s">
        <v>49</v>
      </c>
      <c r="F679" t="str">
        <f>VLOOKUP(tbStoricoOrdini[[#This Row],[CLIENTE]],tbClienti[],3,FALSE)</f>
        <v>Veneto</v>
      </c>
      <c r="G679" t="str">
        <f>VLOOKUP(tbStoricoOrdini[[#This Row],[CLIENTE]],tbClienti[],7,FALSE)</f>
        <v>CC</v>
      </c>
      <c r="H679" t="s">
        <v>79</v>
      </c>
      <c r="I679" t="str">
        <f>IF(LEFT(tbStoricoOrdini[[#This Row],[ARTICOLO]],3) = "COG","COG",LEFT(tbStoricoOrdini[[#This Row],[ARTICOLO]],FIND(" ",tbStoricoOrdini[[#This Row],[ARTICOLO]])-1))</f>
        <v>COG</v>
      </c>
      <c r="J679" t="str">
        <f>MID(tbStoricoOrdini[[#This Row],[ARTICOLO]],FIND(" ",tbStoricoOrdini[[#This Row],[ARTICOLO]])+1,4)</f>
        <v>4000</v>
      </c>
      <c r="K679" t="str">
        <f>IFERROR(RIGHT(tbStoricoOrdini[[#This Row],[ARTICOLO]],LEN(tbStoricoOrdini[[#This Row],[ARTICOLO]])-FIND(" ",tbStoricoOrdini[[#This Row],[ARTICOLO]],FIND(" ",tbStoricoOrdini[[#This Row],[ARTICOLO]]) +1)),"")</f>
        <v>Plus</v>
      </c>
      <c r="L679" s="3">
        <f>VLOOKUP(tbStoricoOrdini[[#This Row],[ARTICOLO]],tbArticoli[],2,FALSE)</f>
        <v>240</v>
      </c>
      <c r="M679" s="22">
        <f>tbStoricoOrdini[[#This Row],[IMPORTO]]/tbStoricoOrdini[[#This Row],[PREZZO]]</f>
        <v>573</v>
      </c>
      <c r="N679" t="s">
        <v>11</v>
      </c>
      <c r="O679" s="8">
        <f>VLOOKUP(tbStoricoOrdini[[#This Row],[AGENTE]],tbAgenti[],2,FALSE)</f>
        <v>0.04</v>
      </c>
      <c r="P679" s="2">
        <v>137520</v>
      </c>
      <c r="Q679" s="2">
        <f>tbStoricoOrdini[[#This Row],[IMPORTO]]*tbStoricoOrdini[[#This Row],[% COMM.]]</f>
        <v>5500.8</v>
      </c>
      <c r="R679" s="2">
        <f>tbStoricoOrdini[[#This Row],[TOT. COMM.]]+tbStoricoOrdini[[#This Row],[IMPORTO]]</f>
        <v>143020.79999999999</v>
      </c>
    </row>
    <row r="680" spans="1:18">
      <c r="A680" s="1">
        <v>43831</v>
      </c>
      <c r="B680" s="7">
        <f>MONTH(tbStoricoOrdini[[#This Row],[DATA]])</f>
        <v>1</v>
      </c>
      <c r="C680" t="s">
        <v>775</v>
      </c>
      <c r="D680" t="str">
        <f>RIGHT(tbStoricoOrdini[[#This Row],[ORDINE]],4)</f>
        <v>0677</v>
      </c>
      <c r="E680" t="s">
        <v>49</v>
      </c>
      <c r="F680" t="str">
        <f>VLOOKUP(tbStoricoOrdini[[#This Row],[CLIENTE]],tbClienti[],3,FALSE)</f>
        <v>Veneto</v>
      </c>
      <c r="G680" t="str">
        <f>VLOOKUP(tbStoricoOrdini[[#This Row],[CLIENTE]],tbClienti[],7,FALSE)</f>
        <v>CC</v>
      </c>
      <c r="H680" t="s">
        <v>60</v>
      </c>
      <c r="I680" t="str">
        <f>IF(LEFT(tbStoricoOrdini[[#This Row],[ARTICOLO]],3) = "COG","COG",LEFT(tbStoricoOrdini[[#This Row],[ARTICOLO]],FIND(" ",tbStoricoOrdini[[#This Row],[ARTICOLO]])-1))</f>
        <v>KLM</v>
      </c>
      <c r="J680" t="str">
        <f>MID(tbStoricoOrdini[[#This Row],[ARTICOLO]],FIND(" ",tbStoricoOrdini[[#This Row],[ARTICOLO]])+1,4)</f>
        <v>5000</v>
      </c>
      <c r="K680" t="str">
        <f>IFERROR(RIGHT(tbStoricoOrdini[[#This Row],[ARTICOLO]],LEN(tbStoricoOrdini[[#This Row],[ARTICOLO]])-FIND(" ",tbStoricoOrdini[[#This Row],[ARTICOLO]],FIND(" ",tbStoricoOrdini[[#This Row],[ARTICOLO]]) +1)),"")</f>
        <v>Plus</v>
      </c>
      <c r="L680" s="3">
        <f>VLOOKUP(tbStoricoOrdini[[#This Row],[ARTICOLO]],tbArticoli[],2,FALSE)</f>
        <v>175</v>
      </c>
      <c r="M680" s="22">
        <f>tbStoricoOrdini[[#This Row],[IMPORTO]]/tbStoricoOrdini[[#This Row],[PREZZO]]</f>
        <v>887</v>
      </c>
      <c r="N680" t="s">
        <v>11</v>
      </c>
      <c r="O680" s="8">
        <f>VLOOKUP(tbStoricoOrdini[[#This Row],[AGENTE]],tbAgenti[],2,FALSE)</f>
        <v>0.04</v>
      </c>
      <c r="P680" s="2">
        <v>155225</v>
      </c>
      <c r="Q680" s="2">
        <f>tbStoricoOrdini[[#This Row],[IMPORTO]]*tbStoricoOrdini[[#This Row],[% COMM.]]</f>
        <v>6209</v>
      </c>
      <c r="R680" s="2">
        <f>tbStoricoOrdini[[#This Row],[TOT. COMM.]]+tbStoricoOrdini[[#This Row],[IMPORTO]]</f>
        <v>161434</v>
      </c>
    </row>
    <row r="681" spans="1:18">
      <c r="A681" s="1">
        <v>43831</v>
      </c>
      <c r="B681" s="7">
        <f>MONTH(tbStoricoOrdini[[#This Row],[DATA]])</f>
        <v>1</v>
      </c>
      <c r="C681" t="s">
        <v>776</v>
      </c>
      <c r="D681" t="str">
        <f>RIGHT(tbStoricoOrdini[[#This Row],[ORDINE]],4)</f>
        <v>0678</v>
      </c>
      <c r="E681" t="s">
        <v>49</v>
      </c>
      <c r="F681" t="str">
        <f>VLOOKUP(tbStoricoOrdini[[#This Row],[CLIENTE]],tbClienti[],3,FALSE)</f>
        <v>Veneto</v>
      </c>
      <c r="G681" t="str">
        <f>VLOOKUP(tbStoricoOrdini[[#This Row],[CLIENTE]],tbClienti[],7,FALSE)</f>
        <v>CC</v>
      </c>
      <c r="H681" t="s">
        <v>60</v>
      </c>
      <c r="I681" t="str">
        <f>IF(LEFT(tbStoricoOrdini[[#This Row],[ARTICOLO]],3) = "COG","COG",LEFT(tbStoricoOrdini[[#This Row],[ARTICOLO]],FIND(" ",tbStoricoOrdini[[#This Row],[ARTICOLO]])-1))</f>
        <v>KLM</v>
      </c>
      <c r="J681" t="str">
        <f>MID(tbStoricoOrdini[[#This Row],[ARTICOLO]],FIND(" ",tbStoricoOrdini[[#This Row],[ARTICOLO]])+1,4)</f>
        <v>5000</v>
      </c>
      <c r="K681" t="str">
        <f>IFERROR(RIGHT(tbStoricoOrdini[[#This Row],[ARTICOLO]],LEN(tbStoricoOrdini[[#This Row],[ARTICOLO]])-FIND(" ",tbStoricoOrdini[[#This Row],[ARTICOLO]],FIND(" ",tbStoricoOrdini[[#This Row],[ARTICOLO]]) +1)),"")</f>
        <v>Plus</v>
      </c>
      <c r="L681" s="3">
        <f>VLOOKUP(tbStoricoOrdini[[#This Row],[ARTICOLO]],tbArticoli[],2,FALSE)</f>
        <v>175</v>
      </c>
      <c r="M681" s="22">
        <f>tbStoricoOrdini[[#This Row],[IMPORTO]]/tbStoricoOrdini[[#This Row],[PREZZO]]</f>
        <v>680</v>
      </c>
      <c r="N681" t="s">
        <v>7</v>
      </c>
      <c r="O681" s="8">
        <f>VLOOKUP(tbStoricoOrdini[[#This Row],[AGENTE]],tbAgenti[],2,FALSE)</f>
        <v>0.03</v>
      </c>
      <c r="P681" s="2">
        <v>119000</v>
      </c>
      <c r="Q681" s="2">
        <f>tbStoricoOrdini[[#This Row],[IMPORTO]]*tbStoricoOrdini[[#This Row],[% COMM.]]</f>
        <v>3570</v>
      </c>
      <c r="R681" s="2">
        <f>tbStoricoOrdini[[#This Row],[TOT. COMM.]]+tbStoricoOrdini[[#This Row],[IMPORTO]]</f>
        <v>122570</v>
      </c>
    </row>
    <row r="682" spans="1:18">
      <c r="A682" s="1">
        <v>43831</v>
      </c>
      <c r="B682" s="7">
        <f>MONTH(tbStoricoOrdini[[#This Row],[DATA]])</f>
        <v>1</v>
      </c>
      <c r="C682" t="s">
        <v>777</v>
      </c>
      <c r="D682" t="str">
        <f>RIGHT(tbStoricoOrdini[[#This Row],[ORDINE]],4)</f>
        <v>0679</v>
      </c>
      <c r="E682" t="s">
        <v>49</v>
      </c>
      <c r="F682" t="str">
        <f>VLOOKUP(tbStoricoOrdini[[#This Row],[CLIENTE]],tbClienti[],3,FALSE)</f>
        <v>Veneto</v>
      </c>
      <c r="G682" t="str">
        <f>VLOOKUP(tbStoricoOrdini[[#This Row],[CLIENTE]],tbClienti[],7,FALSE)</f>
        <v>CC</v>
      </c>
      <c r="H682" t="s">
        <v>63</v>
      </c>
      <c r="I682" t="str">
        <f>IF(LEFT(tbStoricoOrdini[[#This Row],[ARTICOLO]],3) = "COG","COG",LEFT(tbStoricoOrdini[[#This Row],[ARTICOLO]],FIND(" ",tbStoricoOrdini[[#This Row],[ARTICOLO]])-1))</f>
        <v>KLM</v>
      </c>
      <c r="J682" t="str">
        <f>MID(tbStoricoOrdini[[#This Row],[ARTICOLO]],FIND(" ",tbStoricoOrdini[[#This Row],[ARTICOLO]])+1,4)</f>
        <v>3000</v>
      </c>
      <c r="K682" t="str">
        <f>IFERROR(RIGHT(tbStoricoOrdini[[#This Row],[ARTICOLO]],LEN(tbStoricoOrdini[[#This Row],[ARTICOLO]])-FIND(" ",tbStoricoOrdini[[#This Row],[ARTICOLO]],FIND(" ",tbStoricoOrdini[[#This Row],[ARTICOLO]]) +1)),"")</f>
        <v>Plus</v>
      </c>
      <c r="L682" s="3">
        <f>VLOOKUP(tbStoricoOrdini[[#This Row],[ARTICOLO]],tbArticoli[],2,FALSE)</f>
        <v>145</v>
      </c>
      <c r="M682" s="22">
        <f>tbStoricoOrdini[[#This Row],[IMPORTO]]/tbStoricoOrdini[[#This Row],[PREZZO]]</f>
        <v>791</v>
      </c>
      <c r="N682" t="s">
        <v>16</v>
      </c>
      <c r="O682" s="8">
        <f>VLOOKUP(tbStoricoOrdini[[#This Row],[AGENTE]],tbAgenti[],2,FALSE)</f>
        <v>0.05</v>
      </c>
      <c r="P682" s="2">
        <v>114695</v>
      </c>
      <c r="Q682" s="2">
        <f>tbStoricoOrdini[[#This Row],[IMPORTO]]*tbStoricoOrdini[[#This Row],[% COMM.]]</f>
        <v>5734.75</v>
      </c>
      <c r="R682" s="2">
        <f>tbStoricoOrdini[[#This Row],[TOT. COMM.]]+tbStoricoOrdini[[#This Row],[IMPORTO]]</f>
        <v>120429.75</v>
      </c>
    </row>
    <row r="683" spans="1:18">
      <c r="A683" s="1">
        <v>43831</v>
      </c>
      <c r="B683" s="7">
        <f>MONTH(tbStoricoOrdini[[#This Row],[DATA]])</f>
        <v>1</v>
      </c>
      <c r="C683" t="s">
        <v>778</v>
      </c>
      <c r="D683" t="str">
        <f>RIGHT(tbStoricoOrdini[[#This Row],[ORDINE]],4)</f>
        <v>0680</v>
      </c>
      <c r="E683" t="s">
        <v>49</v>
      </c>
      <c r="F683" t="str">
        <f>VLOOKUP(tbStoricoOrdini[[#This Row],[CLIENTE]],tbClienti[],3,FALSE)</f>
        <v>Veneto</v>
      </c>
      <c r="G683" t="str">
        <f>VLOOKUP(tbStoricoOrdini[[#This Row],[CLIENTE]],tbClienti[],7,FALSE)</f>
        <v>CC</v>
      </c>
      <c r="H683" t="s">
        <v>63</v>
      </c>
      <c r="I683" t="str">
        <f>IF(LEFT(tbStoricoOrdini[[#This Row],[ARTICOLO]],3) = "COG","COG",LEFT(tbStoricoOrdini[[#This Row],[ARTICOLO]],FIND(" ",tbStoricoOrdini[[#This Row],[ARTICOLO]])-1))</f>
        <v>KLM</v>
      </c>
      <c r="J683" t="str">
        <f>MID(tbStoricoOrdini[[#This Row],[ARTICOLO]],FIND(" ",tbStoricoOrdini[[#This Row],[ARTICOLO]])+1,4)</f>
        <v>3000</v>
      </c>
      <c r="K683" t="str">
        <f>IFERROR(RIGHT(tbStoricoOrdini[[#This Row],[ARTICOLO]],LEN(tbStoricoOrdini[[#This Row],[ARTICOLO]])-FIND(" ",tbStoricoOrdini[[#This Row],[ARTICOLO]],FIND(" ",tbStoricoOrdini[[#This Row],[ARTICOLO]]) +1)),"")</f>
        <v>Plus</v>
      </c>
      <c r="L683" s="3">
        <f>VLOOKUP(tbStoricoOrdini[[#This Row],[ARTICOLO]],tbArticoli[],2,FALSE)</f>
        <v>145</v>
      </c>
      <c r="M683" s="22">
        <f>tbStoricoOrdini[[#This Row],[IMPORTO]]/tbStoricoOrdini[[#This Row],[PREZZO]]</f>
        <v>876</v>
      </c>
      <c r="N683" t="s">
        <v>39</v>
      </c>
      <c r="O683" s="8">
        <f>VLOOKUP(tbStoricoOrdini[[#This Row],[AGENTE]],tbAgenti[],2,FALSE)</f>
        <v>0.05</v>
      </c>
      <c r="P683" s="2">
        <v>127020</v>
      </c>
      <c r="Q683" s="2">
        <f>tbStoricoOrdini[[#This Row],[IMPORTO]]*tbStoricoOrdini[[#This Row],[% COMM.]]</f>
        <v>6351</v>
      </c>
      <c r="R683" s="2">
        <f>tbStoricoOrdini[[#This Row],[TOT. COMM.]]+tbStoricoOrdini[[#This Row],[IMPORTO]]</f>
        <v>133371</v>
      </c>
    </row>
    <row r="684" spans="1:18">
      <c r="A684" s="1">
        <v>43831</v>
      </c>
      <c r="B684" s="7">
        <f>MONTH(tbStoricoOrdini[[#This Row],[DATA]])</f>
        <v>1</v>
      </c>
      <c r="C684" t="s">
        <v>779</v>
      </c>
      <c r="D684" t="str">
        <f>RIGHT(tbStoricoOrdini[[#This Row],[ORDINE]],4)</f>
        <v>0681</v>
      </c>
      <c r="E684" t="s">
        <v>49</v>
      </c>
      <c r="F684" t="str">
        <f>VLOOKUP(tbStoricoOrdini[[#This Row],[CLIENTE]],tbClienti[],3,FALSE)</f>
        <v>Veneto</v>
      </c>
      <c r="G684" t="str">
        <f>VLOOKUP(tbStoricoOrdini[[#This Row],[CLIENTE]],tbClienti[],7,FALSE)</f>
        <v>CC</v>
      </c>
      <c r="H684" t="s">
        <v>63</v>
      </c>
      <c r="I684" t="str">
        <f>IF(LEFT(tbStoricoOrdini[[#This Row],[ARTICOLO]],3) = "COG","COG",LEFT(tbStoricoOrdini[[#This Row],[ARTICOLO]],FIND(" ",tbStoricoOrdini[[#This Row],[ARTICOLO]])-1))</f>
        <v>KLM</v>
      </c>
      <c r="J684" t="str">
        <f>MID(tbStoricoOrdini[[#This Row],[ARTICOLO]],FIND(" ",tbStoricoOrdini[[#This Row],[ARTICOLO]])+1,4)</f>
        <v>3000</v>
      </c>
      <c r="K684" t="str">
        <f>IFERROR(RIGHT(tbStoricoOrdini[[#This Row],[ARTICOLO]],LEN(tbStoricoOrdini[[#This Row],[ARTICOLO]])-FIND(" ",tbStoricoOrdini[[#This Row],[ARTICOLO]],FIND(" ",tbStoricoOrdini[[#This Row],[ARTICOLO]]) +1)),"")</f>
        <v>Plus</v>
      </c>
      <c r="L684" s="3">
        <f>VLOOKUP(tbStoricoOrdini[[#This Row],[ARTICOLO]],tbArticoli[],2,FALSE)</f>
        <v>145</v>
      </c>
      <c r="M684" s="22">
        <f>tbStoricoOrdini[[#This Row],[IMPORTO]]/tbStoricoOrdini[[#This Row],[PREZZO]]</f>
        <v>87</v>
      </c>
      <c r="N684" t="s">
        <v>11</v>
      </c>
      <c r="O684" s="8">
        <f>VLOOKUP(tbStoricoOrdini[[#This Row],[AGENTE]],tbAgenti[],2,FALSE)</f>
        <v>0.04</v>
      </c>
      <c r="P684" s="2">
        <v>12615</v>
      </c>
      <c r="Q684" s="2">
        <f>tbStoricoOrdini[[#This Row],[IMPORTO]]*tbStoricoOrdini[[#This Row],[% COMM.]]</f>
        <v>504.6</v>
      </c>
      <c r="R684" s="2">
        <f>tbStoricoOrdini[[#This Row],[TOT. COMM.]]+tbStoricoOrdini[[#This Row],[IMPORTO]]</f>
        <v>13119.6</v>
      </c>
    </row>
    <row r="685" spans="1:18">
      <c r="A685" s="1">
        <v>43831</v>
      </c>
      <c r="B685" s="7">
        <f>MONTH(tbStoricoOrdini[[#This Row],[DATA]])</f>
        <v>1</v>
      </c>
      <c r="C685" t="s">
        <v>780</v>
      </c>
      <c r="D685" t="str">
        <f>RIGHT(tbStoricoOrdini[[#This Row],[ORDINE]],4)</f>
        <v>0682</v>
      </c>
      <c r="E685" t="s">
        <v>49</v>
      </c>
      <c r="F685" t="str">
        <f>VLOOKUP(tbStoricoOrdini[[#This Row],[CLIENTE]],tbClienti[],3,FALSE)</f>
        <v>Veneto</v>
      </c>
      <c r="G685" t="str">
        <f>VLOOKUP(tbStoricoOrdini[[#This Row],[CLIENTE]],tbClienti[],7,FALSE)</f>
        <v>CC</v>
      </c>
      <c r="H685" t="s">
        <v>63</v>
      </c>
      <c r="I685" t="str">
        <f>IF(LEFT(tbStoricoOrdini[[#This Row],[ARTICOLO]],3) = "COG","COG",LEFT(tbStoricoOrdini[[#This Row],[ARTICOLO]],FIND(" ",tbStoricoOrdini[[#This Row],[ARTICOLO]])-1))</f>
        <v>KLM</v>
      </c>
      <c r="J685" t="str">
        <f>MID(tbStoricoOrdini[[#This Row],[ARTICOLO]],FIND(" ",tbStoricoOrdini[[#This Row],[ARTICOLO]])+1,4)</f>
        <v>3000</v>
      </c>
      <c r="K685" t="str">
        <f>IFERROR(RIGHT(tbStoricoOrdini[[#This Row],[ARTICOLO]],LEN(tbStoricoOrdini[[#This Row],[ARTICOLO]])-FIND(" ",tbStoricoOrdini[[#This Row],[ARTICOLO]],FIND(" ",tbStoricoOrdini[[#This Row],[ARTICOLO]]) +1)),"")</f>
        <v>Plus</v>
      </c>
      <c r="L685" s="3">
        <f>VLOOKUP(tbStoricoOrdini[[#This Row],[ARTICOLO]],tbArticoli[],2,FALSE)</f>
        <v>145</v>
      </c>
      <c r="M685" s="22">
        <f>tbStoricoOrdini[[#This Row],[IMPORTO]]/tbStoricoOrdini[[#This Row],[PREZZO]]</f>
        <v>866</v>
      </c>
      <c r="N685" t="s">
        <v>15</v>
      </c>
      <c r="O685" s="8">
        <f>VLOOKUP(tbStoricoOrdini[[#This Row],[AGENTE]],tbAgenti[],2,FALSE)</f>
        <v>0.08</v>
      </c>
      <c r="P685" s="2">
        <v>125570</v>
      </c>
      <c r="Q685" s="2">
        <f>tbStoricoOrdini[[#This Row],[IMPORTO]]*tbStoricoOrdini[[#This Row],[% COMM.]]</f>
        <v>10045.6</v>
      </c>
      <c r="R685" s="2">
        <f>tbStoricoOrdini[[#This Row],[TOT. COMM.]]+tbStoricoOrdini[[#This Row],[IMPORTO]]</f>
        <v>135615.6</v>
      </c>
    </row>
    <row r="686" spans="1:18">
      <c r="A686" s="1">
        <v>43831</v>
      </c>
      <c r="B686" s="7">
        <f>MONTH(tbStoricoOrdini[[#This Row],[DATA]])</f>
        <v>1</v>
      </c>
      <c r="C686" t="s">
        <v>781</v>
      </c>
      <c r="D686" t="str">
        <f>RIGHT(tbStoricoOrdini[[#This Row],[ORDINE]],4)</f>
        <v>0683</v>
      </c>
      <c r="E686" t="s">
        <v>49</v>
      </c>
      <c r="F686" t="str">
        <f>VLOOKUP(tbStoricoOrdini[[#This Row],[CLIENTE]],tbClienti[],3,FALSE)</f>
        <v>Veneto</v>
      </c>
      <c r="G686" t="str">
        <f>VLOOKUP(tbStoricoOrdini[[#This Row],[CLIENTE]],tbClienti[],7,FALSE)</f>
        <v>CC</v>
      </c>
      <c r="H686" t="s">
        <v>63</v>
      </c>
      <c r="I686" t="str">
        <f>IF(LEFT(tbStoricoOrdini[[#This Row],[ARTICOLO]],3) = "COG","COG",LEFT(tbStoricoOrdini[[#This Row],[ARTICOLO]],FIND(" ",tbStoricoOrdini[[#This Row],[ARTICOLO]])-1))</f>
        <v>KLM</v>
      </c>
      <c r="J686" t="str">
        <f>MID(tbStoricoOrdini[[#This Row],[ARTICOLO]],FIND(" ",tbStoricoOrdini[[#This Row],[ARTICOLO]])+1,4)</f>
        <v>3000</v>
      </c>
      <c r="K686" t="str">
        <f>IFERROR(RIGHT(tbStoricoOrdini[[#This Row],[ARTICOLO]],LEN(tbStoricoOrdini[[#This Row],[ARTICOLO]])-FIND(" ",tbStoricoOrdini[[#This Row],[ARTICOLO]],FIND(" ",tbStoricoOrdini[[#This Row],[ARTICOLO]]) +1)),"")</f>
        <v>Plus</v>
      </c>
      <c r="L686" s="3">
        <f>VLOOKUP(tbStoricoOrdini[[#This Row],[ARTICOLO]],tbArticoli[],2,FALSE)</f>
        <v>145</v>
      </c>
      <c r="M686" s="22">
        <f>tbStoricoOrdini[[#This Row],[IMPORTO]]/tbStoricoOrdini[[#This Row],[PREZZO]]</f>
        <v>311</v>
      </c>
      <c r="N686" t="s">
        <v>7</v>
      </c>
      <c r="O686" s="8">
        <f>VLOOKUP(tbStoricoOrdini[[#This Row],[AGENTE]],tbAgenti[],2,FALSE)</f>
        <v>0.03</v>
      </c>
      <c r="P686" s="2">
        <v>45095</v>
      </c>
      <c r="Q686" s="2">
        <f>tbStoricoOrdini[[#This Row],[IMPORTO]]*tbStoricoOrdini[[#This Row],[% COMM.]]</f>
        <v>1352.85</v>
      </c>
      <c r="R686" s="2">
        <f>tbStoricoOrdini[[#This Row],[TOT. COMM.]]+tbStoricoOrdini[[#This Row],[IMPORTO]]</f>
        <v>46447.85</v>
      </c>
    </row>
    <row r="687" spans="1:18">
      <c r="A687" s="1">
        <v>43831</v>
      </c>
      <c r="B687" s="7">
        <f>MONTH(tbStoricoOrdini[[#This Row],[DATA]])</f>
        <v>1</v>
      </c>
      <c r="C687" t="s">
        <v>782</v>
      </c>
      <c r="D687" t="str">
        <f>RIGHT(tbStoricoOrdini[[#This Row],[ORDINE]],4)</f>
        <v>0684</v>
      </c>
      <c r="E687" t="s">
        <v>49</v>
      </c>
      <c r="F687" t="str">
        <f>VLOOKUP(tbStoricoOrdini[[#This Row],[CLIENTE]],tbClienti[],3,FALSE)</f>
        <v>Veneto</v>
      </c>
      <c r="G687" t="str">
        <f>VLOOKUP(tbStoricoOrdini[[#This Row],[CLIENTE]],tbClienti[],7,FALSE)</f>
        <v>CC</v>
      </c>
      <c r="H687" t="s">
        <v>63</v>
      </c>
      <c r="I687" t="str">
        <f>IF(LEFT(tbStoricoOrdini[[#This Row],[ARTICOLO]],3) = "COG","COG",LEFT(tbStoricoOrdini[[#This Row],[ARTICOLO]],FIND(" ",tbStoricoOrdini[[#This Row],[ARTICOLO]])-1))</f>
        <v>KLM</v>
      </c>
      <c r="J687" t="str">
        <f>MID(tbStoricoOrdini[[#This Row],[ARTICOLO]],FIND(" ",tbStoricoOrdini[[#This Row],[ARTICOLO]])+1,4)</f>
        <v>3000</v>
      </c>
      <c r="K687" t="str">
        <f>IFERROR(RIGHT(tbStoricoOrdini[[#This Row],[ARTICOLO]],LEN(tbStoricoOrdini[[#This Row],[ARTICOLO]])-FIND(" ",tbStoricoOrdini[[#This Row],[ARTICOLO]],FIND(" ",tbStoricoOrdini[[#This Row],[ARTICOLO]]) +1)),"")</f>
        <v>Plus</v>
      </c>
      <c r="L687" s="3">
        <f>VLOOKUP(tbStoricoOrdini[[#This Row],[ARTICOLO]],tbArticoli[],2,FALSE)</f>
        <v>145</v>
      </c>
      <c r="M687" s="22">
        <f>tbStoricoOrdini[[#This Row],[IMPORTO]]/tbStoricoOrdini[[#This Row],[PREZZO]]</f>
        <v>517</v>
      </c>
      <c r="N687" t="s">
        <v>18</v>
      </c>
      <c r="O687" s="8">
        <f>VLOOKUP(tbStoricoOrdini[[#This Row],[AGENTE]],tbAgenti[],2,FALSE)</f>
        <v>0.03</v>
      </c>
      <c r="P687" s="2">
        <v>74965</v>
      </c>
      <c r="Q687" s="2">
        <f>tbStoricoOrdini[[#This Row],[IMPORTO]]*tbStoricoOrdini[[#This Row],[% COMM.]]</f>
        <v>2248.9499999999998</v>
      </c>
      <c r="R687" s="2">
        <f>tbStoricoOrdini[[#This Row],[TOT. COMM.]]+tbStoricoOrdini[[#This Row],[IMPORTO]]</f>
        <v>77213.95</v>
      </c>
    </row>
    <row r="688" spans="1:18">
      <c r="A688" s="1">
        <v>43831</v>
      </c>
      <c r="B688" s="7">
        <f>MONTH(tbStoricoOrdini[[#This Row],[DATA]])</f>
        <v>1</v>
      </c>
      <c r="C688" t="s">
        <v>783</v>
      </c>
      <c r="D688" t="str">
        <f>RIGHT(tbStoricoOrdini[[#This Row],[ORDINE]],4)</f>
        <v>0685</v>
      </c>
      <c r="E688" t="s">
        <v>49</v>
      </c>
      <c r="F688" t="str">
        <f>VLOOKUP(tbStoricoOrdini[[#This Row],[CLIENTE]],tbClienti[],3,FALSE)</f>
        <v>Veneto</v>
      </c>
      <c r="G688" t="str">
        <f>VLOOKUP(tbStoricoOrdini[[#This Row],[CLIENTE]],tbClienti[],7,FALSE)</f>
        <v>CC</v>
      </c>
      <c r="H688" t="s">
        <v>63</v>
      </c>
      <c r="I688" t="str">
        <f>IF(LEFT(tbStoricoOrdini[[#This Row],[ARTICOLO]],3) = "COG","COG",LEFT(tbStoricoOrdini[[#This Row],[ARTICOLO]],FIND(" ",tbStoricoOrdini[[#This Row],[ARTICOLO]])-1))</f>
        <v>KLM</v>
      </c>
      <c r="J688" t="str">
        <f>MID(tbStoricoOrdini[[#This Row],[ARTICOLO]],FIND(" ",tbStoricoOrdini[[#This Row],[ARTICOLO]])+1,4)</f>
        <v>3000</v>
      </c>
      <c r="K688" t="str">
        <f>IFERROR(RIGHT(tbStoricoOrdini[[#This Row],[ARTICOLO]],LEN(tbStoricoOrdini[[#This Row],[ARTICOLO]])-FIND(" ",tbStoricoOrdini[[#This Row],[ARTICOLO]],FIND(" ",tbStoricoOrdini[[#This Row],[ARTICOLO]]) +1)),"")</f>
        <v>Plus</v>
      </c>
      <c r="L688" s="3">
        <f>VLOOKUP(tbStoricoOrdini[[#This Row],[ARTICOLO]],tbArticoli[],2,FALSE)</f>
        <v>145</v>
      </c>
      <c r="M688" s="22">
        <f>tbStoricoOrdini[[#This Row],[IMPORTO]]/tbStoricoOrdini[[#This Row],[PREZZO]]</f>
        <v>396</v>
      </c>
      <c r="N688" t="s">
        <v>6</v>
      </c>
      <c r="O688" s="8">
        <f>VLOOKUP(tbStoricoOrdini[[#This Row],[AGENTE]],tbAgenti[],2,FALSE)</f>
        <v>7.4999999999999997E-2</v>
      </c>
      <c r="P688" s="2">
        <v>57420</v>
      </c>
      <c r="Q688" s="2">
        <f>tbStoricoOrdini[[#This Row],[IMPORTO]]*tbStoricoOrdini[[#This Row],[% COMM.]]</f>
        <v>4306.5</v>
      </c>
      <c r="R688" s="2">
        <f>tbStoricoOrdini[[#This Row],[TOT. COMM.]]+tbStoricoOrdini[[#This Row],[IMPORTO]]</f>
        <v>61726.5</v>
      </c>
    </row>
    <row r="689" spans="1:18">
      <c r="A689" s="1">
        <v>43831</v>
      </c>
      <c r="B689" s="7">
        <f>MONTH(tbStoricoOrdini[[#This Row],[DATA]])</f>
        <v>1</v>
      </c>
      <c r="C689" t="s">
        <v>784</v>
      </c>
      <c r="D689" t="str">
        <f>RIGHT(tbStoricoOrdini[[#This Row],[ORDINE]],4)</f>
        <v>0686</v>
      </c>
      <c r="E689" t="s">
        <v>49</v>
      </c>
      <c r="F689" t="str">
        <f>VLOOKUP(tbStoricoOrdini[[#This Row],[CLIENTE]],tbClienti[],3,FALSE)</f>
        <v>Veneto</v>
      </c>
      <c r="G689" t="str">
        <f>VLOOKUP(tbStoricoOrdini[[#This Row],[CLIENTE]],tbClienti[],7,FALSE)</f>
        <v>CC</v>
      </c>
      <c r="H689" t="s">
        <v>66</v>
      </c>
      <c r="I689" t="str">
        <f>IF(LEFT(tbStoricoOrdini[[#This Row],[ARTICOLO]],3) = "COG","COG",LEFT(tbStoricoOrdini[[#This Row],[ARTICOLO]],FIND(" ",tbStoricoOrdini[[#This Row],[ARTICOLO]])-1))</f>
        <v>BAG</v>
      </c>
      <c r="J689" t="str">
        <f>MID(tbStoricoOrdini[[#This Row],[ARTICOLO]],FIND(" ",tbStoricoOrdini[[#This Row],[ARTICOLO]])+1,4)</f>
        <v>2500</v>
      </c>
      <c r="K689" t="str">
        <f>IFERROR(RIGHT(tbStoricoOrdini[[#This Row],[ARTICOLO]],LEN(tbStoricoOrdini[[#This Row],[ARTICOLO]])-FIND(" ",tbStoricoOrdini[[#This Row],[ARTICOLO]],FIND(" ",tbStoricoOrdini[[#This Row],[ARTICOLO]]) +1)),"")</f>
        <v>Plus</v>
      </c>
      <c r="L689" s="3">
        <f>VLOOKUP(tbStoricoOrdini[[#This Row],[ARTICOLO]],tbArticoli[],2,FALSE)</f>
        <v>220</v>
      </c>
      <c r="M689" s="22">
        <f>tbStoricoOrdini[[#This Row],[IMPORTO]]/tbStoricoOrdini[[#This Row],[PREZZO]]</f>
        <v>403</v>
      </c>
      <c r="N689" t="s">
        <v>11</v>
      </c>
      <c r="O689" s="8">
        <f>VLOOKUP(tbStoricoOrdini[[#This Row],[AGENTE]],tbAgenti[],2,FALSE)</f>
        <v>0.04</v>
      </c>
      <c r="P689" s="2">
        <v>88660</v>
      </c>
      <c r="Q689" s="2">
        <f>tbStoricoOrdini[[#This Row],[IMPORTO]]*tbStoricoOrdini[[#This Row],[% COMM.]]</f>
        <v>3546.4</v>
      </c>
      <c r="R689" s="2">
        <f>tbStoricoOrdini[[#This Row],[TOT. COMM.]]+tbStoricoOrdini[[#This Row],[IMPORTO]]</f>
        <v>92206.399999999994</v>
      </c>
    </row>
    <row r="690" spans="1:18">
      <c r="A690" s="1">
        <v>43831</v>
      </c>
      <c r="B690" s="7">
        <f>MONTH(tbStoricoOrdini[[#This Row],[DATA]])</f>
        <v>1</v>
      </c>
      <c r="C690" t="s">
        <v>785</v>
      </c>
      <c r="D690" t="str">
        <f>RIGHT(tbStoricoOrdini[[#This Row],[ORDINE]],4)</f>
        <v>0687</v>
      </c>
      <c r="E690" t="s">
        <v>49</v>
      </c>
      <c r="F690" t="str">
        <f>VLOOKUP(tbStoricoOrdini[[#This Row],[CLIENTE]],tbClienti[],3,FALSE)</f>
        <v>Veneto</v>
      </c>
      <c r="G690" t="str">
        <f>VLOOKUP(tbStoricoOrdini[[#This Row],[CLIENTE]],tbClienti[],7,FALSE)</f>
        <v>CC</v>
      </c>
      <c r="H690" t="s">
        <v>66</v>
      </c>
      <c r="I690" t="str">
        <f>IF(LEFT(tbStoricoOrdini[[#This Row],[ARTICOLO]],3) = "COG","COG",LEFT(tbStoricoOrdini[[#This Row],[ARTICOLO]],FIND(" ",tbStoricoOrdini[[#This Row],[ARTICOLO]])-1))</f>
        <v>BAG</v>
      </c>
      <c r="J690" t="str">
        <f>MID(tbStoricoOrdini[[#This Row],[ARTICOLO]],FIND(" ",tbStoricoOrdini[[#This Row],[ARTICOLO]])+1,4)</f>
        <v>2500</v>
      </c>
      <c r="K690" t="str">
        <f>IFERROR(RIGHT(tbStoricoOrdini[[#This Row],[ARTICOLO]],LEN(tbStoricoOrdini[[#This Row],[ARTICOLO]])-FIND(" ",tbStoricoOrdini[[#This Row],[ARTICOLO]],FIND(" ",tbStoricoOrdini[[#This Row],[ARTICOLO]]) +1)),"")</f>
        <v>Plus</v>
      </c>
      <c r="L690" s="3">
        <f>VLOOKUP(tbStoricoOrdini[[#This Row],[ARTICOLO]],tbArticoli[],2,FALSE)</f>
        <v>220</v>
      </c>
      <c r="M690" s="22">
        <f>tbStoricoOrdini[[#This Row],[IMPORTO]]/tbStoricoOrdini[[#This Row],[PREZZO]]</f>
        <v>685</v>
      </c>
      <c r="N690" t="s">
        <v>15</v>
      </c>
      <c r="O690" s="8">
        <f>VLOOKUP(tbStoricoOrdini[[#This Row],[AGENTE]],tbAgenti[],2,FALSE)</f>
        <v>0.08</v>
      </c>
      <c r="P690" s="2">
        <v>150700</v>
      </c>
      <c r="Q690" s="2">
        <f>tbStoricoOrdini[[#This Row],[IMPORTO]]*tbStoricoOrdini[[#This Row],[% COMM.]]</f>
        <v>12056</v>
      </c>
      <c r="R690" s="2">
        <f>tbStoricoOrdini[[#This Row],[TOT. COMM.]]+tbStoricoOrdini[[#This Row],[IMPORTO]]</f>
        <v>162756</v>
      </c>
    </row>
    <row r="691" spans="1:18">
      <c r="A691" s="1">
        <v>43831</v>
      </c>
      <c r="B691" s="7">
        <f>MONTH(tbStoricoOrdini[[#This Row],[DATA]])</f>
        <v>1</v>
      </c>
      <c r="C691" t="s">
        <v>786</v>
      </c>
      <c r="D691" t="str">
        <f>RIGHT(tbStoricoOrdini[[#This Row],[ORDINE]],4)</f>
        <v>0688</v>
      </c>
      <c r="E691" t="s">
        <v>49</v>
      </c>
      <c r="F691" t="str">
        <f>VLOOKUP(tbStoricoOrdini[[#This Row],[CLIENTE]],tbClienti[],3,FALSE)</f>
        <v>Veneto</v>
      </c>
      <c r="G691" t="str">
        <f>VLOOKUP(tbStoricoOrdini[[#This Row],[CLIENTE]],tbClienti[],7,FALSE)</f>
        <v>CC</v>
      </c>
      <c r="H691" t="s">
        <v>66</v>
      </c>
      <c r="I691" t="str">
        <f>IF(LEFT(tbStoricoOrdini[[#This Row],[ARTICOLO]],3) = "COG","COG",LEFT(tbStoricoOrdini[[#This Row],[ARTICOLO]],FIND(" ",tbStoricoOrdini[[#This Row],[ARTICOLO]])-1))</f>
        <v>BAG</v>
      </c>
      <c r="J691" t="str">
        <f>MID(tbStoricoOrdini[[#This Row],[ARTICOLO]],FIND(" ",tbStoricoOrdini[[#This Row],[ARTICOLO]])+1,4)</f>
        <v>2500</v>
      </c>
      <c r="K691" t="str">
        <f>IFERROR(RIGHT(tbStoricoOrdini[[#This Row],[ARTICOLO]],LEN(tbStoricoOrdini[[#This Row],[ARTICOLO]])-FIND(" ",tbStoricoOrdini[[#This Row],[ARTICOLO]],FIND(" ",tbStoricoOrdini[[#This Row],[ARTICOLO]]) +1)),"")</f>
        <v>Plus</v>
      </c>
      <c r="L691" s="3">
        <f>VLOOKUP(tbStoricoOrdini[[#This Row],[ARTICOLO]],tbArticoli[],2,FALSE)</f>
        <v>220</v>
      </c>
      <c r="M691" s="22">
        <f>tbStoricoOrdini[[#This Row],[IMPORTO]]/tbStoricoOrdini[[#This Row],[PREZZO]]</f>
        <v>33</v>
      </c>
      <c r="N691" t="s">
        <v>7</v>
      </c>
      <c r="O691" s="8">
        <f>VLOOKUP(tbStoricoOrdini[[#This Row],[AGENTE]],tbAgenti[],2,FALSE)</f>
        <v>0.03</v>
      </c>
      <c r="P691" s="2">
        <v>7260</v>
      </c>
      <c r="Q691" s="2">
        <f>tbStoricoOrdini[[#This Row],[IMPORTO]]*tbStoricoOrdini[[#This Row],[% COMM.]]</f>
        <v>217.79999999999998</v>
      </c>
      <c r="R691" s="2">
        <f>tbStoricoOrdini[[#This Row],[TOT. COMM.]]+tbStoricoOrdini[[#This Row],[IMPORTO]]</f>
        <v>7477.8</v>
      </c>
    </row>
    <row r="692" spans="1:18">
      <c r="A692" s="1">
        <v>43831</v>
      </c>
      <c r="B692" s="7">
        <f>MONTH(tbStoricoOrdini[[#This Row],[DATA]])</f>
        <v>1</v>
      </c>
      <c r="C692" t="s">
        <v>787</v>
      </c>
      <c r="D692" t="str">
        <f>RIGHT(tbStoricoOrdini[[#This Row],[ORDINE]],4)</f>
        <v>0689</v>
      </c>
      <c r="E692" t="s">
        <v>49</v>
      </c>
      <c r="F692" t="str">
        <f>VLOOKUP(tbStoricoOrdini[[#This Row],[CLIENTE]],tbClienti[],3,FALSE)</f>
        <v>Veneto</v>
      </c>
      <c r="G692" t="str">
        <f>VLOOKUP(tbStoricoOrdini[[#This Row],[CLIENTE]],tbClienti[],7,FALSE)</f>
        <v>CC</v>
      </c>
      <c r="H692" t="s">
        <v>80</v>
      </c>
      <c r="I692" t="str">
        <f>IF(LEFT(tbStoricoOrdini[[#This Row],[ARTICOLO]],3) = "COG","COG",LEFT(tbStoricoOrdini[[#This Row],[ARTICOLO]],FIND(" ",tbStoricoOrdini[[#This Row],[ARTICOLO]])-1))</f>
        <v>COG</v>
      </c>
      <c r="J692" t="str">
        <f>MID(tbStoricoOrdini[[#This Row],[ARTICOLO]],FIND(" ",tbStoricoOrdini[[#This Row],[ARTICOLO]])+1,4)</f>
        <v>5000</v>
      </c>
      <c r="K692" t="str">
        <f>IFERROR(RIGHT(tbStoricoOrdini[[#This Row],[ARTICOLO]],LEN(tbStoricoOrdini[[#This Row],[ARTICOLO]])-FIND(" ",tbStoricoOrdini[[#This Row],[ARTICOLO]],FIND(" ",tbStoricoOrdini[[#This Row],[ARTICOLO]]) +1)),"")</f>
        <v>Silver</v>
      </c>
      <c r="L692" s="3">
        <f>VLOOKUP(tbStoricoOrdini[[#This Row],[ARTICOLO]],tbArticoli[],2,FALSE)</f>
        <v>300</v>
      </c>
      <c r="M692" s="22">
        <f>tbStoricoOrdini[[#This Row],[IMPORTO]]/tbStoricoOrdini[[#This Row],[PREZZO]]</f>
        <v>63</v>
      </c>
      <c r="N692" t="s">
        <v>16</v>
      </c>
      <c r="O692" s="8">
        <f>VLOOKUP(tbStoricoOrdini[[#This Row],[AGENTE]],tbAgenti[],2,FALSE)</f>
        <v>0.05</v>
      </c>
      <c r="P692" s="2">
        <v>18900</v>
      </c>
      <c r="Q692" s="2">
        <f>tbStoricoOrdini[[#This Row],[IMPORTO]]*tbStoricoOrdini[[#This Row],[% COMM.]]</f>
        <v>945</v>
      </c>
      <c r="R692" s="2">
        <f>tbStoricoOrdini[[#This Row],[TOT. COMM.]]+tbStoricoOrdini[[#This Row],[IMPORTO]]</f>
        <v>19845</v>
      </c>
    </row>
    <row r="693" spans="1:18">
      <c r="A693" s="1">
        <v>43831</v>
      </c>
      <c r="B693" s="7">
        <f>MONTH(tbStoricoOrdini[[#This Row],[DATA]])</f>
        <v>1</v>
      </c>
      <c r="C693" t="s">
        <v>788</v>
      </c>
      <c r="D693" t="str">
        <f>RIGHT(tbStoricoOrdini[[#This Row],[ORDINE]],4)</f>
        <v>0690</v>
      </c>
      <c r="E693" t="s">
        <v>49</v>
      </c>
      <c r="F693" t="str">
        <f>VLOOKUP(tbStoricoOrdini[[#This Row],[CLIENTE]],tbClienti[],3,FALSE)</f>
        <v>Veneto</v>
      </c>
      <c r="G693" t="str">
        <f>VLOOKUP(tbStoricoOrdini[[#This Row],[CLIENTE]],tbClienti[],7,FALSE)</f>
        <v>CC</v>
      </c>
      <c r="H693" t="s">
        <v>68</v>
      </c>
      <c r="I693" t="str">
        <f>IF(LEFT(tbStoricoOrdini[[#This Row],[ARTICOLO]],3) = "COG","COG",LEFT(tbStoricoOrdini[[#This Row],[ARTICOLO]],FIND(" ",tbStoricoOrdini[[#This Row],[ARTICOLO]])-1))</f>
        <v>BAG</v>
      </c>
      <c r="J693" t="str">
        <f>MID(tbStoricoOrdini[[#This Row],[ARTICOLO]],FIND(" ",tbStoricoOrdini[[#This Row],[ARTICOLO]])+1,4)</f>
        <v>5000</v>
      </c>
      <c r="K693" t="str">
        <f>IFERROR(RIGHT(tbStoricoOrdini[[#This Row],[ARTICOLO]],LEN(tbStoricoOrdini[[#This Row],[ARTICOLO]])-FIND(" ",tbStoricoOrdini[[#This Row],[ARTICOLO]],FIND(" ",tbStoricoOrdini[[#This Row],[ARTICOLO]]) +1)),"")</f>
        <v/>
      </c>
      <c r="L693" s="3">
        <f>VLOOKUP(tbStoricoOrdini[[#This Row],[ARTICOLO]],tbArticoli[],2,FALSE)</f>
        <v>250</v>
      </c>
      <c r="M693" s="22">
        <f>tbStoricoOrdini[[#This Row],[IMPORTO]]/tbStoricoOrdini[[#This Row],[PREZZO]]</f>
        <v>871</v>
      </c>
      <c r="N693" t="s">
        <v>16</v>
      </c>
      <c r="O693" s="8">
        <f>VLOOKUP(tbStoricoOrdini[[#This Row],[AGENTE]],tbAgenti[],2,FALSE)</f>
        <v>0.05</v>
      </c>
      <c r="P693" s="2">
        <v>217750</v>
      </c>
      <c r="Q693" s="2">
        <f>tbStoricoOrdini[[#This Row],[IMPORTO]]*tbStoricoOrdini[[#This Row],[% COMM.]]</f>
        <v>10887.5</v>
      </c>
      <c r="R693" s="2">
        <f>tbStoricoOrdini[[#This Row],[TOT. COMM.]]+tbStoricoOrdini[[#This Row],[IMPORTO]]</f>
        <v>228637.5</v>
      </c>
    </row>
    <row r="694" spans="1:18">
      <c r="A694" s="1">
        <v>43831</v>
      </c>
      <c r="B694" s="7">
        <f>MONTH(tbStoricoOrdini[[#This Row],[DATA]])</f>
        <v>1</v>
      </c>
      <c r="C694" t="s">
        <v>789</v>
      </c>
      <c r="D694" t="str">
        <f>RIGHT(tbStoricoOrdini[[#This Row],[ORDINE]],4)</f>
        <v>0691</v>
      </c>
      <c r="E694" t="s">
        <v>49</v>
      </c>
      <c r="F694" t="str">
        <f>VLOOKUP(tbStoricoOrdini[[#This Row],[CLIENTE]],tbClienti[],3,FALSE)</f>
        <v>Veneto</v>
      </c>
      <c r="G694" t="str">
        <f>VLOOKUP(tbStoricoOrdini[[#This Row],[CLIENTE]],tbClienti[],7,FALSE)</f>
        <v>CC</v>
      </c>
      <c r="H694" t="s">
        <v>68</v>
      </c>
      <c r="I694" t="str">
        <f>IF(LEFT(tbStoricoOrdini[[#This Row],[ARTICOLO]],3) = "COG","COG",LEFT(tbStoricoOrdini[[#This Row],[ARTICOLO]],FIND(" ",tbStoricoOrdini[[#This Row],[ARTICOLO]])-1))</f>
        <v>BAG</v>
      </c>
      <c r="J694" t="str">
        <f>MID(tbStoricoOrdini[[#This Row],[ARTICOLO]],FIND(" ",tbStoricoOrdini[[#This Row],[ARTICOLO]])+1,4)</f>
        <v>5000</v>
      </c>
      <c r="K694" t="str">
        <f>IFERROR(RIGHT(tbStoricoOrdini[[#This Row],[ARTICOLO]],LEN(tbStoricoOrdini[[#This Row],[ARTICOLO]])-FIND(" ",tbStoricoOrdini[[#This Row],[ARTICOLO]],FIND(" ",tbStoricoOrdini[[#This Row],[ARTICOLO]]) +1)),"")</f>
        <v/>
      </c>
      <c r="L694" s="3">
        <f>VLOOKUP(tbStoricoOrdini[[#This Row],[ARTICOLO]],tbArticoli[],2,FALSE)</f>
        <v>250</v>
      </c>
      <c r="M694" s="22">
        <f>tbStoricoOrdini[[#This Row],[IMPORTO]]/tbStoricoOrdini[[#This Row],[PREZZO]]</f>
        <v>471</v>
      </c>
      <c r="N694" t="s">
        <v>7</v>
      </c>
      <c r="O694" s="8">
        <f>VLOOKUP(tbStoricoOrdini[[#This Row],[AGENTE]],tbAgenti[],2,FALSE)</f>
        <v>0.03</v>
      </c>
      <c r="P694" s="2">
        <v>117750</v>
      </c>
      <c r="Q694" s="2">
        <f>tbStoricoOrdini[[#This Row],[IMPORTO]]*tbStoricoOrdini[[#This Row],[% COMM.]]</f>
        <v>3532.5</v>
      </c>
      <c r="R694" s="2">
        <f>tbStoricoOrdini[[#This Row],[TOT. COMM.]]+tbStoricoOrdini[[#This Row],[IMPORTO]]</f>
        <v>121282.5</v>
      </c>
    </row>
    <row r="695" spans="1:18">
      <c r="A695" s="1">
        <v>43831</v>
      </c>
      <c r="B695" s="7">
        <f>MONTH(tbStoricoOrdini[[#This Row],[DATA]])</f>
        <v>1</v>
      </c>
      <c r="C695" t="s">
        <v>790</v>
      </c>
      <c r="D695" t="str">
        <f>RIGHT(tbStoricoOrdini[[#This Row],[ORDINE]],4)</f>
        <v>0692</v>
      </c>
      <c r="E695" t="s">
        <v>49</v>
      </c>
      <c r="F695" t="str">
        <f>VLOOKUP(tbStoricoOrdini[[#This Row],[CLIENTE]],tbClienti[],3,FALSE)</f>
        <v>Veneto</v>
      </c>
      <c r="G695" t="str">
        <f>VLOOKUP(tbStoricoOrdini[[#This Row],[CLIENTE]],tbClienti[],7,FALSE)</f>
        <v>CC</v>
      </c>
      <c r="H695" t="s">
        <v>71</v>
      </c>
      <c r="I695" t="str">
        <f>IF(LEFT(tbStoricoOrdini[[#This Row],[ARTICOLO]],3) = "COG","COG",LEFT(tbStoricoOrdini[[#This Row],[ARTICOLO]],FIND(" ",tbStoricoOrdini[[#This Row],[ARTICOLO]])-1))</f>
        <v>EB07</v>
      </c>
      <c r="J695" t="str">
        <f>MID(tbStoricoOrdini[[#This Row],[ARTICOLO]],FIND(" ",tbStoricoOrdini[[#This Row],[ARTICOLO]])+1,4)</f>
        <v>5000</v>
      </c>
      <c r="K695" t="str">
        <f>IFERROR(RIGHT(tbStoricoOrdini[[#This Row],[ARTICOLO]],LEN(tbStoricoOrdini[[#This Row],[ARTICOLO]])-FIND(" ",tbStoricoOrdini[[#This Row],[ARTICOLO]],FIND(" ",tbStoricoOrdini[[#This Row],[ARTICOLO]]) +1)),"")</f>
        <v/>
      </c>
      <c r="L695" s="3">
        <f>VLOOKUP(tbStoricoOrdini[[#This Row],[ARTICOLO]],tbArticoli[],2,FALSE)</f>
        <v>140</v>
      </c>
      <c r="M695" s="22">
        <f>tbStoricoOrdini[[#This Row],[IMPORTO]]/tbStoricoOrdini[[#This Row],[PREZZO]]</f>
        <v>446</v>
      </c>
      <c r="N695" t="s">
        <v>16</v>
      </c>
      <c r="O695" s="8">
        <f>VLOOKUP(tbStoricoOrdini[[#This Row],[AGENTE]],tbAgenti[],2,FALSE)</f>
        <v>0.05</v>
      </c>
      <c r="P695" s="2">
        <v>62440</v>
      </c>
      <c r="Q695" s="2">
        <f>tbStoricoOrdini[[#This Row],[IMPORTO]]*tbStoricoOrdini[[#This Row],[% COMM.]]</f>
        <v>3122</v>
      </c>
      <c r="R695" s="2">
        <f>tbStoricoOrdini[[#This Row],[TOT. COMM.]]+tbStoricoOrdini[[#This Row],[IMPORTO]]</f>
        <v>65562</v>
      </c>
    </row>
    <row r="696" spans="1:18">
      <c r="A696" s="1">
        <v>43831</v>
      </c>
      <c r="B696" s="7">
        <f>MONTH(tbStoricoOrdini[[#This Row],[DATA]])</f>
        <v>1</v>
      </c>
      <c r="C696" t="s">
        <v>791</v>
      </c>
      <c r="D696" t="str">
        <f>RIGHT(tbStoricoOrdini[[#This Row],[ORDINE]],4)</f>
        <v>0693</v>
      </c>
      <c r="E696" t="s">
        <v>49</v>
      </c>
      <c r="F696" t="str">
        <f>VLOOKUP(tbStoricoOrdini[[#This Row],[CLIENTE]],tbClienti[],3,FALSE)</f>
        <v>Veneto</v>
      </c>
      <c r="G696" t="str">
        <f>VLOOKUP(tbStoricoOrdini[[#This Row],[CLIENTE]],tbClienti[],7,FALSE)</f>
        <v>CC</v>
      </c>
      <c r="H696" t="s">
        <v>71</v>
      </c>
      <c r="I696" t="str">
        <f>IF(LEFT(tbStoricoOrdini[[#This Row],[ARTICOLO]],3) = "COG","COG",LEFT(tbStoricoOrdini[[#This Row],[ARTICOLO]],FIND(" ",tbStoricoOrdini[[#This Row],[ARTICOLO]])-1))</f>
        <v>EB07</v>
      </c>
      <c r="J696" t="str">
        <f>MID(tbStoricoOrdini[[#This Row],[ARTICOLO]],FIND(" ",tbStoricoOrdini[[#This Row],[ARTICOLO]])+1,4)</f>
        <v>5000</v>
      </c>
      <c r="K696" t="str">
        <f>IFERROR(RIGHT(tbStoricoOrdini[[#This Row],[ARTICOLO]],LEN(tbStoricoOrdini[[#This Row],[ARTICOLO]])-FIND(" ",tbStoricoOrdini[[#This Row],[ARTICOLO]],FIND(" ",tbStoricoOrdini[[#This Row],[ARTICOLO]]) +1)),"")</f>
        <v/>
      </c>
      <c r="L696" s="3">
        <f>VLOOKUP(tbStoricoOrdini[[#This Row],[ARTICOLO]],tbArticoli[],2,FALSE)</f>
        <v>140</v>
      </c>
      <c r="M696" s="22">
        <f>tbStoricoOrdini[[#This Row],[IMPORTO]]/tbStoricoOrdini[[#This Row],[PREZZO]]</f>
        <v>349</v>
      </c>
      <c r="N696" t="s">
        <v>39</v>
      </c>
      <c r="O696" s="8">
        <f>VLOOKUP(tbStoricoOrdini[[#This Row],[AGENTE]],tbAgenti[],2,FALSE)</f>
        <v>0.05</v>
      </c>
      <c r="P696" s="2">
        <v>48860</v>
      </c>
      <c r="Q696" s="2">
        <f>tbStoricoOrdini[[#This Row],[IMPORTO]]*tbStoricoOrdini[[#This Row],[% COMM.]]</f>
        <v>2443</v>
      </c>
      <c r="R696" s="2">
        <f>tbStoricoOrdini[[#This Row],[TOT. COMM.]]+tbStoricoOrdini[[#This Row],[IMPORTO]]</f>
        <v>51303</v>
      </c>
    </row>
    <row r="697" spans="1:18">
      <c r="A697" s="1">
        <v>43831</v>
      </c>
      <c r="B697" s="7">
        <f>MONTH(tbStoricoOrdini[[#This Row],[DATA]])</f>
        <v>1</v>
      </c>
      <c r="C697" t="s">
        <v>792</v>
      </c>
      <c r="D697" t="str">
        <f>RIGHT(tbStoricoOrdini[[#This Row],[ORDINE]],4)</f>
        <v>0694</v>
      </c>
      <c r="E697" t="s">
        <v>49</v>
      </c>
      <c r="F697" t="str">
        <f>VLOOKUP(tbStoricoOrdini[[#This Row],[CLIENTE]],tbClienti[],3,FALSE)</f>
        <v>Veneto</v>
      </c>
      <c r="G697" t="str">
        <f>VLOOKUP(tbStoricoOrdini[[#This Row],[CLIENTE]],tbClienti[],7,FALSE)</f>
        <v>CC</v>
      </c>
      <c r="H697" t="s">
        <v>71</v>
      </c>
      <c r="I697" t="str">
        <f>IF(LEFT(tbStoricoOrdini[[#This Row],[ARTICOLO]],3) = "COG","COG",LEFT(tbStoricoOrdini[[#This Row],[ARTICOLO]],FIND(" ",tbStoricoOrdini[[#This Row],[ARTICOLO]])-1))</f>
        <v>EB07</v>
      </c>
      <c r="J697" t="str">
        <f>MID(tbStoricoOrdini[[#This Row],[ARTICOLO]],FIND(" ",tbStoricoOrdini[[#This Row],[ARTICOLO]])+1,4)</f>
        <v>5000</v>
      </c>
      <c r="K697" t="str">
        <f>IFERROR(RIGHT(tbStoricoOrdini[[#This Row],[ARTICOLO]],LEN(tbStoricoOrdini[[#This Row],[ARTICOLO]])-FIND(" ",tbStoricoOrdini[[#This Row],[ARTICOLO]],FIND(" ",tbStoricoOrdini[[#This Row],[ARTICOLO]]) +1)),"")</f>
        <v/>
      </c>
      <c r="L697" s="3">
        <f>VLOOKUP(tbStoricoOrdini[[#This Row],[ARTICOLO]],tbArticoli[],2,FALSE)</f>
        <v>140</v>
      </c>
      <c r="M697" s="22">
        <f>tbStoricoOrdini[[#This Row],[IMPORTO]]/tbStoricoOrdini[[#This Row],[PREZZO]]</f>
        <v>555</v>
      </c>
      <c r="N697" t="s">
        <v>11</v>
      </c>
      <c r="O697" s="8">
        <f>VLOOKUP(tbStoricoOrdini[[#This Row],[AGENTE]],tbAgenti[],2,FALSE)</f>
        <v>0.04</v>
      </c>
      <c r="P697" s="2">
        <v>77700</v>
      </c>
      <c r="Q697" s="2">
        <f>tbStoricoOrdini[[#This Row],[IMPORTO]]*tbStoricoOrdini[[#This Row],[% COMM.]]</f>
        <v>3108</v>
      </c>
      <c r="R697" s="2">
        <f>tbStoricoOrdini[[#This Row],[TOT. COMM.]]+tbStoricoOrdini[[#This Row],[IMPORTO]]</f>
        <v>80808</v>
      </c>
    </row>
    <row r="698" spans="1:18">
      <c r="A698" s="1">
        <v>43831</v>
      </c>
      <c r="B698" s="7">
        <f>MONTH(tbStoricoOrdini[[#This Row],[DATA]])</f>
        <v>1</v>
      </c>
      <c r="C698" t="s">
        <v>793</v>
      </c>
      <c r="D698" t="str">
        <f>RIGHT(tbStoricoOrdini[[#This Row],[ORDINE]],4)</f>
        <v>0695</v>
      </c>
      <c r="E698" t="s">
        <v>49</v>
      </c>
      <c r="F698" t="str">
        <f>VLOOKUP(tbStoricoOrdini[[#This Row],[CLIENTE]],tbClienti[],3,FALSE)</f>
        <v>Veneto</v>
      </c>
      <c r="G698" t="str">
        <f>VLOOKUP(tbStoricoOrdini[[#This Row],[CLIENTE]],tbClienti[],7,FALSE)</f>
        <v>CC</v>
      </c>
      <c r="H698" t="s">
        <v>71</v>
      </c>
      <c r="I698" t="str">
        <f>IF(LEFT(tbStoricoOrdini[[#This Row],[ARTICOLO]],3) = "COG","COG",LEFT(tbStoricoOrdini[[#This Row],[ARTICOLO]],FIND(" ",tbStoricoOrdini[[#This Row],[ARTICOLO]])-1))</f>
        <v>EB07</v>
      </c>
      <c r="J698" t="str">
        <f>MID(tbStoricoOrdini[[#This Row],[ARTICOLO]],FIND(" ",tbStoricoOrdini[[#This Row],[ARTICOLO]])+1,4)</f>
        <v>5000</v>
      </c>
      <c r="K698" t="str">
        <f>IFERROR(RIGHT(tbStoricoOrdini[[#This Row],[ARTICOLO]],LEN(tbStoricoOrdini[[#This Row],[ARTICOLO]])-FIND(" ",tbStoricoOrdini[[#This Row],[ARTICOLO]],FIND(" ",tbStoricoOrdini[[#This Row],[ARTICOLO]]) +1)),"")</f>
        <v/>
      </c>
      <c r="L698" s="3">
        <f>VLOOKUP(tbStoricoOrdini[[#This Row],[ARTICOLO]],tbArticoli[],2,FALSE)</f>
        <v>140</v>
      </c>
      <c r="M698" s="22">
        <f>tbStoricoOrdini[[#This Row],[IMPORTO]]/tbStoricoOrdini[[#This Row],[PREZZO]]</f>
        <v>993</v>
      </c>
      <c r="N698" t="s">
        <v>7</v>
      </c>
      <c r="O698" s="8">
        <f>VLOOKUP(tbStoricoOrdini[[#This Row],[AGENTE]],tbAgenti[],2,FALSE)</f>
        <v>0.03</v>
      </c>
      <c r="P698" s="2">
        <v>139020</v>
      </c>
      <c r="Q698" s="2">
        <f>tbStoricoOrdini[[#This Row],[IMPORTO]]*tbStoricoOrdini[[#This Row],[% COMM.]]</f>
        <v>4170.5999999999995</v>
      </c>
      <c r="R698" s="2">
        <f>tbStoricoOrdini[[#This Row],[TOT. COMM.]]+tbStoricoOrdini[[#This Row],[IMPORTO]]</f>
        <v>143190.6</v>
      </c>
    </row>
    <row r="699" spans="1:18">
      <c r="A699" s="1">
        <v>43831</v>
      </c>
      <c r="B699" s="7">
        <f>MONTH(tbStoricoOrdini[[#This Row],[DATA]])</f>
        <v>1</v>
      </c>
      <c r="C699" t="s">
        <v>794</v>
      </c>
      <c r="D699" t="str">
        <f>RIGHT(tbStoricoOrdini[[#This Row],[ORDINE]],4)</f>
        <v>0696</v>
      </c>
      <c r="E699" t="s">
        <v>49</v>
      </c>
      <c r="F699" t="str">
        <f>VLOOKUP(tbStoricoOrdini[[#This Row],[CLIENTE]],tbClienti[],3,FALSE)</f>
        <v>Veneto</v>
      </c>
      <c r="G699" t="str">
        <f>VLOOKUP(tbStoricoOrdini[[#This Row],[CLIENTE]],tbClienti[],7,FALSE)</f>
        <v>CC</v>
      </c>
      <c r="H699" t="s">
        <v>71</v>
      </c>
      <c r="I699" t="str">
        <f>IF(LEFT(tbStoricoOrdini[[#This Row],[ARTICOLO]],3) = "COG","COG",LEFT(tbStoricoOrdini[[#This Row],[ARTICOLO]],FIND(" ",tbStoricoOrdini[[#This Row],[ARTICOLO]])-1))</f>
        <v>EB07</v>
      </c>
      <c r="J699" t="str">
        <f>MID(tbStoricoOrdini[[#This Row],[ARTICOLO]],FIND(" ",tbStoricoOrdini[[#This Row],[ARTICOLO]])+1,4)</f>
        <v>5000</v>
      </c>
      <c r="K699" t="str">
        <f>IFERROR(RIGHT(tbStoricoOrdini[[#This Row],[ARTICOLO]],LEN(tbStoricoOrdini[[#This Row],[ARTICOLO]])-FIND(" ",tbStoricoOrdini[[#This Row],[ARTICOLO]],FIND(" ",tbStoricoOrdini[[#This Row],[ARTICOLO]]) +1)),"")</f>
        <v/>
      </c>
      <c r="L699" s="3">
        <f>VLOOKUP(tbStoricoOrdini[[#This Row],[ARTICOLO]],tbArticoli[],2,FALSE)</f>
        <v>140</v>
      </c>
      <c r="M699" s="22">
        <f>tbStoricoOrdini[[#This Row],[IMPORTO]]/tbStoricoOrdini[[#This Row],[PREZZO]]</f>
        <v>897</v>
      </c>
      <c r="N699" t="s">
        <v>6</v>
      </c>
      <c r="O699" s="8">
        <f>VLOOKUP(tbStoricoOrdini[[#This Row],[AGENTE]],tbAgenti[],2,FALSE)</f>
        <v>7.4999999999999997E-2</v>
      </c>
      <c r="P699" s="2">
        <v>125580</v>
      </c>
      <c r="Q699" s="2">
        <f>tbStoricoOrdini[[#This Row],[IMPORTO]]*tbStoricoOrdini[[#This Row],[% COMM.]]</f>
        <v>9418.5</v>
      </c>
      <c r="R699" s="2">
        <f>tbStoricoOrdini[[#This Row],[TOT. COMM.]]+tbStoricoOrdini[[#This Row],[IMPORTO]]</f>
        <v>134998.5</v>
      </c>
    </row>
    <row r="700" spans="1:18">
      <c r="A700" s="1">
        <v>43831</v>
      </c>
      <c r="B700" s="7">
        <f>MONTH(tbStoricoOrdini[[#This Row],[DATA]])</f>
        <v>1</v>
      </c>
      <c r="C700" t="s">
        <v>795</v>
      </c>
      <c r="D700" t="str">
        <f>RIGHT(tbStoricoOrdini[[#This Row],[ORDINE]],4)</f>
        <v>0697</v>
      </c>
      <c r="E700" t="s">
        <v>49</v>
      </c>
      <c r="F700" t="str">
        <f>VLOOKUP(tbStoricoOrdini[[#This Row],[CLIENTE]],tbClienti[],3,FALSE)</f>
        <v>Veneto</v>
      </c>
      <c r="G700" t="str">
        <f>VLOOKUP(tbStoricoOrdini[[#This Row],[CLIENTE]],tbClienti[],7,FALSE)</f>
        <v>CC</v>
      </c>
      <c r="H700" t="s">
        <v>72</v>
      </c>
      <c r="I700" t="str">
        <f>IF(LEFT(tbStoricoOrdini[[#This Row],[ARTICOLO]],3) = "COG","COG",LEFT(tbStoricoOrdini[[#This Row],[ARTICOLO]],FIND(" ",tbStoricoOrdini[[#This Row],[ARTICOLO]])-1))</f>
        <v>EB06</v>
      </c>
      <c r="J700" t="str">
        <f>MID(tbStoricoOrdini[[#This Row],[ARTICOLO]],FIND(" ",tbStoricoOrdini[[#This Row],[ARTICOLO]])+1,4)</f>
        <v>3000</v>
      </c>
      <c r="K700" t="str">
        <f>IFERROR(RIGHT(tbStoricoOrdini[[#This Row],[ARTICOLO]],LEN(tbStoricoOrdini[[#This Row],[ARTICOLO]])-FIND(" ",tbStoricoOrdini[[#This Row],[ARTICOLO]],FIND(" ",tbStoricoOrdini[[#This Row],[ARTICOLO]]) +1)),"")</f>
        <v>Medium</v>
      </c>
      <c r="L700" s="3">
        <f>VLOOKUP(tbStoricoOrdini[[#This Row],[ARTICOLO]],tbArticoli[],2,FALSE)</f>
        <v>120</v>
      </c>
      <c r="M700" s="22">
        <f>tbStoricoOrdini[[#This Row],[IMPORTO]]/tbStoricoOrdini[[#This Row],[PREZZO]]</f>
        <v>534</v>
      </c>
      <c r="N700" t="s">
        <v>39</v>
      </c>
      <c r="O700" s="8">
        <f>VLOOKUP(tbStoricoOrdini[[#This Row],[AGENTE]],tbAgenti[],2,FALSE)</f>
        <v>0.05</v>
      </c>
      <c r="P700" s="2">
        <v>64080</v>
      </c>
      <c r="Q700" s="2">
        <f>tbStoricoOrdini[[#This Row],[IMPORTO]]*tbStoricoOrdini[[#This Row],[% COMM.]]</f>
        <v>3204</v>
      </c>
      <c r="R700" s="2">
        <f>tbStoricoOrdini[[#This Row],[TOT. COMM.]]+tbStoricoOrdini[[#This Row],[IMPORTO]]</f>
        <v>67284</v>
      </c>
    </row>
    <row r="701" spans="1:18">
      <c r="A701" s="1">
        <v>43831</v>
      </c>
      <c r="B701" s="7">
        <f>MONTH(tbStoricoOrdini[[#This Row],[DATA]])</f>
        <v>1</v>
      </c>
      <c r="C701" t="s">
        <v>796</v>
      </c>
      <c r="D701" t="str">
        <f>RIGHT(tbStoricoOrdini[[#This Row],[ORDINE]],4)</f>
        <v>0698</v>
      </c>
      <c r="E701" t="s">
        <v>49</v>
      </c>
      <c r="F701" t="str">
        <f>VLOOKUP(tbStoricoOrdini[[#This Row],[CLIENTE]],tbClienti[],3,FALSE)</f>
        <v>Veneto</v>
      </c>
      <c r="G701" t="str">
        <f>VLOOKUP(tbStoricoOrdini[[#This Row],[CLIENTE]],tbClienti[],7,FALSE)</f>
        <v>CC</v>
      </c>
      <c r="H701" t="s">
        <v>72</v>
      </c>
      <c r="I701" t="str">
        <f>IF(LEFT(tbStoricoOrdini[[#This Row],[ARTICOLO]],3) = "COG","COG",LEFT(tbStoricoOrdini[[#This Row],[ARTICOLO]],FIND(" ",tbStoricoOrdini[[#This Row],[ARTICOLO]])-1))</f>
        <v>EB06</v>
      </c>
      <c r="J701" t="str">
        <f>MID(tbStoricoOrdini[[#This Row],[ARTICOLO]],FIND(" ",tbStoricoOrdini[[#This Row],[ARTICOLO]])+1,4)</f>
        <v>3000</v>
      </c>
      <c r="K701" t="str">
        <f>IFERROR(RIGHT(tbStoricoOrdini[[#This Row],[ARTICOLO]],LEN(tbStoricoOrdini[[#This Row],[ARTICOLO]])-FIND(" ",tbStoricoOrdini[[#This Row],[ARTICOLO]],FIND(" ",tbStoricoOrdini[[#This Row],[ARTICOLO]]) +1)),"")</f>
        <v>Medium</v>
      </c>
      <c r="L701" s="3">
        <f>VLOOKUP(tbStoricoOrdini[[#This Row],[ARTICOLO]],tbArticoli[],2,FALSE)</f>
        <v>120</v>
      </c>
      <c r="M701" s="22">
        <f>tbStoricoOrdini[[#This Row],[IMPORTO]]/tbStoricoOrdini[[#This Row],[PREZZO]]</f>
        <v>288</v>
      </c>
      <c r="N701" t="s">
        <v>11</v>
      </c>
      <c r="O701" s="8">
        <f>VLOOKUP(tbStoricoOrdini[[#This Row],[AGENTE]],tbAgenti[],2,FALSE)</f>
        <v>0.04</v>
      </c>
      <c r="P701" s="2">
        <v>34560</v>
      </c>
      <c r="Q701" s="2">
        <f>tbStoricoOrdini[[#This Row],[IMPORTO]]*tbStoricoOrdini[[#This Row],[% COMM.]]</f>
        <v>1382.4</v>
      </c>
      <c r="R701" s="2">
        <f>tbStoricoOrdini[[#This Row],[TOT. COMM.]]+tbStoricoOrdini[[#This Row],[IMPORTO]]</f>
        <v>35942.400000000001</v>
      </c>
    </row>
    <row r="702" spans="1:18">
      <c r="A702" s="1">
        <v>43831</v>
      </c>
      <c r="B702" s="7">
        <f>MONTH(tbStoricoOrdini[[#This Row],[DATA]])</f>
        <v>1</v>
      </c>
      <c r="C702" t="s">
        <v>797</v>
      </c>
      <c r="D702" t="str">
        <f>RIGHT(tbStoricoOrdini[[#This Row],[ORDINE]],4)</f>
        <v>0699</v>
      </c>
      <c r="E702" t="s">
        <v>49</v>
      </c>
      <c r="F702" t="str">
        <f>VLOOKUP(tbStoricoOrdini[[#This Row],[CLIENTE]],tbClienti[],3,FALSE)</f>
        <v>Veneto</v>
      </c>
      <c r="G702" t="str">
        <f>VLOOKUP(tbStoricoOrdini[[#This Row],[CLIENTE]],tbClienti[],7,FALSE)</f>
        <v>CC</v>
      </c>
      <c r="H702" t="s">
        <v>72</v>
      </c>
      <c r="I702" t="str">
        <f>IF(LEFT(tbStoricoOrdini[[#This Row],[ARTICOLO]],3) = "COG","COG",LEFT(tbStoricoOrdini[[#This Row],[ARTICOLO]],FIND(" ",tbStoricoOrdini[[#This Row],[ARTICOLO]])-1))</f>
        <v>EB06</v>
      </c>
      <c r="J702" t="str">
        <f>MID(tbStoricoOrdini[[#This Row],[ARTICOLO]],FIND(" ",tbStoricoOrdini[[#This Row],[ARTICOLO]])+1,4)</f>
        <v>3000</v>
      </c>
      <c r="K702" t="str">
        <f>IFERROR(RIGHT(tbStoricoOrdini[[#This Row],[ARTICOLO]],LEN(tbStoricoOrdini[[#This Row],[ARTICOLO]])-FIND(" ",tbStoricoOrdini[[#This Row],[ARTICOLO]],FIND(" ",tbStoricoOrdini[[#This Row],[ARTICOLO]]) +1)),"")</f>
        <v>Medium</v>
      </c>
      <c r="L702" s="3">
        <f>VLOOKUP(tbStoricoOrdini[[#This Row],[ARTICOLO]],tbArticoli[],2,FALSE)</f>
        <v>120</v>
      </c>
      <c r="M702" s="22">
        <f>tbStoricoOrdini[[#This Row],[IMPORTO]]/tbStoricoOrdini[[#This Row],[PREZZO]]</f>
        <v>290</v>
      </c>
      <c r="N702" t="s">
        <v>6</v>
      </c>
      <c r="O702" s="8">
        <f>VLOOKUP(tbStoricoOrdini[[#This Row],[AGENTE]],tbAgenti[],2,FALSE)</f>
        <v>7.4999999999999997E-2</v>
      </c>
      <c r="P702" s="2">
        <v>34800</v>
      </c>
      <c r="Q702" s="2">
        <f>tbStoricoOrdini[[#This Row],[IMPORTO]]*tbStoricoOrdini[[#This Row],[% COMM.]]</f>
        <v>2610</v>
      </c>
      <c r="R702" s="2">
        <f>tbStoricoOrdini[[#This Row],[TOT. COMM.]]+tbStoricoOrdini[[#This Row],[IMPORTO]]</f>
        <v>37410</v>
      </c>
    </row>
    <row r="703" spans="1:18">
      <c r="A703" s="1">
        <v>43831</v>
      </c>
      <c r="B703" s="7">
        <f>MONTH(tbStoricoOrdini[[#This Row],[DATA]])</f>
        <v>1</v>
      </c>
      <c r="C703" t="s">
        <v>798</v>
      </c>
      <c r="D703" t="str">
        <f>RIGHT(tbStoricoOrdini[[#This Row],[ORDINE]],4)</f>
        <v>0700</v>
      </c>
      <c r="E703" t="s">
        <v>49</v>
      </c>
      <c r="F703" t="str">
        <f>VLOOKUP(tbStoricoOrdini[[#This Row],[CLIENTE]],tbClienti[],3,FALSE)</f>
        <v>Veneto</v>
      </c>
      <c r="G703" t="str">
        <f>VLOOKUP(tbStoricoOrdini[[#This Row],[CLIENTE]],tbClienti[],7,FALSE)</f>
        <v>CC</v>
      </c>
      <c r="H703" t="s">
        <v>73</v>
      </c>
      <c r="I703" t="str">
        <f>IF(LEFT(tbStoricoOrdini[[#This Row],[ARTICOLO]],3) = "COG","COG",LEFT(tbStoricoOrdini[[#This Row],[ARTICOLO]],FIND(" ",tbStoricoOrdini[[#This Row],[ARTICOLO]])-1))</f>
        <v>EB06</v>
      </c>
      <c r="J703" t="str">
        <f>MID(tbStoricoOrdini[[#This Row],[ARTICOLO]],FIND(" ",tbStoricoOrdini[[#This Row],[ARTICOLO]])+1,4)</f>
        <v>3000</v>
      </c>
      <c r="K703" t="str">
        <f>IFERROR(RIGHT(tbStoricoOrdini[[#This Row],[ARTICOLO]],LEN(tbStoricoOrdini[[#This Row],[ARTICOLO]])-FIND(" ",tbStoricoOrdini[[#This Row],[ARTICOLO]],FIND(" ",tbStoricoOrdini[[#This Row],[ARTICOLO]]) +1)),"")</f>
        <v>Plus</v>
      </c>
      <c r="L703" s="3">
        <f>VLOOKUP(tbStoricoOrdini[[#This Row],[ARTICOLO]],tbArticoli[],2,FALSE)</f>
        <v>130</v>
      </c>
      <c r="M703" s="22">
        <f>tbStoricoOrdini[[#This Row],[IMPORTO]]/tbStoricoOrdini[[#This Row],[PREZZO]]</f>
        <v>402</v>
      </c>
      <c r="N703" t="s">
        <v>39</v>
      </c>
      <c r="O703" s="8">
        <f>VLOOKUP(tbStoricoOrdini[[#This Row],[AGENTE]],tbAgenti[],2,FALSE)</f>
        <v>0.05</v>
      </c>
      <c r="P703" s="2">
        <v>52260</v>
      </c>
      <c r="Q703" s="2">
        <f>tbStoricoOrdini[[#This Row],[IMPORTO]]*tbStoricoOrdini[[#This Row],[% COMM.]]</f>
        <v>2613</v>
      </c>
      <c r="R703" s="2">
        <f>tbStoricoOrdini[[#This Row],[TOT. COMM.]]+tbStoricoOrdini[[#This Row],[IMPORTO]]</f>
        <v>54873</v>
      </c>
    </row>
    <row r="704" spans="1:18">
      <c r="A704" s="1">
        <v>43831</v>
      </c>
      <c r="B704" s="7">
        <f>MONTH(tbStoricoOrdini[[#This Row],[DATA]])</f>
        <v>1</v>
      </c>
      <c r="C704" t="s">
        <v>799</v>
      </c>
      <c r="D704" t="str">
        <f>RIGHT(tbStoricoOrdini[[#This Row],[ORDINE]],4)</f>
        <v>0701</v>
      </c>
      <c r="E704" t="s">
        <v>49</v>
      </c>
      <c r="F704" t="str">
        <f>VLOOKUP(tbStoricoOrdini[[#This Row],[CLIENTE]],tbClienti[],3,FALSE)</f>
        <v>Veneto</v>
      </c>
      <c r="G704" t="str">
        <f>VLOOKUP(tbStoricoOrdini[[#This Row],[CLIENTE]],tbClienti[],7,FALSE)</f>
        <v>CC</v>
      </c>
      <c r="H704" t="s">
        <v>73</v>
      </c>
      <c r="I704" t="str">
        <f>IF(LEFT(tbStoricoOrdini[[#This Row],[ARTICOLO]],3) = "COG","COG",LEFT(tbStoricoOrdini[[#This Row],[ARTICOLO]],FIND(" ",tbStoricoOrdini[[#This Row],[ARTICOLO]])-1))</f>
        <v>EB06</v>
      </c>
      <c r="J704" t="str">
        <f>MID(tbStoricoOrdini[[#This Row],[ARTICOLO]],FIND(" ",tbStoricoOrdini[[#This Row],[ARTICOLO]])+1,4)</f>
        <v>3000</v>
      </c>
      <c r="K704" t="str">
        <f>IFERROR(RIGHT(tbStoricoOrdini[[#This Row],[ARTICOLO]],LEN(tbStoricoOrdini[[#This Row],[ARTICOLO]])-FIND(" ",tbStoricoOrdini[[#This Row],[ARTICOLO]],FIND(" ",tbStoricoOrdini[[#This Row],[ARTICOLO]]) +1)),"")</f>
        <v>Plus</v>
      </c>
      <c r="L704" s="3">
        <f>VLOOKUP(tbStoricoOrdini[[#This Row],[ARTICOLO]],tbArticoli[],2,FALSE)</f>
        <v>130</v>
      </c>
      <c r="M704" s="22">
        <f>tbStoricoOrdini[[#This Row],[IMPORTO]]/tbStoricoOrdini[[#This Row],[PREZZO]]</f>
        <v>684</v>
      </c>
      <c r="N704" t="s">
        <v>6</v>
      </c>
      <c r="O704" s="8">
        <f>VLOOKUP(tbStoricoOrdini[[#This Row],[AGENTE]],tbAgenti[],2,FALSE)</f>
        <v>7.4999999999999997E-2</v>
      </c>
      <c r="P704" s="2">
        <v>88920</v>
      </c>
      <c r="Q704" s="2">
        <f>tbStoricoOrdini[[#This Row],[IMPORTO]]*tbStoricoOrdini[[#This Row],[% COMM.]]</f>
        <v>6669</v>
      </c>
      <c r="R704" s="2">
        <f>tbStoricoOrdini[[#This Row],[TOT. COMM.]]+tbStoricoOrdini[[#This Row],[IMPORTO]]</f>
        <v>95589</v>
      </c>
    </row>
    <row r="705" spans="1:18">
      <c r="A705" s="1">
        <v>43831</v>
      </c>
      <c r="B705" s="7">
        <f>MONTH(tbStoricoOrdini[[#This Row],[DATA]])</f>
        <v>1</v>
      </c>
      <c r="C705" t="s">
        <v>800</v>
      </c>
      <c r="D705" t="str">
        <f>RIGHT(tbStoricoOrdini[[#This Row],[ORDINE]],4)</f>
        <v>0702</v>
      </c>
      <c r="E705" t="s">
        <v>50</v>
      </c>
      <c r="F705" t="str">
        <f>VLOOKUP(tbStoricoOrdini[[#This Row],[CLIENTE]],tbClienti[],3,FALSE)</f>
        <v>Veneto</v>
      </c>
      <c r="G705" t="str">
        <f>VLOOKUP(tbStoricoOrdini[[#This Row],[CLIENTE]],tbClienti[],7,FALSE)</f>
        <v>AD</v>
      </c>
      <c r="H705" t="s">
        <v>78</v>
      </c>
      <c r="I705" t="str">
        <f>IF(LEFT(tbStoricoOrdini[[#This Row],[ARTICOLO]],3) = "COG","COG",LEFT(tbStoricoOrdini[[#This Row],[ARTICOLO]],FIND(" ",tbStoricoOrdini[[#This Row],[ARTICOLO]])-1))</f>
        <v>COG</v>
      </c>
      <c r="J705" t="str">
        <f>MID(tbStoricoOrdini[[#This Row],[ARTICOLO]],FIND(" ",tbStoricoOrdini[[#This Row],[ARTICOLO]])+1,4)</f>
        <v>3000</v>
      </c>
      <c r="K705" t="str">
        <f>IFERROR(RIGHT(tbStoricoOrdini[[#This Row],[ARTICOLO]],LEN(tbStoricoOrdini[[#This Row],[ARTICOLO]])-FIND(" ",tbStoricoOrdini[[#This Row],[ARTICOLO]],FIND(" ",tbStoricoOrdini[[#This Row],[ARTICOLO]]) +1)),"")</f>
        <v>Medium</v>
      </c>
      <c r="L705" s="3">
        <f>VLOOKUP(tbStoricoOrdini[[#This Row],[ARTICOLO]],tbArticoli[],2,FALSE)</f>
        <v>220</v>
      </c>
      <c r="M705" s="22">
        <f>tbStoricoOrdini[[#This Row],[IMPORTO]]/tbStoricoOrdini[[#This Row],[PREZZO]]</f>
        <v>548</v>
      </c>
      <c r="N705" t="s">
        <v>6</v>
      </c>
      <c r="O705" s="8">
        <f>VLOOKUP(tbStoricoOrdini[[#This Row],[AGENTE]],tbAgenti[],2,FALSE)</f>
        <v>7.4999999999999997E-2</v>
      </c>
      <c r="P705" s="2">
        <v>120560</v>
      </c>
      <c r="Q705" s="2">
        <f>tbStoricoOrdini[[#This Row],[IMPORTO]]*tbStoricoOrdini[[#This Row],[% COMM.]]</f>
        <v>9042</v>
      </c>
      <c r="R705" s="2">
        <f>tbStoricoOrdini[[#This Row],[TOT. COMM.]]+tbStoricoOrdini[[#This Row],[IMPORTO]]</f>
        <v>129602</v>
      </c>
    </row>
    <row r="706" spans="1:18">
      <c r="A706" s="1">
        <v>43831</v>
      </c>
      <c r="B706" s="7">
        <f>MONTH(tbStoricoOrdini[[#This Row],[DATA]])</f>
        <v>1</v>
      </c>
      <c r="C706" t="s">
        <v>801</v>
      </c>
      <c r="D706" t="str">
        <f>RIGHT(tbStoricoOrdini[[#This Row],[ORDINE]],4)</f>
        <v>0703</v>
      </c>
      <c r="E706" t="s">
        <v>50</v>
      </c>
      <c r="F706" t="str">
        <f>VLOOKUP(tbStoricoOrdini[[#This Row],[CLIENTE]],tbClienti[],3,FALSE)</f>
        <v>Veneto</v>
      </c>
      <c r="G706" t="str">
        <f>VLOOKUP(tbStoricoOrdini[[#This Row],[CLIENTE]],tbClienti[],7,FALSE)</f>
        <v>AD</v>
      </c>
      <c r="H706" t="s">
        <v>78</v>
      </c>
      <c r="I706" t="str">
        <f>IF(LEFT(tbStoricoOrdini[[#This Row],[ARTICOLO]],3) = "COG","COG",LEFT(tbStoricoOrdini[[#This Row],[ARTICOLO]],FIND(" ",tbStoricoOrdini[[#This Row],[ARTICOLO]])-1))</f>
        <v>COG</v>
      </c>
      <c r="J706" t="str">
        <f>MID(tbStoricoOrdini[[#This Row],[ARTICOLO]],FIND(" ",tbStoricoOrdini[[#This Row],[ARTICOLO]])+1,4)</f>
        <v>3000</v>
      </c>
      <c r="K706" t="str">
        <f>IFERROR(RIGHT(tbStoricoOrdini[[#This Row],[ARTICOLO]],LEN(tbStoricoOrdini[[#This Row],[ARTICOLO]])-FIND(" ",tbStoricoOrdini[[#This Row],[ARTICOLO]],FIND(" ",tbStoricoOrdini[[#This Row],[ARTICOLO]]) +1)),"")</f>
        <v>Medium</v>
      </c>
      <c r="L706" s="3">
        <f>VLOOKUP(tbStoricoOrdini[[#This Row],[ARTICOLO]],tbArticoli[],2,FALSE)</f>
        <v>220</v>
      </c>
      <c r="M706" s="22">
        <f>tbStoricoOrdini[[#This Row],[IMPORTO]]/tbStoricoOrdini[[#This Row],[PREZZO]]</f>
        <v>0</v>
      </c>
      <c r="N706" t="s">
        <v>9</v>
      </c>
      <c r="O706" s="8">
        <f>VLOOKUP(tbStoricoOrdini[[#This Row],[AGENTE]],tbAgenti[],2,FALSE)</f>
        <v>0.05</v>
      </c>
      <c r="P706" s="2">
        <v>0</v>
      </c>
      <c r="Q706" s="2">
        <f>tbStoricoOrdini[[#This Row],[IMPORTO]]*tbStoricoOrdini[[#This Row],[% COMM.]]</f>
        <v>0</v>
      </c>
      <c r="R706" s="2">
        <f>tbStoricoOrdini[[#This Row],[TOT. COMM.]]+tbStoricoOrdini[[#This Row],[IMPORTO]]</f>
        <v>0</v>
      </c>
    </row>
    <row r="707" spans="1:18">
      <c r="A707" s="1">
        <v>43831</v>
      </c>
      <c r="B707" s="7">
        <f>MONTH(tbStoricoOrdini[[#This Row],[DATA]])</f>
        <v>1</v>
      </c>
      <c r="C707" t="s">
        <v>802</v>
      </c>
      <c r="D707" t="str">
        <f>RIGHT(tbStoricoOrdini[[#This Row],[ORDINE]],4)</f>
        <v>0704</v>
      </c>
      <c r="E707" t="s">
        <v>50</v>
      </c>
      <c r="F707" t="str">
        <f>VLOOKUP(tbStoricoOrdini[[#This Row],[CLIENTE]],tbClienti[],3,FALSE)</f>
        <v>Veneto</v>
      </c>
      <c r="G707" t="str">
        <f>VLOOKUP(tbStoricoOrdini[[#This Row],[CLIENTE]],tbClienti[],7,FALSE)</f>
        <v>AD</v>
      </c>
      <c r="H707" t="s">
        <v>81</v>
      </c>
      <c r="I707" t="str">
        <f>IF(LEFT(tbStoricoOrdini[[#This Row],[ARTICOLO]],3) = "COG","COG",LEFT(tbStoricoOrdini[[#This Row],[ARTICOLO]],FIND(" ",tbStoricoOrdini[[#This Row],[ARTICOLO]])-1))</f>
        <v>COG</v>
      </c>
      <c r="J707" t="str">
        <f>MID(tbStoricoOrdini[[#This Row],[ARTICOLO]],FIND(" ",tbStoricoOrdini[[#This Row],[ARTICOLO]])+1,4)</f>
        <v>6000</v>
      </c>
      <c r="K707" t="str">
        <f>IFERROR(RIGHT(tbStoricoOrdini[[#This Row],[ARTICOLO]],LEN(tbStoricoOrdini[[#This Row],[ARTICOLO]])-FIND(" ",tbStoricoOrdini[[#This Row],[ARTICOLO]],FIND(" ",tbStoricoOrdini[[#This Row],[ARTICOLO]]) +1)),"")</f>
        <v>Gold</v>
      </c>
      <c r="L707" s="3">
        <f>VLOOKUP(tbStoricoOrdini[[#This Row],[ARTICOLO]],tbArticoli[],2,FALSE)</f>
        <v>450</v>
      </c>
      <c r="M707" s="22">
        <f>tbStoricoOrdini[[#This Row],[IMPORTO]]/tbStoricoOrdini[[#This Row],[PREZZO]]</f>
        <v>17.824444444444445</v>
      </c>
      <c r="N707" t="s">
        <v>6</v>
      </c>
      <c r="O707" s="8">
        <f>VLOOKUP(tbStoricoOrdini[[#This Row],[AGENTE]],tbAgenti[],2,FALSE)</f>
        <v>7.4999999999999997E-2</v>
      </c>
      <c r="P707" s="2">
        <v>8021</v>
      </c>
      <c r="Q707" s="2">
        <f>tbStoricoOrdini[[#This Row],[IMPORTO]]*tbStoricoOrdini[[#This Row],[% COMM.]]</f>
        <v>601.57499999999993</v>
      </c>
      <c r="R707" s="2">
        <f>tbStoricoOrdini[[#This Row],[TOT. COMM.]]+tbStoricoOrdini[[#This Row],[IMPORTO]]</f>
        <v>8622.5750000000007</v>
      </c>
    </row>
    <row r="708" spans="1:18">
      <c r="A708" s="1">
        <v>43831</v>
      </c>
      <c r="B708" s="7">
        <f>MONTH(tbStoricoOrdini[[#This Row],[DATA]])</f>
        <v>1</v>
      </c>
      <c r="C708" t="s">
        <v>803</v>
      </c>
      <c r="D708" t="str">
        <f>RIGHT(tbStoricoOrdini[[#This Row],[ORDINE]],4)</f>
        <v>0705</v>
      </c>
      <c r="E708" t="s">
        <v>50</v>
      </c>
      <c r="F708" t="str">
        <f>VLOOKUP(tbStoricoOrdini[[#This Row],[CLIENTE]],tbClienti[],3,FALSE)</f>
        <v>Veneto</v>
      </c>
      <c r="G708" t="str">
        <f>VLOOKUP(tbStoricoOrdini[[#This Row],[CLIENTE]],tbClienti[],7,FALSE)</f>
        <v>AD</v>
      </c>
      <c r="H708" t="s">
        <v>81</v>
      </c>
      <c r="I708" t="str">
        <f>IF(LEFT(tbStoricoOrdini[[#This Row],[ARTICOLO]],3) = "COG","COG",LEFT(tbStoricoOrdini[[#This Row],[ARTICOLO]],FIND(" ",tbStoricoOrdini[[#This Row],[ARTICOLO]])-1))</f>
        <v>COG</v>
      </c>
      <c r="J708" t="str">
        <f>MID(tbStoricoOrdini[[#This Row],[ARTICOLO]],FIND(" ",tbStoricoOrdini[[#This Row],[ARTICOLO]])+1,4)</f>
        <v>6000</v>
      </c>
      <c r="K708" t="str">
        <f>IFERROR(RIGHT(tbStoricoOrdini[[#This Row],[ARTICOLO]],LEN(tbStoricoOrdini[[#This Row],[ARTICOLO]])-FIND(" ",tbStoricoOrdini[[#This Row],[ARTICOLO]],FIND(" ",tbStoricoOrdini[[#This Row],[ARTICOLO]]) +1)),"")</f>
        <v>Gold</v>
      </c>
      <c r="L708" s="3">
        <f>VLOOKUP(tbStoricoOrdini[[#This Row],[ARTICOLO]],tbArticoli[],2,FALSE)</f>
        <v>450</v>
      </c>
      <c r="M708" s="22">
        <f>tbStoricoOrdini[[#This Row],[IMPORTO]]/tbStoricoOrdini[[#This Row],[PREZZO]]</f>
        <v>0.85111111111111115</v>
      </c>
      <c r="N708" t="s">
        <v>9</v>
      </c>
      <c r="O708" s="8">
        <f>VLOOKUP(tbStoricoOrdini[[#This Row],[AGENTE]],tbAgenti[],2,FALSE)</f>
        <v>0.05</v>
      </c>
      <c r="P708" s="2">
        <v>383</v>
      </c>
      <c r="Q708" s="2">
        <f>tbStoricoOrdini[[#This Row],[IMPORTO]]*tbStoricoOrdini[[#This Row],[% COMM.]]</f>
        <v>19.150000000000002</v>
      </c>
      <c r="R708" s="2">
        <f>tbStoricoOrdini[[#This Row],[TOT. COMM.]]+tbStoricoOrdini[[#This Row],[IMPORTO]]</f>
        <v>402.15</v>
      </c>
    </row>
    <row r="709" spans="1:18">
      <c r="A709" s="1">
        <v>43831</v>
      </c>
      <c r="B709" s="7">
        <f>MONTH(tbStoricoOrdini[[#This Row],[DATA]])</f>
        <v>1</v>
      </c>
      <c r="C709" t="s">
        <v>804</v>
      </c>
      <c r="D709" t="str">
        <f>RIGHT(tbStoricoOrdini[[#This Row],[ORDINE]],4)</f>
        <v>0706</v>
      </c>
      <c r="E709" t="s">
        <v>50</v>
      </c>
      <c r="F709" t="str">
        <f>VLOOKUP(tbStoricoOrdini[[#This Row],[CLIENTE]],tbClienti[],3,FALSE)</f>
        <v>Veneto</v>
      </c>
      <c r="G709" t="str">
        <f>VLOOKUP(tbStoricoOrdini[[#This Row],[CLIENTE]],tbClienti[],7,FALSE)</f>
        <v>AD</v>
      </c>
      <c r="H709" t="s">
        <v>74</v>
      </c>
      <c r="I709" t="str">
        <f>IF(LEFT(tbStoricoOrdini[[#This Row],[ARTICOLO]],3) = "COG","COG",LEFT(tbStoricoOrdini[[#This Row],[ARTICOLO]],FIND(" ",tbStoricoOrdini[[#This Row],[ARTICOLO]])-1))</f>
        <v>AVRC</v>
      </c>
      <c r="J709" t="str">
        <f>MID(tbStoricoOrdini[[#This Row],[ARTICOLO]],FIND(" ",tbStoricoOrdini[[#This Row],[ARTICOLO]])+1,4)</f>
        <v>2500</v>
      </c>
      <c r="K709" t="str">
        <f>IFERROR(RIGHT(tbStoricoOrdini[[#This Row],[ARTICOLO]],LEN(tbStoricoOrdini[[#This Row],[ARTICOLO]])-FIND(" ",tbStoricoOrdini[[#This Row],[ARTICOLO]],FIND(" ",tbStoricoOrdini[[#This Row],[ARTICOLO]]) +1)),"")</f>
        <v>Gold</v>
      </c>
      <c r="L709" s="3">
        <f>VLOOKUP(tbStoricoOrdini[[#This Row],[ARTICOLO]],tbArticoli[],2,FALSE)</f>
        <v>500</v>
      </c>
      <c r="M709" s="22">
        <f>tbStoricoOrdini[[#This Row],[IMPORTO]]/tbStoricoOrdini[[#This Row],[PREZZO]]</f>
        <v>19.608000000000001</v>
      </c>
      <c r="N709" t="s">
        <v>10</v>
      </c>
      <c r="O709" s="8">
        <f>VLOOKUP(tbStoricoOrdini[[#This Row],[AGENTE]],tbAgenti[],2,FALSE)</f>
        <v>3.6999999999999998E-2</v>
      </c>
      <c r="P709" s="2">
        <v>9804</v>
      </c>
      <c r="Q709" s="2">
        <f>tbStoricoOrdini[[#This Row],[IMPORTO]]*tbStoricoOrdini[[#This Row],[% COMM.]]</f>
        <v>362.74799999999999</v>
      </c>
      <c r="R709" s="2">
        <f>tbStoricoOrdini[[#This Row],[TOT. COMM.]]+tbStoricoOrdini[[#This Row],[IMPORTO]]</f>
        <v>10166.748</v>
      </c>
    </row>
    <row r="710" spans="1:18">
      <c r="A710" s="1">
        <v>43831</v>
      </c>
      <c r="B710" s="7">
        <f>MONTH(tbStoricoOrdini[[#This Row],[DATA]])</f>
        <v>1</v>
      </c>
      <c r="C710" t="s">
        <v>805</v>
      </c>
      <c r="D710" t="str">
        <f>RIGHT(tbStoricoOrdini[[#This Row],[ORDINE]],4)</f>
        <v>0707</v>
      </c>
      <c r="E710" t="s">
        <v>50</v>
      </c>
      <c r="F710" t="str">
        <f>VLOOKUP(tbStoricoOrdini[[#This Row],[CLIENTE]],tbClienti[],3,FALSE)</f>
        <v>Veneto</v>
      </c>
      <c r="G710" t="str">
        <f>VLOOKUP(tbStoricoOrdini[[#This Row],[CLIENTE]],tbClienti[],7,FALSE)</f>
        <v>AD</v>
      </c>
      <c r="H710" t="s">
        <v>74</v>
      </c>
      <c r="I710" t="str">
        <f>IF(LEFT(tbStoricoOrdini[[#This Row],[ARTICOLO]],3) = "COG","COG",LEFT(tbStoricoOrdini[[#This Row],[ARTICOLO]],FIND(" ",tbStoricoOrdini[[#This Row],[ARTICOLO]])-1))</f>
        <v>AVRC</v>
      </c>
      <c r="J710" t="str">
        <f>MID(tbStoricoOrdini[[#This Row],[ARTICOLO]],FIND(" ",tbStoricoOrdini[[#This Row],[ARTICOLO]])+1,4)</f>
        <v>2500</v>
      </c>
      <c r="K710" t="str">
        <f>IFERROR(RIGHT(tbStoricoOrdini[[#This Row],[ARTICOLO]],LEN(tbStoricoOrdini[[#This Row],[ARTICOLO]])-FIND(" ",tbStoricoOrdini[[#This Row],[ARTICOLO]],FIND(" ",tbStoricoOrdini[[#This Row],[ARTICOLO]]) +1)),"")</f>
        <v>Gold</v>
      </c>
      <c r="L710" s="3">
        <f>VLOOKUP(tbStoricoOrdini[[#This Row],[ARTICOLO]],tbArticoli[],2,FALSE)</f>
        <v>500</v>
      </c>
      <c r="M710" s="22">
        <f>tbStoricoOrdini[[#This Row],[IMPORTO]]/tbStoricoOrdini[[#This Row],[PREZZO]]</f>
        <v>4.0000000000000001E-3</v>
      </c>
      <c r="N710" t="s">
        <v>8</v>
      </c>
      <c r="O710" s="8">
        <f>VLOOKUP(tbStoricoOrdini[[#This Row],[AGENTE]],tbAgenti[],2,FALSE)</f>
        <v>0.05</v>
      </c>
      <c r="P710" s="2">
        <v>2</v>
      </c>
      <c r="Q710" s="2">
        <f>tbStoricoOrdini[[#This Row],[IMPORTO]]*tbStoricoOrdini[[#This Row],[% COMM.]]</f>
        <v>0.1</v>
      </c>
      <c r="R710" s="2">
        <f>tbStoricoOrdini[[#This Row],[TOT. COMM.]]+tbStoricoOrdini[[#This Row],[IMPORTO]]</f>
        <v>2.1</v>
      </c>
    </row>
    <row r="711" spans="1:18">
      <c r="A711" s="1">
        <v>43831</v>
      </c>
      <c r="B711" s="7">
        <f>MONTH(tbStoricoOrdini[[#This Row],[DATA]])</f>
        <v>1</v>
      </c>
      <c r="C711" t="s">
        <v>806</v>
      </c>
      <c r="D711" t="str">
        <f>RIGHT(tbStoricoOrdini[[#This Row],[ORDINE]],4)</f>
        <v>0708</v>
      </c>
      <c r="E711" t="s">
        <v>50</v>
      </c>
      <c r="F711" t="str">
        <f>VLOOKUP(tbStoricoOrdini[[#This Row],[CLIENTE]],tbClienti[],3,FALSE)</f>
        <v>Veneto</v>
      </c>
      <c r="G711" t="str">
        <f>VLOOKUP(tbStoricoOrdini[[#This Row],[CLIENTE]],tbClienti[],7,FALSE)</f>
        <v>AD</v>
      </c>
      <c r="H711" t="s">
        <v>74</v>
      </c>
      <c r="I711" t="str">
        <f>IF(LEFT(tbStoricoOrdini[[#This Row],[ARTICOLO]],3) = "COG","COG",LEFT(tbStoricoOrdini[[#This Row],[ARTICOLO]],FIND(" ",tbStoricoOrdini[[#This Row],[ARTICOLO]])-1))</f>
        <v>AVRC</v>
      </c>
      <c r="J711" t="str">
        <f>MID(tbStoricoOrdini[[#This Row],[ARTICOLO]],FIND(" ",tbStoricoOrdini[[#This Row],[ARTICOLO]])+1,4)</f>
        <v>2500</v>
      </c>
      <c r="K711" t="str">
        <f>IFERROR(RIGHT(tbStoricoOrdini[[#This Row],[ARTICOLO]],LEN(tbStoricoOrdini[[#This Row],[ARTICOLO]])-FIND(" ",tbStoricoOrdini[[#This Row],[ARTICOLO]],FIND(" ",tbStoricoOrdini[[#This Row],[ARTICOLO]]) +1)),"")</f>
        <v>Gold</v>
      </c>
      <c r="L711" s="3">
        <f>VLOOKUP(tbStoricoOrdini[[#This Row],[ARTICOLO]],tbArticoli[],2,FALSE)</f>
        <v>500</v>
      </c>
      <c r="M711" s="22">
        <f>tbStoricoOrdini[[#This Row],[IMPORTO]]/tbStoricoOrdini[[#This Row],[PREZZO]]</f>
        <v>0.44</v>
      </c>
      <c r="N711" t="s">
        <v>6</v>
      </c>
      <c r="O711" s="8">
        <f>VLOOKUP(tbStoricoOrdini[[#This Row],[AGENTE]],tbAgenti[],2,FALSE)</f>
        <v>7.4999999999999997E-2</v>
      </c>
      <c r="P711" s="2">
        <v>220</v>
      </c>
      <c r="Q711" s="2">
        <f>tbStoricoOrdini[[#This Row],[IMPORTO]]*tbStoricoOrdini[[#This Row],[% COMM.]]</f>
        <v>16.5</v>
      </c>
      <c r="R711" s="2">
        <f>tbStoricoOrdini[[#This Row],[TOT. COMM.]]+tbStoricoOrdini[[#This Row],[IMPORTO]]</f>
        <v>236.5</v>
      </c>
    </row>
    <row r="712" spans="1:18">
      <c r="A712" s="1">
        <v>43831</v>
      </c>
      <c r="B712" s="7">
        <f>MONTH(tbStoricoOrdini[[#This Row],[DATA]])</f>
        <v>1</v>
      </c>
      <c r="C712" t="s">
        <v>807</v>
      </c>
      <c r="D712" t="str">
        <f>RIGHT(tbStoricoOrdini[[#This Row],[ORDINE]],4)</f>
        <v>0709</v>
      </c>
      <c r="E712" t="s">
        <v>50</v>
      </c>
      <c r="F712" t="str">
        <f>VLOOKUP(tbStoricoOrdini[[#This Row],[CLIENTE]],tbClienti[],3,FALSE)</f>
        <v>Veneto</v>
      </c>
      <c r="G712" t="str">
        <f>VLOOKUP(tbStoricoOrdini[[#This Row],[CLIENTE]],tbClienti[],7,FALSE)</f>
        <v>AD</v>
      </c>
      <c r="H712" t="s">
        <v>74</v>
      </c>
      <c r="I712" t="str">
        <f>IF(LEFT(tbStoricoOrdini[[#This Row],[ARTICOLO]],3) = "COG","COG",LEFT(tbStoricoOrdini[[#This Row],[ARTICOLO]],FIND(" ",tbStoricoOrdini[[#This Row],[ARTICOLO]])-1))</f>
        <v>AVRC</v>
      </c>
      <c r="J712" t="str">
        <f>MID(tbStoricoOrdini[[#This Row],[ARTICOLO]],FIND(" ",tbStoricoOrdini[[#This Row],[ARTICOLO]])+1,4)</f>
        <v>2500</v>
      </c>
      <c r="K712" t="str">
        <f>IFERROR(RIGHT(tbStoricoOrdini[[#This Row],[ARTICOLO]],LEN(tbStoricoOrdini[[#This Row],[ARTICOLO]])-FIND(" ",tbStoricoOrdini[[#This Row],[ARTICOLO]],FIND(" ",tbStoricoOrdini[[#This Row],[ARTICOLO]]) +1)),"")</f>
        <v>Gold</v>
      </c>
      <c r="L712" s="3">
        <f>VLOOKUP(tbStoricoOrdini[[#This Row],[ARTICOLO]],tbArticoli[],2,FALSE)</f>
        <v>500</v>
      </c>
      <c r="M712" s="22">
        <f>tbStoricoOrdini[[#This Row],[IMPORTO]]/tbStoricoOrdini[[#This Row],[PREZZO]]</f>
        <v>174.208</v>
      </c>
      <c r="N712" t="s">
        <v>9</v>
      </c>
      <c r="O712" s="8">
        <f>VLOOKUP(tbStoricoOrdini[[#This Row],[AGENTE]],tbAgenti[],2,FALSE)</f>
        <v>0.05</v>
      </c>
      <c r="P712" s="2">
        <v>87104</v>
      </c>
      <c r="Q712" s="2">
        <f>tbStoricoOrdini[[#This Row],[IMPORTO]]*tbStoricoOrdini[[#This Row],[% COMM.]]</f>
        <v>4355.2</v>
      </c>
      <c r="R712" s="2">
        <f>tbStoricoOrdini[[#This Row],[TOT. COMM.]]+tbStoricoOrdini[[#This Row],[IMPORTO]]</f>
        <v>91459.199999999997</v>
      </c>
    </row>
    <row r="713" spans="1:18">
      <c r="A713" s="1">
        <v>43831</v>
      </c>
      <c r="B713" s="7">
        <f>MONTH(tbStoricoOrdini[[#This Row],[DATA]])</f>
        <v>1</v>
      </c>
      <c r="C713" t="s">
        <v>808</v>
      </c>
      <c r="D713" t="str">
        <f>RIGHT(tbStoricoOrdini[[#This Row],[ORDINE]],4)</f>
        <v>0710</v>
      </c>
      <c r="E713" t="s">
        <v>50</v>
      </c>
      <c r="F713" t="str">
        <f>VLOOKUP(tbStoricoOrdini[[#This Row],[CLIENTE]],tbClienti[],3,FALSE)</f>
        <v>Veneto</v>
      </c>
      <c r="G713" t="str">
        <f>VLOOKUP(tbStoricoOrdini[[#This Row],[CLIENTE]],tbClienti[],7,FALSE)</f>
        <v>AD</v>
      </c>
      <c r="H713" t="s">
        <v>77</v>
      </c>
      <c r="I713" t="str">
        <f>IF(LEFT(tbStoricoOrdini[[#This Row],[ARTICOLO]],3) = "COG","COG",LEFT(tbStoricoOrdini[[#This Row],[ARTICOLO]],FIND(" ",tbStoricoOrdini[[#This Row],[ARTICOLO]])-1))</f>
        <v>COG</v>
      </c>
      <c r="J713" t="str">
        <f>MID(tbStoricoOrdini[[#This Row],[ARTICOLO]],FIND(" ",tbStoricoOrdini[[#This Row],[ARTICOLO]])+1,4)</f>
        <v>2000</v>
      </c>
      <c r="K713" t="str">
        <f>IFERROR(RIGHT(tbStoricoOrdini[[#This Row],[ARTICOLO]],LEN(tbStoricoOrdini[[#This Row],[ARTICOLO]])-FIND(" ",tbStoricoOrdini[[#This Row],[ARTICOLO]],FIND(" ",tbStoricoOrdini[[#This Row],[ARTICOLO]]) +1)),"")</f>
        <v>Medium</v>
      </c>
      <c r="L713" s="3">
        <f>VLOOKUP(tbStoricoOrdini[[#This Row],[ARTICOLO]],tbArticoli[],2,FALSE)</f>
        <v>200</v>
      </c>
      <c r="M713" s="22">
        <f>tbStoricoOrdini[[#This Row],[IMPORTO]]/tbStoricoOrdini[[#This Row],[PREZZO]]</f>
        <v>0.44</v>
      </c>
      <c r="N713" t="s">
        <v>9</v>
      </c>
      <c r="O713" s="8">
        <f>VLOOKUP(tbStoricoOrdini[[#This Row],[AGENTE]],tbAgenti[],2,FALSE)</f>
        <v>0.05</v>
      </c>
      <c r="P713" s="2">
        <v>88</v>
      </c>
      <c r="Q713" s="2">
        <f>tbStoricoOrdini[[#This Row],[IMPORTO]]*tbStoricoOrdini[[#This Row],[% COMM.]]</f>
        <v>4.4000000000000004</v>
      </c>
      <c r="R713" s="2">
        <f>tbStoricoOrdini[[#This Row],[TOT. COMM.]]+tbStoricoOrdini[[#This Row],[IMPORTO]]</f>
        <v>92.4</v>
      </c>
    </row>
    <row r="714" spans="1:18">
      <c r="A714" s="1">
        <v>43831</v>
      </c>
      <c r="B714" s="7">
        <f>MONTH(tbStoricoOrdini[[#This Row],[DATA]])</f>
        <v>1</v>
      </c>
      <c r="C714" t="s">
        <v>809</v>
      </c>
      <c r="D714" t="str">
        <f>RIGHT(tbStoricoOrdini[[#This Row],[ORDINE]],4)</f>
        <v>0711</v>
      </c>
      <c r="E714" t="s">
        <v>50</v>
      </c>
      <c r="F714" t="str">
        <f>VLOOKUP(tbStoricoOrdini[[#This Row],[CLIENTE]],tbClienti[],3,FALSE)</f>
        <v>Veneto</v>
      </c>
      <c r="G714" t="str">
        <f>VLOOKUP(tbStoricoOrdini[[#This Row],[CLIENTE]],tbClienti[],7,FALSE)</f>
        <v>AD</v>
      </c>
      <c r="H714" t="s">
        <v>61</v>
      </c>
      <c r="I714" t="str">
        <f>IF(LEFT(tbStoricoOrdini[[#This Row],[ARTICOLO]],3) = "COG","COG",LEFT(tbStoricoOrdini[[#This Row],[ARTICOLO]],FIND(" ",tbStoricoOrdini[[#This Row],[ARTICOLO]])-1))</f>
        <v>KLM</v>
      </c>
      <c r="J714" t="str">
        <f>MID(tbStoricoOrdini[[#This Row],[ARTICOLO]],FIND(" ",tbStoricoOrdini[[#This Row],[ARTICOLO]])+1,4)</f>
        <v>5000</v>
      </c>
      <c r="K714" t="str">
        <f>IFERROR(RIGHT(tbStoricoOrdini[[#This Row],[ARTICOLO]],LEN(tbStoricoOrdini[[#This Row],[ARTICOLO]])-FIND(" ",tbStoricoOrdini[[#This Row],[ARTICOLO]],FIND(" ",tbStoricoOrdini[[#This Row],[ARTICOLO]]) +1)),"")</f>
        <v>Medium</v>
      </c>
      <c r="L714" s="3">
        <f>VLOOKUP(tbStoricoOrdini[[#This Row],[ARTICOLO]],tbArticoli[],2,FALSE)</f>
        <v>150</v>
      </c>
      <c r="M714" s="22">
        <f>tbStoricoOrdini[[#This Row],[IMPORTO]]/tbStoricoOrdini[[#This Row],[PREZZO]]</f>
        <v>6.3733333333333331</v>
      </c>
      <c r="N714" t="s">
        <v>10</v>
      </c>
      <c r="O714" s="8">
        <f>VLOOKUP(tbStoricoOrdini[[#This Row],[AGENTE]],tbAgenti[],2,FALSE)</f>
        <v>3.6999999999999998E-2</v>
      </c>
      <c r="P714" s="2">
        <v>956</v>
      </c>
      <c r="Q714" s="2">
        <f>tbStoricoOrdini[[#This Row],[IMPORTO]]*tbStoricoOrdini[[#This Row],[% COMM.]]</f>
        <v>35.372</v>
      </c>
      <c r="R714" s="2">
        <f>tbStoricoOrdini[[#This Row],[TOT. COMM.]]+tbStoricoOrdini[[#This Row],[IMPORTO]]</f>
        <v>991.37199999999996</v>
      </c>
    </row>
    <row r="715" spans="1:18">
      <c r="A715" s="1">
        <v>43831</v>
      </c>
      <c r="B715" s="7">
        <f>MONTH(tbStoricoOrdini[[#This Row],[DATA]])</f>
        <v>1</v>
      </c>
      <c r="C715" t="s">
        <v>810</v>
      </c>
      <c r="D715" t="str">
        <f>RIGHT(tbStoricoOrdini[[#This Row],[ORDINE]],4)</f>
        <v>0712</v>
      </c>
      <c r="E715" t="s">
        <v>50</v>
      </c>
      <c r="F715" t="str">
        <f>VLOOKUP(tbStoricoOrdini[[#This Row],[CLIENTE]],tbClienti[],3,FALSE)</f>
        <v>Veneto</v>
      </c>
      <c r="G715" t="str">
        <f>VLOOKUP(tbStoricoOrdini[[#This Row],[CLIENTE]],tbClienti[],7,FALSE)</f>
        <v>AD</v>
      </c>
      <c r="H715" t="s">
        <v>61</v>
      </c>
      <c r="I715" t="str">
        <f>IF(LEFT(tbStoricoOrdini[[#This Row],[ARTICOLO]],3) = "COG","COG",LEFT(tbStoricoOrdini[[#This Row],[ARTICOLO]],FIND(" ",tbStoricoOrdini[[#This Row],[ARTICOLO]])-1))</f>
        <v>KLM</v>
      </c>
      <c r="J715" t="str">
        <f>MID(tbStoricoOrdini[[#This Row],[ARTICOLO]],FIND(" ",tbStoricoOrdini[[#This Row],[ARTICOLO]])+1,4)</f>
        <v>5000</v>
      </c>
      <c r="K715" t="str">
        <f>IFERROR(RIGHT(tbStoricoOrdini[[#This Row],[ARTICOLO]],LEN(tbStoricoOrdini[[#This Row],[ARTICOLO]])-FIND(" ",tbStoricoOrdini[[#This Row],[ARTICOLO]],FIND(" ",tbStoricoOrdini[[#This Row],[ARTICOLO]]) +1)),"")</f>
        <v>Medium</v>
      </c>
      <c r="L715" s="3">
        <f>VLOOKUP(tbStoricoOrdini[[#This Row],[ARTICOLO]],tbArticoli[],2,FALSE)</f>
        <v>150</v>
      </c>
      <c r="M715" s="22">
        <f>tbStoricoOrdini[[#This Row],[IMPORTO]]/tbStoricoOrdini[[#This Row],[PREZZO]]</f>
        <v>15.546666666666667</v>
      </c>
      <c r="N715" t="s">
        <v>19</v>
      </c>
      <c r="O715" s="8">
        <f>VLOOKUP(tbStoricoOrdini[[#This Row],[AGENTE]],tbAgenti[],2,FALSE)</f>
        <v>0.05</v>
      </c>
      <c r="P715" s="2">
        <v>2332</v>
      </c>
      <c r="Q715" s="2">
        <f>tbStoricoOrdini[[#This Row],[IMPORTO]]*tbStoricoOrdini[[#This Row],[% COMM.]]</f>
        <v>116.60000000000001</v>
      </c>
      <c r="R715" s="2">
        <f>tbStoricoOrdini[[#This Row],[TOT. COMM.]]+tbStoricoOrdini[[#This Row],[IMPORTO]]</f>
        <v>2448.6</v>
      </c>
    </row>
    <row r="716" spans="1:18">
      <c r="A716" s="1">
        <v>43831</v>
      </c>
      <c r="B716" s="7">
        <f>MONTH(tbStoricoOrdini[[#This Row],[DATA]])</f>
        <v>1</v>
      </c>
      <c r="C716" t="s">
        <v>811</v>
      </c>
      <c r="D716" t="str">
        <f>RIGHT(tbStoricoOrdini[[#This Row],[ORDINE]],4)</f>
        <v>0713</v>
      </c>
      <c r="E716" t="s">
        <v>50</v>
      </c>
      <c r="F716" t="str">
        <f>VLOOKUP(tbStoricoOrdini[[#This Row],[CLIENTE]],tbClienti[],3,FALSE)</f>
        <v>Veneto</v>
      </c>
      <c r="G716" t="str">
        <f>VLOOKUP(tbStoricoOrdini[[#This Row],[CLIENTE]],tbClienti[],7,FALSE)</f>
        <v>AD</v>
      </c>
      <c r="H716" t="s">
        <v>61</v>
      </c>
      <c r="I716" t="str">
        <f>IF(LEFT(tbStoricoOrdini[[#This Row],[ARTICOLO]],3) = "COG","COG",LEFT(tbStoricoOrdini[[#This Row],[ARTICOLO]],FIND(" ",tbStoricoOrdini[[#This Row],[ARTICOLO]])-1))</f>
        <v>KLM</v>
      </c>
      <c r="J716" t="str">
        <f>MID(tbStoricoOrdini[[#This Row],[ARTICOLO]],FIND(" ",tbStoricoOrdini[[#This Row],[ARTICOLO]])+1,4)</f>
        <v>5000</v>
      </c>
      <c r="K716" t="str">
        <f>IFERROR(RIGHT(tbStoricoOrdini[[#This Row],[ARTICOLO]],LEN(tbStoricoOrdini[[#This Row],[ARTICOLO]])-FIND(" ",tbStoricoOrdini[[#This Row],[ARTICOLO]],FIND(" ",tbStoricoOrdini[[#This Row],[ARTICOLO]]) +1)),"")</f>
        <v>Medium</v>
      </c>
      <c r="L716" s="3">
        <f>VLOOKUP(tbStoricoOrdini[[#This Row],[ARTICOLO]],tbArticoli[],2,FALSE)</f>
        <v>150</v>
      </c>
      <c r="M716" s="22">
        <f>tbStoricoOrdini[[#This Row],[IMPORTO]]/tbStoricoOrdini[[#This Row],[PREZZO]]</f>
        <v>4.4666666666666668</v>
      </c>
      <c r="N716" t="s">
        <v>8</v>
      </c>
      <c r="O716" s="8">
        <f>VLOOKUP(tbStoricoOrdini[[#This Row],[AGENTE]],tbAgenti[],2,FALSE)</f>
        <v>0.05</v>
      </c>
      <c r="P716" s="2">
        <v>670</v>
      </c>
      <c r="Q716" s="2">
        <f>tbStoricoOrdini[[#This Row],[IMPORTO]]*tbStoricoOrdini[[#This Row],[% COMM.]]</f>
        <v>33.5</v>
      </c>
      <c r="R716" s="2">
        <f>tbStoricoOrdini[[#This Row],[TOT. COMM.]]+tbStoricoOrdini[[#This Row],[IMPORTO]]</f>
        <v>703.5</v>
      </c>
    </row>
    <row r="717" spans="1:18">
      <c r="A717" s="1">
        <v>43831</v>
      </c>
      <c r="B717" s="7">
        <f>MONTH(tbStoricoOrdini[[#This Row],[DATA]])</f>
        <v>1</v>
      </c>
      <c r="C717" t="s">
        <v>812</v>
      </c>
      <c r="D717" t="str">
        <f>RIGHT(tbStoricoOrdini[[#This Row],[ORDINE]],4)</f>
        <v>0714</v>
      </c>
      <c r="E717" t="s">
        <v>50</v>
      </c>
      <c r="F717" t="str">
        <f>VLOOKUP(tbStoricoOrdini[[#This Row],[CLIENTE]],tbClienti[],3,FALSE)</f>
        <v>Veneto</v>
      </c>
      <c r="G717" t="str">
        <f>VLOOKUP(tbStoricoOrdini[[#This Row],[CLIENTE]],tbClienti[],7,FALSE)</f>
        <v>AD</v>
      </c>
      <c r="H717" t="s">
        <v>61</v>
      </c>
      <c r="I717" t="str">
        <f>IF(LEFT(tbStoricoOrdini[[#This Row],[ARTICOLO]],3) = "COG","COG",LEFT(tbStoricoOrdini[[#This Row],[ARTICOLO]],FIND(" ",tbStoricoOrdini[[#This Row],[ARTICOLO]])-1))</f>
        <v>KLM</v>
      </c>
      <c r="J717" t="str">
        <f>MID(tbStoricoOrdini[[#This Row],[ARTICOLO]],FIND(" ",tbStoricoOrdini[[#This Row],[ARTICOLO]])+1,4)</f>
        <v>5000</v>
      </c>
      <c r="K717" t="str">
        <f>IFERROR(RIGHT(tbStoricoOrdini[[#This Row],[ARTICOLO]],LEN(tbStoricoOrdini[[#This Row],[ARTICOLO]])-FIND(" ",tbStoricoOrdini[[#This Row],[ARTICOLO]],FIND(" ",tbStoricoOrdini[[#This Row],[ARTICOLO]]) +1)),"")</f>
        <v>Medium</v>
      </c>
      <c r="L717" s="3">
        <f>VLOOKUP(tbStoricoOrdini[[#This Row],[ARTICOLO]],tbArticoli[],2,FALSE)</f>
        <v>150</v>
      </c>
      <c r="M717" s="22">
        <f>tbStoricoOrdini[[#This Row],[IMPORTO]]/tbStoricoOrdini[[#This Row],[PREZZO]]</f>
        <v>0.5</v>
      </c>
      <c r="N717" t="s">
        <v>13</v>
      </c>
      <c r="O717" s="8">
        <f>VLOOKUP(tbStoricoOrdini[[#This Row],[AGENTE]],tbAgenti[],2,FALSE)</f>
        <v>0.1</v>
      </c>
      <c r="P717" s="2">
        <v>75</v>
      </c>
      <c r="Q717" s="2">
        <f>tbStoricoOrdini[[#This Row],[IMPORTO]]*tbStoricoOrdini[[#This Row],[% COMM.]]</f>
        <v>7.5</v>
      </c>
      <c r="R717" s="2">
        <f>tbStoricoOrdini[[#This Row],[TOT. COMM.]]+tbStoricoOrdini[[#This Row],[IMPORTO]]</f>
        <v>82.5</v>
      </c>
    </row>
    <row r="718" spans="1:18">
      <c r="A718" s="1">
        <v>43831</v>
      </c>
      <c r="B718" s="7">
        <f>MONTH(tbStoricoOrdini[[#This Row],[DATA]])</f>
        <v>1</v>
      </c>
      <c r="C718" t="s">
        <v>813</v>
      </c>
      <c r="D718" t="str">
        <f>RIGHT(tbStoricoOrdini[[#This Row],[ORDINE]],4)</f>
        <v>0715</v>
      </c>
      <c r="E718" t="s">
        <v>50</v>
      </c>
      <c r="F718" t="str">
        <f>VLOOKUP(tbStoricoOrdini[[#This Row],[CLIENTE]],tbClienti[],3,FALSE)</f>
        <v>Veneto</v>
      </c>
      <c r="G718" t="str">
        <f>VLOOKUP(tbStoricoOrdini[[#This Row],[CLIENTE]],tbClienti[],7,FALSE)</f>
        <v>AD</v>
      </c>
      <c r="H718" t="s">
        <v>61</v>
      </c>
      <c r="I718" t="str">
        <f>IF(LEFT(tbStoricoOrdini[[#This Row],[ARTICOLO]],3) = "COG","COG",LEFT(tbStoricoOrdini[[#This Row],[ARTICOLO]],FIND(" ",tbStoricoOrdini[[#This Row],[ARTICOLO]])-1))</f>
        <v>KLM</v>
      </c>
      <c r="J718" t="str">
        <f>MID(tbStoricoOrdini[[#This Row],[ARTICOLO]],FIND(" ",tbStoricoOrdini[[#This Row],[ARTICOLO]])+1,4)</f>
        <v>5000</v>
      </c>
      <c r="K718" t="str">
        <f>IFERROR(RIGHT(tbStoricoOrdini[[#This Row],[ARTICOLO]],LEN(tbStoricoOrdini[[#This Row],[ARTICOLO]])-FIND(" ",tbStoricoOrdini[[#This Row],[ARTICOLO]],FIND(" ",tbStoricoOrdini[[#This Row],[ARTICOLO]]) +1)),"")</f>
        <v>Medium</v>
      </c>
      <c r="L718" s="3">
        <f>VLOOKUP(tbStoricoOrdini[[#This Row],[ARTICOLO]],tbArticoli[],2,FALSE)</f>
        <v>150</v>
      </c>
      <c r="M718" s="22">
        <f>tbStoricoOrdini[[#This Row],[IMPORTO]]/tbStoricoOrdini[[#This Row],[PREZZO]]</f>
        <v>76.393333333333331</v>
      </c>
      <c r="N718" t="s">
        <v>6</v>
      </c>
      <c r="O718" s="8">
        <f>VLOOKUP(tbStoricoOrdini[[#This Row],[AGENTE]],tbAgenti[],2,FALSE)</f>
        <v>7.4999999999999997E-2</v>
      </c>
      <c r="P718" s="2">
        <v>11459</v>
      </c>
      <c r="Q718" s="2">
        <f>tbStoricoOrdini[[#This Row],[IMPORTO]]*tbStoricoOrdini[[#This Row],[% COMM.]]</f>
        <v>859.42499999999995</v>
      </c>
      <c r="R718" s="2">
        <f>tbStoricoOrdini[[#This Row],[TOT. COMM.]]+tbStoricoOrdini[[#This Row],[IMPORTO]]</f>
        <v>12318.424999999999</v>
      </c>
    </row>
    <row r="719" spans="1:18">
      <c r="A719" s="1">
        <v>43831</v>
      </c>
      <c r="B719" s="7">
        <f>MONTH(tbStoricoOrdini[[#This Row],[DATA]])</f>
        <v>1</v>
      </c>
      <c r="C719" t="s">
        <v>814</v>
      </c>
      <c r="D719" t="str">
        <f>RIGHT(tbStoricoOrdini[[#This Row],[ORDINE]],4)</f>
        <v>0716</v>
      </c>
      <c r="E719" t="s">
        <v>50</v>
      </c>
      <c r="F719" t="str">
        <f>VLOOKUP(tbStoricoOrdini[[#This Row],[CLIENTE]],tbClienti[],3,FALSE)</f>
        <v>Veneto</v>
      </c>
      <c r="G719" t="str">
        <f>VLOOKUP(tbStoricoOrdini[[#This Row],[CLIENTE]],tbClienti[],7,FALSE)</f>
        <v>AD</v>
      </c>
      <c r="H719" t="s">
        <v>61</v>
      </c>
      <c r="I719" t="str">
        <f>IF(LEFT(tbStoricoOrdini[[#This Row],[ARTICOLO]],3) = "COG","COG",LEFT(tbStoricoOrdini[[#This Row],[ARTICOLO]],FIND(" ",tbStoricoOrdini[[#This Row],[ARTICOLO]])-1))</f>
        <v>KLM</v>
      </c>
      <c r="J719" t="str">
        <f>MID(tbStoricoOrdini[[#This Row],[ARTICOLO]],FIND(" ",tbStoricoOrdini[[#This Row],[ARTICOLO]])+1,4)</f>
        <v>5000</v>
      </c>
      <c r="K719" t="str">
        <f>IFERROR(RIGHT(tbStoricoOrdini[[#This Row],[ARTICOLO]],LEN(tbStoricoOrdini[[#This Row],[ARTICOLO]])-FIND(" ",tbStoricoOrdini[[#This Row],[ARTICOLO]],FIND(" ",tbStoricoOrdini[[#This Row],[ARTICOLO]]) +1)),"")</f>
        <v>Medium</v>
      </c>
      <c r="L719" s="3">
        <f>VLOOKUP(tbStoricoOrdini[[#This Row],[ARTICOLO]],tbArticoli[],2,FALSE)</f>
        <v>150</v>
      </c>
      <c r="M719" s="22">
        <f>tbStoricoOrdini[[#This Row],[IMPORTO]]/tbStoricoOrdini[[#This Row],[PREZZO]]</f>
        <v>3225.0133333333333</v>
      </c>
      <c r="N719" t="s">
        <v>9</v>
      </c>
      <c r="O719" s="8">
        <f>VLOOKUP(tbStoricoOrdini[[#This Row],[AGENTE]],tbAgenti[],2,FALSE)</f>
        <v>0.05</v>
      </c>
      <c r="P719" s="2">
        <v>483752</v>
      </c>
      <c r="Q719" s="2">
        <f>tbStoricoOrdini[[#This Row],[IMPORTO]]*tbStoricoOrdini[[#This Row],[% COMM.]]</f>
        <v>24187.600000000002</v>
      </c>
      <c r="R719" s="2">
        <f>tbStoricoOrdini[[#This Row],[TOT. COMM.]]+tbStoricoOrdini[[#This Row],[IMPORTO]]</f>
        <v>507939.6</v>
      </c>
    </row>
    <row r="720" spans="1:18">
      <c r="A720" s="1">
        <v>43831</v>
      </c>
      <c r="B720" s="7">
        <f>MONTH(tbStoricoOrdini[[#This Row],[DATA]])</f>
        <v>1</v>
      </c>
      <c r="C720" t="s">
        <v>815</v>
      </c>
      <c r="D720" t="str">
        <f>RIGHT(tbStoricoOrdini[[#This Row],[ORDINE]],4)</f>
        <v>0717</v>
      </c>
      <c r="E720" t="s">
        <v>50</v>
      </c>
      <c r="F720" t="str">
        <f>VLOOKUP(tbStoricoOrdini[[#This Row],[CLIENTE]],tbClienti[],3,FALSE)</f>
        <v>Veneto</v>
      </c>
      <c r="G720" t="str">
        <f>VLOOKUP(tbStoricoOrdini[[#This Row],[CLIENTE]],tbClienti[],7,FALSE)</f>
        <v>AD</v>
      </c>
      <c r="H720" t="s">
        <v>79</v>
      </c>
      <c r="I720" t="str">
        <f>IF(LEFT(tbStoricoOrdini[[#This Row],[ARTICOLO]],3) = "COG","COG",LEFT(tbStoricoOrdini[[#This Row],[ARTICOLO]],FIND(" ",tbStoricoOrdini[[#This Row],[ARTICOLO]])-1))</f>
        <v>COG</v>
      </c>
      <c r="J720" t="str">
        <f>MID(tbStoricoOrdini[[#This Row],[ARTICOLO]],FIND(" ",tbStoricoOrdini[[#This Row],[ARTICOLO]])+1,4)</f>
        <v>4000</v>
      </c>
      <c r="K720" t="str">
        <f>IFERROR(RIGHT(tbStoricoOrdini[[#This Row],[ARTICOLO]],LEN(tbStoricoOrdini[[#This Row],[ARTICOLO]])-FIND(" ",tbStoricoOrdini[[#This Row],[ARTICOLO]],FIND(" ",tbStoricoOrdini[[#This Row],[ARTICOLO]]) +1)),"")</f>
        <v>Plus</v>
      </c>
      <c r="L720" s="3">
        <f>VLOOKUP(tbStoricoOrdini[[#This Row],[ARTICOLO]],tbArticoli[],2,FALSE)</f>
        <v>240</v>
      </c>
      <c r="M720" s="22">
        <f>tbStoricoOrdini[[#This Row],[IMPORTO]]/tbStoricoOrdini[[#This Row],[PREZZO]]</f>
        <v>0.35833333333333334</v>
      </c>
      <c r="N720" t="s">
        <v>9</v>
      </c>
      <c r="O720" s="8">
        <f>VLOOKUP(tbStoricoOrdini[[#This Row],[AGENTE]],tbAgenti[],2,FALSE)</f>
        <v>0.05</v>
      </c>
      <c r="P720" s="2">
        <v>86</v>
      </c>
      <c r="Q720" s="2">
        <f>tbStoricoOrdini[[#This Row],[IMPORTO]]*tbStoricoOrdini[[#This Row],[% COMM.]]</f>
        <v>4.3</v>
      </c>
      <c r="R720" s="2">
        <f>tbStoricoOrdini[[#This Row],[TOT. COMM.]]+tbStoricoOrdini[[#This Row],[IMPORTO]]</f>
        <v>90.3</v>
      </c>
    </row>
    <row r="721" spans="1:18">
      <c r="A721" s="1">
        <v>43831</v>
      </c>
      <c r="B721" s="7">
        <f>MONTH(tbStoricoOrdini[[#This Row],[DATA]])</f>
        <v>1</v>
      </c>
      <c r="C721" t="s">
        <v>816</v>
      </c>
      <c r="D721" t="str">
        <f>RIGHT(tbStoricoOrdini[[#This Row],[ORDINE]],4)</f>
        <v>0718</v>
      </c>
      <c r="E721" t="s">
        <v>50</v>
      </c>
      <c r="F721" t="str">
        <f>VLOOKUP(tbStoricoOrdini[[#This Row],[CLIENTE]],tbClienti[],3,FALSE)</f>
        <v>Veneto</v>
      </c>
      <c r="G721" t="str">
        <f>VLOOKUP(tbStoricoOrdini[[#This Row],[CLIENTE]],tbClienti[],7,FALSE)</f>
        <v>AD</v>
      </c>
      <c r="H721" t="s">
        <v>60</v>
      </c>
      <c r="I721" t="str">
        <f>IF(LEFT(tbStoricoOrdini[[#This Row],[ARTICOLO]],3) = "COG","COG",LEFT(tbStoricoOrdini[[#This Row],[ARTICOLO]],FIND(" ",tbStoricoOrdini[[#This Row],[ARTICOLO]])-1))</f>
        <v>KLM</v>
      </c>
      <c r="J721" t="str">
        <f>MID(tbStoricoOrdini[[#This Row],[ARTICOLO]],FIND(" ",tbStoricoOrdini[[#This Row],[ARTICOLO]])+1,4)</f>
        <v>5000</v>
      </c>
      <c r="K721" t="str">
        <f>IFERROR(RIGHT(tbStoricoOrdini[[#This Row],[ARTICOLO]],LEN(tbStoricoOrdini[[#This Row],[ARTICOLO]])-FIND(" ",tbStoricoOrdini[[#This Row],[ARTICOLO]],FIND(" ",tbStoricoOrdini[[#This Row],[ARTICOLO]]) +1)),"")</f>
        <v>Plus</v>
      </c>
      <c r="L721" s="3">
        <f>VLOOKUP(tbStoricoOrdini[[#This Row],[ARTICOLO]],tbArticoli[],2,FALSE)</f>
        <v>175</v>
      </c>
      <c r="M721" s="22">
        <f>tbStoricoOrdini[[#This Row],[IMPORTO]]/tbStoricoOrdini[[#This Row],[PREZZO]]</f>
        <v>2.9485714285714284</v>
      </c>
      <c r="N721" t="s">
        <v>10</v>
      </c>
      <c r="O721" s="8">
        <f>VLOOKUP(tbStoricoOrdini[[#This Row],[AGENTE]],tbAgenti[],2,FALSE)</f>
        <v>3.6999999999999998E-2</v>
      </c>
      <c r="P721" s="2">
        <v>516</v>
      </c>
      <c r="Q721" s="2">
        <f>tbStoricoOrdini[[#This Row],[IMPORTO]]*tbStoricoOrdini[[#This Row],[% COMM.]]</f>
        <v>19.091999999999999</v>
      </c>
      <c r="R721" s="2">
        <f>tbStoricoOrdini[[#This Row],[TOT. COMM.]]+tbStoricoOrdini[[#This Row],[IMPORTO]]</f>
        <v>535.09199999999998</v>
      </c>
    </row>
    <row r="722" spans="1:18">
      <c r="A722" s="1">
        <v>43831</v>
      </c>
      <c r="B722" s="7">
        <f>MONTH(tbStoricoOrdini[[#This Row],[DATA]])</f>
        <v>1</v>
      </c>
      <c r="C722" t="s">
        <v>817</v>
      </c>
      <c r="D722" t="str">
        <f>RIGHT(tbStoricoOrdini[[#This Row],[ORDINE]],4)</f>
        <v>0719</v>
      </c>
      <c r="E722" t="s">
        <v>50</v>
      </c>
      <c r="F722" t="str">
        <f>VLOOKUP(tbStoricoOrdini[[#This Row],[CLIENTE]],tbClienti[],3,FALSE)</f>
        <v>Veneto</v>
      </c>
      <c r="G722" t="str">
        <f>VLOOKUP(tbStoricoOrdini[[#This Row],[CLIENTE]],tbClienti[],7,FALSE)</f>
        <v>AD</v>
      </c>
      <c r="H722" t="s">
        <v>60</v>
      </c>
      <c r="I722" t="str">
        <f>IF(LEFT(tbStoricoOrdini[[#This Row],[ARTICOLO]],3) = "COG","COG",LEFT(tbStoricoOrdini[[#This Row],[ARTICOLO]],FIND(" ",tbStoricoOrdini[[#This Row],[ARTICOLO]])-1))</f>
        <v>KLM</v>
      </c>
      <c r="J722" t="str">
        <f>MID(tbStoricoOrdini[[#This Row],[ARTICOLO]],FIND(" ",tbStoricoOrdini[[#This Row],[ARTICOLO]])+1,4)</f>
        <v>5000</v>
      </c>
      <c r="K722" t="str">
        <f>IFERROR(RIGHT(tbStoricoOrdini[[#This Row],[ARTICOLO]],LEN(tbStoricoOrdini[[#This Row],[ARTICOLO]])-FIND(" ",tbStoricoOrdini[[#This Row],[ARTICOLO]],FIND(" ",tbStoricoOrdini[[#This Row],[ARTICOLO]]) +1)),"")</f>
        <v>Plus</v>
      </c>
      <c r="L722" s="3">
        <f>VLOOKUP(tbStoricoOrdini[[#This Row],[ARTICOLO]],tbArticoli[],2,FALSE)</f>
        <v>175</v>
      </c>
      <c r="M722" s="22">
        <f>tbStoricoOrdini[[#This Row],[IMPORTO]]/tbStoricoOrdini[[#This Row],[PREZZO]]</f>
        <v>0.64571428571428569</v>
      </c>
      <c r="N722" t="s">
        <v>9</v>
      </c>
      <c r="O722" s="8">
        <f>VLOOKUP(tbStoricoOrdini[[#This Row],[AGENTE]],tbAgenti[],2,FALSE)</f>
        <v>0.05</v>
      </c>
      <c r="P722" s="2">
        <v>113</v>
      </c>
      <c r="Q722" s="2">
        <f>tbStoricoOrdini[[#This Row],[IMPORTO]]*tbStoricoOrdini[[#This Row],[% COMM.]]</f>
        <v>5.65</v>
      </c>
      <c r="R722" s="2">
        <f>tbStoricoOrdini[[#This Row],[TOT. COMM.]]+tbStoricoOrdini[[#This Row],[IMPORTO]]</f>
        <v>118.65</v>
      </c>
    </row>
    <row r="723" spans="1:18">
      <c r="A723" s="1">
        <v>43831</v>
      </c>
      <c r="B723" s="7">
        <f>MONTH(tbStoricoOrdini[[#This Row],[DATA]])</f>
        <v>1</v>
      </c>
      <c r="C723" t="s">
        <v>818</v>
      </c>
      <c r="D723" t="str">
        <f>RIGHT(tbStoricoOrdini[[#This Row],[ORDINE]],4)</f>
        <v>0720</v>
      </c>
      <c r="E723" t="s">
        <v>50</v>
      </c>
      <c r="F723" t="str">
        <f>VLOOKUP(tbStoricoOrdini[[#This Row],[CLIENTE]],tbClienti[],3,FALSE)</f>
        <v>Veneto</v>
      </c>
      <c r="G723" t="str">
        <f>VLOOKUP(tbStoricoOrdini[[#This Row],[CLIENTE]],tbClienti[],7,FALSE)</f>
        <v>AD</v>
      </c>
      <c r="H723" t="s">
        <v>62</v>
      </c>
      <c r="I723" t="str">
        <f>IF(LEFT(tbStoricoOrdini[[#This Row],[ARTICOLO]],3) = "COG","COG",LEFT(tbStoricoOrdini[[#This Row],[ARTICOLO]],FIND(" ",tbStoricoOrdini[[#This Row],[ARTICOLO]])-1))</f>
        <v>KLM</v>
      </c>
      <c r="J723" t="str">
        <f>MID(tbStoricoOrdini[[#This Row],[ARTICOLO]],FIND(" ",tbStoricoOrdini[[#This Row],[ARTICOLO]])+1,4)</f>
        <v>2500</v>
      </c>
      <c r="K723" t="str">
        <f>IFERROR(RIGHT(tbStoricoOrdini[[#This Row],[ARTICOLO]],LEN(tbStoricoOrdini[[#This Row],[ARTICOLO]])-FIND(" ",tbStoricoOrdini[[#This Row],[ARTICOLO]],FIND(" ",tbStoricoOrdini[[#This Row],[ARTICOLO]]) +1)),"")</f>
        <v>Plus</v>
      </c>
      <c r="L723" s="3">
        <f>VLOOKUP(tbStoricoOrdini[[#This Row],[ARTICOLO]],tbArticoli[],2,FALSE)</f>
        <v>130</v>
      </c>
      <c r="M723" s="22">
        <f>tbStoricoOrdini[[#This Row],[IMPORTO]]/tbStoricoOrdini[[#This Row],[PREZZO]]</f>
        <v>2.4461538461538463</v>
      </c>
      <c r="N723" t="s">
        <v>10</v>
      </c>
      <c r="O723" s="8">
        <f>VLOOKUP(tbStoricoOrdini[[#This Row],[AGENTE]],tbAgenti[],2,FALSE)</f>
        <v>3.6999999999999998E-2</v>
      </c>
      <c r="P723" s="2">
        <v>318</v>
      </c>
      <c r="Q723" s="2">
        <f>tbStoricoOrdini[[#This Row],[IMPORTO]]*tbStoricoOrdini[[#This Row],[% COMM.]]</f>
        <v>11.766</v>
      </c>
      <c r="R723" s="2">
        <f>tbStoricoOrdini[[#This Row],[TOT. COMM.]]+tbStoricoOrdini[[#This Row],[IMPORTO]]</f>
        <v>329.76600000000002</v>
      </c>
    </row>
    <row r="724" spans="1:18">
      <c r="A724" s="1">
        <v>43831</v>
      </c>
      <c r="B724" s="7">
        <f>MONTH(tbStoricoOrdini[[#This Row],[DATA]])</f>
        <v>1</v>
      </c>
      <c r="C724" t="s">
        <v>819</v>
      </c>
      <c r="D724" t="str">
        <f>RIGHT(tbStoricoOrdini[[#This Row],[ORDINE]],4)</f>
        <v>0721</v>
      </c>
      <c r="E724" t="s">
        <v>50</v>
      </c>
      <c r="F724" t="str">
        <f>VLOOKUP(tbStoricoOrdini[[#This Row],[CLIENTE]],tbClienti[],3,FALSE)</f>
        <v>Veneto</v>
      </c>
      <c r="G724" t="str">
        <f>VLOOKUP(tbStoricoOrdini[[#This Row],[CLIENTE]],tbClienti[],7,FALSE)</f>
        <v>AD</v>
      </c>
      <c r="H724" t="s">
        <v>62</v>
      </c>
      <c r="I724" t="str">
        <f>IF(LEFT(tbStoricoOrdini[[#This Row],[ARTICOLO]],3) = "COG","COG",LEFT(tbStoricoOrdini[[#This Row],[ARTICOLO]],FIND(" ",tbStoricoOrdini[[#This Row],[ARTICOLO]])-1))</f>
        <v>KLM</v>
      </c>
      <c r="J724" t="str">
        <f>MID(tbStoricoOrdini[[#This Row],[ARTICOLO]],FIND(" ",tbStoricoOrdini[[#This Row],[ARTICOLO]])+1,4)</f>
        <v>2500</v>
      </c>
      <c r="K724" t="str">
        <f>IFERROR(RIGHT(tbStoricoOrdini[[#This Row],[ARTICOLO]],LEN(tbStoricoOrdini[[#This Row],[ARTICOLO]])-FIND(" ",tbStoricoOrdini[[#This Row],[ARTICOLO]],FIND(" ",tbStoricoOrdini[[#This Row],[ARTICOLO]]) +1)),"")</f>
        <v>Plus</v>
      </c>
      <c r="L724" s="3">
        <f>VLOOKUP(tbStoricoOrdini[[#This Row],[ARTICOLO]],tbArticoli[],2,FALSE)</f>
        <v>130</v>
      </c>
      <c r="M724" s="22">
        <f>tbStoricoOrdini[[#This Row],[IMPORTO]]/tbStoricoOrdini[[#This Row],[PREZZO]]</f>
        <v>10.323076923076924</v>
      </c>
      <c r="N724" t="s">
        <v>18</v>
      </c>
      <c r="O724" s="8">
        <f>VLOOKUP(tbStoricoOrdini[[#This Row],[AGENTE]],tbAgenti[],2,FALSE)</f>
        <v>0.03</v>
      </c>
      <c r="P724" s="2">
        <v>1342</v>
      </c>
      <c r="Q724" s="2">
        <f>tbStoricoOrdini[[#This Row],[IMPORTO]]*tbStoricoOrdini[[#This Row],[% COMM.]]</f>
        <v>40.26</v>
      </c>
      <c r="R724" s="2">
        <f>tbStoricoOrdini[[#This Row],[TOT. COMM.]]+tbStoricoOrdini[[#This Row],[IMPORTO]]</f>
        <v>1382.26</v>
      </c>
    </row>
    <row r="725" spans="1:18">
      <c r="A725" s="1">
        <v>43831</v>
      </c>
      <c r="B725" s="7">
        <f>MONTH(tbStoricoOrdini[[#This Row],[DATA]])</f>
        <v>1</v>
      </c>
      <c r="C725" t="s">
        <v>820</v>
      </c>
      <c r="D725" t="str">
        <f>RIGHT(tbStoricoOrdini[[#This Row],[ORDINE]],4)</f>
        <v>0722</v>
      </c>
      <c r="E725" t="s">
        <v>50</v>
      </c>
      <c r="F725" t="str">
        <f>VLOOKUP(tbStoricoOrdini[[#This Row],[CLIENTE]],tbClienti[],3,FALSE)</f>
        <v>Veneto</v>
      </c>
      <c r="G725" t="str">
        <f>VLOOKUP(tbStoricoOrdini[[#This Row],[CLIENTE]],tbClienti[],7,FALSE)</f>
        <v>AD</v>
      </c>
      <c r="H725" t="s">
        <v>63</v>
      </c>
      <c r="I725" t="str">
        <f>IF(LEFT(tbStoricoOrdini[[#This Row],[ARTICOLO]],3) = "COG","COG",LEFT(tbStoricoOrdini[[#This Row],[ARTICOLO]],FIND(" ",tbStoricoOrdini[[#This Row],[ARTICOLO]])-1))</f>
        <v>KLM</v>
      </c>
      <c r="J725" t="str">
        <f>MID(tbStoricoOrdini[[#This Row],[ARTICOLO]],FIND(" ",tbStoricoOrdini[[#This Row],[ARTICOLO]])+1,4)</f>
        <v>3000</v>
      </c>
      <c r="K725" t="str">
        <f>IFERROR(RIGHT(tbStoricoOrdini[[#This Row],[ARTICOLO]],LEN(tbStoricoOrdini[[#This Row],[ARTICOLO]])-FIND(" ",tbStoricoOrdini[[#This Row],[ARTICOLO]],FIND(" ",tbStoricoOrdini[[#This Row],[ARTICOLO]]) +1)),"")</f>
        <v>Plus</v>
      </c>
      <c r="L725" s="3">
        <f>VLOOKUP(tbStoricoOrdini[[#This Row],[ARTICOLO]],tbArticoli[],2,FALSE)</f>
        <v>145</v>
      </c>
      <c r="M725" s="22">
        <f>tbStoricoOrdini[[#This Row],[IMPORTO]]/tbStoricoOrdini[[#This Row],[PREZZO]]</f>
        <v>29.068965517241381</v>
      </c>
      <c r="N725" t="s">
        <v>39</v>
      </c>
      <c r="O725" s="8">
        <f>VLOOKUP(tbStoricoOrdini[[#This Row],[AGENTE]],tbAgenti[],2,FALSE)</f>
        <v>0.05</v>
      </c>
      <c r="P725" s="2">
        <v>4215</v>
      </c>
      <c r="Q725" s="2">
        <f>tbStoricoOrdini[[#This Row],[IMPORTO]]*tbStoricoOrdini[[#This Row],[% COMM.]]</f>
        <v>210.75</v>
      </c>
      <c r="R725" s="2">
        <f>tbStoricoOrdini[[#This Row],[TOT. COMM.]]+tbStoricoOrdini[[#This Row],[IMPORTO]]</f>
        <v>4425.75</v>
      </c>
    </row>
    <row r="726" spans="1:18">
      <c r="A726" s="1">
        <v>43831</v>
      </c>
      <c r="B726" s="7">
        <f>MONTH(tbStoricoOrdini[[#This Row],[DATA]])</f>
        <v>1</v>
      </c>
      <c r="C726" t="s">
        <v>821</v>
      </c>
      <c r="D726" t="str">
        <f>RIGHT(tbStoricoOrdini[[#This Row],[ORDINE]],4)</f>
        <v>0723</v>
      </c>
      <c r="E726" t="s">
        <v>50</v>
      </c>
      <c r="F726" t="str">
        <f>VLOOKUP(tbStoricoOrdini[[#This Row],[CLIENTE]],tbClienti[],3,FALSE)</f>
        <v>Veneto</v>
      </c>
      <c r="G726" t="str">
        <f>VLOOKUP(tbStoricoOrdini[[#This Row],[CLIENTE]],tbClienti[],7,FALSE)</f>
        <v>AD</v>
      </c>
      <c r="H726" t="s">
        <v>63</v>
      </c>
      <c r="I726" t="str">
        <f>IF(LEFT(tbStoricoOrdini[[#This Row],[ARTICOLO]],3) = "COG","COG",LEFT(tbStoricoOrdini[[#This Row],[ARTICOLO]],FIND(" ",tbStoricoOrdini[[#This Row],[ARTICOLO]])-1))</f>
        <v>KLM</v>
      </c>
      <c r="J726" t="str">
        <f>MID(tbStoricoOrdini[[#This Row],[ARTICOLO]],FIND(" ",tbStoricoOrdini[[#This Row],[ARTICOLO]])+1,4)</f>
        <v>3000</v>
      </c>
      <c r="K726" t="str">
        <f>IFERROR(RIGHT(tbStoricoOrdini[[#This Row],[ARTICOLO]],LEN(tbStoricoOrdini[[#This Row],[ARTICOLO]])-FIND(" ",tbStoricoOrdini[[#This Row],[ARTICOLO]],FIND(" ",tbStoricoOrdini[[#This Row],[ARTICOLO]]) +1)),"")</f>
        <v>Plus</v>
      </c>
      <c r="L726" s="3">
        <f>VLOOKUP(tbStoricoOrdini[[#This Row],[ARTICOLO]],tbArticoli[],2,FALSE)</f>
        <v>145</v>
      </c>
      <c r="M726" s="22">
        <f>tbStoricoOrdini[[#This Row],[IMPORTO]]/tbStoricoOrdini[[#This Row],[PREZZO]]</f>
        <v>82.593103448275869</v>
      </c>
      <c r="N726" t="s">
        <v>10</v>
      </c>
      <c r="O726" s="8">
        <f>VLOOKUP(tbStoricoOrdini[[#This Row],[AGENTE]],tbAgenti[],2,FALSE)</f>
        <v>3.6999999999999998E-2</v>
      </c>
      <c r="P726" s="2">
        <v>11976</v>
      </c>
      <c r="Q726" s="2">
        <f>tbStoricoOrdini[[#This Row],[IMPORTO]]*tbStoricoOrdini[[#This Row],[% COMM.]]</f>
        <v>443.11199999999997</v>
      </c>
      <c r="R726" s="2">
        <f>tbStoricoOrdini[[#This Row],[TOT. COMM.]]+tbStoricoOrdini[[#This Row],[IMPORTO]]</f>
        <v>12419.111999999999</v>
      </c>
    </row>
    <row r="727" spans="1:18">
      <c r="A727" s="1">
        <v>43831</v>
      </c>
      <c r="B727" s="7">
        <f>MONTH(tbStoricoOrdini[[#This Row],[DATA]])</f>
        <v>1</v>
      </c>
      <c r="C727" t="s">
        <v>822</v>
      </c>
      <c r="D727" t="str">
        <f>RIGHT(tbStoricoOrdini[[#This Row],[ORDINE]],4)</f>
        <v>0724</v>
      </c>
      <c r="E727" t="s">
        <v>50</v>
      </c>
      <c r="F727" t="str">
        <f>VLOOKUP(tbStoricoOrdini[[#This Row],[CLIENTE]],tbClienti[],3,FALSE)</f>
        <v>Veneto</v>
      </c>
      <c r="G727" t="str">
        <f>VLOOKUP(tbStoricoOrdini[[#This Row],[CLIENTE]],tbClienti[],7,FALSE)</f>
        <v>AD</v>
      </c>
      <c r="H727" t="s">
        <v>63</v>
      </c>
      <c r="I727" t="str">
        <f>IF(LEFT(tbStoricoOrdini[[#This Row],[ARTICOLO]],3) = "COG","COG",LEFT(tbStoricoOrdini[[#This Row],[ARTICOLO]],FIND(" ",tbStoricoOrdini[[#This Row],[ARTICOLO]])-1))</f>
        <v>KLM</v>
      </c>
      <c r="J727" t="str">
        <f>MID(tbStoricoOrdini[[#This Row],[ARTICOLO]],FIND(" ",tbStoricoOrdini[[#This Row],[ARTICOLO]])+1,4)</f>
        <v>3000</v>
      </c>
      <c r="K727" t="str">
        <f>IFERROR(RIGHT(tbStoricoOrdini[[#This Row],[ARTICOLO]],LEN(tbStoricoOrdini[[#This Row],[ARTICOLO]])-FIND(" ",tbStoricoOrdini[[#This Row],[ARTICOLO]],FIND(" ",tbStoricoOrdini[[#This Row],[ARTICOLO]]) +1)),"")</f>
        <v>Plus</v>
      </c>
      <c r="L727" s="3">
        <f>VLOOKUP(tbStoricoOrdini[[#This Row],[ARTICOLO]],tbArticoli[],2,FALSE)</f>
        <v>145</v>
      </c>
      <c r="M727" s="22">
        <f>tbStoricoOrdini[[#This Row],[IMPORTO]]/tbStoricoOrdini[[#This Row],[PREZZO]]</f>
        <v>8.0206896551724132</v>
      </c>
      <c r="N727" t="s">
        <v>15</v>
      </c>
      <c r="O727" s="8">
        <f>VLOOKUP(tbStoricoOrdini[[#This Row],[AGENTE]],tbAgenti[],2,FALSE)</f>
        <v>0.08</v>
      </c>
      <c r="P727" s="2">
        <v>1163</v>
      </c>
      <c r="Q727" s="2">
        <f>tbStoricoOrdini[[#This Row],[IMPORTO]]*tbStoricoOrdini[[#This Row],[% COMM.]]</f>
        <v>93.04</v>
      </c>
      <c r="R727" s="2">
        <f>tbStoricoOrdini[[#This Row],[TOT. COMM.]]+tbStoricoOrdini[[#This Row],[IMPORTO]]</f>
        <v>1256.04</v>
      </c>
    </row>
    <row r="728" spans="1:18">
      <c r="A728" s="1">
        <v>43831</v>
      </c>
      <c r="B728" s="7">
        <f>MONTH(tbStoricoOrdini[[#This Row],[DATA]])</f>
        <v>1</v>
      </c>
      <c r="C728" t="s">
        <v>823</v>
      </c>
      <c r="D728" t="str">
        <f>RIGHT(tbStoricoOrdini[[#This Row],[ORDINE]],4)</f>
        <v>0725</v>
      </c>
      <c r="E728" t="s">
        <v>50</v>
      </c>
      <c r="F728" t="str">
        <f>VLOOKUP(tbStoricoOrdini[[#This Row],[CLIENTE]],tbClienti[],3,FALSE)</f>
        <v>Veneto</v>
      </c>
      <c r="G728" t="str">
        <f>VLOOKUP(tbStoricoOrdini[[#This Row],[CLIENTE]],tbClienti[],7,FALSE)</f>
        <v>AD</v>
      </c>
      <c r="H728" t="s">
        <v>63</v>
      </c>
      <c r="I728" t="str">
        <f>IF(LEFT(tbStoricoOrdini[[#This Row],[ARTICOLO]],3) = "COG","COG",LEFT(tbStoricoOrdini[[#This Row],[ARTICOLO]],FIND(" ",tbStoricoOrdini[[#This Row],[ARTICOLO]])-1))</f>
        <v>KLM</v>
      </c>
      <c r="J728" t="str">
        <f>MID(tbStoricoOrdini[[#This Row],[ARTICOLO]],FIND(" ",tbStoricoOrdini[[#This Row],[ARTICOLO]])+1,4)</f>
        <v>3000</v>
      </c>
      <c r="K728" t="str">
        <f>IFERROR(RIGHT(tbStoricoOrdini[[#This Row],[ARTICOLO]],LEN(tbStoricoOrdini[[#This Row],[ARTICOLO]])-FIND(" ",tbStoricoOrdini[[#This Row],[ARTICOLO]],FIND(" ",tbStoricoOrdini[[#This Row],[ARTICOLO]]) +1)),"")</f>
        <v>Plus</v>
      </c>
      <c r="L728" s="3">
        <f>VLOOKUP(tbStoricoOrdini[[#This Row],[ARTICOLO]],tbArticoli[],2,FALSE)</f>
        <v>145</v>
      </c>
      <c r="M728" s="22">
        <f>tbStoricoOrdini[[#This Row],[IMPORTO]]/tbStoricoOrdini[[#This Row],[PREZZO]]</f>
        <v>15.455172413793104</v>
      </c>
      <c r="N728" t="s">
        <v>7</v>
      </c>
      <c r="O728" s="8">
        <f>VLOOKUP(tbStoricoOrdini[[#This Row],[AGENTE]],tbAgenti[],2,FALSE)</f>
        <v>0.03</v>
      </c>
      <c r="P728" s="2">
        <v>2241</v>
      </c>
      <c r="Q728" s="2">
        <f>tbStoricoOrdini[[#This Row],[IMPORTO]]*tbStoricoOrdini[[#This Row],[% COMM.]]</f>
        <v>67.23</v>
      </c>
      <c r="R728" s="2">
        <f>tbStoricoOrdini[[#This Row],[TOT. COMM.]]+tbStoricoOrdini[[#This Row],[IMPORTO]]</f>
        <v>2308.23</v>
      </c>
    </row>
    <row r="729" spans="1:18">
      <c r="A729" s="1">
        <v>43831</v>
      </c>
      <c r="B729" s="7">
        <f>MONTH(tbStoricoOrdini[[#This Row],[DATA]])</f>
        <v>1</v>
      </c>
      <c r="C729" t="s">
        <v>824</v>
      </c>
      <c r="D729" t="str">
        <f>RIGHT(tbStoricoOrdini[[#This Row],[ORDINE]],4)</f>
        <v>0726</v>
      </c>
      <c r="E729" t="s">
        <v>50</v>
      </c>
      <c r="F729" t="str">
        <f>VLOOKUP(tbStoricoOrdini[[#This Row],[CLIENTE]],tbClienti[],3,FALSE)</f>
        <v>Veneto</v>
      </c>
      <c r="G729" t="str">
        <f>VLOOKUP(tbStoricoOrdini[[#This Row],[CLIENTE]],tbClienti[],7,FALSE)</f>
        <v>AD</v>
      </c>
      <c r="H729" t="s">
        <v>63</v>
      </c>
      <c r="I729" t="str">
        <f>IF(LEFT(tbStoricoOrdini[[#This Row],[ARTICOLO]],3) = "COG","COG",LEFT(tbStoricoOrdini[[#This Row],[ARTICOLO]],FIND(" ",tbStoricoOrdini[[#This Row],[ARTICOLO]])-1))</f>
        <v>KLM</v>
      </c>
      <c r="J729" t="str">
        <f>MID(tbStoricoOrdini[[#This Row],[ARTICOLO]],FIND(" ",tbStoricoOrdini[[#This Row],[ARTICOLO]])+1,4)</f>
        <v>3000</v>
      </c>
      <c r="K729" t="str">
        <f>IFERROR(RIGHT(tbStoricoOrdini[[#This Row],[ARTICOLO]],LEN(tbStoricoOrdini[[#This Row],[ARTICOLO]])-FIND(" ",tbStoricoOrdini[[#This Row],[ARTICOLO]],FIND(" ",tbStoricoOrdini[[#This Row],[ARTICOLO]]) +1)),"")</f>
        <v>Plus</v>
      </c>
      <c r="L729" s="3">
        <f>VLOOKUP(tbStoricoOrdini[[#This Row],[ARTICOLO]],tbArticoli[],2,FALSE)</f>
        <v>145</v>
      </c>
      <c r="M729" s="22">
        <f>tbStoricoOrdini[[#This Row],[IMPORTO]]/tbStoricoOrdini[[#This Row],[PREZZO]]</f>
        <v>33.751724137931035</v>
      </c>
      <c r="N729" t="s">
        <v>18</v>
      </c>
      <c r="O729" s="8">
        <f>VLOOKUP(tbStoricoOrdini[[#This Row],[AGENTE]],tbAgenti[],2,FALSE)</f>
        <v>0.03</v>
      </c>
      <c r="P729" s="2">
        <v>4894</v>
      </c>
      <c r="Q729" s="2">
        <f>tbStoricoOrdini[[#This Row],[IMPORTO]]*tbStoricoOrdini[[#This Row],[% COMM.]]</f>
        <v>146.82</v>
      </c>
      <c r="R729" s="2">
        <f>tbStoricoOrdini[[#This Row],[TOT. COMM.]]+tbStoricoOrdini[[#This Row],[IMPORTO]]</f>
        <v>5040.82</v>
      </c>
    </row>
    <row r="730" spans="1:18">
      <c r="A730" s="1">
        <v>43831</v>
      </c>
      <c r="B730" s="7">
        <f>MONTH(tbStoricoOrdini[[#This Row],[DATA]])</f>
        <v>1</v>
      </c>
      <c r="C730" t="s">
        <v>825</v>
      </c>
      <c r="D730" t="str">
        <f>RIGHT(tbStoricoOrdini[[#This Row],[ORDINE]],4)</f>
        <v>0727</v>
      </c>
      <c r="E730" t="s">
        <v>50</v>
      </c>
      <c r="F730" t="str">
        <f>VLOOKUP(tbStoricoOrdini[[#This Row],[CLIENTE]],tbClienti[],3,FALSE)</f>
        <v>Veneto</v>
      </c>
      <c r="G730" t="str">
        <f>VLOOKUP(tbStoricoOrdini[[#This Row],[CLIENTE]],tbClienti[],7,FALSE)</f>
        <v>AD</v>
      </c>
      <c r="H730" t="s">
        <v>63</v>
      </c>
      <c r="I730" t="str">
        <f>IF(LEFT(tbStoricoOrdini[[#This Row],[ARTICOLO]],3) = "COG","COG",LEFT(tbStoricoOrdini[[#This Row],[ARTICOLO]],FIND(" ",tbStoricoOrdini[[#This Row],[ARTICOLO]])-1))</f>
        <v>KLM</v>
      </c>
      <c r="J730" t="str">
        <f>MID(tbStoricoOrdini[[#This Row],[ARTICOLO]],FIND(" ",tbStoricoOrdini[[#This Row],[ARTICOLO]])+1,4)</f>
        <v>3000</v>
      </c>
      <c r="K730" t="str">
        <f>IFERROR(RIGHT(tbStoricoOrdini[[#This Row],[ARTICOLO]],LEN(tbStoricoOrdini[[#This Row],[ARTICOLO]])-FIND(" ",tbStoricoOrdini[[#This Row],[ARTICOLO]],FIND(" ",tbStoricoOrdini[[#This Row],[ARTICOLO]]) +1)),"")</f>
        <v>Plus</v>
      </c>
      <c r="L730" s="3">
        <f>VLOOKUP(tbStoricoOrdini[[#This Row],[ARTICOLO]],tbArticoli[],2,FALSE)</f>
        <v>145</v>
      </c>
      <c r="M730" s="22">
        <f>tbStoricoOrdini[[#This Row],[IMPORTO]]/tbStoricoOrdini[[#This Row],[PREZZO]]</f>
        <v>37.317241379310346</v>
      </c>
      <c r="N730" t="s">
        <v>13</v>
      </c>
      <c r="O730" s="8">
        <f>VLOOKUP(tbStoricoOrdini[[#This Row],[AGENTE]],tbAgenti[],2,FALSE)</f>
        <v>0.1</v>
      </c>
      <c r="P730" s="2">
        <v>5411</v>
      </c>
      <c r="Q730" s="2">
        <f>tbStoricoOrdini[[#This Row],[IMPORTO]]*tbStoricoOrdini[[#This Row],[% COMM.]]</f>
        <v>541.1</v>
      </c>
      <c r="R730" s="2">
        <f>tbStoricoOrdini[[#This Row],[TOT. COMM.]]+tbStoricoOrdini[[#This Row],[IMPORTO]]</f>
        <v>5952.1</v>
      </c>
    </row>
    <row r="731" spans="1:18">
      <c r="A731" s="1">
        <v>43831</v>
      </c>
      <c r="B731" s="7">
        <f>MONTH(tbStoricoOrdini[[#This Row],[DATA]])</f>
        <v>1</v>
      </c>
      <c r="C731" t="s">
        <v>826</v>
      </c>
      <c r="D731" t="str">
        <f>RIGHT(tbStoricoOrdini[[#This Row],[ORDINE]],4)</f>
        <v>0728</v>
      </c>
      <c r="E731" t="s">
        <v>50</v>
      </c>
      <c r="F731" t="str">
        <f>VLOOKUP(tbStoricoOrdini[[#This Row],[CLIENTE]],tbClienti[],3,FALSE)</f>
        <v>Veneto</v>
      </c>
      <c r="G731" t="str">
        <f>VLOOKUP(tbStoricoOrdini[[#This Row],[CLIENTE]],tbClienti[],7,FALSE)</f>
        <v>AD</v>
      </c>
      <c r="H731" t="s">
        <v>63</v>
      </c>
      <c r="I731" t="str">
        <f>IF(LEFT(tbStoricoOrdini[[#This Row],[ARTICOLO]],3) = "COG","COG",LEFT(tbStoricoOrdini[[#This Row],[ARTICOLO]],FIND(" ",tbStoricoOrdini[[#This Row],[ARTICOLO]])-1))</f>
        <v>KLM</v>
      </c>
      <c r="J731" t="str">
        <f>MID(tbStoricoOrdini[[#This Row],[ARTICOLO]],FIND(" ",tbStoricoOrdini[[#This Row],[ARTICOLO]])+1,4)</f>
        <v>3000</v>
      </c>
      <c r="K731" t="str">
        <f>IFERROR(RIGHT(tbStoricoOrdini[[#This Row],[ARTICOLO]],LEN(tbStoricoOrdini[[#This Row],[ARTICOLO]])-FIND(" ",tbStoricoOrdini[[#This Row],[ARTICOLO]],FIND(" ",tbStoricoOrdini[[#This Row],[ARTICOLO]]) +1)),"")</f>
        <v>Plus</v>
      </c>
      <c r="L731" s="3">
        <f>VLOOKUP(tbStoricoOrdini[[#This Row],[ARTICOLO]],tbArticoli[],2,FALSE)</f>
        <v>145</v>
      </c>
      <c r="M731" s="22">
        <f>tbStoricoOrdini[[#This Row],[IMPORTO]]/tbStoricoOrdini[[#This Row],[PREZZO]]</f>
        <v>539.73793103448281</v>
      </c>
      <c r="N731" t="s">
        <v>6</v>
      </c>
      <c r="O731" s="8">
        <f>VLOOKUP(tbStoricoOrdini[[#This Row],[AGENTE]],tbAgenti[],2,FALSE)</f>
        <v>7.4999999999999997E-2</v>
      </c>
      <c r="P731" s="2">
        <v>78262</v>
      </c>
      <c r="Q731" s="2">
        <f>tbStoricoOrdini[[#This Row],[IMPORTO]]*tbStoricoOrdini[[#This Row],[% COMM.]]</f>
        <v>5869.65</v>
      </c>
      <c r="R731" s="2">
        <f>tbStoricoOrdini[[#This Row],[TOT. COMM.]]+tbStoricoOrdini[[#This Row],[IMPORTO]]</f>
        <v>84131.65</v>
      </c>
    </row>
    <row r="732" spans="1:18">
      <c r="A732" s="1">
        <v>43831</v>
      </c>
      <c r="B732" s="7">
        <f>MONTH(tbStoricoOrdini[[#This Row],[DATA]])</f>
        <v>1</v>
      </c>
      <c r="C732" t="s">
        <v>827</v>
      </c>
      <c r="D732" t="str">
        <f>RIGHT(tbStoricoOrdini[[#This Row],[ORDINE]],4)</f>
        <v>0729</v>
      </c>
      <c r="E732" t="s">
        <v>50</v>
      </c>
      <c r="F732" t="str">
        <f>VLOOKUP(tbStoricoOrdini[[#This Row],[CLIENTE]],tbClienti[],3,FALSE)</f>
        <v>Veneto</v>
      </c>
      <c r="G732" t="str">
        <f>VLOOKUP(tbStoricoOrdini[[#This Row],[CLIENTE]],tbClienti[],7,FALSE)</f>
        <v>AD</v>
      </c>
      <c r="H732" t="s">
        <v>63</v>
      </c>
      <c r="I732" t="str">
        <f>IF(LEFT(tbStoricoOrdini[[#This Row],[ARTICOLO]],3) = "COG","COG",LEFT(tbStoricoOrdini[[#This Row],[ARTICOLO]],FIND(" ",tbStoricoOrdini[[#This Row],[ARTICOLO]])-1))</f>
        <v>KLM</v>
      </c>
      <c r="J732" t="str">
        <f>MID(tbStoricoOrdini[[#This Row],[ARTICOLO]],FIND(" ",tbStoricoOrdini[[#This Row],[ARTICOLO]])+1,4)</f>
        <v>3000</v>
      </c>
      <c r="K732" t="str">
        <f>IFERROR(RIGHT(tbStoricoOrdini[[#This Row],[ARTICOLO]],LEN(tbStoricoOrdini[[#This Row],[ARTICOLO]])-FIND(" ",tbStoricoOrdini[[#This Row],[ARTICOLO]],FIND(" ",tbStoricoOrdini[[#This Row],[ARTICOLO]]) +1)),"")</f>
        <v>Plus</v>
      </c>
      <c r="L732" s="3">
        <f>VLOOKUP(tbStoricoOrdini[[#This Row],[ARTICOLO]],tbArticoli[],2,FALSE)</f>
        <v>145</v>
      </c>
      <c r="M732" s="22">
        <f>tbStoricoOrdini[[#This Row],[IMPORTO]]/tbStoricoOrdini[[#This Row],[PREZZO]]</f>
        <v>3645.0758620689653</v>
      </c>
      <c r="N732" t="s">
        <v>9</v>
      </c>
      <c r="O732" s="8">
        <f>VLOOKUP(tbStoricoOrdini[[#This Row],[AGENTE]],tbAgenti[],2,FALSE)</f>
        <v>0.05</v>
      </c>
      <c r="P732" s="2">
        <v>528536</v>
      </c>
      <c r="Q732" s="2">
        <f>tbStoricoOrdini[[#This Row],[IMPORTO]]*tbStoricoOrdini[[#This Row],[% COMM.]]</f>
        <v>26426.800000000003</v>
      </c>
      <c r="R732" s="2">
        <f>tbStoricoOrdini[[#This Row],[TOT. COMM.]]+tbStoricoOrdini[[#This Row],[IMPORTO]]</f>
        <v>554962.80000000005</v>
      </c>
    </row>
    <row r="733" spans="1:18">
      <c r="A733" s="1">
        <v>43831</v>
      </c>
      <c r="B733" s="7">
        <f>MONTH(tbStoricoOrdini[[#This Row],[DATA]])</f>
        <v>1</v>
      </c>
      <c r="C733" t="s">
        <v>828</v>
      </c>
      <c r="D733" t="str">
        <f>RIGHT(tbStoricoOrdini[[#This Row],[ORDINE]],4)</f>
        <v>0730</v>
      </c>
      <c r="E733" t="s">
        <v>50</v>
      </c>
      <c r="F733" t="str">
        <f>VLOOKUP(tbStoricoOrdini[[#This Row],[CLIENTE]],tbClienti[],3,FALSE)</f>
        <v>Veneto</v>
      </c>
      <c r="G733" t="str">
        <f>VLOOKUP(tbStoricoOrdini[[#This Row],[CLIENTE]],tbClienti[],7,FALSE)</f>
        <v>AD</v>
      </c>
      <c r="H733" t="s">
        <v>64</v>
      </c>
      <c r="I733" t="str">
        <f>IF(LEFT(tbStoricoOrdini[[#This Row],[ARTICOLO]],3) = "COG","COG",LEFT(tbStoricoOrdini[[#This Row],[ARTICOLO]],FIND(" ",tbStoricoOrdini[[#This Row],[ARTICOLO]])-1))</f>
        <v>GKLM</v>
      </c>
      <c r="J733" t="str">
        <f>MID(tbStoricoOrdini[[#This Row],[ARTICOLO]],FIND(" ",tbStoricoOrdini[[#This Row],[ARTICOLO]])+1,4)</f>
        <v>1000</v>
      </c>
      <c r="K733" t="str">
        <f>IFERROR(RIGHT(tbStoricoOrdini[[#This Row],[ARTICOLO]],LEN(tbStoricoOrdini[[#This Row],[ARTICOLO]])-FIND(" ",tbStoricoOrdini[[#This Row],[ARTICOLO]],FIND(" ",tbStoricoOrdini[[#This Row],[ARTICOLO]]) +1)),"")</f>
        <v/>
      </c>
      <c r="L733" s="3">
        <f>VLOOKUP(tbStoricoOrdini[[#This Row],[ARTICOLO]],tbArticoli[],2,FALSE)</f>
        <v>50</v>
      </c>
      <c r="M733" s="22">
        <f>tbStoricoOrdini[[#This Row],[IMPORTO]]/tbStoricoOrdini[[#This Row],[PREZZO]]</f>
        <v>12.18</v>
      </c>
      <c r="N733" t="s">
        <v>9</v>
      </c>
      <c r="O733" s="8">
        <f>VLOOKUP(tbStoricoOrdini[[#This Row],[AGENTE]],tbAgenti[],2,FALSE)</f>
        <v>0.05</v>
      </c>
      <c r="P733" s="2">
        <v>609</v>
      </c>
      <c r="Q733" s="2">
        <f>tbStoricoOrdini[[#This Row],[IMPORTO]]*tbStoricoOrdini[[#This Row],[% COMM.]]</f>
        <v>30.450000000000003</v>
      </c>
      <c r="R733" s="2">
        <f>tbStoricoOrdini[[#This Row],[TOT. COMM.]]+tbStoricoOrdini[[#This Row],[IMPORTO]]</f>
        <v>639.45000000000005</v>
      </c>
    </row>
    <row r="734" spans="1:18">
      <c r="A734" s="1">
        <v>43831</v>
      </c>
      <c r="B734" s="7">
        <f>MONTH(tbStoricoOrdini[[#This Row],[DATA]])</f>
        <v>1</v>
      </c>
      <c r="C734" t="s">
        <v>829</v>
      </c>
      <c r="D734" t="str">
        <f>RIGHT(tbStoricoOrdini[[#This Row],[ORDINE]],4)</f>
        <v>0731</v>
      </c>
      <c r="E734" t="s">
        <v>50</v>
      </c>
      <c r="F734" t="str">
        <f>VLOOKUP(tbStoricoOrdini[[#This Row],[CLIENTE]],tbClienti[],3,FALSE)</f>
        <v>Veneto</v>
      </c>
      <c r="G734" t="str">
        <f>VLOOKUP(tbStoricoOrdini[[#This Row],[CLIENTE]],tbClienti[],7,FALSE)</f>
        <v>AD</v>
      </c>
      <c r="H734" t="s">
        <v>65</v>
      </c>
      <c r="I734" t="str">
        <f>IF(LEFT(tbStoricoOrdini[[#This Row],[ARTICOLO]],3) = "COG","COG",LEFT(tbStoricoOrdini[[#This Row],[ARTICOLO]],FIND(" ",tbStoricoOrdini[[#This Row],[ARTICOLO]])-1))</f>
        <v>GKLM</v>
      </c>
      <c r="J734" t="str">
        <f>MID(tbStoricoOrdini[[#This Row],[ARTICOLO]],FIND(" ",tbStoricoOrdini[[#This Row],[ARTICOLO]])+1,4)</f>
        <v>5000</v>
      </c>
      <c r="K734" t="str">
        <f>IFERROR(RIGHT(tbStoricoOrdini[[#This Row],[ARTICOLO]],LEN(tbStoricoOrdini[[#This Row],[ARTICOLO]])-FIND(" ",tbStoricoOrdini[[#This Row],[ARTICOLO]],FIND(" ",tbStoricoOrdini[[#This Row],[ARTICOLO]]) +1)),"")</f>
        <v/>
      </c>
      <c r="L734" s="3">
        <f>VLOOKUP(tbStoricoOrdini[[#This Row],[ARTICOLO]],tbArticoli[],2,FALSE)</f>
        <v>75</v>
      </c>
      <c r="M734" s="22">
        <f>tbStoricoOrdini[[#This Row],[IMPORTO]]/tbStoricoOrdini[[#This Row],[PREZZO]]</f>
        <v>0.52</v>
      </c>
      <c r="N734" t="s">
        <v>9</v>
      </c>
      <c r="O734" s="8">
        <f>VLOOKUP(tbStoricoOrdini[[#This Row],[AGENTE]],tbAgenti[],2,FALSE)</f>
        <v>0.05</v>
      </c>
      <c r="P734" s="2">
        <v>39</v>
      </c>
      <c r="Q734" s="2">
        <f>tbStoricoOrdini[[#This Row],[IMPORTO]]*tbStoricoOrdini[[#This Row],[% COMM.]]</f>
        <v>1.9500000000000002</v>
      </c>
      <c r="R734" s="2">
        <f>tbStoricoOrdini[[#This Row],[TOT. COMM.]]+tbStoricoOrdini[[#This Row],[IMPORTO]]</f>
        <v>40.950000000000003</v>
      </c>
    </row>
    <row r="735" spans="1:18">
      <c r="A735" s="1">
        <v>43831</v>
      </c>
      <c r="B735" s="7">
        <f>MONTH(tbStoricoOrdini[[#This Row],[DATA]])</f>
        <v>1</v>
      </c>
      <c r="C735" t="s">
        <v>830</v>
      </c>
      <c r="D735" t="str">
        <f>RIGHT(tbStoricoOrdini[[#This Row],[ORDINE]],4)</f>
        <v>0732</v>
      </c>
      <c r="E735" t="s">
        <v>50</v>
      </c>
      <c r="F735" t="str">
        <f>VLOOKUP(tbStoricoOrdini[[#This Row],[CLIENTE]],tbClienti[],3,FALSE)</f>
        <v>Veneto</v>
      </c>
      <c r="G735" t="str">
        <f>VLOOKUP(tbStoricoOrdini[[#This Row],[CLIENTE]],tbClienti[],7,FALSE)</f>
        <v>AD</v>
      </c>
      <c r="H735" t="s">
        <v>66</v>
      </c>
      <c r="I735" t="str">
        <f>IF(LEFT(tbStoricoOrdini[[#This Row],[ARTICOLO]],3) = "COG","COG",LEFT(tbStoricoOrdini[[#This Row],[ARTICOLO]],FIND(" ",tbStoricoOrdini[[#This Row],[ARTICOLO]])-1))</f>
        <v>BAG</v>
      </c>
      <c r="J735" t="str">
        <f>MID(tbStoricoOrdini[[#This Row],[ARTICOLO]],FIND(" ",tbStoricoOrdini[[#This Row],[ARTICOLO]])+1,4)</f>
        <v>2500</v>
      </c>
      <c r="K735" t="str">
        <f>IFERROR(RIGHT(tbStoricoOrdini[[#This Row],[ARTICOLO]],LEN(tbStoricoOrdini[[#This Row],[ARTICOLO]])-FIND(" ",tbStoricoOrdini[[#This Row],[ARTICOLO]],FIND(" ",tbStoricoOrdini[[#This Row],[ARTICOLO]]) +1)),"")</f>
        <v>Plus</v>
      </c>
      <c r="L735" s="3">
        <f>VLOOKUP(tbStoricoOrdini[[#This Row],[ARTICOLO]],tbArticoli[],2,FALSE)</f>
        <v>220</v>
      </c>
      <c r="M735" s="22">
        <f>tbStoricoOrdini[[#This Row],[IMPORTO]]/tbStoricoOrdini[[#This Row],[PREZZO]]</f>
        <v>1.6681818181818182</v>
      </c>
      <c r="N735" t="s">
        <v>10</v>
      </c>
      <c r="O735" s="8">
        <f>VLOOKUP(tbStoricoOrdini[[#This Row],[AGENTE]],tbAgenti[],2,FALSE)</f>
        <v>3.6999999999999998E-2</v>
      </c>
      <c r="P735" s="2">
        <v>367</v>
      </c>
      <c r="Q735" s="2">
        <f>tbStoricoOrdini[[#This Row],[IMPORTO]]*tbStoricoOrdini[[#This Row],[% COMM.]]</f>
        <v>13.578999999999999</v>
      </c>
      <c r="R735" s="2">
        <f>tbStoricoOrdini[[#This Row],[TOT. COMM.]]+tbStoricoOrdini[[#This Row],[IMPORTO]]</f>
        <v>380.57900000000001</v>
      </c>
    </row>
    <row r="736" spans="1:18">
      <c r="A736" s="1">
        <v>43831</v>
      </c>
      <c r="B736" s="7">
        <f>MONTH(tbStoricoOrdini[[#This Row],[DATA]])</f>
        <v>1</v>
      </c>
      <c r="C736" t="s">
        <v>831</v>
      </c>
      <c r="D736" t="str">
        <f>RIGHT(tbStoricoOrdini[[#This Row],[ORDINE]],4)</f>
        <v>0733</v>
      </c>
      <c r="E736" t="s">
        <v>50</v>
      </c>
      <c r="F736" t="str">
        <f>VLOOKUP(tbStoricoOrdini[[#This Row],[CLIENTE]],tbClienti[],3,FALSE)</f>
        <v>Veneto</v>
      </c>
      <c r="G736" t="str">
        <f>VLOOKUP(tbStoricoOrdini[[#This Row],[CLIENTE]],tbClienti[],7,FALSE)</f>
        <v>AD</v>
      </c>
      <c r="H736" t="s">
        <v>66</v>
      </c>
      <c r="I736" t="str">
        <f>IF(LEFT(tbStoricoOrdini[[#This Row],[ARTICOLO]],3) = "COG","COG",LEFT(tbStoricoOrdini[[#This Row],[ARTICOLO]],FIND(" ",tbStoricoOrdini[[#This Row],[ARTICOLO]])-1))</f>
        <v>BAG</v>
      </c>
      <c r="J736" t="str">
        <f>MID(tbStoricoOrdini[[#This Row],[ARTICOLO]],FIND(" ",tbStoricoOrdini[[#This Row],[ARTICOLO]])+1,4)</f>
        <v>2500</v>
      </c>
      <c r="K736" t="str">
        <f>IFERROR(RIGHT(tbStoricoOrdini[[#This Row],[ARTICOLO]],LEN(tbStoricoOrdini[[#This Row],[ARTICOLO]])-FIND(" ",tbStoricoOrdini[[#This Row],[ARTICOLO]],FIND(" ",tbStoricoOrdini[[#This Row],[ARTICOLO]]) +1)),"")</f>
        <v>Plus</v>
      </c>
      <c r="L736" s="3">
        <f>VLOOKUP(tbStoricoOrdini[[#This Row],[ARTICOLO]],tbArticoli[],2,FALSE)</f>
        <v>220</v>
      </c>
      <c r="M736" s="22">
        <f>tbStoricoOrdini[[#This Row],[IMPORTO]]/tbStoricoOrdini[[#This Row],[PREZZO]]</f>
        <v>49.513636363636365</v>
      </c>
      <c r="N736" t="s">
        <v>6</v>
      </c>
      <c r="O736" s="8">
        <f>VLOOKUP(tbStoricoOrdini[[#This Row],[AGENTE]],tbAgenti[],2,FALSE)</f>
        <v>7.4999999999999997E-2</v>
      </c>
      <c r="P736" s="2">
        <v>10893</v>
      </c>
      <c r="Q736" s="2">
        <f>tbStoricoOrdini[[#This Row],[IMPORTO]]*tbStoricoOrdini[[#This Row],[% COMM.]]</f>
        <v>816.97500000000002</v>
      </c>
      <c r="R736" s="2">
        <f>tbStoricoOrdini[[#This Row],[TOT. COMM.]]+tbStoricoOrdini[[#This Row],[IMPORTO]]</f>
        <v>11709.975</v>
      </c>
    </row>
    <row r="737" spans="1:18">
      <c r="A737" s="1">
        <v>43831</v>
      </c>
      <c r="B737" s="7">
        <f>MONTH(tbStoricoOrdini[[#This Row],[DATA]])</f>
        <v>1</v>
      </c>
      <c r="C737" t="s">
        <v>832</v>
      </c>
      <c r="D737" t="str">
        <f>RIGHT(tbStoricoOrdini[[#This Row],[ORDINE]],4)</f>
        <v>0734</v>
      </c>
      <c r="E737" t="s">
        <v>50</v>
      </c>
      <c r="F737" t="str">
        <f>VLOOKUP(tbStoricoOrdini[[#This Row],[CLIENTE]],tbClienti[],3,FALSE)</f>
        <v>Veneto</v>
      </c>
      <c r="G737" t="str">
        <f>VLOOKUP(tbStoricoOrdini[[#This Row],[CLIENTE]],tbClienti[],7,FALSE)</f>
        <v>AD</v>
      </c>
      <c r="H737" t="s">
        <v>66</v>
      </c>
      <c r="I737" t="str">
        <f>IF(LEFT(tbStoricoOrdini[[#This Row],[ARTICOLO]],3) = "COG","COG",LEFT(tbStoricoOrdini[[#This Row],[ARTICOLO]],FIND(" ",tbStoricoOrdini[[#This Row],[ARTICOLO]])-1))</f>
        <v>BAG</v>
      </c>
      <c r="J737" t="str">
        <f>MID(tbStoricoOrdini[[#This Row],[ARTICOLO]],FIND(" ",tbStoricoOrdini[[#This Row],[ARTICOLO]])+1,4)</f>
        <v>2500</v>
      </c>
      <c r="K737" t="str">
        <f>IFERROR(RIGHT(tbStoricoOrdini[[#This Row],[ARTICOLO]],LEN(tbStoricoOrdini[[#This Row],[ARTICOLO]])-FIND(" ",tbStoricoOrdini[[#This Row],[ARTICOLO]],FIND(" ",tbStoricoOrdini[[#This Row],[ARTICOLO]]) +1)),"")</f>
        <v>Plus</v>
      </c>
      <c r="L737" s="3">
        <f>VLOOKUP(tbStoricoOrdini[[#This Row],[ARTICOLO]],tbArticoli[],2,FALSE)</f>
        <v>220</v>
      </c>
      <c r="M737" s="22">
        <f>tbStoricoOrdini[[#This Row],[IMPORTO]]/tbStoricoOrdini[[#This Row],[PREZZO]]</f>
        <v>1.8772727272727272</v>
      </c>
      <c r="N737" t="s">
        <v>9</v>
      </c>
      <c r="O737" s="8">
        <f>VLOOKUP(tbStoricoOrdini[[#This Row],[AGENTE]],tbAgenti[],2,FALSE)</f>
        <v>0.05</v>
      </c>
      <c r="P737" s="2">
        <v>413</v>
      </c>
      <c r="Q737" s="2">
        <f>tbStoricoOrdini[[#This Row],[IMPORTO]]*tbStoricoOrdini[[#This Row],[% COMM.]]</f>
        <v>20.650000000000002</v>
      </c>
      <c r="R737" s="2">
        <f>tbStoricoOrdini[[#This Row],[TOT. COMM.]]+tbStoricoOrdini[[#This Row],[IMPORTO]]</f>
        <v>433.65</v>
      </c>
    </row>
    <row r="738" spans="1:18">
      <c r="A738" s="1">
        <v>43831</v>
      </c>
      <c r="B738" s="7">
        <f>MONTH(tbStoricoOrdini[[#This Row],[DATA]])</f>
        <v>1</v>
      </c>
      <c r="C738" t="s">
        <v>833</v>
      </c>
      <c r="D738" t="str">
        <f>RIGHT(tbStoricoOrdini[[#This Row],[ORDINE]],4)</f>
        <v>0735</v>
      </c>
      <c r="E738" t="s">
        <v>50</v>
      </c>
      <c r="F738" t="str">
        <f>VLOOKUP(tbStoricoOrdini[[#This Row],[CLIENTE]],tbClienti[],3,FALSE)</f>
        <v>Veneto</v>
      </c>
      <c r="G738" t="str">
        <f>VLOOKUP(tbStoricoOrdini[[#This Row],[CLIENTE]],tbClienti[],7,FALSE)</f>
        <v>AD</v>
      </c>
      <c r="H738" t="s">
        <v>82</v>
      </c>
      <c r="I738" t="str">
        <f>IF(LEFT(tbStoricoOrdini[[#This Row],[ARTICOLO]],3) = "COG","COG",LEFT(tbStoricoOrdini[[#This Row],[ARTICOLO]],FIND(" ",tbStoricoOrdini[[#This Row],[ARTICOLO]])-1))</f>
        <v>COG</v>
      </c>
      <c r="J738" t="str">
        <f>MID(tbStoricoOrdini[[#This Row],[ARTICOLO]],FIND(" ",tbStoricoOrdini[[#This Row],[ARTICOLO]])+1,4)</f>
        <v>7000</v>
      </c>
      <c r="K738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738" s="3">
        <f>VLOOKUP(tbStoricoOrdini[[#This Row],[ARTICOLO]],tbArticoli[],2,FALSE)</f>
        <v>500</v>
      </c>
      <c r="M738" s="22">
        <f>tbStoricoOrdini[[#This Row],[IMPORTO]]/tbStoricoOrdini[[#This Row],[PREZZO]]</f>
        <v>67.075999999999993</v>
      </c>
      <c r="N738" t="s">
        <v>9</v>
      </c>
      <c r="O738" s="8">
        <f>VLOOKUP(tbStoricoOrdini[[#This Row],[AGENTE]],tbAgenti[],2,FALSE)</f>
        <v>0.05</v>
      </c>
      <c r="P738" s="2">
        <v>33538</v>
      </c>
      <c r="Q738" s="2">
        <f>tbStoricoOrdini[[#This Row],[IMPORTO]]*tbStoricoOrdini[[#This Row],[% COMM.]]</f>
        <v>1676.9</v>
      </c>
      <c r="R738" s="2">
        <f>tbStoricoOrdini[[#This Row],[TOT. COMM.]]+tbStoricoOrdini[[#This Row],[IMPORTO]]</f>
        <v>35214.9</v>
      </c>
    </row>
    <row r="739" spans="1:18">
      <c r="A739" s="1">
        <v>43831</v>
      </c>
      <c r="B739" s="7">
        <f>MONTH(tbStoricoOrdini[[#This Row],[DATA]])</f>
        <v>1</v>
      </c>
      <c r="C739" t="s">
        <v>834</v>
      </c>
      <c r="D739" t="str">
        <f>RIGHT(tbStoricoOrdini[[#This Row],[ORDINE]],4)</f>
        <v>0736</v>
      </c>
      <c r="E739" t="s">
        <v>50</v>
      </c>
      <c r="F739" t="str">
        <f>VLOOKUP(tbStoricoOrdini[[#This Row],[CLIENTE]],tbClienti[],3,FALSE)</f>
        <v>Veneto</v>
      </c>
      <c r="G739" t="str">
        <f>VLOOKUP(tbStoricoOrdini[[#This Row],[CLIENTE]],tbClienti[],7,FALSE)</f>
        <v>AD</v>
      </c>
      <c r="H739" t="s">
        <v>80</v>
      </c>
      <c r="I739" t="str">
        <f>IF(LEFT(tbStoricoOrdini[[#This Row],[ARTICOLO]],3) = "COG","COG",LEFT(tbStoricoOrdini[[#This Row],[ARTICOLO]],FIND(" ",tbStoricoOrdini[[#This Row],[ARTICOLO]])-1))</f>
        <v>COG</v>
      </c>
      <c r="J739" t="str">
        <f>MID(tbStoricoOrdini[[#This Row],[ARTICOLO]],FIND(" ",tbStoricoOrdini[[#This Row],[ARTICOLO]])+1,4)</f>
        <v>5000</v>
      </c>
      <c r="K739" t="str">
        <f>IFERROR(RIGHT(tbStoricoOrdini[[#This Row],[ARTICOLO]],LEN(tbStoricoOrdini[[#This Row],[ARTICOLO]])-FIND(" ",tbStoricoOrdini[[#This Row],[ARTICOLO]],FIND(" ",tbStoricoOrdini[[#This Row],[ARTICOLO]]) +1)),"")</f>
        <v>Silver</v>
      </c>
      <c r="L739" s="3">
        <f>VLOOKUP(tbStoricoOrdini[[#This Row],[ARTICOLO]],tbArticoli[],2,FALSE)</f>
        <v>300</v>
      </c>
      <c r="M739" s="22">
        <f>tbStoricoOrdini[[#This Row],[IMPORTO]]/tbStoricoOrdini[[#This Row],[PREZZO]]</f>
        <v>3.2966666666666669</v>
      </c>
      <c r="N739" t="s">
        <v>10</v>
      </c>
      <c r="O739" s="8">
        <f>VLOOKUP(tbStoricoOrdini[[#This Row],[AGENTE]],tbAgenti[],2,FALSE)</f>
        <v>3.6999999999999998E-2</v>
      </c>
      <c r="P739" s="2">
        <v>989</v>
      </c>
      <c r="Q739" s="2">
        <f>tbStoricoOrdini[[#This Row],[IMPORTO]]*tbStoricoOrdini[[#This Row],[% COMM.]]</f>
        <v>36.592999999999996</v>
      </c>
      <c r="R739" s="2">
        <f>tbStoricoOrdini[[#This Row],[TOT. COMM.]]+tbStoricoOrdini[[#This Row],[IMPORTO]]</f>
        <v>1025.5930000000001</v>
      </c>
    </row>
    <row r="740" spans="1:18">
      <c r="A740" s="1">
        <v>43831</v>
      </c>
      <c r="B740" s="7">
        <f>MONTH(tbStoricoOrdini[[#This Row],[DATA]])</f>
        <v>1</v>
      </c>
      <c r="C740" t="s">
        <v>835</v>
      </c>
      <c r="D740" t="str">
        <f>RIGHT(tbStoricoOrdini[[#This Row],[ORDINE]],4)</f>
        <v>0737</v>
      </c>
      <c r="E740" t="s">
        <v>50</v>
      </c>
      <c r="F740" t="str">
        <f>VLOOKUP(tbStoricoOrdini[[#This Row],[CLIENTE]],tbClienti[],3,FALSE)</f>
        <v>Veneto</v>
      </c>
      <c r="G740" t="str">
        <f>VLOOKUP(tbStoricoOrdini[[#This Row],[CLIENTE]],tbClienti[],7,FALSE)</f>
        <v>AD</v>
      </c>
      <c r="H740" t="s">
        <v>80</v>
      </c>
      <c r="I740" t="str">
        <f>IF(LEFT(tbStoricoOrdini[[#This Row],[ARTICOLO]],3) = "COG","COG",LEFT(tbStoricoOrdini[[#This Row],[ARTICOLO]],FIND(" ",tbStoricoOrdini[[#This Row],[ARTICOLO]])-1))</f>
        <v>COG</v>
      </c>
      <c r="J740" t="str">
        <f>MID(tbStoricoOrdini[[#This Row],[ARTICOLO]],FIND(" ",tbStoricoOrdini[[#This Row],[ARTICOLO]])+1,4)</f>
        <v>5000</v>
      </c>
      <c r="K740" t="str">
        <f>IFERROR(RIGHT(tbStoricoOrdini[[#This Row],[ARTICOLO]],LEN(tbStoricoOrdini[[#This Row],[ARTICOLO]])-FIND(" ",tbStoricoOrdini[[#This Row],[ARTICOLO]],FIND(" ",tbStoricoOrdini[[#This Row],[ARTICOLO]]) +1)),"")</f>
        <v>Silver</v>
      </c>
      <c r="L740" s="3">
        <f>VLOOKUP(tbStoricoOrdini[[#This Row],[ARTICOLO]],tbArticoli[],2,FALSE)</f>
        <v>300</v>
      </c>
      <c r="M740" s="22">
        <f>tbStoricoOrdini[[#This Row],[IMPORTO]]/tbStoricoOrdini[[#This Row],[PREZZO]]</f>
        <v>0.11666666666666667</v>
      </c>
      <c r="N740" t="s">
        <v>9</v>
      </c>
      <c r="O740" s="8">
        <f>VLOOKUP(tbStoricoOrdini[[#This Row],[AGENTE]],tbAgenti[],2,FALSE)</f>
        <v>0.05</v>
      </c>
      <c r="P740" s="2">
        <v>35</v>
      </c>
      <c r="Q740" s="2">
        <f>tbStoricoOrdini[[#This Row],[IMPORTO]]*tbStoricoOrdini[[#This Row],[% COMM.]]</f>
        <v>1.75</v>
      </c>
      <c r="R740" s="2">
        <f>tbStoricoOrdini[[#This Row],[TOT. COMM.]]+tbStoricoOrdini[[#This Row],[IMPORTO]]</f>
        <v>36.75</v>
      </c>
    </row>
    <row r="741" spans="1:18">
      <c r="A741" s="1">
        <v>43831</v>
      </c>
      <c r="B741" s="7">
        <f>MONTH(tbStoricoOrdini[[#This Row],[DATA]])</f>
        <v>1</v>
      </c>
      <c r="C741" t="s">
        <v>836</v>
      </c>
      <c r="D741" t="str">
        <f>RIGHT(tbStoricoOrdini[[#This Row],[ORDINE]],4)</f>
        <v>0738</v>
      </c>
      <c r="E741" t="s">
        <v>50</v>
      </c>
      <c r="F741" t="str">
        <f>VLOOKUP(tbStoricoOrdini[[#This Row],[CLIENTE]],tbClienti[],3,FALSE)</f>
        <v>Veneto</v>
      </c>
      <c r="G741" t="str">
        <f>VLOOKUP(tbStoricoOrdini[[#This Row],[CLIENTE]],tbClienti[],7,FALSE)</f>
        <v>AD</v>
      </c>
      <c r="H741" t="s">
        <v>68</v>
      </c>
      <c r="I741" t="str">
        <f>IF(LEFT(tbStoricoOrdini[[#This Row],[ARTICOLO]],3) = "COG","COG",LEFT(tbStoricoOrdini[[#This Row],[ARTICOLO]],FIND(" ",tbStoricoOrdini[[#This Row],[ARTICOLO]])-1))</f>
        <v>BAG</v>
      </c>
      <c r="J741" t="str">
        <f>MID(tbStoricoOrdini[[#This Row],[ARTICOLO]],FIND(" ",tbStoricoOrdini[[#This Row],[ARTICOLO]])+1,4)</f>
        <v>5000</v>
      </c>
      <c r="K741" t="str">
        <f>IFERROR(RIGHT(tbStoricoOrdini[[#This Row],[ARTICOLO]],LEN(tbStoricoOrdini[[#This Row],[ARTICOLO]])-FIND(" ",tbStoricoOrdini[[#This Row],[ARTICOLO]],FIND(" ",tbStoricoOrdini[[#This Row],[ARTICOLO]]) +1)),"")</f>
        <v/>
      </c>
      <c r="L741" s="3">
        <f>VLOOKUP(tbStoricoOrdini[[#This Row],[ARTICOLO]],tbArticoli[],2,FALSE)</f>
        <v>250</v>
      </c>
      <c r="M741" s="22">
        <f>tbStoricoOrdini[[#This Row],[IMPORTO]]/tbStoricoOrdini[[#This Row],[PREZZO]]</f>
        <v>2.9239999999999999</v>
      </c>
      <c r="N741" t="s">
        <v>10</v>
      </c>
      <c r="O741" s="8">
        <f>VLOOKUP(tbStoricoOrdini[[#This Row],[AGENTE]],tbAgenti[],2,FALSE)</f>
        <v>3.6999999999999998E-2</v>
      </c>
      <c r="P741" s="2">
        <v>731</v>
      </c>
      <c r="Q741" s="2">
        <f>tbStoricoOrdini[[#This Row],[IMPORTO]]*tbStoricoOrdini[[#This Row],[% COMM.]]</f>
        <v>27.046999999999997</v>
      </c>
      <c r="R741" s="2">
        <f>tbStoricoOrdini[[#This Row],[TOT. COMM.]]+tbStoricoOrdini[[#This Row],[IMPORTO]]</f>
        <v>758.04700000000003</v>
      </c>
    </row>
    <row r="742" spans="1:18">
      <c r="A742" s="1">
        <v>43831</v>
      </c>
      <c r="B742" s="7">
        <f>MONTH(tbStoricoOrdini[[#This Row],[DATA]])</f>
        <v>1</v>
      </c>
      <c r="C742" t="s">
        <v>837</v>
      </c>
      <c r="D742" t="str">
        <f>RIGHT(tbStoricoOrdini[[#This Row],[ORDINE]],4)</f>
        <v>0739</v>
      </c>
      <c r="E742" t="s">
        <v>50</v>
      </c>
      <c r="F742" t="str">
        <f>VLOOKUP(tbStoricoOrdini[[#This Row],[CLIENTE]],tbClienti[],3,FALSE)</f>
        <v>Veneto</v>
      </c>
      <c r="G742" t="str">
        <f>VLOOKUP(tbStoricoOrdini[[#This Row],[CLIENTE]],tbClienti[],7,FALSE)</f>
        <v>AD</v>
      </c>
      <c r="H742" t="s">
        <v>68</v>
      </c>
      <c r="I742" t="str">
        <f>IF(LEFT(tbStoricoOrdini[[#This Row],[ARTICOLO]],3) = "COG","COG",LEFT(tbStoricoOrdini[[#This Row],[ARTICOLO]],FIND(" ",tbStoricoOrdini[[#This Row],[ARTICOLO]])-1))</f>
        <v>BAG</v>
      </c>
      <c r="J742" t="str">
        <f>MID(tbStoricoOrdini[[#This Row],[ARTICOLO]],FIND(" ",tbStoricoOrdini[[#This Row],[ARTICOLO]])+1,4)</f>
        <v>5000</v>
      </c>
      <c r="K742" t="str">
        <f>IFERROR(RIGHT(tbStoricoOrdini[[#This Row],[ARTICOLO]],LEN(tbStoricoOrdini[[#This Row],[ARTICOLO]])-FIND(" ",tbStoricoOrdini[[#This Row],[ARTICOLO]],FIND(" ",tbStoricoOrdini[[#This Row],[ARTICOLO]]) +1)),"")</f>
        <v/>
      </c>
      <c r="L742" s="3">
        <f>VLOOKUP(tbStoricoOrdini[[#This Row],[ARTICOLO]],tbArticoli[],2,FALSE)</f>
        <v>250</v>
      </c>
      <c r="M742" s="22">
        <f>tbStoricoOrdini[[#This Row],[IMPORTO]]/tbStoricoOrdini[[#This Row],[PREZZO]]</f>
        <v>0.40400000000000003</v>
      </c>
      <c r="N742" t="s">
        <v>7</v>
      </c>
      <c r="O742" s="8">
        <f>VLOOKUP(tbStoricoOrdini[[#This Row],[AGENTE]],tbAgenti[],2,FALSE)</f>
        <v>0.03</v>
      </c>
      <c r="P742" s="2">
        <v>101</v>
      </c>
      <c r="Q742" s="2">
        <f>tbStoricoOrdini[[#This Row],[IMPORTO]]*tbStoricoOrdini[[#This Row],[% COMM.]]</f>
        <v>3.03</v>
      </c>
      <c r="R742" s="2">
        <f>tbStoricoOrdini[[#This Row],[TOT. COMM.]]+tbStoricoOrdini[[#This Row],[IMPORTO]]</f>
        <v>104.03</v>
      </c>
    </row>
    <row r="743" spans="1:18">
      <c r="A743" s="1">
        <v>43831</v>
      </c>
      <c r="B743" s="7">
        <f>MONTH(tbStoricoOrdini[[#This Row],[DATA]])</f>
        <v>1</v>
      </c>
      <c r="C743" t="s">
        <v>838</v>
      </c>
      <c r="D743" t="str">
        <f>RIGHT(tbStoricoOrdini[[#This Row],[ORDINE]],4)</f>
        <v>0740</v>
      </c>
      <c r="E743" t="s">
        <v>50</v>
      </c>
      <c r="F743" t="str">
        <f>VLOOKUP(tbStoricoOrdini[[#This Row],[CLIENTE]],tbClienti[],3,FALSE)</f>
        <v>Veneto</v>
      </c>
      <c r="G743" t="str">
        <f>VLOOKUP(tbStoricoOrdini[[#This Row],[CLIENTE]],tbClienti[],7,FALSE)</f>
        <v>AD</v>
      </c>
      <c r="H743" t="s">
        <v>69</v>
      </c>
      <c r="I743" t="str">
        <f>IF(LEFT(tbStoricoOrdini[[#This Row],[ARTICOLO]],3) = "COG","COG",LEFT(tbStoricoOrdini[[#This Row],[ARTICOLO]],FIND(" ",tbStoricoOrdini[[#This Row],[ARTICOLO]])-1))</f>
        <v>BAG</v>
      </c>
      <c r="J743" t="str">
        <f>MID(tbStoricoOrdini[[#This Row],[ARTICOLO]],FIND(" ",tbStoricoOrdini[[#This Row],[ARTICOLO]])+1,4)</f>
        <v>1121</v>
      </c>
      <c r="K743" t="str">
        <f>IFERROR(RIGHT(tbStoricoOrdini[[#This Row],[ARTICOLO]],LEN(tbStoricoOrdini[[#This Row],[ARTICOLO]])-FIND(" ",tbStoricoOrdini[[#This Row],[ARTICOLO]],FIND(" ",tbStoricoOrdini[[#This Row],[ARTICOLO]]) +1)),"")</f>
        <v>Gold</v>
      </c>
      <c r="L743" s="3">
        <f>VLOOKUP(tbStoricoOrdini[[#This Row],[ARTICOLO]],tbArticoli[],2,FALSE)</f>
        <v>230</v>
      </c>
      <c r="M743" s="22">
        <f>tbStoricoOrdini[[#This Row],[IMPORTO]]/tbStoricoOrdini[[#This Row],[PREZZO]]</f>
        <v>5.4434782608695649</v>
      </c>
      <c r="N743" t="s">
        <v>6</v>
      </c>
      <c r="O743" s="8">
        <f>VLOOKUP(tbStoricoOrdini[[#This Row],[AGENTE]],tbAgenti[],2,FALSE)</f>
        <v>7.4999999999999997E-2</v>
      </c>
      <c r="P743" s="2">
        <v>1252</v>
      </c>
      <c r="Q743" s="2">
        <f>tbStoricoOrdini[[#This Row],[IMPORTO]]*tbStoricoOrdini[[#This Row],[% COMM.]]</f>
        <v>93.899999999999991</v>
      </c>
      <c r="R743" s="2">
        <f>tbStoricoOrdini[[#This Row],[TOT. COMM.]]+tbStoricoOrdini[[#This Row],[IMPORTO]]</f>
        <v>1345.9</v>
      </c>
    </row>
    <row r="744" spans="1:18">
      <c r="A744" s="1">
        <v>43831</v>
      </c>
      <c r="B744" s="7">
        <f>MONTH(tbStoricoOrdini[[#This Row],[DATA]])</f>
        <v>1</v>
      </c>
      <c r="C744" t="s">
        <v>839</v>
      </c>
      <c r="D744" t="str">
        <f>RIGHT(tbStoricoOrdini[[#This Row],[ORDINE]],4)</f>
        <v>0741</v>
      </c>
      <c r="E744" t="s">
        <v>50</v>
      </c>
      <c r="F744" t="str">
        <f>VLOOKUP(tbStoricoOrdini[[#This Row],[CLIENTE]],tbClienti[],3,FALSE)</f>
        <v>Veneto</v>
      </c>
      <c r="G744" t="str">
        <f>VLOOKUP(tbStoricoOrdini[[#This Row],[CLIENTE]],tbClienti[],7,FALSE)</f>
        <v>AD</v>
      </c>
      <c r="H744" t="s">
        <v>69</v>
      </c>
      <c r="I744" t="str">
        <f>IF(LEFT(tbStoricoOrdini[[#This Row],[ARTICOLO]],3) = "COG","COG",LEFT(tbStoricoOrdini[[#This Row],[ARTICOLO]],FIND(" ",tbStoricoOrdini[[#This Row],[ARTICOLO]])-1))</f>
        <v>BAG</v>
      </c>
      <c r="J744" t="str">
        <f>MID(tbStoricoOrdini[[#This Row],[ARTICOLO]],FIND(" ",tbStoricoOrdini[[#This Row],[ARTICOLO]])+1,4)</f>
        <v>1121</v>
      </c>
      <c r="K744" t="str">
        <f>IFERROR(RIGHT(tbStoricoOrdini[[#This Row],[ARTICOLO]],LEN(tbStoricoOrdini[[#This Row],[ARTICOLO]])-FIND(" ",tbStoricoOrdini[[#This Row],[ARTICOLO]],FIND(" ",tbStoricoOrdini[[#This Row],[ARTICOLO]]) +1)),"")</f>
        <v>Gold</v>
      </c>
      <c r="L744" s="3">
        <f>VLOOKUP(tbStoricoOrdini[[#This Row],[ARTICOLO]],tbArticoli[],2,FALSE)</f>
        <v>230</v>
      </c>
      <c r="M744" s="22">
        <f>tbStoricoOrdini[[#This Row],[IMPORTO]]/tbStoricoOrdini[[#This Row],[PREZZO]]</f>
        <v>400.22608695652173</v>
      </c>
      <c r="N744" t="s">
        <v>9</v>
      </c>
      <c r="O744" s="8">
        <f>VLOOKUP(tbStoricoOrdini[[#This Row],[AGENTE]],tbAgenti[],2,FALSE)</f>
        <v>0.05</v>
      </c>
      <c r="P744" s="2">
        <v>92052</v>
      </c>
      <c r="Q744" s="2">
        <f>tbStoricoOrdini[[#This Row],[IMPORTO]]*tbStoricoOrdini[[#This Row],[% COMM.]]</f>
        <v>4602.6000000000004</v>
      </c>
      <c r="R744" s="2">
        <f>tbStoricoOrdini[[#This Row],[TOT. COMM.]]+tbStoricoOrdini[[#This Row],[IMPORTO]]</f>
        <v>96654.6</v>
      </c>
    </row>
    <row r="745" spans="1:18">
      <c r="A745" s="1">
        <v>43831</v>
      </c>
      <c r="B745" s="7">
        <f>MONTH(tbStoricoOrdini[[#This Row],[DATA]])</f>
        <v>1</v>
      </c>
      <c r="C745" t="s">
        <v>840</v>
      </c>
      <c r="D745" t="str">
        <f>RIGHT(tbStoricoOrdini[[#This Row],[ORDINE]],4)</f>
        <v>0742</v>
      </c>
      <c r="E745" t="s">
        <v>50</v>
      </c>
      <c r="F745" t="str">
        <f>VLOOKUP(tbStoricoOrdini[[#This Row],[CLIENTE]],tbClienti[],3,FALSE)</f>
        <v>Veneto</v>
      </c>
      <c r="G745" t="str">
        <f>VLOOKUP(tbStoricoOrdini[[#This Row],[CLIENTE]],tbClienti[],7,FALSE)</f>
        <v>AD</v>
      </c>
      <c r="H745" t="s">
        <v>83</v>
      </c>
      <c r="I745" t="str">
        <f>IF(LEFT(tbStoricoOrdini[[#This Row],[ARTICOLO]],3) = "COG","COG",LEFT(tbStoricoOrdini[[#This Row],[ARTICOLO]],FIND(" ",tbStoricoOrdini[[#This Row],[ARTICOLO]])-1))</f>
        <v>COG</v>
      </c>
      <c r="J745" t="str">
        <f>MID(tbStoricoOrdini[[#This Row],[ARTICOLO]],FIND(" ",tbStoricoOrdini[[#This Row],[ARTICOLO]])+1,4)</f>
        <v>8000</v>
      </c>
      <c r="K745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745" s="3">
        <f>VLOOKUP(tbStoricoOrdini[[#This Row],[ARTICOLO]],tbArticoli[],2,FALSE)</f>
        <v>670</v>
      </c>
      <c r="M745" s="22">
        <f>tbStoricoOrdini[[#This Row],[IMPORTO]]/tbStoricoOrdini[[#This Row],[PREZZO]]</f>
        <v>0.92238805970149251</v>
      </c>
      <c r="N745" t="s">
        <v>19</v>
      </c>
      <c r="O745" s="8">
        <f>VLOOKUP(tbStoricoOrdini[[#This Row],[AGENTE]],tbAgenti[],2,FALSE)</f>
        <v>0.05</v>
      </c>
      <c r="P745" s="2">
        <v>618</v>
      </c>
      <c r="Q745" s="2">
        <f>tbStoricoOrdini[[#This Row],[IMPORTO]]*tbStoricoOrdini[[#This Row],[% COMM.]]</f>
        <v>30.900000000000002</v>
      </c>
      <c r="R745" s="2">
        <f>tbStoricoOrdini[[#This Row],[TOT. COMM.]]+tbStoricoOrdini[[#This Row],[IMPORTO]]</f>
        <v>648.9</v>
      </c>
    </row>
    <row r="746" spans="1:18">
      <c r="A746" s="1">
        <v>43831</v>
      </c>
      <c r="B746" s="7">
        <f>MONTH(tbStoricoOrdini[[#This Row],[DATA]])</f>
        <v>1</v>
      </c>
      <c r="C746" t="s">
        <v>841</v>
      </c>
      <c r="D746" t="str">
        <f>RIGHT(tbStoricoOrdini[[#This Row],[ORDINE]],4)</f>
        <v>0743</v>
      </c>
      <c r="E746" t="s">
        <v>50</v>
      </c>
      <c r="F746" t="str">
        <f>VLOOKUP(tbStoricoOrdini[[#This Row],[CLIENTE]],tbClienti[],3,FALSE)</f>
        <v>Veneto</v>
      </c>
      <c r="G746" t="str">
        <f>VLOOKUP(tbStoricoOrdini[[#This Row],[CLIENTE]],tbClienti[],7,FALSE)</f>
        <v>AD</v>
      </c>
      <c r="H746" t="s">
        <v>83</v>
      </c>
      <c r="I746" t="str">
        <f>IF(LEFT(tbStoricoOrdini[[#This Row],[ARTICOLO]],3) = "COG","COG",LEFT(tbStoricoOrdini[[#This Row],[ARTICOLO]],FIND(" ",tbStoricoOrdini[[#This Row],[ARTICOLO]])-1))</f>
        <v>COG</v>
      </c>
      <c r="J746" t="str">
        <f>MID(tbStoricoOrdini[[#This Row],[ARTICOLO]],FIND(" ",tbStoricoOrdini[[#This Row],[ARTICOLO]])+1,4)</f>
        <v>8000</v>
      </c>
      <c r="K746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746" s="3">
        <f>VLOOKUP(tbStoricoOrdini[[#This Row],[ARTICOLO]],tbArticoli[],2,FALSE)</f>
        <v>670</v>
      </c>
      <c r="M746" s="22">
        <f>tbStoricoOrdini[[#This Row],[IMPORTO]]/tbStoricoOrdini[[#This Row],[PREZZO]]</f>
        <v>106.96119402985074</v>
      </c>
      <c r="N746" t="s">
        <v>9</v>
      </c>
      <c r="O746" s="8">
        <f>VLOOKUP(tbStoricoOrdini[[#This Row],[AGENTE]],tbAgenti[],2,FALSE)</f>
        <v>0.05</v>
      </c>
      <c r="P746" s="2">
        <v>71664</v>
      </c>
      <c r="Q746" s="2">
        <f>tbStoricoOrdini[[#This Row],[IMPORTO]]*tbStoricoOrdini[[#This Row],[% COMM.]]</f>
        <v>3583.2000000000003</v>
      </c>
      <c r="R746" s="2">
        <f>tbStoricoOrdini[[#This Row],[TOT. COMM.]]+tbStoricoOrdini[[#This Row],[IMPORTO]]</f>
        <v>75247.199999999997</v>
      </c>
    </row>
    <row r="747" spans="1:18">
      <c r="A747" s="1">
        <v>43831</v>
      </c>
      <c r="B747" s="7">
        <f>MONTH(tbStoricoOrdini[[#This Row],[DATA]])</f>
        <v>1</v>
      </c>
      <c r="C747" t="s">
        <v>842</v>
      </c>
      <c r="D747" t="str">
        <f>RIGHT(tbStoricoOrdini[[#This Row],[ORDINE]],4)</f>
        <v>0744</v>
      </c>
      <c r="E747" t="s">
        <v>50</v>
      </c>
      <c r="F747" t="str">
        <f>VLOOKUP(tbStoricoOrdini[[#This Row],[CLIENTE]],tbClienti[],3,FALSE)</f>
        <v>Veneto</v>
      </c>
      <c r="G747" t="str">
        <f>VLOOKUP(tbStoricoOrdini[[#This Row],[CLIENTE]],tbClienti[],7,FALSE)</f>
        <v>AD</v>
      </c>
      <c r="H747" t="s">
        <v>70</v>
      </c>
      <c r="I747" t="str">
        <f>IF(LEFT(tbStoricoOrdini[[#This Row],[ARTICOLO]],3) = "COG","COG",LEFT(tbStoricoOrdini[[#This Row],[ARTICOLO]],FIND(" ",tbStoricoOrdini[[#This Row],[ARTICOLO]])-1))</f>
        <v>EB08</v>
      </c>
      <c r="J747" t="str">
        <f>MID(tbStoricoOrdini[[#This Row],[ARTICOLO]],FIND(" ",tbStoricoOrdini[[#This Row],[ARTICOLO]])+1,4)</f>
        <v>7500</v>
      </c>
      <c r="K747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747" s="3">
        <f>VLOOKUP(tbStoricoOrdini[[#This Row],[ARTICOLO]],tbArticoli[],2,FALSE)</f>
        <v>180</v>
      </c>
      <c r="M747" s="22">
        <f>tbStoricoOrdini[[#This Row],[IMPORTO]]/tbStoricoOrdini[[#This Row],[PREZZO]]</f>
        <v>4.0333333333333332</v>
      </c>
      <c r="N747" t="s">
        <v>10</v>
      </c>
      <c r="O747" s="8">
        <f>VLOOKUP(tbStoricoOrdini[[#This Row],[AGENTE]],tbAgenti[],2,FALSE)</f>
        <v>3.6999999999999998E-2</v>
      </c>
      <c r="P747" s="2">
        <v>726</v>
      </c>
      <c r="Q747" s="2">
        <f>tbStoricoOrdini[[#This Row],[IMPORTO]]*tbStoricoOrdini[[#This Row],[% COMM.]]</f>
        <v>26.861999999999998</v>
      </c>
      <c r="R747" s="2">
        <f>tbStoricoOrdini[[#This Row],[TOT. COMM.]]+tbStoricoOrdini[[#This Row],[IMPORTO]]</f>
        <v>752.86199999999997</v>
      </c>
    </row>
    <row r="748" spans="1:18">
      <c r="A748" s="1">
        <v>43831</v>
      </c>
      <c r="B748" s="7">
        <f>MONTH(tbStoricoOrdini[[#This Row],[DATA]])</f>
        <v>1</v>
      </c>
      <c r="C748" t="s">
        <v>843</v>
      </c>
      <c r="D748" t="str">
        <f>RIGHT(tbStoricoOrdini[[#This Row],[ORDINE]],4)</f>
        <v>0745</v>
      </c>
      <c r="E748" t="s">
        <v>50</v>
      </c>
      <c r="F748" t="str">
        <f>VLOOKUP(tbStoricoOrdini[[#This Row],[CLIENTE]],tbClienti[],3,FALSE)</f>
        <v>Veneto</v>
      </c>
      <c r="G748" t="str">
        <f>VLOOKUP(tbStoricoOrdini[[#This Row],[CLIENTE]],tbClienti[],7,FALSE)</f>
        <v>AD</v>
      </c>
      <c r="H748" t="s">
        <v>70</v>
      </c>
      <c r="I748" t="str">
        <f>IF(LEFT(tbStoricoOrdini[[#This Row],[ARTICOLO]],3) = "COG","COG",LEFT(tbStoricoOrdini[[#This Row],[ARTICOLO]],FIND(" ",tbStoricoOrdini[[#This Row],[ARTICOLO]])-1))</f>
        <v>EB08</v>
      </c>
      <c r="J748" t="str">
        <f>MID(tbStoricoOrdini[[#This Row],[ARTICOLO]],FIND(" ",tbStoricoOrdini[[#This Row],[ARTICOLO]])+1,4)</f>
        <v>7500</v>
      </c>
      <c r="K748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748" s="3">
        <f>VLOOKUP(tbStoricoOrdini[[#This Row],[ARTICOLO]],tbArticoli[],2,FALSE)</f>
        <v>180</v>
      </c>
      <c r="M748" s="22">
        <f>tbStoricoOrdini[[#This Row],[IMPORTO]]/tbStoricoOrdini[[#This Row],[PREZZO]]</f>
        <v>0.29444444444444445</v>
      </c>
      <c r="N748" t="s">
        <v>9</v>
      </c>
      <c r="O748" s="8">
        <f>VLOOKUP(tbStoricoOrdini[[#This Row],[AGENTE]],tbAgenti[],2,FALSE)</f>
        <v>0.05</v>
      </c>
      <c r="P748" s="2">
        <v>53</v>
      </c>
      <c r="Q748" s="2">
        <f>tbStoricoOrdini[[#This Row],[IMPORTO]]*tbStoricoOrdini[[#This Row],[% COMM.]]</f>
        <v>2.6500000000000004</v>
      </c>
      <c r="R748" s="2">
        <f>tbStoricoOrdini[[#This Row],[TOT. COMM.]]+tbStoricoOrdini[[#This Row],[IMPORTO]]</f>
        <v>55.65</v>
      </c>
    </row>
    <row r="749" spans="1:18">
      <c r="A749" s="1">
        <v>43831</v>
      </c>
      <c r="B749" s="7">
        <f>MONTH(tbStoricoOrdini[[#This Row],[DATA]])</f>
        <v>1</v>
      </c>
      <c r="C749" t="s">
        <v>844</v>
      </c>
      <c r="D749" t="str">
        <f>RIGHT(tbStoricoOrdini[[#This Row],[ORDINE]],4)</f>
        <v>0746</v>
      </c>
      <c r="E749" t="s">
        <v>50</v>
      </c>
      <c r="F749" t="str">
        <f>VLOOKUP(tbStoricoOrdini[[#This Row],[CLIENTE]],tbClienti[],3,FALSE)</f>
        <v>Veneto</v>
      </c>
      <c r="G749" t="str">
        <f>VLOOKUP(tbStoricoOrdini[[#This Row],[CLIENTE]],tbClienti[],7,FALSE)</f>
        <v>AD</v>
      </c>
      <c r="H749" t="s">
        <v>75</v>
      </c>
      <c r="I749" t="str">
        <f>IF(LEFT(tbStoricoOrdini[[#This Row],[ARTICOLO]],3) = "COG","COG",LEFT(tbStoricoOrdini[[#This Row],[ARTICOLO]],FIND(" ",tbStoricoOrdini[[#This Row],[ARTICOLO]])-1))</f>
        <v>AVRC</v>
      </c>
      <c r="J749" t="str">
        <f>MID(tbStoricoOrdini[[#This Row],[ARTICOLO]],FIND(" ",tbStoricoOrdini[[#This Row],[ARTICOLO]])+1,4)</f>
        <v>1000</v>
      </c>
      <c r="K749" t="str">
        <f>IFERROR(RIGHT(tbStoricoOrdini[[#This Row],[ARTICOLO]],LEN(tbStoricoOrdini[[#This Row],[ARTICOLO]])-FIND(" ",tbStoricoOrdini[[#This Row],[ARTICOLO]],FIND(" ",tbStoricoOrdini[[#This Row],[ARTICOLO]]) +1)),"")</f>
        <v>Silver</v>
      </c>
      <c r="L749" s="3">
        <f>VLOOKUP(tbStoricoOrdini[[#This Row],[ARTICOLO]],tbArticoli[],2,FALSE)</f>
        <v>390</v>
      </c>
      <c r="M749" s="22">
        <f>tbStoricoOrdini[[#This Row],[IMPORTO]]/tbStoricoOrdini[[#This Row],[PREZZO]]</f>
        <v>15.715384615384615</v>
      </c>
      <c r="N749" t="s">
        <v>9</v>
      </c>
      <c r="O749" s="8">
        <f>VLOOKUP(tbStoricoOrdini[[#This Row],[AGENTE]],tbAgenti[],2,FALSE)</f>
        <v>0.05</v>
      </c>
      <c r="P749" s="2">
        <v>6129</v>
      </c>
      <c r="Q749" s="2">
        <f>tbStoricoOrdini[[#This Row],[IMPORTO]]*tbStoricoOrdini[[#This Row],[% COMM.]]</f>
        <v>306.45</v>
      </c>
      <c r="R749" s="2">
        <f>tbStoricoOrdini[[#This Row],[TOT. COMM.]]+tbStoricoOrdini[[#This Row],[IMPORTO]]</f>
        <v>6435.45</v>
      </c>
    </row>
    <row r="750" spans="1:18">
      <c r="A750" s="1">
        <v>43831</v>
      </c>
      <c r="B750" s="7">
        <f>MONTH(tbStoricoOrdini[[#This Row],[DATA]])</f>
        <v>1</v>
      </c>
      <c r="C750" t="s">
        <v>845</v>
      </c>
      <c r="D750" t="str">
        <f>RIGHT(tbStoricoOrdini[[#This Row],[ORDINE]],4)</f>
        <v>0747</v>
      </c>
      <c r="E750" t="s">
        <v>50</v>
      </c>
      <c r="F750" t="str">
        <f>VLOOKUP(tbStoricoOrdini[[#This Row],[CLIENTE]],tbClienti[],3,FALSE)</f>
        <v>Veneto</v>
      </c>
      <c r="G750" t="str">
        <f>VLOOKUP(tbStoricoOrdini[[#This Row],[CLIENTE]],tbClienti[],7,FALSE)</f>
        <v>AD</v>
      </c>
      <c r="H750" t="s">
        <v>71</v>
      </c>
      <c r="I750" t="str">
        <f>IF(LEFT(tbStoricoOrdini[[#This Row],[ARTICOLO]],3) = "COG","COG",LEFT(tbStoricoOrdini[[#This Row],[ARTICOLO]],FIND(" ",tbStoricoOrdini[[#This Row],[ARTICOLO]])-1))</f>
        <v>EB07</v>
      </c>
      <c r="J750" t="str">
        <f>MID(tbStoricoOrdini[[#This Row],[ARTICOLO]],FIND(" ",tbStoricoOrdini[[#This Row],[ARTICOLO]])+1,4)</f>
        <v>5000</v>
      </c>
      <c r="K750" t="str">
        <f>IFERROR(RIGHT(tbStoricoOrdini[[#This Row],[ARTICOLO]],LEN(tbStoricoOrdini[[#This Row],[ARTICOLO]])-FIND(" ",tbStoricoOrdini[[#This Row],[ARTICOLO]],FIND(" ",tbStoricoOrdini[[#This Row],[ARTICOLO]]) +1)),"")</f>
        <v/>
      </c>
      <c r="L750" s="3">
        <f>VLOOKUP(tbStoricoOrdini[[#This Row],[ARTICOLO]],tbArticoli[],2,FALSE)</f>
        <v>140</v>
      </c>
      <c r="M750" s="22">
        <f>tbStoricoOrdini[[#This Row],[IMPORTO]]/tbStoricoOrdini[[#This Row],[PREZZO]]</f>
        <v>1.7714285714285714</v>
      </c>
      <c r="N750" t="s">
        <v>10</v>
      </c>
      <c r="O750" s="8">
        <f>VLOOKUP(tbStoricoOrdini[[#This Row],[AGENTE]],tbAgenti[],2,FALSE)</f>
        <v>3.6999999999999998E-2</v>
      </c>
      <c r="P750" s="2">
        <v>248</v>
      </c>
      <c r="Q750" s="2">
        <f>tbStoricoOrdini[[#This Row],[IMPORTO]]*tbStoricoOrdini[[#This Row],[% COMM.]]</f>
        <v>9.1760000000000002</v>
      </c>
      <c r="R750" s="2">
        <f>tbStoricoOrdini[[#This Row],[TOT. COMM.]]+tbStoricoOrdini[[#This Row],[IMPORTO]]</f>
        <v>257.17599999999999</v>
      </c>
    </row>
    <row r="751" spans="1:18">
      <c r="A751" s="1">
        <v>43831</v>
      </c>
      <c r="B751" s="7">
        <f>MONTH(tbStoricoOrdini[[#This Row],[DATA]])</f>
        <v>1</v>
      </c>
      <c r="C751" t="s">
        <v>846</v>
      </c>
      <c r="D751" t="str">
        <f>RIGHT(tbStoricoOrdini[[#This Row],[ORDINE]],4)</f>
        <v>0748</v>
      </c>
      <c r="E751" t="s">
        <v>50</v>
      </c>
      <c r="F751" t="str">
        <f>VLOOKUP(tbStoricoOrdini[[#This Row],[CLIENTE]],tbClienti[],3,FALSE)</f>
        <v>Veneto</v>
      </c>
      <c r="G751" t="str">
        <f>VLOOKUP(tbStoricoOrdini[[#This Row],[CLIENTE]],tbClienti[],7,FALSE)</f>
        <v>AD</v>
      </c>
      <c r="H751" t="s">
        <v>71</v>
      </c>
      <c r="I751" t="str">
        <f>IF(LEFT(tbStoricoOrdini[[#This Row],[ARTICOLO]],3) = "COG","COG",LEFT(tbStoricoOrdini[[#This Row],[ARTICOLO]],FIND(" ",tbStoricoOrdini[[#This Row],[ARTICOLO]])-1))</f>
        <v>EB07</v>
      </c>
      <c r="J751" t="str">
        <f>MID(tbStoricoOrdini[[#This Row],[ARTICOLO]],FIND(" ",tbStoricoOrdini[[#This Row],[ARTICOLO]])+1,4)</f>
        <v>5000</v>
      </c>
      <c r="K751" t="str">
        <f>IFERROR(RIGHT(tbStoricoOrdini[[#This Row],[ARTICOLO]],LEN(tbStoricoOrdini[[#This Row],[ARTICOLO]])-FIND(" ",tbStoricoOrdini[[#This Row],[ARTICOLO]],FIND(" ",tbStoricoOrdini[[#This Row],[ARTICOLO]]) +1)),"")</f>
        <v/>
      </c>
      <c r="L751" s="3">
        <f>VLOOKUP(tbStoricoOrdini[[#This Row],[ARTICOLO]],tbArticoli[],2,FALSE)</f>
        <v>140</v>
      </c>
      <c r="M751" s="22">
        <f>tbStoricoOrdini[[#This Row],[IMPORTO]]/tbStoricoOrdini[[#This Row],[PREZZO]]</f>
        <v>0.22142857142857142</v>
      </c>
      <c r="N751" t="s">
        <v>18</v>
      </c>
      <c r="O751" s="8">
        <f>VLOOKUP(tbStoricoOrdini[[#This Row],[AGENTE]],tbAgenti[],2,FALSE)</f>
        <v>0.03</v>
      </c>
      <c r="P751" s="2">
        <v>31</v>
      </c>
      <c r="Q751" s="2">
        <f>tbStoricoOrdini[[#This Row],[IMPORTO]]*tbStoricoOrdini[[#This Row],[% COMM.]]</f>
        <v>0.92999999999999994</v>
      </c>
      <c r="R751" s="2">
        <f>tbStoricoOrdini[[#This Row],[TOT. COMM.]]+tbStoricoOrdini[[#This Row],[IMPORTO]]</f>
        <v>31.93</v>
      </c>
    </row>
    <row r="752" spans="1:18">
      <c r="A752" s="1">
        <v>43831</v>
      </c>
      <c r="B752" s="7">
        <f>MONTH(tbStoricoOrdini[[#This Row],[DATA]])</f>
        <v>1</v>
      </c>
      <c r="C752" t="s">
        <v>847</v>
      </c>
      <c r="D752" t="str">
        <f>RIGHT(tbStoricoOrdini[[#This Row],[ORDINE]],4)</f>
        <v>0749</v>
      </c>
      <c r="E752" t="s">
        <v>50</v>
      </c>
      <c r="F752" t="str">
        <f>VLOOKUP(tbStoricoOrdini[[#This Row],[CLIENTE]],tbClienti[],3,FALSE)</f>
        <v>Veneto</v>
      </c>
      <c r="G752" t="str">
        <f>VLOOKUP(tbStoricoOrdini[[#This Row],[CLIENTE]],tbClienti[],7,FALSE)</f>
        <v>AD</v>
      </c>
      <c r="H752" t="s">
        <v>71</v>
      </c>
      <c r="I752" t="str">
        <f>IF(LEFT(tbStoricoOrdini[[#This Row],[ARTICOLO]],3) = "COG","COG",LEFT(tbStoricoOrdini[[#This Row],[ARTICOLO]],FIND(" ",tbStoricoOrdini[[#This Row],[ARTICOLO]])-1))</f>
        <v>EB07</v>
      </c>
      <c r="J752" t="str">
        <f>MID(tbStoricoOrdini[[#This Row],[ARTICOLO]],FIND(" ",tbStoricoOrdini[[#This Row],[ARTICOLO]])+1,4)</f>
        <v>5000</v>
      </c>
      <c r="K752" t="str">
        <f>IFERROR(RIGHT(tbStoricoOrdini[[#This Row],[ARTICOLO]],LEN(tbStoricoOrdini[[#This Row],[ARTICOLO]])-FIND(" ",tbStoricoOrdini[[#This Row],[ARTICOLO]],FIND(" ",tbStoricoOrdini[[#This Row],[ARTICOLO]]) +1)),"")</f>
        <v/>
      </c>
      <c r="L752" s="3">
        <f>VLOOKUP(tbStoricoOrdini[[#This Row],[ARTICOLO]],tbArticoli[],2,FALSE)</f>
        <v>140</v>
      </c>
      <c r="M752" s="22">
        <f>tbStoricoOrdini[[#This Row],[IMPORTO]]/tbStoricoOrdini[[#This Row],[PREZZO]]</f>
        <v>0.14285714285714285</v>
      </c>
      <c r="N752" t="s">
        <v>13</v>
      </c>
      <c r="O752" s="8">
        <f>VLOOKUP(tbStoricoOrdini[[#This Row],[AGENTE]],tbAgenti[],2,FALSE)</f>
        <v>0.1</v>
      </c>
      <c r="P752" s="2">
        <v>20</v>
      </c>
      <c r="Q752" s="2">
        <f>tbStoricoOrdini[[#This Row],[IMPORTO]]*tbStoricoOrdini[[#This Row],[% COMM.]]</f>
        <v>2</v>
      </c>
      <c r="R752" s="2">
        <f>tbStoricoOrdini[[#This Row],[TOT. COMM.]]+tbStoricoOrdini[[#This Row],[IMPORTO]]</f>
        <v>22</v>
      </c>
    </row>
    <row r="753" spans="1:18">
      <c r="A753" s="1">
        <v>43831</v>
      </c>
      <c r="B753" s="7">
        <f>MONTH(tbStoricoOrdini[[#This Row],[DATA]])</f>
        <v>1</v>
      </c>
      <c r="C753" t="s">
        <v>848</v>
      </c>
      <c r="D753" t="str">
        <f>RIGHT(tbStoricoOrdini[[#This Row],[ORDINE]],4)</f>
        <v>0750</v>
      </c>
      <c r="E753" t="s">
        <v>50</v>
      </c>
      <c r="F753" t="str">
        <f>VLOOKUP(tbStoricoOrdini[[#This Row],[CLIENTE]],tbClienti[],3,FALSE)</f>
        <v>Veneto</v>
      </c>
      <c r="G753" t="str">
        <f>VLOOKUP(tbStoricoOrdini[[#This Row],[CLIENTE]],tbClienti[],7,FALSE)</f>
        <v>AD</v>
      </c>
      <c r="H753" t="s">
        <v>71</v>
      </c>
      <c r="I753" t="str">
        <f>IF(LEFT(tbStoricoOrdini[[#This Row],[ARTICOLO]],3) = "COG","COG",LEFT(tbStoricoOrdini[[#This Row],[ARTICOLO]],FIND(" ",tbStoricoOrdini[[#This Row],[ARTICOLO]])-1))</f>
        <v>EB07</v>
      </c>
      <c r="J753" t="str">
        <f>MID(tbStoricoOrdini[[#This Row],[ARTICOLO]],FIND(" ",tbStoricoOrdini[[#This Row],[ARTICOLO]])+1,4)</f>
        <v>5000</v>
      </c>
      <c r="K753" t="str">
        <f>IFERROR(RIGHT(tbStoricoOrdini[[#This Row],[ARTICOLO]],LEN(tbStoricoOrdini[[#This Row],[ARTICOLO]])-FIND(" ",tbStoricoOrdini[[#This Row],[ARTICOLO]],FIND(" ",tbStoricoOrdini[[#This Row],[ARTICOLO]]) +1)),"")</f>
        <v/>
      </c>
      <c r="L753" s="3">
        <f>VLOOKUP(tbStoricoOrdini[[#This Row],[ARTICOLO]],tbArticoli[],2,FALSE)</f>
        <v>140</v>
      </c>
      <c r="M753" s="22">
        <f>tbStoricoOrdini[[#This Row],[IMPORTO]]/tbStoricoOrdini[[#This Row],[PREZZO]]</f>
        <v>1.1142857142857143</v>
      </c>
      <c r="N753" t="s">
        <v>6</v>
      </c>
      <c r="O753" s="8">
        <f>VLOOKUP(tbStoricoOrdini[[#This Row],[AGENTE]],tbAgenti[],2,FALSE)</f>
        <v>7.4999999999999997E-2</v>
      </c>
      <c r="P753" s="2">
        <v>156</v>
      </c>
      <c r="Q753" s="2">
        <f>tbStoricoOrdini[[#This Row],[IMPORTO]]*tbStoricoOrdini[[#This Row],[% COMM.]]</f>
        <v>11.7</v>
      </c>
      <c r="R753" s="2">
        <f>tbStoricoOrdini[[#This Row],[TOT. COMM.]]+tbStoricoOrdini[[#This Row],[IMPORTO]]</f>
        <v>167.7</v>
      </c>
    </row>
    <row r="754" spans="1:18">
      <c r="A754" s="1">
        <v>43831</v>
      </c>
      <c r="B754" s="7">
        <f>MONTH(tbStoricoOrdini[[#This Row],[DATA]])</f>
        <v>1</v>
      </c>
      <c r="C754" t="s">
        <v>849</v>
      </c>
      <c r="D754" t="str">
        <f>RIGHT(tbStoricoOrdini[[#This Row],[ORDINE]],4)</f>
        <v>0751</v>
      </c>
      <c r="E754" t="s">
        <v>50</v>
      </c>
      <c r="F754" t="str">
        <f>VLOOKUP(tbStoricoOrdini[[#This Row],[CLIENTE]],tbClienti[],3,FALSE)</f>
        <v>Veneto</v>
      </c>
      <c r="G754" t="str">
        <f>VLOOKUP(tbStoricoOrdini[[#This Row],[CLIENTE]],tbClienti[],7,FALSE)</f>
        <v>AD</v>
      </c>
      <c r="H754" t="s">
        <v>76</v>
      </c>
      <c r="I754" t="str">
        <f>IF(LEFT(tbStoricoOrdini[[#This Row],[ARTICOLO]],3) = "COG","COG",LEFT(tbStoricoOrdini[[#This Row],[ARTICOLO]],FIND(" ",tbStoricoOrdini[[#This Row],[ARTICOLO]])-1))</f>
        <v>COG</v>
      </c>
      <c r="J754" t="str">
        <f>MID(tbStoricoOrdini[[#This Row],[ARTICOLO]],FIND(" ",tbStoricoOrdini[[#This Row],[ARTICOLO]])+1,4)</f>
        <v>1000</v>
      </c>
      <c r="K754" t="str">
        <f>IFERROR(RIGHT(tbStoricoOrdini[[#This Row],[ARTICOLO]],LEN(tbStoricoOrdini[[#This Row],[ARTICOLO]])-FIND(" ",tbStoricoOrdini[[#This Row],[ARTICOLO]],FIND(" ",tbStoricoOrdini[[#This Row],[ARTICOLO]]) +1)),"")</f>
        <v/>
      </c>
      <c r="L754" s="3">
        <f>VLOOKUP(tbStoricoOrdini[[#This Row],[ARTICOLO]],tbArticoli[],2,FALSE)</f>
        <v>150</v>
      </c>
      <c r="M754" s="22">
        <f>tbStoricoOrdini[[#This Row],[IMPORTO]]/tbStoricoOrdini[[#This Row],[PREZZO]]</f>
        <v>49.62</v>
      </c>
      <c r="N754" t="s">
        <v>6</v>
      </c>
      <c r="O754" s="8">
        <f>VLOOKUP(tbStoricoOrdini[[#This Row],[AGENTE]],tbAgenti[],2,FALSE)</f>
        <v>7.4999999999999997E-2</v>
      </c>
      <c r="P754" s="2">
        <v>7443</v>
      </c>
      <c r="Q754" s="2">
        <f>tbStoricoOrdini[[#This Row],[IMPORTO]]*tbStoricoOrdini[[#This Row],[% COMM.]]</f>
        <v>558.22500000000002</v>
      </c>
      <c r="R754" s="2">
        <f>tbStoricoOrdini[[#This Row],[TOT. COMM.]]+tbStoricoOrdini[[#This Row],[IMPORTO]]</f>
        <v>8001.2250000000004</v>
      </c>
    </row>
    <row r="755" spans="1:18">
      <c r="A755" s="1">
        <v>43831</v>
      </c>
      <c r="B755" s="7">
        <f>MONTH(tbStoricoOrdini[[#This Row],[DATA]])</f>
        <v>1</v>
      </c>
      <c r="C755" t="s">
        <v>850</v>
      </c>
      <c r="D755" t="str">
        <f>RIGHT(tbStoricoOrdini[[#This Row],[ORDINE]],4)</f>
        <v>0752</v>
      </c>
      <c r="E755" t="s">
        <v>50</v>
      </c>
      <c r="F755" t="str">
        <f>VLOOKUP(tbStoricoOrdini[[#This Row],[CLIENTE]],tbClienti[],3,FALSE)</f>
        <v>Veneto</v>
      </c>
      <c r="G755" t="str">
        <f>VLOOKUP(tbStoricoOrdini[[#This Row],[CLIENTE]],tbClienti[],7,FALSE)</f>
        <v>AD</v>
      </c>
      <c r="H755" t="s">
        <v>76</v>
      </c>
      <c r="I755" t="str">
        <f>IF(LEFT(tbStoricoOrdini[[#This Row],[ARTICOLO]],3) = "COG","COG",LEFT(tbStoricoOrdini[[#This Row],[ARTICOLO]],FIND(" ",tbStoricoOrdini[[#This Row],[ARTICOLO]])-1))</f>
        <v>COG</v>
      </c>
      <c r="J755" t="str">
        <f>MID(tbStoricoOrdini[[#This Row],[ARTICOLO]],FIND(" ",tbStoricoOrdini[[#This Row],[ARTICOLO]])+1,4)</f>
        <v>1000</v>
      </c>
      <c r="K755" t="str">
        <f>IFERROR(RIGHT(tbStoricoOrdini[[#This Row],[ARTICOLO]],LEN(tbStoricoOrdini[[#This Row],[ARTICOLO]])-FIND(" ",tbStoricoOrdini[[#This Row],[ARTICOLO]],FIND(" ",tbStoricoOrdini[[#This Row],[ARTICOLO]]) +1)),"")</f>
        <v/>
      </c>
      <c r="L755" s="3">
        <f>VLOOKUP(tbStoricoOrdini[[#This Row],[ARTICOLO]],tbArticoli[],2,FALSE)</f>
        <v>150</v>
      </c>
      <c r="M755" s="22">
        <f>tbStoricoOrdini[[#This Row],[IMPORTO]]/tbStoricoOrdini[[#This Row],[PREZZO]]</f>
        <v>4.4000000000000004</v>
      </c>
      <c r="N755" t="s">
        <v>9</v>
      </c>
      <c r="O755" s="8">
        <f>VLOOKUP(tbStoricoOrdini[[#This Row],[AGENTE]],tbAgenti[],2,FALSE)</f>
        <v>0.05</v>
      </c>
      <c r="P755" s="2">
        <v>660</v>
      </c>
      <c r="Q755" s="2">
        <f>tbStoricoOrdini[[#This Row],[IMPORTO]]*tbStoricoOrdini[[#This Row],[% COMM.]]</f>
        <v>33</v>
      </c>
      <c r="R755" s="2">
        <f>tbStoricoOrdini[[#This Row],[TOT. COMM.]]+tbStoricoOrdini[[#This Row],[IMPORTO]]</f>
        <v>693</v>
      </c>
    </row>
    <row r="756" spans="1:18">
      <c r="A756" s="1">
        <v>43831</v>
      </c>
      <c r="B756" s="7">
        <f>MONTH(tbStoricoOrdini[[#This Row],[DATA]])</f>
        <v>1</v>
      </c>
      <c r="C756" t="s">
        <v>851</v>
      </c>
      <c r="D756" t="str">
        <f>RIGHT(tbStoricoOrdini[[#This Row],[ORDINE]],4)</f>
        <v>0753</v>
      </c>
      <c r="E756" t="s">
        <v>50</v>
      </c>
      <c r="F756" t="str">
        <f>VLOOKUP(tbStoricoOrdini[[#This Row],[CLIENTE]],tbClienti[],3,FALSE)</f>
        <v>Veneto</v>
      </c>
      <c r="G756" t="str">
        <f>VLOOKUP(tbStoricoOrdini[[#This Row],[CLIENTE]],tbClienti[],7,FALSE)</f>
        <v>AD</v>
      </c>
      <c r="H756" t="s">
        <v>72</v>
      </c>
      <c r="I756" t="str">
        <f>IF(LEFT(tbStoricoOrdini[[#This Row],[ARTICOLO]],3) = "COG","COG",LEFT(tbStoricoOrdini[[#This Row],[ARTICOLO]],FIND(" ",tbStoricoOrdini[[#This Row],[ARTICOLO]])-1))</f>
        <v>EB06</v>
      </c>
      <c r="J756" t="str">
        <f>MID(tbStoricoOrdini[[#This Row],[ARTICOLO]],FIND(" ",tbStoricoOrdini[[#This Row],[ARTICOLO]])+1,4)</f>
        <v>3000</v>
      </c>
      <c r="K756" t="str">
        <f>IFERROR(RIGHT(tbStoricoOrdini[[#This Row],[ARTICOLO]],LEN(tbStoricoOrdini[[#This Row],[ARTICOLO]])-FIND(" ",tbStoricoOrdini[[#This Row],[ARTICOLO]],FIND(" ",tbStoricoOrdini[[#This Row],[ARTICOLO]]) +1)),"")</f>
        <v>Medium</v>
      </c>
      <c r="L756" s="3">
        <f>VLOOKUP(tbStoricoOrdini[[#This Row],[ARTICOLO]],tbArticoli[],2,FALSE)</f>
        <v>120</v>
      </c>
      <c r="M756" s="22">
        <f>tbStoricoOrdini[[#This Row],[IMPORTO]]/tbStoricoOrdini[[#This Row],[PREZZO]]</f>
        <v>3.75</v>
      </c>
      <c r="N756" t="s">
        <v>10</v>
      </c>
      <c r="O756" s="8">
        <f>VLOOKUP(tbStoricoOrdini[[#This Row],[AGENTE]],tbAgenti[],2,FALSE)</f>
        <v>3.6999999999999998E-2</v>
      </c>
      <c r="P756" s="2">
        <v>450</v>
      </c>
      <c r="Q756" s="2">
        <f>tbStoricoOrdini[[#This Row],[IMPORTO]]*tbStoricoOrdini[[#This Row],[% COMM.]]</f>
        <v>16.649999999999999</v>
      </c>
      <c r="R756" s="2">
        <f>tbStoricoOrdini[[#This Row],[TOT. COMM.]]+tbStoricoOrdini[[#This Row],[IMPORTO]]</f>
        <v>466.65</v>
      </c>
    </row>
    <row r="757" spans="1:18">
      <c r="A757" s="1">
        <v>43831</v>
      </c>
      <c r="B757" s="7">
        <f>MONTH(tbStoricoOrdini[[#This Row],[DATA]])</f>
        <v>1</v>
      </c>
      <c r="C757" t="s">
        <v>852</v>
      </c>
      <c r="D757" t="str">
        <f>RIGHT(tbStoricoOrdini[[#This Row],[ORDINE]],4)</f>
        <v>0754</v>
      </c>
      <c r="E757" t="s">
        <v>50</v>
      </c>
      <c r="F757" t="str">
        <f>VLOOKUP(tbStoricoOrdini[[#This Row],[CLIENTE]],tbClienti[],3,FALSE)</f>
        <v>Veneto</v>
      </c>
      <c r="G757" t="str">
        <f>VLOOKUP(tbStoricoOrdini[[#This Row],[CLIENTE]],tbClienti[],7,FALSE)</f>
        <v>AD</v>
      </c>
      <c r="H757" t="s">
        <v>72</v>
      </c>
      <c r="I757" t="str">
        <f>IF(LEFT(tbStoricoOrdini[[#This Row],[ARTICOLO]],3) = "COG","COG",LEFT(tbStoricoOrdini[[#This Row],[ARTICOLO]],FIND(" ",tbStoricoOrdini[[#This Row],[ARTICOLO]])-1))</f>
        <v>EB06</v>
      </c>
      <c r="J757" t="str">
        <f>MID(tbStoricoOrdini[[#This Row],[ARTICOLO]],FIND(" ",tbStoricoOrdini[[#This Row],[ARTICOLO]])+1,4)</f>
        <v>3000</v>
      </c>
      <c r="K757" t="str">
        <f>IFERROR(RIGHT(tbStoricoOrdini[[#This Row],[ARTICOLO]],LEN(tbStoricoOrdini[[#This Row],[ARTICOLO]])-FIND(" ",tbStoricoOrdini[[#This Row],[ARTICOLO]],FIND(" ",tbStoricoOrdini[[#This Row],[ARTICOLO]]) +1)),"")</f>
        <v>Medium</v>
      </c>
      <c r="L757" s="3">
        <f>VLOOKUP(tbStoricoOrdini[[#This Row],[ARTICOLO]],tbArticoli[],2,FALSE)</f>
        <v>120</v>
      </c>
      <c r="M757" s="22">
        <f>tbStoricoOrdini[[#This Row],[IMPORTO]]/tbStoricoOrdini[[#This Row],[PREZZO]]</f>
        <v>0.80833333333333335</v>
      </c>
      <c r="N757" t="s">
        <v>18</v>
      </c>
      <c r="O757" s="8">
        <f>VLOOKUP(tbStoricoOrdini[[#This Row],[AGENTE]],tbAgenti[],2,FALSE)</f>
        <v>0.03</v>
      </c>
      <c r="P757" s="2">
        <v>97</v>
      </c>
      <c r="Q757" s="2">
        <f>tbStoricoOrdini[[#This Row],[IMPORTO]]*tbStoricoOrdini[[#This Row],[% COMM.]]</f>
        <v>2.9099999999999997</v>
      </c>
      <c r="R757" s="2">
        <f>tbStoricoOrdini[[#This Row],[TOT. COMM.]]+tbStoricoOrdini[[#This Row],[IMPORTO]]</f>
        <v>99.91</v>
      </c>
    </row>
    <row r="758" spans="1:18">
      <c r="A758" s="1">
        <v>43831</v>
      </c>
      <c r="B758" s="7">
        <f>MONTH(tbStoricoOrdini[[#This Row],[DATA]])</f>
        <v>1</v>
      </c>
      <c r="C758" t="s">
        <v>853</v>
      </c>
      <c r="D758" t="str">
        <f>RIGHT(tbStoricoOrdini[[#This Row],[ORDINE]],4)</f>
        <v>0755</v>
      </c>
      <c r="E758" t="s">
        <v>50</v>
      </c>
      <c r="F758" t="str">
        <f>VLOOKUP(tbStoricoOrdini[[#This Row],[CLIENTE]],tbClienti[],3,FALSE)</f>
        <v>Veneto</v>
      </c>
      <c r="G758" t="str">
        <f>VLOOKUP(tbStoricoOrdini[[#This Row],[CLIENTE]],tbClienti[],7,FALSE)</f>
        <v>AD</v>
      </c>
      <c r="H758" t="s">
        <v>72</v>
      </c>
      <c r="I758" t="str">
        <f>IF(LEFT(tbStoricoOrdini[[#This Row],[ARTICOLO]],3) = "COG","COG",LEFT(tbStoricoOrdini[[#This Row],[ARTICOLO]],FIND(" ",tbStoricoOrdini[[#This Row],[ARTICOLO]])-1))</f>
        <v>EB06</v>
      </c>
      <c r="J758" t="str">
        <f>MID(tbStoricoOrdini[[#This Row],[ARTICOLO]],FIND(" ",tbStoricoOrdini[[#This Row],[ARTICOLO]])+1,4)</f>
        <v>3000</v>
      </c>
      <c r="K758" t="str">
        <f>IFERROR(RIGHT(tbStoricoOrdini[[#This Row],[ARTICOLO]],LEN(tbStoricoOrdini[[#This Row],[ARTICOLO]])-FIND(" ",tbStoricoOrdini[[#This Row],[ARTICOLO]],FIND(" ",tbStoricoOrdini[[#This Row],[ARTICOLO]]) +1)),"")</f>
        <v>Medium</v>
      </c>
      <c r="L758" s="3">
        <f>VLOOKUP(tbStoricoOrdini[[#This Row],[ARTICOLO]],tbArticoli[],2,FALSE)</f>
        <v>120</v>
      </c>
      <c r="M758" s="22">
        <f>tbStoricoOrdini[[#This Row],[IMPORTO]]/tbStoricoOrdini[[#This Row],[PREZZO]]</f>
        <v>0.85</v>
      </c>
      <c r="N758" t="s">
        <v>13</v>
      </c>
      <c r="O758" s="8">
        <f>VLOOKUP(tbStoricoOrdini[[#This Row],[AGENTE]],tbAgenti[],2,FALSE)</f>
        <v>0.1</v>
      </c>
      <c r="P758" s="2">
        <v>102</v>
      </c>
      <c r="Q758" s="2">
        <f>tbStoricoOrdini[[#This Row],[IMPORTO]]*tbStoricoOrdini[[#This Row],[% COMM.]]</f>
        <v>10.200000000000001</v>
      </c>
      <c r="R758" s="2">
        <f>tbStoricoOrdini[[#This Row],[TOT. COMM.]]+tbStoricoOrdini[[#This Row],[IMPORTO]]</f>
        <v>112.2</v>
      </c>
    </row>
    <row r="759" spans="1:18">
      <c r="A759" s="1">
        <v>43831</v>
      </c>
      <c r="B759" s="7">
        <f>MONTH(tbStoricoOrdini[[#This Row],[DATA]])</f>
        <v>1</v>
      </c>
      <c r="C759" t="s">
        <v>854</v>
      </c>
      <c r="D759" t="str">
        <f>RIGHT(tbStoricoOrdini[[#This Row],[ORDINE]],4)</f>
        <v>0756</v>
      </c>
      <c r="E759" t="s">
        <v>50</v>
      </c>
      <c r="F759" t="str">
        <f>VLOOKUP(tbStoricoOrdini[[#This Row],[CLIENTE]],tbClienti[],3,FALSE)</f>
        <v>Veneto</v>
      </c>
      <c r="G759" t="str">
        <f>VLOOKUP(tbStoricoOrdini[[#This Row],[CLIENTE]],tbClienti[],7,FALSE)</f>
        <v>AD</v>
      </c>
      <c r="H759" t="s">
        <v>72</v>
      </c>
      <c r="I759" t="str">
        <f>IF(LEFT(tbStoricoOrdini[[#This Row],[ARTICOLO]],3) = "COG","COG",LEFT(tbStoricoOrdini[[#This Row],[ARTICOLO]],FIND(" ",tbStoricoOrdini[[#This Row],[ARTICOLO]])-1))</f>
        <v>EB06</v>
      </c>
      <c r="J759" t="str">
        <f>MID(tbStoricoOrdini[[#This Row],[ARTICOLO]],FIND(" ",tbStoricoOrdini[[#This Row],[ARTICOLO]])+1,4)</f>
        <v>3000</v>
      </c>
      <c r="K759" t="str">
        <f>IFERROR(RIGHT(tbStoricoOrdini[[#This Row],[ARTICOLO]],LEN(tbStoricoOrdini[[#This Row],[ARTICOLO]])-FIND(" ",tbStoricoOrdini[[#This Row],[ARTICOLO]],FIND(" ",tbStoricoOrdini[[#This Row],[ARTICOLO]]) +1)),"")</f>
        <v>Medium</v>
      </c>
      <c r="L759" s="3">
        <f>VLOOKUP(tbStoricoOrdini[[#This Row],[ARTICOLO]],tbArticoli[],2,FALSE)</f>
        <v>120</v>
      </c>
      <c r="M759" s="22">
        <f>tbStoricoOrdini[[#This Row],[IMPORTO]]/tbStoricoOrdini[[#This Row],[PREZZO]]</f>
        <v>79.591666666666669</v>
      </c>
      <c r="N759" t="s">
        <v>6</v>
      </c>
      <c r="O759" s="8">
        <f>VLOOKUP(tbStoricoOrdini[[#This Row],[AGENTE]],tbAgenti[],2,FALSE)</f>
        <v>7.4999999999999997E-2</v>
      </c>
      <c r="P759" s="2">
        <v>9551</v>
      </c>
      <c r="Q759" s="2">
        <f>tbStoricoOrdini[[#This Row],[IMPORTO]]*tbStoricoOrdini[[#This Row],[% COMM.]]</f>
        <v>716.32499999999993</v>
      </c>
      <c r="R759" s="2">
        <f>tbStoricoOrdini[[#This Row],[TOT. COMM.]]+tbStoricoOrdini[[#This Row],[IMPORTO]]</f>
        <v>10267.325000000001</v>
      </c>
    </row>
    <row r="760" spans="1:18">
      <c r="A760" s="1">
        <v>43831</v>
      </c>
      <c r="B760" s="7">
        <f>MONTH(tbStoricoOrdini[[#This Row],[DATA]])</f>
        <v>1</v>
      </c>
      <c r="C760" t="s">
        <v>855</v>
      </c>
      <c r="D760" t="str">
        <f>RIGHT(tbStoricoOrdini[[#This Row],[ORDINE]],4)</f>
        <v>0757</v>
      </c>
      <c r="E760" t="s">
        <v>50</v>
      </c>
      <c r="F760" t="str">
        <f>VLOOKUP(tbStoricoOrdini[[#This Row],[CLIENTE]],tbClienti[],3,FALSE)</f>
        <v>Veneto</v>
      </c>
      <c r="G760" t="str">
        <f>VLOOKUP(tbStoricoOrdini[[#This Row],[CLIENTE]],tbClienti[],7,FALSE)</f>
        <v>AD</v>
      </c>
      <c r="H760" t="s">
        <v>72</v>
      </c>
      <c r="I760" t="str">
        <f>IF(LEFT(tbStoricoOrdini[[#This Row],[ARTICOLO]],3) = "COG","COG",LEFT(tbStoricoOrdini[[#This Row],[ARTICOLO]],FIND(" ",tbStoricoOrdini[[#This Row],[ARTICOLO]])-1))</f>
        <v>EB06</v>
      </c>
      <c r="J760" t="str">
        <f>MID(tbStoricoOrdini[[#This Row],[ARTICOLO]],FIND(" ",tbStoricoOrdini[[#This Row],[ARTICOLO]])+1,4)</f>
        <v>3000</v>
      </c>
      <c r="K760" t="str">
        <f>IFERROR(RIGHT(tbStoricoOrdini[[#This Row],[ARTICOLO]],LEN(tbStoricoOrdini[[#This Row],[ARTICOLO]])-FIND(" ",tbStoricoOrdini[[#This Row],[ARTICOLO]],FIND(" ",tbStoricoOrdini[[#This Row],[ARTICOLO]]) +1)),"")</f>
        <v>Medium</v>
      </c>
      <c r="L760" s="3">
        <f>VLOOKUP(tbStoricoOrdini[[#This Row],[ARTICOLO]],tbArticoli[],2,FALSE)</f>
        <v>120</v>
      </c>
      <c r="M760" s="22">
        <f>tbStoricoOrdini[[#This Row],[IMPORTO]]/tbStoricoOrdini[[#This Row],[PREZZO]]</f>
        <v>25.016666666666666</v>
      </c>
      <c r="N760" t="s">
        <v>9</v>
      </c>
      <c r="O760" s="8">
        <f>VLOOKUP(tbStoricoOrdini[[#This Row],[AGENTE]],tbAgenti[],2,FALSE)</f>
        <v>0.05</v>
      </c>
      <c r="P760" s="2">
        <v>3002</v>
      </c>
      <c r="Q760" s="2">
        <f>tbStoricoOrdini[[#This Row],[IMPORTO]]*tbStoricoOrdini[[#This Row],[% COMM.]]</f>
        <v>150.1</v>
      </c>
      <c r="R760" s="2">
        <f>tbStoricoOrdini[[#This Row],[TOT. COMM.]]+tbStoricoOrdini[[#This Row],[IMPORTO]]</f>
        <v>3152.1</v>
      </c>
    </row>
    <row r="761" spans="1:18">
      <c r="A761" s="1">
        <v>43831</v>
      </c>
      <c r="B761" s="7">
        <f>MONTH(tbStoricoOrdini[[#This Row],[DATA]])</f>
        <v>1</v>
      </c>
      <c r="C761" t="s">
        <v>856</v>
      </c>
      <c r="D761" t="str">
        <f>RIGHT(tbStoricoOrdini[[#This Row],[ORDINE]],4)</f>
        <v>0758</v>
      </c>
      <c r="E761" t="s">
        <v>50</v>
      </c>
      <c r="F761" t="str">
        <f>VLOOKUP(tbStoricoOrdini[[#This Row],[CLIENTE]],tbClienti[],3,FALSE)</f>
        <v>Veneto</v>
      </c>
      <c r="G761" t="str">
        <f>VLOOKUP(tbStoricoOrdini[[#This Row],[CLIENTE]],tbClienti[],7,FALSE)</f>
        <v>AD</v>
      </c>
      <c r="H761" t="s">
        <v>73</v>
      </c>
      <c r="I761" t="str">
        <f>IF(LEFT(tbStoricoOrdini[[#This Row],[ARTICOLO]],3) = "COG","COG",LEFT(tbStoricoOrdini[[#This Row],[ARTICOLO]],FIND(" ",tbStoricoOrdini[[#This Row],[ARTICOLO]])-1))</f>
        <v>EB06</v>
      </c>
      <c r="J761" t="str">
        <f>MID(tbStoricoOrdini[[#This Row],[ARTICOLO]],FIND(" ",tbStoricoOrdini[[#This Row],[ARTICOLO]])+1,4)</f>
        <v>3000</v>
      </c>
      <c r="K761" t="str">
        <f>IFERROR(RIGHT(tbStoricoOrdini[[#This Row],[ARTICOLO]],LEN(tbStoricoOrdini[[#This Row],[ARTICOLO]])-FIND(" ",tbStoricoOrdini[[#This Row],[ARTICOLO]],FIND(" ",tbStoricoOrdini[[#This Row],[ARTICOLO]]) +1)),"")</f>
        <v>Plus</v>
      </c>
      <c r="L761" s="3">
        <f>VLOOKUP(tbStoricoOrdini[[#This Row],[ARTICOLO]],tbArticoli[],2,FALSE)</f>
        <v>130</v>
      </c>
      <c r="M761" s="22">
        <f>tbStoricoOrdini[[#This Row],[IMPORTO]]/tbStoricoOrdini[[#This Row],[PREZZO]]</f>
        <v>5.7230769230769232</v>
      </c>
      <c r="N761" t="s">
        <v>6</v>
      </c>
      <c r="O761" s="8">
        <f>VLOOKUP(tbStoricoOrdini[[#This Row],[AGENTE]],tbAgenti[],2,FALSE)</f>
        <v>7.4999999999999997E-2</v>
      </c>
      <c r="P761" s="2">
        <v>744</v>
      </c>
      <c r="Q761" s="2">
        <f>tbStoricoOrdini[[#This Row],[IMPORTO]]*tbStoricoOrdini[[#This Row],[% COMM.]]</f>
        <v>55.8</v>
      </c>
      <c r="R761" s="2">
        <f>tbStoricoOrdini[[#This Row],[TOT. COMM.]]+tbStoricoOrdini[[#This Row],[IMPORTO]]</f>
        <v>799.8</v>
      </c>
    </row>
    <row r="762" spans="1:18">
      <c r="A762" s="1">
        <v>43831</v>
      </c>
      <c r="B762" s="7">
        <f>MONTH(tbStoricoOrdini[[#This Row],[DATA]])</f>
        <v>1</v>
      </c>
      <c r="C762" t="s">
        <v>857</v>
      </c>
      <c r="D762" t="str">
        <f>RIGHT(tbStoricoOrdini[[#This Row],[ORDINE]],4)</f>
        <v>0759</v>
      </c>
      <c r="E762" t="s">
        <v>51</v>
      </c>
      <c r="F762" t="str">
        <f>VLOOKUP(tbStoricoOrdini[[#This Row],[CLIENTE]],tbClienti[],3,FALSE)</f>
        <v>Veneto</v>
      </c>
      <c r="G762" t="str">
        <f>VLOOKUP(tbStoricoOrdini[[#This Row],[CLIENTE]],tbClienti[],7,FALSE)</f>
        <v>AC</v>
      </c>
      <c r="H762" t="s">
        <v>78</v>
      </c>
      <c r="I762" t="str">
        <f>IF(LEFT(tbStoricoOrdini[[#This Row],[ARTICOLO]],3) = "COG","COG",LEFT(tbStoricoOrdini[[#This Row],[ARTICOLO]],FIND(" ",tbStoricoOrdini[[#This Row],[ARTICOLO]])-1))</f>
        <v>COG</v>
      </c>
      <c r="J762" t="str">
        <f>MID(tbStoricoOrdini[[#This Row],[ARTICOLO]],FIND(" ",tbStoricoOrdini[[#This Row],[ARTICOLO]])+1,4)</f>
        <v>3000</v>
      </c>
      <c r="K762" t="str">
        <f>IFERROR(RIGHT(tbStoricoOrdini[[#This Row],[ARTICOLO]],LEN(tbStoricoOrdini[[#This Row],[ARTICOLO]])-FIND(" ",tbStoricoOrdini[[#This Row],[ARTICOLO]],FIND(" ",tbStoricoOrdini[[#This Row],[ARTICOLO]]) +1)),"")</f>
        <v>Medium</v>
      </c>
      <c r="L762" s="3">
        <f>VLOOKUP(tbStoricoOrdini[[#This Row],[ARTICOLO]],tbArticoli[],2,FALSE)</f>
        <v>220</v>
      </c>
      <c r="M762" s="22">
        <f>tbStoricoOrdini[[#This Row],[IMPORTO]]/tbStoricoOrdini[[#This Row],[PREZZO]]</f>
        <v>1384.1272727272728</v>
      </c>
      <c r="N762" t="s">
        <v>9</v>
      </c>
      <c r="O762" s="8">
        <f>VLOOKUP(tbStoricoOrdini[[#This Row],[AGENTE]],tbAgenti[],2,FALSE)</f>
        <v>0.05</v>
      </c>
      <c r="P762" s="2">
        <v>304508</v>
      </c>
      <c r="Q762" s="2">
        <f>tbStoricoOrdini[[#This Row],[IMPORTO]]*tbStoricoOrdini[[#This Row],[% COMM.]]</f>
        <v>15225.400000000001</v>
      </c>
      <c r="R762" s="2">
        <f>tbStoricoOrdini[[#This Row],[TOT. COMM.]]+tbStoricoOrdini[[#This Row],[IMPORTO]]</f>
        <v>319733.40000000002</v>
      </c>
    </row>
    <row r="763" spans="1:18">
      <c r="A763" s="1">
        <v>43831</v>
      </c>
      <c r="B763" s="7">
        <f>MONTH(tbStoricoOrdini[[#This Row],[DATA]])</f>
        <v>1</v>
      </c>
      <c r="C763" t="s">
        <v>858</v>
      </c>
      <c r="D763" t="str">
        <f>RIGHT(tbStoricoOrdini[[#This Row],[ORDINE]],4)</f>
        <v>0760</v>
      </c>
      <c r="E763" t="s">
        <v>51</v>
      </c>
      <c r="F763" t="str">
        <f>VLOOKUP(tbStoricoOrdini[[#This Row],[CLIENTE]],tbClienti[],3,FALSE)</f>
        <v>Veneto</v>
      </c>
      <c r="G763" t="str">
        <f>VLOOKUP(tbStoricoOrdini[[#This Row],[CLIENTE]],tbClienti[],7,FALSE)</f>
        <v>AC</v>
      </c>
      <c r="H763" t="s">
        <v>74</v>
      </c>
      <c r="I763" t="str">
        <f>IF(LEFT(tbStoricoOrdini[[#This Row],[ARTICOLO]],3) = "COG","COG",LEFT(tbStoricoOrdini[[#This Row],[ARTICOLO]],FIND(" ",tbStoricoOrdini[[#This Row],[ARTICOLO]])-1))</f>
        <v>AVRC</v>
      </c>
      <c r="J763" t="str">
        <f>MID(tbStoricoOrdini[[#This Row],[ARTICOLO]],FIND(" ",tbStoricoOrdini[[#This Row],[ARTICOLO]])+1,4)</f>
        <v>2500</v>
      </c>
      <c r="K763" t="str">
        <f>IFERROR(RIGHT(tbStoricoOrdini[[#This Row],[ARTICOLO]],LEN(tbStoricoOrdini[[#This Row],[ARTICOLO]])-FIND(" ",tbStoricoOrdini[[#This Row],[ARTICOLO]],FIND(" ",tbStoricoOrdini[[#This Row],[ARTICOLO]]) +1)),"")</f>
        <v>Gold</v>
      </c>
      <c r="L763" s="3">
        <f>VLOOKUP(tbStoricoOrdini[[#This Row],[ARTICOLO]],tbArticoli[],2,FALSE)</f>
        <v>500</v>
      </c>
      <c r="M763" s="22">
        <f>tbStoricoOrdini[[#This Row],[IMPORTO]]/tbStoricoOrdini[[#This Row],[PREZZO]]</f>
        <v>3.484</v>
      </c>
      <c r="N763" t="s">
        <v>9</v>
      </c>
      <c r="O763" s="8">
        <f>VLOOKUP(tbStoricoOrdini[[#This Row],[AGENTE]],tbAgenti[],2,FALSE)</f>
        <v>0.05</v>
      </c>
      <c r="P763" s="2">
        <v>1742</v>
      </c>
      <c r="Q763" s="2">
        <f>tbStoricoOrdini[[#This Row],[IMPORTO]]*tbStoricoOrdini[[#This Row],[% COMM.]]</f>
        <v>87.100000000000009</v>
      </c>
      <c r="R763" s="2">
        <f>tbStoricoOrdini[[#This Row],[TOT. COMM.]]+tbStoricoOrdini[[#This Row],[IMPORTO]]</f>
        <v>1829.1</v>
      </c>
    </row>
    <row r="764" spans="1:18">
      <c r="A764" s="1">
        <v>43831</v>
      </c>
      <c r="B764" s="7">
        <f>MONTH(tbStoricoOrdini[[#This Row],[DATA]])</f>
        <v>1</v>
      </c>
      <c r="C764" t="s">
        <v>859</v>
      </c>
      <c r="D764" t="str">
        <f>RIGHT(tbStoricoOrdini[[#This Row],[ORDINE]],4)</f>
        <v>0761</v>
      </c>
      <c r="E764" t="s">
        <v>51</v>
      </c>
      <c r="F764" t="str">
        <f>VLOOKUP(tbStoricoOrdini[[#This Row],[CLIENTE]],tbClienti[],3,FALSE)</f>
        <v>Veneto</v>
      </c>
      <c r="G764" t="str">
        <f>VLOOKUP(tbStoricoOrdini[[#This Row],[CLIENTE]],tbClienti[],7,FALSE)</f>
        <v>AC</v>
      </c>
      <c r="H764" t="s">
        <v>61</v>
      </c>
      <c r="I764" t="str">
        <f>IF(LEFT(tbStoricoOrdini[[#This Row],[ARTICOLO]],3) = "COG","COG",LEFT(tbStoricoOrdini[[#This Row],[ARTICOLO]],FIND(" ",tbStoricoOrdini[[#This Row],[ARTICOLO]])-1))</f>
        <v>KLM</v>
      </c>
      <c r="J764" t="str">
        <f>MID(tbStoricoOrdini[[#This Row],[ARTICOLO]],FIND(" ",tbStoricoOrdini[[#This Row],[ARTICOLO]])+1,4)</f>
        <v>5000</v>
      </c>
      <c r="K764" t="str">
        <f>IFERROR(RIGHT(tbStoricoOrdini[[#This Row],[ARTICOLO]],LEN(tbStoricoOrdini[[#This Row],[ARTICOLO]])-FIND(" ",tbStoricoOrdini[[#This Row],[ARTICOLO]],FIND(" ",tbStoricoOrdini[[#This Row],[ARTICOLO]]) +1)),"")</f>
        <v>Medium</v>
      </c>
      <c r="L764" s="3">
        <f>VLOOKUP(tbStoricoOrdini[[#This Row],[ARTICOLO]],tbArticoli[],2,FALSE)</f>
        <v>150</v>
      </c>
      <c r="M764" s="22">
        <f>tbStoricoOrdini[[#This Row],[IMPORTO]]/tbStoricoOrdini[[#This Row],[PREZZO]]</f>
        <v>9.3333333333333338E-2</v>
      </c>
      <c r="N764" t="s">
        <v>18</v>
      </c>
      <c r="O764" s="8">
        <f>VLOOKUP(tbStoricoOrdini[[#This Row],[AGENTE]],tbAgenti[],2,FALSE)</f>
        <v>0.03</v>
      </c>
      <c r="P764" s="2">
        <v>14</v>
      </c>
      <c r="Q764" s="2">
        <f>tbStoricoOrdini[[#This Row],[IMPORTO]]*tbStoricoOrdini[[#This Row],[% COMM.]]</f>
        <v>0.42</v>
      </c>
      <c r="R764" s="2">
        <f>tbStoricoOrdini[[#This Row],[TOT. COMM.]]+tbStoricoOrdini[[#This Row],[IMPORTO]]</f>
        <v>14.42</v>
      </c>
    </row>
    <row r="765" spans="1:18">
      <c r="A765" s="1">
        <v>43831</v>
      </c>
      <c r="B765" s="7">
        <f>MONTH(tbStoricoOrdini[[#This Row],[DATA]])</f>
        <v>1</v>
      </c>
      <c r="C765" t="s">
        <v>860</v>
      </c>
      <c r="D765" t="str">
        <f>RIGHT(tbStoricoOrdini[[#This Row],[ORDINE]],4)</f>
        <v>0762</v>
      </c>
      <c r="E765" t="s">
        <v>51</v>
      </c>
      <c r="F765" t="str">
        <f>VLOOKUP(tbStoricoOrdini[[#This Row],[CLIENTE]],tbClienti[],3,FALSE)</f>
        <v>Veneto</v>
      </c>
      <c r="G765" t="str">
        <f>VLOOKUP(tbStoricoOrdini[[#This Row],[CLIENTE]],tbClienti[],7,FALSE)</f>
        <v>AC</v>
      </c>
      <c r="H765" t="s">
        <v>61</v>
      </c>
      <c r="I765" t="str">
        <f>IF(LEFT(tbStoricoOrdini[[#This Row],[ARTICOLO]],3) = "COG","COG",LEFT(tbStoricoOrdini[[#This Row],[ARTICOLO]],FIND(" ",tbStoricoOrdini[[#This Row],[ARTICOLO]])-1))</f>
        <v>KLM</v>
      </c>
      <c r="J765" t="str">
        <f>MID(tbStoricoOrdini[[#This Row],[ARTICOLO]],FIND(" ",tbStoricoOrdini[[#This Row],[ARTICOLO]])+1,4)</f>
        <v>5000</v>
      </c>
      <c r="K765" t="str">
        <f>IFERROR(RIGHT(tbStoricoOrdini[[#This Row],[ARTICOLO]],LEN(tbStoricoOrdini[[#This Row],[ARTICOLO]])-FIND(" ",tbStoricoOrdini[[#This Row],[ARTICOLO]],FIND(" ",tbStoricoOrdini[[#This Row],[ARTICOLO]]) +1)),"")</f>
        <v>Medium</v>
      </c>
      <c r="L765" s="3">
        <f>VLOOKUP(tbStoricoOrdini[[#This Row],[ARTICOLO]],tbArticoli[],2,FALSE)</f>
        <v>150</v>
      </c>
      <c r="M765" s="22">
        <f>tbStoricoOrdini[[#This Row],[IMPORTO]]/tbStoricoOrdini[[#This Row],[PREZZO]]</f>
        <v>234.59333333333333</v>
      </c>
      <c r="N765" t="s">
        <v>6</v>
      </c>
      <c r="O765" s="8">
        <f>VLOOKUP(tbStoricoOrdini[[#This Row],[AGENTE]],tbAgenti[],2,FALSE)</f>
        <v>7.4999999999999997E-2</v>
      </c>
      <c r="P765" s="2">
        <v>35189</v>
      </c>
      <c r="Q765" s="2">
        <f>tbStoricoOrdini[[#This Row],[IMPORTO]]*tbStoricoOrdini[[#This Row],[% COMM.]]</f>
        <v>2639.1749999999997</v>
      </c>
      <c r="R765" s="2">
        <f>tbStoricoOrdini[[#This Row],[TOT. COMM.]]+tbStoricoOrdini[[#This Row],[IMPORTO]]</f>
        <v>37828.175000000003</v>
      </c>
    </row>
    <row r="766" spans="1:18">
      <c r="A766" s="1">
        <v>43831</v>
      </c>
      <c r="B766" s="7">
        <f>MONTH(tbStoricoOrdini[[#This Row],[DATA]])</f>
        <v>1</v>
      </c>
      <c r="C766" t="s">
        <v>861</v>
      </c>
      <c r="D766" t="str">
        <f>RIGHT(tbStoricoOrdini[[#This Row],[ORDINE]],4)</f>
        <v>0763</v>
      </c>
      <c r="E766" t="s">
        <v>51</v>
      </c>
      <c r="F766" t="str">
        <f>VLOOKUP(tbStoricoOrdini[[#This Row],[CLIENTE]],tbClienti[],3,FALSE)</f>
        <v>Veneto</v>
      </c>
      <c r="G766" t="str">
        <f>VLOOKUP(tbStoricoOrdini[[#This Row],[CLIENTE]],tbClienti[],7,FALSE)</f>
        <v>AC</v>
      </c>
      <c r="H766" t="s">
        <v>61</v>
      </c>
      <c r="I766" t="str">
        <f>IF(LEFT(tbStoricoOrdini[[#This Row],[ARTICOLO]],3) = "COG","COG",LEFT(tbStoricoOrdini[[#This Row],[ARTICOLO]],FIND(" ",tbStoricoOrdini[[#This Row],[ARTICOLO]])-1))</f>
        <v>KLM</v>
      </c>
      <c r="J766" t="str">
        <f>MID(tbStoricoOrdini[[#This Row],[ARTICOLO]],FIND(" ",tbStoricoOrdini[[#This Row],[ARTICOLO]])+1,4)</f>
        <v>5000</v>
      </c>
      <c r="K766" t="str">
        <f>IFERROR(RIGHT(tbStoricoOrdini[[#This Row],[ARTICOLO]],LEN(tbStoricoOrdini[[#This Row],[ARTICOLO]])-FIND(" ",tbStoricoOrdini[[#This Row],[ARTICOLO]],FIND(" ",tbStoricoOrdini[[#This Row],[ARTICOLO]]) +1)),"")</f>
        <v>Medium</v>
      </c>
      <c r="L766" s="3">
        <f>VLOOKUP(tbStoricoOrdini[[#This Row],[ARTICOLO]],tbArticoli[],2,FALSE)</f>
        <v>150</v>
      </c>
      <c r="M766" s="22">
        <f>tbStoricoOrdini[[#This Row],[IMPORTO]]/tbStoricoOrdini[[#This Row],[PREZZO]]</f>
        <v>1789.6066666666666</v>
      </c>
      <c r="N766" t="s">
        <v>9</v>
      </c>
      <c r="O766" s="8">
        <f>VLOOKUP(tbStoricoOrdini[[#This Row],[AGENTE]],tbAgenti[],2,FALSE)</f>
        <v>0.05</v>
      </c>
      <c r="P766" s="2">
        <v>268441</v>
      </c>
      <c r="Q766" s="2">
        <f>tbStoricoOrdini[[#This Row],[IMPORTO]]*tbStoricoOrdini[[#This Row],[% COMM.]]</f>
        <v>13422.050000000001</v>
      </c>
      <c r="R766" s="2">
        <f>tbStoricoOrdini[[#This Row],[TOT. COMM.]]+tbStoricoOrdini[[#This Row],[IMPORTO]]</f>
        <v>281863.05</v>
      </c>
    </row>
    <row r="767" spans="1:18">
      <c r="A767" s="1">
        <v>43831</v>
      </c>
      <c r="B767" s="7">
        <f>MONTH(tbStoricoOrdini[[#This Row],[DATA]])</f>
        <v>1</v>
      </c>
      <c r="C767" t="s">
        <v>862</v>
      </c>
      <c r="D767" t="str">
        <f>RIGHT(tbStoricoOrdini[[#This Row],[ORDINE]],4)</f>
        <v>0764</v>
      </c>
      <c r="E767" t="s">
        <v>51</v>
      </c>
      <c r="F767" t="str">
        <f>VLOOKUP(tbStoricoOrdini[[#This Row],[CLIENTE]],tbClienti[],3,FALSE)</f>
        <v>Veneto</v>
      </c>
      <c r="G767" t="str">
        <f>VLOOKUP(tbStoricoOrdini[[#This Row],[CLIENTE]],tbClienti[],7,FALSE)</f>
        <v>AC</v>
      </c>
      <c r="H767" t="s">
        <v>79</v>
      </c>
      <c r="I767" t="str">
        <f>IF(LEFT(tbStoricoOrdini[[#This Row],[ARTICOLO]],3) = "COG","COG",LEFT(tbStoricoOrdini[[#This Row],[ARTICOLO]],FIND(" ",tbStoricoOrdini[[#This Row],[ARTICOLO]])-1))</f>
        <v>COG</v>
      </c>
      <c r="J767" t="str">
        <f>MID(tbStoricoOrdini[[#This Row],[ARTICOLO]],FIND(" ",tbStoricoOrdini[[#This Row],[ARTICOLO]])+1,4)</f>
        <v>4000</v>
      </c>
      <c r="K767" t="str">
        <f>IFERROR(RIGHT(tbStoricoOrdini[[#This Row],[ARTICOLO]],LEN(tbStoricoOrdini[[#This Row],[ARTICOLO]])-FIND(" ",tbStoricoOrdini[[#This Row],[ARTICOLO]],FIND(" ",tbStoricoOrdini[[#This Row],[ARTICOLO]]) +1)),"")</f>
        <v>Plus</v>
      </c>
      <c r="L767" s="3">
        <f>VLOOKUP(tbStoricoOrdini[[#This Row],[ARTICOLO]],tbArticoli[],2,FALSE)</f>
        <v>240</v>
      </c>
      <c r="M767" s="22">
        <f>tbStoricoOrdini[[#This Row],[IMPORTO]]/tbStoricoOrdini[[#This Row],[PREZZO]]</f>
        <v>0.14166666666666666</v>
      </c>
      <c r="N767" t="s">
        <v>9</v>
      </c>
      <c r="O767" s="8">
        <f>VLOOKUP(tbStoricoOrdini[[#This Row],[AGENTE]],tbAgenti[],2,FALSE)</f>
        <v>0.05</v>
      </c>
      <c r="P767" s="2">
        <v>34</v>
      </c>
      <c r="Q767" s="2">
        <f>tbStoricoOrdini[[#This Row],[IMPORTO]]*tbStoricoOrdini[[#This Row],[% COMM.]]</f>
        <v>1.7000000000000002</v>
      </c>
      <c r="R767" s="2">
        <f>tbStoricoOrdini[[#This Row],[TOT. COMM.]]+tbStoricoOrdini[[#This Row],[IMPORTO]]</f>
        <v>35.700000000000003</v>
      </c>
    </row>
    <row r="768" spans="1:18">
      <c r="A768" s="1">
        <v>43831</v>
      </c>
      <c r="B768" s="7">
        <f>MONTH(tbStoricoOrdini[[#This Row],[DATA]])</f>
        <v>1</v>
      </c>
      <c r="C768" t="s">
        <v>863</v>
      </c>
      <c r="D768" t="str">
        <f>RIGHT(tbStoricoOrdini[[#This Row],[ORDINE]],4)</f>
        <v>0765</v>
      </c>
      <c r="E768" t="s">
        <v>51</v>
      </c>
      <c r="F768" t="str">
        <f>VLOOKUP(tbStoricoOrdini[[#This Row],[CLIENTE]],tbClienti[],3,FALSE)</f>
        <v>Veneto</v>
      </c>
      <c r="G768" t="str">
        <f>VLOOKUP(tbStoricoOrdini[[#This Row],[CLIENTE]],tbClienti[],7,FALSE)</f>
        <v>AC</v>
      </c>
      <c r="H768" t="s">
        <v>63</v>
      </c>
      <c r="I768" t="str">
        <f>IF(LEFT(tbStoricoOrdini[[#This Row],[ARTICOLO]],3) = "COG","COG",LEFT(tbStoricoOrdini[[#This Row],[ARTICOLO]],FIND(" ",tbStoricoOrdini[[#This Row],[ARTICOLO]])-1))</f>
        <v>KLM</v>
      </c>
      <c r="J768" t="str">
        <f>MID(tbStoricoOrdini[[#This Row],[ARTICOLO]],FIND(" ",tbStoricoOrdini[[#This Row],[ARTICOLO]])+1,4)</f>
        <v>3000</v>
      </c>
      <c r="K768" t="str">
        <f>IFERROR(RIGHT(tbStoricoOrdini[[#This Row],[ARTICOLO]],LEN(tbStoricoOrdini[[#This Row],[ARTICOLO]])-FIND(" ",tbStoricoOrdini[[#This Row],[ARTICOLO]],FIND(" ",tbStoricoOrdini[[#This Row],[ARTICOLO]]) +1)),"")</f>
        <v>Plus</v>
      </c>
      <c r="L768" s="3">
        <f>VLOOKUP(tbStoricoOrdini[[#This Row],[ARTICOLO]],tbArticoli[],2,FALSE)</f>
        <v>145</v>
      </c>
      <c r="M768" s="22">
        <f>tbStoricoOrdini[[#This Row],[IMPORTO]]/tbStoricoOrdini[[#This Row],[PREZZO]]</f>
        <v>38.95862068965517</v>
      </c>
      <c r="N768" t="s">
        <v>39</v>
      </c>
      <c r="O768" s="8">
        <f>VLOOKUP(tbStoricoOrdini[[#This Row],[AGENTE]],tbAgenti[],2,FALSE)</f>
        <v>0.05</v>
      </c>
      <c r="P768" s="2">
        <v>5649</v>
      </c>
      <c r="Q768" s="2">
        <f>tbStoricoOrdini[[#This Row],[IMPORTO]]*tbStoricoOrdini[[#This Row],[% COMM.]]</f>
        <v>282.45</v>
      </c>
      <c r="R768" s="2">
        <f>tbStoricoOrdini[[#This Row],[TOT. COMM.]]+tbStoricoOrdini[[#This Row],[IMPORTO]]</f>
        <v>5931.45</v>
      </c>
    </row>
    <row r="769" spans="1:18">
      <c r="A769" s="1">
        <v>43831</v>
      </c>
      <c r="B769" s="7">
        <f>MONTH(tbStoricoOrdini[[#This Row],[DATA]])</f>
        <v>1</v>
      </c>
      <c r="C769" t="s">
        <v>864</v>
      </c>
      <c r="D769" t="str">
        <f>RIGHT(tbStoricoOrdini[[#This Row],[ORDINE]],4)</f>
        <v>0766</v>
      </c>
      <c r="E769" t="s">
        <v>51</v>
      </c>
      <c r="F769" t="str">
        <f>VLOOKUP(tbStoricoOrdini[[#This Row],[CLIENTE]],tbClienti[],3,FALSE)</f>
        <v>Veneto</v>
      </c>
      <c r="G769" t="str">
        <f>VLOOKUP(tbStoricoOrdini[[#This Row],[CLIENTE]],tbClienti[],7,FALSE)</f>
        <v>AC</v>
      </c>
      <c r="H769" t="s">
        <v>63</v>
      </c>
      <c r="I769" t="str">
        <f>IF(LEFT(tbStoricoOrdini[[#This Row],[ARTICOLO]],3) = "COG","COG",LEFT(tbStoricoOrdini[[#This Row],[ARTICOLO]],FIND(" ",tbStoricoOrdini[[#This Row],[ARTICOLO]])-1))</f>
        <v>KLM</v>
      </c>
      <c r="J769" t="str">
        <f>MID(tbStoricoOrdini[[#This Row],[ARTICOLO]],FIND(" ",tbStoricoOrdini[[#This Row],[ARTICOLO]])+1,4)</f>
        <v>3000</v>
      </c>
      <c r="K769" t="str">
        <f>IFERROR(RIGHT(tbStoricoOrdini[[#This Row],[ARTICOLO]],LEN(tbStoricoOrdini[[#This Row],[ARTICOLO]])-FIND(" ",tbStoricoOrdini[[#This Row],[ARTICOLO]],FIND(" ",tbStoricoOrdini[[#This Row],[ARTICOLO]]) +1)),"")</f>
        <v>Plus</v>
      </c>
      <c r="L769" s="3">
        <f>VLOOKUP(tbStoricoOrdini[[#This Row],[ARTICOLO]],tbArticoli[],2,FALSE)</f>
        <v>145</v>
      </c>
      <c r="M769" s="22">
        <f>tbStoricoOrdini[[#This Row],[IMPORTO]]/tbStoricoOrdini[[#This Row],[PREZZO]]</f>
        <v>44.944827586206898</v>
      </c>
      <c r="N769" t="s">
        <v>19</v>
      </c>
      <c r="O769" s="8">
        <f>VLOOKUP(tbStoricoOrdini[[#This Row],[AGENTE]],tbAgenti[],2,FALSE)</f>
        <v>0.05</v>
      </c>
      <c r="P769" s="2">
        <v>6517</v>
      </c>
      <c r="Q769" s="2">
        <f>tbStoricoOrdini[[#This Row],[IMPORTO]]*tbStoricoOrdini[[#This Row],[% COMM.]]</f>
        <v>325.85000000000002</v>
      </c>
      <c r="R769" s="2">
        <f>tbStoricoOrdini[[#This Row],[TOT. COMM.]]+tbStoricoOrdini[[#This Row],[IMPORTO]]</f>
        <v>6842.85</v>
      </c>
    </row>
    <row r="770" spans="1:18">
      <c r="A770" s="1">
        <v>43831</v>
      </c>
      <c r="B770" s="7">
        <f>MONTH(tbStoricoOrdini[[#This Row],[DATA]])</f>
        <v>1</v>
      </c>
      <c r="C770" t="s">
        <v>865</v>
      </c>
      <c r="D770" t="str">
        <f>RIGHT(tbStoricoOrdini[[#This Row],[ORDINE]],4)</f>
        <v>0767</v>
      </c>
      <c r="E770" t="s">
        <v>51</v>
      </c>
      <c r="F770" t="str">
        <f>VLOOKUP(tbStoricoOrdini[[#This Row],[CLIENTE]],tbClienti[],3,FALSE)</f>
        <v>Veneto</v>
      </c>
      <c r="G770" t="str">
        <f>VLOOKUP(tbStoricoOrdini[[#This Row],[CLIENTE]],tbClienti[],7,FALSE)</f>
        <v>AC</v>
      </c>
      <c r="H770" t="s">
        <v>63</v>
      </c>
      <c r="I770" t="str">
        <f>IF(LEFT(tbStoricoOrdini[[#This Row],[ARTICOLO]],3) = "COG","COG",LEFT(tbStoricoOrdini[[#This Row],[ARTICOLO]],FIND(" ",tbStoricoOrdini[[#This Row],[ARTICOLO]])-1))</f>
        <v>KLM</v>
      </c>
      <c r="J770" t="str">
        <f>MID(tbStoricoOrdini[[#This Row],[ARTICOLO]],FIND(" ",tbStoricoOrdini[[#This Row],[ARTICOLO]])+1,4)</f>
        <v>3000</v>
      </c>
      <c r="K770" t="str">
        <f>IFERROR(RIGHT(tbStoricoOrdini[[#This Row],[ARTICOLO]],LEN(tbStoricoOrdini[[#This Row],[ARTICOLO]])-FIND(" ",tbStoricoOrdini[[#This Row],[ARTICOLO]],FIND(" ",tbStoricoOrdini[[#This Row],[ARTICOLO]]) +1)),"")</f>
        <v>Plus</v>
      </c>
      <c r="L770" s="3">
        <f>VLOOKUP(tbStoricoOrdini[[#This Row],[ARTICOLO]],tbArticoli[],2,FALSE)</f>
        <v>145</v>
      </c>
      <c r="M770" s="22">
        <f>tbStoricoOrdini[[#This Row],[IMPORTO]]/tbStoricoOrdini[[#This Row],[PREZZO]]</f>
        <v>88.875862068965517</v>
      </c>
      <c r="N770" t="s">
        <v>15</v>
      </c>
      <c r="O770" s="8">
        <f>VLOOKUP(tbStoricoOrdini[[#This Row],[AGENTE]],tbAgenti[],2,FALSE)</f>
        <v>0.08</v>
      </c>
      <c r="P770" s="2">
        <v>12887</v>
      </c>
      <c r="Q770" s="2">
        <f>tbStoricoOrdini[[#This Row],[IMPORTO]]*tbStoricoOrdini[[#This Row],[% COMM.]]</f>
        <v>1030.96</v>
      </c>
      <c r="R770" s="2">
        <f>tbStoricoOrdini[[#This Row],[TOT. COMM.]]+tbStoricoOrdini[[#This Row],[IMPORTO]]</f>
        <v>13917.96</v>
      </c>
    </row>
    <row r="771" spans="1:18">
      <c r="A771" s="1">
        <v>43831</v>
      </c>
      <c r="B771" s="7">
        <f>MONTH(tbStoricoOrdini[[#This Row],[DATA]])</f>
        <v>1</v>
      </c>
      <c r="C771" t="s">
        <v>866</v>
      </c>
      <c r="D771" t="str">
        <f>RIGHT(tbStoricoOrdini[[#This Row],[ORDINE]],4)</f>
        <v>0768</v>
      </c>
      <c r="E771" t="s">
        <v>51</v>
      </c>
      <c r="F771" t="str">
        <f>VLOOKUP(tbStoricoOrdini[[#This Row],[CLIENTE]],tbClienti[],3,FALSE)</f>
        <v>Veneto</v>
      </c>
      <c r="G771" t="str">
        <f>VLOOKUP(tbStoricoOrdini[[#This Row],[CLIENTE]],tbClienti[],7,FALSE)</f>
        <v>AC</v>
      </c>
      <c r="H771" t="s">
        <v>63</v>
      </c>
      <c r="I771" t="str">
        <f>IF(LEFT(tbStoricoOrdini[[#This Row],[ARTICOLO]],3) = "COG","COG",LEFT(tbStoricoOrdini[[#This Row],[ARTICOLO]],FIND(" ",tbStoricoOrdini[[#This Row],[ARTICOLO]])-1))</f>
        <v>KLM</v>
      </c>
      <c r="J771" t="str">
        <f>MID(tbStoricoOrdini[[#This Row],[ARTICOLO]],FIND(" ",tbStoricoOrdini[[#This Row],[ARTICOLO]])+1,4)</f>
        <v>3000</v>
      </c>
      <c r="K771" t="str">
        <f>IFERROR(RIGHT(tbStoricoOrdini[[#This Row],[ARTICOLO]],LEN(tbStoricoOrdini[[#This Row],[ARTICOLO]])-FIND(" ",tbStoricoOrdini[[#This Row],[ARTICOLO]],FIND(" ",tbStoricoOrdini[[#This Row],[ARTICOLO]]) +1)),"")</f>
        <v>Plus</v>
      </c>
      <c r="L771" s="3">
        <f>VLOOKUP(tbStoricoOrdini[[#This Row],[ARTICOLO]],tbArticoli[],2,FALSE)</f>
        <v>145</v>
      </c>
      <c r="M771" s="22">
        <f>tbStoricoOrdini[[#This Row],[IMPORTO]]/tbStoricoOrdini[[#This Row],[PREZZO]]</f>
        <v>51.937931034482759</v>
      </c>
      <c r="N771" t="s">
        <v>18</v>
      </c>
      <c r="O771" s="8">
        <f>VLOOKUP(tbStoricoOrdini[[#This Row],[AGENTE]],tbAgenti[],2,FALSE)</f>
        <v>0.03</v>
      </c>
      <c r="P771" s="2">
        <v>7531</v>
      </c>
      <c r="Q771" s="2">
        <f>tbStoricoOrdini[[#This Row],[IMPORTO]]*tbStoricoOrdini[[#This Row],[% COMM.]]</f>
        <v>225.92999999999998</v>
      </c>
      <c r="R771" s="2">
        <f>tbStoricoOrdini[[#This Row],[TOT. COMM.]]+tbStoricoOrdini[[#This Row],[IMPORTO]]</f>
        <v>7756.93</v>
      </c>
    </row>
    <row r="772" spans="1:18">
      <c r="A772" s="1">
        <v>43831</v>
      </c>
      <c r="B772" s="7">
        <f>MONTH(tbStoricoOrdini[[#This Row],[DATA]])</f>
        <v>1</v>
      </c>
      <c r="C772" t="s">
        <v>867</v>
      </c>
      <c r="D772" t="str">
        <f>RIGHT(tbStoricoOrdini[[#This Row],[ORDINE]],4)</f>
        <v>0769</v>
      </c>
      <c r="E772" t="s">
        <v>51</v>
      </c>
      <c r="F772" t="str">
        <f>VLOOKUP(tbStoricoOrdini[[#This Row],[CLIENTE]],tbClienti[],3,FALSE)</f>
        <v>Veneto</v>
      </c>
      <c r="G772" t="str">
        <f>VLOOKUP(tbStoricoOrdini[[#This Row],[CLIENTE]],tbClienti[],7,FALSE)</f>
        <v>AC</v>
      </c>
      <c r="H772" t="s">
        <v>63</v>
      </c>
      <c r="I772" t="str">
        <f>IF(LEFT(tbStoricoOrdini[[#This Row],[ARTICOLO]],3) = "COG","COG",LEFT(tbStoricoOrdini[[#This Row],[ARTICOLO]],FIND(" ",tbStoricoOrdini[[#This Row],[ARTICOLO]])-1))</f>
        <v>KLM</v>
      </c>
      <c r="J772" t="str">
        <f>MID(tbStoricoOrdini[[#This Row],[ARTICOLO]],FIND(" ",tbStoricoOrdini[[#This Row],[ARTICOLO]])+1,4)</f>
        <v>3000</v>
      </c>
      <c r="K772" t="str">
        <f>IFERROR(RIGHT(tbStoricoOrdini[[#This Row],[ARTICOLO]],LEN(tbStoricoOrdini[[#This Row],[ARTICOLO]])-FIND(" ",tbStoricoOrdini[[#This Row],[ARTICOLO]],FIND(" ",tbStoricoOrdini[[#This Row],[ARTICOLO]]) +1)),"")</f>
        <v>Plus</v>
      </c>
      <c r="L772" s="3">
        <f>VLOOKUP(tbStoricoOrdini[[#This Row],[ARTICOLO]],tbArticoli[],2,FALSE)</f>
        <v>145</v>
      </c>
      <c r="M772" s="22">
        <f>tbStoricoOrdini[[#This Row],[IMPORTO]]/tbStoricoOrdini[[#This Row],[PREZZO]]</f>
        <v>25.675862068965518</v>
      </c>
      <c r="N772" t="s">
        <v>13</v>
      </c>
      <c r="O772" s="8">
        <f>VLOOKUP(tbStoricoOrdini[[#This Row],[AGENTE]],tbAgenti[],2,FALSE)</f>
        <v>0.1</v>
      </c>
      <c r="P772" s="2">
        <v>3723</v>
      </c>
      <c r="Q772" s="2">
        <f>tbStoricoOrdini[[#This Row],[IMPORTO]]*tbStoricoOrdini[[#This Row],[% COMM.]]</f>
        <v>372.3</v>
      </c>
      <c r="R772" s="2">
        <f>tbStoricoOrdini[[#This Row],[TOT. COMM.]]+tbStoricoOrdini[[#This Row],[IMPORTO]]</f>
        <v>4095.3</v>
      </c>
    </row>
    <row r="773" spans="1:18">
      <c r="A773" s="1">
        <v>43831</v>
      </c>
      <c r="B773" s="7">
        <f>MONTH(tbStoricoOrdini[[#This Row],[DATA]])</f>
        <v>1</v>
      </c>
      <c r="C773" t="s">
        <v>868</v>
      </c>
      <c r="D773" t="str">
        <f>RIGHT(tbStoricoOrdini[[#This Row],[ORDINE]],4)</f>
        <v>0770</v>
      </c>
      <c r="E773" t="s">
        <v>51</v>
      </c>
      <c r="F773" t="str">
        <f>VLOOKUP(tbStoricoOrdini[[#This Row],[CLIENTE]],tbClienti[],3,FALSE)</f>
        <v>Veneto</v>
      </c>
      <c r="G773" t="str">
        <f>VLOOKUP(tbStoricoOrdini[[#This Row],[CLIENTE]],tbClienti[],7,FALSE)</f>
        <v>AC</v>
      </c>
      <c r="H773" t="s">
        <v>63</v>
      </c>
      <c r="I773" t="str">
        <f>IF(LEFT(tbStoricoOrdini[[#This Row],[ARTICOLO]],3) = "COG","COG",LEFT(tbStoricoOrdini[[#This Row],[ARTICOLO]],FIND(" ",tbStoricoOrdini[[#This Row],[ARTICOLO]])-1))</f>
        <v>KLM</v>
      </c>
      <c r="J773" t="str">
        <f>MID(tbStoricoOrdini[[#This Row],[ARTICOLO]],FIND(" ",tbStoricoOrdini[[#This Row],[ARTICOLO]])+1,4)</f>
        <v>3000</v>
      </c>
      <c r="K773" t="str">
        <f>IFERROR(RIGHT(tbStoricoOrdini[[#This Row],[ARTICOLO]],LEN(tbStoricoOrdini[[#This Row],[ARTICOLO]])-FIND(" ",tbStoricoOrdini[[#This Row],[ARTICOLO]],FIND(" ",tbStoricoOrdini[[#This Row],[ARTICOLO]]) +1)),"")</f>
        <v>Plus</v>
      </c>
      <c r="L773" s="3">
        <f>VLOOKUP(tbStoricoOrdini[[#This Row],[ARTICOLO]],tbArticoli[],2,FALSE)</f>
        <v>145</v>
      </c>
      <c r="M773" s="22">
        <f>tbStoricoOrdini[[#This Row],[IMPORTO]]/tbStoricoOrdini[[#This Row],[PREZZO]]</f>
        <v>536.18620689655177</v>
      </c>
      <c r="N773" t="s">
        <v>6</v>
      </c>
      <c r="O773" s="8">
        <f>VLOOKUP(tbStoricoOrdini[[#This Row],[AGENTE]],tbAgenti[],2,FALSE)</f>
        <v>7.4999999999999997E-2</v>
      </c>
      <c r="P773" s="2">
        <v>77747</v>
      </c>
      <c r="Q773" s="2">
        <f>tbStoricoOrdini[[#This Row],[IMPORTO]]*tbStoricoOrdini[[#This Row],[% COMM.]]</f>
        <v>5831.0249999999996</v>
      </c>
      <c r="R773" s="2">
        <f>tbStoricoOrdini[[#This Row],[TOT. COMM.]]+tbStoricoOrdini[[#This Row],[IMPORTO]]</f>
        <v>83578.024999999994</v>
      </c>
    </row>
    <row r="774" spans="1:18">
      <c r="A774" s="1">
        <v>43831</v>
      </c>
      <c r="B774" s="7">
        <f>MONTH(tbStoricoOrdini[[#This Row],[DATA]])</f>
        <v>1</v>
      </c>
      <c r="C774" t="s">
        <v>869</v>
      </c>
      <c r="D774" t="str">
        <f>RIGHT(tbStoricoOrdini[[#This Row],[ORDINE]],4)</f>
        <v>0771</v>
      </c>
      <c r="E774" t="s">
        <v>51</v>
      </c>
      <c r="F774" t="str">
        <f>VLOOKUP(tbStoricoOrdini[[#This Row],[CLIENTE]],tbClienti[],3,FALSE)</f>
        <v>Veneto</v>
      </c>
      <c r="G774" t="str">
        <f>VLOOKUP(tbStoricoOrdini[[#This Row],[CLIENTE]],tbClienti[],7,FALSE)</f>
        <v>AC</v>
      </c>
      <c r="H774" t="s">
        <v>63</v>
      </c>
      <c r="I774" t="str">
        <f>IF(LEFT(tbStoricoOrdini[[#This Row],[ARTICOLO]],3) = "COG","COG",LEFT(tbStoricoOrdini[[#This Row],[ARTICOLO]],FIND(" ",tbStoricoOrdini[[#This Row],[ARTICOLO]])-1))</f>
        <v>KLM</v>
      </c>
      <c r="J774" t="str">
        <f>MID(tbStoricoOrdini[[#This Row],[ARTICOLO]],FIND(" ",tbStoricoOrdini[[#This Row],[ARTICOLO]])+1,4)</f>
        <v>3000</v>
      </c>
      <c r="K774" t="str">
        <f>IFERROR(RIGHT(tbStoricoOrdini[[#This Row],[ARTICOLO]],LEN(tbStoricoOrdini[[#This Row],[ARTICOLO]])-FIND(" ",tbStoricoOrdini[[#This Row],[ARTICOLO]],FIND(" ",tbStoricoOrdini[[#This Row],[ARTICOLO]]) +1)),"")</f>
        <v>Plus</v>
      </c>
      <c r="L774" s="3">
        <f>VLOOKUP(tbStoricoOrdini[[#This Row],[ARTICOLO]],tbArticoli[],2,FALSE)</f>
        <v>145</v>
      </c>
      <c r="M774" s="22">
        <f>tbStoricoOrdini[[#This Row],[IMPORTO]]/tbStoricoOrdini[[#This Row],[PREZZO]]</f>
        <v>291.8</v>
      </c>
      <c r="N774" t="s">
        <v>9</v>
      </c>
      <c r="O774" s="8">
        <f>VLOOKUP(tbStoricoOrdini[[#This Row],[AGENTE]],tbAgenti[],2,FALSE)</f>
        <v>0.05</v>
      </c>
      <c r="P774" s="2">
        <v>42311</v>
      </c>
      <c r="Q774" s="2">
        <f>tbStoricoOrdini[[#This Row],[IMPORTO]]*tbStoricoOrdini[[#This Row],[% COMM.]]</f>
        <v>2115.5500000000002</v>
      </c>
      <c r="R774" s="2">
        <f>tbStoricoOrdini[[#This Row],[TOT. COMM.]]+tbStoricoOrdini[[#This Row],[IMPORTO]]</f>
        <v>44426.55</v>
      </c>
    </row>
    <row r="775" spans="1:18">
      <c r="A775" s="1">
        <v>43831</v>
      </c>
      <c r="B775" s="7">
        <f>MONTH(tbStoricoOrdini[[#This Row],[DATA]])</f>
        <v>1</v>
      </c>
      <c r="C775" t="s">
        <v>870</v>
      </c>
      <c r="D775" t="str">
        <f>RIGHT(tbStoricoOrdini[[#This Row],[ORDINE]],4)</f>
        <v>0772</v>
      </c>
      <c r="E775" t="s">
        <v>51</v>
      </c>
      <c r="F775" t="str">
        <f>VLOOKUP(tbStoricoOrdini[[#This Row],[CLIENTE]],tbClienti[],3,FALSE)</f>
        <v>Veneto</v>
      </c>
      <c r="G775" t="str">
        <f>VLOOKUP(tbStoricoOrdini[[#This Row],[CLIENTE]],tbClienti[],7,FALSE)</f>
        <v>AC</v>
      </c>
      <c r="H775" t="s">
        <v>65</v>
      </c>
      <c r="I775" t="str">
        <f>IF(LEFT(tbStoricoOrdini[[#This Row],[ARTICOLO]],3) = "COG","COG",LEFT(tbStoricoOrdini[[#This Row],[ARTICOLO]],FIND(" ",tbStoricoOrdini[[#This Row],[ARTICOLO]])-1))</f>
        <v>GKLM</v>
      </c>
      <c r="J775" t="str">
        <f>MID(tbStoricoOrdini[[#This Row],[ARTICOLO]],FIND(" ",tbStoricoOrdini[[#This Row],[ARTICOLO]])+1,4)</f>
        <v>5000</v>
      </c>
      <c r="K775" t="str">
        <f>IFERROR(RIGHT(tbStoricoOrdini[[#This Row],[ARTICOLO]],LEN(tbStoricoOrdini[[#This Row],[ARTICOLO]])-FIND(" ",tbStoricoOrdini[[#This Row],[ARTICOLO]],FIND(" ",tbStoricoOrdini[[#This Row],[ARTICOLO]]) +1)),"")</f>
        <v/>
      </c>
      <c r="L775" s="3">
        <f>VLOOKUP(tbStoricoOrdini[[#This Row],[ARTICOLO]],tbArticoli[],2,FALSE)</f>
        <v>75</v>
      </c>
      <c r="M775" s="22">
        <f>tbStoricoOrdini[[#This Row],[IMPORTO]]/tbStoricoOrdini[[#This Row],[PREZZO]]</f>
        <v>103.78666666666666</v>
      </c>
      <c r="N775" t="s">
        <v>6</v>
      </c>
      <c r="O775" s="8">
        <f>VLOOKUP(tbStoricoOrdini[[#This Row],[AGENTE]],tbAgenti[],2,FALSE)</f>
        <v>7.4999999999999997E-2</v>
      </c>
      <c r="P775" s="2">
        <v>7784</v>
      </c>
      <c r="Q775" s="2">
        <f>tbStoricoOrdini[[#This Row],[IMPORTO]]*tbStoricoOrdini[[#This Row],[% COMM.]]</f>
        <v>583.79999999999995</v>
      </c>
      <c r="R775" s="2">
        <f>tbStoricoOrdini[[#This Row],[TOT. COMM.]]+tbStoricoOrdini[[#This Row],[IMPORTO]]</f>
        <v>8367.7999999999993</v>
      </c>
    </row>
    <row r="776" spans="1:18">
      <c r="A776" s="1">
        <v>43831</v>
      </c>
      <c r="B776" s="7">
        <f>MONTH(tbStoricoOrdini[[#This Row],[DATA]])</f>
        <v>1</v>
      </c>
      <c r="C776" t="s">
        <v>871</v>
      </c>
      <c r="D776" t="str">
        <f>RIGHT(tbStoricoOrdini[[#This Row],[ORDINE]],4)</f>
        <v>0773</v>
      </c>
      <c r="E776" t="s">
        <v>51</v>
      </c>
      <c r="F776" t="str">
        <f>VLOOKUP(tbStoricoOrdini[[#This Row],[CLIENTE]],tbClienti[],3,FALSE)</f>
        <v>Veneto</v>
      </c>
      <c r="G776" t="str">
        <f>VLOOKUP(tbStoricoOrdini[[#This Row],[CLIENTE]],tbClienti[],7,FALSE)</f>
        <v>AC</v>
      </c>
      <c r="H776" t="s">
        <v>66</v>
      </c>
      <c r="I776" t="str">
        <f>IF(LEFT(tbStoricoOrdini[[#This Row],[ARTICOLO]],3) = "COG","COG",LEFT(tbStoricoOrdini[[#This Row],[ARTICOLO]],FIND(" ",tbStoricoOrdini[[#This Row],[ARTICOLO]])-1))</f>
        <v>BAG</v>
      </c>
      <c r="J776" t="str">
        <f>MID(tbStoricoOrdini[[#This Row],[ARTICOLO]],FIND(" ",tbStoricoOrdini[[#This Row],[ARTICOLO]])+1,4)</f>
        <v>2500</v>
      </c>
      <c r="K776" t="str">
        <f>IFERROR(RIGHT(tbStoricoOrdini[[#This Row],[ARTICOLO]],LEN(tbStoricoOrdini[[#This Row],[ARTICOLO]])-FIND(" ",tbStoricoOrdini[[#This Row],[ARTICOLO]],FIND(" ",tbStoricoOrdini[[#This Row],[ARTICOLO]]) +1)),"")</f>
        <v>Plus</v>
      </c>
      <c r="L776" s="3">
        <f>VLOOKUP(tbStoricoOrdini[[#This Row],[ARTICOLO]],tbArticoli[],2,FALSE)</f>
        <v>220</v>
      </c>
      <c r="M776" s="22">
        <f>tbStoricoOrdini[[#This Row],[IMPORTO]]/tbStoricoOrdini[[#This Row],[PREZZO]]</f>
        <v>1.0954545454545455</v>
      </c>
      <c r="N776" t="s">
        <v>18</v>
      </c>
      <c r="O776" s="8">
        <f>VLOOKUP(tbStoricoOrdini[[#This Row],[AGENTE]],tbAgenti[],2,FALSE)</f>
        <v>0.03</v>
      </c>
      <c r="P776" s="2">
        <v>241</v>
      </c>
      <c r="Q776" s="2">
        <f>tbStoricoOrdini[[#This Row],[IMPORTO]]*tbStoricoOrdini[[#This Row],[% COMM.]]</f>
        <v>7.2299999999999995</v>
      </c>
      <c r="R776" s="2">
        <f>tbStoricoOrdini[[#This Row],[TOT. COMM.]]+tbStoricoOrdini[[#This Row],[IMPORTO]]</f>
        <v>248.23</v>
      </c>
    </row>
    <row r="777" spans="1:18">
      <c r="A777" s="1">
        <v>43831</v>
      </c>
      <c r="B777" s="7">
        <f>MONTH(tbStoricoOrdini[[#This Row],[DATA]])</f>
        <v>1</v>
      </c>
      <c r="C777" t="s">
        <v>872</v>
      </c>
      <c r="D777" t="str">
        <f>RIGHT(tbStoricoOrdini[[#This Row],[ORDINE]],4)</f>
        <v>0774</v>
      </c>
      <c r="E777" t="s">
        <v>51</v>
      </c>
      <c r="F777" t="str">
        <f>VLOOKUP(tbStoricoOrdini[[#This Row],[CLIENTE]],tbClienti[],3,FALSE)</f>
        <v>Veneto</v>
      </c>
      <c r="G777" t="str">
        <f>VLOOKUP(tbStoricoOrdini[[#This Row],[CLIENTE]],tbClienti[],7,FALSE)</f>
        <v>AC</v>
      </c>
      <c r="H777" t="s">
        <v>66</v>
      </c>
      <c r="I777" t="str">
        <f>IF(LEFT(tbStoricoOrdini[[#This Row],[ARTICOLO]],3) = "COG","COG",LEFT(tbStoricoOrdini[[#This Row],[ARTICOLO]],FIND(" ",tbStoricoOrdini[[#This Row],[ARTICOLO]])-1))</f>
        <v>BAG</v>
      </c>
      <c r="J777" t="str">
        <f>MID(tbStoricoOrdini[[#This Row],[ARTICOLO]],FIND(" ",tbStoricoOrdini[[#This Row],[ARTICOLO]])+1,4)</f>
        <v>2500</v>
      </c>
      <c r="K777" t="str">
        <f>IFERROR(RIGHT(tbStoricoOrdini[[#This Row],[ARTICOLO]],LEN(tbStoricoOrdini[[#This Row],[ARTICOLO]])-FIND(" ",tbStoricoOrdini[[#This Row],[ARTICOLO]],FIND(" ",tbStoricoOrdini[[#This Row],[ARTICOLO]]) +1)),"")</f>
        <v>Plus</v>
      </c>
      <c r="L777" s="3">
        <f>VLOOKUP(tbStoricoOrdini[[#This Row],[ARTICOLO]],tbArticoli[],2,FALSE)</f>
        <v>220</v>
      </c>
      <c r="M777" s="22">
        <f>tbStoricoOrdini[[#This Row],[IMPORTO]]/tbStoricoOrdini[[#This Row],[PREZZO]]</f>
        <v>1.0045454545454546</v>
      </c>
      <c r="N777" t="s">
        <v>6</v>
      </c>
      <c r="O777" s="8">
        <f>VLOOKUP(tbStoricoOrdini[[#This Row],[AGENTE]],tbAgenti[],2,FALSE)</f>
        <v>7.4999999999999997E-2</v>
      </c>
      <c r="P777" s="2">
        <v>221</v>
      </c>
      <c r="Q777" s="2">
        <f>tbStoricoOrdini[[#This Row],[IMPORTO]]*tbStoricoOrdini[[#This Row],[% COMM.]]</f>
        <v>16.574999999999999</v>
      </c>
      <c r="R777" s="2">
        <f>tbStoricoOrdini[[#This Row],[TOT. COMM.]]+tbStoricoOrdini[[#This Row],[IMPORTO]]</f>
        <v>237.57499999999999</v>
      </c>
    </row>
    <row r="778" spans="1:18">
      <c r="A778" s="1">
        <v>43831</v>
      </c>
      <c r="B778" s="7">
        <f>MONTH(tbStoricoOrdini[[#This Row],[DATA]])</f>
        <v>1</v>
      </c>
      <c r="C778" t="s">
        <v>873</v>
      </c>
      <c r="D778" t="str">
        <f>RIGHT(tbStoricoOrdini[[#This Row],[ORDINE]],4)</f>
        <v>0775</v>
      </c>
      <c r="E778" t="s">
        <v>51</v>
      </c>
      <c r="F778" t="str">
        <f>VLOOKUP(tbStoricoOrdini[[#This Row],[CLIENTE]],tbClienti[],3,FALSE)</f>
        <v>Veneto</v>
      </c>
      <c r="G778" t="str">
        <f>VLOOKUP(tbStoricoOrdini[[#This Row],[CLIENTE]],tbClienti[],7,FALSE)</f>
        <v>AC</v>
      </c>
      <c r="H778" t="s">
        <v>66</v>
      </c>
      <c r="I778" t="str">
        <f>IF(LEFT(tbStoricoOrdini[[#This Row],[ARTICOLO]],3) = "COG","COG",LEFT(tbStoricoOrdini[[#This Row],[ARTICOLO]],FIND(" ",tbStoricoOrdini[[#This Row],[ARTICOLO]])-1))</f>
        <v>BAG</v>
      </c>
      <c r="J778" t="str">
        <f>MID(tbStoricoOrdini[[#This Row],[ARTICOLO]],FIND(" ",tbStoricoOrdini[[#This Row],[ARTICOLO]])+1,4)</f>
        <v>2500</v>
      </c>
      <c r="K778" t="str">
        <f>IFERROR(RIGHT(tbStoricoOrdini[[#This Row],[ARTICOLO]],LEN(tbStoricoOrdini[[#This Row],[ARTICOLO]])-FIND(" ",tbStoricoOrdini[[#This Row],[ARTICOLO]],FIND(" ",tbStoricoOrdini[[#This Row],[ARTICOLO]]) +1)),"")</f>
        <v>Plus</v>
      </c>
      <c r="L778" s="3">
        <f>VLOOKUP(tbStoricoOrdini[[#This Row],[ARTICOLO]],tbArticoli[],2,FALSE)</f>
        <v>220</v>
      </c>
      <c r="M778" s="22">
        <f>tbStoricoOrdini[[#This Row],[IMPORTO]]/tbStoricoOrdini[[#This Row],[PREZZO]]</f>
        <v>0.49090909090909091</v>
      </c>
      <c r="N778" t="s">
        <v>9</v>
      </c>
      <c r="O778" s="8">
        <f>VLOOKUP(tbStoricoOrdini[[#This Row],[AGENTE]],tbAgenti[],2,FALSE)</f>
        <v>0.05</v>
      </c>
      <c r="P778" s="2">
        <v>108</v>
      </c>
      <c r="Q778" s="2">
        <f>tbStoricoOrdini[[#This Row],[IMPORTO]]*tbStoricoOrdini[[#This Row],[% COMM.]]</f>
        <v>5.4</v>
      </c>
      <c r="R778" s="2">
        <f>tbStoricoOrdini[[#This Row],[TOT. COMM.]]+tbStoricoOrdini[[#This Row],[IMPORTO]]</f>
        <v>113.4</v>
      </c>
    </row>
    <row r="779" spans="1:18">
      <c r="A779" s="1">
        <v>43831</v>
      </c>
      <c r="B779" s="7">
        <f>MONTH(tbStoricoOrdini[[#This Row],[DATA]])</f>
        <v>1</v>
      </c>
      <c r="C779" t="s">
        <v>874</v>
      </c>
      <c r="D779" t="str">
        <f>RIGHT(tbStoricoOrdini[[#This Row],[ORDINE]],4)</f>
        <v>0776</v>
      </c>
      <c r="E779" t="s">
        <v>51</v>
      </c>
      <c r="F779" t="str">
        <f>VLOOKUP(tbStoricoOrdini[[#This Row],[CLIENTE]],tbClienti[],3,FALSE)</f>
        <v>Veneto</v>
      </c>
      <c r="G779" t="str">
        <f>VLOOKUP(tbStoricoOrdini[[#This Row],[CLIENTE]],tbClienti[],7,FALSE)</f>
        <v>AC</v>
      </c>
      <c r="H779" t="s">
        <v>69</v>
      </c>
      <c r="I779" t="str">
        <f>IF(LEFT(tbStoricoOrdini[[#This Row],[ARTICOLO]],3) = "COG","COG",LEFT(tbStoricoOrdini[[#This Row],[ARTICOLO]],FIND(" ",tbStoricoOrdini[[#This Row],[ARTICOLO]])-1))</f>
        <v>BAG</v>
      </c>
      <c r="J779" t="str">
        <f>MID(tbStoricoOrdini[[#This Row],[ARTICOLO]],FIND(" ",tbStoricoOrdini[[#This Row],[ARTICOLO]])+1,4)</f>
        <v>1121</v>
      </c>
      <c r="K779" t="str">
        <f>IFERROR(RIGHT(tbStoricoOrdini[[#This Row],[ARTICOLO]],LEN(tbStoricoOrdini[[#This Row],[ARTICOLO]])-FIND(" ",tbStoricoOrdini[[#This Row],[ARTICOLO]],FIND(" ",tbStoricoOrdini[[#This Row],[ARTICOLO]]) +1)),"")</f>
        <v>Gold</v>
      </c>
      <c r="L779" s="3">
        <f>VLOOKUP(tbStoricoOrdini[[#This Row],[ARTICOLO]],tbArticoli[],2,FALSE)</f>
        <v>230</v>
      </c>
      <c r="M779" s="22">
        <f>tbStoricoOrdini[[#This Row],[IMPORTO]]/tbStoricoOrdini[[#This Row],[PREZZO]]</f>
        <v>3.1260869565217391</v>
      </c>
      <c r="N779" t="s">
        <v>6</v>
      </c>
      <c r="O779" s="8">
        <f>VLOOKUP(tbStoricoOrdini[[#This Row],[AGENTE]],tbAgenti[],2,FALSE)</f>
        <v>7.4999999999999997E-2</v>
      </c>
      <c r="P779" s="2">
        <v>719</v>
      </c>
      <c r="Q779" s="2">
        <f>tbStoricoOrdini[[#This Row],[IMPORTO]]*tbStoricoOrdini[[#This Row],[% COMM.]]</f>
        <v>53.924999999999997</v>
      </c>
      <c r="R779" s="2">
        <f>tbStoricoOrdini[[#This Row],[TOT. COMM.]]+tbStoricoOrdini[[#This Row],[IMPORTO]]</f>
        <v>772.92499999999995</v>
      </c>
    </row>
    <row r="780" spans="1:18">
      <c r="A780" s="1">
        <v>43831</v>
      </c>
      <c r="B780" s="7">
        <f>MONTH(tbStoricoOrdini[[#This Row],[DATA]])</f>
        <v>1</v>
      </c>
      <c r="C780" t="s">
        <v>875</v>
      </c>
      <c r="D780" t="str">
        <f>RIGHT(tbStoricoOrdini[[#This Row],[ORDINE]],4)</f>
        <v>0777</v>
      </c>
      <c r="E780" t="s">
        <v>51</v>
      </c>
      <c r="F780" t="str">
        <f>VLOOKUP(tbStoricoOrdini[[#This Row],[CLIENTE]],tbClienti[],3,FALSE)</f>
        <v>Veneto</v>
      </c>
      <c r="G780" t="str">
        <f>VLOOKUP(tbStoricoOrdini[[#This Row],[CLIENTE]],tbClienti[],7,FALSE)</f>
        <v>AC</v>
      </c>
      <c r="H780" t="s">
        <v>69</v>
      </c>
      <c r="I780" t="str">
        <f>IF(LEFT(tbStoricoOrdini[[#This Row],[ARTICOLO]],3) = "COG","COG",LEFT(tbStoricoOrdini[[#This Row],[ARTICOLO]],FIND(" ",tbStoricoOrdini[[#This Row],[ARTICOLO]])-1))</f>
        <v>BAG</v>
      </c>
      <c r="J780" t="str">
        <f>MID(tbStoricoOrdini[[#This Row],[ARTICOLO]],FIND(" ",tbStoricoOrdini[[#This Row],[ARTICOLO]])+1,4)</f>
        <v>1121</v>
      </c>
      <c r="K780" t="str">
        <f>IFERROR(RIGHT(tbStoricoOrdini[[#This Row],[ARTICOLO]],LEN(tbStoricoOrdini[[#This Row],[ARTICOLO]])-FIND(" ",tbStoricoOrdini[[#This Row],[ARTICOLO]],FIND(" ",tbStoricoOrdini[[#This Row],[ARTICOLO]]) +1)),"")</f>
        <v>Gold</v>
      </c>
      <c r="L780" s="3">
        <f>VLOOKUP(tbStoricoOrdini[[#This Row],[ARTICOLO]],tbArticoli[],2,FALSE)</f>
        <v>230</v>
      </c>
      <c r="M780" s="22">
        <f>tbStoricoOrdini[[#This Row],[IMPORTO]]/tbStoricoOrdini[[#This Row],[PREZZO]]</f>
        <v>396.14782608695651</v>
      </c>
      <c r="N780" t="s">
        <v>9</v>
      </c>
      <c r="O780" s="8">
        <f>VLOOKUP(tbStoricoOrdini[[#This Row],[AGENTE]],tbAgenti[],2,FALSE)</f>
        <v>0.05</v>
      </c>
      <c r="P780" s="2">
        <v>91114</v>
      </c>
      <c r="Q780" s="2">
        <f>tbStoricoOrdini[[#This Row],[IMPORTO]]*tbStoricoOrdini[[#This Row],[% COMM.]]</f>
        <v>4555.7</v>
      </c>
      <c r="R780" s="2">
        <f>tbStoricoOrdini[[#This Row],[TOT. COMM.]]+tbStoricoOrdini[[#This Row],[IMPORTO]]</f>
        <v>95669.7</v>
      </c>
    </row>
    <row r="781" spans="1:18">
      <c r="A781" s="1">
        <v>43831</v>
      </c>
      <c r="B781" s="7">
        <f>MONTH(tbStoricoOrdini[[#This Row],[DATA]])</f>
        <v>1</v>
      </c>
      <c r="C781" t="s">
        <v>876</v>
      </c>
      <c r="D781" t="str">
        <f>RIGHT(tbStoricoOrdini[[#This Row],[ORDINE]],4)</f>
        <v>0778</v>
      </c>
      <c r="E781" t="s">
        <v>51</v>
      </c>
      <c r="F781" t="str">
        <f>VLOOKUP(tbStoricoOrdini[[#This Row],[CLIENTE]],tbClienti[],3,FALSE)</f>
        <v>Veneto</v>
      </c>
      <c r="G781" t="str">
        <f>VLOOKUP(tbStoricoOrdini[[#This Row],[CLIENTE]],tbClienti[],7,FALSE)</f>
        <v>AC</v>
      </c>
      <c r="H781" t="s">
        <v>83</v>
      </c>
      <c r="I781" t="str">
        <f>IF(LEFT(tbStoricoOrdini[[#This Row],[ARTICOLO]],3) = "COG","COG",LEFT(tbStoricoOrdini[[#This Row],[ARTICOLO]],FIND(" ",tbStoricoOrdini[[#This Row],[ARTICOLO]])-1))</f>
        <v>COG</v>
      </c>
      <c r="J781" t="str">
        <f>MID(tbStoricoOrdini[[#This Row],[ARTICOLO]],FIND(" ",tbStoricoOrdini[[#This Row],[ARTICOLO]])+1,4)</f>
        <v>8000</v>
      </c>
      <c r="K781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781" s="3">
        <f>VLOOKUP(tbStoricoOrdini[[#This Row],[ARTICOLO]],tbArticoli[],2,FALSE)</f>
        <v>670</v>
      </c>
      <c r="M781" s="22">
        <f>tbStoricoOrdini[[#This Row],[IMPORTO]]/tbStoricoOrdini[[#This Row],[PREZZO]]</f>
        <v>403.53283582089551</v>
      </c>
      <c r="N781" t="s">
        <v>9</v>
      </c>
      <c r="O781" s="8">
        <f>VLOOKUP(tbStoricoOrdini[[#This Row],[AGENTE]],tbAgenti[],2,FALSE)</f>
        <v>0.05</v>
      </c>
      <c r="P781" s="2">
        <v>270367</v>
      </c>
      <c r="Q781" s="2">
        <f>tbStoricoOrdini[[#This Row],[IMPORTO]]*tbStoricoOrdini[[#This Row],[% COMM.]]</f>
        <v>13518.35</v>
      </c>
      <c r="R781" s="2">
        <f>tbStoricoOrdini[[#This Row],[TOT. COMM.]]+tbStoricoOrdini[[#This Row],[IMPORTO]]</f>
        <v>283885.34999999998</v>
      </c>
    </row>
    <row r="782" spans="1:18">
      <c r="A782" s="1">
        <v>43831</v>
      </c>
      <c r="B782" s="7">
        <f>MONTH(tbStoricoOrdini[[#This Row],[DATA]])</f>
        <v>1</v>
      </c>
      <c r="C782" t="s">
        <v>877</v>
      </c>
      <c r="D782" t="str">
        <f>RIGHT(tbStoricoOrdini[[#This Row],[ORDINE]],4)</f>
        <v>0779</v>
      </c>
      <c r="E782" t="s">
        <v>51</v>
      </c>
      <c r="F782" t="str">
        <f>VLOOKUP(tbStoricoOrdini[[#This Row],[CLIENTE]],tbClienti[],3,FALSE)</f>
        <v>Veneto</v>
      </c>
      <c r="G782" t="str">
        <f>VLOOKUP(tbStoricoOrdini[[#This Row],[CLIENTE]],tbClienti[],7,FALSE)</f>
        <v>AC</v>
      </c>
      <c r="H782" t="s">
        <v>70</v>
      </c>
      <c r="I782" t="str">
        <f>IF(LEFT(tbStoricoOrdini[[#This Row],[ARTICOLO]],3) = "COG","COG",LEFT(tbStoricoOrdini[[#This Row],[ARTICOLO]],FIND(" ",tbStoricoOrdini[[#This Row],[ARTICOLO]])-1))</f>
        <v>EB08</v>
      </c>
      <c r="J782" t="str">
        <f>MID(tbStoricoOrdini[[#This Row],[ARTICOLO]],FIND(" ",tbStoricoOrdini[[#This Row],[ARTICOLO]])+1,4)</f>
        <v>7500</v>
      </c>
      <c r="K782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782" s="3">
        <f>VLOOKUP(tbStoricoOrdini[[#This Row],[ARTICOLO]],tbArticoli[],2,FALSE)</f>
        <v>180</v>
      </c>
      <c r="M782" s="22">
        <f>tbStoricoOrdini[[#This Row],[IMPORTO]]/tbStoricoOrdini[[#This Row],[PREZZO]]</f>
        <v>3.3333333333333333E-2</v>
      </c>
      <c r="N782" t="s">
        <v>9</v>
      </c>
      <c r="O782" s="8">
        <f>VLOOKUP(tbStoricoOrdini[[#This Row],[AGENTE]],tbAgenti[],2,FALSE)</f>
        <v>0.05</v>
      </c>
      <c r="P782" s="2">
        <v>6</v>
      </c>
      <c r="Q782" s="2">
        <f>tbStoricoOrdini[[#This Row],[IMPORTO]]*tbStoricoOrdini[[#This Row],[% COMM.]]</f>
        <v>0.30000000000000004</v>
      </c>
      <c r="R782" s="2">
        <f>tbStoricoOrdini[[#This Row],[TOT. COMM.]]+tbStoricoOrdini[[#This Row],[IMPORTO]]</f>
        <v>6.3</v>
      </c>
    </row>
    <row r="783" spans="1:18">
      <c r="A783" s="1">
        <v>43831</v>
      </c>
      <c r="B783" s="7">
        <f>MONTH(tbStoricoOrdini[[#This Row],[DATA]])</f>
        <v>1</v>
      </c>
      <c r="C783" t="s">
        <v>878</v>
      </c>
      <c r="D783" t="str">
        <f>RIGHT(tbStoricoOrdini[[#This Row],[ORDINE]],4)</f>
        <v>0780</v>
      </c>
      <c r="E783" t="s">
        <v>51</v>
      </c>
      <c r="F783" t="str">
        <f>VLOOKUP(tbStoricoOrdini[[#This Row],[CLIENTE]],tbClienti[],3,FALSE)</f>
        <v>Veneto</v>
      </c>
      <c r="G783" t="str">
        <f>VLOOKUP(tbStoricoOrdini[[#This Row],[CLIENTE]],tbClienti[],7,FALSE)</f>
        <v>AC</v>
      </c>
      <c r="H783" t="s">
        <v>75</v>
      </c>
      <c r="I783" t="str">
        <f>IF(LEFT(tbStoricoOrdini[[#This Row],[ARTICOLO]],3) = "COG","COG",LEFT(tbStoricoOrdini[[#This Row],[ARTICOLO]],FIND(" ",tbStoricoOrdini[[#This Row],[ARTICOLO]])-1))</f>
        <v>AVRC</v>
      </c>
      <c r="J783" t="str">
        <f>MID(tbStoricoOrdini[[#This Row],[ARTICOLO]],FIND(" ",tbStoricoOrdini[[#This Row],[ARTICOLO]])+1,4)</f>
        <v>1000</v>
      </c>
      <c r="K783" t="str">
        <f>IFERROR(RIGHT(tbStoricoOrdini[[#This Row],[ARTICOLO]],LEN(tbStoricoOrdini[[#This Row],[ARTICOLO]])-FIND(" ",tbStoricoOrdini[[#This Row],[ARTICOLO]],FIND(" ",tbStoricoOrdini[[#This Row],[ARTICOLO]]) +1)),"")</f>
        <v>Silver</v>
      </c>
      <c r="L783" s="3">
        <f>VLOOKUP(tbStoricoOrdini[[#This Row],[ARTICOLO]],tbArticoli[],2,FALSE)</f>
        <v>390</v>
      </c>
      <c r="M783" s="22">
        <f>tbStoricoOrdini[[#This Row],[IMPORTO]]/tbStoricoOrdini[[#This Row],[PREZZO]]</f>
        <v>0.25128205128205128</v>
      </c>
      <c r="N783" t="s">
        <v>9</v>
      </c>
      <c r="O783" s="8">
        <f>VLOOKUP(tbStoricoOrdini[[#This Row],[AGENTE]],tbAgenti[],2,FALSE)</f>
        <v>0.05</v>
      </c>
      <c r="P783" s="2">
        <v>98</v>
      </c>
      <c r="Q783" s="2">
        <f>tbStoricoOrdini[[#This Row],[IMPORTO]]*tbStoricoOrdini[[#This Row],[% COMM.]]</f>
        <v>4.9000000000000004</v>
      </c>
      <c r="R783" s="2">
        <f>tbStoricoOrdini[[#This Row],[TOT. COMM.]]+tbStoricoOrdini[[#This Row],[IMPORTO]]</f>
        <v>102.9</v>
      </c>
    </row>
    <row r="784" spans="1:18">
      <c r="A784" s="1">
        <v>43831</v>
      </c>
      <c r="B784" s="7">
        <f>MONTH(tbStoricoOrdini[[#This Row],[DATA]])</f>
        <v>1</v>
      </c>
      <c r="C784" t="s">
        <v>879</v>
      </c>
      <c r="D784" t="str">
        <f>RIGHT(tbStoricoOrdini[[#This Row],[ORDINE]],4)</f>
        <v>0781</v>
      </c>
      <c r="E784" t="s">
        <v>51</v>
      </c>
      <c r="F784" t="str">
        <f>VLOOKUP(tbStoricoOrdini[[#This Row],[CLIENTE]],tbClienti[],3,FALSE)</f>
        <v>Veneto</v>
      </c>
      <c r="G784" t="str">
        <f>VLOOKUP(tbStoricoOrdini[[#This Row],[CLIENTE]],tbClienti[],7,FALSE)</f>
        <v>AC</v>
      </c>
      <c r="H784" t="s">
        <v>71</v>
      </c>
      <c r="I784" t="str">
        <f>IF(LEFT(tbStoricoOrdini[[#This Row],[ARTICOLO]],3) = "COG","COG",LEFT(tbStoricoOrdini[[#This Row],[ARTICOLO]],FIND(" ",tbStoricoOrdini[[#This Row],[ARTICOLO]])-1))</f>
        <v>EB07</v>
      </c>
      <c r="J784" t="str">
        <f>MID(tbStoricoOrdini[[#This Row],[ARTICOLO]],FIND(" ",tbStoricoOrdini[[#This Row],[ARTICOLO]])+1,4)</f>
        <v>5000</v>
      </c>
      <c r="K784" t="str">
        <f>IFERROR(RIGHT(tbStoricoOrdini[[#This Row],[ARTICOLO]],LEN(tbStoricoOrdini[[#This Row],[ARTICOLO]])-FIND(" ",tbStoricoOrdini[[#This Row],[ARTICOLO]],FIND(" ",tbStoricoOrdini[[#This Row],[ARTICOLO]]) +1)),"")</f>
        <v/>
      </c>
      <c r="L784" s="3">
        <f>VLOOKUP(tbStoricoOrdini[[#This Row],[ARTICOLO]],tbArticoli[],2,FALSE)</f>
        <v>140</v>
      </c>
      <c r="M784" s="22">
        <f>tbStoricoOrdini[[#This Row],[IMPORTO]]/tbStoricoOrdini[[#This Row],[PREZZO]]</f>
        <v>2.1428571428571429E-2</v>
      </c>
      <c r="N784" t="s">
        <v>39</v>
      </c>
      <c r="O784" s="8">
        <f>VLOOKUP(tbStoricoOrdini[[#This Row],[AGENTE]],tbAgenti[],2,FALSE)</f>
        <v>0.05</v>
      </c>
      <c r="P784" s="2">
        <v>3</v>
      </c>
      <c r="Q784" s="2">
        <f>tbStoricoOrdini[[#This Row],[IMPORTO]]*tbStoricoOrdini[[#This Row],[% COMM.]]</f>
        <v>0.15000000000000002</v>
      </c>
      <c r="R784" s="2">
        <f>tbStoricoOrdini[[#This Row],[TOT. COMM.]]+tbStoricoOrdini[[#This Row],[IMPORTO]]</f>
        <v>3.15</v>
      </c>
    </row>
    <row r="785" spans="1:18">
      <c r="A785" s="1">
        <v>43831</v>
      </c>
      <c r="B785" s="7">
        <f>MONTH(tbStoricoOrdini[[#This Row],[DATA]])</f>
        <v>1</v>
      </c>
      <c r="C785" t="s">
        <v>880</v>
      </c>
      <c r="D785" t="str">
        <f>RIGHT(tbStoricoOrdini[[#This Row],[ORDINE]],4)</f>
        <v>0782</v>
      </c>
      <c r="E785" t="s">
        <v>51</v>
      </c>
      <c r="F785" t="str">
        <f>VLOOKUP(tbStoricoOrdini[[#This Row],[CLIENTE]],tbClienti[],3,FALSE)</f>
        <v>Veneto</v>
      </c>
      <c r="G785" t="str">
        <f>VLOOKUP(tbStoricoOrdini[[#This Row],[CLIENTE]],tbClienti[],7,FALSE)</f>
        <v>AC</v>
      </c>
      <c r="H785" t="s">
        <v>71</v>
      </c>
      <c r="I785" t="str">
        <f>IF(LEFT(tbStoricoOrdini[[#This Row],[ARTICOLO]],3) = "COG","COG",LEFT(tbStoricoOrdini[[#This Row],[ARTICOLO]],FIND(" ",tbStoricoOrdini[[#This Row],[ARTICOLO]])-1))</f>
        <v>EB07</v>
      </c>
      <c r="J785" t="str">
        <f>MID(tbStoricoOrdini[[#This Row],[ARTICOLO]],FIND(" ",tbStoricoOrdini[[#This Row],[ARTICOLO]])+1,4)</f>
        <v>5000</v>
      </c>
      <c r="K785" t="str">
        <f>IFERROR(RIGHT(tbStoricoOrdini[[#This Row],[ARTICOLO]],LEN(tbStoricoOrdini[[#This Row],[ARTICOLO]])-FIND(" ",tbStoricoOrdini[[#This Row],[ARTICOLO]],FIND(" ",tbStoricoOrdini[[#This Row],[ARTICOLO]]) +1)),"")</f>
        <v/>
      </c>
      <c r="L785" s="3">
        <f>VLOOKUP(tbStoricoOrdini[[#This Row],[ARTICOLO]],tbArticoli[],2,FALSE)</f>
        <v>140</v>
      </c>
      <c r="M785" s="22">
        <f>tbStoricoOrdini[[#This Row],[IMPORTO]]/tbStoricoOrdini[[#This Row],[PREZZO]]</f>
        <v>0.85</v>
      </c>
      <c r="N785" t="s">
        <v>18</v>
      </c>
      <c r="O785" s="8">
        <f>VLOOKUP(tbStoricoOrdini[[#This Row],[AGENTE]],tbAgenti[],2,FALSE)</f>
        <v>0.03</v>
      </c>
      <c r="P785" s="2">
        <v>119</v>
      </c>
      <c r="Q785" s="2">
        <f>tbStoricoOrdini[[#This Row],[IMPORTO]]*tbStoricoOrdini[[#This Row],[% COMM.]]</f>
        <v>3.57</v>
      </c>
      <c r="R785" s="2">
        <f>tbStoricoOrdini[[#This Row],[TOT. COMM.]]+tbStoricoOrdini[[#This Row],[IMPORTO]]</f>
        <v>122.57</v>
      </c>
    </row>
    <row r="786" spans="1:18">
      <c r="A786" s="1">
        <v>43831</v>
      </c>
      <c r="B786" s="7">
        <f>MONTH(tbStoricoOrdini[[#This Row],[DATA]])</f>
        <v>1</v>
      </c>
      <c r="C786" t="s">
        <v>881</v>
      </c>
      <c r="D786" t="str">
        <f>RIGHT(tbStoricoOrdini[[#This Row],[ORDINE]],4)</f>
        <v>0783</v>
      </c>
      <c r="E786" t="s">
        <v>51</v>
      </c>
      <c r="F786" t="str">
        <f>VLOOKUP(tbStoricoOrdini[[#This Row],[CLIENTE]],tbClienti[],3,FALSE)</f>
        <v>Veneto</v>
      </c>
      <c r="G786" t="str">
        <f>VLOOKUP(tbStoricoOrdini[[#This Row],[CLIENTE]],tbClienti[],7,FALSE)</f>
        <v>AC</v>
      </c>
      <c r="H786" t="s">
        <v>71</v>
      </c>
      <c r="I786" t="str">
        <f>IF(LEFT(tbStoricoOrdini[[#This Row],[ARTICOLO]],3) = "COG","COG",LEFT(tbStoricoOrdini[[#This Row],[ARTICOLO]],FIND(" ",tbStoricoOrdini[[#This Row],[ARTICOLO]])-1))</f>
        <v>EB07</v>
      </c>
      <c r="J786" t="str">
        <f>MID(tbStoricoOrdini[[#This Row],[ARTICOLO]],FIND(" ",tbStoricoOrdini[[#This Row],[ARTICOLO]])+1,4)</f>
        <v>5000</v>
      </c>
      <c r="K786" t="str">
        <f>IFERROR(RIGHT(tbStoricoOrdini[[#This Row],[ARTICOLO]],LEN(tbStoricoOrdini[[#This Row],[ARTICOLO]])-FIND(" ",tbStoricoOrdini[[#This Row],[ARTICOLO]],FIND(" ",tbStoricoOrdini[[#This Row],[ARTICOLO]]) +1)),"")</f>
        <v/>
      </c>
      <c r="L786" s="3">
        <f>VLOOKUP(tbStoricoOrdini[[#This Row],[ARTICOLO]],tbArticoli[],2,FALSE)</f>
        <v>140</v>
      </c>
      <c r="M786" s="22">
        <f>tbStoricoOrdini[[#This Row],[IMPORTO]]/tbStoricoOrdini[[#This Row],[PREZZO]]</f>
        <v>0.76428571428571423</v>
      </c>
      <c r="N786" t="s">
        <v>13</v>
      </c>
      <c r="O786" s="8">
        <f>VLOOKUP(tbStoricoOrdini[[#This Row],[AGENTE]],tbAgenti[],2,FALSE)</f>
        <v>0.1</v>
      </c>
      <c r="P786" s="2">
        <v>107</v>
      </c>
      <c r="Q786" s="2">
        <f>tbStoricoOrdini[[#This Row],[IMPORTO]]*tbStoricoOrdini[[#This Row],[% COMM.]]</f>
        <v>10.700000000000001</v>
      </c>
      <c r="R786" s="2">
        <f>tbStoricoOrdini[[#This Row],[TOT. COMM.]]+tbStoricoOrdini[[#This Row],[IMPORTO]]</f>
        <v>117.7</v>
      </c>
    </row>
    <row r="787" spans="1:18">
      <c r="A787" s="1">
        <v>43831</v>
      </c>
      <c r="B787" s="7">
        <f>MONTH(tbStoricoOrdini[[#This Row],[DATA]])</f>
        <v>1</v>
      </c>
      <c r="C787" t="s">
        <v>882</v>
      </c>
      <c r="D787" t="str">
        <f>RIGHT(tbStoricoOrdini[[#This Row],[ORDINE]],4)</f>
        <v>0784</v>
      </c>
      <c r="E787" t="s">
        <v>51</v>
      </c>
      <c r="F787" t="str">
        <f>VLOOKUP(tbStoricoOrdini[[#This Row],[CLIENTE]],tbClienti[],3,FALSE)</f>
        <v>Veneto</v>
      </c>
      <c r="G787" t="str">
        <f>VLOOKUP(tbStoricoOrdini[[#This Row],[CLIENTE]],tbClienti[],7,FALSE)</f>
        <v>AC</v>
      </c>
      <c r="H787" t="s">
        <v>71</v>
      </c>
      <c r="I787" t="str">
        <f>IF(LEFT(tbStoricoOrdini[[#This Row],[ARTICOLO]],3) = "COG","COG",LEFT(tbStoricoOrdini[[#This Row],[ARTICOLO]],FIND(" ",tbStoricoOrdini[[#This Row],[ARTICOLO]])-1))</f>
        <v>EB07</v>
      </c>
      <c r="J787" t="str">
        <f>MID(tbStoricoOrdini[[#This Row],[ARTICOLO]],FIND(" ",tbStoricoOrdini[[#This Row],[ARTICOLO]])+1,4)</f>
        <v>5000</v>
      </c>
      <c r="K787" t="str">
        <f>IFERROR(RIGHT(tbStoricoOrdini[[#This Row],[ARTICOLO]],LEN(tbStoricoOrdini[[#This Row],[ARTICOLO]])-FIND(" ",tbStoricoOrdini[[#This Row],[ARTICOLO]],FIND(" ",tbStoricoOrdini[[#This Row],[ARTICOLO]]) +1)),"")</f>
        <v/>
      </c>
      <c r="L787" s="3">
        <f>VLOOKUP(tbStoricoOrdini[[#This Row],[ARTICOLO]],tbArticoli[],2,FALSE)</f>
        <v>140</v>
      </c>
      <c r="M787" s="22">
        <f>tbStoricoOrdini[[#This Row],[IMPORTO]]/tbStoricoOrdini[[#This Row],[PREZZO]]</f>
        <v>4.0071428571428571</v>
      </c>
      <c r="N787" t="s">
        <v>6</v>
      </c>
      <c r="O787" s="8">
        <f>VLOOKUP(tbStoricoOrdini[[#This Row],[AGENTE]],tbAgenti[],2,FALSE)</f>
        <v>7.4999999999999997E-2</v>
      </c>
      <c r="P787" s="2">
        <v>561</v>
      </c>
      <c r="Q787" s="2">
        <f>tbStoricoOrdini[[#This Row],[IMPORTO]]*tbStoricoOrdini[[#This Row],[% COMM.]]</f>
        <v>42.074999999999996</v>
      </c>
      <c r="R787" s="2">
        <f>tbStoricoOrdini[[#This Row],[TOT. COMM.]]+tbStoricoOrdini[[#This Row],[IMPORTO]]</f>
        <v>603.07500000000005</v>
      </c>
    </row>
    <row r="788" spans="1:18">
      <c r="A788" s="1">
        <v>43831</v>
      </c>
      <c r="B788" s="7">
        <f>MONTH(tbStoricoOrdini[[#This Row],[DATA]])</f>
        <v>1</v>
      </c>
      <c r="C788" t="s">
        <v>883</v>
      </c>
      <c r="D788" t="str">
        <f>RIGHT(tbStoricoOrdini[[#This Row],[ORDINE]],4)</f>
        <v>0785</v>
      </c>
      <c r="E788" t="s">
        <v>51</v>
      </c>
      <c r="F788" t="str">
        <f>VLOOKUP(tbStoricoOrdini[[#This Row],[CLIENTE]],tbClienti[],3,FALSE)</f>
        <v>Veneto</v>
      </c>
      <c r="G788" t="str">
        <f>VLOOKUP(tbStoricoOrdini[[#This Row],[CLIENTE]],tbClienti[],7,FALSE)</f>
        <v>AC</v>
      </c>
      <c r="H788" t="s">
        <v>76</v>
      </c>
      <c r="I788" t="str">
        <f>IF(LEFT(tbStoricoOrdini[[#This Row],[ARTICOLO]],3) = "COG","COG",LEFT(tbStoricoOrdini[[#This Row],[ARTICOLO]],FIND(" ",tbStoricoOrdini[[#This Row],[ARTICOLO]])-1))</f>
        <v>COG</v>
      </c>
      <c r="J788" t="str">
        <f>MID(tbStoricoOrdini[[#This Row],[ARTICOLO]],FIND(" ",tbStoricoOrdini[[#This Row],[ARTICOLO]])+1,4)</f>
        <v>1000</v>
      </c>
      <c r="K788" t="str">
        <f>IFERROR(RIGHT(tbStoricoOrdini[[#This Row],[ARTICOLO]],LEN(tbStoricoOrdini[[#This Row],[ARTICOLO]])-FIND(" ",tbStoricoOrdini[[#This Row],[ARTICOLO]],FIND(" ",tbStoricoOrdini[[#This Row],[ARTICOLO]]) +1)),"")</f>
        <v/>
      </c>
      <c r="L788" s="3">
        <f>VLOOKUP(tbStoricoOrdini[[#This Row],[ARTICOLO]],tbArticoli[],2,FALSE)</f>
        <v>150</v>
      </c>
      <c r="M788" s="22">
        <f>tbStoricoOrdini[[#This Row],[IMPORTO]]/tbStoricoOrdini[[#This Row],[PREZZO]]</f>
        <v>4.2</v>
      </c>
      <c r="N788" t="s">
        <v>9</v>
      </c>
      <c r="O788" s="8">
        <f>VLOOKUP(tbStoricoOrdini[[#This Row],[AGENTE]],tbAgenti[],2,FALSE)</f>
        <v>0.05</v>
      </c>
      <c r="P788" s="2">
        <v>630</v>
      </c>
      <c r="Q788" s="2">
        <f>tbStoricoOrdini[[#This Row],[IMPORTO]]*tbStoricoOrdini[[#This Row],[% COMM.]]</f>
        <v>31.5</v>
      </c>
      <c r="R788" s="2">
        <f>tbStoricoOrdini[[#This Row],[TOT. COMM.]]+tbStoricoOrdini[[#This Row],[IMPORTO]]</f>
        <v>661.5</v>
      </c>
    </row>
    <row r="789" spans="1:18">
      <c r="A789" s="1">
        <v>43831</v>
      </c>
      <c r="B789" s="7">
        <f>MONTH(tbStoricoOrdini[[#This Row],[DATA]])</f>
        <v>1</v>
      </c>
      <c r="C789" t="s">
        <v>884</v>
      </c>
      <c r="D789" t="str">
        <f>RIGHT(tbStoricoOrdini[[#This Row],[ORDINE]],4)</f>
        <v>0786</v>
      </c>
      <c r="E789" t="s">
        <v>51</v>
      </c>
      <c r="F789" t="str">
        <f>VLOOKUP(tbStoricoOrdini[[#This Row],[CLIENTE]],tbClienti[],3,FALSE)</f>
        <v>Veneto</v>
      </c>
      <c r="G789" t="str">
        <f>VLOOKUP(tbStoricoOrdini[[#This Row],[CLIENTE]],tbClienti[],7,FALSE)</f>
        <v>AC</v>
      </c>
      <c r="H789" t="s">
        <v>72</v>
      </c>
      <c r="I789" t="str">
        <f>IF(LEFT(tbStoricoOrdini[[#This Row],[ARTICOLO]],3) = "COG","COG",LEFT(tbStoricoOrdini[[#This Row],[ARTICOLO]],FIND(" ",tbStoricoOrdini[[#This Row],[ARTICOLO]])-1))</f>
        <v>EB06</v>
      </c>
      <c r="J789" t="str">
        <f>MID(tbStoricoOrdini[[#This Row],[ARTICOLO]],FIND(" ",tbStoricoOrdini[[#This Row],[ARTICOLO]])+1,4)</f>
        <v>3000</v>
      </c>
      <c r="K789" t="str">
        <f>IFERROR(RIGHT(tbStoricoOrdini[[#This Row],[ARTICOLO]],LEN(tbStoricoOrdini[[#This Row],[ARTICOLO]])-FIND(" ",tbStoricoOrdini[[#This Row],[ARTICOLO]],FIND(" ",tbStoricoOrdini[[#This Row],[ARTICOLO]]) +1)),"")</f>
        <v>Medium</v>
      </c>
      <c r="L789" s="3">
        <f>VLOOKUP(tbStoricoOrdini[[#This Row],[ARTICOLO]],tbArticoli[],2,FALSE)</f>
        <v>120</v>
      </c>
      <c r="M789" s="22">
        <f>tbStoricoOrdini[[#This Row],[IMPORTO]]/tbStoricoOrdini[[#This Row],[PREZZO]]</f>
        <v>0.40833333333333333</v>
      </c>
      <c r="N789" t="s">
        <v>19</v>
      </c>
      <c r="O789" s="8">
        <f>VLOOKUP(tbStoricoOrdini[[#This Row],[AGENTE]],tbAgenti[],2,FALSE)</f>
        <v>0.05</v>
      </c>
      <c r="P789" s="2">
        <v>49</v>
      </c>
      <c r="Q789" s="2">
        <f>tbStoricoOrdini[[#This Row],[IMPORTO]]*tbStoricoOrdini[[#This Row],[% COMM.]]</f>
        <v>2.4500000000000002</v>
      </c>
      <c r="R789" s="2">
        <f>tbStoricoOrdini[[#This Row],[TOT. COMM.]]+tbStoricoOrdini[[#This Row],[IMPORTO]]</f>
        <v>51.45</v>
      </c>
    </row>
    <row r="790" spans="1:18">
      <c r="A790" s="1">
        <v>43831</v>
      </c>
      <c r="B790" s="7">
        <f>MONTH(tbStoricoOrdini[[#This Row],[DATA]])</f>
        <v>1</v>
      </c>
      <c r="C790" t="s">
        <v>885</v>
      </c>
      <c r="D790" t="str">
        <f>RIGHT(tbStoricoOrdini[[#This Row],[ORDINE]],4)</f>
        <v>0787</v>
      </c>
      <c r="E790" t="s">
        <v>51</v>
      </c>
      <c r="F790" t="str">
        <f>VLOOKUP(tbStoricoOrdini[[#This Row],[CLIENTE]],tbClienti[],3,FALSE)</f>
        <v>Veneto</v>
      </c>
      <c r="G790" t="str">
        <f>VLOOKUP(tbStoricoOrdini[[#This Row],[CLIENTE]],tbClienti[],7,FALSE)</f>
        <v>AC</v>
      </c>
      <c r="H790" t="s">
        <v>72</v>
      </c>
      <c r="I790" t="str">
        <f>IF(LEFT(tbStoricoOrdini[[#This Row],[ARTICOLO]],3) = "COG","COG",LEFT(tbStoricoOrdini[[#This Row],[ARTICOLO]],FIND(" ",tbStoricoOrdini[[#This Row],[ARTICOLO]])-1))</f>
        <v>EB06</v>
      </c>
      <c r="J790" t="str">
        <f>MID(tbStoricoOrdini[[#This Row],[ARTICOLO]],FIND(" ",tbStoricoOrdini[[#This Row],[ARTICOLO]])+1,4)</f>
        <v>3000</v>
      </c>
      <c r="K790" t="str">
        <f>IFERROR(RIGHT(tbStoricoOrdini[[#This Row],[ARTICOLO]],LEN(tbStoricoOrdini[[#This Row],[ARTICOLO]])-FIND(" ",tbStoricoOrdini[[#This Row],[ARTICOLO]],FIND(" ",tbStoricoOrdini[[#This Row],[ARTICOLO]]) +1)),"")</f>
        <v>Medium</v>
      </c>
      <c r="L790" s="3">
        <f>VLOOKUP(tbStoricoOrdini[[#This Row],[ARTICOLO]],tbArticoli[],2,FALSE)</f>
        <v>120</v>
      </c>
      <c r="M790" s="22">
        <f>tbStoricoOrdini[[#This Row],[IMPORTO]]/tbStoricoOrdini[[#This Row],[PREZZO]]</f>
        <v>8.4583333333333339</v>
      </c>
      <c r="N790" t="s">
        <v>15</v>
      </c>
      <c r="O790" s="8">
        <f>VLOOKUP(tbStoricoOrdini[[#This Row],[AGENTE]],tbAgenti[],2,FALSE)</f>
        <v>0.08</v>
      </c>
      <c r="P790" s="2">
        <v>1015</v>
      </c>
      <c r="Q790" s="2">
        <f>tbStoricoOrdini[[#This Row],[IMPORTO]]*tbStoricoOrdini[[#This Row],[% COMM.]]</f>
        <v>81.2</v>
      </c>
      <c r="R790" s="2">
        <f>tbStoricoOrdini[[#This Row],[TOT. COMM.]]+tbStoricoOrdini[[#This Row],[IMPORTO]]</f>
        <v>1096.2</v>
      </c>
    </row>
    <row r="791" spans="1:18">
      <c r="A791" s="1">
        <v>43831</v>
      </c>
      <c r="B791" s="7">
        <f>MONTH(tbStoricoOrdini[[#This Row],[DATA]])</f>
        <v>1</v>
      </c>
      <c r="C791" t="s">
        <v>886</v>
      </c>
      <c r="D791" t="str">
        <f>RIGHT(tbStoricoOrdini[[#This Row],[ORDINE]],4)</f>
        <v>0788</v>
      </c>
      <c r="E791" t="s">
        <v>51</v>
      </c>
      <c r="F791" t="str">
        <f>VLOOKUP(tbStoricoOrdini[[#This Row],[CLIENTE]],tbClienti[],3,FALSE)</f>
        <v>Veneto</v>
      </c>
      <c r="G791" t="str">
        <f>VLOOKUP(tbStoricoOrdini[[#This Row],[CLIENTE]],tbClienti[],7,FALSE)</f>
        <v>AC</v>
      </c>
      <c r="H791" t="s">
        <v>72</v>
      </c>
      <c r="I791" t="str">
        <f>IF(LEFT(tbStoricoOrdini[[#This Row],[ARTICOLO]],3) = "COG","COG",LEFT(tbStoricoOrdini[[#This Row],[ARTICOLO]],FIND(" ",tbStoricoOrdini[[#This Row],[ARTICOLO]])-1))</f>
        <v>EB06</v>
      </c>
      <c r="J791" t="str">
        <f>MID(tbStoricoOrdini[[#This Row],[ARTICOLO]],FIND(" ",tbStoricoOrdini[[#This Row],[ARTICOLO]])+1,4)</f>
        <v>3000</v>
      </c>
      <c r="K791" t="str">
        <f>IFERROR(RIGHT(tbStoricoOrdini[[#This Row],[ARTICOLO]],LEN(tbStoricoOrdini[[#This Row],[ARTICOLO]])-FIND(" ",tbStoricoOrdini[[#This Row],[ARTICOLO]],FIND(" ",tbStoricoOrdini[[#This Row],[ARTICOLO]]) +1)),"")</f>
        <v>Medium</v>
      </c>
      <c r="L791" s="3">
        <f>VLOOKUP(tbStoricoOrdini[[#This Row],[ARTICOLO]],tbArticoli[],2,FALSE)</f>
        <v>120</v>
      </c>
      <c r="M791" s="22">
        <f>tbStoricoOrdini[[#This Row],[IMPORTO]]/tbStoricoOrdini[[#This Row],[PREZZO]]</f>
        <v>24.2</v>
      </c>
      <c r="N791" t="s">
        <v>18</v>
      </c>
      <c r="O791" s="8">
        <f>VLOOKUP(tbStoricoOrdini[[#This Row],[AGENTE]],tbAgenti[],2,FALSE)</f>
        <v>0.03</v>
      </c>
      <c r="P791" s="2">
        <v>2904</v>
      </c>
      <c r="Q791" s="2">
        <f>tbStoricoOrdini[[#This Row],[IMPORTO]]*tbStoricoOrdini[[#This Row],[% COMM.]]</f>
        <v>87.11999999999999</v>
      </c>
      <c r="R791" s="2">
        <f>tbStoricoOrdini[[#This Row],[TOT. COMM.]]+tbStoricoOrdini[[#This Row],[IMPORTO]]</f>
        <v>2991.12</v>
      </c>
    </row>
    <row r="792" spans="1:18">
      <c r="A792" s="1">
        <v>43831</v>
      </c>
      <c r="B792" s="7">
        <f>MONTH(tbStoricoOrdini[[#This Row],[DATA]])</f>
        <v>1</v>
      </c>
      <c r="C792" t="s">
        <v>887</v>
      </c>
      <c r="D792" t="str">
        <f>RIGHT(tbStoricoOrdini[[#This Row],[ORDINE]],4)</f>
        <v>0789</v>
      </c>
      <c r="E792" t="s">
        <v>51</v>
      </c>
      <c r="F792" t="str">
        <f>VLOOKUP(tbStoricoOrdini[[#This Row],[CLIENTE]],tbClienti[],3,FALSE)</f>
        <v>Veneto</v>
      </c>
      <c r="G792" t="str">
        <f>VLOOKUP(tbStoricoOrdini[[#This Row],[CLIENTE]],tbClienti[],7,FALSE)</f>
        <v>AC</v>
      </c>
      <c r="H792" t="s">
        <v>72</v>
      </c>
      <c r="I792" t="str">
        <f>IF(LEFT(tbStoricoOrdini[[#This Row],[ARTICOLO]],3) = "COG","COG",LEFT(tbStoricoOrdini[[#This Row],[ARTICOLO]],FIND(" ",tbStoricoOrdini[[#This Row],[ARTICOLO]])-1))</f>
        <v>EB06</v>
      </c>
      <c r="J792" t="str">
        <f>MID(tbStoricoOrdini[[#This Row],[ARTICOLO]],FIND(" ",tbStoricoOrdini[[#This Row],[ARTICOLO]])+1,4)</f>
        <v>3000</v>
      </c>
      <c r="K792" t="str">
        <f>IFERROR(RIGHT(tbStoricoOrdini[[#This Row],[ARTICOLO]],LEN(tbStoricoOrdini[[#This Row],[ARTICOLO]])-FIND(" ",tbStoricoOrdini[[#This Row],[ARTICOLO]],FIND(" ",tbStoricoOrdini[[#This Row],[ARTICOLO]]) +1)),"")</f>
        <v>Medium</v>
      </c>
      <c r="L792" s="3">
        <f>VLOOKUP(tbStoricoOrdini[[#This Row],[ARTICOLO]],tbArticoli[],2,FALSE)</f>
        <v>120</v>
      </c>
      <c r="M792" s="22">
        <f>tbStoricoOrdini[[#This Row],[IMPORTO]]/tbStoricoOrdini[[#This Row],[PREZZO]]</f>
        <v>46.466666666666669</v>
      </c>
      <c r="N792" t="s">
        <v>6</v>
      </c>
      <c r="O792" s="8">
        <f>VLOOKUP(tbStoricoOrdini[[#This Row],[AGENTE]],tbAgenti[],2,FALSE)</f>
        <v>7.4999999999999997E-2</v>
      </c>
      <c r="P792" s="2">
        <v>5576</v>
      </c>
      <c r="Q792" s="2">
        <f>tbStoricoOrdini[[#This Row],[IMPORTO]]*tbStoricoOrdini[[#This Row],[% COMM.]]</f>
        <v>418.2</v>
      </c>
      <c r="R792" s="2">
        <f>tbStoricoOrdini[[#This Row],[TOT. COMM.]]+tbStoricoOrdini[[#This Row],[IMPORTO]]</f>
        <v>5994.2</v>
      </c>
    </row>
    <row r="793" spans="1:18">
      <c r="A793" s="1">
        <v>43831</v>
      </c>
      <c r="B793" s="7">
        <f>MONTH(tbStoricoOrdini[[#This Row],[DATA]])</f>
        <v>1</v>
      </c>
      <c r="C793" t="s">
        <v>888</v>
      </c>
      <c r="D793" t="str">
        <f>RIGHT(tbStoricoOrdini[[#This Row],[ORDINE]],4)</f>
        <v>0790</v>
      </c>
      <c r="E793" t="s">
        <v>51</v>
      </c>
      <c r="F793" t="str">
        <f>VLOOKUP(tbStoricoOrdini[[#This Row],[CLIENTE]],tbClienti[],3,FALSE)</f>
        <v>Veneto</v>
      </c>
      <c r="G793" t="str">
        <f>VLOOKUP(tbStoricoOrdini[[#This Row],[CLIENTE]],tbClienti[],7,FALSE)</f>
        <v>AC</v>
      </c>
      <c r="H793" t="s">
        <v>72</v>
      </c>
      <c r="I793" t="str">
        <f>IF(LEFT(tbStoricoOrdini[[#This Row],[ARTICOLO]],3) = "COG","COG",LEFT(tbStoricoOrdini[[#This Row],[ARTICOLO]],FIND(" ",tbStoricoOrdini[[#This Row],[ARTICOLO]])-1))</f>
        <v>EB06</v>
      </c>
      <c r="J793" t="str">
        <f>MID(tbStoricoOrdini[[#This Row],[ARTICOLO]],FIND(" ",tbStoricoOrdini[[#This Row],[ARTICOLO]])+1,4)</f>
        <v>3000</v>
      </c>
      <c r="K793" t="str">
        <f>IFERROR(RIGHT(tbStoricoOrdini[[#This Row],[ARTICOLO]],LEN(tbStoricoOrdini[[#This Row],[ARTICOLO]])-FIND(" ",tbStoricoOrdini[[#This Row],[ARTICOLO]],FIND(" ",tbStoricoOrdini[[#This Row],[ARTICOLO]]) +1)),"")</f>
        <v>Medium</v>
      </c>
      <c r="L793" s="3">
        <f>VLOOKUP(tbStoricoOrdini[[#This Row],[ARTICOLO]],tbArticoli[],2,FALSE)</f>
        <v>120</v>
      </c>
      <c r="M793" s="22">
        <f>tbStoricoOrdini[[#This Row],[IMPORTO]]/tbStoricoOrdini[[#This Row],[PREZZO]]</f>
        <v>2.0166666666666666</v>
      </c>
      <c r="N793" t="s">
        <v>9</v>
      </c>
      <c r="O793" s="8">
        <f>VLOOKUP(tbStoricoOrdini[[#This Row],[AGENTE]],tbAgenti[],2,FALSE)</f>
        <v>0.05</v>
      </c>
      <c r="P793" s="2">
        <v>242</v>
      </c>
      <c r="Q793" s="2">
        <f>tbStoricoOrdini[[#This Row],[IMPORTO]]*tbStoricoOrdini[[#This Row],[% COMM.]]</f>
        <v>12.100000000000001</v>
      </c>
      <c r="R793" s="2">
        <f>tbStoricoOrdini[[#This Row],[TOT. COMM.]]+tbStoricoOrdini[[#This Row],[IMPORTO]]</f>
        <v>254.1</v>
      </c>
    </row>
    <row r="794" spans="1:18">
      <c r="A794" s="1">
        <v>43831</v>
      </c>
      <c r="B794" s="7">
        <f>MONTH(tbStoricoOrdini[[#This Row],[DATA]])</f>
        <v>1</v>
      </c>
      <c r="C794" t="s">
        <v>889</v>
      </c>
      <c r="D794" t="str">
        <f>RIGHT(tbStoricoOrdini[[#This Row],[ORDINE]],4)</f>
        <v>0791</v>
      </c>
      <c r="E794" t="s">
        <v>51</v>
      </c>
      <c r="F794" t="str">
        <f>VLOOKUP(tbStoricoOrdini[[#This Row],[CLIENTE]],tbClienti[],3,FALSE)</f>
        <v>Veneto</v>
      </c>
      <c r="G794" t="str">
        <f>VLOOKUP(tbStoricoOrdini[[#This Row],[CLIENTE]],tbClienti[],7,FALSE)</f>
        <v>AC</v>
      </c>
      <c r="H794" t="s">
        <v>73</v>
      </c>
      <c r="I794" t="str">
        <f>IF(LEFT(tbStoricoOrdini[[#This Row],[ARTICOLO]],3) = "COG","COG",LEFT(tbStoricoOrdini[[#This Row],[ARTICOLO]],FIND(" ",tbStoricoOrdini[[#This Row],[ARTICOLO]])-1))</f>
        <v>EB06</v>
      </c>
      <c r="J794" t="str">
        <f>MID(tbStoricoOrdini[[#This Row],[ARTICOLO]],FIND(" ",tbStoricoOrdini[[#This Row],[ARTICOLO]])+1,4)</f>
        <v>3000</v>
      </c>
      <c r="K794" t="str">
        <f>IFERROR(RIGHT(tbStoricoOrdini[[#This Row],[ARTICOLO]],LEN(tbStoricoOrdini[[#This Row],[ARTICOLO]])-FIND(" ",tbStoricoOrdini[[#This Row],[ARTICOLO]],FIND(" ",tbStoricoOrdini[[#This Row],[ARTICOLO]]) +1)),"")</f>
        <v>Plus</v>
      </c>
      <c r="L794" s="3">
        <f>VLOOKUP(tbStoricoOrdini[[#This Row],[ARTICOLO]],tbArticoli[],2,FALSE)</f>
        <v>130</v>
      </c>
      <c r="M794" s="22">
        <f>tbStoricoOrdini[[#This Row],[IMPORTO]]/tbStoricoOrdini[[#This Row],[PREZZO]]</f>
        <v>0.53076923076923077</v>
      </c>
      <c r="N794" t="s">
        <v>39</v>
      </c>
      <c r="O794" s="8">
        <f>VLOOKUP(tbStoricoOrdini[[#This Row],[AGENTE]],tbAgenti[],2,FALSE)</f>
        <v>0.05</v>
      </c>
      <c r="P794" s="2">
        <v>69</v>
      </c>
      <c r="Q794" s="2">
        <f>tbStoricoOrdini[[#This Row],[IMPORTO]]*tbStoricoOrdini[[#This Row],[% COMM.]]</f>
        <v>3.45</v>
      </c>
      <c r="R794" s="2">
        <f>tbStoricoOrdini[[#This Row],[TOT. COMM.]]+tbStoricoOrdini[[#This Row],[IMPORTO]]</f>
        <v>72.45</v>
      </c>
    </row>
    <row r="795" spans="1:18">
      <c r="A795" s="1">
        <v>43831</v>
      </c>
      <c r="B795" s="7">
        <f>MONTH(tbStoricoOrdini[[#This Row],[DATA]])</f>
        <v>1</v>
      </c>
      <c r="C795" t="s">
        <v>890</v>
      </c>
      <c r="D795" t="str">
        <f>RIGHT(tbStoricoOrdini[[#This Row],[ORDINE]],4)</f>
        <v>0792</v>
      </c>
      <c r="E795" t="s">
        <v>51</v>
      </c>
      <c r="F795" t="str">
        <f>VLOOKUP(tbStoricoOrdini[[#This Row],[CLIENTE]],tbClienti[],3,FALSE)</f>
        <v>Veneto</v>
      </c>
      <c r="G795" t="str">
        <f>VLOOKUP(tbStoricoOrdini[[#This Row],[CLIENTE]],tbClienti[],7,FALSE)</f>
        <v>AC</v>
      </c>
      <c r="H795" t="s">
        <v>73</v>
      </c>
      <c r="I795" t="str">
        <f>IF(LEFT(tbStoricoOrdini[[#This Row],[ARTICOLO]],3) = "COG","COG",LEFT(tbStoricoOrdini[[#This Row],[ARTICOLO]],FIND(" ",tbStoricoOrdini[[#This Row],[ARTICOLO]])-1))</f>
        <v>EB06</v>
      </c>
      <c r="J795" t="str">
        <f>MID(tbStoricoOrdini[[#This Row],[ARTICOLO]],FIND(" ",tbStoricoOrdini[[#This Row],[ARTICOLO]])+1,4)</f>
        <v>3000</v>
      </c>
      <c r="K795" t="str">
        <f>IFERROR(RIGHT(tbStoricoOrdini[[#This Row],[ARTICOLO]],LEN(tbStoricoOrdini[[#This Row],[ARTICOLO]])-FIND(" ",tbStoricoOrdini[[#This Row],[ARTICOLO]],FIND(" ",tbStoricoOrdini[[#This Row],[ARTICOLO]]) +1)),"")</f>
        <v>Plus</v>
      </c>
      <c r="L795" s="3">
        <f>VLOOKUP(tbStoricoOrdini[[#This Row],[ARTICOLO]],tbArticoli[],2,FALSE)</f>
        <v>130</v>
      </c>
      <c r="M795" s="22">
        <f>tbStoricoOrdini[[#This Row],[IMPORTO]]/tbStoricoOrdini[[#This Row],[PREZZO]]</f>
        <v>1.0153846153846153</v>
      </c>
      <c r="N795" t="s">
        <v>18</v>
      </c>
      <c r="O795" s="8">
        <f>VLOOKUP(tbStoricoOrdini[[#This Row],[AGENTE]],tbAgenti[],2,FALSE)</f>
        <v>0.03</v>
      </c>
      <c r="P795" s="2">
        <v>132</v>
      </c>
      <c r="Q795" s="2">
        <f>tbStoricoOrdini[[#This Row],[IMPORTO]]*tbStoricoOrdini[[#This Row],[% COMM.]]</f>
        <v>3.96</v>
      </c>
      <c r="R795" s="2">
        <f>tbStoricoOrdini[[#This Row],[TOT. COMM.]]+tbStoricoOrdini[[#This Row],[IMPORTO]]</f>
        <v>135.96</v>
      </c>
    </row>
    <row r="796" spans="1:18">
      <c r="A796" s="1">
        <v>43831</v>
      </c>
      <c r="B796" s="7">
        <f>MONTH(tbStoricoOrdini[[#This Row],[DATA]])</f>
        <v>1</v>
      </c>
      <c r="C796" t="s">
        <v>891</v>
      </c>
      <c r="D796" t="str">
        <f>RIGHT(tbStoricoOrdini[[#This Row],[ORDINE]],4)</f>
        <v>0793</v>
      </c>
      <c r="E796" t="s">
        <v>51</v>
      </c>
      <c r="F796" t="str">
        <f>VLOOKUP(tbStoricoOrdini[[#This Row],[CLIENTE]],tbClienti[],3,FALSE)</f>
        <v>Veneto</v>
      </c>
      <c r="G796" t="str">
        <f>VLOOKUP(tbStoricoOrdini[[#This Row],[CLIENTE]],tbClienti[],7,FALSE)</f>
        <v>AC</v>
      </c>
      <c r="H796" t="s">
        <v>73</v>
      </c>
      <c r="I796" t="str">
        <f>IF(LEFT(tbStoricoOrdini[[#This Row],[ARTICOLO]],3) = "COG","COG",LEFT(tbStoricoOrdini[[#This Row],[ARTICOLO]],FIND(" ",tbStoricoOrdini[[#This Row],[ARTICOLO]])-1))</f>
        <v>EB06</v>
      </c>
      <c r="J796" t="str">
        <f>MID(tbStoricoOrdini[[#This Row],[ARTICOLO]],FIND(" ",tbStoricoOrdini[[#This Row],[ARTICOLO]])+1,4)</f>
        <v>3000</v>
      </c>
      <c r="K796" t="str">
        <f>IFERROR(RIGHT(tbStoricoOrdini[[#This Row],[ARTICOLO]],LEN(tbStoricoOrdini[[#This Row],[ARTICOLO]])-FIND(" ",tbStoricoOrdini[[#This Row],[ARTICOLO]],FIND(" ",tbStoricoOrdini[[#This Row],[ARTICOLO]]) +1)),"")</f>
        <v>Plus</v>
      </c>
      <c r="L796" s="3">
        <f>VLOOKUP(tbStoricoOrdini[[#This Row],[ARTICOLO]],tbArticoli[],2,FALSE)</f>
        <v>130</v>
      </c>
      <c r="M796" s="22">
        <f>tbStoricoOrdini[[#This Row],[IMPORTO]]/tbStoricoOrdini[[#This Row],[PREZZO]]</f>
        <v>83.723076923076917</v>
      </c>
      <c r="N796" t="s">
        <v>6</v>
      </c>
      <c r="O796" s="8">
        <f>VLOOKUP(tbStoricoOrdini[[#This Row],[AGENTE]],tbAgenti[],2,FALSE)</f>
        <v>7.4999999999999997E-2</v>
      </c>
      <c r="P796" s="2">
        <v>10884</v>
      </c>
      <c r="Q796" s="2">
        <f>tbStoricoOrdini[[#This Row],[IMPORTO]]*tbStoricoOrdini[[#This Row],[% COMM.]]</f>
        <v>816.3</v>
      </c>
      <c r="R796" s="2">
        <f>tbStoricoOrdini[[#This Row],[TOT. COMM.]]+tbStoricoOrdini[[#This Row],[IMPORTO]]</f>
        <v>11700.3</v>
      </c>
    </row>
    <row r="797" spans="1:18">
      <c r="A797" s="1">
        <v>43831</v>
      </c>
      <c r="B797" s="7">
        <f>MONTH(tbStoricoOrdini[[#This Row],[DATA]])</f>
        <v>1</v>
      </c>
      <c r="C797" t="s">
        <v>892</v>
      </c>
      <c r="D797" t="str">
        <f>RIGHT(tbStoricoOrdini[[#This Row],[ORDINE]],4)</f>
        <v>0794</v>
      </c>
      <c r="E797" t="s">
        <v>52</v>
      </c>
      <c r="F797" t="str">
        <f>VLOOKUP(tbStoricoOrdini[[#This Row],[CLIENTE]],tbClienti[],3,FALSE)</f>
        <v>Lombardia</v>
      </c>
      <c r="G797" t="str">
        <f>VLOOKUP(tbStoricoOrdini[[#This Row],[CLIENTE]],tbClienti[],7,FALSE)</f>
        <v>AC</v>
      </c>
      <c r="H797" t="s">
        <v>78</v>
      </c>
      <c r="I797" t="str">
        <f>IF(LEFT(tbStoricoOrdini[[#This Row],[ARTICOLO]],3) = "COG","COG",LEFT(tbStoricoOrdini[[#This Row],[ARTICOLO]],FIND(" ",tbStoricoOrdini[[#This Row],[ARTICOLO]])-1))</f>
        <v>COG</v>
      </c>
      <c r="J797" t="str">
        <f>MID(tbStoricoOrdini[[#This Row],[ARTICOLO]],FIND(" ",tbStoricoOrdini[[#This Row],[ARTICOLO]])+1,4)</f>
        <v>3000</v>
      </c>
      <c r="K797" t="str">
        <f>IFERROR(RIGHT(tbStoricoOrdini[[#This Row],[ARTICOLO]],LEN(tbStoricoOrdini[[#This Row],[ARTICOLO]])-FIND(" ",tbStoricoOrdini[[#This Row],[ARTICOLO]],FIND(" ",tbStoricoOrdini[[#This Row],[ARTICOLO]]) +1)),"")</f>
        <v>Medium</v>
      </c>
      <c r="L797" s="3">
        <f>VLOOKUP(tbStoricoOrdini[[#This Row],[ARTICOLO]],tbArticoli[],2,FALSE)</f>
        <v>220</v>
      </c>
      <c r="M797" s="22">
        <f>tbStoricoOrdini[[#This Row],[IMPORTO]]/tbStoricoOrdini[[#This Row],[PREZZO]]</f>
        <v>12.013636363636364</v>
      </c>
      <c r="N797" t="s">
        <v>9</v>
      </c>
      <c r="O797" s="8">
        <f>VLOOKUP(tbStoricoOrdini[[#This Row],[AGENTE]],tbAgenti[],2,FALSE)</f>
        <v>0.05</v>
      </c>
      <c r="P797" s="2">
        <v>2643</v>
      </c>
      <c r="Q797" s="2">
        <f>tbStoricoOrdini[[#This Row],[IMPORTO]]*tbStoricoOrdini[[#This Row],[% COMM.]]</f>
        <v>132.15</v>
      </c>
      <c r="R797" s="2">
        <f>tbStoricoOrdini[[#This Row],[TOT. COMM.]]+tbStoricoOrdini[[#This Row],[IMPORTO]]</f>
        <v>2775.15</v>
      </c>
    </row>
    <row r="798" spans="1:18">
      <c r="A798" s="1">
        <v>43831</v>
      </c>
      <c r="B798" s="7">
        <f>MONTH(tbStoricoOrdini[[#This Row],[DATA]])</f>
        <v>1</v>
      </c>
      <c r="C798" t="s">
        <v>893</v>
      </c>
      <c r="D798" t="str">
        <f>RIGHT(tbStoricoOrdini[[#This Row],[ORDINE]],4)</f>
        <v>0795</v>
      </c>
      <c r="E798" t="s">
        <v>52</v>
      </c>
      <c r="F798" t="str">
        <f>VLOOKUP(tbStoricoOrdini[[#This Row],[CLIENTE]],tbClienti[],3,FALSE)</f>
        <v>Lombardia</v>
      </c>
      <c r="G798" t="str">
        <f>VLOOKUP(tbStoricoOrdini[[#This Row],[CLIENTE]],tbClienti[],7,FALSE)</f>
        <v>AC</v>
      </c>
      <c r="H798" t="s">
        <v>81</v>
      </c>
      <c r="I798" t="str">
        <f>IF(LEFT(tbStoricoOrdini[[#This Row],[ARTICOLO]],3) = "COG","COG",LEFT(tbStoricoOrdini[[#This Row],[ARTICOLO]],FIND(" ",tbStoricoOrdini[[#This Row],[ARTICOLO]])-1))</f>
        <v>COG</v>
      </c>
      <c r="J798" t="str">
        <f>MID(tbStoricoOrdini[[#This Row],[ARTICOLO]],FIND(" ",tbStoricoOrdini[[#This Row],[ARTICOLO]])+1,4)</f>
        <v>6000</v>
      </c>
      <c r="K798" t="str">
        <f>IFERROR(RIGHT(tbStoricoOrdini[[#This Row],[ARTICOLO]],LEN(tbStoricoOrdini[[#This Row],[ARTICOLO]])-FIND(" ",tbStoricoOrdini[[#This Row],[ARTICOLO]],FIND(" ",tbStoricoOrdini[[#This Row],[ARTICOLO]]) +1)),"")</f>
        <v>Gold</v>
      </c>
      <c r="L798" s="3">
        <f>VLOOKUP(tbStoricoOrdini[[#This Row],[ARTICOLO]],tbArticoli[],2,FALSE)</f>
        <v>450</v>
      </c>
      <c r="M798" s="22">
        <f>tbStoricoOrdini[[#This Row],[IMPORTO]]/tbStoricoOrdini[[#This Row],[PREZZO]]</f>
        <v>113.28444444444445</v>
      </c>
      <c r="N798" t="s">
        <v>9</v>
      </c>
      <c r="O798" s="8">
        <f>VLOOKUP(tbStoricoOrdini[[#This Row],[AGENTE]],tbAgenti[],2,FALSE)</f>
        <v>0.05</v>
      </c>
      <c r="P798" s="2">
        <v>50978</v>
      </c>
      <c r="Q798" s="2">
        <f>tbStoricoOrdini[[#This Row],[IMPORTO]]*tbStoricoOrdini[[#This Row],[% COMM.]]</f>
        <v>2548.9</v>
      </c>
      <c r="R798" s="2">
        <f>tbStoricoOrdini[[#This Row],[TOT. COMM.]]+tbStoricoOrdini[[#This Row],[IMPORTO]]</f>
        <v>53526.9</v>
      </c>
    </row>
    <row r="799" spans="1:18">
      <c r="A799" s="1">
        <v>43831</v>
      </c>
      <c r="B799" s="7">
        <f>MONTH(tbStoricoOrdini[[#This Row],[DATA]])</f>
        <v>1</v>
      </c>
      <c r="C799" t="s">
        <v>894</v>
      </c>
      <c r="D799" t="str">
        <f>RIGHT(tbStoricoOrdini[[#This Row],[ORDINE]],4)</f>
        <v>0796</v>
      </c>
      <c r="E799" t="s">
        <v>52</v>
      </c>
      <c r="F799" t="str">
        <f>VLOOKUP(tbStoricoOrdini[[#This Row],[CLIENTE]],tbClienti[],3,FALSE)</f>
        <v>Lombardia</v>
      </c>
      <c r="G799" t="str">
        <f>VLOOKUP(tbStoricoOrdini[[#This Row],[CLIENTE]],tbClienti[],7,FALSE)</f>
        <v>AC</v>
      </c>
      <c r="H799" t="s">
        <v>74</v>
      </c>
      <c r="I799" t="str">
        <f>IF(LEFT(tbStoricoOrdini[[#This Row],[ARTICOLO]],3) = "COG","COG",LEFT(tbStoricoOrdini[[#This Row],[ARTICOLO]],FIND(" ",tbStoricoOrdini[[#This Row],[ARTICOLO]])-1))</f>
        <v>AVRC</v>
      </c>
      <c r="J799" t="str">
        <f>MID(tbStoricoOrdini[[#This Row],[ARTICOLO]],FIND(" ",tbStoricoOrdini[[#This Row],[ARTICOLO]])+1,4)</f>
        <v>2500</v>
      </c>
      <c r="K799" t="str">
        <f>IFERROR(RIGHT(tbStoricoOrdini[[#This Row],[ARTICOLO]],LEN(tbStoricoOrdini[[#This Row],[ARTICOLO]])-FIND(" ",tbStoricoOrdini[[#This Row],[ARTICOLO]],FIND(" ",tbStoricoOrdini[[#This Row],[ARTICOLO]]) +1)),"")</f>
        <v>Gold</v>
      </c>
      <c r="L799" s="3">
        <f>VLOOKUP(tbStoricoOrdini[[#This Row],[ARTICOLO]],tbArticoli[],2,FALSE)</f>
        <v>500</v>
      </c>
      <c r="M799" s="22">
        <f>tbStoricoOrdini[[#This Row],[IMPORTO]]/tbStoricoOrdini[[#This Row],[PREZZO]]</f>
        <v>84.018000000000001</v>
      </c>
      <c r="N799" t="s">
        <v>9</v>
      </c>
      <c r="O799" s="8">
        <f>VLOOKUP(tbStoricoOrdini[[#This Row],[AGENTE]],tbAgenti[],2,FALSE)</f>
        <v>0.05</v>
      </c>
      <c r="P799" s="2">
        <v>42009</v>
      </c>
      <c r="Q799" s="2">
        <f>tbStoricoOrdini[[#This Row],[IMPORTO]]*tbStoricoOrdini[[#This Row],[% COMM.]]</f>
        <v>2100.4500000000003</v>
      </c>
      <c r="R799" s="2">
        <f>tbStoricoOrdini[[#This Row],[TOT. COMM.]]+tbStoricoOrdini[[#This Row],[IMPORTO]]</f>
        <v>44109.45</v>
      </c>
    </row>
    <row r="800" spans="1:18">
      <c r="A800" s="1">
        <v>43831</v>
      </c>
      <c r="B800" s="7">
        <f>MONTH(tbStoricoOrdini[[#This Row],[DATA]])</f>
        <v>1</v>
      </c>
      <c r="C800" t="s">
        <v>895</v>
      </c>
      <c r="D800" t="str">
        <f>RIGHT(tbStoricoOrdini[[#This Row],[ORDINE]],4)</f>
        <v>0797</v>
      </c>
      <c r="E800" t="s">
        <v>52</v>
      </c>
      <c r="F800" t="str">
        <f>VLOOKUP(tbStoricoOrdini[[#This Row],[CLIENTE]],tbClienti[],3,FALSE)</f>
        <v>Lombardia</v>
      </c>
      <c r="G800" t="str">
        <f>VLOOKUP(tbStoricoOrdini[[#This Row],[CLIENTE]],tbClienti[],7,FALSE)</f>
        <v>AC</v>
      </c>
      <c r="H800" t="s">
        <v>77</v>
      </c>
      <c r="I800" t="str">
        <f>IF(LEFT(tbStoricoOrdini[[#This Row],[ARTICOLO]],3) = "COG","COG",LEFT(tbStoricoOrdini[[#This Row],[ARTICOLO]],FIND(" ",tbStoricoOrdini[[#This Row],[ARTICOLO]])-1))</f>
        <v>COG</v>
      </c>
      <c r="J800" t="str">
        <f>MID(tbStoricoOrdini[[#This Row],[ARTICOLO]],FIND(" ",tbStoricoOrdini[[#This Row],[ARTICOLO]])+1,4)</f>
        <v>2000</v>
      </c>
      <c r="K800" t="str">
        <f>IFERROR(RIGHT(tbStoricoOrdini[[#This Row],[ARTICOLO]],LEN(tbStoricoOrdini[[#This Row],[ARTICOLO]])-FIND(" ",tbStoricoOrdini[[#This Row],[ARTICOLO]],FIND(" ",tbStoricoOrdini[[#This Row],[ARTICOLO]]) +1)),"")</f>
        <v>Medium</v>
      </c>
      <c r="L800" s="3">
        <f>VLOOKUP(tbStoricoOrdini[[#This Row],[ARTICOLO]],tbArticoli[],2,FALSE)</f>
        <v>200</v>
      </c>
      <c r="M800" s="22">
        <f>tbStoricoOrdini[[#This Row],[IMPORTO]]/tbStoricoOrdini[[#This Row],[PREZZO]]</f>
        <v>0.28499999999999998</v>
      </c>
      <c r="N800" t="s">
        <v>20</v>
      </c>
      <c r="O800" s="8">
        <f>VLOOKUP(tbStoricoOrdini[[#This Row],[AGENTE]],tbAgenti[],2,FALSE)</f>
        <v>0.05</v>
      </c>
      <c r="P800" s="2">
        <v>57</v>
      </c>
      <c r="Q800" s="2">
        <f>tbStoricoOrdini[[#This Row],[IMPORTO]]*tbStoricoOrdini[[#This Row],[% COMM.]]</f>
        <v>2.85</v>
      </c>
      <c r="R800" s="2">
        <f>tbStoricoOrdini[[#This Row],[TOT. COMM.]]+tbStoricoOrdini[[#This Row],[IMPORTO]]</f>
        <v>59.85</v>
      </c>
    </row>
    <row r="801" spans="1:18">
      <c r="A801" s="1">
        <v>43831</v>
      </c>
      <c r="B801" s="7">
        <f>MONTH(tbStoricoOrdini[[#This Row],[DATA]])</f>
        <v>1</v>
      </c>
      <c r="C801" t="s">
        <v>896</v>
      </c>
      <c r="D801" t="str">
        <f>RIGHT(tbStoricoOrdini[[#This Row],[ORDINE]],4)</f>
        <v>0798</v>
      </c>
      <c r="E801" t="s">
        <v>52</v>
      </c>
      <c r="F801" t="str">
        <f>VLOOKUP(tbStoricoOrdini[[#This Row],[CLIENTE]],tbClienti[],3,FALSE)</f>
        <v>Lombardia</v>
      </c>
      <c r="G801" t="str">
        <f>VLOOKUP(tbStoricoOrdini[[#This Row],[CLIENTE]],tbClienti[],7,FALSE)</f>
        <v>AC</v>
      </c>
      <c r="H801" t="s">
        <v>77</v>
      </c>
      <c r="I801" t="str">
        <f>IF(LEFT(tbStoricoOrdini[[#This Row],[ARTICOLO]],3) = "COG","COG",LEFT(tbStoricoOrdini[[#This Row],[ARTICOLO]],FIND(" ",tbStoricoOrdini[[#This Row],[ARTICOLO]])-1))</f>
        <v>COG</v>
      </c>
      <c r="J801" t="str">
        <f>MID(tbStoricoOrdini[[#This Row],[ARTICOLO]],FIND(" ",tbStoricoOrdini[[#This Row],[ARTICOLO]])+1,4)</f>
        <v>2000</v>
      </c>
      <c r="K801" t="str">
        <f>IFERROR(RIGHT(tbStoricoOrdini[[#This Row],[ARTICOLO]],LEN(tbStoricoOrdini[[#This Row],[ARTICOLO]])-FIND(" ",tbStoricoOrdini[[#This Row],[ARTICOLO]],FIND(" ",tbStoricoOrdini[[#This Row],[ARTICOLO]]) +1)),"")</f>
        <v>Medium</v>
      </c>
      <c r="L801" s="3">
        <f>VLOOKUP(tbStoricoOrdini[[#This Row],[ARTICOLO]],tbArticoli[],2,FALSE)</f>
        <v>200</v>
      </c>
      <c r="M801" s="22">
        <f>tbStoricoOrdini[[#This Row],[IMPORTO]]/tbStoricoOrdini[[#This Row],[PREZZO]]</f>
        <v>7.0000000000000007E-2</v>
      </c>
      <c r="N801" t="s">
        <v>9</v>
      </c>
      <c r="O801" s="8">
        <f>VLOOKUP(tbStoricoOrdini[[#This Row],[AGENTE]],tbAgenti[],2,FALSE)</f>
        <v>0.05</v>
      </c>
      <c r="P801" s="2">
        <v>14</v>
      </c>
      <c r="Q801" s="2">
        <f>tbStoricoOrdini[[#This Row],[IMPORTO]]*tbStoricoOrdini[[#This Row],[% COMM.]]</f>
        <v>0.70000000000000007</v>
      </c>
      <c r="R801" s="2">
        <f>tbStoricoOrdini[[#This Row],[TOT. COMM.]]+tbStoricoOrdini[[#This Row],[IMPORTO]]</f>
        <v>14.7</v>
      </c>
    </row>
    <row r="802" spans="1:18">
      <c r="A802" s="1">
        <v>43831</v>
      </c>
      <c r="B802" s="7">
        <f>MONTH(tbStoricoOrdini[[#This Row],[DATA]])</f>
        <v>1</v>
      </c>
      <c r="C802" t="s">
        <v>897</v>
      </c>
      <c r="D802" t="str">
        <f>RIGHT(tbStoricoOrdini[[#This Row],[ORDINE]],4)</f>
        <v>0799</v>
      </c>
      <c r="E802" t="s">
        <v>52</v>
      </c>
      <c r="F802" t="str">
        <f>VLOOKUP(tbStoricoOrdini[[#This Row],[CLIENTE]],tbClienti[],3,FALSE)</f>
        <v>Lombardia</v>
      </c>
      <c r="G802" t="str">
        <f>VLOOKUP(tbStoricoOrdini[[#This Row],[CLIENTE]],tbClienti[],7,FALSE)</f>
        <v>AC</v>
      </c>
      <c r="H802" t="s">
        <v>61</v>
      </c>
      <c r="I802" t="str">
        <f>IF(LEFT(tbStoricoOrdini[[#This Row],[ARTICOLO]],3) = "COG","COG",LEFT(tbStoricoOrdini[[#This Row],[ARTICOLO]],FIND(" ",tbStoricoOrdini[[#This Row],[ARTICOLO]])-1))</f>
        <v>KLM</v>
      </c>
      <c r="J802" t="str">
        <f>MID(tbStoricoOrdini[[#This Row],[ARTICOLO]],FIND(" ",tbStoricoOrdini[[#This Row],[ARTICOLO]])+1,4)</f>
        <v>5000</v>
      </c>
      <c r="K802" t="str">
        <f>IFERROR(RIGHT(tbStoricoOrdini[[#This Row],[ARTICOLO]],LEN(tbStoricoOrdini[[#This Row],[ARTICOLO]])-FIND(" ",tbStoricoOrdini[[#This Row],[ARTICOLO]],FIND(" ",tbStoricoOrdini[[#This Row],[ARTICOLO]]) +1)),"")</f>
        <v>Medium</v>
      </c>
      <c r="L802" s="3">
        <f>VLOOKUP(tbStoricoOrdini[[#This Row],[ARTICOLO]],tbArticoli[],2,FALSE)</f>
        <v>150</v>
      </c>
      <c r="M802" s="22">
        <f>tbStoricoOrdini[[#This Row],[IMPORTO]]/tbStoricoOrdini[[#This Row],[PREZZO]]</f>
        <v>29.94</v>
      </c>
      <c r="N802" t="s">
        <v>20</v>
      </c>
      <c r="O802" s="8">
        <f>VLOOKUP(tbStoricoOrdini[[#This Row],[AGENTE]],tbAgenti[],2,FALSE)</f>
        <v>0.05</v>
      </c>
      <c r="P802" s="2">
        <v>4491</v>
      </c>
      <c r="Q802" s="2">
        <f>tbStoricoOrdini[[#This Row],[IMPORTO]]*tbStoricoOrdini[[#This Row],[% COMM.]]</f>
        <v>224.55</v>
      </c>
      <c r="R802" s="2">
        <f>tbStoricoOrdini[[#This Row],[TOT. COMM.]]+tbStoricoOrdini[[#This Row],[IMPORTO]]</f>
        <v>4715.55</v>
      </c>
    </row>
    <row r="803" spans="1:18">
      <c r="A803" s="1">
        <v>43831</v>
      </c>
      <c r="B803" s="7">
        <f>MONTH(tbStoricoOrdini[[#This Row],[DATA]])</f>
        <v>1</v>
      </c>
      <c r="C803" t="s">
        <v>898</v>
      </c>
      <c r="D803" t="str">
        <f>RIGHT(tbStoricoOrdini[[#This Row],[ORDINE]],4)</f>
        <v>0800</v>
      </c>
      <c r="E803" t="s">
        <v>52</v>
      </c>
      <c r="F803" t="str">
        <f>VLOOKUP(tbStoricoOrdini[[#This Row],[CLIENTE]],tbClienti[],3,FALSE)</f>
        <v>Lombardia</v>
      </c>
      <c r="G803" t="str">
        <f>VLOOKUP(tbStoricoOrdini[[#This Row],[CLIENTE]],tbClienti[],7,FALSE)</f>
        <v>AC</v>
      </c>
      <c r="H803" t="s">
        <v>61</v>
      </c>
      <c r="I803" t="str">
        <f>IF(LEFT(tbStoricoOrdini[[#This Row],[ARTICOLO]],3) = "COG","COG",LEFT(tbStoricoOrdini[[#This Row],[ARTICOLO]],FIND(" ",tbStoricoOrdini[[#This Row],[ARTICOLO]])-1))</f>
        <v>KLM</v>
      </c>
      <c r="J803" t="str">
        <f>MID(tbStoricoOrdini[[#This Row],[ARTICOLO]],FIND(" ",tbStoricoOrdini[[#This Row],[ARTICOLO]])+1,4)</f>
        <v>5000</v>
      </c>
      <c r="K803" t="str">
        <f>IFERROR(RIGHT(tbStoricoOrdini[[#This Row],[ARTICOLO]],LEN(tbStoricoOrdini[[#This Row],[ARTICOLO]])-FIND(" ",tbStoricoOrdini[[#This Row],[ARTICOLO]],FIND(" ",tbStoricoOrdini[[#This Row],[ARTICOLO]]) +1)),"")</f>
        <v>Medium</v>
      </c>
      <c r="L803" s="3">
        <f>VLOOKUP(tbStoricoOrdini[[#This Row],[ARTICOLO]],tbArticoli[],2,FALSE)</f>
        <v>150</v>
      </c>
      <c r="M803" s="22">
        <f>tbStoricoOrdini[[#This Row],[IMPORTO]]/tbStoricoOrdini[[#This Row],[PREZZO]]</f>
        <v>1213.96</v>
      </c>
      <c r="N803" t="s">
        <v>9</v>
      </c>
      <c r="O803" s="8">
        <f>VLOOKUP(tbStoricoOrdini[[#This Row],[AGENTE]],tbAgenti[],2,FALSE)</f>
        <v>0.05</v>
      </c>
      <c r="P803" s="2">
        <v>182094</v>
      </c>
      <c r="Q803" s="2">
        <f>tbStoricoOrdini[[#This Row],[IMPORTO]]*tbStoricoOrdini[[#This Row],[% COMM.]]</f>
        <v>9104.7000000000007</v>
      </c>
      <c r="R803" s="2">
        <f>tbStoricoOrdini[[#This Row],[TOT. COMM.]]+tbStoricoOrdini[[#This Row],[IMPORTO]]</f>
        <v>191198.7</v>
      </c>
    </row>
    <row r="804" spans="1:18">
      <c r="A804" s="1">
        <v>43831</v>
      </c>
      <c r="B804" s="7">
        <f>MONTH(tbStoricoOrdini[[#This Row],[DATA]])</f>
        <v>1</v>
      </c>
      <c r="C804" t="s">
        <v>899</v>
      </c>
      <c r="D804" t="str">
        <f>RIGHT(tbStoricoOrdini[[#This Row],[ORDINE]],4)</f>
        <v>0801</v>
      </c>
      <c r="E804" t="s">
        <v>52</v>
      </c>
      <c r="F804" t="str">
        <f>VLOOKUP(tbStoricoOrdini[[#This Row],[CLIENTE]],tbClienti[],3,FALSE)</f>
        <v>Lombardia</v>
      </c>
      <c r="G804" t="str">
        <f>VLOOKUP(tbStoricoOrdini[[#This Row],[CLIENTE]],tbClienti[],7,FALSE)</f>
        <v>AC</v>
      </c>
      <c r="H804" t="s">
        <v>79</v>
      </c>
      <c r="I804" t="str">
        <f>IF(LEFT(tbStoricoOrdini[[#This Row],[ARTICOLO]],3) = "COG","COG",LEFT(tbStoricoOrdini[[#This Row],[ARTICOLO]],FIND(" ",tbStoricoOrdini[[#This Row],[ARTICOLO]])-1))</f>
        <v>COG</v>
      </c>
      <c r="J804" t="str">
        <f>MID(tbStoricoOrdini[[#This Row],[ARTICOLO]],FIND(" ",tbStoricoOrdini[[#This Row],[ARTICOLO]])+1,4)</f>
        <v>4000</v>
      </c>
      <c r="K804" t="str">
        <f>IFERROR(RIGHT(tbStoricoOrdini[[#This Row],[ARTICOLO]],LEN(tbStoricoOrdini[[#This Row],[ARTICOLO]])-FIND(" ",tbStoricoOrdini[[#This Row],[ARTICOLO]],FIND(" ",tbStoricoOrdini[[#This Row],[ARTICOLO]]) +1)),"")</f>
        <v>Plus</v>
      </c>
      <c r="L804" s="3">
        <f>VLOOKUP(tbStoricoOrdini[[#This Row],[ARTICOLO]],tbArticoli[],2,FALSE)</f>
        <v>240</v>
      </c>
      <c r="M804" s="22">
        <f>tbStoricoOrdini[[#This Row],[IMPORTO]]/tbStoricoOrdini[[#This Row],[PREZZO]]</f>
        <v>80.704166666666666</v>
      </c>
      <c r="N804" t="s">
        <v>20</v>
      </c>
      <c r="O804" s="8">
        <f>VLOOKUP(tbStoricoOrdini[[#This Row],[AGENTE]],tbAgenti[],2,FALSE)</f>
        <v>0.05</v>
      </c>
      <c r="P804" s="2">
        <v>19369</v>
      </c>
      <c r="Q804" s="2">
        <f>tbStoricoOrdini[[#This Row],[IMPORTO]]*tbStoricoOrdini[[#This Row],[% COMM.]]</f>
        <v>968.45</v>
      </c>
      <c r="R804" s="2">
        <f>tbStoricoOrdini[[#This Row],[TOT. COMM.]]+tbStoricoOrdini[[#This Row],[IMPORTO]]</f>
        <v>20337.45</v>
      </c>
    </row>
    <row r="805" spans="1:18">
      <c r="A805" s="1">
        <v>43831</v>
      </c>
      <c r="B805" s="7">
        <f>MONTH(tbStoricoOrdini[[#This Row],[DATA]])</f>
        <v>1</v>
      </c>
      <c r="C805" t="s">
        <v>900</v>
      </c>
      <c r="D805" t="str">
        <f>RIGHT(tbStoricoOrdini[[#This Row],[ORDINE]],4)</f>
        <v>0802</v>
      </c>
      <c r="E805" t="s">
        <v>52</v>
      </c>
      <c r="F805" t="str">
        <f>VLOOKUP(tbStoricoOrdini[[#This Row],[CLIENTE]],tbClienti[],3,FALSE)</f>
        <v>Lombardia</v>
      </c>
      <c r="G805" t="str">
        <f>VLOOKUP(tbStoricoOrdini[[#This Row],[CLIENTE]],tbClienti[],7,FALSE)</f>
        <v>AC</v>
      </c>
      <c r="H805" t="s">
        <v>79</v>
      </c>
      <c r="I805" t="str">
        <f>IF(LEFT(tbStoricoOrdini[[#This Row],[ARTICOLO]],3) = "COG","COG",LEFT(tbStoricoOrdini[[#This Row],[ARTICOLO]],FIND(" ",tbStoricoOrdini[[#This Row],[ARTICOLO]])-1))</f>
        <v>COG</v>
      </c>
      <c r="J805" t="str">
        <f>MID(tbStoricoOrdini[[#This Row],[ARTICOLO]],FIND(" ",tbStoricoOrdini[[#This Row],[ARTICOLO]])+1,4)</f>
        <v>4000</v>
      </c>
      <c r="K805" t="str">
        <f>IFERROR(RIGHT(tbStoricoOrdini[[#This Row],[ARTICOLO]],LEN(tbStoricoOrdini[[#This Row],[ARTICOLO]])-FIND(" ",tbStoricoOrdini[[#This Row],[ARTICOLO]],FIND(" ",tbStoricoOrdini[[#This Row],[ARTICOLO]]) +1)),"")</f>
        <v>Plus</v>
      </c>
      <c r="L805" s="3">
        <f>VLOOKUP(tbStoricoOrdini[[#This Row],[ARTICOLO]],tbArticoli[],2,FALSE)</f>
        <v>240</v>
      </c>
      <c r="M805" s="22">
        <f>tbStoricoOrdini[[#This Row],[IMPORTO]]/tbStoricoOrdini[[#This Row],[PREZZO]]</f>
        <v>0.27500000000000002</v>
      </c>
      <c r="N805" t="s">
        <v>9</v>
      </c>
      <c r="O805" s="8">
        <f>VLOOKUP(tbStoricoOrdini[[#This Row],[AGENTE]],tbAgenti[],2,FALSE)</f>
        <v>0.05</v>
      </c>
      <c r="P805" s="2">
        <v>66</v>
      </c>
      <c r="Q805" s="2">
        <f>tbStoricoOrdini[[#This Row],[IMPORTO]]*tbStoricoOrdini[[#This Row],[% COMM.]]</f>
        <v>3.3000000000000003</v>
      </c>
      <c r="R805" s="2">
        <f>tbStoricoOrdini[[#This Row],[TOT. COMM.]]+tbStoricoOrdini[[#This Row],[IMPORTO]]</f>
        <v>69.3</v>
      </c>
    </row>
    <row r="806" spans="1:18">
      <c r="A806" s="1">
        <v>43831</v>
      </c>
      <c r="B806" s="7">
        <f>MONTH(tbStoricoOrdini[[#This Row],[DATA]])</f>
        <v>1</v>
      </c>
      <c r="C806" t="s">
        <v>901</v>
      </c>
      <c r="D806" t="str">
        <f>RIGHT(tbStoricoOrdini[[#This Row],[ORDINE]],4)</f>
        <v>0803</v>
      </c>
      <c r="E806" t="s">
        <v>52</v>
      </c>
      <c r="F806" t="str">
        <f>VLOOKUP(tbStoricoOrdini[[#This Row],[CLIENTE]],tbClienti[],3,FALSE)</f>
        <v>Lombardia</v>
      </c>
      <c r="G806" t="str">
        <f>VLOOKUP(tbStoricoOrdini[[#This Row],[CLIENTE]],tbClienti[],7,FALSE)</f>
        <v>AC</v>
      </c>
      <c r="H806" t="s">
        <v>60</v>
      </c>
      <c r="I806" t="str">
        <f>IF(LEFT(tbStoricoOrdini[[#This Row],[ARTICOLO]],3) = "COG","COG",LEFT(tbStoricoOrdini[[#This Row],[ARTICOLO]],FIND(" ",tbStoricoOrdini[[#This Row],[ARTICOLO]])-1))</f>
        <v>KLM</v>
      </c>
      <c r="J806" t="str">
        <f>MID(tbStoricoOrdini[[#This Row],[ARTICOLO]],FIND(" ",tbStoricoOrdini[[#This Row],[ARTICOLO]])+1,4)</f>
        <v>5000</v>
      </c>
      <c r="K806" t="str">
        <f>IFERROR(RIGHT(tbStoricoOrdini[[#This Row],[ARTICOLO]],LEN(tbStoricoOrdini[[#This Row],[ARTICOLO]])-FIND(" ",tbStoricoOrdini[[#This Row],[ARTICOLO]],FIND(" ",tbStoricoOrdini[[#This Row],[ARTICOLO]]) +1)),"")</f>
        <v>Plus</v>
      </c>
      <c r="L806" s="3">
        <f>VLOOKUP(tbStoricoOrdini[[#This Row],[ARTICOLO]],tbArticoli[],2,FALSE)</f>
        <v>175</v>
      </c>
      <c r="M806" s="22">
        <f>tbStoricoOrdini[[#This Row],[IMPORTO]]/tbStoricoOrdini[[#This Row],[PREZZO]]</f>
        <v>2.12</v>
      </c>
      <c r="N806" t="s">
        <v>20</v>
      </c>
      <c r="O806" s="8">
        <f>VLOOKUP(tbStoricoOrdini[[#This Row],[AGENTE]],tbAgenti[],2,FALSE)</f>
        <v>0.05</v>
      </c>
      <c r="P806" s="2">
        <v>371</v>
      </c>
      <c r="Q806" s="2">
        <f>tbStoricoOrdini[[#This Row],[IMPORTO]]*tbStoricoOrdini[[#This Row],[% COMM.]]</f>
        <v>18.55</v>
      </c>
      <c r="R806" s="2">
        <f>tbStoricoOrdini[[#This Row],[TOT. COMM.]]+tbStoricoOrdini[[#This Row],[IMPORTO]]</f>
        <v>389.55</v>
      </c>
    </row>
    <row r="807" spans="1:18">
      <c r="A807" s="1">
        <v>43831</v>
      </c>
      <c r="B807" s="7">
        <f>MONTH(tbStoricoOrdini[[#This Row],[DATA]])</f>
        <v>1</v>
      </c>
      <c r="C807" t="s">
        <v>902</v>
      </c>
      <c r="D807" t="str">
        <f>RIGHT(tbStoricoOrdini[[#This Row],[ORDINE]],4)</f>
        <v>0804</v>
      </c>
      <c r="E807" t="s">
        <v>52</v>
      </c>
      <c r="F807" t="str">
        <f>VLOOKUP(tbStoricoOrdini[[#This Row],[CLIENTE]],tbClienti[],3,FALSE)</f>
        <v>Lombardia</v>
      </c>
      <c r="G807" t="str">
        <f>VLOOKUP(tbStoricoOrdini[[#This Row],[CLIENTE]],tbClienti[],7,FALSE)</f>
        <v>AC</v>
      </c>
      <c r="H807" t="s">
        <v>63</v>
      </c>
      <c r="I807" t="str">
        <f>IF(LEFT(tbStoricoOrdini[[#This Row],[ARTICOLO]],3) = "COG","COG",LEFT(tbStoricoOrdini[[#This Row],[ARTICOLO]],FIND(" ",tbStoricoOrdini[[#This Row],[ARTICOLO]])-1))</f>
        <v>KLM</v>
      </c>
      <c r="J807" t="str">
        <f>MID(tbStoricoOrdini[[#This Row],[ARTICOLO]],FIND(" ",tbStoricoOrdini[[#This Row],[ARTICOLO]])+1,4)</f>
        <v>3000</v>
      </c>
      <c r="K807" t="str">
        <f>IFERROR(RIGHT(tbStoricoOrdini[[#This Row],[ARTICOLO]],LEN(tbStoricoOrdini[[#This Row],[ARTICOLO]])-FIND(" ",tbStoricoOrdini[[#This Row],[ARTICOLO]],FIND(" ",tbStoricoOrdini[[#This Row],[ARTICOLO]]) +1)),"")</f>
        <v>Plus</v>
      </c>
      <c r="L807" s="3">
        <f>VLOOKUP(tbStoricoOrdini[[#This Row],[ARTICOLO]],tbArticoli[],2,FALSE)</f>
        <v>145</v>
      </c>
      <c r="M807" s="22">
        <f>tbStoricoOrdini[[#This Row],[IMPORTO]]/tbStoricoOrdini[[#This Row],[PREZZO]]</f>
        <v>65.055172413793102</v>
      </c>
      <c r="N807" t="s">
        <v>20</v>
      </c>
      <c r="O807" s="8">
        <f>VLOOKUP(tbStoricoOrdini[[#This Row],[AGENTE]],tbAgenti[],2,FALSE)</f>
        <v>0.05</v>
      </c>
      <c r="P807" s="2">
        <v>9433</v>
      </c>
      <c r="Q807" s="2">
        <f>tbStoricoOrdini[[#This Row],[IMPORTO]]*tbStoricoOrdini[[#This Row],[% COMM.]]</f>
        <v>471.65000000000003</v>
      </c>
      <c r="R807" s="2">
        <f>tbStoricoOrdini[[#This Row],[TOT. COMM.]]+tbStoricoOrdini[[#This Row],[IMPORTO]]</f>
        <v>9904.65</v>
      </c>
    </row>
    <row r="808" spans="1:18">
      <c r="A808" s="1">
        <v>43831</v>
      </c>
      <c r="B808" s="7">
        <f>MONTH(tbStoricoOrdini[[#This Row],[DATA]])</f>
        <v>1</v>
      </c>
      <c r="C808" t="s">
        <v>903</v>
      </c>
      <c r="D808" t="str">
        <f>RIGHT(tbStoricoOrdini[[#This Row],[ORDINE]],4)</f>
        <v>0805</v>
      </c>
      <c r="E808" t="s">
        <v>52</v>
      </c>
      <c r="F808" t="str">
        <f>VLOOKUP(tbStoricoOrdini[[#This Row],[CLIENTE]],tbClienti[],3,FALSE)</f>
        <v>Lombardia</v>
      </c>
      <c r="G808" t="str">
        <f>VLOOKUP(tbStoricoOrdini[[#This Row],[CLIENTE]],tbClienti[],7,FALSE)</f>
        <v>AC</v>
      </c>
      <c r="H808" t="s">
        <v>63</v>
      </c>
      <c r="I808" t="str">
        <f>IF(LEFT(tbStoricoOrdini[[#This Row],[ARTICOLO]],3) = "COG","COG",LEFT(tbStoricoOrdini[[#This Row],[ARTICOLO]],FIND(" ",tbStoricoOrdini[[#This Row],[ARTICOLO]])-1))</f>
        <v>KLM</v>
      </c>
      <c r="J808" t="str">
        <f>MID(tbStoricoOrdini[[#This Row],[ARTICOLO]],FIND(" ",tbStoricoOrdini[[#This Row],[ARTICOLO]])+1,4)</f>
        <v>3000</v>
      </c>
      <c r="K808" t="str">
        <f>IFERROR(RIGHT(tbStoricoOrdini[[#This Row],[ARTICOLO]],LEN(tbStoricoOrdini[[#This Row],[ARTICOLO]])-FIND(" ",tbStoricoOrdini[[#This Row],[ARTICOLO]],FIND(" ",tbStoricoOrdini[[#This Row],[ARTICOLO]]) +1)),"")</f>
        <v>Plus</v>
      </c>
      <c r="L808" s="3">
        <f>VLOOKUP(tbStoricoOrdini[[#This Row],[ARTICOLO]],tbArticoli[],2,FALSE)</f>
        <v>145</v>
      </c>
      <c r="M808" s="22">
        <f>tbStoricoOrdini[[#This Row],[IMPORTO]]/tbStoricoOrdini[[#This Row],[PREZZO]]</f>
        <v>1895.393103448276</v>
      </c>
      <c r="N808" t="s">
        <v>9</v>
      </c>
      <c r="O808" s="8">
        <f>VLOOKUP(tbStoricoOrdini[[#This Row],[AGENTE]],tbAgenti[],2,FALSE)</f>
        <v>0.05</v>
      </c>
      <c r="P808" s="2">
        <v>274832</v>
      </c>
      <c r="Q808" s="2">
        <f>tbStoricoOrdini[[#This Row],[IMPORTO]]*tbStoricoOrdini[[#This Row],[% COMM.]]</f>
        <v>13741.6</v>
      </c>
      <c r="R808" s="2">
        <f>tbStoricoOrdini[[#This Row],[TOT. COMM.]]+tbStoricoOrdini[[#This Row],[IMPORTO]]</f>
        <v>288573.59999999998</v>
      </c>
    </row>
    <row r="809" spans="1:18">
      <c r="A809" s="1">
        <v>43831</v>
      </c>
      <c r="B809" s="7">
        <f>MONTH(tbStoricoOrdini[[#This Row],[DATA]])</f>
        <v>1</v>
      </c>
      <c r="C809" t="s">
        <v>904</v>
      </c>
      <c r="D809" t="str">
        <f>RIGHT(tbStoricoOrdini[[#This Row],[ORDINE]],4)</f>
        <v>0806</v>
      </c>
      <c r="E809" t="s">
        <v>52</v>
      </c>
      <c r="F809" t="str">
        <f>VLOOKUP(tbStoricoOrdini[[#This Row],[CLIENTE]],tbClienti[],3,FALSE)</f>
        <v>Lombardia</v>
      </c>
      <c r="G809" t="str">
        <f>VLOOKUP(tbStoricoOrdini[[#This Row],[CLIENTE]],tbClienti[],7,FALSE)</f>
        <v>AC</v>
      </c>
      <c r="H809" t="s">
        <v>66</v>
      </c>
      <c r="I809" t="str">
        <f>IF(LEFT(tbStoricoOrdini[[#This Row],[ARTICOLO]],3) = "COG","COG",LEFT(tbStoricoOrdini[[#This Row],[ARTICOLO]],FIND(" ",tbStoricoOrdini[[#This Row],[ARTICOLO]])-1))</f>
        <v>BAG</v>
      </c>
      <c r="J809" t="str">
        <f>MID(tbStoricoOrdini[[#This Row],[ARTICOLO]],FIND(" ",tbStoricoOrdini[[#This Row],[ARTICOLO]])+1,4)</f>
        <v>2500</v>
      </c>
      <c r="K809" t="str">
        <f>IFERROR(RIGHT(tbStoricoOrdini[[#This Row],[ARTICOLO]],LEN(tbStoricoOrdini[[#This Row],[ARTICOLO]])-FIND(" ",tbStoricoOrdini[[#This Row],[ARTICOLO]],FIND(" ",tbStoricoOrdini[[#This Row],[ARTICOLO]]) +1)),"")</f>
        <v>Plus</v>
      </c>
      <c r="L809" s="3">
        <f>VLOOKUP(tbStoricoOrdini[[#This Row],[ARTICOLO]],tbArticoli[],2,FALSE)</f>
        <v>220</v>
      </c>
      <c r="M809" s="22">
        <f>tbStoricoOrdini[[#This Row],[IMPORTO]]/tbStoricoOrdini[[#This Row],[PREZZO]]</f>
        <v>0.13636363636363635</v>
      </c>
      <c r="N809" t="s">
        <v>20</v>
      </c>
      <c r="O809" s="8">
        <f>VLOOKUP(tbStoricoOrdini[[#This Row],[AGENTE]],tbAgenti[],2,FALSE)</f>
        <v>0.05</v>
      </c>
      <c r="P809" s="2">
        <v>30</v>
      </c>
      <c r="Q809" s="2">
        <f>tbStoricoOrdini[[#This Row],[IMPORTO]]*tbStoricoOrdini[[#This Row],[% COMM.]]</f>
        <v>1.5</v>
      </c>
      <c r="R809" s="2">
        <f>tbStoricoOrdini[[#This Row],[TOT. COMM.]]+tbStoricoOrdini[[#This Row],[IMPORTO]]</f>
        <v>31.5</v>
      </c>
    </row>
    <row r="810" spans="1:18">
      <c r="A810" s="1">
        <v>43831</v>
      </c>
      <c r="B810" s="7">
        <f>MONTH(tbStoricoOrdini[[#This Row],[DATA]])</f>
        <v>1</v>
      </c>
      <c r="C810" t="s">
        <v>905</v>
      </c>
      <c r="D810" t="str">
        <f>RIGHT(tbStoricoOrdini[[#This Row],[ORDINE]],4)</f>
        <v>0807</v>
      </c>
      <c r="E810" t="s">
        <v>52</v>
      </c>
      <c r="F810" t="str">
        <f>VLOOKUP(tbStoricoOrdini[[#This Row],[CLIENTE]],tbClienti[],3,FALSE)</f>
        <v>Lombardia</v>
      </c>
      <c r="G810" t="str">
        <f>VLOOKUP(tbStoricoOrdini[[#This Row],[CLIENTE]],tbClienti[],7,FALSE)</f>
        <v>AC</v>
      </c>
      <c r="H810" t="s">
        <v>66</v>
      </c>
      <c r="I810" t="str">
        <f>IF(LEFT(tbStoricoOrdini[[#This Row],[ARTICOLO]],3) = "COG","COG",LEFT(tbStoricoOrdini[[#This Row],[ARTICOLO]],FIND(" ",tbStoricoOrdini[[#This Row],[ARTICOLO]])-1))</f>
        <v>BAG</v>
      </c>
      <c r="J810" t="str">
        <f>MID(tbStoricoOrdini[[#This Row],[ARTICOLO]],FIND(" ",tbStoricoOrdini[[#This Row],[ARTICOLO]])+1,4)</f>
        <v>2500</v>
      </c>
      <c r="K810" t="str">
        <f>IFERROR(RIGHT(tbStoricoOrdini[[#This Row],[ARTICOLO]],LEN(tbStoricoOrdini[[#This Row],[ARTICOLO]])-FIND(" ",tbStoricoOrdini[[#This Row],[ARTICOLO]],FIND(" ",tbStoricoOrdini[[#This Row],[ARTICOLO]]) +1)),"")</f>
        <v>Plus</v>
      </c>
      <c r="L810" s="3">
        <f>VLOOKUP(tbStoricoOrdini[[#This Row],[ARTICOLO]],tbArticoli[],2,FALSE)</f>
        <v>220</v>
      </c>
      <c r="M810" s="22">
        <f>tbStoricoOrdini[[#This Row],[IMPORTO]]/tbStoricoOrdini[[#This Row],[PREZZO]]</f>
        <v>21.631818181818183</v>
      </c>
      <c r="N810" t="s">
        <v>9</v>
      </c>
      <c r="O810" s="8">
        <f>VLOOKUP(tbStoricoOrdini[[#This Row],[AGENTE]],tbAgenti[],2,FALSE)</f>
        <v>0.05</v>
      </c>
      <c r="P810" s="2">
        <v>4759</v>
      </c>
      <c r="Q810" s="2">
        <f>tbStoricoOrdini[[#This Row],[IMPORTO]]*tbStoricoOrdini[[#This Row],[% COMM.]]</f>
        <v>237.95000000000002</v>
      </c>
      <c r="R810" s="2">
        <f>tbStoricoOrdini[[#This Row],[TOT. COMM.]]+tbStoricoOrdini[[#This Row],[IMPORTO]]</f>
        <v>4996.95</v>
      </c>
    </row>
    <row r="811" spans="1:18">
      <c r="A811" s="1">
        <v>43831</v>
      </c>
      <c r="B811" s="7">
        <f>MONTH(tbStoricoOrdini[[#This Row],[DATA]])</f>
        <v>1</v>
      </c>
      <c r="C811" t="s">
        <v>906</v>
      </c>
      <c r="D811" t="str">
        <f>RIGHT(tbStoricoOrdini[[#This Row],[ORDINE]],4)</f>
        <v>0808</v>
      </c>
      <c r="E811" t="s">
        <v>52</v>
      </c>
      <c r="F811" t="str">
        <f>VLOOKUP(tbStoricoOrdini[[#This Row],[CLIENTE]],tbClienti[],3,FALSE)</f>
        <v>Lombardia</v>
      </c>
      <c r="G811" t="str">
        <f>VLOOKUP(tbStoricoOrdini[[#This Row],[CLIENTE]],tbClienti[],7,FALSE)</f>
        <v>AC</v>
      </c>
      <c r="H811" t="s">
        <v>80</v>
      </c>
      <c r="I811" t="str">
        <f>IF(LEFT(tbStoricoOrdini[[#This Row],[ARTICOLO]],3) = "COG","COG",LEFT(tbStoricoOrdini[[#This Row],[ARTICOLO]],FIND(" ",tbStoricoOrdini[[#This Row],[ARTICOLO]])-1))</f>
        <v>COG</v>
      </c>
      <c r="J811" t="str">
        <f>MID(tbStoricoOrdini[[#This Row],[ARTICOLO]],FIND(" ",tbStoricoOrdini[[#This Row],[ARTICOLO]])+1,4)</f>
        <v>5000</v>
      </c>
      <c r="K811" t="str">
        <f>IFERROR(RIGHT(tbStoricoOrdini[[#This Row],[ARTICOLO]],LEN(tbStoricoOrdini[[#This Row],[ARTICOLO]])-FIND(" ",tbStoricoOrdini[[#This Row],[ARTICOLO]],FIND(" ",tbStoricoOrdini[[#This Row],[ARTICOLO]]) +1)),"")</f>
        <v>Silver</v>
      </c>
      <c r="L811" s="3">
        <f>VLOOKUP(tbStoricoOrdini[[#This Row],[ARTICOLO]],tbArticoli[],2,FALSE)</f>
        <v>300</v>
      </c>
      <c r="M811" s="22">
        <f>tbStoricoOrdini[[#This Row],[IMPORTO]]/tbStoricoOrdini[[#This Row],[PREZZO]]</f>
        <v>0.03</v>
      </c>
      <c r="N811" t="s">
        <v>9</v>
      </c>
      <c r="O811" s="8">
        <f>VLOOKUP(tbStoricoOrdini[[#This Row],[AGENTE]],tbAgenti[],2,FALSE)</f>
        <v>0.05</v>
      </c>
      <c r="P811" s="2">
        <v>9</v>
      </c>
      <c r="Q811" s="2">
        <f>tbStoricoOrdini[[#This Row],[IMPORTO]]*tbStoricoOrdini[[#This Row],[% COMM.]]</f>
        <v>0.45</v>
      </c>
      <c r="R811" s="2">
        <f>tbStoricoOrdini[[#This Row],[TOT. COMM.]]+tbStoricoOrdini[[#This Row],[IMPORTO]]</f>
        <v>9.4499999999999993</v>
      </c>
    </row>
    <row r="812" spans="1:18">
      <c r="A812" s="1">
        <v>43831</v>
      </c>
      <c r="B812" s="7">
        <f>MONTH(tbStoricoOrdini[[#This Row],[DATA]])</f>
        <v>1</v>
      </c>
      <c r="C812" t="s">
        <v>907</v>
      </c>
      <c r="D812" t="str">
        <f>RIGHT(tbStoricoOrdini[[#This Row],[ORDINE]],4)</f>
        <v>0809</v>
      </c>
      <c r="E812" t="s">
        <v>52</v>
      </c>
      <c r="F812" t="str">
        <f>VLOOKUP(tbStoricoOrdini[[#This Row],[CLIENTE]],tbClienti[],3,FALSE)</f>
        <v>Lombardia</v>
      </c>
      <c r="G812" t="str">
        <f>VLOOKUP(tbStoricoOrdini[[#This Row],[CLIENTE]],tbClienti[],7,FALSE)</f>
        <v>AC</v>
      </c>
      <c r="H812" t="s">
        <v>69</v>
      </c>
      <c r="I812" t="str">
        <f>IF(LEFT(tbStoricoOrdini[[#This Row],[ARTICOLO]],3) = "COG","COG",LEFT(tbStoricoOrdini[[#This Row],[ARTICOLO]],FIND(" ",tbStoricoOrdini[[#This Row],[ARTICOLO]])-1))</f>
        <v>BAG</v>
      </c>
      <c r="J812" t="str">
        <f>MID(tbStoricoOrdini[[#This Row],[ARTICOLO]],FIND(" ",tbStoricoOrdini[[#This Row],[ARTICOLO]])+1,4)</f>
        <v>1121</v>
      </c>
      <c r="K812" t="str">
        <f>IFERROR(RIGHT(tbStoricoOrdini[[#This Row],[ARTICOLO]],LEN(tbStoricoOrdini[[#This Row],[ARTICOLO]])-FIND(" ",tbStoricoOrdini[[#This Row],[ARTICOLO]],FIND(" ",tbStoricoOrdini[[#This Row],[ARTICOLO]]) +1)),"")</f>
        <v>Gold</v>
      </c>
      <c r="L812" s="3">
        <f>VLOOKUP(tbStoricoOrdini[[#This Row],[ARTICOLO]],tbArticoli[],2,FALSE)</f>
        <v>230</v>
      </c>
      <c r="M812" s="22">
        <f>tbStoricoOrdini[[#This Row],[IMPORTO]]/tbStoricoOrdini[[#This Row],[PREZZO]]</f>
        <v>14.769565217391305</v>
      </c>
      <c r="N812" t="s">
        <v>9</v>
      </c>
      <c r="O812" s="8">
        <f>VLOOKUP(tbStoricoOrdini[[#This Row],[AGENTE]],tbAgenti[],2,FALSE)</f>
        <v>0.05</v>
      </c>
      <c r="P812" s="2">
        <v>3397</v>
      </c>
      <c r="Q812" s="2">
        <f>tbStoricoOrdini[[#This Row],[IMPORTO]]*tbStoricoOrdini[[#This Row],[% COMM.]]</f>
        <v>169.85000000000002</v>
      </c>
      <c r="R812" s="2">
        <f>tbStoricoOrdini[[#This Row],[TOT. COMM.]]+tbStoricoOrdini[[#This Row],[IMPORTO]]</f>
        <v>3566.85</v>
      </c>
    </row>
    <row r="813" spans="1:18">
      <c r="A813" s="1">
        <v>43831</v>
      </c>
      <c r="B813" s="7">
        <f>MONTH(tbStoricoOrdini[[#This Row],[DATA]])</f>
        <v>1</v>
      </c>
      <c r="C813" t="s">
        <v>908</v>
      </c>
      <c r="D813" t="str">
        <f>RIGHT(tbStoricoOrdini[[#This Row],[ORDINE]],4)</f>
        <v>0810</v>
      </c>
      <c r="E813" t="s">
        <v>52</v>
      </c>
      <c r="F813" t="str">
        <f>VLOOKUP(tbStoricoOrdini[[#This Row],[CLIENTE]],tbClienti[],3,FALSE)</f>
        <v>Lombardia</v>
      </c>
      <c r="G813" t="str">
        <f>VLOOKUP(tbStoricoOrdini[[#This Row],[CLIENTE]],tbClienti[],7,FALSE)</f>
        <v>AC</v>
      </c>
      <c r="H813" t="s">
        <v>83</v>
      </c>
      <c r="I813" t="str">
        <f>IF(LEFT(tbStoricoOrdini[[#This Row],[ARTICOLO]],3) = "COG","COG",LEFT(tbStoricoOrdini[[#This Row],[ARTICOLO]],FIND(" ",tbStoricoOrdini[[#This Row],[ARTICOLO]])-1))</f>
        <v>COG</v>
      </c>
      <c r="J813" t="str">
        <f>MID(tbStoricoOrdini[[#This Row],[ARTICOLO]],FIND(" ",tbStoricoOrdini[[#This Row],[ARTICOLO]])+1,4)</f>
        <v>8000</v>
      </c>
      <c r="K813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813" s="3">
        <f>VLOOKUP(tbStoricoOrdini[[#This Row],[ARTICOLO]],tbArticoli[],2,FALSE)</f>
        <v>670</v>
      </c>
      <c r="M813" s="22">
        <f>tbStoricoOrdini[[#This Row],[IMPORTO]]/tbStoricoOrdini[[#This Row],[PREZZO]]</f>
        <v>125.70298507462687</v>
      </c>
      <c r="N813" t="s">
        <v>9</v>
      </c>
      <c r="O813" s="8">
        <f>VLOOKUP(tbStoricoOrdini[[#This Row],[AGENTE]],tbAgenti[],2,FALSE)</f>
        <v>0.05</v>
      </c>
      <c r="P813" s="2">
        <v>84221</v>
      </c>
      <c r="Q813" s="2">
        <f>tbStoricoOrdini[[#This Row],[IMPORTO]]*tbStoricoOrdini[[#This Row],[% COMM.]]</f>
        <v>4211.05</v>
      </c>
      <c r="R813" s="2">
        <f>tbStoricoOrdini[[#This Row],[TOT. COMM.]]+tbStoricoOrdini[[#This Row],[IMPORTO]]</f>
        <v>88432.05</v>
      </c>
    </row>
    <row r="814" spans="1:18">
      <c r="A814" s="1">
        <v>43831</v>
      </c>
      <c r="B814" s="7">
        <f>MONTH(tbStoricoOrdini[[#This Row],[DATA]])</f>
        <v>1</v>
      </c>
      <c r="C814" t="s">
        <v>909</v>
      </c>
      <c r="D814" t="str">
        <f>RIGHT(tbStoricoOrdini[[#This Row],[ORDINE]],4)</f>
        <v>0811</v>
      </c>
      <c r="E814" t="s">
        <v>52</v>
      </c>
      <c r="F814" t="str">
        <f>VLOOKUP(tbStoricoOrdini[[#This Row],[CLIENTE]],tbClienti[],3,FALSE)</f>
        <v>Lombardia</v>
      </c>
      <c r="G814" t="str">
        <f>VLOOKUP(tbStoricoOrdini[[#This Row],[CLIENTE]],tbClienti[],7,FALSE)</f>
        <v>AC</v>
      </c>
      <c r="H814" t="s">
        <v>70</v>
      </c>
      <c r="I814" t="str">
        <f>IF(LEFT(tbStoricoOrdini[[#This Row],[ARTICOLO]],3) = "COG","COG",LEFT(tbStoricoOrdini[[#This Row],[ARTICOLO]],FIND(" ",tbStoricoOrdini[[#This Row],[ARTICOLO]])-1))</f>
        <v>EB08</v>
      </c>
      <c r="J814" t="str">
        <f>MID(tbStoricoOrdini[[#This Row],[ARTICOLO]],FIND(" ",tbStoricoOrdini[[#This Row],[ARTICOLO]])+1,4)</f>
        <v>7500</v>
      </c>
      <c r="K814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814" s="3">
        <f>VLOOKUP(tbStoricoOrdini[[#This Row],[ARTICOLO]],tbArticoli[],2,FALSE)</f>
        <v>180</v>
      </c>
      <c r="M814" s="22">
        <f>tbStoricoOrdini[[#This Row],[IMPORTO]]/tbStoricoOrdini[[#This Row],[PREZZO]]</f>
        <v>1.6277777777777778</v>
      </c>
      <c r="N814" t="s">
        <v>9</v>
      </c>
      <c r="O814" s="8">
        <f>VLOOKUP(tbStoricoOrdini[[#This Row],[AGENTE]],tbAgenti[],2,FALSE)</f>
        <v>0.05</v>
      </c>
      <c r="P814" s="2">
        <v>293</v>
      </c>
      <c r="Q814" s="2">
        <f>tbStoricoOrdini[[#This Row],[IMPORTO]]*tbStoricoOrdini[[#This Row],[% COMM.]]</f>
        <v>14.65</v>
      </c>
      <c r="R814" s="2">
        <f>tbStoricoOrdini[[#This Row],[TOT. COMM.]]+tbStoricoOrdini[[#This Row],[IMPORTO]]</f>
        <v>307.64999999999998</v>
      </c>
    </row>
    <row r="815" spans="1:18">
      <c r="A815" s="1">
        <v>43831</v>
      </c>
      <c r="B815" s="7">
        <f>MONTH(tbStoricoOrdini[[#This Row],[DATA]])</f>
        <v>1</v>
      </c>
      <c r="C815" t="s">
        <v>910</v>
      </c>
      <c r="D815" t="str">
        <f>RIGHT(tbStoricoOrdini[[#This Row],[ORDINE]],4)</f>
        <v>0812</v>
      </c>
      <c r="E815" t="s">
        <v>52</v>
      </c>
      <c r="F815" t="str">
        <f>VLOOKUP(tbStoricoOrdini[[#This Row],[CLIENTE]],tbClienti[],3,FALSE)</f>
        <v>Lombardia</v>
      </c>
      <c r="G815" t="str">
        <f>VLOOKUP(tbStoricoOrdini[[#This Row],[CLIENTE]],tbClienti[],7,FALSE)</f>
        <v>AC</v>
      </c>
      <c r="H815" t="s">
        <v>75</v>
      </c>
      <c r="I815" t="str">
        <f>IF(LEFT(tbStoricoOrdini[[#This Row],[ARTICOLO]],3) = "COG","COG",LEFT(tbStoricoOrdini[[#This Row],[ARTICOLO]],FIND(" ",tbStoricoOrdini[[#This Row],[ARTICOLO]])-1))</f>
        <v>AVRC</v>
      </c>
      <c r="J815" t="str">
        <f>MID(tbStoricoOrdini[[#This Row],[ARTICOLO]],FIND(" ",tbStoricoOrdini[[#This Row],[ARTICOLO]])+1,4)</f>
        <v>1000</v>
      </c>
      <c r="K815" t="str">
        <f>IFERROR(RIGHT(tbStoricoOrdini[[#This Row],[ARTICOLO]],LEN(tbStoricoOrdini[[#This Row],[ARTICOLO]])-FIND(" ",tbStoricoOrdini[[#This Row],[ARTICOLO]],FIND(" ",tbStoricoOrdini[[#This Row],[ARTICOLO]]) +1)),"")</f>
        <v>Silver</v>
      </c>
      <c r="L815" s="3">
        <f>VLOOKUP(tbStoricoOrdini[[#This Row],[ARTICOLO]],tbArticoli[],2,FALSE)</f>
        <v>390</v>
      </c>
      <c r="M815" s="22">
        <f>tbStoricoOrdini[[#This Row],[IMPORTO]]/tbStoricoOrdini[[#This Row],[PREZZO]]</f>
        <v>7.7</v>
      </c>
      <c r="N815" t="s">
        <v>9</v>
      </c>
      <c r="O815" s="8">
        <f>VLOOKUP(tbStoricoOrdini[[#This Row],[AGENTE]],tbAgenti[],2,FALSE)</f>
        <v>0.05</v>
      </c>
      <c r="P815" s="2">
        <v>3003</v>
      </c>
      <c r="Q815" s="2">
        <f>tbStoricoOrdini[[#This Row],[IMPORTO]]*tbStoricoOrdini[[#This Row],[% COMM.]]</f>
        <v>150.15</v>
      </c>
      <c r="R815" s="2">
        <f>tbStoricoOrdini[[#This Row],[TOT. COMM.]]+tbStoricoOrdini[[#This Row],[IMPORTO]]</f>
        <v>3153.15</v>
      </c>
    </row>
    <row r="816" spans="1:18">
      <c r="A816" s="1">
        <v>43831</v>
      </c>
      <c r="B816" s="7">
        <f>MONTH(tbStoricoOrdini[[#This Row],[DATA]])</f>
        <v>1</v>
      </c>
      <c r="C816" t="s">
        <v>911</v>
      </c>
      <c r="D816" t="str">
        <f>RIGHT(tbStoricoOrdini[[#This Row],[ORDINE]],4)</f>
        <v>0813</v>
      </c>
      <c r="E816" t="s">
        <v>52</v>
      </c>
      <c r="F816" t="str">
        <f>VLOOKUP(tbStoricoOrdini[[#This Row],[CLIENTE]],tbClienti[],3,FALSE)</f>
        <v>Lombardia</v>
      </c>
      <c r="G816" t="str">
        <f>VLOOKUP(tbStoricoOrdini[[#This Row],[CLIENTE]],tbClienti[],7,FALSE)</f>
        <v>AC</v>
      </c>
      <c r="H816" t="s">
        <v>71</v>
      </c>
      <c r="I816" t="str">
        <f>IF(LEFT(tbStoricoOrdini[[#This Row],[ARTICOLO]],3) = "COG","COG",LEFT(tbStoricoOrdini[[#This Row],[ARTICOLO]],FIND(" ",tbStoricoOrdini[[#This Row],[ARTICOLO]])-1))</f>
        <v>EB07</v>
      </c>
      <c r="J816" t="str">
        <f>MID(tbStoricoOrdini[[#This Row],[ARTICOLO]],FIND(" ",tbStoricoOrdini[[#This Row],[ARTICOLO]])+1,4)</f>
        <v>5000</v>
      </c>
      <c r="K816" t="str">
        <f>IFERROR(RIGHT(tbStoricoOrdini[[#This Row],[ARTICOLO]],LEN(tbStoricoOrdini[[#This Row],[ARTICOLO]])-FIND(" ",tbStoricoOrdini[[#This Row],[ARTICOLO]],FIND(" ",tbStoricoOrdini[[#This Row],[ARTICOLO]]) +1)),"")</f>
        <v/>
      </c>
      <c r="L816" s="3">
        <f>VLOOKUP(tbStoricoOrdini[[#This Row],[ARTICOLO]],tbArticoli[],2,FALSE)</f>
        <v>140</v>
      </c>
      <c r="M816" s="22">
        <f>tbStoricoOrdini[[#This Row],[IMPORTO]]/tbStoricoOrdini[[#This Row],[PREZZO]]</f>
        <v>4.2857142857142858E-2</v>
      </c>
      <c r="N816" t="s">
        <v>9</v>
      </c>
      <c r="O816" s="8">
        <f>VLOOKUP(tbStoricoOrdini[[#This Row],[AGENTE]],tbAgenti[],2,FALSE)</f>
        <v>0.05</v>
      </c>
      <c r="P816" s="2">
        <v>6</v>
      </c>
      <c r="Q816" s="2">
        <f>tbStoricoOrdini[[#This Row],[IMPORTO]]*tbStoricoOrdini[[#This Row],[% COMM.]]</f>
        <v>0.30000000000000004</v>
      </c>
      <c r="R816" s="2">
        <f>tbStoricoOrdini[[#This Row],[TOT. COMM.]]+tbStoricoOrdini[[#This Row],[IMPORTO]]</f>
        <v>6.3</v>
      </c>
    </row>
    <row r="817" spans="1:18">
      <c r="A817" s="1">
        <v>43831</v>
      </c>
      <c r="B817" s="7">
        <f>MONTH(tbStoricoOrdini[[#This Row],[DATA]])</f>
        <v>1</v>
      </c>
      <c r="C817" t="s">
        <v>912</v>
      </c>
      <c r="D817" t="str">
        <f>RIGHT(tbStoricoOrdini[[#This Row],[ORDINE]],4)</f>
        <v>0814</v>
      </c>
      <c r="E817" t="s">
        <v>52</v>
      </c>
      <c r="F817" t="str">
        <f>VLOOKUP(tbStoricoOrdini[[#This Row],[CLIENTE]],tbClienti[],3,FALSE)</f>
        <v>Lombardia</v>
      </c>
      <c r="G817" t="str">
        <f>VLOOKUP(tbStoricoOrdini[[#This Row],[CLIENTE]],tbClienti[],7,FALSE)</f>
        <v>AC</v>
      </c>
      <c r="H817" t="s">
        <v>76</v>
      </c>
      <c r="I817" t="str">
        <f>IF(LEFT(tbStoricoOrdini[[#This Row],[ARTICOLO]],3) = "COG","COG",LEFT(tbStoricoOrdini[[#This Row],[ARTICOLO]],FIND(" ",tbStoricoOrdini[[#This Row],[ARTICOLO]])-1))</f>
        <v>COG</v>
      </c>
      <c r="J817" t="str">
        <f>MID(tbStoricoOrdini[[#This Row],[ARTICOLO]],FIND(" ",tbStoricoOrdini[[#This Row],[ARTICOLO]])+1,4)</f>
        <v>1000</v>
      </c>
      <c r="K817" t="str">
        <f>IFERROR(RIGHT(tbStoricoOrdini[[#This Row],[ARTICOLO]],LEN(tbStoricoOrdini[[#This Row],[ARTICOLO]])-FIND(" ",tbStoricoOrdini[[#This Row],[ARTICOLO]],FIND(" ",tbStoricoOrdini[[#This Row],[ARTICOLO]]) +1)),"")</f>
        <v/>
      </c>
      <c r="L817" s="3">
        <f>VLOOKUP(tbStoricoOrdini[[#This Row],[ARTICOLO]],tbArticoli[],2,FALSE)</f>
        <v>150</v>
      </c>
      <c r="M817" s="22">
        <f>tbStoricoOrdini[[#This Row],[IMPORTO]]/tbStoricoOrdini[[#This Row],[PREZZO]]</f>
        <v>0.42</v>
      </c>
      <c r="N817" t="s">
        <v>9</v>
      </c>
      <c r="O817" s="8">
        <f>VLOOKUP(tbStoricoOrdini[[#This Row],[AGENTE]],tbAgenti[],2,FALSE)</f>
        <v>0.05</v>
      </c>
      <c r="P817" s="2">
        <v>63</v>
      </c>
      <c r="Q817" s="2">
        <f>tbStoricoOrdini[[#This Row],[IMPORTO]]*tbStoricoOrdini[[#This Row],[% COMM.]]</f>
        <v>3.1500000000000004</v>
      </c>
      <c r="R817" s="2">
        <f>tbStoricoOrdini[[#This Row],[TOT. COMM.]]+tbStoricoOrdini[[#This Row],[IMPORTO]]</f>
        <v>66.150000000000006</v>
      </c>
    </row>
    <row r="818" spans="1:18">
      <c r="A818" s="1">
        <v>43831</v>
      </c>
      <c r="B818" s="7">
        <f>MONTH(tbStoricoOrdini[[#This Row],[DATA]])</f>
        <v>1</v>
      </c>
      <c r="C818" t="s">
        <v>913</v>
      </c>
      <c r="D818" t="str">
        <f>RIGHT(tbStoricoOrdini[[#This Row],[ORDINE]],4)</f>
        <v>0815</v>
      </c>
      <c r="E818" t="s">
        <v>52</v>
      </c>
      <c r="F818" t="str">
        <f>VLOOKUP(tbStoricoOrdini[[#This Row],[CLIENTE]],tbClienti[],3,FALSE)</f>
        <v>Lombardia</v>
      </c>
      <c r="G818" t="str">
        <f>VLOOKUP(tbStoricoOrdini[[#This Row],[CLIENTE]],tbClienti[],7,FALSE)</f>
        <v>AC</v>
      </c>
      <c r="H818" t="s">
        <v>72</v>
      </c>
      <c r="I818" t="str">
        <f>IF(LEFT(tbStoricoOrdini[[#This Row],[ARTICOLO]],3) = "COG","COG",LEFT(tbStoricoOrdini[[#This Row],[ARTICOLO]],FIND(" ",tbStoricoOrdini[[#This Row],[ARTICOLO]])-1))</f>
        <v>EB06</v>
      </c>
      <c r="J818" t="str">
        <f>MID(tbStoricoOrdini[[#This Row],[ARTICOLO]],FIND(" ",tbStoricoOrdini[[#This Row],[ARTICOLO]])+1,4)</f>
        <v>3000</v>
      </c>
      <c r="K818" t="str">
        <f>IFERROR(RIGHT(tbStoricoOrdini[[#This Row],[ARTICOLO]],LEN(tbStoricoOrdini[[#This Row],[ARTICOLO]])-FIND(" ",tbStoricoOrdini[[#This Row],[ARTICOLO]],FIND(" ",tbStoricoOrdini[[#This Row],[ARTICOLO]]) +1)),"")</f>
        <v>Medium</v>
      </c>
      <c r="L818" s="3">
        <f>VLOOKUP(tbStoricoOrdini[[#This Row],[ARTICOLO]],tbArticoli[],2,FALSE)</f>
        <v>120</v>
      </c>
      <c r="M818" s="22">
        <f>tbStoricoOrdini[[#This Row],[IMPORTO]]/tbStoricoOrdini[[#This Row],[PREZZO]]</f>
        <v>9.375</v>
      </c>
      <c r="N818" t="s">
        <v>9</v>
      </c>
      <c r="O818" s="8">
        <f>VLOOKUP(tbStoricoOrdini[[#This Row],[AGENTE]],tbAgenti[],2,FALSE)</f>
        <v>0.05</v>
      </c>
      <c r="P818" s="2">
        <v>1125</v>
      </c>
      <c r="Q818" s="2">
        <f>tbStoricoOrdini[[#This Row],[IMPORTO]]*tbStoricoOrdini[[#This Row],[% COMM.]]</f>
        <v>56.25</v>
      </c>
      <c r="R818" s="2">
        <f>tbStoricoOrdini[[#This Row],[TOT. COMM.]]+tbStoricoOrdini[[#This Row],[IMPORTO]]</f>
        <v>1181.25</v>
      </c>
    </row>
    <row r="819" spans="1:18">
      <c r="A819" s="1">
        <v>43831</v>
      </c>
      <c r="B819" s="7">
        <f>MONTH(tbStoricoOrdini[[#This Row],[DATA]])</f>
        <v>1</v>
      </c>
      <c r="C819" t="s">
        <v>914</v>
      </c>
      <c r="D819" t="str">
        <f>RIGHT(tbStoricoOrdini[[#This Row],[ORDINE]],4)</f>
        <v>0816</v>
      </c>
      <c r="E819" t="s">
        <v>52</v>
      </c>
      <c r="F819" t="str">
        <f>VLOOKUP(tbStoricoOrdini[[#This Row],[CLIENTE]],tbClienti[],3,FALSE)</f>
        <v>Lombardia</v>
      </c>
      <c r="G819" t="str">
        <f>VLOOKUP(tbStoricoOrdini[[#This Row],[CLIENTE]],tbClienti[],7,FALSE)</f>
        <v>AC</v>
      </c>
      <c r="H819" t="s">
        <v>73</v>
      </c>
      <c r="I819" t="str">
        <f>IF(LEFT(tbStoricoOrdini[[#This Row],[ARTICOLO]],3) = "COG","COG",LEFT(tbStoricoOrdini[[#This Row],[ARTICOLO]],FIND(" ",tbStoricoOrdini[[#This Row],[ARTICOLO]])-1))</f>
        <v>EB06</v>
      </c>
      <c r="J819" t="str">
        <f>MID(tbStoricoOrdini[[#This Row],[ARTICOLO]],FIND(" ",tbStoricoOrdini[[#This Row],[ARTICOLO]])+1,4)</f>
        <v>3000</v>
      </c>
      <c r="K819" t="str">
        <f>IFERROR(RIGHT(tbStoricoOrdini[[#This Row],[ARTICOLO]],LEN(tbStoricoOrdini[[#This Row],[ARTICOLO]])-FIND(" ",tbStoricoOrdini[[#This Row],[ARTICOLO]],FIND(" ",tbStoricoOrdini[[#This Row],[ARTICOLO]]) +1)),"")</f>
        <v>Plus</v>
      </c>
      <c r="L819" s="3">
        <f>VLOOKUP(tbStoricoOrdini[[#This Row],[ARTICOLO]],tbArticoli[],2,FALSE)</f>
        <v>130</v>
      </c>
      <c r="M819" s="22">
        <f>tbStoricoOrdini[[#This Row],[IMPORTO]]/tbStoricoOrdini[[#This Row],[PREZZO]]</f>
        <v>2.0615384615384613</v>
      </c>
      <c r="N819" t="s">
        <v>20</v>
      </c>
      <c r="O819" s="8">
        <f>VLOOKUP(tbStoricoOrdini[[#This Row],[AGENTE]],tbAgenti[],2,FALSE)</f>
        <v>0.05</v>
      </c>
      <c r="P819" s="2">
        <v>268</v>
      </c>
      <c r="Q819" s="2">
        <f>tbStoricoOrdini[[#This Row],[IMPORTO]]*tbStoricoOrdini[[#This Row],[% COMM.]]</f>
        <v>13.4</v>
      </c>
      <c r="R819" s="2">
        <f>tbStoricoOrdini[[#This Row],[TOT. COMM.]]+tbStoricoOrdini[[#This Row],[IMPORTO]]</f>
        <v>281.39999999999998</v>
      </c>
    </row>
    <row r="820" spans="1:18">
      <c r="A820" s="1">
        <v>43831</v>
      </c>
      <c r="B820" s="7">
        <f>MONTH(tbStoricoOrdini[[#This Row],[DATA]])</f>
        <v>1</v>
      </c>
      <c r="C820" t="s">
        <v>915</v>
      </c>
      <c r="D820" t="str">
        <f>RIGHT(tbStoricoOrdini[[#This Row],[ORDINE]],4)</f>
        <v>0817</v>
      </c>
      <c r="E820" t="s">
        <v>53</v>
      </c>
      <c r="F820" t="str">
        <f>VLOOKUP(tbStoricoOrdini[[#This Row],[CLIENTE]],tbClienti[],3,FALSE)</f>
        <v>Lombardia</v>
      </c>
      <c r="G820" t="str">
        <f>VLOOKUP(tbStoricoOrdini[[#This Row],[CLIENTE]],tbClienti[],7,FALSE)</f>
        <v>DB</v>
      </c>
      <c r="H820" t="s">
        <v>77</v>
      </c>
      <c r="I820" t="str">
        <f>IF(LEFT(tbStoricoOrdini[[#This Row],[ARTICOLO]],3) = "COG","COG",LEFT(tbStoricoOrdini[[#This Row],[ARTICOLO]],FIND(" ",tbStoricoOrdini[[#This Row],[ARTICOLO]])-1))</f>
        <v>COG</v>
      </c>
      <c r="J820" t="str">
        <f>MID(tbStoricoOrdini[[#This Row],[ARTICOLO]],FIND(" ",tbStoricoOrdini[[#This Row],[ARTICOLO]])+1,4)</f>
        <v>2000</v>
      </c>
      <c r="K820" t="str">
        <f>IFERROR(RIGHT(tbStoricoOrdini[[#This Row],[ARTICOLO]],LEN(tbStoricoOrdini[[#This Row],[ARTICOLO]])-FIND(" ",tbStoricoOrdini[[#This Row],[ARTICOLO]],FIND(" ",tbStoricoOrdini[[#This Row],[ARTICOLO]]) +1)),"")</f>
        <v>Medium</v>
      </c>
      <c r="L820" s="3">
        <f>VLOOKUP(tbStoricoOrdini[[#This Row],[ARTICOLO]],tbArticoli[],2,FALSE)</f>
        <v>200</v>
      </c>
      <c r="M820" s="22">
        <f>tbStoricoOrdini[[#This Row],[IMPORTO]]/tbStoricoOrdini[[#This Row],[PREZZO]]</f>
        <v>2.5000000000000001E-2</v>
      </c>
      <c r="N820" t="s">
        <v>9</v>
      </c>
      <c r="O820" s="8">
        <f>VLOOKUP(tbStoricoOrdini[[#This Row],[AGENTE]],tbAgenti[],2,FALSE)</f>
        <v>0.05</v>
      </c>
      <c r="P820" s="2">
        <v>5</v>
      </c>
      <c r="Q820" s="2">
        <f>tbStoricoOrdini[[#This Row],[IMPORTO]]*tbStoricoOrdini[[#This Row],[% COMM.]]</f>
        <v>0.25</v>
      </c>
      <c r="R820" s="2">
        <f>tbStoricoOrdini[[#This Row],[TOT. COMM.]]+tbStoricoOrdini[[#This Row],[IMPORTO]]</f>
        <v>5.25</v>
      </c>
    </row>
    <row r="821" spans="1:18">
      <c r="A821" s="1">
        <v>43831</v>
      </c>
      <c r="B821" s="7">
        <f>MONTH(tbStoricoOrdini[[#This Row],[DATA]])</f>
        <v>1</v>
      </c>
      <c r="C821" t="s">
        <v>916</v>
      </c>
      <c r="D821" t="str">
        <f>RIGHT(tbStoricoOrdini[[#This Row],[ORDINE]],4)</f>
        <v>0818</v>
      </c>
      <c r="E821" t="s">
        <v>53</v>
      </c>
      <c r="F821" t="str">
        <f>VLOOKUP(tbStoricoOrdini[[#This Row],[CLIENTE]],tbClienti[],3,FALSE)</f>
        <v>Lombardia</v>
      </c>
      <c r="G821" t="str">
        <f>VLOOKUP(tbStoricoOrdini[[#This Row],[CLIENTE]],tbClienti[],7,FALSE)</f>
        <v>DB</v>
      </c>
      <c r="H821" t="s">
        <v>79</v>
      </c>
      <c r="I821" t="str">
        <f>IF(LEFT(tbStoricoOrdini[[#This Row],[ARTICOLO]],3) = "COG","COG",LEFT(tbStoricoOrdini[[#This Row],[ARTICOLO]],FIND(" ",tbStoricoOrdini[[#This Row],[ARTICOLO]])-1))</f>
        <v>COG</v>
      </c>
      <c r="J821" t="str">
        <f>MID(tbStoricoOrdini[[#This Row],[ARTICOLO]],FIND(" ",tbStoricoOrdini[[#This Row],[ARTICOLO]])+1,4)</f>
        <v>4000</v>
      </c>
      <c r="K821" t="str">
        <f>IFERROR(RIGHT(tbStoricoOrdini[[#This Row],[ARTICOLO]],LEN(tbStoricoOrdini[[#This Row],[ARTICOLO]])-FIND(" ",tbStoricoOrdini[[#This Row],[ARTICOLO]],FIND(" ",tbStoricoOrdini[[#This Row],[ARTICOLO]]) +1)),"")</f>
        <v>Plus</v>
      </c>
      <c r="L821" s="3">
        <f>VLOOKUP(tbStoricoOrdini[[#This Row],[ARTICOLO]],tbArticoli[],2,FALSE)</f>
        <v>240</v>
      </c>
      <c r="M821" s="22">
        <f>tbStoricoOrdini[[#This Row],[IMPORTO]]/tbStoricoOrdini[[#This Row],[PREZZO]]</f>
        <v>0.14583333333333334</v>
      </c>
      <c r="N821" t="s">
        <v>9</v>
      </c>
      <c r="O821" s="8">
        <f>VLOOKUP(tbStoricoOrdini[[#This Row],[AGENTE]],tbAgenti[],2,FALSE)</f>
        <v>0.05</v>
      </c>
      <c r="P821" s="2">
        <v>35</v>
      </c>
      <c r="Q821" s="2">
        <f>tbStoricoOrdini[[#This Row],[IMPORTO]]*tbStoricoOrdini[[#This Row],[% COMM.]]</f>
        <v>1.75</v>
      </c>
      <c r="R821" s="2">
        <f>tbStoricoOrdini[[#This Row],[TOT. COMM.]]+tbStoricoOrdini[[#This Row],[IMPORTO]]</f>
        <v>36.75</v>
      </c>
    </row>
    <row r="822" spans="1:18">
      <c r="A822" s="1">
        <v>43831</v>
      </c>
      <c r="B822" s="7">
        <f>MONTH(tbStoricoOrdini[[#This Row],[DATA]])</f>
        <v>1</v>
      </c>
      <c r="C822" t="s">
        <v>917</v>
      </c>
      <c r="D822" t="str">
        <f>RIGHT(tbStoricoOrdini[[#This Row],[ORDINE]],4)</f>
        <v>0819</v>
      </c>
      <c r="E822" t="s">
        <v>53</v>
      </c>
      <c r="F822" t="str">
        <f>VLOOKUP(tbStoricoOrdini[[#This Row],[CLIENTE]],tbClienti[],3,FALSE)</f>
        <v>Lombardia</v>
      </c>
      <c r="G822" t="str">
        <f>VLOOKUP(tbStoricoOrdini[[#This Row],[CLIENTE]],tbClienti[],7,FALSE)</f>
        <v>DB</v>
      </c>
      <c r="H822" t="s">
        <v>63</v>
      </c>
      <c r="I822" t="str">
        <f>IF(LEFT(tbStoricoOrdini[[#This Row],[ARTICOLO]],3) = "COG","COG",LEFT(tbStoricoOrdini[[#This Row],[ARTICOLO]],FIND(" ",tbStoricoOrdini[[#This Row],[ARTICOLO]])-1))</f>
        <v>KLM</v>
      </c>
      <c r="J822" t="str">
        <f>MID(tbStoricoOrdini[[#This Row],[ARTICOLO]],FIND(" ",tbStoricoOrdini[[#This Row],[ARTICOLO]])+1,4)</f>
        <v>3000</v>
      </c>
      <c r="K822" t="str">
        <f>IFERROR(RIGHT(tbStoricoOrdini[[#This Row],[ARTICOLO]],LEN(tbStoricoOrdini[[#This Row],[ARTICOLO]])-FIND(" ",tbStoricoOrdini[[#This Row],[ARTICOLO]],FIND(" ",tbStoricoOrdini[[#This Row],[ARTICOLO]]) +1)),"")</f>
        <v>Plus</v>
      </c>
      <c r="L822" s="3">
        <f>VLOOKUP(tbStoricoOrdini[[#This Row],[ARTICOLO]],tbArticoli[],2,FALSE)</f>
        <v>145</v>
      </c>
      <c r="M822" s="22">
        <f>tbStoricoOrdini[[#This Row],[IMPORTO]]/tbStoricoOrdini[[#This Row],[PREZZO]]</f>
        <v>406.04827586206898</v>
      </c>
      <c r="N822" t="s">
        <v>9</v>
      </c>
      <c r="O822" s="8">
        <f>VLOOKUP(tbStoricoOrdini[[#This Row],[AGENTE]],tbAgenti[],2,FALSE)</f>
        <v>0.05</v>
      </c>
      <c r="P822" s="2">
        <v>58877</v>
      </c>
      <c r="Q822" s="2">
        <f>tbStoricoOrdini[[#This Row],[IMPORTO]]*tbStoricoOrdini[[#This Row],[% COMM.]]</f>
        <v>2943.8500000000004</v>
      </c>
      <c r="R822" s="2">
        <f>tbStoricoOrdini[[#This Row],[TOT. COMM.]]+tbStoricoOrdini[[#This Row],[IMPORTO]]</f>
        <v>61820.85</v>
      </c>
    </row>
    <row r="823" spans="1:18">
      <c r="A823" s="1">
        <v>43831</v>
      </c>
      <c r="B823" s="7">
        <f>MONTH(tbStoricoOrdini[[#This Row],[DATA]])</f>
        <v>1</v>
      </c>
      <c r="C823" t="s">
        <v>918</v>
      </c>
      <c r="D823" t="str">
        <f>RIGHT(tbStoricoOrdini[[#This Row],[ORDINE]],4)</f>
        <v>0820</v>
      </c>
      <c r="E823" t="s">
        <v>53</v>
      </c>
      <c r="F823" t="str">
        <f>VLOOKUP(tbStoricoOrdini[[#This Row],[CLIENTE]],tbClienti[],3,FALSE)</f>
        <v>Lombardia</v>
      </c>
      <c r="G823" t="str">
        <f>VLOOKUP(tbStoricoOrdini[[#This Row],[CLIENTE]],tbClienti[],7,FALSE)</f>
        <v>DB</v>
      </c>
      <c r="H823" t="s">
        <v>66</v>
      </c>
      <c r="I823" t="str">
        <f>IF(LEFT(tbStoricoOrdini[[#This Row],[ARTICOLO]],3) = "COG","COG",LEFT(tbStoricoOrdini[[#This Row],[ARTICOLO]],FIND(" ",tbStoricoOrdini[[#This Row],[ARTICOLO]])-1))</f>
        <v>BAG</v>
      </c>
      <c r="J823" t="str">
        <f>MID(tbStoricoOrdini[[#This Row],[ARTICOLO]],FIND(" ",tbStoricoOrdini[[#This Row],[ARTICOLO]])+1,4)</f>
        <v>2500</v>
      </c>
      <c r="K823" t="str">
        <f>IFERROR(RIGHT(tbStoricoOrdini[[#This Row],[ARTICOLO]],LEN(tbStoricoOrdini[[#This Row],[ARTICOLO]])-FIND(" ",tbStoricoOrdini[[#This Row],[ARTICOLO]],FIND(" ",tbStoricoOrdini[[#This Row],[ARTICOLO]]) +1)),"")</f>
        <v>Plus</v>
      </c>
      <c r="L823" s="3">
        <f>VLOOKUP(tbStoricoOrdini[[#This Row],[ARTICOLO]],tbArticoli[],2,FALSE)</f>
        <v>220</v>
      </c>
      <c r="M823" s="22">
        <f>tbStoricoOrdini[[#This Row],[IMPORTO]]/tbStoricoOrdini[[#This Row],[PREZZO]]</f>
        <v>0.25909090909090909</v>
      </c>
      <c r="N823" t="s">
        <v>9</v>
      </c>
      <c r="O823" s="8">
        <f>VLOOKUP(tbStoricoOrdini[[#This Row],[AGENTE]],tbAgenti[],2,FALSE)</f>
        <v>0.05</v>
      </c>
      <c r="P823" s="2">
        <v>57</v>
      </c>
      <c r="Q823" s="2">
        <f>tbStoricoOrdini[[#This Row],[IMPORTO]]*tbStoricoOrdini[[#This Row],[% COMM.]]</f>
        <v>2.85</v>
      </c>
      <c r="R823" s="2">
        <f>tbStoricoOrdini[[#This Row],[TOT. COMM.]]+tbStoricoOrdini[[#This Row],[IMPORTO]]</f>
        <v>59.85</v>
      </c>
    </row>
    <row r="824" spans="1:18">
      <c r="A824" s="1">
        <v>43831</v>
      </c>
      <c r="B824" s="7">
        <f>MONTH(tbStoricoOrdini[[#This Row],[DATA]])</f>
        <v>1</v>
      </c>
      <c r="C824" t="s">
        <v>919</v>
      </c>
      <c r="D824" t="str">
        <f>RIGHT(tbStoricoOrdini[[#This Row],[ORDINE]],4)</f>
        <v>0821</v>
      </c>
      <c r="E824" t="s">
        <v>53</v>
      </c>
      <c r="F824" t="str">
        <f>VLOOKUP(tbStoricoOrdini[[#This Row],[CLIENTE]],tbClienti[],3,FALSE)</f>
        <v>Lombardia</v>
      </c>
      <c r="G824" t="str">
        <f>VLOOKUP(tbStoricoOrdini[[#This Row],[CLIENTE]],tbClienti[],7,FALSE)</f>
        <v>DB</v>
      </c>
      <c r="H824" t="s">
        <v>70</v>
      </c>
      <c r="I824" t="str">
        <f>IF(LEFT(tbStoricoOrdini[[#This Row],[ARTICOLO]],3) = "COG","COG",LEFT(tbStoricoOrdini[[#This Row],[ARTICOLO]],FIND(" ",tbStoricoOrdini[[#This Row],[ARTICOLO]])-1))</f>
        <v>EB08</v>
      </c>
      <c r="J824" t="str">
        <f>MID(tbStoricoOrdini[[#This Row],[ARTICOLO]],FIND(" ",tbStoricoOrdini[[#This Row],[ARTICOLO]])+1,4)</f>
        <v>7500</v>
      </c>
      <c r="K824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824" s="3">
        <f>VLOOKUP(tbStoricoOrdini[[#This Row],[ARTICOLO]],tbArticoli[],2,FALSE)</f>
        <v>180</v>
      </c>
      <c r="M824" s="22">
        <f>tbStoricoOrdini[[#This Row],[IMPORTO]]/tbStoricoOrdini[[#This Row],[PREZZO]]</f>
        <v>0.21111111111111111</v>
      </c>
      <c r="N824" t="s">
        <v>9</v>
      </c>
      <c r="O824" s="8">
        <f>VLOOKUP(tbStoricoOrdini[[#This Row],[AGENTE]],tbAgenti[],2,FALSE)</f>
        <v>0.05</v>
      </c>
      <c r="P824" s="2">
        <v>38</v>
      </c>
      <c r="Q824" s="2">
        <f>tbStoricoOrdini[[#This Row],[IMPORTO]]*tbStoricoOrdini[[#This Row],[% COMM.]]</f>
        <v>1.9000000000000001</v>
      </c>
      <c r="R824" s="2">
        <f>tbStoricoOrdini[[#This Row],[TOT. COMM.]]+tbStoricoOrdini[[#This Row],[IMPORTO]]</f>
        <v>39.9</v>
      </c>
    </row>
    <row r="825" spans="1:18">
      <c r="A825" s="1">
        <v>43831</v>
      </c>
      <c r="B825" s="7">
        <f>MONTH(tbStoricoOrdini[[#This Row],[DATA]])</f>
        <v>1</v>
      </c>
      <c r="C825" t="s">
        <v>920</v>
      </c>
      <c r="D825" t="str">
        <f>RIGHT(tbStoricoOrdini[[#This Row],[ORDINE]],4)</f>
        <v>0822</v>
      </c>
      <c r="E825" t="s">
        <v>53</v>
      </c>
      <c r="F825" t="str">
        <f>VLOOKUP(tbStoricoOrdini[[#This Row],[CLIENTE]],tbClienti[],3,FALSE)</f>
        <v>Lombardia</v>
      </c>
      <c r="G825" t="str">
        <f>VLOOKUP(tbStoricoOrdini[[#This Row],[CLIENTE]],tbClienti[],7,FALSE)</f>
        <v>DB</v>
      </c>
      <c r="H825" t="s">
        <v>75</v>
      </c>
      <c r="I825" t="str">
        <f>IF(LEFT(tbStoricoOrdini[[#This Row],[ARTICOLO]],3) = "COG","COG",LEFT(tbStoricoOrdini[[#This Row],[ARTICOLO]],FIND(" ",tbStoricoOrdini[[#This Row],[ARTICOLO]])-1))</f>
        <v>AVRC</v>
      </c>
      <c r="J825" t="str">
        <f>MID(tbStoricoOrdini[[#This Row],[ARTICOLO]],FIND(" ",tbStoricoOrdini[[#This Row],[ARTICOLO]])+1,4)</f>
        <v>1000</v>
      </c>
      <c r="K825" t="str">
        <f>IFERROR(RIGHT(tbStoricoOrdini[[#This Row],[ARTICOLO]],LEN(tbStoricoOrdini[[#This Row],[ARTICOLO]])-FIND(" ",tbStoricoOrdini[[#This Row],[ARTICOLO]],FIND(" ",tbStoricoOrdini[[#This Row],[ARTICOLO]]) +1)),"")</f>
        <v>Silver</v>
      </c>
      <c r="L825" s="3">
        <f>VLOOKUP(tbStoricoOrdini[[#This Row],[ARTICOLO]],tbArticoli[],2,FALSE)</f>
        <v>390</v>
      </c>
      <c r="M825" s="22">
        <f>tbStoricoOrdini[[#This Row],[IMPORTO]]/tbStoricoOrdini[[#This Row],[PREZZO]]</f>
        <v>6.4102564102564097E-2</v>
      </c>
      <c r="N825" t="s">
        <v>9</v>
      </c>
      <c r="O825" s="8">
        <f>VLOOKUP(tbStoricoOrdini[[#This Row],[AGENTE]],tbAgenti[],2,FALSE)</f>
        <v>0.05</v>
      </c>
      <c r="P825" s="2">
        <v>25</v>
      </c>
      <c r="Q825" s="2">
        <f>tbStoricoOrdini[[#This Row],[IMPORTO]]*tbStoricoOrdini[[#This Row],[% COMM.]]</f>
        <v>1.25</v>
      </c>
      <c r="R825" s="2">
        <f>tbStoricoOrdini[[#This Row],[TOT. COMM.]]+tbStoricoOrdini[[#This Row],[IMPORTO]]</f>
        <v>26.25</v>
      </c>
    </row>
    <row r="826" spans="1:18">
      <c r="A826" s="1">
        <v>43831</v>
      </c>
      <c r="B826" s="7">
        <f>MONTH(tbStoricoOrdini[[#This Row],[DATA]])</f>
        <v>1</v>
      </c>
      <c r="C826" t="s">
        <v>921</v>
      </c>
      <c r="D826" t="str">
        <f>RIGHT(tbStoricoOrdini[[#This Row],[ORDINE]],4)</f>
        <v>0823</v>
      </c>
      <c r="E826" t="s">
        <v>53</v>
      </c>
      <c r="F826" t="str">
        <f>VLOOKUP(tbStoricoOrdini[[#This Row],[CLIENTE]],tbClienti[],3,FALSE)</f>
        <v>Lombardia</v>
      </c>
      <c r="G826" t="str">
        <f>VLOOKUP(tbStoricoOrdini[[#This Row],[CLIENTE]],tbClienti[],7,FALSE)</f>
        <v>DB</v>
      </c>
      <c r="H826" t="s">
        <v>72</v>
      </c>
      <c r="I826" t="str">
        <f>IF(LEFT(tbStoricoOrdini[[#This Row],[ARTICOLO]],3) = "COG","COG",LEFT(tbStoricoOrdini[[#This Row],[ARTICOLO]],FIND(" ",tbStoricoOrdini[[#This Row],[ARTICOLO]])-1))</f>
        <v>EB06</v>
      </c>
      <c r="J826" t="str">
        <f>MID(tbStoricoOrdini[[#This Row],[ARTICOLO]],FIND(" ",tbStoricoOrdini[[#This Row],[ARTICOLO]])+1,4)</f>
        <v>3000</v>
      </c>
      <c r="K826" t="str">
        <f>IFERROR(RIGHT(tbStoricoOrdini[[#This Row],[ARTICOLO]],LEN(tbStoricoOrdini[[#This Row],[ARTICOLO]])-FIND(" ",tbStoricoOrdini[[#This Row],[ARTICOLO]],FIND(" ",tbStoricoOrdini[[#This Row],[ARTICOLO]]) +1)),"")</f>
        <v>Medium</v>
      </c>
      <c r="L826" s="3">
        <f>VLOOKUP(tbStoricoOrdini[[#This Row],[ARTICOLO]],tbArticoli[],2,FALSE)</f>
        <v>120</v>
      </c>
      <c r="M826" s="22">
        <f>tbStoricoOrdini[[#This Row],[IMPORTO]]/tbStoricoOrdini[[#This Row],[PREZZO]]</f>
        <v>1.2916666666666667</v>
      </c>
      <c r="N826" t="s">
        <v>9</v>
      </c>
      <c r="O826" s="8">
        <f>VLOOKUP(tbStoricoOrdini[[#This Row],[AGENTE]],tbAgenti[],2,FALSE)</f>
        <v>0.05</v>
      </c>
      <c r="P826" s="2">
        <v>155</v>
      </c>
      <c r="Q826" s="2">
        <f>tbStoricoOrdini[[#This Row],[IMPORTO]]*tbStoricoOrdini[[#This Row],[% COMM.]]</f>
        <v>7.75</v>
      </c>
      <c r="R826" s="2">
        <f>tbStoricoOrdini[[#This Row],[TOT. COMM.]]+tbStoricoOrdini[[#This Row],[IMPORTO]]</f>
        <v>162.75</v>
      </c>
    </row>
    <row r="827" spans="1:18">
      <c r="A827" s="1">
        <v>43831</v>
      </c>
      <c r="B827" s="7">
        <f>MONTH(tbStoricoOrdini[[#This Row],[DATA]])</f>
        <v>1</v>
      </c>
      <c r="C827" t="s">
        <v>922</v>
      </c>
      <c r="D827" t="str">
        <f>RIGHT(tbStoricoOrdini[[#This Row],[ORDINE]],4)</f>
        <v>0824</v>
      </c>
      <c r="E827" t="s">
        <v>54</v>
      </c>
      <c r="F827" t="str">
        <f>VLOOKUP(tbStoricoOrdini[[#This Row],[CLIENTE]],tbClienti[],3,FALSE)</f>
        <v>Emilia Romagna</v>
      </c>
      <c r="G827" t="str">
        <f>VLOOKUP(tbStoricoOrdini[[#This Row],[CLIENTE]],tbClienti[],7,FALSE)</f>
        <v>DB</v>
      </c>
      <c r="H827" t="s">
        <v>77</v>
      </c>
      <c r="I827" t="str">
        <f>IF(LEFT(tbStoricoOrdini[[#This Row],[ARTICOLO]],3) = "COG","COG",LEFT(tbStoricoOrdini[[#This Row],[ARTICOLO]],FIND(" ",tbStoricoOrdini[[#This Row],[ARTICOLO]])-1))</f>
        <v>COG</v>
      </c>
      <c r="J827" t="str">
        <f>MID(tbStoricoOrdini[[#This Row],[ARTICOLO]],FIND(" ",tbStoricoOrdini[[#This Row],[ARTICOLO]])+1,4)</f>
        <v>2000</v>
      </c>
      <c r="K827" t="str">
        <f>IFERROR(RIGHT(tbStoricoOrdini[[#This Row],[ARTICOLO]],LEN(tbStoricoOrdini[[#This Row],[ARTICOLO]])-FIND(" ",tbStoricoOrdini[[#This Row],[ARTICOLO]],FIND(" ",tbStoricoOrdini[[#This Row],[ARTICOLO]]) +1)),"")</f>
        <v>Medium</v>
      </c>
      <c r="L827" s="3">
        <f>VLOOKUP(tbStoricoOrdini[[#This Row],[ARTICOLO]],tbArticoli[],2,FALSE)</f>
        <v>200</v>
      </c>
      <c r="M827" s="22">
        <f>tbStoricoOrdini[[#This Row],[IMPORTO]]/tbStoricoOrdini[[#This Row],[PREZZO]]</f>
        <v>0.08</v>
      </c>
      <c r="N827" t="s">
        <v>9</v>
      </c>
      <c r="O827" s="8">
        <f>VLOOKUP(tbStoricoOrdini[[#This Row],[AGENTE]],tbAgenti[],2,FALSE)</f>
        <v>0.05</v>
      </c>
      <c r="P827" s="2">
        <v>16</v>
      </c>
      <c r="Q827" s="2">
        <f>tbStoricoOrdini[[#This Row],[IMPORTO]]*tbStoricoOrdini[[#This Row],[% COMM.]]</f>
        <v>0.8</v>
      </c>
      <c r="R827" s="2">
        <f>tbStoricoOrdini[[#This Row],[TOT. COMM.]]+tbStoricoOrdini[[#This Row],[IMPORTO]]</f>
        <v>16.8</v>
      </c>
    </row>
    <row r="828" spans="1:18">
      <c r="A828" s="1">
        <v>43831</v>
      </c>
      <c r="B828" s="7">
        <f>MONTH(tbStoricoOrdini[[#This Row],[DATA]])</f>
        <v>1</v>
      </c>
      <c r="C828" t="s">
        <v>923</v>
      </c>
      <c r="D828" t="str">
        <f>RIGHT(tbStoricoOrdini[[#This Row],[ORDINE]],4)</f>
        <v>0825</v>
      </c>
      <c r="E828" t="s">
        <v>54</v>
      </c>
      <c r="F828" t="str">
        <f>VLOOKUP(tbStoricoOrdini[[#This Row],[CLIENTE]],tbClienti[],3,FALSE)</f>
        <v>Emilia Romagna</v>
      </c>
      <c r="G828" t="str">
        <f>VLOOKUP(tbStoricoOrdini[[#This Row],[CLIENTE]],tbClienti[],7,FALSE)</f>
        <v>DB</v>
      </c>
      <c r="H828" t="s">
        <v>63</v>
      </c>
      <c r="I828" t="str">
        <f>IF(LEFT(tbStoricoOrdini[[#This Row],[ARTICOLO]],3) = "COG","COG",LEFT(tbStoricoOrdini[[#This Row],[ARTICOLO]],FIND(" ",tbStoricoOrdini[[#This Row],[ARTICOLO]])-1))</f>
        <v>KLM</v>
      </c>
      <c r="J828" t="str">
        <f>MID(tbStoricoOrdini[[#This Row],[ARTICOLO]],FIND(" ",tbStoricoOrdini[[#This Row],[ARTICOLO]])+1,4)</f>
        <v>3000</v>
      </c>
      <c r="K828" t="str">
        <f>IFERROR(RIGHT(tbStoricoOrdini[[#This Row],[ARTICOLO]],LEN(tbStoricoOrdini[[#This Row],[ARTICOLO]])-FIND(" ",tbStoricoOrdini[[#This Row],[ARTICOLO]],FIND(" ",tbStoricoOrdini[[#This Row],[ARTICOLO]]) +1)),"")</f>
        <v>Plus</v>
      </c>
      <c r="L828" s="3">
        <f>VLOOKUP(tbStoricoOrdini[[#This Row],[ARTICOLO]],tbArticoli[],2,FALSE)</f>
        <v>145</v>
      </c>
      <c r="M828" s="22">
        <f>tbStoricoOrdini[[#This Row],[IMPORTO]]/tbStoricoOrdini[[#This Row],[PREZZO]]</f>
        <v>252.6</v>
      </c>
      <c r="N828" t="s">
        <v>9</v>
      </c>
      <c r="O828" s="8">
        <f>VLOOKUP(tbStoricoOrdini[[#This Row],[AGENTE]],tbAgenti[],2,FALSE)</f>
        <v>0.05</v>
      </c>
      <c r="P828" s="2">
        <v>36627</v>
      </c>
      <c r="Q828" s="2">
        <f>tbStoricoOrdini[[#This Row],[IMPORTO]]*tbStoricoOrdini[[#This Row],[% COMM.]]</f>
        <v>1831.3500000000001</v>
      </c>
      <c r="R828" s="2">
        <f>tbStoricoOrdini[[#This Row],[TOT. COMM.]]+tbStoricoOrdini[[#This Row],[IMPORTO]]</f>
        <v>38458.35</v>
      </c>
    </row>
    <row r="829" spans="1:18">
      <c r="A829" s="1">
        <v>43831</v>
      </c>
      <c r="B829" s="7">
        <f>MONTH(tbStoricoOrdini[[#This Row],[DATA]])</f>
        <v>1</v>
      </c>
      <c r="C829" t="s">
        <v>924</v>
      </c>
      <c r="D829" t="str">
        <f>RIGHT(tbStoricoOrdini[[#This Row],[ORDINE]],4)</f>
        <v>0826</v>
      </c>
      <c r="E829" t="s">
        <v>54</v>
      </c>
      <c r="F829" t="str">
        <f>VLOOKUP(tbStoricoOrdini[[#This Row],[CLIENTE]],tbClienti[],3,FALSE)</f>
        <v>Emilia Romagna</v>
      </c>
      <c r="G829" t="str">
        <f>VLOOKUP(tbStoricoOrdini[[#This Row],[CLIENTE]],tbClienti[],7,FALSE)</f>
        <v>DB</v>
      </c>
      <c r="H829" t="s">
        <v>72</v>
      </c>
      <c r="I829" t="str">
        <f>IF(LEFT(tbStoricoOrdini[[#This Row],[ARTICOLO]],3) = "COG","COG",LEFT(tbStoricoOrdini[[#This Row],[ARTICOLO]],FIND(" ",tbStoricoOrdini[[#This Row],[ARTICOLO]])-1))</f>
        <v>EB06</v>
      </c>
      <c r="J829" t="str">
        <f>MID(tbStoricoOrdini[[#This Row],[ARTICOLO]],FIND(" ",tbStoricoOrdini[[#This Row],[ARTICOLO]])+1,4)</f>
        <v>3000</v>
      </c>
      <c r="K829" t="str">
        <f>IFERROR(RIGHT(tbStoricoOrdini[[#This Row],[ARTICOLO]],LEN(tbStoricoOrdini[[#This Row],[ARTICOLO]])-FIND(" ",tbStoricoOrdini[[#This Row],[ARTICOLO]],FIND(" ",tbStoricoOrdini[[#This Row],[ARTICOLO]]) +1)),"")</f>
        <v>Medium</v>
      </c>
      <c r="L829" s="3">
        <f>VLOOKUP(tbStoricoOrdini[[#This Row],[ARTICOLO]],tbArticoli[],2,FALSE)</f>
        <v>120</v>
      </c>
      <c r="M829" s="22">
        <f>tbStoricoOrdini[[#This Row],[IMPORTO]]/tbStoricoOrdini[[#This Row],[PREZZO]]</f>
        <v>38.533333333333331</v>
      </c>
      <c r="N829" t="s">
        <v>9</v>
      </c>
      <c r="O829" s="8">
        <f>VLOOKUP(tbStoricoOrdini[[#This Row],[AGENTE]],tbAgenti[],2,FALSE)</f>
        <v>0.05</v>
      </c>
      <c r="P829" s="2">
        <v>4624</v>
      </c>
      <c r="Q829" s="2">
        <f>tbStoricoOrdini[[#This Row],[IMPORTO]]*tbStoricoOrdini[[#This Row],[% COMM.]]</f>
        <v>231.20000000000002</v>
      </c>
      <c r="R829" s="2">
        <f>tbStoricoOrdini[[#This Row],[TOT. COMM.]]+tbStoricoOrdini[[#This Row],[IMPORTO]]</f>
        <v>4855.2</v>
      </c>
    </row>
    <row r="830" spans="1:18">
      <c r="A830" s="1">
        <v>43831</v>
      </c>
      <c r="B830" s="7">
        <f>MONTH(tbStoricoOrdini[[#This Row],[DATA]])</f>
        <v>1</v>
      </c>
      <c r="C830" t="s">
        <v>925</v>
      </c>
      <c r="D830" t="str">
        <f>RIGHT(tbStoricoOrdini[[#This Row],[ORDINE]],4)</f>
        <v>0827</v>
      </c>
      <c r="E830" t="s">
        <v>55</v>
      </c>
      <c r="F830" t="str">
        <f>VLOOKUP(tbStoricoOrdini[[#This Row],[CLIENTE]],tbClienti[],3,FALSE)</f>
        <v>Emilia Romagna</v>
      </c>
      <c r="G830" t="str">
        <f>VLOOKUP(tbStoricoOrdini[[#This Row],[CLIENTE]],tbClienti[],7,FALSE)</f>
        <v>CC</v>
      </c>
      <c r="H830" t="s">
        <v>78</v>
      </c>
      <c r="I830" t="str">
        <f>IF(LEFT(tbStoricoOrdini[[#This Row],[ARTICOLO]],3) = "COG","COG",LEFT(tbStoricoOrdini[[#This Row],[ARTICOLO]],FIND(" ",tbStoricoOrdini[[#This Row],[ARTICOLO]])-1))</f>
        <v>COG</v>
      </c>
      <c r="J830" t="str">
        <f>MID(tbStoricoOrdini[[#This Row],[ARTICOLO]],FIND(" ",tbStoricoOrdini[[#This Row],[ARTICOLO]])+1,4)</f>
        <v>3000</v>
      </c>
      <c r="K830" t="str">
        <f>IFERROR(RIGHT(tbStoricoOrdini[[#This Row],[ARTICOLO]],LEN(tbStoricoOrdini[[#This Row],[ARTICOLO]])-FIND(" ",tbStoricoOrdini[[#This Row],[ARTICOLO]],FIND(" ",tbStoricoOrdini[[#This Row],[ARTICOLO]]) +1)),"")</f>
        <v>Medium</v>
      </c>
      <c r="L830" s="3">
        <f>VLOOKUP(tbStoricoOrdini[[#This Row],[ARTICOLO]],tbArticoli[],2,FALSE)</f>
        <v>220</v>
      </c>
      <c r="M830" s="22">
        <f>tbStoricoOrdini[[#This Row],[IMPORTO]]/tbStoricoOrdini[[#This Row],[PREZZO]]</f>
        <v>1.4363636363636363</v>
      </c>
      <c r="N830" t="s">
        <v>9</v>
      </c>
      <c r="O830" s="8">
        <f>VLOOKUP(tbStoricoOrdini[[#This Row],[AGENTE]],tbAgenti[],2,FALSE)</f>
        <v>0.05</v>
      </c>
      <c r="P830" s="2">
        <v>316</v>
      </c>
      <c r="Q830" s="2">
        <f>tbStoricoOrdini[[#This Row],[IMPORTO]]*tbStoricoOrdini[[#This Row],[% COMM.]]</f>
        <v>15.8</v>
      </c>
      <c r="R830" s="2">
        <f>tbStoricoOrdini[[#This Row],[TOT. COMM.]]+tbStoricoOrdini[[#This Row],[IMPORTO]]</f>
        <v>331.8</v>
      </c>
    </row>
    <row r="831" spans="1:18">
      <c r="A831" s="1">
        <v>43831</v>
      </c>
      <c r="B831" s="7">
        <f>MONTH(tbStoricoOrdini[[#This Row],[DATA]])</f>
        <v>1</v>
      </c>
      <c r="C831" t="s">
        <v>926</v>
      </c>
      <c r="D831" t="str">
        <f>RIGHT(tbStoricoOrdini[[#This Row],[ORDINE]],4)</f>
        <v>0828</v>
      </c>
      <c r="E831" t="s">
        <v>55</v>
      </c>
      <c r="F831" t="str">
        <f>VLOOKUP(tbStoricoOrdini[[#This Row],[CLIENTE]],tbClienti[],3,FALSE)</f>
        <v>Emilia Romagna</v>
      </c>
      <c r="G831" t="str">
        <f>VLOOKUP(tbStoricoOrdini[[#This Row],[CLIENTE]],tbClienti[],7,FALSE)</f>
        <v>CC</v>
      </c>
      <c r="H831" t="s">
        <v>74</v>
      </c>
      <c r="I831" t="str">
        <f>IF(LEFT(tbStoricoOrdini[[#This Row],[ARTICOLO]],3) = "COG","COG",LEFT(tbStoricoOrdini[[#This Row],[ARTICOLO]],FIND(" ",tbStoricoOrdini[[#This Row],[ARTICOLO]])-1))</f>
        <v>AVRC</v>
      </c>
      <c r="J831" t="str">
        <f>MID(tbStoricoOrdini[[#This Row],[ARTICOLO]],FIND(" ",tbStoricoOrdini[[#This Row],[ARTICOLO]])+1,4)</f>
        <v>2500</v>
      </c>
      <c r="K831" t="str">
        <f>IFERROR(RIGHT(tbStoricoOrdini[[#This Row],[ARTICOLO]],LEN(tbStoricoOrdini[[#This Row],[ARTICOLO]])-FIND(" ",tbStoricoOrdini[[#This Row],[ARTICOLO]],FIND(" ",tbStoricoOrdini[[#This Row],[ARTICOLO]]) +1)),"")</f>
        <v>Gold</v>
      </c>
      <c r="L831" s="3">
        <f>VLOOKUP(tbStoricoOrdini[[#This Row],[ARTICOLO]],tbArticoli[],2,FALSE)</f>
        <v>500</v>
      </c>
      <c r="M831" s="22">
        <f>tbStoricoOrdini[[#This Row],[IMPORTO]]/tbStoricoOrdini[[#This Row],[PREZZO]]</f>
        <v>4.1660000000000004</v>
      </c>
      <c r="N831" t="s">
        <v>9</v>
      </c>
      <c r="O831" s="8">
        <f>VLOOKUP(tbStoricoOrdini[[#This Row],[AGENTE]],tbAgenti[],2,FALSE)</f>
        <v>0.05</v>
      </c>
      <c r="P831" s="2">
        <v>2083</v>
      </c>
      <c r="Q831" s="2">
        <f>tbStoricoOrdini[[#This Row],[IMPORTO]]*tbStoricoOrdini[[#This Row],[% COMM.]]</f>
        <v>104.15</v>
      </c>
      <c r="R831" s="2">
        <f>tbStoricoOrdini[[#This Row],[TOT. COMM.]]+tbStoricoOrdini[[#This Row],[IMPORTO]]</f>
        <v>2187.15</v>
      </c>
    </row>
    <row r="832" spans="1:18">
      <c r="A832" s="1">
        <v>43831</v>
      </c>
      <c r="B832" s="7">
        <f>MONTH(tbStoricoOrdini[[#This Row],[DATA]])</f>
        <v>1</v>
      </c>
      <c r="C832" t="s">
        <v>927</v>
      </c>
      <c r="D832" t="str">
        <f>RIGHT(tbStoricoOrdini[[#This Row],[ORDINE]],4)</f>
        <v>0829</v>
      </c>
      <c r="E832" t="s">
        <v>55</v>
      </c>
      <c r="F832" t="str">
        <f>VLOOKUP(tbStoricoOrdini[[#This Row],[CLIENTE]],tbClienti[],3,FALSE)</f>
        <v>Emilia Romagna</v>
      </c>
      <c r="G832" t="str">
        <f>VLOOKUP(tbStoricoOrdini[[#This Row],[CLIENTE]],tbClienti[],7,FALSE)</f>
        <v>CC</v>
      </c>
      <c r="H832" t="s">
        <v>77</v>
      </c>
      <c r="I832" t="str">
        <f>IF(LEFT(tbStoricoOrdini[[#This Row],[ARTICOLO]],3) = "COG","COG",LEFT(tbStoricoOrdini[[#This Row],[ARTICOLO]],FIND(" ",tbStoricoOrdini[[#This Row],[ARTICOLO]])-1))</f>
        <v>COG</v>
      </c>
      <c r="J832" t="str">
        <f>MID(tbStoricoOrdini[[#This Row],[ARTICOLO]],FIND(" ",tbStoricoOrdini[[#This Row],[ARTICOLO]])+1,4)</f>
        <v>2000</v>
      </c>
      <c r="K832" t="str">
        <f>IFERROR(RIGHT(tbStoricoOrdini[[#This Row],[ARTICOLO]],LEN(tbStoricoOrdini[[#This Row],[ARTICOLO]])-FIND(" ",tbStoricoOrdini[[#This Row],[ARTICOLO]],FIND(" ",tbStoricoOrdini[[#This Row],[ARTICOLO]]) +1)),"")</f>
        <v>Medium</v>
      </c>
      <c r="L832" s="3">
        <f>VLOOKUP(tbStoricoOrdini[[#This Row],[ARTICOLO]],tbArticoli[],2,FALSE)</f>
        <v>200</v>
      </c>
      <c r="M832" s="22">
        <f>tbStoricoOrdini[[#This Row],[IMPORTO]]/tbStoricoOrdini[[#This Row],[PREZZO]]</f>
        <v>0.105</v>
      </c>
      <c r="N832" t="s">
        <v>9</v>
      </c>
      <c r="O832" s="8">
        <f>VLOOKUP(tbStoricoOrdini[[#This Row],[AGENTE]],tbAgenti[],2,FALSE)</f>
        <v>0.05</v>
      </c>
      <c r="P832" s="2">
        <v>21</v>
      </c>
      <c r="Q832" s="2">
        <f>tbStoricoOrdini[[#This Row],[IMPORTO]]*tbStoricoOrdini[[#This Row],[% COMM.]]</f>
        <v>1.05</v>
      </c>
      <c r="R832" s="2">
        <f>tbStoricoOrdini[[#This Row],[TOT. COMM.]]+tbStoricoOrdini[[#This Row],[IMPORTO]]</f>
        <v>22.05</v>
      </c>
    </row>
    <row r="833" spans="1:18">
      <c r="A833" s="1">
        <v>43831</v>
      </c>
      <c r="B833" s="7">
        <f>MONTH(tbStoricoOrdini[[#This Row],[DATA]])</f>
        <v>1</v>
      </c>
      <c r="C833" t="s">
        <v>928</v>
      </c>
      <c r="D833" t="str">
        <f>RIGHT(tbStoricoOrdini[[#This Row],[ORDINE]],4)</f>
        <v>0830</v>
      </c>
      <c r="E833" t="s">
        <v>55</v>
      </c>
      <c r="F833" t="str">
        <f>VLOOKUP(tbStoricoOrdini[[#This Row],[CLIENTE]],tbClienti[],3,FALSE)</f>
        <v>Emilia Romagna</v>
      </c>
      <c r="G833" t="str">
        <f>VLOOKUP(tbStoricoOrdini[[#This Row],[CLIENTE]],tbClienti[],7,FALSE)</f>
        <v>CC</v>
      </c>
      <c r="H833" t="s">
        <v>61</v>
      </c>
      <c r="I833" t="str">
        <f>IF(LEFT(tbStoricoOrdini[[#This Row],[ARTICOLO]],3) = "COG","COG",LEFT(tbStoricoOrdini[[#This Row],[ARTICOLO]],FIND(" ",tbStoricoOrdini[[#This Row],[ARTICOLO]])-1))</f>
        <v>KLM</v>
      </c>
      <c r="J833" t="str">
        <f>MID(tbStoricoOrdini[[#This Row],[ARTICOLO]],FIND(" ",tbStoricoOrdini[[#This Row],[ARTICOLO]])+1,4)</f>
        <v>5000</v>
      </c>
      <c r="K833" t="str">
        <f>IFERROR(RIGHT(tbStoricoOrdini[[#This Row],[ARTICOLO]],LEN(tbStoricoOrdini[[#This Row],[ARTICOLO]])-FIND(" ",tbStoricoOrdini[[#This Row],[ARTICOLO]],FIND(" ",tbStoricoOrdini[[#This Row],[ARTICOLO]]) +1)),"")</f>
        <v>Medium</v>
      </c>
      <c r="L833" s="3">
        <f>VLOOKUP(tbStoricoOrdini[[#This Row],[ARTICOLO]],tbArticoli[],2,FALSE)</f>
        <v>150</v>
      </c>
      <c r="M833" s="22">
        <f>tbStoricoOrdini[[#This Row],[IMPORTO]]/tbStoricoOrdini[[#This Row],[PREZZO]]</f>
        <v>478.97333333333336</v>
      </c>
      <c r="N833" t="s">
        <v>9</v>
      </c>
      <c r="O833" s="8">
        <f>VLOOKUP(tbStoricoOrdini[[#This Row],[AGENTE]],tbAgenti[],2,FALSE)</f>
        <v>0.05</v>
      </c>
      <c r="P833" s="2">
        <v>71846</v>
      </c>
      <c r="Q833" s="2">
        <f>tbStoricoOrdini[[#This Row],[IMPORTO]]*tbStoricoOrdini[[#This Row],[% COMM.]]</f>
        <v>3592.3</v>
      </c>
      <c r="R833" s="2">
        <f>tbStoricoOrdini[[#This Row],[TOT. COMM.]]+tbStoricoOrdini[[#This Row],[IMPORTO]]</f>
        <v>75438.3</v>
      </c>
    </row>
    <row r="834" spans="1:18">
      <c r="A834" s="1">
        <v>43831</v>
      </c>
      <c r="B834" s="7">
        <f>MONTH(tbStoricoOrdini[[#This Row],[DATA]])</f>
        <v>1</v>
      </c>
      <c r="C834" t="s">
        <v>929</v>
      </c>
      <c r="D834" t="str">
        <f>RIGHT(tbStoricoOrdini[[#This Row],[ORDINE]],4)</f>
        <v>0831</v>
      </c>
      <c r="E834" t="s">
        <v>55</v>
      </c>
      <c r="F834" t="str">
        <f>VLOOKUP(tbStoricoOrdini[[#This Row],[CLIENTE]],tbClienti[],3,FALSE)</f>
        <v>Emilia Romagna</v>
      </c>
      <c r="G834" t="str">
        <f>VLOOKUP(tbStoricoOrdini[[#This Row],[CLIENTE]],tbClienti[],7,FALSE)</f>
        <v>CC</v>
      </c>
      <c r="H834" t="s">
        <v>79</v>
      </c>
      <c r="I834" t="str">
        <f>IF(LEFT(tbStoricoOrdini[[#This Row],[ARTICOLO]],3) = "COG","COG",LEFT(tbStoricoOrdini[[#This Row],[ARTICOLO]],FIND(" ",tbStoricoOrdini[[#This Row],[ARTICOLO]])-1))</f>
        <v>COG</v>
      </c>
      <c r="J834" t="str">
        <f>MID(tbStoricoOrdini[[#This Row],[ARTICOLO]],FIND(" ",tbStoricoOrdini[[#This Row],[ARTICOLO]])+1,4)</f>
        <v>4000</v>
      </c>
      <c r="K834" t="str">
        <f>IFERROR(RIGHT(tbStoricoOrdini[[#This Row],[ARTICOLO]],LEN(tbStoricoOrdini[[#This Row],[ARTICOLO]])-FIND(" ",tbStoricoOrdini[[#This Row],[ARTICOLO]],FIND(" ",tbStoricoOrdini[[#This Row],[ARTICOLO]]) +1)),"")</f>
        <v>Plus</v>
      </c>
      <c r="L834" s="3">
        <f>VLOOKUP(tbStoricoOrdini[[#This Row],[ARTICOLO]],tbArticoli[],2,FALSE)</f>
        <v>240</v>
      </c>
      <c r="M834" s="22">
        <f>tbStoricoOrdini[[#This Row],[IMPORTO]]/tbStoricoOrdini[[#This Row],[PREZZO]]</f>
        <v>5.8333333333333334E-2</v>
      </c>
      <c r="N834" t="s">
        <v>9</v>
      </c>
      <c r="O834" s="8">
        <f>VLOOKUP(tbStoricoOrdini[[#This Row],[AGENTE]],tbAgenti[],2,FALSE)</f>
        <v>0.05</v>
      </c>
      <c r="P834" s="2">
        <v>14</v>
      </c>
      <c r="Q834" s="2">
        <f>tbStoricoOrdini[[#This Row],[IMPORTO]]*tbStoricoOrdini[[#This Row],[% COMM.]]</f>
        <v>0.70000000000000007</v>
      </c>
      <c r="R834" s="2">
        <f>tbStoricoOrdini[[#This Row],[TOT. COMM.]]+tbStoricoOrdini[[#This Row],[IMPORTO]]</f>
        <v>14.7</v>
      </c>
    </row>
    <row r="835" spans="1:18">
      <c r="A835" s="1">
        <v>43831</v>
      </c>
      <c r="B835" s="7">
        <f>MONTH(tbStoricoOrdini[[#This Row],[DATA]])</f>
        <v>1</v>
      </c>
      <c r="C835" t="s">
        <v>930</v>
      </c>
      <c r="D835" t="str">
        <f>RIGHT(tbStoricoOrdini[[#This Row],[ORDINE]],4)</f>
        <v>0832</v>
      </c>
      <c r="E835" t="s">
        <v>55</v>
      </c>
      <c r="F835" t="str">
        <f>VLOOKUP(tbStoricoOrdini[[#This Row],[CLIENTE]],tbClienti[],3,FALSE)</f>
        <v>Emilia Romagna</v>
      </c>
      <c r="G835" t="str">
        <f>VLOOKUP(tbStoricoOrdini[[#This Row],[CLIENTE]],tbClienti[],7,FALSE)</f>
        <v>CC</v>
      </c>
      <c r="H835" t="s">
        <v>63</v>
      </c>
      <c r="I835" t="str">
        <f>IF(LEFT(tbStoricoOrdini[[#This Row],[ARTICOLO]],3) = "COG","COG",LEFT(tbStoricoOrdini[[#This Row],[ARTICOLO]],FIND(" ",tbStoricoOrdini[[#This Row],[ARTICOLO]])-1))</f>
        <v>KLM</v>
      </c>
      <c r="J835" t="str">
        <f>MID(tbStoricoOrdini[[#This Row],[ARTICOLO]],FIND(" ",tbStoricoOrdini[[#This Row],[ARTICOLO]])+1,4)</f>
        <v>3000</v>
      </c>
      <c r="K835" t="str">
        <f>IFERROR(RIGHT(tbStoricoOrdini[[#This Row],[ARTICOLO]],LEN(tbStoricoOrdini[[#This Row],[ARTICOLO]])-FIND(" ",tbStoricoOrdini[[#This Row],[ARTICOLO]],FIND(" ",tbStoricoOrdini[[#This Row],[ARTICOLO]]) +1)),"")</f>
        <v>Plus</v>
      </c>
      <c r="L835" s="3">
        <f>VLOOKUP(tbStoricoOrdini[[#This Row],[ARTICOLO]],tbArticoli[],2,FALSE)</f>
        <v>145</v>
      </c>
      <c r="M835" s="22">
        <f>tbStoricoOrdini[[#This Row],[IMPORTO]]/tbStoricoOrdini[[#This Row],[PREZZO]]</f>
        <v>566.12413793103451</v>
      </c>
      <c r="N835" t="s">
        <v>9</v>
      </c>
      <c r="O835" s="8">
        <f>VLOOKUP(tbStoricoOrdini[[#This Row],[AGENTE]],tbAgenti[],2,FALSE)</f>
        <v>0.05</v>
      </c>
      <c r="P835" s="2">
        <v>82088</v>
      </c>
      <c r="Q835" s="2">
        <f>tbStoricoOrdini[[#This Row],[IMPORTO]]*tbStoricoOrdini[[#This Row],[% COMM.]]</f>
        <v>4104.4000000000005</v>
      </c>
      <c r="R835" s="2">
        <f>tbStoricoOrdini[[#This Row],[TOT. COMM.]]+tbStoricoOrdini[[#This Row],[IMPORTO]]</f>
        <v>86192.4</v>
      </c>
    </row>
    <row r="836" spans="1:18">
      <c r="A836" s="1">
        <v>43831</v>
      </c>
      <c r="B836" s="7">
        <f>MONTH(tbStoricoOrdini[[#This Row],[DATA]])</f>
        <v>1</v>
      </c>
      <c r="C836" t="s">
        <v>931</v>
      </c>
      <c r="D836" t="str">
        <f>RIGHT(tbStoricoOrdini[[#This Row],[ORDINE]],4)</f>
        <v>0833</v>
      </c>
      <c r="E836" t="s">
        <v>55</v>
      </c>
      <c r="F836" t="str">
        <f>VLOOKUP(tbStoricoOrdini[[#This Row],[CLIENTE]],tbClienti[],3,FALSE)</f>
        <v>Emilia Romagna</v>
      </c>
      <c r="G836" t="str">
        <f>VLOOKUP(tbStoricoOrdini[[#This Row],[CLIENTE]],tbClienti[],7,FALSE)</f>
        <v>CC</v>
      </c>
      <c r="H836" t="s">
        <v>80</v>
      </c>
      <c r="I836" t="str">
        <f>IF(LEFT(tbStoricoOrdini[[#This Row],[ARTICOLO]],3) = "COG","COG",LEFT(tbStoricoOrdini[[#This Row],[ARTICOLO]],FIND(" ",tbStoricoOrdini[[#This Row],[ARTICOLO]])-1))</f>
        <v>COG</v>
      </c>
      <c r="J836" t="str">
        <f>MID(tbStoricoOrdini[[#This Row],[ARTICOLO]],FIND(" ",tbStoricoOrdini[[#This Row],[ARTICOLO]])+1,4)</f>
        <v>5000</v>
      </c>
      <c r="K836" t="str">
        <f>IFERROR(RIGHT(tbStoricoOrdini[[#This Row],[ARTICOLO]],LEN(tbStoricoOrdini[[#This Row],[ARTICOLO]])-FIND(" ",tbStoricoOrdini[[#This Row],[ARTICOLO]],FIND(" ",tbStoricoOrdini[[#This Row],[ARTICOLO]]) +1)),"")</f>
        <v>Silver</v>
      </c>
      <c r="L836" s="3">
        <f>VLOOKUP(tbStoricoOrdini[[#This Row],[ARTICOLO]],tbArticoli[],2,FALSE)</f>
        <v>300</v>
      </c>
      <c r="M836" s="22">
        <f>tbStoricoOrdini[[#This Row],[IMPORTO]]/tbStoricoOrdini[[#This Row],[PREZZO]]</f>
        <v>0.22</v>
      </c>
      <c r="N836" t="s">
        <v>9</v>
      </c>
      <c r="O836" s="8">
        <f>VLOOKUP(tbStoricoOrdini[[#This Row],[AGENTE]],tbAgenti[],2,FALSE)</f>
        <v>0.05</v>
      </c>
      <c r="P836" s="2">
        <v>66</v>
      </c>
      <c r="Q836" s="2">
        <f>tbStoricoOrdini[[#This Row],[IMPORTO]]*tbStoricoOrdini[[#This Row],[% COMM.]]</f>
        <v>3.3000000000000003</v>
      </c>
      <c r="R836" s="2">
        <f>tbStoricoOrdini[[#This Row],[TOT. COMM.]]+tbStoricoOrdini[[#This Row],[IMPORTO]]</f>
        <v>69.3</v>
      </c>
    </row>
    <row r="837" spans="1:18">
      <c r="A837" s="1">
        <v>43831</v>
      </c>
      <c r="B837" s="7">
        <f>MONTH(tbStoricoOrdini[[#This Row],[DATA]])</f>
        <v>1</v>
      </c>
      <c r="C837" t="s">
        <v>932</v>
      </c>
      <c r="D837" t="str">
        <f>RIGHT(tbStoricoOrdini[[#This Row],[ORDINE]],4)</f>
        <v>0834</v>
      </c>
      <c r="E837" t="s">
        <v>55</v>
      </c>
      <c r="F837" t="str">
        <f>VLOOKUP(tbStoricoOrdini[[#This Row],[CLIENTE]],tbClienti[],3,FALSE)</f>
        <v>Emilia Romagna</v>
      </c>
      <c r="G837" t="str">
        <f>VLOOKUP(tbStoricoOrdini[[#This Row],[CLIENTE]],tbClienti[],7,FALSE)</f>
        <v>CC</v>
      </c>
      <c r="H837" t="s">
        <v>69</v>
      </c>
      <c r="I837" t="str">
        <f>IF(LEFT(tbStoricoOrdini[[#This Row],[ARTICOLO]],3) = "COG","COG",LEFT(tbStoricoOrdini[[#This Row],[ARTICOLO]],FIND(" ",tbStoricoOrdini[[#This Row],[ARTICOLO]])-1))</f>
        <v>BAG</v>
      </c>
      <c r="J837" t="str">
        <f>MID(tbStoricoOrdini[[#This Row],[ARTICOLO]],FIND(" ",tbStoricoOrdini[[#This Row],[ARTICOLO]])+1,4)</f>
        <v>1121</v>
      </c>
      <c r="K837" t="str">
        <f>IFERROR(RIGHT(tbStoricoOrdini[[#This Row],[ARTICOLO]],LEN(tbStoricoOrdini[[#This Row],[ARTICOLO]])-FIND(" ",tbStoricoOrdini[[#This Row],[ARTICOLO]],FIND(" ",tbStoricoOrdini[[#This Row],[ARTICOLO]]) +1)),"")</f>
        <v>Gold</v>
      </c>
      <c r="L837" s="3">
        <f>VLOOKUP(tbStoricoOrdini[[#This Row],[ARTICOLO]],tbArticoli[],2,FALSE)</f>
        <v>230</v>
      </c>
      <c r="M837" s="22">
        <f>tbStoricoOrdini[[#This Row],[IMPORTO]]/tbStoricoOrdini[[#This Row],[PREZZO]]</f>
        <v>69.852173913043472</v>
      </c>
      <c r="N837" t="s">
        <v>9</v>
      </c>
      <c r="O837" s="8">
        <f>VLOOKUP(tbStoricoOrdini[[#This Row],[AGENTE]],tbAgenti[],2,FALSE)</f>
        <v>0.05</v>
      </c>
      <c r="P837" s="2">
        <v>16066</v>
      </c>
      <c r="Q837" s="2">
        <f>tbStoricoOrdini[[#This Row],[IMPORTO]]*tbStoricoOrdini[[#This Row],[% COMM.]]</f>
        <v>803.30000000000007</v>
      </c>
      <c r="R837" s="2">
        <f>tbStoricoOrdini[[#This Row],[TOT. COMM.]]+tbStoricoOrdini[[#This Row],[IMPORTO]]</f>
        <v>16869.3</v>
      </c>
    </row>
    <row r="838" spans="1:18">
      <c r="A838" s="1">
        <v>43831</v>
      </c>
      <c r="B838" s="7">
        <f>MONTH(tbStoricoOrdini[[#This Row],[DATA]])</f>
        <v>1</v>
      </c>
      <c r="C838" t="s">
        <v>933</v>
      </c>
      <c r="D838" t="str">
        <f>RIGHT(tbStoricoOrdini[[#This Row],[ORDINE]],4)</f>
        <v>0835</v>
      </c>
      <c r="E838" t="s">
        <v>55</v>
      </c>
      <c r="F838" t="str">
        <f>VLOOKUP(tbStoricoOrdini[[#This Row],[CLIENTE]],tbClienti[],3,FALSE)</f>
        <v>Emilia Romagna</v>
      </c>
      <c r="G838" t="str">
        <f>VLOOKUP(tbStoricoOrdini[[#This Row],[CLIENTE]],tbClienti[],7,FALSE)</f>
        <v>CC</v>
      </c>
      <c r="H838" t="s">
        <v>83</v>
      </c>
      <c r="I838" t="str">
        <f>IF(LEFT(tbStoricoOrdini[[#This Row],[ARTICOLO]],3) = "COG","COG",LEFT(tbStoricoOrdini[[#This Row],[ARTICOLO]],FIND(" ",tbStoricoOrdini[[#This Row],[ARTICOLO]])-1))</f>
        <v>COG</v>
      </c>
      <c r="J838" t="str">
        <f>MID(tbStoricoOrdini[[#This Row],[ARTICOLO]],FIND(" ",tbStoricoOrdini[[#This Row],[ARTICOLO]])+1,4)</f>
        <v>8000</v>
      </c>
      <c r="K838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838" s="3">
        <f>VLOOKUP(tbStoricoOrdini[[#This Row],[ARTICOLO]],tbArticoli[],2,FALSE)</f>
        <v>670</v>
      </c>
      <c r="M838" s="22">
        <f>tbStoricoOrdini[[#This Row],[IMPORTO]]/tbStoricoOrdini[[#This Row],[PREZZO]]</f>
        <v>32.638805970149257</v>
      </c>
      <c r="N838" t="s">
        <v>9</v>
      </c>
      <c r="O838" s="8">
        <f>VLOOKUP(tbStoricoOrdini[[#This Row],[AGENTE]],tbAgenti[],2,FALSE)</f>
        <v>0.05</v>
      </c>
      <c r="P838" s="2">
        <v>21868</v>
      </c>
      <c r="Q838" s="2">
        <f>tbStoricoOrdini[[#This Row],[IMPORTO]]*tbStoricoOrdini[[#This Row],[% COMM.]]</f>
        <v>1093.4000000000001</v>
      </c>
      <c r="R838" s="2">
        <f>tbStoricoOrdini[[#This Row],[TOT. COMM.]]+tbStoricoOrdini[[#This Row],[IMPORTO]]</f>
        <v>22961.4</v>
      </c>
    </row>
    <row r="839" spans="1:18">
      <c r="A839" s="1">
        <v>43831</v>
      </c>
      <c r="B839" s="7">
        <f>MONTH(tbStoricoOrdini[[#This Row],[DATA]])</f>
        <v>1</v>
      </c>
      <c r="C839" t="s">
        <v>934</v>
      </c>
      <c r="D839" t="str">
        <f>RIGHT(tbStoricoOrdini[[#This Row],[ORDINE]],4)</f>
        <v>0836</v>
      </c>
      <c r="E839" t="s">
        <v>55</v>
      </c>
      <c r="F839" t="str">
        <f>VLOOKUP(tbStoricoOrdini[[#This Row],[CLIENTE]],tbClienti[],3,FALSE)</f>
        <v>Emilia Romagna</v>
      </c>
      <c r="G839" t="str">
        <f>VLOOKUP(tbStoricoOrdini[[#This Row],[CLIENTE]],tbClienti[],7,FALSE)</f>
        <v>CC</v>
      </c>
      <c r="H839" t="s">
        <v>70</v>
      </c>
      <c r="I839" t="str">
        <f>IF(LEFT(tbStoricoOrdini[[#This Row],[ARTICOLO]],3) = "COG","COG",LEFT(tbStoricoOrdini[[#This Row],[ARTICOLO]],FIND(" ",tbStoricoOrdini[[#This Row],[ARTICOLO]])-1))</f>
        <v>EB08</v>
      </c>
      <c r="J839" t="str">
        <f>MID(tbStoricoOrdini[[#This Row],[ARTICOLO]],FIND(" ",tbStoricoOrdini[[#This Row],[ARTICOLO]])+1,4)</f>
        <v>7500</v>
      </c>
      <c r="K839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839" s="3">
        <f>VLOOKUP(tbStoricoOrdini[[#This Row],[ARTICOLO]],tbArticoli[],2,FALSE)</f>
        <v>180</v>
      </c>
      <c r="M839" s="22">
        <f>tbStoricoOrdini[[#This Row],[IMPORTO]]/tbStoricoOrdini[[#This Row],[PREZZO]]</f>
        <v>1.0277777777777777</v>
      </c>
      <c r="N839" t="s">
        <v>9</v>
      </c>
      <c r="O839" s="8">
        <f>VLOOKUP(tbStoricoOrdini[[#This Row],[AGENTE]],tbAgenti[],2,FALSE)</f>
        <v>0.05</v>
      </c>
      <c r="P839" s="2">
        <v>185</v>
      </c>
      <c r="Q839" s="2">
        <f>tbStoricoOrdini[[#This Row],[IMPORTO]]*tbStoricoOrdini[[#This Row],[% COMM.]]</f>
        <v>9.25</v>
      </c>
      <c r="R839" s="2">
        <f>tbStoricoOrdini[[#This Row],[TOT. COMM.]]+tbStoricoOrdini[[#This Row],[IMPORTO]]</f>
        <v>194.25</v>
      </c>
    </row>
    <row r="840" spans="1:18">
      <c r="A840" s="1">
        <v>43831</v>
      </c>
      <c r="B840" s="7">
        <f>MONTH(tbStoricoOrdini[[#This Row],[DATA]])</f>
        <v>1</v>
      </c>
      <c r="C840" t="s">
        <v>935</v>
      </c>
      <c r="D840" t="str">
        <f>RIGHT(tbStoricoOrdini[[#This Row],[ORDINE]],4)</f>
        <v>0837</v>
      </c>
      <c r="E840" t="s">
        <v>55</v>
      </c>
      <c r="F840" t="str">
        <f>VLOOKUP(tbStoricoOrdini[[#This Row],[CLIENTE]],tbClienti[],3,FALSE)</f>
        <v>Emilia Romagna</v>
      </c>
      <c r="G840" t="str">
        <f>VLOOKUP(tbStoricoOrdini[[#This Row],[CLIENTE]],tbClienti[],7,FALSE)</f>
        <v>CC</v>
      </c>
      <c r="H840" t="s">
        <v>75</v>
      </c>
      <c r="I840" t="str">
        <f>IF(LEFT(tbStoricoOrdini[[#This Row],[ARTICOLO]],3) = "COG","COG",LEFT(tbStoricoOrdini[[#This Row],[ARTICOLO]],FIND(" ",tbStoricoOrdini[[#This Row],[ARTICOLO]])-1))</f>
        <v>AVRC</v>
      </c>
      <c r="J840" t="str">
        <f>MID(tbStoricoOrdini[[#This Row],[ARTICOLO]],FIND(" ",tbStoricoOrdini[[#This Row],[ARTICOLO]])+1,4)</f>
        <v>1000</v>
      </c>
      <c r="K840" t="str">
        <f>IFERROR(RIGHT(tbStoricoOrdini[[#This Row],[ARTICOLO]],LEN(tbStoricoOrdini[[#This Row],[ARTICOLO]])-FIND(" ",tbStoricoOrdini[[#This Row],[ARTICOLO]],FIND(" ",tbStoricoOrdini[[#This Row],[ARTICOLO]]) +1)),"")</f>
        <v>Silver</v>
      </c>
      <c r="L840" s="3">
        <f>VLOOKUP(tbStoricoOrdini[[#This Row],[ARTICOLO]],tbArticoli[],2,FALSE)</f>
        <v>390</v>
      </c>
      <c r="M840" s="22">
        <f>tbStoricoOrdini[[#This Row],[IMPORTO]]/tbStoricoOrdini[[#This Row],[PREZZO]]</f>
        <v>0.14615384615384616</v>
      </c>
      <c r="N840" t="s">
        <v>9</v>
      </c>
      <c r="O840" s="8">
        <f>VLOOKUP(tbStoricoOrdini[[#This Row],[AGENTE]],tbAgenti[],2,FALSE)</f>
        <v>0.05</v>
      </c>
      <c r="P840" s="2">
        <v>57</v>
      </c>
      <c r="Q840" s="2">
        <f>tbStoricoOrdini[[#This Row],[IMPORTO]]*tbStoricoOrdini[[#This Row],[% COMM.]]</f>
        <v>2.85</v>
      </c>
      <c r="R840" s="2">
        <f>tbStoricoOrdini[[#This Row],[TOT. COMM.]]+tbStoricoOrdini[[#This Row],[IMPORTO]]</f>
        <v>59.85</v>
      </c>
    </row>
    <row r="841" spans="1:18">
      <c r="A841" s="1">
        <v>43831</v>
      </c>
      <c r="B841" s="7">
        <f>MONTH(tbStoricoOrdini[[#This Row],[DATA]])</f>
        <v>1</v>
      </c>
      <c r="C841" t="s">
        <v>936</v>
      </c>
      <c r="D841" t="str">
        <f>RIGHT(tbStoricoOrdini[[#This Row],[ORDINE]],4)</f>
        <v>0838</v>
      </c>
      <c r="E841" t="s">
        <v>55</v>
      </c>
      <c r="F841" t="str">
        <f>VLOOKUP(tbStoricoOrdini[[#This Row],[CLIENTE]],tbClienti[],3,FALSE)</f>
        <v>Emilia Romagna</v>
      </c>
      <c r="G841" t="str">
        <f>VLOOKUP(tbStoricoOrdini[[#This Row],[CLIENTE]],tbClienti[],7,FALSE)</f>
        <v>CC</v>
      </c>
      <c r="H841" t="s">
        <v>76</v>
      </c>
      <c r="I841" t="str">
        <f>IF(LEFT(tbStoricoOrdini[[#This Row],[ARTICOLO]],3) = "COG","COG",LEFT(tbStoricoOrdini[[#This Row],[ARTICOLO]],FIND(" ",tbStoricoOrdini[[#This Row],[ARTICOLO]])-1))</f>
        <v>COG</v>
      </c>
      <c r="J841" t="str">
        <f>MID(tbStoricoOrdini[[#This Row],[ARTICOLO]],FIND(" ",tbStoricoOrdini[[#This Row],[ARTICOLO]])+1,4)</f>
        <v>1000</v>
      </c>
      <c r="K841" t="str">
        <f>IFERROR(RIGHT(tbStoricoOrdini[[#This Row],[ARTICOLO]],LEN(tbStoricoOrdini[[#This Row],[ARTICOLO]])-FIND(" ",tbStoricoOrdini[[#This Row],[ARTICOLO]],FIND(" ",tbStoricoOrdini[[#This Row],[ARTICOLO]]) +1)),"")</f>
        <v/>
      </c>
      <c r="L841" s="3">
        <f>VLOOKUP(tbStoricoOrdini[[#This Row],[ARTICOLO]],tbArticoli[],2,FALSE)</f>
        <v>150</v>
      </c>
      <c r="M841" s="22">
        <f>tbStoricoOrdini[[#This Row],[IMPORTO]]/tbStoricoOrdini[[#This Row],[PREZZO]]</f>
        <v>0.35333333333333333</v>
      </c>
      <c r="N841" t="s">
        <v>9</v>
      </c>
      <c r="O841" s="8">
        <f>VLOOKUP(tbStoricoOrdini[[#This Row],[AGENTE]],tbAgenti[],2,FALSE)</f>
        <v>0.05</v>
      </c>
      <c r="P841" s="2">
        <v>53</v>
      </c>
      <c r="Q841" s="2">
        <f>tbStoricoOrdini[[#This Row],[IMPORTO]]*tbStoricoOrdini[[#This Row],[% COMM.]]</f>
        <v>2.6500000000000004</v>
      </c>
      <c r="R841" s="2">
        <f>tbStoricoOrdini[[#This Row],[TOT. COMM.]]+tbStoricoOrdini[[#This Row],[IMPORTO]]</f>
        <v>55.65</v>
      </c>
    </row>
    <row r="842" spans="1:18">
      <c r="A842" s="1">
        <v>43831</v>
      </c>
      <c r="B842" s="7">
        <f>MONTH(tbStoricoOrdini[[#This Row],[DATA]])</f>
        <v>1</v>
      </c>
      <c r="C842" t="s">
        <v>937</v>
      </c>
      <c r="D842" t="str">
        <f>RIGHT(tbStoricoOrdini[[#This Row],[ORDINE]],4)</f>
        <v>0839</v>
      </c>
      <c r="E842" t="s">
        <v>55</v>
      </c>
      <c r="F842" t="str">
        <f>VLOOKUP(tbStoricoOrdini[[#This Row],[CLIENTE]],tbClienti[],3,FALSE)</f>
        <v>Emilia Romagna</v>
      </c>
      <c r="G842" t="str">
        <f>VLOOKUP(tbStoricoOrdini[[#This Row],[CLIENTE]],tbClienti[],7,FALSE)</f>
        <v>CC</v>
      </c>
      <c r="H842" t="s">
        <v>72</v>
      </c>
      <c r="I842" t="str">
        <f>IF(LEFT(tbStoricoOrdini[[#This Row],[ARTICOLO]],3) = "COG","COG",LEFT(tbStoricoOrdini[[#This Row],[ARTICOLO]],FIND(" ",tbStoricoOrdini[[#This Row],[ARTICOLO]])-1))</f>
        <v>EB06</v>
      </c>
      <c r="J842" t="str">
        <f>MID(tbStoricoOrdini[[#This Row],[ARTICOLO]],FIND(" ",tbStoricoOrdini[[#This Row],[ARTICOLO]])+1,4)</f>
        <v>3000</v>
      </c>
      <c r="K842" t="str">
        <f>IFERROR(RIGHT(tbStoricoOrdini[[#This Row],[ARTICOLO]],LEN(tbStoricoOrdini[[#This Row],[ARTICOLO]])-FIND(" ",tbStoricoOrdini[[#This Row],[ARTICOLO]],FIND(" ",tbStoricoOrdini[[#This Row],[ARTICOLO]]) +1)),"")</f>
        <v>Medium</v>
      </c>
      <c r="L842" s="3">
        <f>VLOOKUP(tbStoricoOrdini[[#This Row],[ARTICOLO]],tbArticoli[],2,FALSE)</f>
        <v>120</v>
      </c>
      <c r="M842" s="22">
        <f>tbStoricoOrdini[[#This Row],[IMPORTO]]/tbStoricoOrdini[[#This Row],[PREZZO]]</f>
        <v>0.13333333333333333</v>
      </c>
      <c r="N842" t="s">
        <v>9</v>
      </c>
      <c r="O842" s="8">
        <f>VLOOKUP(tbStoricoOrdini[[#This Row],[AGENTE]],tbAgenti[],2,FALSE)</f>
        <v>0.05</v>
      </c>
      <c r="P842" s="2">
        <v>16</v>
      </c>
      <c r="Q842" s="2">
        <f>tbStoricoOrdini[[#This Row],[IMPORTO]]*tbStoricoOrdini[[#This Row],[% COMM.]]</f>
        <v>0.8</v>
      </c>
      <c r="R842" s="2">
        <f>tbStoricoOrdini[[#This Row],[TOT. COMM.]]+tbStoricoOrdini[[#This Row],[IMPORTO]]</f>
        <v>16.8</v>
      </c>
    </row>
    <row r="843" spans="1:18">
      <c r="A843" s="1">
        <v>43831</v>
      </c>
      <c r="B843" s="7">
        <f>MONTH(tbStoricoOrdini[[#This Row],[DATA]])</f>
        <v>1</v>
      </c>
      <c r="C843" t="s">
        <v>938</v>
      </c>
      <c r="D843" t="str">
        <f>RIGHT(tbStoricoOrdini[[#This Row],[ORDINE]],4)</f>
        <v>0840</v>
      </c>
      <c r="E843" t="s">
        <v>56</v>
      </c>
      <c r="F843" t="str">
        <f>VLOOKUP(tbStoricoOrdini[[#This Row],[CLIENTE]],tbClienti[],3,FALSE)</f>
        <v>Piemonte</v>
      </c>
      <c r="G843" t="str">
        <f>VLOOKUP(tbStoricoOrdini[[#This Row],[CLIENTE]],tbClienti[],7,FALSE)</f>
        <v>CB</v>
      </c>
      <c r="H843" t="s">
        <v>74</v>
      </c>
      <c r="I843" t="str">
        <f>IF(LEFT(tbStoricoOrdini[[#This Row],[ARTICOLO]],3) = "COG","COG",LEFT(tbStoricoOrdini[[#This Row],[ARTICOLO]],FIND(" ",tbStoricoOrdini[[#This Row],[ARTICOLO]])-1))</f>
        <v>AVRC</v>
      </c>
      <c r="J843" t="str">
        <f>MID(tbStoricoOrdini[[#This Row],[ARTICOLO]],FIND(" ",tbStoricoOrdini[[#This Row],[ARTICOLO]])+1,4)</f>
        <v>2500</v>
      </c>
      <c r="K843" t="str">
        <f>IFERROR(RIGHT(tbStoricoOrdini[[#This Row],[ARTICOLO]],LEN(tbStoricoOrdini[[#This Row],[ARTICOLO]])-FIND(" ",tbStoricoOrdini[[#This Row],[ARTICOLO]],FIND(" ",tbStoricoOrdini[[#This Row],[ARTICOLO]]) +1)),"")</f>
        <v>Gold</v>
      </c>
      <c r="L843" s="3">
        <f>VLOOKUP(tbStoricoOrdini[[#This Row],[ARTICOLO]],tbArticoli[],2,FALSE)</f>
        <v>500</v>
      </c>
      <c r="M843" s="22">
        <f>tbStoricoOrdini[[#This Row],[IMPORTO]]/tbStoricoOrdini[[#This Row],[PREZZO]]</f>
        <v>0.23400000000000001</v>
      </c>
      <c r="N843" t="s">
        <v>9</v>
      </c>
      <c r="O843" s="8">
        <f>VLOOKUP(tbStoricoOrdini[[#This Row],[AGENTE]],tbAgenti[],2,FALSE)</f>
        <v>0.05</v>
      </c>
      <c r="P843" s="2">
        <v>117</v>
      </c>
      <c r="Q843" s="2">
        <f>tbStoricoOrdini[[#This Row],[IMPORTO]]*tbStoricoOrdini[[#This Row],[% COMM.]]</f>
        <v>5.8500000000000005</v>
      </c>
      <c r="R843" s="2">
        <f>tbStoricoOrdini[[#This Row],[TOT. COMM.]]+tbStoricoOrdini[[#This Row],[IMPORTO]]</f>
        <v>122.85</v>
      </c>
    </row>
    <row r="844" spans="1:18">
      <c r="A844" s="1">
        <v>43831</v>
      </c>
      <c r="B844" s="7">
        <f>MONTH(tbStoricoOrdini[[#This Row],[DATA]])</f>
        <v>1</v>
      </c>
      <c r="C844" t="s">
        <v>939</v>
      </c>
      <c r="D844" t="str">
        <f>RIGHT(tbStoricoOrdini[[#This Row],[ORDINE]],4)</f>
        <v>0841</v>
      </c>
      <c r="E844" t="s">
        <v>56</v>
      </c>
      <c r="F844" t="str">
        <f>VLOOKUP(tbStoricoOrdini[[#This Row],[CLIENTE]],tbClienti[],3,FALSE)</f>
        <v>Piemonte</v>
      </c>
      <c r="G844" t="str">
        <f>VLOOKUP(tbStoricoOrdini[[#This Row],[CLIENTE]],tbClienti[],7,FALSE)</f>
        <v>CB</v>
      </c>
      <c r="H844" t="s">
        <v>77</v>
      </c>
      <c r="I844" t="str">
        <f>IF(LEFT(tbStoricoOrdini[[#This Row],[ARTICOLO]],3) = "COG","COG",LEFT(tbStoricoOrdini[[#This Row],[ARTICOLO]],FIND(" ",tbStoricoOrdini[[#This Row],[ARTICOLO]])-1))</f>
        <v>COG</v>
      </c>
      <c r="J844" t="str">
        <f>MID(tbStoricoOrdini[[#This Row],[ARTICOLO]],FIND(" ",tbStoricoOrdini[[#This Row],[ARTICOLO]])+1,4)</f>
        <v>2000</v>
      </c>
      <c r="K844" t="str">
        <f>IFERROR(RIGHT(tbStoricoOrdini[[#This Row],[ARTICOLO]],LEN(tbStoricoOrdini[[#This Row],[ARTICOLO]])-FIND(" ",tbStoricoOrdini[[#This Row],[ARTICOLO]],FIND(" ",tbStoricoOrdini[[#This Row],[ARTICOLO]]) +1)),"")</f>
        <v>Medium</v>
      </c>
      <c r="L844" s="3">
        <f>VLOOKUP(tbStoricoOrdini[[#This Row],[ARTICOLO]],tbArticoli[],2,FALSE)</f>
        <v>200</v>
      </c>
      <c r="M844" s="22">
        <f>tbStoricoOrdini[[#This Row],[IMPORTO]]/tbStoricoOrdini[[#This Row],[PREZZO]]</f>
        <v>0.1</v>
      </c>
      <c r="N844" t="s">
        <v>9</v>
      </c>
      <c r="O844" s="8">
        <f>VLOOKUP(tbStoricoOrdini[[#This Row],[AGENTE]],tbAgenti[],2,FALSE)</f>
        <v>0.05</v>
      </c>
      <c r="P844" s="2">
        <v>20</v>
      </c>
      <c r="Q844" s="2">
        <f>tbStoricoOrdini[[#This Row],[IMPORTO]]*tbStoricoOrdini[[#This Row],[% COMM.]]</f>
        <v>1</v>
      </c>
      <c r="R844" s="2">
        <f>tbStoricoOrdini[[#This Row],[TOT. COMM.]]+tbStoricoOrdini[[#This Row],[IMPORTO]]</f>
        <v>21</v>
      </c>
    </row>
    <row r="845" spans="1:18">
      <c r="A845" s="1">
        <v>43831</v>
      </c>
      <c r="B845" s="7">
        <f>MONTH(tbStoricoOrdini[[#This Row],[DATA]])</f>
        <v>1</v>
      </c>
      <c r="C845" t="s">
        <v>940</v>
      </c>
      <c r="D845" t="str">
        <f>RIGHT(tbStoricoOrdini[[#This Row],[ORDINE]],4)</f>
        <v>0842</v>
      </c>
      <c r="E845" t="s">
        <v>56</v>
      </c>
      <c r="F845" t="str">
        <f>VLOOKUP(tbStoricoOrdini[[#This Row],[CLIENTE]],tbClienti[],3,FALSE)</f>
        <v>Piemonte</v>
      </c>
      <c r="G845" t="str">
        <f>VLOOKUP(tbStoricoOrdini[[#This Row],[CLIENTE]],tbClienti[],7,FALSE)</f>
        <v>CB</v>
      </c>
      <c r="H845" t="s">
        <v>61</v>
      </c>
      <c r="I845" t="str">
        <f>IF(LEFT(tbStoricoOrdini[[#This Row],[ARTICOLO]],3) = "COG","COG",LEFT(tbStoricoOrdini[[#This Row],[ARTICOLO]],FIND(" ",tbStoricoOrdini[[#This Row],[ARTICOLO]])-1))</f>
        <v>KLM</v>
      </c>
      <c r="J845" t="str">
        <f>MID(tbStoricoOrdini[[#This Row],[ARTICOLO]],FIND(" ",tbStoricoOrdini[[#This Row],[ARTICOLO]])+1,4)</f>
        <v>5000</v>
      </c>
      <c r="K845" t="str">
        <f>IFERROR(RIGHT(tbStoricoOrdini[[#This Row],[ARTICOLO]],LEN(tbStoricoOrdini[[#This Row],[ARTICOLO]])-FIND(" ",tbStoricoOrdini[[#This Row],[ARTICOLO]],FIND(" ",tbStoricoOrdini[[#This Row],[ARTICOLO]]) +1)),"")</f>
        <v>Medium</v>
      </c>
      <c r="L845" s="3">
        <f>VLOOKUP(tbStoricoOrdini[[#This Row],[ARTICOLO]],tbArticoli[],2,FALSE)</f>
        <v>150</v>
      </c>
      <c r="M845" s="22">
        <f>tbStoricoOrdini[[#This Row],[IMPORTO]]/tbStoricoOrdini[[#This Row],[PREZZO]]</f>
        <v>48.953333333333333</v>
      </c>
      <c r="N845" t="s">
        <v>9</v>
      </c>
      <c r="O845" s="8">
        <f>VLOOKUP(tbStoricoOrdini[[#This Row],[AGENTE]],tbAgenti[],2,FALSE)</f>
        <v>0.05</v>
      </c>
      <c r="P845" s="2">
        <v>7343</v>
      </c>
      <c r="Q845" s="2">
        <f>tbStoricoOrdini[[#This Row],[IMPORTO]]*tbStoricoOrdini[[#This Row],[% COMM.]]</f>
        <v>367.15000000000003</v>
      </c>
      <c r="R845" s="2">
        <f>tbStoricoOrdini[[#This Row],[TOT. COMM.]]+tbStoricoOrdini[[#This Row],[IMPORTO]]</f>
        <v>7710.15</v>
      </c>
    </row>
    <row r="846" spans="1:18">
      <c r="A846" s="1">
        <v>43831</v>
      </c>
      <c r="B846" s="7">
        <f>MONTH(tbStoricoOrdini[[#This Row],[DATA]])</f>
        <v>1</v>
      </c>
      <c r="C846" t="s">
        <v>941</v>
      </c>
      <c r="D846" t="str">
        <f>RIGHT(tbStoricoOrdini[[#This Row],[ORDINE]],4)</f>
        <v>0843</v>
      </c>
      <c r="E846" t="s">
        <v>56</v>
      </c>
      <c r="F846" t="str">
        <f>VLOOKUP(tbStoricoOrdini[[#This Row],[CLIENTE]],tbClienti[],3,FALSE)</f>
        <v>Piemonte</v>
      </c>
      <c r="G846" t="str">
        <f>VLOOKUP(tbStoricoOrdini[[#This Row],[CLIENTE]],tbClienti[],7,FALSE)</f>
        <v>CB</v>
      </c>
      <c r="H846" t="s">
        <v>79</v>
      </c>
      <c r="I846" t="str">
        <f>IF(LEFT(tbStoricoOrdini[[#This Row],[ARTICOLO]],3) = "COG","COG",LEFT(tbStoricoOrdini[[#This Row],[ARTICOLO]],FIND(" ",tbStoricoOrdini[[#This Row],[ARTICOLO]])-1))</f>
        <v>COG</v>
      </c>
      <c r="J846" t="str">
        <f>MID(tbStoricoOrdini[[#This Row],[ARTICOLO]],FIND(" ",tbStoricoOrdini[[#This Row],[ARTICOLO]])+1,4)</f>
        <v>4000</v>
      </c>
      <c r="K846" t="str">
        <f>IFERROR(RIGHT(tbStoricoOrdini[[#This Row],[ARTICOLO]],LEN(tbStoricoOrdini[[#This Row],[ARTICOLO]])-FIND(" ",tbStoricoOrdini[[#This Row],[ARTICOLO]],FIND(" ",tbStoricoOrdini[[#This Row],[ARTICOLO]]) +1)),"")</f>
        <v>Plus</v>
      </c>
      <c r="L846" s="3">
        <f>VLOOKUP(tbStoricoOrdini[[#This Row],[ARTICOLO]],tbArticoli[],2,FALSE)</f>
        <v>240</v>
      </c>
      <c r="M846" s="22">
        <f>tbStoricoOrdini[[#This Row],[IMPORTO]]/tbStoricoOrdini[[#This Row],[PREZZO]]</f>
        <v>0.57499999999999996</v>
      </c>
      <c r="N846" t="s">
        <v>9</v>
      </c>
      <c r="O846" s="8">
        <f>VLOOKUP(tbStoricoOrdini[[#This Row],[AGENTE]],tbAgenti[],2,FALSE)</f>
        <v>0.05</v>
      </c>
      <c r="P846" s="2">
        <v>138</v>
      </c>
      <c r="Q846" s="2">
        <f>tbStoricoOrdini[[#This Row],[IMPORTO]]*tbStoricoOrdini[[#This Row],[% COMM.]]</f>
        <v>6.9</v>
      </c>
      <c r="R846" s="2">
        <f>tbStoricoOrdini[[#This Row],[TOT. COMM.]]+tbStoricoOrdini[[#This Row],[IMPORTO]]</f>
        <v>144.9</v>
      </c>
    </row>
    <row r="847" spans="1:18">
      <c r="A847" s="1">
        <v>43831</v>
      </c>
      <c r="B847" s="7">
        <f>MONTH(tbStoricoOrdini[[#This Row],[DATA]])</f>
        <v>1</v>
      </c>
      <c r="C847" t="s">
        <v>942</v>
      </c>
      <c r="D847" t="str">
        <f>RIGHT(tbStoricoOrdini[[#This Row],[ORDINE]],4)</f>
        <v>0844</v>
      </c>
      <c r="E847" t="s">
        <v>56</v>
      </c>
      <c r="F847" t="str">
        <f>VLOOKUP(tbStoricoOrdini[[#This Row],[CLIENTE]],tbClienti[],3,FALSE)</f>
        <v>Piemonte</v>
      </c>
      <c r="G847" t="str">
        <f>VLOOKUP(tbStoricoOrdini[[#This Row],[CLIENTE]],tbClienti[],7,FALSE)</f>
        <v>CB</v>
      </c>
      <c r="H847" t="s">
        <v>63</v>
      </c>
      <c r="I847" t="str">
        <f>IF(LEFT(tbStoricoOrdini[[#This Row],[ARTICOLO]],3) = "COG","COG",LEFT(tbStoricoOrdini[[#This Row],[ARTICOLO]],FIND(" ",tbStoricoOrdini[[#This Row],[ARTICOLO]])-1))</f>
        <v>KLM</v>
      </c>
      <c r="J847" t="str">
        <f>MID(tbStoricoOrdini[[#This Row],[ARTICOLO]],FIND(" ",tbStoricoOrdini[[#This Row],[ARTICOLO]])+1,4)</f>
        <v>3000</v>
      </c>
      <c r="K847" t="str">
        <f>IFERROR(RIGHT(tbStoricoOrdini[[#This Row],[ARTICOLO]],LEN(tbStoricoOrdini[[#This Row],[ARTICOLO]])-FIND(" ",tbStoricoOrdini[[#This Row],[ARTICOLO]],FIND(" ",tbStoricoOrdini[[#This Row],[ARTICOLO]]) +1)),"")</f>
        <v>Plus</v>
      </c>
      <c r="L847" s="3">
        <f>VLOOKUP(tbStoricoOrdini[[#This Row],[ARTICOLO]],tbArticoli[],2,FALSE)</f>
        <v>145</v>
      </c>
      <c r="M847" s="22">
        <f>tbStoricoOrdini[[#This Row],[IMPORTO]]/tbStoricoOrdini[[#This Row],[PREZZO]]</f>
        <v>1139.1931034482759</v>
      </c>
      <c r="N847" t="s">
        <v>9</v>
      </c>
      <c r="O847" s="8">
        <f>VLOOKUP(tbStoricoOrdini[[#This Row],[AGENTE]],tbAgenti[],2,FALSE)</f>
        <v>0.05</v>
      </c>
      <c r="P847" s="2">
        <v>165183</v>
      </c>
      <c r="Q847" s="2">
        <f>tbStoricoOrdini[[#This Row],[IMPORTO]]*tbStoricoOrdini[[#This Row],[% COMM.]]</f>
        <v>8259.15</v>
      </c>
      <c r="R847" s="2">
        <f>tbStoricoOrdini[[#This Row],[TOT. COMM.]]+tbStoricoOrdini[[#This Row],[IMPORTO]]</f>
        <v>173442.15</v>
      </c>
    </row>
    <row r="848" spans="1:18">
      <c r="A848" s="1">
        <v>43831</v>
      </c>
      <c r="B848" s="7">
        <f>MONTH(tbStoricoOrdini[[#This Row],[DATA]])</f>
        <v>1</v>
      </c>
      <c r="C848" t="s">
        <v>943</v>
      </c>
      <c r="D848" t="str">
        <f>RIGHT(tbStoricoOrdini[[#This Row],[ORDINE]],4)</f>
        <v>0845</v>
      </c>
      <c r="E848" t="s">
        <v>56</v>
      </c>
      <c r="F848" t="str">
        <f>VLOOKUP(tbStoricoOrdini[[#This Row],[CLIENTE]],tbClienti[],3,FALSE)</f>
        <v>Piemonte</v>
      </c>
      <c r="G848" t="str">
        <f>VLOOKUP(tbStoricoOrdini[[#This Row],[CLIENTE]],tbClienti[],7,FALSE)</f>
        <v>CB</v>
      </c>
      <c r="H848" t="s">
        <v>66</v>
      </c>
      <c r="I848" t="str">
        <f>IF(LEFT(tbStoricoOrdini[[#This Row],[ARTICOLO]],3) = "COG","COG",LEFT(tbStoricoOrdini[[#This Row],[ARTICOLO]],FIND(" ",tbStoricoOrdini[[#This Row],[ARTICOLO]])-1))</f>
        <v>BAG</v>
      </c>
      <c r="J848" t="str">
        <f>MID(tbStoricoOrdini[[#This Row],[ARTICOLO]],FIND(" ",tbStoricoOrdini[[#This Row],[ARTICOLO]])+1,4)</f>
        <v>2500</v>
      </c>
      <c r="K848" t="str">
        <f>IFERROR(RIGHT(tbStoricoOrdini[[#This Row],[ARTICOLO]],LEN(tbStoricoOrdini[[#This Row],[ARTICOLO]])-FIND(" ",tbStoricoOrdini[[#This Row],[ARTICOLO]],FIND(" ",tbStoricoOrdini[[#This Row],[ARTICOLO]]) +1)),"")</f>
        <v>Plus</v>
      </c>
      <c r="L848" s="3">
        <f>VLOOKUP(tbStoricoOrdini[[#This Row],[ARTICOLO]],tbArticoli[],2,FALSE)</f>
        <v>220</v>
      </c>
      <c r="M848" s="22">
        <f>tbStoricoOrdini[[#This Row],[IMPORTO]]/tbStoricoOrdini[[#This Row],[PREZZO]]</f>
        <v>35.113636363636367</v>
      </c>
      <c r="N848" t="s">
        <v>9</v>
      </c>
      <c r="O848" s="8">
        <f>VLOOKUP(tbStoricoOrdini[[#This Row],[AGENTE]],tbAgenti[],2,FALSE)</f>
        <v>0.05</v>
      </c>
      <c r="P848" s="2">
        <v>7725</v>
      </c>
      <c r="Q848" s="2">
        <f>tbStoricoOrdini[[#This Row],[IMPORTO]]*tbStoricoOrdini[[#This Row],[% COMM.]]</f>
        <v>386.25</v>
      </c>
      <c r="R848" s="2">
        <f>tbStoricoOrdini[[#This Row],[TOT. COMM.]]+tbStoricoOrdini[[#This Row],[IMPORTO]]</f>
        <v>8111.25</v>
      </c>
    </row>
    <row r="849" spans="1:18">
      <c r="A849" s="1">
        <v>43831</v>
      </c>
      <c r="B849" s="7">
        <f>MONTH(tbStoricoOrdini[[#This Row],[DATA]])</f>
        <v>1</v>
      </c>
      <c r="C849" t="s">
        <v>944</v>
      </c>
      <c r="D849" t="str">
        <f>RIGHT(tbStoricoOrdini[[#This Row],[ORDINE]],4)</f>
        <v>0846</v>
      </c>
      <c r="E849" t="s">
        <v>56</v>
      </c>
      <c r="F849" t="str">
        <f>VLOOKUP(tbStoricoOrdini[[#This Row],[CLIENTE]],tbClienti[],3,FALSE)</f>
        <v>Piemonte</v>
      </c>
      <c r="G849" t="str">
        <f>VLOOKUP(tbStoricoOrdini[[#This Row],[CLIENTE]],tbClienti[],7,FALSE)</f>
        <v>CB</v>
      </c>
      <c r="H849" t="s">
        <v>70</v>
      </c>
      <c r="I849" t="str">
        <f>IF(LEFT(tbStoricoOrdini[[#This Row],[ARTICOLO]],3) = "COG","COG",LEFT(tbStoricoOrdini[[#This Row],[ARTICOLO]],FIND(" ",tbStoricoOrdini[[#This Row],[ARTICOLO]])-1))</f>
        <v>EB08</v>
      </c>
      <c r="J849" t="str">
        <f>MID(tbStoricoOrdini[[#This Row],[ARTICOLO]],FIND(" ",tbStoricoOrdini[[#This Row],[ARTICOLO]])+1,4)</f>
        <v>7500</v>
      </c>
      <c r="K849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849" s="3">
        <f>VLOOKUP(tbStoricoOrdini[[#This Row],[ARTICOLO]],tbArticoli[],2,FALSE)</f>
        <v>180</v>
      </c>
      <c r="M849" s="22">
        <f>tbStoricoOrdini[[#This Row],[IMPORTO]]/tbStoricoOrdini[[#This Row],[PREZZO]]</f>
        <v>7.7777777777777779E-2</v>
      </c>
      <c r="N849" t="s">
        <v>9</v>
      </c>
      <c r="O849" s="8">
        <f>VLOOKUP(tbStoricoOrdini[[#This Row],[AGENTE]],tbAgenti[],2,FALSE)</f>
        <v>0.05</v>
      </c>
      <c r="P849" s="2">
        <v>14</v>
      </c>
      <c r="Q849" s="2">
        <f>tbStoricoOrdini[[#This Row],[IMPORTO]]*tbStoricoOrdini[[#This Row],[% COMM.]]</f>
        <v>0.70000000000000007</v>
      </c>
      <c r="R849" s="2">
        <f>tbStoricoOrdini[[#This Row],[TOT. COMM.]]+tbStoricoOrdini[[#This Row],[IMPORTO]]</f>
        <v>14.7</v>
      </c>
    </row>
    <row r="850" spans="1:18">
      <c r="A850" s="1">
        <v>43831</v>
      </c>
      <c r="B850" s="7">
        <f>MONTH(tbStoricoOrdini[[#This Row],[DATA]])</f>
        <v>1</v>
      </c>
      <c r="C850" t="s">
        <v>945</v>
      </c>
      <c r="D850" t="str">
        <f>RIGHT(tbStoricoOrdini[[#This Row],[ORDINE]],4)</f>
        <v>0847</v>
      </c>
      <c r="E850" t="s">
        <v>56</v>
      </c>
      <c r="F850" t="str">
        <f>VLOOKUP(tbStoricoOrdini[[#This Row],[CLIENTE]],tbClienti[],3,FALSE)</f>
        <v>Piemonte</v>
      </c>
      <c r="G850" t="str">
        <f>VLOOKUP(tbStoricoOrdini[[#This Row],[CLIENTE]],tbClienti[],7,FALSE)</f>
        <v>CB</v>
      </c>
      <c r="H850" t="s">
        <v>75</v>
      </c>
      <c r="I850" t="str">
        <f>IF(LEFT(tbStoricoOrdini[[#This Row],[ARTICOLO]],3) = "COG","COG",LEFT(tbStoricoOrdini[[#This Row],[ARTICOLO]],FIND(" ",tbStoricoOrdini[[#This Row],[ARTICOLO]])-1))</f>
        <v>AVRC</v>
      </c>
      <c r="J850" t="str">
        <f>MID(tbStoricoOrdini[[#This Row],[ARTICOLO]],FIND(" ",tbStoricoOrdini[[#This Row],[ARTICOLO]])+1,4)</f>
        <v>1000</v>
      </c>
      <c r="K850" t="str">
        <f>IFERROR(RIGHT(tbStoricoOrdini[[#This Row],[ARTICOLO]],LEN(tbStoricoOrdini[[#This Row],[ARTICOLO]])-FIND(" ",tbStoricoOrdini[[#This Row],[ARTICOLO]],FIND(" ",tbStoricoOrdini[[#This Row],[ARTICOLO]]) +1)),"")</f>
        <v>Silver</v>
      </c>
      <c r="L850" s="3">
        <f>VLOOKUP(tbStoricoOrdini[[#This Row],[ARTICOLO]],tbArticoli[],2,FALSE)</f>
        <v>390</v>
      </c>
      <c r="M850" s="22">
        <f>tbStoricoOrdini[[#This Row],[IMPORTO]]/tbStoricoOrdini[[#This Row],[PREZZO]]</f>
        <v>4.1025641025641026E-2</v>
      </c>
      <c r="N850" t="s">
        <v>9</v>
      </c>
      <c r="O850" s="8">
        <f>VLOOKUP(tbStoricoOrdini[[#This Row],[AGENTE]],tbAgenti[],2,FALSE)</f>
        <v>0.05</v>
      </c>
      <c r="P850" s="2">
        <v>16</v>
      </c>
      <c r="Q850" s="2">
        <f>tbStoricoOrdini[[#This Row],[IMPORTO]]*tbStoricoOrdini[[#This Row],[% COMM.]]</f>
        <v>0.8</v>
      </c>
      <c r="R850" s="2">
        <f>tbStoricoOrdini[[#This Row],[TOT. COMM.]]+tbStoricoOrdini[[#This Row],[IMPORTO]]</f>
        <v>16.8</v>
      </c>
    </row>
    <row r="851" spans="1:18">
      <c r="A851" s="1">
        <v>43831</v>
      </c>
      <c r="B851" s="7">
        <f>MONTH(tbStoricoOrdini[[#This Row],[DATA]])</f>
        <v>1</v>
      </c>
      <c r="C851" t="s">
        <v>946</v>
      </c>
      <c r="D851" t="str">
        <f>RIGHT(tbStoricoOrdini[[#This Row],[ORDINE]],4)</f>
        <v>0848</v>
      </c>
      <c r="E851" t="s">
        <v>56</v>
      </c>
      <c r="F851" t="str">
        <f>VLOOKUP(tbStoricoOrdini[[#This Row],[CLIENTE]],tbClienti[],3,FALSE)</f>
        <v>Piemonte</v>
      </c>
      <c r="G851" t="str">
        <f>VLOOKUP(tbStoricoOrdini[[#This Row],[CLIENTE]],tbClienti[],7,FALSE)</f>
        <v>CB</v>
      </c>
      <c r="H851" t="s">
        <v>76</v>
      </c>
      <c r="I851" t="str">
        <f>IF(LEFT(tbStoricoOrdini[[#This Row],[ARTICOLO]],3) = "COG","COG",LEFT(tbStoricoOrdini[[#This Row],[ARTICOLO]],FIND(" ",tbStoricoOrdini[[#This Row],[ARTICOLO]])-1))</f>
        <v>COG</v>
      </c>
      <c r="J851" t="str">
        <f>MID(tbStoricoOrdini[[#This Row],[ARTICOLO]],FIND(" ",tbStoricoOrdini[[#This Row],[ARTICOLO]])+1,4)</f>
        <v>1000</v>
      </c>
      <c r="K851" t="str">
        <f>IFERROR(RIGHT(tbStoricoOrdini[[#This Row],[ARTICOLO]],LEN(tbStoricoOrdini[[#This Row],[ARTICOLO]])-FIND(" ",tbStoricoOrdini[[#This Row],[ARTICOLO]],FIND(" ",tbStoricoOrdini[[#This Row],[ARTICOLO]]) +1)),"")</f>
        <v/>
      </c>
      <c r="L851" s="3">
        <f>VLOOKUP(tbStoricoOrdini[[#This Row],[ARTICOLO]],tbArticoli[],2,FALSE)</f>
        <v>150</v>
      </c>
      <c r="M851" s="22">
        <f>tbStoricoOrdini[[#This Row],[IMPORTO]]/tbStoricoOrdini[[#This Row],[PREZZO]]</f>
        <v>3.28</v>
      </c>
      <c r="N851" t="s">
        <v>9</v>
      </c>
      <c r="O851" s="8">
        <f>VLOOKUP(tbStoricoOrdini[[#This Row],[AGENTE]],tbAgenti[],2,FALSE)</f>
        <v>0.05</v>
      </c>
      <c r="P851" s="2">
        <v>492</v>
      </c>
      <c r="Q851" s="2">
        <f>tbStoricoOrdini[[#This Row],[IMPORTO]]*tbStoricoOrdini[[#This Row],[% COMM.]]</f>
        <v>24.6</v>
      </c>
      <c r="R851" s="2">
        <f>tbStoricoOrdini[[#This Row],[TOT. COMM.]]+tbStoricoOrdini[[#This Row],[IMPORTO]]</f>
        <v>516.6</v>
      </c>
    </row>
    <row r="852" spans="1:18">
      <c r="A852" s="1">
        <v>43831</v>
      </c>
      <c r="B852" s="7">
        <f>MONTH(tbStoricoOrdini[[#This Row],[DATA]])</f>
        <v>1</v>
      </c>
      <c r="C852" t="s">
        <v>947</v>
      </c>
      <c r="D852" t="str">
        <f>RIGHT(tbStoricoOrdini[[#This Row],[ORDINE]],4)</f>
        <v>0849</v>
      </c>
      <c r="E852" t="s">
        <v>56</v>
      </c>
      <c r="F852" t="str">
        <f>VLOOKUP(tbStoricoOrdini[[#This Row],[CLIENTE]],tbClienti[],3,FALSE)</f>
        <v>Piemonte</v>
      </c>
      <c r="G852" t="str">
        <f>VLOOKUP(tbStoricoOrdini[[#This Row],[CLIENTE]],tbClienti[],7,FALSE)</f>
        <v>CB</v>
      </c>
      <c r="H852" t="s">
        <v>72</v>
      </c>
      <c r="I852" t="str">
        <f>IF(LEFT(tbStoricoOrdini[[#This Row],[ARTICOLO]],3) = "COG","COG",LEFT(tbStoricoOrdini[[#This Row],[ARTICOLO]],FIND(" ",tbStoricoOrdini[[#This Row],[ARTICOLO]])-1))</f>
        <v>EB06</v>
      </c>
      <c r="J852" t="str">
        <f>MID(tbStoricoOrdini[[#This Row],[ARTICOLO]],FIND(" ",tbStoricoOrdini[[#This Row],[ARTICOLO]])+1,4)</f>
        <v>3000</v>
      </c>
      <c r="K852" t="str">
        <f>IFERROR(RIGHT(tbStoricoOrdini[[#This Row],[ARTICOLO]],LEN(tbStoricoOrdini[[#This Row],[ARTICOLO]])-FIND(" ",tbStoricoOrdini[[#This Row],[ARTICOLO]],FIND(" ",tbStoricoOrdini[[#This Row],[ARTICOLO]]) +1)),"")</f>
        <v>Medium</v>
      </c>
      <c r="L852" s="3">
        <f>VLOOKUP(tbStoricoOrdini[[#This Row],[ARTICOLO]],tbArticoli[],2,FALSE)</f>
        <v>120</v>
      </c>
      <c r="M852" s="22">
        <f>tbStoricoOrdini[[#This Row],[IMPORTO]]/tbStoricoOrdini[[#This Row],[PREZZO]]</f>
        <v>5.8333333333333334E-2</v>
      </c>
      <c r="N852" t="s">
        <v>9</v>
      </c>
      <c r="O852" s="8">
        <f>VLOOKUP(tbStoricoOrdini[[#This Row],[AGENTE]],tbAgenti[],2,FALSE)</f>
        <v>0.05</v>
      </c>
      <c r="P852" s="2">
        <v>7</v>
      </c>
      <c r="Q852" s="2">
        <f>tbStoricoOrdini[[#This Row],[IMPORTO]]*tbStoricoOrdini[[#This Row],[% COMM.]]</f>
        <v>0.35000000000000003</v>
      </c>
      <c r="R852" s="2">
        <f>tbStoricoOrdini[[#This Row],[TOT. COMM.]]+tbStoricoOrdini[[#This Row],[IMPORTO]]</f>
        <v>7.35</v>
      </c>
    </row>
    <row r="853" spans="1:18">
      <c r="A853" s="1">
        <v>43862</v>
      </c>
      <c r="B853" s="7">
        <f>MONTH(tbStoricoOrdini[[#This Row],[DATA]])</f>
        <v>2</v>
      </c>
      <c r="C853" t="s">
        <v>948</v>
      </c>
      <c r="D853" t="str">
        <f>RIGHT(tbStoricoOrdini[[#This Row],[ORDINE]],4)</f>
        <v>0850</v>
      </c>
      <c r="E853" t="s">
        <v>30</v>
      </c>
      <c r="F853" t="str">
        <f>VLOOKUP(tbStoricoOrdini[[#This Row],[CLIENTE]],tbClienti[],3,FALSE)</f>
        <v>NYC</v>
      </c>
      <c r="G853" t="str">
        <f>VLOOKUP(tbStoricoOrdini[[#This Row],[CLIENTE]],tbClienti[],7,FALSE)</f>
        <v>CC</v>
      </c>
      <c r="H853" t="s">
        <v>77</v>
      </c>
      <c r="I853" t="str">
        <f>IF(LEFT(tbStoricoOrdini[[#This Row],[ARTICOLO]],3) = "COG","COG",LEFT(tbStoricoOrdini[[#This Row],[ARTICOLO]],FIND(" ",tbStoricoOrdini[[#This Row],[ARTICOLO]])-1))</f>
        <v>COG</v>
      </c>
      <c r="J853" t="str">
        <f>MID(tbStoricoOrdini[[#This Row],[ARTICOLO]],FIND(" ",tbStoricoOrdini[[#This Row],[ARTICOLO]])+1,4)</f>
        <v>2000</v>
      </c>
      <c r="K853" t="str">
        <f>IFERROR(RIGHT(tbStoricoOrdini[[#This Row],[ARTICOLO]],LEN(tbStoricoOrdini[[#This Row],[ARTICOLO]])-FIND(" ",tbStoricoOrdini[[#This Row],[ARTICOLO]],FIND(" ",tbStoricoOrdini[[#This Row],[ARTICOLO]]) +1)),"")</f>
        <v>Medium</v>
      </c>
      <c r="L853" s="3">
        <f>VLOOKUP(tbStoricoOrdini[[#This Row],[ARTICOLO]],tbArticoli[],2,FALSE)</f>
        <v>200</v>
      </c>
      <c r="M853" s="22">
        <f>tbStoricoOrdini[[#This Row],[IMPORTO]]/tbStoricoOrdini[[#This Row],[PREZZO]]</f>
        <v>0.13500000000000001</v>
      </c>
      <c r="N853" t="s">
        <v>9</v>
      </c>
      <c r="O853" s="8">
        <f>VLOOKUP(tbStoricoOrdini[[#This Row],[AGENTE]],tbAgenti[],2,FALSE)</f>
        <v>0.05</v>
      </c>
      <c r="P853" s="2">
        <v>27</v>
      </c>
      <c r="Q853" s="2">
        <f>tbStoricoOrdini[[#This Row],[IMPORTO]]*tbStoricoOrdini[[#This Row],[% COMM.]]</f>
        <v>1.35</v>
      </c>
      <c r="R853" s="2">
        <f>tbStoricoOrdini[[#This Row],[TOT. COMM.]]+tbStoricoOrdini[[#This Row],[IMPORTO]]</f>
        <v>28.35</v>
      </c>
    </row>
    <row r="854" spans="1:18">
      <c r="A854" s="1">
        <v>43862</v>
      </c>
      <c r="B854" s="7">
        <f>MONTH(tbStoricoOrdini[[#This Row],[DATA]])</f>
        <v>2</v>
      </c>
      <c r="C854" t="s">
        <v>949</v>
      </c>
      <c r="D854" t="str">
        <f>RIGHT(tbStoricoOrdini[[#This Row],[ORDINE]],4)</f>
        <v>0851</v>
      </c>
      <c r="E854" t="s">
        <v>30</v>
      </c>
      <c r="F854" t="str">
        <f>VLOOKUP(tbStoricoOrdini[[#This Row],[CLIENTE]],tbClienti[],3,FALSE)</f>
        <v>NYC</v>
      </c>
      <c r="G854" t="str">
        <f>VLOOKUP(tbStoricoOrdini[[#This Row],[CLIENTE]],tbClienti[],7,FALSE)</f>
        <v>CC</v>
      </c>
      <c r="H854" t="s">
        <v>61</v>
      </c>
      <c r="I854" t="str">
        <f>IF(LEFT(tbStoricoOrdini[[#This Row],[ARTICOLO]],3) = "COG","COG",LEFT(tbStoricoOrdini[[#This Row],[ARTICOLO]],FIND(" ",tbStoricoOrdini[[#This Row],[ARTICOLO]])-1))</f>
        <v>KLM</v>
      </c>
      <c r="J854" t="str">
        <f>MID(tbStoricoOrdini[[#This Row],[ARTICOLO]],FIND(" ",tbStoricoOrdini[[#This Row],[ARTICOLO]])+1,4)</f>
        <v>5000</v>
      </c>
      <c r="K854" t="str">
        <f>IFERROR(RIGHT(tbStoricoOrdini[[#This Row],[ARTICOLO]],LEN(tbStoricoOrdini[[#This Row],[ARTICOLO]])-FIND(" ",tbStoricoOrdini[[#This Row],[ARTICOLO]],FIND(" ",tbStoricoOrdini[[#This Row],[ARTICOLO]]) +1)),"")</f>
        <v>Medium</v>
      </c>
      <c r="L854" s="3">
        <f>VLOOKUP(tbStoricoOrdini[[#This Row],[ARTICOLO]],tbArticoli[],2,FALSE)</f>
        <v>150</v>
      </c>
      <c r="M854" s="22">
        <f>tbStoricoOrdini[[#This Row],[IMPORTO]]/tbStoricoOrdini[[#This Row],[PREZZO]]</f>
        <v>23.566666666666666</v>
      </c>
      <c r="N854" t="s">
        <v>6</v>
      </c>
      <c r="O854" s="8">
        <f>VLOOKUP(tbStoricoOrdini[[#This Row],[AGENTE]],tbAgenti[],2,FALSE)</f>
        <v>7.4999999999999997E-2</v>
      </c>
      <c r="P854" s="2">
        <v>3535</v>
      </c>
      <c r="Q854" s="2">
        <f>tbStoricoOrdini[[#This Row],[IMPORTO]]*tbStoricoOrdini[[#This Row],[% COMM.]]</f>
        <v>265.125</v>
      </c>
      <c r="R854" s="2">
        <f>tbStoricoOrdini[[#This Row],[TOT. COMM.]]+tbStoricoOrdini[[#This Row],[IMPORTO]]</f>
        <v>3800.125</v>
      </c>
    </row>
    <row r="855" spans="1:18">
      <c r="A855" s="1">
        <v>43862</v>
      </c>
      <c r="B855" s="7">
        <f>MONTH(tbStoricoOrdini[[#This Row],[DATA]])</f>
        <v>2</v>
      </c>
      <c r="C855" t="s">
        <v>950</v>
      </c>
      <c r="D855" t="str">
        <f>RIGHT(tbStoricoOrdini[[#This Row],[ORDINE]],4)</f>
        <v>0852</v>
      </c>
      <c r="E855" t="s">
        <v>30</v>
      </c>
      <c r="F855" t="str">
        <f>VLOOKUP(tbStoricoOrdini[[#This Row],[CLIENTE]],tbClienti[],3,FALSE)</f>
        <v>NYC</v>
      </c>
      <c r="G855" t="str">
        <f>VLOOKUP(tbStoricoOrdini[[#This Row],[CLIENTE]],tbClienti[],7,FALSE)</f>
        <v>CC</v>
      </c>
      <c r="H855" t="s">
        <v>61</v>
      </c>
      <c r="I855" t="str">
        <f>IF(LEFT(tbStoricoOrdini[[#This Row],[ARTICOLO]],3) = "COG","COG",LEFT(tbStoricoOrdini[[#This Row],[ARTICOLO]],FIND(" ",tbStoricoOrdini[[#This Row],[ARTICOLO]])-1))</f>
        <v>KLM</v>
      </c>
      <c r="J855" t="str">
        <f>MID(tbStoricoOrdini[[#This Row],[ARTICOLO]],FIND(" ",tbStoricoOrdini[[#This Row],[ARTICOLO]])+1,4)</f>
        <v>5000</v>
      </c>
      <c r="K855" t="str">
        <f>IFERROR(RIGHT(tbStoricoOrdini[[#This Row],[ARTICOLO]],LEN(tbStoricoOrdini[[#This Row],[ARTICOLO]])-FIND(" ",tbStoricoOrdini[[#This Row],[ARTICOLO]],FIND(" ",tbStoricoOrdini[[#This Row],[ARTICOLO]]) +1)),"")</f>
        <v>Medium</v>
      </c>
      <c r="L855" s="3">
        <f>VLOOKUP(tbStoricoOrdini[[#This Row],[ARTICOLO]],tbArticoli[],2,FALSE)</f>
        <v>150</v>
      </c>
      <c r="M855" s="22">
        <f>tbStoricoOrdini[[#This Row],[IMPORTO]]/tbStoricoOrdini[[#This Row],[PREZZO]]</f>
        <v>8.0333333333333332</v>
      </c>
      <c r="N855" t="s">
        <v>9</v>
      </c>
      <c r="O855" s="8">
        <f>VLOOKUP(tbStoricoOrdini[[#This Row],[AGENTE]],tbAgenti[],2,FALSE)</f>
        <v>0.05</v>
      </c>
      <c r="P855" s="2">
        <v>1205</v>
      </c>
      <c r="Q855" s="2">
        <f>tbStoricoOrdini[[#This Row],[IMPORTO]]*tbStoricoOrdini[[#This Row],[% COMM.]]</f>
        <v>60.25</v>
      </c>
      <c r="R855" s="2">
        <f>tbStoricoOrdini[[#This Row],[TOT. COMM.]]+tbStoricoOrdini[[#This Row],[IMPORTO]]</f>
        <v>1265.25</v>
      </c>
    </row>
    <row r="856" spans="1:18">
      <c r="A856" s="1">
        <v>43862</v>
      </c>
      <c r="B856" s="7">
        <f>MONTH(tbStoricoOrdini[[#This Row],[DATA]])</f>
        <v>2</v>
      </c>
      <c r="C856" t="s">
        <v>951</v>
      </c>
      <c r="D856" t="str">
        <f>RIGHT(tbStoricoOrdini[[#This Row],[ORDINE]],4)</f>
        <v>0853</v>
      </c>
      <c r="E856" t="s">
        <v>30</v>
      </c>
      <c r="F856" t="str">
        <f>VLOOKUP(tbStoricoOrdini[[#This Row],[CLIENTE]],tbClienti[],3,FALSE)</f>
        <v>NYC</v>
      </c>
      <c r="G856" t="str">
        <f>VLOOKUP(tbStoricoOrdini[[#This Row],[CLIENTE]],tbClienti[],7,FALSE)</f>
        <v>CC</v>
      </c>
      <c r="H856" t="s">
        <v>60</v>
      </c>
      <c r="I856" t="str">
        <f>IF(LEFT(tbStoricoOrdini[[#This Row],[ARTICOLO]],3) = "COG","COG",LEFT(tbStoricoOrdini[[#This Row],[ARTICOLO]],FIND(" ",tbStoricoOrdini[[#This Row],[ARTICOLO]])-1))</f>
        <v>KLM</v>
      </c>
      <c r="J856" t="str">
        <f>MID(tbStoricoOrdini[[#This Row],[ARTICOLO]],FIND(" ",tbStoricoOrdini[[#This Row],[ARTICOLO]])+1,4)</f>
        <v>5000</v>
      </c>
      <c r="K856" t="str">
        <f>IFERROR(RIGHT(tbStoricoOrdini[[#This Row],[ARTICOLO]],LEN(tbStoricoOrdini[[#This Row],[ARTICOLO]])-FIND(" ",tbStoricoOrdini[[#This Row],[ARTICOLO]],FIND(" ",tbStoricoOrdini[[#This Row],[ARTICOLO]]) +1)),"")</f>
        <v>Plus</v>
      </c>
      <c r="L856" s="3">
        <f>VLOOKUP(tbStoricoOrdini[[#This Row],[ARTICOLO]],tbArticoli[],2,FALSE)</f>
        <v>175</v>
      </c>
      <c r="M856" s="22">
        <f>tbStoricoOrdini[[#This Row],[IMPORTO]]/tbStoricoOrdini[[#This Row],[PREZZO]]</f>
        <v>30.542857142857144</v>
      </c>
      <c r="N856" t="s">
        <v>9</v>
      </c>
      <c r="O856" s="8">
        <f>VLOOKUP(tbStoricoOrdini[[#This Row],[AGENTE]],tbAgenti[],2,FALSE)</f>
        <v>0.05</v>
      </c>
      <c r="P856" s="2">
        <v>5345</v>
      </c>
      <c r="Q856" s="2">
        <f>tbStoricoOrdini[[#This Row],[IMPORTO]]*tbStoricoOrdini[[#This Row],[% COMM.]]</f>
        <v>267.25</v>
      </c>
      <c r="R856" s="2">
        <f>tbStoricoOrdini[[#This Row],[TOT. COMM.]]+tbStoricoOrdini[[#This Row],[IMPORTO]]</f>
        <v>5612.25</v>
      </c>
    </row>
    <row r="857" spans="1:18">
      <c r="A857" s="1">
        <v>43862</v>
      </c>
      <c r="B857" s="7">
        <f>MONTH(tbStoricoOrdini[[#This Row],[DATA]])</f>
        <v>2</v>
      </c>
      <c r="C857" t="s">
        <v>952</v>
      </c>
      <c r="D857" t="str">
        <f>RIGHT(tbStoricoOrdini[[#This Row],[ORDINE]],4)</f>
        <v>0854</v>
      </c>
      <c r="E857" t="s">
        <v>30</v>
      </c>
      <c r="F857" t="str">
        <f>VLOOKUP(tbStoricoOrdini[[#This Row],[CLIENTE]],tbClienti[],3,FALSE)</f>
        <v>NYC</v>
      </c>
      <c r="G857" t="str">
        <f>VLOOKUP(tbStoricoOrdini[[#This Row],[CLIENTE]],tbClienti[],7,FALSE)</f>
        <v>CC</v>
      </c>
      <c r="H857" t="s">
        <v>63</v>
      </c>
      <c r="I857" t="str">
        <f>IF(LEFT(tbStoricoOrdini[[#This Row],[ARTICOLO]],3) = "COG","COG",LEFT(tbStoricoOrdini[[#This Row],[ARTICOLO]],FIND(" ",tbStoricoOrdini[[#This Row],[ARTICOLO]])-1))</f>
        <v>KLM</v>
      </c>
      <c r="J857" t="str">
        <f>MID(tbStoricoOrdini[[#This Row],[ARTICOLO]],FIND(" ",tbStoricoOrdini[[#This Row],[ARTICOLO]])+1,4)</f>
        <v>3000</v>
      </c>
      <c r="K857" t="str">
        <f>IFERROR(RIGHT(tbStoricoOrdini[[#This Row],[ARTICOLO]],LEN(tbStoricoOrdini[[#This Row],[ARTICOLO]])-FIND(" ",tbStoricoOrdini[[#This Row],[ARTICOLO]],FIND(" ",tbStoricoOrdini[[#This Row],[ARTICOLO]]) +1)),"")</f>
        <v>Plus</v>
      </c>
      <c r="L857" s="3">
        <f>VLOOKUP(tbStoricoOrdini[[#This Row],[ARTICOLO]],tbArticoli[],2,FALSE)</f>
        <v>145</v>
      </c>
      <c r="M857" s="22">
        <f>tbStoricoOrdini[[#This Row],[IMPORTO]]/tbStoricoOrdini[[#This Row],[PREZZO]]</f>
        <v>1010.7655172413793</v>
      </c>
      <c r="N857" t="s">
        <v>15</v>
      </c>
      <c r="O857" s="8">
        <f>VLOOKUP(tbStoricoOrdini[[#This Row],[AGENTE]],tbAgenti[],2,FALSE)</f>
        <v>0.08</v>
      </c>
      <c r="P857" s="2">
        <v>146561</v>
      </c>
      <c r="Q857" s="2">
        <f>tbStoricoOrdini[[#This Row],[IMPORTO]]*tbStoricoOrdini[[#This Row],[% COMM.]]</f>
        <v>11724.880000000001</v>
      </c>
      <c r="R857" s="2">
        <f>tbStoricoOrdini[[#This Row],[TOT. COMM.]]+tbStoricoOrdini[[#This Row],[IMPORTO]]</f>
        <v>158285.88</v>
      </c>
    </row>
    <row r="858" spans="1:18">
      <c r="A858" s="1">
        <v>43862</v>
      </c>
      <c r="B858" s="7">
        <f>MONTH(tbStoricoOrdini[[#This Row],[DATA]])</f>
        <v>2</v>
      </c>
      <c r="C858" t="s">
        <v>953</v>
      </c>
      <c r="D858" t="str">
        <f>RIGHT(tbStoricoOrdini[[#This Row],[ORDINE]],4)</f>
        <v>0855</v>
      </c>
      <c r="E858" t="s">
        <v>30</v>
      </c>
      <c r="F858" t="str">
        <f>VLOOKUP(tbStoricoOrdini[[#This Row],[CLIENTE]],tbClienti[],3,FALSE)</f>
        <v>NYC</v>
      </c>
      <c r="G858" t="str">
        <f>VLOOKUP(tbStoricoOrdini[[#This Row],[CLIENTE]],tbClienti[],7,FALSE)</f>
        <v>CC</v>
      </c>
      <c r="H858" t="s">
        <v>63</v>
      </c>
      <c r="I858" t="str">
        <f>IF(LEFT(tbStoricoOrdini[[#This Row],[ARTICOLO]],3) = "COG","COG",LEFT(tbStoricoOrdini[[#This Row],[ARTICOLO]],FIND(" ",tbStoricoOrdini[[#This Row],[ARTICOLO]])-1))</f>
        <v>KLM</v>
      </c>
      <c r="J858" t="str">
        <f>MID(tbStoricoOrdini[[#This Row],[ARTICOLO]],FIND(" ",tbStoricoOrdini[[#This Row],[ARTICOLO]])+1,4)</f>
        <v>3000</v>
      </c>
      <c r="K858" t="str">
        <f>IFERROR(RIGHT(tbStoricoOrdini[[#This Row],[ARTICOLO]],LEN(tbStoricoOrdini[[#This Row],[ARTICOLO]])-FIND(" ",tbStoricoOrdini[[#This Row],[ARTICOLO]],FIND(" ",tbStoricoOrdini[[#This Row],[ARTICOLO]]) +1)),"")</f>
        <v>Plus</v>
      </c>
      <c r="L858" s="3">
        <f>VLOOKUP(tbStoricoOrdini[[#This Row],[ARTICOLO]],tbArticoli[],2,FALSE)</f>
        <v>145</v>
      </c>
      <c r="M858" s="22">
        <f>tbStoricoOrdini[[#This Row],[IMPORTO]]/tbStoricoOrdini[[#This Row],[PREZZO]]</f>
        <v>65.08275862068966</v>
      </c>
      <c r="N858" t="s">
        <v>7</v>
      </c>
      <c r="O858" s="8">
        <f>VLOOKUP(tbStoricoOrdini[[#This Row],[AGENTE]],tbAgenti[],2,FALSE)</f>
        <v>0.03</v>
      </c>
      <c r="P858" s="2">
        <v>9437</v>
      </c>
      <c r="Q858" s="2">
        <f>tbStoricoOrdini[[#This Row],[IMPORTO]]*tbStoricoOrdini[[#This Row],[% COMM.]]</f>
        <v>283.11</v>
      </c>
      <c r="R858" s="2">
        <f>tbStoricoOrdini[[#This Row],[TOT. COMM.]]+tbStoricoOrdini[[#This Row],[IMPORTO]]</f>
        <v>9720.11</v>
      </c>
    </row>
    <row r="859" spans="1:18">
      <c r="A859" s="1">
        <v>43862</v>
      </c>
      <c r="B859" s="7">
        <f>MONTH(tbStoricoOrdini[[#This Row],[DATA]])</f>
        <v>2</v>
      </c>
      <c r="C859" t="s">
        <v>954</v>
      </c>
      <c r="D859" t="str">
        <f>RIGHT(tbStoricoOrdini[[#This Row],[ORDINE]],4)</f>
        <v>0856</v>
      </c>
      <c r="E859" t="s">
        <v>30</v>
      </c>
      <c r="F859" t="str">
        <f>VLOOKUP(tbStoricoOrdini[[#This Row],[CLIENTE]],tbClienti[],3,FALSE)</f>
        <v>NYC</v>
      </c>
      <c r="G859" t="str">
        <f>VLOOKUP(tbStoricoOrdini[[#This Row],[CLIENTE]],tbClienti[],7,FALSE)</f>
        <v>CC</v>
      </c>
      <c r="H859" t="s">
        <v>63</v>
      </c>
      <c r="I859" t="str">
        <f>IF(LEFT(tbStoricoOrdini[[#This Row],[ARTICOLO]],3) = "COG","COG",LEFT(tbStoricoOrdini[[#This Row],[ARTICOLO]],FIND(" ",tbStoricoOrdini[[#This Row],[ARTICOLO]])-1))</f>
        <v>KLM</v>
      </c>
      <c r="J859" t="str">
        <f>MID(tbStoricoOrdini[[#This Row],[ARTICOLO]],FIND(" ",tbStoricoOrdini[[#This Row],[ARTICOLO]])+1,4)</f>
        <v>3000</v>
      </c>
      <c r="K859" t="str">
        <f>IFERROR(RIGHT(tbStoricoOrdini[[#This Row],[ARTICOLO]],LEN(tbStoricoOrdini[[#This Row],[ARTICOLO]])-FIND(" ",tbStoricoOrdini[[#This Row],[ARTICOLO]],FIND(" ",tbStoricoOrdini[[#This Row],[ARTICOLO]]) +1)),"")</f>
        <v>Plus</v>
      </c>
      <c r="L859" s="3">
        <f>VLOOKUP(tbStoricoOrdini[[#This Row],[ARTICOLO]],tbArticoli[],2,FALSE)</f>
        <v>145</v>
      </c>
      <c r="M859" s="22">
        <f>tbStoricoOrdini[[#This Row],[IMPORTO]]/tbStoricoOrdini[[#This Row],[PREZZO]]</f>
        <v>159.92413793103449</v>
      </c>
      <c r="N859" t="s">
        <v>6</v>
      </c>
      <c r="O859" s="8">
        <f>VLOOKUP(tbStoricoOrdini[[#This Row],[AGENTE]],tbAgenti[],2,FALSE)</f>
        <v>7.4999999999999997E-2</v>
      </c>
      <c r="P859" s="2">
        <v>23189</v>
      </c>
      <c r="Q859" s="2">
        <f>tbStoricoOrdini[[#This Row],[IMPORTO]]*tbStoricoOrdini[[#This Row],[% COMM.]]</f>
        <v>1739.175</v>
      </c>
      <c r="R859" s="2">
        <f>tbStoricoOrdini[[#This Row],[TOT. COMM.]]+tbStoricoOrdini[[#This Row],[IMPORTO]]</f>
        <v>24928.174999999999</v>
      </c>
    </row>
    <row r="860" spans="1:18">
      <c r="A860" s="1">
        <v>43862</v>
      </c>
      <c r="B860" s="7">
        <f>MONTH(tbStoricoOrdini[[#This Row],[DATA]])</f>
        <v>2</v>
      </c>
      <c r="C860" t="s">
        <v>955</v>
      </c>
      <c r="D860" t="str">
        <f>RIGHT(tbStoricoOrdini[[#This Row],[ORDINE]],4)</f>
        <v>0857</v>
      </c>
      <c r="E860" t="s">
        <v>30</v>
      </c>
      <c r="F860" t="str">
        <f>VLOOKUP(tbStoricoOrdini[[#This Row],[CLIENTE]],tbClienti[],3,FALSE)</f>
        <v>NYC</v>
      </c>
      <c r="G860" t="str">
        <f>VLOOKUP(tbStoricoOrdini[[#This Row],[CLIENTE]],tbClienti[],7,FALSE)</f>
        <v>CC</v>
      </c>
      <c r="H860" t="s">
        <v>63</v>
      </c>
      <c r="I860" t="str">
        <f>IF(LEFT(tbStoricoOrdini[[#This Row],[ARTICOLO]],3) = "COG","COG",LEFT(tbStoricoOrdini[[#This Row],[ARTICOLO]],FIND(" ",tbStoricoOrdini[[#This Row],[ARTICOLO]])-1))</f>
        <v>KLM</v>
      </c>
      <c r="J860" t="str">
        <f>MID(tbStoricoOrdini[[#This Row],[ARTICOLO]],FIND(" ",tbStoricoOrdini[[#This Row],[ARTICOLO]])+1,4)</f>
        <v>3000</v>
      </c>
      <c r="K860" t="str">
        <f>IFERROR(RIGHT(tbStoricoOrdini[[#This Row],[ARTICOLO]],LEN(tbStoricoOrdini[[#This Row],[ARTICOLO]])-FIND(" ",tbStoricoOrdini[[#This Row],[ARTICOLO]],FIND(" ",tbStoricoOrdini[[#This Row],[ARTICOLO]]) +1)),"")</f>
        <v>Plus</v>
      </c>
      <c r="L860" s="3">
        <f>VLOOKUP(tbStoricoOrdini[[#This Row],[ARTICOLO]],tbArticoli[],2,FALSE)</f>
        <v>145</v>
      </c>
      <c r="M860" s="22">
        <f>tbStoricoOrdini[[#This Row],[IMPORTO]]/tbStoricoOrdini[[#This Row],[PREZZO]]</f>
        <v>711.27586206896547</v>
      </c>
      <c r="N860" t="s">
        <v>9</v>
      </c>
      <c r="O860" s="8">
        <f>VLOOKUP(tbStoricoOrdini[[#This Row],[AGENTE]],tbAgenti[],2,FALSE)</f>
        <v>0.05</v>
      </c>
      <c r="P860" s="2">
        <v>103135</v>
      </c>
      <c r="Q860" s="2">
        <f>tbStoricoOrdini[[#This Row],[IMPORTO]]*tbStoricoOrdini[[#This Row],[% COMM.]]</f>
        <v>5156.75</v>
      </c>
      <c r="R860" s="2">
        <f>tbStoricoOrdini[[#This Row],[TOT. COMM.]]+tbStoricoOrdini[[#This Row],[IMPORTO]]</f>
        <v>108291.75</v>
      </c>
    </row>
    <row r="861" spans="1:18">
      <c r="A861" s="1">
        <v>43862</v>
      </c>
      <c r="B861" s="7">
        <f>MONTH(tbStoricoOrdini[[#This Row],[DATA]])</f>
        <v>2</v>
      </c>
      <c r="C861" t="s">
        <v>956</v>
      </c>
      <c r="D861" t="str">
        <f>RIGHT(tbStoricoOrdini[[#This Row],[ORDINE]],4)</f>
        <v>0858</v>
      </c>
      <c r="E861" t="s">
        <v>30</v>
      </c>
      <c r="F861" t="str">
        <f>VLOOKUP(tbStoricoOrdini[[#This Row],[CLIENTE]],tbClienti[],3,FALSE)</f>
        <v>NYC</v>
      </c>
      <c r="G861" t="str">
        <f>VLOOKUP(tbStoricoOrdini[[#This Row],[CLIENTE]],tbClienti[],7,FALSE)</f>
        <v>CC</v>
      </c>
      <c r="H861" t="s">
        <v>64</v>
      </c>
      <c r="I861" t="str">
        <f>IF(LEFT(tbStoricoOrdini[[#This Row],[ARTICOLO]],3) = "COG","COG",LEFT(tbStoricoOrdini[[#This Row],[ARTICOLO]],FIND(" ",tbStoricoOrdini[[#This Row],[ARTICOLO]])-1))</f>
        <v>GKLM</v>
      </c>
      <c r="J861" t="str">
        <f>MID(tbStoricoOrdini[[#This Row],[ARTICOLO]],FIND(" ",tbStoricoOrdini[[#This Row],[ARTICOLO]])+1,4)</f>
        <v>1000</v>
      </c>
      <c r="K861" t="str">
        <f>IFERROR(RIGHT(tbStoricoOrdini[[#This Row],[ARTICOLO]],LEN(tbStoricoOrdini[[#This Row],[ARTICOLO]])-FIND(" ",tbStoricoOrdini[[#This Row],[ARTICOLO]],FIND(" ",tbStoricoOrdini[[#This Row],[ARTICOLO]]) +1)),"")</f>
        <v/>
      </c>
      <c r="L861" s="3">
        <f>VLOOKUP(tbStoricoOrdini[[#This Row],[ARTICOLO]],tbArticoli[],2,FALSE)</f>
        <v>50</v>
      </c>
      <c r="M861" s="22">
        <f>tbStoricoOrdini[[#This Row],[IMPORTO]]/tbStoricoOrdini[[#This Row],[PREZZO]]</f>
        <v>449.16</v>
      </c>
      <c r="N861" t="s">
        <v>9</v>
      </c>
      <c r="O861" s="8">
        <f>VLOOKUP(tbStoricoOrdini[[#This Row],[AGENTE]],tbAgenti[],2,FALSE)</f>
        <v>0.05</v>
      </c>
      <c r="P861" s="2">
        <v>22458</v>
      </c>
      <c r="Q861" s="2">
        <f>tbStoricoOrdini[[#This Row],[IMPORTO]]*tbStoricoOrdini[[#This Row],[% COMM.]]</f>
        <v>1122.9000000000001</v>
      </c>
      <c r="R861" s="2">
        <f>tbStoricoOrdini[[#This Row],[TOT. COMM.]]+tbStoricoOrdini[[#This Row],[IMPORTO]]</f>
        <v>23580.9</v>
      </c>
    </row>
    <row r="862" spans="1:18">
      <c r="A862" s="1">
        <v>43862</v>
      </c>
      <c r="B862" s="7">
        <f>MONTH(tbStoricoOrdini[[#This Row],[DATA]])</f>
        <v>2</v>
      </c>
      <c r="C862" t="s">
        <v>957</v>
      </c>
      <c r="D862" t="str">
        <f>RIGHT(tbStoricoOrdini[[#This Row],[ORDINE]],4)</f>
        <v>0859</v>
      </c>
      <c r="E862" t="s">
        <v>30</v>
      </c>
      <c r="F862" t="str">
        <f>VLOOKUP(tbStoricoOrdini[[#This Row],[CLIENTE]],tbClienti[],3,FALSE)</f>
        <v>NYC</v>
      </c>
      <c r="G862" t="str">
        <f>VLOOKUP(tbStoricoOrdini[[#This Row],[CLIENTE]],tbClienti[],7,FALSE)</f>
        <v>CC</v>
      </c>
      <c r="H862" t="s">
        <v>65</v>
      </c>
      <c r="I862" t="str">
        <f>IF(LEFT(tbStoricoOrdini[[#This Row],[ARTICOLO]],3) = "COG","COG",LEFT(tbStoricoOrdini[[#This Row],[ARTICOLO]],FIND(" ",tbStoricoOrdini[[#This Row],[ARTICOLO]])-1))</f>
        <v>GKLM</v>
      </c>
      <c r="J862" t="str">
        <f>MID(tbStoricoOrdini[[#This Row],[ARTICOLO]],FIND(" ",tbStoricoOrdini[[#This Row],[ARTICOLO]])+1,4)</f>
        <v>5000</v>
      </c>
      <c r="K862" t="str">
        <f>IFERROR(RIGHT(tbStoricoOrdini[[#This Row],[ARTICOLO]],LEN(tbStoricoOrdini[[#This Row],[ARTICOLO]])-FIND(" ",tbStoricoOrdini[[#This Row],[ARTICOLO]],FIND(" ",tbStoricoOrdini[[#This Row],[ARTICOLO]]) +1)),"")</f>
        <v/>
      </c>
      <c r="L862" s="3">
        <f>VLOOKUP(tbStoricoOrdini[[#This Row],[ARTICOLO]],tbArticoli[],2,FALSE)</f>
        <v>75</v>
      </c>
      <c r="M862" s="22">
        <f>tbStoricoOrdini[[#This Row],[IMPORTO]]/tbStoricoOrdini[[#This Row],[PREZZO]]</f>
        <v>9.92</v>
      </c>
      <c r="N862" t="s">
        <v>9</v>
      </c>
      <c r="O862" s="8">
        <f>VLOOKUP(tbStoricoOrdini[[#This Row],[AGENTE]],tbAgenti[],2,FALSE)</f>
        <v>0.05</v>
      </c>
      <c r="P862" s="2">
        <v>744</v>
      </c>
      <c r="Q862" s="2">
        <f>tbStoricoOrdini[[#This Row],[IMPORTO]]*tbStoricoOrdini[[#This Row],[% COMM.]]</f>
        <v>37.200000000000003</v>
      </c>
      <c r="R862" s="2">
        <f>tbStoricoOrdini[[#This Row],[TOT. COMM.]]+tbStoricoOrdini[[#This Row],[IMPORTO]]</f>
        <v>781.2</v>
      </c>
    </row>
    <row r="863" spans="1:18">
      <c r="A863" s="1">
        <v>43862</v>
      </c>
      <c r="B863" s="7">
        <f>MONTH(tbStoricoOrdini[[#This Row],[DATA]])</f>
        <v>2</v>
      </c>
      <c r="C863" t="s">
        <v>958</v>
      </c>
      <c r="D863" t="str">
        <f>RIGHT(tbStoricoOrdini[[#This Row],[ORDINE]],4)</f>
        <v>0860</v>
      </c>
      <c r="E863" t="s">
        <v>30</v>
      </c>
      <c r="F863" t="str">
        <f>VLOOKUP(tbStoricoOrdini[[#This Row],[CLIENTE]],tbClienti[],3,FALSE)</f>
        <v>NYC</v>
      </c>
      <c r="G863" t="str">
        <f>VLOOKUP(tbStoricoOrdini[[#This Row],[CLIENTE]],tbClienti[],7,FALSE)</f>
        <v>CC</v>
      </c>
      <c r="H863" t="s">
        <v>66</v>
      </c>
      <c r="I863" t="str">
        <f>IF(LEFT(tbStoricoOrdini[[#This Row],[ARTICOLO]],3) = "COG","COG",LEFT(tbStoricoOrdini[[#This Row],[ARTICOLO]],FIND(" ",tbStoricoOrdini[[#This Row],[ARTICOLO]])-1))</f>
        <v>BAG</v>
      </c>
      <c r="J863" t="str">
        <f>MID(tbStoricoOrdini[[#This Row],[ARTICOLO]],FIND(" ",tbStoricoOrdini[[#This Row],[ARTICOLO]])+1,4)</f>
        <v>2500</v>
      </c>
      <c r="K863" t="str">
        <f>IFERROR(RIGHT(tbStoricoOrdini[[#This Row],[ARTICOLO]],LEN(tbStoricoOrdini[[#This Row],[ARTICOLO]])-FIND(" ",tbStoricoOrdini[[#This Row],[ARTICOLO]],FIND(" ",tbStoricoOrdini[[#This Row],[ARTICOLO]]) +1)),"")</f>
        <v>Plus</v>
      </c>
      <c r="L863" s="3">
        <f>VLOOKUP(tbStoricoOrdini[[#This Row],[ARTICOLO]],tbArticoli[],2,FALSE)</f>
        <v>220</v>
      </c>
      <c r="M863" s="22">
        <f>tbStoricoOrdini[[#This Row],[IMPORTO]]/tbStoricoOrdini[[#This Row],[PREZZO]]</f>
        <v>0.15909090909090909</v>
      </c>
      <c r="N863" t="s">
        <v>15</v>
      </c>
      <c r="O863" s="8">
        <f>VLOOKUP(tbStoricoOrdini[[#This Row],[AGENTE]],tbAgenti[],2,FALSE)</f>
        <v>0.08</v>
      </c>
      <c r="P863" s="2">
        <v>35</v>
      </c>
      <c r="Q863" s="2">
        <f>tbStoricoOrdini[[#This Row],[IMPORTO]]*tbStoricoOrdini[[#This Row],[% COMM.]]</f>
        <v>2.8000000000000003</v>
      </c>
      <c r="R863" s="2">
        <f>tbStoricoOrdini[[#This Row],[TOT. COMM.]]+tbStoricoOrdini[[#This Row],[IMPORTO]]</f>
        <v>37.799999999999997</v>
      </c>
    </row>
    <row r="864" spans="1:18">
      <c r="A864" s="1">
        <v>43862</v>
      </c>
      <c r="B864" s="7">
        <f>MONTH(tbStoricoOrdini[[#This Row],[DATA]])</f>
        <v>2</v>
      </c>
      <c r="C864" t="s">
        <v>959</v>
      </c>
      <c r="D864" t="str">
        <f>RIGHT(tbStoricoOrdini[[#This Row],[ORDINE]],4)</f>
        <v>0861</v>
      </c>
      <c r="E864" t="s">
        <v>30</v>
      </c>
      <c r="F864" t="str">
        <f>VLOOKUP(tbStoricoOrdini[[#This Row],[CLIENTE]],tbClienti[],3,FALSE)</f>
        <v>NYC</v>
      </c>
      <c r="G864" t="str">
        <f>VLOOKUP(tbStoricoOrdini[[#This Row],[CLIENTE]],tbClienti[],7,FALSE)</f>
        <v>CC</v>
      </c>
      <c r="H864" t="s">
        <v>66</v>
      </c>
      <c r="I864" t="str">
        <f>IF(LEFT(tbStoricoOrdini[[#This Row],[ARTICOLO]],3) = "COG","COG",LEFT(tbStoricoOrdini[[#This Row],[ARTICOLO]],FIND(" ",tbStoricoOrdini[[#This Row],[ARTICOLO]])-1))</f>
        <v>BAG</v>
      </c>
      <c r="J864" t="str">
        <f>MID(tbStoricoOrdini[[#This Row],[ARTICOLO]],FIND(" ",tbStoricoOrdini[[#This Row],[ARTICOLO]])+1,4)</f>
        <v>2500</v>
      </c>
      <c r="K864" t="str">
        <f>IFERROR(RIGHT(tbStoricoOrdini[[#This Row],[ARTICOLO]],LEN(tbStoricoOrdini[[#This Row],[ARTICOLO]])-FIND(" ",tbStoricoOrdini[[#This Row],[ARTICOLO]],FIND(" ",tbStoricoOrdini[[#This Row],[ARTICOLO]]) +1)),"")</f>
        <v>Plus</v>
      </c>
      <c r="L864" s="3">
        <f>VLOOKUP(tbStoricoOrdini[[#This Row],[ARTICOLO]],tbArticoli[],2,FALSE)</f>
        <v>220</v>
      </c>
      <c r="M864" s="22">
        <f>tbStoricoOrdini[[#This Row],[IMPORTO]]/tbStoricoOrdini[[#This Row],[PREZZO]]</f>
        <v>2.7272727272727271E-2</v>
      </c>
      <c r="N864" t="s">
        <v>6</v>
      </c>
      <c r="O864" s="8">
        <f>VLOOKUP(tbStoricoOrdini[[#This Row],[AGENTE]],tbAgenti[],2,FALSE)</f>
        <v>7.4999999999999997E-2</v>
      </c>
      <c r="P864" s="2">
        <v>6</v>
      </c>
      <c r="Q864" s="2">
        <f>tbStoricoOrdini[[#This Row],[IMPORTO]]*tbStoricoOrdini[[#This Row],[% COMM.]]</f>
        <v>0.44999999999999996</v>
      </c>
      <c r="R864" s="2">
        <f>tbStoricoOrdini[[#This Row],[TOT. COMM.]]+tbStoricoOrdini[[#This Row],[IMPORTO]]</f>
        <v>6.45</v>
      </c>
    </row>
    <row r="865" spans="1:18">
      <c r="A865" s="1">
        <v>43862</v>
      </c>
      <c r="B865" s="7">
        <f>MONTH(tbStoricoOrdini[[#This Row],[DATA]])</f>
        <v>2</v>
      </c>
      <c r="C865" t="s">
        <v>960</v>
      </c>
      <c r="D865" t="str">
        <f>RIGHT(tbStoricoOrdini[[#This Row],[ORDINE]],4)</f>
        <v>0862</v>
      </c>
      <c r="E865" t="s">
        <v>30</v>
      </c>
      <c r="F865" t="str">
        <f>VLOOKUP(tbStoricoOrdini[[#This Row],[CLIENTE]],tbClienti[],3,FALSE)</f>
        <v>NYC</v>
      </c>
      <c r="G865" t="str">
        <f>VLOOKUP(tbStoricoOrdini[[#This Row],[CLIENTE]],tbClienti[],7,FALSE)</f>
        <v>CC</v>
      </c>
      <c r="H865" t="s">
        <v>66</v>
      </c>
      <c r="I865" t="str">
        <f>IF(LEFT(tbStoricoOrdini[[#This Row],[ARTICOLO]],3) = "COG","COG",LEFT(tbStoricoOrdini[[#This Row],[ARTICOLO]],FIND(" ",tbStoricoOrdini[[#This Row],[ARTICOLO]])-1))</f>
        <v>BAG</v>
      </c>
      <c r="J865" t="str">
        <f>MID(tbStoricoOrdini[[#This Row],[ARTICOLO]],FIND(" ",tbStoricoOrdini[[#This Row],[ARTICOLO]])+1,4)</f>
        <v>2500</v>
      </c>
      <c r="K865" t="str">
        <f>IFERROR(RIGHT(tbStoricoOrdini[[#This Row],[ARTICOLO]],LEN(tbStoricoOrdini[[#This Row],[ARTICOLO]])-FIND(" ",tbStoricoOrdini[[#This Row],[ARTICOLO]],FIND(" ",tbStoricoOrdini[[#This Row],[ARTICOLO]]) +1)),"")</f>
        <v>Plus</v>
      </c>
      <c r="L865" s="3">
        <f>VLOOKUP(tbStoricoOrdini[[#This Row],[ARTICOLO]],tbArticoli[],2,FALSE)</f>
        <v>220</v>
      </c>
      <c r="M865" s="22">
        <f>tbStoricoOrdini[[#This Row],[IMPORTO]]/tbStoricoOrdini[[#This Row],[PREZZO]]</f>
        <v>23.222727272727273</v>
      </c>
      <c r="N865" t="s">
        <v>9</v>
      </c>
      <c r="O865" s="8">
        <f>VLOOKUP(tbStoricoOrdini[[#This Row],[AGENTE]],tbAgenti[],2,FALSE)</f>
        <v>0.05</v>
      </c>
      <c r="P865" s="2">
        <v>5109</v>
      </c>
      <c r="Q865" s="2">
        <f>tbStoricoOrdini[[#This Row],[IMPORTO]]*tbStoricoOrdini[[#This Row],[% COMM.]]</f>
        <v>255.45000000000002</v>
      </c>
      <c r="R865" s="2">
        <f>tbStoricoOrdini[[#This Row],[TOT. COMM.]]+tbStoricoOrdini[[#This Row],[IMPORTO]]</f>
        <v>5364.45</v>
      </c>
    </row>
    <row r="866" spans="1:18">
      <c r="A866" s="1">
        <v>43862</v>
      </c>
      <c r="B866" s="7">
        <f>MONTH(tbStoricoOrdini[[#This Row],[DATA]])</f>
        <v>2</v>
      </c>
      <c r="C866" t="s">
        <v>961</v>
      </c>
      <c r="D866" t="str">
        <f>RIGHT(tbStoricoOrdini[[#This Row],[ORDINE]],4)</f>
        <v>0863</v>
      </c>
      <c r="E866" t="s">
        <v>30</v>
      </c>
      <c r="F866" t="str">
        <f>VLOOKUP(tbStoricoOrdini[[#This Row],[CLIENTE]],tbClienti[],3,FALSE)</f>
        <v>NYC</v>
      </c>
      <c r="G866" t="str">
        <f>VLOOKUP(tbStoricoOrdini[[#This Row],[CLIENTE]],tbClienti[],7,FALSE)</f>
        <v>CC</v>
      </c>
      <c r="H866" t="s">
        <v>67</v>
      </c>
      <c r="I866" t="str">
        <f>IF(LEFT(tbStoricoOrdini[[#This Row],[ARTICOLO]],3) = "COG","COG",LEFT(tbStoricoOrdini[[#This Row],[ARTICOLO]],FIND(" ",tbStoricoOrdini[[#This Row],[ARTICOLO]])-1))</f>
        <v>BAG</v>
      </c>
      <c r="J866" t="str">
        <f>MID(tbStoricoOrdini[[#This Row],[ARTICOLO]],FIND(" ",tbStoricoOrdini[[#This Row],[ARTICOLO]])+1,4)</f>
        <v>2500</v>
      </c>
      <c r="K866" t="str">
        <f>IFERROR(RIGHT(tbStoricoOrdini[[#This Row],[ARTICOLO]],LEN(tbStoricoOrdini[[#This Row],[ARTICOLO]])-FIND(" ",tbStoricoOrdini[[#This Row],[ARTICOLO]],FIND(" ",tbStoricoOrdini[[#This Row],[ARTICOLO]]) +1)),"")</f>
        <v>Medium</v>
      </c>
      <c r="L866" s="3">
        <f>VLOOKUP(tbStoricoOrdini[[#This Row],[ARTICOLO]],tbArticoli[],2,FALSE)</f>
        <v>210</v>
      </c>
      <c r="M866" s="22">
        <f>tbStoricoOrdini[[#This Row],[IMPORTO]]/tbStoricoOrdini[[#This Row],[PREZZO]]</f>
        <v>3.3714285714285714</v>
      </c>
      <c r="N866" t="s">
        <v>6</v>
      </c>
      <c r="O866" s="8">
        <f>VLOOKUP(tbStoricoOrdini[[#This Row],[AGENTE]],tbAgenti[],2,FALSE)</f>
        <v>7.4999999999999997E-2</v>
      </c>
      <c r="P866" s="2">
        <v>708</v>
      </c>
      <c r="Q866" s="2">
        <f>tbStoricoOrdini[[#This Row],[IMPORTO]]*tbStoricoOrdini[[#This Row],[% COMM.]]</f>
        <v>53.1</v>
      </c>
      <c r="R866" s="2">
        <f>tbStoricoOrdini[[#This Row],[TOT. COMM.]]+tbStoricoOrdini[[#This Row],[IMPORTO]]</f>
        <v>761.1</v>
      </c>
    </row>
    <row r="867" spans="1:18">
      <c r="A867" s="1">
        <v>43862</v>
      </c>
      <c r="B867" s="7">
        <f>MONTH(tbStoricoOrdini[[#This Row],[DATA]])</f>
        <v>2</v>
      </c>
      <c r="C867" t="s">
        <v>962</v>
      </c>
      <c r="D867" t="str">
        <f>RIGHT(tbStoricoOrdini[[#This Row],[ORDINE]],4)</f>
        <v>0864</v>
      </c>
      <c r="E867" t="s">
        <v>30</v>
      </c>
      <c r="F867" t="str">
        <f>VLOOKUP(tbStoricoOrdini[[#This Row],[CLIENTE]],tbClienti[],3,FALSE)</f>
        <v>NYC</v>
      </c>
      <c r="G867" t="str">
        <f>VLOOKUP(tbStoricoOrdini[[#This Row],[CLIENTE]],tbClienti[],7,FALSE)</f>
        <v>CC</v>
      </c>
      <c r="H867" t="s">
        <v>68</v>
      </c>
      <c r="I867" t="str">
        <f>IF(LEFT(tbStoricoOrdini[[#This Row],[ARTICOLO]],3) = "COG","COG",LEFT(tbStoricoOrdini[[#This Row],[ARTICOLO]],FIND(" ",tbStoricoOrdini[[#This Row],[ARTICOLO]])-1))</f>
        <v>BAG</v>
      </c>
      <c r="J867" t="str">
        <f>MID(tbStoricoOrdini[[#This Row],[ARTICOLO]],FIND(" ",tbStoricoOrdini[[#This Row],[ARTICOLO]])+1,4)</f>
        <v>5000</v>
      </c>
      <c r="K867" t="str">
        <f>IFERROR(RIGHT(tbStoricoOrdini[[#This Row],[ARTICOLO]],LEN(tbStoricoOrdini[[#This Row],[ARTICOLO]])-FIND(" ",tbStoricoOrdini[[#This Row],[ARTICOLO]],FIND(" ",tbStoricoOrdini[[#This Row],[ARTICOLO]]) +1)),"")</f>
        <v/>
      </c>
      <c r="L867" s="3">
        <f>VLOOKUP(tbStoricoOrdini[[#This Row],[ARTICOLO]],tbArticoli[],2,FALSE)</f>
        <v>250</v>
      </c>
      <c r="M867" s="22">
        <f>tbStoricoOrdini[[#This Row],[IMPORTO]]/tbStoricoOrdini[[#This Row],[PREZZO]]</f>
        <v>1.248</v>
      </c>
      <c r="N867" t="s">
        <v>7</v>
      </c>
      <c r="O867" s="8">
        <f>VLOOKUP(tbStoricoOrdini[[#This Row],[AGENTE]],tbAgenti[],2,FALSE)</f>
        <v>0.03</v>
      </c>
      <c r="P867" s="2">
        <v>312</v>
      </c>
      <c r="Q867" s="2">
        <f>tbStoricoOrdini[[#This Row],[IMPORTO]]*tbStoricoOrdini[[#This Row],[% COMM.]]</f>
        <v>9.36</v>
      </c>
      <c r="R867" s="2">
        <f>tbStoricoOrdini[[#This Row],[TOT. COMM.]]+tbStoricoOrdini[[#This Row],[IMPORTO]]</f>
        <v>321.36</v>
      </c>
    </row>
    <row r="868" spans="1:18">
      <c r="A868" s="1">
        <v>43862</v>
      </c>
      <c r="B868" s="7">
        <f>MONTH(tbStoricoOrdini[[#This Row],[DATA]])</f>
        <v>2</v>
      </c>
      <c r="C868" t="s">
        <v>963</v>
      </c>
      <c r="D868" t="str">
        <f>RIGHT(tbStoricoOrdini[[#This Row],[ORDINE]],4)</f>
        <v>0865</v>
      </c>
      <c r="E868" t="s">
        <v>30</v>
      </c>
      <c r="F868" t="str">
        <f>VLOOKUP(tbStoricoOrdini[[#This Row],[CLIENTE]],tbClienti[],3,FALSE)</f>
        <v>NYC</v>
      </c>
      <c r="G868" t="str">
        <f>VLOOKUP(tbStoricoOrdini[[#This Row],[CLIENTE]],tbClienti[],7,FALSE)</f>
        <v>CC</v>
      </c>
      <c r="H868" t="s">
        <v>70</v>
      </c>
      <c r="I868" t="str">
        <f>IF(LEFT(tbStoricoOrdini[[#This Row],[ARTICOLO]],3) = "COG","COG",LEFT(tbStoricoOrdini[[#This Row],[ARTICOLO]],FIND(" ",tbStoricoOrdini[[#This Row],[ARTICOLO]])-1))</f>
        <v>EB08</v>
      </c>
      <c r="J868" t="str">
        <f>MID(tbStoricoOrdini[[#This Row],[ARTICOLO]],FIND(" ",tbStoricoOrdini[[#This Row],[ARTICOLO]])+1,4)</f>
        <v>7500</v>
      </c>
      <c r="K868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868" s="3">
        <f>VLOOKUP(tbStoricoOrdini[[#This Row],[ARTICOLO]],tbArticoli[],2,FALSE)</f>
        <v>180</v>
      </c>
      <c r="M868" s="22">
        <f>tbStoricoOrdini[[#This Row],[IMPORTO]]/tbStoricoOrdini[[#This Row],[PREZZO]]</f>
        <v>0.16666666666666666</v>
      </c>
      <c r="N868" t="s">
        <v>9</v>
      </c>
      <c r="O868" s="8">
        <f>VLOOKUP(tbStoricoOrdini[[#This Row],[AGENTE]],tbAgenti[],2,FALSE)</f>
        <v>0.05</v>
      </c>
      <c r="P868" s="2">
        <v>30</v>
      </c>
      <c r="Q868" s="2">
        <f>tbStoricoOrdini[[#This Row],[IMPORTO]]*tbStoricoOrdini[[#This Row],[% COMM.]]</f>
        <v>1.5</v>
      </c>
      <c r="R868" s="2">
        <f>tbStoricoOrdini[[#This Row],[TOT. COMM.]]+tbStoricoOrdini[[#This Row],[IMPORTO]]</f>
        <v>31.5</v>
      </c>
    </row>
    <row r="869" spans="1:18">
      <c r="A869" s="1">
        <v>43862</v>
      </c>
      <c r="B869" s="7">
        <f>MONTH(tbStoricoOrdini[[#This Row],[DATA]])</f>
        <v>2</v>
      </c>
      <c r="C869" t="s">
        <v>964</v>
      </c>
      <c r="D869" t="str">
        <f>RIGHT(tbStoricoOrdini[[#This Row],[ORDINE]],4)</f>
        <v>0866</v>
      </c>
      <c r="E869" t="s">
        <v>30</v>
      </c>
      <c r="F869" t="str">
        <f>VLOOKUP(tbStoricoOrdini[[#This Row],[CLIENTE]],tbClienti[],3,FALSE)</f>
        <v>NYC</v>
      </c>
      <c r="G869" t="str">
        <f>VLOOKUP(tbStoricoOrdini[[#This Row],[CLIENTE]],tbClienti[],7,FALSE)</f>
        <v>CC</v>
      </c>
      <c r="H869" t="s">
        <v>71</v>
      </c>
      <c r="I869" t="str">
        <f>IF(LEFT(tbStoricoOrdini[[#This Row],[ARTICOLO]],3) = "COG","COG",LEFT(tbStoricoOrdini[[#This Row],[ARTICOLO]],FIND(" ",tbStoricoOrdini[[#This Row],[ARTICOLO]])-1))</f>
        <v>EB07</v>
      </c>
      <c r="J869" t="str">
        <f>MID(tbStoricoOrdini[[#This Row],[ARTICOLO]],FIND(" ",tbStoricoOrdini[[#This Row],[ARTICOLO]])+1,4)</f>
        <v>5000</v>
      </c>
      <c r="K869" t="str">
        <f>IFERROR(RIGHT(tbStoricoOrdini[[#This Row],[ARTICOLO]],LEN(tbStoricoOrdini[[#This Row],[ARTICOLO]])-FIND(" ",tbStoricoOrdini[[#This Row],[ARTICOLO]],FIND(" ",tbStoricoOrdini[[#This Row],[ARTICOLO]]) +1)),"")</f>
        <v/>
      </c>
      <c r="L869" s="3">
        <f>VLOOKUP(tbStoricoOrdini[[#This Row],[ARTICOLO]],tbArticoli[],2,FALSE)</f>
        <v>140</v>
      </c>
      <c r="M869" s="22">
        <f>tbStoricoOrdini[[#This Row],[IMPORTO]]/tbStoricoOrdini[[#This Row],[PREZZO]]</f>
        <v>1.4285714285714285E-2</v>
      </c>
      <c r="N869" t="s">
        <v>7</v>
      </c>
      <c r="O869" s="8">
        <f>VLOOKUP(tbStoricoOrdini[[#This Row],[AGENTE]],tbAgenti[],2,FALSE)</f>
        <v>0.03</v>
      </c>
      <c r="P869" s="2">
        <v>2</v>
      </c>
      <c r="Q869" s="2">
        <f>tbStoricoOrdini[[#This Row],[IMPORTO]]*tbStoricoOrdini[[#This Row],[% COMM.]]</f>
        <v>0.06</v>
      </c>
      <c r="R869" s="2">
        <f>tbStoricoOrdini[[#This Row],[TOT. COMM.]]+tbStoricoOrdini[[#This Row],[IMPORTO]]</f>
        <v>2.06</v>
      </c>
    </row>
    <row r="870" spans="1:18">
      <c r="A870" s="1">
        <v>43862</v>
      </c>
      <c r="B870" s="7">
        <f>MONTH(tbStoricoOrdini[[#This Row],[DATA]])</f>
        <v>2</v>
      </c>
      <c r="C870" t="s">
        <v>965</v>
      </c>
      <c r="D870" t="str">
        <f>RIGHT(tbStoricoOrdini[[#This Row],[ORDINE]],4)</f>
        <v>0867</v>
      </c>
      <c r="E870" t="s">
        <v>30</v>
      </c>
      <c r="F870" t="str">
        <f>VLOOKUP(tbStoricoOrdini[[#This Row],[CLIENTE]],tbClienti[],3,FALSE)</f>
        <v>NYC</v>
      </c>
      <c r="G870" t="str">
        <f>VLOOKUP(tbStoricoOrdini[[#This Row],[CLIENTE]],tbClienti[],7,FALSE)</f>
        <v>CC</v>
      </c>
      <c r="H870" t="s">
        <v>71</v>
      </c>
      <c r="I870" t="str">
        <f>IF(LEFT(tbStoricoOrdini[[#This Row],[ARTICOLO]],3) = "COG","COG",LEFT(tbStoricoOrdini[[#This Row],[ARTICOLO]],FIND(" ",tbStoricoOrdini[[#This Row],[ARTICOLO]])-1))</f>
        <v>EB07</v>
      </c>
      <c r="J870" t="str">
        <f>MID(tbStoricoOrdini[[#This Row],[ARTICOLO]],FIND(" ",tbStoricoOrdini[[#This Row],[ARTICOLO]])+1,4)</f>
        <v>5000</v>
      </c>
      <c r="K870" t="str">
        <f>IFERROR(RIGHT(tbStoricoOrdini[[#This Row],[ARTICOLO]],LEN(tbStoricoOrdini[[#This Row],[ARTICOLO]])-FIND(" ",tbStoricoOrdini[[#This Row],[ARTICOLO]],FIND(" ",tbStoricoOrdini[[#This Row],[ARTICOLO]]) +1)),"")</f>
        <v/>
      </c>
      <c r="L870" s="3">
        <f>VLOOKUP(tbStoricoOrdini[[#This Row],[ARTICOLO]],tbArticoli[],2,FALSE)</f>
        <v>140</v>
      </c>
      <c r="M870" s="22">
        <f>tbStoricoOrdini[[#This Row],[IMPORTO]]/tbStoricoOrdini[[#This Row],[PREZZO]]</f>
        <v>0.6071428571428571</v>
      </c>
      <c r="N870" t="s">
        <v>6</v>
      </c>
      <c r="O870" s="8">
        <f>VLOOKUP(tbStoricoOrdini[[#This Row],[AGENTE]],tbAgenti[],2,FALSE)</f>
        <v>7.4999999999999997E-2</v>
      </c>
      <c r="P870" s="2">
        <v>85</v>
      </c>
      <c r="Q870" s="2">
        <f>tbStoricoOrdini[[#This Row],[IMPORTO]]*tbStoricoOrdini[[#This Row],[% COMM.]]</f>
        <v>6.375</v>
      </c>
      <c r="R870" s="2">
        <f>tbStoricoOrdini[[#This Row],[TOT. COMM.]]+tbStoricoOrdini[[#This Row],[IMPORTO]]</f>
        <v>91.375</v>
      </c>
    </row>
    <row r="871" spans="1:18">
      <c r="A871" s="1">
        <v>43862</v>
      </c>
      <c r="B871" s="7">
        <f>MONTH(tbStoricoOrdini[[#This Row],[DATA]])</f>
        <v>2</v>
      </c>
      <c r="C871" t="s">
        <v>966</v>
      </c>
      <c r="D871" t="str">
        <f>RIGHT(tbStoricoOrdini[[#This Row],[ORDINE]],4)</f>
        <v>0868</v>
      </c>
      <c r="E871" t="s">
        <v>30</v>
      </c>
      <c r="F871" t="str">
        <f>VLOOKUP(tbStoricoOrdini[[#This Row],[CLIENTE]],tbClienti[],3,FALSE)</f>
        <v>NYC</v>
      </c>
      <c r="G871" t="str">
        <f>VLOOKUP(tbStoricoOrdini[[#This Row],[CLIENTE]],tbClienti[],7,FALSE)</f>
        <v>CC</v>
      </c>
      <c r="H871" t="s">
        <v>71</v>
      </c>
      <c r="I871" t="str">
        <f>IF(LEFT(tbStoricoOrdini[[#This Row],[ARTICOLO]],3) = "COG","COG",LEFT(tbStoricoOrdini[[#This Row],[ARTICOLO]],FIND(" ",tbStoricoOrdini[[#This Row],[ARTICOLO]])-1))</f>
        <v>EB07</v>
      </c>
      <c r="J871" t="str">
        <f>MID(tbStoricoOrdini[[#This Row],[ARTICOLO]],FIND(" ",tbStoricoOrdini[[#This Row],[ARTICOLO]])+1,4)</f>
        <v>5000</v>
      </c>
      <c r="K871" t="str">
        <f>IFERROR(RIGHT(tbStoricoOrdini[[#This Row],[ARTICOLO]],LEN(tbStoricoOrdini[[#This Row],[ARTICOLO]])-FIND(" ",tbStoricoOrdini[[#This Row],[ARTICOLO]],FIND(" ",tbStoricoOrdini[[#This Row],[ARTICOLO]]) +1)),"")</f>
        <v/>
      </c>
      <c r="L871" s="3">
        <f>VLOOKUP(tbStoricoOrdini[[#This Row],[ARTICOLO]],tbArticoli[],2,FALSE)</f>
        <v>140</v>
      </c>
      <c r="M871" s="22">
        <f>tbStoricoOrdini[[#This Row],[IMPORTO]]/tbStoricoOrdini[[#This Row],[PREZZO]]</f>
        <v>37.278571428571432</v>
      </c>
      <c r="N871" t="s">
        <v>9</v>
      </c>
      <c r="O871" s="8">
        <f>VLOOKUP(tbStoricoOrdini[[#This Row],[AGENTE]],tbAgenti[],2,FALSE)</f>
        <v>0.05</v>
      </c>
      <c r="P871" s="2">
        <v>5219</v>
      </c>
      <c r="Q871" s="2">
        <f>tbStoricoOrdini[[#This Row],[IMPORTO]]*tbStoricoOrdini[[#This Row],[% COMM.]]</f>
        <v>260.95</v>
      </c>
      <c r="R871" s="2">
        <f>tbStoricoOrdini[[#This Row],[TOT. COMM.]]+tbStoricoOrdini[[#This Row],[IMPORTO]]</f>
        <v>5479.95</v>
      </c>
    </row>
    <row r="872" spans="1:18">
      <c r="A872" s="1">
        <v>43862</v>
      </c>
      <c r="B872" s="7">
        <f>MONTH(tbStoricoOrdini[[#This Row],[DATA]])</f>
        <v>2</v>
      </c>
      <c r="C872" t="s">
        <v>967</v>
      </c>
      <c r="D872" t="str">
        <f>RIGHT(tbStoricoOrdini[[#This Row],[ORDINE]],4)</f>
        <v>0869</v>
      </c>
      <c r="E872" t="s">
        <v>30</v>
      </c>
      <c r="F872" t="str">
        <f>VLOOKUP(tbStoricoOrdini[[#This Row],[CLIENTE]],tbClienti[],3,FALSE)</f>
        <v>NYC</v>
      </c>
      <c r="G872" t="str">
        <f>VLOOKUP(tbStoricoOrdini[[#This Row],[CLIENTE]],tbClienti[],7,FALSE)</f>
        <v>CC</v>
      </c>
      <c r="H872" t="s">
        <v>76</v>
      </c>
      <c r="I872" t="str">
        <f>IF(LEFT(tbStoricoOrdini[[#This Row],[ARTICOLO]],3) = "COG","COG",LEFT(tbStoricoOrdini[[#This Row],[ARTICOLO]],FIND(" ",tbStoricoOrdini[[#This Row],[ARTICOLO]])-1))</f>
        <v>COG</v>
      </c>
      <c r="J872" t="str">
        <f>MID(tbStoricoOrdini[[#This Row],[ARTICOLO]],FIND(" ",tbStoricoOrdini[[#This Row],[ARTICOLO]])+1,4)</f>
        <v>1000</v>
      </c>
      <c r="K872" t="str">
        <f>IFERROR(RIGHT(tbStoricoOrdini[[#This Row],[ARTICOLO]],LEN(tbStoricoOrdini[[#This Row],[ARTICOLO]])-FIND(" ",tbStoricoOrdini[[#This Row],[ARTICOLO]],FIND(" ",tbStoricoOrdini[[#This Row],[ARTICOLO]]) +1)),"")</f>
        <v/>
      </c>
      <c r="L872" s="3">
        <f>VLOOKUP(tbStoricoOrdini[[#This Row],[ARTICOLO]],tbArticoli[],2,FALSE)</f>
        <v>150</v>
      </c>
      <c r="M872" s="22">
        <f>tbStoricoOrdini[[#This Row],[IMPORTO]]/tbStoricoOrdini[[#This Row],[PREZZO]]</f>
        <v>5.1133333333333333</v>
      </c>
      <c r="N872" t="s">
        <v>15</v>
      </c>
      <c r="O872" s="8">
        <f>VLOOKUP(tbStoricoOrdini[[#This Row],[AGENTE]],tbAgenti[],2,FALSE)</f>
        <v>0.08</v>
      </c>
      <c r="P872" s="2">
        <v>767</v>
      </c>
      <c r="Q872" s="2">
        <f>tbStoricoOrdini[[#This Row],[IMPORTO]]*tbStoricoOrdini[[#This Row],[% COMM.]]</f>
        <v>61.36</v>
      </c>
      <c r="R872" s="2">
        <f>tbStoricoOrdini[[#This Row],[TOT. COMM.]]+tbStoricoOrdini[[#This Row],[IMPORTO]]</f>
        <v>828.36</v>
      </c>
    </row>
    <row r="873" spans="1:18">
      <c r="A873" s="1">
        <v>43862</v>
      </c>
      <c r="B873" s="7">
        <f>MONTH(tbStoricoOrdini[[#This Row],[DATA]])</f>
        <v>2</v>
      </c>
      <c r="C873" t="s">
        <v>968</v>
      </c>
      <c r="D873" t="str">
        <f>RIGHT(tbStoricoOrdini[[#This Row],[ORDINE]],4)</f>
        <v>0870</v>
      </c>
      <c r="E873" t="s">
        <v>30</v>
      </c>
      <c r="F873" t="str">
        <f>VLOOKUP(tbStoricoOrdini[[#This Row],[CLIENTE]],tbClienti[],3,FALSE)</f>
        <v>NYC</v>
      </c>
      <c r="G873" t="str">
        <f>VLOOKUP(tbStoricoOrdini[[#This Row],[CLIENTE]],tbClienti[],7,FALSE)</f>
        <v>CC</v>
      </c>
      <c r="H873" t="s">
        <v>72</v>
      </c>
      <c r="I873" t="str">
        <f>IF(LEFT(tbStoricoOrdini[[#This Row],[ARTICOLO]],3) = "COG","COG",LEFT(tbStoricoOrdini[[#This Row],[ARTICOLO]],FIND(" ",tbStoricoOrdini[[#This Row],[ARTICOLO]])-1))</f>
        <v>EB06</v>
      </c>
      <c r="J873" t="str">
        <f>MID(tbStoricoOrdini[[#This Row],[ARTICOLO]],FIND(" ",tbStoricoOrdini[[#This Row],[ARTICOLO]])+1,4)</f>
        <v>3000</v>
      </c>
      <c r="K873" t="str">
        <f>IFERROR(RIGHT(tbStoricoOrdini[[#This Row],[ARTICOLO]],LEN(tbStoricoOrdini[[#This Row],[ARTICOLO]])-FIND(" ",tbStoricoOrdini[[#This Row],[ARTICOLO]],FIND(" ",tbStoricoOrdini[[#This Row],[ARTICOLO]]) +1)),"")</f>
        <v>Medium</v>
      </c>
      <c r="L873" s="3">
        <f>VLOOKUP(tbStoricoOrdini[[#This Row],[ARTICOLO]],tbArticoli[],2,FALSE)</f>
        <v>120</v>
      </c>
      <c r="M873" s="22">
        <f>tbStoricoOrdini[[#This Row],[IMPORTO]]/tbStoricoOrdini[[#This Row],[PREZZO]]</f>
        <v>160.21666666666667</v>
      </c>
      <c r="N873" t="s">
        <v>9</v>
      </c>
      <c r="O873" s="8">
        <f>VLOOKUP(tbStoricoOrdini[[#This Row],[AGENTE]],tbAgenti[],2,FALSE)</f>
        <v>0.05</v>
      </c>
      <c r="P873" s="2">
        <v>19226</v>
      </c>
      <c r="Q873" s="2">
        <f>tbStoricoOrdini[[#This Row],[IMPORTO]]*tbStoricoOrdini[[#This Row],[% COMM.]]</f>
        <v>961.30000000000007</v>
      </c>
      <c r="R873" s="2">
        <f>tbStoricoOrdini[[#This Row],[TOT. COMM.]]+tbStoricoOrdini[[#This Row],[IMPORTO]]</f>
        <v>20187.3</v>
      </c>
    </row>
    <row r="874" spans="1:18">
      <c r="A874" s="1">
        <v>43862</v>
      </c>
      <c r="B874" s="7">
        <f>MONTH(tbStoricoOrdini[[#This Row],[DATA]])</f>
        <v>2</v>
      </c>
      <c r="C874" t="s">
        <v>969</v>
      </c>
      <c r="D874" t="str">
        <f>RIGHT(tbStoricoOrdini[[#This Row],[ORDINE]],4)</f>
        <v>0871</v>
      </c>
      <c r="E874" t="s">
        <v>30</v>
      </c>
      <c r="F874" t="str">
        <f>VLOOKUP(tbStoricoOrdini[[#This Row],[CLIENTE]],tbClienti[],3,FALSE)</f>
        <v>NYC</v>
      </c>
      <c r="G874" t="str">
        <f>VLOOKUP(tbStoricoOrdini[[#This Row],[CLIENTE]],tbClienti[],7,FALSE)</f>
        <v>CC</v>
      </c>
      <c r="H874" t="s">
        <v>73</v>
      </c>
      <c r="I874" t="str">
        <f>IF(LEFT(tbStoricoOrdini[[#This Row],[ARTICOLO]],3) = "COG","COG",LEFT(tbStoricoOrdini[[#This Row],[ARTICOLO]],FIND(" ",tbStoricoOrdini[[#This Row],[ARTICOLO]])-1))</f>
        <v>EB06</v>
      </c>
      <c r="J874" t="str">
        <f>MID(tbStoricoOrdini[[#This Row],[ARTICOLO]],FIND(" ",tbStoricoOrdini[[#This Row],[ARTICOLO]])+1,4)</f>
        <v>3000</v>
      </c>
      <c r="K874" t="str">
        <f>IFERROR(RIGHT(tbStoricoOrdini[[#This Row],[ARTICOLO]],LEN(tbStoricoOrdini[[#This Row],[ARTICOLO]])-FIND(" ",tbStoricoOrdini[[#This Row],[ARTICOLO]],FIND(" ",tbStoricoOrdini[[#This Row],[ARTICOLO]]) +1)),"")</f>
        <v>Plus</v>
      </c>
      <c r="L874" s="3">
        <f>VLOOKUP(tbStoricoOrdini[[#This Row],[ARTICOLO]],tbArticoli[],2,FALSE)</f>
        <v>130</v>
      </c>
      <c r="M874" s="22">
        <f>tbStoricoOrdini[[#This Row],[IMPORTO]]/tbStoricoOrdini[[#This Row],[PREZZO]]</f>
        <v>0.24615384615384617</v>
      </c>
      <c r="N874" t="s">
        <v>6</v>
      </c>
      <c r="O874" s="8">
        <f>VLOOKUP(tbStoricoOrdini[[#This Row],[AGENTE]],tbAgenti[],2,FALSE)</f>
        <v>7.4999999999999997E-2</v>
      </c>
      <c r="P874" s="2">
        <v>32</v>
      </c>
      <c r="Q874" s="2">
        <f>tbStoricoOrdini[[#This Row],[IMPORTO]]*tbStoricoOrdini[[#This Row],[% COMM.]]</f>
        <v>2.4</v>
      </c>
      <c r="R874" s="2">
        <f>tbStoricoOrdini[[#This Row],[TOT. COMM.]]+tbStoricoOrdini[[#This Row],[IMPORTO]]</f>
        <v>34.4</v>
      </c>
    </row>
    <row r="875" spans="1:18">
      <c r="A875" s="1">
        <v>43862</v>
      </c>
      <c r="B875" s="7">
        <f>MONTH(tbStoricoOrdini[[#This Row],[DATA]])</f>
        <v>2</v>
      </c>
      <c r="C875" t="s">
        <v>970</v>
      </c>
      <c r="D875" t="str">
        <f>RIGHT(tbStoricoOrdini[[#This Row],[ORDINE]],4)</f>
        <v>0872</v>
      </c>
      <c r="E875" t="s">
        <v>22</v>
      </c>
      <c r="F875" t="str">
        <f>VLOOKUP(tbStoricoOrdini[[#This Row],[CLIENTE]],tbClienti[],3,FALSE)</f>
        <v>Veneto</v>
      </c>
      <c r="G875" t="str">
        <f>VLOOKUP(tbStoricoOrdini[[#This Row],[CLIENTE]],tbClienti[],7,FALSE)</f>
        <v>CB</v>
      </c>
      <c r="H875" t="s">
        <v>74</v>
      </c>
      <c r="I875" t="str">
        <f>IF(LEFT(tbStoricoOrdini[[#This Row],[ARTICOLO]],3) = "COG","COG",LEFT(tbStoricoOrdini[[#This Row],[ARTICOLO]],FIND(" ",tbStoricoOrdini[[#This Row],[ARTICOLO]])-1))</f>
        <v>AVRC</v>
      </c>
      <c r="J875" t="str">
        <f>MID(tbStoricoOrdini[[#This Row],[ARTICOLO]],FIND(" ",tbStoricoOrdini[[#This Row],[ARTICOLO]])+1,4)</f>
        <v>2500</v>
      </c>
      <c r="K875" t="str">
        <f>IFERROR(RIGHT(tbStoricoOrdini[[#This Row],[ARTICOLO]],LEN(tbStoricoOrdini[[#This Row],[ARTICOLO]])-FIND(" ",tbStoricoOrdini[[#This Row],[ARTICOLO]],FIND(" ",tbStoricoOrdini[[#This Row],[ARTICOLO]]) +1)),"")</f>
        <v>Gold</v>
      </c>
      <c r="L875" s="3">
        <f>VLOOKUP(tbStoricoOrdini[[#This Row],[ARTICOLO]],tbArticoli[],2,FALSE)</f>
        <v>500</v>
      </c>
      <c r="M875" s="22">
        <f>tbStoricoOrdini[[#This Row],[IMPORTO]]/tbStoricoOrdini[[#This Row],[PREZZO]]</f>
        <v>1.3859999999999999</v>
      </c>
      <c r="N875" t="s">
        <v>9</v>
      </c>
      <c r="O875" s="8">
        <f>VLOOKUP(tbStoricoOrdini[[#This Row],[AGENTE]],tbAgenti[],2,FALSE)</f>
        <v>0.05</v>
      </c>
      <c r="P875" s="2">
        <v>693</v>
      </c>
      <c r="Q875" s="2">
        <f>tbStoricoOrdini[[#This Row],[IMPORTO]]*tbStoricoOrdini[[#This Row],[% COMM.]]</f>
        <v>34.65</v>
      </c>
      <c r="R875" s="2">
        <f>tbStoricoOrdini[[#This Row],[TOT. COMM.]]+tbStoricoOrdini[[#This Row],[IMPORTO]]</f>
        <v>727.65</v>
      </c>
    </row>
    <row r="876" spans="1:18">
      <c r="A876" s="1">
        <v>43862</v>
      </c>
      <c r="B876" s="7">
        <f>MONTH(tbStoricoOrdini[[#This Row],[DATA]])</f>
        <v>2</v>
      </c>
      <c r="C876" t="s">
        <v>971</v>
      </c>
      <c r="D876" t="str">
        <f>RIGHT(tbStoricoOrdini[[#This Row],[ORDINE]],4)</f>
        <v>0873</v>
      </c>
      <c r="E876" t="s">
        <v>22</v>
      </c>
      <c r="F876" t="str">
        <f>VLOOKUP(tbStoricoOrdini[[#This Row],[CLIENTE]],tbClienti[],3,FALSE)</f>
        <v>Veneto</v>
      </c>
      <c r="G876" t="str">
        <f>VLOOKUP(tbStoricoOrdini[[#This Row],[CLIENTE]],tbClienti[],7,FALSE)</f>
        <v>CB</v>
      </c>
      <c r="H876" t="s">
        <v>77</v>
      </c>
      <c r="I876" t="str">
        <f>IF(LEFT(tbStoricoOrdini[[#This Row],[ARTICOLO]],3) = "COG","COG",LEFT(tbStoricoOrdini[[#This Row],[ARTICOLO]],FIND(" ",tbStoricoOrdini[[#This Row],[ARTICOLO]])-1))</f>
        <v>COG</v>
      </c>
      <c r="J876" t="str">
        <f>MID(tbStoricoOrdini[[#This Row],[ARTICOLO]],FIND(" ",tbStoricoOrdini[[#This Row],[ARTICOLO]])+1,4)</f>
        <v>2000</v>
      </c>
      <c r="K876" t="str">
        <f>IFERROR(RIGHT(tbStoricoOrdini[[#This Row],[ARTICOLO]],LEN(tbStoricoOrdini[[#This Row],[ARTICOLO]])-FIND(" ",tbStoricoOrdini[[#This Row],[ARTICOLO]],FIND(" ",tbStoricoOrdini[[#This Row],[ARTICOLO]]) +1)),"")</f>
        <v>Medium</v>
      </c>
      <c r="L876" s="3">
        <f>VLOOKUP(tbStoricoOrdini[[#This Row],[ARTICOLO]],tbArticoli[],2,FALSE)</f>
        <v>200</v>
      </c>
      <c r="M876" s="22">
        <f>tbStoricoOrdini[[#This Row],[IMPORTO]]/tbStoricoOrdini[[#This Row],[PREZZO]]</f>
        <v>1.0900000000000001</v>
      </c>
      <c r="N876" t="s">
        <v>9</v>
      </c>
      <c r="O876" s="8">
        <f>VLOOKUP(tbStoricoOrdini[[#This Row],[AGENTE]],tbAgenti[],2,FALSE)</f>
        <v>0.05</v>
      </c>
      <c r="P876" s="2">
        <v>218</v>
      </c>
      <c r="Q876" s="2">
        <f>tbStoricoOrdini[[#This Row],[IMPORTO]]*tbStoricoOrdini[[#This Row],[% COMM.]]</f>
        <v>10.9</v>
      </c>
      <c r="R876" s="2">
        <f>tbStoricoOrdini[[#This Row],[TOT. COMM.]]+tbStoricoOrdini[[#This Row],[IMPORTO]]</f>
        <v>228.9</v>
      </c>
    </row>
    <row r="877" spans="1:18">
      <c r="A877" s="1">
        <v>43862</v>
      </c>
      <c r="B877" s="7">
        <f>MONTH(tbStoricoOrdini[[#This Row],[DATA]])</f>
        <v>2</v>
      </c>
      <c r="C877" t="s">
        <v>972</v>
      </c>
      <c r="D877" t="str">
        <f>RIGHT(tbStoricoOrdini[[#This Row],[ORDINE]],4)</f>
        <v>0874</v>
      </c>
      <c r="E877" t="s">
        <v>22</v>
      </c>
      <c r="F877" t="str">
        <f>VLOOKUP(tbStoricoOrdini[[#This Row],[CLIENTE]],tbClienti[],3,FALSE)</f>
        <v>Veneto</v>
      </c>
      <c r="G877" t="str">
        <f>VLOOKUP(tbStoricoOrdini[[#This Row],[CLIENTE]],tbClienti[],7,FALSE)</f>
        <v>CB</v>
      </c>
      <c r="H877" t="s">
        <v>63</v>
      </c>
      <c r="I877" t="str">
        <f>IF(LEFT(tbStoricoOrdini[[#This Row],[ARTICOLO]],3) = "COG","COG",LEFT(tbStoricoOrdini[[#This Row],[ARTICOLO]],FIND(" ",tbStoricoOrdini[[#This Row],[ARTICOLO]])-1))</f>
        <v>KLM</v>
      </c>
      <c r="J877" t="str">
        <f>MID(tbStoricoOrdini[[#This Row],[ARTICOLO]],FIND(" ",tbStoricoOrdini[[#This Row],[ARTICOLO]])+1,4)</f>
        <v>3000</v>
      </c>
      <c r="K877" t="str">
        <f>IFERROR(RIGHT(tbStoricoOrdini[[#This Row],[ARTICOLO]],LEN(tbStoricoOrdini[[#This Row],[ARTICOLO]])-FIND(" ",tbStoricoOrdini[[#This Row],[ARTICOLO]],FIND(" ",tbStoricoOrdini[[#This Row],[ARTICOLO]]) +1)),"")</f>
        <v>Plus</v>
      </c>
      <c r="L877" s="3">
        <f>VLOOKUP(tbStoricoOrdini[[#This Row],[ARTICOLO]],tbArticoli[],2,FALSE)</f>
        <v>145</v>
      </c>
      <c r="M877" s="22">
        <f>tbStoricoOrdini[[#This Row],[IMPORTO]]/tbStoricoOrdini[[#This Row],[PREZZO]]</f>
        <v>296.7448275862069</v>
      </c>
      <c r="N877" t="s">
        <v>9</v>
      </c>
      <c r="O877" s="8">
        <f>VLOOKUP(tbStoricoOrdini[[#This Row],[AGENTE]],tbAgenti[],2,FALSE)</f>
        <v>0.05</v>
      </c>
      <c r="P877" s="2">
        <v>43028</v>
      </c>
      <c r="Q877" s="2">
        <f>tbStoricoOrdini[[#This Row],[IMPORTO]]*tbStoricoOrdini[[#This Row],[% COMM.]]</f>
        <v>2151.4</v>
      </c>
      <c r="R877" s="2">
        <f>tbStoricoOrdini[[#This Row],[TOT. COMM.]]+tbStoricoOrdini[[#This Row],[IMPORTO]]</f>
        <v>45179.4</v>
      </c>
    </row>
    <row r="878" spans="1:18">
      <c r="A878" s="1">
        <v>43862</v>
      </c>
      <c r="B878" s="7">
        <f>MONTH(tbStoricoOrdini[[#This Row],[DATA]])</f>
        <v>2</v>
      </c>
      <c r="C878" t="s">
        <v>973</v>
      </c>
      <c r="D878" t="str">
        <f>RIGHT(tbStoricoOrdini[[#This Row],[ORDINE]],4)</f>
        <v>0875</v>
      </c>
      <c r="E878" t="s">
        <v>22</v>
      </c>
      <c r="F878" t="str">
        <f>VLOOKUP(tbStoricoOrdini[[#This Row],[CLIENTE]],tbClienti[],3,FALSE)</f>
        <v>Veneto</v>
      </c>
      <c r="G878" t="str">
        <f>VLOOKUP(tbStoricoOrdini[[#This Row],[CLIENTE]],tbClienti[],7,FALSE)</f>
        <v>CB</v>
      </c>
      <c r="H878" t="s">
        <v>66</v>
      </c>
      <c r="I878" t="str">
        <f>IF(LEFT(tbStoricoOrdini[[#This Row],[ARTICOLO]],3) = "COG","COG",LEFT(tbStoricoOrdini[[#This Row],[ARTICOLO]],FIND(" ",tbStoricoOrdini[[#This Row],[ARTICOLO]])-1))</f>
        <v>BAG</v>
      </c>
      <c r="J878" t="str">
        <f>MID(tbStoricoOrdini[[#This Row],[ARTICOLO]],FIND(" ",tbStoricoOrdini[[#This Row],[ARTICOLO]])+1,4)</f>
        <v>2500</v>
      </c>
      <c r="K878" t="str">
        <f>IFERROR(RIGHT(tbStoricoOrdini[[#This Row],[ARTICOLO]],LEN(tbStoricoOrdini[[#This Row],[ARTICOLO]])-FIND(" ",tbStoricoOrdini[[#This Row],[ARTICOLO]],FIND(" ",tbStoricoOrdini[[#This Row],[ARTICOLO]]) +1)),"")</f>
        <v>Plus</v>
      </c>
      <c r="L878" s="3">
        <f>VLOOKUP(tbStoricoOrdini[[#This Row],[ARTICOLO]],tbArticoli[],2,FALSE)</f>
        <v>220</v>
      </c>
      <c r="M878" s="22">
        <f>tbStoricoOrdini[[#This Row],[IMPORTO]]/tbStoricoOrdini[[#This Row],[PREZZO]]</f>
        <v>42.631818181818183</v>
      </c>
      <c r="N878" t="s">
        <v>9</v>
      </c>
      <c r="O878" s="8">
        <f>VLOOKUP(tbStoricoOrdini[[#This Row],[AGENTE]],tbAgenti[],2,FALSE)</f>
        <v>0.05</v>
      </c>
      <c r="P878" s="2">
        <v>9379</v>
      </c>
      <c r="Q878" s="2">
        <f>tbStoricoOrdini[[#This Row],[IMPORTO]]*tbStoricoOrdini[[#This Row],[% COMM.]]</f>
        <v>468.95000000000005</v>
      </c>
      <c r="R878" s="2">
        <f>tbStoricoOrdini[[#This Row],[TOT. COMM.]]+tbStoricoOrdini[[#This Row],[IMPORTO]]</f>
        <v>9847.9500000000007</v>
      </c>
    </row>
    <row r="879" spans="1:18">
      <c r="A879" s="1">
        <v>43862</v>
      </c>
      <c r="B879" s="7">
        <f>MONTH(tbStoricoOrdini[[#This Row],[DATA]])</f>
        <v>2</v>
      </c>
      <c r="C879" t="s">
        <v>974</v>
      </c>
      <c r="D879" t="str">
        <f>RIGHT(tbStoricoOrdini[[#This Row],[ORDINE]],4)</f>
        <v>0876</v>
      </c>
      <c r="E879" t="s">
        <v>22</v>
      </c>
      <c r="F879" t="str">
        <f>VLOOKUP(tbStoricoOrdini[[#This Row],[CLIENTE]],tbClienti[],3,FALSE)</f>
        <v>Veneto</v>
      </c>
      <c r="G879" t="str">
        <f>VLOOKUP(tbStoricoOrdini[[#This Row],[CLIENTE]],tbClienti[],7,FALSE)</f>
        <v>CB</v>
      </c>
      <c r="H879" t="s">
        <v>70</v>
      </c>
      <c r="I879" t="str">
        <f>IF(LEFT(tbStoricoOrdini[[#This Row],[ARTICOLO]],3) = "COG","COG",LEFT(tbStoricoOrdini[[#This Row],[ARTICOLO]],FIND(" ",tbStoricoOrdini[[#This Row],[ARTICOLO]])-1))</f>
        <v>EB08</v>
      </c>
      <c r="J879" t="str">
        <f>MID(tbStoricoOrdini[[#This Row],[ARTICOLO]],FIND(" ",tbStoricoOrdini[[#This Row],[ARTICOLO]])+1,4)</f>
        <v>7500</v>
      </c>
      <c r="K879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879" s="3">
        <f>VLOOKUP(tbStoricoOrdini[[#This Row],[ARTICOLO]],tbArticoli[],2,FALSE)</f>
        <v>180</v>
      </c>
      <c r="M879" s="22">
        <f>tbStoricoOrdini[[#This Row],[IMPORTO]]/tbStoricoOrdini[[#This Row],[PREZZO]]</f>
        <v>1.1111111111111112E-2</v>
      </c>
      <c r="N879" t="s">
        <v>9</v>
      </c>
      <c r="O879" s="8">
        <f>VLOOKUP(tbStoricoOrdini[[#This Row],[AGENTE]],tbAgenti[],2,FALSE)</f>
        <v>0.05</v>
      </c>
      <c r="P879" s="2">
        <v>2</v>
      </c>
      <c r="Q879" s="2">
        <f>tbStoricoOrdini[[#This Row],[IMPORTO]]*tbStoricoOrdini[[#This Row],[% COMM.]]</f>
        <v>0.1</v>
      </c>
      <c r="R879" s="2">
        <f>tbStoricoOrdini[[#This Row],[TOT. COMM.]]+tbStoricoOrdini[[#This Row],[IMPORTO]]</f>
        <v>2.1</v>
      </c>
    </row>
    <row r="880" spans="1:18">
      <c r="A880" s="1">
        <v>43862</v>
      </c>
      <c r="B880" s="7">
        <f>MONTH(tbStoricoOrdini[[#This Row],[DATA]])</f>
        <v>2</v>
      </c>
      <c r="C880" t="s">
        <v>975</v>
      </c>
      <c r="D880" t="str">
        <f>RIGHT(tbStoricoOrdini[[#This Row],[ORDINE]],4)</f>
        <v>0877</v>
      </c>
      <c r="E880" t="s">
        <v>22</v>
      </c>
      <c r="F880" t="str">
        <f>VLOOKUP(tbStoricoOrdini[[#This Row],[CLIENTE]],tbClienti[],3,FALSE)</f>
        <v>Veneto</v>
      </c>
      <c r="G880" t="str">
        <f>VLOOKUP(tbStoricoOrdini[[#This Row],[CLIENTE]],tbClienti[],7,FALSE)</f>
        <v>CB</v>
      </c>
      <c r="H880" t="s">
        <v>75</v>
      </c>
      <c r="I880" t="str">
        <f>IF(LEFT(tbStoricoOrdini[[#This Row],[ARTICOLO]],3) = "COG","COG",LEFT(tbStoricoOrdini[[#This Row],[ARTICOLO]],FIND(" ",tbStoricoOrdini[[#This Row],[ARTICOLO]])-1))</f>
        <v>AVRC</v>
      </c>
      <c r="J880" t="str">
        <f>MID(tbStoricoOrdini[[#This Row],[ARTICOLO]],FIND(" ",tbStoricoOrdini[[#This Row],[ARTICOLO]])+1,4)</f>
        <v>1000</v>
      </c>
      <c r="K880" t="str">
        <f>IFERROR(RIGHT(tbStoricoOrdini[[#This Row],[ARTICOLO]],LEN(tbStoricoOrdini[[#This Row],[ARTICOLO]])-FIND(" ",tbStoricoOrdini[[#This Row],[ARTICOLO]],FIND(" ",tbStoricoOrdini[[#This Row],[ARTICOLO]]) +1)),"")</f>
        <v>Silver</v>
      </c>
      <c r="L880" s="3">
        <f>VLOOKUP(tbStoricoOrdini[[#This Row],[ARTICOLO]],tbArticoli[],2,FALSE)</f>
        <v>390</v>
      </c>
      <c r="M880" s="22">
        <f>tbStoricoOrdini[[#This Row],[IMPORTO]]/tbStoricoOrdini[[#This Row],[PREZZO]]</f>
        <v>0.1</v>
      </c>
      <c r="N880" t="s">
        <v>9</v>
      </c>
      <c r="O880" s="8">
        <f>VLOOKUP(tbStoricoOrdini[[#This Row],[AGENTE]],tbAgenti[],2,FALSE)</f>
        <v>0.05</v>
      </c>
      <c r="P880" s="2">
        <v>39</v>
      </c>
      <c r="Q880" s="2">
        <f>tbStoricoOrdini[[#This Row],[IMPORTO]]*tbStoricoOrdini[[#This Row],[% COMM.]]</f>
        <v>1.9500000000000002</v>
      </c>
      <c r="R880" s="2">
        <f>tbStoricoOrdini[[#This Row],[TOT. COMM.]]+tbStoricoOrdini[[#This Row],[IMPORTO]]</f>
        <v>40.950000000000003</v>
      </c>
    </row>
    <row r="881" spans="1:18">
      <c r="A881" s="1">
        <v>43862</v>
      </c>
      <c r="B881" s="7">
        <f>MONTH(tbStoricoOrdini[[#This Row],[DATA]])</f>
        <v>2</v>
      </c>
      <c r="C881" t="s">
        <v>976</v>
      </c>
      <c r="D881" t="str">
        <f>RIGHT(tbStoricoOrdini[[#This Row],[ORDINE]],4)</f>
        <v>0878</v>
      </c>
      <c r="E881" t="s">
        <v>22</v>
      </c>
      <c r="F881" t="str">
        <f>VLOOKUP(tbStoricoOrdini[[#This Row],[CLIENTE]],tbClienti[],3,FALSE)</f>
        <v>Veneto</v>
      </c>
      <c r="G881" t="str">
        <f>VLOOKUP(tbStoricoOrdini[[#This Row],[CLIENTE]],tbClienti[],7,FALSE)</f>
        <v>CB</v>
      </c>
      <c r="H881" t="s">
        <v>71</v>
      </c>
      <c r="I881" t="str">
        <f>IF(LEFT(tbStoricoOrdini[[#This Row],[ARTICOLO]],3) = "COG","COG",LEFT(tbStoricoOrdini[[#This Row],[ARTICOLO]],FIND(" ",tbStoricoOrdini[[#This Row],[ARTICOLO]])-1))</f>
        <v>EB07</v>
      </c>
      <c r="J881" t="str">
        <f>MID(tbStoricoOrdini[[#This Row],[ARTICOLO]],FIND(" ",tbStoricoOrdini[[#This Row],[ARTICOLO]])+1,4)</f>
        <v>5000</v>
      </c>
      <c r="K881" t="str">
        <f>IFERROR(RIGHT(tbStoricoOrdini[[#This Row],[ARTICOLO]],LEN(tbStoricoOrdini[[#This Row],[ARTICOLO]])-FIND(" ",tbStoricoOrdini[[#This Row],[ARTICOLO]],FIND(" ",tbStoricoOrdini[[#This Row],[ARTICOLO]]) +1)),"")</f>
        <v/>
      </c>
      <c r="L881" s="3">
        <f>VLOOKUP(tbStoricoOrdini[[#This Row],[ARTICOLO]],tbArticoli[],2,FALSE)</f>
        <v>140</v>
      </c>
      <c r="M881" s="22">
        <f>tbStoricoOrdini[[#This Row],[IMPORTO]]/tbStoricoOrdini[[#This Row],[PREZZO]]</f>
        <v>1.8785714285714286</v>
      </c>
      <c r="N881" t="s">
        <v>9</v>
      </c>
      <c r="O881" s="8">
        <f>VLOOKUP(tbStoricoOrdini[[#This Row],[AGENTE]],tbAgenti[],2,FALSE)</f>
        <v>0.05</v>
      </c>
      <c r="P881" s="2">
        <v>263</v>
      </c>
      <c r="Q881" s="2">
        <f>tbStoricoOrdini[[#This Row],[IMPORTO]]*tbStoricoOrdini[[#This Row],[% COMM.]]</f>
        <v>13.15</v>
      </c>
      <c r="R881" s="2">
        <f>tbStoricoOrdini[[#This Row],[TOT. COMM.]]+tbStoricoOrdini[[#This Row],[IMPORTO]]</f>
        <v>276.14999999999998</v>
      </c>
    </row>
    <row r="882" spans="1:18">
      <c r="A882" s="1">
        <v>43862</v>
      </c>
      <c r="B882" s="7">
        <f>MONTH(tbStoricoOrdini[[#This Row],[DATA]])</f>
        <v>2</v>
      </c>
      <c r="C882" t="s">
        <v>977</v>
      </c>
      <c r="D882" t="str">
        <f>RIGHT(tbStoricoOrdini[[#This Row],[ORDINE]],4)</f>
        <v>0879</v>
      </c>
      <c r="E882" t="s">
        <v>22</v>
      </c>
      <c r="F882" t="str">
        <f>VLOOKUP(tbStoricoOrdini[[#This Row],[CLIENTE]],tbClienti[],3,FALSE)</f>
        <v>Veneto</v>
      </c>
      <c r="G882" t="str">
        <f>VLOOKUP(tbStoricoOrdini[[#This Row],[CLIENTE]],tbClienti[],7,FALSE)</f>
        <v>CB</v>
      </c>
      <c r="H882" t="s">
        <v>72</v>
      </c>
      <c r="I882" t="str">
        <f>IF(LEFT(tbStoricoOrdini[[#This Row],[ARTICOLO]],3) = "COG","COG",LEFT(tbStoricoOrdini[[#This Row],[ARTICOLO]],FIND(" ",tbStoricoOrdini[[#This Row],[ARTICOLO]])-1))</f>
        <v>EB06</v>
      </c>
      <c r="J882" t="str">
        <f>MID(tbStoricoOrdini[[#This Row],[ARTICOLO]],FIND(" ",tbStoricoOrdini[[#This Row],[ARTICOLO]])+1,4)</f>
        <v>3000</v>
      </c>
      <c r="K882" t="str">
        <f>IFERROR(RIGHT(tbStoricoOrdini[[#This Row],[ARTICOLO]],LEN(tbStoricoOrdini[[#This Row],[ARTICOLO]])-FIND(" ",tbStoricoOrdini[[#This Row],[ARTICOLO]],FIND(" ",tbStoricoOrdini[[#This Row],[ARTICOLO]]) +1)),"")</f>
        <v>Medium</v>
      </c>
      <c r="L882" s="3">
        <f>VLOOKUP(tbStoricoOrdini[[#This Row],[ARTICOLO]],tbArticoli[],2,FALSE)</f>
        <v>120</v>
      </c>
      <c r="M882" s="22">
        <f>tbStoricoOrdini[[#This Row],[IMPORTO]]/tbStoricoOrdini[[#This Row],[PREZZO]]</f>
        <v>0.90833333333333333</v>
      </c>
      <c r="N882" t="s">
        <v>9</v>
      </c>
      <c r="O882" s="8">
        <f>VLOOKUP(tbStoricoOrdini[[#This Row],[AGENTE]],tbAgenti[],2,FALSE)</f>
        <v>0.05</v>
      </c>
      <c r="P882" s="2">
        <v>109</v>
      </c>
      <c r="Q882" s="2">
        <f>tbStoricoOrdini[[#This Row],[IMPORTO]]*tbStoricoOrdini[[#This Row],[% COMM.]]</f>
        <v>5.45</v>
      </c>
      <c r="R882" s="2">
        <f>tbStoricoOrdini[[#This Row],[TOT. COMM.]]+tbStoricoOrdini[[#This Row],[IMPORTO]]</f>
        <v>114.45</v>
      </c>
    </row>
    <row r="883" spans="1:18">
      <c r="A883" s="1">
        <v>43862</v>
      </c>
      <c r="B883" s="7">
        <f>MONTH(tbStoricoOrdini[[#This Row],[DATA]])</f>
        <v>2</v>
      </c>
      <c r="C883" t="s">
        <v>978</v>
      </c>
      <c r="D883" t="str">
        <f>RIGHT(tbStoricoOrdini[[#This Row],[ORDINE]],4)</f>
        <v>0880</v>
      </c>
      <c r="E883" t="s">
        <v>23</v>
      </c>
      <c r="F883" t="str">
        <f>VLOOKUP(tbStoricoOrdini[[#This Row],[CLIENTE]],tbClienti[],3,FALSE)</f>
        <v>Veneto</v>
      </c>
      <c r="G883" t="str">
        <f>VLOOKUP(tbStoricoOrdini[[#This Row],[CLIENTE]],tbClienti[],7,FALSE)</f>
        <v>DB</v>
      </c>
      <c r="H883" t="s">
        <v>77</v>
      </c>
      <c r="I883" t="str">
        <f>IF(LEFT(tbStoricoOrdini[[#This Row],[ARTICOLO]],3) = "COG","COG",LEFT(tbStoricoOrdini[[#This Row],[ARTICOLO]],FIND(" ",tbStoricoOrdini[[#This Row],[ARTICOLO]])-1))</f>
        <v>COG</v>
      </c>
      <c r="J883" t="str">
        <f>MID(tbStoricoOrdini[[#This Row],[ARTICOLO]],FIND(" ",tbStoricoOrdini[[#This Row],[ARTICOLO]])+1,4)</f>
        <v>2000</v>
      </c>
      <c r="K883" t="str">
        <f>IFERROR(RIGHT(tbStoricoOrdini[[#This Row],[ARTICOLO]],LEN(tbStoricoOrdini[[#This Row],[ARTICOLO]])-FIND(" ",tbStoricoOrdini[[#This Row],[ARTICOLO]],FIND(" ",tbStoricoOrdini[[#This Row],[ARTICOLO]]) +1)),"")</f>
        <v>Medium</v>
      </c>
      <c r="L883" s="3">
        <f>VLOOKUP(tbStoricoOrdini[[#This Row],[ARTICOLO]],tbArticoli[],2,FALSE)</f>
        <v>200</v>
      </c>
      <c r="M883" s="22">
        <f>tbStoricoOrdini[[#This Row],[IMPORTO]]/tbStoricoOrdini[[#This Row],[PREZZO]]</f>
        <v>0.11</v>
      </c>
      <c r="N883" t="s">
        <v>9</v>
      </c>
      <c r="O883" s="8">
        <f>VLOOKUP(tbStoricoOrdini[[#This Row],[AGENTE]],tbAgenti[],2,FALSE)</f>
        <v>0.05</v>
      </c>
      <c r="P883" s="2">
        <v>22</v>
      </c>
      <c r="Q883" s="2">
        <f>tbStoricoOrdini[[#This Row],[IMPORTO]]*tbStoricoOrdini[[#This Row],[% COMM.]]</f>
        <v>1.1000000000000001</v>
      </c>
      <c r="R883" s="2">
        <f>tbStoricoOrdini[[#This Row],[TOT. COMM.]]+tbStoricoOrdini[[#This Row],[IMPORTO]]</f>
        <v>23.1</v>
      </c>
    </row>
    <row r="884" spans="1:18">
      <c r="A884" s="1">
        <v>43862</v>
      </c>
      <c r="B884" s="7">
        <f>MONTH(tbStoricoOrdini[[#This Row],[DATA]])</f>
        <v>2</v>
      </c>
      <c r="C884" t="s">
        <v>979</v>
      </c>
      <c r="D884" t="str">
        <f>RIGHT(tbStoricoOrdini[[#This Row],[ORDINE]],4)</f>
        <v>0881</v>
      </c>
      <c r="E884" t="s">
        <v>23</v>
      </c>
      <c r="F884" t="str">
        <f>VLOOKUP(tbStoricoOrdini[[#This Row],[CLIENTE]],tbClienti[],3,FALSE)</f>
        <v>Veneto</v>
      </c>
      <c r="G884" t="str">
        <f>VLOOKUP(tbStoricoOrdini[[#This Row],[CLIENTE]],tbClienti[],7,FALSE)</f>
        <v>DB</v>
      </c>
      <c r="H884" t="s">
        <v>61</v>
      </c>
      <c r="I884" t="str">
        <f>IF(LEFT(tbStoricoOrdini[[#This Row],[ARTICOLO]],3) = "COG","COG",LEFT(tbStoricoOrdini[[#This Row],[ARTICOLO]],FIND(" ",tbStoricoOrdini[[#This Row],[ARTICOLO]])-1))</f>
        <v>KLM</v>
      </c>
      <c r="J884" t="str">
        <f>MID(tbStoricoOrdini[[#This Row],[ARTICOLO]],FIND(" ",tbStoricoOrdini[[#This Row],[ARTICOLO]])+1,4)</f>
        <v>5000</v>
      </c>
      <c r="K884" t="str">
        <f>IFERROR(RIGHT(tbStoricoOrdini[[#This Row],[ARTICOLO]],LEN(tbStoricoOrdini[[#This Row],[ARTICOLO]])-FIND(" ",tbStoricoOrdini[[#This Row],[ARTICOLO]],FIND(" ",tbStoricoOrdini[[#This Row],[ARTICOLO]]) +1)),"")</f>
        <v>Medium</v>
      </c>
      <c r="L884" s="3">
        <f>VLOOKUP(tbStoricoOrdini[[#This Row],[ARTICOLO]],tbArticoli[],2,FALSE)</f>
        <v>150</v>
      </c>
      <c r="M884" s="22">
        <f>tbStoricoOrdini[[#This Row],[IMPORTO]]/tbStoricoOrdini[[#This Row],[PREZZO]]</f>
        <v>113.10666666666667</v>
      </c>
      <c r="N884" t="s">
        <v>9</v>
      </c>
      <c r="O884" s="8">
        <f>VLOOKUP(tbStoricoOrdini[[#This Row],[AGENTE]],tbAgenti[],2,FALSE)</f>
        <v>0.05</v>
      </c>
      <c r="P884" s="2">
        <v>16966</v>
      </c>
      <c r="Q884" s="2">
        <f>tbStoricoOrdini[[#This Row],[IMPORTO]]*tbStoricoOrdini[[#This Row],[% COMM.]]</f>
        <v>848.30000000000007</v>
      </c>
      <c r="R884" s="2">
        <f>tbStoricoOrdini[[#This Row],[TOT. COMM.]]+tbStoricoOrdini[[#This Row],[IMPORTO]]</f>
        <v>17814.3</v>
      </c>
    </row>
    <row r="885" spans="1:18">
      <c r="A885" s="1">
        <v>43862</v>
      </c>
      <c r="B885" s="7">
        <f>MONTH(tbStoricoOrdini[[#This Row],[DATA]])</f>
        <v>2</v>
      </c>
      <c r="C885" t="s">
        <v>980</v>
      </c>
      <c r="D885" t="str">
        <f>RIGHT(tbStoricoOrdini[[#This Row],[ORDINE]],4)</f>
        <v>0882</v>
      </c>
      <c r="E885" t="s">
        <v>23</v>
      </c>
      <c r="F885" t="str">
        <f>VLOOKUP(tbStoricoOrdini[[#This Row],[CLIENTE]],tbClienti[],3,FALSE)</f>
        <v>Veneto</v>
      </c>
      <c r="G885" t="str">
        <f>VLOOKUP(tbStoricoOrdini[[#This Row],[CLIENTE]],tbClienti[],7,FALSE)</f>
        <v>DB</v>
      </c>
      <c r="H885" t="s">
        <v>63</v>
      </c>
      <c r="I885" t="str">
        <f>IF(LEFT(tbStoricoOrdini[[#This Row],[ARTICOLO]],3) = "COG","COG",LEFT(tbStoricoOrdini[[#This Row],[ARTICOLO]],FIND(" ",tbStoricoOrdini[[#This Row],[ARTICOLO]])-1))</f>
        <v>KLM</v>
      </c>
      <c r="J885" t="str">
        <f>MID(tbStoricoOrdini[[#This Row],[ARTICOLO]],FIND(" ",tbStoricoOrdini[[#This Row],[ARTICOLO]])+1,4)</f>
        <v>3000</v>
      </c>
      <c r="K885" t="str">
        <f>IFERROR(RIGHT(tbStoricoOrdini[[#This Row],[ARTICOLO]],LEN(tbStoricoOrdini[[#This Row],[ARTICOLO]])-FIND(" ",tbStoricoOrdini[[#This Row],[ARTICOLO]],FIND(" ",tbStoricoOrdini[[#This Row],[ARTICOLO]]) +1)),"")</f>
        <v>Plus</v>
      </c>
      <c r="L885" s="3">
        <f>VLOOKUP(tbStoricoOrdini[[#This Row],[ARTICOLO]],tbArticoli[],2,FALSE)</f>
        <v>145</v>
      </c>
      <c r="M885" s="22">
        <f>tbStoricoOrdini[[#This Row],[IMPORTO]]/tbStoricoOrdini[[#This Row],[PREZZO]]</f>
        <v>438.58620689655174</v>
      </c>
      <c r="N885" t="s">
        <v>9</v>
      </c>
      <c r="O885" s="8">
        <f>VLOOKUP(tbStoricoOrdini[[#This Row],[AGENTE]],tbAgenti[],2,FALSE)</f>
        <v>0.05</v>
      </c>
      <c r="P885" s="2">
        <v>63595</v>
      </c>
      <c r="Q885" s="2">
        <f>tbStoricoOrdini[[#This Row],[IMPORTO]]*tbStoricoOrdini[[#This Row],[% COMM.]]</f>
        <v>3179.75</v>
      </c>
      <c r="R885" s="2">
        <f>tbStoricoOrdini[[#This Row],[TOT. COMM.]]+tbStoricoOrdini[[#This Row],[IMPORTO]]</f>
        <v>66774.75</v>
      </c>
    </row>
    <row r="886" spans="1:18">
      <c r="A886" s="1">
        <v>43862</v>
      </c>
      <c r="B886" s="7">
        <f>MONTH(tbStoricoOrdini[[#This Row],[DATA]])</f>
        <v>2</v>
      </c>
      <c r="C886" t="s">
        <v>981</v>
      </c>
      <c r="D886" t="str">
        <f>RIGHT(tbStoricoOrdini[[#This Row],[ORDINE]],4)</f>
        <v>0883</v>
      </c>
      <c r="E886" t="s">
        <v>23</v>
      </c>
      <c r="F886" t="str">
        <f>VLOOKUP(tbStoricoOrdini[[#This Row],[CLIENTE]],tbClienti[],3,FALSE)</f>
        <v>Veneto</v>
      </c>
      <c r="G886" t="str">
        <f>VLOOKUP(tbStoricoOrdini[[#This Row],[CLIENTE]],tbClienti[],7,FALSE)</f>
        <v>DB</v>
      </c>
      <c r="H886" t="s">
        <v>66</v>
      </c>
      <c r="I886" t="str">
        <f>IF(LEFT(tbStoricoOrdini[[#This Row],[ARTICOLO]],3) = "COG","COG",LEFT(tbStoricoOrdini[[#This Row],[ARTICOLO]],FIND(" ",tbStoricoOrdini[[#This Row],[ARTICOLO]])-1))</f>
        <v>BAG</v>
      </c>
      <c r="J886" t="str">
        <f>MID(tbStoricoOrdini[[#This Row],[ARTICOLO]],FIND(" ",tbStoricoOrdini[[#This Row],[ARTICOLO]])+1,4)</f>
        <v>2500</v>
      </c>
      <c r="K886" t="str">
        <f>IFERROR(RIGHT(tbStoricoOrdini[[#This Row],[ARTICOLO]],LEN(tbStoricoOrdini[[#This Row],[ARTICOLO]])-FIND(" ",tbStoricoOrdini[[#This Row],[ARTICOLO]],FIND(" ",tbStoricoOrdini[[#This Row],[ARTICOLO]]) +1)),"")</f>
        <v>Plus</v>
      </c>
      <c r="L886" s="3">
        <f>VLOOKUP(tbStoricoOrdini[[#This Row],[ARTICOLO]],tbArticoli[],2,FALSE)</f>
        <v>220</v>
      </c>
      <c r="M886" s="22">
        <f>tbStoricoOrdini[[#This Row],[IMPORTO]]/tbStoricoOrdini[[#This Row],[PREZZO]]</f>
        <v>2.0636363636363635</v>
      </c>
      <c r="N886" t="s">
        <v>9</v>
      </c>
      <c r="O886" s="8">
        <f>VLOOKUP(tbStoricoOrdini[[#This Row],[AGENTE]],tbAgenti[],2,FALSE)</f>
        <v>0.05</v>
      </c>
      <c r="P886" s="2">
        <v>454</v>
      </c>
      <c r="Q886" s="2">
        <f>tbStoricoOrdini[[#This Row],[IMPORTO]]*tbStoricoOrdini[[#This Row],[% COMM.]]</f>
        <v>22.700000000000003</v>
      </c>
      <c r="R886" s="2">
        <f>tbStoricoOrdini[[#This Row],[TOT. COMM.]]+tbStoricoOrdini[[#This Row],[IMPORTO]]</f>
        <v>476.7</v>
      </c>
    </row>
    <row r="887" spans="1:18">
      <c r="A887" s="1">
        <v>43862</v>
      </c>
      <c r="B887" s="7">
        <f>MONTH(tbStoricoOrdini[[#This Row],[DATA]])</f>
        <v>2</v>
      </c>
      <c r="C887" t="s">
        <v>982</v>
      </c>
      <c r="D887" t="str">
        <f>RIGHT(tbStoricoOrdini[[#This Row],[ORDINE]],4)</f>
        <v>0884</v>
      </c>
      <c r="E887" t="s">
        <v>23</v>
      </c>
      <c r="F887" t="str">
        <f>VLOOKUP(tbStoricoOrdini[[#This Row],[CLIENTE]],tbClienti[],3,FALSE)</f>
        <v>Veneto</v>
      </c>
      <c r="G887" t="str">
        <f>VLOOKUP(tbStoricoOrdini[[#This Row],[CLIENTE]],tbClienti[],7,FALSE)</f>
        <v>DB</v>
      </c>
      <c r="H887" t="s">
        <v>70</v>
      </c>
      <c r="I887" t="str">
        <f>IF(LEFT(tbStoricoOrdini[[#This Row],[ARTICOLO]],3) = "COG","COG",LEFT(tbStoricoOrdini[[#This Row],[ARTICOLO]],FIND(" ",tbStoricoOrdini[[#This Row],[ARTICOLO]])-1))</f>
        <v>EB08</v>
      </c>
      <c r="J887" t="str">
        <f>MID(tbStoricoOrdini[[#This Row],[ARTICOLO]],FIND(" ",tbStoricoOrdini[[#This Row],[ARTICOLO]])+1,4)</f>
        <v>7500</v>
      </c>
      <c r="K887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887" s="3">
        <f>VLOOKUP(tbStoricoOrdini[[#This Row],[ARTICOLO]],tbArticoli[],2,FALSE)</f>
        <v>180</v>
      </c>
      <c r="M887" s="22">
        <f>tbStoricoOrdini[[#This Row],[IMPORTO]]/tbStoricoOrdini[[#This Row],[PREZZO]]</f>
        <v>0.1</v>
      </c>
      <c r="N887" t="s">
        <v>9</v>
      </c>
      <c r="O887" s="8">
        <f>VLOOKUP(tbStoricoOrdini[[#This Row],[AGENTE]],tbAgenti[],2,FALSE)</f>
        <v>0.05</v>
      </c>
      <c r="P887" s="2">
        <v>18</v>
      </c>
      <c r="Q887" s="2">
        <f>tbStoricoOrdini[[#This Row],[IMPORTO]]*tbStoricoOrdini[[#This Row],[% COMM.]]</f>
        <v>0.9</v>
      </c>
      <c r="R887" s="2">
        <f>tbStoricoOrdini[[#This Row],[TOT. COMM.]]+tbStoricoOrdini[[#This Row],[IMPORTO]]</f>
        <v>18.899999999999999</v>
      </c>
    </row>
    <row r="888" spans="1:18">
      <c r="A888" s="1">
        <v>43862</v>
      </c>
      <c r="B888" s="7">
        <f>MONTH(tbStoricoOrdini[[#This Row],[DATA]])</f>
        <v>2</v>
      </c>
      <c r="C888" t="s">
        <v>983</v>
      </c>
      <c r="D888" t="str">
        <f>RIGHT(tbStoricoOrdini[[#This Row],[ORDINE]],4)</f>
        <v>0885</v>
      </c>
      <c r="E888" t="s">
        <v>23</v>
      </c>
      <c r="F888" t="str">
        <f>VLOOKUP(tbStoricoOrdini[[#This Row],[CLIENTE]],tbClienti[],3,FALSE)</f>
        <v>Veneto</v>
      </c>
      <c r="G888" t="str">
        <f>VLOOKUP(tbStoricoOrdini[[#This Row],[CLIENTE]],tbClienti[],7,FALSE)</f>
        <v>DB</v>
      </c>
      <c r="H888" t="s">
        <v>71</v>
      </c>
      <c r="I888" t="str">
        <f>IF(LEFT(tbStoricoOrdini[[#This Row],[ARTICOLO]],3) = "COG","COG",LEFT(tbStoricoOrdini[[#This Row],[ARTICOLO]],FIND(" ",tbStoricoOrdini[[#This Row],[ARTICOLO]])-1))</f>
        <v>EB07</v>
      </c>
      <c r="J888" t="str">
        <f>MID(tbStoricoOrdini[[#This Row],[ARTICOLO]],FIND(" ",tbStoricoOrdini[[#This Row],[ARTICOLO]])+1,4)</f>
        <v>5000</v>
      </c>
      <c r="K888" t="str">
        <f>IFERROR(RIGHT(tbStoricoOrdini[[#This Row],[ARTICOLO]],LEN(tbStoricoOrdini[[#This Row],[ARTICOLO]])-FIND(" ",tbStoricoOrdini[[#This Row],[ARTICOLO]],FIND(" ",tbStoricoOrdini[[#This Row],[ARTICOLO]]) +1)),"")</f>
        <v/>
      </c>
      <c r="L888" s="3">
        <f>VLOOKUP(tbStoricoOrdini[[#This Row],[ARTICOLO]],tbArticoli[],2,FALSE)</f>
        <v>140</v>
      </c>
      <c r="M888" s="22">
        <f>tbStoricoOrdini[[#This Row],[IMPORTO]]/tbStoricoOrdini[[#This Row],[PREZZO]]</f>
        <v>1.9428571428571428</v>
      </c>
      <c r="N888" t="s">
        <v>9</v>
      </c>
      <c r="O888" s="8">
        <f>VLOOKUP(tbStoricoOrdini[[#This Row],[AGENTE]],tbAgenti[],2,FALSE)</f>
        <v>0.05</v>
      </c>
      <c r="P888" s="2">
        <v>272</v>
      </c>
      <c r="Q888" s="2">
        <f>tbStoricoOrdini[[#This Row],[IMPORTO]]*tbStoricoOrdini[[#This Row],[% COMM.]]</f>
        <v>13.600000000000001</v>
      </c>
      <c r="R888" s="2">
        <f>tbStoricoOrdini[[#This Row],[TOT. COMM.]]+tbStoricoOrdini[[#This Row],[IMPORTO]]</f>
        <v>285.60000000000002</v>
      </c>
    </row>
    <row r="889" spans="1:18">
      <c r="A889" s="1">
        <v>43862</v>
      </c>
      <c r="B889" s="7">
        <f>MONTH(tbStoricoOrdini[[#This Row],[DATA]])</f>
        <v>2</v>
      </c>
      <c r="C889" t="s">
        <v>984</v>
      </c>
      <c r="D889" t="str">
        <f>RIGHT(tbStoricoOrdini[[#This Row],[ORDINE]],4)</f>
        <v>0886</v>
      </c>
      <c r="E889" t="s">
        <v>23</v>
      </c>
      <c r="F889" t="str">
        <f>VLOOKUP(tbStoricoOrdini[[#This Row],[CLIENTE]],tbClienti[],3,FALSE)</f>
        <v>Veneto</v>
      </c>
      <c r="G889" t="str">
        <f>VLOOKUP(tbStoricoOrdini[[#This Row],[CLIENTE]],tbClienti[],7,FALSE)</f>
        <v>DB</v>
      </c>
      <c r="H889" t="s">
        <v>76</v>
      </c>
      <c r="I889" t="str">
        <f>IF(LEFT(tbStoricoOrdini[[#This Row],[ARTICOLO]],3) = "COG","COG",LEFT(tbStoricoOrdini[[#This Row],[ARTICOLO]],FIND(" ",tbStoricoOrdini[[#This Row],[ARTICOLO]])-1))</f>
        <v>COG</v>
      </c>
      <c r="J889" t="str">
        <f>MID(tbStoricoOrdini[[#This Row],[ARTICOLO]],FIND(" ",tbStoricoOrdini[[#This Row],[ARTICOLO]])+1,4)</f>
        <v>1000</v>
      </c>
      <c r="K889" t="str">
        <f>IFERROR(RIGHT(tbStoricoOrdini[[#This Row],[ARTICOLO]],LEN(tbStoricoOrdini[[#This Row],[ARTICOLO]])-FIND(" ",tbStoricoOrdini[[#This Row],[ARTICOLO]],FIND(" ",tbStoricoOrdini[[#This Row],[ARTICOLO]]) +1)),"")</f>
        <v/>
      </c>
      <c r="L889" s="3">
        <f>VLOOKUP(tbStoricoOrdini[[#This Row],[ARTICOLO]],tbArticoli[],2,FALSE)</f>
        <v>150</v>
      </c>
      <c r="M889" s="22">
        <f>tbStoricoOrdini[[#This Row],[IMPORTO]]/tbStoricoOrdini[[#This Row],[PREZZO]]</f>
        <v>3.78</v>
      </c>
      <c r="N889" t="s">
        <v>9</v>
      </c>
      <c r="O889" s="8">
        <f>VLOOKUP(tbStoricoOrdini[[#This Row],[AGENTE]],tbAgenti[],2,FALSE)</f>
        <v>0.05</v>
      </c>
      <c r="P889" s="2">
        <v>567</v>
      </c>
      <c r="Q889" s="2">
        <f>tbStoricoOrdini[[#This Row],[IMPORTO]]*tbStoricoOrdini[[#This Row],[% COMM.]]</f>
        <v>28.35</v>
      </c>
      <c r="R889" s="2">
        <f>tbStoricoOrdini[[#This Row],[TOT. COMM.]]+tbStoricoOrdini[[#This Row],[IMPORTO]]</f>
        <v>595.35</v>
      </c>
    </row>
    <row r="890" spans="1:18">
      <c r="A890" s="1">
        <v>43862</v>
      </c>
      <c r="B890" s="7">
        <f>MONTH(tbStoricoOrdini[[#This Row],[DATA]])</f>
        <v>2</v>
      </c>
      <c r="C890" t="s">
        <v>985</v>
      </c>
      <c r="D890" t="str">
        <f>RIGHT(tbStoricoOrdini[[#This Row],[ORDINE]],4)</f>
        <v>0887</v>
      </c>
      <c r="E890" t="s">
        <v>23</v>
      </c>
      <c r="F890" t="str">
        <f>VLOOKUP(tbStoricoOrdini[[#This Row],[CLIENTE]],tbClienti[],3,FALSE)</f>
        <v>Veneto</v>
      </c>
      <c r="G890" t="str">
        <f>VLOOKUP(tbStoricoOrdini[[#This Row],[CLIENTE]],tbClienti[],7,FALSE)</f>
        <v>DB</v>
      </c>
      <c r="H890" t="s">
        <v>72</v>
      </c>
      <c r="I890" t="str">
        <f>IF(LEFT(tbStoricoOrdini[[#This Row],[ARTICOLO]],3) = "COG","COG",LEFT(tbStoricoOrdini[[#This Row],[ARTICOLO]],FIND(" ",tbStoricoOrdini[[#This Row],[ARTICOLO]])-1))</f>
        <v>EB06</v>
      </c>
      <c r="J890" t="str">
        <f>MID(tbStoricoOrdini[[#This Row],[ARTICOLO]],FIND(" ",tbStoricoOrdini[[#This Row],[ARTICOLO]])+1,4)</f>
        <v>3000</v>
      </c>
      <c r="K890" t="str">
        <f>IFERROR(RIGHT(tbStoricoOrdini[[#This Row],[ARTICOLO]],LEN(tbStoricoOrdini[[#This Row],[ARTICOLO]])-FIND(" ",tbStoricoOrdini[[#This Row],[ARTICOLO]],FIND(" ",tbStoricoOrdini[[#This Row],[ARTICOLO]]) +1)),"")</f>
        <v>Medium</v>
      </c>
      <c r="L890" s="3">
        <f>VLOOKUP(tbStoricoOrdini[[#This Row],[ARTICOLO]],tbArticoli[],2,FALSE)</f>
        <v>120</v>
      </c>
      <c r="M890" s="22">
        <f>tbStoricoOrdini[[#This Row],[IMPORTO]]/tbStoricoOrdini[[#This Row],[PREZZO]]</f>
        <v>1.6666666666666666E-2</v>
      </c>
      <c r="N890" t="s">
        <v>9</v>
      </c>
      <c r="O890" s="8">
        <f>VLOOKUP(tbStoricoOrdini[[#This Row],[AGENTE]],tbAgenti[],2,FALSE)</f>
        <v>0.05</v>
      </c>
      <c r="P890" s="2">
        <v>2</v>
      </c>
      <c r="Q890" s="2">
        <f>tbStoricoOrdini[[#This Row],[IMPORTO]]*tbStoricoOrdini[[#This Row],[% COMM.]]</f>
        <v>0.1</v>
      </c>
      <c r="R890" s="2">
        <f>tbStoricoOrdini[[#This Row],[TOT. COMM.]]+tbStoricoOrdini[[#This Row],[IMPORTO]]</f>
        <v>2.1</v>
      </c>
    </row>
    <row r="891" spans="1:18">
      <c r="A891" s="1">
        <v>43862</v>
      </c>
      <c r="B891" s="7">
        <f>MONTH(tbStoricoOrdini[[#This Row],[DATA]])</f>
        <v>2</v>
      </c>
      <c r="C891" t="s">
        <v>986</v>
      </c>
      <c r="D891" t="str">
        <f>RIGHT(tbStoricoOrdini[[#This Row],[ORDINE]],4)</f>
        <v>0888</v>
      </c>
      <c r="E891" t="s">
        <v>24</v>
      </c>
      <c r="F891" t="str">
        <f>VLOOKUP(tbStoricoOrdini[[#This Row],[CLIENTE]],tbClienti[],3,FALSE)</f>
        <v>Lombardia</v>
      </c>
      <c r="G891" t="str">
        <f>VLOOKUP(tbStoricoOrdini[[#This Row],[CLIENTE]],tbClienti[],7,FALSE)</f>
        <v>DB</v>
      </c>
      <c r="H891" t="s">
        <v>77</v>
      </c>
      <c r="I891" t="str">
        <f>IF(LEFT(tbStoricoOrdini[[#This Row],[ARTICOLO]],3) = "COG","COG",LEFT(tbStoricoOrdini[[#This Row],[ARTICOLO]],FIND(" ",tbStoricoOrdini[[#This Row],[ARTICOLO]])-1))</f>
        <v>COG</v>
      </c>
      <c r="J891" t="str">
        <f>MID(tbStoricoOrdini[[#This Row],[ARTICOLO]],FIND(" ",tbStoricoOrdini[[#This Row],[ARTICOLO]])+1,4)</f>
        <v>2000</v>
      </c>
      <c r="K891" t="str">
        <f>IFERROR(RIGHT(tbStoricoOrdini[[#This Row],[ARTICOLO]],LEN(tbStoricoOrdini[[#This Row],[ARTICOLO]])-FIND(" ",tbStoricoOrdini[[#This Row],[ARTICOLO]],FIND(" ",tbStoricoOrdini[[#This Row],[ARTICOLO]]) +1)),"")</f>
        <v>Medium</v>
      </c>
      <c r="L891" s="3">
        <f>VLOOKUP(tbStoricoOrdini[[#This Row],[ARTICOLO]],tbArticoli[],2,FALSE)</f>
        <v>200</v>
      </c>
      <c r="M891" s="22">
        <f>tbStoricoOrdini[[#This Row],[IMPORTO]]/tbStoricoOrdini[[#This Row],[PREZZO]]</f>
        <v>0.3</v>
      </c>
      <c r="N891" t="s">
        <v>9</v>
      </c>
      <c r="O891" s="8">
        <f>VLOOKUP(tbStoricoOrdini[[#This Row],[AGENTE]],tbAgenti[],2,FALSE)</f>
        <v>0.05</v>
      </c>
      <c r="P891" s="2">
        <v>60</v>
      </c>
      <c r="Q891" s="2">
        <f>tbStoricoOrdini[[#This Row],[IMPORTO]]*tbStoricoOrdini[[#This Row],[% COMM.]]</f>
        <v>3</v>
      </c>
      <c r="R891" s="2">
        <f>tbStoricoOrdini[[#This Row],[TOT. COMM.]]+tbStoricoOrdini[[#This Row],[IMPORTO]]</f>
        <v>63</v>
      </c>
    </row>
    <row r="892" spans="1:18">
      <c r="A892" s="1">
        <v>43862</v>
      </c>
      <c r="B892" s="7">
        <f>MONTH(tbStoricoOrdini[[#This Row],[DATA]])</f>
        <v>2</v>
      </c>
      <c r="C892" t="s">
        <v>987</v>
      </c>
      <c r="D892" t="str">
        <f>RIGHT(tbStoricoOrdini[[#This Row],[ORDINE]],4)</f>
        <v>0889</v>
      </c>
      <c r="E892" t="s">
        <v>24</v>
      </c>
      <c r="F892" t="str">
        <f>VLOOKUP(tbStoricoOrdini[[#This Row],[CLIENTE]],tbClienti[],3,FALSE)</f>
        <v>Lombardia</v>
      </c>
      <c r="G892" t="str">
        <f>VLOOKUP(tbStoricoOrdini[[#This Row],[CLIENTE]],tbClienti[],7,FALSE)</f>
        <v>DB</v>
      </c>
      <c r="H892" t="s">
        <v>61</v>
      </c>
      <c r="I892" t="str">
        <f>IF(LEFT(tbStoricoOrdini[[#This Row],[ARTICOLO]],3) = "COG","COG",LEFT(tbStoricoOrdini[[#This Row],[ARTICOLO]],FIND(" ",tbStoricoOrdini[[#This Row],[ARTICOLO]])-1))</f>
        <v>KLM</v>
      </c>
      <c r="J892" t="str">
        <f>MID(tbStoricoOrdini[[#This Row],[ARTICOLO]],FIND(" ",tbStoricoOrdini[[#This Row],[ARTICOLO]])+1,4)</f>
        <v>5000</v>
      </c>
      <c r="K892" t="str">
        <f>IFERROR(RIGHT(tbStoricoOrdini[[#This Row],[ARTICOLO]],LEN(tbStoricoOrdini[[#This Row],[ARTICOLO]])-FIND(" ",tbStoricoOrdini[[#This Row],[ARTICOLO]],FIND(" ",tbStoricoOrdini[[#This Row],[ARTICOLO]]) +1)),"")</f>
        <v>Medium</v>
      </c>
      <c r="L892" s="3">
        <f>VLOOKUP(tbStoricoOrdini[[#This Row],[ARTICOLO]],tbArticoli[],2,FALSE)</f>
        <v>150</v>
      </c>
      <c r="M892" s="22">
        <f>tbStoricoOrdini[[#This Row],[IMPORTO]]/tbStoricoOrdini[[#This Row],[PREZZO]]</f>
        <v>34.453333333333333</v>
      </c>
      <c r="N892" t="s">
        <v>9</v>
      </c>
      <c r="O892" s="8">
        <f>VLOOKUP(tbStoricoOrdini[[#This Row],[AGENTE]],tbAgenti[],2,FALSE)</f>
        <v>0.05</v>
      </c>
      <c r="P892" s="2">
        <v>5168</v>
      </c>
      <c r="Q892" s="2">
        <f>tbStoricoOrdini[[#This Row],[IMPORTO]]*tbStoricoOrdini[[#This Row],[% COMM.]]</f>
        <v>258.40000000000003</v>
      </c>
      <c r="R892" s="2">
        <f>tbStoricoOrdini[[#This Row],[TOT. COMM.]]+tbStoricoOrdini[[#This Row],[IMPORTO]]</f>
        <v>5426.4</v>
      </c>
    </row>
    <row r="893" spans="1:18">
      <c r="A893" s="1">
        <v>43862</v>
      </c>
      <c r="B893" s="7">
        <f>MONTH(tbStoricoOrdini[[#This Row],[DATA]])</f>
        <v>2</v>
      </c>
      <c r="C893" t="s">
        <v>988</v>
      </c>
      <c r="D893" t="str">
        <f>RIGHT(tbStoricoOrdini[[#This Row],[ORDINE]],4)</f>
        <v>0890</v>
      </c>
      <c r="E893" t="s">
        <v>24</v>
      </c>
      <c r="F893" t="str">
        <f>VLOOKUP(tbStoricoOrdini[[#This Row],[CLIENTE]],tbClienti[],3,FALSE)</f>
        <v>Lombardia</v>
      </c>
      <c r="G893" t="str">
        <f>VLOOKUP(tbStoricoOrdini[[#This Row],[CLIENTE]],tbClienti[],7,FALSE)</f>
        <v>DB</v>
      </c>
      <c r="H893" t="s">
        <v>63</v>
      </c>
      <c r="I893" t="str">
        <f>IF(LEFT(tbStoricoOrdini[[#This Row],[ARTICOLO]],3) = "COG","COG",LEFT(tbStoricoOrdini[[#This Row],[ARTICOLO]],FIND(" ",tbStoricoOrdini[[#This Row],[ARTICOLO]])-1))</f>
        <v>KLM</v>
      </c>
      <c r="J893" t="str">
        <f>MID(tbStoricoOrdini[[#This Row],[ARTICOLO]],FIND(" ",tbStoricoOrdini[[#This Row],[ARTICOLO]])+1,4)</f>
        <v>3000</v>
      </c>
      <c r="K893" t="str">
        <f>IFERROR(RIGHT(tbStoricoOrdini[[#This Row],[ARTICOLO]],LEN(tbStoricoOrdini[[#This Row],[ARTICOLO]])-FIND(" ",tbStoricoOrdini[[#This Row],[ARTICOLO]],FIND(" ",tbStoricoOrdini[[#This Row],[ARTICOLO]]) +1)),"")</f>
        <v>Plus</v>
      </c>
      <c r="L893" s="3">
        <f>VLOOKUP(tbStoricoOrdini[[#This Row],[ARTICOLO]],tbArticoli[],2,FALSE)</f>
        <v>145</v>
      </c>
      <c r="M893" s="22">
        <f>tbStoricoOrdini[[#This Row],[IMPORTO]]/tbStoricoOrdini[[#This Row],[PREZZO]]</f>
        <v>146.57931034482758</v>
      </c>
      <c r="N893" t="s">
        <v>9</v>
      </c>
      <c r="O893" s="8">
        <f>VLOOKUP(tbStoricoOrdini[[#This Row],[AGENTE]],tbAgenti[],2,FALSE)</f>
        <v>0.05</v>
      </c>
      <c r="P893" s="2">
        <v>21254</v>
      </c>
      <c r="Q893" s="2">
        <f>tbStoricoOrdini[[#This Row],[IMPORTO]]*tbStoricoOrdini[[#This Row],[% COMM.]]</f>
        <v>1062.7</v>
      </c>
      <c r="R893" s="2">
        <f>tbStoricoOrdini[[#This Row],[TOT. COMM.]]+tbStoricoOrdini[[#This Row],[IMPORTO]]</f>
        <v>22316.7</v>
      </c>
    </row>
    <row r="894" spans="1:18">
      <c r="A894" s="1">
        <v>43862</v>
      </c>
      <c r="B894" s="7">
        <f>MONTH(tbStoricoOrdini[[#This Row],[DATA]])</f>
        <v>2</v>
      </c>
      <c r="C894" t="s">
        <v>989</v>
      </c>
      <c r="D894" t="str">
        <f>RIGHT(tbStoricoOrdini[[#This Row],[ORDINE]],4)</f>
        <v>0891</v>
      </c>
      <c r="E894" t="s">
        <v>24</v>
      </c>
      <c r="F894" t="str">
        <f>VLOOKUP(tbStoricoOrdini[[#This Row],[CLIENTE]],tbClienti[],3,FALSE)</f>
        <v>Lombardia</v>
      </c>
      <c r="G894" t="str">
        <f>VLOOKUP(tbStoricoOrdini[[#This Row],[CLIENTE]],tbClienti[],7,FALSE)</f>
        <v>DB</v>
      </c>
      <c r="H894" t="s">
        <v>71</v>
      </c>
      <c r="I894" t="str">
        <f>IF(LEFT(tbStoricoOrdini[[#This Row],[ARTICOLO]],3) = "COG","COG",LEFT(tbStoricoOrdini[[#This Row],[ARTICOLO]],FIND(" ",tbStoricoOrdini[[#This Row],[ARTICOLO]])-1))</f>
        <v>EB07</v>
      </c>
      <c r="J894" t="str">
        <f>MID(tbStoricoOrdini[[#This Row],[ARTICOLO]],FIND(" ",tbStoricoOrdini[[#This Row],[ARTICOLO]])+1,4)</f>
        <v>5000</v>
      </c>
      <c r="K894" t="str">
        <f>IFERROR(RIGHT(tbStoricoOrdini[[#This Row],[ARTICOLO]],LEN(tbStoricoOrdini[[#This Row],[ARTICOLO]])-FIND(" ",tbStoricoOrdini[[#This Row],[ARTICOLO]],FIND(" ",tbStoricoOrdini[[#This Row],[ARTICOLO]]) +1)),"")</f>
        <v/>
      </c>
      <c r="L894" s="3">
        <f>VLOOKUP(tbStoricoOrdini[[#This Row],[ARTICOLO]],tbArticoli[],2,FALSE)</f>
        <v>140</v>
      </c>
      <c r="M894" s="22">
        <f>tbStoricoOrdini[[#This Row],[IMPORTO]]/tbStoricoOrdini[[#This Row],[PREZZO]]</f>
        <v>1.1857142857142857</v>
      </c>
      <c r="N894" t="s">
        <v>6</v>
      </c>
      <c r="O894" s="8">
        <f>VLOOKUP(tbStoricoOrdini[[#This Row],[AGENTE]],tbAgenti[],2,FALSE)</f>
        <v>7.4999999999999997E-2</v>
      </c>
      <c r="P894" s="2">
        <v>166</v>
      </c>
      <c r="Q894" s="2">
        <f>tbStoricoOrdini[[#This Row],[IMPORTO]]*tbStoricoOrdini[[#This Row],[% COMM.]]</f>
        <v>12.45</v>
      </c>
      <c r="R894" s="2">
        <f>tbStoricoOrdini[[#This Row],[TOT. COMM.]]+tbStoricoOrdini[[#This Row],[IMPORTO]]</f>
        <v>178.45</v>
      </c>
    </row>
    <row r="895" spans="1:18">
      <c r="A895" s="1">
        <v>43862</v>
      </c>
      <c r="B895" s="7">
        <f>MONTH(tbStoricoOrdini[[#This Row],[DATA]])</f>
        <v>2</v>
      </c>
      <c r="C895" t="s">
        <v>990</v>
      </c>
      <c r="D895" t="str">
        <f>RIGHT(tbStoricoOrdini[[#This Row],[ORDINE]],4)</f>
        <v>0892</v>
      </c>
      <c r="E895" t="s">
        <v>24</v>
      </c>
      <c r="F895" t="str">
        <f>VLOOKUP(tbStoricoOrdini[[#This Row],[CLIENTE]],tbClienti[],3,FALSE)</f>
        <v>Lombardia</v>
      </c>
      <c r="G895" t="str">
        <f>VLOOKUP(tbStoricoOrdini[[#This Row],[CLIENTE]],tbClienti[],7,FALSE)</f>
        <v>DB</v>
      </c>
      <c r="H895" t="s">
        <v>71</v>
      </c>
      <c r="I895" t="str">
        <f>IF(LEFT(tbStoricoOrdini[[#This Row],[ARTICOLO]],3) = "COG","COG",LEFT(tbStoricoOrdini[[#This Row],[ARTICOLO]],FIND(" ",tbStoricoOrdini[[#This Row],[ARTICOLO]])-1))</f>
        <v>EB07</v>
      </c>
      <c r="J895" t="str">
        <f>MID(tbStoricoOrdini[[#This Row],[ARTICOLO]],FIND(" ",tbStoricoOrdini[[#This Row],[ARTICOLO]])+1,4)</f>
        <v>5000</v>
      </c>
      <c r="K895" t="str">
        <f>IFERROR(RIGHT(tbStoricoOrdini[[#This Row],[ARTICOLO]],LEN(tbStoricoOrdini[[#This Row],[ARTICOLO]])-FIND(" ",tbStoricoOrdini[[#This Row],[ARTICOLO]],FIND(" ",tbStoricoOrdini[[#This Row],[ARTICOLO]]) +1)),"")</f>
        <v/>
      </c>
      <c r="L895" s="3">
        <f>VLOOKUP(tbStoricoOrdini[[#This Row],[ARTICOLO]],tbArticoli[],2,FALSE)</f>
        <v>140</v>
      </c>
      <c r="M895" s="22">
        <f>tbStoricoOrdini[[#This Row],[IMPORTO]]/tbStoricoOrdini[[#This Row],[PREZZO]]</f>
        <v>7.2642857142857142</v>
      </c>
      <c r="N895" t="s">
        <v>9</v>
      </c>
      <c r="O895" s="8">
        <f>VLOOKUP(tbStoricoOrdini[[#This Row],[AGENTE]],tbAgenti[],2,FALSE)</f>
        <v>0.05</v>
      </c>
      <c r="P895" s="2">
        <v>1017</v>
      </c>
      <c r="Q895" s="2">
        <f>tbStoricoOrdini[[#This Row],[IMPORTO]]*tbStoricoOrdini[[#This Row],[% COMM.]]</f>
        <v>50.85</v>
      </c>
      <c r="R895" s="2">
        <f>tbStoricoOrdini[[#This Row],[TOT. COMM.]]+tbStoricoOrdini[[#This Row],[IMPORTO]]</f>
        <v>1067.8499999999999</v>
      </c>
    </row>
    <row r="896" spans="1:18">
      <c r="A896" s="1">
        <v>43862</v>
      </c>
      <c r="B896" s="7">
        <f>MONTH(tbStoricoOrdini[[#This Row],[DATA]])</f>
        <v>2</v>
      </c>
      <c r="C896" t="s">
        <v>991</v>
      </c>
      <c r="D896" t="str">
        <f>RIGHT(tbStoricoOrdini[[#This Row],[ORDINE]],4)</f>
        <v>0893</v>
      </c>
      <c r="E896" t="s">
        <v>24</v>
      </c>
      <c r="F896" t="str">
        <f>VLOOKUP(tbStoricoOrdini[[#This Row],[CLIENTE]],tbClienti[],3,FALSE)</f>
        <v>Lombardia</v>
      </c>
      <c r="G896" t="str">
        <f>VLOOKUP(tbStoricoOrdini[[#This Row],[CLIENTE]],tbClienti[],7,FALSE)</f>
        <v>DB</v>
      </c>
      <c r="H896" t="s">
        <v>76</v>
      </c>
      <c r="I896" t="str">
        <f>IF(LEFT(tbStoricoOrdini[[#This Row],[ARTICOLO]],3) = "COG","COG",LEFT(tbStoricoOrdini[[#This Row],[ARTICOLO]],FIND(" ",tbStoricoOrdini[[#This Row],[ARTICOLO]])-1))</f>
        <v>COG</v>
      </c>
      <c r="J896" t="str">
        <f>MID(tbStoricoOrdini[[#This Row],[ARTICOLO]],FIND(" ",tbStoricoOrdini[[#This Row],[ARTICOLO]])+1,4)</f>
        <v>1000</v>
      </c>
      <c r="K896" t="str">
        <f>IFERROR(RIGHT(tbStoricoOrdini[[#This Row],[ARTICOLO]],LEN(tbStoricoOrdini[[#This Row],[ARTICOLO]])-FIND(" ",tbStoricoOrdini[[#This Row],[ARTICOLO]],FIND(" ",tbStoricoOrdini[[#This Row],[ARTICOLO]]) +1)),"")</f>
        <v/>
      </c>
      <c r="L896" s="3">
        <f>VLOOKUP(tbStoricoOrdini[[#This Row],[ARTICOLO]],tbArticoli[],2,FALSE)</f>
        <v>150</v>
      </c>
      <c r="M896" s="22">
        <f>tbStoricoOrdini[[#This Row],[IMPORTO]]/tbStoricoOrdini[[#This Row],[PREZZO]]</f>
        <v>2.1733333333333333</v>
      </c>
      <c r="N896" t="s">
        <v>9</v>
      </c>
      <c r="O896" s="8">
        <f>VLOOKUP(tbStoricoOrdini[[#This Row],[AGENTE]],tbAgenti[],2,FALSE)</f>
        <v>0.05</v>
      </c>
      <c r="P896" s="2">
        <v>326</v>
      </c>
      <c r="Q896" s="2">
        <f>tbStoricoOrdini[[#This Row],[IMPORTO]]*tbStoricoOrdini[[#This Row],[% COMM.]]</f>
        <v>16.3</v>
      </c>
      <c r="R896" s="2">
        <f>tbStoricoOrdini[[#This Row],[TOT. COMM.]]+tbStoricoOrdini[[#This Row],[IMPORTO]]</f>
        <v>342.3</v>
      </c>
    </row>
    <row r="897" spans="1:18">
      <c r="A897" s="1">
        <v>43862</v>
      </c>
      <c r="B897" s="7">
        <f>MONTH(tbStoricoOrdini[[#This Row],[DATA]])</f>
        <v>2</v>
      </c>
      <c r="C897" t="s">
        <v>992</v>
      </c>
      <c r="D897" t="str">
        <f>RIGHT(tbStoricoOrdini[[#This Row],[ORDINE]],4)</f>
        <v>0894</v>
      </c>
      <c r="E897" t="s">
        <v>24</v>
      </c>
      <c r="F897" t="str">
        <f>VLOOKUP(tbStoricoOrdini[[#This Row],[CLIENTE]],tbClienti[],3,FALSE)</f>
        <v>Lombardia</v>
      </c>
      <c r="G897" t="str">
        <f>VLOOKUP(tbStoricoOrdini[[#This Row],[CLIENTE]],tbClienti[],7,FALSE)</f>
        <v>DB</v>
      </c>
      <c r="H897" t="s">
        <v>72</v>
      </c>
      <c r="I897" t="str">
        <f>IF(LEFT(tbStoricoOrdini[[#This Row],[ARTICOLO]],3) = "COG","COG",LEFT(tbStoricoOrdini[[#This Row],[ARTICOLO]],FIND(" ",tbStoricoOrdini[[#This Row],[ARTICOLO]])-1))</f>
        <v>EB06</v>
      </c>
      <c r="J897" t="str">
        <f>MID(tbStoricoOrdini[[#This Row],[ARTICOLO]],FIND(" ",tbStoricoOrdini[[#This Row],[ARTICOLO]])+1,4)</f>
        <v>3000</v>
      </c>
      <c r="K897" t="str">
        <f>IFERROR(RIGHT(tbStoricoOrdini[[#This Row],[ARTICOLO]],LEN(tbStoricoOrdini[[#This Row],[ARTICOLO]])-FIND(" ",tbStoricoOrdini[[#This Row],[ARTICOLO]],FIND(" ",tbStoricoOrdini[[#This Row],[ARTICOLO]]) +1)),"")</f>
        <v>Medium</v>
      </c>
      <c r="L897" s="3">
        <f>VLOOKUP(tbStoricoOrdini[[#This Row],[ARTICOLO]],tbArticoli[],2,FALSE)</f>
        <v>120</v>
      </c>
      <c r="M897" s="22">
        <f>tbStoricoOrdini[[#This Row],[IMPORTO]]/tbStoricoOrdini[[#This Row],[PREZZO]]</f>
        <v>3.9916666666666667</v>
      </c>
      <c r="N897" t="s">
        <v>9</v>
      </c>
      <c r="O897" s="8">
        <f>VLOOKUP(tbStoricoOrdini[[#This Row],[AGENTE]],tbAgenti[],2,FALSE)</f>
        <v>0.05</v>
      </c>
      <c r="P897" s="2">
        <v>479</v>
      </c>
      <c r="Q897" s="2">
        <f>tbStoricoOrdini[[#This Row],[IMPORTO]]*tbStoricoOrdini[[#This Row],[% COMM.]]</f>
        <v>23.950000000000003</v>
      </c>
      <c r="R897" s="2">
        <f>tbStoricoOrdini[[#This Row],[TOT. COMM.]]+tbStoricoOrdini[[#This Row],[IMPORTO]]</f>
        <v>502.95</v>
      </c>
    </row>
    <row r="898" spans="1:18">
      <c r="A898" s="1">
        <v>43862</v>
      </c>
      <c r="B898" s="7">
        <f>MONTH(tbStoricoOrdini[[#This Row],[DATA]])</f>
        <v>2</v>
      </c>
      <c r="C898" t="s">
        <v>993</v>
      </c>
      <c r="D898" t="str">
        <f>RIGHT(tbStoricoOrdini[[#This Row],[ORDINE]],4)</f>
        <v>0895</v>
      </c>
      <c r="E898" t="s">
        <v>25</v>
      </c>
      <c r="F898" t="str">
        <f>VLOOKUP(tbStoricoOrdini[[#This Row],[CLIENTE]],tbClienti[],3,FALSE)</f>
        <v>Lombardia</v>
      </c>
      <c r="G898" t="str">
        <f>VLOOKUP(tbStoricoOrdini[[#This Row],[CLIENTE]],tbClienti[],7,FALSE)</f>
        <v>CD</v>
      </c>
      <c r="H898" t="s">
        <v>78</v>
      </c>
      <c r="I898" t="str">
        <f>IF(LEFT(tbStoricoOrdini[[#This Row],[ARTICOLO]],3) = "COG","COG",LEFT(tbStoricoOrdini[[#This Row],[ARTICOLO]],FIND(" ",tbStoricoOrdini[[#This Row],[ARTICOLO]])-1))</f>
        <v>COG</v>
      </c>
      <c r="J898" t="str">
        <f>MID(tbStoricoOrdini[[#This Row],[ARTICOLO]],FIND(" ",tbStoricoOrdini[[#This Row],[ARTICOLO]])+1,4)</f>
        <v>3000</v>
      </c>
      <c r="K898" t="str">
        <f>IFERROR(RIGHT(tbStoricoOrdini[[#This Row],[ARTICOLO]],LEN(tbStoricoOrdini[[#This Row],[ARTICOLO]])-FIND(" ",tbStoricoOrdini[[#This Row],[ARTICOLO]],FIND(" ",tbStoricoOrdini[[#This Row],[ARTICOLO]]) +1)),"")</f>
        <v>Medium</v>
      </c>
      <c r="L898" s="3">
        <f>VLOOKUP(tbStoricoOrdini[[#This Row],[ARTICOLO]],tbArticoli[],2,FALSE)</f>
        <v>220</v>
      </c>
      <c r="M898" s="22">
        <f>tbStoricoOrdini[[#This Row],[IMPORTO]]/tbStoricoOrdini[[#This Row],[PREZZO]]</f>
        <v>4.586363636363636</v>
      </c>
      <c r="N898" t="s">
        <v>8</v>
      </c>
      <c r="O898" s="8">
        <f>VLOOKUP(tbStoricoOrdini[[#This Row],[AGENTE]],tbAgenti[],2,FALSE)</f>
        <v>0.05</v>
      </c>
      <c r="P898" s="2">
        <v>1009</v>
      </c>
      <c r="Q898" s="2">
        <f>tbStoricoOrdini[[#This Row],[IMPORTO]]*tbStoricoOrdini[[#This Row],[% COMM.]]</f>
        <v>50.45</v>
      </c>
      <c r="R898" s="2">
        <f>tbStoricoOrdini[[#This Row],[TOT. COMM.]]+tbStoricoOrdini[[#This Row],[IMPORTO]]</f>
        <v>1059.45</v>
      </c>
    </row>
    <row r="899" spans="1:18">
      <c r="A899" s="1">
        <v>43862</v>
      </c>
      <c r="B899" s="7">
        <f>MONTH(tbStoricoOrdini[[#This Row],[DATA]])</f>
        <v>2</v>
      </c>
      <c r="C899" t="s">
        <v>994</v>
      </c>
      <c r="D899" t="str">
        <f>RIGHT(tbStoricoOrdini[[#This Row],[ORDINE]],4)</f>
        <v>0896</v>
      </c>
      <c r="E899" t="s">
        <v>25</v>
      </c>
      <c r="F899" t="str">
        <f>VLOOKUP(tbStoricoOrdini[[#This Row],[CLIENTE]],tbClienti[],3,FALSE)</f>
        <v>Lombardia</v>
      </c>
      <c r="G899" t="str">
        <f>VLOOKUP(tbStoricoOrdini[[#This Row],[CLIENTE]],tbClienti[],7,FALSE)</f>
        <v>CD</v>
      </c>
      <c r="H899" t="s">
        <v>74</v>
      </c>
      <c r="I899" t="str">
        <f>IF(LEFT(tbStoricoOrdini[[#This Row],[ARTICOLO]],3) = "COG","COG",LEFT(tbStoricoOrdini[[#This Row],[ARTICOLO]],FIND(" ",tbStoricoOrdini[[#This Row],[ARTICOLO]])-1))</f>
        <v>AVRC</v>
      </c>
      <c r="J899" t="str">
        <f>MID(tbStoricoOrdini[[#This Row],[ARTICOLO]],FIND(" ",tbStoricoOrdini[[#This Row],[ARTICOLO]])+1,4)</f>
        <v>2500</v>
      </c>
      <c r="K899" t="str">
        <f>IFERROR(RIGHT(tbStoricoOrdini[[#This Row],[ARTICOLO]],LEN(tbStoricoOrdini[[#This Row],[ARTICOLO]])-FIND(" ",tbStoricoOrdini[[#This Row],[ARTICOLO]],FIND(" ",tbStoricoOrdini[[#This Row],[ARTICOLO]]) +1)),"")</f>
        <v>Gold</v>
      </c>
      <c r="L899" s="3">
        <f>VLOOKUP(tbStoricoOrdini[[#This Row],[ARTICOLO]],tbArticoli[],2,FALSE)</f>
        <v>500</v>
      </c>
      <c r="M899" s="22">
        <f>tbStoricoOrdini[[#This Row],[IMPORTO]]/tbStoricoOrdini[[#This Row],[PREZZO]]</f>
        <v>25.802</v>
      </c>
      <c r="N899" t="s">
        <v>10</v>
      </c>
      <c r="O899" s="8">
        <f>VLOOKUP(tbStoricoOrdini[[#This Row],[AGENTE]],tbAgenti[],2,FALSE)</f>
        <v>3.6999999999999998E-2</v>
      </c>
      <c r="P899" s="2">
        <v>12901</v>
      </c>
      <c r="Q899" s="2">
        <f>tbStoricoOrdini[[#This Row],[IMPORTO]]*tbStoricoOrdini[[#This Row],[% COMM.]]</f>
        <v>477.33699999999999</v>
      </c>
      <c r="R899" s="2">
        <f>tbStoricoOrdini[[#This Row],[TOT. COMM.]]+tbStoricoOrdini[[#This Row],[IMPORTO]]</f>
        <v>13378.337</v>
      </c>
    </row>
    <row r="900" spans="1:18">
      <c r="A900" s="1">
        <v>43862</v>
      </c>
      <c r="B900" s="7">
        <f>MONTH(tbStoricoOrdini[[#This Row],[DATA]])</f>
        <v>2</v>
      </c>
      <c r="C900" t="s">
        <v>995</v>
      </c>
      <c r="D900" t="str">
        <f>RIGHT(tbStoricoOrdini[[#This Row],[ORDINE]],4)</f>
        <v>0897</v>
      </c>
      <c r="E900" t="s">
        <v>25</v>
      </c>
      <c r="F900" t="str">
        <f>VLOOKUP(tbStoricoOrdini[[#This Row],[CLIENTE]],tbClienti[],3,FALSE)</f>
        <v>Lombardia</v>
      </c>
      <c r="G900" t="str">
        <f>VLOOKUP(tbStoricoOrdini[[#This Row],[CLIENTE]],tbClienti[],7,FALSE)</f>
        <v>CD</v>
      </c>
      <c r="H900" t="s">
        <v>74</v>
      </c>
      <c r="I900" t="str">
        <f>IF(LEFT(tbStoricoOrdini[[#This Row],[ARTICOLO]],3) = "COG","COG",LEFT(tbStoricoOrdini[[#This Row],[ARTICOLO]],FIND(" ",tbStoricoOrdini[[#This Row],[ARTICOLO]])-1))</f>
        <v>AVRC</v>
      </c>
      <c r="J900" t="str">
        <f>MID(tbStoricoOrdini[[#This Row],[ARTICOLO]],FIND(" ",tbStoricoOrdini[[#This Row],[ARTICOLO]])+1,4)</f>
        <v>2500</v>
      </c>
      <c r="K900" t="str">
        <f>IFERROR(RIGHT(tbStoricoOrdini[[#This Row],[ARTICOLO]],LEN(tbStoricoOrdini[[#This Row],[ARTICOLO]])-FIND(" ",tbStoricoOrdini[[#This Row],[ARTICOLO]],FIND(" ",tbStoricoOrdini[[#This Row],[ARTICOLO]]) +1)),"")</f>
        <v>Gold</v>
      </c>
      <c r="L900" s="3">
        <f>VLOOKUP(tbStoricoOrdini[[#This Row],[ARTICOLO]],tbArticoli[],2,FALSE)</f>
        <v>500</v>
      </c>
      <c r="M900" s="22">
        <f>tbStoricoOrdini[[#This Row],[IMPORTO]]/tbStoricoOrdini[[#This Row],[PREZZO]]</f>
        <v>14.346</v>
      </c>
      <c r="N900" t="s">
        <v>11</v>
      </c>
      <c r="O900" s="8">
        <f>VLOOKUP(tbStoricoOrdini[[#This Row],[AGENTE]],tbAgenti[],2,FALSE)</f>
        <v>0.04</v>
      </c>
      <c r="P900" s="2">
        <v>7173</v>
      </c>
      <c r="Q900" s="2">
        <f>tbStoricoOrdini[[#This Row],[IMPORTO]]*tbStoricoOrdini[[#This Row],[% COMM.]]</f>
        <v>286.92</v>
      </c>
      <c r="R900" s="2">
        <f>tbStoricoOrdini[[#This Row],[TOT. COMM.]]+tbStoricoOrdini[[#This Row],[IMPORTO]]</f>
        <v>7459.92</v>
      </c>
    </row>
    <row r="901" spans="1:18">
      <c r="A901" s="1">
        <v>43862</v>
      </c>
      <c r="B901" s="7">
        <f>MONTH(tbStoricoOrdini[[#This Row],[DATA]])</f>
        <v>2</v>
      </c>
      <c r="C901" t="s">
        <v>996</v>
      </c>
      <c r="D901" t="str">
        <f>RIGHT(tbStoricoOrdini[[#This Row],[ORDINE]],4)</f>
        <v>0898</v>
      </c>
      <c r="E901" t="s">
        <v>25</v>
      </c>
      <c r="F901" t="str">
        <f>VLOOKUP(tbStoricoOrdini[[#This Row],[CLIENTE]],tbClienti[],3,FALSE)</f>
        <v>Lombardia</v>
      </c>
      <c r="G901" t="str">
        <f>VLOOKUP(tbStoricoOrdini[[#This Row],[CLIENTE]],tbClienti[],7,FALSE)</f>
        <v>CD</v>
      </c>
      <c r="H901" t="s">
        <v>74</v>
      </c>
      <c r="I901" t="str">
        <f>IF(LEFT(tbStoricoOrdini[[#This Row],[ARTICOLO]],3) = "COG","COG",LEFT(tbStoricoOrdini[[#This Row],[ARTICOLO]],FIND(" ",tbStoricoOrdini[[#This Row],[ARTICOLO]])-1))</f>
        <v>AVRC</v>
      </c>
      <c r="J901" t="str">
        <f>MID(tbStoricoOrdini[[#This Row],[ARTICOLO]],FIND(" ",tbStoricoOrdini[[#This Row],[ARTICOLO]])+1,4)</f>
        <v>2500</v>
      </c>
      <c r="K901" t="str">
        <f>IFERROR(RIGHT(tbStoricoOrdini[[#This Row],[ARTICOLO]],LEN(tbStoricoOrdini[[#This Row],[ARTICOLO]])-FIND(" ",tbStoricoOrdini[[#This Row],[ARTICOLO]],FIND(" ",tbStoricoOrdini[[#This Row],[ARTICOLO]]) +1)),"")</f>
        <v>Gold</v>
      </c>
      <c r="L901" s="3">
        <f>VLOOKUP(tbStoricoOrdini[[#This Row],[ARTICOLO]],tbArticoli[],2,FALSE)</f>
        <v>500</v>
      </c>
      <c r="M901" s="22">
        <f>tbStoricoOrdini[[#This Row],[IMPORTO]]/tbStoricoOrdini[[#This Row],[PREZZO]]</f>
        <v>5.0579999999999998</v>
      </c>
      <c r="N901" t="s">
        <v>8</v>
      </c>
      <c r="O901" s="8">
        <f>VLOOKUP(tbStoricoOrdini[[#This Row],[AGENTE]],tbAgenti[],2,FALSE)</f>
        <v>0.05</v>
      </c>
      <c r="P901" s="2">
        <v>2529</v>
      </c>
      <c r="Q901" s="2">
        <f>tbStoricoOrdini[[#This Row],[IMPORTO]]*tbStoricoOrdini[[#This Row],[% COMM.]]</f>
        <v>126.45</v>
      </c>
      <c r="R901" s="2">
        <f>tbStoricoOrdini[[#This Row],[TOT. COMM.]]+tbStoricoOrdini[[#This Row],[IMPORTO]]</f>
        <v>2655.45</v>
      </c>
    </row>
    <row r="902" spans="1:18">
      <c r="A902" s="1">
        <v>43862</v>
      </c>
      <c r="B902" s="7">
        <f>MONTH(tbStoricoOrdini[[#This Row],[DATA]])</f>
        <v>2</v>
      </c>
      <c r="C902" t="s">
        <v>997</v>
      </c>
      <c r="D902" t="str">
        <f>RIGHT(tbStoricoOrdini[[#This Row],[ORDINE]],4)</f>
        <v>0899</v>
      </c>
      <c r="E902" t="s">
        <v>25</v>
      </c>
      <c r="F902" t="str">
        <f>VLOOKUP(tbStoricoOrdini[[#This Row],[CLIENTE]],tbClienti[],3,FALSE)</f>
        <v>Lombardia</v>
      </c>
      <c r="G902" t="str">
        <f>VLOOKUP(tbStoricoOrdini[[#This Row],[CLIENTE]],tbClienti[],7,FALSE)</f>
        <v>CD</v>
      </c>
      <c r="H902" t="s">
        <v>74</v>
      </c>
      <c r="I902" t="str">
        <f>IF(LEFT(tbStoricoOrdini[[#This Row],[ARTICOLO]],3) = "COG","COG",LEFT(tbStoricoOrdini[[#This Row],[ARTICOLO]],FIND(" ",tbStoricoOrdini[[#This Row],[ARTICOLO]])-1))</f>
        <v>AVRC</v>
      </c>
      <c r="J902" t="str">
        <f>MID(tbStoricoOrdini[[#This Row],[ARTICOLO]],FIND(" ",tbStoricoOrdini[[#This Row],[ARTICOLO]])+1,4)</f>
        <v>2500</v>
      </c>
      <c r="K902" t="str">
        <f>IFERROR(RIGHT(tbStoricoOrdini[[#This Row],[ARTICOLO]],LEN(tbStoricoOrdini[[#This Row],[ARTICOLO]])-FIND(" ",tbStoricoOrdini[[#This Row],[ARTICOLO]],FIND(" ",tbStoricoOrdini[[#This Row],[ARTICOLO]]) +1)),"")</f>
        <v>Gold</v>
      </c>
      <c r="L902" s="3">
        <f>VLOOKUP(tbStoricoOrdini[[#This Row],[ARTICOLO]],tbArticoli[],2,FALSE)</f>
        <v>500</v>
      </c>
      <c r="M902" s="22">
        <f>tbStoricoOrdini[[#This Row],[IMPORTO]]/tbStoricoOrdini[[#This Row],[PREZZO]]</f>
        <v>11.694000000000001</v>
      </c>
      <c r="N902" t="s">
        <v>12</v>
      </c>
      <c r="O902" s="8">
        <f>VLOOKUP(tbStoricoOrdini[[#This Row],[AGENTE]],tbAgenti[],2,FALSE)</f>
        <v>0.05</v>
      </c>
      <c r="P902" s="2">
        <v>5847</v>
      </c>
      <c r="Q902" s="2">
        <f>tbStoricoOrdini[[#This Row],[IMPORTO]]*tbStoricoOrdini[[#This Row],[% COMM.]]</f>
        <v>292.35000000000002</v>
      </c>
      <c r="R902" s="2">
        <f>tbStoricoOrdini[[#This Row],[TOT. COMM.]]+tbStoricoOrdini[[#This Row],[IMPORTO]]</f>
        <v>6139.35</v>
      </c>
    </row>
    <row r="903" spans="1:18">
      <c r="A903" s="1">
        <v>43862</v>
      </c>
      <c r="B903" s="7">
        <f>MONTH(tbStoricoOrdini[[#This Row],[DATA]])</f>
        <v>2</v>
      </c>
      <c r="C903" t="s">
        <v>998</v>
      </c>
      <c r="D903" t="str">
        <f>RIGHT(tbStoricoOrdini[[#This Row],[ORDINE]],4)</f>
        <v>0900</v>
      </c>
      <c r="E903" t="s">
        <v>25</v>
      </c>
      <c r="F903" t="str">
        <f>VLOOKUP(tbStoricoOrdini[[#This Row],[CLIENTE]],tbClienti[],3,FALSE)</f>
        <v>Lombardia</v>
      </c>
      <c r="G903" t="str">
        <f>VLOOKUP(tbStoricoOrdini[[#This Row],[CLIENTE]],tbClienti[],7,FALSE)</f>
        <v>CD</v>
      </c>
      <c r="H903" t="s">
        <v>61</v>
      </c>
      <c r="I903" t="str">
        <f>IF(LEFT(tbStoricoOrdini[[#This Row],[ARTICOLO]],3) = "COG","COG",LEFT(tbStoricoOrdini[[#This Row],[ARTICOLO]],FIND(" ",tbStoricoOrdini[[#This Row],[ARTICOLO]])-1))</f>
        <v>KLM</v>
      </c>
      <c r="J903" t="str">
        <f>MID(tbStoricoOrdini[[#This Row],[ARTICOLO]],FIND(" ",tbStoricoOrdini[[#This Row],[ARTICOLO]])+1,4)</f>
        <v>5000</v>
      </c>
      <c r="K903" t="str">
        <f>IFERROR(RIGHT(tbStoricoOrdini[[#This Row],[ARTICOLO]],LEN(tbStoricoOrdini[[#This Row],[ARTICOLO]])-FIND(" ",tbStoricoOrdini[[#This Row],[ARTICOLO]],FIND(" ",tbStoricoOrdini[[#This Row],[ARTICOLO]]) +1)),"")</f>
        <v>Medium</v>
      </c>
      <c r="L903" s="3">
        <f>VLOOKUP(tbStoricoOrdini[[#This Row],[ARTICOLO]],tbArticoli[],2,FALSE)</f>
        <v>150</v>
      </c>
      <c r="M903" s="22">
        <f>tbStoricoOrdini[[#This Row],[IMPORTO]]/tbStoricoOrdini[[#This Row],[PREZZO]]</f>
        <v>118.57333333333334</v>
      </c>
      <c r="N903" t="s">
        <v>10</v>
      </c>
      <c r="O903" s="8">
        <f>VLOOKUP(tbStoricoOrdini[[#This Row],[AGENTE]],tbAgenti[],2,FALSE)</f>
        <v>3.6999999999999998E-2</v>
      </c>
      <c r="P903" s="2">
        <v>17786</v>
      </c>
      <c r="Q903" s="2">
        <f>tbStoricoOrdini[[#This Row],[IMPORTO]]*tbStoricoOrdini[[#This Row],[% COMM.]]</f>
        <v>658.08199999999999</v>
      </c>
      <c r="R903" s="2">
        <f>tbStoricoOrdini[[#This Row],[TOT. COMM.]]+tbStoricoOrdini[[#This Row],[IMPORTO]]</f>
        <v>18444.081999999999</v>
      </c>
    </row>
    <row r="904" spans="1:18">
      <c r="A904" s="1">
        <v>43862</v>
      </c>
      <c r="B904" s="7">
        <f>MONTH(tbStoricoOrdini[[#This Row],[DATA]])</f>
        <v>2</v>
      </c>
      <c r="C904" t="s">
        <v>999</v>
      </c>
      <c r="D904" t="str">
        <f>RIGHT(tbStoricoOrdini[[#This Row],[ORDINE]],4)</f>
        <v>0901</v>
      </c>
      <c r="E904" t="s">
        <v>25</v>
      </c>
      <c r="F904" t="str">
        <f>VLOOKUP(tbStoricoOrdini[[#This Row],[CLIENTE]],tbClienti[],3,FALSE)</f>
        <v>Lombardia</v>
      </c>
      <c r="G904" t="str">
        <f>VLOOKUP(tbStoricoOrdini[[#This Row],[CLIENTE]],tbClienti[],7,FALSE)</f>
        <v>CD</v>
      </c>
      <c r="H904" t="s">
        <v>61</v>
      </c>
      <c r="I904" t="str">
        <f>IF(LEFT(tbStoricoOrdini[[#This Row],[ARTICOLO]],3) = "COG","COG",LEFT(tbStoricoOrdini[[#This Row],[ARTICOLO]],FIND(" ",tbStoricoOrdini[[#This Row],[ARTICOLO]])-1))</f>
        <v>KLM</v>
      </c>
      <c r="J904" t="str">
        <f>MID(tbStoricoOrdini[[#This Row],[ARTICOLO]],FIND(" ",tbStoricoOrdini[[#This Row],[ARTICOLO]])+1,4)</f>
        <v>5000</v>
      </c>
      <c r="K904" t="str">
        <f>IFERROR(RIGHT(tbStoricoOrdini[[#This Row],[ARTICOLO]],LEN(tbStoricoOrdini[[#This Row],[ARTICOLO]])-FIND(" ",tbStoricoOrdini[[#This Row],[ARTICOLO]],FIND(" ",tbStoricoOrdini[[#This Row],[ARTICOLO]]) +1)),"")</f>
        <v>Medium</v>
      </c>
      <c r="L904" s="3">
        <f>VLOOKUP(tbStoricoOrdini[[#This Row],[ARTICOLO]],tbArticoli[],2,FALSE)</f>
        <v>150</v>
      </c>
      <c r="M904" s="22">
        <f>tbStoricoOrdini[[#This Row],[IMPORTO]]/tbStoricoOrdini[[#This Row],[PREZZO]]</f>
        <v>51.406666666666666</v>
      </c>
      <c r="N904" t="s">
        <v>11</v>
      </c>
      <c r="O904" s="8">
        <f>VLOOKUP(tbStoricoOrdini[[#This Row],[AGENTE]],tbAgenti[],2,FALSE)</f>
        <v>0.04</v>
      </c>
      <c r="P904" s="2">
        <v>7711</v>
      </c>
      <c r="Q904" s="2">
        <f>tbStoricoOrdini[[#This Row],[IMPORTO]]*tbStoricoOrdini[[#This Row],[% COMM.]]</f>
        <v>308.44</v>
      </c>
      <c r="R904" s="2">
        <f>tbStoricoOrdini[[#This Row],[TOT. COMM.]]+tbStoricoOrdini[[#This Row],[IMPORTO]]</f>
        <v>8019.44</v>
      </c>
    </row>
    <row r="905" spans="1:18">
      <c r="A905" s="1">
        <v>43862</v>
      </c>
      <c r="B905" s="7">
        <f>MONTH(tbStoricoOrdini[[#This Row],[DATA]])</f>
        <v>2</v>
      </c>
      <c r="C905" t="s">
        <v>1000</v>
      </c>
      <c r="D905" t="str">
        <f>RIGHT(tbStoricoOrdini[[#This Row],[ORDINE]],4)</f>
        <v>0902</v>
      </c>
      <c r="E905" t="s">
        <v>25</v>
      </c>
      <c r="F905" t="str">
        <f>VLOOKUP(tbStoricoOrdini[[#This Row],[CLIENTE]],tbClienti[],3,FALSE)</f>
        <v>Lombardia</v>
      </c>
      <c r="G905" t="str">
        <f>VLOOKUP(tbStoricoOrdini[[#This Row],[CLIENTE]],tbClienti[],7,FALSE)</f>
        <v>CD</v>
      </c>
      <c r="H905" t="s">
        <v>61</v>
      </c>
      <c r="I905" t="str">
        <f>IF(LEFT(tbStoricoOrdini[[#This Row],[ARTICOLO]],3) = "COG","COG",LEFT(tbStoricoOrdini[[#This Row],[ARTICOLO]],FIND(" ",tbStoricoOrdini[[#This Row],[ARTICOLO]])-1))</f>
        <v>KLM</v>
      </c>
      <c r="J905" t="str">
        <f>MID(tbStoricoOrdini[[#This Row],[ARTICOLO]],FIND(" ",tbStoricoOrdini[[#This Row],[ARTICOLO]])+1,4)</f>
        <v>5000</v>
      </c>
      <c r="K905" t="str">
        <f>IFERROR(RIGHT(tbStoricoOrdini[[#This Row],[ARTICOLO]],LEN(tbStoricoOrdini[[#This Row],[ARTICOLO]])-FIND(" ",tbStoricoOrdini[[#This Row],[ARTICOLO]],FIND(" ",tbStoricoOrdini[[#This Row],[ARTICOLO]]) +1)),"")</f>
        <v>Medium</v>
      </c>
      <c r="L905" s="3">
        <f>VLOOKUP(tbStoricoOrdini[[#This Row],[ARTICOLO]],tbArticoli[],2,FALSE)</f>
        <v>150</v>
      </c>
      <c r="M905" s="22">
        <f>tbStoricoOrdini[[#This Row],[IMPORTO]]/tbStoricoOrdini[[#This Row],[PREZZO]]</f>
        <v>258.11333333333334</v>
      </c>
      <c r="N905" t="s">
        <v>8</v>
      </c>
      <c r="O905" s="8">
        <f>VLOOKUP(tbStoricoOrdini[[#This Row],[AGENTE]],tbAgenti[],2,FALSE)</f>
        <v>0.05</v>
      </c>
      <c r="P905" s="2">
        <v>38717</v>
      </c>
      <c r="Q905" s="2">
        <f>tbStoricoOrdini[[#This Row],[IMPORTO]]*tbStoricoOrdini[[#This Row],[% COMM.]]</f>
        <v>1935.8500000000001</v>
      </c>
      <c r="R905" s="2">
        <f>tbStoricoOrdini[[#This Row],[TOT. COMM.]]+tbStoricoOrdini[[#This Row],[IMPORTO]]</f>
        <v>40652.85</v>
      </c>
    </row>
    <row r="906" spans="1:18">
      <c r="A906" s="1">
        <v>43862</v>
      </c>
      <c r="B906" s="7">
        <f>MONTH(tbStoricoOrdini[[#This Row],[DATA]])</f>
        <v>2</v>
      </c>
      <c r="C906" t="s">
        <v>1001</v>
      </c>
      <c r="D906" t="str">
        <f>RIGHT(tbStoricoOrdini[[#This Row],[ORDINE]],4)</f>
        <v>0903</v>
      </c>
      <c r="E906" t="s">
        <v>25</v>
      </c>
      <c r="F906" t="str">
        <f>VLOOKUP(tbStoricoOrdini[[#This Row],[CLIENTE]],tbClienti[],3,FALSE)</f>
        <v>Lombardia</v>
      </c>
      <c r="G906" t="str">
        <f>VLOOKUP(tbStoricoOrdini[[#This Row],[CLIENTE]],tbClienti[],7,FALSE)</f>
        <v>CD</v>
      </c>
      <c r="H906" t="s">
        <v>61</v>
      </c>
      <c r="I906" t="str">
        <f>IF(LEFT(tbStoricoOrdini[[#This Row],[ARTICOLO]],3) = "COG","COG",LEFT(tbStoricoOrdini[[#This Row],[ARTICOLO]],FIND(" ",tbStoricoOrdini[[#This Row],[ARTICOLO]])-1))</f>
        <v>KLM</v>
      </c>
      <c r="J906" t="str">
        <f>MID(tbStoricoOrdini[[#This Row],[ARTICOLO]],FIND(" ",tbStoricoOrdini[[#This Row],[ARTICOLO]])+1,4)</f>
        <v>5000</v>
      </c>
      <c r="K906" t="str">
        <f>IFERROR(RIGHT(tbStoricoOrdini[[#This Row],[ARTICOLO]],LEN(tbStoricoOrdini[[#This Row],[ARTICOLO]])-FIND(" ",tbStoricoOrdini[[#This Row],[ARTICOLO]],FIND(" ",tbStoricoOrdini[[#This Row],[ARTICOLO]]) +1)),"")</f>
        <v>Medium</v>
      </c>
      <c r="L906" s="3">
        <f>VLOOKUP(tbStoricoOrdini[[#This Row],[ARTICOLO]],tbArticoli[],2,FALSE)</f>
        <v>150</v>
      </c>
      <c r="M906" s="22">
        <f>tbStoricoOrdini[[#This Row],[IMPORTO]]/tbStoricoOrdini[[#This Row],[PREZZO]]</f>
        <v>61.22</v>
      </c>
      <c r="N906" t="s">
        <v>12</v>
      </c>
      <c r="O906" s="8">
        <f>VLOOKUP(tbStoricoOrdini[[#This Row],[AGENTE]],tbAgenti[],2,FALSE)</f>
        <v>0.05</v>
      </c>
      <c r="P906" s="2">
        <v>9183</v>
      </c>
      <c r="Q906" s="2">
        <f>tbStoricoOrdini[[#This Row],[IMPORTO]]*tbStoricoOrdini[[#This Row],[% COMM.]]</f>
        <v>459.15000000000003</v>
      </c>
      <c r="R906" s="2">
        <f>tbStoricoOrdini[[#This Row],[TOT. COMM.]]+tbStoricoOrdini[[#This Row],[IMPORTO]]</f>
        <v>9642.15</v>
      </c>
    </row>
    <row r="907" spans="1:18">
      <c r="A907" s="1">
        <v>43862</v>
      </c>
      <c r="B907" s="7">
        <f>MONTH(tbStoricoOrdini[[#This Row],[DATA]])</f>
        <v>2</v>
      </c>
      <c r="C907" t="s">
        <v>1002</v>
      </c>
      <c r="D907" t="str">
        <f>RIGHT(tbStoricoOrdini[[#This Row],[ORDINE]],4)</f>
        <v>0904</v>
      </c>
      <c r="E907" t="s">
        <v>25</v>
      </c>
      <c r="F907" t="str">
        <f>VLOOKUP(tbStoricoOrdini[[#This Row],[CLIENTE]],tbClienti[],3,FALSE)</f>
        <v>Lombardia</v>
      </c>
      <c r="G907" t="str">
        <f>VLOOKUP(tbStoricoOrdini[[#This Row],[CLIENTE]],tbClienti[],7,FALSE)</f>
        <v>CD</v>
      </c>
      <c r="H907" t="s">
        <v>61</v>
      </c>
      <c r="I907" t="str">
        <f>IF(LEFT(tbStoricoOrdini[[#This Row],[ARTICOLO]],3) = "COG","COG",LEFT(tbStoricoOrdini[[#This Row],[ARTICOLO]],FIND(" ",tbStoricoOrdini[[#This Row],[ARTICOLO]])-1))</f>
        <v>KLM</v>
      </c>
      <c r="J907" t="str">
        <f>MID(tbStoricoOrdini[[#This Row],[ARTICOLO]],FIND(" ",tbStoricoOrdini[[#This Row],[ARTICOLO]])+1,4)</f>
        <v>5000</v>
      </c>
      <c r="K907" t="str">
        <f>IFERROR(RIGHT(tbStoricoOrdini[[#This Row],[ARTICOLO]],LEN(tbStoricoOrdini[[#This Row],[ARTICOLO]])-FIND(" ",tbStoricoOrdini[[#This Row],[ARTICOLO]],FIND(" ",tbStoricoOrdini[[#This Row],[ARTICOLO]]) +1)),"")</f>
        <v>Medium</v>
      </c>
      <c r="L907" s="3">
        <f>VLOOKUP(tbStoricoOrdini[[#This Row],[ARTICOLO]],tbArticoli[],2,FALSE)</f>
        <v>150</v>
      </c>
      <c r="M907" s="22">
        <f>tbStoricoOrdini[[#This Row],[IMPORTO]]/tbStoricoOrdini[[#This Row],[PREZZO]]</f>
        <v>41.953333333333333</v>
      </c>
      <c r="N907" t="s">
        <v>9</v>
      </c>
      <c r="O907" s="8">
        <f>VLOOKUP(tbStoricoOrdini[[#This Row],[AGENTE]],tbAgenti[],2,FALSE)</f>
        <v>0.05</v>
      </c>
      <c r="P907" s="2">
        <v>6293</v>
      </c>
      <c r="Q907" s="2">
        <f>tbStoricoOrdini[[#This Row],[IMPORTO]]*tbStoricoOrdini[[#This Row],[% COMM.]]</f>
        <v>314.65000000000003</v>
      </c>
      <c r="R907" s="2">
        <f>tbStoricoOrdini[[#This Row],[TOT. COMM.]]+tbStoricoOrdini[[#This Row],[IMPORTO]]</f>
        <v>6607.65</v>
      </c>
    </row>
    <row r="908" spans="1:18">
      <c r="A908" s="1">
        <v>43862</v>
      </c>
      <c r="B908" s="7">
        <f>MONTH(tbStoricoOrdini[[#This Row],[DATA]])</f>
        <v>2</v>
      </c>
      <c r="C908" t="s">
        <v>1003</v>
      </c>
      <c r="D908" t="str">
        <f>RIGHT(tbStoricoOrdini[[#This Row],[ORDINE]],4)</f>
        <v>0905</v>
      </c>
      <c r="E908" t="s">
        <v>25</v>
      </c>
      <c r="F908" t="str">
        <f>VLOOKUP(tbStoricoOrdini[[#This Row],[CLIENTE]],tbClienti[],3,FALSE)</f>
        <v>Lombardia</v>
      </c>
      <c r="G908" t="str">
        <f>VLOOKUP(tbStoricoOrdini[[#This Row],[CLIENTE]],tbClienti[],7,FALSE)</f>
        <v>CD</v>
      </c>
      <c r="H908" t="s">
        <v>79</v>
      </c>
      <c r="I908" t="str">
        <f>IF(LEFT(tbStoricoOrdini[[#This Row],[ARTICOLO]],3) = "COG","COG",LEFT(tbStoricoOrdini[[#This Row],[ARTICOLO]],FIND(" ",tbStoricoOrdini[[#This Row],[ARTICOLO]])-1))</f>
        <v>COG</v>
      </c>
      <c r="J908" t="str">
        <f>MID(tbStoricoOrdini[[#This Row],[ARTICOLO]],FIND(" ",tbStoricoOrdini[[#This Row],[ARTICOLO]])+1,4)</f>
        <v>4000</v>
      </c>
      <c r="K908" t="str">
        <f>IFERROR(RIGHT(tbStoricoOrdini[[#This Row],[ARTICOLO]],LEN(tbStoricoOrdini[[#This Row],[ARTICOLO]])-FIND(" ",tbStoricoOrdini[[#This Row],[ARTICOLO]],FIND(" ",tbStoricoOrdini[[#This Row],[ARTICOLO]]) +1)),"")</f>
        <v>Plus</v>
      </c>
      <c r="L908" s="3">
        <f>VLOOKUP(tbStoricoOrdini[[#This Row],[ARTICOLO]],tbArticoli[],2,FALSE)</f>
        <v>240</v>
      </c>
      <c r="M908" s="22">
        <f>tbStoricoOrdini[[#This Row],[IMPORTO]]/tbStoricoOrdini[[#This Row],[PREZZO]]</f>
        <v>4.9333333333333336</v>
      </c>
      <c r="N908" t="s">
        <v>10</v>
      </c>
      <c r="O908" s="8">
        <f>VLOOKUP(tbStoricoOrdini[[#This Row],[AGENTE]],tbAgenti[],2,FALSE)</f>
        <v>3.6999999999999998E-2</v>
      </c>
      <c r="P908" s="2">
        <v>1184</v>
      </c>
      <c r="Q908" s="2">
        <f>tbStoricoOrdini[[#This Row],[IMPORTO]]*tbStoricoOrdini[[#This Row],[% COMM.]]</f>
        <v>43.808</v>
      </c>
      <c r="R908" s="2">
        <f>tbStoricoOrdini[[#This Row],[TOT. COMM.]]+tbStoricoOrdini[[#This Row],[IMPORTO]]</f>
        <v>1227.808</v>
      </c>
    </row>
    <row r="909" spans="1:18">
      <c r="A909" s="1">
        <v>43862</v>
      </c>
      <c r="B909" s="7">
        <f>MONTH(tbStoricoOrdini[[#This Row],[DATA]])</f>
        <v>2</v>
      </c>
      <c r="C909" t="s">
        <v>1004</v>
      </c>
      <c r="D909" t="str">
        <f>RIGHT(tbStoricoOrdini[[#This Row],[ORDINE]],4)</f>
        <v>0906</v>
      </c>
      <c r="E909" t="s">
        <v>25</v>
      </c>
      <c r="F909" t="str">
        <f>VLOOKUP(tbStoricoOrdini[[#This Row],[CLIENTE]],tbClienti[],3,FALSE)</f>
        <v>Lombardia</v>
      </c>
      <c r="G909" t="str">
        <f>VLOOKUP(tbStoricoOrdini[[#This Row],[CLIENTE]],tbClienti[],7,FALSE)</f>
        <v>CD</v>
      </c>
      <c r="H909" t="s">
        <v>79</v>
      </c>
      <c r="I909" t="str">
        <f>IF(LEFT(tbStoricoOrdini[[#This Row],[ARTICOLO]],3) = "COG","COG",LEFT(tbStoricoOrdini[[#This Row],[ARTICOLO]],FIND(" ",tbStoricoOrdini[[#This Row],[ARTICOLO]])-1))</f>
        <v>COG</v>
      </c>
      <c r="J909" t="str">
        <f>MID(tbStoricoOrdini[[#This Row],[ARTICOLO]],FIND(" ",tbStoricoOrdini[[#This Row],[ARTICOLO]])+1,4)</f>
        <v>4000</v>
      </c>
      <c r="K909" t="str">
        <f>IFERROR(RIGHT(tbStoricoOrdini[[#This Row],[ARTICOLO]],LEN(tbStoricoOrdini[[#This Row],[ARTICOLO]])-FIND(" ",tbStoricoOrdini[[#This Row],[ARTICOLO]],FIND(" ",tbStoricoOrdini[[#This Row],[ARTICOLO]]) +1)),"")</f>
        <v>Plus</v>
      </c>
      <c r="L909" s="3">
        <f>VLOOKUP(tbStoricoOrdini[[#This Row],[ARTICOLO]],tbArticoli[],2,FALSE)</f>
        <v>240</v>
      </c>
      <c r="M909" s="22">
        <f>tbStoricoOrdini[[#This Row],[IMPORTO]]/tbStoricoOrdini[[#This Row],[PREZZO]]</f>
        <v>133.88333333333333</v>
      </c>
      <c r="N909" t="s">
        <v>8</v>
      </c>
      <c r="O909" s="8">
        <f>VLOOKUP(tbStoricoOrdini[[#This Row],[AGENTE]],tbAgenti[],2,FALSE)</f>
        <v>0.05</v>
      </c>
      <c r="P909" s="2">
        <v>32132</v>
      </c>
      <c r="Q909" s="2">
        <f>tbStoricoOrdini[[#This Row],[IMPORTO]]*tbStoricoOrdini[[#This Row],[% COMM.]]</f>
        <v>1606.6000000000001</v>
      </c>
      <c r="R909" s="2">
        <f>tbStoricoOrdini[[#This Row],[TOT. COMM.]]+tbStoricoOrdini[[#This Row],[IMPORTO]]</f>
        <v>33738.6</v>
      </c>
    </row>
    <row r="910" spans="1:18">
      <c r="A910" s="1">
        <v>43862</v>
      </c>
      <c r="B910" s="7">
        <f>MONTH(tbStoricoOrdini[[#This Row],[DATA]])</f>
        <v>2</v>
      </c>
      <c r="C910" t="s">
        <v>1005</v>
      </c>
      <c r="D910" t="str">
        <f>RIGHT(tbStoricoOrdini[[#This Row],[ORDINE]],4)</f>
        <v>0907</v>
      </c>
      <c r="E910" t="s">
        <v>25</v>
      </c>
      <c r="F910" t="str">
        <f>VLOOKUP(tbStoricoOrdini[[#This Row],[CLIENTE]],tbClienti[],3,FALSE)</f>
        <v>Lombardia</v>
      </c>
      <c r="G910" t="str">
        <f>VLOOKUP(tbStoricoOrdini[[#This Row],[CLIENTE]],tbClienti[],7,FALSE)</f>
        <v>CD</v>
      </c>
      <c r="H910" t="s">
        <v>79</v>
      </c>
      <c r="I910" t="str">
        <f>IF(LEFT(tbStoricoOrdini[[#This Row],[ARTICOLO]],3) = "COG","COG",LEFT(tbStoricoOrdini[[#This Row],[ARTICOLO]],FIND(" ",tbStoricoOrdini[[#This Row],[ARTICOLO]])-1))</f>
        <v>COG</v>
      </c>
      <c r="J910" t="str">
        <f>MID(tbStoricoOrdini[[#This Row],[ARTICOLO]],FIND(" ",tbStoricoOrdini[[#This Row],[ARTICOLO]])+1,4)</f>
        <v>4000</v>
      </c>
      <c r="K910" t="str">
        <f>IFERROR(RIGHT(tbStoricoOrdini[[#This Row],[ARTICOLO]],LEN(tbStoricoOrdini[[#This Row],[ARTICOLO]])-FIND(" ",tbStoricoOrdini[[#This Row],[ARTICOLO]],FIND(" ",tbStoricoOrdini[[#This Row],[ARTICOLO]]) +1)),"")</f>
        <v>Plus</v>
      </c>
      <c r="L910" s="3">
        <f>VLOOKUP(tbStoricoOrdini[[#This Row],[ARTICOLO]],tbArticoli[],2,FALSE)</f>
        <v>240</v>
      </c>
      <c r="M910" s="22">
        <f>tbStoricoOrdini[[#This Row],[IMPORTO]]/tbStoricoOrdini[[#This Row],[PREZZO]]</f>
        <v>153.19166666666666</v>
      </c>
      <c r="N910" t="s">
        <v>12</v>
      </c>
      <c r="O910" s="8">
        <f>VLOOKUP(tbStoricoOrdini[[#This Row],[AGENTE]],tbAgenti[],2,FALSE)</f>
        <v>0.05</v>
      </c>
      <c r="P910" s="2">
        <v>36766</v>
      </c>
      <c r="Q910" s="2">
        <f>tbStoricoOrdini[[#This Row],[IMPORTO]]*tbStoricoOrdini[[#This Row],[% COMM.]]</f>
        <v>1838.3000000000002</v>
      </c>
      <c r="R910" s="2">
        <f>tbStoricoOrdini[[#This Row],[TOT. COMM.]]+tbStoricoOrdini[[#This Row],[IMPORTO]]</f>
        <v>38604.300000000003</v>
      </c>
    </row>
    <row r="911" spans="1:18">
      <c r="A911" s="1">
        <v>43862</v>
      </c>
      <c r="B911" s="7">
        <f>MONTH(tbStoricoOrdini[[#This Row],[DATA]])</f>
        <v>2</v>
      </c>
      <c r="C911" t="s">
        <v>1006</v>
      </c>
      <c r="D911" t="str">
        <f>RIGHT(tbStoricoOrdini[[#This Row],[ORDINE]],4)</f>
        <v>0908</v>
      </c>
      <c r="E911" t="s">
        <v>25</v>
      </c>
      <c r="F911" t="str">
        <f>VLOOKUP(tbStoricoOrdini[[#This Row],[CLIENTE]],tbClienti[],3,FALSE)</f>
        <v>Lombardia</v>
      </c>
      <c r="G911" t="str">
        <f>VLOOKUP(tbStoricoOrdini[[#This Row],[CLIENTE]],tbClienti[],7,FALSE)</f>
        <v>CD</v>
      </c>
      <c r="H911" t="s">
        <v>60</v>
      </c>
      <c r="I911" t="str">
        <f>IF(LEFT(tbStoricoOrdini[[#This Row],[ARTICOLO]],3) = "COG","COG",LEFT(tbStoricoOrdini[[#This Row],[ARTICOLO]],FIND(" ",tbStoricoOrdini[[#This Row],[ARTICOLO]])-1))</f>
        <v>KLM</v>
      </c>
      <c r="J911" t="str">
        <f>MID(tbStoricoOrdini[[#This Row],[ARTICOLO]],FIND(" ",tbStoricoOrdini[[#This Row],[ARTICOLO]])+1,4)</f>
        <v>5000</v>
      </c>
      <c r="K911" t="str">
        <f>IFERROR(RIGHT(tbStoricoOrdini[[#This Row],[ARTICOLO]],LEN(tbStoricoOrdini[[#This Row],[ARTICOLO]])-FIND(" ",tbStoricoOrdini[[#This Row],[ARTICOLO]],FIND(" ",tbStoricoOrdini[[#This Row],[ARTICOLO]]) +1)),"")</f>
        <v>Plus</v>
      </c>
      <c r="L911" s="3">
        <f>VLOOKUP(tbStoricoOrdini[[#This Row],[ARTICOLO]],tbArticoli[],2,FALSE)</f>
        <v>175</v>
      </c>
      <c r="M911" s="22">
        <f>tbStoricoOrdini[[#This Row],[IMPORTO]]/tbStoricoOrdini[[#This Row],[PREZZO]]</f>
        <v>52.148571428571429</v>
      </c>
      <c r="N911" t="s">
        <v>10</v>
      </c>
      <c r="O911" s="8">
        <f>VLOOKUP(tbStoricoOrdini[[#This Row],[AGENTE]],tbAgenti[],2,FALSE)</f>
        <v>3.6999999999999998E-2</v>
      </c>
      <c r="P911" s="2">
        <v>9126</v>
      </c>
      <c r="Q911" s="2">
        <f>tbStoricoOrdini[[#This Row],[IMPORTO]]*tbStoricoOrdini[[#This Row],[% COMM.]]</f>
        <v>337.66199999999998</v>
      </c>
      <c r="R911" s="2">
        <f>tbStoricoOrdini[[#This Row],[TOT. COMM.]]+tbStoricoOrdini[[#This Row],[IMPORTO]]</f>
        <v>9463.6620000000003</v>
      </c>
    </row>
    <row r="912" spans="1:18">
      <c r="A912" s="1">
        <v>43862</v>
      </c>
      <c r="B912" s="7">
        <f>MONTH(tbStoricoOrdini[[#This Row],[DATA]])</f>
        <v>2</v>
      </c>
      <c r="C912" t="s">
        <v>1007</v>
      </c>
      <c r="D912" t="str">
        <f>RIGHT(tbStoricoOrdini[[#This Row],[ORDINE]],4)</f>
        <v>0909</v>
      </c>
      <c r="E912" t="s">
        <v>25</v>
      </c>
      <c r="F912" t="str">
        <f>VLOOKUP(tbStoricoOrdini[[#This Row],[CLIENTE]],tbClienti[],3,FALSE)</f>
        <v>Lombardia</v>
      </c>
      <c r="G912" t="str">
        <f>VLOOKUP(tbStoricoOrdini[[#This Row],[CLIENTE]],tbClienti[],7,FALSE)</f>
        <v>CD</v>
      </c>
      <c r="H912" t="s">
        <v>60</v>
      </c>
      <c r="I912" t="str">
        <f>IF(LEFT(tbStoricoOrdini[[#This Row],[ARTICOLO]],3) = "COG","COG",LEFT(tbStoricoOrdini[[#This Row],[ARTICOLO]],FIND(" ",tbStoricoOrdini[[#This Row],[ARTICOLO]])-1))</f>
        <v>KLM</v>
      </c>
      <c r="J912" t="str">
        <f>MID(tbStoricoOrdini[[#This Row],[ARTICOLO]],FIND(" ",tbStoricoOrdini[[#This Row],[ARTICOLO]])+1,4)</f>
        <v>5000</v>
      </c>
      <c r="K912" t="str">
        <f>IFERROR(RIGHT(tbStoricoOrdini[[#This Row],[ARTICOLO]],LEN(tbStoricoOrdini[[#This Row],[ARTICOLO]])-FIND(" ",tbStoricoOrdini[[#This Row],[ARTICOLO]],FIND(" ",tbStoricoOrdini[[#This Row],[ARTICOLO]]) +1)),"")</f>
        <v>Plus</v>
      </c>
      <c r="L912" s="3">
        <f>VLOOKUP(tbStoricoOrdini[[#This Row],[ARTICOLO]],tbArticoli[],2,FALSE)</f>
        <v>175</v>
      </c>
      <c r="M912" s="22">
        <f>tbStoricoOrdini[[#This Row],[IMPORTO]]/tbStoricoOrdini[[#This Row],[PREZZO]]</f>
        <v>196.93142857142857</v>
      </c>
      <c r="N912" t="s">
        <v>11</v>
      </c>
      <c r="O912" s="8">
        <f>VLOOKUP(tbStoricoOrdini[[#This Row],[AGENTE]],tbAgenti[],2,FALSE)</f>
        <v>0.04</v>
      </c>
      <c r="P912" s="2">
        <v>34463</v>
      </c>
      <c r="Q912" s="2">
        <f>tbStoricoOrdini[[#This Row],[IMPORTO]]*tbStoricoOrdini[[#This Row],[% COMM.]]</f>
        <v>1378.52</v>
      </c>
      <c r="R912" s="2">
        <f>tbStoricoOrdini[[#This Row],[TOT. COMM.]]+tbStoricoOrdini[[#This Row],[IMPORTO]]</f>
        <v>35841.519999999997</v>
      </c>
    </row>
    <row r="913" spans="1:18">
      <c r="A913" s="1">
        <v>43862</v>
      </c>
      <c r="B913" s="7">
        <f>MONTH(tbStoricoOrdini[[#This Row],[DATA]])</f>
        <v>2</v>
      </c>
      <c r="C913" t="s">
        <v>1008</v>
      </c>
      <c r="D913" t="str">
        <f>RIGHT(tbStoricoOrdini[[#This Row],[ORDINE]],4)</f>
        <v>0910</v>
      </c>
      <c r="E913" t="s">
        <v>25</v>
      </c>
      <c r="F913" t="str">
        <f>VLOOKUP(tbStoricoOrdini[[#This Row],[CLIENTE]],tbClienti[],3,FALSE)</f>
        <v>Lombardia</v>
      </c>
      <c r="G913" t="str">
        <f>VLOOKUP(tbStoricoOrdini[[#This Row],[CLIENTE]],tbClienti[],7,FALSE)</f>
        <v>CD</v>
      </c>
      <c r="H913" t="s">
        <v>60</v>
      </c>
      <c r="I913" t="str">
        <f>IF(LEFT(tbStoricoOrdini[[#This Row],[ARTICOLO]],3) = "COG","COG",LEFT(tbStoricoOrdini[[#This Row],[ARTICOLO]],FIND(" ",tbStoricoOrdini[[#This Row],[ARTICOLO]])-1))</f>
        <v>KLM</v>
      </c>
      <c r="J913" t="str">
        <f>MID(tbStoricoOrdini[[#This Row],[ARTICOLO]],FIND(" ",tbStoricoOrdini[[#This Row],[ARTICOLO]])+1,4)</f>
        <v>5000</v>
      </c>
      <c r="K913" t="str">
        <f>IFERROR(RIGHT(tbStoricoOrdini[[#This Row],[ARTICOLO]],LEN(tbStoricoOrdini[[#This Row],[ARTICOLO]])-FIND(" ",tbStoricoOrdini[[#This Row],[ARTICOLO]],FIND(" ",tbStoricoOrdini[[#This Row],[ARTICOLO]]) +1)),"")</f>
        <v>Plus</v>
      </c>
      <c r="L913" s="3">
        <f>VLOOKUP(tbStoricoOrdini[[#This Row],[ARTICOLO]],tbArticoli[],2,FALSE)</f>
        <v>175</v>
      </c>
      <c r="M913" s="22">
        <f>tbStoricoOrdini[[#This Row],[IMPORTO]]/tbStoricoOrdini[[#This Row],[PREZZO]]</f>
        <v>3.8857142857142857</v>
      </c>
      <c r="N913" t="s">
        <v>8</v>
      </c>
      <c r="O913" s="8">
        <f>VLOOKUP(tbStoricoOrdini[[#This Row],[AGENTE]],tbAgenti[],2,FALSE)</f>
        <v>0.05</v>
      </c>
      <c r="P913" s="2">
        <v>680</v>
      </c>
      <c r="Q913" s="2">
        <f>tbStoricoOrdini[[#This Row],[IMPORTO]]*tbStoricoOrdini[[#This Row],[% COMM.]]</f>
        <v>34</v>
      </c>
      <c r="R913" s="2">
        <f>tbStoricoOrdini[[#This Row],[TOT. COMM.]]+tbStoricoOrdini[[#This Row],[IMPORTO]]</f>
        <v>714</v>
      </c>
    </row>
    <row r="914" spans="1:18">
      <c r="A914" s="1">
        <v>43862</v>
      </c>
      <c r="B914" s="7">
        <f>MONTH(tbStoricoOrdini[[#This Row],[DATA]])</f>
        <v>2</v>
      </c>
      <c r="C914" t="s">
        <v>1009</v>
      </c>
      <c r="D914" t="str">
        <f>RIGHT(tbStoricoOrdini[[#This Row],[ORDINE]],4)</f>
        <v>0911</v>
      </c>
      <c r="E914" t="s">
        <v>25</v>
      </c>
      <c r="F914" t="str">
        <f>VLOOKUP(tbStoricoOrdini[[#This Row],[CLIENTE]],tbClienti[],3,FALSE)</f>
        <v>Lombardia</v>
      </c>
      <c r="G914" t="str">
        <f>VLOOKUP(tbStoricoOrdini[[#This Row],[CLIENTE]],tbClienti[],7,FALSE)</f>
        <v>CD</v>
      </c>
      <c r="H914" t="s">
        <v>63</v>
      </c>
      <c r="I914" t="str">
        <f>IF(LEFT(tbStoricoOrdini[[#This Row],[ARTICOLO]],3) = "COG","COG",LEFT(tbStoricoOrdini[[#This Row],[ARTICOLO]],FIND(" ",tbStoricoOrdini[[#This Row],[ARTICOLO]])-1))</f>
        <v>KLM</v>
      </c>
      <c r="J914" t="str">
        <f>MID(tbStoricoOrdini[[#This Row],[ARTICOLO]],FIND(" ",tbStoricoOrdini[[#This Row],[ARTICOLO]])+1,4)</f>
        <v>3000</v>
      </c>
      <c r="K914" t="str">
        <f>IFERROR(RIGHT(tbStoricoOrdini[[#This Row],[ARTICOLO]],LEN(tbStoricoOrdini[[#This Row],[ARTICOLO]])-FIND(" ",tbStoricoOrdini[[#This Row],[ARTICOLO]],FIND(" ",tbStoricoOrdini[[#This Row],[ARTICOLO]]) +1)),"")</f>
        <v>Plus</v>
      </c>
      <c r="L914" s="3">
        <f>VLOOKUP(tbStoricoOrdini[[#This Row],[ARTICOLO]],tbArticoli[],2,FALSE)</f>
        <v>145</v>
      </c>
      <c r="M914" s="22">
        <f>tbStoricoOrdini[[#This Row],[IMPORTO]]/tbStoricoOrdini[[#This Row],[PREZZO]]</f>
        <v>107.52413793103449</v>
      </c>
      <c r="N914" t="s">
        <v>10</v>
      </c>
      <c r="O914" s="8">
        <f>VLOOKUP(tbStoricoOrdini[[#This Row],[AGENTE]],tbAgenti[],2,FALSE)</f>
        <v>3.6999999999999998E-2</v>
      </c>
      <c r="P914" s="2">
        <v>15591</v>
      </c>
      <c r="Q914" s="2">
        <f>tbStoricoOrdini[[#This Row],[IMPORTO]]*tbStoricoOrdini[[#This Row],[% COMM.]]</f>
        <v>576.86699999999996</v>
      </c>
      <c r="R914" s="2">
        <f>tbStoricoOrdini[[#This Row],[TOT. COMM.]]+tbStoricoOrdini[[#This Row],[IMPORTO]]</f>
        <v>16167.867</v>
      </c>
    </row>
    <row r="915" spans="1:18">
      <c r="A915" s="1">
        <v>43862</v>
      </c>
      <c r="B915" s="7">
        <f>MONTH(tbStoricoOrdini[[#This Row],[DATA]])</f>
        <v>2</v>
      </c>
      <c r="C915" t="s">
        <v>1010</v>
      </c>
      <c r="D915" t="str">
        <f>RIGHT(tbStoricoOrdini[[#This Row],[ORDINE]],4)</f>
        <v>0912</v>
      </c>
      <c r="E915" t="s">
        <v>25</v>
      </c>
      <c r="F915" t="str">
        <f>VLOOKUP(tbStoricoOrdini[[#This Row],[CLIENTE]],tbClienti[],3,FALSE)</f>
        <v>Lombardia</v>
      </c>
      <c r="G915" t="str">
        <f>VLOOKUP(tbStoricoOrdini[[#This Row],[CLIENTE]],tbClienti[],7,FALSE)</f>
        <v>CD</v>
      </c>
      <c r="H915" t="s">
        <v>63</v>
      </c>
      <c r="I915" t="str">
        <f>IF(LEFT(tbStoricoOrdini[[#This Row],[ARTICOLO]],3) = "COG","COG",LEFT(tbStoricoOrdini[[#This Row],[ARTICOLO]],FIND(" ",tbStoricoOrdini[[#This Row],[ARTICOLO]])-1))</f>
        <v>KLM</v>
      </c>
      <c r="J915" t="str">
        <f>MID(tbStoricoOrdini[[#This Row],[ARTICOLO]],FIND(" ",tbStoricoOrdini[[#This Row],[ARTICOLO]])+1,4)</f>
        <v>3000</v>
      </c>
      <c r="K915" t="str">
        <f>IFERROR(RIGHT(tbStoricoOrdini[[#This Row],[ARTICOLO]],LEN(tbStoricoOrdini[[#This Row],[ARTICOLO]])-FIND(" ",tbStoricoOrdini[[#This Row],[ARTICOLO]],FIND(" ",tbStoricoOrdini[[#This Row],[ARTICOLO]]) +1)),"")</f>
        <v>Plus</v>
      </c>
      <c r="L915" s="3">
        <f>VLOOKUP(tbStoricoOrdini[[#This Row],[ARTICOLO]],tbArticoli[],2,FALSE)</f>
        <v>145</v>
      </c>
      <c r="M915" s="22">
        <f>tbStoricoOrdini[[#This Row],[IMPORTO]]/tbStoricoOrdini[[#This Row],[PREZZO]]</f>
        <v>14.641379310344828</v>
      </c>
      <c r="N915" t="s">
        <v>8</v>
      </c>
      <c r="O915" s="8">
        <f>VLOOKUP(tbStoricoOrdini[[#This Row],[AGENTE]],tbAgenti[],2,FALSE)</f>
        <v>0.05</v>
      </c>
      <c r="P915" s="2">
        <v>2123</v>
      </c>
      <c r="Q915" s="2">
        <f>tbStoricoOrdini[[#This Row],[IMPORTO]]*tbStoricoOrdini[[#This Row],[% COMM.]]</f>
        <v>106.15</v>
      </c>
      <c r="R915" s="2">
        <f>tbStoricoOrdini[[#This Row],[TOT. COMM.]]+tbStoricoOrdini[[#This Row],[IMPORTO]]</f>
        <v>2229.15</v>
      </c>
    </row>
    <row r="916" spans="1:18">
      <c r="A916" s="1">
        <v>43862</v>
      </c>
      <c r="B916" s="7">
        <f>MONTH(tbStoricoOrdini[[#This Row],[DATA]])</f>
        <v>2</v>
      </c>
      <c r="C916" t="s">
        <v>1011</v>
      </c>
      <c r="D916" t="str">
        <f>RIGHT(tbStoricoOrdini[[#This Row],[ORDINE]],4)</f>
        <v>0913</v>
      </c>
      <c r="E916" t="s">
        <v>25</v>
      </c>
      <c r="F916" t="str">
        <f>VLOOKUP(tbStoricoOrdini[[#This Row],[CLIENTE]],tbClienti[],3,FALSE)</f>
        <v>Lombardia</v>
      </c>
      <c r="G916" t="str">
        <f>VLOOKUP(tbStoricoOrdini[[#This Row],[CLIENTE]],tbClienti[],7,FALSE)</f>
        <v>CD</v>
      </c>
      <c r="H916" t="s">
        <v>63</v>
      </c>
      <c r="I916" t="str">
        <f>IF(LEFT(tbStoricoOrdini[[#This Row],[ARTICOLO]],3) = "COG","COG",LEFT(tbStoricoOrdini[[#This Row],[ARTICOLO]],FIND(" ",tbStoricoOrdini[[#This Row],[ARTICOLO]])-1))</f>
        <v>KLM</v>
      </c>
      <c r="J916" t="str">
        <f>MID(tbStoricoOrdini[[#This Row],[ARTICOLO]],FIND(" ",tbStoricoOrdini[[#This Row],[ARTICOLO]])+1,4)</f>
        <v>3000</v>
      </c>
      <c r="K916" t="str">
        <f>IFERROR(RIGHT(tbStoricoOrdini[[#This Row],[ARTICOLO]],LEN(tbStoricoOrdini[[#This Row],[ARTICOLO]])-FIND(" ",tbStoricoOrdini[[#This Row],[ARTICOLO]],FIND(" ",tbStoricoOrdini[[#This Row],[ARTICOLO]]) +1)),"")</f>
        <v>Plus</v>
      </c>
      <c r="L916" s="3">
        <f>VLOOKUP(tbStoricoOrdini[[#This Row],[ARTICOLO]],tbArticoli[],2,FALSE)</f>
        <v>145</v>
      </c>
      <c r="M916" s="22">
        <f>tbStoricoOrdini[[#This Row],[IMPORTO]]/tbStoricoOrdini[[#This Row],[PREZZO]]</f>
        <v>251.75172413793103</v>
      </c>
      <c r="N916" t="s">
        <v>12</v>
      </c>
      <c r="O916" s="8">
        <f>VLOOKUP(tbStoricoOrdini[[#This Row],[AGENTE]],tbAgenti[],2,FALSE)</f>
        <v>0.05</v>
      </c>
      <c r="P916" s="2">
        <v>36504</v>
      </c>
      <c r="Q916" s="2">
        <f>tbStoricoOrdini[[#This Row],[IMPORTO]]*tbStoricoOrdini[[#This Row],[% COMM.]]</f>
        <v>1825.2</v>
      </c>
      <c r="R916" s="2">
        <f>tbStoricoOrdini[[#This Row],[TOT. COMM.]]+tbStoricoOrdini[[#This Row],[IMPORTO]]</f>
        <v>38329.199999999997</v>
      </c>
    </row>
    <row r="917" spans="1:18">
      <c r="A917" s="1">
        <v>43862</v>
      </c>
      <c r="B917" s="7">
        <f>MONTH(tbStoricoOrdini[[#This Row],[DATA]])</f>
        <v>2</v>
      </c>
      <c r="C917" t="s">
        <v>1012</v>
      </c>
      <c r="D917" t="str">
        <f>RIGHT(tbStoricoOrdini[[#This Row],[ORDINE]],4)</f>
        <v>0914</v>
      </c>
      <c r="E917" t="s">
        <v>25</v>
      </c>
      <c r="F917" t="str">
        <f>VLOOKUP(tbStoricoOrdini[[#This Row],[CLIENTE]],tbClienti[],3,FALSE)</f>
        <v>Lombardia</v>
      </c>
      <c r="G917" t="str">
        <f>VLOOKUP(tbStoricoOrdini[[#This Row],[CLIENTE]],tbClienti[],7,FALSE)</f>
        <v>CD</v>
      </c>
      <c r="H917" t="s">
        <v>63</v>
      </c>
      <c r="I917" t="str">
        <f>IF(LEFT(tbStoricoOrdini[[#This Row],[ARTICOLO]],3) = "COG","COG",LEFT(tbStoricoOrdini[[#This Row],[ARTICOLO]],FIND(" ",tbStoricoOrdini[[#This Row],[ARTICOLO]])-1))</f>
        <v>KLM</v>
      </c>
      <c r="J917" t="str">
        <f>MID(tbStoricoOrdini[[#This Row],[ARTICOLO]],FIND(" ",tbStoricoOrdini[[#This Row],[ARTICOLO]])+1,4)</f>
        <v>3000</v>
      </c>
      <c r="K917" t="str">
        <f>IFERROR(RIGHT(tbStoricoOrdini[[#This Row],[ARTICOLO]],LEN(tbStoricoOrdini[[#This Row],[ARTICOLO]])-FIND(" ",tbStoricoOrdini[[#This Row],[ARTICOLO]],FIND(" ",tbStoricoOrdini[[#This Row],[ARTICOLO]]) +1)),"")</f>
        <v>Plus</v>
      </c>
      <c r="L917" s="3">
        <f>VLOOKUP(tbStoricoOrdini[[#This Row],[ARTICOLO]],tbArticoli[],2,FALSE)</f>
        <v>145</v>
      </c>
      <c r="M917" s="22">
        <f>tbStoricoOrdini[[#This Row],[IMPORTO]]/tbStoricoOrdini[[#This Row],[PREZZO]]</f>
        <v>18.096551724137932</v>
      </c>
      <c r="N917" t="s">
        <v>13</v>
      </c>
      <c r="O917" s="8">
        <f>VLOOKUP(tbStoricoOrdini[[#This Row],[AGENTE]],tbAgenti[],2,FALSE)</f>
        <v>0.1</v>
      </c>
      <c r="P917" s="2">
        <v>2624</v>
      </c>
      <c r="Q917" s="2">
        <f>tbStoricoOrdini[[#This Row],[IMPORTO]]*tbStoricoOrdini[[#This Row],[% COMM.]]</f>
        <v>262.40000000000003</v>
      </c>
      <c r="R917" s="2">
        <f>tbStoricoOrdini[[#This Row],[TOT. COMM.]]+tbStoricoOrdini[[#This Row],[IMPORTO]]</f>
        <v>2886.4</v>
      </c>
    </row>
    <row r="918" spans="1:18">
      <c r="A918" s="1">
        <v>43862</v>
      </c>
      <c r="B918" s="7">
        <f>MONTH(tbStoricoOrdini[[#This Row],[DATA]])</f>
        <v>2</v>
      </c>
      <c r="C918" t="s">
        <v>1013</v>
      </c>
      <c r="D918" t="str">
        <f>RIGHT(tbStoricoOrdini[[#This Row],[ORDINE]],4)</f>
        <v>0915</v>
      </c>
      <c r="E918" t="s">
        <v>25</v>
      </c>
      <c r="F918" t="str">
        <f>VLOOKUP(tbStoricoOrdini[[#This Row],[CLIENTE]],tbClienti[],3,FALSE)</f>
        <v>Lombardia</v>
      </c>
      <c r="G918" t="str">
        <f>VLOOKUP(tbStoricoOrdini[[#This Row],[CLIENTE]],tbClienti[],7,FALSE)</f>
        <v>CD</v>
      </c>
      <c r="H918" t="s">
        <v>63</v>
      </c>
      <c r="I918" t="str">
        <f>IF(LEFT(tbStoricoOrdini[[#This Row],[ARTICOLO]],3) = "COG","COG",LEFT(tbStoricoOrdini[[#This Row],[ARTICOLO]],FIND(" ",tbStoricoOrdini[[#This Row],[ARTICOLO]])-1))</f>
        <v>KLM</v>
      </c>
      <c r="J918" t="str">
        <f>MID(tbStoricoOrdini[[#This Row],[ARTICOLO]],FIND(" ",tbStoricoOrdini[[#This Row],[ARTICOLO]])+1,4)</f>
        <v>3000</v>
      </c>
      <c r="K918" t="str">
        <f>IFERROR(RIGHT(tbStoricoOrdini[[#This Row],[ARTICOLO]],LEN(tbStoricoOrdini[[#This Row],[ARTICOLO]])-FIND(" ",tbStoricoOrdini[[#This Row],[ARTICOLO]],FIND(" ",tbStoricoOrdini[[#This Row],[ARTICOLO]]) +1)),"")</f>
        <v>Plus</v>
      </c>
      <c r="L918" s="3">
        <f>VLOOKUP(tbStoricoOrdini[[#This Row],[ARTICOLO]],tbArticoli[],2,FALSE)</f>
        <v>145</v>
      </c>
      <c r="M918" s="22">
        <f>tbStoricoOrdini[[#This Row],[IMPORTO]]/tbStoricoOrdini[[#This Row],[PREZZO]]</f>
        <v>401.8</v>
      </c>
      <c r="N918" t="s">
        <v>9</v>
      </c>
      <c r="O918" s="8">
        <f>VLOOKUP(tbStoricoOrdini[[#This Row],[AGENTE]],tbAgenti[],2,FALSE)</f>
        <v>0.05</v>
      </c>
      <c r="P918" s="2">
        <v>58261</v>
      </c>
      <c r="Q918" s="2">
        <f>tbStoricoOrdini[[#This Row],[IMPORTO]]*tbStoricoOrdini[[#This Row],[% COMM.]]</f>
        <v>2913.05</v>
      </c>
      <c r="R918" s="2">
        <f>tbStoricoOrdini[[#This Row],[TOT. COMM.]]+tbStoricoOrdini[[#This Row],[IMPORTO]]</f>
        <v>61174.05</v>
      </c>
    </row>
    <row r="919" spans="1:18">
      <c r="A919" s="1">
        <v>43862</v>
      </c>
      <c r="B919" s="7">
        <f>MONTH(tbStoricoOrdini[[#This Row],[DATA]])</f>
        <v>2</v>
      </c>
      <c r="C919" t="s">
        <v>1014</v>
      </c>
      <c r="D919" t="str">
        <f>RIGHT(tbStoricoOrdini[[#This Row],[ORDINE]],4)</f>
        <v>0916</v>
      </c>
      <c r="E919" t="s">
        <v>25</v>
      </c>
      <c r="F919" t="str">
        <f>VLOOKUP(tbStoricoOrdini[[#This Row],[CLIENTE]],tbClienti[],3,FALSE)</f>
        <v>Lombardia</v>
      </c>
      <c r="G919" t="str">
        <f>VLOOKUP(tbStoricoOrdini[[#This Row],[CLIENTE]],tbClienti[],7,FALSE)</f>
        <v>CD</v>
      </c>
      <c r="H919" t="s">
        <v>65</v>
      </c>
      <c r="I919" t="str">
        <f>IF(LEFT(tbStoricoOrdini[[#This Row],[ARTICOLO]],3) = "COG","COG",LEFT(tbStoricoOrdini[[#This Row],[ARTICOLO]],FIND(" ",tbStoricoOrdini[[#This Row],[ARTICOLO]])-1))</f>
        <v>GKLM</v>
      </c>
      <c r="J919" t="str">
        <f>MID(tbStoricoOrdini[[#This Row],[ARTICOLO]],FIND(" ",tbStoricoOrdini[[#This Row],[ARTICOLO]])+1,4)</f>
        <v>5000</v>
      </c>
      <c r="K919" t="str">
        <f>IFERROR(RIGHT(tbStoricoOrdini[[#This Row],[ARTICOLO]],LEN(tbStoricoOrdini[[#This Row],[ARTICOLO]])-FIND(" ",tbStoricoOrdini[[#This Row],[ARTICOLO]],FIND(" ",tbStoricoOrdini[[#This Row],[ARTICOLO]]) +1)),"")</f>
        <v/>
      </c>
      <c r="L919" s="3">
        <f>VLOOKUP(tbStoricoOrdini[[#This Row],[ARTICOLO]],tbArticoli[],2,FALSE)</f>
        <v>75</v>
      </c>
      <c r="M919" s="22">
        <f>tbStoricoOrdini[[#This Row],[IMPORTO]]/tbStoricoOrdini[[#This Row],[PREZZO]]</f>
        <v>11.626666666666667</v>
      </c>
      <c r="N919" t="s">
        <v>9</v>
      </c>
      <c r="O919" s="8">
        <f>VLOOKUP(tbStoricoOrdini[[#This Row],[AGENTE]],tbAgenti[],2,FALSE)</f>
        <v>0.05</v>
      </c>
      <c r="P919" s="2">
        <v>872</v>
      </c>
      <c r="Q919" s="2">
        <f>tbStoricoOrdini[[#This Row],[IMPORTO]]*tbStoricoOrdini[[#This Row],[% COMM.]]</f>
        <v>43.6</v>
      </c>
      <c r="R919" s="2">
        <f>tbStoricoOrdini[[#This Row],[TOT. COMM.]]+tbStoricoOrdini[[#This Row],[IMPORTO]]</f>
        <v>915.6</v>
      </c>
    </row>
    <row r="920" spans="1:18">
      <c r="A920" s="1">
        <v>43862</v>
      </c>
      <c r="B920" s="7">
        <f>MONTH(tbStoricoOrdini[[#This Row],[DATA]])</f>
        <v>2</v>
      </c>
      <c r="C920" t="s">
        <v>1015</v>
      </c>
      <c r="D920" t="str">
        <f>RIGHT(tbStoricoOrdini[[#This Row],[ORDINE]],4)</f>
        <v>0917</v>
      </c>
      <c r="E920" t="s">
        <v>25</v>
      </c>
      <c r="F920" t="str">
        <f>VLOOKUP(tbStoricoOrdini[[#This Row],[CLIENTE]],tbClienti[],3,FALSE)</f>
        <v>Lombardia</v>
      </c>
      <c r="G920" t="str">
        <f>VLOOKUP(tbStoricoOrdini[[#This Row],[CLIENTE]],tbClienti[],7,FALSE)</f>
        <v>CD</v>
      </c>
      <c r="H920" t="s">
        <v>66</v>
      </c>
      <c r="I920" t="str">
        <f>IF(LEFT(tbStoricoOrdini[[#This Row],[ARTICOLO]],3) = "COG","COG",LEFT(tbStoricoOrdini[[#This Row],[ARTICOLO]],FIND(" ",tbStoricoOrdini[[#This Row],[ARTICOLO]])-1))</f>
        <v>BAG</v>
      </c>
      <c r="J920" t="str">
        <f>MID(tbStoricoOrdini[[#This Row],[ARTICOLO]],FIND(" ",tbStoricoOrdini[[#This Row],[ARTICOLO]])+1,4)</f>
        <v>2500</v>
      </c>
      <c r="K920" t="str">
        <f>IFERROR(RIGHT(tbStoricoOrdini[[#This Row],[ARTICOLO]],LEN(tbStoricoOrdini[[#This Row],[ARTICOLO]])-FIND(" ",tbStoricoOrdini[[#This Row],[ARTICOLO]],FIND(" ",tbStoricoOrdini[[#This Row],[ARTICOLO]]) +1)),"")</f>
        <v>Plus</v>
      </c>
      <c r="L920" s="3">
        <f>VLOOKUP(tbStoricoOrdini[[#This Row],[ARTICOLO]],tbArticoli[],2,FALSE)</f>
        <v>220</v>
      </c>
      <c r="M920" s="22">
        <f>tbStoricoOrdini[[#This Row],[IMPORTO]]/tbStoricoOrdini[[#This Row],[PREZZO]]</f>
        <v>0.48636363636363639</v>
      </c>
      <c r="N920" t="s">
        <v>10</v>
      </c>
      <c r="O920" s="8">
        <f>VLOOKUP(tbStoricoOrdini[[#This Row],[AGENTE]],tbAgenti[],2,FALSE)</f>
        <v>3.6999999999999998E-2</v>
      </c>
      <c r="P920" s="2">
        <v>107</v>
      </c>
      <c r="Q920" s="2">
        <f>tbStoricoOrdini[[#This Row],[IMPORTO]]*tbStoricoOrdini[[#This Row],[% COMM.]]</f>
        <v>3.9589999999999996</v>
      </c>
      <c r="R920" s="2">
        <f>tbStoricoOrdini[[#This Row],[TOT. COMM.]]+tbStoricoOrdini[[#This Row],[IMPORTO]]</f>
        <v>110.959</v>
      </c>
    </row>
    <row r="921" spans="1:18">
      <c r="A921" s="1">
        <v>43862</v>
      </c>
      <c r="B921" s="7">
        <f>MONTH(tbStoricoOrdini[[#This Row],[DATA]])</f>
        <v>2</v>
      </c>
      <c r="C921" t="s">
        <v>1016</v>
      </c>
      <c r="D921" t="str">
        <f>RIGHT(tbStoricoOrdini[[#This Row],[ORDINE]],4)</f>
        <v>0918</v>
      </c>
      <c r="E921" t="s">
        <v>25</v>
      </c>
      <c r="F921" t="str">
        <f>VLOOKUP(tbStoricoOrdini[[#This Row],[CLIENTE]],tbClienti[],3,FALSE)</f>
        <v>Lombardia</v>
      </c>
      <c r="G921" t="str">
        <f>VLOOKUP(tbStoricoOrdini[[#This Row],[CLIENTE]],tbClienti[],7,FALSE)</f>
        <v>CD</v>
      </c>
      <c r="H921" t="s">
        <v>66</v>
      </c>
      <c r="I921" t="str">
        <f>IF(LEFT(tbStoricoOrdini[[#This Row],[ARTICOLO]],3) = "COG","COG",LEFT(tbStoricoOrdini[[#This Row],[ARTICOLO]],FIND(" ",tbStoricoOrdini[[#This Row],[ARTICOLO]])-1))</f>
        <v>BAG</v>
      </c>
      <c r="J921" t="str">
        <f>MID(tbStoricoOrdini[[#This Row],[ARTICOLO]],FIND(" ",tbStoricoOrdini[[#This Row],[ARTICOLO]])+1,4)</f>
        <v>2500</v>
      </c>
      <c r="K921" t="str">
        <f>IFERROR(RIGHT(tbStoricoOrdini[[#This Row],[ARTICOLO]],LEN(tbStoricoOrdini[[#This Row],[ARTICOLO]])-FIND(" ",tbStoricoOrdini[[#This Row],[ARTICOLO]],FIND(" ",tbStoricoOrdini[[#This Row],[ARTICOLO]]) +1)),"")</f>
        <v>Plus</v>
      </c>
      <c r="L921" s="3">
        <f>VLOOKUP(tbStoricoOrdini[[#This Row],[ARTICOLO]],tbArticoli[],2,FALSE)</f>
        <v>220</v>
      </c>
      <c r="M921" s="22">
        <f>tbStoricoOrdini[[#This Row],[IMPORTO]]/tbStoricoOrdini[[#This Row],[PREZZO]]</f>
        <v>23.25</v>
      </c>
      <c r="N921" t="s">
        <v>8</v>
      </c>
      <c r="O921" s="8">
        <f>VLOOKUP(tbStoricoOrdini[[#This Row],[AGENTE]],tbAgenti[],2,FALSE)</f>
        <v>0.05</v>
      </c>
      <c r="P921" s="2">
        <v>5115</v>
      </c>
      <c r="Q921" s="2">
        <f>tbStoricoOrdini[[#This Row],[IMPORTO]]*tbStoricoOrdini[[#This Row],[% COMM.]]</f>
        <v>255.75</v>
      </c>
      <c r="R921" s="2">
        <f>tbStoricoOrdini[[#This Row],[TOT. COMM.]]+tbStoricoOrdini[[#This Row],[IMPORTO]]</f>
        <v>5370.75</v>
      </c>
    </row>
    <row r="922" spans="1:18">
      <c r="A922" s="1">
        <v>43862</v>
      </c>
      <c r="B922" s="7">
        <f>MONTH(tbStoricoOrdini[[#This Row],[DATA]])</f>
        <v>2</v>
      </c>
      <c r="C922" t="s">
        <v>1017</v>
      </c>
      <c r="D922" t="str">
        <f>RIGHT(tbStoricoOrdini[[#This Row],[ORDINE]],4)</f>
        <v>0919</v>
      </c>
      <c r="E922" t="s">
        <v>25</v>
      </c>
      <c r="F922" t="str">
        <f>VLOOKUP(tbStoricoOrdini[[#This Row],[CLIENTE]],tbClienti[],3,FALSE)</f>
        <v>Lombardia</v>
      </c>
      <c r="G922" t="str">
        <f>VLOOKUP(tbStoricoOrdini[[#This Row],[CLIENTE]],tbClienti[],7,FALSE)</f>
        <v>CD</v>
      </c>
      <c r="H922" t="s">
        <v>66</v>
      </c>
      <c r="I922" t="str">
        <f>IF(LEFT(tbStoricoOrdini[[#This Row],[ARTICOLO]],3) = "COG","COG",LEFT(tbStoricoOrdini[[#This Row],[ARTICOLO]],FIND(" ",tbStoricoOrdini[[#This Row],[ARTICOLO]])-1))</f>
        <v>BAG</v>
      </c>
      <c r="J922" t="str">
        <f>MID(tbStoricoOrdini[[#This Row],[ARTICOLO]],FIND(" ",tbStoricoOrdini[[#This Row],[ARTICOLO]])+1,4)</f>
        <v>2500</v>
      </c>
      <c r="K922" t="str">
        <f>IFERROR(RIGHT(tbStoricoOrdini[[#This Row],[ARTICOLO]],LEN(tbStoricoOrdini[[#This Row],[ARTICOLO]])-FIND(" ",tbStoricoOrdini[[#This Row],[ARTICOLO]],FIND(" ",tbStoricoOrdini[[#This Row],[ARTICOLO]]) +1)),"")</f>
        <v>Plus</v>
      </c>
      <c r="L922" s="3">
        <f>VLOOKUP(tbStoricoOrdini[[#This Row],[ARTICOLO]],tbArticoli[],2,FALSE)</f>
        <v>220</v>
      </c>
      <c r="M922" s="22">
        <f>tbStoricoOrdini[[#This Row],[IMPORTO]]/tbStoricoOrdini[[#This Row],[PREZZO]]</f>
        <v>0.54090909090909089</v>
      </c>
      <c r="N922" t="s">
        <v>12</v>
      </c>
      <c r="O922" s="8">
        <f>VLOOKUP(tbStoricoOrdini[[#This Row],[AGENTE]],tbAgenti[],2,FALSE)</f>
        <v>0.05</v>
      </c>
      <c r="P922" s="2">
        <v>119</v>
      </c>
      <c r="Q922" s="2">
        <f>tbStoricoOrdini[[#This Row],[IMPORTO]]*tbStoricoOrdini[[#This Row],[% COMM.]]</f>
        <v>5.95</v>
      </c>
      <c r="R922" s="2">
        <f>tbStoricoOrdini[[#This Row],[TOT. COMM.]]+tbStoricoOrdini[[#This Row],[IMPORTO]]</f>
        <v>124.95</v>
      </c>
    </row>
    <row r="923" spans="1:18">
      <c r="A923" s="1">
        <v>43862</v>
      </c>
      <c r="B923" s="7">
        <f>MONTH(tbStoricoOrdini[[#This Row],[DATA]])</f>
        <v>2</v>
      </c>
      <c r="C923" t="s">
        <v>1018</v>
      </c>
      <c r="D923" t="str">
        <f>RIGHT(tbStoricoOrdini[[#This Row],[ORDINE]],4)</f>
        <v>0920</v>
      </c>
      <c r="E923" t="s">
        <v>25</v>
      </c>
      <c r="F923" t="str">
        <f>VLOOKUP(tbStoricoOrdini[[#This Row],[CLIENTE]],tbClienti[],3,FALSE)</f>
        <v>Lombardia</v>
      </c>
      <c r="G923" t="str">
        <f>VLOOKUP(tbStoricoOrdini[[#This Row],[CLIENTE]],tbClienti[],7,FALSE)</f>
        <v>CD</v>
      </c>
      <c r="H923" t="s">
        <v>66</v>
      </c>
      <c r="I923" t="str">
        <f>IF(LEFT(tbStoricoOrdini[[#This Row],[ARTICOLO]],3) = "COG","COG",LEFT(tbStoricoOrdini[[#This Row],[ARTICOLO]],FIND(" ",tbStoricoOrdini[[#This Row],[ARTICOLO]])-1))</f>
        <v>BAG</v>
      </c>
      <c r="J923" t="str">
        <f>MID(tbStoricoOrdini[[#This Row],[ARTICOLO]],FIND(" ",tbStoricoOrdini[[#This Row],[ARTICOLO]])+1,4)</f>
        <v>2500</v>
      </c>
      <c r="K923" t="str">
        <f>IFERROR(RIGHT(tbStoricoOrdini[[#This Row],[ARTICOLO]],LEN(tbStoricoOrdini[[#This Row],[ARTICOLO]])-FIND(" ",tbStoricoOrdini[[#This Row],[ARTICOLO]],FIND(" ",tbStoricoOrdini[[#This Row],[ARTICOLO]]) +1)),"")</f>
        <v>Plus</v>
      </c>
      <c r="L923" s="3">
        <f>VLOOKUP(tbStoricoOrdini[[#This Row],[ARTICOLO]],tbArticoli[],2,FALSE)</f>
        <v>220</v>
      </c>
      <c r="M923" s="22">
        <f>tbStoricoOrdini[[#This Row],[IMPORTO]]/tbStoricoOrdini[[#This Row],[PREZZO]]</f>
        <v>1.5</v>
      </c>
      <c r="N923" t="s">
        <v>9</v>
      </c>
      <c r="O923" s="8">
        <f>VLOOKUP(tbStoricoOrdini[[#This Row],[AGENTE]],tbAgenti[],2,FALSE)</f>
        <v>0.05</v>
      </c>
      <c r="P923" s="2">
        <v>330</v>
      </c>
      <c r="Q923" s="2">
        <f>tbStoricoOrdini[[#This Row],[IMPORTO]]*tbStoricoOrdini[[#This Row],[% COMM.]]</f>
        <v>16.5</v>
      </c>
      <c r="R923" s="2">
        <f>tbStoricoOrdini[[#This Row],[TOT. COMM.]]+tbStoricoOrdini[[#This Row],[IMPORTO]]</f>
        <v>346.5</v>
      </c>
    </row>
    <row r="924" spans="1:18">
      <c r="A924" s="1">
        <v>43862</v>
      </c>
      <c r="B924" s="7">
        <f>MONTH(tbStoricoOrdini[[#This Row],[DATA]])</f>
        <v>2</v>
      </c>
      <c r="C924" t="s">
        <v>1019</v>
      </c>
      <c r="D924" t="str">
        <f>RIGHT(tbStoricoOrdini[[#This Row],[ORDINE]],4)</f>
        <v>0921</v>
      </c>
      <c r="E924" t="s">
        <v>25</v>
      </c>
      <c r="F924" t="str">
        <f>VLOOKUP(tbStoricoOrdini[[#This Row],[CLIENTE]],tbClienti[],3,FALSE)</f>
        <v>Lombardia</v>
      </c>
      <c r="G924" t="str">
        <f>VLOOKUP(tbStoricoOrdini[[#This Row],[CLIENTE]],tbClienti[],7,FALSE)</f>
        <v>CD</v>
      </c>
      <c r="H924" t="s">
        <v>80</v>
      </c>
      <c r="I924" t="str">
        <f>IF(LEFT(tbStoricoOrdini[[#This Row],[ARTICOLO]],3) = "COG","COG",LEFT(tbStoricoOrdini[[#This Row],[ARTICOLO]],FIND(" ",tbStoricoOrdini[[#This Row],[ARTICOLO]])-1))</f>
        <v>COG</v>
      </c>
      <c r="J924" t="str">
        <f>MID(tbStoricoOrdini[[#This Row],[ARTICOLO]],FIND(" ",tbStoricoOrdini[[#This Row],[ARTICOLO]])+1,4)</f>
        <v>5000</v>
      </c>
      <c r="K924" t="str">
        <f>IFERROR(RIGHT(tbStoricoOrdini[[#This Row],[ARTICOLO]],LEN(tbStoricoOrdini[[#This Row],[ARTICOLO]])-FIND(" ",tbStoricoOrdini[[#This Row],[ARTICOLO]],FIND(" ",tbStoricoOrdini[[#This Row],[ARTICOLO]]) +1)),"")</f>
        <v>Silver</v>
      </c>
      <c r="L924" s="3">
        <f>VLOOKUP(tbStoricoOrdini[[#This Row],[ARTICOLO]],tbArticoli[],2,FALSE)</f>
        <v>300</v>
      </c>
      <c r="M924" s="22">
        <f>tbStoricoOrdini[[#This Row],[IMPORTO]]/tbStoricoOrdini[[#This Row],[PREZZO]]</f>
        <v>0.48333333333333334</v>
      </c>
      <c r="N924" t="s">
        <v>12</v>
      </c>
      <c r="O924" s="8">
        <f>VLOOKUP(tbStoricoOrdini[[#This Row],[AGENTE]],tbAgenti[],2,FALSE)</f>
        <v>0.05</v>
      </c>
      <c r="P924" s="2">
        <v>145</v>
      </c>
      <c r="Q924" s="2">
        <f>tbStoricoOrdini[[#This Row],[IMPORTO]]*tbStoricoOrdini[[#This Row],[% COMM.]]</f>
        <v>7.25</v>
      </c>
      <c r="R924" s="2">
        <f>tbStoricoOrdini[[#This Row],[TOT. COMM.]]+tbStoricoOrdini[[#This Row],[IMPORTO]]</f>
        <v>152.25</v>
      </c>
    </row>
    <row r="925" spans="1:18">
      <c r="A925" s="1">
        <v>43862</v>
      </c>
      <c r="B925" s="7">
        <f>MONTH(tbStoricoOrdini[[#This Row],[DATA]])</f>
        <v>2</v>
      </c>
      <c r="C925" t="s">
        <v>1020</v>
      </c>
      <c r="D925" t="str">
        <f>RIGHT(tbStoricoOrdini[[#This Row],[ORDINE]],4)</f>
        <v>0922</v>
      </c>
      <c r="E925" t="s">
        <v>25</v>
      </c>
      <c r="F925" t="str">
        <f>VLOOKUP(tbStoricoOrdini[[#This Row],[CLIENTE]],tbClienti[],3,FALSE)</f>
        <v>Lombardia</v>
      </c>
      <c r="G925" t="str">
        <f>VLOOKUP(tbStoricoOrdini[[#This Row],[CLIENTE]],tbClienti[],7,FALSE)</f>
        <v>CD</v>
      </c>
      <c r="H925" t="s">
        <v>68</v>
      </c>
      <c r="I925" t="str">
        <f>IF(LEFT(tbStoricoOrdini[[#This Row],[ARTICOLO]],3) = "COG","COG",LEFT(tbStoricoOrdini[[#This Row],[ARTICOLO]],FIND(" ",tbStoricoOrdini[[#This Row],[ARTICOLO]])-1))</f>
        <v>BAG</v>
      </c>
      <c r="J925" t="str">
        <f>MID(tbStoricoOrdini[[#This Row],[ARTICOLO]],FIND(" ",tbStoricoOrdini[[#This Row],[ARTICOLO]])+1,4)</f>
        <v>5000</v>
      </c>
      <c r="K925" t="str">
        <f>IFERROR(RIGHT(tbStoricoOrdini[[#This Row],[ARTICOLO]],LEN(tbStoricoOrdini[[#This Row],[ARTICOLO]])-FIND(" ",tbStoricoOrdini[[#This Row],[ARTICOLO]],FIND(" ",tbStoricoOrdini[[#This Row],[ARTICOLO]]) +1)),"")</f>
        <v/>
      </c>
      <c r="L925" s="3">
        <f>VLOOKUP(tbStoricoOrdini[[#This Row],[ARTICOLO]],tbArticoli[],2,FALSE)</f>
        <v>250</v>
      </c>
      <c r="M925" s="22">
        <f>tbStoricoOrdini[[#This Row],[IMPORTO]]/tbStoricoOrdini[[#This Row],[PREZZO]]</f>
        <v>3.3839999999999999</v>
      </c>
      <c r="N925" t="s">
        <v>10</v>
      </c>
      <c r="O925" s="8">
        <f>VLOOKUP(tbStoricoOrdini[[#This Row],[AGENTE]],tbAgenti[],2,FALSE)</f>
        <v>3.6999999999999998E-2</v>
      </c>
      <c r="P925" s="2">
        <v>846</v>
      </c>
      <c r="Q925" s="2">
        <f>tbStoricoOrdini[[#This Row],[IMPORTO]]*tbStoricoOrdini[[#This Row],[% COMM.]]</f>
        <v>31.302</v>
      </c>
      <c r="R925" s="2">
        <f>tbStoricoOrdini[[#This Row],[TOT. COMM.]]+tbStoricoOrdini[[#This Row],[IMPORTO]]</f>
        <v>877.30200000000002</v>
      </c>
    </row>
    <row r="926" spans="1:18">
      <c r="A926" s="1">
        <v>43862</v>
      </c>
      <c r="B926" s="7">
        <f>MONTH(tbStoricoOrdini[[#This Row],[DATA]])</f>
        <v>2</v>
      </c>
      <c r="C926" t="s">
        <v>1021</v>
      </c>
      <c r="D926" t="str">
        <f>RIGHT(tbStoricoOrdini[[#This Row],[ORDINE]],4)</f>
        <v>0923</v>
      </c>
      <c r="E926" t="s">
        <v>25</v>
      </c>
      <c r="F926" t="str">
        <f>VLOOKUP(tbStoricoOrdini[[#This Row],[CLIENTE]],tbClienti[],3,FALSE)</f>
        <v>Lombardia</v>
      </c>
      <c r="G926" t="str">
        <f>VLOOKUP(tbStoricoOrdini[[#This Row],[CLIENTE]],tbClienti[],7,FALSE)</f>
        <v>CD</v>
      </c>
      <c r="H926" t="s">
        <v>68</v>
      </c>
      <c r="I926" t="str">
        <f>IF(LEFT(tbStoricoOrdini[[#This Row],[ARTICOLO]],3) = "COG","COG",LEFT(tbStoricoOrdini[[#This Row],[ARTICOLO]],FIND(" ",tbStoricoOrdini[[#This Row],[ARTICOLO]])-1))</f>
        <v>BAG</v>
      </c>
      <c r="J926" t="str">
        <f>MID(tbStoricoOrdini[[#This Row],[ARTICOLO]],FIND(" ",tbStoricoOrdini[[#This Row],[ARTICOLO]])+1,4)</f>
        <v>5000</v>
      </c>
      <c r="K926" t="str">
        <f>IFERROR(RIGHT(tbStoricoOrdini[[#This Row],[ARTICOLO]],LEN(tbStoricoOrdini[[#This Row],[ARTICOLO]])-FIND(" ",tbStoricoOrdini[[#This Row],[ARTICOLO]],FIND(" ",tbStoricoOrdini[[#This Row],[ARTICOLO]]) +1)),"")</f>
        <v/>
      </c>
      <c r="L926" s="3">
        <f>VLOOKUP(tbStoricoOrdini[[#This Row],[ARTICOLO]],tbArticoli[],2,FALSE)</f>
        <v>250</v>
      </c>
      <c r="M926" s="22">
        <f>tbStoricoOrdini[[#This Row],[IMPORTO]]/tbStoricoOrdini[[#This Row],[PREZZO]]</f>
        <v>1.64</v>
      </c>
      <c r="N926" t="s">
        <v>12</v>
      </c>
      <c r="O926" s="8">
        <f>VLOOKUP(tbStoricoOrdini[[#This Row],[AGENTE]],tbAgenti[],2,FALSE)</f>
        <v>0.05</v>
      </c>
      <c r="P926" s="2">
        <v>410</v>
      </c>
      <c r="Q926" s="2">
        <f>tbStoricoOrdini[[#This Row],[IMPORTO]]*tbStoricoOrdini[[#This Row],[% COMM.]]</f>
        <v>20.5</v>
      </c>
      <c r="R926" s="2">
        <f>tbStoricoOrdini[[#This Row],[TOT. COMM.]]+tbStoricoOrdini[[#This Row],[IMPORTO]]</f>
        <v>430.5</v>
      </c>
    </row>
    <row r="927" spans="1:18">
      <c r="A927" s="1">
        <v>43862</v>
      </c>
      <c r="B927" s="7">
        <f>MONTH(tbStoricoOrdini[[#This Row],[DATA]])</f>
        <v>2</v>
      </c>
      <c r="C927" t="s">
        <v>1022</v>
      </c>
      <c r="D927" t="str">
        <f>RIGHT(tbStoricoOrdini[[#This Row],[ORDINE]],4)</f>
        <v>0924</v>
      </c>
      <c r="E927" t="s">
        <v>25</v>
      </c>
      <c r="F927" t="str">
        <f>VLOOKUP(tbStoricoOrdini[[#This Row],[CLIENTE]],tbClienti[],3,FALSE)</f>
        <v>Lombardia</v>
      </c>
      <c r="G927" t="str">
        <f>VLOOKUP(tbStoricoOrdini[[#This Row],[CLIENTE]],tbClienti[],7,FALSE)</f>
        <v>CD</v>
      </c>
      <c r="H927" t="s">
        <v>69</v>
      </c>
      <c r="I927" t="str">
        <f>IF(LEFT(tbStoricoOrdini[[#This Row],[ARTICOLO]],3) = "COG","COG",LEFT(tbStoricoOrdini[[#This Row],[ARTICOLO]],FIND(" ",tbStoricoOrdini[[#This Row],[ARTICOLO]])-1))</f>
        <v>BAG</v>
      </c>
      <c r="J927" t="str">
        <f>MID(tbStoricoOrdini[[#This Row],[ARTICOLO]],FIND(" ",tbStoricoOrdini[[#This Row],[ARTICOLO]])+1,4)</f>
        <v>1121</v>
      </c>
      <c r="K927" t="str">
        <f>IFERROR(RIGHT(tbStoricoOrdini[[#This Row],[ARTICOLO]],LEN(tbStoricoOrdini[[#This Row],[ARTICOLO]])-FIND(" ",tbStoricoOrdini[[#This Row],[ARTICOLO]],FIND(" ",tbStoricoOrdini[[#This Row],[ARTICOLO]]) +1)),"")</f>
        <v>Gold</v>
      </c>
      <c r="L927" s="3">
        <f>VLOOKUP(tbStoricoOrdini[[#This Row],[ARTICOLO]],tbArticoli[],2,FALSE)</f>
        <v>230</v>
      </c>
      <c r="M927" s="22">
        <f>tbStoricoOrdini[[#This Row],[IMPORTO]]/tbStoricoOrdini[[#This Row],[PREZZO]]</f>
        <v>8.1826086956521742</v>
      </c>
      <c r="N927" t="s">
        <v>12</v>
      </c>
      <c r="O927" s="8">
        <f>VLOOKUP(tbStoricoOrdini[[#This Row],[AGENTE]],tbAgenti[],2,FALSE)</f>
        <v>0.05</v>
      </c>
      <c r="P927" s="2">
        <v>1882</v>
      </c>
      <c r="Q927" s="2">
        <f>tbStoricoOrdini[[#This Row],[IMPORTO]]*tbStoricoOrdini[[#This Row],[% COMM.]]</f>
        <v>94.100000000000009</v>
      </c>
      <c r="R927" s="2">
        <f>tbStoricoOrdini[[#This Row],[TOT. COMM.]]+tbStoricoOrdini[[#This Row],[IMPORTO]]</f>
        <v>1976.1</v>
      </c>
    </row>
    <row r="928" spans="1:18">
      <c r="A928" s="1">
        <v>43862</v>
      </c>
      <c r="B928" s="7">
        <f>MONTH(tbStoricoOrdini[[#This Row],[DATA]])</f>
        <v>2</v>
      </c>
      <c r="C928" t="s">
        <v>1023</v>
      </c>
      <c r="D928" t="str">
        <f>RIGHT(tbStoricoOrdini[[#This Row],[ORDINE]],4)</f>
        <v>0925</v>
      </c>
      <c r="E928" t="s">
        <v>25</v>
      </c>
      <c r="F928" t="str">
        <f>VLOOKUP(tbStoricoOrdini[[#This Row],[CLIENTE]],tbClienti[],3,FALSE)</f>
        <v>Lombardia</v>
      </c>
      <c r="G928" t="str">
        <f>VLOOKUP(tbStoricoOrdini[[#This Row],[CLIENTE]],tbClienti[],7,FALSE)</f>
        <v>CD</v>
      </c>
      <c r="H928" t="s">
        <v>70</v>
      </c>
      <c r="I928" t="str">
        <f>IF(LEFT(tbStoricoOrdini[[#This Row],[ARTICOLO]],3) = "COG","COG",LEFT(tbStoricoOrdini[[#This Row],[ARTICOLO]],FIND(" ",tbStoricoOrdini[[#This Row],[ARTICOLO]])-1))</f>
        <v>EB08</v>
      </c>
      <c r="J928" t="str">
        <f>MID(tbStoricoOrdini[[#This Row],[ARTICOLO]],FIND(" ",tbStoricoOrdini[[#This Row],[ARTICOLO]])+1,4)</f>
        <v>7500</v>
      </c>
      <c r="K928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928" s="3">
        <f>VLOOKUP(tbStoricoOrdini[[#This Row],[ARTICOLO]],tbArticoli[],2,FALSE)</f>
        <v>180</v>
      </c>
      <c r="M928" s="22">
        <f>tbStoricoOrdini[[#This Row],[IMPORTO]]/tbStoricoOrdini[[#This Row],[PREZZO]]</f>
        <v>0.28888888888888886</v>
      </c>
      <c r="N928" t="s">
        <v>10</v>
      </c>
      <c r="O928" s="8">
        <f>VLOOKUP(tbStoricoOrdini[[#This Row],[AGENTE]],tbAgenti[],2,FALSE)</f>
        <v>3.6999999999999998E-2</v>
      </c>
      <c r="P928" s="2">
        <v>52</v>
      </c>
      <c r="Q928" s="2">
        <f>tbStoricoOrdini[[#This Row],[IMPORTO]]*tbStoricoOrdini[[#This Row],[% COMM.]]</f>
        <v>1.9239999999999999</v>
      </c>
      <c r="R928" s="2">
        <f>tbStoricoOrdini[[#This Row],[TOT. COMM.]]+tbStoricoOrdini[[#This Row],[IMPORTO]]</f>
        <v>53.923999999999999</v>
      </c>
    </row>
    <row r="929" spans="1:18">
      <c r="A929" s="1">
        <v>43862</v>
      </c>
      <c r="B929" s="7">
        <f>MONTH(tbStoricoOrdini[[#This Row],[DATA]])</f>
        <v>2</v>
      </c>
      <c r="C929" t="s">
        <v>1024</v>
      </c>
      <c r="D929" t="str">
        <f>RIGHT(tbStoricoOrdini[[#This Row],[ORDINE]],4)</f>
        <v>0926</v>
      </c>
      <c r="E929" t="s">
        <v>25</v>
      </c>
      <c r="F929" t="str">
        <f>VLOOKUP(tbStoricoOrdini[[#This Row],[CLIENTE]],tbClienti[],3,FALSE)</f>
        <v>Lombardia</v>
      </c>
      <c r="G929" t="str">
        <f>VLOOKUP(tbStoricoOrdini[[#This Row],[CLIENTE]],tbClienti[],7,FALSE)</f>
        <v>CD</v>
      </c>
      <c r="H929" t="s">
        <v>70</v>
      </c>
      <c r="I929" t="str">
        <f>IF(LEFT(tbStoricoOrdini[[#This Row],[ARTICOLO]],3) = "COG","COG",LEFT(tbStoricoOrdini[[#This Row],[ARTICOLO]],FIND(" ",tbStoricoOrdini[[#This Row],[ARTICOLO]])-1))</f>
        <v>EB08</v>
      </c>
      <c r="J929" t="str">
        <f>MID(tbStoricoOrdini[[#This Row],[ARTICOLO]],FIND(" ",tbStoricoOrdini[[#This Row],[ARTICOLO]])+1,4)</f>
        <v>7500</v>
      </c>
      <c r="K929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929" s="3">
        <f>VLOOKUP(tbStoricoOrdini[[#This Row],[ARTICOLO]],tbArticoli[],2,FALSE)</f>
        <v>180</v>
      </c>
      <c r="M929" s="22">
        <f>tbStoricoOrdini[[#This Row],[IMPORTO]]/tbStoricoOrdini[[#This Row],[PREZZO]]</f>
        <v>8.5833333333333339</v>
      </c>
      <c r="N929" t="s">
        <v>11</v>
      </c>
      <c r="O929" s="8">
        <f>VLOOKUP(tbStoricoOrdini[[#This Row],[AGENTE]],tbAgenti[],2,FALSE)</f>
        <v>0.04</v>
      </c>
      <c r="P929" s="2">
        <v>1545</v>
      </c>
      <c r="Q929" s="2">
        <f>tbStoricoOrdini[[#This Row],[IMPORTO]]*tbStoricoOrdini[[#This Row],[% COMM.]]</f>
        <v>61.800000000000004</v>
      </c>
      <c r="R929" s="2">
        <f>tbStoricoOrdini[[#This Row],[TOT. COMM.]]+tbStoricoOrdini[[#This Row],[IMPORTO]]</f>
        <v>1606.8</v>
      </c>
    </row>
    <row r="930" spans="1:18">
      <c r="A930" s="1">
        <v>43862</v>
      </c>
      <c r="B930" s="7">
        <f>MONTH(tbStoricoOrdini[[#This Row],[DATA]])</f>
        <v>2</v>
      </c>
      <c r="C930" t="s">
        <v>1025</v>
      </c>
      <c r="D930" t="str">
        <f>RIGHT(tbStoricoOrdini[[#This Row],[ORDINE]],4)</f>
        <v>0927</v>
      </c>
      <c r="E930" t="s">
        <v>25</v>
      </c>
      <c r="F930" t="str">
        <f>VLOOKUP(tbStoricoOrdini[[#This Row],[CLIENTE]],tbClienti[],3,FALSE)</f>
        <v>Lombardia</v>
      </c>
      <c r="G930" t="str">
        <f>VLOOKUP(tbStoricoOrdini[[#This Row],[CLIENTE]],tbClienti[],7,FALSE)</f>
        <v>CD</v>
      </c>
      <c r="H930" t="s">
        <v>70</v>
      </c>
      <c r="I930" t="str">
        <f>IF(LEFT(tbStoricoOrdini[[#This Row],[ARTICOLO]],3) = "COG","COG",LEFT(tbStoricoOrdini[[#This Row],[ARTICOLO]],FIND(" ",tbStoricoOrdini[[#This Row],[ARTICOLO]])-1))</f>
        <v>EB08</v>
      </c>
      <c r="J930" t="str">
        <f>MID(tbStoricoOrdini[[#This Row],[ARTICOLO]],FIND(" ",tbStoricoOrdini[[#This Row],[ARTICOLO]])+1,4)</f>
        <v>7500</v>
      </c>
      <c r="K930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930" s="3">
        <f>VLOOKUP(tbStoricoOrdini[[#This Row],[ARTICOLO]],tbArticoli[],2,FALSE)</f>
        <v>180</v>
      </c>
      <c r="M930" s="22">
        <f>tbStoricoOrdini[[#This Row],[IMPORTO]]/tbStoricoOrdini[[#This Row],[PREZZO]]</f>
        <v>13.472222222222221</v>
      </c>
      <c r="N930" t="s">
        <v>12</v>
      </c>
      <c r="O930" s="8">
        <f>VLOOKUP(tbStoricoOrdini[[#This Row],[AGENTE]],tbAgenti[],2,FALSE)</f>
        <v>0.05</v>
      </c>
      <c r="P930" s="2">
        <v>2425</v>
      </c>
      <c r="Q930" s="2">
        <f>tbStoricoOrdini[[#This Row],[IMPORTO]]*tbStoricoOrdini[[#This Row],[% COMM.]]</f>
        <v>121.25</v>
      </c>
      <c r="R930" s="2">
        <f>tbStoricoOrdini[[#This Row],[TOT. COMM.]]+tbStoricoOrdini[[#This Row],[IMPORTO]]</f>
        <v>2546.25</v>
      </c>
    </row>
    <row r="931" spans="1:18">
      <c r="A931" s="1">
        <v>43862</v>
      </c>
      <c r="B931" s="7">
        <f>MONTH(tbStoricoOrdini[[#This Row],[DATA]])</f>
        <v>2</v>
      </c>
      <c r="C931" t="s">
        <v>1026</v>
      </c>
      <c r="D931" t="str">
        <f>RIGHT(tbStoricoOrdini[[#This Row],[ORDINE]],4)</f>
        <v>0928</v>
      </c>
      <c r="E931" t="s">
        <v>25</v>
      </c>
      <c r="F931" t="str">
        <f>VLOOKUP(tbStoricoOrdini[[#This Row],[CLIENTE]],tbClienti[],3,FALSE)</f>
        <v>Lombardia</v>
      </c>
      <c r="G931" t="str">
        <f>VLOOKUP(tbStoricoOrdini[[#This Row],[CLIENTE]],tbClienti[],7,FALSE)</f>
        <v>CD</v>
      </c>
      <c r="H931" t="s">
        <v>70</v>
      </c>
      <c r="I931" t="str">
        <f>IF(LEFT(tbStoricoOrdini[[#This Row],[ARTICOLO]],3) = "COG","COG",LEFT(tbStoricoOrdini[[#This Row],[ARTICOLO]],FIND(" ",tbStoricoOrdini[[#This Row],[ARTICOLO]])-1))</f>
        <v>EB08</v>
      </c>
      <c r="J931" t="str">
        <f>MID(tbStoricoOrdini[[#This Row],[ARTICOLO]],FIND(" ",tbStoricoOrdini[[#This Row],[ARTICOLO]])+1,4)</f>
        <v>7500</v>
      </c>
      <c r="K931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931" s="3">
        <f>VLOOKUP(tbStoricoOrdini[[#This Row],[ARTICOLO]],tbArticoli[],2,FALSE)</f>
        <v>180</v>
      </c>
      <c r="M931" s="22">
        <f>tbStoricoOrdini[[#This Row],[IMPORTO]]/tbStoricoOrdini[[#This Row],[PREZZO]]</f>
        <v>5.3611111111111107</v>
      </c>
      <c r="N931" t="s">
        <v>9</v>
      </c>
      <c r="O931" s="8">
        <f>VLOOKUP(tbStoricoOrdini[[#This Row],[AGENTE]],tbAgenti[],2,FALSE)</f>
        <v>0.05</v>
      </c>
      <c r="P931" s="2">
        <v>965</v>
      </c>
      <c r="Q931" s="2">
        <f>tbStoricoOrdini[[#This Row],[IMPORTO]]*tbStoricoOrdini[[#This Row],[% COMM.]]</f>
        <v>48.25</v>
      </c>
      <c r="R931" s="2">
        <f>tbStoricoOrdini[[#This Row],[TOT. COMM.]]+tbStoricoOrdini[[#This Row],[IMPORTO]]</f>
        <v>1013.25</v>
      </c>
    </row>
    <row r="932" spans="1:18">
      <c r="A932" s="1">
        <v>43862</v>
      </c>
      <c r="B932" s="7">
        <f>MONTH(tbStoricoOrdini[[#This Row],[DATA]])</f>
        <v>2</v>
      </c>
      <c r="C932" t="s">
        <v>1027</v>
      </c>
      <c r="D932" t="str">
        <f>RIGHT(tbStoricoOrdini[[#This Row],[ORDINE]],4)</f>
        <v>0929</v>
      </c>
      <c r="E932" t="s">
        <v>25</v>
      </c>
      <c r="F932" t="str">
        <f>VLOOKUP(tbStoricoOrdini[[#This Row],[CLIENTE]],tbClienti[],3,FALSE)</f>
        <v>Lombardia</v>
      </c>
      <c r="G932" t="str">
        <f>VLOOKUP(tbStoricoOrdini[[#This Row],[CLIENTE]],tbClienti[],7,FALSE)</f>
        <v>CD</v>
      </c>
      <c r="H932" t="s">
        <v>75</v>
      </c>
      <c r="I932" t="str">
        <f>IF(LEFT(tbStoricoOrdini[[#This Row],[ARTICOLO]],3) = "COG","COG",LEFT(tbStoricoOrdini[[#This Row],[ARTICOLO]],FIND(" ",tbStoricoOrdini[[#This Row],[ARTICOLO]])-1))</f>
        <v>AVRC</v>
      </c>
      <c r="J932" t="str">
        <f>MID(tbStoricoOrdini[[#This Row],[ARTICOLO]],FIND(" ",tbStoricoOrdini[[#This Row],[ARTICOLO]])+1,4)</f>
        <v>1000</v>
      </c>
      <c r="K932" t="str">
        <f>IFERROR(RIGHT(tbStoricoOrdini[[#This Row],[ARTICOLO]],LEN(tbStoricoOrdini[[#This Row],[ARTICOLO]])-FIND(" ",tbStoricoOrdini[[#This Row],[ARTICOLO]],FIND(" ",tbStoricoOrdini[[#This Row],[ARTICOLO]]) +1)),"")</f>
        <v>Silver</v>
      </c>
      <c r="L932" s="3">
        <f>VLOOKUP(tbStoricoOrdini[[#This Row],[ARTICOLO]],tbArticoli[],2,FALSE)</f>
        <v>390</v>
      </c>
      <c r="M932" s="22">
        <f>tbStoricoOrdini[[#This Row],[IMPORTO]]/tbStoricoOrdini[[#This Row],[PREZZO]]</f>
        <v>2.0512820512820513E-2</v>
      </c>
      <c r="N932" t="s">
        <v>9</v>
      </c>
      <c r="O932" s="8">
        <f>VLOOKUP(tbStoricoOrdini[[#This Row],[AGENTE]],tbAgenti[],2,FALSE)</f>
        <v>0.05</v>
      </c>
      <c r="P932" s="2">
        <v>8</v>
      </c>
      <c r="Q932" s="2">
        <f>tbStoricoOrdini[[#This Row],[IMPORTO]]*tbStoricoOrdini[[#This Row],[% COMM.]]</f>
        <v>0.4</v>
      </c>
      <c r="R932" s="2">
        <f>tbStoricoOrdini[[#This Row],[TOT. COMM.]]+tbStoricoOrdini[[#This Row],[IMPORTO]]</f>
        <v>8.4</v>
      </c>
    </row>
    <row r="933" spans="1:18">
      <c r="A933" s="1">
        <v>43862</v>
      </c>
      <c r="B933" s="7">
        <f>MONTH(tbStoricoOrdini[[#This Row],[DATA]])</f>
        <v>2</v>
      </c>
      <c r="C933" t="s">
        <v>1028</v>
      </c>
      <c r="D933" t="str">
        <f>RIGHT(tbStoricoOrdini[[#This Row],[ORDINE]],4)</f>
        <v>0930</v>
      </c>
      <c r="E933" t="s">
        <v>25</v>
      </c>
      <c r="F933" t="str">
        <f>VLOOKUP(tbStoricoOrdini[[#This Row],[CLIENTE]],tbClienti[],3,FALSE)</f>
        <v>Lombardia</v>
      </c>
      <c r="G933" t="str">
        <f>VLOOKUP(tbStoricoOrdini[[#This Row],[CLIENTE]],tbClienti[],7,FALSE)</f>
        <v>CD</v>
      </c>
      <c r="H933" t="s">
        <v>71</v>
      </c>
      <c r="I933" t="str">
        <f>IF(LEFT(tbStoricoOrdini[[#This Row],[ARTICOLO]],3) = "COG","COG",LEFT(tbStoricoOrdini[[#This Row],[ARTICOLO]],FIND(" ",tbStoricoOrdini[[#This Row],[ARTICOLO]])-1))</f>
        <v>EB07</v>
      </c>
      <c r="J933" t="str">
        <f>MID(tbStoricoOrdini[[#This Row],[ARTICOLO]],FIND(" ",tbStoricoOrdini[[#This Row],[ARTICOLO]])+1,4)</f>
        <v>5000</v>
      </c>
      <c r="K933" t="str">
        <f>IFERROR(RIGHT(tbStoricoOrdini[[#This Row],[ARTICOLO]],LEN(tbStoricoOrdini[[#This Row],[ARTICOLO]])-FIND(" ",tbStoricoOrdini[[#This Row],[ARTICOLO]],FIND(" ",tbStoricoOrdini[[#This Row],[ARTICOLO]]) +1)),"")</f>
        <v/>
      </c>
      <c r="L933" s="3">
        <f>VLOOKUP(tbStoricoOrdini[[#This Row],[ARTICOLO]],tbArticoli[],2,FALSE)</f>
        <v>140</v>
      </c>
      <c r="M933" s="22">
        <f>tbStoricoOrdini[[#This Row],[IMPORTO]]/tbStoricoOrdini[[#This Row],[PREZZO]]</f>
        <v>26.771428571428572</v>
      </c>
      <c r="N933" t="s">
        <v>10</v>
      </c>
      <c r="O933" s="8">
        <f>VLOOKUP(tbStoricoOrdini[[#This Row],[AGENTE]],tbAgenti[],2,FALSE)</f>
        <v>3.6999999999999998E-2</v>
      </c>
      <c r="P933" s="2">
        <v>3748</v>
      </c>
      <c r="Q933" s="2">
        <f>tbStoricoOrdini[[#This Row],[IMPORTO]]*tbStoricoOrdini[[#This Row],[% COMM.]]</f>
        <v>138.67599999999999</v>
      </c>
      <c r="R933" s="2">
        <f>tbStoricoOrdini[[#This Row],[TOT. COMM.]]+tbStoricoOrdini[[#This Row],[IMPORTO]]</f>
        <v>3886.6759999999999</v>
      </c>
    </row>
    <row r="934" spans="1:18">
      <c r="A934" s="1">
        <v>43862</v>
      </c>
      <c r="B934" s="7">
        <f>MONTH(tbStoricoOrdini[[#This Row],[DATA]])</f>
        <v>2</v>
      </c>
      <c r="C934" t="s">
        <v>1029</v>
      </c>
      <c r="D934" t="str">
        <f>RIGHT(tbStoricoOrdini[[#This Row],[ORDINE]],4)</f>
        <v>0931</v>
      </c>
      <c r="E934" t="s">
        <v>25</v>
      </c>
      <c r="F934" t="str">
        <f>VLOOKUP(tbStoricoOrdini[[#This Row],[CLIENTE]],tbClienti[],3,FALSE)</f>
        <v>Lombardia</v>
      </c>
      <c r="G934" t="str">
        <f>VLOOKUP(tbStoricoOrdini[[#This Row],[CLIENTE]],tbClienti[],7,FALSE)</f>
        <v>CD</v>
      </c>
      <c r="H934" t="s">
        <v>71</v>
      </c>
      <c r="I934" t="str">
        <f>IF(LEFT(tbStoricoOrdini[[#This Row],[ARTICOLO]],3) = "COG","COG",LEFT(tbStoricoOrdini[[#This Row],[ARTICOLO]],FIND(" ",tbStoricoOrdini[[#This Row],[ARTICOLO]])-1))</f>
        <v>EB07</v>
      </c>
      <c r="J934" t="str">
        <f>MID(tbStoricoOrdini[[#This Row],[ARTICOLO]],FIND(" ",tbStoricoOrdini[[#This Row],[ARTICOLO]])+1,4)</f>
        <v>5000</v>
      </c>
      <c r="K934" t="str">
        <f>IFERROR(RIGHT(tbStoricoOrdini[[#This Row],[ARTICOLO]],LEN(tbStoricoOrdini[[#This Row],[ARTICOLO]])-FIND(" ",tbStoricoOrdini[[#This Row],[ARTICOLO]],FIND(" ",tbStoricoOrdini[[#This Row],[ARTICOLO]]) +1)),"")</f>
        <v/>
      </c>
      <c r="L934" s="3">
        <f>VLOOKUP(tbStoricoOrdini[[#This Row],[ARTICOLO]],tbArticoli[],2,FALSE)</f>
        <v>140</v>
      </c>
      <c r="M934" s="22">
        <f>tbStoricoOrdini[[#This Row],[IMPORTO]]/tbStoricoOrdini[[#This Row],[PREZZO]]</f>
        <v>12.485714285714286</v>
      </c>
      <c r="N934" t="s">
        <v>11</v>
      </c>
      <c r="O934" s="8">
        <f>VLOOKUP(tbStoricoOrdini[[#This Row],[AGENTE]],tbAgenti[],2,FALSE)</f>
        <v>0.04</v>
      </c>
      <c r="P934" s="2">
        <v>1748</v>
      </c>
      <c r="Q934" s="2">
        <f>tbStoricoOrdini[[#This Row],[IMPORTO]]*tbStoricoOrdini[[#This Row],[% COMM.]]</f>
        <v>69.92</v>
      </c>
      <c r="R934" s="2">
        <f>tbStoricoOrdini[[#This Row],[TOT. COMM.]]+tbStoricoOrdini[[#This Row],[IMPORTO]]</f>
        <v>1817.92</v>
      </c>
    </row>
    <row r="935" spans="1:18">
      <c r="A935" s="1">
        <v>43862</v>
      </c>
      <c r="B935" s="7">
        <f>MONTH(tbStoricoOrdini[[#This Row],[DATA]])</f>
        <v>2</v>
      </c>
      <c r="C935" t="s">
        <v>1030</v>
      </c>
      <c r="D935" t="str">
        <f>RIGHT(tbStoricoOrdini[[#This Row],[ORDINE]],4)</f>
        <v>0932</v>
      </c>
      <c r="E935" t="s">
        <v>25</v>
      </c>
      <c r="F935" t="str">
        <f>VLOOKUP(tbStoricoOrdini[[#This Row],[CLIENTE]],tbClienti[],3,FALSE)</f>
        <v>Lombardia</v>
      </c>
      <c r="G935" t="str">
        <f>VLOOKUP(tbStoricoOrdini[[#This Row],[CLIENTE]],tbClienti[],7,FALSE)</f>
        <v>CD</v>
      </c>
      <c r="H935" t="s">
        <v>71</v>
      </c>
      <c r="I935" t="str">
        <f>IF(LEFT(tbStoricoOrdini[[#This Row],[ARTICOLO]],3) = "COG","COG",LEFT(tbStoricoOrdini[[#This Row],[ARTICOLO]],FIND(" ",tbStoricoOrdini[[#This Row],[ARTICOLO]])-1))</f>
        <v>EB07</v>
      </c>
      <c r="J935" t="str">
        <f>MID(tbStoricoOrdini[[#This Row],[ARTICOLO]],FIND(" ",tbStoricoOrdini[[#This Row],[ARTICOLO]])+1,4)</f>
        <v>5000</v>
      </c>
      <c r="K935" t="str">
        <f>IFERROR(RIGHT(tbStoricoOrdini[[#This Row],[ARTICOLO]],LEN(tbStoricoOrdini[[#This Row],[ARTICOLO]])-FIND(" ",tbStoricoOrdini[[#This Row],[ARTICOLO]],FIND(" ",tbStoricoOrdini[[#This Row],[ARTICOLO]]) +1)),"")</f>
        <v/>
      </c>
      <c r="L935" s="3">
        <f>VLOOKUP(tbStoricoOrdini[[#This Row],[ARTICOLO]],tbArticoli[],2,FALSE)</f>
        <v>140</v>
      </c>
      <c r="M935" s="22">
        <f>tbStoricoOrdini[[#This Row],[IMPORTO]]/tbStoricoOrdini[[#This Row],[PREZZO]]</f>
        <v>106.12857142857143</v>
      </c>
      <c r="N935" t="s">
        <v>12</v>
      </c>
      <c r="O935" s="8">
        <f>VLOOKUP(tbStoricoOrdini[[#This Row],[AGENTE]],tbAgenti[],2,FALSE)</f>
        <v>0.05</v>
      </c>
      <c r="P935" s="2">
        <v>14858</v>
      </c>
      <c r="Q935" s="2">
        <f>tbStoricoOrdini[[#This Row],[IMPORTO]]*tbStoricoOrdini[[#This Row],[% COMM.]]</f>
        <v>742.90000000000009</v>
      </c>
      <c r="R935" s="2">
        <f>tbStoricoOrdini[[#This Row],[TOT. COMM.]]+tbStoricoOrdini[[#This Row],[IMPORTO]]</f>
        <v>15600.9</v>
      </c>
    </row>
    <row r="936" spans="1:18">
      <c r="A936" s="1">
        <v>43862</v>
      </c>
      <c r="B936" s="7">
        <f>MONTH(tbStoricoOrdini[[#This Row],[DATA]])</f>
        <v>2</v>
      </c>
      <c r="C936" t="s">
        <v>1031</v>
      </c>
      <c r="D936" t="str">
        <f>RIGHT(tbStoricoOrdini[[#This Row],[ORDINE]],4)</f>
        <v>0933</v>
      </c>
      <c r="E936" t="s">
        <v>25</v>
      </c>
      <c r="F936" t="str">
        <f>VLOOKUP(tbStoricoOrdini[[#This Row],[CLIENTE]],tbClienti[],3,FALSE)</f>
        <v>Lombardia</v>
      </c>
      <c r="G936" t="str">
        <f>VLOOKUP(tbStoricoOrdini[[#This Row],[CLIENTE]],tbClienti[],7,FALSE)</f>
        <v>CD</v>
      </c>
      <c r="H936" t="s">
        <v>71</v>
      </c>
      <c r="I936" t="str">
        <f>IF(LEFT(tbStoricoOrdini[[#This Row],[ARTICOLO]],3) = "COG","COG",LEFT(tbStoricoOrdini[[#This Row],[ARTICOLO]],FIND(" ",tbStoricoOrdini[[#This Row],[ARTICOLO]])-1))</f>
        <v>EB07</v>
      </c>
      <c r="J936" t="str">
        <f>MID(tbStoricoOrdini[[#This Row],[ARTICOLO]],FIND(" ",tbStoricoOrdini[[#This Row],[ARTICOLO]])+1,4)</f>
        <v>5000</v>
      </c>
      <c r="K936" t="str">
        <f>IFERROR(RIGHT(tbStoricoOrdini[[#This Row],[ARTICOLO]],LEN(tbStoricoOrdini[[#This Row],[ARTICOLO]])-FIND(" ",tbStoricoOrdini[[#This Row],[ARTICOLO]],FIND(" ",tbStoricoOrdini[[#This Row],[ARTICOLO]]) +1)),"")</f>
        <v/>
      </c>
      <c r="L936" s="3">
        <f>VLOOKUP(tbStoricoOrdini[[#This Row],[ARTICOLO]],tbArticoli[],2,FALSE)</f>
        <v>140</v>
      </c>
      <c r="M936" s="22">
        <f>tbStoricoOrdini[[#This Row],[IMPORTO]]/tbStoricoOrdini[[#This Row],[PREZZO]]</f>
        <v>6.4285714285714279E-2</v>
      </c>
      <c r="N936" t="s">
        <v>13</v>
      </c>
      <c r="O936" s="8">
        <f>VLOOKUP(tbStoricoOrdini[[#This Row],[AGENTE]],tbAgenti[],2,FALSE)</f>
        <v>0.1</v>
      </c>
      <c r="P936" s="2">
        <v>9</v>
      </c>
      <c r="Q936" s="2">
        <f>tbStoricoOrdini[[#This Row],[IMPORTO]]*tbStoricoOrdini[[#This Row],[% COMM.]]</f>
        <v>0.9</v>
      </c>
      <c r="R936" s="2">
        <f>tbStoricoOrdini[[#This Row],[TOT. COMM.]]+tbStoricoOrdini[[#This Row],[IMPORTO]]</f>
        <v>9.9</v>
      </c>
    </row>
    <row r="937" spans="1:18">
      <c r="A937" s="1">
        <v>43862</v>
      </c>
      <c r="B937" s="7">
        <f>MONTH(tbStoricoOrdini[[#This Row],[DATA]])</f>
        <v>2</v>
      </c>
      <c r="C937" t="s">
        <v>1032</v>
      </c>
      <c r="D937" t="str">
        <f>RIGHT(tbStoricoOrdini[[#This Row],[ORDINE]],4)</f>
        <v>0934</v>
      </c>
      <c r="E937" t="s">
        <v>25</v>
      </c>
      <c r="F937" t="str">
        <f>VLOOKUP(tbStoricoOrdini[[#This Row],[CLIENTE]],tbClienti[],3,FALSE)</f>
        <v>Lombardia</v>
      </c>
      <c r="G937" t="str">
        <f>VLOOKUP(tbStoricoOrdini[[#This Row],[CLIENTE]],tbClienti[],7,FALSE)</f>
        <v>CD</v>
      </c>
      <c r="H937" t="s">
        <v>71</v>
      </c>
      <c r="I937" t="str">
        <f>IF(LEFT(tbStoricoOrdini[[#This Row],[ARTICOLO]],3) = "COG","COG",LEFT(tbStoricoOrdini[[#This Row],[ARTICOLO]],FIND(" ",tbStoricoOrdini[[#This Row],[ARTICOLO]])-1))</f>
        <v>EB07</v>
      </c>
      <c r="J937" t="str">
        <f>MID(tbStoricoOrdini[[#This Row],[ARTICOLO]],FIND(" ",tbStoricoOrdini[[#This Row],[ARTICOLO]])+1,4)</f>
        <v>5000</v>
      </c>
      <c r="K937" t="str">
        <f>IFERROR(RIGHT(tbStoricoOrdini[[#This Row],[ARTICOLO]],LEN(tbStoricoOrdini[[#This Row],[ARTICOLO]])-FIND(" ",tbStoricoOrdini[[#This Row],[ARTICOLO]],FIND(" ",tbStoricoOrdini[[#This Row],[ARTICOLO]]) +1)),"")</f>
        <v/>
      </c>
      <c r="L937" s="3">
        <f>VLOOKUP(tbStoricoOrdini[[#This Row],[ARTICOLO]],tbArticoli[],2,FALSE)</f>
        <v>140</v>
      </c>
      <c r="M937" s="22">
        <f>tbStoricoOrdini[[#This Row],[IMPORTO]]/tbStoricoOrdini[[#This Row],[PREZZO]]</f>
        <v>72.192857142857136</v>
      </c>
      <c r="N937" t="s">
        <v>9</v>
      </c>
      <c r="O937" s="8">
        <f>VLOOKUP(tbStoricoOrdini[[#This Row],[AGENTE]],tbAgenti[],2,FALSE)</f>
        <v>0.05</v>
      </c>
      <c r="P937" s="2">
        <v>10107</v>
      </c>
      <c r="Q937" s="2">
        <f>tbStoricoOrdini[[#This Row],[IMPORTO]]*tbStoricoOrdini[[#This Row],[% COMM.]]</f>
        <v>505.35</v>
      </c>
      <c r="R937" s="2">
        <f>tbStoricoOrdini[[#This Row],[TOT. COMM.]]+tbStoricoOrdini[[#This Row],[IMPORTO]]</f>
        <v>10612.35</v>
      </c>
    </row>
    <row r="938" spans="1:18">
      <c r="A938" s="1">
        <v>43862</v>
      </c>
      <c r="B938" s="7">
        <f>MONTH(tbStoricoOrdini[[#This Row],[DATA]])</f>
        <v>2</v>
      </c>
      <c r="C938" t="s">
        <v>1033</v>
      </c>
      <c r="D938" t="str">
        <f>RIGHT(tbStoricoOrdini[[#This Row],[ORDINE]],4)</f>
        <v>0935</v>
      </c>
      <c r="E938" t="s">
        <v>25</v>
      </c>
      <c r="F938" t="str">
        <f>VLOOKUP(tbStoricoOrdini[[#This Row],[CLIENTE]],tbClienti[],3,FALSE)</f>
        <v>Lombardia</v>
      </c>
      <c r="G938" t="str">
        <f>VLOOKUP(tbStoricoOrdini[[#This Row],[CLIENTE]],tbClienti[],7,FALSE)</f>
        <v>CD</v>
      </c>
      <c r="H938" t="s">
        <v>76</v>
      </c>
      <c r="I938" t="str">
        <f>IF(LEFT(tbStoricoOrdini[[#This Row],[ARTICOLO]],3) = "COG","COG",LEFT(tbStoricoOrdini[[#This Row],[ARTICOLO]],FIND(" ",tbStoricoOrdini[[#This Row],[ARTICOLO]])-1))</f>
        <v>COG</v>
      </c>
      <c r="J938" t="str">
        <f>MID(tbStoricoOrdini[[#This Row],[ARTICOLO]],FIND(" ",tbStoricoOrdini[[#This Row],[ARTICOLO]])+1,4)</f>
        <v>1000</v>
      </c>
      <c r="K938" t="str">
        <f>IFERROR(RIGHT(tbStoricoOrdini[[#This Row],[ARTICOLO]],LEN(tbStoricoOrdini[[#This Row],[ARTICOLO]])-FIND(" ",tbStoricoOrdini[[#This Row],[ARTICOLO]],FIND(" ",tbStoricoOrdini[[#This Row],[ARTICOLO]]) +1)),"")</f>
        <v/>
      </c>
      <c r="L938" s="3">
        <f>VLOOKUP(tbStoricoOrdini[[#This Row],[ARTICOLO]],tbArticoli[],2,FALSE)</f>
        <v>150</v>
      </c>
      <c r="M938" s="22">
        <f>tbStoricoOrdini[[#This Row],[IMPORTO]]/tbStoricoOrdini[[#This Row],[PREZZO]]</f>
        <v>0.26</v>
      </c>
      <c r="N938" t="s">
        <v>8</v>
      </c>
      <c r="O938" s="8">
        <f>VLOOKUP(tbStoricoOrdini[[#This Row],[AGENTE]],tbAgenti[],2,FALSE)</f>
        <v>0.05</v>
      </c>
      <c r="P938" s="2">
        <v>39</v>
      </c>
      <c r="Q938" s="2">
        <f>tbStoricoOrdini[[#This Row],[IMPORTO]]*tbStoricoOrdini[[#This Row],[% COMM.]]</f>
        <v>1.9500000000000002</v>
      </c>
      <c r="R938" s="2">
        <f>tbStoricoOrdini[[#This Row],[TOT. COMM.]]+tbStoricoOrdini[[#This Row],[IMPORTO]]</f>
        <v>40.950000000000003</v>
      </c>
    </row>
    <row r="939" spans="1:18">
      <c r="A939" s="1">
        <v>43862</v>
      </c>
      <c r="B939" s="7">
        <f>MONTH(tbStoricoOrdini[[#This Row],[DATA]])</f>
        <v>2</v>
      </c>
      <c r="C939" t="s">
        <v>1034</v>
      </c>
      <c r="D939" t="str">
        <f>RIGHT(tbStoricoOrdini[[#This Row],[ORDINE]],4)</f>
        <v>0936</v>
      </c>
      <c r="E939" t="s">
        <v>25</v>
      </c>
      <c r="F939" t="str">
        <f>VLOOKUP(tbStoricoOrdini[[#This Row],[CLIENTE]],tbClienti[],3,FALSE)</f>
        <v>Lombardia</v>
      </c>
      <c r="G939" t="str">
        <f>VLOOKUP(tbStoricoOrdini[[#This Row],[CLIENTE]],tbClienti[],7,FALSE)</f>
        <v>CD</v>
      </c>
      <c r="H939" t="s">
        <v>76</v>
      </c>
      <c r="I939" t="str">
        <f>IF(LEFT(tbStoricoOrdini[[#This Row],[ARTICOLO]],3) = "COG","COG",LEFT(tbStoricoOrdini[[#This Row],[ARTICOLO]],FIND(" ",tbStoricoOrdini[[#This Row],[ARTICOLO]])-1))</f>
        <v>COG</v>
      </c>
      <c r="J939" t="str">
        <f>MID(tbStoricoOrdini[[#This Row],[ARTICOLO]],FIND(" ",tbStoricoOrdini[[#This Row],[ARTICOLO]])+1,4)</f>
        <v>1000</v>
      </c>
      <c r="K939" t="str">
        <f>IFERROR(RIGHT(tbStoricoOrdini[[#This Row],[ARTICOLO]],LEN(tbStoricoOrdini[[#This Row],[ARTICOLO]])-FIND(" ",tbStoricoOrdini[[#This Row],[ARTICOLO]],FIND(" ",tbStoricoOrdini[[#This Row],[ARTICOLO]]) +1)),"")</f>
        <v/>
      </c>
      <c r="L939" s="3">
        <f>VLOOKUP(tbStoricoOrdini[[#This Row],[ARTICOLO]],tbArticoli[],2,FALSE)</f>
        <v>150</v>
      </c>
      <c r="M939" s="22">
        <f>tbStoricoOrdini[[#This Row],[IMPORTO]]/tbStoricoOrdini[[#This Row],[PREZZO]]</f>
        <v>9.3333333333333338E-2</v>
      </c>
      <c r="N939" t="s">
        <v>9</v>
      </c>
      <c r="O939" s="8">
        <f>VLOOKUP(tbStoricoOrdini[[#This Row],[AGENTE]],tbAgenti[],2,FALSE)</f>
        <v>0.05</v>
      </c>
      <c r="P939" s="2">
        <v>14</v>
      </c>
      <c r="Q939" s="2">
        <f>tbStoricoOrdini[[#This Row],[IMPORTO]]*tbStoricoOrdini[[#This Row],[% COMM.]]</f>
        <v>0.70000000000000007</v>
      </c>
      <c r="R939" s="2">
        <f>tbStoricoOrdini[[#This Row],[TOT. COMM.]]+tbStoricoOrdini[[#This Row],[IMPORTO]]</f>
        <v>14.7</v>
      </c>
    </row>
    <row r="940" spans="1:18">
      <c r="A940" s="1">
        <v>43862</v>
      </c>
      <c r="B940" s="7">
        <f>MONTH(tbStoricoOrdini[[#This Row],[DATA]])</f>
        <v>2</v>
      </c>
      <c r="C940" t="s">
        <v>1035</v>
      </c>
      <c r="D940" t="str">
        <f>RIGHT(tbStoricoOrdini[[#This Row],[ORDINE]],4)</f>
        <v>0937</v>
      </c>
      <c r="E940" t="s">
        <v>25</v>
      </c>
      <c r="F940" t="str">
        <f>VLOOKUP(tbStoricoOrdini[[#This Row],[CLIENTE]],tbClienti[],3,FALSE)</f>
        <v>Lombardia</v>
      </c>
      <c r="G940" t="str">
        <f>VLOOKUP(tbStoricoOrdini[[#This Row],[CLIENTE]],tbClienti[],7,FALSE)</f>
        <v>CD</v>
      </c>
      <c r="H940" t="s">
        <v>72</v>
      </c>
      <c r="I940" t="str">
        <f>IF(LEFT(tbStoricoOrdini[[#This Row],[ARTICOLO]],3) = "COG","COG",LEFT(tbStoricoOrdini[[#This Row],[ARTICOLO]],FIND(" ",tbStoricoOrdini[[#This Row],[ARTICOLO]])-1))</f>
        <v>EB06</v>
      </c>
      <c r="J940" t="str">
        <f>MID(tbStoricoOrdini[[#This Row],[ARTICOLO]],FIND(" ",tbStoricoOrdini[[#This Row],[ARTICOLO]])+1,4)</f>
        <v>3000</v>
      </c>
      <c r="K940" t="str">
        <f>IFERROR(RIGHT(tbStoricoOrdini[[#This Row],[ARTICOLO]],LEN(tbStoricoOrdini[[#This Row],[ARTICOLO]])-FIND(" ",tbStoricoOrdini[[#This Row],[ARTICOLO]],FIND(" ",tbStoricoOrdini[[#This Row],[ARTICOLO]]) +1)),"")</f>
        <v>Medium</v>
      </c>
      <c r="L940" s="3">
        <f>VLOOKUP(tbStoricoOrdini[[#This Row],[ARTICOLO]],tbArticoli[],2,FALSE)</f>
        <v>120</v>
      </c>
      <c r="M940" s="22">
        <f>tbStoricoOrdini[[#This Row],[IMPORTO]]/tbStoricoOrdini[[#This Row],[PREZZO]]</f>
        <v>23.324999999999999</v>
      </c>
      <c r="N940" t="s">
        <v>10</v>
      </c>
      <c r="O940" s="8">
        <f>VLOOKUP(tbStoricoOrdini[[#This Row],[AGENTE]],tbAgenti[],2,FALSE)</f>
        <v>3.6999999999999998E-2</v>
      </c>
      <c r="P940" s="2">
        <v>2799</v>
      </c>
      <c r="Q940" s="2">
        <f>tbStoricoOrdini[[#This Row],[IMPORTO]]*tbStoricoOrdini[[#This Row],[% COMM.]]</f>
        <v>103.56299999999999</v>
      </c>
      <c r="R940" s="2">
        <f>tbStoricoOrdini[[#This Row],[TOT. COMM.]]+tbStoricoOrdini[[#This Row],[IMPORTO]]</f>
        <v>2902.5630000000001</v>
      </c>
    </row>
    <row r="941" spans="1:18">
      <c r="A941" s="1">
        <v>43862</v>
      </c>
      <c r="B941" s="7">
        <f>MONTH(tbStoricoOrdini[[#This Row],[DATA]])</f>
        <v>2</v>
      </c>
      <c r="C941" t="s">
        <v>1036</v>
      </c>
      <c r="D941" t="str">
        <f>RIGHT(tbStoricoOrdini[[#This Row],[ORDINE]],4)</f>
        <v>0938</v>
      </c>
      <c r="E941" t="s">
        <v>25</v>
      </c>
      <c r="F941" t="str">
        <f>VLOOKUP(tbStoricoOrdini[[#This Row],[CLIENTE]],tbClienti[],3,FALSE)</f>
        <v>Lombardia</v>
      </c>
      <c r="G941" t="str">
        <f>VLOOKUP(tbStoricoOrdini[[#This Row],[CLIENTE]],tbClienti[],7,FALSE)</f>
        <v>CD</v>
      </c>
      <c r="H941" t="s">
        <v>72</v>
      </c>
      <c r="I941" t="str">
        <f>IF(LEFT(tbStoricoOrdini[[#This Row],[ARTICOLO]],3) = "COG","COG",LEFT(tbStoricoOrdini[[#This Row],[ARTICOLO]],FIND(" ",tbStoricoOrdini[[#This Row],[ARTICOLO]])-1))</f>
        <v>EB06</v>
      </c>
      <c r="J941" t="str">
        <f>MID(tbStoricoOrdini[[#This Row],[ARTICOLO]],FIND(" ",tbStoricoOrdini[[#This Row],[ARTICOLO]])+1,4)</f>
        <v>3000</v>
      </c>
      <c r="K941" t="str">
        <f>IFERROR(RIGHT(tbStoricoOrdini[[#This Row],[ARTICOLO]],LEN(tbStoricoOrdini[[#This Row],[ARTICOLO]])-FIND(" ",tbStoricoOrdini[[#This Row],[ARTICOLO]],FIND(" ",tbStoricoOrdini[[#This Row],[ARTICOLO]]) +1)),"")</f>
        <v>Medium</v>
      </c>
      <c r="L941" s="3">
        <f>VLOOKUP(tbStoricoOrdini[[#This Row],[ARTICOLO]],tbArticoli[],2,FALSE)</f>
        <v>120</v>
      </c>
      <c r="M941" s="22">
        <f>tbStoricoOrdini[[#This Row],[IMPORTO]]/tbStoricoOrdini[[#This Row],[PREZZO]]</f>
        <v>2.0750000000000002</v>
      </c>
      <c r="N941" t="s">
        <v>8</v>
      </c>
      <c r="O941" s="8">
        <f>VLOOKUP(tbStoricoOrdini[[#This Row],[AGENTE]],tbAgenti[],2,FALSE)</f>
        <v>0.05</v>
      </c>
      <c r="P941" s="2">
        <v>249</v>
      </c>
      <c r="Q941" s="2">
        <f>tbStoricoOrdini[[#This Row],[IMPORTO]]*tbStoricoOrdini[[#This Row],[% COMM.]]</f>
        <v>12.450000000000001</v>
      </c>
      <c r="R941" s="2">
        <f>tbStoricoOrdini[[#This Row],[TOT. COMM.]]+tbStoricoOrdini[[#This Row],[IMPORTO]]</f>
        <v>261.45</v>
      </c>
    </row>
    <row r="942" spans="1:18">
      <c r="A942" s="1">
        <v>43862</v>
      </c>
      <c r="B942" s="7">
        <f>MONTH(tbStoricoOrdini[[#This Row],[DATA]])</f>
        <v>2</v>
      </c>
      <c r="C942" t="s">
        <v>1037</v>
      </c>
      <c r="D942" t="str">
        <f>RIGHT(tbStoricoOrdini[[#This Row],[ORDINE]],4)</f>
        <v>0939</v>
      </c>
      <c r="E942" t="s">
        <v>25</v>
      </c>
      <c r="F942" t="str">
        <f>VLOOKUP(tbStoricoOrdini[[#This Row],[CLIENTE]],tbClienti[],3,FALSE)</f>
        <v>Lombardia</v>
      </c>
      <c r="G942" t="str">
        <f>VLOOKUP(tbStoricoOrdini[[#This Row],[CLIENTE]],tbClienti[],7,FALSE)</f>
        <v>CD</v>
      </c>
      <c r="H942" t="s">
        <v>72</v>
      </c>
      <c r="I942" t="str">
        <f>IF(LEFT(tbStoricoOrdini[[#This Row],[ARTICOLO]],3) = "COG","COG",LEFT(tbStoricoOrdini[[#This Row],[ARTICOLO]],FIND(" ",tbStoricoOrdini[[#This Row],[ARTICOLO]])-1))</f>
        <v>EB06</v>
      </c>
      <c r="J942" t="str">
        <f>MID(tbStoricoOrdini[[#This Row],[ARTICOLO]],FIND(" ",tbStoricoOrdini[[#This Row],[ARTICOLO]])+1,4)</f>
        <v>3000</v>
      </c>
      <c r="K942" t="str">
        <f>IFERROR(RIGHT(tbStoricoOrdini[[#This Row],[ARTICOLO]],LEN(tbStoricoOrdini[[#This Row],[ARTICOLO]])-FIND(" ",tbStoricoOrdini[[#This Row],[ARTICOLO]],FIND(" ",tbStoricoOrdini[[#This Row],[ARTICOLO]]) +1)),"")</f>
        <v>Medium</v>
      </c>
      <c r="L942" s="3">
        <f>VLOOKUP(tbStoricoOrdini[[#This Row],[ARTICOLO]],tbArticoli[],2,FALSE)</f>
        <v>120</v>
      </c>
      <c r="M942" s="22">
        <f>tbStoricoOrdini[[#This Row],[IMPORTO]]/tbStoricoOrdini[[#This Row],[PREZZO]]</f>
        <v>34.283333333333331</v>
      </c>
      <c r="N942" t="s">
        <v>12</v>
      </c>
      <c r="O942" s="8">
        <f>VLOOKUP(tbStoricoOrdini[[#This Row],[AGENTE]],tbAgenti[],2,FALSE)</f>
        <v>0.05</v>
      </c>
      <c r="P942" s="2">
        <v>4114</v>
      </c>
      <c r="Q942" s="2">
        <f>tbStoricoOrdini[[#This Row],[IMPORTO]]*tbStoricoOrdini[[#This Row],[% COMM.]]</f>
        <v>205.70000000000002</v>
      </c>
      <c r="R942" s="2">
        <f>tbStoricoOrdini[[#This Row],[TOT. COMM.]]+tbStoricoOrdini[[#This Row],[IMPORTO]]</f>
        <v>4319.7</v>
      </c>
    </row>
    <row r="943" spans="1:18">
      <c r="A943" s="1">
        <v>43862</v>
      </c>
      <c r="B943" s="7">
        <f>MONTH(tbStoricoOrdini[[#This Row],[DATA]])</f>
        <v>2</v>
      </c>
      <c r="C943" t="s">
        <v>1038</v>
      </c>
      <c r="D943" t="str">
        <f>RIGHT(tbStoricoOrdini[[#This Row],[ORDINE]],4)</f>
        <v>0940</v>
      </c>
      <c r="E943" t="s">
        <v>25</v>
      </c>
      <c r="F943" t="str">
        <f>VLOOKUP(tbStoricoOrdini[[#This Row],[CLIENTE]],tbClienti[],3,FALSE)</f>
        <v>Lombardia</v>
      </c>
      <c r="G943" t="str">
        <f>VLOOKUP(tbStoricoOrdini[[#This Row],[CLIENTE]],tbClienti[],7,FALSE)</f>
        <v>CD</v>
      </c>
      <c r="H943" t="s">
        <v>72</v>
      </c>
      <c r="I943" t="str">
        <f>IF(LEFT(tbStoricoOrdini[[#This Row],[ARTICOLO]],3) = "COG","COG",LEFT(tbStoricoOrdini[[#This Row],[ARTICOLO]],FIND(" ",tbStoricoOrdini[[#This Row],[ARTICOLO]])-1))</f>
        <v>EB06</v>
      </c>
      <c r="J943" t="str">
        <f>MID(tbStoricoOrdini[[#This Row],[ARTICOLO]],FIND(" ",tbStoricoOrdini[[#This Row],[ARTICOLO]])+1,4)</f>
        <v>3000</v>
      </c>
      <c r="K943" t="str">
        <f>IFERROR(RIGHT(tbStoricoOrdini[[#This Row],[ARTICOLO]],LEN(tbStoricoOrdini[[#This Row],[ARTICOLO]])-FIND(" ",tbStoricoOrdini[[#This Row],[ARTICOLO]],FIND(" ",tbStoricoOrdini[[#This Row],[ARTICOLO]]) +1)),"")</f>
        <v>Medium</v>
      </c>
      <c r="L943" s="3">
        <f>VLOOKUP(tbStoricoOrdini[[#This Row],[ARTICOLO]],tbArticoli[],2,FALSE)</f>
        <v>120</v>
      </c>
      <c r="M943" s="22">
        <f>tbStoricoOrdini[[#This Row],[IMPORTO]]/tbStoricoOrdini[[#This Row],[PREZZO]]</f>
        <v>1.2916666666666667</v>
      </c>
      <c r="N943" t="s">
        <v>9</v>
      </c>
      <c r="O943" s="8">
        <f>VLOOKUP(tbStoricoOrdini[[#This Row],[AGENTE]],tbAgenti[],2,FALSE)</f>
        <v>0.05</v>
      </c>
      <c r="P943" s="2">
        <v>155</v>
      </c>
      <c r="Q943" s="2">
        <f>tbStoricoOrdini[[#This Row],[IMPORTO]]*tbStoricoOrdini[[#This Row],[% COMM.]]</f>
        <v>7.75</v>
      </c>
      <c r="R943" s="2">
        <f>tbStoricoOrdini[[#This Row],[TOT. COMM.]]+tbStoricoOrdini[[#This Row],[IMPORTO]]</f>
        <v>162.75</v>
      </c>
    </row>
    <row r="944" spans="1:18">
      <c r="A944" s="1">
        <v>43862</v>
      </c>
      <c r="B944" s="7">
        <f>MONTH(tbStoricoOrdini[[#This Row],[DATA]])</f>
        <v>2</v>
      </c>
      <c r="C944" t="s">
        <v>1039</v>
      </c>
      <c r="D944" t="str">
        <f>RIGHT(tbStoricoOrdini[[#This Row],[ORDINE]],4)</f>
        <v>0941</v>
      </c>
      <c r="E944" t="s">
        <v>25</v>
      </c>
      <c r="F944" t="str">
        <f>VLOOKUP(tbStoricoOrdini[[#This Row],[CLIENTE]],tbClienti[],3,FALSE)</f>
        <v>Lombardia</v>
      </c>
      <c r="G944" t="str">
        <f>VLOOKUP(tbStoricoOrdini[[#This Row],[CLIENTE]],tbClienti[],7,FALSE)</f>
        <v>CD</v>
      </c>
      <c r="H944" t="s">
        <v>73</v>
      </c>
      <c r="I944" t="str">
        <f>IF(LEFT(tbStoricoOrdini[[#This Row],[ARTICOLO]],3) = "COG","COG",LEFT(tbStoricoOrdini[[#This Row],[ARTICOLO]],FIND(" ",tbStoricoOrdini[[#This Row],[ARTICOLO]])-1))</f>
        <v>EB06</v>
      </c>
      <c r="J944" t="str">
        <f>MID(tbStoricoOrdini[[#This Row],[ARTICOLO]],FIND(" ",tbStoricoOrdini[[#This Row],[ARTICOLO]])+1,4)</f>
        <v>3000</v>
      </c>
      <c r="K944" t="str">
        <f>IFERROR(RIGHT(tbStoricoOrdini[[#This Row],[ARTICOLO]],LEN(tbStoricoOrdini[[#This Row],[ARTICOLO]])-FIND(" ",tbStoricoOrdini[[#This Row],[ARTICOLO]],FIND(" ",tbStoricoOrdini[[#This Row],[ARTICOLO]]) +1)),"")</f>
        <v>Plus</v>
      </c>
      <c r="L944" s="3">
        <f>VLOOKUP(tbStoricoOrdini[[#This Row],[ARTICOLO]],tbArticoli[],2,FALSE)</f>
        <v>130</v>
      </c>
      <c r="M944" s="22">
        <f>tbStoricoOrdini[[#This Row],[IMPORTO]]/tbStoricoOrdini[[#This Row],[PREZZO]]</f>
        <v>0.15384615384615385</v>
      </c>
      <c r="N944" t="s">
        <v>8</v>
      </c>
      <c r="O944" s="8">
        <f>VLOOKUP(tbStoricoOrdini[[#This Row],[AGENTE]],tbAgenti[],2,FALSE)</f>
        <v>0.05</v>
      </c>
      <c r="P944" s="2">
        <v>20</v>
      </c>
      <c r="Q944" s="2">
        <f>tbStoricoOrdini[[#This Row],[IMPORTO]]*tbStoricoOrdini[[#This Row],[% COMM.]]</f>
        <v>1</v>
      </c>
      <c r="R944" s="2">
        <f>tbStoricoOrdini[[#This Row],[TOT. COMM.]]+tbStoricoOrdini[[#This Row],[IMPORTO]]</f>
        <v>21</v>
      </c>
    </row>
    <row r="945" spans="1:18">
      <c r="A945" s="1">
        <v>43862</v>
      </c>
      <c r="B945" s="7">
        <f>MONTH(tbStoricoOrdini[[#This Row],[DATA]])</f>
        <v>2</v>
      </c>
      <c r="C945" t="s">
        <v>1040</v>
      </c>
      <c r="D945" t="str">
        <f>RIGHT(tbStoricoOrdini[[#This Row],[ORDINE]],4)</f>
        <v>0942</v>
      </c>
      <c r="E945" t="s">
        <v>25</v>
      </c>
      <c r="F945" t="str">
        <f>VLOOKUP(tbStoricoOrdini[[#This Row],[CLIENTE]],tbClienti[],3,FALSE)</f>
        <v>Lombardia</v>
      </c>
      <c r="G945" t="str">
        <f>VLOOKUP(tbStoricoOrdini[[#This Row],[CLIENTE]],tbClienti[],7,FALSE)</f>
        <v>CD</v>
      </c>
      <c r="H945" t="s">
        <v>73</v>
      </c>
      <c r="I945" t="str">
        <f>IF(LEFT(tbStoricoOrdini[[#This Row],[ARTICOLO]],3) = "COG","COG",LEFT(tbStoricoOrdini[[#This Row],[ARTICOLO]],FIND(" ",tbStoricoOrdini[[#This Row],[ARTICOLO]])-1))</f>
        <v>EB06</v>
      </c>
      <c r="J945" t="str">
        <f>MID(tbStoricoOrdini[[#This Row],[ARTICOLO]],FIND(" ",tbStoricoOrdini[[#This Row],[ARTICOLO]])+1,4)</f>
        <v>3000</v>
      </c>
      <c r="K945" t="str">
        <f>IFERROR(RIGHT(tbStoricoOrdini[[#This Row],[ARTICOLO]],LEN(tbStoricoOrdini[[#This Row],[ARTICOLO]])-FIND(" ",tbStoricoOrdini[[#This Row],[ARTICOLO]],FIND(" ",tbStoricoOrdini[[#This Row],[ARTICOLO]]) +1)),"")</f>
        <v>Plus</v>
      </c>
      <c r="L945" s="3">
        <f>VLOOKUP(tbStoricoOrdini[[#This Row],[ARTICOLO]],tbArticoli[],2,FALSE)</f>
        <v>130</v>
      </c>
      <c r="M945" s="22">
        <f>tbStoricoOrdini[[#This Row],[IMPORTO]]/tbStoricoOrdini[[#This Row],[PREZZO]]</f>
        <v>0.4</v>
      </c>
      <c r="N945" t="s">
        <v>12</v>
      </c>
      <c r="O945" s="8">
        <f>VLOOKUP(tbStoricoOrdini[[#This Row],[AGENTE]],tbAgenti[],2,FALSE)</f>
        <v>0.05</v>
      </c>
      <c r="P945" s="2">
        <v>52</v>
      </c>
      <c r="Q945" s="2">
        <f>tbStoricoOrdini[[#This Row],[IMPORTO]]*tbStoricoOrdini[[#This Row],[% COMM.]]</f>
        <v>2.6</v>
      </c>
      <c r="R945" s="2">
        <f>tbStoricoOrdini[[#This Row],[TOT. COMM.]]+tbStoricoOrdini[[#This Row],[IMPORTO]]</f>
        <v>54.6</v>
      </c>
    </row>
    <row r="946" spans="1:18">
      <c r="A946" s="1">
        <v>43862</v>
      </c>
      <c r="B946" s="7">
        <f>MONTH(tbStoricoOrdini[[#This Row],[DATA]])</f>
        <v>2</v>
      </c>
      <c r="C946" t="s">
        <v>1041</v>
      </c>
      <c r="D946" t="str">
        <f>RIGHT(tbStoricoOrdini[[#This Row],[ORDINE]],4)</f>
        <v>0943</v>
      </c>
      <c r="E946" t="s">
        <v>26</v>
      </c>
      <c r="F946" t="str">
        <f>VLOOKUP(tbStoricoOrdini[[#This Row],[CLIENTE]],tbClienti[],3,FALSE)</f>
        <v>Lombardia</v>
      </c>
      <c r="G946" t="str">
        <f>VLOOKUP(tbStoricoOrdini[[#This Row],[CLIENTE]],tbClienti[],7,FALSE)</f>
        <v>AC</v>
      </c>
      <c r="H946" t="s">
        <v>78</v>
      </c>
      <c r="I946" t="str">
        <f>IF(LEFT(tbStoricoOrdini[[#This Row],[ARTICOLO]],3) = "COG","COG",LEFT(tbStoricoOrdini[[#This Row],[ARTICOLO]],FIND(" ",tbStoricoOrdini[[#This Row],[ARTICOLO]])-1))</f>
        <v>COG</v>
      </c>
      <c r="J946" t="str">
        <f>MID(tbStoricoOrdini[[#This Row],[ARTICOLO]],FIND(" ",tbStoricoOrdini[[#This Row],[ARTICOLO]])+1,4)</f>
        <v>3000</v>
      </c>
      <c r="K946" t="str">
        <f>IFERROR(RIGHT(tbStoricoOrdini[[#This Row],[ARTICOLO]],LEN(tbStoricoOrdini[[#This Row],[ARTICOLO]])-FIND(" ",tbStoricoOrdini[[#This Row],[ARTICOLO]],FIND(" ",tbStoricoOrdini[[#This Row],[ARTICOLO]]) +1)),"")</f>
        <v>Medium</v>
      </c>
      <c r="L946" s="3">
        <f>VLOOKUP(tbStoricoOrdini[[#This Row],[ARTICOLO]],tbArticoli[],2,FALSE)</f>
        <v>220</v>
      </c>
      <c r="M946" s="22">
        <f>tbStoricoOrdini[[#This Row],[IMPORTO]]/tbStoricoOrdini[[#This Row],[PREZZO]]</f>
        <v>7.8409090909090908</v>
      </c>
      <c r="N946" t="s">
        <v>9</v>
      </c>
      <c r="O946" s="8">
        <f>VLOOKUP(tbStoricoOrdini[[#This Row],[AGENTE]],tbAgenti[],2,FALSE)</f>
        <v>0.05</v>
      </c>
      <c r="P946" s="2">
        <v>1725</v>
      </c>
      <c r="Q946" s="2">
        <f>tbStoricoOrdini[[#This Row],[IMPORTO]]*tbStoricoOrdini[[#This Row],[% COMM.]]</f>
        <v>86.25</v>
      </c>
      <c r="R946" s="2">
        <f>tbStoricoOrdini[[#This Row],[TOT. COMM.]]+tbStoricoOrdini[[#This Row],[IMPORTO]]</f>
        <v>1811.25</v>
      </c>
    </row>
    <row r="947" spans="1:18">
      <c r="A947" s="1">
        <v>43862</v>
      </c>
      <c r="B947" s="7">
        <f>MONTH(tbStoricoOrdini[[#This Row],[DATA]])</f>
        <v>2</v>
      </c>
      <c r="C947" t="s">
        <v>1042</v>
      </c>
      <c r="D947" t="str">
        <f>RIGHT(tbStoricoOrdini[[#This Row],[ORDINE]],4)</f>
        <v>0944</v>
      </c>
      <c r="E947" t="s">
        <v>26</v>
      </c>
      <c r="F947" t="str">
        <f>VLOOKUP(tbStoricoOrdini[[#This Row],[CLIENTE]],tbClienti[],3,FALSE)</f>
        <v>Lombardia</v>
      </c>
      <c r="G947" t="str">
        <f>VLOOKUP(tbStoricoOrdini[[#This Row],[CLIENTE]],tbClienti[],7,FALSE)</f>
        <v>AC</v>
      </c>
      <c r="H947" t="s">
        <v>74</v>
      </c>
      <c r="I947" t="str">
        <f>IF(LEFT(tbStoricoOrdini[[#This Row],[ARTICOLO]],3) = "COG","COG",LEFT(tbStoricoOrdini[[#This Row],[ARTICOLO]],FIND(" ",tbStoricoOrdini[[#This Row],[ARTICOLO]])-1))</f>
        <v>AVRC</v>
      </c>
      <c r="J947" t="str">
        <f>MID(tbStoricoOrdini[[#This Row],[ARTICOLO]],FIND(" ",tbStoricoOrdini[[#This Row],[ARTICOLO]])+1,4)</f>
        <v>2500</v>
      </c>
      <c r="K947" t="str">
        <f>IFERROR(RIGHT(tbStoricoOrdini[[#This Row],[ARTICOLO]],LEN(tbStoricoOrdini[[#This Row],[ARTICOLO]])-FIND(" ",tbStoricoOrdini[[#This Row],[ARTICOLO]],FIND(" ",tbStoricoOrdini[[#This Row],[ARTICOLO]]) +1)),"")</f>
        <v>Gold</v>
      </c>
      <c r="L947" s="3">
        <f>VLOOKUP(tbStoricoOrdini[[#This Row],[ARTICOLO]],tbArticoli[],2,FALSE)</f>
        <v>500</v>
      </c>
      <c r="M947" s="22">
        <f>tbStoricoOrdini[[#This Row],[IMPORTO]]/tbStoricoOrdini[[#This Row],[PREZZO]]</f>
        <v>1.224</v>
      </c>
      <c r="N947" t="s">
        <v>14</v>
      </c>
      <c r="O947" s="8">
        <f>VLOOKUP(tbStoricoOrdini[[#This Row],[AGENTE]],tbAgenti[],2,FALSE)</f>
        <v>0.05</v>
      </c>
      <c r="P947" s="2">
        <v>612</v>
      </c>
      <c r="Q947" s="2">
        <f>tbStoricoOrdini[[#This Row],[IMPORTO]]*tbStoricoOrdini[[#This Row],[% COMM.]]</f>
        <v>30.6</v>
      </c>
      <c r="R947" s="2">
        <f>tbStoricoOrdini[[#This Row],[TOT. COMM.]]+tbStoricoOrdini[[#This Row],[IMPORTO]]</f>
        <v>642.6</v>
      </c>
    </row>
    <row r="948" spans="1:18">
      <c r="A948" s="1">
        <v>43862</v>
      </c>
      <c r="B948" s="7">
        <f>MONTH(tbStoricoOrdini[[#This Row],[DATA]])</f>
        <v>2</v>
      </c>
      <c r="C948" t="s">
        <v>1043</v>
      </c>
      <c r="D948" t="str">
        <f>RIGHT(tbStoricoOrdini[[#This Row],[ORDINE]],4)</f>
        <v>0945</v>
      </c>
      <c r="E948" t="s">
        <v>26</v>
      </c>
      <c r="F948" t="str">
        <f>VLOOKUP(tbStoricoOrdini[[#This Row],[CLIENTE]],tbClienti[],3,FALSE)</f>
        <v>Lombardia</v>
      </c>
      <c r="G948" t="str">
        <f>VLOOKUP(tbStoricoOrdini[[#This Row],[CLIENTE]],tbClienti[],7,FALSE)</f>
        <v>AC</v>
      </c>
      <c r="H948" t="s">
        <v>74</v>
      </c>
      <c r="I948" t="str">
        <f>IF(LEFT(tbStoricoOrdini[[#This Row],[ARTICOLO]],3) = "COG","COG",LEFT(tbStoricoOrdini[[#This Row],[ARTICOLO]],FIND(" ",tbStoricoOrdini[[#This Row],[ARTICOLO]])-1))</f>
        <v>AVRC</v>
      </c>
      <c r="J948" t="str">
        <f>MID(tbStoricoOrdini[[#This Row],[ARTICOLO]],FIND(" ",tbStoricoOrdini[[#This Row],[ARTICOLO]])+1,4)</f>
        <v>2500</v>
      </c>
      <c r="K948" t="str">
        <f>IFERROR(RIGHT(tbStoricoOrdini[[#This Row],[ARTICOLO]],LEN(tbStoricoOrdini[[#This Row],[ARTICOLO]])-FIND(" ",tbStoricoOrdini[[#This Row],[ARTICOLO]],FIND(" ",tbStoricoOrdini[[#This Row],[ARTICOLO]]) +1)),"")</f>
        <v>Gold</v>
      </c>
      <c r="L948" s="3">
        <f>VLOOKUP(tbStoricoOrdini[[#This Row],[ARTICOLO]],tbArticoli[],2,FALSE)</f>
        <v>500</v>
      </c>
      <c r="M948" s="22">
        <f>tbStoricoOrdini[[#This Row],[IMPORTO]]/tbStoricoOrdini[[#This Row],[PREZZO]]</f>
        <v>38.549999999999997</v>
      </c>
      <c r="N948" t="s">
        <v>6</v>
      </c>
      <c r="O948" s="8">
        <f>VLOOKUP(tbStoricoOrdini[[#This Row],[AGENTE]],tbAgenti[],2,FALSE)</f>
        <v>7.4999999999999997E-2</v>
      </c>
      <c r="P948" s="2">
        <v>19275</v>
      </c>
      <c r="Q948" s="2">
        <f>tbStoricoOrdini[[#This Row],[IMPORTO]]*tbStoricoOrdini[[#This Row],[% COMM.]]</f>
        <v>1445.625</v>
      </c>
      <c r="R948" s="2">
        <f>tbStoricoOrdini[[#This Row],[TOT. COMM.]]+tbStoricoOrdini[[#This Row],[IMPORTO]]</f>
        <v>20720.625</v>
      </c>
    </row>
    <row r="949" spans="1:18">
      <c r="A949" s="1">
        <v>43862</v>
      </c>
      <c r="B949" s="7">
        <f>MONTH(tbStoricoOrdini[[#This Row],[DATA]])</f>
        <v>2</v>
      </c>
      <c r="C949" t="s">
        <v>1044</v>
      </c>
      <c r="D949" t="str">
        <f>RIGHT(tbStoricoOrdini[[#This Row],[ORDINE]],4)</f>
        <v>0946</v>
      </c>
      <c r="E949" t="s">
        <v>26</v>
      </c>
      <c r="F949" t="str">
        <f>VLOOKUP(tbStoricoOrdini[[#This Row],[CLIENTE]],tbClienti[],3,FALSE)</f>
        <v>Lombardia</v>
      </c>
      <c r="G949" t="str">
        <f>VLOOKUP(tbStoricoOrdini[[#This Row],[CLIENTE]],tbClienti[],7,FALSE)</f>
        <v>AC</v>
      </c>
      <c r="H949" t="s">
        <v>74</v>
      </c>
      <c r="I949" t="str">
        <f>IF(LEFT(tbStoricoOrdini[[#This Row],[ARTICOLO]],3) = "COG","COG",LEFT(tbStoricoOrdini[[#This Row],[ARTICOLO]],FIND(" ",tbStoricoOrdini[[#This Row],[ARTICOLO]])-1))</f>
        <v>AVRC</v>
      </c>
      <c r="J949" t="str">
        <f>MID(tbStoricoOrdini[[#This Row],[ARTICOLO]],FIND(" ",tbStoricoOrdini[[#This Row],[ARTICOLO]])+1,4)</f>
        <v>2500</v>
      </c>
      <c r="K949" t="str">
        <f>IFERROR(RIGHT(tbStoricoOrdini[[#This Row],[ARTICOLO]],LEN(tbStoricoOrdini[[#This Row],[ARTICOLO]])-FIND(" ",tbStoricoOrdini[[#This Row],[ARTICOLO]],FIND(" ",tbStoricoOrdini[[#This Row],[ARTICOLO]]) +1)),"")</f>
        <v>Gold</v>
      </c>
      <c r="L949" s="3">
        <f>VLOOKUP(tbStoricoOrdini[[#This Row],[ARTICOLO]],tbArticoli[],2,FALSE)</f>
        <v>500</v>
      </c>
      <c r="M949" s="22">
        <f>tbStoricoOrdini[[#This Row],[IMPORTO]]/tbStoricoOrdini[[#This Row],[PREZZO]]</f>
        <v>525.07799999999997</v>
      </c>
      <c r="N949" t="s">
        <v>9</v>
      </c>
      <c r="O949" s="8">
        <f>VLOOKUP(tbStoricoOrdini[[#This Row],[AGENTE]],tbAgenti[],2,FALSE)</f>
        <v>0.05</v>
      </c>
      <c r="P949" s="2">
        <v>262539</v>
      </c>
      <c r="Q949" s="2">
        <f>tbStoricoOrdini[[#This Row],[IMPORTO]]*tbStoricoOrdini[[#This Row],[% COMM.]]</f>
        <v>13126.95</v>
      </c>
      <c r="R949" s="2">
        <f>tbStoricoOrdini[[#This Row],[TOT. COMM.]]+tbStoricoOrdini[[#This Row],[IMPORTO]]</f>
        <v>275665.95</v>
      </c>
    </row>
    <row r="950" spans="1:18">
      <c r="A950" s="1">
        <v>43862</v>
      </c>
      <c r="B950" s="7">
        <f>MONTH(tbStoricoOrdini[[#This Row],[DATA]])</f>
        <v>2</v>
      </c>
      <c r="C950" t="s">
        <v>1045</v>
      </c>
      <c r="D950" t="str">
        <f>RIGHT(tbStoricoOrdini[[#This Row],[ORDINE]],4)</f>
        <v>0947</v>
      </c>
      <c r="E950" t="s">
        <v>26</v>
      </c>
      <c r="F950" t="str">
        <f>VLOOKUP(tbStoricoOrdini[[#This Row],[CLIENTE]],tbClienti[],3,FALSE)</f>
        <v>Lombardia</v>
      </c>
      <c r="G950" t="str">
        <f>VLOOKUP(tbStoricoOrdini[[#This Row],[CLIENTE]],tbClienti[],7,FALSE)</f>
        <v>AC</v>
      </c>
      <c r="H950" t="s">
        <v>77</v>
      </c>
      <c r="I950" t="str">
        <f>IF(LEFT(tbStoricoOrdini[[#This Row],[ARTICOLO]],3) = "COG","COG",LEFT(tbStoricoOrdini[[#This Row],[ARTICOLO]],FIND(" ",tbStoricoOrdini[[#This Row],[ARTICOLO]])-1))</f>
        <v>COG</v>
      </c>
      <c r="J950" t="str">
        <f>MID(tbStoricoOrdini[[#This Row],[ARTICOLO]],FIND(" ",tbStoricoOrdini[[#This Row],[ARTICOLO]])+1,4)</f>
        <v>2000</v>
      </c>
      <c r="K950" t="str">
        <f>IFERROR(RIGHT(tbStoricoOrdini[[#This Row],[ARTICOLO]],LEN(tbStoricoOrdini[[#This Row],[ARTICOLO]])-FIND(" ",tbStoricoOrdini[[#This Row],[ARTICOLO]],FIND(" ",tbStoricoOrdini[[#This Row],[ARTICOLO]]) +1)),"")</f>
        <v>Medium</v>
      </c>
      <c r="L950" s="3">
        <f>VLOOKUP(tbStoricoOrdini[[#This Row],[ARTICOLO]],tbArticoli[],2,FALSE)</f>
        <v>200</v>
      </c>
      <c r="M950" s="22">
        <f>tbStoricoOrdini[[#This Row],[IMPORTO]]/tbStoricoOrdini[[#This Row],[PREZZO]]</f>
        <v>0.69</v>
      </c>
      <c r="N950" t="s">
        <v>9</v>
      </c>
      <c r="O950" s="8">
        <f>VLOOKUP(tbStoricoOrdini[[#This Row],[AGENTE]],tbAgenti[],2,FALSE)</f>
        <v>0.05</v>
      </c>
      <c r="P950" s="2">
        <v>138</v>
      </c>
      <c r="Q950" s="2">
        <f>tbStoricoOrdini[[#This Row],[IMPORTO]]*tbStoricoOrdini[[#This Row],[% COMM.]]</f>
        <v>6.9</v>
      </c>
      <c r="R950" s="2">
        <f>tbStoricoOrdini[[#This Row],[TOT. COMM.]]+tbStoricoOrdini[[#This Row],[IMPORTO]]</f>
        <v>144.9</v>
      </c>
    </row>
    <row r="951" spans="1:18">
      <c r="A951" s="1">
        <v>43862</v>
      </c>
      <c r="B951" s="7">
        <f>MONTH(tbStoricoOrdini[[#This Row],[DATA]])</f>
        <v>2</v>
      </c>
      <c r="C951" t="s">
        <v>1046</v>
      </c>
      <c r="D951" t="str">
        <f>RIGHT(tbStoricoOrdini[[#This Row],[ORDINE]],4)</f>
        <v>0948</v>
      </c>
      <c r="E951" t="s">
        <v>26</v>
      </c>
      <c r="F951" t="str">
        <f>VLOOKUP(tbStoricoOrdini[[#This Row],[CLIENTE]],tbClienti[],3,FALSE)</f>
        <v>Lombardia</v>
      </c>
      <c r="G951" t="str">
        <f>VLOOKUP(tbStoricoOrdini[[#This Row],[CLIENTE]],tbClienti[],7,FALSE)</f>
        <v>AC</v>
      </c>
      <c r="H951" t="s">
        <v>61</v>
      </c>
      <c r="I951" t="str">
        <f>IF(LEFT(tbStoricoOrdini[[#This Row],[ARTICOLO]],3) = "COG","COG",LEFT(tbStoricoOrdini[[#This Row],[ARTICOLO]],FIND(" ",tbStoricoOrdini[[#This Row],[ARTICOLO]])-1))</f>
        <v>KLM</v>
      </c>
      <c r="J951" t="str">
        <f>MID(tbStoricoOrdini[[#This Row],[ARTICOLO]],FIND(" ",tbStoricoOrdini[[#This Row],[ARTICOLO]])+1,4)</f>
        <v>5000</v>
      </c>
      <c r="K951" t="str">
        <f>IFERROR(RIGHT(tbStoricoOrdini[[#This Row],[ARTICOLO]],LEN(tbStoricoOrdini[[#This Row],[ARTICOLO]])-FIND(" ",tbStoricoOrdini[[#This Row],[ARTICOLO]],FIND(" ",tbStoricoOrdini[[#This Row],[ARTICOLO]]) +1)),"")</f>
        <v>Medium</v>
      </c>
      <c r="L951" s="3">
        <f>VLOOKUP(tbStoricoOrdini[[#This Row],[ARTICOLO]],tbArticoli[],2,FALSE)</f>
        <v>150</v>
      </c>
      <c r="M951" s="22">
        <f>tbStoricoOrdini[[#This Row],[IMPORTO]]/tbStoricoOrdini[[#This Row],[PREZZO]]</f>
        <v>21.073333333333334</v>
      </c>
      <c r="N951" t="s">
        <v>15</v>
      </c>
      <c r="O951" s="8">
        <f>VLOOKUP(tbStoricoOrdini[[#This Row],[AGENTE]],tbAgenti[],2,FALSE)</f>
        <v>0.08</v>
      </c>
      <c r="P951" s="2">
        <v>3161</v>
      </c>
      <c r="Q951" s="2">
        <f>tbStoricoOrdini[[#This Row],[IMPORTO]]*tbStoricoOrdini[[#This Row],[% COMM.]]</f>
        <v>252.88</v>
      </c>
      <c r="R951" s="2">
        <f>tbStoricoOrdini[[#This Row],[TOT. COMM.]]+tbStoricoOrdini[[#This Row],[IMPORTO]]</f>
        <v>3413.88</v>
      </c>
    </row>
    <row r="952" spans="1:18">
      <c r="A952" s="1">
        <v>43862</v>
      </c>
      <c r="B952" s="7">
        <f>MONTH(tbStoricoOrdini[[#This Row],[DATA]])</f>
        <v>2</v>
      </c>
      <c r="C952" t="s">
        <v>1047</v>
      </c>
      <c r="D952" t="str">
        <f>RIGHT(tbStoricoOrdini[[#This Row],[ORDINE]],4)</f>
        <v>0949</v>
      </c>
      <c r="E952" t="s">
        <v>26</v>
      </c>
      <c r="F952" t="str">
        <f>VLOOKUP(tbStoricoOrdini[[#This Row],[CLIENTE]],tbClienti[],3,FALSE)</f>
        <v>Lombardia</v>
      </c>
      <c r="G952" t="str">
        <f>VLOOKUP(tbStoricoOrdini[[#This Row],[CLIENTE]],tbClienti[],7,FALSE)</f>
        <v>AC</v>
      </c>
      <c r="H952" t="s">
        <v>61</v>
      </c>
      <c r="I952" t="str">
        <f>IF(LEFT(tbStoricoOrdini[[#This Row],[ARTICOLO]],3) = "COG","COG",LEFT(tbStoricoOrdini[[#This Row],[ARTICOLO]],FIND(" ",tbStoricoOrdini[[#This Row],[ARTICOLO]])-1))</f>
        <v>KLM</v>
      </c>
      <c r="J952" t="str">
        <f>MID(tbStoricoOrdini[[#This Row],[ARTICOLO]],FIND(" ",tbStoricoOrdini[[#This Row],[ARTICOLO]])+1,4)</f>
        <v>5000</v>
      </c>
      <c r="K952" t="str">
        <f>IFERROR(RIGHT(tbStoricoOrdini[[#This Row],[ARTICOLO]],LEN(tbStoricoOrdini[[#This Row],[ARTICOLO]])-FIND(" ",tbStoricoOrdini[[#This Row],[ARTICOLO]],FIND(" ",tbStoricoOrdini[[#This Row],[ARTICOLO]]) +1)),"")</f>
        <v>Medium</v>
      </c>
      <c r="L952" s="3">
        <f>VLOOKUP(tbStoricoOrdini[[#This Row],[ARTICOLO]],tbArticoli[],2,FALSE)</f>
        <v>150</v>
      </c>
      <c r="M952" s="22">
        <f>tbStoricoOrdini[[#This Row],[IMPORTO]]/tbStoricoOrdini[[#This Row],[PREZZO]]</f>
        <v>680.7</v>
      </c>
      <c r="N952" t="s">
        <v>14</v>
      </c>
      <c r="O952" s="8">
        <f>VLOOKUP(tbStoricoOrdini[[#This Row],[AGENTE]],tbAgenti[],2,FALSE)</f>
        <v>0.05</v>
      </c>
      <c r="P952" s="2">
        <v>102105</v>
      </c>
      <c r="Q952" s="2">
        <f>tbStoricoOrdini[[#This Row],[IMPORTO]]*tbStoricoOrdini[[#This Row],[% COMM.]]</f>
        <v>5105.25</v>
      </c>
      <c r="R952" s="2">
        <f>tbStoricoOrdini[[#This Row],[TOT. COMM.]]+tbStoricoOrdini[[#This Row],[IMPORTO]]</f>
        <v>107210.25</v>
      </c>
    </row>
    <row r="953" spans="1:18">
      <c r="A953" s="1">
        <v>43862</v>
      </c>
      <c r="B953" s="7">
        <f>MONTH(tbStoricoOrdini[[#This Row],[DATA]])</f>
        <v>2</v>
      </c>
      <c r="C953" t="s">
        <v>1048</v>
      </c>
      <c r="D953" t="str">
        <f>RIGHT(tbStoricoOrdini[[#This Row],[ORDINE]],4)</f>
        <v>0950</v>
      </c>
      <c r="E953" t="s">
        <v>26</v>
      </c>
      <c r="F953" t="str">
        <f>VLOOKUP(tbStoricoOrdini[[#This Row],[CLIENTE]],tbClienti[],3,FALSE)</f>
        <v>Lombardia</v>
      </c>
      <c r="G953" t="str">
        <f>VLOOKUP(tbStoricoOrdini[[#This Row],[CLIENTE]],tbClienti[],7,FALSE)</f>
        <v>AC</v>
      </c>
      <c r="H953" t="s">
        <v>61</v>
      </c>
      <c r="I953" t="str">
        <f>IF(LEFT(tbStoricoOrdini[[#This Row],[ARTICOLO]],3) = "COG","COG",LEFT(tbStoricoOrdini[[#This Row],[ARTICOLO]],FIND(" ",tbStoricoOrdini[[#This Row],[ARTICOLO]])-1))</f>
        <v>KLM</v>
      </c>
      <c r="J953" t="str">
        <f>MID(tbStoricoOrdini[[#This Row],[ARTICOLO]],FIND(" ",tbStoricoOrdini[[#This Row],[ARTICOLO]])+1,4)</f>
        <v>5000</v>
      </c>
      <c r="K953" t="str">
        <f>IFERROR(RIGHT(tbStoricoOrdini[[#This Row],[ARTICOLO]],LEN(tbStoricoOrdini[[#This Row],[ARTICOLO]])-FIND(" ",tbStoricoOrdini[[#This Row],[ARTICOLO]],FIND(" ",tbStoricoOrdini[[#This Row],[ARTICOLO]]) +1)),"")</f>
        <v>Medium</v>
      </c>
      <c r="L953" s="3">
        <f>VLOOKUP(tbStoricoOrdini[[#This Row],[ARTICOLO]],tbArticoli[],2,FALSE)</f>
        <v>150</v>
      </c>
      <c r="M953" s="22">
        <f>tbStoricoOrdini[[#This Row],[IMPORTO]]/tbStoricoOrdini[[#This Row],[PREZZO]]</f>
        <v>26.226666666666667</v>
      </c>
      <c r="N953" t="s">
        <v>6</v>
      </c>
      <c r="O953" s="8">
        <f>VLOOKUP(tbStoricoOrdini[[#This Row],[AGENTE]],tbAgenti[],2,FALSE)</f>
        <v>7.4999999999999997E-2</v>
      </c>
      <c r="P953" s="2">
        <v>3934</v>
      </c>
      <c r="Q953" s="2">
        <f>tbStoricoOrdini[[#This Row],[IMPORTO]]*tbStoricoOrdini[[#This Row],[% COMM.]]</f>
        <v>295.05</v>
      </c>
      <c r="R953" s="2">
        <f>tbStoricoOrdini[[#This Row],[TOT. COMM.]]+tbStoricoOrdini[[#This Row],[IMPORTO]]</f>
        <v>4229.05</v>
      </c>
    </row>
    <row r="954" spans="1:18">
      <c r="A954" s="1">
        <v>43862</v>
      </c>
      <c r="B954" s="7">
        <f>MONTH(tbStoricoOrdini[[#This Row],[DATA]])</f>
        <v>2</v>
      </c>
      <c r="C954" t="s">
        <v>1049</v>
      </c>
      <c r="D954" t="str">
        <f>RIGHT(tbStoricoOrdini[[#This Row],[ORDINE]],4)</f>
        <v>0951</v>
      </c>
      <c r="E954" t="s">
        <v>26</v>
      </c>
      <c r="F954" t="str">
        <f>VLOOKUP(tbStoricoOrdini[[#This Row],[CLIENTE]],tbClienti[],3,FALSE)</f>
        <v>Lombardia</v>
      </c>
      <c r="G954" t="str">
        <f>VLOOKUP(tbStoricoOrdini[[#This Row],[CLIENTE]],tbClienti[],7,FALSE)</f>
        <v>AC</v>
      </c>
      <c r="H954" t="s">
        <v>61</v>
      </c>
      <c r="I954" t="str">
        <f>IF(LEFT(tbStoricoOrdini[[#This Row],[ARTICOLO]],3) = "COG","COG",LEFT(tbStoricoOrdini[[#This Row],[ARTICOLO]],FIND(" ",tbStoricoOrdini[[#This Row],[ARTICOLO]])-1))</f>
        <v>KLM</v>
      </c>
      <c r="J954" t="str">
        <f>MID(tbStoricoOrdini[[#This Row],[ARTICOLO]],FIND(" ",tbStoricoOrdini[[#This Row],[ARTICOLO]])+1,4)</f>
        <v>5000</v>
      </c>
      <c r="K954" t="str">
        <f>IFERROR(RIGHT(tbStoricoOrdini[[#This Row],[ARTICOLO]],LEN(tbStoricoOrdini[[#This Row],[ARTICOLO]])-FIND(" ",tbStoricoOrdini[[#This Row],[ARTICOLO]],FIND(" ",tbStoricoOrdini[[#This Row],[ARTICOLO]]) +1)),"")</f>
        <v>Medium</v>
      </c>
      <c r="L954" s="3">
        <f>VLOOKUP(tbStoricoOrdini[[#This Row],[ARTICOLO]],tbArticoli[],2,FALSE)</f>
        <v>150</v>
      </c>
      <c r="M954" s="22">
        <f>tbStoricoOrdini[[#This Row],[IMPORTO]]/tbStoricoOrdini[[#This Row],[PREZZO]]</f>
        <v>1569.2133333333334</v>
      </c>
      <c r="N954" t="s">
        <v>9</v>
      </c>
      <c r="O954" s="8">
        <f>VLOOKUP(tbStoricoOrdini[[#This Row],[AGENTE]],tbAgenti[],2,FALSE)</f>
        <v>0.05</v>
      </c>
      <c r="P954" s="2">
        <v>235382</v>
      </c>
      <c r="Q954" s="2">
        <f>tbStoricoOrdini[[#This Row],[IMPORTO]]*tbStoricoOrdini[[#This Row],[% COMM.]]</f>
        <v>11769.1</v>
      </c>
      <c r="R954" s="2">
        <f>tbStoricoOrdini[[#This Row],[TOT. COMM.]]+tbStoricoOrdini[[#This Row],[IMPORTO]]</f>
        <v>247151.1</v>
      </c>
    </row>
    <row r="955" spans="1:18">
      <c r="A955" s="1">
        <v>43862</v>
      </c>
      <c r="B955" s="7">
        <f>MONTH(tbStoricoOrdini[[#This Row],[DATA]])</f>
        <v>2</v>
      </c>
      <c r="C955" t="s">
        <v>1050</v>
      </c>
      <c r="D955" t="str">
        <f>RIGHT(tbStoricoOrdini[[#This Row],[ORDINE]],4)</f>
        <v>0952</v>
      </c>
      <c r="E955" t="s">
        <v>26</v>
      </c>
      <c r="F955" t="str">
        <f>VLOOKUP(tbStoricoOrdini[[#This Row],[CLIENTE]],tbClienti[],3,FALSE)</f>
        <v>Lombardia</v>
      </c>
      <c r="G955" t="str">
        <f>VLOOKUP(tbStoricoOrdini[[#This Row],[CLIENTE]],tbClienti[],7,FALSE)</f>
        <v>AC</v>
      </c>
      <c r="H955" t="s">
        <v>79</v>
      </c>
      <c r="I955" t="str">
        <f>IF(LEFT(tbStoricoOrdini[[#This Row],[ARTICOLO]],3) = "COG","COG",LEFT(tbStoricoOrdini[[#This Row],[ARTICOLO]],FIND(" ",tbStoricoOrdini[[#This Row],[ARTICOLO]])-1))</f>
        <v>COG</v>
      </c>
      <c r="J955" t="str">
        <f>MID(tbStoricoOrdini[[#This Row],[ARTICOLO]],FIND(" ",tbStoricoOrdini[[#This Row],[ARTICOLO]])+1,4)</f>
        <v>4000</v>
      </c>
      <c r="K955" t="str">
        <f>IFERROR(RIGHT(tbStoricoOrdini[[#This Row],[ARTICOLO]],LEN(tbStoricoOrdini[[#This Row],[ARTICOLO]])-FIND(" ",tbStoricoOrdini[[#This Row],[ARTICOLO]],FIND(" ",tbStoricoOrdini[[#This Row],[ARTICOLO]]) +1)),"")</f>
        <v>Plus</v>
      </c>
      <c r="L955" s="3">
        <f>VLOOKUP(tbStoricoOrdini[[#This Row],[ARTICOLO]],tbArticoli[],2,FALSE)</f>
        <v>240</v>
      </c>
      <c r="M955" s="22">
        <f>tbStoricoOrdini[[#This Row],[IMPORTO]]/tbStoricoOrdini[[#This Row],[PREZZO]]</f>
        <v>1.4083333333333334</v>
      </c>
      <c r="N955" t="s">
        <v>6</v>
      </c>
      <c r="O955" s="8">
        <f>VLOOKUP(tbStoricoOrdini[[#This Row],[AGENTE]],tbAgenti[],2,FALSE)</f>
        <v>7.4999999999999997E-2</v>
      </c>
      <c r="P955" s="2">
        <v>338</v>
      </c>
      <c r="Q955" s="2">
        <f>tbStoricoOrdini[[#This Row],[IMPORTO]]*tbStoricoOrdini[[#This Row],[% COMM.]]</f>
        <v>25.349999999999998</v>
      </c>
      <c r="R955" s="2">
        <f>tbStoricoOrdini[[#This Row],[TOT. COMM.]]+tbStoricoOrdini[[#This Row],[IMPORTO]]</f>
        <v>363.35</v>
      </c>
    </row>
    <row r="956" spans="1:18">
      <c r="A956" s="1">
        <v>43862</v>
      </c>
      <c r="B956" s="7">
        <f>MONTH(tbStoricoOrdini[[#This Row],[DATA]])</f>
        <v>2</v>
      </c>
      <c r="C956" t="s">
        <v>1051</v>
      </c>
      <c r="D956" t="str">
        <f>RIGHT(tbStoricoOrdini[[#This Row],[ORDINE]],4)</f>
        <v>0953</v>
      </c>
      <c r="E956" t="s">
        <v>26</v>
      </c>
      <c r="F956" t="str">
        <f>VLOOKUP(tbStoricoOrdini[[#This Row],[CLIENTE]],tbClienti[],3,FALSE)</f>
        <v>Lombardia</v>
      </c>
      <c r="G956" t="str">
        <f>VLOOKUP(tbStoricoOrdini[[#This Row],[CLIENTE]],tbClienti[],7,FALSE)</f>
        <v>AC</v>
      </c>
      <c r="H956" t="s">
        <v>79</v>
      </c>
      <c r="I956" t="str">
        <f>IF(LEFT(tbStoricoOrdini[[#This Row],[ARTICOLO]],3) = "COG","COG",LEFT(tbStoricoOrdini[[#This Row],[ARTICOLO]],FIND(" ",tbStoricoOrdini[[#This Row],[ARTICOLO]])-1))</f>
        <v>COG</v>
      </c>
      <c r="J956" t="str">
        <f>MID(tbStoricoOrdini[[#This Row],[ARTICOLO]],FIND(" ",tbStoricoOrdini[[#This Row],[ARTICOLO]])+1,4)</f>
        <v>4000</v>
      </c>
      <c r="K956" t="str">
        <f>IFERROR(RIGHT(tbStoricoOrdini[[#This Row],[ARTICOLO]],LEN(tbStoricoOrdini[[#This Row],[ARTICOLO]])-FIND(" ",tbStoricoOrdini[[#This Row],[ARTICOLO]],FIND(" ",tbStoricoOrdini[[#This Row],[ARTICOLO]]) +1)),"")</f>
        <v>Plus</v>
      </c>
      <c r="L956" s="3">
        <f>VLOOKUP(tbStoricoOrdini[[#This Row],[ARTICOLO]],tbArticoli[],2,FALSE)</f>
        <v>240</v>
      </c>
      <c r="M956" s="22">
        <f>tbStoricoOrdini[[#This Row],[IMPORTO]]/tbStoricoOrdini[[#This Row],[PREZZO]]</f>
        <v>54.491666666666667</v>
      </c>
      <c r="N956" t="s">
        <v>9</v>
      </c>
      <c r="O956" s="8">
        <f>VLOOKUP(tbStoricoOrdini[[#This Row],[AGENTE]],tbAgenti[],2,FALSE)</f>
        <v>0.05</v>
      </c>
      <c r="P956" s="2">
        <v>13078</v>
      </c>
      <c r="Q956" s="2">
        <f>tbStoricoOrdini[[#This Row],[IMPORTO]]*tbStoricoOrdini[[#This Row],[% COMM.]]</f>
        <v>653.90000000000009</v>
      </c>
      <c r="R956" s="2">
        <f>tbStoricoOrdini[[#This Row],[TOT. COMM.]]+tbStoricoOrdini[[#This Row],[IMPORTO]]</f>
        <v>13731.9</v>
      </c>
    </row>
    <row r="957" spans="1:18">
      <c r="A957" s="1">
        <v>43862</v>
      </c>
      <c r="B957" s="7">
        <f>MONTH(tbStoricoOrdini[[#This Row],[DATA]])</f>
        <v>2</v>
      </c>
      <c r="C957" t="s">
        <v>1052</v>
      </c>
      <c r="D957" t="str">
        <f>RIGHT(tbStoricoOrdini[[#This Row],[ORDINE]],4)</f>
        <v>0954</v>
      </c>
      <c r="E957" t="s">
        <v>26</v>
      </c>
      <c r="F957" t="str">
        <f>VLOOKUP(tbStoricoOrdini[[#This Row],[CLIENTE]],tbClienti[],3,FALSE)</f>
        <v>Lombardia</v>
      </c>
      <c r="G957" t="str">
        <f>VLOOKUP(tbStoricoOrdini[[#This Row],[CLIENTE]],tbClienti[],7,FALSE)</f>
        <v>AC</v>
      </c>
      <c r="H957" t="s">
        <v>60</v>
      </c>
      <c r="I957" t="str">
        <f>IF(LEFT(tbStoricoOrdini[[#This Row],[ARTICOLO]],3) = "COG","COG",LEFT(tbStoricoOrdini[[#This Row],[ARTICOLO]],FIND(" ",tbStoricoOrdini[[#This Row],[ARTICOLO]])-1))</f>
        <v>KLM</v>
      </c>
      <c r="J957" t="str">
        <f>MID(tbStoricoOrdini[[#This Row],[ARTICOLO]],FIND(" ",tbStoricoOrdini[[#This Row],[ARTICOLO]])+1,4)</f>
        <v>5000</v>
      </c>
      <c r="K957" t="str">
        <f>IFERROR(RIGHT(tbStoricoOrdini[[#This Row],[ARTICOLO]],LEN(tbStoricoOrdini[[#This Row],[ARTICOLO]])-FIND(" ",tbStoricoOrdini[[#This Row],[ARTICOLO]],FIND(" ",tbStoricoOrdini[[#This Row],[ARTICOLO]]) +1)),"")</f>
        <v>Plus</v>
      </c>
      <c r="L957" s="3">
        <f>VLOOKUP(tbStoricoOrdini[[#This Row],[ARTICOLO]],tbArticoli[],2,FALSE)</f>
        <v>175</v>
      </c>
      <c r="M957" s="22">
        <f>tbStoricoOrdini[[#This Row],[IMPORTO]]/tbStoricoOrdini[[#This Row],[PREZZO]]</f>
        <v>164.52</v>
      </c>
      <c r="N957" t="s">
        <v>6</v>
      </c>
      <c r="O957" s="8">
        <f>VLOOKUP(tbStoricoOrdini[[#This Row],[AGENTE]],tbAgenti[],2,FALSE)</f>
        <v>7.4999999999999997E-2</v>
      </c>
      <c r="P957" s="2">
        <v>28791</v>
      </c>
      <c r="Q957" s="2">
        <f>tbStoricoOrdini[[#This Row],[IMPORTO]]*tbStoricoOrdini[[#This Row],[% COMM.]]</f>
        <v>2159.3249999999998</v>
      </c>
      <c r="R957" s="2">
        <f>tbStoricoOrdini[[#This Row],[TOT. COMM.]]+tbStoricoOrdini[[#This Row],[IMPORTO]]</f>
        <v>30950.325000000001</v>
      </c>
    </row>
    <row r="958" spans="1:18">
      <c r="A958" s="1">
        <v>43862</v>
      </c>
      <c r="B958" s="7">
        <f>MONTH(tbStoricoOrdini[[#This Row],[DATA]])</f>
        <v>2</v>
      </c>
      <c r="C958" t="s">
        <v>1053</v>
      </c>
      <c r="D958" t="str">
        <f>RIGHT(tbStoricoOrdini[[#This Row],[ORDINE]],4)</f>
        <v>0955</v>
      </c>
      <c r="E958" t="s">
        <v>26</v>
      </c>
      <c r="F958" t="str">
        <f>VLOOKUP(tbStoricoOrdini[[#This Row],[CLIENTE]],tbClienti[],3,FALSE)</f>
        <v>Lombardia</v>
      </c>
      <c r="G958" t="str">
        <f>VLOOKUP(tbStoricoOrdini[[#This Row],[CLIENTE]],tbClienti[],7,FALSE)</f>
        <v>AC</v>
      </c>
      <c r="H958" t="s">
        <v>60</v>
      </c>
      <c r="I958" t="str">
        <f>IF(LEFT(tbStoricoOrdini[[#This Row],[ARTICOLO]],3) = "COG","COG",LEFT(tbStoricoOrdini[[#This Row],[ARTICOLO]],FIND(" ",tbStoricoOrdini[[#This Row],[ARTICOLO]])-1))</f>
        <v>KLM</v>
      </c>
      <c r="J958" t="str">
        <f>MID(tbStoricoOrdini[[#This Row],[ARTICOLO]],FIND(" ",tbStoricoOrdini[[#This Row],[ARTICOLO]])+1,4)</f>
        <v>5000</v>
      </c>
      <c r="K958" t="str">
        <f>IFERROR(RIGHT(tbStoricoOrdini[[#This Row],[ARTICOLO]],LEN(tbStoricoOrdini[[#This Row],[ARTICOLO]])-FIND(" ",tbStoricoOrdini[[#This Row],[ARTICOLO]],FIND(" ",tbStoricoOrdini[[#This Row],[ARTICOLO]]) +1)),"")</f>
        <v>Plus</v>
      </c>
      <c r="L958" s="3">
        <f>VLOOKUP(tbStoricoOrdini[[#This Row],[ARTICOLO]],tbArticoli[],2,FALSE)</f>
        <v>175</v>
      </c>
      <c r="M958" s="22">
        <f>tbStoricoOrdini[[#This Row],[IMPORTO]]/tbStoricoOrdini[[#This Row],[PREZZO]]</f>
        <v>377.53714285714284</v>
      </c>
      <c r="N958" t="s">
        <v>9</v>
      </c>
      <c r="O958" s="8">
        <f>VLOOKUP(tbStoricoOrdini[[#This Row],[AGENTE]],tbAgenti[],2,FALSE)</f>
        <v>0.05</v>
      </c>
      <c r="P958" s="2">
        <v>66069</v>
      </c>
      <c r="Q958" s="2">
        <f>tbStoricoOrdini[[#This Row],[IMPORTO]]*tbStoricoOrdini[[#This Row],[% COMM.]]</f>
        <v>3303.4500000000003</v>
      </c>
      <c r="R958" s="2">
        <f>tbStoricoOrdini[[#This Row],[TOT. COMM.]]+tbStoricoOrdini[[#This Row],[IMPORTO]]</f>
        <v>69372.45</v>
      </c>
    </row>
    <row r="959" spans="1:18">
      <c r="A959" s="1">
        <v>43862</v>
      </c>
      <c r="B959" s="7">
        <f>MONTH(tbStoricoOrdini[[#This Row],[DATA]])</f>
        <v>2</v>
      </c>
      <c r="C959" t="s">
        <v>1054</v>
      </c>
      <c r="D959" t="str">
        <f>RIGHT(tbStoricoOrdini[[#This Row],[ORDINE]],4)</f>
        <v>0956</v>
      </c>
      <c r="E959" t="s">
        <v>26</v>
      </c>
      <c r="F959" t="str">
        <f>VLOOKUP(tbStoricoOrdini[[#This Row],[CLIENTE]],tbClienti[],3,FALSE)</f>
        <v>Lombardia</v>
      </c>
      <c r="G959" t="str">
        <f>VLOOKUP(tbStoricoOrdini[[#This Row],[CLIENTE]],tbClienti[],7,FALSE)</f>
        <v>AC</v>
      </c>
      <c r="H959" t="s">
        <v>63</v>
      </c>
      <c r="I959" t="str">
        <f>IF(LEFT(tbStoricoOrdini[[#This Row],[ARTICOLO]],3) = "COG","COG",LEFT(tbStoricoOrdini[[#This Row],[ARTICOLO]],FIND(" ",tbStoricoOrdini[[#This Row],[ARTICOLO]])-1))</f>
        <v>KLM</v>
      </c>
      <c r="J959" t="str">
        <f>MID(tbStoricoOrdini[[#This Row],[ARTICOLO]],FIND(" ",tbStoricoOrdini[[#This Row],[ARTICOLO]])+1,4)</f>
        <v>3000</v>
      </c>
      <c r="K959" t="str">
        <f>IFERROR(RIGHT(tbStoricoOrdini[[#This Row],[ARTICOLO]],LEN(tbStoricoOrdini[[#This Row],[ARTICOLO]])-FIND(" ",tbStoricoOrdini[[#This Row],[ARTICOLO]],FIND(" ",tbStoricoOrdini[[#This Row],[ARTICOLO]]) +1)),"")</f>
        <v>Plus</v>
      </c>
      <c r="L959" s="3">
        <f>VLOOKUP(tbStoricoOrdini[[#This Row],[ARTICOLO]],tbArticoli[],2,FALSE)</f>
        <v>145</v>
      </c>
      <c r="M959" s="22">
        <f>tbStoricoOrdini[[#This Row],[IMPORTO]]/tbStoricoOrdini[[#This Row],[PREZZO]]</f>
        <v>2.5241379310344829</v>
      </c>
      <c r="N959" t="s">
        <v>16</v>
      </c>
      <c r="O959" s="8">
        <f>VLOOKUP(tbStoricoOrdini[[#This Row],[AGENTE]],tbAgenti[],2,FALSE)</f>
        <v>0.05</v>
      </c>
      <c r="P959" s="2">
        <v>366</v>
      </c>
      <c r="Q959" s="2">
        <f>tbStoricoOrdini[[#This Row],[IMPORTO]]*tbStoricoOrdini[[#This Row],[% COMM.]]</f>
        <v>18.3</v>
      </c>
      <c r="R959" s="2">
        <f>tbStoricoOrdini[[#This Row],[TOT. COMM.]]+tbStoricoOrdini[[#This Row],[IMPORTO]]</f>
        <v>384.3</v>
      </c>
    </row>
    <row r="960" spans="1:18">
      <c r="A960" s="1">
        <v>43862</v>
      </c>
      <c r="B960" s="7">
        <f>MONTH(tbStoricoOrdini[[#This Row],[DATA]])</f>
        <v>2</v>
      </c>
      <c r="C960" t="s">
        <v>1055</v>
      </c>
      <c r="D960" t="str">
        <f>RIGHT(tbStoricoOrdini[[#This Row],[ORDINE]],4)</f>
        <v>0957</v>
      </c>
      <c r="E960" t="s">
        <v>26</v>
      </c>
      <c r="F960" t="str">
        <f>VLOOKUP(tbStoricoOrdini[[#This Row],[CLIENTE]],tbClienti[],3,FALSE)</f>
        <v>Lombardia</v>
      </c>
      <c r="G960" t="str">
        <f>VLOOKUP(tbStoricoOrdini[[#This Row],[CLIENTE]],tbClienti[],7,FALSE)</f>
        <v>AC</v>
      </c>
      <c r="H960" t="s">
        <v>63</v>
      </c>
      <c r="I960" t="str">
        <f>IF(LEFT(tbStoricoOrdini[[#This Row],[ARTICOLO]],3) = "COG","COG",LEFT(tbStoricoOrdini[[#This Row],[ARTICOLO]],FIND(" ",tbStoricoOrdini[[#This Row],[ARTICOLO]])-1))</f>
        <v>KLM</v>
      </c>
      <c r="J960" t="str">
        <f>MID(tbStoricoOrdini[[#This Row],[ARTICOLO]],FIND(" ",tbStoricoOrdini[[#This Row],[ARTICOLO]])+1,4)</f>
        <v>3000</v>
      </c>
      <c r="K960" t="str">
        <f>IFERROR(RIGHT(tbStoricoOrdini[[#This Row],[ARTICOLO]],LEN(tbStoricoOrdini[[#This Row],[ARTICOLO]])-FIND(" ",tbStoricoOrdini[[#This Row],[ARTICOLO]],FIND(" ",tbStoricoOrdini[[#This Row],[ARTICOLO]]) +1)),"")</f>
        <v>Plus</v>
      </c>
      <c r="L960" s="3">
        <f>VLOOKUP(tbStoricoOrdini[[#This Row],[ARTICOLO]],tbArticoli[],2,FALSE)</f>
        <v>145</v>
      </c>
      <c r="M960" s="22">
        <f>tbStoricoOrdini[[#This Row],[IMPORTO]]/tbStoricoOrdini[[#This Row],[PREZZO]]</f>
        <v>35.262068965517244</v>
      </c>
      <c r="N960" t="s">
        <v>15</v>
      </c>
      <c r="O960" s="8">
        <f>VLOOKUP(tbStoricoOrdini[[#This Row],[AGENTE]],tbAgenti[],2,FALSE)</f>
        <v>0.08</v>
      </c>
      <c r="P960" s="2">
        <v>5113</v>
      </c>
      <c r="Q960" s="2">
        <f>tbStoricoOrdini[[#This Row],[IMPORTO]]*tbStoricoOrdini[[#This Row],[% COMM.]]</f>
        <v>409.04</v>
      </c>
      <c r="R960" s="2">
        <f>tbStoricoOrdini[[#This Row],[TOT. COMM.]]+tbStoricoOrdini[[#This Row],[IMPORTO]]</f>
        <v>5522.04</v>
      </c>
    </row>
    <row r="961" spans="1:18">
      <c r="A961" s="1">
        <v>43862</v>
      </c>
      <c r="B961" s="7">
        <f>MONTH(tbStoricoOrdini[[#This Row],[DATA]])</f>
        <v>2</v>
      </c>
      <c r="C961" t="s">
        <v>1056</v>
      </c>
      <c r="D961" t="str">
        <f>RIGHT(tbStoricoOrdini[[#This Row],[ORDINE]],4)</f>
        <v>0958</v>
      </c>
      <c r="E961" t="s">
        <v>26</v>
      </c>
      <c r="F961" t="str">
        <f>VLOOKUP(tbStoricoOrdini[[#This Row],[CLIENTE]],tbClienti[],3,FALSE)</f>
        <v>Lombardia</v>
      </c>
      <c r="G961" t="str">
        <f>VLOOKUP(tbStoricoOrdini[[#This Row],[CLIENTE]],tbClienti[],7,FALSE)</f>
        <v>AC</v>
      </c>
      <c r="H961" t="s">
        <v>63</v>
      </c>
      <c r="I961" t="str">
        <f>IF(LEFT(tbStoricoOrdini[[#This Row],[ARTICOLO]],3) = "COG","COG",LEFT(tbStoricoOrdini[[#This Row],[ARTICOLO]],FIND(" ",tbStoricoOrdini[[#This Row],[ARTICOLO]])-1))</f>
        <v>KLM</v>
      </c>
      <c r="J961" t="str">
        <f>MID(tbStoricoOrdini[[#This Row],[ARTICOLO]],FIND(" ",tbStoricoOrdini[[#This Row],[ARTICOLO]])+1,4)</f>
        <v>3000</v>
      </c>
      <c r="K961" t="str">
        <f>IFERROR(RIGHT(tbStoricoOrdini[[#This Row],[ARTICOLO]],LEN(tbStoricoOrdini[[#This Row],[ARTICOLO]])-FIND(" ",tbStoricoOrdini[[#This Row],[ARTICOLO]],FIND(" ",tbStoricoOrdini[[#This Row],[ARTICOLO]]) +1)),"")</f>
        <v>Plus</v>
      </c>
      <c r="L961" s="3">
        <f>VLOOKUP(tbStoricoOrdini[[#This Row],[ARTICOLO]],tbArticoli[],2,FALSE)</f>
        <v>145</v>
      </c>
      <c r="M961" s="22">
        <f>tbStoricoOrdini[[#This Row],[IMPORTO]]/tbStoricoOrdini[[#This Row],[PREZZO]]</f>
        <v>24.517241379310345</v>
      </c>
      <c r="N961" t="s">
        <v>17</v>
      </c>
      <c r="O961" s="8">
        <f>VLOOKUP(tbStoricoOrdini[[#This Row],[AGENTE]],tbAgenti[],2,FALSE)</f>
        <v>0.08</v>
      </c>
      <c r="P961" s="2">
        <v>3555</v>
      </c>
      <c r="Q961" s="2">
        <f>tbStoricoOrdini[[#This Row],[IMPORTO]]*tbStoricoOrdini[[#This Row],[% COMM.]]</f>
        <v>284.40000000000003</v>
      </c>
      <c r="R961" s="2">
        <f>tbStoricoOrdini[[#This Row],[TOT. COMM.]]+tbStoricoOrdini[[#This Row],[IMPORTO]]</f>
        <v>3839.4</v>
      </c>
    </row>
    <row r="962" spans="1:18">
      <c r="A962" s="1">
        <v>43862</v>
      </c>
      <c r="B962" s="7">
        <f>MONTH(tbStoricoOrdini[[#This Row],[DATA]])</f>
        <v>2</v>
      </c>
      <c r="C962" t="s">
        <v>1057</v>
      </c>
      <c r="D962" t="str">
        <f>RIGHT(tbStoricoOrdini[[#This Row],[ORDINE]],4)</f>
        <v>0959</v>
      </c>
      <c r="E962" t="s">
        <v>26</v>
      </c>
      <c r="F962" t="str">
        <f>VLOOKUP(tbStoricoOrdini[[#This Row],[CLIENTE]],tbClienti[],3,FALSE)</f>
        <v>Lombardia</v>
      </c>
      <c r="G962" t="str">
        <f>VLOOKUP(tbStoricoOrdini[[#This Row],[CLIENTE]],tbClienti[],7,FALSE)</f>
        <v>AC</v>
      </c>
      <c r="H962" t="s">
        <v>63</v>
      </c>
      <c r="I962" t="str">
        <f>IF(LEFT(tbStoricoOrdini[[#This Row],[ARTICOLO]],3) = "COG","COG",LEFT(tbStoricoOrdini[[#This Row],[ARTICOLO]],FIND(" ",tbStoricoOrdini[[#This Row],[ARTICOLO]])-1))</f>
        <v>KLM</v>
      </c>
      <c r="J962" t="str">
        <f>MID(tbStoricoOrdini[[#This Row],[ARTICOLO]],FIND(" ",tbStoricoOrdini[[#This Row],[ARTICOLO]])+1,4)</f>
        <v>3000</v>
      </c>
      <c r="K962" t="str">
        <f>IFERROR(RIGHT(tbStoricoOrdini[[#This Row],[ARTICOLO]],LEN(tbStoricoOrdini[[#This Row],[ARTICOLO]])-FIND(" ",tbStoricoOrdini[[#This Row],[ARTICOLO]],FIND(" ",tbStoricoOrdini[[#This Row],[ARTICOLO]]) +1)),"")</f>
        <v>Plus</v>
      </c>
      <c r="L962" s="3">
        <f>VLOOKUP(tbStoricoOrdini[[#This Row],[ARTICOLO]],tbArticoli[],2,FALSE)</f>
        <v>145</v>
      </c>
      <c r="M962" s="22">
        <f>tbStoricoOrdini[[#This Row],[IMPORTO]]/tbStoricoOrdini[[#This Row],[PREZZO]]</f>
        <v>21.558620689655172</v>
      </c>
      <c r="N962" t="s">
        <v>18</v>
      </c>
      <c r="O962" s="8">
        <f>VLOOKUP(tbStoricoOrdini[[#This Row],[AGENTE]],tbAgenti[],2,FALSE)</f>
        <v>0.03</v>
      </c>
      <c r="P962" s="2">
        <v>3126</v>
      </c>
      <c r="Q962" s="2">
        <f>tbStoricoOrdini[[#This Row],[IMPORTO]]*tbStoricoOrdini[[#This Row],[% COMM.]]</f>
        <v>93.78</v>
      </c>
      <c r="R962" s="2">
        <f>tbStoricoOrdini[[#This Row],[TOT. COMM.]]+tbStoricoOrdini[[#This Row],[IMPORTO]]</f>
        <v>3219.78</v>
      </c>
    </row>
    <row r="963" spans="1:18">
      <c r="A963" s="1">
        <v>43862</v>
      </c>
      <c r="B963" s="7">
        <f>MONTH(tbStoricoOrdini[[#This Row],[DATA]])</f>
        <v>2</v>
      </c>
      <c r="C963" t="s">
        <v>1058</v>
      </c>
      <c r="D963" t="str">
        <f>RIGHT(tbStoricoOrdini[[#This Row],[ORDINE]],4)</f>
        <v>0960</v>
      </c>
      <c r="E963" t="s">
        <v>26</v>
      </c>
      <c r="F963" t="str">
        <f>VLOOKUP(tbStoricoOrdini[[#This Row],[CLIENTE]],tbClienti[],3,FALSE)</f>
        <v>Lombardia</v>
      </c>
      <c r="G963" t="str">
        <f>VLOOKUP(tbStoricoOrdini[[#This Row],[CLIENTE]],tbClienti[],7,FALSE)</f>
        <v>AC</v>
      </c>
      <c r="H963" t="s">
        <v>63</v>
      </c>
      <c r="I963" t="str">
        <f>IF(LEFT(tbStoricoOrdini[[#This Row],[ARTICOLO]],3) = "COG","COG",LEFT(tbStoricoOrdini[[#This Row],[ARTICOLO]],FIND(" ",tbStoricoOrdini[[#This Row],[ARTICOLO]])-1))</f>
        <v>KLM</v>
      </c>
      <c r="J963" t="str">
        <f>MID(tbStoricoOrdini[[#This Row],[ARTICOLO]],FIND(" ",tbStoricoOrdini[[#This Row],[ARTICOLO]])+1,4)</f>
        <v>3000</v>
      </c>
      <c r="K963" t="str">
        <f>IFERROR(RIGHT(tbStoricoOrdini[[#This Row],[ARTICOLO]],LEN(tbStoricoOrdini[[#This Row],[ARTICOLO]])-FIND(" ",tbStoricoOrdini[[#This Row],[ARTICOLO]],FIND(" ",tbStoricoOrdini[[#This Row],[ARTICOLO]]) +1)),"")</f>
        <v>Plus</v>
      </c>
      <c r="L963" s="3">
        <f>VLOOKUP(tbStoricoOrdini[[#This Row],[ARTICOLO]],tbArticoli[],2,FALSE)</f>
        <v>145</v>
      </c>
      <c r="M963" s="22">
        <f>tbStoricoOrdini[[#This Row],[IMPORTO]]/tbStoricoOrdini[[#This Row],[PREZZO]]</f>
        <v>69.841379310344834</v>
      </c>
      <c r="N963" t="s">
        <v>6</v>
      </c>
      <c r="O963" s="8">
        <f>VLOOKUP(tbStoricoOrdini[[#This Row],[AGENTE]],tbAgenti[],2,FALSE)</f>
        <v>7.4999999999999997E-2</v>
      </c>
      <c r="P963" s="2">
        <v>10127</v>
      </c>
      <c r="Q963" s="2">
        <f>tbStoricoOrdini[[#This Row],[IMPORTO]]*tbStoricoOrdini[[#This Row],[% COMM.]]</f>
        <v>759.52499999999998</v>
      </c>
      <c r="R963" s="2">
        <f>tbStoricoOrdini[[#This Row],[TOT. COMM.]]+tbStoricoOrdini[[#This Row],[IMPORTO]]</f>
        <v>10886.525</v>
      </c>
    </row>
    <row r="964" spans="1:18">
      <c r="A964" s="1">
        <v>43862</v>
      </c>
      <c r="B964" s="7">
        <f>MONTH(tbStoricoOrdini[[#This Row],[DATA]])</f>
        <v>2</v>
      </c>
      <c r="C964" t="s">
        <v>1059</v>
      </c>
      <c r="D964" t="str">
        <f>RIGHT(tbStoricoOrdini[[#This Row],[ORDINE]],4)</f>
        <v>0961</v>
      </c>
      <c r="E964" t="s">
        <v>26</v>
      </c>
      <c r="F964" t="str">
        <f>VLOOKUP(tbStoricoOrdini[[#This Row],[CLIENTE]],tbClienti[],3,FALSE)</f>
        <v>Lombardia</v>
      </c>
      <c r="G964" t="str">
        <f>VLOOKUP(tbStoricoOrdini[[#This Row],[CLIENTE]],tbClienti[],7,FALSE)</f>
        <v>AC</v>
      </c>
      <c r="H964" t="s">
        <v>63</v>
      </c>
      <c r="I964" t="str">
        <f>IF(LEFT(tbStoricoOrdini[[#This Row],[ARTICOLO]],3) = "COG","COG",LEFT(tbStoricoOrdini[[#This Row],[ARTICOLO]],FIND(" ",tbStoricoOrdini[[#This Row],[ARTICOLO]])-1))</f>
        <v>KLM</v>
      </c>
      <c r="J964" t="str">
        <f>MID(tbStoricoOrdini[[#This Row],[ARTICOLO]],FIND(" ",tbStoricoOrdini[[#This Row],[ARTICOLO]])+1,4)</f>
        <v>3000</v>
      </c>
      <c r="K964" t="str">
        <f>IFERROR(RIGHT(tbStoricoOrdini[[#This Row],[ARTICOLO]],LEN(tbStoricoOrdini[[#This Row],[ARTICOLO]])-FIND(" ",tbStoricoOrdini[[#This Row],[ARTICOLO]],FIND(" ",tbStoricoOrdini[[#This Row],[ARTICOLO]]) +1)),"")</f>
        <v>Plus</v>
      </c>
      <c r="L964" s="3">
        <f>VLOOKUP(tbStoricoOrdini[[#This Row],[ARTICOLO]],tbArticoli[],2,FALSE)</f>
        <v>145</v>
      </c>
      <c r="M964" s="22">
        <f>tbStoricoOrdini[[#This Row],[IMPORTO]]/tbStoricoOrdini[[#This Row],[PREZZO]]</f>
        <v>907.86896551724135</v>
      </c>
      <c r="N964" t="s">
        <v>9</v>
      </c>
      <c r="O964" s="8">
        <f>VLOOKUP(tbStoricoOrdini[[#This Row],[AGENTE]],tbAgenti[],2,FALSE)</f>
        <v>0.05</v>
      </c>
      <c r="P964" s="2">
        <v>131641</v>
      </c>
      <c r="Q964" s="2">
        <f>tbStoricoOrdini[[#This Row],[IMPORTO]]*tbStoricoOrdini[[#This Row],[% COMM.]]</f>
        <v>6582.05</v>
      </c>
      <c r="R964" s="2">
        <f>tbStoricoOrdini[[#This Row],[TOT. COMM.]]+tbStoricoOrdini[[#This Row],[IMPORTO]]</f>
        <v>138223.04999999999</v>
      </c>
    </row>
    <row r="965" spans="1:18">
      <c r="A965" s="1">
        <v>43862</v>
      </c>
      <c r="B965" s="7">
        <f>MONTH(tbStoricoOrdini[[#This Row],[DATA]])</f>
        <v>2</v>
      </c>
      <c r="C965" t="s">
        <v>1060</v>
      </c>
      <c r="D965" t="str">
        <f>RIGHT(tbStoricoOrdini[[#This Row],[ORDINE]],4)</f>
        <v>0962</v>
      </c>
      <c r="E965" t="s">
        <v>26</v>
      </c>
      <c r="F965" t="str">
        <f>VLOOKUP(tbStoricoOrdini[[#This Row],[CLIENTE]],tbClienti[],3,FALSE)</f>
        <v>Lombardia</v>
      </c>
      <c r="G965" t="str">
        <f>VLOOKUP(tbStoricoOrdini[[#This Row],[CLIENTE]],tbClienti[],7,FALSE)</f>
        <v>AC</v>
      </c>
      <c r="H965" t="s">
        <v>66</v>
      </c>
      <c r="I965" t="str">
        <f>IF(LEFT(tbStoricoOrdini[[#This Row],[ARTICOLO]],3) = "COG","COG",LEFT(tbStoricoOrdini[[#This Row],[ARTICOLO]],FIND(" ",tbStoricoOrdini[[#This Row],[ARTICOLO]])-1))</f>
        <v>BAG</v>
      </c>
      <c r="J965" t="str">
        <f>MID(tbStoricoOrdini[[#This Row],[ARTICOLO]],FIND(" ",tbStoricoOrdini[[#This Row],[ARTICOLO]])+1,4)</f>
        <v>2500</v>
      </c>
      <c r="K965" t="str">
        <f>IFERROR(RIGHT(tbStoricoOrdini[[#This Row],[ARTICOLO]],LEN(tbStoricoOrdini[[#This Row],[ARTICOLO]])-FIND(" ",tbStoricoOrdini[[#This Row],[ARTICOLO]],FIND(" ",tbStoricoOrdini[[#This Row],[ARTICOLO]]) +1)),"")</f>
        <v>Plus</v>
      </c>
      <c r="L965" s="3">
        <f>VLOOKUP(tbStoricoOrdini[[#This Row],[ARTICOLO]],tbArticoli[],2,FALSE)</f>
        <v>220</v>
      </c>
      <c r="M965" s="22">
        <f>tbStoricoOrdini[[#This Row],[IMPORTO]]/tbStoricoOrdini[[#This Row],[PREZZO]]</f>
        <v>0.5</v>
      </c>
      <c r="N965" t="s">
        <v>16</v>
      </c>
      <c r="O965" s="8">
        <f>VLOOKUP(tbStoricoOrdini[[#This Row],[AGENTE]],tbAgenti[],2,FALSE)</f>
        <v>0.05</v>
      </c>
      <c r="P965" s="2">
        <v>110</v>
      </c>
      <c r="Q965" s="2">
        <f>tbStoricoOrdini[[#This Row],[IMPORTO]]*tbStoricoOrdini[[#This Row],[% COMM.]]</f>
        <v>5.5</v>
      </c>
      <c r="R965" s="2">
        <f>tbStoricoOrdini[[#This Row],[TOT. COMM.]]+tbStoricoOrdini[[#This Row],[IMPORTO]]</f>
        <v>115.5</v>
      </c>
    </row>
    <row r="966" spans="1:18">
      <c r="A966" s="1">
        <v>43862</v>
      </c>
      <c r="B966" s="7">
        <f>MONTH(tbStoricoOrdini[[#This Row],[DATA]])</f>
        <v>2</v>
      </c>
      <c r="C966" t="s">
        <v>1061</v>
      </c>
      <c r="D966" t="str">
        <f>RIGHT(tbStoricoOrdini[[#This Row],[ORDINE]],4)</f>
        <v>0963</v>
      </c>
      <c r="E966" t="s">
        <v>26</v>
      </c>
      <c r="F966" t="str">
        <f>VLOOKUP(tbStoricoOrdini[[#This Row],[CLIENTE]],tbClienti[],3,FALSE)</f>
        <v>Lombardia</v>
      </c>
      <c r="G966" t="str">
        <f>VLOOKUP(tbStoricoOrdini[[#This Row],[CLIENTE]],tbClienti[],7,FALSE)</f>
        <v>AC</v>
      </c>
      <c r="H966" t="s">
        <v>66</v>
      </c>
      <c r="I966" t="str">
        <f>IF(LEFT(tbStoricoOrdini[[#This Row],[ARTICOLO]],3) = "COG","COG",LEFT(tbStoricoOrdini[[#This Row],[ARTICOLO]],FIND(" ",tbStoricoOrdini[[#This Row],[ARTICOLO]])-1))</f>
        <v>BAG</v>
      </c>
      <c r="J966" t="str">
        <f>MID(tbStoricoOrdini[[#This Row],[ARTICOLO]],FIND(" ",tbStoricoOrdini[[#This Row],[ARTICOLO]])+1,4)</f>
        <v>2500</v>
      </c>
      <c r="K966" t="str">
        <f>IFERROR(RIGHT(tbStoricoOrdini[[#This Row],[ARTICOLO]],LEN(tbStoricoOrdini[[#This Row],[ARTICOLO]])-FIND(" ",tbStoricoOrdini[[#This Row],[ARTICOLO]],FIND(" ",tbStoricoOrdini[[#This Row],[ARTICOLO]]) +1)),"")</f>
        <v>Plus</v>
      </c>
      <c r="L966" s="3">
        <f>VLOOKUP(tbStoricoOrdini[[#This Row],[ARTICOLO]],tbArticoli[],2,FALSE)</f>
        <v>220</v>
      </c>
      <c r="M966" s="22">
        <f>tbStoricoOrdini[[#This Row],[IMPORTO]]/tbStoricoOrdini[[#This Row],[PREZZO]]</f>
        <v>2.2727272727272728E-2</v>
      </c>
      <c r="N966" t="s">
        <v>17</v>
      </c>
      <c r="O966" s="8">
        <f>VLOOKUP(tbStoricoOrdini[[#This Row],[AGENTE]],tbAgenti[],2,FALSE)</f>
        <v>0.08</v>
      </c>
      <c r="P966" s="2">
        <v>5</v>
      </c>
      <c r="Q966" s="2">
        <f>tbStoricoOrdini[[#This Row],[IMPORTO]]*tbStoricoOrdini[[#This Row],[% COMM.]]</f>
        <v>0.4</v>
      </c>
      <c r="R966" s="2">
        <f>tbStoricoOrdini[[#This Row],[TOT. COMM.]]+tbStoricoOrdini[[#This Row],[IMPORTO]]</f>
        <v>5.4</v>
      </c>
    </row>
    <row r="967" spans="1:18">
      <c r="A967" s="1">
        <v>43862</v>
      </c>
      <c r="B967" s="7">
        <f>MONTH(tbStoricoOrdini[[#This Row],[DATA]])</f>
        <v>2</v>
      </c>
      <c r="C967" t="s">
        <v>1062</v>
      </c>
      <c r="D967" t="str">
        <f>RIGHT(tbStoricoOrdini[[#This Row],[ORDINE]],4)</f>
        <v>0964</v>
      </c>
      <c r="E967" t="s">
        <v>26</v>
      </c>
      <c r="F967" t="str">
        <f>VLOOKUP(tbStoricoOrdini[[#This Row],[CLIENTE]],tbClienti[],3,FALSE)</f>
        <v>Lombardia</v>
      </c>
      <c r="G967" t="str">
        <f>VLOOKUP(tbStoricoOrdini[[#This Row],[CLIENTE]],tbClienti[],7,FALSE)</f>
        <v>AC</v>
      </c>
      <c r="H967" t="s">
        <v>66</v>
      </c>
      <c r="I967" t="str">
        <f>IF(LEFT(tbStoricoOrdini[[#This Row],[ARTICOLO]],3) = "COG","COG",LEFT(tbStoricoOrdini[[#This Row],[ARTICOLO]],FIND(" ",tbStoricoOrdini[[#This Row],[ARTICOLO]])-1))</f>
        <v>BAG</v>
      </c>
      <c r="J967" t="str">
        <f>MID(tbStoricoOrdini[[#This Row],[ARTICOLO]],FIND(" ",tbStoricoOrdini[[#This Row],[ARTICOLO]])+1,4)</f>
        <v>2500</v>
      </c>
      <c r="K967" t="str">
        <f>IFERROR(RIGHT(tbStoricoOrdini[[#This Row],[ARTICOLO]],LEN(tbStoricoOrdini[[#This Row],[ARTICOLO]])-FIND(" ",tbStoricoOrdini[[#This Row],[ARTICOLO]],FIND(" ",tbStoricoOrdini[[#This Row],[ARTICOLO]]) +1)),"")</f>
        <v>Plus</v>
      </c>
      <c r="L967" s="3">
        <f>VLOOKUP(tbStoricoOrdini[[#This Row],[ARTICOLO]],tbArticoli[],2,FALSE)</f>
        <v>220</v>
      </c>
      <c r="M967" s="22">
        <f>tbStoricoOrdini[[#This Row],[IMPORTO]]/tbStoricoOrdini[[#This Row],[PREZZO]]</f>
        <v>0.19090909090909092</v>
      </c>
      <c r="N967" t="s">
        <v>18</v>
      </c>
      <c r="O967" s="8">
        <f>VLOOKUP(tbStoricoOrdini[[#This Row],[AGENTE]],tbAgenti[],2,FALSE)</f>
        <v>0.03</v>
      </c>
      <c r="P967" s="2">
        <v>42</v>
      </c>
      <c r="Q967" s="2">
        <f>tbStoricoOrdini[[#This Row],[IMPORTO]]*tbStoricoOrdini[[#This Row],[% COMM.]]</f>
        <v>1.26</v>
      </c>
      <c r="R967" s="2">
        <f>tbStoricoOrdini[[#This Row],[TOT. COMM.]]+tbStoricoOrdini[[#This Row],[IMPORTO]]</f>
        <v>43.26</v>
      </c>
    </row>
    <row r="968" spans="1:18">
      <c r="A968" s="1">
        <v>43862</v>
      </c>
      <c r="B968" s="7">
        <f>MONTH(tbStoricoOrdini[[#This Row],[DATA]])</f>
        <v>2</v>
      </c>
      <c r="C968" t="s">
        <v>1063</v>
      </c>
      <c r="D968" t="str">
        <f>RIGHT(tbStoricoOrdini[[#This Row],[ORDINE]],4)</f>
        <v>0965</v>
      </c>
      <c r="E968" t="s">
        <v>26</v>
      </c>
      <c r="F968" t="str">
        <f>VLOOKUP(tbStoricoOrdini[[#This Row],[CLIENTE]],tbClienti[],3,FALSE)</f>
        <v>Lombardia</v>
      </c>
      <c r="G968" t="str">
        <f>VLOOKUP(tbStoricoOrdini[[#This Row],[CLIENTE]],tbClienti[],7,FALSE)</f>
        <v>AC</v>
      </c>
      <c r="H968" t="s">
        <v>66</v>
      </c>
      <c r="I968" t="str">
        <f>IF(LEFT(tbStoricoOrdini[[#This Row],[ARTICOLO]],3) = "COG","COG",LEFT(tbStoricoOrdini[[#This Row],[ARTICOLO]],FIND(" ",tbStoricoOrdini[[#This Row],[ARTICOLO]])-1))</f>
        <v>BAG</v>
      </c>
      <c r="J968" t="str">
        <f>MID(tbStoricoOrdini[[#This Row],[ARTICOLO]],FIND(" ",tbStoricoOrdini[[#This Row],[ARTICOLO]])+1,4)</f>
        <v>2500</v>
      </c>
      <c r="K968" t="str">
        <f>IFERROR(RIGHT(tbStoricoOrdini[[#This Row],[ARTICOLO]],LEN(tbStoricoOrdini[[#This Row],[ARTICOLO]])-FIND(" ",tbStoricoOrdini[[#This Row],[ARTICOLO]],FIND(" ",tbStoricoOrdini[[#This Row],[ARTICOLO]]) +1)),"")</f>
        <v>Plus</v>
      </c>
      <c r="L968" s="3">
        <f>VLOOKUP(tbStoricoOrdini[[#This Row],[ARTICOLO]],tbArticoli[],2,FALSE)</f>
        <v>220</v>
      </c>
      <c r="M968" s="22">
        <f>tbStoricoOrdini[[#This Row],[IMPORTO]]/tbStoricoOrdini[[#This Row],[PREZZO]]</f>
        <v>13.822727272727272</v>
      </c>
      <c r="N968" t="s">
        <v>6</v>
      </c>
      <c r="O968" s="8">
        <f>VLOOKUP(tbStoricoOrdini[[#This Row],[AGENTE]],tbAgenti[],2,FALSE)</f>
        <v>7.4999999999999997E-2</v>
      </c>
      <c r="P968" s="2">
        <v>3041</v>
      </c>
      <c r="Q968" s="2">
        <f>tbStoricoOrdini[[#This Row],[IMPORTO]]*tbStoricoOrdini[[#This Row],[% COMM.]]</f>
        <v>228.07499999999999</v>
      </c>
      <c r="R968" s="2">
        <f>tbStoricoOrdini[[#This Row],[TOT. COMM.]]+tbStoricoOrdini[[#This Row],[IMPORTO]]</f>
        <v>3269.0749999999998</v>
      </c>
    </row>
    <row r="969" spans="1:18">
      <c r="A969" s="1">
        <v>43862</v>
      </c>
      <c r="B969" s="7">
        <f>MONTH(tbStoricoOrdini[[#This Row],[DATA]])</f>
        <v>2</v>
      </c>
      <c r="C969" t="s">
        <v>1064</v>
      </c>
      <c r="D969" t="str">
        <f>RIGHT(tbStoricoOrdini[[#This Row],[ORDINE]],4)</f>
        <v>0966</v>
      </c>
      <c r="E969" t="s">
        <v>26</v>
      </c>
      <c r="F969" t="str">
        <f>VLOOKUP(tbStoricoOrdini[[#This Row],[CLIENTE]],tbClienti[],3,FALSE)</f>
        <v>Lombardia</v>
      </c>
      <c r="G969" t="str">
        <f>VLOOKUP(tbStoricoOrdini[[#This Row],[CLIENTE]],tbClienti[],7,FALSE)</f>
        <v>AC</v>
      </c>
      <c r="H969" t="s">
        <v>66</v>
      </c>
      <c r="I969" t="str">
        <f>IF(LEFT(tbStoricoOrdini[[#This Row],[ARTICOLO]],3) = "COG","COG",LEFT(tbStoricoOrdini[[#This Row],[ARTICOLO]],FIND(" ",tbStoricoOrdini[[#This Row],[ARTICOLO]])-1))</f>
        <v>BAG</v>
      </c>
      <c r="J969" t="str">
        <f>MID(tbStoricoOrdini[[#This Row],[ARTICOLO]],FIND(" ",tbStoricoOrdini[[#This Row],[ARTICOLO]])+1,4)</f>
        <v>2500</v>
      </c>
      <c r="K969" t="str">
        <f>IFERROR(RIGHT(tbStoricoOrdini[[#This Row],[ARTICOLO]],LEN(tbStoricoOrdini[[#This Row],[ARTICOLO]])-FIND(" ",tbStoricoOrdini[[#This Row],[ARTICOLO]],FIND(" ",tbStoricoOrdini[[#This Row],[ARTICOLO]]) +1)),"")</f>
        <v>Plus</v>
      </c>
      <c r="L969" s="3">
        <f>VLOOKUP(tbStoricoOrdini[[#This Row],[ARTICOLO]],tbArticoli[],2,FALSE)</f>
        <v>220</v>
      </c>
      <c r="M969" s="22">
        <f>tbStoricoOrdini[[#This Row],[IMPORTO]]/tbStoricoOrdini[[#This Row],[PREZZO]]</f>
        <v>4.8590909090909093</v>
      </c>
      <c r="N969" t="s">
        <v>9</v>
      </c>
      <c r="O969" s="8">
        <f>VLOOKUP(tbStoricoOrdini[[#This Row],[AGENTE]],tbAgenti[],2,FALSE)</f>
        <v>0.05</v>
      </c>
      <c r="P969" s="2">
        <v>1069</v>
      </c>
      <c r="Q969" s="2">
        <f>tbStoricoOrdini[[#This Row],[IMPORTO]]*tbStoricoOrdini[[#This Row],[% COMM.]]</f>
        <v>53.45</v>
      </c>
      <c r="R969" s="2">
        <f>tbStoricoOrdini[[#This Row],[TOT. COMM.]]+tbStoricoOrdini[[#This Row],[IMPORTO]]</f>
        <v>1122.45</v>
      </c>
    </row>
    <row r="970" spans="1:18">
      <c r="A970" s="1">
        <v>43862</v>
      </c>
      <c r="B970" s="7">
        <f>MONTH(tbStoricoOrdini[[#This Row],[DATA]])</f>
        <v>2</v>
      </c>
      <c r="C970" t="s">
        <v>1065</v>
      </c>
      <c r="D970" t="str">
        <f>RIGHT(tbStoricoOrdini[[#This Row],[ORDINE]],4)</f>
        <v>0967</v>
      </c>
      <c r="E970" t="s">
        <v>26</v>
      </c>
      <c r="F970" t="str">
        <f>VLOOKUP(tbStoricoOrdini[[#This Row],[CLIENTE]],tbClienti[],3,FALSE)</f>
        <v>Lombardia</v>
      </c>
      <c r="G970" t="str">
        <f>VLOOKUP(tbStoricoOrdini[[#This Row],[CLIENTE]],tbClienti[],7,FALSE)</f>
        <v>AC</v>
      </c>
      <c r="H970" t="s">
        <v>82</v>
      </c>
      <c r="I970" t="str">
        <f>IF(LEFT(tbStoricoOrdini[[#This Row],[ARTICOLO]],3) = "COG","COG",LEFT(tbStoricoOrdini[[#This Row],[ARTICOLO]],FIND(" ",tbStoricoOrdini[[#This Row],[ARTICOLO]])-1))</f>
        <v>COG</v>
      </c>
      <c r="J970" t="str">
        <f>MID(tbStoricoOrdini[[#This Row],[ARTICOLO]],FIND(" ",tbStoricoOrdini[[#This Row],[ARTICOLO]])+1,4)</f>
        <v>7000</v>
      </c>
      <c r="K970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970" s="3">
        <f>VLOOKUP(tbStoricoOrdini[[#This Row],[ARTICOLO]],tbArticoli[],2,FALSE)</f>
        <v>500</v>
      </c>
      <c r="M970" s="22">
        <f>tbStoricoOrdini[[#This Row],[IMPORTO]]/tbStoricoOrdini[[#This Row],[PREZZO]]</f>
        <v>18.146000000000001</v>
      </c>
      <c r="N970" t="s">
        <v>6</v>
      </c>
      <c r="O970" s="8">
        <f>VLOOKUP(tbStoricoOrdini[[#This Row],[AGENTE]],tbAgenti[],2,FALSE)</f>
        <v>7.4999999999999997E-2</v>
      </c>
      <c r="P970" s="2">
        <v>9073</v>
      </c>
      <c r="Q970" s="2">
        <f>tbStoricoOrdini[[#This Row],[IMPORTO]]*tbStoricoOrdini[[#This Row],[% COMM.]]</f>
        <v>680.47500000000002</v>
      </c>
      <c r="R970" s="2">
        <f>tbStoricoOrdini[[#This Row],[TOT. COMM.]]+tbStoricoOrdini[[#This Row],[IMPORTO]]</f>
        <v>9753.4750000000004</v>
      </c>
    </row>
    <row r="971" spans="1:18">
      <c r="A971" s="1">
        <v>43862</v>
      </c>
      <c r="B971" s="7">
        <f>MONTH(tbStoricoOrdini[[#This Row],[DATA]])</f>
        <v>2</v>
      </c>
      <c r="C971" t="s">
        <v>1066</v>
      </c>
      <c r="D971" t="str">
        <f>RIGHT(tbStoricoOrdini[[#This Row],[ORDINE]],4)</f>
        <v>0968</v>
      </c>
      <c r="E971" t="s">
        <v>26</v>
      </c>
      <c r="F971" t="str">
        <f>VLOOKUP(tbStoricoOrdini[[#This Row],[CLIENTE]],tbClienti[],3,FALSE)</f>
        <v>Lombardia</v>
      </c>
      <c r="G971" t="str">
        <f>VLOOKUP(tbStoricoOrdini[[#This Row],[CLIENTE]],tbClienti[],7,FALSE)</f>
        <v>AC</v>
      </c>
      <c r="H971" t="s">
        <v>82</v>
      </c>
      <c r="I971" t="str">
        <f>IF(LEFT(tbStoricoOrdini[[#This Row],[ARTICOLO]],3) = "COG","COG",LEFT(tbStoricoOrdini[[#This Row],[ARTICOLO]],FIND(" ",tbStoricoOrdini[[#This Row],[ARTICOLO]])-1))</f>
        <v>COG</v>
      </c>
      <c r="J971" t="str">
        <f>MID(tbStoricoOrdini[[#This Row],[ARTICOLO]],FIND(" ",tbStoricoOrdini[[#This Row],[ARTICOLO]])+1,4)</f>
        <v>7000</v>
      </c>
      <c r="K971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971" s="3">
        <f>VLOOKUP(tbStoricoOrdini[[#This Row],[ARTICOLO]],tbArticoli[],2,FALSE)</f>
        <v>500</v>
      </c>
      <c r="M971" s="22">
        <f>tbStoricoOrdini[[#This Row],[IMPORTO]]/tbStoricoOrdini[[#This Row],[PREZZO]]</f>
        <v>4.0839999999999996</v>
      </c>
      <c r="N971" t="s">
        <v>9</v>
      </c>
      <c r="O971" s="8">
        <f>VLOOKUP(tbStoricoOrdini[[#This Row],[AGENTE]],tbAgenti[],2,FALSE)</f>
        <v>0.05</v>
      </c>
      <c r="P971" s="2">
        <v>2042</v>
      </c>
      <c r="Q971" s="2">
        <f>tbStoricoOrdini[[#This Row],[IMPORTO]]*tbStoricoOrdini[[#This Row],[% COMM.]]</f>
        <v>102.10000000000001</v>
      </c>
      <c r="R971" s="2">
        <f>tbStoricoOrdini[[#This Row],[TOT. COMM.]]+tbStoricoOrdini[[#This Row],[IMPORTO]]</f>
        <v>2144.1</v>
      </c>
    </row>
    <row r="972" spans="1:18">
      <c r="A972" s="1">
        <v>43862</v>
      </c>
      <c r="B972" s="7">
        <f>MONTH(tbStoricoOrdini[[#This Row],[DATA]])</f>
        <v>2</v>
      </c>
      <c r="C972" t="s">
        <v>1067</v>
      </c>
      <c r="D972" t="str">
        <f>RIGHT(tbStoricoOrdini[[#This Row],[ORDINE]],4)</f>
        <v>0969</v>
      </c>
      <c r="E972" t="s">
        <v>26</v>
      </c>
      <c r="F972" t="str">
        <f>VLOOKUP(tbStoricoOrdini[[#This Row],[CLIENTE]],tbClienti[],3,FALSE)</f>
        <v>Lombardia</v>
      </c>
      <c r="G972" t="str">
        <f>VLOOKUP(tbStoricoOrdini[[#This Row],[CLIENTE]],tbClienti[],7,FALSE)</f>
        <v>AC</v>
      </c>
      <c r="H972" t="s">
        <v>80</v>
      </c>
      <c r="I972" t="str">
        <f>IF(LEFT(tbStoricoOrdini[[#This Row],[ARTICOLO]],3) = "COG","COG",LEFT(tbStoricoOrdini[[#This Row],[ARTICOLO]],FIND(" ",tbStoricoOrdini[[#This Row],[ARTICOLO]])-1))</f>
        <v>COG</v>
      </c>
      <c r="J972" t="str">
        <f>MID(tbStoricoOrdini[[#This Row],[ARTICOLO]],FIND(" ",tbStoricoOrdini[[#This Row],[ARTICOLO]])+1,4)</f>
        <v>5000</v>
      </c>
      <c r="K972" t="str">
        <f>IFERROR(RIGHT(tbStoricoOrdini[[#This Row],[ARTICOLO]],LEN(tbStoricoOrdini[[#This Row],[ARTICOLO]])-FIND(" ",tbStoricoOrdini[[#This Row],[ARTICOLO]],FIND(" ",tbStoricoOrdini[[#This Row],[ARTICOLO]]) +1)),"")</f>
        <v>Silver</v>
      </c>
      <c r="L972" s="3">
        <f>VLOOKUP(tbStoricoOrdini[[#This Row],[ARTICOLO]],tbArticoli[],2,FALSE)</f>
        <v>300</v>
      </c>
      <c r="M972" s="22">
        <f>tbStoricoOrdini[[#This Row],[IMPORTO]]/tbStoricoOrdini[[#This Row],[PREZZO]]</f>
        <v>0.10666666666666667</v>
      </c>
      <c r="N972" t="s">
        <v>16</v>
      </c>
      <c r="O972" s="8">
        <f>VLOOKUP(tbStoricoOrdini[[#This Row],[AGENTE]],tbAgenti[],2,FALSE)</f>
        <v>0.05</v>
      </c>
      <c r="P972" s="2">
        <v>32</v>
      </c>
      <c r="Q972" s="2">
        <f>tbStoricoOrdini[[#This Row],[IMPORTO]]*tbStoricoOrdini[[#This Row],[% COMM.]]</f>
        <v>1.6</v>
      </c>
      <c r="R972" s="2">
        <f>tbStoricoOrdini[[#This Row],[TOT. COMM.]]+tbStoricoOrdini[[#This Row],[IMPORTO]]</f>
        <v>33.6</v>
      </c>
    </row>
    <row r="973" spans="1:18">
      <c r="A973" s="1">
        <v>43862</v>
      </c>
      <c r="B973" s="7">
        <f>MONTH(tbStoricoOrdini[[#This Row],[DATA]])</f>
        <v>2</v>
      </c>
      <c r="C973" t="s">
        <v>1068</v>
      </c>
      <c r="D973" t="str">
        <f>RIGHT(tbStoricoOrdini[[#This Row],[ORDINE]],4)</f>
        <v>0970</v>
      </c>
      <c r="E973" t="s">
        <v>26</v>
      </c>
      <c r="F973" t="str">
        <f>VLOOKUP(tbStoricoOrdini[[#This Row],[CLIENTE]],tbClienti[],3,FALSE)</f>
        <v>Lombardia</v>
      </c>
      <c r="G973" t="str">
        <f>VLOOKUP(tbStoricoOrdini[[#This Row],[CLIENTE]],tbClienti[],7,FALSE)</f>
        <v>AC</v>
      </c>
      <c r="H973" t="s">
        <v>68</v>
      </c>
      <c r="I973" t="str">
        <f>IF(LEFT(tbStoricoOrdini[[#This Row],[ARTICOLO]],3) = "COG","COG",LEFT(tbStoricoOrdini[[#This Row],[ARTICOLO]],FIND(" ",tbStoricoOrdini[[#This Row],[ARTICOLO]])-1))</f>
        <v>BAG</v>
      </c>
      <c r="J973" t="str">
        <f>MID(tbStoricoOrdini[[#This Row],[ARTICOLO]],FIND(" ",tbStoricoOrdini[[#This Row],[ARTICOLO]])+1,4)</f>
        <v>5000</v>
      </c>
      <c r="K973" t="str">
        <f>IFERROR(RIGHT(tbStoricoOrdini[[#This Row],[ARTICOLO]],LEN(tbStoricoOrdini[[#This Row],[ARTICOLO]])-FIND(" ",tbStoricoOrdini[[#This Row],[ARTICOLO]],FIND(" ",tbStoricoOrdini[[#This Row],[ARTICOLO]]) +1)),"")</f>
        <v/>
      </c>
      <c r="L973" s="3">
        <f>VLOOKUP(tbStoricoOrdini[[#This Row],[ARTICOLO]],tbArticoli[],2,FALSE)</f>
        <v>250</v>
      </c>
      <c r="M973" s="22">
        <f>tbStoricoOrdini[[#This Row],[IMPORTO]]/tbStoricoOrdini[[#This Row],[PREZZO]]</f>
        <v>0.14000000000000001</v>
      </c>
      <c r="N973" t="s">
        <v>16</v>
      </c>
      <c r="O973" s="8">
        <f>VLOOKUP(tbStoricoOrdini[[#This Row],[AGENTE]],tbAgenti[],2,FALSE)</f>
        <v>0.05</v>
      </c>
      <c r="P973" s="2">
        <v>35</v>
      </c>
      <c r="Q973" s="2">
        <f>tbStoricoOrdini[[#This Row],[IMPORTO]]*tbStoricoOrdini[[#This Row],[% COMM.]]</f>
        <v>1.75</v>
      </c>
      <c r="R973" s="2">
        <f>tbStoricoOrdini[[#This Row],[TOT. COMM.]]+tbStoricoOrdini[[#This Row],[IMPORTO]]</f>
        <v>36.75</v>
      </c>
    </row>
    <row r="974" spans="1:18">
      <c r="A974" s="1">
        <v>43862</v>
      </c>
      <c r="B974" s="7">
        <f>MONTH(tbStoricoOrdini[[#This Row],[DATA]])</f>
        <v>2</v>
      </c>
      <c r="C974" t="s">
        <v>1069</v>
      </c>
      <c r="D974" t="str">
        <f>RIGHT(tbStoricoOrdini[[#This Row],[ORDINE]],4)</f>
        <v>0971</v>
      </c>
      <c r="E974" t="s">
        <v>26</v>
      </c>
      <c r="F974" t="str">
        <f>VLOOKUP(tbStoricoOrdini[[#This Row],[CLIENTE]],tbClienti[],3,FALSE)</f>
        <v>Lombardia</v>
      </c>
      <c r="G974" t="str">
        <f>VLOOKUP(tbStoricoOrdini[[#This Row],[CLIENTE]],tbClienti[],7,FALSE)</f>
        <v>AC</v>
      </c>
      <c r="H974" t="s">
        <v>69</v>
      </c>
      <c r="I974" t="str">
        <f>IF(LEFT(tbStoricoOrdini[[#This Row],[ARTICOLO]],3) = "COG","COG",LEFT(tbStoricoOrdini[[#This Row],[ARTICOLO]],FIND(" ",tbStoricoOrdini[[#This Row],[ARTICOLO]])-1))</f>
        <v>BAG</v>
      </c>
      <c r="J974" t="str">
        <f>MID(tbStoricoOrdini[[#This Row],[ARTICOLO]],FIND(" ",tbStoricoOrdini[[#This Row],[ARTICOLO]])+1,4)</f>
        <v>1121</v>
      </c>
      <c r="K974" t="str">
        <f>IFERROR(RIGHT(tbStoricoOrdini[[#This Row],[ARTICOLO]],LEN(tbStoricoOrdini[[#This Row],[ARTICOLO]])-FIND(" ",tbStoricoOrdini[[#This Row],[ARTICOLO]],FIND(" ",tbStoricoOrdini[[#This Row],[ARTICOLO]]) +1)),"")</f>
        <v>Gold</v>
      </c>
      <c r="L974" s="3">
        <f>VLOOKUP(tbStoricoOrdini[[#This Row],[ARTICOLO]],tbArticoli[],2,FALSE)</f>
        <v>230</v>
      </c>
      <c r="M974" s="22">
        <f>tbStoricoOrdini[[#This Row],[IMPORTO]]/tbStoricoOrdini[[#This Row],[PREZZO]]</f>
        <v>1.6043478260869566</v>
      </c>
      <c r="N974" t="s">
        <v>6</v>
      </c>
      <c r="O974" s="8">
        <f>VLOOKUP(tbStoricoOrdini[[#This Row],[AGENTE]],tbAgenti[],2,FALSE)</f>
        <v>7.4999999999999997E-2</v>
      </c>
      <c r="P974" s="2">
        <v>369</v>
      </c>
      <c r="Q974" s="2">
        <f>tbStoricoOrdini[[#This Row],[IMPORTO]]*tbStoricoOrdini[[#This Row],[% COMM.]]</f>
        <v>27.675000000000001</v>
      </c>
      <c r="R974" s="2">
        <f>tbStoricoOrdini[[#This Row],[TOT. COMM.]]+tbStoricoOrdini[[#This Row],[IMPORTO]]</f>
        <v>396.67500000000001</v>
      </c>
    </row>
    <row r="975" spans="1:18">
      <c r="A975" s="1">
        <v>43862</v>
      </c>
      <c r="B975" s="7">
        <f>MONTH(tbStoricoOrdini[[#This Row],[DATA]])</f>
        <v>2</v>
      </c>
      <c r="C975" t="s">
        <v>1070</v>
      </c>
      <c r="D975" t="str">
        <f>RIGHT(tbStoricoOrdini[[#This Row],[ORDINE]],4)</f>
        <v>0972</v>
      </c>
      <c r="E975" t="s">
        <v>26</v>
      </c>
      <c r="F975" t="str">
        <f>VLOOKUP(tbStoricoOrdini[[#This Row],[CLIENTE]],tbClienti[],3,FALSE)</f>
        <v>Lombardia</v>
      </c>
      <c r="G975" t="str">
        <f>VLOOKUP(tbStoricoOrdini[[#This Row],[CLIENTE]],tbClienti[],7,FALSE)</f>
        <v>AC</v>
      </c>
      <c r="H975" t="s">
        <v>69</v>
      </c>
      <c r="I975" t="str">
        <f>IF(LEFT(tbStoricoOrdini[[#This Row],[ARTICOLO]],3) = "COG","COG",LEFT(tbStoricoOrdini[[#This Row],[ARTICOLO]],FIND(" ",tbStoricoOrdini[[#This Row],[ARTICOLO]])-1))</f>
        <v>BAG</v>
      </c>
      <c r="J975" t="str">
        <f>MID(tbStoricoOrdini[[#This Row],[ARTICOLO]],FIND(" ",tbStoricoOrdini[[#This Row],[ARTICOLO]])+1,4)</f>
        <v>1121</v>
      </c>
      <c r="K975" t="str">
        <f>IFERROR(RIGHT(tbStoricoOrdini[[#This Row],[ARTICOLO]],LEN(tbStoricoOrdini[[#This Row],[ARTICOLO]])-FIND(" ",tbStoricoOrdini[[#This Row],[ARTICOLO]],FIND(" ",tbStoricoOrdini[[#This Row],[ARTICOLO]]) +1)),"")</f>
        <v>Gold</v>
      </c>
      <c r="L975" s="3">
        <f>VLOOKUP(tbStoricoOrdini[[#This Row],[ARTICOLO]],tbArticoli[],2,FALSE)</f>
        <v>230</v>
      </c>
      <c r="M975" s="22">
        <f>tbStoricoOrdini[[#This Row],[IMPORTO]]/tbStoricoOrdini[[#This Row],[PREZZO]]</f>
        <v>16.621739130434783</v>
      </c>
      <c r="N975" t="s">
        <v>9</v>
      </c>
      <c r="O975" s="8">
        <f>VLOOKUP(tbStoricoOrdini[[#This Row],[AGENTE]],tbAgenti[],2,FALSE)</f>
        <v>0.05</v>
      </c>
      <c r="P975" s="2">
        <v>3823</v>
      </c>
      <c r="Q975" s="2">
        <f>tbStoricoOrdini[[#This Row],[IMPORTO]]*tbStoricoOrdini[[#This Row],[% COMM.]]</f>
        <v>191.15</v>
      </c>
      <c r="R975" s="2">
        <f>tbStoricoOrdini[[#This Row],[TOT. COMM.]]+tbStoricoOrdini[[#This Row],[IMPORTO]]</f>
        <v>4014.15</v>
      </c>
    </row>
    <row r="976" spans="1:18">
      <c r="A976" s="1">
        <v>43862</v>
      </c>
      <c r="B976" s="7">
        <f>MONTH(tbStoricoOrdini[[#This Row],[DATA]])</f>
        <v>2</v>
      </c>
      <c r="C976" t="s">
        <v>1071</v>
      </c>
      <c r="D976" t="str">
        <f>RIGHT(tbStoricoOrdini[[#This Row],[ORDINE]],4)</f>
        <v>0973</v>
      </c>
      <c r="E976" t="s">
        <v>26</v>
      </c>
      <c r="F976" t="str">
        <f>VLOOKUP(tbStoricoOrdini[[#This Row],[CLIENTE]],tbClienti[],3,FALSE)</f>
        <v>Lombardia</v>
      </c>
      <c r="G976" t="str">
        <f>VLOOKUP(tbStoricoOrdini[[#This Row],[CLIENTE]],tbClienti[],7,FALSE)</f>
        <v>AC</v>
      </c>
      <c r="H976" t="s">
        <v>83</v>
      </c>
      <c r="I976" t="str">
        <f>IF(LEFT(tbStoricoOrdini[[#This Row],[ARTICOLO]],3) = "COG","COG",LEFT(tbStoricoOrdini[[#This Row],[ARTICOLO]],FIND(" ",tbStoricoOrdini[[#This Row],[ARTICOLO]])-1))</f>
        <v>COG</v>
      </c>
      <c r="J976" t="str">
        <f>MID(tbStoricoOrdini[[#This Row],[ARTICOLO]],FIND(" ",tbStoricoOrdini[[#This Row],[ARTICOLO]])+1,4)</f>
        <v>8000</v>
      </c>
      <c r="K976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976" s="3">
        <f>VLOOKUP(tbStoricoOrdini[[#This Row],[ARTICOLO]],tbArticoli[],2,FALSE)</f>
        <v>670</v>
      </c>
      <c r="M976" s="22">
        <f>tbStoricoOrdini[[#This Row],[IMPORTO]]/tbStoricoOrdini[[#This Row],[PREZZO]]</f>
        <v>2.2358208955223882</v>
      </c>
      <c r="N976" t="s">
        <v>6</v>
      </c>
      <c r="O976" s="8">
        <f>VLOOKUP(tbStoricoOrdini[[#This Row],[AGENTE]],tbAgenti[],2,FALSE)</f>
        <v>7.4999999999999997E-2</v>
      </c>
      <c r="P976" s="2">
        <v>1498</v>
      </c>
      <c r="Q976" s="2">
        <f>tbStoricoOrdini[[#This Row],[IMPORTO]]*tbStoricoOrdini[[#This Row],[% COMM.]]</f>
        <v>112.35</v>
      </c>
      <c r="R976" s="2">
        <f>tbStoricoOrdini[[#This Row],[TOT. COMM.]]+tbStoricoOrdini[[#This Row],[IMPORTO]]</f>
        <v>1610.35</v>
      </c>
    </row>
    <row r="977" spans="1:18">
      <c r="A977" s="1">
        <v>43862</v>
      </c>
      <c r="B977" s="7">
        <f>MONTH(tbStoricoOrdini[[#This Row],[DATA]])</f>
        <v>2</v>
      </c>
      <c r="C977" t="s">
        <v>1072</v>
      </c>
      <c r="D977" t="str">
        <f>RIGHT(tbStoricoOrdini[[#This Row],[ORDINE]],4)</f>
        <v>0974</v>
      </c>
      <c r="E977" t="s">
        <v>26</v>
      </c>
      <c r="F977" t="str">
        <f>VLOOKUP(tbStoricoOrdini[[#This Row],[CLIENTE]],tbClienti[],3,FALSE)</f>
        <v>Lombardia</v>
      </c>
      <c r="G977" t="str">
        <f>VLOOKUP(tbStoricoOrdini[[#This Row],[CLIENTE]],tbClienti[],7,FALSE)</f>
        <v>AC</v>
      </c>
      <c r="H977" t="s">
        <v>83</v>
      </c>
      <c r="I977" t="str">
        <f>IF(LEFT(tbStoricoOrdini[[#This Row],[ARTICOLO]],3) = "COG","COG",LEFT(tbStoricoOrdini[[#This Row],[ARTICOLO]],FIND(" ",tbStoricoOrdini[[#This Row],[ARTICOLO]])-1))</f>
        <v>COG</v>
      </c>
      <c r="J977" t="str">
        <f>MID(tbStoricoOrdini[[#This Row],[ARTICOLO]],FIND(" ",tbStoricoOrdini[[#This Row],[ARTICOLO]])+1,4)</f>
        <v>8000</v>
      </c>
      <c r="K977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977" s="3">
        <f>VLOOKUP(tbStoricoOrdini[[#This Row],[ARTICOLO]],tbArticoli[],2,FALSE)</f>
        <v>670</v>
      </c>
      <c r="M977" s="22">
        <f>tbStoricoOrdini[[#This Row],[IMPORTO]]/tbStoricoOrdini[[#This Row],[PREZZO]]</f>
        <v>176.07611940298509</v>
      </c>
      <c r="N977" t="s">
        <v>9</v>
      </c>
      <c r="O977" s="8">
        <f>VLOOKUP(tbStoricoOrdini[[#This Row],[AGENTE]],tbAgenti[],2,FALSE)</f>
        <v>0.05</v>
      </c>
      <c r="P977" s="2">
        <v>117971</v>
      </c>
      <c r="Q977" s="2">
        <f>tbStoricoOrdini[[#This Row],[IMPORTO]]*tbStoricoOrdini[[#This Row],[% COMM.]]</f>
        <v>5898.55</v>
      </c>
      <c r="R977" s="2">
        <f>tbStoricoOrdini[[#This Row],[TOT. COMM.]]+tbStoricoOrdini[[#This Row],[IMPORTO]]</f>
        <v>123869.55</v>
      </c>
    </row>
    <row r="978" spans="1:18">
      <c r="A978" s="1">
        <v>43862</v>
      </c>
      <c r="B978" s="7">
        <f>MONTH(tbStoricoOrdini[[#This Row],[DATA]])</f>
        <v>2</v>
      </c>
      <c r="C978" t="s">
        <v>1073</v>
      </c>
      <c r="D978" t="str">
        <f>RIGHT(tbStoricoOrdini[[#This Row],[ORDINE]],4)</f>
        <v>0975</v>
      </c>
      <c r="E978" t="s">
        <v>26</v>
      </c>
      <c r="F978" t="str">
        <f>VLOOKUP(tbStoricoOrdini[[#This Row],[CLIENTE]],tbClienti[],3,FALSE)</f>
        <v>Lombardia</v>
      </c>
      <c r="G978" t="str">
        <f>VLOOKUP(tbStoricoOrdini[[#This Row],[CLIENTE]],tbClienti[],7,FALSE)</f>
        <v>AC</v>
      </c>
      <c r="H978" t="s">
        <v>70</v>
      </c>
      <c r="I978" t="str">
        <f>IF(LEFT(tbStoricoOrdini[[#This Row],[ARTICOLO]],3) = "COG","COG",LEFT(tbStoricoOrdini[[#This Row],[ARTICOLO]],FIND(" ",tbStoricoOrdini[[#This Row],[ARTICOLO]])-1))</f>
        <v>EB08</v>
      </c>
      <c r="J978" t="str">
        <f>MID(tbStoricoOrdini[[#This Row],[ARTICOLO]],FIND(" ",tbStoricoOrdini[[#This Row],[ARTICOLO]])+1,4)</f>
        <v>7500</v>
      </c>
      <c r="K978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978" s="3">
        <f>VLOOKUP(tbStoricoOrdini[[#This Row],[ARTICOLO]],tbArticoli[],2,FALSE)</f>
        <v>180</v>
      </c>
      <c r="M978" s="22">
        <f>tbStoricoOrdini[[#This Row],[IMPORTO]]/tbStoricoOrdini[[#This Row],[PREZZO]]</f>
        <v>0.37777777777777777</v>
      </c>
      <c r="N978" t="s">
        <v>9</v>
      </c>
      <c r="O978" s="8">
        <f>VLOOKUP(tbStoricoOrdini[[#This Row],[AGENTE]],tbAgenti[],2,FALSE)</f>
        <v>0.05</v>
      </c>
      <c r="P978" s="2">
        <v>68</v>
      </c>
      <c r="Q978" s="2">
        <f>tbStoricoOrdini[[#This Row],[IMPORTO]]*tbStoricoOrdini[[#This Row],[% COMM.]]</f>
        <v>3.4000000000000004</v>
      </c>
      <c r="R978" s="2">
        <f>tbStoricoOrdini[[#This Row],[TOT. COMM.]]+tbStoricoOrdini[[#This Row],[IMPORTO]]</f>
        <v>71.400000000000006</v>
      </c>
    </row>
    <row r="979" spans="1:18">
      <c r="A979" s="1">
        <v>43862</v>
      </c>
      <c r="B979" s="7">
        <f>MONTH(tbStoricoOrdini[[#This Row],[DATA]])</f>
        <v>2</v>
      </c>
      <c r="C979" t="s">
        <v>1074</v>
      </c>
      <c r="D979" t="str">
        <f>RIGHT(tbStoricoOrdini[[#This Row],[ORDINE]],4)</f>
        <v>0976</v>
      </c>
      <c r="E979" t="s">
        <v>26</v>
      </c>
      <c r="F979" t="str">
        <f>VLOOKUP(tbStoricoOrdini[[#This Row],[CLIENTE]],tbClienti[],3,FALSE)</f>
        <v>Lombardia</v>
      </c>
      <c r="G979" t="str">
        <f>VLOOKUP(tbStoricoOrdini[[#This Row],[CLIENTE]],tbClienti[],7,FALSE)</f>
        <v>AC</v>
      </c>
      <c r="H979" t="s">
        <v>75</v>
      </c>
      <c r="I979" t="str">
        <f>IF(LEFT(tbStoricoOrdini[[#This Row],[ARTICOLO]],3) = "COG","COG",LEFT(tbStoricoOrdini[[#This Row],[ARTICOLO]],FIND(" ",tbStoricoOrdini[[#This Row],[ARTICOLO]])-1))</f>
        <v>AVRC</v>
      </c>
      <c r="J979" t="str">
        <f>MID(tbStoricoOrdini[[#This Row],[ARTICOLO]],FIND(" ",tbStoricoOrdini[[#This Row],[ARTICOLO]])+1,4)</f>
        <v>1000</v>
      </c>
      <c r="K979" t="str">
        <f>IFERROR(RIGHT(tbStoricoOrdini[[#This Row],[ARTICOLO]],LEN(tbStoricoOrdini[[#This Row],[ARTICOLO]])-FIND(" ",tbStoricoOrdini[[#This Row],[ARTICOLO]],FIND(" ",tbStoricoOrdini[[#This Row],[ARTICOLO]]) +1)),"")</f>
        <v>Silver</v>
      </c>
      <c r="L979" s="3">
        <f>VLOOKUP(tbStoricoOrdini[[#This Row],[ARTICOLO]],tbArticoli[],2,FALSE)</f>
        <v>390</v>
      </c>
      <c r="M979" s="22">
        <f>tbStoricoOrdini[[#This Row],[IMPORTO]]/tbStoricoOrdini[[#This Row],[PREZZO]]</f>
        <v>39.630769230769232</v>
      </c>
      <c r="N979" t="s">
        <v>9</v>
      </c>
      <c r="O979" s="8">
        <f>VLOOKUP(tbStoricoOrdini[[#This Row],[AGENTE]],tbAgenti[],2,FALSE)</f>
        <v>0.05</v>
      </c>
      <c r="P979" s="2">
        <v>15456</v>
      </c>
      <c r="Q979" s="2">
        <f>tbStoricoOrdini[[#This Row],[IMPORTO]]*tbStoricoOrdini[[#This Row],[% COMM.]]</f>
        <v>772.80000000000007</v>
      </c>
      <c r="R979" s="2">
        <f>tbStoricoOrdini[[#This Row],[TOT. COMM.]]+tbStoricoOrdini[[#This Row],[IMPORTO]]</f>
        <v>16228.8</v>
      </c>
    </row>
    <row r="980" spans="1:18">
      <c r="A980" s="1">
        <v>43862</v>
      </c>
      <c r="B980" s="7">
        <f>MONTH(tbStoricoOrdini[[#This Row],[DATA]])</f>
        <v>2</v>
      </c>
      <c r="C980" t="s">
        <v>1075</v>
      </c>
      <c r="D980" t="str">
        <f>RIGHT(tbStoricoOrdini[[#This Row],[ORDINE]],4)</f>
        <v>0977</v>
      </c>
      <c r="E980" t="s">
        <v>26</v>
      </c>
      <c r="F980" t="str">
        <f>VLOOKUP(tbStoricoOrdini[[#This Row],[CLIENTE]],tbClienti[],3,FALSE)</f>
        <v>Lombardia</v>
      </c>
      <c r="G980" t="str">
        <f>VLOOKUP(tbStoricoOrdini[[#This Row],[CLIENTE]],tbClienti[],7,FALSE)</f>
        <v>AC</v>
      </c>
      <c r="H980" t="s">
        <v>71</v>
      </c>
      <c r="I980" t="str">
        <f>IF(LEFT(tbStoricoOrdini[[#This Row],[ARTICOLO]],3) = "COG","COG",LEFT(tbStoricoOrdini[[#This Row],[ARTICOLO]],FIND(" ",tbStoricoOrdini[[#This Row],[ARTICOLO]])-1))</f>
        <v>EB07</v>
      </c>
      <c r="J980" t="str">
        <f>MID(tbStoricoOrdini[[#This Row],[ARTICOLO]],FIND(" ",tbStoricoOrdini[[#This Row],[ARTICOLO]])+1,4)</f>
        <v>5000</v>
      </c>
      <c r="K980" t="str">
        <f>IFERROR(RIGHT(tbStoricoOrdini[[#This Row],[ARTICOLO]],LEN(tbStoricoOrdini[[#This Row],[ARTICOLO]])-FIND(" ",tbStoricoOrdini[[#This Row],[ARTICOLO]],FIND(" ",tbStoricoOrdini[[#This Row],[ARTICOLO]]) +1)),"")</f>
        <v/>
      </c>
      <c r="L980" s="3">
        <f>VLOOKUP(tbStoricoOrdini[[#This Row],[ARTICOLO]],tbArticoli[],2,FALSE)</f>
        <v>140</v>
      </c>
      <c r="M980" s="22">
        <f>tbStoricoOrdini[[#This Row],[IMPORTO]]/tbStoricoOrdini[[#This Row],[PREZZO]]</f>
        <v>9.285714285714286E-2</v>
      </c>
      <c r="N980" t="s">
        <v>16</v>
      </c>
      <c r="O980" s="8">
        <f>VLOOKUP(tbStoricoOrdini[[#This Row],[AGENTE]],tbAgenti[],2,FALSE)</f>
        <v>0.05</v>
      </c>
      <c r="P980" s="2">
        <v>13</v>
      </c>
      <c r="Q980" s="2">
        <f>tbStoricoOrdini[[#This Row],[IMPORTO]]*tbStoricoOrdini[[#This Row],[% COMM.]]</f>
        <v>0.65</v>
      </c>
      <c r="R980" s="2">
        <f>tbStoricoOrdini[[#This Row],[TOT. COMM.]]+tbStoricoOrdini[[#This Row],[IMPORTO]]</f>
        <v>13.65</v>
      </c>
    </row>
    <row r="981" spans="1:18">
      <c r="A981" s="1">
        <v>43862</v>
      </c>
      <c r="B981" s="7">
        <f>MONTH(tbStoricoOrdini[[#This Row],[DATA]])</f>
        <v>2</v>
      </c>
      <c r="C981" t="s">
        <v>1076</v>
      </c>
      <c r="D981" t="str">
        <f>RIGHT(tbStoricoOrdini[[#This Row],[ORDINE]],4)</f>
        <v>0978</v>
      </c>
      <c r="E981" t="s">
        <v>26</v>
      </c>
      <c r="F981" t="str">
        <f>VLOOKUP(tbStoricoOrdini[[#This Row],[CLIENTE]],tbClienti[],3,FALSE)</f>
        <v>Lombardia</v>
      </c>
      <c r="G981" t="str">
        <f>VLOOKUP(tbStoricoOrdini[[#This Row],[CLIENTE]],tbClienti[],7,FALSE)</f>
        <v>AC</v>
      </c>
      <c r="H981" t="s">
        <v>71</v>
      </c>
      <c r="I981" t="str">
        <f>IF(LEFT(tbStoricoOrdini[[#This Row],[ARTICOLO]],3) = "COG","COG",LEFT(tbStoricoOrdini[[#This Row],[ARTICOLO]],FIND(" ",tbStoricoOrdini[[#This Row],[ARTICOLO]])-1))</f>
        <v>EB07</v>
      </c>
      <c r="J981" t="str">
        <f>MID(tbStoricoOrdini[[#This Row],[ARTICOLO]],FIND(" ",tbStoricoOrdini[[#This Row],[ARTICOLO]])+1,4)</f>
        <v>5000</v>
      </c>
      <c r="K981" t="str">
        <f>IFERROR(RIGHT(tbStoricoOrdini[[#This Row],[ARTICOLO]],LEN(tbStoricoOrdini[[#This Row],[ARTICOLO]])-FIND(" ",tbStoricoOrdini[[#This Row],[ARTICOLO]],FIND(" ",tbStoricoOrdini[[#This Row],[ARTICOLO]]) +1)),"")</f>
        <v/>
      </c>
      <c r="L981" s="3">
        <f>VLOOKUP(tbStoricoOrdini[[#This Row],[ARTICOLO]],tbArticoli[],2,FALSE)</f>
        <v>140</v>
      </c>
      <c r="M981" s="22">
        <f>tbStoricoOrdini[[#This Row],[IMPORTO]]/tbStoricoOrdini[[#This Row],[PREZZO]]</f>
        <v>3.7214285714285715</v>
      </c>
      <c r="N981" t="s">
        <v>6</v>
      </c>
      <c r="O981" s="8">
        <f>VLOOKUP(tbStoricoOrdini[[#This Row],[AGENTE]],tbAgenti[],2,FALSE)</f>
        <v>7.4999999999999997E-2</v>
      </c>
      <c r="P981" s="2">
        <v>521</v>
      </c>
      <c r="Q981" s="2">
        <f>tbStoricoOrdini[[#This Row],[IMPORTO]]*tbStoricoOrdini[[#This Row],[% COMM.]]</f>
        <v>39.074999999999996</v>
      </c>
      <c r="R981" s="2">
        <f>tbStoricoOrdini[[#This Row],[TOT. COMM.]]+tbStoricoOrdini[[#This Row],[IMPORTO]]</f>
        <v>560.07500000000005</v>
      </c>
    </row>
    <row r="982" spans="1:18">
      <c r="A982" s="1">
        <v>43862</v>
      </c>
      <c r="B982" s="7">
        <f>MONTH(tbStoricoOrdini[[#This Row],[DATA]])</f>
        <v>2</v>
      </c>
      <c r="C982" t="s">
        <v>1077</v>
      </c>
      <c r="D982" t="str">
        <f>RIGHT(tbStoricoOrdini[[#This Row],[ORDINE]],4)</f>
        <v>0979</v>
      </c>
      <c r="E982" t="s">
        <v>26</v>
      </c>
      <c r="F982" t="str">
        <f>VLOOKUP(tbStoricoOrdini[[#This Row],[CLIENTE]],tbClienti[],3,FALSE)</f>
        <v>Lombardia</v>
      </c>
      <c r="G982" t="str">
        <f>VLOOKUP(tbStoricoOrdini[[#This Row],[CLIENTE]],tbClienti[],7,FALSE)</f>
        <v>AC</v>
      </c>
      <c r="H982" t="s">
        <v>71</v>
      </c>
      <c r="I982" t="str">
        <f>IF(LEFT(tbStoricoOrdini[[#This Row],[ARTICOLO]],3) = "COG","COG",LEFT(tbStoricoOrdini[[#This Row],[ARTICOLO]],FIND(" ",tbStoricoOrdini[[#This Row],[ARTICOLO]])-1))</f>
        <v>EB07</v>
      </c>
      <c r="J982" t="str">
        <f>MID(tbStoricoOrdini[[#This Row],[ARTICOLO]],FIND(" ",tbStoricoOrdini[[#This Row],[ARTICOLO]])+1,4)</f>
        <v>5000</v>
      </c>
      <c r="K982" t="str">
        <f>IFERROR(RIGHT(tbStoricoOrdini[[#This Row],[ARTICOLO]],LEN(tbStoricoOrdini[[#This Row],[ARTICOLO]])-FIND(" ",tbStoricoOrdini[[#This Row],[ARTICOLO]],FIND(" ",tbStoricoOrdini[[#This Row],[ARTICOLO]]) +1)),"")</f>
        <v/>
      </c>
      <c r="L982" s="3">
        <f>VLOOKUP(tbStoricoOrdini[[#This Row],[ARTICOLO]],tbArticoli[],2,FALSE)</f>
        <v>140</v>
      </c>
      <c r="M982" s="22">
        <f>tbStoricoOrdini[[#This Row],[IMPORTO]]/tbStoricoOrdini[[#This Row],[PREZZO]]</f>
        <v>51.05</v>
      </c>
      <c r="N982" t="s">
        <v>9</v>
      </c>
      <c r="O982" s="8">
        <f>VLOOKUP(tbStoricoOrdini[[#This Row],[AGENTE]],tbAgenti[],2,FALSE)</f>
        <v>0.05</v>
      </c>
      <c r="P982" s="2">
        <v>7147</v>
      </c>
      <c r="Q982" s="2">
        <f>tbStoricoOrdini[[#This Row],[IMPORTO]]*tbStoricoOrdini[[#This Row],[% COMM.]]</f>
        <v>357.35</v>
      </c>
      <c r="R982" s="2">
        <f>tbStoricoOrdini[[#This Row],[TOT. COMM.]]+tbStoricoOrdini[[#This Row],[IMPORTO]]</f>
        <v>7504.35</v>
      </c>
    </row>
    <row r="983" spans="1:18">
      <c r="A983" s="1">
        <v>43862</v>
      </c>
      <c r="B983" s="7">
        <f>MONTH(tbStoricoOrdini[[#This Row],[DATA]])</f>
        <v>2</v>
      </c>
      <c r="C983" t="s">
        <v>1078</v>
      </c>
      <c r="D983" t="str">
        <f>RIGHT(tbStoricoOrdini[[#This Row],[ORDINE]],4)</f>
        <v>0980</v>
      </c>
      <c r="E983" t="s">
        <v>26</v>
      </c>
      <c r="F983" t="str">
        <f>VLOOKUP(tbStoricoOrdini[[#This Row],[CLIENTE]],tbClienti[],3,FALSE)</f>
        <v>Lombardia</v>
      </c>
      <c r="G983" t="str">
        <f>VLOOKUP(tbStoricoOrdini[[#This Row],[CLIENTE]],tbClienti[],7,FALSE)</f>
        <v>AC</v>
      </c>
      <c r="H983" t="s">
        <v>76</v>
      </c>
      <c r="I983" t="str">
        <f>IF(LEFT(tbStoricoOrdini[[#This Row],[ARTICOLO]],3) = "COG","COG",LEFT(tbStoricoOrdini[[#This Row],[ARTICOLO]],FIND(" ",tbStoricoOrdini[[#This Row],[ARTICOLO]])-1))</f>
        <v>COG</v>
      </c>
      <c r="J983" t="str">
        <f>MID(tbStoricoOrdini[[#This Row],[ARTICOLO]],FIND(" ",tbStoricoOrdini[[#This Row],[ARTICOLO]])+1,4)</f>
        <v>1000</v>
      </c>
      <c r="K983" t="str">
        <f>IFERROR(RIGHT(tbStoricoOrdini[[#This Row],[ARTICOLO]],LEN(tbStoricoOrdini[[#This Row],[ARTICOLO]])-FIND(" ",tbStoricoOrdini[[#This Row],[ARTICOLO]],FIND(" ",tbStoricoOrdini[[#This Row],[ARTICOLO]]) +1)),"")</f>
        <v/>
      </c>
      <c r="L983" s="3">
        <f>VLOOKUP(tbStoricoOrdini[[#This Row],[ARTICOLO]],tbArticoli[],2,FALSE)</f>
        <v>150</v>
      </c>
      <c r="M983" s="22">
        <f>tbStoricoOrdini[[#This Row],[IMPORTO]]/tbStoricoOrdini[[#This Row],[PREZZO]]</f>
        <v>3.8666666666666667</v>
      </c>
      <c r="N983" t="s">
        <v>6</v>
      </c>
      <c r="O983" s="8">
        <f>VLOOKUP(tbStoricoOrdini[[#This Row],[AGENTE]],tbAgenti[],2,FALSE)</f>
        <v>7.4999999999999997E-2</v>
      </c>
      <c r="P983" s="2">
        <v>580</v>
      </c>
      <c r="Q983" s="2">
        <f>tbStoricoOrdini[[#This Row],[IMPORTO]]*tbStoricoOrdini[[#This Row],[% COMM.]]</f>
        <v>43.5</v>
      </c>
      <c r="R983" s="2">
        <f>tbStoricoOrdini[[#This Row],[TOT. COMM.]]+tbStoricoOrdini[[#This Row],[IMPORTO]]</f>
        <v>623.5</v>
      </c>
    </row>
    <row r="984" spans="1:18">
      <c r="A984" s="1">
        <v>43862</v>
      </c>
      <c r="B984" s="7">
        <f>MONTH(tbStoricoOrdini[[#This Row],[DATA]])</f>
        <v>2</v>
      </c>
      <c r="C984" t="s">
        <v>1079</v>
      </c>
      <c r="D984" t="str">
        <f>RIGHT(tbStoricoOrdini[[#This Row],[ORDINE]],4)</f>
        <v>0981</v>
      </c>
      <c r="E984" t="s">
        <v>26</v>
      </c>
      <c r="F984" t="str">
        <f>VLOOKUP(tbStoricoOrdini[[#This Row],[CLIENTE]],tbClienti[],3,FALSE)</f>
        <v>Lombardia</v>
      </c>
      <c r="G984" t="str">
        <f>VLOOKUP(tbStoricoOrdini[[#This Row],[CLIENTE]],tbClienti[],7,FALSE)</f>
        <v>AC</v>
      </c>
      <c r="H984" t="s">
        <v>76</v>
      </c>
      <c r="I984" t="str">
        <f>IF(LEFT(tbStoricoOrdini[[#This Row],[ARTICOLO]],3) = "COG","COG",LEFT(tbStoricoOrdini[[#This Row],[ARTICOLO]],FIND(" ",tbStoricoOrdini[[#This Row],[ARTICOLO]])-1))</f>
        <v>COG</v>
      </c>
      <c r="J984" t="str">
        <f>MID(tbStoricoOrdini[[#This Row],[ARTICOLO]],FIND(" ",tbStoricoOrdini[[#This Row],[ARTICOLO]])+1,4)</f>
        <v>1000</v>
      </c>
      <c r="K984" t="str">
        <f>IFERROR(RIGHT(tbStoricoOrdini[[#This Row],[ARTICOLO]],LEN(tbStoricoOrdini[[#This Row],[ARTICOLO]])-FIND(" ",tbStoricoOrdini[[#This Row],[ARTICOLO]],FIND(" ",tbStoricoOrdini[[#This Row],[ARTICOLO]]) +1)),"")</f>
        <v/>
      </c>
      <c r="L984" s="3">
        <f>VLOOKUP(tbStoricoOrdini[[#This Row],[ARTICOLO]],tbArticoli[],2,FALSE)</f>
        <v>150</v>
      </c>
      <c r="M984" s="22">
        <f>tbStoricoOrdini[[#This Row],[IMPORTO]]/tbStoricoOrdini[[#This Row],[PREZZO]]</f>
        <v>18.12</v>
      </c>
      <c r="N984" t="s">
        <v>9</v>
      </c>
      <c r="O984" s="8">
        <f>VLOOKUP(tbStoricoOrdini[[#This Row],[AGENTE]],tbAgenti[],2,FALSE)</f>
        <v>0.05</v>
      </c>
      <c r="P984" s="2">
        <v>2718</v>
      </c>
      <c r="Q984" s="2">
        <f>tbStoricoOrdini[[#This Row],[IMPORTO]]*tbStoricoOrdini[[#This Row],[% COMM.]]</f>
        <v>135.9</v>
      </c>
      <c r="R984" s="2">
        <f>tbStoricoOrdini[[#This Row],[TOT. COMM.]]+tbStoricoOrdini[[#This Row],[IMPORTO]]</f>
        <v>2853.9</v>
      </c>
    </row>
    <row r="985" spans="1:18">
      <c r="A985" s="1">
        <v>43862</v>
      </c>
      <c r="B985" s="7">
        <f>MONTH(tbStoricoOrdini[[#This Row],[DATA]])</f>
        <v>2</v>
      </c>
      <c r="C985" t="s">
        <v>1080</v>
      </c>
      <c r="D985" t="str">
        <f>RIGHT(tbStoricoOrdini[[#This Row],[ORDINE]],4)</f>
        <v>0982</v>
      </c>
      <c r="E985" t="s">
        <v>26</v>
      </c>
      <c r="F985" t="str">
        <f>VLOOKUP(tbStoricoOrdini[[#This Row],[CLIENTE]],tbClienti[],3,FALSE)</f>
        <v>Lombardia</v>
      </c>
      <c r="G985" t="str">
        <f>VLOOKUP(tbStoricoOrdini[[#This Row],[CLIENTE]],tbClienti[],7,FALSE)</f>
        <v>AC</v>
      </c>
      <c r="H985" t="s">
        <v>72</v>
      </c>
      <c r="I985" t="str">
        <f>IF(LEFT(tbStoricoOrdini[[#This Row],[ARTICOLO]],3) = "COG","COG",LEFT(tbStoricoOrdini[[#This Row],[ARTICOLO]],FIND(" ",tbStoricoOrdini[[#This Row],[ARTICOLO]])-1))</f>
        <v>EB06</v>
      </c>
      <c r="J985" t="str">
        <f>MID(tbStoricoOrdini[[#This Row],[ARTICOLO]],FIND(" ",tbStoricoOrdini[[#This Row],[ARTICOLO]])+1,4)</f>
        <v>3000</v>
      </c>
      <c r="K985" t="str">
        <f>IFERROR(RIGHT(tbStoricoOrdini[[#This Row],[ARTICOLO]],LEN(tbStoricoOrdini[[#This Row],[ARTICOLO]])-FIND(" ",tbStoricoOrdini[[#This Row],[ARTICOLO]],FIND(" ",tbStoricoOrdini[[#This Row],[ARTICOLO]]) +1)),"")</f>
        <v>Medium</v>
      </c>
      <c r="L985" s="3">
        <f>VLOOKUP(tbStoricoOrdini[[#This Row],[ARTICOLO]],tbArticoli[],2,FALSE)</f>
        <v>120</v>
      </c>
      <c r="M985" s="22">
        <f>tbStoricoOrdini[[#This Row],[IMPORTO]]/tbStoricoOrdini[[#This Row],[PREZZO]]</f>
        <v>3.1749999999999998</v>
      </c>
      <c r="N985" t="s">
        <v>17</v>
      </c>
      <c r="O985" s="8">
        <f>VLOOKUP(tbStoricoOrdini[[#This Row],[AGENTE]],tbAgenti[],2,FALSE)</f>
        <v>0.08</v>
      </c>
      <c r="P985" s="2">
        <v>381</v>
      </c>
      <c r="Q985" s="2">
        <f>tbStoricoOrdini[[#This Row],[IMPORTO]]*tbStoricoOrdini[[#This Row],[% COMM.]]</f>
        <v>30.48</v>
      </c>
      <c r="R985" s="2">
        <f>tbStoricoOrdini[[#This Row],[TOT. COMM.]]+tbStoricoOrdini[[#This Row],[IMPORTO]]</f>
        <v>411.48</v>
      </c>
    </row>
    <row r="986" spans="1:18">
      <c r="A986" s="1">
        <v>43862</v>
      </c>
      <c r="B986" s="7">
        <f>MONTH(tbStoricoOrdini[[#This Row],[DATA]])</f>
        <v>2</v>
      </c>
      <c r="C986" t="s">
        <v>1081</v>
      </c>
      <c r="D986" t="str">
        <f>RIGHT(tbStoricoOrdini[[#This Row],[ORDINE]],4)</f>
        <v>0983</v>
      </c>
      <c r="E986" t="s">
        <v>26</v>
      </c>
      <c r="F986" t="str">
        <f>VLOOKUP(tbStoricoOrdini[[#This Row],[CLIENTE]],tbClienti[],3,FALSE)</f>
        <v>Lombardia</v>
      </c>
      <c r="G986" t="str">
        <f>VLOOKUP(tbStoricoOrdini[[#This Row],[CLIENTE]],tbClienti[],7,FALSE)</f>
        <v>AC</v>
      </c>
      <c r="H986" t="s">
        <v>72</v>
      </c>
      <c r="I986" t="str">
        <f>IF(LEFT(tbStoricoOrdini[[#This Row],[ARTICOLO]],3) = "COG","COG",LEFT(tbStoricoOrdini[[#This Row],[ARTICOLO]],FIND(" ",tbStoricoOrdini[[#This Row],[ARTICOLO]])-1))</f>
        <v>EB06</v>
      </c>
      <c r="J986" t="str">
        <f>MID(tbStoricoOrdini[[#This Row],[ARTICOLO]],FIND(" ",tbStoricoOrdini[[#This Row],[ARTICOLO]])+1,4)</f>
        <v>3000</v>
      </c>
      <c r="K986" t="str">
        <f>IFERROR(RIGHT(tbStoricoOrdini[[#This Row],[ARTICOLO]],LEN(tbStoricoOrdini[[#This Row],[ARTICOLO]])-FIND(" ",tbStoricoOrdini[[#This Row],[ARTICOLO]],FIND(" ",tbStoricoOrdini[[#This Row],[ARTICOLO]]) +1)),"")</f>
        <v>Medium</v>
      </c>
      <c r="L986" s="3">
        <f>VLOOKUP(tbStoricoOrdini[[#This Row],[ARTICOLO]],tbArticoli[],2,FALSE)</f>
        <v>120</v>
      </c>
      <c r="M986" s="22">
        <f>tbStoricoOrdini[[#This Row],[IMPORTO]]/tbStoricoOrdini[[#This Row],[PREZZO]]</f>
        <v>1.7166666666666666</v>
      </c>
      <c r="N986" t="s">
        <v>18</v>
      </c>
      <c r="O986" s="8">
        <f>VLOOKUP(tbStoricoOrdini[[#This Row],[AGENTE]],tbAgenti[],2,FALSE)</f>
        <v>0.03</v>
      </c>
      <c r="P986" s="2">
        <v>206</v>
      </c>
      <c r="Q986" s="2">
        <f>tbStoricoOrdini[[#This Row],[IMPORTO]]*tbStoricoOrdini[[#This Row],[% COMM.]]</f>
        <v>6.18</v>
      </c>
      <c r="R986" s="2">
        <f>tbStoricoOrdini[[#This Row],[TOT. COMM.]]+tbStoricoOrdini[[#This Row],[IMPORTO]]</f>
        <v>212.18</v>
      </c>
    </row>
    <row r="987" spans="1:18">
      <c r="A987" s="1">
        <v>43862</v>
      </c>
      <c r="B987" s="7">
        <f>MONTH(tbStoricoOrdini[[#This Row],[DATA]])</f>
        <v>2</v>
      </c>
      <c r="C987" t="s">
        <v>1082</v>
      </c>
      <c r="D987" t="str">
        <f>RIGHT(tbStoricoOrdini[[#This Row],[ORDINE]],4)</f>
        <v>0984</v>
      </c>
      <c r="E987" t="s">
        <v>26</v>
      </c>
      <c r="F987" t="str">
        <f>VLOOKUP(tbStoricoOrdini[[#This Row],[CLIENTE]],tbClienti[],3,FALSE)</f>
        <v>Lombardia</v>
      </c>
      <c r="G987" t="str">
        <f>VLOOKUP(tbStoricoOrdini[[#This Row],[CLIENTE]],tbClienti[],7,FALSE)</f>
        <v>AC</v>
      </c>
      <c r="H987" t="s">
        <v>72</v>
      </c>
      <c r="I987" t="str">
        <f>IF(LEFT(tbStoricoOrdini[[#This Row],[ARTICOLO]],3) = "COG","COG",LEFT(tbStoricoOrdini[[#This Row],[ARTICOLO]],FIND(" ",tbStoricoOrdini[[#This Row],[ARTICOLO]])-1))</f>
        <v>EB06</v>
      </c>
      <c r="J987" t="str">
        <f>MID(tbStoricoOrdini[[#This Row],[ARTICOLO]],FIND(" ",tbStoricoOrdini[[#This Row],[ARTICOLO]])+1,4)</f>
        <v>3000</v>
      </c>
      <c r="K987" t="str">
        <f>IFERROR(RIGHT(tbStoricoOrdini[[#This Row],[ARTICOLO]],LEN(tbStoricoOrdini[[#This Row],[ARTICOLO]])-FIND(" ",tbStoricoOrdini[[#This Row],[ARTICOLO]],FIND(" ",tbStoricoOrdini[[#This Row],[ARTICOLO]]) +1)),"")</f>
        <v>Medium</v>
      </c>
      <c r="L987" s="3">
        <f>VLOOKUP(tbStoricoOrdini[[#This Row],[ARTICOLO]],tbArticoli[],2,FALSE)</f>
        <v>120</v>
      </c>
      <c r="M987" s="22">
        <f>tbStoricoOrdini[[#This Row],[IMPORTO]]/tbStoricoOrdini[[#This Row],[PREZZO]]</f>
        <v>1.6916666666666667</v>
      </c>
      <c r="N987" t="s">
        <v>6</v>
      </c>
      <c r="O987" s="8">
        <f>VLOOKUP(tbStoricoOrdini[[#This Row],[AGENTE]],tbAgenti[],2,FALSE)</f>
        <v>7.4999999999999997E-2</v>
      </c>
      <c r="P987" s="2">
        <v>203</v>
      </c>
      <c r="Q987" s="2">
        <f>tbStoricoOrdini[[#This Row],[IMPORTO]]*tbStoricoOrdini[[#This Row],[% COMM.]]</f>
        <v>15.225</v>
      </c>
      <c r="R987" s="2">
        <f>tbStoricoOrdini[[#This Row],[TOT. COMM.]]+tbStoricoOrdini[[#This Row],[IMPORTO]]</f>
        <v>218.22499999999999</v>
      </c>
    </row>
    <row r="988" spans="1:18">
      <c r="A988" s="1">
        <v>43862</v>
      </c>
      <c r="B988" s="7">
        <f>MONTH(tbStoricoOrdini[[#This Row],[DATA]])</f>
        <v>2</v>
      </c>
      <c r="C988" t="s">
        <v>1083</v>
      </c>
      <c r="D988" t="str">
        <f>RIGHT(tbStoricoOrdini[[#This Row],[ORDINE]],4)</f>
        <v>0985</v>
      </c>
      <c r="E988" t="s">
        <v>26</v>
      </c>
      <c r="F988" t="str">
        <f>VLOOKUP(tbStoricoOrdini[[#This Row],[CLIENTE]],tbClienti[],3,FALSE)</f>
        <v>Lombardia</v>
      </c>
      <c r="G988" t="str">
        <f>VLOOKUP(tbStoricoOrdini[[#This Row],[CLIENTE]],tbClienti[],7,FALSE)</f>
        <v>AC</v>
      </c>
      <c r="H988" t="s">
        <v>72</v>
      </c>
      <c r="I988" t="str">
        <f>IF(LEFT(tbStoricoOrdini[[#This Row],[ARTICOLO]],3) = "COG","COG",LEFT(tbStoricoOrdini[[#This Row],[ARTICOLO]],FIND(" ",tbStoricoOrdini[[#This Row],[ARTICOLO]])-1))</f>
        <v>EB06</v>
      </c>
      <c r="J988" t="str">
        <f>MID(tbStoricoOrdini[[#This Row],[ARTICOLO]],FIND(" ",tbStoricoOrdini[[#This Row],[ARTICOLO]])+1,4)</f>
        <v>3000</v>
      </c>
      <c r="K988" t="str">
        <f>IFERROR(RIGHT(tbStoricoOrdini[[#This Row],[ARTICOLO]],LEN(tbStoricoOrdini[[#This Row],[ARTICOLO]])-FIND(" ",tbStoricoOrdini[[#This Row],[ARTICOLO]],FIND(" ",tbStoricoOrdini[[#This Row],[ARTICOLO]]) +1)),"")</f>
        <v>Medium</v>
      </c>
      <c r="L988" s="3">
        <f>VLOOKUP(tbStoricoOrdini[[#This Row],[ARTICOLO]],tbArticoli[],2,FALSE)</f>
        <v>120</v>
      </c>
      <c r="M988" s="22">
        <f>tbStoricoOrdini[[#This Row],[IMPORTO]]/tbStoricoOrdini[[#This Row],[PREZZO]]</f>
        <v>1.0333333333333334</v>
      </c>
      <c r="N988" t="s">
        <v>9</v>
      </c>
      <c r="O988" s="8">
        <f>VLOOKUP(tbStoricoOrdini[[#This Row],[AGENTE]],tbAgenti[],2,FALSE)</f>
        <v>0.05</v>
      </c>
      <c r="P988" s="2">
        <v>124</v>
      </c>
      <c r="Q988" s="2">
        <f>tbStoricoOrdini[[#This Row],[IMPORTO]]*tbStoricoOrdini[[#This Row],[% COMM.]]</f>
        <v>6.2</v>
      </c>
      <c r="R988" s="2">
        <f>tbStoricoOrdini[[#This Row],[TOT. COMM.]]+tbStoricoOrdini[[#This Row],[IMPORTO]]</f>
        <v>130.19999999999999</v>
      </c>
    </row>
    <row r="989" spans="1:18">
      <c r="A989" s="1">
        <v>43862</v>
      </c>
      <c r="B989" s="7">
        <f>MONTH(tbStoricoOrdini[[#This Row],[DATA]])</f>
        <v>2</v>
      </c>
      <c r="C989" t="s">
        <v>1084</v>
      </c>
      <c r="D989" t="str">
        <f>RIGHT(tbStoricoOrdini[[#This Row],[ORDINE]],4)</f>
        <v>0986</v>
      </c>
      <c r="E989" t="s">
        <v>26</v>
      </c>
      <c r="F989" t="str">
        <f>VLOOKUP(tbStoricoOrdini[[#This Row],[CLIENTE]],tbClienti[],3,FALSE)</f>
        <v>Lombardia</v>
      </c>
      <c r="G989" t="str">
        <f>VLOOKUP(tbStoricoOrdini[[#This Row],[CLIENTE]],tbClienti[],7,FALSE)</f>
        <v>AC</v>
      </c>
      <c r="H989" t="s">
        <v>73</v>
      </c>
      <c r="I989" t="str">
        <f>IF(LEFT(tbStoricoOrdini[[#This Row],[ARTICOLO]],3) = "COG","COG",LEFT(tbStoricoOrdini[[#This Row],[ARTICOLO]],FIND(" ",tbStoricoOrdini[[#This Row],[ARTICOLO]])-1))</f>
        <v>EB06</v>
      </c>
      <c r="J989" t="str">
        <f>MID(tbStoricoOrdini[[#This Row],[ARTICOLO]],FIND(" ",tbStoricoOrdini[[#This Row],[ARTICOLO]])+1,4)</f>
        <v>3000</v>
      </c>
      <c r="K989" t="str">
        <f>IFERROR(RIGHT(tbStoricoOrdini[[#This Row],[ARTICOLO]],LEN(tbStoricoOrdini[[#This Row],[ARTICOLO]])-FIND(" ",tbStoricoOrdini[[#This Row],[ARTICOLO]],FIND(" ",tbStoricoOrdini[[#This Row],[ARTICOLO]]) +1)),"")</f>
        <v>Plus</v>
      </c>
      <c r="L989" s="3">
        <f>VLOOKUP(tbStoricoOrdini[[#This Row],[ARTICOLO]],tbArticoli[],2,FALSE)</f>
        <v>130</v>
      </c>
      <c r="M989" s="22">
        <f>tbStoricoOrdini[[#This Row],[IMPORTO]]/tbStoricoOrdini[[#This Row],[PREZZO]]</f>
        <v>2.5307692307692307</v>
      </c>
      <c r="N989" t="s">
        <v>17</v>
      </c>
      <c r="O989" s="8">
        <f>VLOOKUP(tbStoricoOrdini[[#This Row],[AGENTE]],tbAgenti[],2,FALSE)</f>
        <v>0.08</v>
      </c>
      <c r="P989" s="2">
        <v>329</v>
      </c>
      <c r="Q989" s="2">
        <f>tbStoricoOrdini[[#This Row],[IMPORTO]]*tbStoricoOrdini[[#This Row],[% COMM.]]</f>
        <v>26.32</v>
      </c>
      <c r="R989" s="2">
        <f>tbStoricoOrdini[[#This Row],[TOT. COMM.]]+tbStoricoOrdini[[#This Row],[IMPORTO]]</f>
        <v>355.32</v>
      </c>
    </row>
    <row r="990" spans="1:18">
      <c r="A990" s="1">
        <v>43862</v>
      </c>
      <c r="B990" s="7">
        <f>MONTH(tbStoricoOrdini[[#This Row],[DATA]])</f>
        <v>2</v>
      </c>
      <c r="C990" t="s">
        <v>1085</v>
      </c>
      <c r="D990" t="str">
        <f>RIGHT(tbStoricoOrdini[[#This Row],[ORDINE]],4)</f>
        <v>0987</v>
      </c>
      <c r="E990" t="s">
        <v>26</v>
      </c>
      <c r="F990" t="str">
        <f>VLOOKUP(tbStoricoOrdini[[#This Row],[CLIENTE]],tbClienti[],3,FALSE)</f>
        <v>Lombardia</v>
      </c>
      <c r="G990" t="str">
        <f>VLOOKUP(tbStoricoOrdini[[#This Row],[CLIENTE]],tbClienti[],7,FALSE)</f>
        <v>AC</v>
      </c>
      <c r="H990" t="s">
        <v>73</v>
      </c>
      <c r="I990" t="str">
        <f>IF(LEFT(tbStoricoOrdini[[#This Row],[ARTICOLO]],3) = "COG","COG",LEFT(tbStoricoOrdini[[#This Row],[ARTICOLO]],FIND(" ",tbStoricoOrdini[[#This Row],[ARTICOLO]])-1))</f>
        <v>EB06</v>
      </c>
      <c r="J990" t="str">
        <f>MID(tbStoricoOrdini[[#This Row],[ARTICOLO]],FIND(" ",tbStoricoOrdini[[#This Row],[ARTICOLO]])+1,4)</f>
        <v>3000</v>
      </c>
      <c r="K990" t="str">
        <f>IFERROR(RIGHT(tbStoricoOrdini[[#This Row],[ARTICOLO]],LEN(tbStoricoOrdini[[#This Row],[ARTICOLO]])-FIND(" ",tbStoricoOrdini[[#This Row],[ARTICOLO]],FIND(" ",tbStoricoOrdini[[#This Row],[ARTICOLO]]) +1)),"")</f>
        <v>Plus</v>
      </c>
      <c r="L990" s="3">
        <f>VLOOKUP(tbStoricoOrdini[[#This Row],[ARTICOLO]],tbArticoli[],2,FALSE)</f>
        <v>130</v>
      </c>
      <c r="M990" s="22">
        <f>tbStoricoOrdini[[#This Row],[IMPORTO]]/tbStoricoOrdini[[#This Row],[PREZZO]]</f>
        <v>0.12307692307692308</v>
      </c>
      <c r="N990" t="s">
        <v>6</v>
      </c>
      <c r="O990" s="8">
        <f>VLOOKUP(tbStoricoOrdini[[#This Row],[AGENTE]],tbAgenti[],2,FALSE)</f>
        <v>7.4999999999999997E-2</v>
      </c>
      <c r="P990" s="2">
        <v>16</v>
      </c>
      <c r="Q990" s="2">
        <f>tbStoricoOrdini[[#This Row],[IMPORTO]]*tbStoricoOrdini[[#This Row],[% COMM.]]</f>
        <v>1.2</v>
      </c>
      <c r="R990" s="2">
        <f>tbStoricoOrdini[[#This Row],[TOT. COMM.]]+tbStoricoOrdini[[#This Row],[IMPORTO]]</f>
        <v>17.2</v>
      </c>
    </row>
    <row r="991" spans="1:18">
      <c r="A991" s="1">
        <v>43862</v>
      </c>
      <c r="B991" s="7">
        <f>MONTH(tbStoricoOrdini[[#This Row],[DATA]])</f>
        <v>2</v>
      </c>
      <c r="C991" t="s">
        <v>1086</v>
      </c>
      <c r="D991" t="str">
        <f>RIGHT(tbStoricoOrdini[[#This Row],[ORDINE]],4)</f>
        <v>0988</v>
      </c>
      <c r="E991" t="s">
        <v>28</v>
      </c>
      <c r="F991" t="str">
        <f>VLOOKUP(tbStoricoOrdini[[#This Row],[CLIENTE]],tbClienti[],3,FALSE)</f>
        <v>Piemonte</v>
      </c>
      <c r="G991" t="str">
        <f>VLOOKUP(tbStoricoOrdini[[#This Row],[CLIENTE]],tbClienti[],7,FALSE)</f>
        <v>BB</v>
      </c>
      <c r="H991" t="s">
        <v>78</v>
      </c>
      <c r="I991" t="str">
        <f>IF(LEFT(tbStoricoOrdini[[#This Row],[ARTICOLO]],3) = "COG","COG",LEFT(tbStoricoOrdini[[#This Row],[ARTICOLO]],FIND(" ",tbStoricoOrdini[[#This Row],[ARTICOLO]])-1))</f>
        <v>COG</v>
      </c>
      <c r="J991" t="str">
        <f>MID(tbStoricoOrdini[[#This Row],[ARTICOLO]],FIND(" ",tbStoricoOrdini[[#This Row],[ARTICOLO]])+1,4)</f>
        <v>3000</v>
      </c>
      <c r="K991" t="str">
        <f>IFERROR(RIGHT(tbStoricoOrdini[[#This Row],[ARTICOLO]],LEN(tbStoricoOrdini[[#This Row],[ARTICOLO]])-FIND(" ",tbStoricoOrdini[[#This Row],[ARTICOLO]],FIND(" ",tbStoricoOrdini[[#This Row],[ARTICOLO]]) +1)),"")</f>
        <v>Medium</v>
      </c>
      <c r="L991" s="3">
        <f>VLOOKUP(tbStoricoOrdini[[#This Row],[ARTICOLO]],tbArticoli[],2,FALSE)</f>
        <v>220</v>
      </c>
      <c r="M991" s="22">
        <f>tbStoricoOrdini[[#This Row],[IMPORTO]]/tbStoricoOrdini[[#This Row],[PREZZO]]</f>
        <v>2.0681818181818183</v>
      </c>
      <c r="N991" t="s">
        <v>15</v>
      </c>
      <c r="O991" s="8">
        <f>VLOOKUP(tbStoricoOrdini[[#This Row],[AGENTE]],tbAgenti[],2,FALSE)</f>
        <v>0.08</v>
      </c>
      <c r="P991" s="2">
        <v>455</v>
      </c>
      <c r="Q991" s="2">
        <f>tbStoricoOrdini[[#This Row],[IMPORTO]]*tbStoricoOrdini[[#This Row],[% COMM.]]</f>
        <v>36.4</v>
      </c>
      <c r="R991" s="2">
        <f>tbStoricoOrdini[[#This Row],[TOT. COMM.]]+tbStoricoOrdini[[#This Row],[IMPORTO]]</f>
        <v>491.4</v>
      </c>
    </row>
    <row r="992" spans="1:18">
      <c r="A992" s="1">
        <v>43862</v>
      </c>
      <c r="B992" s="7">
        <f>MONTH(tbStoricoOrdini[[#This Row],[DATA]])</f>
        <v>2</v>
      </c>
      <c r="C992" t="s">
        <v>1087</v>
      </c>
      <c r="D992" t="str">
        <f>RIGHT(tbStoricoOrdini[[#This Row],[ORDINE]],4)</f>
        <v>0989</v>
      </c>
      <c r="E992" t="s">
        <v>28</v>
      </c>
      <c r="F992" t="str">
        <f>VLOOKUP(tbStoricoOrdini[[#This Row],[CLIENTE]],tbClienti[],3,FALSE)</f>
        <v>Piemonte</v>
      </c>
      <c r="G992" t="str">
        <f>VLOOKUP(tbStoricoOrdini[[#This Row],[CLIENTE]],tbClienti[],7,FALSE)</f>
        <v>BB</v>
      </c>
      <c r="H992" t="s">
        <v>74</v>
      </c>
      <c r="I992" t="str">
        <f>IF(LEFT(tbStoricoOrdini[[#This Row],[ARTICOLO]],3) = "COG","COG",LEFT(tbStoricoOrdini[[#This Row],[ARTICOLO]],FIND(" ",tbStoricoOrdini[[#This Row],[ARTICOLO]])-1))</f>
        <v>AVRC</v>
      </c>
      <c r="J992" t="str">
        <f>MID(tbStoricoOrdini[[#This Row],[ARTICOLO]],FIND(" ",tbStoricoOrdini[[#This Row],[ARTICOLO]])+1,4)</f>
        <v>2500</v>
      </c>
      <c r="K992" t="str">
        <f>IFERROR(RIGHT(tbStoricoOrdini[[#This Row],[ARTICOLO]],LEN(tbStoricoOrdini[[#This Row],[ARTICOLO]])-FIND(" ",tbStoricoOrdini[[#This Row],[ARTICOLO]],FIND(" ",tbStoricoOrdini[[#This Row],[ARTICOLO]]) +1)),"")</f>
        <v>Gold</v>
      </c>
      <c r="L992" s="3">
        <f>VLOOKUP(tbStoricoOrdini[[#This Row],[ARTICOLO]],tbArticoli[],2,FALSE)</f>
        <v>500</v>
      </c>
      <c r="M992" s="22">
        <f>tbStoricoOrdini[[#This Row],[IMPORTO]]/tbStoricoOrdini[[#This Row],[PREZZO]]</f>
        <v>9.4819999999999993</v>
      </c>
      <c r="N992" t="s">
        <v>15</v>
      </c>
      <c r="O992" s="8">
        <f>VLOOKUP(tbStoricoOrdini[[#This Row],[AGENTE]],tbAgenti[],2,FALSE)</f>
        <v>0.08</v>
      </c>
      <c r="P992" s="2">
        <v>4741</v>
      </c>
      <c r="Q992" s="2">
        <f>tbStoricoOrdini[[#This Row],[IMPORTO]]*tbStoricoOrdini[[#This Row],[% COMM.]]</f>
        <v>379.28000000000003</v>
      </c>
      <c r="R992" s="2">
        <f>tbStoricoOrdini[[#This Row],[TOT. COMM.]]+tbStoricoOrdini[[#This Row],[IMPORTO]]</f>
        <v>5120.28</v>
      </c>
    </row>
    <row r="993" spans="1:18">
      <c r="A993" s="1">
        <v>43862</v>
      </c>
      <c r="B993" s="7">
        <f>MONTH(tbStoricoOrdini[[#This Row],[DATA]])</f>
        <v>2</v>
      </c>
      <c r="C993" t="s">
        <v>1088</v>
      </c>
      <c r="D993" t="str">
        <f>RIGHT(tbStoricoOrdini[[#This Row],[ORDINE]],4)</f>
        <v>0990</v>
      </c>
      <c r="E993" t="s">
        <v>28</v>
      </c>
      <c r="F993" t="str">
        <f>VLOOKUP(tbStoricoOrdini[[#This Row],[CLIENTE]],tbClienti[],3,FALSE)</f>
        <v>Piemonte</v>
      </c>
      <c r="G993" t="str">
        <f>VLOOKUP(tbStoricoOrdini[[#This Row],[CLIENTE]],tbClienti[],7,FALSE)</f>
        <v>BB</v>
      </c>
      <c r="H993" t="s">
        <v>63</v>
      </c>
      <c r="I993" t="str">
        <f>IF(LEFT(tbStoricoOrdini[[#This Row],[ARTICOLO]],3) = "COG","COG",LEFT(tbStoricoOrdini[[#This Row],[ARTICOLO]],FIND(" ",tbStoricoOrdini[[#This Row],[ARTICOLO]])-1))</f>
        <v>KLM</v>
      </c>
      <c r="J993" t="str">
        <f>MID(tbStoricoOrdini[[#This Row],[ARTICOLO]],FIND(" ",tbStoricoOrdini[[#This Row],[ARTICOLO]])+1,4)</f>
        <v>3000</v>
      </c>
      <c r="K993" t="str">
        <f>IFERROR(RIGHT(tbStoricoOrdini[[#This Row],[ARTICOLO]],LEN(tbStoricoOrdini[[#This Row],[ARTICOLO]])-FIND(" ",tbStoricoOrdini[[#This Row],[ARTICOLO]],FIND(" ",tbStoricoOrdini[[#This Row],[ARTICOLO]]) +1)),"")</f>
        <v>Plus</v>
      </c>
      <c r="L993" s="3">
        <f>VLOOKUP(tbStoricoOrdini[[#This Row],[ARTICOLO]],tbArticoli[],2,FALSE)</f>
        <v>145</v>
      </c>
      <c r="M993" s="22">
        <f>tbStoricoOrdini[[#This Row],[IMPORTO]]/tbStoricoOrdini[[#This Row],[PREZZO]]</f>
        <v>49.944827586206898</v>
      </c>
      <c r="N993" t="s">
        <v>15</v>
      </c>
      <c r="O993" s="8">
        <f>VLOOKUP(tbStoricoOrdini[[#This Row],[AGENTE]],tbAgenti[],2,FALSE)</f>
        <v>0.08</v>
      </c>
      <c r="P993" s="2">
        <v>7242</v>
      </c>
      <c r="Q993" s="2">
        <f>tbStoricoOrdini[[#This Row],[IMPORTO]]*tbStoricoOrdini[[#This Row],[% COMM.]]</f>
        <v>579.36</v>
      </c>
      <c r="R993" s="2">
        <f>tbStoricoOrdini[[#This Row],[TOT. COMM.]]+tbStoricoOrdini[[#This Row],[IMPORTO]]</f>
        <v>7821.36</v>
      </c>
    </row>
    <row r="994" spans="1:18">
      <c r="A994" s="1">
        <v>43862</v>
      </c>
      <c r="B994" s="7">
        <f>MONTH(tbStoricoOrdini[[#This Row],[DATA]])</f>
        <v>2</v>
      </c>
      <c r="C994" t="s">
        <v>1089</v>
      </c>
      <c r="D994" t="str">
        <f>RIGHT(tbStoricoOrdini[[#This Row],[ORDINE]],4)</f>
        <v>0991</v>
      </c>
      <c r="E994" t="s">
        <v>28</v>
      </c>
      <c r="F994" t="str">
        <f>VLOOKUP(tbStoricoOrdini[[#This Row],[CLIENTE]],tbClienti[],3,FALSE)</f>
        <v>Piemonte</v>
      </c>
      <c r="G994" t="str">
        <f>VLOOKUP(tbStoricoOrdini[[#This Row],[CLIENTE]],tbClienti[],7,FALSE)</f>
        <v>BB</v>
      </c>
      <c r="H994" t="s">
        <v>63</v>
      </c>
      <c r="I994" t="str">
        <f>IF(LEFT(tbStoricoOrdini[[#This Row],[ARTICOLO]],3) = "COG","COG",LEFT(tbStoricoOrdini[[#This Row],[ARTICOLO]],FIND(" ",tbStoricoOrdini[[#This Row],[ARTICOLO]])-1))</f>
        <v>KLM</v>
      </c>
      <c r="J994" t="str">
        <f>MID(tbStoricoOrdini[[#This Row],[ARTICOLO]],FIND(" ",tbStoricoOrdini[[#This Row],[ARTICOLO]])+1,4)</f>
        <v>3000</v>
      </c>
      <c r="K994" t="str">
        <f>IFERROR(RIGHT(tbStoricoOrdini[[#This Row],[ARTICOLO]],LEN(tbStoricoOrdini[[#This Row],[ARTICOLO]])-FIND(" ",tbStoricoOrdini[[#This Row],[ARTICOLO]],FIND(" ",tbStoricoOrdini[[#This Row],[ARTICOLO]]) +1)),"")</f>
        <v>Plus</v>
      </c>
      <c r="L994" s="3">
        <f>VLOOKUP(tbStoricoOrdini[[#This Row],[ARTICOLO]],tbArticoli[],2,FALSE)</f>
        <v>145</v>
      </c>
      <c r="M994" s="22">
        <f>tbStoricoOrdini[[#This Row],[IMPORTO]]/tbStoricoOrdini[[#This Row],[PREZZO]]</f>
        <v>20.020689655172415</v>
      </c>
      <c r="N994" t="s">
        <v>18</v>
      </c>
      <c r="O994" s="8">
        <f>VLOOKUP(tbStoricoOrdini[[#This Row],[AGENTE]],tbAgenti[],2,FALSE)</f>
        <v>0.03</v>
      </c>
      <c r="P994" s="2">
        <v>2903</v>
      </c>
      <c r="Q994" s="2">
        <f>tbStoricoOrdini[[#This Row],[IMPORTO]]*tbStoricoOrdini[[#This Row],[% COMM.]]</f>
        <v>87.09</v>
      </c>
      <c r="R994" s="2">
        <f>tbStoricoOrdini[[#This Row],[TOT. COMM.]]+tbStoricoOrdini[[#This Row],[IMPORTO]]</f>
        <v>2990.09</v>
      </c>
    </row>
    <row r="995" spans="1:18">
      <c r="A995" s="1">
        <v>43862</v>
      </c>
      <c r="B995" s="7">
        <f>MONTH(tbStoricoOrdini[[#This Row],[DATA]])</f>
        <v>2</v>
      </c>
      <c r="C995" t="s">
        <v>1090</v>
      </c>
      <c r="D995" t="str">
        <f>RIGHT(tbStoricoOrdini[[#This Row],[ORDINE]],4)</f>
        <v>0992</v>
      </c>
      <c r="E995" t="s">
        <v>28</v>
      </c>
      <c r="F995" t="str">
        <f>VLOOKUP(tbStoricoOrdini[[#This Row],[CLIENTE]],tbClienti[],3,FALSE)</f>
        <v>Piemonte</v>
      </c>
      <c r="G995" t="str">
        <f>VLOOKUP(tbStoricoOrdini[[#This Row],[CLIENTE]],tbClienti[],7,FALSE)</f>
        <v>BB</v>
      </c>
      <c r="H995" t="s">
        <v>66</v>
      </c>
      <c r="I995" t="str">
        <f>IF(LEFT(tbStoricoOrdini[[#This Row],[ARTICOLO]],3) = "COG","COG",LEFT(tbStoricoOrdini[[#This Row],[ARTICOLO]],FIND(" ",tbStoricoOrdini[[#This Row],[ARTICOLO]])-1))</f>
        <v>BAG</v>
      </c>
      <c r="J995" t="str">
        <f>MID(tbStoricoOrdini[[#This Row],[ARTICOLO]],FIND(" ",tbStoricoOrdini[[#This Row],[ARTICOLO]])+1,4)</f>
        <v>2500</v>
      </c>
      <c r="K995" t="str">
        <f>IFERROR(RIGHT(tbStoricoOrdini[[#This Row],[ARTICOLO]],LEN(tbStoricoOrdini[[#This Row],[ARTICOLO]])-FIND(" ",tbStoricoOrdini[[#This Row],[ARTICOLO]],FIND(" ",tbStoricoOrdini[[#This Row],[ARTICOLO]]) +1)),"")</f>
        <v>Plus</v>
      </c>
      <c r="L995" s="3">
        <f>VLOOKUP(tbStoricoOrdini[[#This Row],[ARTICOLO]],tbArticoli[],2,FALSE)</f>
        <v>220</v>
      </c>
      <c r="M995" s="22">
        <f>tbStoricoOrdini[[#This Row],[IMPORTO]]/tbStoricoOrdini[[#This Row],[PREZZO]]</f>
        <v>0.57727272727272727</v>
      </c>
      <c r="N995" t="s">
        <v>18</v>
      </c>
      <c r="O995" s="8">
        <f>VLOOKUP(tbStoricoOrdini[[#This Row],[AGENTE]],tbAgenti[],2,FALSE)</f>
        <v>0.03</v>
      </c>
      <c r="P995" s="2">
        <v>127</v>
      </c>
      <c r="Q995" s="2">
        <f>tbStoricoOrdini[[#This Row],[IMPORTO]]*tbStoricoOrdini[[#This Row],[% COMM.]]</f>
        <v>3.81</v>
      </c>
      <c r="R995" s="2">
        <f>tbStoricoOrdini[[#This Row],[TOT. COMM.]]+tbStoricoOrdini[[#This Row],[IMPORTO]]</f>
        <v>130.81</v>
      </c>
    </row>
    <row r="996" spans="1:18">
      <c r="A996" s="1">
        <v>43862</v>
      </c>
      <c r="B996" s="7">
        <f>MONTH(tbStoricoOrdini[[#This Row],[DATA]])</f>
        <v>2</v>
      </c>
      <c r="C996" t="s">
        <v>1091</v>
      </c>
      <c r="D996" t="str">
        <f>RIGHT(tbStoricoOrdini[[#This Row],[ORDINE]],4)</f>
        <v>0993</v>
      </c>
      <c r="E996" t="s">
        <v>28</v>
      </c>
      <c r="F996" t="str">
        <f>VLOOKUP(tbStoricoOrdini[[#This Row],[CLIENTE]],tbClienti[],3,FALSE)</f>
        <v>Piemonte</v>
      </c>
      <c r="G996" t="str">
        <f>VLOOKUP(tbStoricoOrdini[[#This Row],[CLIENTE]],tbClienti[],7,FALSE)</f>
        <v>BB</v>
      </c>
      <c r="H996" t="s">
        <v>70</v>
      </c>
      <c r="I996" t="str">
        <f>IF(LEFT(tbStoricoOrdini[[#This Row],[ARTICOLO]],3) = "COG","COG",LEFT(tbStoricoOrdini[[#This Row],[ARTICOLO]],FIND(" ",tbStoricoOrdini[[#This Row],[ARTICOLO]])-1))</f>
        <v>EB08</v>
      </c>
      <c r="J996" t="str">
        <f>MID(tbStoricoOrdini[[#This Row],[ARTICOLO]],FIND(" ",tbStoricoOrdini[[#This Row],[ARTICOLO]])+1,4)</f>
        <v>7500</v>
      </c>
      <c r="K996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996" s="3">
        <f>VLOOKUP(tbStoricoOrdini[[#This Row],[ARTICOLO]],tbArticoli[],2,FALSE)</f>
        <v>180</v>
      </c>
      <c r="M996" s="22">
        <f>tbStoricoOrdini[[#This Row],[IMPORTO]]/tbStoricoOrdini[[#This Row],[PREZZO]]</f>
        <v>1.2722222222222221</v>
      </c>
      <c r="N996" t="s">
        <v>15</v>
      </c>
      <c r="O996" s="8">
        <f>VLOOKUP(tbStoricoOrdini[[#This Row],[AGENTE]],tbAgenti[],2,FALSE)</f>
        <v>0.08</v>
      </c>
      <c r="P996" s="2">
        <v>229</v>
      </c>
      <c r="Q996" s="2">
        <f>tbStoricoOrdini[[#This Row],[IMPORTO]]*tbStoricoOrdini[[#This Row],[% COMM.]]</f>
        <v>18.32</v>
      </c>
      <c r="R996" s="2">
        <f>tbStoricoOrdini[[#This Row],[TOT. COMM.]]+tbStoricoOrdini[[#This Row],[IMPORTO]]</f>
        <v>247.32</v>
      </c>
    </row>
    <row r="997" spans="1:18">
      <c r="A997" s="1">
        <v>43862</v>
      </c>
      <c r="B997" s="7">
        <f>MONTH(tbStoricoOrdini[[#This Row],[DATA]])</f>
        <v>2</v>
      </c>
      <c r="C997" t="s">
        <v>1092</v>
      </c>
      <c r="D997" t="str">
        <f>RIGHT(tbStoricoOrdini[[#This Row],[ORDINE]],4)</f>
        <v>0994</v>
      </c>
      <c r="E997" t="s">
        <v>28</v>
      </c>
      <c r="F997" t="str">
        <f>VLOOKUP(tbStoricoOrdini[[#This Row],[CLIENTE]],tbClienti[],3,FALSE)</f>
        <v>Piemonte</v>
      </c>
      <c r="G997" t="str">
        <f>VLOOKUP(tbStoricoOrdini[[#This Row],[CLIENTE]],tbClienti[],7,FALSE)</f>
        <v>BB</v>
      </c>
      <c r="H997" t="s">
        <v>71</v>
      </c>
      <c r="I997" t="str">
        <f>IF(LEFT(tbStoricoOrdini[[#This Row],[ARTICOLO]],3) = "COG","COG",LEFT(tbStoricoOrdini[[#This Row],[ARTICOLO]],FIND(" ",tbStoricoOrdini[[#This Row],[ARTICOLO]])-1))</f>
        <v>EB07</v>
      </c>
      <c r="J997" t="str">
        <f>MID(tbStoricoOrdini[[#This Row],[ARTICOLO]],FIND(" ",tbStoricoOrdini[[#This Row],[ARTICOLO]])+1,4)</f>
        <v>5000</v>
      </c>
      <c r="K997" t="str">
        <f>IFERROR(RIGHT(tbStoricoOrdini[[#This Row],[ARTICOLO]],LEN(tbStoricoOrdini[[#This Row],[ARTICOLO]])-FIND(" ",tbStoricoOrdini[[#This Row],[ARTICOLO]],FIND(" ",tbStoricoOrdini[[#This Row],[ARTICOLO]]) +1)),"")</f>
        <v/>
      </c>
      <c r="L997" s="3">
        <f>VLOOKUP(tbStoricoOrdini[[#This Row],[ARTICOLO]],tbArticoli[],2,FALSE)</f>
        <v>140</v>
      </c>
      <c r="M997" s="22">
        <f>tbStoricoOrdini[[#This Row],[IMPORTO]]/tbStoricoOrdini[[#This Row],[PREZZO]]</f>
        <v>136.92142857142858</v>
      </c>
      <c r="N997" t="s">
        <v>15</v>
      </c>
      <c r="O997" s="8">
        <f>VLOOKUP(tbStoricoOrdini[[#This Row],[AGENTE]],tbAgenti[],2,FALSE)</f>
        <v>0.08</v>
      </c>
      <c r="P997" s="2">
        <v>19169</v>
      </c>
      <c r="Q997" s="2">
        <f>tbStoricoOrdini[[#This Row],[IMPORTO]]*tbStoricoOrdini[[#This Row],[% COMM.]]</f>
        <v>1533.52</v>
      </c>
      <c r="R997" s="2">
        <f>tbStoricoOrdini[[#This Row],[TOT. COMM.]]+tbStoricoOrdini[[#This Row],[IMPORTO]]</f>
        <v>20702.52</v>
      </c>
    </row>
    <row r="998" spans="1:18">
      <c r="A998" s="1">
        <v>43862</v>
      </c>
      <c r="B998" s="7">
        <f>MONTH(tbStoricoOrdini[[#This Row],[DATA]])</f>
        <v>2</v>
      </c>
      <c r="C998" t="s">
        <v>1093</v>
      </c>
      <c r="D998" t="str">
        <f>RIGHT(tbStoricoOrdini[[#This Row],[ORDINE]],4)</f>
        <v>0995</v>
      </c>
      <c r="E998" t="s">
        <v>28</v>
      </c>
      <c r="F998" t="str">
        <f>VLOOKUP(tbStoricoOrdini[[#This Row],[CLIENTE]],tbClienti[],3,FALSE)</f>
        <v>Piemonte</v>
      </c>
      <c r="G998" t="str">
        <f>VLOOKUP(tbStoricoOrdini[[#This Row],[CLIENTE]],tbClienti[],7,FALSE)</f>
        <v>BB</v>
      </c>
      <c r="H998" t="s">
        <v>71</v>
      </c>
      <c r="I998" t="str">
        <f>IF(LEFT(tbStoricoOrdini[[#This Row],[ARTICOLO]],3) = "COG","COG",LEFT(tbStoricoOrdini[[#This Row],[ARTICOLO]],FIND(" ",tbStoricoOrdini[[#This Row],[ARTICOLO]])-1))</f>
        <v>EB07</v>
      </c>
      <c r="J998" t="str">
        <f>MID(tbStoricoOrdini[[#This Row],[ARTICOLO]],FIND(" ",tbStoricoOrdini[[#This Row],[ARTICOLO]])+1,4)</f>
        <v>5000</v>
      </c>
      <c r="K998" t="str">
        <f>IFERROR(RIGHT(tbStoricoOrdini[[#This Row],[ARTICOLO]],LEN(tbStoricoOrdini[[#This Row],[ARTICOLO]])-FIND(" ",tbStoricoOrdini[[#This Row],[ARTICOLO]],FIND(" ",tbStoricoOrdini[[#This Row],[ARTICOLO]]) +1)),"")</f>
        <v/>
      </c>
      <c r="L998" s="3">
        <f>VLOOKUP(tbStoricoOrdini[[#This Row],[ARTICOLO]],tbArticoli[],2,FALSE)</f>
        <v>140</v>
      </c>
      <c r="M998" s="22">
        <f>tbStoricoOrdini[[#This Row],[IMPORTO]]/tbStoricoOrdini[[#This Row],[PREZZO]]</f>
        <v>3.5714285714285712E-2</v>
      </c>
      <c r="N998" t="s">
        <v>18</v>
      </c>
      <c r="O998" s="8">
        <f>VLOOKUP(tbStoricoOrdini[[#This Row],[AGENTE]],tbAgenti[],2,FALSE)</f>
        <v>0.03</v>
      </c>
      <c r="P998" s="2">
        <v>5</v>
      </c>
      <c r="Q998" s="2">
        <f>tbStoricoOrdini[[#This Row],[IMPORTO]]*tbStoricoOrdini[[#This Row],[% COMM.]]</f>
        <v>0.15</v>
      </c>
      <c r="R998" s="2">
        <f>tbStoricoOrdini[[#This Row],[TOT. COMM.]]+tbStoricoOrdini[[#This Row],[IMPORTO]]</f>
        <v>5.15</v>
      </c>
    </row>
    <row r="999" spans="1:18">
      <c r="A999" s="1">
        <v>43862</v>
      </c>
      <c r="B999" s="7">
        <f>MONTH(tbStoricoOrdini[[#This Row],[DATA]])</f>
        <v>2</v>
      </c>
      <c r="C999" t="s">
        <v>1094</v>
      </c>
      <c r="D999" t="str">
        <f>RIGHT(tbStoricoOrdini[[#This Row],[ORDINE]],4)</f>
        <v>0996</v>
      </c>
      <c r="E999" t="s">
        <v>28</v>
      </c>
      <c r="F999" t="str">
        <f>VLOOKUP(tbStoricoOrdini[[#This Row],[CLIENTE]],tbClienti[],3,FALSE)</f>
        <v>Piemonte</v>
      </c>
      <c r="G999" t="str">
        <f>VLOOKUP(tbStoricoOrdini[[#This Row],[CLIENTE]],tbClienti[],7,FALSE)</f>
        <v>BB</v>
      </c>
      <c r="H999" t="s">
        <v>76</v>
      </c>
      <c r="I999" t="str">
        <f>IF(LEFT(tbStoricoOrdini[[#This Row],[ARTICOLO]],3) = "COG","COG",LEFT(tbStoricoOrdini[[#This Row],[ARTICOLO]],FIND(" ",tbStoricoOrdini[[#This Row],[ARTICOLO]])-1))</f>
        <v>COG</v>
      </c>
      <c r="J999" t="str">
        <f>MID(tbStoricoOrdini[[#This Row],[ARTICOLO]],FIND(" ",tbStoricoOrdini[[#This Row],[ARTICOLO]])+1,4)</f>
        <v>1000</v>
      </c>
      <c r="K999" t="str">
        <f>IFERROR(RIGHT(tbStoricoOrdini[[#This Row],[ARTICOLO]],LEN(tbStoricoOrdini[[#This Row],[ARTICOLO]])-FIND(" ",tbStoricoOrdini[[#This Row],[ARTICOLO]],FIND(" ",tbStoricoOrdini[[#This Row],[ARTICOLO]]) +1)),"")</f>
        <v/>
      </c>
      <c r="L999" s="3">
        <f>VLOOKUP(tbStoricoOrdini[[#This Row],[ARTICOLO]],tbArticoli[],2,FALSE)</f>
        <v>150</v>
      </c>
      <c r="M999" s="22">
        <f>tbStoricoOrdini[[#This Row],[IMPORTO]]/tbStoricoOrdini[[#This Row],[PREZZO]]</f>
        <v>0.06</v>
      </c>
      <c r="N999" t="s">
        <v>18</v>
      </c>
      <c r="O999" s="8">
        <f>VLOOKUP(tbStoricoOrdini[[#This Row],[AGENTE]],tbAgenti[],2,FALSE)</f>
        <v>0.03</v>
      </c>
      <c r="P999" s="2">
        <v>9</v>
      </c>
      <c r="Q999" s="2">
        <f>tbStoricoOrdini[[#This Row],[IMPORTO]]*tbStoricoOrdini[[#This Row],[% COMM.]]</f>
        <v>0.27</v>
      </c>
      <c r="R999" s="2">
        <f>tbStoricoOrdini[[#This Row],[TOT. COMM.]]+tbStoricoOrdini[[#This Row],[IMPORTO]]</f>
        <v>9.27</v>
      </c>
    </row>
    <row r="1000" spans="1:18">
      <c r="A1000" s="1">
        <v>43862</v>
      </c>
      <c r="B1000" s="7">
        <f>MONTH(tbStoricoOrdini[[#This Row],[DATA]])</f>
        <v>2</v>
      </c>
      <c r="C1000" t="s">
        <v>1095</v>
      </c>
      <c r="D1000" t="str">
        <f>RIGHT(tbStoricoOrdini[[#This Row],[ORDINE]],4)</f>
        <v>0997</v>
      </c>
      <c r="E1000" t="s">
        <v>28</v>
      </c>
      <c r="F1000" t="str">
        <f>VLOOKUP(tbStoricoOrdini[[#This Row],[CLIENTE]],tbClienti[],3,FALSE)</f>
        <v>Piemonte</v>
      </c>
      <c r="G1000" t="str">
        <f>VLOOKUP(tbStoricoOrdini[[#This Row],[CLIENTE]],tbClienti[],7,FALSE)</f>
        <v>BB</v>
      </c>
      <c r="H1000" t="s">
        <v>72</v>
      </c>
      <c r="I1000" t="str">
        <f>IF(LEFT(tbStoricoOrdini[[#This Row],[ARTICOLO]],3) = "COG","COG",LEFT(tbStoricoOrdini[[#This Row],[ARTICOLO]],FIND(" ",tbStoricoOrdini[[#This Row],[ARTICOLO]])-1))</f>
        <v>EB06</v>
      </c>
      <c r="J1000" t="str">
        <f>MID(tbStoricoOrdini[[#This Row],[ARTICOLO]],FIND(" ",tbStoricoOrdini[[#This Row],[ARTICOLO]])+1,4)</f>
        <v>3000</v>
      </c>
      <c r="K1000" t="str">
        <f>IFERROR(RIGHT(tbStoricoOrdini[[#This Row],[ARTICOLO]],LEN(tbStoricoOrdini[[#This Row],[ARTICOLO]])-FIND(" ",tbStoricoOrdini[[#This Row],[ARTICOLO]],FIND(" ",tbStoricoOrdini[[#This Row],[ARTICOLO]]) +1)),"")</f>
        <v>Medium</v>
      </c>
      <c r="L1000" s="3">
        <f>VLOOKUP(tbStoricoOrdini[[#This Row],[ARTICOLO]],tbArticoli[],2,FALSE)</f>
        <v>120</v>
      </c>
      <c r="M1000" s="22">
        <f>tbStoricoOrdini[[#This Row],[IMPORTO]]/tbStoricoOrdini[[#This Row],[PREZZO]]</f>
        <v>4.6333333333333337</v>
      </c>
      <c r="N1000" t="s">
        <v>18</v>
      </c>
      <c r="O1000" s="8">
        <f>VLOOKUP(tbStoricoOrdini[[#This Row],[AGENTE]],tbAgenti[],2,FALSE)</f>
        <v>0.03</v>
      </c>
      <c r="P1000" s="2">
        <v>556</v>
      </c>
      <c r="Q1000" s="2">
        <f>tbStoricoOrdini[[#This Row],[IMPORTO]]*tbStoricoOrdini[[#This Row],[% COMM.]]</f>
        <v>16.68</v>
      </c>
      <c r="R1000" s="2">
        <f>tbStoricoOrdini[[#This Row],[TOT. COMM.]]+tbStoricoOrdini[[#This Row],[IMPORTO]]</f>
        <v>572.67999999999995</v>
      </c>
    </row>
    <row r="1001" spans="1:18">
      <c r="A1001" s="1">
        <v>43862</v>
      </c>
      <c r="B1001" s="7">
        <f>MONTH(tbStoricoOrdini[[#This Row],[DATA]])</f>
        <v>2</v>
      </c>
      <c r="C1001" t="s">
        <v>1096</v>
      </c>
      <c r="D1001" t="str">
        <f>RIGHT(tbStoricoOrdini[[#This Row],[ORDINE]],4)</f>
        <v>0998</v>
      </c>
      <c r="E1001" t="s">
        <v>28</v>
      </c>
      <c r="F1001" t="str">
        <f>VLOOKUP(tbStoricoOrdini[[#This Row],[CLIENTE]],tbClienti[],3,FALSE)</f>
        <v>Piemonte</v>
      </c>
      <c r="G1001" t="str">
        <f>VLOOKUP(tbStoricoOrdini[[#This Row],[CLIENTE]],tbClienti[],7,FALSE)</f>
        <v>BB</v>
      </c>
      <c r="H1001" t="s">
        <v>73</v>
      </c>
      <c r="I1001" t="str">
        <f>IF(LEFT(tbStoricoOrdini[[#This Row],[ARTICOLO]],3) = "COG","COG",LEFT(tbStoricoOrdini[[#This Row],[ARTICOLO]],FIND(" ",tbStoricoOrdini[[#This Row],[ARTICOLO]])-1))</f>
        <v>EB06</v>
      </c>
      <c r="J1001" t="str">
        <f>MID(tbStoricoOrdini[[#This Row],[ARTICOLO]],FIND(" ",tbStoricoOrdini[[#This Row],[ARTICOLO]])+1,4)</f>
        <v>3000</v>
      </c>
      <c r="K1001" t="str">
        <f>IFERROR(RIGHT(tbStoricoOrdini[[#This Row],[ARTICOLO]],LEN(tbStoricoOrdini[[#This Row],[ARTICOLO]])-FIND(" ",tbStoricoOrdini[[#This Row],[ARTICOLO]],FIND(" ",tbStoricoOrdini[[#This Row],[ARTICOLO]]) +1)),"")</f>
        <v>Plus</v>
      </c>
      <c r="L1001" s="3">
        <f>VLOOKUP(tbStoricoOrdini[[#This Row],[ARTICOLO]],tbArticoli[],2,FALSE)</f>
        <v>130</v>
      </c>
      <c r="M1001" s="22">
        <f>tbStoricoOrdini[[#This Row],[IMPORTO]]/tbStoricoOrdini[[#This Row],[PREZZO]]</f>
        <v>2.0923076923076924</v>
      </c>
      <c r="N1001" t="s">
        <v>18</v>
      </c>
      <c r="O1001" s="8">
        <f>VLOOKUP(tbStoricoOrdini[[#This Row],[AGENTE]],tbAgenti[],2,FALSE)</f>
        <v>0.03</v>
      </c>
      <c r="P1001" s="2">
        <v>272</v>
      </c>
      <c r="Q1001" s="2">
        <f>tbStoricoOrdini[[#This Row],[IMPORTO]]*tbStoricoOrdini[[#This Row],[% COMM.]]</f>
        <v>8.16</v>
      </c>
      <c r="R1001" s="2">
        <f>tbStoricoOrdini[[#This Row],[TOT. COMM.]]+tbStoricoOrdini[[#This Row],[IMPORTO]]</f>
        <v>280.16000000000003</v>
      </c>
    </row>
    <row r="1002" spans="1:18">
      <c r="A1002" s="1">
        <v>43862</v>
      </c>
      <c r="B1002" s="7">
        <f>MONTH(tbStoricoOrdini[[#This Row],[DATA]])</f>
        <v>2</v>
      </c>
      <c r="C1002" t="s">
        <v>1097</v>
      </c>
      <c r="D1002" t="str">
        <f>RIGHT(tbStoricoOrdini[[#This Row],[ORDINE]],4)</f>
        <v>0999</v>
      </c>
      <c r="E1002" t="s">
        <v>29</v>
      </c>
      <c r="F1002" t="str">
        <f>VLOOKUP(tbStoricoOrdini[[#This Row],[CLIENTE]],tbClienti[],3,FALSE)</f>
        <v>Piemonte</v>
      </c>
      <c r="G1002" t="str">
        <f>VLOOKUP(tbStoricoOrdini[[#This Row],[CLIENTE]],tbClienti[],7,FALSE)</f>
        <v>CC</v>
      </c>
      <c r="H1002" t="s">
        <v>77</v>
      </c>
      <c r="I1002" t="str">
        <f>IF(LEFT(tbStoricoOrdini[[#This Row],[ARTICOLO]],3) = "COG","COG",LEFT(tbStoricoOrdini[[#This Row],[ARTICOLO]],FIND(" ",tbStoricoOrdini[[#This Row],[ARTICOLO]])-1))</f>
        <v>COG</v>
      </c>
      <c r="J1002" t="str">
        <f>MID(tbStoricoOrdini[[#This Row],[ARTICOLO]],FIND(" ",tbStoricoOrdini[[#This Row],[ARTICOLO]])+1,4)</f>
        <v>2000</v>
      </c>
      <c r="K1002" t="str">
        <f>IFERROR(RIGHT(tbStoricoOrdini[[#This Row],[ARTICOLO]],LEN(tbStoricoOrdini[[#This Row],[ARTICOLO]])-FIND(" ",tbStoricoOrdini[[#This Row],[ARTICOLO]],FIND(" ",tbStoricoOrdini[[#This Row],[ARTICOLO]]) +1)),"")</f>
        <v>Medium</v>
      </c>
      <c r="L1002" s="3">
        <f>VLOOKUP(tbStoricoOrdini[[#This Row],[ARTICOLO]],tbArticoli[],2,FALSE)</f>
        <v>200</v>
      </c>
      <c r="M1002" s="22">
        <f>tbStoricoOrdini[[#This Row],[IMPORTO]]/tbStoricoOrdini[[#This Row],[PREZZO]]</f>
        <v>1.1200000000000001</v>
      </c>
      <c r="N1002" t="s">
        <v>9</v>
      </c>
      <c r="O1002" s="8">
        <f>VLOOKUP(tbStoricoOrdini[[#This Row],[AGENTE]],tbAgenti[],2,FALSE)</f>
        <v>0.05</v>
      </c>
      <c r="P1002" s="2">
        <v>224</v>
      </c>
      <c r="Q1002" s="2">
        <f>tbStoricoOrdini[[#This Row],[IMPORTO]]*tbStoricoOrdini[[#This Row],[% COMM.]]</f>
        <v>11.200000000000001</v>
      </c>
      <c r="R1002" s="2">
        <f>tbStoricoOrdini[[#This Row],[TOT. COMM.]]+tbStoricoOrdini[[#This Row],[IMPORTO]]</f>
        <v>235.2</v>
      </c>
    </row>
    <row r="1003" spans="1:18">
      <c r="A1003" s="1">
        <v>43862</v>
      </c>
      <c r="B1003" s="7">
        <f>MONTH(tbStoricoOrdini[[#This Row],[DATA]])</f>
        <v>2</v>
      </c>
      <c r="C1003" t="s">
        <v>1098</v>
      </c>
      <c r="D1003" t="str">
        <f>RIGHT(tbStoricoOrdini[[#This Row],[ORDINE]],4)</f>
        <v>1000</v>
      </c>
      <c r="E1003" t="s">
        <v>29</v>
      </c>
      <c r="F1003" t="str">
        <f>VLOOKUP(tbStoricoOrdini[[#This Row],[CLIENTE]],tbClienti[],3,FALSE)</f>
        <v>Piemonte</v>
      </c>
      <c r="G1003" t="str">
        <f>VLOOKUP(tbStoricoOrdini[[#This Row],[CLIENTE]],tbClienti[],7,FALSE)</f>
        <v>CC</v>
      </c>
      <c r="H1003" t="s">
        <v>61</v>
      </c>
      <c r="I1003" t="str">
        <f>IF(LEFT(tbStoricoOrdini[[#This Row],[ARTICOLO]],3) = "COG","COG",LEFT(tbStoricoOrdini[[#This Row],[ARTICOLO]],FIND(" ",tbStoricoOrdini[[#This Row],[ARTICOLO]])-1))</f>
        <v>KLM</v>
      </c>
      <c r="J1003" t="str">
        <f>MID(tbStoricoOrdini[[#This Row],[ARTICOLO]],FIND(" ",tbStoricoOrdini[[#This Row],[ARTICOLO]])+1,4)</f>
        <v>5000</v>
      </c>
      <c r="K1003" t="str">
        <f>IFERROR(RIGHT(tbStoricoOrdini[[#This Row],[ARTICOLO]],LEN(tbStoricoOrdini[[#This Row],[ARTICOLO]])-FIND(" ",tbStoricoOrdini[[#This Row],[ARTICOLO]],FIND(" ",tbStoricoOrdini[[#This Row],[ARTICOLO]]) +1)),"")</f>
        <v>Medium</v>
      </c>
      <c r="L1003" s="3">
        <f>VLOOKUP(tbStoricoOrdini[[#This Row],[ARTICOLO]],tbArticoli[],2,FALSE)</f>
        <v>150</v>
      </c>
      <c r="M1003" s="22">
        <f>tbStoricoOrdini[[#This Row],[IMPORTO]]/tbStoricoOrdini[[#This Row],[PREZZO]]</f>
        <v>38.193333333333335</v>
      </c>
      <c r="N1003" t="s">
        <v>15</v>
      </c>
      <c r="O1003" s="8">
        <f>VLOOKUP(tbStoricoOrdini[[#This Row],[AGENTE]],tbAgenti[],2,FALSE)</f>
        <v>0.08</v>
      </c>
      <c r="P1003" s="2">
        <v>5729</v>
      </c>
      <c r="Q1003" s="2">
        <f>tbStoricoOrdini[[#This Row],[IMPORTO]]*tbStoricoOrdini[[#This Row],[% COMM.]]</f>
        <v>458.32</v>
      </c>
      <c r="R1003" s="2">
        <f>tbStoricoOrdini[[#This Row],[TOT. COMM.]]+tbStoricoOrdini[[#This Row],[IMPORTO]]</f>
        <v>6187.32</v>
      </c>
    </row>
    <row r="1004" spans="1:18">
      <c r="A1004" s="1">
        <v>43862</v>
      </c>
      <c r="B1004" s="7">
        <f>MONTH(tbStoricoOrdini[[#This Row],[DATA]])</f>
        <v>2</v>
      </c>
      <c r="C1004" t="s">
        <v>1099</v>
      </c>
      <c r="D1004" t="str">
        <f>RIGHT(tbStoricoOrdini[[#This Row],[ORDINE]],4)</f>
        <v>1001</v>
      </c>
      <c r="E1004" t="s">
        <v>29</v>
      </c>
      <c r="F1004" t="str">
        <f>VLOOKUP(tbStoricoOrdini[[#This Row],[CLIENTE]],tbClienti[],3,FALSE)</f>
        <v>Piemonte</v>
      </c>
      <c r="G1004" t="str">
        <f>VLOOKUP(tbStoricoOrdini[[#This Row],[CLIENTE]],tbClienti[],7,FALSE)</f>
        <v>CC</v>
      </c>
      <c r="H1004" t="s">
        <v>61</v>
      </c>
      <c r="I1004" t="str">
        <f>IF(LEFT(tbStoricoOrdini[[#This Row],[ARTICOLO]],3) = "COG","COG",LEFT(tbStoricoOrdini[[#This Row],[ARTICOLO]],FIND(" ",tbStoricoOrdini[[#This Row],[ARTICOLO]])-1))</f>
        <v>KLM</v>
      </c>
      <c r="J1004" t="str">
        <f>MID(tbStoricoOrdini[[#This Row],[ARTICOLO]],FIND(" ",tbStoricoOrdini[[#This Row],[ARTICOLO]])+1,4)</f>
        <v>5000</v>
      </c>
      <c r="K1004" t="str">
        <f>IFERROR(RIGHT(tbStoricoOrdini[[#This Row],[ARTICOLO]],LEN(tbStoricoOrdini[[#This Row],[ARTICOLO]])-FIND(" ",tbStoricoOrdini[[#This Row],[ARTICOLO]],FIND(" ",tbStoricoOrdini[[#This Row],[ARTICOLO]]) +1)),"")</f>
        <v>Medium</v>
      </c>
      <c r="L1004" s="3">
        <f>VLOOKUP(tbStoricoOrdini[[#This Row],[ARTICOLO]],tbArticoli[],2,FALSE)</f>
        <v>150</v>
      </c>
      <c r="M1004" s="22">
        <f>tbStoricoOrdini[[#This Row],[IMPORTO]]/tbStoricoOrdini[[#This Row],[PREZZO]]</f>
        <v>357.07333333333332</v>
      </c>
      <c r="N1004" t="s">
        <v>9</v>
      </c>
      <c r="O1004" s="8">
        <f>VLOOKUP(tbStoricoOrdini[[#This Row],[AGENTE]],tbAgenti[],2,FALSE)</f>
        <v>0.05</v>
      </c>
      <c r="P1004" s="2">
        <v>53561</v>
      </c>
      <c r="Q1004" s="2">
        <f>tbStoricoOrdini[[#This Row],[IMPORTO]]*tbStoricoOrdini[[#This Row],[% COMM.]]</f>
        <v>2678.05</v>
      </c>
      <c r="R1004" s="2">
        <f>tbStoricoOrdini[[#This Row],[TOT. COMM.]]+tbStoricoOrdini[[#This Row],[IMPORTO]]</f>
        <v>56239.05</v>
      </c>
    </row>
    <row r="1005" spans="1:18">
      <c r="A1005" s="1">
        <v>43862</v>
      </c>
      <c r="B1005" s="7">
        <f>MONTH(tbStoricoOrdini[[#This Row],[DATA]])</f>
        <v>2</v>
      </c>
      <c r="C1005" t="s">
        <v>1100</v>
      </c>
      <c r="D1005" t="str">
        <f>RIGHT(tbStoricoOrdini[[#This Row],[ORDINE]],4)</f>
        <v>1002</v>
      </c>
      <c r="E1005" t="s">
        <v>29</v>
      </c>
      <c r="F1005" t="str">
        <f>VLOOKUP(tbStoricoOrdini[[#This Row],[CLIENTE]],tbClienti[],3,FALSE)</f>
        <v>Piemonte</v>
      </c>
      <c r="G1005" t="str">
        <f>VLOOKUP(tbStoricoOrdini[[#This Row],[CLIENTE]],tbClienti[],7,FALSE)</f>
        <v>CC</v>
      </c>
      <c r="H1005" t="s">
        <v>79</v>
      </c>
      <c r="I1005" t="str">
        <f>IF(LEFT(tbStoricoOrdini[[#This Row],[ARTICOLO]],3) = "COG","COG",LEFT(tbStoricoOrdini[[#This Row],[ARTICOLO]],FIND(" ",tbStoricoOrdini[[#This Row],[ARTICOLO]])-1))</f>
        <v>COG</v>
      </c>
      <c r="J1005" t="str">
        <f>MID(tbStoricoOrdini[[#This Row],[ARTICOLO]],FIND(" ",tbStoricoOrdini[[#This Row],[ARTICOLO]])+1,4)</f>
        <v>4000</v>
      </c>
      <c r="K1005" t="str">
        <f>IFERROR(RIGHT(tbStoricoOrdini[[#This Row],[ARTICOLO]],LEN(tbStoricoOrdini[[#This Row],[ARTICOLO]])-FIND(" ",tbStoricoOrdini[[#This Row],[ARTICOLO]],FIND(" ",tbStoricoOrdini[[#This Row],[ARTICOLO]]) +1)),"")</f>
        <v>Plus</v>
      </c>
      <c r="L1005" s="3">
        <f>VLOOKUP(tbStoricoOrdini[[#This Row],[ARTICOLO]],tbArticoli[],2,FALSE)</f>
        <v>240</v>
      </c>
      <c r="M1005" s="22">
        <f>tbStoricoOrdini[[#This Row],[IMPORTO]]/tbStoricoOrdini[[#This Row],[PREZZO]]</f>
        <v>3.6416666666666666</v>
      </c>
      <c r="N1005" t="s">
        <v>9</v>
      </c>
      <c r="O1005" s="8">
        <f>VLOOKUP(tbStoricoOrdini[[#This Row],[AGENTE]],tbAgenti[],2,FALSE)</f>
        <v>0.05</v>
      </c>
      <c r="P1005" s="2">
        <v>874</v>
      </c>
      <c r="Q1005" s="2">
        <f>tbStoricoOrdini[[#This Row],[IMPORTO]]*tbStoricoOrdini[[#This Row],[% COMM.]]</f>
        <v>43.7</v>
      </c>
      <c r="R1005" s="2">
        <f>tbStoricoOrdini[[#This Row],[TOT. COMM.]]+tbStoricoOrdini[[#This Row],[IMPORTO]]</f>
        <v>917.7</v>
      </c>
    </row>
    <row r="1006" spans="1:18">
      <c r="A1006" s="1">
        <v>43862</v>
      </c>
      <c r="B1006" s="7">
        <f>MONTH(tbStoricoOrdini[[#This Row],[DATA]])</f>
        <v>2</v>
      </c>
      <c r="C1006" t="s">
        <v>1101</v>
      </c>
      <c r="D1006" t="str">
        <f>RIGHT(tbStoricoOrdini[[#This Row],[ORDINE]],4)</f>
        <v>1003</v>
      </c>
      <c r="E1006" t="s">
        <v>29</v>
      </c>
      <c r="F1006" t="str">
        <f>VLOOKUP(tbStoricoOrdini[[#This Row],[CLIENTE]],tbClienti[],3,FALSE)</f>
        <v>Piemonte</v>
      </c>
      <c r="G1006" t="str">
        <f>VLOOKUP(tbStoricoOrdini[[#This Row],[CLIENTE]],tbClienti[],7,FALSE)</f>
        <v>CC</v>
      </c>
      <c r="H1006" t="s">
        <v>62</v>
      </c>
      <c r="I1006" t="str">
        <f>IF(LEFT(tbStoricoOrdini[[#This Row],[ARTICOLO]],3) = "COG","COG",LEFT(tbStoricoOrdini[[#This Row],[ARTICOLO]],FIND(" ",tbStoricoOrdini[[#This Row],[ARTICOLO]])-1))</f>
        <v>KLM</v>
      </c>
      <c r="J1006" t="str">
        <f>MID(tbStoricoOrdini[[#This Row],[ARTICOLO]],FIND(" ",tbStoricoOrdini[[#This Row],[ARTICOLO]])+1,4)</f>
        <v>2500</v>
      </c>
      <c r="K1006" t="str">
        <f>IFERROR(RIGHT(tbStoricoOrdini[[#This Row],[ARTICOLO]],LEN(tbStoricoOrdini[[#This Row],[ARTICOLO]])-FIND(" ",tbStoricoOrdini[[#This Row],[ARTICOLO]],FIND(" ",tbStoricoOrdini[[#This Row],[ARTICOLO]]) +1)),"")</f>
        <v>Plus</v>
      </c>
      <c r="L1006" s="3">
        <f>VLOOKUP(tbStoricoOrdini[[#This Row],[ARTICOLO]],tbArticoli[],2,FALSE)</f>
        <v>130</v>
      </c>
      <c r="M1006" s="22">
        <f>tbStoricoOrdini[[#This Row],[IMPORTO]]/tbStoricoOrdini[[#This Row],[PREZZO]]</f>
        <v>0.45384615384615384</v>
      </c>
      <c r="N1006" t="s">
        <v>6</v>
      </c>
      <c r="O1006" s="8">
        <f>VLOOKUP(tbStoricoOrdini[[#This Row],[AGENTE]],tbAgenti[],2,FALSE)</f>
        <v>7.4999999999999997E-2</v>
      </c>
      <c r="P1006" s="2">
        <v>59</v>
      </c>
      <c r="Q1006" s="2">
        <f>tbStoricoOrdini[[#This Row],[IMPORTO]]*tbStoricoOrdini[[#This Row],[% COMM.]]</f>
        <v>4.4249999999999998</v>
      </c>
      <c r="R1006" s="2">
        <f>tbStoricoOrdini[[#This Row],[TOT. COMM.]]+tbStoricoOrdini[[#This Row],[IMPORTO]]</f>
        <v>63.424999999999997</v>
      </c>
    </row>
    <row r="1007" spans="1:18">
      <c r="A1007" s="1">
        <v>43862</v>
      </c>
      <c r="B1007" s="7">
        <f>MONTH(tbStoricoOrdini[[#This Row],[DATA]])</f>
        <v>2</v>
      </c>
      <c r="C1007" t="s">
        <v>1102</v>
      </c>
      <c r="D1007" t="str">
        <f>RIGHT(tbStoricoOrdini[[#This Row],[ORDINE]],4)</f>
        <v>1004</v>
      </c>
      <c r="E1007" t="s">
        <v>29</v>
      </c>
      <c r="F1007" t="str">
        <f>VLOOKUP(tbStoricoOrdini[[#This Row],[CLIENTE]],tbClienti[],3,FALSE)</f>
        <v>Piemonte</v>
      </c>
      <c r="G1007" t="str">
        <f>VLOOKUP(tbStoricoOrdini[[#This Row],[CLIENTE]],tbClienti[],7,FALSE)</f>
        <v>CC</v>
      </c>
      <c r="H1007" t="s">
        <v>63</v>
      </c>
      <c r="I1007" t="str">
        <f>IF(LEFT(tbStoricoOrdini[[#This Row],[ARTICOLO]],3) = "COG","COG",LEFT(tbStoricoOrdini[[#This Row],[ARTICOLO]],FIND(" ",tbStoricoOrdini[[#This Row],[ARTICOLO]])-1))</f>
        <v>KLM</v>
      </c>
      <c r="J1007" t="str">
        <f>MID(tbStoricoOrdini[[#This Row],[ARTICOLO]],FIND(" ",tbStoricoOrdini[[#This Row],[ARTICOLO]])+1,4)</f>
        <v>3000</v>
      </c>
      <c r="K1007" t="str">
        <f>IFERROR(RIGHT(tbStoricoOrdini[[#This Row],[ARTICOLO]],LEN(tbStoricoOrdini[[#This Row],[ARTICOLO]])-FIND(" ",tbStoricoOrdini[[#This Row],[ARTICOLO]],FIND(" ",tbStoricoOrdini[[#This Row],[ARTICOLO]]) +1)),"")</f>
        <v>Plus</v>
      </c>
      <c r="L1007" s="3">
        <f>VLOOKUP(tbStoricoOrdini[[#This Row],[ARTICOLO]],tbArticoli[],2,FALSE)</f>
        <v>145</v>
      </c>
      <c r="M1007" s="22">
        <f>tbStoricoOrdini[[#This Row],[IMPORTO]]/tbStoricoOrdini[[#This Row],[PREZZO]]</f>
        <v>8.9931034482758623</v>
      </c>
      <c r="N1007" t="s">
        <v>39</v>
      </c>
      <c r="O1007" s="8">
        <f>VLOOKUP(tbStoricoOrdini[[#This Row],[AGENTE]],tbAgenti[],2,FALSE)</f>
        <v>0.05</v>
      </c>
      <c r="P1007" s="2">
        <v>1304</v>
      </c>
      <c r="Q1007" s="2">
        <f>tbStoricoOrdini[[#This Row],[IMPORTO]]*tbStoricoOrdini[[#This Row],[% COMM.]]</f>
        <v>65.2</v>
      </c>
      <c r="R1007" s="2">
        <f>tbStoricoOrdini[[#This Row],[TOT. COMM.]]+tbStoricoOrdini[[#This Row],[IMPORTO]]</f>
        <v>1369.2</v>
      </c>
    </row>
    <row r="1008" spans="1:18">
      <c r="A1008" s="1">
        <v>43862</v>
      </c>
      <c r="B1008" s="7">
        <f>MONTH(tbStoricoOrdini[[#This Row],[DATA]])</f>
        <v>2</v>
      </c>
      <c r="C1008" t="s">
        <v>1103</v>
      </c>
      <c r="D1008" t="str">
        <f>RIGHT(tbStoricoOrdini[[#This Row],[ORDINE]],4)</f>
        <v>1005</v>
      </c>
      <c r="E1008" t="s">
        <v>29</v>
      </c>
      <c r="F1008" t="str">
        <f>VLOOKUP(tbStoricoOrdini[[#This Row],[CLIENTE]],tbClienti[],3,FALSE)</f>
        <v>Piemonte</v>
      </c>
      <c r="G1008" t="str">
        <f>VLOOKUP(tbStoricoOrdini[[#This Row],[CLIENTE]],tbClienti[],7,FALSE)</f>
        <v>CC</v>
      </c>
      <c r="H1008" t="s">
        <v>63</v>
      </c>
      <c r="I1008" t="str">
        <f>IF(LEFT(tbStoricoOrdini[[#This Row],[ARTICOLO]],3) = "COG","COG",LEFT(tbStoricoOrdini[[#This Row],[ARTICOLO]],FIND(" ",tbStoricoOrdini[[#This Row],[ARTICOLO]])-1))</f>
        <v>KLM</v>
      </c>
      <c r="J1008" t="str">
        <f>MID(tbStoricoOrdini[[#This Row],[ARTICOLO]],FIND(" ",tbStoricoOrdini[[#This Row],[ARTICOLO]])+1,4)</f>
        <v>3000</v>
      </c>
      <c r="K1008" t="str">
        <f>IFERROR(RIGHT(tbStoricoOrdini[[#This Row],[ARTICOLO]],LEN(tbStoricoOrdini[[#This Row],[ARTICOLO]])-FIND(" ",tbStoricoOrdini[[#This Row],[ARTICOLO]],FIND(" ",tbStoricoOrdini[[#This Row],[ARTICOLO]]) +1)),"")</f>
        <v>Plus</v>
      </c>
      <c r="L1008" s="3">
        <f>VLOOKUP(tbStoricoOrdini[[#This Row],[ARTICOLO]],tbArticoli[],2,FALSE)</f>
        <v>145</v>
      </c>
      <c r="M1008" s="22">
        <f>tbStoricoOrdini[[#This Row],[IMPORTO]]/tbStoricoOrdini[[#This Row],[PREZZO]]</f>
        <v>74.151724137931041</v>
      </c>
      <c r="N1008" t="s">
        <v>15</v>
      </c>
      <c r="O1008" s="8">
        <f>VLOOKUP(tbStoricoOrdini[[#This Row],[AGENTE]],tbAgenti[],2,FALSE)</f>
        <v>0.08</v>
      </c>
      <c r="P1008" s="2">
        <v>10752</v>
      </c>
      <c r="Q1008" s="2">
        <f>tbStoricoOrdini[[#This Row],[IMPORTO]]*tbStoricoOrdini[[#This Row],[% COMM.]]</f>
        <v>860.16</v>
      </c>
      <c r="R1008" s="2">
        <f>tbStoricoOrdini[[#This Row],[TOT. COMM.]]+tbStoricoOrdini[[#This Row],[IMPORTO]]</f>
        <v>11612.16</v>
      </c>
    </row>
    <row r="1009" spans="1:18">
      <c r="A1009" s="1">
        <v>43862</v>
      </c>
      <c r="B1009" s="7">
        <f>MONTH(tbStoricoOrdini[[#This Row],[DATA]])</f>
        <v>2</v>
      </c>
      <c r="C1009" t="s">
        <v>1104</v>
      </c>
      <c r="D1009" t="str">
        <f>RIGHT(tbStoricoOrdini[[#This Row],[ORDINE]],4)</f>
        <v>1006</v>
      </c>
      <c r="E1009" t="s">
        <v>29</v>
      </c>
      <c r="F1009" t="str">
        <f>VLOOKUP(tbStoricoOrdini[[#This Row],[CLIENTE]],tbClienti[],3,FALSE)</f>
        <v>Piemonte</v>
      </c>
      <c r="G1009" t="str">
        <f>VLOOKUP(tbStoricoOrdini[[#This Row],[CLIENTE]],tbClienti[],7,FALSE)</f>
        <v>CC</v>
      </c>
      <c r="H1009" t="s">
        <v>63</v>
      </c>
      <c r="I1009" t="str">
        <f>IF(LEFT(tbStoricoOrdini[[#This Row],[ARTICOLO]],3) = "COG","COG",LEFT(tbStoricoOrdini[[#This Row],[ARTICOLO]],FIND(" ",tbStoricoOrdini[[#This Row],[ARTICOLO]])-1))</f>
        <v>KLM</v>
      </c>
      <c r="J1009" t="str">
        <f>MID(tbStoricoOrdini[[#This Row],[ARTICOLO]],FIND(" ",tbStoricoOrdini[[#This Row],[ARTICOLO]])+1,4)</f>
        <v>3000</v>
      </c>
      <c r="K1009" t="str">
        <f>IFERROR(RIGHT(tbStoricoOrdini[[#This Row],[ARTICOLO]],LEN(tbStoricoOrdini[[#This Row],[ARTICOLO]])-FIND(" ",tbStoricoOrdini[[#This Row],[ARTICOLO]],FIND(" ",tbStoricoOrdini[[#This Row],[ARTICOLO]]) +1)),"")</f>
        <v>Plus</v>
      </c>
      <c r="L1009" s="3">
        <f>VLOOKUP(tbStoricoOrdini[[#This Row],[ARTICOLO]],tbArticoli[],2,FALSE)</f>
        <v>145</v>
      </c>
      <c r="M1009" s="22">
        <f>tbStoricoOrdini[[#This Row],[IMPORTO]]/tbStoricoOrdini[[#This Row],[PREZZO]]</f>
        <v>25.22758620689655</v>
      </c>
      <c r="N1009" t="s">
        <v>18</v>
      </c>
      <c r="O1009" s="8">
        <f>VLOOKUP(tbStoricoOrdini[[#This Row],[AGENTE]],tbAgenti[],2,FALSE)</f>
        <v>0.03</v>
      </c>
      <c r="P1009" s="2">
        <v>3658</v>
      </c>
      <c r="Q1009" s="2">
        <f>tbStoricoOrdini[[#This Row],[IMPORTO]]*tbStoricoOrdini[[#This Row],[% COMM.]]</f>
        <v>109.74</v>
      </c>
      <c r="R1009" s="2">
        <f>tbStoricoOrdini[[#This Row],[TOT. COMM.]]+tbStoricoOrdini[[#This Row],[IMPORTO]]</f>
        <v>3767.74</v>
      </c>
    </row>
    <row r="1010" spans="1:18">
      <c r="A1010" s="1">
        <v>43862</v>
      </c>
      <c r="B1010" s="7">
        <f>MONTH(tbStoricoOrdini[[#This Row],[DATA]])</f>
        <v>2</v>
      </c>
      <c r="C1010" t="s">
        <v>1105</v>
      </c>
      <c r="D1010" t="str">
        <f>RIGHT(tbStoricoOrdini[[#This Row],[ORDINE]],4)</f>
        <v>1007</v>
      </c>
      <c r="E1010" t="s">
        <v>29</v>
      </c>
      <c r="F1010" t="str">
        <f>VLOOKUP(tbStoricoOrdini[[#This Row],[CLIENTE]],tbClienti[],3,FALSE)</f>
        <v>Piemonte</v>
      </c>
      <c r="G1010" t="str">
        <f>VLOOKUP(tbStoricoOrdini[[#This Row],[CLIENTE]],tbClienti[],7,FALSE)</f>
        <v>CC</v>
      </c>
      <c r="H1010" t="s">
        <v>63</v>
      </c>
      <c r="I1010" t="str">
        <f>IF(LEFT(tbStoricoOrdini[[#This Row],[ARTICOLO]],3) = "COG","COG",LEFT(tbStoricoOrdini[[#This Row],[ARTICOLO]],FIND(" ",tbStoricoOrdini[[#This Row],[ARTICOLO]])-1))</f>
        <v>KLM</v>
      </c>
      <c r="J1010" t="str">
        <f>MID(tbStoricoOrdini[[#This Row],[ARTICOLO]],FIND(" ",tbStoricoOrdini[[#This Row],[ARTICOLO]])+1,4)</f>
        <v>3000</v>
      </c>
      <c r="K1010" t="str">
        <f>IFERROR(RIGHT(tbStoricoOrdini[[#This Row],[ARTICOLO]],LEN(tbStoricoOrdini[[#This Row],[ARTICOLO]])-FIND(" ",tbStoricoOrdini[[#This Row],[ARTICOLO]],FIND(" ",tbStoricoOrdini[[#This Row],[ARTICOLO]]) +1)),"")</f>
        <v>Plus</v>
      </c>
      <c r="L1010" s="3">
        <f>VLOOKUP(tbStoricoOrdini[[#This Row],[ARTICOLO]],tbArticoli[],2,FALSE)</f>
        <v>145</v>
      </c>
      <c r="M1010" s="22">
        <f>tbStoricoOrdini[[#This Row],[IMPORTO]]/tbStoricoOrdini[[#This Row],[PREZZO]]</f>
        <v>45.468965517241379</v>
      </c>
      <c r="N1010" t="s">
        <v>6</v>
      </c>
      <c r="O1010" s="8">
        <f>VLOOKUP(tbStoricoOrdini[[#This Row],[AGENTE]],tbAgenti[],2,FALSE)</f>
        <v>7.4999999999999997E-2</v>
      </c>
      <c r="P1010" s="2">
        <v>6593</v>
      </c>
      <c r="Q1010" s="2">
        <f>tbStoricoOrdini[[#This Row],[IMPORTO]]*tbStoricoOrdini[[#This Row],[% COMM.]]</f>
        <v>494.47499999999997</v>
      </c>
      <c r="R1010" s="2">
        <f>tbStoricoOrdini[[#This Row],[TOT. COMM.]]+tbStoricoOrdini[[#This Row],[IMPORTO]]</f>
        <v>7087.4750000000004</v>
      </c>
    </row>
    <row r="1011" spans="1:18">
      <c r="A1011" s="1">
        <v>43862</v>
      </c>
      <c r="B1011" s="7">
        <f>MONTH(tbStoricoOrdini[[#This Row],[DATA]])</f>
        <v>2</v>
      </c>
      <c r="C1011" t="s">
        <v>1106</v>
      </c>
      <c r="D1011" t="str">
        <f>RIGHT(tbStoricoOrdini[[#This Row],[ORDINE]],4)</f>
        <v>1008</v>
      </c>
      <c r="E1011" t="s">
        <v>29</v>
      </c>
      <c r="F1011" t="str">
        <f>VLOOKUP(tbStoricoOrdini[[#This Row],[CLIENTE]],tbClienti[],3,FALSE)</f>
        <v>Piemonte</v>
      </c>
      <c r="G1011" t="str">
        <f>VLOOKUP(tbStoricoOrdini[[#This Row],[CLIENTE]],tbClienti[],7,FALSE)</f>
        <v>CC</v>
      </c>
      <c r="H1011" t="s">
        <v>63</v>
      </c>
      <c r="I1011" t="str">
        <f>IF(LEFT(tbStoricoOrdini[[#This Row],[ARTICOLO]],3) = "COG","COG",LEFT(tbStoricoOrdini[[#This Row],[ARTICOLO]],FIND(" ",tbStoricoOrdini[[#This Row],[ARTICOLO]])-1))</f>
        <v>KLM</v>
      </c>
      <c r="J1011" t="str">
        <f>MID(tbStoricoOrdini[[#This Row],[ARTICOLO]],FIND(" ",tbStoricoOrdini[[#This Row],[ARTICOLO]])+1,4)</f>
        <v>3000</v>
      </c>
      <c r="K1011" t="str">
        <f>IFERROR(RIGHT(tbStoricoOrdini[[#This Row],[ARTICOLO]],LEN(tbStoricoOrdini[[#This Row],[ARTICOLO]])-FIND(" ",tbStoricoOrdini[[#This Row],[ARTICOLO]],FIND(" ",tbStoricoOrdini[[#This Row],[ARTICOLO]]) +1)),"")</f>
        <v>Plus</v>
      </c>
      <c r="L1011" s="3">
        <f>VLOOKUP(tbStoricoOrdini[[#This Row],[ARTICOLO]],tbArticoli[],2,FALSE)</f>
        <v>145</v>
      </c>
      <c r="M1011" s="22">
        <f>tbStoricoOrdini[[#This Row],[IMPORTO]]/tbStoricoOrdini[[#This Row],[PREZZO]]</f>
        <v>107.73103448275862</v>
      </c>
      <c r="N1011" t="s">
        <v>9</v>
      </c>
      <c r="O1011" s="8">
        <f>VLOOKUP(tbStoricoOrdini[[#This Row],[AGENTE]],tbAgenti[],2,FALSE)</f>
        <v>0.05</v>
      </c>
      <c r="P1011" s="2">
        <v>15621</v>
      </c>
      <c r="Q1011" s="2">
        <f>tbStoricoOrdini[[#This Row],[IMPORTO]]*tbStoricoOrdini[[#This Row],[% COMM.]]</f>
        <v>781.05000000000007</v>
      </c>
      <c r="R1011" s="2">
        <f>tbStoricoOrdini[[#This Row],[TOT. COMM.]]+tbStoricoOrdini[[#This Row],[IMPORTO]]</f>
        <v>16402.05</v>
      </c>
    </row>
    <row r="1012" spans="1:18">
      <c r="A1012" s="1">
        <v>43862</v>
      </c>
      <c r="B1012" s="7">
        <f>MONTH(tbStoricoOrdini[[#This Row],[DATA]])</f>
        <v>2</v>
      </c>
      <c r="C1012" t="s">
        <v>1107</v>
      </c>
      <c r="D1012" t="str">
        <f>RIGHT(tbStoricoOrdini[[#This Row],[ORDINE]],4)</f>
        <v>1009</v>
      </c>
      <c r="E1012" t="s">
        <v>29</v>
      </c>
      <c r="F1012" t="str">
        <f>VLOOKUP(tbStoricoOrdini[[#This Row],[CLIENTE]],tbClienti[],3,FALSE)</f>
        <v>Piemonte</v>
      </c>
      <c r="G1012" t="str">
        <f>VLOOKUP(tbStoricoOrdini[[#This Row],[CLIENTE]],tbClienti[],7,FALSE)</f>
        <v>CC</v>
      </c>
      <c r="H1012" t="s">
        <v>66</v>
      </c>
      <c r="I1012" t="str">
        <f>IF(LEFT(tbStoricoOrdini[[#This Row],[ARTICOLO]],3) = "COG","COG",LEFT(tbStoricoOrdini[[#This Row],[ARTICOLO]],FIND(" ",tbStoricoOrdini[[#This Row],[ARTICOLO]])-1))</f>
        <v>BAG</v>
      </c>
      <c r="J1012" t="str">
        <f>MID(tbStoricoOrdini[[#This Row],[ARTICOLO]],FIND(" ",tbStoricoOrdini[[#This Row],[ARTICOLO]])+1,4)</f>
        <v>2500</v>
      </c>
      <c r="K1012" t="str">
        <f>IFERROR(RIGHT(tbStoricoOrdini[[#This Row],[ARTICOLO]],LEN(tbStoricoOrdini[[#This Row],[ARTICOLO]])-FIND(" ",tbStoricoOrdini[[#This Row],[ARTICOLO]],FIND(" ",tbStoricoOrdini[[#This Row],[ARTICOLO]]) +1)),"")</f>
        <v>Plus</v>
      </c>
      <c r="L1012" s="3">
        <f>VLOOKUP(tbStoricoOrdini[[#This Row],[ARTICOLO]],tbArticoli[],2,FALSE)</f>
        <v>220</v>
      </c>
      <c r="M1012" s="22">
        <f>tbStoricoOrdini[[#This Row],[IMPORTO]]/tbStoricoOrdini[[#This Row],[PREZZO]]</f>
        <v>0.12727272727272726</v>
      </c>
      <c r="N1012" t="s">
        <v>15</v>
      </c>
      <c r="O1012" s="8">
        <f>VLOOKUP(tbStoricoOrdini[[#This Row],[AGENTE]],tbAgenti[],2,FALSE)</f>
        <v>0.08</v>
      </c>
      <c r="P1012" s="2">
        <v>28</v>
      </c>
      <c r="Q1012" s="2">
        <f>tbStoricoOrdini[[#This Row],[IMPORTO]]*tbStoricoOrdini[[#This Row],[% COMM.]]</f>
        <v>2.2400000000000002</v>
      </c>
      <c r="R1012" s="2">
        <f>tbStoricoOrdini[[#This Row],[TOT. COMM.]]+tbStoricoOrdini[[#This Row],[IMPORTO]]</f>
        <v>30.240000000000002</v>
      </c>
    </row>
    <row r="1013" spans="1:18">
      <c r="A1013" s="1">
        <v>43862</v>
      </c>
      <c r="B1013" s="7">
        <f>MONTH(tbStoricoOrdini[[#This Row],[DATA]])</f>
        <v>2</v>
      </c>
      <c r="C1013" t="s">
        <v>1108</v>
      </c>
      <c r="D1013" t="str">
        <f>RIGHT(tbStoricoOrdini[[#This Row],[ORDINE]],4)</f>
        <v>1010</v>
      </c>
      <c r="E1013" t="s">
        <v>29</v>
      </c>
      <c r="F1013" t="str">
        <f>VLOOKUP(tbStoricoOrdini[[#This Row],[CLIENTE]],tbClienti[],3,FALSE)</f>
        <v>Piemonte</v>
      </c>
      <c r="G1013" t="str">
        <f>VLOOKUP(tbStoricoOrdini[[#This Row],[CLIENTE]],tbClienti[],7,FALSE)</f>
        <v>CC</v>
      </c>
      <c r="H1013" t="s">
        <v>66</v>
      </c>
      <c r="I1013" t="str">
        <f>IF(LEFT(tbStoricoOrdini[[#This Row],[ARTICOLO]],3) = "COG","COG",LEFT(tbStoricoOrdini[[#This Row],[ARTICOLO]],FIND(" ",tbStoricoOrdini[[#This Row],[ARTICOLO]])-1))</f>
        <v>BAG</v>
      </c>
      <c r="J1013" t="str">
        <f>MID(tbStoricoOrdini[[#This Row],[ARTICOLO]],FIND(" ",tbStoricoOrdini[[#This Row],[ARTICOLO]])+1,4)</f>
        <v>2500</v>
      </c>
      <c r="K1013" t="str">
        <f>IFERROR(RIGHT(tbStoricoOrdini[[#This Row],[ARTICOLO]],LEN(tbStoricoOrdini[[#This Row],[ARTICOLO]])-FIND(" ",tbStoricoOrdini[[#This Row],[ARTICOLO]],FIND(" ",tbStoricoOrdini[[#This Row],[ARTICOLO]]) +1)),"")</f>
        <v>Plus</v>
      </c>
      <c r="L1013" s="3">
        <f>VLOOKUP(tbStoricoOrdini[[#This Row],[ARTICOLO]],tbArticoli[],2,FALSE)</f>
        <v>220</v>
      </c>
      <c r="M1013" s="22">
        <f>tbStoricoOrdini[[#This Row],[IMPORTO]]/tbStoricoOrdini[[#This Row],[PREZZO]]</f>
        <v>0.1409090909090909</v>
      </c>
      <c r="N1013" t="s">
        <v>6</v>
      </c>
      <c r="O1013" s="8">
        <f>VLOOKUP(tbStoricoOrdini[[#This Row],[AGENTE]],tbAgenti[],2,FALSE)</f>
        <v>7.4999999999999997E-2</v>
      </c>
      <c r="P1013" s="2">
        <v>31</v>
      </c>
      <c r="Q1013" s="2">
        <f>tbStoricoOrdini[[#This Row],[IMPORTO]]*tbStoricoOrdini[[#This Row],[% COMM.]]</f>
        <v>2.3249999999999997</v>
      </c>
      <c r="R1013" s="2">
        <f>tbStoricoOrdini[[#This Row],[TOT. COMM.]]+tbStoricoOrdini[[#This Row],[IMPORTO]]</f>
        <v>33.325000000000003</v>
      </c>
    </row>
    <row r="1014" spans="1:18">
      <c r="A1014" s="1">
        <v>43862</v>
      </c>
      <c r="B1014" s="7">
        <f>MONTH(tbStoricoOrdini[[#This Row],[DATA]])</f>
        <v>2</v>
      </c>
      <c r="C1014" t="s">
        <v>1109</v>
      </c>
      <c r="D1014" t="str">
        <f>RIGHT(tbStoricoOrdini[[#This Row],[ORDINE]],4)</f>
        <v>1011</v>
      </c>
      <c r="E1014" t="s">
        <v>29</v>
      </c>
      <c r="F1014" t="str">
        <f>VLOOKUP(tbStoricoOrdini[[#This Row],[CLIENTE]],tbClienti[],3,FALSE)</f>
        <v>Piemonte</v>
      </c>
      <c r="G1014" t="str">
        <f>VLOOKUP(tbStoricoOrdini[[#This Row],[CLIENTE]],tbClienti[],7,FALSE)</f>
        <v>CC</v>
      </c>
      <c r="H1014" t="s">
        <v>66</v>
      </c>
      <c r="I1014" t="str">
        <f>IF(LEFT(tbStoricoOrdini[[#This Row],[ARTICOLO]],3) = "COG","COG",LEFT(tbStoricoOrdini[[#This Row],[ARTICOLO]],FIND(" ",tbStoricoOrdini[[#This Row],[ARTICOLO]])-1))</f>
        <v>BAG</v>
      </c>
      <c r="J1014" t="str">
        <f>MID(tbStoricoOrdini[[#This Row],[ARTICOLO]],FIND(" ",tbStoricoOrdini[[#This Row],[ARTICOLO]])+1,4)</f>
        <v>2500</v>
      </c>
      <c r="K1014" t="str">
        <f>IFERROR(RIGHT(tbStoricoOrdini[[#This Row],[ARTICOLO]],LEN(tbStoricoOrdini[[#This Row],[ARTICOLO]])-FIND(" ",tbStoricoOrdini[[#This Row],[ARTICOLO]],FIND(" ",tbStoricoOrdini[[#This Row],[ARTICOLO]]) +1)),"")</f>
        <v>Plus</v>
      </c>
      <c r="L1014" s="3">
        <f>VLOOKUP(tbStoricoOrdini[[#This Row],[ARTICOLO]],tbArticoli[],2,FALSE)</f>
        <v>220</v>
      </c>
      <c r="M1014" s="22">
        <f>tbStoricoOrdini[[#This Row],[IMPORTO]]/tbStoricoOrdini[[#This Row],[PREZZO]]</f>
        <v>0.79090909090909089</v>
      </c>
      <c r="N1014" t="s">
        <v>9</v>
      </c>
      <c r="O1014" s="8">
        <f>VLOOKUP(tbStoricoOrdini[[#This Row],[AGENTE]],tbAgenti[],2,FALSE)</f>
        <v>0.05</v>
      </c>
      <c r="P1014" s="2">
        <v>174</v>
      </c>
      <c r="Q1014" s="2">
        <f>tbStoricoOrdini[[#This Row],[IMPORTO]]*tbStoricoOrdini[[#This Row],[% COMM.]]</f>
        <v>8.7000000000000011</v>
      </c>
      <c r="R1014" s="2">
        <f>tbStoricoOrdini[[#This Row],[TOT. COMM.]]+tbStoricoOrdini[[#This Row],[IMPORTO]]</f>
        <v>182.7</v>
      </c>
    </row>
    <row r="1015" spans="1:18">
      <c r="A1015" s="1">
        <v>43862</v>
      </c>
      <c r="B1015" s="7">
        <f>MONTH(tbStoricoOrdini[[#This Row],[DATA]])</f>
        <v>2</v>
      </c>
      <c r="C1015" t="s">
        <v>1110</v>
      </c>
      <c r="D1015" t="str">
        <f>RIGHT(tbStoricoOrdini[[#This Row],[ORDINE]],4)</f>
        <v>1012</v>
      </c>
      <c r="E1015" t="s">
        <v>29</v>
      </c>
      <c r="F1015" t="str">
        <f>VLOOKUP(tbStoricoOrdini[[#This Row],[CLIENTE]],tbClienti[],3,FALSE)</f>
        <v>Piemonte</v>
      </c>
      <c r="G1015" t="str">
        <f>VLOOKUP(tbStoricoOrdini[[#This Row],[CLIENTE]],tbClienti[],7,FALSE)</f>
        <v>CC</v>
      </c>
      <c r="H1015" t="s">
        <v>67</v>
      </c>
      <c r="I1015" t="str">
        <f>IF(LEFT(tbStoricoOrdini[[#This Row],[ARTICOLO]],3) = "COG","COG",LEFT(tbStoricoOrdini[[#This Row],[ARTICOLO]],FIND(" ",tbStoricoOrdini[[#This Row],[ARTICOLO]])-1))</f>
        <v>BAG</v>
      </c>
      <c r="J1015" t="str">
        <f>MID(tbStoricoOrdini[[#This Row],[ARTICOLO]],FIND(" ",tbStoricoOrdini[[#This Row],[ARTICOLO]])+1,4)</f>
        <v>2500</v>
      </c>
      <c r="K1015" t="str">
        <f>IFERROR(RIGHT(tbStoricoOrdini[[#This Row],[ARTICOLO]],LEN(tbStoricoOrdini[[#This Row],[ARTICOLO]])-FIND(" ",tbStoricoOrdini[[#This Row],[ARTICOLO]],FIND(" ",tbStoricoOrdini[[#This Row],[ARTICOLO]]) +1)),"")</f>
        <v>Medium</v>
      </c>
      <c r="L1015" s="3">
        <f>VLOOKUP(tbStoricoOrdini[[#This Row],[ARTICOLO]],tbArticoli[],2,FALSE)</f>
        <v>210</v>
      </c>
      <c r="M1015" s="22">
        <f>tbStoricoOrdini[[#This Row],[IMPORTO]]/tbStoricoOrdini[[#This Row],[PREZZO]]</f>
        <v>7.6380952380952385</v>
      </c>
      <c r="N1015" t="s">
        <v>6</v>
      </c>
      <c r="O1015" s="8">
        <f>VLOOKUP(tbStoricoOrdini[[#This Row],[AGENTE]],tbAgenti[],2,FALSE)</f>
        <v>7.4999999999999997E-2</v>
      </c>
      <c r="P1015" s="2">
        <v>1604</v>
      </c>
      <c r="Q1015" s="2">
        <f>tbStoricoOrdini[[#This Row],[IMPORTO]]*tbStoricoOrdini[[#This Row],[% COMM.]]</f>
        <v>120.3</v>
      </c>
      <c r="R1015" s="2">
        <f>tbStoricoOrdini[[#This Row],[TOT. COMM.]]+tbStoricoOrdini[[#This Row],[IMPORTO]]</f>
        <v>1724.3</v>
      </c>
    </row>
    <row r="1016" spans="1:18">
      <c r="A1016" s="1">
        <v>43862</v>
      </c>
      <c r="B1016" s="7">
        <f>MONTH(tbStoricoOrdini[[#This Row],[DATA]])</f>
        <v>2</v>
      </c>
      <c r="C1016" t="s">
        <v>1111</v>
      </c>
      <c r="D1016" t="str">
        <f>RIGHT(tbStoricoOrdini[[#This Row],[ORDINE]],4)</f>
        <v>1013</v>
      </c>
      <c r="E1016" t="s">
        <v>29</v>
      </c>
      <c r="F1016" t="str">
        <f>VLOOKUP(tbStoricoOrdini[[#This Row],[CLIENTE]],tbClienti[],3,FALSE)</f>
        <v>Piemonte</v>
      </c>
      <c r="G1016" t="str">
        <f>VLOOKUP(tbStoricoOrdini[[#This Row],[CLIENTE]],tbClienti[],7,FALSE)</f>
        <v>CC</v>
      </c>
      <c r="H1016" t="s">
        <v>67</v>
      </c>
      <c r="I1016" t="str">
        <f>IF(LEFT(tbStoricoOrdini[[#This Row],[ARTICOLO]],3) = "COG","COG",LEFT(tbStoricoOrdini[[#This Row],[ARTICOLO]],FIND(" ",tbStoricoOrdini[[#This Row],[ARTICOLO]])-1))</f>
        <v>BAG</v>
      </c>
      <c r="J1016" t="str">
        <f>MID(tbStoricoOrdini[[#This Row],[ARTICOLO]],FIND(" ",tbStoricoOrdini[[#This Row],[ARTICOLO]])+1,4)</f>
        <v>2500</v>
      </c>
      <c r="K1016" t="str">
        <f>IFERROR(RIGHT(tbStoricoOrdini[[#This Row],[ARTICOLO]],LEN(tbStoricoOrdini[[#This Row],[ARTICOLO]])-FIND(" ",tbStoricoOrdini[[#This Row],[ARTICOLO]],FIND(" ",tbStoricoOrdini[[#This Row],[ARTICOLO]]) +1)),"")</f>
        <v>Medium</v>
      </c>
      <c r="L1016" s="3">
        <f>VLOOKUP(tbStoricoOrdini[[#This Row],[ARTICOLO]],tbArticoli[],2,FALSE)</f>
        <v>210</v>
      </c>
      <c r="M1016" s="22">
        <f>tbStoricoOrdini[[#This Row],[IMPORTO]]/tbStoricoOrdini[[#This Row],[PREZZO]]</f>
        <v>1.6333333333333333</v>
      </c>
      <c r="N1016" t="s">
        <v>9</v>
      </c>
      <c r="O1016" s="8">
        <f>VLOOKUP(tbStoricoOrdini[[#This Row],[AGENTE]],tbAgenti[],2,FALSE)</f>
        <v>0.05</v>
      </c>
      <c r="P1016" s="2">
        <v>343</v>
      </c>
      <c r="Q1016" s="2">
        <f>tbStoricoOrdini[[#This Row],[IMPORTO]]*tbStoricoOrdini[[#This Row],[% COMM.]]</f>
        <v>17.150000000000002</v>
      </c>
      <c r="R1016" s="2">
        <f>tbStoricoOrdini[[#This Row],[TOT. COMM.]]+tbStoricoOrdini[[#This Row],[IMPORTO]]</f>
        <v>360.15</v>
      </c>
    </row>
    <row r="1017" spans="1:18">
      <c r="A1017" s="1">
        <v>43862</v>
      </c>
      <c r="B1017" s="7">
        <f>MONTH(tbStoricoOrdini[[#This Row],[DATA]])</f>
        <v>2</v>
      </c>
      <c r="C1017" t="s">
        <v>1112</v>
      </c>
      <c r="D1017" t="str">
        <f>RIGHT(tbStoricoOrdini[[#This Row],[ORDINE]],4)</f>
        <v>1014</v>
      </c>
      <c r="E1017" t="s">
        <v>29</v>
      </c>
      <c r="F1017" t="str">
        <f>VLOOKUP(tbStoricoOrdini[[#This Row],[CLIENTE]],tbClienti[],3,FALSE)</f>
        <v>Piemonte</v>
      </c>
      <c r="G1017" t="str">
        <f>VLOOKUP(tbStoricoOrdini[[#This Row],[CLIENTE]],tbClienti[],7,FALSE)</f>
        <v>CC</v>
      </c>
      <c r="H1017" t="s">
        <v>69</v>
      </c>
      <c r="I1017" t="str">
        <f>IF(LEFT(tbStoricoOrdini[[#This Row],[ARTICOLO]],3) = "COG","COG",LEFT(tbStoricoOrdini[[#This Row],[ARTICOLO]],FIND(" ",tbStoricoOrdini[[#This Row],[ARTICOLO]])-1))</f>
        <v>BAG</v>
      </c>
      <c r="J1017" t="str">
        <f>MID(tbStoricoOrdini[[#This Row],[ARTICOLO]],FIND(" ",tbStoricoOrdini[[#This Row],[ARTICOLO]])+1,4)</f>
        <v>1121</v>
      </c>
      <c r="K1017" t="str">
        <f>IFERROR(RIGHT(tbStoricoOrdini[[#This Row],[ARTICOLO]],LEN(tbStoricoOrdini[[#This Row],[ARTICOLO]])-FIND(" ",tbStoricoOrdini[[#This Row],[ARTICOLO]],FIND(" ",tbStoricoOrdini[[#This Row],[ARTICOLO]]) +1)),"")</f>
        <v>Gold</v>
      </c>
      <c r="L1017" s="3">
        <f>VLOOKUP(tbStoricoOrdini[[#This Row],[ARTICOLO]],tbArticoli[],2,FALSE)</f>
        <v>230</v>
      </c>
      <c r="M1017" s="22">
        <f>tbStoricoOrdini[[#This Row],[IMPORTO]]/tbStoricoOrdini[[#This Row],[PREZZO]]</f>
        <v>1.9652173913043478</v>
      </c>
      <c r="N1017" t="s">
        <v>9</v>
      </c>
      <c r="O1017" s="8">
        <f>VLOOKUP(tbStoricoOrdini[[#This Row],[AGENTE]],tbAgenti[],2,FALSE)</f>
        <v>0.05</v>
      </c>
      <c r="P1017" s="2">
        <v>452</v>
      </c>
      <c r="Q1017" s="2">
        <f>tbStoricoOrdini[[#This Row],[IMPORTO]]*tbStoricoOrdini[[#This Row],[% COMM.]]</f>
        <v>22.6</v>
      </c>
      <c r="R1017" s="2">
        <f>tbStoricoOrdini[[#This Row],[TOT. COMM.]]+tbStoricoOrdini[[#This Row],[IMPORTO]]</f>
        <v>474.6</v>
      </c>
    </row>
    <row r="1018" spans="1:18">
      <c r="A1018" s="1">
        <v>43862</v>
      </c>
      <c r="B1018" s="7">
        <f>MONTH(tbStoricoOrdini[[#This Row],[DATA]])</f>
        <v>2</v>
      </c>
      <c r="C1018" t="s">
        <v>1113</v>
      </c>
      <c r="D1018" t="str">
        <f>RIGHT(tbStoricoOrdini[[#This Row],[ORDINE]],4)</f>
        <v>1015</v>
      </c>
      <c r="E1018" t="s">
        <v>29</v>
      </c>
      <c r="F1018" t="str">
        <f>VLOOKUP(tbStoricoOrdini[[#This Row],[CLIENTE]],tbClienti[],3,FALSE)</f>
        <v>Piemonte</v>
      </c>
      <c r="G1018" t="str">
        <f>VLOOKUP(tbStoricoOrdini[[#This Row],[CLIENTE]],tbClienti[],7,FALSE)</f>
        <v>CC</v>
      </c>
      <c r="H1018" t="s">
        <v>70</v>
      </c>
      <c r="I1018" t="str">
        <f>IF(LEFT(tbStoricoOrdini[[#This Row],[ARTICOLO]],3) = "COG","COG",LEFT(tbStoricoOrdini[[#This Row],[ARTICOLO]],FIND(" ",tbStoricoOrdini[[#This Row],[ARTICOLO]])-1))</f>
        <v>EB08</v>
      </c>
      <c r="J1018" t="str">
        <f>MID(tbStoricoOrdini[[#This Row],[ARTICOLO]],FIND(" ",tbStoricoOrdini[[#This Row],[ARTICOLO]])+1,4)</f>
        <v>7500</v>
      </c>
      <c r="K1018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1018" s="3">
        <f>VLOOKUP(tbStoricoOrdini[[#This Row],[ARTICOLO]],tbArticoli[],2,FALSE)</f>
        <v>180</v>
      </c>
      <c r="M1018" s="22">
        <f>tbStoricoOrdini[[#This Row],[IMPORTO]]/tbStoricoOrdini[[#This Row],[PREZZO]]</f>
        <v>2.8333333333333335</v>
      </c>
      <c r="N1018" t="s">
        <v>9</v>
      </c>
      <c r="O1018" s="8">
        <f>VLOOKUP(tbStoricoOrdini[[#This Row],[AGENTE]],tbAgenti[],2,FALSE)</f>
        <v>0.05</v>
      </c>
      <c r="P1018" s="2">
        <v>510</v>
      </c>
      <c r="Q1018" s="2">
        <f>tbStoricoOrdini[[#This Row],[IMPORTO]]*tbStoricoOrdini[[#This Row],[% COMM.]]</f>
        <v>25.5</v>
      </c>
      <c r="R1018" s="2">
        <f>tbStoricoOrdini[[#This Row],[TOT. COMM.]]+tbStoricoOrdini[[#This Row],[IMPORTO]]</f>
        <v>535.5</v>
      </c>
    </row>
    <row r="1019" spans="1:18">
      <c r="A1019" s="1">
        <v>43862</v>
      </c>
      <c r="B1019" s="7">
        <f>MONTH(tbStoricoOrdini[[#This Row],[DATA]])</f>
        <v>2</v>
      </c>
      <c r="C1019" t="s">
        <v>1114</v>
      </c>
      <c r="D1019" t="str">
        <f>RIGHT(tbStoricoOrdini[[#This Row],[ORDINE]],4)</f>
        <v>1016</v>
      </c>
      <c r="E1019" t="s">
        <v>29</v>
      </c>
      <c r="F1019" t="str">
        <f>VLOOKUP(tbStoricoOrdini[[#This Row],[CLIENTE]],tbClienti[],3,FALSE)</f>
        <v>Piemonte</v>
      </c>
      <c r="G1019" t="str">
        <f>VLOOKUP(tbStoricoOrdini[[#This Row],[CLIENTE]],tbClienti[],7,FALSE)</f>
        <v>CC</v>
      </c>
      <c r="H1019" t="s">
        <v>75</v>
      </c>
      <c r="I1019" t="str">
        <f>IF(LEFT(tbStoricoOrdini[[#This Row],[ARTICOLO]],3) = "COG","COG",LEFT(tbStoricoOrdini[[#This Row],[ARTICOLO]],FIND(" ",tbStoricoOrdini[[#This Row],[ARTICOLO]])-1))</f>
        <v>AVRC</v>
      </c>
      <c r="J1019" t="str">
        <f>MID(tbStoricoOrdini[[#This Row],[ARTICOLO]],FIND(" ",tbStoricoOrdini[[#This Row],[ARTICOLO]])+1,4)</f>
        <v>1000</v>
      </c>
      <c r="K1019" t="str">
        <f>IFERROR(RIGHT(tbStoricoOrdini[[#This Row],[ARTICOLO]],LEN(tbStoricoOrdini[[#This Row],[ARTICOLO]])-FIND(" ",tbStoricoOrdini[[#This Row],[ARTICOLO]],FIND(" ",tbStoricoOrdini[[#This Row],[ARTICOLO]]) +1)),"")</f>
        <v>Silver</v>
      </c>
      <c r="L1019" s="3">
        <f>VLOOKUP(tbStoricoOrdini[[#This Row],[ARTICOLO]],tbArticoli[],2,FALSE)</f>
        <v>390</v>
      </c>
      <c r="M1019" s="22">
        <f>tbStoricoOrdini[[#This Row],[IMPORTO]]/tbStoricoOrdini[[#This Row],[PREZZO]]</f>
        <v>2.5307692307692307</v>
      </c>
      <c r="N1019" t="s">
        <v>9</v>
      </c>
      <c r="O1019" s="8">
        <f>VLOOKUP(tbStoricoOrdini[[#This Row],[AGENTE]],tbAgenti[],2,FALSE)</f>
        <v>0.05</v>
      </c>
      <c r="P1019" s="2">
        <v>987</v>
      </c>
      <c r="Q1019" s="2">
        <f>tbStoricoOrdini[[#This Row],[IMPORTO]]*tbStoricoOrdini[[#This Row],[% COMM.]]</f>
        <v>49.35</v>
      </c>
      <c r="R1019" s="2">
        <f>tbStoricoOrdini[[#This Row],[TOT. COMM.]]+tbStoricoOrdini[[#This Row],[IMPORTO]]</f>
        <v>1036.3499999999999</v>
      </c>
    </row>
    <row r="1020" spans="1:18">
      <c r="A1020" s="1">
        <v>43862</v>
      </c>
      <c r="B1020" s="7">
        <f>MONTH(tbStoricoOrdini[[#This Row],[DATA]])</f>
        <v>2</v>
      </c>
      <c r="C1020" t="s">
        <v>1115</v>
      </c>
      <c r="D1020" t="str">
        <f>RIGHT(tbStoricoOrdini[[#This Row],[ORDINE]],4)</f>
        <v>1017</v>
      </c>
      <c r="E1020" t="s">
        <v>29</v>
      </c>
      <c r="F1020" t="str">
        <f>VLOOKUP(tbStoricoOrdini[[#This Row],[CLIENTE]],tbClienti[],3,FALSE)</f>
        <v>Piemonte</v>
      </c>
      <c r="G1020" t="str">
        <f>VLOOKUP(tbStoricoOrdini[[#This Row],[CLIENTE]],tbClienti[],7,FALSE)</f>
        <v>CC</v>
      </c>
      <c r="H1020" t="s">
        <v>71</v>
      </c>
      <c r="I1020" t="str">
        <f>IF(LEFT(tbStoricoOrdini[[#This Row],[ARTICOLO]],3) = "COG","COG",LEFT(tbStoricoOrdini[[#This Row],[ARTICOLO]],FIND(" ",tbStoricoOrdini[[#This Row],[ARTICOLO]])-1))</f>
        <v>EB07</v>
      </c>
      <c r="J1020" t="str">
        <f>MID(tbStoricoOrdini[[#This Row],[ARTICOLO]],FIND(" ",tbStoricoOrdini[[#This Row],[ARTICOLO]])+1,4)</f>
        <v>5000</v>
      </c>
      <c r="K1020" t="str">
        <f>IFERROR(RIGHT(tbStoricoOrdini[[#This Row],[ARTICOLO]],LEN(tbStoricoOrdini[[#This Row],[ARTICOLO]])-FIND(" ",tbStoricoOrdini[[#This Row],[ARTICOLO]],FIND(" ",tbStoricoOrdini[[#This Row],[ARTICOLO]]) +1)),"")</f>
        <v/>
      </c>
      <c r="L1020" s="3">
        <f>VLOOKUP(tbStoricoOrdini[[#This Row],[ARTICOLO]],tbArticoli[],2,FALSE)</f>
        <v>140</v>
      </c>
      <c r="M1020" s="22">
        <f>tbStoricoOrdini[[#This Row],[IMPORTO]]/tbStoricoOrdini[[#This Row],[PREZZO]]</f>
        <v>0.88571428571428568</v>
      </c>
      <c r="N1020" t="s">
        <v>6</v>
      </c>
      <c r="O1020" s="8">
        <f>VLOOKUP(tbStoricoOrdini[[#This Row],[AGENTE]],tbAgenti[],2,FALSE)</f>
        <v>7.4999999999999997E-2</v>
      </c>
      <c r="P1020" s="2">
        <v>124</v>
      </c>
      <c r="Q1020" s="2">
        <f>tbStoricoOrdini[[#This Row],[IMPORTO]]*tbStoricoOrdini[[#This Row],[% COMM.]]</f>
        <v>9.2999999999999989</v>
      </c>
      <c r="R1020" s="2">
        <f>tbStoricoOrdini[[#This Row],[TOT. COMM.]]+tbStoricoOrdini[[#This Row],[IMPORTO]]</f>
        <v>133.30000000000001</v>
      </c>
    </row>
    <row r="1021" spans="1:18">
      <c r="A1021" s="1">
        <v>43862</v>
      </c>
      <c r="B1021" s="7">
        <f>MONTH(tbStoricoOrdini[[#This Row],[DATA]])</f>
        <v>2</v>
      </c>
      <c r="C1021" t="s">
        <v>1116</v>
      </c>
      <c r="D1021" t="str">
        <f>RIGHT(tbStoricoOrdini[[#This Row],[ORDINE]],4)</f>
        <v>1018</v>
      </c>
      <c r="E1021" t="s">
        <v>29</v>
      </c>
      <c r="F1021" t="str">
        <f>VLOOKUP(tbStoricoOrdini[[#This Row],[CLIENTE]],tbClienti[],3,FALSE)</f>
        <v>Piemonte</v>
      </c>
      <c r="G1021" t="str">
        <f>VLOOKUP(tbStoricoOrdini[[#This Row],[CLIENTE]],tbClienti[],7,FALSE)</f>
        <v>CC</v>
      </c>
      <c r="H1021" t="s">
        <v>71</v>
      </c>
      <c r="I1021" t="str">
        <f>IF(LEFT(tbStoricoOrdini[[#This Row],[ARTICOLO]],3) = "COG","COG",LEFT(tbStoricoOrdini[[#This Row],[ARTICOLO]],FIND(" ",tbStoricoOrdini[[#This Row],[ARTICOLO]])-1))</f>
        <v>EB07</v>
      </c>
      <c r="J1021" t="str">
        <f>MID(tbStoricoOrdini[[#This Row],[ARTICOLO]],FIND(" ",tbStoricoOrdini[[#This Row],[ARTICOLO]])+1,4)</f>
        <v>5000</v>
      </c>
      <c r="K1021" t="str">
        <f>IFERROR(RIGHT(tbStoricoOrdini[[#This Row],[ARTICOLO]],LEN(tbStoricoOrdini[[#This Row],[ARTICOLO]])-FIND(" ",tbStoricoOrdini[[#This Row],[ARTICOLO]],FIND(" ",tbStoricoOrdini[[#This Row],[ARTICOLO]]) +1)),"")</f>
        <v/>
      </c>
      <c r="L1021" s="3">
        <f>VLOOKUP(tbStoricoOrdini[[#This Row],[ARTICOLO]],tbArticoli[],2,FALSE)</f>
        <v>140</v>
      </c>
      <c r="M1021" s="22">
        <f>tbStoricoOrdini[[#This Row],[IMPORTO]]/tbStoricoOrdini[[#This Row],[PREZZO]]</f>
        <v>19.350000000000001</v>
      </c>
      <c r="N1021" t="s">
        <v>9</v>
      </c>
      <c r="O1021" s="8">
        <f>VLOOKUP(tbStoricoOrdini[[#This Row],[AGENTE]],tbAgenti[],2,FALSE)</f>
        <v>0.05</v>
      </c>
      <c r="P1021" s="2">
        <v>2709</v>
      </c>
      <c r="Q1021" s="2">
        <f>tbStoricoOrdini[[#This Row],[IMPORTO]]*tbStoricoOrdini[[#This Row],[% COMM.]]</f>
        <v>135.45000000000002</v>
      </c>
      <c r="R1021" s="2">
        <f>tbStoricoOrdini[[#This Row],[TOT. COMM.]]+tbStoricoOrdini[[#This Row],[IMPORTO]]</f>
        <v>2844.45</v>
      </c>
    </row>
    <row r="1022" spans="1:18">
      <c r="A1022" s="1">
        <v>43862</v>
      </c>
      <c r="B1022" s="7">
        <f>MONTH(tbStoricoOrdini[[#This Row],[DATA]])</f>
        <v>2</v>
      </c>
      <c r="C1022" t="s">
        <v>1117</v>
      </c>
      <c r="D1022" t="str">
        <f>RIGHT(tbStoricoOrdini[[#This Row],[ORDINE]],4)</f>
        <v>1019</v>
      </c>
      <c r="E1022" t="s">
        <v>29</v>
      </c>
      <c r="F1022" t="str">
        <f>VLOOKUP(tbStoricoOrdini[[#This Row],[CLIENTE]],tbClienti[],3,FALSE)</f>
        <v>Piemonte</v>
      </c>
      <c r="G1022" t="str">
        <f>VLOOKUP(tbStoricoOrdini[[#This Row],[CLIENTE]],tbClienti[],7,FALSE)</f>
        <v>CC</v>
      </c>
      <c r="H1022" t="s">
        <v>76</v>
      </c>
      <c r="I1022" t="str">
        <f>IF(LEFT(tbStoricoOrdini[[#This Row],[ARTICOLO]],3) = "COG","COG",LEFT(tbStoricoOrdini[[#This Row],[ARTICOLO]],FIND(" ",tbStoricoOrdini[[#This Row],[ARTICOLO]])-1))</f>
        <v>COG</v>
      </c>
      <c r="J1022" t="str">
        <f>MID(tbStoricoOrdini[[#This Row],[ARTICOLO]],FIND(" ",tbStoricoOrdini[[#This Row],[ARTICOLO]])+1,4)</f>
        <v>1000</v>
      </c>
      <c r="K1022" t="str">
        <f>IFERROR(RIGHT(tbStoricoOrdini[[#This Row],[ARTICOLO]],LEN(tbStoricoOrdini[[#This Row],[ARTICOLO]])-FIND(" ",tbStoricoOrdini[[#This Row],[ARTICOLO]],FIND(" ",tbStoricoOrdini[[#This Row],[ARTICOLO]]) +1)),"")</f>
        <v/>
      </c>
      <c r="L1022" s="3">
        <f>VLOOKUP(tbStoricoOrdini[[#This Row],[ARTICOLO]],tbArticoli[],2,FALSE)</f>
        <v>150</v>
      </c>
      <c r="M1022" s="22">
        <f>tbStoricoOrdini[[#This Row],[IMPORTO]]/tbStoricoOrdini[[#This Row],[PREZZO]]</f>
        <v>4.0666666666666664</v>
      </c>
      <c r="N1022" t="s">
        <v>6</v>
      </c>
      <c r="O1022" s="8">
        <f>VLOOKUP(tbStoricoOrdini[[#This Row],[AGENTE]],tbAgenti[],2,FALSE)</f>
        <v>7.4999999999999997E-2</v>
      </c>
      <c r="P1022" s="2">
        <v>610</v>
      </c>
      <c r="Q1022" s="2">
        <f>tbStoricoOrdini[[#This Row],[IMPORTO]]*tbStoricoOrdini[[#This Row],[% COMM.]]</f>
        <v>45.75</v>
      </c>
      <c r="R1022" s="2">
        <f>tbStoricoOrdini[[#This Row],[TOT. COMM.]]+tbStoricoOrdini[[#This Row],[IMPORTO]]</f>
        <v>655.75</v>
      </c>
    </row>
    <row r="1023" spans="1:18">
      <c r="A1023" s="1">
        <v>43862</v>
      </c>
      <c r="B1023" s="7">
        <f>MONTH(tbStoricoOrdini[[#This Row],[DATA]])</f>
        <v>2</v>
      </c>
      <c r="C1023" t="s">
        <v>1118</v>
      </c>
      <c r="D1023" t="str">
        <f>RIGHT(tbStoricoOrdini[[#This Row],[ORDINE]],4)</f>
        <v>1020</v>
      </c>
      <c r="E1023" t="s">
        <v>29</v>
      </c>
      <c r="F1023" t="str">
        <f>VLOOKUP(tbStoricoOrdini[[#This Row],[CLIENTE]],tbClienti[],3,FALSE)</f>
        <v>Piemonte</v>
      </c>
      <c r="G1023" t="str">
        <f>VLOOKUP(tbStoricoOrdini[[#This Row],[CLIENTE]],tbClienti[],7,FALSE)</f>
        <v>CC</v>
      </c>
      <c r="H1023" t="s">
        <v>76</v>
      </c>
      <c r="I1023" t="str">
        <f>IF(LEFT(tbStoricoOrdini[[#This Row],[ARTICOLO]],3) = "COG","COG",LEFT(tbStoricoOrdini[[#This Row],[ARTICOLO]],FIND(" ",tbStoricoOrdini[[#This Row],[ARTICOLO]])-1))</f>
        <v>COG</v>
      </c>
      <c r="J1023" t="str">
        <f>MID(tbStoricoOrdini[[#This Row],[ARTICOLO]],FIND(" ",tbStoricoOrdini[[#This Row],[ARTICOLO]])+1,4)</f>
        <v>1000</v>
      </c>
      <c r="K1023" t="str">
        <f>IFERROR(RIGHT(tbStoricoOrdini[[#This Row],[ARTICOLO]],LEN(tbStoricoOrdini[[#This Row],[ARTICOLO]])-FIND(" ",tbStoricoOrdini[[#This Row],[ARTICOLO]],FIND(" ",tbStoricoOrdini[[#This Row],[ARTICOLO]]) +1)),"")</f>
        <v/>
      </c>
      <c r="L1023" s="3">
        <f>VLOOKUP(tbStoricoOrdini[[#This Row],[ARTICOLO]],tbArticoli[],2,FALSE)</f>
        <v>150</v>
      </c>
      <c r="M1023" s="22">
        <f>tbStoricoOrdini[[#This Row],[IMPORTO]]/tbStoricoOrdini[[#This Row],[PREZZO]]</f>
        <v>1.2333333333333334</v>
      </c>
      <c r="N1023" t="s">
        <v>9</v>
      </c>
      <c r="O1023" s="8">
        <f>VLOOKUP(tbStoricoOrdini[[#This Row],[AGENTE]],tbAgenti[],2,FALSE)</f>
        <v>0.05</v>
      </c>
      <c r="P1023" s="2">
        <v>185</v>
      </c>
      <c r="Q1023" s="2">
        <f>tbStoricoOrdini[[#This Row],[IMPORTO]]*tbStoricoOrdini[[#This Row],[% COMM.]]</f>
        <v>9.25</v>
      </c>
      <c r="R1023" s="2">
        <f>tbStoricoOrdini[[#This Row],[TOT. COMM.]]+tbStoricoOrdini[[#This Row],[IMPORTO]]</f>
        <v>194.25</v>
      </c>
    </row>
    <row r="1024" spans="1:18">
      <c r="A1024" s="1">
        <v>43862</v>
      </c>
      <c r="B1024" s="7">
        <f>MONTH(tbStoricoOrdini[[#This Row],[DATA]])</f>
        <v>2</v>
      </c>
      <c r="C1024" t="s">
        <v>1119</v>
      </c>
      <c r="D1024" t="str">
        <f>RIGHT(tbStoricoOrdini[[#This Row],[ORDINE]],4)</f>
        <v>1021</v>
      </c>
      <c r="E1024" t="s">
        <v>29</v>
      </c>
      <c r="F1024" t="str">
        <f>VLOOKUP(tbStoricoOrdini[[#This Row],[CLIENTE]],tbClienti[],3,FALSE)</f>
        <v>Piemonte</v>
      </c>
      <c r="G1024" t="str">
        <f>VLOOKUP(tbStoricoOrdini[[#This Row],[CLIENTE]],tbClienti[],7,FALSE)</f>
        <v>CC</v>
      </c>
      <c r="H1024" t="s">
        <v>72</v>
      </c>
      <c r="I1024" t="str">
        <f>IF(LEFT(tbStoricoOrdini[[#This Row],[ARTICOLO]],3) = "COG","COG",LEFT(tbStoricoOrdini[[#This Row],[ARTICOLO]],FIND(" ",tbStoricoOrdini[[#This Row],[ARTICOLO]])-1))</f>
        <v>EB06</v>
      </c>
      <c r="J1024" t="str">
        <f>MID(tbStoricoOrdini[[#This Row],[ARTICOLO]],FIND(" ",tbStoricoOrdini[[#This Row],[ARTICOLO]])+1,4)</f>
        <v>3000</v>
      </c>
      <c r="K1024" t="str">
        <f>IFERROR(RIGHT(tbStoricoOrdini[[#This Row],[ARTICOLO]],LEN(tbStoricoOrdini[[#This Row],[ARTICOLO]])-FIND(" ",tbStoricoOrdini[[#This Row],[ARTICOLO]],FIND(" ",tbStoricoOrdini[[#This Row],[ARTICOLO]]) +1)),"")</f>
        <v>Medium</v>
      </c>
      <c r="L1024" s="3">
        <f>VLOOKUP(tbStoricoOrdini[[#This Row],[ARTICOLO]],tbArticoli[],2,FALSE)</f>
        <v>120</v>
      </c>
      <c r="M1024" s="22">
        <f>tbStoricoOrdini[[#This Row],[IMPORTO]]/tbStoricoOrdini[[#This Row],[PREZZO]]</f>
        <v>0.2</v>
      </c>
      <c r="N1024" t="s">
        <v>18</v>
      </c>
      <c r="O1024" s="8">
        <f>VLOOKUP(tbStoricoOrdini[[#This Row],[AGENTE]],tbAgenti[],2,FALSE)</f>
        <v>0.03</v>
      </c>
      <c r="P1024" s="2">
        <v>24</v>
      </c>
      <c r="Q1024" s="2">
        <f>tbStoricoOrdini[[#This Row],[IMPORTO]]*tbStoricoOrdini[[#This Row],[% COMM.]]</f>
        <v>0.72</v>
      </c>
      <c r="R1024" s="2">
        <f>tbStoricoOrdini[[#This Row],[TOT. COMM.]]+tbStoricoOrdini[[#This Row],[IMPORTO]]</f>
        <v>24.72</v>
      </c>
    </row>
    <row r="1025" spans="1:18">
      <c r="A1025" s="1">
        <v>43862</v>
      </c>
      <c r="B1025" s="7">
        <f>MONTH(tbStoricoOrdini[[#This Row],[DATA]])</f>
        <v>2</v>
      </c>
      <c r="C1025" t="s">
        <v>1120</v>
      </c>
      <c r="D1025" t="str">
        <f>RIGHT(tbStoricoOrdini[[#This Row],[ORDINE]],4)</f>
        <v>1022</v>
      </c>
      <c r="E1025" t="s">
        <v>29</v>
      </c>
      <c r="F1025" t="str">
        <f>VLOOKUP(tbStoricoOrdini[[#This Row],[CLIENTE]],tbClienti[],3,FALSE)</f>
        <v>Piemonte</v>
      </c>
      <c r="G1025" t="str">
        <f>VLOOKUP(tbStoricoOrdini[[#This Row],[CLIENTE]],tbClienti[],7,FALSE)</f>
        <v>CC</v>
      </c>
      <c r="H1025" t="s">
        <v>72</v>
      </c>
      <c r="I1025" t="str">
        <f>IF(LEFT(tbStoricoOrdini[[#This Row],[ARTICOLO]],3) = "COG","COG",LEFT(tbStoricoOrdini[[#This Row],[ARTICOLO]],FIND(" ",tbStoricoOrdini[[#This Row],[ARTICOLO]])-1))</f>
        <v>EB06</v>
      </c>
      <c r="J1025" t="str">
        <f>MID(tbStoricoOrdini[[#This Row],[ARTICOLO]],FIND(" ",tbStoricoOrdini[[#This Row],[ARTICOLO]])+1,4)</f>
        <v>3000</v>
      </c>
      <c r="K1025" t="str">
        <f>IFERROR(RIGHT(tbStoricoOrdini[[#This Row],[ARTICOLO]],LEN(tbStoricoOrdini[[#This Row],[ARTICOLO]])-FIND(" ",tbStoricoOrdini[[#This Row],[ARTICOLO]],FIND(" ",tbStoricoOrdini[[#This Row],[ARTICOLO]]) +1)),"")</f>
        <v>Medium</v>
      </c>
      <c r="L1025" s="3">
        <f>VLOOKUP(tbStoricoOrdini[[#This Row],[ARTICOLO]],tbArticoli[],2,FALSE)</f>
        <v>120</v>
      </c>
      <c r="M1025" s="22">
        <f>tbStoricoOrdini[[#This Row],[IMPORTO]]/tbStoricoOrdini[[#This Row],[PREZZO]]</f>
        <v>9.1999999999999993</v>
      </c>
      <c r="N1025" t="s">
        <v>6</v>
      </c>
      <c r="O1025" s="8">
        <f>VLOOKUP(tbStoricoOrdini[[#This Row],[AGENTE]],tbAgenti[],2,FALSE)</f>
        <v>7.4999999999999997E-2</v>
      </c>
      <c r="P1025" s="2">
        <v>1104</v>
      </c>
      <c r="Q1025" s="2">
        <f>tbStoricoOrdini[[#This Row],[IMPORTO]]*tbStoricoOrdini[[#This Row],[% COMM.]]</f>
        <v>82.8</v>
      </c>
      <c r="R1025" s="2">
        <f>tbStoricoOrdini[[#This Row],[TOT. COMM.]]+tbStoricoOrdini[[#This Row],[IMPORTO]]</f>
        <v>1186.8</v>
      </c>
    </row>
    <row r="1026" spans="1:18">
      <c r="A1026" s="1">
        <v>43862</v>
      </c>
      <c r="B1026" s="7">
        <f>MONTH(tbStoricoOrdini[[#This Row],[DATA]])</f>
        <v>2</v>
      </c>
      <c r="C1026" t="s">
        <v>1121</v>
      </c>
      <c r="D1026" t="str">
        <f>RIGHT(tbStoricoOrdini[[#This Row],[ORDINE]],4)</f>
        <v>1023</v>
      </c>
      <c r="E1026" t="s">
        <v>29</v>
      </c>
      <c r="F1026" t="str">
        <f>VLOOKUP(tbStoricoOrdini[[#This Row],[CLIENTE]],tbClienti[],3,FALSE)</f>
        <v>Piemonte</v>
      </c>
      <c r="G1026" t="str">
        <f>VLOOKUP(tbStoricoOrdini[[#This Row],[CLIENTE]],tbClienti[],7,FALSE)</f>
        <v>CC</v>
      </c>
      <c r="H1026" t="s">
        <v>72</v>
      </c>
      <c r="I1026" t="str">
        <f>IF(LEFT(tbStoricoOrdini[[#This Row],[ARTICOLO]],3) = "COG","COG",LEFT(tbStoricoOrdini[[#This Row],[ARTICOLO]],FIND(" ",tbStoricoOrdini[[#This Row],[ARTICOLO]])-1))</f>
        <v>EB06</v>
      </c>
      <c r="J1026" t="str">
        <f>MID(tbStoricoOrdini[[#This Row],[ARTICOLO]],FIND(" ",tbStoricoOrdini[[#This Row],[ARTICOLO]])+1,4)</f>
        <v>3000</v>
      </c>
      <c r="K1026" t="str">
        <f>IFERROR(RIGHT(tbStoricoOrdini[[#This Row],[ARTICOLO]],LEN(tbStoricoOrdini[[#This Row],[ARTICOLO]])-FIND(" ",tbStoricoOrdini[[#This Row],[ARTICOLO]],FIND(" ",tbStoricoOrdini[[#This Row],[ARTICOLO]]) +1)),"")</f>
        <v>Medium</v>
      </c>
      <c r="L1026" s="3">
        <f>VLOOKUP(tbStoricoOrdini[[#This Row],[ARTICOLO]],tbArticoli[],2,FALSE)</f>
        <v>120</v>
      </c>
      <c r="M1026" s="22">
        <f>tbStoricoOrdini[[#This Row],[IMPORTO]]/tbStoricoOrdini[[#This Row],[PREZZO]]</f>
        <v>31.35</v>
      </c>
      <c r="N1026" t="s">
        <v>9</v>
      </c>
      <c r="O1026" s="8">
        <f>VLOOKUP(tbStoricoOrdini[[#This Row],[AGENTE]],tbAgenti[],2,FALSE)</f>
        <v>0.05</v>
      </c>
      <c r="P1026" s="2">
        <v>3762</v>
      </c>
      <c r="Q1026" s="2">
        <f>tbStoricoOrdini[[#This Row],[IMPORTO]]*tbStoricoOrdini[[#This Row],[% COMM.]]</f>
        <v>188.10000000000002</v>
      </c>
      <c r="R1026" s="2">
        <f>tbStoricoOrdini[[#This Row],[TOT. COMM.]]+tbStoricoOrdini[[#This Row],[IMPORTO]]</f>
        <v>3950.1</v>
      </c>
    </row>
    <row r="1027" spans="1:18">
      <c r="A1027" s="1">
        <v>43862</v>
      </c>
      <c r="B1027" s="7">
        <f>MONTH(tbStoricoOrdini[[#This Row],[DATA]])</f>
        <v>2</v>
      </c>
      <c r="C1027" t="s">
        <v>1122</v>
      </c>
      <c r="D1027" t="str">
        <f>RIGHT(tbStoricoOrdini[[#This Row],[ORDINE]],4)</f>
        <v>1024</v>
      </c>
      <c r="E1027" t="s">
        <v>29</v>
      </c>
      <c r="F1027" t="str">
        <f>VLOOKUP(tbStoricoOrdini[[#This Row],[CLIENTE]],tbClienti[],3,FALSE)</f>
        <v>Piemonte</v>
      </c>
      <c r="G1027" t="str">
        <f>VLOOKUP(tbStoricoOrdini[[#This Row],[CLIENTE]],tbClienti[],7,FALSE)</f>
        <v>CC</v>
      </c>
      <c r="H1027" t="s">
        <v>73</v>
      </c>
      <c r="I1027" t="str">
        <f>IF(LEFT(tbStoricoOrdini[[#This Row],[ARTICOLO]],3) = "COG","COG",LEFT(tbStoricoOrdini[[#This Row],[ARTICOLO]],FIND(" ",tbStoricoOrdini[[#This Row],[ARTICOLO]])-1))</f>
        <v>EB06</v>
      </c>
      <c r="J1027" t="str">
        <f>MID(tbStoricoOrdini[[#This Row],[ARTICOLO]],FIND(" ",tbStoricoOrdini[[#This Row],[ARTICOLO]])+1,4)</f>
        <v>3000</v>
      </c>
      <c r="K1027" t="str">
        <f>IFERROR(RIGHT(tbStoricoOrdini[[#This Row],[ARTICOLO]],LEN(tbStoricoOrdini[[#This Row],[ARTICOLO]])-FIND(" ",tbStoricoOrdini[[#This Row],[ARTICOLO]],FIND(" ",tbStoricoOrdini[[#This Row],[ARTICOLO]]) +1)),"")</f>
        <v>Plus</v>
      </c>
      <c r="L1027" s="3">
        <f>VLOOKUP(tbStoricoOrdini[[#This Row],[ARTICOLO]],tbArticoli[],2,FALSE)</f>
        <v>130</v>
      </c>
      <c r="M1027" s="22">
        <f>tbStoricoOrdini[[#This Row],[IMPORTO]]/tbStoricoOrdini[[#This Row],[PREZZO]]</f>
        <v>7.6923076923076927E-3</v>
      </c>
      <c r="N1027" t="s">
        <v>6</v>
      </c>
      <c r="O1027" s="8">
        <f>VLOOKUP(tbStoricoOrdini[[#This Row],[AGENTE]],tbAgenti[],2,FALSE)</f>
        <v>7.4999999999999997E-2</v>
      </c>
      <c r="P1027" s="2">
        <v>1</v>
      </c>
      <c r="Q1027" s="2">
        <f>tbStoricoOrdini[[#This Row],[IMPORTO]]*tbStoricoOrdini[[#This Row],[% COMM.]]</f>
        <v>7.4999999999999997E-2</v>
      </c>
      <c r="R1027" s="2">
        <f>tbStoricoOrdini[[#This Row],[TOT. COMM.]]+tbStoricoOrdini[[#This Row],[IMPORTO]]</f>
        <v>1.075</v>
      </c>
    </row>
    <row r="1028" spans="1:18">
      <c r="A1028" s="1">
        <v>43862</v>
      </c>
      <c r="B1028" s="7">
        <f>MONTH(tbStoricoOrdini[[#This Row],[DATA]])</f>
        <v>2</v>
      </c>
      <c r="C1028" t="s">
        <v>1123</v>
      </c>
      <c r="D1028" t="str">
        <f>RIGHT(tbStoricoOrdini[[#This Row],[ORDINE]],4)</f>
        <v>1025</v>
      </c>
      <c r="E1028" t="s">
        <v>31</v>
      </c>
      <c r="F1028" t="str">
        <f>VLOOKUP(tbStoricoOrdini[[#This Row],[CLIENTE]],tbClienti[],3,FALSE)</f>
        <v>Piemonte</v>
      </c>
      <c r="G1028" t="str">
        <f>VLOOKUP(tbStoricoOrdini[[#This Row],[CLIENTE]],tbClienti[],7,FALSE)</f>
        <v>CD</v>
      </c>
      <c r="H1028" t="s">
        <v>78</v>
      </c>
      <c r="I1028" t="str">
        <f>IF(LEFT(tbStoricoOrdini[[#This Row],[ARTICOLO]],3) = "COG","COG",LEFT(tbStoricoOrdini[[#This Row],[ARTICOLO]],FIND(" ",tbStoricoOrdini[[#This Row],[ARTICOLO]])-1))</f>
        <v>COG</v>
      </c>
      <c r="J1028" t="str">
        <f>MID(tbStoricoOrdini[[#This Row],[ARTICOLO]],FIND(" ",tbStoricoOrdini[[#This Row],[ARTICOLO]])+1,4)</f>
        <v>3000</v>
      </c>
      <c r="K1028" t="str">
        <f>IFERROR(RIGHT(tbStoricoOrdini[[#This Row],[ARTICOLO]],LEN(tbStoricoOrdini[[#This Row],[ARTICOLO]])-FIND(" ",tbStoricoOrdini[[#This Row],[ARTICOLO]],FIND(" ",tbStoricoOrdini[[#This Row],[ARTICOLO]]) +1)),"")</f>
        <v>Medium</v>
      </c>
      <c r="L1028" s="3">
        <f>VLOOKUP(tbStoricoOrdini[[#This Row],[ARTICOLO]],tbArticoli[],2,FALSE)</f>
        <v>220</v>
      </c>
      <c r="M1028" s="22">
        <f>tbStoricoOrdini[[#This Row],[IMPORTO]]/tbStoricoOrdini[[#This Row],[PREZZO]]</f>
        <v>24.072727272727274</v>
      </c>
      <c r="N1028" t="s">
        <v>7</v>
      </c>
      <c r="O1028" s="8">
        <f>VLOOKUP(tbStoricoOrdini[[#This Row],[AGENTE]],tbAgenti[],2,FALSE)</f>
        <v>0.03</v>
      </c>
      <c r="P1028" s="2">
        <v>5296</v>
      </c>
      <c r="Q1028" s="2">
        <f>tbStoricoOrdini[[#This Row],[IMPORTO]]*tbStoricoOrdini[[#This Row],[% COMM.]]</f>
        <v>158.88</v>
      </c>
      <c r="R1028" s="2">
        <f>tbStoricoOrdini[[#This Row],[TOT. COMM.]]+tbStoricoOrdini[[#This Row],[IMPORTO]]</f>
        <v>5454.88</v>
      </c>
    </row>
    <row r="1029" spans="1:18">
      <c r="A1029" s="1">
        <v>43862</v>
      </c>
      <c r="B1029" s="7">
        <f>MONTH(tbStoricoOrdini[[#This Row],[DATA]])</f>
        <v>2</v>
      </c>
      <c r="C1029" t="s">
        <v>1124</v>
      </c>
      <c r="D1029" t="str">
        <f>RIGHT(tbStoricoOrdini[[#This Row],[ORDINE]],4)</f>
        <v>1026</v>
      </c>
      <c r="E1029" t="s">
        <v>31</v>
      </c>
      <c r="F1029" t="str">
        <f>VLOOKUP(tbStoricoOrdini[[#This Row],[CLIENTE]],tbClienti[],3,FALSE)</f>
        <v>Piemonte</v>
      </c>
      <c r="G1029" t="str">
        <f>VLOOKUP(tbStoricoOrdini[[#This Row],[CLIENTE]],tbClienti[],7,FALSE)</f>
        <v>CD</v>
      </c>
      <c r="H1029" t="s">
        <v>74</v>
      </c>
      <c r="I1029" t="str">
        <f>IF(LEFT(tbStoricoOrdini[[#This Row],[ARTICOLO]],3) = "COG","COG",LEFT(tbStoricoOrdini[[#This Row],[ARTICOLO]],FIND(" ",tbStoricoOrdini[[#This Row],[ARTICOLO]])-1))</f>
        <v>AVRC</v>
      </c>
      <c r="J1029" t="str">
        <f>MID(tbStoricoOrdini[[#This Row],[ARTICOLO]],FIND(" ",tbStoricoOrdini[[#This Row],[ARTICOLO]])+1,4)</f>
        <v>2500</v>
      </c>
      <c r="K1029" t="str">
        <f>IFERROR(RIGHT(tbStoricoOrdini[[#This Row],[ARTICOLO]],LEN(tbStoricoOrdini[[#This Row],[ARTICOLO]])-FIND(" ",tbStoricoOrdini[[#This Row],[ARTICOLO]],FIND(" ",tbStoricoOrdini[[#This Row],[ARTICOLO]]) +1)),"")</f>
        <v>Gold</v>
      </c>
      <c r="L1029" s="3">
        <f>VLOOKUP(tbStoricoOrdini[[#This Row],[ARTICOLO]],tbArticoli[],2,FALSE)</f>
        <v>500</v>
      </c>
      <c r="M1029" s="22">
        <f>tbStoricoOrdini[[#This Row],[IMPORTO]]/tbStoricoOrdini[[#This Row],[PREZZO]]</f>
        <v>3.4000000000000002E-2</v>
      </c>
      <c r="N1029" t="s">
        <v>39</v>
      </c>
      <c r="O1029" s="8">
        <f>VLOOKUP(tbStoricoOrdini[[#This Row],[AGENTE]],tbAgenti[],2,FALSE)</f>
        <v>0.05</v>
      </c>
      <c r="P1029" s="2">
        <v>17</v>
      </c>
      <c r="Q1029" s="2">
        <f>tbStoricoOrdini[[#This Row],[IMPORTO]]*tbStoricoOrdini[[#This Row],[% COMM.]]</f>
        <v>0.85000000000000009</v>
      </c>
      <c r="R1029" s="2">
        <f>tbStoricoOrdini[[#This Row],[TOT. COMM.]]+tbStoricoOrdini[[#This Row],[IMPORTO]]</f>
        <v>17.850000000000001</v>
      </c>
    </row>
    <row r="1030" spans="1:18">
      <c r="A1030" s="1">
        <v>43862</v>
      </c>
      <c r="B1030" s="7">
        <f>MONTH(tbStoricoOrdini[[#This Row],[DATA]])</f>
        <v>2</v>
      </c>
      <c r="C1030" t="s">
        <v>1125</v>
      </c>
      <c r="D1030" t="str">
        <f>RIGHT(tbStoricoOrdini[[#This Row],[ORDINE]],4)</f>
        <v>1027</v>
      </c>
      <c r="E1030" t="s">
        <v>31</v>
      </c>
      <c r="F1030" t="str">
        <f>VLOOKUP(tbStoricoOrdini[[#This Row],[CLIENTE]],tbClienti[],3,FALSE)</f>
        <v>Piemonte</v>
      </c>
      <c r="G1030" t="str">
        <f>VLOOKUP(tbStoricoOrdini[[#This Row],[CLIENTE]],tbClienti[],7,FALSE)</f>
        <v>CD</v>
      </c>
      <c r="H1030" t="s">
        <v>74</v>
      </c>
      <c r="I1030" t="str">
        <f>IF(LEFT(tbStoricoOrdini[[#This Row],[ARTICOLO]],3) = "COG","COG",LEFT(tbStoricoOrdini[[#This Row],[ARTICOLO]],FIND(" ",tbStoricoOrdini[[#This Row],[ARTICOLO]])-1))</f>
        <v>AVRC</v>
      </c>
      <c r="J1030" t="str">
        <f>MID(tbStoricoOrdini[[#This Row],[ARTICOLO]],FIND(" ",tbStoricoOrdini[[#This Row],[ARTICOLO]])+1,4)</f>
        <v>2500</v>
      </c>
      <c r="K1030" t="str">
        <f>IFERROR(RIGHT(tbStoricoOrdini[[#This Row],[ARTICOLO]],LEN(tbStoricoOrdini[[#This Row],[ARTICOLO]])-FIND(" ",tbStoricoOrdini[[#This Row],[ARTICOLO]],FIND(" ",tbStoricoOrdini[[#This Row],[ARTICOLO]]) +1)),"")</f>
        <v>Gold</v>
      </c>
      <c r="L1030" s="3">
        <f>VLOOKUP(tbStoricoOrdini[[#This Row],[ARTICOLO]],tbArticoli[],2,FALSE)</f>
        <v>500</v>
      </c>
      <c r="M1030" s="22">
        <f>tbStoricoOrdini[[#This Row],[IMPORTO]]/tbStoricoOrdini[[#This Row],[PREZZO]]</f>
        <v>0.55800000000000005</v>
      </c>
      <c r="N1030" t="s">
        <v>7</v>
      </c>
      <c r="O1030" s="8">
        <f>VLOOKUP(tbStoricoOrdini[[#This Row],[AGENTE]],tbAgenti[],2,FALSE)</f>
        <v>0.03</v>
      </c>
      <c r="P1030" s="2">
        <v>279</v>
      </c>
      <c r="Q1030" s="2">
        <f>tbStoricoOrdini[[#This Row],[IMPORTO]]*tbStoricoOrdini[[#This Row],[% COMM.]]</f>
        <v>8.3699999999999992</v>
      </c>
      <c r="R1030" s="2">
        <f>tbStoricoOrdini[[#This Row],[TOT. COMM.]]+tbStoricoOrdini[[#This Row],[IMPORTO]]</f>
        <v>287.37</v>
      </c>
    </row>
    <row r="1031" spans="1:18">
      <c r="A1031" s="1">
        <v>43862</v>
      </c>
      <c r="B1031" s="7">
        <f>MONTH(tbStoricoOrdini[[#This Row],[DATA]])</f>
        <v>2</v>
      </c>
      <c r="C1031" t="s">
        <v>1126</v>
      </c>
      <c r="D1031" t="str">
        <f>RIGHT(tbStoricoOrdini[[#This Row],[ORDINE]],4)</f>
        <v>1028</v>
      </c>
      <c r="E1031" t="s">
        <v>31</v>
      </c>
      <c r="F1031" t="str">
        <f>VLOOKUP(tbStoricoOrdini[[#This Row],[CLIENTE]],tbClienti[],3,FALSE)</f>
        <v>Piemonte</v>
      </c>
      <c r="G1031" t="str">
        <f>VLOOKUP(tbStoricoOrdini[[#This Row],[CLIENTE]],tbClienti[],7,FALSE)</f>
        <v>CD</v>
      </c>
      <c r="H1031" t="s">
        <v>74</v>
      </c>
      <c r="I1031" t="str">
        <f>IF(LEFT(tbStoricoOrdini[[#This Row],[ARTICOLO]],3) = "COG","COG",LEFT(tbStoricoOrdini[[#This Row],[ARTICOLO]],FIND(" ",tbStoricoOrdini[[#This Row],[ARTICOLO]])-1))</f>
        <v>AVRC</v>
      </c>
      <c r="J1031" t="str">
        <f>MID(tbStoricoOrdini[[#This Row],[ARTICOLO]],FIND(" ",tbStoricoOrdini[[#This Row],[ARTICOLO]])+1,4)</f>
        <v>2500</v>
      </c>
      <c r="K1031" t="str">
        <f>IFERROR(RIGHT(tbStoricoOrdini[[#This Row],[ARTICOLO]],LEN(tbStoricoOrdini[[#This Row],[ARTICOLO]])-FIND(" ",tbStoricoOrdini[[#This Row],[ARTICOLO]],FIND(" ",tbStoricoOrdini[[#This Row],[ARTICOLO]]) +1)),"")</f>
        <v>Gold</v>
      </c>
      <c r="L1031" s="3">
        <f>VLOOKUP(tbStoricoOrdini[[#This Row],[ARTICOLO]],tbArticoli[],2,FALSE)</f>
        <v>500</v>
      </c>
      <c r="M1031" s="22">
        <f>tbStoricoOrdini[[#This Row],[IMPORTO]]/tbStoricoOrdini[[#This Row],[PREZZO]]</f>
        <v>0.89600000000000002</v>
      </c>
      <c r="N1031" t="s">
        <v>13</v>
      </c>
      <c r="O1031" s="8">
        <f>VLOOKUP(tbStoricoOrdini[[#This Row],[AGENTE]],tbAgenti[],2,FALSE)</f>
        <v>0.1</v>
      </c>
      <c r="P1031" s="2">
        <v>448</v>
      </c>
      <c r="Q1031" s="2">
        <f>tbStoricoOrdini[[#This Row],[IMPORTO]]*tbStoricoOrdini[[#This Row],[% COMM.]]</f>
        <v>44.800000000000004</v>
      </c>
      <c r="R1031" s="2">
        <f>tbStoricoOrdini[[#This Row],[TOT. COMM.]]+tbStoricoOrdini[[#This Row],[IMPORTO]]</f>
        <v>492.8</v>
      </c>
    </row>
    <row r="1032" spans="1:18">
      <c r="A1032" s="1">
        <v>43862</v>
      </c>
      <c r="B1032" s="7">
        <f>MONTH(tbStoricoOrdini[[#This Row],[DATA]])</f>
        <v>2</v>
      </c>
      <c r="C1032" t="s">
        <v>1127</v>
      </c>
      <c r="D1032" t="str">
        <f>RIGHT(tbStoricoOrdini[[#This Row],[ORDINE]],4)</f>
        <v>1029</v>
      </c>
      <c r="E1032" t="s">
        <v>31</v>
      </c>
      <c r="F1032" t="str">
        <f>VLOOKUP(tbStoricoOrdini[[#This Row],[CLIENTE]],tbClienti[],3,FALSE)</f>
        <v>Piemonte</v>
      </c>
      <c r="G1032" t="str">
        <f>VLOOKUP(tbStoricoOrdini[[#This Row],[CLIENTE]],tbClienti[],7,FALSE)</f>
        <v>CD</v>
      </c>
      <c r="H1032" t="s">
        <v>74</v>
      </c>
      <c r="I1032" t="str">
        <f>IF(LEFT(tbStoricoOrdini[[#This Row],[ARTICOLO]],3) = "COG","COG",LEFT(tbStoricoOrdini[[#This Row],[ARTICOLO]],FIND(" ",tbStoricoOrdini[[#This Row],[ARTICOLO]])-1))</f>
        <v>AVRC</v>
      </c>
      <c r="J1032" t="str">
        <f>MID(tbStoricoOrdini[[#This Row],[ARTICOLO]],FIND(" ",tbStoricoOrdini[[#This Row],[ARTICOLO]])+1,4)</f>
        <v>2500</v>
      </c>
      <c r="K1032" t="str">
        <f>IFERROR(RIGHT(tbStoricoOrdini[[#This Row],[ARTICOLO]],LEN(tbStoricoOrdini[[#This Row],[ARTICOLO]])-FIND(" ",tbStoricoOrdini[[#This Row],[ARTICOLO]],FIND(" ",tbStoricoOrdini[[#This Row],[ARTICOLO]]) +1)),"")</f>
        <v>Gold</v>
      </c>
      <c r="L1032" s="3">
        <f>VLOOKUP(tbStoricoOrdini[[#This Row],[ARTICOLO]],tbArticoli[],2,FALSE)</f>
        <v>500</v>
      </c>
      <c r="M1032" s="22">
        <f>tbStoricoOrdini[[#This Row],[IMPORTO]]/tbStoricoOrdini[[#This Row],[PREZZO]]</f>
        <v>5.1999999999999998E-2</v>
      </c>
      <c r="N1032" t="s">
        <v>6</v>
      </c>
      <c r="O1032" s="8">
        <f>VLOOKUP(tbStoricoOrdini[[#This Row],[AGENTE]],tbAgenti[],2,FALSE)</f>
        <v>7.4999999999999997E-2</v>
      </c>
      <c r="P1032" s="2">
        <v>26</v>
      </c>
      <c r="Q1032" s="2">
        <f>tbStoricoOrdini[[#This Row],[IMPORTO]]*tbStoricoOrdini[[#This Row],[% COMM.]]</f>
        <v>1.95</v>
      </c>
      <c r="R1032" s="2">
        <f>tbStoricoOrdini[[#This Row],[TOT. COMM.]]+tbStoricoOrdini[[#This Row],[IMPORTO]]</f>
        <v>27.95</v>
      </c>
    </row>
    <row r="1033" spans="1:18">
      <c r="A1033" s="1">
        <v>43862</v>
      </c>
      <c r="B1033" s="7">
        <f>MONTH(tbStoricoOrdini[[#This Row],[DATA]])</f>
        <v>2</v>
      </c>
      <c r="C1033" t="s">
        <v>1128</v>
      </c>
      <c r="D1033" t="str">
        <f>RIGHT(tbStoricoOrdini[[#This Row],[ORDINE]],4)</f>
        <v>1030</v>
      </c>
      <c r="E1033" t="s">
        <v>31</v>
      </c>
      <c r="F1033" t="str">
        <f>VLOOKUP(tbStoricoOrdini[[#This Row],[CLIENTE]],tbClienti[],3,FALSE)</f>
        <v>Piemonte</v>
      </c>
      <c r="G1033" t="str">
        <f>VLOOKUP(tbStoricoOrdini[[#This Row],[CLIENTE]],tbClienti[],7,FALSE)</f>
        <v>CD</v>
      </c>
      <c r="H1033" t="s">
        <v>61</v>
      </c>
      <c r="I1033" t="str">
        <f>IF(LEFT(tbStoricoOrdini[[#This Row],[ARTICOLO]],3) = "COG","COG",LEFT(tbStoricoOrdini[[#This Row],[ARTICOLO]],FIND(" ",tbStoricoOrdini[[#This Row],[ARTICOLO]])-1))</f>
        <v>KLM</v>
      </c>
      <c r="J1033" t="str">
        <f>MID(tbStoricoOrdini[[#This Row],[ARTICOLO]],FIND(" ",tbStoricoOrdini[[#This Row],[ARTICOLO]])+1,4)</f>
        <v>5000</v>
      </c>
      <c r="K1033" t="str">
        <f>IFERROR(RIGHT(tbStoricoOrdini[[#This Row],[ARTICOLO]],LEN(tbStoricoOrdini[[#This Row],[ARTICOLO]])-FIND(" ",tbStoricoOrdini[[#This Row],[ARTICOLO]],FIND(" ",tbStoricoOrdini[[#This Row],[ARTICOLO]]) +1)),"")</f>
        <v>Medium</v>
      </c>
      <c r="L1033" s="3">
        <f>VLOOKUP(tbStoricoOrdini[[#This Row],[ARTICOLO]],tbArticoli[],2,FALSE)</f>
        <v>150</v>
      </c>
      <c r="M1033" s="22">
        <f>tbStoricoOrdini[[#This Row],[IMPORTO]]/tbStoricoOrdini[[#This Row],[PREZZO]]</f>
        <v>106.92</v>
      </c>
      <c r="N1033" t="s">
        <v>19</v>
      </c>
      <c r="O1033" s="8">
        <f>VLOOKUP(tbStoricoOrdini[[#This Row],[AGENTE]],tbAgenti[],2,FALSE)</f>
        <v>0.05</v>
      </c>
      <c r="P1033" s="2">
        <v>16038</v>
      </c>
      <c r="Q1033" s="2">
        <f>tbStoricoOrdini[[#This Row],[IMPORTO]]*tbStoricoOrdini[[#This Row],[% COMM.]]</f>
        <v>801.90000000000009</v>
      </c>
      <c r="R1033" s="2">
        <f>tbStoricoOrdini[[#This Row],[TOT. COMM.]]+tbStoricoOrdini[[#This Row],[IMPORTO]]</f>
        <v>16839.900000000001</v>
      </c>
    </row>
    <row r="1034" spans="1:18">
      <c r="A1034" s="1">
        <v>43862</v>
      </c>
      <c r="B1034" s="7">
        <f>MONTH(tbStoricoOrdini[[#This Row],[DATA]])</f>
        <v>2</v>
      </c>
      <c r="C1034" t="s">
        <v>1129</v>
      </c>
      <c r="D1034" t="str">
        <f>RIGHT(tbStoricoOrdini[[#This Row],[ORDINE]],4)</f>
        <v>1031</v>
      </c>
      <c r="E1034" t="s">
        <v>31</v>
      </c>
      <c r="F1034" t="str">
        <f>VLOOKUP(tbStoricoOrdini[[#This Row],[CLIENTE]],tbClienti[],3,FALSE)</f>
        <v>Piemonte</v>
      </c>
      <c r="G1034" t="str">
        <f>VLOOKUP(tbStoricoOrdini[[#This Row],[CLIENTE]],tbClienti[],7,FALSE)</f>
        <v>CD</v>
      </c>
      <c r="H1034" t="s">
        <v>61</v>
      </c>
      <c r="I1034" t="str">
        <f>IF(LEFT(tbStoricoOrdini[[#This Row],[ARTICOLO]],3) = "COG","COG",LEFT(tbStoricoOrdini[[#This Row],[ARTICOLO]],FIND(" ",tbStoricoOrdini[[#This Row],[ARTICOLO]])-1))</f>
        <v>KLM</v>
      </c>
      <c r="J1034" t="str">
        <f>MID(tbStoricoOrdini[[#This Row],[ARTICOLO]],FIND(" ",tbStoricoOrdini[[#This Row],[ARTICOLO]])+1,4)</f>
        <v>5000</v>
      </c>
      <c r="K1034" t="str">
        <f>IFERROR(RIGHT(tbStoricoOrdini[[#This Row],[ARTICOLO]],LEN(tbStoricoOrdini[[#This Row],[ARTICOLO]])-FIND(" ",tbStoricoOrdini[[#This Row],[ARTICOLO]],FIND(" ",tbStoricoOrdini[[#This Row],[ARTICOLO]]) +1)),"")</f>
        <v>Medium</v>
      </c>
      <c r="L1034" s="3">
        <f>VLOOKUP(tbStoricoOrdini[[#This Row],[ARTICOLO]],tbArticoli[],2,FALSE)</f>
        <v>150</v>
      </c>
      <c r="M1034" s="22">
        <f>tbStoricoOrdini[[#This Row],[IMPORTO]]/tbStoricoOrdini[[#This Row],[PREZZO]]</f>
        <v>13.806666666666667</v>
      </c>
      <c r="N1034" t="s">
        <v>15</v>
      </c>
      <c r="O1034" s="8">
        <f>VLOOKUP(tbStoricoOrdini[[#This Row],[AGENTE]],tbAgenti[],2,FALSE)</f>
        <v>0.08</v>
      </c>
      <c r="P1034" s="2">
        <v>2071</v>
      </c>
      <c r="Q1034" s="2">
        <f>tbStoricoOrdini[[#This Row],[IMPORTO]]*tbStoricoOrdini[[#This Row],[% COMM.]]</f>
        <v>165.68</v>
      </c>
      <c r="R1034" s="2">
        <f>tbStoricoOrdini[[#This Row],[TOT. COMM.]]+tbStoricoOrdini[[#This Row],[IMPORTO]]</f>
        <v>2236.6799999999998</v>
      </c>
    </row>
    <row r="1035" spans="1:18">
      <c r="A1035" s="1">
        <v>43862</v>
      </c>
      <c r="B1035" s="7">
        <f>MONTH(tbStoricoOrdini[[#This Row],[DATA]])</f>
        <v>2</v>
      </c>
      <c r="C1035" t="s">
        <v>1130</v>
      </c>
      <c r="D1035" t="str">
        <f>RIGHT(tbStoricoOrdini[[#This Row],[ORDINE]],4)</f>
        <v>1032</v>
      </c>
      <c r="E1035" t="s">
        <v>31</v>
      </c>
      <c r="F1035" t="str">
        <f>VLOOKUP(tbStoricoOrdini[[#This Row],[CLIENTE]],tbClienti[],3,FALSE)</f>
        <v>Piemonte</v>
      </c>
      <c r="G1035" t="str">
        <f>VLOOKUP(tbStoricoOrdini[[#This Row],[CLIENTE]],tbClienti[],7,FALSE)</f>
        <v>CD</v>
      </c>
      <c r="H1035" t="s">
        <v>61</v>
      </c>
      <c r="I1035" t="str">
        <f>IF(LEFT(tbStoricoOrdini[[#This Row],[ARTICOLO]],3) = "COG","COG",LEFT(tbStoricoOrdini[[#This Row],[ARTICOLO]],FIND(" ",tbStoricoOrdini[[#This Row],[ARTICOLO]])-1))</f>
        <v>KLM</v>
      </c>
      <c r="J1035" t="str">
        <f>MID(tbStoricoOrdini[[#This Row],[ARTICOLO]],FIND(" ",tbStoricoOrdini[[#This Row],[ARTICOLO]])+1,4)</f>
        <v>5000</v>
      </c>
      <c r="K1035" t="str">
        <f>IFERROR(RIGHT(tbStoricoOrdini[[#This Row],[ARTICOLO]],LEN(tbStoricoOrdini[[#This Row],[ARTICOLO]])-FIND(" ",tbStoricoOrdini[[#This Row],[ARTICOLO]],FIND(" ",tbStoricoOrdini[[#This Row],[ARTICOLO]]) +1)),"")</f>
        <v>Medium</v>
      </c>
      <c r="L1035" s="3">
        <f>VLOOKUP(tbStoricoOrdini[[#This Row],[ARTICOLO]],tbArticoli[],2,FALSE)</f>
        <v>150</v>
      </c>
      <c r="M1035" s="22">
        <f>tbStoricoOrdini[[#This Row],[IMPORTO]]/tbStoricoOrdini[[#This Row],[PREZZO]]</f>
        <v>26.033333333333335</v>
      </c>
      <c r="N1035" t="s">
        <v>6</v>
      </c>
      <c r="O1035" s="8">
        <f>VLOOKUP(tbStoricoOrdini[[#This Row],[AGENTE]],tbAgenti[],2,FALSE)</f>
        <v>7.4999999999999997E-2</v>
      </c>
      <c r="P1035" s="2">
        <v>3905</v>
      </c>
      <c r="Q1035" s="2">
        <f>tbStoricoOrdini[[#This Row],[IMPORTO]]*tbStoricoOrdini[[#This Row],[% COMM.]]</f>
        <v>292.875</v>
      </c>
      <c r="R1035" s="2">
        <f>tbStoricoOrdini[[#This Row],[TOT. COMM.]]+tbStoricoOrdini[[#This Row],[IMPORTO]]</f>
        <v>4197.875</v>
      </c>
    </row>
    <row r="1036" spans="1:18">
      <c r="A1036" s="1">
        <v>43862</v>
      </c>
      <c r="B1036" s="7">
        <f>MONTH(tbStoricoOrdini[[#This Row],[DATA]])</f>
        <v>2</v>
      </c>
      <c r="C1036" t="s">
        <v>1131</v>
      </c>
      <c r="D1036" t="str">
        <f>RIGHT(tbStoricoOrdini[[#This Row],[ORDINE]],4)</f>
        <v>1033</v>
      </c>
      <c r="E1036" t="s">
        <v>31</v>
      </c>
      <c r="F1036" t="str">
        <f>VLOOKUP(tbStoricoOrdini[[#This Row],[CLIENTE]],tbClienti[],3,FALSE)</f>
        <v>Piemonte</v>
      </c>
      <c r="G1036" t="str">
        <f>VLOOKUP(tbStoricoOrdini[[#This Row],[CLIENTE]],tbClienti[],7,FALSE)</f>
        <v>CD</v>
      </c>
      <c r="H1036" t="s">
        <v>79</v>
      </c>
      <c r="I1036" t="str">
        <f>IF(LEFT(tbStoricoOrdini[[#This Row],[ARTICOLO]],3) = "COG","COG",LEFT(tbStoricoOrdini[[#This Row],[ARTICOLO]],FIND(" ",tbStoricoOrdini[[#This Row],[ARTICOLO]])-1))</f>
        <v>COG</v>
      </c>
      <c r="J1036" t="str">
        <f>MID(tbStoricoOrdini[[#This Row],[ARTICOLO]],FIND(" ",tbStoricoOrdini[[#This Row],[ARTICOLO]])+1,4)</f>
        <v>4000</v>
      </c>
      <c r="K1036" t="str">
        <f>IFERROR(RIGHT(tbStoricoOrdini[[#This Row],[ARTICOLO]],LEN(tbStoricoOrdini[[#This Row],[ARTICOLO]])-FIND(" ",tbStoricoOrdini[[#This Row],[ARTICOLO]],FIND(" ",tbStoricoOrdini[[#This Row],[ARTICOLO]]) +1)),"")</f>
        <v>Plus</v>
      </c>
      <c r="L1036" s="3">
        <f>VLOOKUP(tbStoricoOrdini[[#This Row],[ARTICOLO]],tbArticoli[],2,FALSE)</f>
        <v>240</v>
      </c>
      <c r="M1036" s="22">
        <f>tbStoricoOrdini[[#This Row],[IMPORTO]]/tbStoricoOrdini[[#This Row],[PREZZO]]</f>
        <v>0.23333333333333334</v>
      </c>
      <c r="N1036" t="s">
        <v>11</v>
      </c>
      <c r="O1036" s="8">
        <f>VLOOKUP(tbStoricoOrdini[[#This Row],[AGENTE]],tbAgenti[],2,FALSE)</f>
        <v>0.04</v>
      </c>
      <c r="P1036" s="2">
        <v>56</v>
      </c>
      <c r="Q1036" s="2">
        <f>tbStoricoOrdini[[#This Row],[IMPORTO]]*tbStoricoOrdini[[#This Row],[% COMM.]]</f>
        <v>2.2400000000000002</v>
      </c>
      <c r="R1036" s="2">
        <f>tbStoricoOrdini[[#This Row],[TOT. COMM.]]+tbStoricoOrdini[[#This Row],[IMPORTO]]</f>
        <v>58.24</v>
      </c>
    </row>
    <row r="1037" spans="1:18">
      <c r="A1037" s="1">
        <v>43862</v>
      </c>
      <c r="B1037" s="7">
        <f>MONTH(tbStoricoOrdini[[#This Row],[DATA]])</f>
        <v>2</v>
      </c>
      <c r="C1037" t="s">
        <v>1132</v>
      </c>
      <c r="D1037" t="str">
        <f>RIGHT(tbStoricoOrdini[[#This Row],[ORDINE]],4)</f>
        <v>1034</v>
      </c>
      <c r="E1037" t="s">
        <v>31</v>
      </c>
      <c r="F1037" t="str">
        <f>VLOOKUP(tbStoricoOrdini[[#This Row],[CLIENTE]],tbClienti[],3,FALSE)</f>
        <v>Piemonte</v>
      </c>
      <c r="G1037" t="str">
        <f>VLOOKUP(tbStoricoOrdini[[#This Row],[CLIENTE]],tbClienti[],7,FALSE)</f>
        <v>CD</v>
      </c>
      <c r="H1037" t="s">
        <v>79</v>
      </c>
      <c r="I1037" t="str">
        <f>IF(LEFT(tbStoricoOrdini[[#This Row],[ARTICOLO]],3) = "COG","COG",LEFT(tbStoricoOrdini[[#This Row],[ARTICOLO]],FIND(" ",tbStoricoOrdini[[#This Row],[ARTICOLO]])-1))</f>
        <v>COG</v>
      </c>
      <c r="J1037" t="str">
        <f>MID(tbStoricoOrdini[[#This Row],[ARTICOLO]],FIND(" ",tbStoricoOrdini[[#This Row],[ARTICOLO]])+1,4)</f>
        <v>4000</v>
      </c>
      <c r="K1037" t="str">
        <f>IFERROR(RIGHT(tbStoricoOrdini[[#This Row],[ARTICOLO]],LEN(tbStoricoOrdini[[#This Row],[ARTICOLO]])-FIND(" ",tbStoricoOrdini[[#This Row],[ARTICOLO]],FIND(" ",tbStoricoOrdini[[#This Row],[ARTICOLO]]) +1)),"")</f>
        <v>Plus</v>
      </c>
      <c r="L1037" s="3">
        <f>VLOOKUP(tbStoricoOrdini[[#This Row],[ARTICOLO]],tbArticoli[],2,FALSE)</f>
        <v>240</v>
      </c>
      <c r="M1037" s="22">
        <f>tbStoricoOrdini[[#This Row],[IMPORTO]]/tbStoricoOrdini[[#This Row],[PREZZO]]</f>
        <v>3.9624999999999999</v>
      </c>
      <c r="N1037" t="s">
        <v>9</v>
      </c>
      <c r="O1037" s="8">
        <f>VLOOKUP(tbStoricoOrdini[[#This Row],[AGENTE]],tbAgenti[],2,FALSE)</f>
        <v>0.05</v>
      </c>
      <c r="P1037" s="2">
        <v>951</v>
      </c>
      <c r="Q1037" s="2">
        <f>tbStoricoOrdini[[#This Row],[IMPORTO]]*tbStoricoOrdini[[#This Row],[% COMM.]]</f>
        <v>47.550000000000004</v>
      </c>
      <c r="R1037" s="2">
        <f>tbStoricoOrdini[[#This Row],[TOT. COMM.]]+tbStoricoOrdini[[#This Row],[IMPORTO]]</f>
        <v>998.55</v>
      </c>
    </row>
    <row r="1038" spans="1:18">
      <c r="A1038" s="1">
        <v>43862</v>
      </c>
      <c r="B1038" s="7">
        <f>MONTH(tbStoricoOrdini[[#This Row],[DATA]])</f>
        <v>2</v>
      </c>
      <c r="C1038" t="s">
        <v>1133</v>
      </c>
      <c r="D1038" t="str">
        <f>RIGHT(tbStoricoOrdini[[#This Row],[ORDINE]],4)</f>
        <v>1035</v>
      </c>
      <c r="E1038" t="s">
        <v>31</v>
      </c>
      <c r="F1038" t="str">
        <f>VLOOKUP(tbStoricoOrdini[[#This Row],[CLIENTE]],tbClienti[],3,FALSE)</f>
        <v>Piemonte</v>
      </c>
      <c r="G1038" t="str">
        <f>VLOOKUP(tbStoricoOrdini[[#This Row],[CLIENTE]],tbClienti[],7,FALSE)</f>
        <v>CD</v>
      </c>
      <c r="H1038" t="s">
        <v>63</v>
      </c>
      <c r="I1038" t="str">
        <f>IF(LEFT(tbStoricoOrdini[[#This Row],[ARTICOLO]],3) = "COG","COG",LEFT(tbStoricoOrdini[[#This Row],[ARTICOLO]],FIND(" ",tbStoricoOrdini[[#This Row],[ARTICOLO]])-1))</f>
        <v>KLM</v>
      </c>
      <c r="J1038" t="str">
        <f>MID(tbStoricoOrdini[[#This Row],[ARTICOLO]],FIND(" ",tbStoricoOrdini[[#This Row],[ARTICOLO]])+1,4)</f>
        <v>3000</v>
      </c>
      <c r="K1038" t="str">
        <f>IFERROR(RIGHT(tbStoricoOrdini[[#This Row],[ARTICOLO]],LEN(tbStoricoOrdini[[#This Row],[ARTICOLO]])-FIND(" ",tbStoricoOrdini[[#This Row],[ARTICOLO]],FIND(" ",tbStoricoOrdini[[#This Row],[ARTICOLO]]) +1)),"")</f>
        <v>Plus</v>
      </c>
      <c r="L1038" s="3">
        <f>VLOOKUP(tbStoricoOrdini[[#This Row],[ARTICOLO]],tbArticoli[],2,FALSE)</f>
        <v>145</v>
      </c>
      <c r="M1038" s="22">
        <f>tbStoricoOrdini[[#This Row],[IMPORTO]]/tbStoricoOrdini[[#This Row],[PREZZO]]</f>
        <v>79.124137931034483</v>
      </c>
      <c r="N1038" t="s">
        <v>39</v>
      </c>
      <c r="O1038" s="8">
        <f>VLOOKUP(tbStoricoOrdini[[#This Row],[AGENTE]],tbAgenti[],2,FALSE)</f>
        <v>0.05</v>
      </c>
      <c r="P1038" s="2">
        <v>11473</v>
      </c>
      <c r="Q1038" s="2">
        <f>tbStoricoOrdini[[#This Row],[IMPORTO]]*tbStoricoOrdini[[#This Row],[% COMM.]]</f>
        <v>573.65</v>
      </c>
      <c r="R1038" s="2">
        <f>tbStoricoOrdini[[#This Row],[TOT. COMM.]]+tbStoricoOrdini[[#This Row],[IMPORTO]]</f>
        <v>12046.65</v>
      </c>
    </row>
    <row r="1039" spans="1:18">
      <c r="A1039" s="1">
        <v>43862</v>
      </c>
      <c r="B1039" s="7">
        <f>MONTH(tbStoricoOrdini[[#This Row],[DATA]])</f>
        <v>2</v>
      </c>
      <c r="C1039" t="s">
        <v>1134</v>
      </c>
      <c r="D1039" t="str">
        <f>RIGHT(tbStoricoOrdini[[#This Row],[ORDINE]],4)</f>
        <v>1036</v>
      </c>
      <c r="E1039" t="s">
        <v>31</v>
      </c>
      <c r="F1039" t="str">
        <f>VLOOKUP(tbStoricoOrdini[[#This Row],[CLIENTE]],tbClienti[],3,FALSE)</f>
        <v>Piemonte</v>
      </c>
      <c r="G1039" t="str">
        <f>VLOOKUP(tbStoricoOrdini[[#This Row],[CLIENTE]],tbClienti[],7,FALSE)</f>
        <v>CD</v>
      </c>
      <c r="H1039" t="s">
        <v>63</v>
      </c>
      <c r="I1039" t="str">
        <f>IF(LEFT(tbStoricoOrdini[[#This Row],[ARTICOLO]],3) = "COG","COG",LEFT(tbStoricoOrdini[[#This Row],[ARTICOLO]],FIND(" ",tbStoricoOrdini[[#This Row],[ARTICOLO]])-1))</f>
        <v>KLM</v>
      </c>
      <c r="J1039" t="str">
        <f>MID(tbStoricoOrdini[[#This Row],[ARTICOLO]],FIND(" ",tbStoricoOrdini[[#This Row],[ARTICOLO]])+1,4)</f>
        <v>3000</v>
      </c>
      <c r="K1039" t="str">
        <f>IFERROR(RIGHT(tbStoricoOrdini[[#This Row],[ARTICOLO]],LEN(tbStoricoOrdini[[#This Row],[ARTICOLO]])-FIND(" ",tbStoricoOrdini[[#This Row],[ARTICOLO]],FIND(" ",tbStoricoOrdini[[#This Row],[ARTICOLO]]) +1)),"")</f>
        <v>Plus</v>
      </c>
      <c r="L1039" s="3">
        <f>VLOOKUP(tbStoricoOrdini[[#This Row],[ARTICOLO]],tbArticoli[],2,FALSE)</f>
        <v>145</v>
      </c>
      <c r="M1039" s="22">
        <f>tbStoricoOrdini[[#This Row],[IMPORTO]]/tbStoricoOrdini[[#This Row],[PREZZO]]</f>
        <v>8.0482758620689658</v>
      </c>
      <c r="N1039" t="s">
        <v>11</v>
      </c>
      <c r="O1039" s="8">
        <f>VLOOKUP(tbStoricoOrdini[[#This Row],[AGENTE]],tbAgenti[],2,FALSE)</f>
        <v>0.04</v>
      </c>
      <c r="P1039" s="2">
        <v>1167</v>
      </c>
      <c r="Q1039" s="2">
        <f>tbStoricoOrdini[[#This Row],[IMPORTO]]*tbStoricoOrdini[[#This Row],[% COMM.]]</f>
        <v>46.68</v>
      </c>
      <c r="R1039" s="2">
        <f>tbStoricoOrdini[[#This Row],[TOT. COMM.]]+tbStoricoOrdini[[#This Row],[IMPORTO]]</f>
        <v>1213.68</v>
      </c>
    </row>
    <row r="1040" spans="1:18">
      <c r="A1040" s="1">
        <v>43862</v>
      </c>
      <c r="B1040" s="7">
        <f>MONTH(tbStoricoOrdini[[#This Row],[DATA]])</f>
        <v>2</v>
      </c>
      <c r="C1040" t="s">
        <v>1135</v>
      </c>
      <c r="D1040" t="str">
        <f>RIGHT(tbStoricoOrdini[[#This Row],[ORDINE]],4)</f>
        <v>1037</v>
      </c>
      <c r="E1040" t="s">
        <v>31</v>
      </c>
      <c r="F1040" t="str">
        <f>VLOOKUP(tbStoricoOrdini[[#This Row],[CLIENTE]],tbClienti[],3,FALSE)</f>
        <v>Piemonte</v>
      </c>
      <c r="G1040" t="str">
        <f>VLOOKUP(tbStoricoOrdini[[#This Row],[CLIENTE]],tbClienti[],7,FALSE)</f>
        <v>CD</v>
      </c>
      <c r="H1040" t="s">
        <v>63</v>
      </c>
      <c r="I1040" t="str">
        <f>IF(LEFT(tbStoricoOrdini[[#This Row],[ARTICOLO]],3) = "COG","COG",LEFT(tbStoricoOrdini[[#This Row],[ARTICOLO]],FIND(" ",tbStoricoOrdini[[#This Row],[ARTICOLO]])-1))</f>
        <v>KLM</v>
      </c>
      <c r="J1040" t="str">
        <f>MID(tbStoricoOrdini[[#This Row],[ARTICOLO]],FIND(" ",tbStoricoOrdini[[#This Row],[ARTICOLO]])+1,4)</f>
        <v>3000</v>
      </c>
      <c r="K1040" t="str">
        <f>IFERROR(RIGHT(tbStoricoOrdini[[#This Row],[ARTICOLO]],LEN(tbStoricoOrdini[[#This Row],[ARTICOLO]])-FIND(" ",tbStoricoOrdini[[#This Row],[ARTICOLO]],FIND(" ",tbStoricoOrdini[[#This Row],[ARTICOLO]]) +1)),"")</f>
        <v>Plus</v>
      </c>
      <c r="L1040" s="3">
        <f>VLOOKUP(tbStoricoOrdini[[#This Row],[ARTICOLO]],tbArticoli[],2,FALSE)</f>
        <v>145</v>
      </c>
      <c r="M1040" s="22">
        <f>tbStoricoOrdini[[#This Row],[IMPORTO]]/tbStoricoOrdini[[#This Row],[PREZZO]]</f>
        <v>126.24137931034483</v>
      </c>
      <c r="N1040" t="s">
        <v>19</v>
      </c>
      <c r="O1040" s="8">
        <f>VLOOKUP(tbStoricoOrdini[[#This Row],[AGENTE]],tbAgenti[],2,FALSE)</f>
        <v>0.05</v>
      </c>
      <c r="P1040" s="2">
        <v>18305</v>
      </c>
      <c r="Q1040" s="2">
        <f>tbStoricoOrdini[[#This Row],[IMPORTO]]*tbStoricoOrdini[[#This Row],[% COMM.]]</f>
        <v>915.25</v>
      </c>
      <c r="R1040" s="2">
        <f>tbStoricoOrdini[[#This Row],[TOT. COMM.]]+tbStoricoOrdini[[#This Row],[IMPORTO]]</f>
        <v>19220.25</v>
      </c>
    </row>
    <row r="1041" spans="1:18">
      <c r="A1041" s="1">
        <v>43862</v>
      </c>
      <c r="B1041" s="7">
        <f>MONTH(tbStoricoOrdini[[#This Row],[DATA]])</f>
        <v>2</v>
      </c>
      <c r="C1041" t="s">
        <v>1136</v>
      </c>
      <c r="D1041" t="str">
        <f>RIGHT(tbStoricoOrdini[[#This Row],[ORDINE]],4)</f>
        <v>1038</v>
      </c>
      <c r="E1041" t="s">
        <v>31</v>
      </c>
      <c r="F1041" t="str">
        <f>VLOOKUP(tbStoricoOrdini[[#This Row],[CLIENTE]],tbClienti[],3,FALSE)</f>
        <v>Piemonte</v>
      </c>
      <c r="G1041" t="str">
        <f>VLOOKUP(tbStoricoOrdini[[#This Row],[CLIENTE]],tbClienti[],7,FALSE)</f>
        <v>CD</v>
      </c>
      <c r="H1041" t="s">
        <v>63</v>
      </c>
      <c r="I1041" t="str">
        <f>IF(LEFT(tbStoricoOrdini[[#This Row],[ARTICOLO]],3) = "COG","COG",LEFT(tbStoricoOrdini[[#This Row],[ARTICOLO]],FIND(" ",tbStoricoOrdini[[#This Row],[ARTICOLO]])-1))</f>
        <v>KLM</v>
      </c>
      <c r="J1041" t="str">
        <f>MID(tbStoricoOrdini[[#This Row],[ARTICOLO]],FIND(" ",tbStoricoOrdini[[#This Row],[ARTICOLO]])+1,4)</f>
        <v>3000</v>
      </c>
      <c r="K1041" t="str">
        <f>IFERROR(RIGHT(tbStoricoOrdini[[#This Row],[ARTICOLO]],LEN(tbStoricoOrdini[[#This Row],[ARTICOLO]])-FIND(" ",tbStoricoOrdini[[#This Row],[ARTICOLO]],FIND(" ",tbStoricoOrdini[[#This Row],[ARTICOLO]]) +1)),"")</f>
        <v>Plus</v>
      </c>
      <c r="L1041" s="3">
        <f>VLOOKUP(tbStoricoOrdini[[#This Row],[ARTICOLO]],tbArticoli[],2,FALSE)</f>
        <v>145</v>
      </c>
      <c r="M1041" s="22">
        <f>tbStoricoOrdini[[#This Row],[IMPORTO]]/tbStoricoOrdini[[#This Row],[PREZZO]]</f>
        <v>53.027586206896551</v>
      </c>
      <c r="N1041" t="s">
        <v>15</v>
      </c>
      <c r="O1041" s="8">
        <f>VLOOKUP(tbStoricoOrdini[[#This Row],[AGENTE]],tbAgenti[],2,FALSE)</f>
        <v>0.08</v>
      </c>
      <c r="P1041" s="2">
        <v>7689</v>
      </c>
      <c r="Q1041" s="2">
        <f>tbStoricoOrdini[[#This Row],[IMPORTO]]*tbStoricoOrdini[[#This Row],[% COMM.]]</f>
        <v>615.12</v>
      </c>
      <c r="R1041" s="2">
        <f>tbStoricoOrdini[[#This Row],[TOT. COMM.]]+tbStoricoOrdini[[#This Row],[IMPORTO]]</f>
        <v>8304.1200000000008</v>
      </c>
    </row>
    <row r="1042" spans="1:18">
      <c r="A1042" s="1">
        <v>43862</v>
      </c>
      <c r="B1042" s="7">
        <f>MONTH(tbStoricoOrdini[[#This Row],[DATA]])</f>
        <v>2</v>
      </c>
      <c r="C1042" t="s">
        <v>1137</v>
      </c>
      <c r="D1042" t="str">
        <f>RIGHT(tbStoricoOrdini[[#This Row],[ORDINE]],4)</f>
        <v>1039</v>
      </c>
      <c r="E1042" t="s">
        <v>31</v>
      </c>
      <c r="F1042" t="str">
        <f>VLOOKUP(tbStoricoOrdini[[#This Row],[CLIENTE]],tbClienti[],3,FALSE)</f>
        <v>Piemonte</v>
      </c>
      <c r="G1042" t="str">
        <f>VLOOKUP(tbStoricoOrdini[[#This Row],[CLIENTE]],tbClienti[],7,FALSE)</f>
        <v>CD</v>
      </c>
      <c r="H1042" t="s">
        <v>63</v>
      </c>
      <c r="I1042" t="str">
        <f>IF(LEFT(tbStoricoOrdini[[#This Row],[ARTICOLO]],3) = "COG","COG",LEFT(tbStoricoOrdini[[#This Row],[ARTICOLO]],FIND(" ",tbStoricoOrdini[[#This Row],[ARTICOLO]])-1))</f>
        <v>KLM</v>
      </c>
      <c r="J1042" t="str">
        <f>MID(tbStoricoOrdini[[#This Row],[ARTICOLO]],FIND(" ",tbStoricoOrdini[[#This Row],[ARTICOLO]])+1,4)</f>
        <v>3000</v>
      </c>
      <c r="K1042" t="str">
        <f>IFERROR(RIGHT(tbStoricoOrdini[[#This Row],[ARTICOLO]],LEN(tbStoricoOrdini[[#This Row],[ARTICOLO]])-FIND(" ",tbStoricoOrdini[[#This Row],[ARTICOLO]],FIND(" ",tbStoricoOrdini[[#This Row],[ARTICOLO]]) +1)),"")</f>
        <v>Plus</v>
      </c>
      <c r="L1042" s="3">
        <f>VLOOKUP(tbStoricoOrdini[[#This Row],[ARTICOLO]],tbArticoli[],2,FALSE)</f>
        <v>145</v>
      </c>
      <c r="M1042" s="22">
        <f>tbStoricoOrdini[[#This Row],[IMPORTO]]/tbStoricoOrdini[[#This Row],[PREZZO]]</f>
        <v>61.96551724137931</v>
      </c>
      <c r="N1042" t="s">
        <v>7</v>
      </c>
      <c r="O1042" s="8">
        <f>VLOOKUP(tbStoricoOrdini[[#This Row],[AGENTE]],tbAgenti[],2,FALSE)</f>
        <v>0.03</v>
      </c>
      <c r="P1042" s="2">
        <v>8985</v>
      </c>
      <c r="Q1042" s="2">
        <f>tbStoricoOrdini[[#This Row],[IMPORTO]]*tbStoricoOrdini[[#This Row],[% COMM.]]</f>
        <v>269.55</v>
      </c>
      <c r="R1042" s="2">
        <f>tbStoricoOrdini[[#This Row],[TOT. COMM.]]+tbStoricoOrdini[[#This Row],[IMPORTO]]</f>
        <v>9254.5499999999993</v>
      </c>
    </row>
    <row r="1043" spans="1:18">
      <c r="A1043" s="1">
        <v>43862</v>
      </c>
      <c r="B1043" s="7">
        <f>MONTH(tbStoricoOrdini[[#This Row],[DATA]])</f>
        <v>2</v>
      </c>
      <c r="C1043" t="s">
        <v>1138</v>
      </c>
      <c r="D1043" t="str">
        <f>RIGHT(tbStoricoOrdini[[#This Row],[ORDINE]],4)</f>
        <v>1040</v>
      </c>
      <c r="E1043" t="s">
        <v>31</v>
      </c>
      <c r="F1043" t="str">
        <f>VLOOKUP(tbStoricoOrdini[[#This Row],[CLIENTE]],tbClienti[],3,FALSE)</f>
        <v>Piemonte</v>
      </c>
      <c r="G1043" t="str">
        <f>VLOOKUP(tbStoricoOrdini[[#This Row],[CLIENTE]],tbClienti[],7,FALSE)</f>
        <v>CD</v>
      </c>
      <c r="H1043" t="s">
        <v>63</v>
      </c>
      <c r="I1043" t="str">
        <f>IF(LEFT(tbStoricoOrdini[[#This Row],[ARTICOLO]],3) = "COG","COG",LEFT(tbStoricoOrdini[[#This Row],[ARTICOLO]],FIND(" ",tbStoricoOrdini[[#This Row],[ARTICOLO]])-1))</f>
        <v>KLM</v>
      </c>
      <c r="J1043" t="str">
        <f>MID(tbStoricoOrdini[[#This Row],[ARTICOLO]],FIND(" ",tbStoricoOrdini[[#This Row],[ARTICOLO]])+1,4)</f>
        <v>3000</v>
      </c>
      <c r="K1043" t="str">
        <f>IFERROR(RIGHT(tbStoricoOrdini[[#This Row],[ARTICOLO]],LEN(tbStoricoOrdini[[#This Row],[ARTICOLO]])-FIND(" ",tbStoricoOrdini[[#This Row],[ARTICOLO]],FIND(" ",tbStoricoOrdini[[#This Row],[ARTICOLO]]) +1)),"")</f>
        <v>Plus</v>
      </c>
      <c r="L1043" s="3">
        <f>VLOOKUP(tbStoricoOrdini[[#This Row],[ARTICOLO]],tbArticoli[],2,FALSE)</f>
        <v>145</v>
      </c>
      <c r="M1043" s="22">
        <f>tbStoricoOrdini[[#This Row],[IMPORTO]]/tbStoricoOrdini[[#This Row],[PREZZO]]</f>
        <v>32.579310344827583</v>
      </c>
      <c r="N1043" t="s">
        <v>18</v>
      </c>
      <c r="O1043" s="8">
        <f>VLOOKUP(tbStoricoOrdini[[#This Row],[AGENTE]],tbAgenti[],2,FALSE)</f>
        <v>0.03</v>
      </c>
      <c r="P1043" s="2">
        <v>4724</v>
      </c>
      <c r="Q1043" s="2">
        <f>tbStoricoOrdini[[#This Row],[IMPORTO]]*tbStoricoOrdini[[#This Row],[% COMM.]]</f>
        <v>141.72</v>
      </c>
      <c r="R1043" s="2">
        <f>tbStoricoOrdini[[#This Row],[TOT. COMM.]]+tbStoricoOrdini[[#This Row],[IMPORTO]]</f>
        <v>4865.72</v>
      </c>
    </row>
    <row r="1044" spans="1:18">
      <c r="A1044" s="1">
        <v>43862</v>
      </c>
      <c r="B1044" s="7">
        <f>MONTH(tbStoricoOrdini[[#This Row],[DATA]])</f>
        <v>2</v>
      </c>
      <c r="C1044" t="s">
        <v>1139</v>
      </c>
      <c r="D1044" t="str">
        <f>RIGHT(tbStoricoOrdini[[#This Row],[ORDINE]],4)</f>
        <v>1041</v>
      </c>
      <c r="E1044" t="s">
        <v>31</v>
      </c>
      <c r="F1044" t="str">
        <f>VLOOKUP(tbStoricoOrdini[[#This Row],[CLIENTE]],tbClienti[],3,FALSE)</f>
        <v>Piemonte</v>
      </c>
      <c r="G1044" t="str">
        <f>VLOOKUP(tbStoricoOrdini[[#This Row],[CLIENTE]],tbClienti[],7,FALSE)</f>
        <v>CD</v>
      </c>
      <c r="H1044" t="s">
        <v>63</v>
      </c>
      <c r="I1044" t="str">
        <f>IF(LEFT(tbStoricoOrdini[[#This Row],[ARTICOLO]],3) = "COG","COG",LEFT(tbStoricoOrdini[[#This Row],[ARTICOLO]],FIND(" ",tbStoricoOrdini[[#This Row],[ARTICOLO]])-1))</f>
        <v>KLM</v>
      </c>
      <c r="J1044" t="str">
        <f>MID(tbStoricoOrdini[[#This Row],[ARTICOLO]],FIND(" ",tbStoricoOrdini[[#This Row],[ARTICOLO]])+1,4)</f>
        <v>3000</v>
      </c>
      <c r="K1044" t="str">
        <f>IFERROR(RIGHT(tbStoricoOrdini[[#This Row],[ARTICOLO]],LEN(tbStoricoOrdini[[#This Row],[ARTICOLO]])-FIND(" ",tbStoricoOrdini[[#This Row],[ARTICOLO]],FIND(" ",tbStoricoOrdini[[#This Row],[ARTICOLO]]) +1)),"")</f>
        <v>Plus</v>
      </c>
      <c r="L1044" s="3">
        <f>VLOOKUP(tbStoricoOrdini[[#This Row],[ARTICOLO]],tbArticoli[],2,FALSE)</f>
        <v>145</v>
      </c>
      <c r="M1044" s="22">
        <f>tbStoricoOrdini[[#This Row],[IMPORTO]]/tbStoricoOrdini[[#This Row],[PREZZO]]</f>
        <v>97.020689655172418</v>
      </c>
      <c r="N1044" t="s">
        <v>13</v>
      </c>
      <c r="O1044" s="8">
        <f>VLOOKUP(tbStoricoOrdini[[#This Row],[AGENTE]],tbAgenti[],2,FALSE)</f>
        <v>0.1</v>
      </c>
      <c r="P1044" s="2">
        <v>14068</v>
      </c>
      <c r="Q1044" s="2">
        <f>tbStoricoOrdini[[#This Row],[IMPORTO]]*tbStoricoOrdini[[#This Row],[% COMM.]]</f>
        <v>1406.8000000000002</v>
      </c>
      <c r="R1044" s="2">
        <f>tbStoricoOrdini[[#This Row],[TOT. COMM.]]+tbStoricoOrdini[[#This Row],[IMPORTO]]</f>
        <v>15474.8</v>
      </c>
    </row>
    <row r="1045" spans="1:18">
      <c r="A1045" s="1">
        <v>43862</v>
      </c>
      <c r="B1045" s="7">
        <f>MONTH(tbStoricoOrdini[[#This Row],[DATA]])</f>
        <v>2</v>
      </c>
      <c r="C1045" t="s">
        <v>1140</v>
      </c>
      <c r="D1045" t="str">
        <f>RIGHT(tbStoricoOrdini[[#This Row],[ORDINE]],4)</f>
        <v>1042</v>
      </c>
      <c r="E1045" t="s">
        <v>31</v>
      </c>
      <c r="F1045" t="str">
        <f>VLOOKUP(tbStoricoOrdini[[#This Row],[CLIENTE]],tbClienti[],3,FALSE)</f>
        <v>Piemonte</v>
      </c>
      <c r="G1045" t="str">
        <f>VLOOKUP(tbStoricoOrdini[[#This Row],[CLIENTE]],tbClienti[],7,FALSE)</f>
        <v>CD</v>
      </c>
      <c r="H1045" t="s">
        <v>63</v>
      </c>
      <c r="I1045" t="str">
        <f>IF(LEFT(tbStoricoOrdini[[#This Row],[ARTICOLO]],3) = "COG","COG",LEFT(tbStoricoOrdini[[#This Row],[ARTICOLO]],FIND(" ",tbStoricoOrdini[[#This Row],[ARTICOLO]])-1))</f>
        <v>KLM</v>
      </c>
      <c r="J1045" t="str">
        <f>MID(tbStoricoOrdini[[#This Row],[ARTICOLO]],FIND(" ",tbStoricoOrdini[[#This Row],[ARTICOLO]])+1,4)</f>
        <v>3000</v>
      </c>
      <c r="K1045" t="str">
        <f>IFERROR(RIGHT(tbStoricoOrdini[[#This Row],[ARTICOLO]],LEN(tbStoricoOrdini[[#This Row],[ARTICOLO]])-FIND(" ",tbStoricoOrdini[[#This Row],[ARTICOLO]],FIND(" ",tbStoricoOrdini[[#This Row],[ARTICOLO]]) +1)),"")</f>
        <v>Plus</v>
      </c>
      <c r="L1045" s="3">
        <f>VLOOKUP(tbStoricoOrdini[[#This Row],[ARTICOLO]],tbArticoli[],2,FALSE)</f>
        <v>145</v>
      </c>
      <c r="M1045" s="22">
        <f>tbStoricoOrdini[[#This Row],[IMPORTO]]/tbStoricoOrdini[[#This Row],[PREZZO]]</f>
        <v>62.765517241379314</v>
      </c>
      <c r="N1045" t="s">
        <v>6</v>
      </c>
      <c r="O1045" s="8">
        <f>VLOOKUP(tbStoricoOrdini[[#This Row],[AGENTE]],tbAgenti[],2,FALSE)</f>
        <v>7.4999999999999997E-2</v>
      </c>
      <c r="P1045" s="2">
        <v>9101</v>
      </c>
      <c r="Q1045" s="2">
        <f>tbStoricoOrdini[[#This Row],[IMPORTO]]*tbStoricoOrdini[[#This Row],[% COMM.]]</f>
        <v>682.57499999999993</v>
      </c>
      <c r="R1045" s="2">
        <f>tbStoricoOrdini[[#This Row],[TOT. COMM.]]+tbStoricoOrdini[[#This Row],[IMPORTO]]</f>
        <v>9783.5750000000007</v>
      </c>
    </row>
    <row r="1046" spans="1:18">
      <c r="A1046" s="1">
        <v>43862</v>
      </c>
      <c r="B1046" s="7">
        <f>MONTH(tbStoricoOrdini[[#This Row],[DATA]])</f>
        <v>2</v>
      </c>
      <c r="C1046" t="s">
        <v>1141</v>
      </c>
      <c r="D1046" t="str">
        <f>RIGHT(tbStoricoOrdini[[#This Row],[ORDINE]],4)</f>
        <v>1043</v>
      </c>
      <c r="E1046" t="s">
        <v>31</v>
      </c>
      <c r="F1046" t="str">
        <f>VLOOKUP(tbStoricoOrdini[[#This Row],[CLIENTE]],tbClienti[],3,FALSE)</f>
        <v>Piemonte</v>
      </c>
      <c r="G1046" t="str">
        <f>VLOOKUP(tbStoricoOrdini[[#This Row],[CLIENTE]],tbClienti[],7,FALSE)</f>
        <v>CD</v>
      </c>
      <c r="H1046" t="s">
        <v>63</v>
      </c>
      <c r="I1046" t="str">
        <f>IF(LEFT(tbStoricoOrdini[[#This Row],[ARTICOLO]],3) = "COG","COG",LEFT(tbStoricoOrdini[[#This Row],[ARTICOLO]],FIND(" ",tbStoricoOrdini[[#This Row],[ARTICOLO]])-1))</f>
        <v>KLM</v>
      </c>
      <c r="J1046" t="str">
        <f>MID(tbStoricoOrdini[[#This Row],[ARTICOLO]],FIND(" ",tbStoricoOrdini[[#This Row],[ARTICOLO]])+1,4)</f>
        <v>3000</v>
      </c>
      <c r="K1046" t="str">
        <f>IFERROR(RIGHT(tbStoricoOrdini[[#This Row],[ARTICOLO]],LEN(tbStoricoOrdini[[#This Row],[ARTICOLO]])-FIND(" ",tbStoricoOrdini[[#This Row],[ARTICOLO]],FIND(" ",tbStoricoOrdini[[#This Row],[ARTICOLO]]) +1)),"")</f>
        <v>Plus</v>
      </c>
      <c r="L1046" s="3">
        <f>VLOOKUP(tbStoricoOrdini[[#This Row],[ARTICOLO]],tbArticoli[],2,FALSE)</f>
        <v>145</v>
      </c>
      <c r="M1046" s="22">
        <f>tbStoricoOrdini[[#This Row],[IMPORTO]]/tbStoricoOrdini[[#This Row],[PREZZO]]</f>
        <v>583.91724137931033</v>
      </c>
      <c r="N1046" t="s">
        <v>9</v>
      </c>
      <c r="O1046" s="8">
        <f>VLOOKUP(tbStoricoOrdini[[#This Row],[AGENTE]],tbAgenti[],2,FALSE)</f>
        <v>0.05</v>
      </c>
      <c r="P1046" s="2">
        <v>84668</v>
      </c>
      <c r="Q1046" s="2">
        <f>tbStoricoOrdini[[#This Row],[IMPORTO]]*tbStoricoOrdini[[#This Row],[% COMM.]]</f>
        <v>4233.4000000000005</v>
      </c>
      <c r="R1046" s="2">
        <f>tbStoricoOrdini[[#This Row],[TOT. COMM.]]+tbStoricoOrdini[[#This Row],[IMPORTO]]</f>
        <v>88901.4</v>
      </c>
    </row>
    <row r="1047" spans="1:18">
      <c r="A1047" s="1">
        <v>43862</v>
      </c>
      <c r="B1047" s="7">
        <f>MONTH(tbStoricoOrdini[[#This Row],[DATA]])</f>
        <v>2</v>
      </c>
      <c r="C1047" t="s">
        <v>1142</v>
      </c>
      <c r="D1047" t="str">
        <f>RIGHT(tbStoricoOrdini[[#This Row],[ORDINE]],4)</f>
        <v>1044</v>
      </c>
      <c r="E1047" t="s">
        <v>31</v>
      </c>
      <c r="F1047" t="str">
        <f>VLOOKUP(tbStoricoOrdini[[#This Row],[CLIENTE]],tbClienti[],3,FALSE)</f>
        <v>Piemonte</v>
      </c>
      <c r="G1047" t="str">
        <f>VLOOKUP(tbStoricoOrdini[[#This Row],[CLIENTE]],tbClienti[],7,FALSE)</f>
        <v>CD</v>
      </c>
      <c r="H1047" t="s">
        <v>65</v>
      </c>
      <c r="I1047" t="str">
        <f>IF(LEFT(tbStoricoOrdini[[#This Row],[ARTICOLO]],3) = "COG","COG",LEFT(tbStoricoOrdini[[#This Row],[ARTICOLO]],FIND(" ",tbStoricoOrdini[[#This Row],[ARTICOLO]])-1))</f>
        <v>GKLM</v>
      </c>
      <c r="J1047" t="str">
        <f>MID(tbStoricoOrdini[[#This Row],[ARTICOLO]],FIND(" ",tbStoricoOrdini[[#This Row],[ARTICOLO]])+1,4)</f>
        <v>5000</v>
      </c>
      <c r="K1047" t="str">
        <f>IFERROR(RIGHT(tbStoricoOrdini[[#This Row],[ARTICOLO]],LEN(tbStoricoOrdini[[#This Row],[ARTICOLO]])-FIND(" ",tbStoricoOrdini[[#This Row],[ARTICOLO]],FIND(" ",tbStoricoOrdini[[#This Row],[ARTICOLO]]) +1)),"")</f>
        <v/>
      </c>
      <c r="L1047" s="3">
        <f>VLOOKUP(tbStoricoOrdini[[#This Row],[ARTICOLO]],tbArticoli[],2,FALSE)</f>
        <v>75</v>
      </c>
      <c r="M1047" s="22">
        <f>tbStoricoOrdini[[#This Row],[IMPORTO]]/tbStoricoOrdini[[#This Row],[PREZZO]]</f>
        <v>7.24</v>
      </c>
      <c r="N1047" t="s">
        <v>9</v>
      </c>
      <c r="O1047" s="8">
        <f>VLOOKUP(tbStoricoOrdini[[#This Row],[AGENTE]],tbAgenti[],2,FALSE)</f>
        <v>0.05</v>
      </c>
      <c r="P1047" s="2">
        <v>543</v>
      </c>
      <c r="Q1047" s="2">
        <f>tbStoricoOrdini[[#This Row],[IMPORTO]]*tbStoricoOrdini[[#This Row],[% COMM.]]</f>
        <v>27.150000000000002</v>
      </c>
      <c r="R1047" s="2">
        <f>tbStoricoOrdini[[#This Row],[TOT. COMM.]]+tbStoricoOrdini[[#This Row],[IMPORTO]]</f>
        <v>570.15</v>
      </c>
    </row>
    <row r="1048" spans="1:18">
      <c r="A1048" s="1">
        <v>43862</v>
      </c>
      <c r="B1048" s="7">
        <f>MONTH(tbStoricoOrdini[[#This Row],[DATA]])</f>
        <v>2</v>
      </c>
      <c r="C1048" t="s">
        <v>1143</v>
      </c>
      <c r="D1048" t="str">
        <f>RIGHT(tbStoricoOrdini[[#This Row],[ORDINE]],4)</f>
        <v>1045</v>
      </c>
      <c r="E1048" t="s">
        <v>31</v>
      </c>
      <c r="F1048" t="str">
        <f>VLOOKUP(tbStoricoOrdini[[#This Row],[CLIENTE]],tbClienti[],3,FALSE)</f>
        <v>Piemonte</v>
      </c>
      <c r="G1048" t="str">
        <f>VLOOKUP(tbStoricoOrdini[[#This Row],[CLIENTE]],tbClienti[],7,FALSE)</f>
        <v>CD</v>
      </c>
      <c r="H1048" t="s">
        <v>66</v>
      </c>
      <c r="I1048" t="str">
        <f>IF(LEFT(tbStoricoOrdini[[#This Row],[ARTICOLO]],3) = "COG","COG",LEFT(tbStoricoOrdini[[#This Row],[ARTICOLO]],FIND(" ",tbStoricoOrdini[[#This Row],[ARTICOLO]])-1))</f>
        <v>BAG</v>
      </c>
      <c r="J1048" t="str">
        <f>MID(tbStoricoOrdini[[#This Row],[ARTICOLO]],FIND(" ",tbStoricoOrdini[[#This Row],[ARTICOLO]])+1,4)</f>
        <v>2500</v>
      </c>
      <c r="K1048" t="str">
        <f>IFERROR(RIGHT(tbStoricoOrdini[[#This Row],[ARTICOLO]],LEN(tbStoricoOrdini[[#This Row],[ARTICOLO]])-FIND(" ",tbStoricoOrdini[[#This Row],[ARTICOLO]],FIND(" ",tbStoricoOrdini[[#This Row],[ARTICOLO]]) +1)),"")</f>
        <v>Plus</v>
      </c>
      <c r="L1048" s="3">
        <f>VLOOKUP(tbStoricoOrdini[[#This Row],[ARTICOLO]],tbArticoli[],2,FALSE)</f>
        <v>220</v>
      </c>
      <c r="M1048" s="22">
        <f>tbStoricoOrdini[[#This Row],[IMPORTO]]/tbStoricoOrdini[[#This Row],[PREZZO]]</f>
        <v>0.26818181818181819</v>
      </c>
      <c r="N1048" t="s">
        <v>39</v>
      </c>
      <c r="O1048" s="8">
        <f>VLOOKUP(tbStoricoOrdini[[#This Row],[AGENTE]],tbAgenti[],2,FALSE)</f>
        <v>0.05</v>
      </c>
      <c r="P1048" s="2">
        <v>59</v>
      </c>
      <c r="Q1048" s="2">
        <f>tbStoricoOrdini[[#This Row],[IMPORTO]]*tbStoricoOrdini[[#This Row],[% COMM.]]</f>
        <v>2.95</v>
      </c>
      <c r="R1048" s="2">
        <f>tbStoricoOrdini[[#This Row],[TOT. COMM.]]+tbStoricoOrdini[[#This Row],[IMPORTO]]</f>
        <v>61.95</v>
      </c>
    </row>
    <row r="1049" spans="1:18">
      <c r="A1049" s="1">
        <v>43862</v>
      </c>
      <c r="B1049" s="7">
        <f>MONTH(tbStoricoOrdini[[#This Row],[DATA]])</f>
        <v>2</v>
      </c>
      <c r="C1049" t="s">
        <v>1144</v>
      </c>
      <c r="D1049" t="str">
        <f>RIGHT(tbStoricoOrdini[[#This Row],[ORDINE]],4)</f>
        <v>1046</v>
      </c>
      <c r="E1049" t="s">
        <v>31</v>
      </c>
      <c r="F1049" t="str">
        <f>VLOOKUP(tbStoricoOrdini[[#This Row],[CLIENTE]],tbClienti[],3,FALSE)</f>
        <v>Piemonte</v>
      </c>
      <c r="G1049" t="str">
        <f>VLOOKUP(tbStoricoOrdini[[#This Row],[CLIENTE]],tbClienti[],7,FALSE)</f>
        <v>CD</v>
      </c>
      <c r="H1049" t="s">
        <v>66</v>
      </c>
      <c r="I1049" t="str">
        <f>IF(LEFT(tbStoricoOrdini[[#This Row],[ARTICOLO]],3) = "COG","COG",LEFT(tbStoricoOrdini[[#This Row],[ARTICOLO]],FIND(" ",tbStoricoOrdini[[#This Row],[ARTICOLO]])-1))</f>
        <v>BAG</v>
      </c>
      <c r="J1049" t="str">
        <f>MID(tbStoricoOrdini[[#This Row],[ARTICOLO]],FIND(" ",tbStoricoOrdini[[#This Row],[ARTICOLO]])+1,4)</f>
        <v>2500</v>
      </c>
      <c r="K1049" t="str">
        <f>IFERROR(RIGHT(tbStoricoOrdini[[#This Row],[ARTICOLO]],LEN(tbStoricoOrdini[[#This Row],[ARTICOLO]])-FIND(" ",tbStoricoOrdini[[#This Row],[ARTICOLO]],FIND(" ",tbStoricoOrdini[[#This Row],[ARTICOLO]]) +1)),"")</f>
        <v>Plus</v>
      </c>
      <c r="L1049" s="3">
        <f>VLOOKUP(tbStoricoOrdini[[#This Row],[ARTICOLO]],tbArticoli[],2,FALSE)</f>
        <v>220</v>
      </c>
      <c r="M1049" s="22">
        <f>tbStoricoOrdini[[#This Row],[IMPORTO]]/tbStoricoOrdini[[#This Row],[PREZZO]]</f>
        <v>1.7318181818181819</v>
      </c>
      <c r="N1049" t="s">
        <v>11</v>
      </c>
      <c r="O1049" s="8">
        <f>VLOOKUP(tbStoricoOrdini[[#This Row],[AGENTE]],tbAgenti[],2,FALSE)</f>
        <v>0.04</v>
      </c>
      <c r="P1049" s="2">
        <v>381</v>
      </c>
      <c r="Q1049" s="2">
        <f>tbStoricoOrdini[[#This Row],[IMPORTO]]*tbStoricoOrdini[[#This Row],[% COMM.]]</f>
        <v>15.24</v>
      </c>
      <c r="R1049" s="2">
        <f>tbStoricoOrdini[[#This Row],[TOT. COMM.]]+tbStoricoOrdini[[#This Row],[IMPORTO]]</f>
        <v>396.24</v>
      </c>
    </row>
    <row r="1050" spans="1:18">
      <c r="A1050" s="1">
        <v>43862</v>
      </c>
      <c r="B1050" s="7">
        <f>MONTH(tbStoricoOrdini[[#This Row],[DATA]])</f>
        <v>2</v>
      </c>
      <c r="C1050" t="s">
        <v>1145</v>
      </c>
      <c r="D1050" t="str">
        <f>RIGHT(tbStoricoOrdini[[#This Row],[ORDINE]],4)</f>
        <v>1047</v>
      </c>
      <c r="E1050" t="s">
        <v>31</v>
      </c>
      <c r="F1050" t="str">
        <f>VLOOKUP(tbStoricoOrdini[[#This Row],[CLIENTE]],tbClienti[],3,FALSE)</f>
        <v>Piemonte</v>
      </c>
      <c r="G1050" t="str">
        <f>VLOOKUP(tbStoricoOrdini[[#This Row],[CLIENTE]],tbClienti[],7,FALSE)</f>
        <v>CD</v>
      </c>
      <c r="H1050" t="s">
        <v>66</v>
      </c>
      <c r="I1050" t="str">
        <f>IF(LEFT(tbStoricoOrdini[[#This Row],[ARTICOLO]],3) = "COG","COG",LEFT(tbStoricoOrdini[[#This Row],[ARTICOLO]],FIND(" ",tbStoricoOrdini[[#This Row],[ARTICOLO]])-1))</f>
        <v>BAG</v>
      </c>
      <c r="J1050" t="str">
        <f>MID(tbStoricoOrdini[[#This Row],[ARTICOLO]],FIND(" ",tbStoricoOrdini[[#This Row],[ARTICOLO]])+1,4)</f>
        <v>2500</v>
      </c>
      <c r="K1050" t="str">
        <f>IFERROR(RIGHT(tbStoricoOrdini[[#This Row],[ARTICOLO]],LEN(tbStoricoOrdini[[#This Row],[ARTICOLO]])-FIND(" ",tbStoricoOrdini[[#This Row],[ARTICOLO]],FIND(" ",tbStoricoOrdini[[#This Row],[ARTICOLO]]) +1)),"")</f>
        <v>Plus</v>
      </c>
      <c r="L1050" s="3">
        <f>VLOOKUP(tbStoricoOrdini[[#This Row],[ARTICOLO]],tbArticoli[],2,FALSE)</f>
        <v>220</v>
      </c>
      <c r="M1050" s="22">
        <f>tbStoricoOrdini[[#This Row],[IMPORTO]]/tbStoricoOrdini[[#This Row],[PREZZO]]</f>
        <v>0.17272727272727273</v>
      </c>
      <c r="N1050" t="s">
        <v>19</v>
      </c>
      <c r="O1050" s="8">
        <f>VLOOKUP(tbStoricoOrdini[[#This Row],[AGENTE]],tbAgenti[],2,FALSE)</f>
        <v>0.05</v>
      </c>
      <c r="P1050" s="2">
        <v>38</v>
      </c>
      <c r="Q1050" s="2">
        <f>tbStoricoOrdini[[#This Row],[IMPORTO]]*tbStoricoOrdini[[#This Row],[% COMM.]]</f>
        <v>1.9000000000000001</v>
      </c>
      <c r="R1050" s="2">
        <f>tbStoricoOrdini[[#This Row],[TOT. COMM.]]+tbStoricoOrdini[[#This Row],[IMPORTO]]</f>
        <v>39.9</v>
      </c>
    </row>
    <row r="1051" spans="1:18">
      <c r="A1051" s="1">
        <v>43862</v>
      </c>
      <c r="B1051" s="7">
        <f>MONTH(tbStoricoOrdini[[#This Row],[DATA]])</f>
        <v>2</v>
      </c>
      <c r="C1051" t="s">
        <v>1146</v>
      </c>
      <c r="D1051" t="str">
        <f>RIGHT(tbStoricoOrdini[[#This Row],[ORDINE]],4)</f>
        <v>1048</v>
      </c>
      <c r="E1051" t="s">
        <v>31</v>
      </c>
      <c r="F1051" t="str">
        <f>VLOOKUP(tbStoricoOrdini[[#This Row],[CLIENTE]],tbClienti[],3,FALSE)</f>
        <v>Piemonte</v>
      </c>
      <c r="G1051" t="str">
        <f>VLOOKUP(tbStoricoOrdini[[#This Row],[CLIENTE]],tbClienti[],7,FALSE)</f>
        <v>CD</v>
      </c>
      <c r="H1051" t="s">
        <v>66</v>
      </c>
      <c r="I1051" t="str">
        <f>IF(LEFT(tbStoricoOrdini[[#This Row],[ARTICOLO]],3) = "COG","COG",LEFT(tbStoricoOrdini[[#This Row],[ARTICOLO]],FIND(" ",tbStoricoOrdini[[#This Row],[ARTICOLO]])-1))</f>
        <v>BAG</v>
      </c>
      <c r="J1051" t="str">
        <f>MID(tbStoricoOrdini[[#This Row],[ARTICOLO]],FIND(" ",tbStoricoOrdini[[#This Row],[ARTICOLO]])+1,4)</f>
        <v>2500</v>
      </c>
      <c r="K1051" t="str">
        <f>IFERROR(RIGHT(tbStoricoOrdini[[#This Row],[ARTICOLO]],LEN(tbStoricoOrdini[[#This Row],[ARTICOLO]])-FIND(" ",tbStoricoOrdini[[#This Row],[ARTICOLO]],FIND(" ",tbStoricoOrdini[[#This Row],[ARTICOLO]]) +1)),"")</f>
        <v>Plus</v>
      </c>
      <c r="L1051" s="3">
        <f>VLOOKUP(tbStoricoOrdini[[#This Row],[ARTICOLO]],tbArticoli[],2,FALSE)</f>
        <v>220</v>
      </c>
      <c r="M1051" s="22">
        <f>tbStoricoOrdini[[#This Row],[IMPORTO]]/tbStoricoOrdini[[#This Row],[PREZZO]]</f>
        <v>0.11818181818181818</v>
      </c>
      <c r="N1051" t="s">
        <v>15</v>
      </c>
      <c r="O1051" s="8">
        <f>VLOOKUP(tbStoricoOrdini[[#This Row],[AGENTE]],tbAgenti[],2,FALSE)</f>
        <v>0.08</v>
      </c>
      <c r="P1051" s="2">
        <v>26</v>
      </c>
      <c r="Q1051" s="2">
        <f>tbStoricoOrdini[[#This Row],[IMPORTO]]*tbStoricoOrdini[[#This Row],[% COMM.]]</f>
        <v>2.08</v>
      </c>
      <c r="R1051" s="2">
        <f>tbStoricoOrdini[[#This Row],[TOT. COMM.]]+tbStoricoOrdini[[#This Row],[IMPORTO]]</f>
        <v>28.08</v>
      </c>
    </row>
    <row r="1052" spans="1:18">
      <c r="A1052" s="1">
        <v>43862</v>
      </c>
      <c r="B1052" s="7">
        <f>MONTH(tbStoricoOrdini[[#This Row],[DATA]])</f>
        <v>2</v>
      </c>
      <c r="C1052" t="s">
        <v>1147</v>
      </c>
      <c r="D1052" t="str">
        <f>RIGHT(tbStoricoOrdini[[#This Row],[ORDINE]],4)</f>
        <v>1049</v>
      </c>
      <c r="E1052" t="s">
        <v>31</v>
      </c>
      <c r="F1052" t="str">
        <f>VLOOKUP(tbStoricoOrdini[[#This Row],[CLIENTE]],tbClienti[],3,FALSE)</f>
        <v>Piemonte</v>
      </c>
      <c r="G1052" t="str">
        <f>VLOOKUP(tbStoricoOrdini[[#This Row],[CLIENTE]],tbClienti[],7,FALSE)</f>
        <v>CD</v>
      </c>
      <c r="H1052" t="s">
        <v>66</v>
      </c>
      <c r="I1052" t="str">
        <f>IF(LEFT(tbStoricoOrdini[[#This Row],[ARTICOLO]],3) = "COG","COG",LEFT(tbStoricoOrdini[[#This Row],[ARTICOLO]],FIND(" ",tbStoricoOrdini[[#This Row],[ARTICOLO]])-1))</f>
        <v>BAG</v>
      </c>
      <c r="J1052" t="str">
        <f>MID(tbStoricoOrdini[[#This Row],[ARTICOLO]],FIND(" ",tbStoricoOrdini[[#This Row],[ARTICOLO]])+1,4)</f>
        <v>2500</v>
      </c>
      <c r="K1052" t="str">
        <f>IFERROR(RIGHT(tbStoricoOrdini[[#This Row],[ARTICOLO]],LEN(tbStoricoOrdini[[#This Row],[ARTICOLO]])-FIND(" ",tbStoricoOrdini[[#This Row],[ARTICOLO]],FIND(" ",tbStoricoOrdini[[#This Row],[ARTICOLO]]) +1)),"")</f>
        <v>Plus</v>
      </c>
      <c r="L1052" s="3">
        <f>VLOOKUP(tbStoricoOrdini[[#This Row],[ARTICOLO]],tbArticoli[],2,FALSE)</f>
        <v>220</v>
      </c>
      <c r="M1052" s="22">
        <f>tbStoricoOrdini[[#This Row],[IMPORTO]]/tbStoricoOrdini[[#This Row],[PREZZO]]</f>
        <v>0.31818181818181818</v>
      </c>
      <c r="N1052" t="s">
        <v>18</v>
      </c>
      <c r="O1052" s="8">
        <f>VLOOKUP(tbStoricoOrdini[[#This Row],[AGENTE]],tbAgenti[],2,FALSE)</f>
        <v>0.03</v>
      </c>
      <c r="P1052" s="2">
        <v>70</v>
      </c>
      <c r="Q1052" s="2">
        <f>tbStoricoOrdini[[#This Row],[IMPORTO]]*tbStoricoOrdini[[#This Row],[% COMM.]]</f>
        <v>2.1</v>
      </c>
      <c r="R1052" s="2">
        <f>tbStoricoOrdini[[#This Row],[TOT. COMM.]]+tbStoricoOrdini[[#This Row],[IMPORTO]]</f>
        <v>72.099999999999994</v>
      </c>
    </row>
    <row r="1053" spans="1:18">
      <c r="A1053" s="1">
        <v>43862</v>
      </c>
      <c r="B1053" s="7">
        <f>MONTH(tbStoricoOrdini[[#This Row],[DATA]])</f>
        <v>2</v>
      </c>
      <c r="C1053" t="s">
        <v>1148</v>
      </c>
      <c r="D1053" t="str">
        <f>RIGHT(tbStoricoOrdini[[#This Row],[ORDINE]],4)</f>
        <v>1050</v>
      </c>
      <c r="E1053" t="s">
        <v>31</v>
      </c>
      <c r="F1053" t="str">
        <f>VLOOKUP(tbStoricoOrdini[[#This Row],[CLIENTE]],tbClienti[],3,FALSE)</f>
        <v>Piemonte</v>
      </c>
      <c r="G1053" t="str">
        <f>VLOOKUP(tbStoricoOrdini[[#This Row],[CLIENTE]],tbClienti[],7,FALSE)</f>
        <v>CD</v>
      </c>
      <c r="H1053" t="s">
        <v>66</v>
      </c>
      <c r="I1053" t="str">
        <f>IF(LEFT(tbStoricoOrdini[[#This Row],[ARTICOLO]],3) = "COG","COG",LEFT(tbStoricoOrdini[[#This Row],[ARTICOLO]],FIND(" ",tbStoricoOrdini[[#This Row],[ARTICOLO]])-1))</f>
        <v>BAG</v>
      </c>
      <c r="J1053" t="str">
        <f>MID(tbStoricoOrdini[[#This Row],[ARTICOLO]],FIND(" ",tbStoricoOrdini[[#This Row],[ARTICOLO]])+1,4)</f>
        <v>2500</v>
      </c>
      <c r="K1053" t="str">
        <f>IFERROR(RIGHT(tbStoricoOrdini[[#This Row],[ARTICOLO]],LEN(tbStoricoOrdini[[#This Row],[ARTICOLO]])-FIND(" ",tbStoricoOrdini[[#This Row],[ARTICOLO]],FIND(" ",tbStoricoOrdini[[#This Row],[ARTICOLO]]) +1)),"")</f>
        <v>Plus</v>
      </c>
      <c r="L1053" s="3">
        <f>VLOOKUP(tbStoricoOrdini[[#This Row],[ARTICOLO]],tbArticoli[],2,FALSE)</f>
        <v>220</v>
      </c>
      <c r="M1053" s="22">
        <f>tbStoricoOrdini[[#This Row],[IMPORTO]]/tbStoricoOrdini[[#This Row],[PREZZO]]</f>
        <v>1.3909090909090909</v>
      </c>
      <c r="N1053" t="s">
        <v>13</v>
      </c>
      <c r="O1053" s="8">
        <f>VLOOKUP(tbStoricoOrdini[[#This Row],[AGENTE]],tbAgenti[],2,FALSE)</f>
        <v>0.1</v>
      </c>
      <c r="P1053" s="2">
        <v>306</v>
      </c>
      <c r="Q1053" s="2">
        <f>tbStoricoOrdini[[#This Row],[IMPORTO]]*tbStoricoOrdini[[#This Row],[% COMM.]]</f>
        <v>30.6</v>
      </c>
      <c r="R1053" s="2">
        <f>tbStoricoOrdini[[#This Row],[TOT. COMM.]]+tbStoricoOrdini[[#This Row],[IMPORTO]]</f>
        <v>336.6</v>
      </c>
    </row>
    <row r="1054" spans="1:18">
      <c r="A1054" s="1">
        <v>43862</v>
      </c>
      <c r="B1054" s="7">
        <f>MONTH(tbStoricoOrdini[[#This Row],[DATA]])</f>
        <v>2</v>
      </c>
      <c r="C1054" t="s">
        <v>1149</v>
      </c>
      <c r="D1054" t="str">
        <f>RIGHT(tbStoricoOrdini[[#This Row],[ORDINE]],4)</f>
        <v>1051</v>
      </c>
      <c r="E1054" t="s">
        <v>31</v>
      </c>
      <c r="F1054" t="str">
        <f>VLOOKUP(tbStoricoOrdini[[#This Row],[CLIENTE]],tbClienti[],3,FALSE)</f>
        <v>Piemonte</v>
      </c>
      <c r="G1054" t="str">
        <f>VLOOKUP(tbStoricoOrdini[[#This Row],[CLIENTE]],tbClienti[],7,FALSE)</f>
        <v>CD</v>
      </c>
      <c r="H1054" t="s">
        <v>66</v>
      </c>
      <c r="I1054" t="str">
        <f>IF(LEFT(tbStoricoOrdini[[#This Row],[ARTICOLO]],3) = "COG","COG",LEFT(tbStoricoOrdini[[#This Row],[ARTICOLO]],FIND(" ",tbStoricoOrdini[[#This Row],[ARTICOLO]])-1))</f>
        <v>BAG</v>
      </c>
      <c r="J1054" t="str">
        <f>MID(tbStoricoOrdini[[#This Row],[ARTICOLO]],FIND(" ",tbStoricoOrdini[[#This Row],[ARTICOLO]])+1,4)</f>
        <v>2500</v>
      </c>
      <c r="K1054" t="str">
        <f>IFERROR(RIGHT(tbStoricoOrdini[[#This Row],[ARTICOLO]],LEN(tbStoricoOrdini[[#This Row],[ARTICOLO]])-FIND(" ",tbStoricoOrdini[[#This Row],[ARTICOLO]],FIND(" ",tbStoricoOrdini[[#This Row],[ARTICOLO]]) +1)),"")</f>
        <v>Plus</v>
      </c>
      <c r="L1054" s="3">
        <f>VLOOKUP(tbStoricoOrdini[[#This Row],[ARTICOLO]],tbArticoli[],2,FALSE)</f>
        <v>220</v>
      </c>
      <c r="M1054" s="22">
        <f>tbStoricoOrdini[[#This Row],[IMPORTO]]/tbStoricoOrdini[[#This Row],[PREZZO]]</f>
        <v>3.209090909090909</v>
      </c>
      <c r="N1054" t="s">
        <v>6</v>
      </c>
      <c r="O1054" s="8">
        <f>VLOOKUP(tbStoricoOrdini[[#This Row],[AGENTE]],tbAgenti[],2,FALSE)</f>
        <v>7.4999999999999997E-2</v>
      </c>
      <c r="P1054" s="2">
        <v>706</v>
      </c>
      <c r="Q1054" s="2">
        <f>tbStoricoOrdini[[#This Row],[IMPORTO]]*tbStoricoOrdini[[#This Row],[% COMM.]]</f>
        <v>52.949999999999996</v>
      </c>
      <c r="R1054" s="2">
        <f>tbStoricoOrdini[[#This Row],[TOT. COMM.]]+tbStoricoOrdini[[#This Row],[IMPORTO]]</f>
        <v>758.95</v>
      </c>
    </row>
    <row r="1055" spans="1:18">
      <c r="A1055" s="1">
        <v>43862</v>
      </c>
      <c r="B1055" s="7">
        <f>MONTH(tbStoricoOrdini[[#This Row],[DATA]])</f>
        <v>2</v>
      </c>
      <c r="C1055" t="s">
        <v>1150</v>
      </c>
      <c r="D1055" t="str">
        <f>RIGHT(tbStoricoOrdini[[#This Row],[ORDINE]],4)</f>
        <v>1052</v>
      </c>
      <c r="E1055" t="s">
        <v>31</v>
      </c>
      <c r="F1055" t="str">
        <f>VLOOKUP(tbStoricoOrdini[[#This Row],[CLIENTE]],tbClienti[],3,FALSE)</f>
        <v>Piemonte</v>
      </c>
      <c r="G1055" t="str">
        <f>VLOOKUP(tbStoricoOrdini[[#This Row],[CLIENTE]],tbClienti[],7,FALSE)</f>
        <v>CD</v>
      </c>
      <c r="H1055" t="s">
        <v>67</v>
      </c>
      <c r="I1055" t="str">
        <f>IF(LEFT(tbStoricoOrdini[[#This Row],[ARTICOLO]],3) = "COG","COG",LEFT(tbStoricoOrdini[[#This Row],[ARTICOLO]],FIND(" ",tbStoricoOrdini[[#This Row],[ARTICOLO]])-1))</f>
        <v>BAG</v>
      </c>
      <c r="J1055" t="str">
        <f>MID(tbStoricoOrdini[[#This Row],[ARTICOLO]],FIND(" ",tbStoricoOrdini[[#This Row],[ARTICOLO]])+1,4)</f>
        <v>2500</v>
      </c>
      <c r="K1055" t="str">
        <f>IFERROR(RIGHT(tbStoricoOrdini[[#This Row],[ARTICOLO]],LEN(tbStoricoOrdini[[#This Row],[ARTICOLO]])-FIND(" ",tbStoricoOrdini[[#This Row],[ARTICOLO]],FIND(" ",tbStoricoOrdini[[#This Row],[ARTICOLO]]) +1)),"")</f>
        <v>Medium</v>
      </c>
      <c r="L1055" s="3">
        <f>VLOOKUP(tbStoricoOrdini[[#This Row],[ARTICOLO]],tbArticoli[],2,FALSE)</f>
        <v>210</v>
      </c>
      <c r="M1055" s="22">
        <f>tbStoricoOrdini[[#This Row],[IMPORTO]]/tbStoricoOrdini[[#This Row],[PREZZO]]</f>
        <v>3.3714285714285714</v>
      </c>
      <c r="N1055" t="s">
        <v>6</v>
      </c>
      <c r="O1055" s="8">
        <f>VLOOKUP(tbStoricoOrdini[[#This Row],[AGENTE]],tbAgenti[],2,FALSE)</f>
        <v>7.4999999999999997E-2</v>
      </c>
      <c r="P1055" s="2">
        <v>708</v>
      </c>
      <c r="Q1055" s="2">
        <f>tbStoricoOrdini[[#This Row],[IMPORTO]]*tbStoricoOrdini[[#This Row],[% COMM.]]</f>
        <v>53.1</v>
      </c>
      <c r="R1055" s="2">
        <f>tbStoricoOrdini[[#This Row],[TOT. COMM.]]+tbStoricoOrdini[[#This Row],[IMPORTO]]</f>
        <v>761.1</v>
      </c>
    </row>
    <row r="1056" spans="1:18">
      <c r="A1056" s="1">
        <v>43862</v>
      </c>
      <c r="B1056" s="7">
        <f>MONTH(tbStoricoOrdini[[#This Row],[DATA]])</f>
        <v>2</v>
      </c>
      <c r="C1056" t="s">
        <v>1151</v>
      </c>
      <c r="D1056" t="str">
        <f>RIGHT(tbStoricoOrdini[[#This Row],[ORDINE]],4)</f>
        <v>1053</v>
      </c>
      <c r="E1056" t="s">
        <v>31</v>
      </c>
      <c r="F1056" t="str">
        <f>VLOOKUP(tbStoricoOrdini[[#This Row],[CLIENTE]],tbClienti[],3,FALSE)</f>
        <v>Piemonte</v>
      </c>
      <c r="G1056" t="str">
        <f>VLOOKUP(tbStoricoOrdini[[#This Row],[CLIENTE]],tbClienti[],7,FALSE)</f>
        <v>CD</v>
      </c>
      <c r="H1056" t="s">
        <v>68</v>
      </c>
      <c r="I1056" t="str">
        <f>IF(LEFT(tbStoricoOrdini[[#This Row],[ARTICOLO]],3) = "COG","COG",LEFT(tbStoricoOrdini[[#This Row],[ARTICOLO]],FIND(" ",tbStoricoOrdini[[#This Row],[ARTICOLO]])-1))</f>
        <v>BAG</v>
      </c>
      <c r="J1056" t="str">
        <f>MID(tbStoricoOrdini[[#This Row],[ARTICOLO]],FIND(" ",tbStoricoOrdini[[#This Row],[ARTICOLO]])+1,4)</f>
        <v>5000</v>
      </c>
      <c r="K1056" t="str">
        <f>IFERROR(RIGHT(tbStoricoOrdini[[#This Row],[ARTICOLO]],LEN(tbStoricoOrdini[[#This Row],[ARTICOLO]])-FIND(" ",tbStoricoOrdini[[#This Row],[ARTICOLO]],FIND(" ",tbStoricoOrdini[[#This Row],[ARTICOLO]]) +1)),"")</f>
        <v/>
      </c>
      <c r="L1056" s="3">
        <f>VLOOKUP(tbStoricoOrdini[[#This Row],[ARTICOLO]],tbArticoli[],2,FALSE)</f>
        <v>250</v>
      </c>
      <c r="M1056" s="22">
        <f>tbStoricoOrdini[[#This Row],[IMPORTO]]/tbStoricoOrdini[[#This Row],[PREZZO]]</f>
        <v>1.4</v>
      </c>
      <c r="N1056" t="s">
        <v>7</v>
      </c>
      <c r="O1056" s="8">
        <f>VLOOKUP(tbStoricoOrdini[[#This Row],[AGENTE]],tbAgenti[],2,FALSE)</f>
        <v>0.03</v>
      </c>
      <c r="P1056" s="2">
        <v>350</v>
      </c>
      <c r="Q1056" s="2">
        <f>tbStoricoOrdini[[#This Row],[IMPORTO]]*tbStoricoOrdini[[#This Row],[% COMM.]]</f>
        <v>10.5</v>
      </c>
      <c r="R1056" s="2">
        <f>tbStoricoOrdini[[#This Row],[TOT. COMM.]]+tbStoricoOrdini[[#This Row],[IMPORTO]]</f>
        <v>360.5</v>
      </c>
    </row>
    <row r="1057" spans="1:18">
      <c r="A1057" s="1">
        <v>43862</v>
      </c>
      <c r="B1057" s="7">
        <f>MONTH(tbStoricoOrdini[[#This Row],[DATA]])</f>
        <v>2</v>
      </c>
      <c r="C1057" t="s">
        <v>1152</v>
      </c>
      <c r="D1057" t="str">
        <f>RIGHT(tbStoricoOrdini[[#This Row],[ORDINE]],4)</f>
        <v>1054</v>
      </c>
      <c r="E1057" t="s">
        <v>31</v>
      </c>
      <c r="F1057" t="str">
        <f>VLOOKUP(tbStoricoOrdini[[#This Row],[CLIENTE]],tbClienti[],3,FALSE)</f>
        <v>Piemonte</v>
      </c>
      <c r="G1057" t="str">
        <f>VLOOKUP(tbStoricoOrdini[[#This Row],[CLIENTE]],tbClienti[],7,FALSE)</f>
        <v>CD</v>
      </c>
      <c r="H1057" t="s">
        <v>69</v>
      </c>
      <c r="I1057" t="str">
        <f>IF(LEFT(tbStoricoOrdini[[#This Row],[ARTICOLO]],3) = "COG","COG",LEFT(tbStoricoOrdini[[#This Row],[ARTICOLO]],FIND(" ",tbStoricoOrdini[[#This Row],[ARTICOLO]])-1))</f>
        <v>BAG</v>
      </c>
      <c r="J1057" t="str">
        <f>MID(tbStoricoOrdini[[#This Row],[ARTICOLO]],FIND(" ",tbStoricoOrdini[[#This Row],[ARTICOLO]])+1,4)</f>
        <v>1121</v>
      </c>
      <c r="K1057" t="str">
        <f>IFERROR(RIGHT(tbStoricoOrdini[[#This Row],[ARTICOLO]],LEN(tbStoricoOrdini[[#This Row],[ARTICOLO]])-FIND(" ",tbStoricoOrdini[[#This Row],[ARTICOLO]],FIND(" ",tbStoricoOrdini[[#This Row],[ARTICOLO]]) +1)),"")</f>
        <v>Gold</v>
      </c>
      <c r="L1057" s="3">
        <f>VLOOKUP(tbStoricoOrdini[[#This Row],[ARTICOLO]],tbArticoli[],2,FALSE)</f>
        <v>230</v>
      </c>
      <c r="M1057" s="22">
        <f>tbStoricoOrdini[[#This Row],[IMPORTO]]/tbStoricoOrdini[[#This Row],[PREZZO]]</f>
        <v>1.2521739130434784</v>
      </c>
      <c r="N1057" t="s">
        <v>9</v>
      </c>
      <c r="O1057" s="8">
        <f>VLOOKUP(tbStoricoOrdini[[#This Row],[AGENTE]],tbAgenti[],2,FALSE)</f>
        <v>0.05</v>
      </c>
      <c r="P1057" s="2">
        <v>288</v>
      </c>
      <c r="Q1057" s="2">
        <f>tbStoricoOrdini[[#This Row],[IMPORTO]]*tbStoricoOrdini[[#This Row],[% COMM.]]</f>
        <v>14.4</v>
      </c>
      <c r="R1057" s="2">
        <f>tbStoricoOrdini[[#This Row],[TOT. COMM.]]+tbStoricoOrdini[[#This Row],[IMPORTO]]</f>
        <v>302.39999999999998</v>
      </c>
    </row>
    <row r="1058" spans="1:18">
      <c r="A1058" s="1">
        <v>43862</v>
      </c>
      <c r="B1058" s="7">
        <f>MONTH(tbStoricoOrdini[[#This Row],[DATA]])</f>
        <v>2</v>
      </c>
      <c r="C1058" t="s">
        <v>1153</v>
      </c>
      <c r="D1058" t="str">
        <f>RIGHT(tbStoricoOrdini[[#This Row],[ORDINE]],4)</f>
        <v>1055</v>
      </c>
      <c r="E1058" t="s">
        <v>31</v>
      </c>
      <c r="F1058" t="str">
        <f>VLOOKUP(tbStoricoOrdini[[#This Row],[CLIENTE]],tbClienti[],3,FALSE)</f>
        <v>Piemonte</v>
      </c>
      <c r="G1058" t="str">
        <f>VLOOKUP(tbStoricoOrdini[[#This Row],[CLIENTE]],tbClienti[],7,FALSE)</f>
        <v>CD</v>
      </c>
      <c r="H1058" t="s">
        <v>70</v>
      </c>
      <c r="I1058" t="str">
        <f>IF(LEFT(tbStoricoOrdini[[#This Row],[ARTICOLO]],3) = "COG","COG",LEFT(tbStoricoOrdini[[#This Row],[ARTICOLO]],FIND(" ",tbStoricoOrdini[[#This Row],[ARTICOLO]])-1))</f>
        <v>EB08</v>
      </c>
      <c r="J1058" t="str">
        <f>MID(tbStoricoOrdini[[#This Row],[ARTICOLO]],FIND(" ",tbStoricoOrdini[[#This Row],[ARTICOLO]])+1,4)</f>
        <v>7500</v>
      </c>
      <c r="K1058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1058" s="3">
        <f>VLOOKUP(tbStoricoOrdini[[#This Row],[ARTICOLO]],tbArticoli[],2,FALSE)</f>
        <v>180</v>
      </c>
      <c r="M1058" s="22">
        <f>tbStoricoOrdini[[#This Row],[IMPORTO]]/tbStoricoOrdini[[#This Row],[PREZZO]]</f>
        <v>0.14444444444444443</v>
      </c>
      <c r="N1058" t="s">
        <v>9</v>
      </c>
      <c r="O1058" s="8">
        <f>VLOOKUP(tbStoricoOrdini[[#This Row],[AGENTE]],tbAgenti[],2,FALSE)</f>
        <v>0.05</v>
      </c>
      <c r="P1058" s="2">
        <v>26</v>
      </c>
      <c r="Q1058" s="2">
        <f>tbStoricoOrdini[[#This Row],[IMPORTO]]*tbStoricoOrdini[[#This Row],[% COMM.]]</f>
        <v>1.3</v>
      </c>
      <c r="R1058" s="2">
        <f>tbStoricoOrdini[[#This Row],[TOT. COMM.]]+tbStoricoOrdini[[#This Row],[IMPORTO]]</f>
        <v>27.3</v>
      </c>
    </row>
    <row r="1059" spans="1:18">
      <c r="A1059" s="1">
        <v>43862</v>
      </c>
      <c r="B1059" s="7">
        <f>MONTH(tbStoricoOrdini[[#This Row],[DATA]])</f>
        <v>2</v>
      </c>
      <c r="C1059" t="s">
        <v>1154</v>
      </c>
      <c r="D1059" t="str">
        <f>RIGHT(tbStoricoOrdini[[#This Row],[ORDINE]],4)</f>
        <v>1056</v>
      </c>
      <c r="E1059" t="s">
        <v>31</v>
      </c>
      <c r="F1059" t="str">
        <f>VLOOKUP(tbStoricoOrdini[[#This Row],[CLIENTE]],tbClienti[],3,FALSE)</f>
        <v>Piemonte</v>
      </c>
      <c r="G1059" t="str">
        <f>VLOOKUP(tbStoricoOrdini[[#This Row],[CLIENTE]],tbClienti[],7,FALSE)</f>
        <v>CD</v>
      </c>
      <c r="H1059" t="s">
        <v>71</v>
      </c>
      <c r="I1059" t="str">
        <f>IF(LEFT(tbStoricoOrdini[[#This Row],[ARTICOLO]],3) = "COG","COG",LEFT(tbStoricoOrdini[[#This Row],[ARTICOLO]],FIND(" ",tbStoricoOrdini[[#This Row],[ARTICOLO]])-1))</f>
        <v>EB07</v>
      </c>
      <c r="J1059" t="str">
        <f>MID(tbStoricoOrdini[[#This Row],[ARTICOLO]],FIND(" ",tbStoricoOrdini[[#This Row],[ARTICOLO]])+1,4)</f>
        <v>5000</v>
      </c>
      <c r="K1059" t="str">
        <f>IFERROR(RIGHT(tbStoricoOrdini[[#This Row],[ARTICOLO]],LEN(tbStoricoOrdini[[#This Row],[ARTICOLO]])-FIND(" ",tbStoricoOrdini[[#This Row],[ARTICOLO]],FIND(" ",tbStoricoOrdini[[#This Row],[ARTICOLO]]) +1)),"")</f>
        <v/>
      </c>
      <c r="L1059" s="3">
        <f>VLOOKUP(tbStoricoOrdini[[#This Row],[ARTICOLO]],tbArticoli[],2,FALSE)</f>
        <v>140</v>
      </c>
      <c r="M1059" s="22">
        <f>tbStoricoOrdini[[#This Row],[IMPORTO]]/tbStoricoOrdini[[#This Row],[PREZZO]]</f>
        <v>0.47857142857142859</v>
      </c>
      <c r="N1059" t="s">
        <v>39</v>
      </c>
      <c r="O1059" s="8">
        <f>VLOOKUP(tbStoricoOrdini[[#This Row],[AGENTE]],tbAgenti[],2,FALSE)</f>
        <v>0.05</v>
      </c>
      <c r="P1059" s="2">
        <v>67</v>
      </c>
      <c r="Q1059" s="2">
        <f>tbStoricoOrdini[[#This Row],[IMPORTO]]*tbStoricoOrdini[[#This Row],[% COMM.]]</f>
        <v>3.35</v>
      </c>
      <c r="R1059" s="2">
        <f>tbStoricoOrdini[[#This Row],[TOT. COMM.]]+tbStoricoOrdini[[#This Row],[IMPORTO]]</f>
        <v>70.349999999999994</v>
      </c>
    </row>
    <row r="1060" spans="1:18">
      <c r="A1060" s="1">
        <v>43862</v>
      </c>
      <c r="B1060" s="7">
        <f>MONTH(tbStoricoOrdini[[#This Row],[DATA]])</f>
        <v>2</v>
      </c>
      <c r="C1060" t="s">
        <v>1155</v>
      </c>
      <c r="D1060" t="str">
        <f>RIGHT(tbStoricoOrdini[[#This Row],[ORDINE]],4)</f>
        <v>1057</v>
      </c>
      <c r="E1060" t="s">
        <v>31</v>
      </c>
      <c r="F1060" t="str">
        <f>VLOOKUP(tbStoricoOrdini[[#This Row],[CLIENTE]],tbClienti[],3,FALSE)</f>
        <v>Piemonte</v>
      </c>
      <c r="G1060" t="str">
        <f>VLOOKUP(tbStoricoOrdini[[#This Row],[CLIENTE]],tbClienti[],7,FALSE)</f>
        <v>CD</v>
      </c>
      <c r="H1060" t="s">
        <v>71</v>
      </c>
      <c r="I1060" t="str">
        <f>IF(LEFT(tbStoricoOrdini[[#This Row],[ARTICOLO]],3) = "COG","COG",LEFT(tbStoricoOrdini[[#This Row],[ARTICOLO]],FIND(" ",tbStoricoOrdini[[#This Row],[ARTICOLO]])-1))</f>
        <v>EB07</v>
      </c>
      <c r="J1060" t="str">
        <f>MID(tbStoricoOrdini[[#This Row],[ARTICOLO]],FIND(" ",tbStoricoOrdini[[#This Row],[ARTICOLO]])+1,4)</f>
        <v>5000</v>
      </c>
      <c r="K1060" t="str">
        <f>IFERROR(RIGHT(tbStoricoOrdini[[#This Row],[ARTICOLO]],LEN(tbStoricoOrdini[[#This Row],[ARTICOLO]])-FIND(" ",tbStoricoOrdini[[#This Row],[ARTICOLO]],FIND(" ",tbStoricoOrdini[[#This Row],[ARTICOLO]]) +1)),"")</f>
        <v/>
      </c>
      <c r="L1060" s="3">
        <f>VLOOKUP(tbStoricoOrdini[[#This Row],[ARTICOLO]],tbArticoli[],2,FALSE)</f>
        <v>140</v>
      </c>
      <c r="M1060" s="22">
        <f>tbStoricoOrdini[[#This Row],[IMPORTO]]/tbStoricoOrdini[[#This Row],[PREZZO]]</f>
        <v>0.36428571428571427</v>
      </c>
      <c r="N1060" t="s">
        <v>11</v>
      </c>
      <c r="O1060" s="8">
        <f>VLOOKUP(tbStoricoOrdini[[#This Row],[AGENTE]],tbAgenti[],2,FALSE)</f>
        <v>0.04</v>
      </c>
      <c r="P1060" s="2">
        <v>51</v>
      </c>
      <c r="Q1060" s="2">
        <f>tbStoricoOrdini[[#This Row],[IMPORTO]]*tbStoricoOrdini[[#This Row],[% COMM.]]</f>
        <v>2.04</v>
      </c>
      <c r="R1060" s="2">
        <f>tbStoricoOrdini[[#This Row],[TOT. COMM.]]+tbStoricoOrdini[[#This Row],[IMPORTO]]</f>
        <v>53.04</v>
      </c>
    </row>
    <row r="1061" spans="1:18">
      <c r="A1061" s="1">
        <v>43862</v>
      </c>
      <c r="B1061" s="7">
        <f>MONTH(tbStoricoOrdini[[#This Row],[DATA]])</f>
        <v>2</v>
      </c>
      <c r="C1061" t="s">
        <v>1156</v>
      </c>
      <c r="D1061" t="str">
        <f>RIGHT(tbStoricoOrdini[[#This Row],[ORDINE]],4)</f>
        <v>1058</v>
      </c>
      <c r="E1061" t="s">
        <v>31</v>
      </c>
      <c r="F1061" t="str">
        <f>VLOOKUP(tbStoricoOrdini[[#This Row],[CLIENTE]],tbClienti[],3,FALSE)</f>
        <v>Piemonte</v>
      </c>
      <c r="G1061" t="str">
        <f>VLOOKUP(tbStoricoOrdini[[#This Row],[CLIENTE]],tbClienti[],7,FALSE)</f>
        <v>CD</v>
      </c>
      <c r="H1061" t="s">
        <v>71</v>
      </c>
      <c r="I1061" t="str">
        <f>IF(LEFT(tbStoricoOrdini[[#This Row],[ARTICOLO]],3) = "COG","COG",LEFT(tbStoricoOrdini[[#This Row],[ARTICOLO]],FIND(" ",tbStoricoOrdini[[#This Row],[ARTICOLO]])-1))</f>
        <v>EB07</v>
      </c>
      <c r="J1061" t="str">
        <f>MID(tbStoricoOrdini[[#This Row],[ARTICOLO]],FIND(" ",tbStoricoOrdini[[#This Row],[ARTICOLO]])+1,4)</f>
        <v>5000</v>
      </c>
      <c r="K1061" t="str">
        <f>IFERROR(RIGHT(tbStoricoOrdini[[#This Row],[ARTICOLO]],LEN(tbStoricoOrdini[[#This Row],[ARTICOLO]])-FIND(" ",tbStoricoOrdini[[#This Row],[ARTICOLO]],FIND(" ",tbStoricoOrdini[[#This Row],[ARTICOLO]]) +1)),"")</f>
        <v/>
      </c>
      <c r="L1061" s="3">
        <f>VLOOKUP(tbStoricoOrdini[[#This Row],[ARTICOLO]],tbArticoli[],2,FALSE)</f>
        <v>140</v>
      </c>
      <c r="M1061" s="22">
        <f>tbStoricoOrdini[[#This Row],[IMPORTO]]/tbStoricoOrdini[[#This Row],[PREZZO]]</f>
        <v>3.5714285714285712E-2</v>
      </c>
      <c r="N1061" t="s">
        <v>7</v>
      </c>
      <c r="O1061" s="8">
        <f>VLOOKUP(tbStoricoOrdini[[#This Row],[AGENTE]],tbAgenti[],2,FALSE)</f>
        <v>0.03</v>
      </c>
      <c r="P1061" s="2">
        <v>5</v>
      </c>
      <c r="Q1061" s="2">
        <f>tbStoricoOrdini[[#This Row],[IMPORTO]]*tbStoricoOrdini[[#This Row],[% COMM.]]</f>
        <v>0.15</v>
      </c>
      <c r="R1061" s="2">
        <f>tbStoricoOrdini[[#This Row],[TOT. COMM.]]+tbStoricoOrdini[[#This Row],[IMPORTO]]</f>
        <v>5.15</v>
      </c>
    </row>
    <row r="1062" spans="1:18">
      <c r="A1062" s="1">
        <v>43862</v>
      </c>
      <c r="B1062" s="7">
        <f>MONTH(tbStoricoOrdini[[#This Row],[DATA]])</f>
        <v>2</v>
      </c>
      <c r="C1062" t="s">
        <v>1157</v>
      </c>
      <c r="D1062" t="str">
        <f>RIGHT(tbStoricoOrdini[[#This Row],[ORDINE]],4)</f>
        <v>1059</v>
      </c>
      <c r="E1062" t="s">
        <v>31</v>
      </c>
      <c r="F1062" t="str">
        <f>VLOOKUP(tbStoricoOrdini[[#This Row],[CLIENTE]],tbClienti[],3,FALSE)</f>
        <v>Piemonte</v>
      </c>
      <c r="G1062" t="str">
        <f>VLOOKUP(tbStoricoOrdini[[#This Row],[CLIENTE]],tbClienti[],7,FALSE)</f>
        <v>CD</v>
      </c>
      <c r="H1062" t="s">
        <v>71</v>
      </c>
      <c r="I1062" t="str">
        <f>IF(LEFT(tbStoricoOrdini[[#This Row],[ARTICOLO]],3) = "COG","COG",LEFT(tbStoricoOrdini[[#This Row],[ARTICOLO]],FIND(" ",tbStoricoOrdini[[#This Row],[ARTICOLO]])-1))</f>
        <v>EB07</v>
      </c>
      <c r="J1062" t="str">
        <f>MID(tbStoricoOrdini[[#This Row],[ARTICOLO]],FIND(" ",tbStoricoOrdini[[#This Row],[ARTICOLO]])+1,4)</f>
        <v>5000</v>
      </c>
      <c r="K1062" t="str">
        <f>IFERROR(RIGHT(tbStoricoOrdini[[#This Row],[ARTICOLO]],LEN(tbStoricoOrdini[[#This Row],[ARTICOLO]])-FIND(" ",tbStoricoOrdini[[#This Row],[ARTICOLO]],FIND(" ",tbStoricoOrdini[[#This Row],[ARTICOLO]]) +1)),"")</f>
        <v/>
      </c>
      <c r="L1062" s="3">
        <f>VLOOKUP(tbStoricoOrdini[[#This Row],[ARTICOLO]],tbArticoli[],2,FALSE)</f>
        <v>140</v>
      </c>
      <c r="M1062" s="22">
        <f>tbStoricoOrdini[[#This Row],[IMPORTO]]/tbStoricoOrdini[[#This Row],[PREZZO]]</f>
        <v>2.0857142857142859</v>
      </c>
      <c r="N1062" t="s">
        <v>13</v>
      </c>
      <c r="O1062" s="8">
        <f>VLOOKUP(tbStoricoOrdini[[#This Row],[AGENTE]],tbAgenti[],2,FALSE)</f>
        <v>0.1</v>
      </c>
      <c r="P1062" s="2">
        <v>292</v>
      </c>
      <c r="Q1062" s="2">
        <f>tbStoricoOrdini[[#This Row],[IMPORTO]]*tbStoricoOrdini[[#This Row],[% COMM.]]</f>
        <v>29.200000000000003</v>
      </c>
      <c r="R1062" s="2">
        <f>tbStoricoOrdini[[#This Row],[TOT. COMM.]]+tbStoricoOrdini[[#This Row],[IMPORTO]]</f>
        <v>321.2</v>
      </c>
    </row>
    <row r="1063" spans="1:18">
      <c r="A1063" s="1">
        <v>43862</v>
      </c>
      <c r="B1063" s="7">
        <f>MONTH(tbStoricoOrdini[[#This Row],[DATA]])</f>
        <v>2</v>
      </c>
      <c r="C1063" t="s">
        <v>1158</v>
      </c>
      <c r="D1063" t="str">
        <f>RIGHT(tbStoricoOrdini[[#This Row],[ORDINE]],4)</f>
        <v>1060</v>
      </c>
      <c r="E1063" t="s">
        <v>31</v>
      </c>
      <c r="F1063" t="str">
        <f>VLOOKUP(tbStoricoOrdini[[#This Row],[CLIENTE]],tbClienti[],3,FALSE)</f>
        <v>Piemonte</v>
      </c>
      <c r="G1063" t="str">
        <f>VLOOKUP(tbStoricoOrdini[[#This Row],[CLIENTE]],tbClienti[],7,FALSE)</f>
        <v>CD</v>
      </c>
      <c r="H1063" t="s">
        <v>71</v>
      </c>
      <c r="I1063" t="str">
        <f>IF(LEFT(tbStoricoOrdini[[#This Row],[ARTICOLO]],3) = "COG","COG",LEFT(tbStoricoOrdini[[#This Row],[ARTICOLO]],FIND(" ",tbStoricoOrdini[[#This Row],[ARTICOLO]])-1))</f>
        <v>EB07</v>
      </c>
      <c r="J1063" t="str">
        <f>MID(tbStoricoOrdini[[#This Row],[ARTICOLO]],FIND(" ",tbStoricoOrdini[[#This Row],[ARTICOLO]])+1,4)</f>
        <v>5000</v>
      </c>
      <c r="K1063" t="str">
        <f>IFERROR(RIGHT(tbStoricoOrdini[[#This Row],[ARTICOLO]],LEN(tbStoricoOrdini[[#This Row],[ARTICOLO]])-FIND(" ",tbStoricoOrdini[[#This Row],[ARTICOLO]],FIND(" ",tbStoricoOrdini[[#This Row],[ARTICOLO]]) +1)),"")</f>
        <v/>
      </c>
      <c r="L1063" s="3">
        <f>VLOOKUP(tbStoricoOrdini[[#This Row],[ARTICOLO]],tbArticoli[],2,FALSE)</f>
        <v>140</v>
      </c>
      <c r="M1063" s="22">
        <f>tbStoricoOrdini[[#This Row],[IMPORTO]]/tbStoricoOrdini[[#This Row],[PREZZO]]</f>
        <v>59.328571428571429</v>
      </c>
      <c r="N1063" t="s">
        <v>6</v>
      </c>
      <c r="O1063" s="8">
        <f>VLOOKUP(tbStoricoOrdini[[#This Row],[AGENTE]],tbAgenti[],2,FALSE)</f>
        <v>7.4999999999999997E-2</v>
      </c>
      <c r="P1063" s="2">
        <v>8306</v>
      </c>
      <c r="Q1063" s="2">
        <f>tbStoricoOrdini[[#This Row],[IMPORTO]]*tbStoricoOrdini[[#This Row],[% COMM.]]</f>
        <v>622.94999999999993</v>
      </c>
      <c r="R1063" s="2">
        <f>tbStoricoOrdini[[#This Row],[TOT. COMM.]]+tbStoricoOrdini[[#This Row],[IMPORTO]]</f>
        <v>8928.9500000000007</v>
      </c>
    </row>
    <row r="1064" spans="1:18">
      <c r="A1064" s="1">
        <v>43862</v>
      </c>
      <c r="B1064" s="7">
        <f>MONTH(tbStoricoOrdini[[#This Row],[DATA]])</f>
        <v>2</v>
      </c>
      <c r="C1064" t="s">
        <v>1159</v>
      </c>
      <c r="D1064" t="str">
        <f>RIGHT(tbStoricoOrdini[[#This Row],[ORDINE]],4)</f>
        <v>1061</v>
      </c>
      <c r="E1064" t="s">
        <v>31</v>
      </c>
      <c r="F1064" t="str">
        <f>VLOOKUP(tbStoricoOrdini[[#This Row],[CLIENTE]],tbClienti[],3,FALSE)</f>
        <v>Piemonte</v>
      </c>
      <c r="G1064" t="str">
        <f>VLOOKUP(tbStoricoOrdini[[#This Row],[CLIENTE]],tbClienti[],7,FALSE)</f>
        <v>CD</v>
      </c>
      <c r="H1064" t="s">
        <v>71</v>
      </c>
      <c r="I1064" t="str">
        <f>IF(LEFT(tbStoricoOrdini[[#This Row],[ARTICOLO]],3) = "COG","COG",LEFT(tbStoricoOrdini[[#This Row],[ARTICOLO]],FIND(" ",tbStoricoOrdini[[#This Row],[ARTICOLO]])-1))</f>
        <v>EB07</v>
      </c>
      <c r="J1064" t="str">
        <f>MID(tbStoricoOrdini[[#This Row],[ARTICOLO]],FIND(" ",tbStoricoOrdini[[#This Row],[ARTICOLO]])+1,4)</f>
        <v>5000</v>
      </c>
      <c r="K1064" t="str">
        <f>IFERROR(RIGHT(tbStoricoOrdini[[#This Row],[ARTICOLO]],LEN(tbStoricoOrdini[[#This Row],[ARTICOLO]])-FIND(" ",tbStoricoOrdini[[#This Row],[ARTICOLO]],FIND(" ",tbStoricoOrdini[[#This Row],[ARTICOLO]]) +1)),"")</f>
        <v/>
      </c>
      <c r="L1064" s="3">
        <f>VLOOKUP(tbStoricoOrdini[[#This Row],[ARTICOLO]],tbArticoli[],2,FALSE)</f>
        <v>140</v>
      </c>
      <c r="M1064" s="22">
        <f>tbStoricoOrdini[[#This Row],[IMPORTO]]/tbStoricoOrdini[[#This Row],[PREZZO]]</f>
        <v>1.1571428571428573</v>
      </c>
      <c r="N1064" t="s">
        <v>9</v>
      </c>
      <c r="O1064" s="8">
        <f>VLOOKUP(tbStoricoOrdini[[#This Row],[AGENTE]],tbAgenti[],2,FALSE)</f>
        <v>0.05</v>
      </c>
      <c r="P1064" s="2">
        <v>162</v>
      </c>
      <c r="Q1064" s="2">
        <f>tbStoricoOrdini[[#This Row],[IMPORTO]]*tbStoricoOrdini[[#This Row],[% COMM.]]</f>
        <v>8.1</v>
      </c>
      <c r="R1064" s="2">
        <f>tbStoricoOrdini[[#This Row],[TOT. COMM.]]+tbStoricoOrdini[[#This Row],[IMPORTO]]</f>
        <v>170.1</v>
      </c>
    </row>
    <row r="1065" spans="1:18">
      <c r="A1065" s="1">
        <v>43862</v>
      </c>
      <c r="B1065" s="7">
        <f>MONTH(tbStoricoOrdini[[#This Row],[DATA]])</f>
        <v>2</v>
      </c>
      <c r="C1065" t="s">
        <v>1160</v>
      </c>
      <c r="D1065" t="str">
        <f>RIGHT(tbStoricoOrdini[[#This Row],[ORDINE]],4)</f>
        <v>1062</v>
      </c>
      <c r="E1065" t="s">
        <v>31</v>
      </c>
      <c r="F1065" t="str">
        <f>VLOOKUP(tbStoricoOrdini[[#This Row],[CLIENTE]],tbClienti[],3,FALSE)</f>
        <v>Piemonte</v>
      </c>
      <c r="G1065" t="str">
        <f>VLOOKUP(tbStoricoOrdini[[#This Row],[CLIENTE]],tbClienti[],7,FALSE)</f>
        <v>CD</v>
      </c>
      <c r="H1065" t="s">
        <v>76</v>
      </c>
      <c r="I1065" t="str">
        <f>IF(LEFT(tbStoricoOrdini[[#This Row],[ARTICOLO]],3) = "COG","COG",LEFT(tbStoricoOrdini[[#This Row],[ARTICOLO]],FIND(" ",tbStoricoOrdini[[#This Row],[ARTICOLO]])-1))</f>
        <v>COG</v>
      </c>
      <c r="J1065" t="str">
        <f>MID(tbStoricoOrdini[[#This Row],[ARTICOLO]],FIND(" ",tbStoricoOrdini[[#This Row],[ARTICOLO]])+1,4)</f>
        <v>1000</v>
      </c>
      <c r="K1065" t="str">
        <f>IFERROR(RIGHT(tbStoricoOrdini[[#This Row],[ARTICOLO]],LEN(tbStoricoOrdini[[#This Row],[ARTICOLO]])-FIND(" ",tbStoricoOrdini[[#This Row],[ARTICOLO]],FIND(" ",tbStoricoOrdini[[#This Row],[ARTICOLO]]) +1)),"")</f>
        <v/>
      </c>
      <c r="L1065" s="3">
        <f>VLOOKUP(tbStoricoOrdini[[#This Row],[ARTICOLO]],tbArticoli[],2,FALSE)</f>
        <v>150</v>
      </c>
      <c r="M1065" s="22">
        <f>tbStoricoOrdini[[#This Row],[IMPORTO]]/tbStoricoOrdini[[#This Row],[PREZZO]]</f>
        <v>29.06</v>
      </c>
      <c r="N1065" t="s">
        <v>39</v>
      </c>
      <c r="O1065" s="8">
        <f>VLOOKUP(tbStoricoOrdini[[#This Row],[AGENTE]],tbAgenti[],2,FALSE)</f>
        <v>0.05</v>
      </c>
      <c r="P1065" s="2">
        <v>4359</v>
      </c>
      <c r="Q1065" s="2">
        <f>tbStoricoOrdini[[#This Row],[IMPORTO]]*tbStoricoOrdini[[#This Row],[% COMM.]]</f>
        <v>217.95000000000002</v>
      </c>
      <c r="R1065" s="2">
        <f>tbStoricoOrdini[[#This Row],[TOT. COMM.]]+tbStoricoOrdini[[#This Row],[IMPORTO]]</f>
        <v>4576.95</v>
      </c>
    </row>
    <row r="1066" spans="1:18">
      <c r="A1066" s="1">
        <v>43862</v>
      </c>
      <c r="B1066" s="7">
        <f>MONTH(tbStoricoOrdini[[#This Row],[DATA]])</f>
        <v>2</v>
      </c>
      <c r="C1066" t="s">
        <v>1161</v>
      </c>
      <c r="D1066" t="str">
        <f>RIGHT(tbStoricoOrdini[[#This Row],[ORDINE]],4)</f>
        <v>1063</v>
      </c>
      <c r="E1066" t="s">
        <v>31</v>
      </c>
      <c r="F1066" t="str">
        <f>VLOOKUP(tbStoricoOrdini[[#This Row],[CLIENTE]],tbClienti[],3,FALSE)</f>
        <v>Piemonte</v>
      </c>
      <c r="G1066" t="str">
        <f>VLOOKUP(tbStoricoOrdini[[#This Row],[CLIENTE]],tbClienti[],7,FALSE)</f>
        <v>CD</v>
      </c>
      <c r="H1066" t="s">
        <v>76</v>
      </c>
      <c r="I1066" t="str">
        <f>IF(LEFT(tbStoricoOrdini[[#This Row],[ARTICOLO]],3) = "COG","COG",LEFT(tbStoricoOrdini[[#This Row],[ARTICOLO]],FIND(" ",tbStoricoOrdini[[#This Row],[ARTICOLO]])-1))</f>
        <v>COG</v>
      </c>
      <c r="J1066" t="str">
        <f>MID(tbStoricoOrdini[[#This Row],[ARTICOLO]],FIND(" ",tbStoricoOrdini[[#This Row],[ARTICOLO]])+1,4)</f>
        <v>1000</v>
      </c>
      <c r="K1066" t="str">
        <f>IFERROR(RIGHT(tbStoricoOrdini[[#This Row],[ARTICOLO]],LEN(tbStoricoOrdini[[#This Row],[ARTICOLO]])-FIND(" ",tbStoricoOrdini[[#This Row],[ARTICOLO]],FIND(" ",tbStoricoOrdini[[#This Row],[ARTICOLO]]) +1)),"")</f>
        <v/>
      </c>
      <c r="L1066" s="3">
        <f>VLOOKUP(tbStoricoOrdini[[#This Row],[ARTICOLO]],tbArticoli[],2,FALSE)</f>
        <v>150</v>
      </c>
      <c r="M1066" s="22">
        <f>tbStoricoOrdini[[#This Row],[IMPORTO]]/tbStoricoOrdini[[#This Row],[PREZZO]]</f>
        <v>20.926666666666666</v>
      </c>
      <c r="N1066" t="s">
        <v>15</v>
      </c>
      <c r="O1066" s="8">
        <f>VLOOKUP(tbStoricoOrdini[[#This Row],[AGENTE]],tbAgenti[],2,FALSE)</f>
        <v>0.08</v>
      </c>
      <c r="P1066" s="2">
        <v>3139</v>
      </c>
      <c r="Q1066" s="2">
        <f>tbStoricoOrdini[[#This Row],[IMPORTO]]*tbStoricoOrdini[[#This Row],[% COMM.]]</f>
        <v>251.12</v>
      </c>
      <c r="R1066" s="2">
        <f>tbStoricoOrdini[[#This Row],[TOT. COMM.]]+tbStoricoOrdini[[#This Row],[IMPORTO]]</f>
        <v>3390.12</v>
      </c>
    </row>
    <row r="1067" spans="1:18">
      <c r="A1067" s="1">
        <v>43862</v>
      </c>
      <c r="B1067" s="7">
        <f>MONTH(tbStoricoOrdini[[#This Row],[DATA]])</f>
        <v>2</v>
      </c>
      <c r="C1067" t="s">
        <v>1162</v>
      </c>
      <c r="D1067" t="str">
        <f>RIGHT(tbStoricoOrdini[[#This Row],[ORDINE]],4)</f>
        <v>1064</v>
      </c>
      <c r="E1067" t="s">
        <v>31</v>
      </c>
      <c r="F1067" t="str">
        <f>VLOOKUP(tbStoricoOrdini[[#This Row],[CLIENTE]],tbClienti[],3,FALSE)</f>
        <v>Piemonte</v>
      </c>
      <c r="G1067" t="str">
        <f>VLOOKUP(tbStoricoOrdini[[#This Row],[CLIENTE]],tbClienti[],7,FALSE)</f>
        <v>CD</v>
      </c>
      <c r="H1067" t="s">
        <v>76</v>
      </c>
      <c r="I1067" t="str">
        <f>IF(LEFT(tbStoricoOrdini[[#This Row],[ARTICOLO]],3) = "COG","COG",LEFT(tbStoricoOrdini[[#This Row],[ARTICOLO]],FIND(" ",tbStoricoOrdini[[#This Row],[ARTICOLO]])-1))</f>
        <v>COG</v>
      </c>
      <c r="J1067" t="str">
        <f>MID(tbStoricoOrdini[[#This Row],[ARTICOLO]],FIND(" ",tbStoricoOrdini[[#This Row],[ARTICOLO]])+1,4)</f>
        <v>1000</v>
      </c>
      <c r="K1067" t="str">
        <f>IFERROR(RIGHT(tbStoricoOrdini[[#This Row],[ARTICOLO]],LEN(tbStoricoOrdini[[#This Row],[ARTICOLO]])-FIND(" ",tbStoricoOrdini[[#This Row],[ARTICOLO]],FIND(" ",tbStoricoOrdini[[#This Row],[ARTICOLO]]) +1)),"")</f>
        <v/>
      </c>
      <c r="L1067" s="3">
        <f>VLOOKUP(tbStoricoOrdini[[#This Row],[ARTICOLO]],tbArticoli[],2,FALSE)</f>
        <v>150</v>
      </c>
      <c r="M1067" s="22">
        <f>tbStoricoOrdini[[#This Row],[IMPORTO]]/tbStoricoOrdini[[#This Row],[PREZZO]]</f>
        <v>0.97333333333333338</v>
      </c>
      <c r="N1067" t="s">
        <v>18</v>
      </c>
      <c r="O1067" s="8">
        <f>VLOOKUP(tbStoricoOrdini[[#This Row],[AGENTE]],tbAgenti[],2,FALSE)</f>
        <v>0.03</v>
      </c>
      <c r="P1067" s="2">
        <v>146</v>
      </c>
      <c r="Q1067" s="2">
        <f>tbStoricoOrdini[[#This Row],[IMPORTO]]*tbStoricoOrdini[[#This Row],[% COMM.]]</f>
        <v>4.38</v>
      </c>
      <c r="R1067" s="2">
        <f>tbStoricoOrdini[[#This Row],[TOT. COMM.]]+tbStoricoOrdini[[#This Row],[IMPORTO]]</f>
        <v>150.38</v>
      </c>
    </row>
    <row r="1068" spans="1:18">
      <c r="A1068" s="1">
        <v>43862</v>
      </c>
      <c r="B1068" s="7">
        <f>MONTH(tbStoricoOrdini[[#This Row],[DATA]])</f>
        <v>2</v>
      </c>
      <c r="C1068" t="s">
        <v>1163</v>
      </c>
      <c r="D1068" t="str">
        <f>RIGHT(tbStoricoOrdini[[#This Row],[ORDINE]],4)</f>
        <v>1065</v>
      </c>
      <c r="E1068" t="s">
        <v>31</v>
      </c>
      <c r="F1068" t="str">
        <f>VLOOKUP(tbStoricoOrdini[[#This Row],[CLIENTE]],tbClienti[],3,FALSE)</f>
        <v>Piemonte</v>
      </c>
      <c r="G1068" t="str">
        <f>VLOOKUP(tbStoricoOrdini[[#This Row],[CLIENTE]],tbClienti[],7,FALSE)</f>
        <v>CD</v>
      </c>
      <c r="H1068" t="s">
        <v>76</v>
      </c>
      <c r="I1068" t="str">
        <f>IF(LEFT(tbStoricoOrdini[[#This Row],[ARTICOLO]],3) = "COG","COG",LEFT(tbStoricoOrdini[[#This Row],[ARTICOLO]],FIND(" ",tbStoricoOrdini[[#This Row],[ARTICOLO]])-1))</f>
        <v>COG</v>
      </c>
      <c r="J1068" t="str">
        <f>MID(tbStoricoOrdini[[#This Row],[ARTICOLO]],FIND(" ",tbStoricoOrdini[[#This Row],[ARTICOLO]])+1,4)</f>
        <v>1000</v>
      </c>
      <c r="K1068" t="str">
        <f>IFERROR(RIGHT(tbStoricoOrdini[[#This Row],[ARTICOLO]],LEN(tbStoricoOrdini[[#This Row],[ARTICOLO]])-FIND(" ",tbStoricoOrdini[[#This Row],[ARTICOLO]],FIND(" ",tbStoricoOrdini[[#This Row],[ARTICOLO]]) +1)),"")</f>
        <v/>
      </c>
      <c r="L1068" s="3">
        <f>VLOOKUP(tbStoricoOrdini[[#This Row],[ARTICOLO]],tbArticoli[],2,FALSE)</f>
        <v>150</v>
      </c>
      <c r="M1068" s="22">
        <f>tbStoricoOrdini[[#This Row],[IMPORTO]]/tbStoricoOrdini[[#This Row],[PREZZO]]</f>
        <v>1.0066666666666666</v>
      </c>
      <c r="N1068" t="s">
        <v>13</v>
      </c>
      <c r="O1068" s="8">
        <f>VLOOKUP(tbStoricoOrdini[[#This Row],[AGENTE]],tbAgenti[],2,FALSE)</f>
        <v>0.1</v>
      </c>
      <c r="P1068" s="2">
        <v>151</v>
      </c>
      <c r="Q1068" s="2">
        <f>tbStoricoOrdini[[#This Row],[IMPORTO]]*tbStoricoOrdini[[#This Row],[% COMM.]]</f>
        <v>15.100000000000001</v>
      </c>
      <c r="R1068" s="2">
        <f>tbStoricoOrdini[[#This Row],[TOT. COMM.]]+tbStoricoOrdini[[#This Row],[IMPORTO]]</f>
        <v>166.1</v>
      </c>
    </row>
    <row r="1069" spans="1:18">
      <c r="A1069" s="1">
        <v>43862</v>
      </c>
      <c r="B1069" s="7">
        <f>MONTH(tbStoricoOrdini[[#This Row],[DATA]])</f>
        <v>2</v>
      </c>
      <c r="C1069" t="s">
        <v>1164</v>
      </c>
      <c r="D1069" t="str">
        <f>RIGHT(tbStoricoOrdini[[#This Row],[ORDINE]],4)</f>
        <v>1066</v>
      </c>
      <c r="E1069" t="s">
        <v>31</v>
      </c>
      <c r="F1069" t="str">
        <f>VLOOKUP(tbStoricoOrdini[[#This Row],[CLIENTE]],tbClienti[],3,FALSE)</f>
        <v>Piemonte</v>
      </c>
      <c r="G1069" t="str">
        <f>VLOOKUP(tbStoricoOrdini[[#This Row],[CLIENTE]],tbClienti[],7,FALSE)</f>
        <v>CD</v>
      </c>
      <c r="H1069" t="s">
        <v>76</v>
      </c>
      <c r="I1069" t="str">
        <f>IF(LEFT(tbStoricoOrdini[[#This Row],[ARTICOLO]],3) = "COG","COG",LEFT(tbStoricoOrdini[[#This Row],[ARTICOLO]],FIND(" ",tbStoricoOrdini[[#This Row],[ARTICOLO]])-1))</f>
        <v>COG</v>
      </c>
      <c r="J1069" t="str">
        <f>MID(tbStoricoOrdini[[#This Row],[ARTICOLO]],FIND(" ",tbStoricoOrdini[[#This Row],[ARTICOLO]])+1,4)</f>
        <v>1000</v>
      </c>
      <c r="K1069" t="str">
        <f>IFERROR(RIGHT(tbStoricoOrdini[[#This Row],[ARTICOLO]],LEN(tbStoricoOrdini[[#This Row],[ARTICOLO]])-FIND(" ",tbStoricoOrdini[[#This Row],[ARTICOLO]],FIND(" ",tbStoricoOrdini[[#This Row],[ARTICOLO]]) +1)),"")</f>
        <v/>
      </c>
      <c r="L1069" s="3">
        <f>VLOOKUP(tbStoricoOrdini[[#This Row],[ARTICOLO]],tbArticoli[],2,FALSE)</f>
        <v>150</v>
      </c>
      <c r="M1069" s="22">
        <f>tbStoricoOrdini[[#This Row],[IMPORTO]]/tbStoricoOrdini[[#This Row],[PREZZO]]</f>
        <v>5.0866666666666669</v>
      </c>
      <c r="N1069" t="s">
        <v>9</v>
      </c>
      <c r="O1069" s="8">
        <f>VLOOKUP(tbStoricoOrdini[[#This Row],[AGENTE]],tbAgenti[],2,FALSE)</f>
        <v>0.05</v>
      </c>
      <c r="P1069" s="2">
        <v>763</v>
      </c>
      <c r="Q1069" s="2">
        <f>tbStoricoOrdini[[#This Row],[IMPORTO]]*tbStoricoOrdini[[#This Row],[% COMM.]]</f>
        <v>38.15</v>
      </c>
      <c r="R1069" s="2">
        <f>tbStoricoOrdini[[#This Row],[TOT. COMM.]]+tbStoricoOrdini[[#This Row],[IMPORTO]]</f>
        <v>801.15</v>
      </c>
    </row>
    <row r="1070" spans="1:18">
      <c r="A1070" s="1">
        <v>43862</v>
      </c>
      <c r="B1070" s="7">
        <f>MONTH(tbStoricoOrdini[[#This Row],[DATA]])</f>
        <v>2</v>
      </c>
      <c r="C1070" t="s">
        <v>1165</v>
      </c>
      <c r="D1070" t="str">
        <f>RIGHT(tbStoricoOrdini[[#This Row],[ORDINE]],4)</f>
        <v>1067</v>
      </c>
      <c r="E1070" t="s">
        <v>31</v>
      </c>
      <c r="F1070" t="str">
        <f>VLOOKUP(tbStoricoOrdini[[#This Row],[CLIENTE]],tbClienti[],3,FALSE)</f>
        <v>Piemonte</v>
      </c>
      <c r="G1070" t="str">
        <f>VLOOKUP(tbStoricoOrdini[[#This Row],[CLIENTE]],tbClienti[],7,FALSE)</f>
        <v>CD</v>
      </c>
      <c r="H1070" t="s">
        <v>72</v>
      </c>
      <c r="I1070" t="str">
        <f>IF(LEFT(tbStoricoOrdini[[#This Row],[ARTICOLO]],3) = "COG","COG",LEFT(tbStoricoOrdini[[#This Row],[ARTICOLO]],FIND(" ",tbStoricoOrdini[[#This Row],[ARTICOLO]])-1))</f>
        <v>EB06</v>
      </c>
      <c r="J1070" t="str">
        <f>MID(tbStoricoOrdini[[#This Row],[ARTICOLO]],FIND(" ",tbStoricoOrdini[[#This Row],[ARTICOLO]])+1,4)</f>
        <v>3000</v>
      </c>
      <c r="K1070" t="str">
        <f>IFERROR(RIGHT(tbStoricoOrdini[[#This Row],[ARTICOLO]],LEN(tbStoricoOrdini[[#This Row],[ARTICOLO]])-FIND(" ",tbStoricoOrdini[[#This Row],[ARTICOLO]],FIND(" ",tbStoricoOrdini[[#This Row],[ARTICOLO]]) +1)),"")</f>
        <v>Medium</v>
      </c>
      <c r="L1070" s="3">
        <f>VLOOKUP(tbStoricoOrdini[[#This Row],[ARTICOLO]],tbArticoli[],2,FALSE)</f>
        <v>120</v>
      </c>
      <c r="M1070" s="22">
        <f>tbStoricoOrdini[[#This Row],[IMPORTO]]/tbStoricoOrdini[[#This Row],[PREZZO]]</f>
        <v>25.341666666666665</v>
      </c>
      <c r="N1070" t="s">
        <v>39</v>
      </c>
      <c r="O1070" s="8">
        <f>VLOOKUP(tbStoricoOrdini[[#This Row],[AGENTE]],tbAgenti[],2,FALSE)</f>
        <v>0.05</v>
      </c>
      <c r="P1070" s="2">
        <v>3041</v>
      </c>
      <c r="Q1070" s="2">
        <f>tbStoricoOrdini[[#This Row],[IMPORTO]]*tbStoricoOrdini[[#This Row],[% COMM.]]</f>
        <v>152.05000000000001</v>
      </c>
      <c r="R1070" s="2">
        <f>tbStoricoOrdini[[#This Row],[TOT. COMM.]]+tbStoricoOrdini[[#This Row],[IMPORTO]]</f>
        <v>3193.05</v>
      </c>
    </row>
    <row r="1071" spans="1:18">
      <c r="A1071" s="1">
        <v>43862</v>
      </c>
      <c r="B1071" s="7">
        <f>MONTH(tbStoricoOrdini[[#This Row],[DATA]])</f>
        <v>2</v>
      </c>
      <c r="C1071" t="s">
        <v>1166</v>
      </c>
      <c r="D1071" t="str">
        <f>RIGHT(tbStoricoOrdini[[#This Row],[ORDINE]],4)</f>
        <v>1068</v>
      </c>
      <c r="E1071" t="s">
        <v>31</v>
      </c>
      <c r="F1071" t="str">
        <f>VLOOKUP(tbStoricoOrdini[[#This Row],[CLIENTE]],tbClienti[],3,FALSE)</f>
        <v>Piemonte</v>
      </c>
      <c r="G1071" t="str">
        <f>VLOOKUP(tbStoricoOrdini[[#This Row],[CLIENTE]],tbClienti[],7,FALSE)</f>
        <v>CD</v>
      </c>
      <c r="H1071" t="s">
        <v>72</v>
      </c>
      <c r="I1071" t="str">
        <f>IF(LEFT(tbStoricoOrdini[[#This Row],[ARTICOLO]],3) = "COG","COG",LEFT(tbStoricoOrdini[[#This Row],[ARTICOLO]],FIND(" ",tbStoricoOrdini[[#This Row],[ARTICOLO]])-1))</f>
        <v>EB06</v>
      </c>
      <c r="J1071" t="str">
        <f>MID(tbStoricoOrdini[[#This Row],[ARTICOLO]],FIND(" ",tbStoricoOrdini[[#This Row],[ARTICOLO]])+1,4)</f>
        <v>3000</v>
      </c>
      <c r="K1071" t="str">
        <f>IFERROR(RIGHT(tbStoricoOrdini[[#This Row],[ARTICOLO]],LEN(tbStoricoOrdini[[#This Row],[ARTICOLO]])-FIND(" ",tbStoricoOrdini[[#This Row],[ARTICOLO]],FIND(" ",tbStoricoOrdini[[#This Row],[ARTICOLO]]) +1)),"")</f>
        <v>Medium</v>
      </c>
      <c r="L1071" s="3">
        <f>VLOOKUP(tbStoricoOrdini[[#This Row],[ARTICOLO]],tbArticoli[],2,FALSE)</f>
        <v>120</v>
      </c>
      <c r="M1071" s="22">
        <f>tbStoricoOrdini[[#This Row],[IMPORTO]]/tbStoricoOrdini[[#This Row],[PREZZO]]</f>
        <v>5.8333333333333334E-2</v>
      </c>
      <c r="N1071" t="s">
        <v>11</v>
      </c>
      <c r="O1071" s="8">
        <f>VLOOKUP(tbStoricoOrdini[[#This Row],[AGENTE]],tbAgenti[],2,FALSE)</f>
        <v>0.04</v>
      </c>
      <c r="P1071" s="2">
        <v>7</v>
      </c>
      <c r="Q1071" s="2">
        <f>tbStoricoOrdini[[#This Row],[IMPORTO]]*tbStoricoOrdini[[#This Row],[% COMM.]]</f>
        <v>0.28000000000000003</v>
      </c>
      <c r="R1071" s="2">
        <f>tbStoricoOrdini[[#This Row],[TOT. COMM.]]+tbStoricoOrdini[[#This Row],[IMPORTO]]</f>
        <v>7.28</v>
      </c>
    </row>
    <row r="1072" spans="1:18">
      <c r="A1072" s="1">
        <v>43862</v>
      </c>
      <c r="B1072" s="7">
        <f>MONTH(tbStoricoOrdini[[#This Row],[DATA]])</f>
        <v>2</v>
      </c>
      <c r="C1072" t="s">
        <v>1167</v>
      </c>
      <c r="D1072" t="str">
        <f>RIGHT(tbStoricoOrdini[[#This Row],[ORDINE]],4)</f>
        <v>1069</v>
      </c>
      <c r="E1072" t="s">
        <v>31</v>
      </c>
      <c r="F1072" t="str">
        <f>VLOOKUP(tbStoricoOrdini[[#This Row],[CLIENTE]],tbClienti[],3,FALSE)</f>
        <v>Piemonte</v>
      </c>
      <c r="G1072" t="str">
        <f>VLOOKUP(tbStoricoOrdini[[#This Row],[CLIENTE]],tbClienti[],7,FALSE)</f>
        <v>CD</v>
      </c>
      <c r="H1072" t="s">
        <v>72</v>
      </c>
      <c r="I1072" t="str">
        <f>IF(LEFT(tbStoricoOrdini[[#This Row],[ARTICOLO]],3) = "COG","COG",LEFT(tbStoricoOrdini[[#This Row],[ARTICOLO]],FIND(" ",tbStoricoOrdini[[#This Row],[ARTICOLO]])-1))</f>
        <v>EB06</v>
      </c>
      <c r="J1072" t="str">
        <f>MID(tbStoricoOrdini[[#This Row],[ARTICOLO]],FIND(" ",tbStoricoOrdini[[#This Row],[ARTICOLO]])+1,4)</f>
        <v>3000</v>
      </c>
      <c r="K1072" t="str">
        <f>IFERROR(RIGHT(tbStoricoOrdini[[#This Row],[ARTICOLO]],LEN(tbStoricoOrdini[[#This Row],[ARTICOLO]])-FIND(" ",tbStoricoOrdini[[#This Row],[ARTICOLO]],FIND(" ",tbStoricoOrdini[[#This Row],[ARTICOLO]]) +1)),"")</f>
        <v>Medium</v>
      </c>
      <c r="L1072" s="3">
        <f>VLOOKUP(tbStoricoOrdini[[#This Row],[ARTICOLO]],tbArticoli[],2,FALSE)</f>
        <v>120</v>
      </c>
      <c r="M1072" s="22">
        <f>tbStoricoOrdini[[#This Row],[IMPORTO]]/tbStoricoOrdini[[#This Row],[PREZZO]]</f>
        <v>1.6666666666666666E-2</v>
      </c>
      <c r="N1072" t="s">
        <v>19</v>
      </c>
      <c r="O1072" s="8">
        <f>VLOOKUP(tbStoricoOrdini[[#This Row],[AGENTE]],tbAgenti[],2,FALSE)</f>
        <v>0.05</v>
      </c>
      <c r="P1072" s="2">
        <v>2</v>
      </c>
      <c r="Q1072" s="2">
        <f>tbStoricoOrdini[[#This Row],[IMPORTO]]*tbStoricoOrdini[[#This Row],[% COMM.]]</f>
        <v>0.1</v>
      </c>
      <c r="R1072" s="2">
        <f>tbStoricoOrdini[[#This Row],[TOT. COMM.]]+tbStoricoOrdini[[#This Row],[IMPORTO]]</f>
        <v>2.1</v>
      </c>
    </row>
    <row r="1073" spans="1:18">
      <c r="A1073" s="1">
        <v>43862</v>
      </c>
      <c r="B1073" s="7">
        <f>MONTH(tbStoricoOrdini[[#This Row],[DATA]])</f>
        <v>2</v>
      </c>
      <c r="C1073" t="s">
        <v>1168</v>
      </c>
      <c r="D1073" t="str">
        <f>RIGHT(tbStoricoOrdini[[#This Row],[ORDINE]],4)</f>
        <v>1070</v>
      </c>
      <c r="E1073" t="s">
        <v>31</v>
      </c>
      <c r="F1073" t="str">
        <f>VLOOKUP(tbStoricoOrdini[[#This Row],[CLIENTE]],tbClienti[],3,FALSE)</f>
        <v>Piemonte</v>
      </c>
      <c r="G1073" t="str">
        <f>VLOOKUP(tbStoricoOrdini[[#This Row],[CLIENTE]],tbClienti[],7,FALSE)</f>
        <v>CD</v>
      </c>
      <c r="H1073" t="s">
        <v>72</v>
      </c>
      <c r="I1073" t="str">
        <f>IF(LEFT(tbStoricoOrdini[[#This Row],[ARTICOLO]],3) = "COG","COG",LEFT(tbStoricoOrdini[[#This Row],[ARTICOLO]],FIND(" ",tbStoricoOrdini[[#This Row],[ARTICOLO]])-1))</f>
        <v>EB06</v>
      </c>
      <c r="J1073" t="str">
        <f>MID(tbStoricoOrdini[[#This Row],[ARTICOLO]],FIND(" ",tbStoricoOrdini[[#This Row],[ARTICOLO]])+1,4)</f>
        <v>3000</v>
      </c>
      <c r="K1073" t="str">
        <f>IFERROR(RIGHT(tbStoricoOrdini[[#This Row],[ARTICOLO]],LEN(tbStoricoOrdini[[#This Row],[ARTICOLO]])-FIND(" ",tbStoricoOrdini[[#This Row],[ARTICOLO]],FIND(" ",tbStoricoOrdini[[#This Row],[ARTICOLO]]) +1)),"")</f>
        <v>Medium</v>
      </c>
      <c r="L1073" s="3">
        <f>VLOOKUP(tbStoricoOrdini[[#This Row],[ARTICOLO]],tbArticoli[],2,FALSE)</f>
        <v>120</v>
      </c>
      <c r="M1073" s="22">
        <f>tbStoricoOrdini[[#This Row],[IMPORTO]]/tbStoricoOrdini[[#This Row],[PREZZO]]</f>
        <v>21.491666666666667</v>
      </c>
      <c r="N1073" t="s">
        <v>15</v>
      </c>
      <c r="O1073" s="8">
        <f>VLOOKUP(tbStoricoOrdini[[#This Row],[AGENTE]],tbAgenti[],2,FALSE)</f>
        <v>0.08</v>
      </c>
      <c r="P1073" s="2">
        <v>2579</v>
      </c>
      <c r="Q1073" s="2">
        <f>tbStoricoOrdini[[#This Row],[IMPORTO]]*tbStoricoOrdini[[#This Row],[% COMM.]]</f>
        <v>206.32</v>
      </c>
      <c r="R1073" s="2">
        <f>tbStoricoOrdini[[#This Row],[TOT. COMM.]]+tbStoricoOrdini[[#This Row],[IMPORTO]]</f>
        <v>2785.32</v>
      </c>
    </row>
    <row r="1074" spans="1:18">
      <c r="A1074" s="1">
        <v>43862</v>
      </c>
      <c r="B1074" s="7">
        <f>MONTH(tbStoricoOrdini[[#This Row],[DATA]])</f>
        <v>2</v>
      </c>
      <c r="C1074" t="s">
        <v>1169</v>
      </c>
      <c r="D1074" t="str">
        <f>RIGHT(tbStoricoOrdini[[#This Row],[ORDINE]],4)</f>
        <v>1071</v>
      </c>
      <c r="E1074" t="s">
        <v>31</v>
      </c>
      <c r="F1074" t="str">
        <f>VLOOKUP(tbStoricoOrdini[[#This Row],[CLIENTE]],tbClienti[],3,FALSE)</f>
        <v>Piemonte</v>
      </c>
      <c r="G1074" t="str">
        <f>VLOOKUP(tbStoricoOrdini[[#This Row],[CLIENTE]],tbClienti[],7,FALSE)</f>
        <v>CD</v>
      </c>
      <c r="H1074" t="s">
        <v>72</v>
      </c>
      <c r="I1074" t="str">
        <f>IF(LEFT(tbStoricoOrdini[[#This Row],[ARTICOLO]],3) = "COG","COG",LEFT(tbStoricoOrdini[[#This Row],[ARTICOLO]],FIND(" ",tbStoricoOrdini[[#This Row],[ARTICOLO]])-1))</f>
        <v>EB06</v>
      </c>
      <c r="J1074" t="str">
        <f>MID(tbStoricoOrdini[[#This Row],[ARTICOLO]],FIND(" ",tbStoricoOrdini[[#This Row],[ARTICOLO]])+1,4)</f>
        <v>3000</v>
      </c>
      <c r="K1074" t="str">
        <f>IFERROR(RIGHT(tbStoricoOrdini[[#This Row],[ARTICOLO]],LEN(tbStoricoOrdini[[#This Row],[ARTICOLO]])-FIND(" ",tbStoricoOrdini[[#This Row],[ARTICOLO]],FIND(" ",tbStoricoOrdini[[#This Row],[ARTICOLO]]) +1)),"")</f>
        <v>Medium</v>
      </c>
      <c r="L1074" s="3">
        <f>VLOOKUP(tbStoricoOrdini[[#This Row],[ARTICOLO]],tbArticoli[],2,FALSE)</f>
        <v>120</v>
      </c>
      <c r="M1074" s="22">
        <f>tbStoricoOrdini[[#This Row],[IMPORTO]]/tbStoricoOrdini[[#This Row],[PREZZO]]</f>
        <v>0.73333333333333328</v>
      </c>
      <c r="N1074" t="s">
        <v>7</v>
      </c>
      <c r="O1074" s="8">
        <f>VLOOKUP(tbStoricoOrdini[[#This Row],[AGENTE]],tbAgenti[],2,FALSE)</f>
        <v>0.03</v>
      </c>
      <c r="P1074" s="2">
        <v>88</v>
      </c>
      <c r="Q1074" s="2">
        <f>tbStoricoOrdini[[#This Row],[IMPORTO]]*tbStoricoOrdini[[#This Row],[% COMM.]]</f>
        <v>2.6399999999999997</v>
      </c>
      <c r="R1074" s="2">
        <f>tbStoricoOrdini[[#This Row],[TOT. COMM.]]+tbStoricoOrdini[[#This Row],[IMPORTO]]</f>
        <v>90.64</v>
      </c>
    </row>
    <row r="1075" spans="1:18">
      <c r="A1075" s="1">
        <v>43862</v>
      </c>
      <c r="B1075" s="7">
        <f>MONTH(tbStoricoOrdini[[#This Row],[DATA]])</f>
        <v>2</v>
      </c>
      <c r="C1075" t="s">
        <v>1170</v>
      </c>
      <c r="D1075" t="str">
        <f>RIGHT(tbStoricoOrdini[[#This Row],[ORDINE]],4)</f>
        <v>1072</v>
      </c>
      <c r="E1075" t="s">
        <v>31</v>
      </c>
      <c r="F1075" t="str">
        <f>VLOOKUP(tbStoricoOrdini[[#This Row],[CLIENTE]],tbClienti[],3,FALSE)</f>
        <v>Piemonte</v>
      </c>
      <c r="G1075" t="str">
        <f>VLOOKUP(tbStoricoOrdini[[#This Row],[CLIENTE]],tbClienti[],7,FALSE)</f>
        <v>CD</v>
      </c>
      <c r="H1075" t="s">
        <v>72</v>
      </c>
      <c r="I1075" t="str">
        <f>IF(LEFT(tbStoricoOrdini[[#This Row],[ARTICOLO]],3) = "COG","COG",LEFT(tbStoricoOrdini[[#This Row],[ARTICOLO]],FIND(" ",tbStoricoOrdini[[#This Row],[ARTICOLO]])-1))</f>
        <v>EB06</v>
      </c>
      <c r="J1075" t="str">
        <f>MID(tbStoricoOrdini[[#This Row],[ARTICOLO]],FIND(" ",tbStoricoOrdini[[#This Row],[ARTICOLO]])+1,4)</f>
        <v>3000</v>
      </c>
      <c r="K1075" t="str">
        <f>IFERROR(RIGHT(tbStoricoOrdini[[#This Row],[ARTICOLO]],LEN(tbStoricoOrdini[[#This Row],[ARTICOLO]])-FIND(" ",tbStoricoOrdini[[#This Row],[ARTICOLO]],FIND(" ",tbStoricoOrdini[[#This Row],[ARTICOLO]]) +1)),"")</f>
        <v>Medium</v>
      </c>
      <c r="L1075" s="3">
        <f>VLOOKUP(tbStoricoOrdini[[#This Row],[ARTICOLO]],tbArticoli[],2,FALSE)</f>
        <v>120</v>
      </c>
      <c r="M1075" s="22">
        <f>tbStoricoOrdini[[#This Row],[IMPORTO]]/tbStoricoOrdini[[#This Row],[PREZZO]]</f>
        <v>4.7166666666666668</v>
      </c>
      <c r="N1075" t="s">
        <v>18</v>
      </c>
      <c r="O1075" s="8">
        <f>VLOOKUP(tbStoricoOrdini[[#This Row],[AGENTE]],tbAgenti[],2,FALSE)</f>
        <v>0.03</v>
      </c>
      <c r="P1075" s="2">
        <v>566</v>
      </c>
      <c r="Q1075" s="2">
        <f>tbStoricoOrdini[[#This Row],[IMPORTO]]*tbStoricoOrdini[[#This Row],[% COMM.]]</f>
        <v>16.98</v>
      </c>
      <c r="R1075" s="2">
        <f>tbStoricoOrdini[[#This Row],[TOT. COMM.]]+tbStoricoOrdini[[#This Row],[IMPORTO]]</f>
        <v>582.98</v>
      </c>
    </row>
    <row r="1076" spans="1:18">
      <c r="A1076" s="1">
        <v>43862</v>
      </c>
      <c r="B1076" s="7">
        <f>MONTH(tbStoricoOrdini[[#This Row],[DATA]])</f>
        <v>2</v>
      </c>
      <c r="C1076" t="s">
        <v>1171</v>
      </c>
      <c r="D1076" t="str">
        <f>RIGHT(tbStoricoOrdini[[#This Row],[ORDINE]],4)</f>
        <v>1073</v>
      </c>
      <c r="E1076" t="s">
        <v>31</v>
      </c>
      <c r="F1076" t="str">
        <f>VLOOKUP(tbStoricoOrdini[[#This Row],[CLIENTE]],tbClienti[],3,FALSE)</f>
        <v>Piemonte</v>
      </c>
      <c r="G1076" t="str">
        <f>VLOOKUP(tbStoricoOrdini[[#This Row],[CLIENTE]],tbClienti[],7,FALSE)</f>
        <v>CD</v>
      </c>
      <c r="H1076" t="s">
        <v>72</v>
      </c>
      <c r="I1076" t="str">
        <f>IF(LEFT(tbStoricoOrdini[[#This Row],[ARTICOLO]],3) = "COG","COG",LEFT(tbStoricoOrdini[[#This Row],[ARTICOLO]],FIND(" ",tbStoricoOrdini[[#This Row],[ARTICOLO]])-1))</f>
        <v>EB06</v>
      </c>
      <c r="J1076" t="str">
        <f>MID(tbStoricoOrdini[[#This Row],[ARTICOLO]],FIND(" ",tbStoricoOrdini[[#This Row],[ARTICOLO]])+1,4)</f>
        <v>3000</v>
      </c>
      <c r="K1076" t="str">
        <f>IFERROR(RIGHT(tbStoricoOrdini[[#This Row],[ARTICOLO]],LEN(tbStoricoOrdini[[#This Row],[ARTICOLO]])-FIND(" ",tbStoricoOrdini[[#This Row],[ARTICOLO]],FIND(" ",tbStoricoOrdini[[#This Row],[ARTICOLO]]) +1)),"")</f>
        <v>Medium</v>
      </c>
      <c r="L1076" s="3">
        <f>VLOOKUP(tbStoricoOrdini[[#This Row],[ARTICOLO]],tbArticoli[],2,FALSE)</f>
        <v>120</v>
      </c>
      <c r="M1076" s="22">
        <f>tbStoricoOrdini[[#This Row],[IMPORTO]]/tbStoricoOrdini[[#This Row],[PREZZO]]</f>
        <v>0.6166666666666667</v>
      </c>
      <c r="N1076" t="s">
        <v>13</v>
      </c>
      <c r="O1076" s="8">
        <f>VLOOKUP(tbStoricoOrdini[[#This Row],[AGENTE]],tbAgenti[],2,FALSE)</f>
        <v>0.1</v>
      </c>
      <c r="P1076" s="2">
        <v>74</v>
      </c>
      <c r="Q1076" s="2">
        <f>tbStoricoOrdini[[#This Row],[IMPORTO]]*tbStoricoOrdini[[#This Row],[% COMM.]]</f>
        <v>7.4</v>
      </c>
      <c r="R1076" s="2">
        <f>tbStoricoOrdini[[#This Row],[TOT. COMM.]]+tbStoricoOrdini[[#This Row],[IMPORTO]]</f>
        <v>81.400000000000006</v>
      </c>
    </row>
    <row r="1077" spans="1:18">
      <c r="A1077" s="1">
        <v>43862</v>
      </c>
      <c r="B1077" s="7">
        <f>MONTH(tbStoricoOrdini[[#This Row],[DATA]])</f>
        <v>2</v>
      </c>
      <c r="C1077" t="s">
        <v>1172</v>
      </c>
      <c r="D1077" t="str">
        <f>RIGHT(tbStoricoOrdini[[#This Row],[ORDINE]],4)</f>
        <v>1074</v>
      </c>
      <c r="E1077" t="s">
        <v>31</v>
      </c>
      <c r="F1077" t="str">
        <f>VLOOKUP(tbStoricoOrdini[[#This Row],[CLIENTE]],tbClienti[],3,FALSE)</f>
        <v>Piemonte</v>
      </c>
      <c r="G1077" t="str">
        <f>VLOOKUP(tbStoricoOrdini[[#This Row],[CLIENTE]],tbClienti[],7,FALSE)</f>
        <v>CD</v>
      </c>
      <c r="H1077" t="s">
        <v>72</v>
      </c>
      <c r="I1077" t="str">
        <f>IF(LEFT(tbStoricoOrdini[[#This Row],[ARTICOLO]],3) = "COG","COG",LEFT(tbStoricoOrdini[[#This Row],[ARTICOLO]],FIND(" ",tbStoricoOrdini[[#This Row],[ARTICOLO]])-1))</f>
        <v>EB06</v>
      </c>
      <c r="J1077" t="str">
        <f>MID(tbStoricoOrdini[[#This Row],[ARTICOLO]],FIND(" ",tbStoricoOrdini[[#This Row],[ARTICOLO]])+1,4)</f>
        <v>3000</v>
      </c>
      <c r="K1077" t="str">
        <f>IFERROR(RIGHT(tbStoricoOrdini[[#This Row],[ARTICOLO]],LEN(tbStoricoOrdini[[#This Row],[ARTICOLO]])-FIND(" ",tbStoricoOrdini[[#This Row],[ARTICOLO]],FIND(" ",tbStoricoOrdini[[#This Row],[ARTICOLO]]) +1)),"")</f>
        <v>Medium</v>
      </c>
      <c r="L1077" s="3">
        <f>VLOOKUP(tbStoricoOrdini[[#This Row],[ARTICOLO]],tbArticoli[],2,FALSE)</f>
        <v>120</v>
      </c>
      <c r="M1077" s="22">
        <f>tbStoricoOrdini[[#This Row],[IMPORTO]]/tbStoricoOrdini[[#This Row],[PREZZO]]</f>
        <v>1.55</v>
      </c>
      <c r="N1077" t="s">
        <v>6</v>
      </c>
      <c r="O1077" s="8">
        <f>VLOOKUP(tbStoricoOrdini[[#This Row],[AGENTE]],tbAgenti[],2,FALSE)</f>
        <v>7.4999999999999997E-2</v>
      </c>
      <c r="P1077" s="2">
        <v>186</v>
      </c>
      <c r="Q1077" s="2">
        <f>tbStoricoOrdini[[#This Row],[IMPORTO]]*tbStoricoOrdini[[#This Row],[% COMM.]]</f>
        <v>13.95</v>
      </c>
      <c r="R1077" s="2">
        <f>tbStoricoOrdini[[#This Row],[TOT. COMM.]]+tbStoricoOrdini[[#This Row],[IMPORTO]]</f>
        <v>199.95</v>
      </c>
    </row>
    <row r="1078" spans="1:18">
      <c r="A1078" s="1">
        <v>43862</v>
      </c>
      <c r="B1078" s="7">
        <f>MONTH(tbStoricoOrdini[[#This Row],[DATA]])</f>
        <v>2</v>
      </c>
      <c r="C1078" t="s">
        <v>1173</v>
      </c>
      <c r="D1078" t="str">
        <f>RIGHT(tbStoricoOrdini[[#This Row],[ORDINE]],4)</f>
        <v>1075</v>
      </c>
      <c r="E1078" t="s">
        <v>31</v>
      </c>
      <c r="F1078" t="str">
        <f>VLOOKUP(tbStoricoOrdini[[#This Row],[CLIENTE]],tbClienti[],3,FALSE)</f>
        <v>Piemonte</v>
      </c>
      <c r="G1078" t="str">
        <f>VLOOKUP(tbStoricoOrdini[[#This Row],[CLIENTE]],tbClienti[],7,FALSE)</f>
        <v>CD</v>
      </c>
      <c r="H1078" t="s">
        <v>72</v>
      </c>
      <c r="I1078" t="str">
        <f>IF(LEFT(tbStoricoOrdini[[#This Row],[ARTICOLO]],3) = "COG","COG",LEFT(tbStoricoOrdini[[#This Row],[ARTICOLO]],FIND(" ",tbStoricoOrdini[[#This Row],[ARTICOLO]])-1))</f>
        <v>EB06</v>
      </c>
      <c r="J1078" t="str">
        <f>MID(tbStoricoOrdini[[#This Row],[ARTICOLO]],FIND(" ",tbStoricoOrdini[[#This Row],[ARTICOLO]])+1,4)</f>
        <v>3000</v>
      </c>
      <c r="K1078" t="str">
        <f>IFERROR(RIGHT(tbStoricoOrdini[[#This Row],[ARTICOLO]],LEN(tbStoricoOrdini[[#This Row],[ARTICOLO]])-FIND(" ",tbStoricoOrdini[[#This Row],[ARTICOLO]],FIND(" ",tbStoricoOrdini[[#This Row],[ARTICOLO]]) +1)),"")</f>
        <v>Medium</v>
      </c>
      <c r="L1078" s="3">
        <f>VLOOKUP(tbStoricoOrdini[[#This Row],[ARTICOLO]],tbArticoli[],2,FALSE)</f>
        <v>120</v>
      </c>
      <c r="M1078" s="22">
        <f>tbStoricoOrdini[[#This Row],[IMPORTO]]/tbStoricoOrdini[[#This Row],[PREZZO]]</f>
        <v>12.824999999999999</v>
      </c>
      <c r="N1078" t="s">
        <v>9</v>
      </c>
      <c r="O1078" s="8">
        <f>VLOOKUP(tbStoricoOrdini[[#This Row],[AGENTE]],tbAgenti[],2,FALSE)</f>
        <v>0.05</v>
      </c>
      <c r="P1078" s="2">
        <v>1539</v>
      </c>
      <c r="Q1078" s="2">
        <f>tbStoricoOrdini[[#This Row],[IMPORTO]]*tbStoricoOrdini[[#This Row],[% COMM.]]</f>
        <v>76.95</v>
      </c>
      <c r="R1078" s="2">
        <f>tbStoricoOrdini[[#This Row],[TOT. COMM.]]+tbStoricoOrdini[[#This Row],[IMPORTO]]</f>
        <v>1615.95</v>
      </c>
    </row>
    <row r="1079" spans="1:18">
      <c r="A1079" s="1">
        <v>43862</v>
      </c>
      <c r="B1079" s="7">
        <f>MONTH(tbStoricoOrdini[[#This Row],[DATA]])</f>
        <v>2</v>
      </c>
      <c r="C1079" t="s">
        <v>1174</v>
      </c>
      <c r="D1079" t="str">
        <f>RIGHT(tbStoricoOrdini[[#This Row],[ORDINE]],4)</f>
        <v>1076</v>
      </c>
      <c r="E1079" t="s">
        <v>31</v>
      </c>
      <c r="F1079" t="str">
        <f>VLOOKUP(tbStoricoOrdini[[#This Row],[CLIENTE]],tbClienti[],3,FALSE)</f>
        <v>Piemonte</v>
      </c>
      <c r="G1079" t="str">
        <f>VLOOKUP(tbStoricoOrdini[[#This Row],[CLIENTE]],tbClienti[],7,FALSE)</f>
        <v>CD</v>
      </c>
      <c r="H1079" t="s">
        <v>73</v>
      </c>
      <c r="I1079" t="str">
        <f>IF(LEFT(tbStoricoOrdini[[#This Row],[ARTICOLO]],3) = "COG","COG",LEFT(tbStoricoOrdini[[#This Row],[ARTICOLO]],FIND(" ",tbStoricoOrdini[[#This Row],[ARTICOLO]])-1))</f>
        <v>EB06</v>
      </c>
      <c r="J1079" t="str">
        <f>MID(tbStoricoOrdini[[#This Row],[ARTICOLO]],FIND(" ",tbStoricoOrdini[[#This Row],[ARTICOLO]])+1,4)</f>
        <v>3000</v>
      </c>
      <c r="K1079" t="str">
        <f>IFERROR(RIGHT(tbStoricoOrdini[[#This Row],[ARTICOLO]],LEN(tbStoricoOrdini[[#This Row],[ARTICOLO]])-FIND(" ",tbStoricoOrdini[[#This Row],[ARTICOLO]],FIND(" ",tbStoricoOrdini[[#This Row],[ARTICOLO]]) +1)),"")</f>
        <v>Plus</v>
      </c>
      <c r="L1079" s="3">
        <f>VLOOKUP(tbStoricoOrdini[[#This Row],[ARTICOLO]],tbArticoli[],2,FALSE)</f>
        <v>130</v>
      </c>
      <c r="M1079" s="22">
        <f>tbStoricoOrdini[[#This Row],[IMPORTO]]/tbStoricoOrdini[[#This Row],[PREZZO]]</f>
        <v>2.4615384615384617</v>
      </c>
      <c r="N1079" t="s">
        <v>39</v>
      </c>
      <c r="O1079" s="8">
        <f>VLOOKUP(tbStoricoOrdini[[#This Row],[AGENTE]],tbAgenti[],2,FALSE)</f>
        <v>0.05</v>
      </c>
      <c r="P1079" s="2">
        <v>320</v>
      </c>
      <c r="Q1079" s="2">
        <f>tbStoricoOrdini[[#This Row],[IMPORTO]]*tbStoricoOrdini[[#This Row],[% COMM.]]</f>
        <v>16</v>
      </c>
      <c r="R1079" s="2">
        <f>tbStoricoOrdini[[#This Row],[TOT. COMM.]]+tbStoricoOrdini[[#This Row],[IMPORTO]]</f>
        <v>336</v>
      </c>
    </row>
    <row r="1080" spans="1:18">
      <c r="A1080" s="1">
        <v>43862</v>
      </c>
      <c r="B1080" s="7">
        <f>MONTH(tbStoricoOrdini[[#This Row],[DATA]])</f>
        <v>2</v>
      </c>
      <c r="C1080" t="s">
        <v>1175</v>
      </c>
      <c r="D1080" t="str">
        <f>RIGHT(tbStoricoOrdini[[#This Row],[ORDINE]],4)</f>
        <v>1077</v>
      </c>
      <c r="E1080" t="s">
        <v>31</v>
      </c>
      <c r="F1080" t="str">
        <f>VLOOKUP(tbStoricoOrdini[[#This Row],[CLIENTE]],tbClienti[],3,FALSE)</f>
        <v>Piemonte</v>
      </c>
      <c r="G1080" t="str">
        <f>VLOOKUP(tbStoricoOrdini[[#This Row],[CLIENTE]],tbClienti[],7,FALSE)</f>
        <v>CD</v>
      </c>
      <c r="H1080" t="s">
        <v>73</v>
      </c>
      <c r="I1080" t="str">
        <f>IF(LEFT(tbStoricoOrdini[[#This Row],[ARTICOLO]],3) = "COG","COG",LEFT(tbStoricoOrdini[[#This Row],[ARTICOLO]],FIND(" ",tbStoricoOrdini[[#This Row],[ARTICOLO]])-1))</f>
        <v>EB06</v>
      </c>
      <c r="J1080" t="str">
        <f>MID(tbStoricoOrdini[[#This Row],[ARTICOLO]],FIND(" ",tbStoricoOrdini[[#This Row],[ARTICOLO]])+1,4)</f>
        <v>3000</v>
      </c>
      <c r="K1080" t="str">
        <f>IFERROR(RIGHT(tbStoricoOrdini[[#This Row],[ARTICOLO]],LEN(tbStoricoOrdini[[#This Row],[ARTICOLO]])-FIND(" ",tbStoricoOrdini[[#This Row],[ARTICOLO]],FIND(" ",tbStoricoOrdini[[#This Row],[ARTICOLO]]) +1)),"")</f>
        <v>Plus</v>
      </c>
      <c r="L1080" s="3">
        <f>VLOOKUP(tbStoricoOrdini[[#This Row],[ARTICOLO]],tbArticoli[],2,FALSE)</f>
        <v>130</v>
      </c>
      <c r="M1080" s="22">
        <f>tbStoricoOrdini[[#This Row],[IMPORTO]]/tbStoricoOrdini[[#This Row],[PREZZO]]</f>
        <v>3.0615384615384613</v>
      </c>
      <c r="N1080" t="s">
        <v>15</v>
      </c>
      <c r="O1080" s="8">
        <f>VLOOKUP(tbStoricoOrdini[[#This Row],[AGENTE]],tbAgenti[],2,FALSE)</f>
        <v>0.08</v>
      </c>
      <c r="P1080" s="2">
        <v>398</v>
      </c>
      <c r="Q1080" s="2">
        <f>tbStoricoOrdini[[#This Row],[IMPORTO]]*tbStoricoOrdini[[#This Row],[% COMM.]]</f>
        <v>31.84</v>
      </c>
      <c r="R1080" s="2">
        <f>tbStoricoOrdini[[#This Row],[TOT. COMM.]]+tbStoricoOrdini[[#This Row],[IMPORTO]]</f>
        <v>429.84</v>
      </c>
    </row>
    <row r="1081" spans="1:18">
      <c r="A1081" s="1">
        <v>43862</v>
      </c>
      <c r="B1081" s="7">
        <f>MONTH(tbStoricoOrdini[[#This Row],[DATA]])</f>
        <v>2</v>
      </c>
      <c r="C1081" t="s">
        <v>1176</v>
      </c>
      <c r="D1081" t="str">
        <f>RIGHT(tbStoricoOrdini[[#This Row],[ORDINE]],4)</f>
        <v>1078</v>
      </c>
      <c r="E1081" t="s">
        <v>31</v>
      </c>
      <c r="F1081" t="str">
        <f>VLOOKUP(tbStoricoOrdini[[#This Row],[CLIENTE]],tbClienti[],3,FALSE)</f>
        <v>Piemonte</v>
      </c>
      <c r="G1081" t="str">
        <f>VLOOKUP(tbStoricoOrdini[[#This Row],[CLIENTE]],tbClienti[],7,FALSE)</f>
        <v>CD</v>
      </c>
      <c r="H1081" t="s">
        <v>73</v>
      </c>
      <c r="I1081" t="str">
        <f>IF(LEFT(tbStoricoOrdini[[#This Row],[ARTICOLO]],3) = "COG","COG",LEFT(tbStoricoOrdini[[#This Row],[ARTICOLO]],FIND(" ",tbStoricoOrdini[[#This Row],[ARTICOLO]])-1))</f>
        <v>EB06</v>
      </c>
      <c r="J1081" t="str">
        <f>MID(tbStoricoOrdini[[#This Row],[ARTICOLO]],FIND(" ",tbStoricoOrdini[[#This Row],[ARTICOLO]])+1,4)</f>
        <v>3000</v>
      </c>
      <c r="K1081" t="str">
        <f>IFERROR(RIGHT(tbStoricoOrdini[[#This Row],[ARTICOLO]],LEN(tbStoricoOrdini[[#This Row],[ARTICOLO]])-FIND(" ",tbStoricoOrdini[[#This Row],[ARTICOLO]],FIND(" ",tbStoricoOrdini[[#This Row],[ARTICOLO]]) +1)),"")</f>
        <v>Plus</v>
      </c>
      <c r="L1081" s="3">
        <f>VLOOKUP(tbStoricoOrdini[[#This Row],[ARTICOLO]],tbArticoli[],2,FALSE)</f>
        <v>130</v>
      </c>
      <c r="M1081" s="22">
        <f>tbStoricoOrdini[[#This Row],[IMPORTO]]/tbStoricoOrdini[[#This Row],[PREZZO]]</f>
        <v>4.6923076923076925</v>
      </c>
      <c r="N1081" t="s">
        <v>6</v>
      </c>
      <c r="O1081" s="8">
        <f>VLOOKUP(tbStoricoOrdini[[#This Row],[AGENTE]],tbAgenti[],2,FALSE)</f>
        <v>7.4999999999999997E-2</v>
      </c>
      <c r="P1081" s="2">
        <v>610</v>
      </c>
      <c r="Q1081" s="2">
        <f>tbStoricoOrdini[[#This Row],[IMPORTO]]*tbStoricoOrdini[[#This Row],[% COMM.]]</f>
        <v>45.75</v>
      </c>
      <c r="R1081" s="2">
        <f>tbStoricoOrdini[[#This Row],[TOT. COMM.]]+tbStoricoOrdini[[#This Row],[IMPORTO]]</f>
        <v>655.75</v>
      </c>
    </row>
    <row r="1082" spans="1:18">
      <c r="A1082" s="1">
        <v>43862</v>
      </c>
      <c r="B1082" s="7">
        <f>MONTH(tbStoricoOrdini[[#This Row],[DATA]])</f>
        <v>2</v>
      </c>
      <c r="C1082" t="s">
        <v>1177</v>
      </c>
      <c r="D1082" t="str">
        <f>RIGHT(tbStoricoOrdini[[#This Row],[ORDINE]],4)</f>
        <v>1079</v>
      </c>
      <c r="E1082" t="s">
        <v>21</v>
      </c>
      <c r="F1082" t="str">
        <f>VLOOKUP(tbStoricoOrdini[[#This Row],[CLIENTE]],tbClienti[],3,FALSE)</f>
        <v>PA</v>
      </c>
      <c r="G1082" t="str">
        <f>VLOOKUP(tbStoricoOrdini[[#This Row],[CLIENTE]],tbClienti[],7,FALSE)</f>
        <v>AC</v>
      </c>
      <c r="H1082" t="s">
        <v>74</v>
      </c>
      <c r="I1082" t="str">
        <f>IF(LEFT(tbStoricoOrdini[[#This Row],[ARTICOLO]],3) = "COG","COG",LEFT(tbStoricoOrdini[[#This Row],[ARTICOLO]],FIND(" ",tbStoricoOrdini[[#This Row],[ARTICOLO]])-1))</f>
        <v>AVRC</v>
      </c>
      <c r="J1082" t="str">
        <f>MID(tbStoricoOrdini[[#This Row],[ARTICOLO]],FIND(" ",tbStoricoOrdini[[#This Row],[ARTICOLO]])+1,4)</f>
        <v>2500</v>
      </c>
      <c r="K1082" t="str">
        <f>IFERROR(RIGHT(tbStoricoOrdini[[#This Row],[ARTICOLO]],LEN(tbStoricoOrdini[[#This Row],[ARTICOLO]])-FIND(" ",tbStoricoOrdini[[#This Row],[ARTICOLO]],FIND(" ",tbStoricoOrdini[[#This Row],[ARTICOLO]]) +1)),"")</f>
        <v>Gold</v>
      </c>
      <c r="L1082" s="3">
        <f>VLOOKUP(tbStoricoOrdini[[#This Row],[ARTICOLO]],tbArticoli[],2,FALSE)</f>
        <v>500</v>
      </c>
      <c r="M1082" s="22">
        <f>tbStoricoOrdini[[#This Row],[IMPORTO]]/tbStoricoOrdini[[#This Row],[PREZZO]]</f>
        <v>0.52200000000000002</v>
      </c>
      <c r="N1082" t="s">
        <v>9</v>
      </c>
      <c r="O1082" s="8">
        <f>VLOOKUP(tbStoricoOrdini[[#This Row],[AGENTE]],tbAgenti[],2,FALSE)</f>
        <v>0.05</v>
      </c>
      <c r="P1082" s="2">
        <v>261</v>
      </c>
      <c r="Q1082" s="2">
        <f>tbStoricoOrdini[[#This Row],[IMPORTO]]*tbStoricoOrdini[[#This Row],[% COMM.]]</f>
        <v>13.05</v>
      </c>
      <c r="R1082" s="2">
        <f>tbStoricoOrdini[[#This Row],[TOT. COMM.]]+tbStoricoOrdini[[#This Row],[IMPORTO]]</f>
        <v>274.05</v>
      </c>
    </row>
    <row r="1083" spans="1:18">
      <c r="A1083" s="1">
        <v>43862</v>
      </c>
      <c r="B1083" s="7">
        <f>MONTH(tbStoricoOrdini[[#This Row],[DATA]])</f>
        <v>2</v>
      </c>
      <c r="C1083" t="s">
        <v>1178</v>
      </c>
      <c r="D1083" t="str">
        <f>RIGHT(tbStoricoOrdini[[#This Row],[ORDINE]],4)</f>
        <v>1080</v>
      </c>
      <c r="E1083" t="s">
        <v>21</v>
      </c>
      <c r="F1083" t="str">
        <f>VLOOKUP(tbStoricoOrdini[[#This Row],[CLIENTE]],tbClienti[],3,FALSE)</f>
        <v>PA</v>
      </c>
      <c r="G1083" t="str">
        <f>VLOOKUP(tbStoricoOrdini[[#This Row],[CLIENTE]],tbClienti[],7,FALSE)</f>
        <v>AC</v>
      </c>
      <c r="H1083" t="s">
        <v>77</v>
      </c>
      <c r="I1083" t="str">
        <f>IF(LEFT(tbStoricoOrdini[[#This Row],[ARTICOLO]],3) = "COG","COG",LEFT(tbStoricoOrdini[[#This Row],[ARTICOLO]],FIND(" ",tbStoricoOrdini[[#This Row],[ARTICOLO]])-1))</f>
        <v>COG</v>
      </c>
      <c r="J1083" t="str">
        <f>MID(tbStoricoOrdini[[#This Row],[ARTICOLO]],FIND(" ",tbStoricoOrdini[[#This Row],[ARTICOLO]])+1,4)</f>
        <v>2000</v>
      </c>
      <c r="K1083" t="str">
        <f>IFERROR(RIGHT(tbStoricoOrdini[[#This Row],[ARTICOLO]],LEN(tbStoricoOrdini[[#This Row],[ARTICOLO]])-FIND(" ",tbStoricoOrdini[[#This Row],[ARTICOLO]],FIND(" ",tbStoricoOrdini[[#This Row],[ARTICOLO]]) +1)),"")</f>
        <v>Medium</v>
      </c>
      <c r="L1083" s="3">
        <f>VLOOKUP(tbStoricoOrdini[[#This Row],[ARTICOLO]],tbArticoli[],2,FALSE)</f>
        <v>200</v>
      </c>
      <c r="M1083" s="22">
        <f>tbStoricoOrdini[[#This Row],[IMPORTO]]/tbStoricoOrdini[[#This Row],[PREZZO]]</f>
        <v>0.42499999999999999</v>
      </c>
      <c r="N1083" t="s">
        <v>9</v>
      </c>
      <c r="O1083" s="8">
        <f>VLOOKUP(tbStoricoOrdini[[#This Row],[AGENTE]],tbAgenti[],2,FALSE)</f>
        <v>0.05</v>
      </c>
      <c r="P1083" s="2">
        <v>85</v>
      </c>
      <c r="Q1083" s="2">
        <f>tbStoricoOrdini[[#This Row],[IMPORTO]]*tbStoricoOrdini[[#This Row],[% COMM.]]</f>
        <v>4.25</v>
      </c>
      <c r="R1083" s="2">
        <f>tbStoricoOrdini[[#This Row],[TOT. COMM.]]+tbStoricoOrdini[[#This Row],[IMPORTO]]</f>
        <v>89.25</v>
      </c>
    </row>
    <row r="1084" spans="1:18">
      <c r="A1084" s="1">
        <v>43862</v>
      </c>
      <c r="B1084" s="7">
        <f>MONTH(tbStoricoOrdini[[#This Row],[DATA]])</f>
        <v>2</v>
      </c>
      <c r="C1084" t="s">
        <v>1179</v>
      </c>
      <c r="D1084" t="str">
        <f>RIGHT(tbStoricoOrdini[[#This Row],[ORDINE]],4)</f>
        <v>1081</v>
      </c>
      <c r="E1084" t="s">
        <v>21</v>
      </c>
      <c r="F1084" t="str">
        <f>VLOOKUP(tbStoricoOrdini[[#This Row],[CLIENTE]],tbClienti[],3,FALSE)</f>
        <v>PA</v>
      </c>
      <c r="G1084" t="str">
        <f>VLOOKUP(tbStoricoOrdini[[#This Row],[CLIENTE]],tbClienti[],7,FALSE)</f>
        <v>AC</v>
      </c>
      <c r="H1084" t="s">
        <v>61</v>
      </c>
      <c r="I1084" t="str">
        <f>IF(LEFT(tbStoricoOrdini[[#This Row],[ARTICOLO]],3) = "COG","COG",LEFT(tbStoricoOrdini[[#This Row],[ARTICOLO]],FIND(" ",tbStoricoOrdini[[#This Row],[ARTICOLO]])-1))</f>
        <v>KLM</v>
      </c>
      <c r="J1084" t="str">
        <f>MID(tbStoricoOrdini[[#This Row],[ARTICOLO]],FIND(" ",tbStoricoOrdini[[#This Row],[ARTICOLO]])+1,4)</f>
        <v>5000</v>
      </c>
      <c r="K1084" t="str">
        <f>IFERROR(RIGHT(tbStoricoOrdini[[#This Row],[ARTICOLO]],LEN(tbStoricoOrdini[[#This Row],[ARTICOLO]])-FIND(" ",tbStoricoOrdini[[#This Row],[ARTICOLO]],FIND(" ",tbStoricoOrdini[[#This Row],[ARTICOLO]]) +1)),"")</f>
        <v>Medium</v>
      </c>
      <c r="L1084" s="3">
        <f>VLOOKUP(tbStoricoOrdini[[#This Row],[ARTICOLO]],tbArticoli[],2,FALSE)</f>
        <v>150</v>
      </c>
      <c r="M1084" s="22">
        <f>tbStoricoOrdini[[#This Row],[IMPORTO]]/tbStoricoOrdini[[#This Row],[PREZZO]]</f>
        <v>402.77333333333331</v>
      </c>
      <c r="N1084" t="s">
        <v>9</v>
      </c>
      <c r="O1084" s="8">
        <f>VLOOKUP(tbStoricoOrdini[[#This Row],[AGENTE]],tbAgenti[],2,FALSE)</f>
        <v>0.05</v>
      </c>
      <c r="P1084" s="2">
        <v>60416</v>
      </c>
      <c r="Q1084" s="2">
        <f>tbStoricoOrdini[[#This Row],[IMPORTO]]*tbStoricoOrdini[[#This Row],[% COMM.]]</f>
        <v>3020.8</v>
      </c>
      <c r="R1084" s="2">
        <f>tbStoricoOrdini[[#This Row],[TOT. COMM.]]+tbStoricoOrdini[[#This Row],[IMPORTO]]</f>
        <v>63436.800000000003</v>
      </c>
    </row>
    <row r="1085" spans="1:18">
      <c r="A1085" s="1">
        <v>43862</v>
      </c>
      <c r="B1085" s="7">
        <f>MONTH(tbStoricoOrdini[[#This Row],[DATA]])</f>
        <v>2</v>
      </c>
      <c r="C1085" t="s">
        <v>1180</v>
      </c>
      <c r="D1085" t="str">
        <f>RIGHT(tbStoricoOrdini[[#This Row],[ORDINE]],4)</f>
        <v>1082</v>
      </c>
      <c r="E1085" t="s">
        <v>21</v>
      </c>
      <c r="F1085" t="str">
        <f>VLOOKUP(tbStoricoOrdini[[#This Row],[CLIENTE]],tbClienti[],3,FALSE)</f>
        <v>PA</v>
      </c>
      <c r="G1085" t="str">
        <f>VLOOKUP(tbStoricoOrdini[[#This Row],[CLIENTE]],tbClienti[],7,FALSE)</f>
        <v>AC</v>
      </c>
      <c r="H1085" t="s">
        <v>79</v>
      </c>
      <c r="I1085" t="str">
        <f>IF(LEFT(tbStoricoOrdini[[#This Row],[ARTICOLO]],3) = "COG","COG",LEFT(tbStoricoOrdini[[#This Row],[ARTICOLO]],FIND(" ",tbStoricoOrdini[[#This Row],[ARTICOLO]])-1))</f>
        <v>COG</v>
      </c>
      <c r="J1085" t="str">
        <f>MID(tbStoricoOrdini[[#This Row],[ARTICOLO]],FIND(" ",tbStoricoOrdini[[#This Row],[ARTICOLO]])+1,4)</f>
        <v>4000</v>
      </c>
      <c r="K1085" t="str">
        <f>IFERROR(RIGHT(tbStoricoOrdini[[#This Row],[ARTICOLO]],LEN(tbStoricoOrdini[[#This Row],[ARTICOLO]])-FIND(" ",tbStoricoOrdini[[#This Row],[ARTICOLO]],FIND(" ",tbStoricoOrdini[[#This Row],[ARTICOLO]]) +1)),"")</f>
        <v>Plus</v>
      </c>
      <c r="L1085" s="3">
        <f>VLOOKUP(tbStoricoOrdini[[#This Row],[ARTICOLO]],tbArticoli[],2,FALSE)</f>
        <v>240</v>
      </c>
      <c r="M1085" s="22">
        <f>tbStoricoOrdini[[#This Row],[IMPORTO]]/tbStoricoOrdini[[#This Row],[PREZZO]]</f>
        <v>1.1208333333333333</v>
      </c>
      <c r="N1085" t="s">
        <v>9</v>
      </c>
      <c r="O1085" s="8">
        <f>VLOOKUP(tbStoricoOrdini[[#This Row],[AGENTE]],tbAgenti[],2,FALSE)</f>
        <v>0.05</v>
      </c>
      <c r="P1085" s="2">
        <v>269</v>
      </c>
      <c r="Q1085" s="2">
        <f>tbStoricoOrdini[[#This Row],[IMPORTO]]*tbStoricoOrdini[[#This Row],[% COMM.]]</f>
        <v>13.450000000000001</v>
      </c>
      <c r="R1085" s="2">
        <f>tbStoricoOrdini[[#This Row],[TOT. COMM.]]+tbStoricoOrdini[[#This Row],[IMPORTO]]</f>
        <v>282.45</v>
      </c>
    </row>
    <row r="1086" spans="1:18">
      <c r="A1086" s="1">
        <v>43862</v>
      </c>
      <c r="B1086" s="7">
        <f>MONTH(tbStoricoOrdini[[#This Row],[DATA]])</f>
        <v>2</v>
      </c>
      <c r="C1086" t="s">
        <v>1181</v>
      </c>
      <c r="D1086" t="str">
        <f>RIGHT(tbStoricoOrdini[[#This Row],[ORDINE]],4)</f>
        <v>1083</v>
      </c>
      <c r="E1086" t="s">
        <v>21</v>
      </c>
      <c r="F1086" t="str">
        <f>VLOOKUP(tbStoricoOrdini[[#This Row],[CLIENTE]],tbClienti[],3,FALSE)</f>
        <v>PA</v>
      </c>
      <c r="G1086" t="str">
        <f>VLOOKUP(tbStoricoOrdini[[#This Row],[CLIENTE]],tbClienti[],7,FALSE)</f>
        <v>AC</v>
      </c>
      <c r="H1086" t="s">
        <v>60</v>
      </c>
      <c r="I1086" t="str">
        <f>IF(LEFT(tbStoricoOrdini[[#This Row],[ARTICOLO]],3) = "COG","COG",LEFT(tbStoricoOrdini[[#This Row],[ARTICOLO]],FIND(" ",tbStoricoOrdini[[#This Row],[ARTICOLO]])-1))</f>
        <v>KLM</v>
      </c>
      <c r="J1086" t="str">
        <f>MID(tbStoricoOrdini[[#This Row],[ARTICOLO]],FIND(" ",tbStoricoOrdini[[#This Row],[ARTICOLO]])+1,4)</f>
        <v>5000</v>
      </c>
      <c r="K1086" t="str">
        <f>IFERROR(RIGHT(tbStoricoOrdini[[#This Row],[ARTICOLO]],LEN(tbStoricoOrdini[[#This Row],[ARTICOLO]])-FIND(" ",tbStoricoOrdini[[#This Row],[ARTICOLO]],FIND(" ",tbStoricoOrdini[[#This Row],[ARTICOLO]]) +1)),"")</f>
        <v>Plus</v>
      </c>
      <c r="L1086" s="3">
        <f>VLOOKUP(tbStoricoOrdini[[#This Row],[ARTICOLO]],tbArticoli[],2,FALSE)</f>
        <v>175</v>
      </c>
      <c r="M1086" s="22">
        <f>tbStoricoOrdini[[#This Row],[IMPORTO]]/tbStoricoOrdini[[#This Row],[PREZZO]]</f>
        <v>9.1428571428571428E-2</v>
      </c>
      <c r="N1086" t="s">
        <v>9</v>
      </c>
      <c r="O1086" s="8">
        <f>VLOOKUP(tbStoricoOrdini[[#This Row],[AGENTE]],tbAgenti[],2,FALSE)</f>
        <v>0.05</v>
      </c>
      <c r="P1086" s="2">
        <v>16</v>
      </c>
      <c r="Q1086" s="2">
        <f>tbStoricoOrdini[[#This Row],[IMPORTO]]*tbStoricoOrdini[[#This Row],[% COMM.]]</f>
        <v>0.8</v>
      </c>
      <c r="R1086" s="2">
        <f>tbStoricoOrdini[[#This Row],[TOT. COMM.]]+tbStoricoOrdini[[#This Row],[IMPORTO]]</f>
        <v>16.8</v>
      </c>
    </row>
    <row r="1087" spans="1:18">
      <c r="A1087" s="1">
        <v>43862</v>
      </c>
      <c r="B1087" s="7">
        <f>MONTH(tbStoricoOrdini[[#This Row],[DATA]])</f>
        <v>2</v>
      </c>
      <c r="C1087" t="s">
        <v>1182</v>
      </c>
      <c r="D1087" t="str">
        <f>RIGHT(tbStoricoOrdini[[#This Row],[ORDINE]],4)</f>
        <v>1084</v>
      </c>
      <c r="E1087" t="s">
        <v>21</v>
      </c>
      <c r="F1087" t="str">
        <f>VLOOKUP(tbStoricoOrdini[[#This Row],[CLIENTE]],tbClienti[],3,FALSE)</f>
        <v>PA</v>
      </c>
      <c r="G1087" t="str">
        <f>VLOOKUP(tbStoricoOrdini[[#This Row],[CLIENTE]],tbClienti[],7,FALSE)</f>
        <v>AC</v>
      </c>
      <c r="H1087" t="s">
        <v>63</v>
      </c>
      <c r="I1087" t="str">
        <f>IF(LEFT(tbStoricoOrdini[[#This Row],[ARTICOLO]],3) = "COG","COG",LEFT(tbStoricoOrdini[[#This Row],[ARTICOLO]],FIND(" ",tbStoricoOrdini[[#This Row],[ARTICOLO]])-1))</f>
        <v>KLM</v>
      </c>
      <c r="J1087" t="str">
        <f>MID(tbStoricoOrdini[[#This Row],[ARTICOLO]],FIND(" ",tbStoricoOrdini[[#This Row],[ARTICOLO]])+1,4)</f>
        <v>3000</v>
      </c>
      <c r="K1087" t="str">
        <f>IFERROR(RIGHT(tbStoricoOrdini[[#This Row],[ARTICOLO]],LEN(tbStoricoOrdini[[#This Row],[ARTICOLO]])-FIND(" ",tbStoricoOrdini[[#This Row],[ARTICOLO]],FIND(" ",tbStoricoOrdini[[#This Row],[ARTICOLO]]) +1)),"")</f>
        <v>Plus</v>
      </c>
      <c r="L1087" s="3">
        <f>VLOOKUP(tbStoricoOrdini[[#This Row],[ARTICOLO]],tbArticoli[],2,FALSE)</f>
        <v>145</v>
      </c>
      <c r="M1087" s="22">
        <f>tbStoricoOrdini[[#This Row],[IMPORTO]]/tbStoricoOrdini[[#This Row],[PREZZO]]</f>
        <v>1198.2620689655173</v>
      </c>
      <c r="N1087" t="s">
        <v>9</v>
      </c>
      <c r="O1087" s="8">
        <f>VLOOKUP(tbStoricoOrdini[[#This Row],[AGENTE]],tbAgenti[],2,FALSE)</f>
        <v>0.05</v>
      </c>
      <c r="P1087" s="2">
        <v>173748</v>
      </c>
      <c r="Q1087" s="2">
        <f>tbStoricoOrdini[[#This Row],[IMPORTO]]*tbStoricoOrdini[[#This Row],[% COMM.]]</f>
        <v>8687.4</v>
      </c>
      <c r="R1087" s="2">
        <f>tbStoricoOrdini[[#This Row],[TOT. COMM.]]+tbStoricoOrdini[[#This Row],[IMPORTO]]</f>
        <v>182435.4</v>
      </c>
    </row>
    <row r="1088" spans="1:18">
      <c r="A1088" s="1">
        <v>43862</v>
      </c>
      <c r="B1088" s="7">
        <f>MONTH(tbStoricoOrdini[[#This Row],[DATA]])</f>
        <v>2</v>
      </c>
      <c r="C1088" t="s">
        <v>1183</v>
      </c>
      <c r="D1088" t="str">
        <f>RIGHT(tbStoricoOrdini[[#This Row],[ORDINE]],4)</f>
        <v>1085</v>
      </c>
      <c r="E1088" t="s">
        <v>21</v>
      </c>
      <c r="F1088" t="str">
        <f>VLOOKUP(tbStoricoOrdini[[#This Row],[CLIENTE]],tbClienti[],3,FALSE)</f>
        <v>PA</v>
      </c>
      <c r="G1088" t="str">
        <f>VLOOKUP(tbStoricoOrdini[[#This Row],[CLIENTE]],tbClienti[],7,FALSE)</f>
        <v>AC</v>
      </c>
      <c r="H1088" t="s">
        <v>66</v>
      </c>
      <c r="I1088" t="str">
        <f>IF(LEFT(tbStoricoOrdini[[#This Row],[ARTICOLO]],3) = "COG","COG",LEFT(tbStoricoOrdini[[#This Row],[ARTICOLO]],FIND(" ",tbStoricoOrdini[[#This Row],[ARTICOLO]])-1))</f>
        <v>BAG</v>
      </c>
      <c r="J1088" t="str">
        <f>MID(tbStoricoOrdini[[#This Row],[ARTICOLO]],FIND(" ",tbStoricoOrdini[[#This Row],[ARTICOLO]])+1,4)</f>
        <v>2500</v>
      </c>
      <c r="K1088" t="str">
        <f>IFERROR(RIGHT(tbStoricoOrdini[[#This Row],[ARTICOLO]],LEN(tbStoricoOrdini[[#This Row],[ARTICOLO]])-FIND(" ",tbStoricoOrdini[[#This Row],[ARTICOLO]],FIND(" ",tbStoricoOrdini[[#This Row],[ARTICOLO]]) +1)),"")</f>
        <v>Plus</v>
      </c>
      <c r="L1088" s="3">
        <f>VLOOKUP(tbStoricoOrdini[[#This Row],[ARTICOLO]],tbArticoli[],2,FALSE)</f>
        <v>220</v>
      </c>
      <c r="M1088" s="22">
        <f>tbStoricoOrdini[[#This Row],[IMPORTO]]/tbStoricoOrdini[[#This Row],[PREZZO]]</f>
        <v>0.67727272727272725</v>
      </c>
      <c r="N1088" t="s">
        <v>9</v>
      </c>
      <c r="O1088" s="8">
        <f>VLOOKUP(tbStoricoOrdini[[#This Row],[AGENTE]],tbAgenti[],2,FALSE)</f>
        <v>0.05</v>
      </c>
      <c r="P1088" s="2">
        <v>149</v>
      </c>
      <c r="Q1088" s="2">
        <f>tbStoricoOrdini[[#This Row],[IMPORTO]]*tbStoricoOrdini[[#This Row],[% COMM.]]</f>
        <v>7.45</v>
      </c>
      <c r="R1088" s="2">
        <f>tbStoricoOrdini[[#This Row],[TOT. COMM.]]+tbStoricoOrdini[[#This Row],[IMPORTO]]</f>
        <v>156.44999999999999</v>
      </c>
    </row>
    <row r="1089" spans="1:18">
      <c r="A1089" s="1">
        <v>43862</v>
      </c>
      <c r="B1089" s="7">
        <f>MONTH(tbStoricoOrdini[[#This Row],[DATA]])</f>
        <v>2</v>
      </c>
      <c r="C1089" t="s">
        <v>1184</v>
      </c>
      <c r="D1089" t="str">
        <f>RIGHT(tbStoricoOrdini[[#This Row],[ORDINE]],4)</f>
        <v>1086</v>
      </c>
      <c r="E1089" t="s">
        <v>21</v>
      </c>
      <c r="F1089" t="str">
        <f>VLOOKUP(tbStoricoOrdini[[#This Row],[CLIENTE]],tbClienti[],3,FALSE)</f>
        <v>PA</v>
      </c>
      <c r="G1089" t="str">
        <f>VLOOKUP(tbStoricoOrdini[[#This Row],[CLIENTE]],tbClienti[],7,FALSE)</f>
        <v>AC</v>
      </c>
      <c r="H1089" t="s">
        <v>69</v>
      </c>
      <c r="I1089" t="str">
        <f>IF(LEFT(tbStoricoOrdini[[#This Row],[ARTICOLO]],3) = "COG","COG",LEFT(tbStoricoOrdini[[#This Row],[ARTICOLO]],FIND(" ",tbStoricoOrdini[[#This Row],[ARTICOLO]])-1))</f>
        <v>BAG</v>
      </c>
      <c r="J1089" t="str">
        <f>MID(tbStoricoOrdini[[#This Row],[ARTICOLO]],FIND(" ",tbStoricoOrdini[[#This Row],[ARTICOLO]])+1,4)</f>
        <v>1121</v>
      </c>
      <c r="K1089" t="str">
        <f>IFERROR(RIGHT(tbStoricoOrdini[[#This Row],[ARTICOLO]],LEN(tbStoricoOrdini[[#This Row],[ARTICOLO]])-FIND(" ",tbStoricoOrdini[[#This Row],[ARTICOLO]],FIND(" ",tbStoricoOrdini[[#This Row],[ARTICOLO]]) +1)),"")</f>
        <v>Gold</v>
      </c>
      <c r="L1089" s="3">
        <f>VLOOKUP(tbStoricoOrdini[[#This Row],[ARTICOLO]],tbArticoli[],2,FALSE)</f>
        <v>230</v>
      </c>
      <c r="M1089" s="22">
        <f>tbStoricoOrdini[[#This Row],[IMPORTO]]/tbStoricoOrdini[[#This Row],[PREZZO]]</f>
        <v>29.452173913043477</v>
      </c>
      <c r="N1089" t="s">
        <v>9</v>
      </c>
      <c r="O1089" s="8">
        <f>VLOOKUP(tbStoricoOrdini[[#This Row],[AGENTE]],tbAgenti[],2,FALSE)</f>
        <v>0.05</v>
      </c>
      <c r="P1089" s="2">
        <v>6774</v>
      </c>
      <c r="Q1089" s="2">
        <f>tbStoricoOrdini[[#This Row],[IMPORTO]]*tbStoricoOrdini[[#This Row],[% COMM.]]</f>
        <v>338.70000000000005</v>
      </c>
      <c r="R1089" s="2">
        <f>tbStoricoOrdini[[#This Row],[TOT. COMM.]]+tbStoricoOrdini[[#This Row],[IMPORTO]]</f>
        <v>7112.7</v>
      </c>
    </row>
    <row r="1090" spans="1:18">
      <c r="A1090" s="1">
        <v>43862</v>
      </c>
      <c r="B1090" s="7">
        <f>MONTH(tbStoricoOrdini[[#This Row],[DATA]])</f>
        <v>2</v>
      </c>
      <c r="C1090" t="s">
        <v>1185</v>
      </c>
      <c r="D1090" t="str">
        <f>RIGHT(tbStoricoOrdini[[#This Row],[ORDINE]],4)</f>
        <v>1087</v>
      </c>
      <c r="E1090" t="s">
        <v>21</v>
      </c>
      <c r="F1090" t="str">
        <f>VLOOKUP(tbStoricoOrdini[[#This Row],[CLIENTE]],tbClienti[],3,FALSE)</f>
        <v>PA</v>
      </c>
      <c r="G1090" t="str">
        <f>VLOOKUP(tbStoricoOrdini[[#This Row],[CLIENTE]],tbClienti[],7,FALSE)</f>
        <v>AC</v>
      </c>
      <c r="H1090" t="s">
        <v>83</v>
      </c>
      <c r="I1090" t="str">
        <f>IF(LEFT(tbStoricoOrdini[[#This Row],[ARTICOLO]],3) = "COG","COG",LEFT(tbStoricoOrdini[[#This Row],[ARTICOLO]],FIND(" ",tbStoricoOrdini[[#This Row],[ARTICOLO]])-1))</f>
        <v>COG</v>
      </c>
      <c r="J1090" t="str">
        <f>MID(tbStoricoOrdini[[#This Row],[ARTICOLO]],FIND(" ",tbStoricoOrdini[[#This Row],[ARTICOLO]])+1,4)</f>
        <v>8000</v>
      </c>
      <c r="K1090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1090" s="3">
        <f>VLOOKUP(tbStoricoOrdini[[#This Row],[ARTICOLO]],tbArticoli[],2,FALSE)</f>
        <v>670</v>
      </c>
      <c r="M1090" s="22">
        <f>tbStoricoOrdini[[#This Row],[IMPORTO]]/tbStoricoOrdini[[#This Row],[PREZZO]]</f>
        <v>86.858208955223887</v>
      </c>
      <c r="N1090" t="s">
        <v>9</v>
      </c>
      <c r="O1090" s="8">
        <f>VLOOKUP(tbStoricoOrdini[[#This Row],[AGENTE]],tbAgenti[],2,FALSE)</f>
        <v>0.05</v>
      </c>
      <c r="P1090" s="2">
        <v>58195</v>
      </c>
      <c r="Q1090" s="2">
        <f>tbStoricoOrdini[[#This Row],[IMPORTO]]*tbStoricoOrdini[[#This Row],[% COMM.]]</f>
        <v>2909.75</v>
      </c>
      <c r="R1090" s="2">
        <f>tbStoricoOrdini[[#This Row],[TOT. COMM.]]+tbStoricoOrdini[[#This Row],[IMPORTO]]</f>
        <v>61104.75</v>
      </c>
    </row>
    <row r="1091" spans="1:18">
      <c r="A1091" s="1">
        <v>43862</v>
      </c>
      <c r="B1091" s="7">
        <f>MONTH(tbStoricoOrdini[[#This Row],[DATA]])</f>
        <v>2</v>
      </c>
      <c r="C1091" t="s">
        <v>1186</v>
      </c>
      <c r="D1091" t="str">
        <f>RIGHT(tbStoricoOrdini[[#This Row],[ORDINE]],4)</f>
        <v>1088</v>
      </c>
      <c r="E1091" t="s">
        <v>21</v>
      </c>
      <c r="F1091" t="str">
        <f>VLOOKUP(tbStoricoOrdini[[#This Row],[CLIENTE]],tbClienti[],3,FALSE)</f>
        <v>PA</v>
      </c>
      <c r="G1091" t="str">
        <f>VLOOKUP(tbStoricoOrdini[[#This Row],[CLIENTE]],tbClienti[],7,FALSE)</f>
        <v>AC</v>
      </c>
      <c r="H1091" t="s">
        <v>70</v>
      </c>
      <c r="I1091" t="str">
        <f>IF(LEFT(tbStoricoOrdini[[#This Row],[ARTICOLO]],3) = "COG","COG",LEFT(tbStoricoOrdini[[#This Row],[ARTICOLO]],FIND(" ",tbStoricoOrdini[[#This Row],[ARTICOLO]])-1))</f>
        <v>EB08</v>
      </c>
      <c r="J1091" t="str">
        <f>MID(tbStoricoOrdini[[#This Row],[ARTICOLO]],FIND(" ",tbStoricoOrdini[[#This Row],[ARTICOLO]])+1,4)</f>
        <v>7500</v>
      </c>
      <c r="K1091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1091" s="3">
        <f>VLOOKUP(tbStoricoOrdini[[#This Row],[ARTICOLO]],tbArticoli[],2,FALSE)</f>
        <v>180</v>
      </c>
      <c r="M1091" s="22">
        <f>tbStoricoOrdini[[#This Row],[IMPORTO]]/tbStoricoOrdini[[#This Row],[PREZZO]]</f>
        <v>0.19444444444444445</v>
      </c>
      <c r="N1091" t="s">
        <v>9</v>
      </c>
      <c r="O1091" s="8">
        <f>VLOOKUP(tbStoricoOrdini[[#This Row],[AGENTE]],tbAgenti[],2,FALSE)</f>
        <v>0.05</v>
      </c>
      <c r="P1091" s="2">
        <v>35</v>
      </c>
      <c r="Q1091" s="2">
        <f>tbStoricoOrdini[[#This Row],[IMPORTO]]*tbStoricoOrdini[[#This Row],[% COMM.]]</f>
        <v>1.75</v>
      </c>
      <c r="R1091" s="2">
        <f>tbStoricoOrdini[[#This Row],[TOT. COMM.]]+tbStoricoOrdini[[#This Row],[IMPORTO]]</f>
        <v>36.75</v>
      </c>
    </row>
    <row r="1092" spans="1:18">
      <c r="A1092" s="1">
        <v>43862</v>
      </c>
      <c r="B1092" s="7">
        <f>MONTH(tbStoricoOrdini[[#This Row],[DATA]])</f>
        <v>2</v>
      </c>
      <c r="C1092" t="s">
        <v>1187</v>
      </c>
      <c r="D1092" t="str">
        <f>RIGHT(tbStoricoOrdini[[#This Row],[ORDINE]],4)</f>
        <v>1089</v>
      </c>
      <c r="E1092" t="s">
        <v>21</v>
      </c>
      <c r="F1092" t="str">
        <f>VLOOKUP(tbStoricoOrdini[[#This Row],[CLIENTE]],tbClienti[],3,FALSE)</f>
        <v>PA</v>
      </c>
      <c r="G1092" t="str">
        <f>VLOOKUP(tbStoricoOrdini[[#This Row],[CLIENTE]],tbClienti[],7,FALSE)</f>
        <v>AC</v>
      </c>
      <c r="H1092" t="s">
        <v>75</v>
      </c>
      <c r="I1092" t="str">
        <f>IF(LEFT(tbStoricoOrdini[[#This Row],[ARTICOLO]],3) = "COG","COG",LEFT(tbStoricoOrdini[[#This Row],[ARTICOLO]],FIND(" ",tbStoricoOrdini[[#This Row],[ARTICOLO]])-1))</f>
        <v>AVRC</v>
      </c>
      <c r="J1092" t="str">
        <f>MID(tbStoricoOrdini[[#This Row],[ARTICOLO]],FIND(" ",tbStoricoOrdini[[#This Row],[ARTICOLO]])+1,4)</f>
        <v>1000</v>
      </c>
      <c r="K1092" t="str">
        <f>IFERROR(RIGHT(tbStoricoOrdini[[#This Row],[ARTICOLO]],LEN(tbStoricoOrdini[[#This Row],[ARTICOLO]])-FIND(" ",tbStoricoOrdini[[#This Row],[ARTICOLO]],FIND(" ",tbStoricoOrdini[[#This Row],[ARTICOLO]]) +1)),"")</f>
        <v>Silver</v>
      </c>
      <c r="L1092" s="3">
        <f>VLOOKUP(tbStoricoOrdini[[#This Row],[ARTICOLO]],tbArticoli[],2,FALSE)</f>
        <v>390</v>
      </c>
      <c r="M1092" s="22">
        <f>tbStoricoOrdini[[#This Row],[IMPORTO]]/tbStoricoOrdini[[#This Row],[PREZZO]]</f>
        <v>0.35128205128205126</v>
      </c>
      <c r="N1092" t="s">
        <v>9</v>
      </c>
      <c r="O1092" s="8">
        <f>VLOOKUP(tbStoricoOrdini[[#This Row],[AGENTE]],tbAgenti[],2,FALSE)</f>
        <v>0.05</v>
      </c>
      <c r="P1092" s="2">
        <v>137</v>
      </c>
      <c r="Q1092" s="2">
        <f>tbStoricoOrdini[[#This Row],[IMPORTO]]*tbStoricoOrdini[[#This Row],[% COMM.]]</f>
        <v>6.8500000000000005</v>
      </c>
      <c r="R1092" s="2">
        <f>tbStoricoOrdini[[#This Row],[TOT. COMM.]]+tbStoricoOrdini[[#This Row],[IMPORTO]]</f>
        <v>143.85</v>
      </c>
    </row>
    <row r="1093" spans="1:18">
      <c r="A1093" s="1">
        <v>43862</v>
      </c>
      <c r="B1093" s="7">
        <f>MONTH(tbStoricoOrdini[[#This Row],[DATA]])</f>
        <v>2</v>
      </c>
      <c r="C1093" t="s">
        <v>1188</v>
      </c>
      <c r="D1093" t="str">
        <f>RIGHT(tbStoricoOrdini[[#This Row],[ORDINE]],4)</f>
        <v>1090</v>
      </c>
      <c r="E1093" t="s">
        <v>21</v>
      </c>
      <c r="F1093" t="str">
        <f>VLOOKUP(tbStoricoOrdini[[#This Row],[CLIENTE]],tbClienti[],3,FALSE)</f>
        <v>PA</v>
      </c>
      <c r="G1093" t="str">
        <f>VLOOKUP(tbStoricoOrdini[[#This Row],[CLIENTE]],tbClienti[],7,FALSE)</f>
        <v>AC</v>
      </c>
      <c r="H1093" t="s">
        <v>71</v>
      </c>
      <c r="I1093" t="str">
        <f>IF(LEFT(tbStoricoOrdini[[#This Row],[ARTICOLO]],3) = "COG","COG",LEFT(tbStoricoOrdini[[#This Row],[ARTICOLO]],FIND(" ",tbStoricoOrdini[[#This Row],[ARTICOLO]])-1))</f>
        <v>EB07</v>
      </c>
      <c r="J1093" t="str">
        <f>MID(tbStoricoOrdini[[#This Row],[ARTICOLO]],FIND(" ",tbStoricoOrdini[[#This Row],[ARTICOLO]])+1,4)</f>
        <v>5000</v>
      </c>
      <c r="K1093" t="str">
        <f>IFERROR(RIGHT(tbStoricoOrdini[[#This Row],[ARTICOLO]],LEN(tbStoricoOrdini[[#This Row],[ARTICOLO]])-FIND(" ",tbStoricoOrdini[[#This Row],[ARTICOLO]],FIND(" ",tbStoricoOrdini[[#This Row],[ARTICOLO]]) +1)),"")</f>
        <v/>
      </c>
      <c r="L1093" s="3">
        <f>VLOOKUP(tbStoricoOrdini[[#This Row],[ARTICOLO]],tbArticoli[],2,FALSE)</f>
        <v>140</v>
      </c>
      <c r="M1093" s="22">
        <f>tbStoricoOrdini[[#This Row],[IMPORTO]]/tbStoricoOrdini[[#This Row],[PREZZO]]</f>
        <v>16.492857142857144</v>
      </c>
      <c r="N1093" t="s">
        <v>9</v>
      </c>
      <c r="O1093" s="8">
        <f>VLOOKUP(tbStoricoOrdini[[#This Row],[AGENTE]],tbAgenti[],2,FALSE)</f>
        <v>0.05</v>
      </c>
      <c r="P1093" s="2">
        <v>2309</v>
      </c>
      <c r="Q1093" s="2">
        <f>tbStoricoOrdini[[#This Row],[IMPORTO]]*tbStoricoOrdini[[#This Row],[% COMM.]]</f>
        <v>115.45</v>
      </c>
      <c r="R1093" s="2">
        <f>tbStoricoOrdini[[#This Row],[TOT. COMM.]]+tbStoricoOrdini[[#This Row],[IMPORTO]]</f>
        <v>2424.4499999999998</v>
      </c>
    </row>
    <row r="1094" spans="1:18">
      <c r="A1094" s="1">
        <v>43862</v>
      </c>
      <c r="B1094" s="7">
        <f>MONTH(tbStoricoOrdini[[#This Row],[DATA]])</f>
        <v>2</v>
      </c>
      <c r="C1094" t="s">
        <v>1189</v>
      </c>
      <c r="D1094" t="str">
        <f>RIGHT(tbStoricoOrdini[[#This Row],[ORDINE]],4)</f>
        <v>1091</v>
      </c>
      <c r="E1094" t="s">
        <v>32</v>
      </c>
      <c r="F1094" t="str">
        <f>VLOOKUP(tbStoricoOrdini[[#This Row],[CLIENTE]],tbClienti[],3,FALSE)</f>
        <v>Emilia Romagna</v>
      </c>
      <c r="G1094" t="str">
        <f>VLOOKUP(tbStoricoOrdini[[#This Row],[CLIENTE]],tbClienti[],7,FALSE)</f>
        <v>BC</v>
      </c>
      <c r="H1094" t="s">
        <v>78</v>
      </c>
      <c r="I1094" t="str">
        <f>IF(LEFT(tbStoricoOrdini[[#This Row],[ARTICOLO]],3) = "COG","COG",LEFT(tbStoricoOrdini[[#This Row],[ARTICOLO]],FIND(" ",tbStoricoOrdini[[#This Row],[ARTICOLO]])-1))</f>
        <v>COG</v>
      </c>
      <c r="J1094" t="str">
        <f>MID(tbStoricoOrdini[[#This Row],[ARTICOLO]],FIND(" ",tbStoricoOrdini[[#This Row],[ARTICOLO]])+1,4)</f>
        <v>3000</v>
      </c>
      <c r="K1094" t="str">
        <f>IFERROR(RIGHT(tbStoricoOrdini[[#This Row],[ARTICOLO]],LEN(tbStoricoOrdini[[#This Row],[ARTICOLO]])-FIND(" ",tbStoricoOrdini[[#This Row],[ARTICOLO]],FIND(" ",tbStoricoOrdini[[#This Row],[ARTICOLO]]) +1)),"")</f>
        <v>Medium</v>
      </c>
      <c r="L1094" s="3">
        <f>VLOOKUP(tbStoricoOrdini[[#This Row],[ARTICOLO]],tbArticoli[],2,FALSE)</f>
        <v>220</v>
      </c>
      <c r="M1094" s="22">
        <f>tbStoricoOrdini[[#This Row],[IMPORTO]]/tbStoricoOrdini[[#This Row],[PREZZO]]</f>
        <v>0.73636363636363633</v>
      </c>
      <c r="N1094" t="s">
        <v>7</v>
      </c>
      <c r="O1094" s="8">
        <f>VLOOKUP(tbStoricoOrdini[[#This Row],[AGENTE]],tbAgenti[],2,FALSE)</f>
        <v>0.03</v>
      </c>
      <c r="P1094" s="2">
        <v>162</v>
      </c>
      <c r="Q1094" s="2">
        <f>tbStoricoOrdini[[#This Row],[IMPORTO]]*tbStoricoOrdini[[#This Row],[% COMM.]]</f>
        <v>4.8599999999999994</v>
      </c>
      <c r="R1094" s="2">
        <f>tbStoricoOrdini[[#This Row],[TOT. COMM.]]+tbStoricoOrdini[[#This Row],[IMPORTO]]</f>
        <v>166.86</v>
      </c>
    </row>
    <row r="1095" spans="1:18">
      <c r="A1095" s="1">
        <v>43862</v>
      </c>
      <c r="B1095" s="7">
        <f>MONTH(tbStoricoOrdini[[#This Row],[DATA]])</f>
        <v>2</v>
      </c>
      <c r="C1095" t="s">
        <v>1190</v>
      </c>
      <c r="D1095" t="str">
        <f>RIGHT(tbStoricoOrdini[[#This Row],[ORDINE]],4)</f>
        <v>1092</v>
      </c>
      <c r="E1095" t="s">
        <v>32</v>
      </c>
      <c r="F1095" t="str">
        <f>VLOOKUP(tbStoricoOrdini[[#This Row],[CLIENTE]],tbClienti[],3,FALSE)</f>
        <v>Emilia Romagna</v>
      </c>
      <c r="G1095" t="str">
        <f>VLOOKUP(tbStoricoOrdini[[#This Row],[CLIENTE]],tbClienti[],7,FALSE)</f>
        <v>BC</v>
      </c>
      <c r="H1095" t="s">
        <v>74</v>
      </c>
      <c r="I1095" t="str">
        <f>IF(LEFT(tbStoricoOrdini[[#This Row],[ARTICOLO]],3) = "COG","COG",LEFT(tbStoricoOrdini[[#This Row],[ARTICOLO]],FIND(" ",tbStoricoOrdini[[#This Row],[ARTICOLO]])-1))</f>
        <v>AVRC</v>
      </c>
      <c r="J1095" t="str">
        <f>MID(tbStoricoOrdini[[#This Row],[ARTICOLO]],FIND(" ",tbStoricoOrdini[[#This Row],[ARTICOLO]])+1,4)</f>
        <v>2500</v>
      </c>
      <c r="K1095" t="str">
        <f>IFERROR(RIGHT(tbStoricoOrdini[[#This Row],[ARTICOLO]],LEN(tbStoricoOrdini[[#This Row],[ARTICOLO]])-FIND(" ",tbStoricoOrdini[[#This Row],[ARTICOLO]],FIND(" ",tbStoricoOrdini[[#This Row],[ARTICOLO]]) +1)),"")</f>
        <v>Gold</v>
      </c>
      <c r="L1095" s="3">
        <f>VLOOKUP(tbStoricoOrdini[[#This Row],[ARTICOLO]],tbArticoli[],2,FALSE)</f>
        <v>500</v>
      </c>
      <c r="M1095" s="22">
        <f>tbStoricoOrdini[[#This Row],[IMPORTO]]/tbStoricoOrdini[[#This Row],[PREZZO]]</f>
        <v>3.2120000000000002</v>
      </c>
      <c r="N1095" t="s">
        <v>7</v>
      </c>
      <c r="O1095" s="8">
        <f>VLOOKUP(tbStoricoOrdini[[#This Row],[AGENTE]],tbAgenti[],2,FALSE)</f>
        <v>0.03</v>
      </c>
      <c r="P1095" s="2">
        <v>1606</v>
      </c>
      <c r="Q1095" s="2">
        <f>tbStoricoOrdini[[#This Row],[IMPORTO]]*tbStoricoOrdini[[#This Row],[% COMM.]]</f>
        <v>48.18</v>
      </c>
      <c r="R1095" s="2">
        <f>tbStoricoOrdini[[#This Row],[TOT. COMM.]]+tbStoricoOrdini[[#This Row],[IMPORTO]]</f>
        <v>1654.18</v>
      </c>
    </row>
    <row r="1096" spans="1:18">
      <c r="A1096" s="1">
        <v>43862</v>
      </c>
      <c r="B1096" s="7">
        <f>MONTH(tbStoricoOrdini[[#This Row],[DATA]])</f>
        <v>2</v>
      </c>
      <c r="C1096" t="s">
        <v>1191</v>
      </c>
      <c r="D1096" t="str">
        <f>RIGHT(tbStoricoOrdini[[#This Row],[ORDINE]],4)</f>
        <v>1093</v>
      </c>
      <c r="E1096" t="s">
        <v>32</v>
      </c>
      <c r="F1096" t="str">
        <f>VLOOKUP(tbStoricoOrdini[[#This Row],[CLIENTE]],tbClienti[],3,FALSE)</f>
        <v>Emilia Romagna</v>
      </c>
      <c r="G1096" t="str">
        <f>VLOOKUP(tbStoricoOrdini[[#This Row],[CLIENTE]],tbClienti[],7,FALSE)</f>
        <v>BC</v>
      </c>
      <c r="H1096" t="s">
        <v>77</v>
      </c>
      <c r="I1096" t="str">
        <f>IF(LEFT(tbStoricoOrdini[[#This Row],[ARTICOLO]],3) = "COG","COG",LEFT(tbStoricoOrdini[[#This Row],[ARTICOLO]],FIND(" ",tbStoricoOrdini[[#This Row],[ARTICOLO]])-1))</f>
        <v>COG</v>
      </c>
      <c r="J1096" t="str">
        <f>MID(tbStoricoOrdini[[#This Row],[ARTICOLO]],FIND(" ",tbStoricoOrdini[[#This Row],[ARTICOLO]])+1,4)</f>
        <v>2000</v>
      </c>
      <c r="K1096" t="str">
        <f>IFERROR(RIGHT(tbStoricoOrdini[[#This Row],[ARTICOLO]],LEN(tbStoricoOrdini[[#This Row],[ARTICOLO]])-FIND(" ",tbStoricoOrdini[[#This Row],[ARTICOLO]],FIND(" ",tbStoricoOrdini[[#This Row],[ARTICOLO]]) +1)),"")</f>
        <v>Medium</v>
      </c>
      <c r="L1096" s="3">
        <f>VLOOKUP(tbStoricoOrdini[[#This Row],[ARTICOLO]],tbArticoli[],2,FALSE)</f>
        <v>200</v>
      </c>
      <c r="M1096" s="22">
        <f>tbStoricoOrdini[[#This Row],[IMPORTO]]/tbStoricoOrdini[[#This Row],[PREZZO]]</f>
        <v>1.91</v>
      </c>
      <c r="N1096" t="s">
        <v>9</v>
      </c>
      <c r="O1096" s="8">
        <f>VLOOKUP(tbStoricoOrdini[[#This Row],[AGENTE]],tbAgenti[],2,FALSE)</f>
        <v>0.05</v>
      </c>
      <c r="P1096" s="2">
        <v>382</v>
      </c>
      <c r="Q1096" s="2">
        <f>tbStoricoOrdini[[#This Row],[IMPORTO]]*tbStoricoOrdini[[#This Row],[% COMM.]]</f>
        <v>19.100000000000001</v>
      </c>
      <c r="R1096" s="2">
        <f>tbStoricoOrdini[[#This Row],[TOT. COMM.]]+tbStoricoOrdini[[#This Row],[IMPORTO]]</f>
        <v>401.1</v>
      </c>
    </row>
    <row r="1097" spans="1:18">
      <c r="A1097" s="1">
        <v>43862</v>
      </c>
      <c r="B1097" s="7">
        <f>MONTH(tbStoricoOrdini[[#This Row],[DATA]])</f>
        <v>2</v>
      </c>
      <c r="C1097" t="s">
        <v>1192</v>
      </c>
      <c r="D1097" t="str">
        <f>RIGHT(tbStoricoOrdini[[#This Row],[ORDINE]],4)</f>
        <v>1094</v>
      </c>
      <c r="E1097" t="s">
        <v>32</v>
      </c>
      <c r="F1097" t="str">
        <f>VLOOKUP(tbStoricoOrdini[[#This Row],[CLIENTE]],tbClienti[],3,FALSE)</f>
        <v>Emilia Romagna</v>
      </c>
      <c r="G1097" t="str">
        <f>VLOOKUP(tbStoricoOrdini[[#This Row],[CLIENTE]],tbClienti[],7,FALSE)</f>
        <v>BC</v>
      </c>
      <c r="H1097" t="s">
        <v>61</v>
      </c>
      <c r="I1097" t="str">
        <f>IF(LEFT(tbStoricoOrdini[[#This Row],[ARTICOLO]],3) = "COG","COG",LEFT(tbStoricoOrdini[[#This Row],[ARTICOLO]],FIND(" ",tbStoricoOrdini[[#This Row],[ARTICOLO]])-1))</f>
        <v>KLM</v>
      </c>
      <c r="J1097" t="str">
        <f>MID(tbStoricoOrdini[[#This Row],[ARTICOLO]],FIND(" ",tbStoricoOrdini[[#This Row],[ARTICOLO]])+1,4)</f>
        <v>5000</v>
      </c>
      <c r="K1097" t="str">
        <f>IFERROR(RIGHT(tbStoricoOrdini[[#This Row],[ARTICOLO]],LEN(tbStoricoOrdini[[#This Row],[ARTICOLO]])-FIND(" ",tbStoricoOrdini[[#This Row],[ARTICOLO]],FIND(" ",tbStoricoOrdini[[#This Row],[ARTICOLO]]) +1)),"")</f>
        <v>Medium</v>
      </c>
      <c r="L1097" s="3">
        <f>VLOOKUP(tbStoricoOrdini[[#This Row],[ARTICOLO]],tbArticoli[],2,FALSE)</f>
        <v>150</v>
      </c>
      <c r="M1097" s="22">
        <f>tbStoricoOrdini[[#This Row],[IMPORTO]]/tbStoricoOrdini[[#This Row],[PREZZO]]</f>
        <v>609.52</v>
      </c>
      <c r="N1097" t="s">
        <v>9</v>
      </c>
      <c r="O1097" s="8">
        <f>VLOOKUP(tbStoricoOrdini[[#This Row],[AGENTE]],tbAgenti[],2,FALSE)</f>
        <v>0.05</v>
      </c>
      <c r="P1097" s="2">
        <v>91428</v>
      </c>
      <c r="Q1097" s="2">
        <f>tbStoricoOrdini[[#This Row],[IMPORTO]]*tbStoricoOrdini[[#This Row],[% COMM.]]</f>
        <v>4571.4000000000005</v>
      </c>
      <c r="R1097" s="2">
        <f>tbStoricoOrdini[[#This Row],[TOT. COMM.]]+tbStoricoOrdini[[#This Row],[IMPORTO]]</f>
        <v>95999.4</v>
      </c>
    </row>
    <row r="1098" spans="1:18">
      <c r="A1098" s="1">
        <v>43862</v>
      </c>
      <c r="B1098" s="7">
        <f>MONTH(tbStoricoOrdini[[#This Row],[DATA]])</f>
        <v>2</v>
      </c>
      <c r="C1098" t="s">
        <v>1193</v>
      </c>
      <c r="D1098" t="str">
        <f>RIGHT(tbStoricoOrdini[[#This Row],[ORDINE]],4)</f>
        <v>1095</v>
      </c>
      <c r="E1098" t="s">
        <v>32</v>
      </c>
      <c r="F1098" t="str">
        <f>VLOOKUP(tbStoricoOrdini[[#This Row],[CLIENTE]],tbClienti[],3,FALSE)</f>
        <v>Emilia Romagna</v>
      </c>
      <c r="G1098" t="str">
        <f>VLOOKUP(tbStoricoOrdini[[#This Row],[CLIENTE]],tbClienti[],7,FALSE)</f>
        <v>BC</v>
      </c>
      <c r="H1098" t="s">
        <v>79</v>
      </c>
      <c r="I1098" t="str">
        <f>IF(LEFT(tbStoricoOrdini[[#This Row],[ARTICOLO]],3) = "COG","COG",LEFT(tbStoricoOrdini[[#This Row],[ARTICOLO]],FIND(" ",tbStoricoOrdini[[#This Row],[ARTICOLO]])-1))</f>
        <v>COG</v>
      </c>
      <c r="J1098" t="str">
        <f>MID(tbStoricoOrdini[[#This Row],[ARTICOLO]],FIND(" ",tbStoricoOrdini[[#This Row],[ARTICOLO]])+1,4)</f>
        <v>4000</v>
      </c>
      <c r="K1098" t="str">
        <f>IFERROR(RIGHT(tbStoricoOrdini[[#This Row],[ARTICOLO]],LEN(tbStoricoOrdini[[#This Row],[ARTICOLO]])-FIND(" ",tbStoricoOrdini[[#This Row],[ARTICOLO]],FIND(" ",tbStoricoOrdini[[#This Row],[ARTICOLO]]) +1)),"")</f>
        <v>Plus</v>
      </c>
      <c r="L1098" s="3">
        <f>VLOOKUP(tbStoricoOrdini[[#This Row],[ARTICOLO]],tbArticoli[],2,FALSE)</f>
        <v>240</v>
      </c>
      <c r="M1098" s="22">
        <f>tbStoricoOrdini[[#This Row],[IMPORTO]]/tbStoricoOrdini[[#This Row],[PREZZO]]</f>
        <v>8.8000000000000007</v>
      </c>
      <c r="N1098" t="s">
        <v>9</v>
      </c>
      <c r="O1098" s="8">
        <f>VLOOKUP(tbStoricoOrdini[[#This Row],[AGENTE]],tbAgenti[],2,FALSE)</f>
        <v>0.05</v>
      </c>
      <c r="P1098" s="2">
        <v>2112</v>
      </c>
      <c r="Q1098" s="2">
        <f>tbStoricoOrdini[[#This Row],[IMPORTO]]*tbStoricoOrdini[[#This Row],[% COMM.]]</f>
        <v>105.60000000000001</v>
      </c>
      <c r="R1098" s="2">
        <f>tbStoricoOrdini[[#This Row],[TOT. COMM.]]+tbStoricoOrdini[[#This Row],[IMPORTO]]</f>
        <v>2217.6</v>
      </c>
    </row>
    <row r="1099" spans="1:18">
      <c r="A1099" s="1">
        <v>43862</v>
      </c>
      <c r="B1099" s="7">
        <f>MONTH(tbStoricoOrdini[[#This Row],[DATA]])</f>
        <v>2</v>
      </c>
      <c r="C1099" t="s">
        <v>1194</v>
      </c>
      <c r="D1099" t="str">
        <f>RIGHT(tbStoricoOrdini[[#This Row],[ORDINE]],4)</f>
        <v>1096</v>
      </c>
      <c r="E1099" t="s">
        <v>32</v>
      </c>
      <c r="F1099" t="str">
        <f>VLOOKUP(tbStoricoOrdini[[#This Row],[CLIENTE]],tbClienti[],3,FALSE)</f>
        <v>Emilia Romagna</v>
      </c>
      <c r="G1099" t="str">
        <f>VLOOKUP(tbStoricoOrdini[[#This Row],[CLIENTE]],tbClienti[],7,FALSE)</f>
        <v>BC</v>
      </c>
      <c r="H1099" t="s">
        <v>63</v>
      </c>
      <c r="I1099" t="str">
        <f>IF(LEFT(tbStoricoOrdini[[#This Row],[ARTICOLO]],3) = "COG","COG",LEFT(tbStoricoOrdini[[#This Row],[ARTICOLO]],FIND(" ",tbStoricoOrdini[[#This Row],[ARTICOLO]])-1))</f>
        <v>KLM</v>
      </c>
      <c r="J1099" t="str">
        <f>MID(tbStoricoOrdini[[#This Row],[ARTICOLO]],FIND(" ",tbStoricoOrdini[[#This Row],[ARTICOLO]])+1,4)</f>
        <v>3000</v>
      </c>
      <c r="K1099" t="str">
        <f>IFERROR(RIGHT(tbStoricoOrdini[[#This Row],[ARTICOLO]],LEN(tbStoricoOrdini[[#This Row],[ARTICOLO]])-FIND(" ",tbStoricoOrdini[[#This Row],[ARTICOLO]],FIND(" ",tbStoricoOrdini[[#This Row],[ARTICOLO]]) +1)),"")</f>
        <v>Plus</v>
      </c>
      <c r="L1099" s="3">
        <f>VLOOKUP(tbStoricoOrdini[[#This Row],[ARTICOLO]],tbArticoli[],2,FALSE)</f>
        <v>145</v>
      </c>
      <c r="M1099" s="22">
        <f>tbStoricoOrdini[[#This Row],[IMPORTO]]/tbStoricoOrdini[[#This Row],[PREZZO]]</f>
        <v>45.524137931034481</v>
      </c>
      <c r="N1099" t="s">
        <v>39</v>
      </c>
      <c r="O1099" s="8">
        <f>VLOOKUP(tbStoricoOrdini[[#This Row],[AGENTE]],tbAgenti[],2,FALSE)</f>
        <v>0.05</v>
      </c>
      <c r="P1099" s="2">
        <v>6601</v>
      </c>
      <c r="Q1099" s="2">
        <f>tbStoricoOrdini[[#This Row],[IMPORTO]]*tbStoricoOrdini[[#This Row],[% COMM.]]</f>
        <v>330.05</v>
      </c>
      <c r="R1099" s="2">
        <f>tbStoricoOrdini[[#This Row],[TOT. COMM.]]+tbStoricoOrdini[[#This Row],[IMPORTO]]</f>
        <v>6931.05</v>
      </c>
    </row>
    <row r="1100" spans="1:18">
      <c r="A1100" s="1">
        <v>43862</v>
      </c>
      <c r="B1100" s="7">
        <f>MONTH(tbStoricoOrdini[[#This Row],[DATA]])</f>
        <v>2</v>
      </c>
      <c r="C1100" t="s">
        <v>1195</v>
      </c>
      <c r="D1100" t="str">
        <f>RIGHT(tbStoricoOrdini[[#This Row],[ORDINE]],4)</f>
        <v>1097</v>
      </c>
      <c r="E1100" t="s">
        <v>32</v>
      </c>
      <c r="F1100" t="str">
        <f>VLOOKUP(tbStoricoOrdini[[#This Row],[CLIENTE]],tbClienti[],3,FALSE)</f>
        <v>Emilia Romagna</v>
      </c>
      <c r="G1100" t="str">
        <f>VLOOKUP(tbStoricoOrdini[[#This Row],[CLIENTE]],tbClienti[],7,FALSE)</f>
        <v>BC</v>
      </c>
      <c r="H1100" t="s">
        <v>63</v>
      </c>
      <c r="I1100" t="str">
        <f>IF(LEFT(tbStoricoOrdini[[#This Row],[ARTICOLO]],3) = "COG","COG",LEFT(tbStoricoOrdini[[#This Row],[ARTICOLO]],FIND(" ",tbStoricoOrdini[[#This Row],[ARTICOLO]])-1))</f>
        <v>KLM</v>
      </c>
      <c r="J1100" t="str">
        <f>MID(tbStoricoOrdini[[#This Row],[ARTICOLO]],FIND(" ",tbStoricoOrdini[[#This Row],[ARTICOLO]])+1,4)</f>
        <v>3000</v>
      </c>
      <c r="K1100" t="str">
        <f>IFERROR(RIGHT(tbStoricoOrdini[[#This Row],[ARTICOLO]],LEN(tbStoricoOrdini[[#This Row],[ARTICOLO]])-FIND(" ",tbStoricoOrdini[[#This Row],[ARTICOLO]],FIND(" ",tbStoricoOrdini[[#This Row],[ARTICOLO]]) +1)),"")</f>
        <v>Plus</v>
      </c>
      <c r="L1100" s="3">
        <f>VLOOKUP(tbStoricoOrdini[[#This Row],[ARTICOLO]],tbArticoli[],2,FALSE)</f>
        <v>145</v>
      </c>
      <c r="M1100" s="22">
        <f>tbStoricoOrdini[[#This Row],[IMPORTO]]/tbStoricoOrdini[[#This Row],[PREZZO]]</f>
        <v>15.068965517241379</v>
      </c>
      <c r="N1100" t="s">
        <v>7</v>
      </c>
      <c r="O1100" s="8">
        <f>VLOOKUP(tbStoricoOrdini[[#This Row],[AGENTE]],tbAgenti[],2,FALSE)</f>
        <v>0.03</v>
      </c>
      <c r="P1100" s="2">
        <v>2185</v>
      </c>
      <c r="Q1100" s="2">
        <f>tbStoricoOrdini[[#This Row],[IMPORTO]]*tbStoricoOrdini[[#This Row],[% COMM.]]</f>
        <v>65.55</v>
      </c>
      <c r="R1100" s="2">
        <f>tbStoricoOrdini[[#This Row],[TOT. COMM.]]+tbStoricoOrdini[[#This Row],[IMPORTO]]</f>
        <v>2250.5500000000002</v>
      </c>
    </row>
    <row r="1101" spans="1:18">
      <c r="A1101" s="1">
        <v>43862</v>
      </c>
      <c r="B1101" s="7">
        <f>MONTH(tbStoricoOrdini[[#This Row],[DATA]])</f>
        <v>2</v>
      </c>
      <c r="C1101" t="s">
        <v>1196</v>
      </c>
      <c r="D1101" t="str">
        <f>RIGHT(tbStoricoOrdini[[#This Row],[ORDINE]],4)</f>
        <v>1098</v>
      </c>
      <c r="E1101" t="s">
        <v>32</v>
      </c>
      <c r="F1101" t="str">
        <f>VLOOKUP(tbStoricoOrdini[[#This Row],[CLIENTE]],tbClienti[],3,FALSE)</f>
        <v>Emilia Romagna</v>
      </c>
      <c r="G1101" t="str">
        <f>VLOOKUP(tbStoricoOrdini[[#This Row],[CLIENTE]],tbClienti[],7,FALSE)</f>
        <v>BC</v>
      </c>
      <c r="H1101" t="s">
        <v>63</v>
      </c>
      <c r="I1101" t="str">
        <f>IF(LEFT(tbStoricoOrdini[[#This Row],[ARTICOLO]],3) = "COG","COG",LEFT(tbStoricoOrdini[[#This Row],[ARTICOLO]],FIND(" ",tbStoricoOrdini[[#This Row],[ARTICOLO]])-1))</f>
        <v>KLM</v>
      </c>
      <c r="J1101" t="str">
        <f>MID(tbStoricoOrdini[[#This Row],[ARTICOLO]],FIND(" ",tbStoricoOrdini[[#This Row],[ARTICOLO]])+1,4)</f>
        <v>3000</v>
      </c>
      <c r="K1101" t="str">
        <f>IFERROR(RIGHT(tbStoricoOrdini[[#This Row],[ARTICOLO]],LEN(tbStoricoOrdini[[#This Row],[ARTICOLO]])-FIND(" ",tbStoricoOrdini[[#This Row],[ARTICOLO]],FIND(" ",tbStoricoOrdini[[#This Row],[ARTICOLO]]) +1)),"")</f>
        <v>Plus</v>
      </c>
      <c r="L1101" s="3">
        <f>VLOOKUP(tbStoricoOrdini[[#This Row],[ARTICOLO]],tbArticoli[],2,FALSE)</f>
        <v>145</v>
      </c>
      <c r="M1101" s="22">
        <f>tbStoricoOrdini[[#This Row],[IMPORTO]]/tbStoricoOrdini[[#This Row],[PREZZO]]</f>
        <v>768.50344827586207</v>
      </c>
      <c r="N1101" t="s">
        <v>9</v>
      </c>
      <c r="O1101" s="8">
        <f>VLOOKUP(tbStoricoOrdini[[#This Row],[AGENTE]],tbAgenti[],2,FALSE)</f>
        <v>0.05</v>
      </c>
      <c r="P1101" s="2">
        <v>111433</v>
      </c>
      <c r="Q1101" s="2">
        <f>tbStoricoOrdini[[#This Row],[IMPORTO]]*tbStoricoOrdini[[#This Row],[% COMM.]]</f>
        <v>5571.6500000000005</v>
      </c>
      <c r="R1101" s="2">
        <f>tbStoricoOrdini[[#This Row],[TOT. COMM.]]+tbStoricoOrdini[[#This Row],[IMPORTO]]</f>
        <v>117004.65</v>
      </c>
    </row>
    <row r="1102" spans="1:18">
      <c r="A1102" s="1">
        <v>43862</v>
      </c>
      <c r="B1102" s="7">
        <f>MONTH(tbStoricoOrdini[[#This Row],[DATA]])</f>
        <v>2</v>
      </c>
      <c r="C1102" t="s">
        <v>1197</v>
      </c>
      <c r="D1102" t="str">
        <f>RIGHT(tbStoricoOrdini[[#This Row],[ORDINE]],4)</f>
        <v>1099</v>
      </c>
      <c r="E1102" t="s">
        <v>32</v>
      </c>
      <c r="F1102" t="str">
        <f>VLOOKUP(tbStoricoOrdini[[#This Row],[CLIENTE]],tbClienti[],3,FALSE)</f>
        <v>Emilia Romagna</v>
      </c>
      <c r="G1102" t="str">
        <f>VLOOKUP(tbStoricoOrdini[[#This Row],[CLIENTE]],tbClienti[],7,FALSE)</f>
        <v>BC</v>
      </c>
      <c r="H1102" t="s">
        <v>66</v>
      </c>
      <c r="I1102" t="str">
        <f>IF(LEFT(tbStoricoOrdini[[#This Row],[ARTICOLO]],3) = "COG","COG",LEFT(tbStoricoOrdini[[#This Row],[ARTICOLO]],FIND(" ",tbStoricoOrdini[[#This Row],[ARTICOLO]])-1))</f>
        <v>BAG</v>
      </c>
      <c r="J1102" t="str">
        <f>MID(tbStoricoOrdini[[#This Row],[ARTICOLO]],FIND(" ",tbStoricoOrdini[[#This Row],[ARTICOLO]])+1,4)</f>
        <v>2500</v>
      </c>
      <c r="K1102" t="str">
        <f>IFERROR(RIGHT(tbStoricoOrdini[[#This Row],[ARTICOLO]],LEN(tbStoricoOrdini[[#This Row],[ARTICOLO]])-FIND(" ",tbStoricoOrdini[[#This Row],[ARTICOLO]],FIND(" ",tbStoricoOrdini[[#This Row],[ARTICOLO]]) +1)),"")</f>
        <v>Plus</v>
      </c>
      <c r="L1102" s="3">
        <f>VLOOKUP(tbStoricoOrdini[[#This Row],[ARTICOLO]],tbArticoli[],2,FALSE)</f>
        <v>220</v>
      </c>
      <c r="M1102" s="22">
        <f>tbStoricoOrdini[[#This Row],[IMPORTO]]/tbStoricoOrdini[[#This Row],[PREZZO]]</f>
        <v>0.13181818181818181</v>
      </c>
      <c r="N1102" t="s">
        <v>39</v>
      </c>
      <c r="O1102" s="8">
        <f>VLOOKUP(tbStoricoOrdini[[#This Row],[AGENTE]],tbAgenti[],2,FALSE)</f>
        <v>0.05</v>
      </c>
      <c r="P1102" s="2">
        <v>29</v>
      </c>
      <c r="Q1102" s="2">
        <f>tbStoricoOrdini[[#This Row],[IMPORTO]]*tbStoricoOrdini[[#This Row],[% COMM.]]</f>
        <v>1.4500000000000002</v>
      </c>
      <c r="R1102" s="2">
        <f>tbStoricoOrdini[[#This Row],[TOT. COMM.]]+tbStoricoOrdini[[#This Row],[IMPORTO]]</f>
        <v>30.45</v>
      </c>
    </row>
    <row r="1103" spans="1:18">
      <c r="A1103" s="1">
        <v>43862</v>
      </c>
      <c r="B1103" s="7">
        <f>MONTH(tbStoricoOrdini[[#This Row],[DATA]])</f>
        <v>2</v>
      </c>
      <c r="C1103" t="s">
        <v>1198</v>
      </c>
      <c r="D1103" t="str">
        <f>RIGHT(tbStoricoOrdini[[#This Row],[ORDINE]],4)</f>
        <v>1100</v>
      </c>
      <c r="E1103" t="s">
        <v>32</v>
      </c>
      <c r="F1103" t="str">
        <f>VLOOKUP(tbStoricoOrdini[[#This Row],[CLIENTE]],tbClienti[],3,FALSE)</f>
        <v>Emilia Romagna</v>
      </c>
      <c r="G1103" t="str">
        <f>VLOOKUP(tbStoricoOrdini[[#This Row],[CLIENTE]],tbClienti[],7,FALSE)</f>
        <v>BC</v>
      </c>
      <c r="H1103" t="s">
        <v>66</v>
      </c>
      <c r="I1103" t="str">
        <f>IF(LEFT(tbStoricoOrdini[[#This Row],[ARTICOLO]],3) = "COG","COG",LEFT(tbStoricoOrdini[[#This Row],[ARTICOLO]],FIND(" ",tbStoricoOrdini[[#This Row],[ARTICOLO]])-1))</f>
        <v>BAG</v>
      </c>
      <c r="J1103" t="str">
        <f>MID(tbStoricoOrdini[[#This Row],[ARTICOLO]],FIND(" ",tbStoricoOrdini[[#This Row],[ARTICOLO]])+1,4)</f>
        <v>2500</v>
      </c>
      <c r="K1103" t="str">
        <f>IFERROR(RIGHT(tbStoricoOrdini[[#This Row],[ARTICOLO]],LEN(tbStoricoOrdini[[#This Row],[ARTICOLO]])-FIND(" ",tbStoricoOrdini[[#This Row],[ARTICOLO]],FIND(" ",tbStoricoOrdini[[#This Row],[ARTICOLO]]) +1)),"")</f>
        <v>Plus</v>
      </c>
      <c r="L1103" s="3">
        <f>VLOOKUP(tbStoricoOrdini[[#This Row],[ARTICOLO]],tbArticoli[],2,FALSE)</f>
        <v>220</v>
      </c>
      <c r="M1103" s="22">
        <f>tbStoricoOrdini[[#This Row],[IMPORTO]]/tbStoricoOrdini[[#This Row],[PREZZO]]</f>
        <v>0.13181818181818181</v>
      </c>
      <c r="N1103" t="s">
        <v>7</v>
      </c>
      <c r="O1103" s="8">
        <f>VLOOKUP(tbStoricoOrdini[[#This Row],[AGENTE]],tbAgenti[],2,FALSE)</f>
        <v>0.03</v>
      </c>
      <c r="P1103" s="2">
        <v>29</v>
      </c>
      <c r="Q1103" s="2">
        <f>tbStoricoOrdini[[#This Row],[IMPORTO]]*tbStoricoOrdini[[#This Row],[% COMM.]]</f>
        <v>0.87</v>
      </c>
      <c r="R1103" s="2">
        <f>tbStoricoOrdini[[#This Row],[TOT. COMM.]]+tbStoricoOrdini[[#This Row],[IMPORTO]]</f>
        <v>29.87</v>
      </c>
    </row>
    <row r="1104" spans="1:18">
      <c r="A1104" s="1">
        <v>43862</v>
      </c>
      <c r="B1104" s="7">
        <f>MONTH(tbStoricoOrdini[[#This Row],[DATA]])</f>
        <v>2</v>
      </c>
      <c r="C1104" t="s">
        <v>1199</v>
      </c>
      <c r="D1104" t="str">
        <f>RIGHT(tbStoricoOrdini[[#This Row],[ORDINE]],4)</f>
        <v>1101</v>
      </c>
      <c r="E1104" t="s">
        <v>32</v>
      </c>
      <c r="F1104" t="str">
        <f>VLOOKUP(tbStoricoOrdini[[#This Row],[CLIENTE]],tbClienti[],3,FALSE)</f>
        <v>Emilia Romagna</v>
      </c>
      <c r="G1104" t="str">
        <f>VLOOKUP(tbStoricoOrdini[[#This Row],[CLIENTE]],tbClienti[],7,FALSE)</f>
        <v>BC</v>
      </c>
      <c r="H1104" t="s">
        <v>66</v>
      </c>
      <c r="I1104" t="str">
        <f>IF(LEFT(tbStoricoOrdini[[#This Row],[ARTICOLO]],3) = "COG","COG",LEFT(tbStoricoOrdini[[#This Row],[ARTICOLO]],FIND(" ",tbStoricoOrdini[[#This Row],[ARTICOLO]])-1))</f>
        <v>BAG</v>
      </c>
      <c r="J1104" t="str">
        <f>MID(tbStoricoOrdini[[#This Row],[ARTICOLO]],FIND(" ",tbStoricoOrdini[[#This Row],[ARTICOLO]])+1,4)</f>
        <v>2500</v>
      </c>
      <c r="K1104" t="str">
        <f>IFERROR(RIGHT(tbStoricoOrdini[[#This Row],[ARTICOLO]],LEN(tbStoricoOrdini[[#This Row],[ARTICOLO]])-FIND(" ",tbStoricoOrdini[[#This Row],[ARTICOLO]],FIND(" ",tbStoricoOrdini[[#This Row],[ARTICOLO]]) +1)),"")</f>
        <v>Plus</v>
      </c>
      <c r="L1104" s="3">
        <f>VLOOKUP(tbStoricoOrdini[[#This Row],[ARTICOLO]],tbArticoli[],2,FALSE)</f>
        <v>220</v>
      </c>
      <c r="M1104" s="22">
        <f>tbStoricoOrdini[[#This Row],[IMPORTO]]/tbStoricoOrdini[[#This Row],[PREZZO]]</f>
        <v>0.19545454545454546</v>
      </c>
      <c r="N1104" t="s">
        <v>9</v>
      </c>
      <c r="O1104" s="8">
        <f>VLOOKUP(tbStoricoOrdini[[#This Row],[AGENTE]],tbAgenti[],2,FALSE)</f>
        <v>0.05</v>
      </c>
      <c r="P1104" s="2">
        <v>43</v>
      </c>
      <c r="Q1104" s="2">
        <f>tbStoricoOrdini[[#This Row],[IMPORTO]]*tbStoricoOrdini[[#This Row],[% COMM.]]</f>
        <v>2.15</v>
      </c>
      <c r="R1104" s="2">
        <f>tbStoricoOrdini[[#This Row],[TOT. COMM.]]+tbStoricoOrdini[[#This Row],[IMPORTO]]</f>
        <v>45.15</v>
      </c>
    </row>
    <row r="1105" spans="1:18">
      <c r="A1105" s="1">
        <v>43862</v>
      </c>
      <c r="B1105" s="7">
        <f>MONTH(tbStoricoOrdini[[#This Row],[DATA]])</f>
        <v>2</v>
      </c>
      <c r="C1105" t="s">
        <v>1200</v>
      </c>
      <c r="D1105" t="str">
        <f>RIGHT(tbStoricoOrdini[[#This Row],[ORDINE]],4)</f>
        <v>1102</v>
      </c>
      <c r="E1105" t="s">
        <v>32</v>
      </c>
      <c r="F1105" t="str">
        <f>VLOOKUP(tbStoricoOrdini[[#This Row],[CLIENTE]],tbClienti[],3,FALSE)</f>
        <v>Emilia Romagna</v>
      </c>
      <c r="G1105" t="str">
        <f>VLOOKUP(tbStoricoOrdini[[#This Row],[CLIENTE]],tbClienti[],7,FALSE)</f>
        <v>BC</v>
      </c>
      <c r="H1105" t="s">
        <v>68</v>
      </c>
      <c r="I1105" t="str">
        <f>IF(LEFT(tbStoricoOrdini[[#This Row],[ARTICOLO]],3) = "COG","COG",LEFT(tbStoricoOrdini[[#This Row],[ARTICOLO]],FIND(" ",tbStoricoOrdini[[#This Row],[ARTICOLO]])-1))</f>
        <v>BAG</v>
      </c>
      <c r="J1105" t="str">
        <f>MID(tbStoricoOrdini[[#This Row],[ARTICOLO]],FIND(" ",tbStoricoOrdini[[#This Row],[ARTICOLO]])+1,4)</f>
        <v>5000</v>
      </c>
      <c r="K1105" t="str">
        <f>IFERROR(RIGHT(tbStoricoOrdini[[#This Row],[ARTICOLO]],LEN(tbStoricoOrdini[[#This Row],[ARTICOLO]])-FIND(" ",tbStoricoOrdini[[#This Row],[ARTICOLO]],FIND(" ",tbStoricoOrdini[[#This Row],[ARTICOLO]]) +1)),"")</f>
        <v/>
      </c>
      <c r="L1105" s="3">
        <f>VLOOKUP(tbStoricoOrdini[[#This Row],[ARTICOLO]],tbArticoli[],2,FALSE)</f>
        <v>250</v>
      </c>
      <c r="M1105" s="22">
        <f>tbStoricoOrdini[[#This Row],[IMPORTO]]/tbStoricoOrdini[[#This Row],[PREZZO]]</f>
        <v>0.35199999999999998</v>
      </c>
      <c r="N1105" t="s">
        <v>7</v>
      </c>
      <c r="O1105" s="8">
        <f>VLOOKUP(tbStoricoOrdini[[#This Row],[AGENTE]],tbAgenti[],2,FALSE)</f>
        <v>0.03</v>
      </c>
      <c r="P1105" s="2">
        <v>88</v>
      </c>
      <c r="Q1105" s="2">
        <f>tbStoricoOrdini[[#This Row],[IMPORTO]]*tbStoricoOrdini[[#This Row],[% COMM.]]</f>
        <v>2.6399999999999997</v>
      </c>
      <c r="R1105" s="2">
        <f>tbStoricoOrdini[[#This Row],[TOT. COMM.]]+tbStoricoOrdini[[#This Row],[IMPORTO]]</f>
        <v>90.64</v>
      </c>
    </row>
    <row r="1106" spans="1:18">
      <c r="A1106" s="1">
        <v>43862</v>
      </c>
      <c r="B1106" s="7">
        <f>MONTH(tbStoricoOrdini[[#This Row],[DATA]])</f>
        <v>2</v>
      </c>
      <c r="C1106" t="s">
        <v>1201</v>
      </c>
      <c r="D1106" t="str">
        <f>RIGHT(tbStoricoOrdini[[#This Row],[ORDINE]],4)</f>
        <v>1103</v>
      </c>
      <c r="E1106" t="s">
        <v>32</v>
      </c>
      <c r="F1106" t="str">
        <f>VLOOKUP(tbStoricoOrdini[[#This Row],[CLIENTE]],tbClienti[],3,FALSE)</f>
        <v>Emilia Romagna</v>
      </c>
      <c r="G1106" t="str">
        <f>VLOOKUP(tbStoricoOrdini[[#This Row],[CLIENTE]],tbClienti[],7,FALSE)</f>
        <v>BC</v>
      </c>
      <c r="H1106" t="s">
        <v>69</v>
      </c>
      <c r="I1106" t="str">
        <f>IF(LEFT(tbStoricoOrdini[[#This Row],[ARTICOLO]],3) = "COG","COG",LEFT(tbStoricoOrdini[[#This Row],[ARTICOLO]],FIND(" ",tbStoricoOrdini[[#This Row],[ARTICOLO]])-1))</f>
        <v>BAG</v>
      </c>
      <c r="J1106" t="str">
        <f>MID(tbStoricoOrdini[[#This Row],[ARTICOLO]],FIND(" ",tbStoricoOrdini[[#This Row],[ARTICOLO]])+1,4)</f>
        <v>1121</v>
      </c>
      <c r="K1106" t="str">
        <f>IFERROR(RIGHT(tbStoricoOrdini[[#This Row],[ARTICOLO]],LEN(tbStoricoOrdini[[#This Row],[ARTICOLO]])-FIND(" ",tbStoricoOrdini[[#This Row],[ARTICOLO]],FIND(" ",tbStoricoOrdini[[#This Row],[ARTICOLO]]) +1)),"")</f>
        <v>Gold</v>
      </c>
      <c r="L1106" s="3">
        <f>VLOOKUP(tbStoricoOrdini[[#This Row],[ARTICOLO]],tbArticoli[],2,FALSE)</f>
        <v>230</v>
      </c>
      <c r="M1106" s="22">
        <f>tbStoricoOrdini[[#This Row],[IMPORTO]]/tbStoricoOrdini[[#This Row],[PREZZO]]</f>
        <v>60.61304347826087</v>
      </c>
      <c r="N1106" t="s">
        <v>9</v>
      </c>
      <c r="O1106" s="8">
        <f>VLOOKUP(tbStoricoOrdini[[#This Row],[AGENTE]],tbAgenti[],2,FALSE)</f>
        <v>0.05</v>
      </c>
      <c r="P1106" s="2">
        <v>13941</v>
      </c>
      <c r="Q1106" s="2">
        <f>tbStoricoOrdini[[#This Row],[IMPORTO]]*tbStoricoOrdini[[#This Row],[% COMM.]]</f>
        <v>697.05000000000007</v>
      </c>
      <c r="R1106" s="2">
        <f>tbStoricoOrdini[[#This Row],[TOT. COMM.]]+tbStoricoOrdini[[#This Row],[IMPORTO]]</f>
        <v>14638.05</v>
      </c>
    </row>
    <row r="1107" spans="1:18">
      <c r="A1107" s="1">
        <v>43862</v>
      </c>
      <c r="B1107" s="7">
        <f>MONTH(tbStoricoOrdini[[#This Row],[DATA]])</f>
        <v>2</v>
      </c>
      <c r="C1107" t="s">
        <v>1202</v>
      </c>
      <c r="D1107" t="str">
        <f>RIGHT(tbStoricoOrdini[[#This Row],[ORDINE]],4)</f>
        <v>1104</v>
      </c>
      <c r="E1107" t="s">
        <v>32</v>
      </c>
      <c r="F1107" t="str">
        <f>VLOOKUP(tbStoricoOrdini[[#This Row],[CLIENTE]],tbClienti[],3,FALSE)</f>
        <v>Emilia Romagna</v>
      </c>
      <c r="G1107" t="str">
        <f>VLOOKUP(tbStoricoOrdini[[#This Row],[CLIENTE]],tbClienti[],7,FALSE)</f>
        <v>BC</v>
      </c>
      <c r="H1107" t="s">
        <v>83</v>
      </c>
      <c r="I1107" t="str">
        <f>IF(LEFT(tbStoricoOrdini[[#This Row],[ARTICOLO]],3) = "COG","COG",LEFT(tbStoricoOrdini[[#This Row],[ARTICOLO]],FIND(" ",tbStoricoOrdini[[#This Row],[ARTICOLO]])-1))</f>
        <v>COG</v>
      </c>
      <c r="J1107" t="str">
        <f>MID(tbStoricoOrdini[[#This Row],[ARTICOLO]],FIND(" ",tbStoricoOrdini[[#This Row],[ARTICOLO]])+1,4)</f>
        <v>8000</v>
      </c>
      <c r="K1107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1107" s="3">
        <f>VLOOKUP(tbStoricoOrdini[[#This Row],[ARTICOLO]],tbArticoli[],2,FALSE)</f>
        <v>670</v>
      </c>
      <c r="M1107" s="22">
        <f>tbStoricoOrdini[[#This Row],[IMPORTO]]/tbStoricoOrdini[[#This Row],[PREZZO]]</f>
        <v>33.274626865671642</v>
      </c>
      <c r="N1107" t="s">
        <v>9</v>
      </c>
      <c r="O1107" s="8">
        <f>VLOOKUP(tbStoricoOrdini[[#This Row],[AGENTE]],tbAgenti[],2,FALSE)</f>
        <v>0.05</v>
      </c>
      <c r="P1107" s="2">
        <v>22294</v>
      </c>
      <c r="Q1107" s="2">
        <f>tbStoricoOrdini[[#This Row],[IMPORTO]]*tbStoricoOrdini[[#This Row],[% COMM.]]</f>
        <v>1114.7</v>
      </c>
      <c r="R1107" s="2">
        <f>tbStoricoOrdini[[#This Row],[TOT. COMM.]]+tbStoricoOrdini[[#This Row],[IMPORTO]]</f>
        <v>23408.7</v>
      </c>
    </row>
    <row r="1108" spans="1:18">
      <c r="A1108" s="1">
        <v>43862</v>
      </c>
      <c r="B1108" s="7">
        <f>MONTH(tbStoricoOrdini[[#This Row],[DATA]])</f>
        <v>2</v>
      </c>
      <c r="C1108" t="s">
        <v>1203</v>
      </c>
      <c r="D1108" t="str">
        <f>RIGHT(tbStoricoOrdini[[#This Row],[ORDINE]],4)</f>
        <v>1105</v>
      </c>
      <c r="E1108" t="s">
        <v>32</v>
      </c>
      <c r="F1108" t="str">
        <f>VLOOKUP(tbStoricoOrdini[[#This Row],[CLIENTE]],tbClienti[],3,FALSE)</f>
        <v>Emilia Romagna</v>
      </c>
      <c r="G1108" t="str">
        <f>VLOOKUP(tbStoricoOrdini[[#This Row],[CLIENTE]],tbClienti[],7,FALSE)</f>
        <v>BC</v>
      </c>
      <c r="H1108" t="s">
        <v>71</v>
      </c>
      <c r="I1108" t="str">
        <f>IF(LEFT(tbStoricoOrdini[[#This Row],[ARTICOLO]],3) = "COG","COG",LEFT(tbStoricoOrdini[[#This Row],[ARTICOLO]],FIND(" ",tbStoricoOrdini[[#This Row],[ARTICOLO]])-1))</f>
        <v>EB07</v>
      </c>
      <c r="J1108" t="str">
        <f>MID(tbStoricoOrdini[[#This Row],[ARTICOLO]],FIND(" ",tbStoricoOrdini[[#This Row],[ARTICOLO]])+1,4)</f>
        <v>5000</v>
      </c>
      <c r="K1108" t="str">
        <f>IFERROR(RIGHT(tbStoricoOrdini[[#This Row],[ARTICOLO]],LEN(tbStoricoOrdini[[#This Row],[ARTICOLO]])-FIND(" ",tbStoricoOrdini[[#This Row],[ARTICOLO]],FIND(" ",tbStoricoOrdini[[#This Row],[ARTICOLO]]) +1)),"")</f>
        <v/>
      </c>
      <c r="L1108" s="3">
        <f>VLOOKUP(tbStoricoOrdini[[#This Row],[ARTICOLO]],tbArticoli[],2,FALSE)</f>
        <v>140</v>
      </c>
      <c r="M1108" s="22">
        <f>tbStoricoOrdini[[#This Row],[IMPORTO]]/tbStoricoOrdini[[#This Row],[PREZZO]]</f>
        <v>0.2857142857142857</v>
      </c>
      <c r="N1108" t="s">
        <v>39</v>
      </c>
      <c r="O1108" s="8">
        <f>VLOOKUP(tbStoricoOrdini[[#This Row],[AGENTE]],tbAgenti[],2,FALSE)</f>
        <v>0.05</v>
      </c>
      <c r="P1108" s="2">
        <v>40</v>
      </c>
      <c r="Q1108" s="2">
        <f>tbStoricoOrdini[[#This Row],[IMPORTO]]*tbStoricoOrdini[[#This Row],[% COMM.]]</f>
        <v>2</v>
      </c>
      <c r="R1108" s="2">
        <f>tbStoricoOrdini[[#This Row],[TOT. COMM.]]+tbStoricoOrdini[[#This Row],[IMPORTO]]</f>
        <v>42</v>
      </c>
    </row>
    <row r="1109" spans="1:18">
      <c r="A1109" s="1">
        <v>43862</v>
      </c>
      <c r="B1109" s="7">
        <f>MONTH(tbStoricoOrdini[[#This Row],[DATA]])</f>
        <v>2</v>
      </c>
      <c r="C1109" t="s">
        <v>1204</v>
      </c>
      <c r="D1109" t="str">
        <f>RIGHT(tbStoricoOrdini[[#This Row],[ORDINE]],4)</f>
        <v>1106</v>
      </c>
      <c r="E1109" t="s">
        <v>32</v>
      </c>
      <c r="F1109" t="str">
        <f>VLOOKUP(tbStoricoOrdini[[#This Row],[CLIENTE]],tbClienti[],3,FALSE)</f>
        <v>Emilia Romagna</v>
      </c>
      <c r="G1109" t="str">
        <f>VLOOKUP(tbStoricoOrdini[[#This Row],[CLIENTE]],tbClienti[],7,FALSE)</f>
        <v>BC</v>
      </c>
      <c r="H1109" t="s">
        <v>71</v>
      </c>
      <c r="I1109" t="str">
        <f>IF(LEFT(tbStoricoOrdini[[#This Row],[ARTICOLO]],3) = "COG","COG",LEFT(tbStoricoOrdini[[#This Row],[ARTICOLO]],FIND(" ",tbStoricoOrdini[[#This Row],[ARTICOLO]])-1))</f>
        <v>EB07</v>
      </c>
      <c r="J1109" t="str">
        <f>MID(tbStoricoOrdini[[#This Row],[ARTICOLO]],FIND(" ",tbStoricoOrdini[[#This Row],[ARTICOLO]])+1,4)</f>
        <v>5000</v>
      </c>
      <c r="K1109" t="str">
        <f>IFERROR(RIGHT(tbStoricoOrdini[[#This Row],[ARTICOLO]],LEN(tbStoricoOrdini[[#This Row],[ARTICOLO]])-FIND(" ",tbStoricoOrdini[[#This Row],[ARTICOLO]],FIND(" ",tbStoricoOrdini[[#This Row],[ARTICOLO]]) +1)),"")</f>
        <v/>
      </c>
      <c r="L1109" s="3">
        <f>VLOOKUP(tbStoricoOrdini[[#This Row],[ARTICOLO]],tbArticoli[],2,FALSE)</f>
        <v>140</v>
      </c>
      <c r="M1109" s="22">
        <f>tbStoricoOrdini[[#This Row],[IMPORTO]]/tbStoricoOrdini[[#This Row],[PREZZO]]</f>
        <v>5.25</v>
      </c>
      <c r="N1109" t="s">
        <v>7</v>
      </c>
      <c r="O1109" s="8">
        <f>VLOOKUP(tbStoricoOrdini[[#This Row],[AGENTE]],tbAgenti[],2,FALSE)</f>
        <v>0.03</v>
      </c>
      <c r="P1109" s="2">
        <v>735</v>
      </c>
      <c r="Q1109" s="2">
        <f>tbStoricoOrdini[[#This Row],[IMPORTO]]*tbStoricoOrdini[[#This Row],[% COMM.]]</f>
        <v>22.05</v>
      </c>
      <c r="R1109" s="2">
        <f>tbStoricoOrdini[[#This Row],[TOT. COMM.]]+tbStoricoOrdini[[#This Row],[IMPORTO]]</f>
        <v>757.05</v>
      </c>
    </row>
    <row r="1110" spans="1:18">
      <c r="A1110" s="1">
        <v>43862</v>
      </c>
      <c r="B1110" s="7">
        <f>MONTH(tbStoricoOrdini[[#This Row],[DATA]])</f>
        <v>2</v>
      </c>
      <c r="C1110" t="s">
        <v>1205</v>
      </c>
      <c r="D1110" t="str">
        <f>RIGHT(tbStoricoOrdini[[#This Row],[ORDINE]],4)</f>
        <v>1107</v>
      </c>
      <c r="E1110" t="s">
        <v>32</v>
      </c>
      <c r="F1110" t="str">
        <f>VLOOKUP(tbStoricoOrdini[[#This Row],[CLIENTE]],tbClienti[],3,FALSE)</f>
        <v>Emilia Romagna</v>
      </c>
      <c r="G1110" t="str">
        <f>VLOOKUP(tbStoricoOrdini[[#This Row],[CLIENTE]],tbClienti[],7,FALSE)</f>
        <v>BC</v>
      </c>
      <c r="H1110" t="s">
        <v>71</v>
      </c>
      <c r="I1110" t="str">
        <f>IF(LEFT(tbStoricoOrdini[[#This Row],[ARTICOLO]],3) = "COG","COG",LEFT(tbStoricoOrdini[[#This Row],[ARTICOLO]],FIND(" ",tbStoricoOrdini[[#This Row],[ARTICOLO]])-1))</f>
        <v>EB07</v>
      </c>
      <c r="J1110" t="str">
        <f>MID(tbStoricoOrdini[[#This Row],[ARTICOLO]],FIND(" ",tbStoricoOrdini[[#This Row],[ARTICOLO]])+1,4)</f>
        <v>5000</v>
      </c>
      <c r="K1110" t="str">
        <f>IFERROR(RIGHT(tbStoricoOrdini[[#This Row],[ARTICOLO]],LEN(tbStoricoOrdini[[#This Row],[ARTICOLO]])-FIND(" ",tbStoricoOrdini[[#This Row],[ARTICOLO]],FIND(" ",tbStoricoOrdini[[#This Row],[ARTICOLO]]) +1)),"")</f>
        <v/>
      </c>
      <c r="L1110" s="3">
        <f>VLOOKUP(tbStoricoOrdini[[#This Row],[ARTICOLO]],tbArticoli[],2,FALSE)</f>
        <v>140</v>
      </c>
      <c r="M1110" s="22">
        <f>tbStoricoOrdini[[#This Row],[IMPORTO]]/tbStoricoOrdini[[#This Row],[PREZZO]]</f>
        <v>7.8642857142857139</v>
      </c>
      <c r="N1110" t="s">
        <v>9</v>
      </c>
      <c r="O1110" s="8">
        <f>VLOOKUP(tbStoricoOrdini[[#This Row],[AGENTE]],tbAgenti[],2,FALSE)</f>
        <v>0.05</v>
      </c>
      <c r="P1110" s="2">
        <v>1101</v>
      </c>
      <c r="Q1110" s="2">
        <f>tbStoricoOrdini[[#This Row],[IMPORTO]]*tbStoricoOrdini[[#This Row],[% COMM.]]</f>
        <v>55.050000000000004</v>
      </c>
      <c r="R1110" s="2">
        <f>tbStoricoOrdini[[#This Row],[TOT. COMM.]]+tbStoricoOrdini[[#This Row],[IMPORTO]]</f>
        <v>1156.05</v>
      </c>
    </row>
    <row r="1111" spans="1:18">
      <c r="A1111" s="1">
        <v>43862</v>
      </c>
      <c r="B1111" s="7">
        <f>MONTH(tbStoricoOrdini[[#This Row],[DATA]])</f>
        <v>2</v>
      </c>
      <c r="C1111" t="s">
        <v>1206</v>
      </c>
      <c r="D1111" t="str">
        <f>RIGHT(tbStoricoOrdini[[#This Row],[ORDINE]],4)</f>
        <v>1108</v>
      </c>
      <c r="E1111" t="s">
        <v>32</v>
      </c>
      <c r="F1111" t="str">
        <f>VLOOKUP(tbStoricoOrdini[[#This Row],[CLIENTE]],tbClienti[],3,FALSE)</f>
        <v>Emilia Romagna</v>
      </c>
      <c r="G1111" t="str">
        <f>VLOOKUP(tbStoricoOrdini[[#This Row],[CLIENTE]],tbClienti[],7,FALSE)</f>
        <v>BC</v>
      </c>
      <c r="H1111" t="s">
        <v>72</v>
      </c>
      <c r="I1111" t="str">
        <f>IF(LEFT(tbStoricoOrdini[[#This Row],[ARTICOLO]],3) = "COG","COG",LEFT(tbStoricoOrdini[[#This Row],[ARTICOLO]],FIND(" ",tbStoricoOrdini[[#This Row],[ARTICOLO]])-1))</f>
        <v>EB06</v>
      </c>
      <c r="J1111" t="str">
        <f>MID(tbStoricoOrdini[[#This Row],[ARTICOLO]],FIND(" ",tbStoricoOrdini[[#This Row],[ARTICOLO]])+1,4)</f>
        <v>3000</v>
      </c>
      <c r="K1111" t="str">
        <f>IFERROR(RIGHT(tbStoricoOrdini[[#This Row],[ARTICOLO]],LEN(tbStoricoOrdini[[#This Row],[ARTICOLO]])-FIND(" ",tbStoricoOrdini[[#This Row],[ARTICOLO]],FIND(" ",tbStoricoOrdini[[#This Row],[ARTICOLO]]) +1)),"")</f>
        <v>Medium</v>
      </c>
      <c r="L1111" s="3">
        <f>VLOOKUP(tbStoricoOrdini[[#This Row],[ARTICOLO]],tbArticoli[],2,FALSE)</f>
        <v>120</v>
      </c>
      <c r="M1111" s="22">
        <f>tbStoricoOrdini[[#This Row],[IMPORTO]]/tbStoricoOrdini[[#This Row],[PREZZO]]</f>
        <v>0.73333333333333328</v>
      </c>
      <c r="N1111" t="s">
        <v>39</v>
      </c>
      <c r="O1111" s="8">
        <f>VLOOKUP(tbStoricoOrdini[[#This Row],[AGENTE]],tbAgenti[],2,FALSE)</f>
        <v>0.05</v>
      </c>
      <c r="P1111" s="2">
        <v>88</v>
      </c>
      <c r="Q1111" s="2">
        <f>tbStoricoOrdini[[#This Row],[IMPORTO]]*tbStoricoOrdini[[#This Row],[% COMM.]]</f>
        <v>4.4000000000000004</v>
      </c>
      <c r="R1111" s="2">
        <f>tbStoricoOrdini[[#This Row],[TOT. COMM.]]+tbStoricoOrdini[[#This Row],[IMPORTO]]</f>
        <v>92.4</v>
      </c>
    </row>
    <row r="1112" spans="1:18">
      <c r="A1112" s="1">
        <v>43862</v>
      </c>
      <c r="B1112" s="7">
        <f>MONTH(tbStoricoOrdini[[#This Row],[DATA]])</f>
        <v>2</v>
      </c>
      <c r="C1112" t="s">
        <v>1207</v>
      </c>
      <c r="D1112" t="str">
        <f>RIGHT(tbStoricoOrdini[[#This Row],[ORDINE]],4)</f>
        <v>1109</v>
      </c>
      <c r="E1112" t="s">
        <v>32</v>
      </c>
      <c r="F1112" t="str">
        <f>VLOOKUP(tbStoricoOrdini[[#This Row],[CLIENTE]],tbClienti[],3,FALSE)</f>
        <v>Emilia Romagna</v>
      </c>
      <c r="G1112" t="str">
        <f>VLOOKUP(tbStoricoOrdini[[#This Row],[CLIENTE]],tbClienti[],7,FALSE)</f>
        <v>BC</v>
      </c>
      <c r="H1112" t="s">
        <v>73</v>
      </c>
      <c r="I1112" t="str">
        <f>IF(LEFT(tbStoricoOrdini[[#This Row],[ARTICOLO]],3) = "COG","COG",LEFT(tbStoricoOrdini[[#This Row],[ARTICOLO]],FIND(" ",tbStoricoOrdini[[#This Row],[ARTICOLO]])-1))</f>
        <v>EB06</v>
      </c>
      <c r="J1112" t="str">
        <f>MID(tbStoricoOrdini[[#This Row],[ARTICOLO]],FIND(" ",tbStoricoOrdini[[#This Row],[ARTICOLO]])+1,4)</f>
        <v>3000</v>
      </c>
      <c r="K1112" t="str">
        <f>IFERROR(RIGHT(tbStoricoOrdini[[#This Row],[ARTICOLO]],LEN(tbStoricoOrdini[[#This Row],[ARTICOLO]])-FIND(" ",tbStoricoOrdini[[#This Row],[ARTICOLO]],FIND(" ",tbStoricoOrdini[[#This Row],[ARTICOLO]]) +1)),"")</f>
        <v>Plus</v>
      </c>
      <c r="L1112" s="3">
        <f>VLOOKUP(tbStoricoOrdini[[#This Row],[ARTICOLO]],tbArticoli[],2,FALSE)</f>
        <v>130</v>
      </c>
      <c r="M1112" s="22">
        <f>tbStoricoOrdini[[#This Row],[IMPORTO]]/tbStoricoOrdini[[#This Row],[PREZZO]]</f>
        <v>2.5384615384615383</v>
      </c>
      <c r="N1112" t="s">
        <v>39</v>
      </c>
      <c r="O1112" s="8">
        <f>VLOOKUP(tbStoricoOrdini[[#This Row],[AGENTE]],tbAgenti[],2,FALSE)</f>
        <v>0.05</v>
      </c>
      <c r="P1112" s="2">
        <v>330</v>
      </c>
      <c r="Q1112" s="2">
        <f>tbStoricoOrdini[[#This Row],[IMPORTO]]*tbStoricoOrdini[[#This Row],[% COMM.]]</f>
        <v>16.5</v>
      </c>
      <c r="R1112" s="2">
        <f>tbStoricoOrdini[[#This Row],[TOT. COMM.]]+tbStoricoOrdini[[#This Row],[IMPORTO]]</f>
        <v>346.5</v>
      </c>
    </row>
    <row r="1113" spans="1:18">
      <c r="A1113" s="1">
        <v>43862</v>
      </c>
      <c r="B1113" s="7">
        <f>MONTH(tbStoricoOrdini[[#This Row],[DATA]])</f>
        <v>2</v>
      </c>
      <c r="C1113" t="s">
        <v>1208</v>
      </c>
      <c r="D1113" t="str">
        <f>RIGHT(tbStoricoOrdini[[#This Row],[ORDINE]],4)</f>
        <v>1110</v>
      </c>
      <c r="E1113" t="s">
        <v>33</v>
      </c>
      <c r="F1113" t="str">
        <f>VLOOKUP(tbStoricoOrdini[[#This Row],[CLIENTE]],tbClienti[],3,FALSE)</f>
        <v>Veneto</v>
      </c>
      <c r="G1113" t="str">
        <f>VLOOKUP(tbStoricoOrdini[[#This Row],[CLIENTE]],tbClienti[],7,FALSE)</f>
        <v>CC</v>
      </c>
      <c r="H1113" t="s">
        <v>74</v>
      </c>
      <c r="I1113" t="str">
        <f>IF(LEFT(tbStoricoOrdini[[#This Row],[ARTICOLO]],3) = "COG","COG",LEFT(tbStoricoOrdini[[#This Row],[ARTICOLO]],FIND(" ",tbStoricoOrdini[[#This Row],[ARTICOLO]])-1))</f>
        <v>AVRC</v>
      </c>
      <c r="J1113" t="str">
        <f>MID(tbStoricoOrdini[[#This Row],[ARTICOLO]],FIND(" ",tbStoricoOrdini[[#This Row],[ARTICOLO]])+1,4)</f>
        <v>2500</v>
      </c>
      <c r="K1113" t="str">
        <f>IFERROR(RIGHT(tbStoricoOrdini[[#This Row],[ARTICOLO]],LEN(tbStoricoOrdini[[#This Row],[ARTICOLO]])-FIND(" ",tbStoricoOrdini[[#This Row],[ARTICOLO]],FIND(" ",tbStoricoOrdini[[#This Row],[ARTICOLO]]) +1)),"")</f>
        <v>Gold</v>
      </c>
      <c r="L1113" s="3">
        <f>VLOOKUP(tbStoricoOrdini[[#This Row],[ARTICOLO]],tbArticoli[],2,FALSE)</f>
        <v>500</v>
      </c>
      <c r="M1113" s="22">
        <f>tbStoricoOrdini[[#This Row],[IMPORTO]]/tbStoricoOrdini[[#This Row],[PREZZO]]</f>
        <v>0.59199999999999997</v>
      </c>
      <c r="N1113" t="s">
        <v>10</v>
      </c>
      <c r="O1113" s="8">
        <f>VLOOKUP(tbStoricoOrdini[[#This Row],[AGENTE]],tbAgenti[],2,FALSE)</f>
        <v>3.6999999999999998E-2</v>
      </c>
      <c r="P1113" s="2">
        <v>296</v>
      </c>
      <c r="Q1113" s="2">
        <f>tbStoricoOrdini[[#This Row],[IMPORTO]]*tbStoricoOrdini[[#This Row],[% COMM.]]</f>
        <v>10.952</v>
      </c>
      <c r="R1113" s="2">
        <f>tbStoricoOrdini[[#This Row],[TOT. COMM.]]+tbStoricoOrdini[[#This Row],[IMPORTO]]</f>
        <v>306.952</v>
      </c>
    </row>
    <row r="1114" spans="1:18">
      <c r="A1114" s="1">
        <v>43862</v>
      </c>
      <c r="B1114" s="7">
        <f>MONTH(tbStoricoOrdini[[#This Row],[DATA]])</f>
        <v>2</v>
      </c>
      <c r="C1114" t="s">
        <v>1209</v>
      </c>
      <c r="D1114" t="str">
        <f>RIGHT(tbStoricoOrdini[[#This Row],[ORDINE]],4)</f>
        <v>1111</v>
      </c>
      <c r="E1114" t="s">
        <v>33</v>
      </c>
      <c r="F1114" t="str">
        <f>VLOOKUP(tbStoricoOrdini[[#This Row],[CLIENTE]],tbClienti[],3,FALSE)</f>
        <v>Veneto</v>
      </c>
      <c r="G1114" t="str">
        <f>VLOOKUP(tbStoricoOrdini[[#This Row],[CLIENTE]],tbClienti[],7,FALSE)</f>
        <v>CC</v>
      </c>
      <c r="H1114" t="s">
        <v>74</v>
      </c>
      <c r="I1114" t="str">
        <f>IF(LEFT(tbStoricoOrdini[[#This Row],[ARTICOLO]],3) = "COG","COG",LEFT(tbStoricoOrdini[[#This Row],[ARTICOLO]],FIND(" ",tbStoricoOrdini[[#This Row],[ARTICOLO]])-1))</f>
        <v>AVRC</v>
      </c>
      <c r="J1114" t="str">
        <f>MID(tbStoricoOrdini[[#This Row],[ARTICOLO]],FIND(" ",tbStoricoOrdini[[#This Row],[ARTICOLO]])+1,4)</f>
        <v>2500</v>
      </c>
      <c r="K1114" t="str">
        <f>IFERROR(RIGHT(tbStoricoOrdini[[#This Row],[ARTICOLO]],LEN(tbStoricoOrdini[[#This Row],[ARTICOLO]])-FIND(" ",tbStoricoOrdini[[#This Row],[ARTICOLO]],FIND(" ",tbStoricoOrdini[[#This Row],[ARTICOLO]]) +1)),"")</f>
        <v>Gold</v>
      </c>
      <c r="L1114" s="3">
        <f>VLOOKUP(tbStoricoOrdini[[#This Row],[ARTICOLO]],tbArticoli[],2,FALSE)</f>
        <v>500</v>
      </c>
      <c r="M1114" s="22">
        <f>tbStoricoOrdini[[#This Row],[IMPORTO]]/tbStoricoOrdini[[#This Row],[PREZZO]]</f>
        <v>0.91400000000000003</v>
      </c>
      <c r="N1114" t="s">
        <v>8</v>
      </c>
      <c r="O1114" s="8">
        <f>VLOOKUP(tbStoricoOrdini[[#This Row],[AGENTE]],tbAgenti[],2,FALSE)</f>
        <v>0.05</v>
      </c>
      <c r="P1114" s="2">
        <v>457</v>
      </c>
      <c r="Q1114" s="2">
        <f>tbStoricoOrdini[[#This Row],[IMPORTO]]*tbStoricoOrdini[[#This Row],[% COMM.]]</f>
        <v>22.85</v>
      </c>
      <c r="R1114" s="2">
        <f>tbStoricoOrdini[[#This Row],[TOT. COMM.]]+tbStoricoOrdini[[#This Row],[IMPORTO]]</f>
        <v>479.85</v>
      </c>
    </row>
    <row r="1115" spans="1:18">
      <c r="A1115" s="1">
        <v>43862</v>
      </c>
      <c r="B1115" s="7">
        <f>MONTH(tbStoricoOrdini[[#This Row],[DATA]])</f>
        <v>2</v>
      </c>
      <c r="C1115" t="s">
        <v>1210</v>
      </c>
      <c r="D1115" t="str">
        <f>RIGHT(tbStoricoOrdini[[#This Row],[ORDINE]],4)</f>
        <v>1112</v>
      </c>
      <c r="E1115" t="s">
        <v>33</v>
      </c>
      <c r="F1115" t="str">
        <f>VLOOKUP(tbStoricoOrdini[[#This Row],[CLIENTE]],tbClienti[],3,FALSE)</f>
        <v>Veneto</v>
      </c>
      <c r="G1115" t="str">
        <f>VLOOKUP(tbStoricoOrdini[[#This Row],[CLIENTE]],tbClienti[],7,FALSE)</f>
        <v>CC</v>
      </c>
      <c r="H1115" t="s">
        <v>74</v>
      </c>
      <c r="I1115" t="str">
        <f>IF(LEFT(tbStoricoOrdini[[#This Row],[ARTICOLO]],3) = "COG","COG",LEFT(tbStoricoOrdini[[#This Row],[ARTICOLO]],FIND(" ",tbStoricoOrdini[[#This Row],[ARTICOLO]])-1))</f>
        <v>AVRC</v>
      </c>
      <c r="J1115" t="str">
        <f>MID(tbStoricoOrdini[[#This Row],[ARTICOLO]],FIND(" ",tbStoricoOrdini[[#This Row],[ARTICOLO]])+1,4)</f>
        <v>2500</v>
      </c>
      <c r="K1115" t="str">
        <f>IFERROR(RIGHT(tbStoricoOrdini[[#This Row],[ARTICOLO]],LEN(tbStoricoOrdini[[#This Row],[ARTICOLO]])-FIND(" ",tbStoricoOrdini[[#This Row],[ARTICOLO]],FIND(" ",tbStoricoOrdini[[#This Row],[ARTICOLO]]) +1)),"")</f>
        <v>Gold</v>
      </c>
      <c r="L1115" s="3">
        <f>VLOOKUP(tbStoricoOrdini[[#This Row],[ARTICOLO]],tbArticoli[],2,FALSE)</f>
        <v>500</v>
      </c>
      <c r="M1115" s="22">
        <f>tbStoricoOrdini[[#This Row],[IMPORTO]]/tbStoricoOrdini[[#This Row],[PREZZO]]</f>
        <v>0.126</v>
      </c>
      <c r="N1115" t="s">
        <v>9</v>
      </c>
      <c r="O1115" s="8">
        <f>VLOOKUP(tbStoricoOrdini[[#This Row],[AGENTE]],tbAgenti[],2,FALSE)</f>
        <v>0.05</v>
      </c>
      <c r="P1115" s="2">
        <v>63</v>
      </c>
      <c r="Q1115" s="2">
        <f>tbStoricoOrdini[[#This Row],[IMPORTO]]*tbStoricoOrdini[[#This Row],[% COMM.]]</f>
        <v>3.1500000000000004</v>
      </c>
      <c r="R1115" s="2">
        <f>tbStoricoOrdini[[#This Row],[TOT. COMM.]]+tbStoricoOrdini[[#This Row],[IMPORTO]]</f>
        <v>66.150000000000006</v>
      </c>
    </row>
    <row r="1116" spans="1:18">
      <c r="A1116" s="1">
        <v>43862</v>
      </c>
      <c r="B1116" s="7">
        <f>MONTH(tbStoricoOrdini[[#This Row],[DATA]])</f>
        <v>2</v>
      </c>
      <c r="C1116" t="s">
        <v>1211</v>
      </c>
      <c r="D1116" t="str">
        <f>RIGHT(tbStoricoOrdini[[#This Row],[ORDINE]],4)</f>
        <v>1113</v>
      </c>
      <c r="E1116" t="s">
        <v>33</v>
      </c>
      <c r="F1116" t="str">
        <f>VLOOKUP(tbStoricoOrdini[[#This Row],[CLIENTE]],tbClienti[],3,FALSE)</f>
        <v>Veneto</v>
      </c>
      <c r="G1116" t="str">
        <f>VLOOKUP(tbStoricoOrdini[[#This Row],[CLIENTE]],tbClienti[],7,FALSE)</f>
        <v>CC</v>
      </c>
      <c r="H1116" t="s">
        <v>61</v>
      </c>
      <c r="I1116" t="str">
        <f>IF(LEFT(tbStoricoOrdini[[#This Row],[ARTICOLO]],3) = "COG","COG",LEFT(tbStoricoOrdini[[#This Row],[ARTICOLO]],FIND(" ",tbStoricoOrdini[[#This Row],[ARTICOLO]])-1))</f>
        <v>KLM</v>
      </c>
      <c r="J1116" t="str">
        <f>MID(tbStoricoOrdini[[#This Row],[ARTICOLO]],FIND(" ",tbStoricoOrdini[[#This Row],[ARTICOLO]])+1,4)</f>
        <v>5000</v>
      </c>
      <c r="K1116" t="str">
        <f>IFERROR(RIGHT(tbStoricoOrdini[[#This Row],[ARTICOLO]],LEN(tbStoricoOrdini[[#This Row],[ARTICOLO]])-FIND(" ",tbStoricoOrdini[[#This Row],[ARTICOLO]],FIND(" ",tbStoricoOrdini[[#This Row],[ARTICOLO]]) +1)),"")</f>
        <v>Medium</v>
      </c>
      <c r="L1116" s="3">
        <f>VLOOKUP(tbStoricoOrdini[[#This Row],[ARTICOLO]],tbArticoli[],2,FALSE)</f>
        <v>150</v>
      </c>
      <c r="M1116" s="22">
        <f>tbStoricoOrdini[[#This Row],[IMPORTO]]/tbStoricoOrdini[[#This Row],[PREZZO]]</f>
        <v>46.43333333333333</v>
      </c>
      <c r="N1116" t="s">
        <v>10</v>
      </c>
      <c r="O1116" s="8">
        <f>VLOOKUP(tbStoricoOrdini[[#This Row],[AGENTE]],tbAgenti[],2,FALSE)</f>
        <v>3.6999999999999998E-2</v>
      </c>
      <c r="P1116" s="2">
        <v>6965</v>
      </c>
      <c r="Q1116" s="2">
        <f>tbStoricoOrdini[[#This Row],[IMPORTO]]*tbStoricoOrdini[[#This Row],[% COMM.]]</f>
        <v>257.70499999999998</v>
      </c>
      <c r="R1116" s="2">
        <f>tbStoricoOrdini[[#This Row],[TOT. COMM.]]+tbStoricoOrdini[[#This Row],[IMPORTO]]</f>
        <v>7222.7049999999999</v>
      </c>
    </row>
    <row r="1117" spans="1:18">
      <c r="A1117" s="1">
        <v>43862</v>
      </c>
      <c r="B1117" s="7">
        <f>MONTH(tbStoricoOrdini[[#This Row],[DATA]])</f>
        <v>2</v>
      </c>
      <c r="C1117" t="s">
        <v>1212</v>
      </c>
      <c r="D1117" t="str">
        <f>RIGHT(tbStoricoOrdini[[#This Row],[ORDINE]],4)</f>
        <v>1114</v>
      </c>
      <c r="E1117" t="s">
        <v>33</v>
      </c>
      <c r="F1117" t="str">
        <f>VLOOKUP(tbStoricoOrdini[[#This Row],[CLIENTE]],tbClienti[],3,FALSE)</f>
        <v>Veneto</v>
      </c>
      <c r="G1117" t="str">
        <f>VLOOKUP(tbStoricoOrdini[[#This Row],[CLIENTE]],tbClienti[],7,FALSE)</f>
        <v>CC</v>
      </c>
      <c r="H1117" t="s">
        <v>61</v>
      </c>
      <c r="I1117" t="str">
        <f>IF(LEFT(tbStoricoOrdini[[#This Row],[ARTICOLO]],3) = "COG","COG",LEFT(tbStoricoOrdini[[#This Row],[ARTICOLO]],FIND(" ",tbStoricoOrdini[[#This Row],[ARTICOLO]])-1))</f>
        <v>KLM</v>
      </c>
      <c r="J1117" t="str">
        <f>MID(tbStoricoOrdini[[#This Row],[ARTICOLO]],FIND(" ",tbStoricoOrdini[[#This Row],[ARTICOLO]])+1,4)</f>
        <v>5000</v>
      </c>
      <c r="K1117" t="str">
        <f>IFERROR(RIGHT(tbStoricoOrdini[[#This Row],[ARTICOLO]],LEN(tbStoricoOrdini[[#This Row],[ARTICOLO]])-FIND(" ",tbStoricoOrdini[[#This Row],[ARTICOLO]],FIND(" ",tbStoricoOrdini[[#This Row],[ARTICOLO]]) +1)),"")</f>
        <v>Medium</v>
      </c>
      <c r="L1117" s="3">
        <f>VLOOKUP(tbStoricoOrdini[[#This Row],[ARTICOLO]],tbArticoli[],2,FALSE)</f>
        <v>150</v>
      </c>
      <c r="M1117" s="22">
        <f>tbStoricoOrdini[[#This Row],[IMPORTO]]/tbStoricoOrdini[[#This Row],[PREZZO]]</f>
        <v>10.966666666666667</v>
      </c>
      <c r="N1117" t="s">
        <v>8</v>
      </c>
      <c r="O1117" s="8">
        <f>VLOOKUP(tbStoricoOrdini[[#This Row],[AGENTE]],tbAgenti[],2,FALSE)</f>
        <v>0.05</v>
      </c>
      <c r="P1117" s="2">
        <v>1645</v>
      </c>
      <c r="Q1117" s="2">
        <f>tbStoricoOrdini[[#This Row],[IMPORTO]]*tbStoricoOrdini[[#This Row],[% COMM.]]</f>
        <v>82.25</v>
      </c>
      <c r="R1117" s="2">
        <f>tbStoricoOrdini[[#This Row],[TOT. COMM.]]+tbStoricoOrdini[[#This Row],[IMPORTO]]</f>
        <v>1727.25</v>
      </c>
    </row>
    <row r="1118" spans="1:18">
      <c r="A1118" s="1">
        <v>43862</v>
      </c>
      <c r="B1118" s="7">
        <f>MONTH(tbStoricoOrdini[[#This Row],[DATA]])</f>
        <v>2</v>
      </c>
      <c r="C1118" t="s">
        <v>1213</v>
      </c>
      <c r="D1118" t="str">
        <f>RIGHT(tbStoricoOrdini[[#This Row],[ORDINE]],4)</f>
        <v>1115</v>
      </c>
      <c r="E1118" t="s">
        <v>33</v>
      </c>
      <c r="F1118" t="str">
        <f>VLOOKUP(tbStoricoOrdini[[#This Row],[CLIENTE]],tbClienti[],3,FALSE)</f>
        <v>Veneto</v>
      </c>
      <c r="G1118" t="str">
        <f>VLOOKUP(tbStoricoOrdini[[#This Row],[CLIENTE]],tbClienti[],7,FALSE)</f>
        <v>CC</v>
      </c>
      <c r="H1118" t="s">
        <v>61</v>
      </c>
      <c r="I1118" t="str">
        <f>IF(LEFT(tbStoricoOrdini[[#This Row],[ARTICOLO]],3) = "COG","COG",LEFT(tbStoricoOrdini[[#This Row],[ARTICOLO]],FIND(" ",tbStoricoOrdini[[#This Row],[ARTICOLO]])-1))</f>
        <v>KLM</v>
      </c>
      <c r="J1118" t="str">
        <f>MID(tbStoricoOrdini[[#This Row],[ARTICOLO]],FIND(" ",tbStoricoOrdini[[#This Row],[ARTICOLO]])+1,4)</f>
        <v>5000</v>
      </c>
      <c r="K1118" t="str">
        <f>IFERROR(RIGHT(tbStoricoOrdini[[#This Row],[ARTICOLO]],LEN(tbStoricoOrdini[[#This Row],[ARTICOLO]])-FIND(" ",tbStoricoOrdini[[#This Row],[ARTICOLO]],FIND(" ",tbStoricoOrdini[[#This Row],[ARTICOLO]]) +1)),"")</f>
        <v>Medium</v>
      </c>
      <c r="L1118" s="3">
        <f>VLOOKUP(tbStoricoOrdini[[#This Row],[ARTICOLO]],tbArticoli[],2,FALSE)</f>
        <v>150</v>
      </c>
      <c r="M1118" s="22">
        <f>tbStoricoOrdini[[#This Row],[IMPORTO]]/tbStoricoOrdini[[#This Row],[PREZZO]]</f>
        <v>334.92</v>
      </c>
      <c r="N1118" t="s">
        <v>9</v>
      </c>
      <c r="O1118" s="8">
        <f>VLOOKUP(tbStoricoOrdini[[#This Row],[AGENTE]],tbAgenti[],2,FALSE)</f>
        <v>0.05</v>
      </c>
      <c r="P1118" s="2">
        <v>50238</v>
      </c>
      <c r="Q1118" s="2">
        <f>tbStoricoOrdini[[#This Row],[IMPORTO]]*tbStoricoOrdini[[#This Row],[% COMM.]]</f>
        <v>2511.9</v>
      </c>
      <c r="R1118" s="2">
        <f>tbStoricoOrdini[[#This Row],[TOT. COMM.]]+tbStoricoOrdini[[#This Row],[IMPORTO]]</f>
        <v>52749.9</v>
      </c>
    </row>
    <row r="1119" spans="1:18">
      <c r="A1119" s="1">
        <v>43862</v>
      </c>
      <c r="B1119" s="7">
        <f>MONTH(tbStoricoOrdini[[#This Row],[DATA]])</f>
        <v>2</v>
      </c>
      <c r="C1119" t="s">
        <v>1214</v>
      </c>
      <c r="D1119" t="str">
        <f>RIGHT(tbStoricoOrdini[[#This Row],[ORDINE]],4)</f>
        <v>1116</v>
      </c>
      <c r="E1119" t="s">
        <v>33</v>
      </c>
      <c r="F1119" t="str">
        <f>VLOOKUP(tbStoricoOrdini[[#This Row],[CLIENTE]],tbClienti[],3,FALSE)</f>
        <v>Veneto</v>
      </c>
      <c r="G1119" t="str">
        <f>VLOOKUP(tbStoricoOrdini[[#This Row],[CLIENTE]],tbClienti[],7,FALSE)</f>
        <v>CC</v>
      </c>
      <c r="H1119" t="s">
        <v>60</v>
      </c>
      <c r="I1119" t="str">
        <f>IF(LEFT(tbStoricoOrdini[[#This Row],[ARTICOLO]],3) = "COG","COG",LEFT(tbStoricoOrdini[[#This Row],[ARTICOLO]],FIND(" ",tbStoricoOrdini[[#This Row],[ARTICOLO]])-1))</f>
        <v>KLM</v>
      </c>
      <c r="J1119" t="str">
        <f>MID(tbStoricoOrdini[[#This Row],[ARTICOLO]],FIND(" ",tbStoricoOrdini[[#This Row],[ARTICOLO]])+1,4)</f>
        <v>5000</v>
      </c>
      <c r="K1119" t="str">
        <f>IFERROR(RIGHT(tbStoricoOrdini[[#This Row],[ARTICOLO]],LEN(tbStoricoOrdini[[#This Row],[ARTICOLO]])-FIND(" ",tbStoricoOrdini[[#This Row],[ARTICOLO]],FIND(" ",tbStoricoOrdini[[#This Row],[ARTICOLO]]) +1)),"")</f>
        <v>Plus</v>
      </c>
      <c r="L1119" s="3">
        <f>VLOOKUP(tbStoricoOrdini[[#This Row],[ARTICOLO]],tbArticoli[],2,FALSE)</f>
        <v>175</v>
      </c>
      <c r="M1119" s="22">
        <f>tbStoricoOrdini[[#This Row],[IMPORTO]]/tbStoricoOrdini[[#This Row],[PREZZO]]</f>
        <v>18.754285714285714</v>
      </c>
      <c r="N1119" t="s">
        <v>10</v>
      </c>
      <c r="O1119" s="8">
        <f>VLOOKUP(tbStoricoOrdini[[#This Row],[AGENTE]],tbAgenti[],2,FALSE)</f>
        <v>3.6999999999999998E-2</v>
      </c>
      <c r="P1119" s="2">
        <v>3282</v>
      </c>
      <c r="Q1119" s="2">
        <f>tbStoricoOrdini[[#This Row],[IMPORTO]]*tbStoricoOrdini[[#This Row],[% COMM.]]</f>
        <v>121.434</v>
      </c>
      <c r="R1119" s="2">
        <f>tbStoricoOrdini[[#This Row],[TOT. COMM.]]+tbStoricoOrdini[[#This Row],[IMPORTO]]</f>
        <v>3403.4340000000002</v>
      </c>
    </row>
    <row r="1120" spans="1:18">
      <c r="A1120" s="1">
        <v>43862</v>
      </c>
      <c r="B1120" s="7">
        <f>MONTH(tbStoricoOrdini[[#This Row],[DATA]])</f>
        <v>2</v>
      </c>
      <c r="C1120" t="s">
        <v>1215</v>
      </c>
      <c r="D1120" t="str">
        <f>RIGHT(tbStoricoOrdini[[#This Row],[ORDINE]],4)</f>
        <v>1117</v>
      </c>
      <c r="E1120" t="s">
        <v>33</v>
      </c>
      <c r="F1120" t="str">
        <f>VLOOKUP(tbStoricoOrdini[[#This Row],[CLIENTE]],tbClienti[],3,FALSE)</f>
        <v>Veneto</v>
      </c>
      <c r="G1120" t="str">
        <f>VLOOKUP(tbStoricoOrdini[[#This Row],[CLIENTE]],tbClienti[],7,FALSE)</f>
        <v>CC</v>
      </c>
      <c r="H1120" t="s">
        <v>63</v>
      </c>
      <c r="I1120" t="str">
        <f>IF(LEFT(tbStoricoOrdini[[#This Row],[ARTICOLO]],3) = "COG","COG",LEFT(tbStoricoOrdini[[#This Row],[ARTICOLO]],FIND(" ",tbStoricoOrdini[[#This Row],[ARTICOLO]])-1))</f>
        <v>KLM</v>
      </c>
      <c r="J1120" t="str">
        <f>MID(tbStoricoOrdini[[#This Row],[ARTICOLO]],FIND(" ",tbStoricoOrdini[[#This Row],[ARTICOLO]])+1,4)</f>
        <v>3000</v>
      </c>
      <c r="K1120" t="str">
        <f>IFERROR(RIGHT(tbStoricoOrdini[[#This Row],[ARTICOLO]],LEN(tbStoricoOrdini[[#This Row],[ARTICOLO]])-FIND(" ",tbStoricoOrdini[[#This Row],[ARTICOLO]],FIND(" ",tbStoricoOrdini[[#This Row],[ARTICOLO]]) +1)),"")</f>
        <v>Plus</v>
      </c>
      <c r="L1120" s="3">
        <f>VLOOKUP(tbStoricoOrdini[[#This Row],[ARTICOLO]],tbArticoli[],2,FALSE)</f>
        <v>145</v>
      </c>
      <c r="M1120" s="22">
        <f>tbStoricoOrdini[[#This Row],[IMPORTO]]/tbStoricoOrdini[[#This Row],[PREZZO]]</f>
        <v>47.572413793103451</v>
      </c>
      <c r="N1120" t="s">
        <v>10</v>
      </c>
      <c r="O1120" s="8">
        <f>VLOOKUP(tbStoricoOrdini[[#This Row],[AGENTE]],tbAgenti[],2,FALSE)</f>
        <v>3.6999999999999998E-2</v>
      </c>
      <c r="P1120" s="2">
        <v>6898</v>
      </c>
      <c r="Q1120" s="2">
        <f>tbStoricoOrdini[[#This Row],[IMPORTO]]*tbStoricoOrdini[[#This Row],[% COMM.]]</f>
        <v>255.226</v>
      </c>
      <c r="R1120" s="2">
        <f>tbStoricoOrdini[[#This Row],[TOT. COMM.]]+tbStoricoOrdini[[#This Row],[IMPORTO]]</f>
        <v>7153.2259999999997</v>
      </c>
    </row>
    <row r="1121" spans="1:18">
      <c r="A1121" s="1">
        <v>43862</v>
      </c>
      <c r="B1121" s="7">
        <f>MONTH(tbStoricoOrdini[[#This Row],[DATA]])</f>
        <v>2</v>
      </c>
      <c r="C1121" t="s">
        <v>1216</v>
      </c>
      <c r="D1121" t="str">
        <f>RIGHT(tbStoricoOrdini[[#This Row],[ORDINE]],4)</f>
        <v>1118</v>
      </c>
      <c r="E1121" t="s">
        <v>33</v>
      </c>
      <c r="F1121" t="str">
        <f>VLOOKUP(tbStoricoOrdini[[#This Row],[CLIENTE]],tbClienti[],3,FALSE)</f>
        <v>Veneto</v>
      </c>
      <c r="G1121" t="str">
        <f>VLOOKUP(tbStoricoOrdini[[#This Row],[CLIENTE]],tbClienti[],7,FALSE)</f>
        <v>CC</v>
      </c>
      <c r="H1121" t="s">
        <v>63</v>
      </c>
      <c r="I1121" t="str">
        <f>IF(LEFT(tbStoricoOrdini[[#This Row],[ARTICOLO]],3) = "COG","COG",LEFT(tbStoricoOrdini[[#This Row],[ARTICOLO]],FIND(" ",tbStoricoOrdini[[#This Row],[ARTICOLO]])-1))</f>
        <v>KLM</v>
      </c>
      <c r="J1121" t="str">
        <f>MID(tbStoricoOrdini[[#This Row],[ARTICOLO]],FIND(" ",tbStoricoOrdini[[#This Row],[ARTICOLO]])+1,4)</f>
        <v>3000</v>
      </c>
      <c r="K1121" t="str">
        <f>IFERROR(RIGHT(tbStoricoOrdini[[#This Row],[ARTICOLO]],LEN(tbStoricoOrdini[[#This Row],[ARTICOLO]])-FIND(" ",tbStoricoOrdini[[#This Row],[ARTICOLO]],FIND(" ",tbStoricoOrdini[[#This Row],[ARTICOLO]]) +1)),"")</f>
        <v>Plus</v>
      </c>
      <c r="L1121" s="3">
        <f>VLOOKUP(tbStoricoOrdini[[#This Row],[ARTICOLO]],tbArticoli[],2,FALSE)</f>
        <v>145</v>
      </c>
      <c r="M1121" s="22">
        <f>tbStoricoOrdini[[#This Row],[IMPORTO]]/tbStoricoOrdini[[#This Row],[PREZZO]]</f>
        <v>121.46896551724137</v>
      </c>
      <c r="N1121" t="s">
        <v>8</v>
      </c>
      <c r="O1121" s="8">
        <f>VLOOKUP(tbStoricoOrdini[[#This Row],[AGENTE]],tbAgenti[],2,FALSE)</f>
        <v>0.05</v>
      </c>
      <c r="P1121" s="2">
        <v>17613</v>
      </c>
      <c r="Q1121" s="2">
        <f>tbStoricoOrdini[[#This Row],[IMPORTO]]*tbStoricoOrdini[[#This Row],[% COMM.]]</f>
        <v>880.65000000000009</v>
      </c>
      <c r="R1121" s="2">
        <f>tbStoricoOrdini[[#This Row],[TOT. COMM.]]+tbStoricoOrdini[[#This Row],[IMPORTO]]</f>
        <v>18493.650000000001</v>
      </c>
    </row>
    <row r="1122" spans="1:18">
      <c r="A1122" s="1">
        <v>43862</v>
      </c>
      <c r="B1122" s="7">
        <f>MONTH(tbStoricoOrdini[[#This Row],[DATA]])</f>
        <v>2</v>
      </c>
      <c r="C1122" t="s">
        <v>1217</v>
      </c>
      <c r="D1122" t="str">
        <f>RIGHT(tbStoricoOrdini[[#This Row],[ORDINE]],4)</f>
        <v>1119</v>
      </c>
      <c r="E1122" t="s">
        <v>33</v>
      </c>
      <c r="F1122" t="str">
        <f>VLOOKUP(tbStoricoOrdini[[#This Row],[CLIENTE]],tbClienti[],3,FALSE)</f>
        <v>Veneto</v>
      </c>
      <c r="G1122" t="str">
        <f>VLOOKUP(tbStoricoOrdini[[#This Row],[CLIENTE]],tbClienti[],7,FALSE)</f>
        <v>CC</v>
      </c>
      <c r="H1122" t="s">
        <v>63</v>
      </c>
      <c r="I1122" t="str">
        <f>IF(LEFT(tbStoricoOrdini[[#This Row],[ARTICOLO]],3) = "COG","COG",LEFT(tbStoricoOrdini[[#This Row],[ARTICOLO]],FIND(" ",tbStoricoOrdini[[#This Row],[ARTICOLO]])-1))</f>
        <v>KLM</v>
      </c>
      <c r="J1122" t="str">
        <f>MID(tbStoricoOrdini[[#This Row],[ARTICOLO]],FIND(" ",tbStoricoOrdini[[#This Row],[ARTICOLO]])+1,4)</f>
        <v>3000</v>
      </c>
      <c r="K1122" t="str">
        <f>IFERROR(RIGHT(tbStoricoOrdini[[#This Row],[ARTICOLO]],LEN(tbStoricoOrdini[[#This Row],[ARTICOLO]])-FIND(" ",tbStoricoOrdini[[#This Row],[ARTICOLO]],FIND(" ",tbStoricoOrdini[[#This Row],[ARTICOLO]]) +1)),"")</f>
        <v>Plus</v>
      </c>
      <c r="L1122" s="3">
        <f>VLOOKUP(tbStoricoOrdini[[#This Row],[ARTICOLO]],tbArticoli[],2,FALSE)</f>
        <v>145</v>
      </c>
      <c r="M1122" s="22">
        <f>tbStoricoOrdini[[#This Row],[IMPORTO]]/tbStoricoOrdini[[#This Row],[PREZZO]]</f>
        <v>62.662068965517243</v>
      </c>
      <c r="N1122" t="s">
        <v>9</v>
      </c>
      <c r="O1122" s="8">
        <f>VLOOKUP(tbStoricoOrdini[[#This Row],[AGENTE]],tbAgenti[],2,FALSE)</f>
        <v>0.05</v>
      </c>
      <c r="P1122" s="2">
        <v>9086</v>
      </c>
      <c r="Q1122" s="2">
        <f>tbStoricoOrdini[[#This Row],[IMPORTO]]*tbStoricoOrdini[[#This Row],[% COMM.]]</f>
        <v>454.3</v>
      </c>
      <c r="R1122" s="2">
        <f>tbStoricoOrdini[[#This Row],[TOT. COMM.]]+tbStoricoOrdini[[#This Row],[IMPORTO]]</f>
        <v>9540.2999999999993</v>
      </c>
    </row>
    <row r="1123" spans="1:18">
      <c r="A1123" s="1">
        <v>43862</v>
      </c>
      <c r="B1123" s="7">
        <f>MONTH(tbStoricoOrdini[[#This Row],[DATA]])</f>
        <v>2</v>
      </c>
      <c r="C1123" t="s">
        <v>1218</v>
      </c>
      <c r="D1123" t="str">
        <f>RIGHT(tbStoricoOrdini[[#This Row],[ORDINE]],4)</f>
        <v>1120</v>
      </c>
      <c r="E1123" t="s">
        <v>33</v>
      </c>
      <c r="F1123" t="str">
        <f>VLOOKUP(tbStoricoOrdini[[#This Row],[CLIENTE]],tbClienti[],3,FALSE)</f>
        <v>Veneto</v>
      </c>
      <c r="G1123" t="str">
        <f>VLOOKUP(tbStoricoOrdini[[#This Row],[CLIENTE]],tbClienti[],7,FALSE)</f>
        <v>CC</v>
      </c>
      <c r="H1123" t="s">
        <v>65</v>
      </c>
      <c r="I1123" t="str">
        <f>IF(LEFT(tbStoricoOrdini[[#This Row],[ARTICOLO]],3) = "COG","COG",LEFT(tbStoricoOrdini[[#This Row],[ARTICOLO]],FIND(" ",tbStoricoOrdini[[#This Row],[ARTICOLO]])-1))</f>
        <v>GKLM</v>
      </c>
      <c r="J1123" t="str">
        <f>MID(tbStoricoOrdini[[#This Row],[ARTICOLO]],FIND(" ",tbStoricoOrdini[[#This Row],[ARTICOLO]])+1,4)</f>
        <v>5000</v>
      </c>
      <c r="K1123" t="str">
        <f>IFERROR(RIGHT(tbStoricoOrdini[[#This Row],[ARTICOLO]],LEN(tbStoricoOrdini[[#This Row],[ARTICOLO]])-FIND(" ",tbStoricoOrdini[[#This Row],[ARTICOLO]],FIND(" ",tbStoricoOrdini[[#This Row],[ARTICOLO]]) +1)),"")</f>
        <v/>
      </c>
      <c r="L1123" s="3">
        <f>VLOOKUP(tbStoricoOrdini[[#This Row],[ARTICOLO]],tbArticoli[],2,FALSE)</f>
        <v>75</v>
      </c>
      <c r="M1123" s="22">
        <f>tbStoricoOrdini[[#This Row],[IMPORTO]]/tbStoricoOrdini[[#This Row],[PREZZO]]</f>
        <v>3.9066666666666667</v>
      </c>
      <c r="N1123" t="s">
        <v>10</v>
      </c>
      <c r="O1123" s="8">
        <f>VLOOKUP(tbStoricoOrdini[[#This Row],[AGENTE]],tbAgenti[],2,FALSE)</f>
        <v>3.6999999999999998E-2</v>
      </c>
      <c r="P1123" s="2">
        <v>293</v>
      </c>
      <c r="Q1123" s="2">
        <f>tbStoricoOrdini[[#This Row],[IMPORTO]]*tbStoricoOrdini[[#This Row],[% COMM.]]</f>
        <v>10.840999999999999</v>
      </c>
      <c r="R1123" s="2">
        <f>tbStoricoOrdini[[#This Row],[TOT. COMM.]]+tbStoricoOrdini[[#This Row],[IMPORTO]]</f>
        <v>303.84100000000001</v>
      </c>
    </row>
    <row r="1124" spans="1:18">
      <c r="A1124" s="1">
        <v>43862</v>
      </c>
      <c r="B1124" s="7">
        <f>MONTH(tbStoricoOrdini[[#This Row],[DATA]])</f>
        <v>2</v>
      </c>
      <c r="C1124" t="s">
        <v>1219</v>
      </c>
      <c r="D1124" t="str">
        <f>RIGHT(tbStoricoOrdini[[#This Row],[ORDINE]],4)</f>
        <v>1121</v>
      </c>
      <c r="E1124" t="s">
        <v>33</v>
      </c>
      <c r="F1124" t="str">
        <f>VLOOKUP(tbStoricoOrdini[[#This Row],[CLIENTE]],tbClienti[],3,FALSE)</f>
        <v>Veneto</v>
      </c>
      <c r="G1124" t="str">
        <f>VLOOKUP(tbStoricoOrdini[[#This Row],[CLIENTE]],tbClienti[],7,FALSE)</f>
        <v>CC</v>
      </c>
      <c r="H1124" t="s">
        <v>66</v>
      </c>
      <c r="I1124" t="str">
        <f>IF(LEFT(tbStoricoOrdini[[#This Row],[ARTICOLO]],3) = "COG","COG",LEFT(tbStoricoOrdini[[#This Row],[ARTICOLO]],FIND(" ",tbStoricoOrdini[[#This Row],[ARTICOLO]])-1))</f>
        <v>BAG</v>
      </c>
      <c r="J1124" t="str">
        <f>MID(tbStoricoOrdini[[#This Row],[ARTICOLO]],FIND(" ",tbStoricoOrdini[[#This Row],[ARTICOLO]])+1,4)</f>
        <v>2500</v>
      </c>
      <c r="K1124" t="str">
        <f>IFERROR(RIGHT(tbStoricoOrdini[[#This Row],[ARTICOLO]],LEN(tbStoricoOrdini[[#This Row],[ARTICOLO]])-FIND(" ",tbStoricoOrdini[[#This Row],[ARTICOLO]],FIND(" ",tbStoricoOrdini[[#This Row],[ARTICOLO]]) +1)),"")</f>
        <v>Plus</v>
      </c>
      <c r="L1124" s="3">
        <f>VLOOKUP(tbStoricoOrdini[[#This Row],[ARTICOLO]],tbArticoli[],2,FALSE)</f>
        <v>220</v>
      </c>
      <c r="M1124" s="22">
        <f>tbStoricoOrdini[[#This Row],[IMPORTO]]/tbStoricoOrdini[[#This Row],[PREZZO]]</f>
        <v>9.1954545454545453</v>
      </c>
      <c r="N1124" t="s">
        <v>10</v>
      </c>
      <c r="O1124" s="8">
        <f>VLOOKUP(tbStoricoOrdini[[#This Row],[AGENTE]],tbAgenti[],2,FALSE)</f>
        <v>3.6999999999999998E-2</v>
      </c>
      <c r="P1124" s="2">
        <v>2023</v>
      </c>
      <c r="Q1124" s="2">
        <f>tbStoricoOrdini[[#This Row],[IMPORTO]]*tbStoricoOrdini[[#This Row],[% COMM.]]</f>
        <v>74.850999999999999</v>
      </c>
      <c r="R1124" s="2">
        <f>tbStoricoOrdini[[#This Row],[TOT. COMM.]]+tbStoricoOrdini[[#This Row],[IMPORTO]]</f>
        <v>2097.8510000000001</v>
      </c>
    </row>
    <row r="1125" spans="1:18">
      <c r="A1125" s="1">
        <v>43862</v>
      </c>
      <c r="B1125" s="7">
        <f>MONTH(tbStoricoOrdini[[#This Row],[DATA]])</f>
        <v>2</v>
      </c>
      <c r="C1125" t="s">
        <v>1220</v>
      </c>
      <c r="D1125" t="str">
        <f>RIGHT(tbStoricoOrdini[[#This Row],[ORDINE]],4)</f>
        <v>1122</v>
      </c>
      <c r="E1125" t="s">
        <v>33</v>
      </c>
      <c r="F1125" t="str">
        <f>VLOOKUP(tbStoricoOrdini[[#This Row],[CLIENTE]],tbClienti[],3,FALSE)</f>
        <v>Veneto</v>
      </c>
      <c r="G1125" t="str">
        <f>VLOOKUP(tbStoricoOrdini[[#This Row],[CLIENTE]],tbClienti[],7,FALSE)</f>
        <v>CC</v>
      </c>
      <c r="H1125" t="s">
        <v>66</v>
      </c>
      <c r="I1125" t="str">
        <f>IF(LEFT(tbStoricoOrdini[[#This Row],[ARTICOLO]],3) = "COG","COG",LEFT(tbStoricoOrdini[[#This Row],[ARTICOLO]],FIND(" ",tbStoricoOrdini[[#This Row],[ARTICOLO]])-1))</f>
        <v>BAG</v>
      </c>
      <c r="J1125" t="str">
        <f>MID(tbStoricoOrdini[[#This Row],[ARTICOLO]],FIND(" ",tbStoricoOrdini[[#This Row],[ARTICOLO]])+1,4)</f>
        <v>2500</v>
      </c>
      <c r="K1125" t="str">
        <f>IFERROR(RIGHT(tbStoricoOrdini[[#This Row],[ARTICOLO]],LEN(tbStoricoOrdini[[#This Row],[ARTICOLO]])-FIND(" ",tbStoricoOrdini[[#This Row],[ARTICOLO]],FIND(" ",tbStoricoOrdini[[#This Row],[ARTICOLO]]) +1)),"")</f>
        <v>Plus</v>
      </c>
      <c r="L1125" s="3">
        <f>VLOOKUP(tbStoricoOrdini[[#This Row],[ARTICOLO]],tbArticoli[],2,FALSE)</f>
        <v>220</v>
      </c>
      <c r="M1125" s="22">
        <f>tbStoricoOrdini[[#This Row],[IMPORTO]]/tbStoricoOrdini[[#This Row],[PREZZO]]</f>
        <v>2.5227272727272729</v>
      </c>
      <c r="N1125" t="s">
        <v>8</v>
      </c>
      <c r="O1125" s="8">
        <f>VLOOKUP(tbStoricoOrdini[[#This Row],[AGENTE]],tbAgenti[],2,FALSE)</f>
        <v>0.05</v>
      </c>
      <c r="P1125" s="2">
        <v>555</v>
      </c>
      <c r="Q1125" s="2">
        <f>tbStoricoOrdini[[#This Row],[IMPORTO]]*tbStoricoOrdini[[#This Row],[% COMM.]]</f>
        <v>27.75</v>
      </c>
      <c r="R1125" s="2">
        <f>tbStoricoOrdini[[#This Row],[TOT. COMM.]]+tbStoricoOrdini[[#This Row],[IMPORTO]]</f>
        <v>582.75</v>
      </c>
    </row>
    <row r="1126" spans="1:18">
      <c r="A1126" s="1">
        <v>43862</v>
      </c>
      <c r="B1126" s="7">
        <f>MONTH(tbStoricoOrdini[[#This Row],[DATA]])</f>
        <v>2</v>
      </c>
      <c r="C1126" t="s">
        <v>1221</v>
      </c>
      <c r="D1126" t="str">
        <f>RIGHT(tbStoricoOrdini[[#This Row],[ORDINE]],4)</f>
        <v>1123</v>
      </c>
      <c r="E1126" t="s">
        <v>33</v>
      </c>
      <c r="F1126" t="str">
        <f>VLOOKUP(tbStoricoOrdini[[#This Row],[CLIENTE]],tbClienti[],3,FALSE)</f>
        <v>Veneto</v>
      </c>
      <c r="G1126" t="str">
        <f>VLOOKUP(tbStoricoOrdini[[#This Row],[CLIENTE]],tbClienti[],7,FALSE)</f>
        <v>CC</v>
      </c>
      <c r="H1126" t="s">
        <v>66</v>
      </c>
      <c r="I1126" t="str">
        <f>IF(LEFT(tbStoricoOrdini[[#This Row],[ARTICOLO]],3) = "COG","COG",LEFT(tbStoricoOrdini[[#This Row],[ARTICOLO]],FIND(" ",tbStoricoOrdini[[#This Row],[ARTICOLO]])-1))</f>
        <v>BAG</v>
      </c>
      <c r="J1126" t="str">
        <f>MID(tbStoricoOrdini[[#This Row],[ARTICOLO]],FIND(" ",tbStoricoOrdini[[#This Row],[ARTICOLO]])+1,4)</f>
        <v>2500</v>
      </c>
      <c r="K1126" t="str">
        <f>IFERROR(RIGHT(tbStoricoOrdini[[#This Row],[ARTICOLO]],LEN(tbStoricoOrdini[[#This Row],[ARTICOLO]])-FIND(" ",tbStoricoOrdini[[#This Row],[ARTICOLO]],FIND(" ",tbStoricoOrdini[[#This Row],[ARTICOLO]]) +1)),"")</f>
        <v>Plus</v>
      </c>
      <c r="L1126" s="3">
        <f>VLOOKUP(tbStoricoOrdini[[#This Row],[ARTICOLO]],tbArticoli[],2,FALSE)</f>
        <v>220</v>
      </c>
      <c r="M1126" s="22">
        <f>tbStoricoOrdini[[#This Row],[IMPORTO]]/tbStoricoOrdini[[#This Row],[PREZZO]]</f>
        <v>2.2727272727272728E-2</v>
      </c>
      <c r="N1126" t="s">
        <v>9</v>
      </c>
      <c r="O1126" s="8">
        <f>VLOOKUP(tbStoricoOrdini[[#This Row],[AGENTE]],tbAgenti[],2,FALSE)</f>
        <v>0.05</v>
      </c>
      <c r="P1126" s="2">
        <v>5</v>
      </c>
      <c r="Q1126" s="2">
        <f>tbStoricoOrdini[[#This Row],[IMPORTO]]*tbStoricoOrdini[[#This Row],[% COMM.]]</f>
        <v>0.25</v>
      </c>
      <c r="R1126" s="2">
        <f>tbStoricoOrdini[[#This Row],[TOT. COMM.]]+tbStoricoOrdini[[#This Row],[IMPORTO]]</f>
        <v>5.25</v>
      </c>
    </row>
    <row r="1127" spans="1:18">
      <c r="A1127" s="1">
        <v>43862</v>
      </c>
      <c r="B1127" s="7">
        <f>MONTH(tbStoricoOrdini[[#This Row],[DATA]])</f>
        <v>2</v>
      </c>
      <c r="C1127" t="s">
        <v>1222</v>
      </c>
      <c r="D1127" t="str">
        <f>RIGHT(tbStoricoOrdini[[#This Row],[ORDINE]],4)</f>
        <v>1124</v>
      </c>
      <c r="E1127" t="s">
        <v>33</v>
      </c>
      <c r="F1127" t="str">
        <f>VLOOKUP(tbStoricoOrdini[[#This Row],[CLIENTE]],tbClienti[],3,FALSE)</f>
        <v>Veneto</v>
      </c>
      <c r="G1127" t="str">
        <f>VLOOKUP(tbStoricoOrdini[[#This Row],[CLIENTE]],tbClienti[],7,FALSE)</f>
        <v>CC</v>
      </c>
      <c r="H1127" t="s">
        <v>68</v>
      </c>
      <c r="I1127" t="str">
        <f>IF(LEFT(tbStoricoOrdini[[#This Row],[ARTICOLO]],3) = "COG","COG",LEFT(tbStoricoOrdini[[#This Row],[ARTICOLO]],FIND(" ",tbStoricoOrdini[[#This Row],[ARTICOLO]])-1))</f>
        <v>BAG</v>
      </c>
      <c r="J1127" t="str">
        <f>MID(tbStoricoOrdini[[#This Row],[ARTICOLO]],FIND(" ",tbStoricoOrdini[[#This Row],[ARTICOLO]])+1,4)</f>
        <v>5000</v>
      </c>
      <c r="K1127" t="str">
        <f>IFERROR(RIGHT(tbStoricoOrdini[[#This Row],[ARTICOLO]],LEN(tbStoricoOrdini[[#This Row],[ARTICOLO]])-FIND(" ",tbStoricoOrdini[[#This Row],[ARTICOLO]],FIND(" ",tbStoricoOrdini[[#This Row],[ARTICOLO]]) +1)),"")</f>
        <v/>
      </c>
      <c r="L1127" s="3">
        <f>VLOOKUP(tbStoricoOrdini[[#This Row],[ARTICOLO]],tbArticoli[],2,FALSE)</f>
        <v>250</v>
      </c>
      <c r="M1127" s="22">
        <f>tbStoricoOrdini[[#This Row],[IMPORTO]]/tbStoricoOrdini[[#This Row],[PREZZO]]</f>
        <v>1.536</v>
      </c>
      <c r="N1127" t="s">
        <v>10</v>
      </c>
      <c r="O1127" s="8">
        <f>VLOOKUP(tbStoricoOrdini[[#This Row],[AGENTE]],tbAgenti[],2,FALSE)</f>
        <v>3.6999999999999998E-2</v>
      </c>
      <c r="P1127" s="2">
        <v>384</v>
      </c>
      <c r="Q1127" s="2">
        <f>tbStoricoOrdini[[#This Row],[IMPORTO]]*tbStoricoOrdini[[#This Row],[% COMM.]]</f>
        <v>14.207999999999998</v>
      </c>
      <c r="R1127" s="2">
        <f>tbStoricoOrdini[[#This Row],[TOT. COMM.]]+tbStoricoOrdini[[#This Row],[IMPORTO]]</f>
        <v>398.20799999999997</v>
      </c>
    </row>
    <row r="1128" spans="1:18">
      <c r="A1128" s="1">
        <v>43862</v>
      </c>
      <c r="B1128" s="7">
        <f>MONTH(tbStoricoOrdini[[#This Row],[DATA]])</f>
        <v>2</v>
      </c>
      <c r="C1128" t="s">
        <v>1223</v>
      </c>
      <c r="D1128" t="str">
        <f>RIGHT(tbStoricoOrdini[[#This Row],[ORDINE]],4)</f>
        <v>1125</v>
      </c>
      <c r="E1128" t="s">
        <v>33</v>
      </c>
      <c r="F1128" t="str">
        <f>VLOOKUP(tbStoricoOrdini[[#This Row],[CLIENTE]],tbClienti[],3,FALSE)</f>
        <v>Veneto</v>
      </c>
      <c r="G1128" t="str">
        <f>VLOOKUP(tbStoricoOrdini[[#This Row],[CLIENTE]],tbClienti[],7,FALSE)</f>
        <v>CC</v>
      </c>
      <c r="H1128" t="s">
        <v>68</v>
      </c>
      <c r="I1128" t="str">
        <f>IF(LEFT(tbStoricoOrdini[[#This Row],[ARTICOLO]],3) = "COG","COG",LEFT(tbStoricoOrdini[[#This Row],[ARTICOLO]],FIND(" ",tbStoricoOrdini[[#This Row],[ARTICOLO]])-1))</f>
        <v>BAG</v>
      </c>
      <c r="J1128" t="str">
        <f>MID(tbStoricoOrdini[[#This Row],[ARTICOLO]],FIND(" ",tbStoricoOrdini[[#This Row],[ARTICOLO]])+1,4)</f>
        <v>5000</v>
      </c>
      <c r="K1128" t="str">
        <f>IFERROR(RIGHT(tbStoricoOrdini[[#This Row],[ARTICOLO]],LEN(tbStoricoOrdini[[#This Row],[ARTICOLO]])-FIND(" ",tbStoricoOrdini[[#This Row],[ARTICOLO]],FIND(" ",tbStoricoOrdini[[#This Row],[ARTICOLO]]) +1)),"")</f>
        <v/>
      </c>
      <c r="L1128" s="3">
        <f>VLOOKUP(tbStoricoOrdini[[#This Row],[ARTICOLO]],tbArticoli[],2,FALSE)</f>
        <v>250</v>
      </c>
      <c r="M1128" s="22">
        <f>tbStoricoOrdini[[#This Row],[IMPORTO]]/tbStoricoOrdini[[#This Row],[PREZZO]]</f>
        <v>14.944000000000001</v>
      </c>
      <c r="N1128" t="s">
        <v>8</v>
      </c>
      <c r="O1128" s="8">
        <f>VLOOKUP(tbStoricoOrdini[[#This Row],[AGENTE]],tbAgenti[],2,FALSE)</f>
        <v>0.05</v>
      </c>
      <c r="P1128" s="2">
        <v>3736</v>
      </c>
      <c r="Q1128" s="2">
        <f>tbStoricoOrdini[[#This Row],[IMPORTO]]*tbStoricoOrdini[[#This Row],[% COMM.]]</f>
        <v>186.8</v>
      </c>
      <c r="R1128" s="2">
        <f>tbStoricoOrdini[[#This Row],[TOT. COMM.]]+tbStoricoOrdini[[#This Row],[IMPORTO]]</f>
        <v>3922.8</v>
      </c>
    </row>
    <row r="1129" spans="1:18">
      <c r="A1129" s="1">
        <v>43862</v>
      </c>
      <c r="B1129" s="7">
        <f>MONTH(tbStoricoOrdini[[#This Row],[DATA]])</f>
        <v>2</v>
      </c>
      <c r="C1129" t="s">
        <v>1224</v>
      </c>
      <c r="D1129" t="str">
        <f>RIGHT(tbStoricoOrdini[[#This Row],[ORDINE]],4)</f>
        <v>1126</v>
      </c>
      <c r="E1129" t="s">
        <v>33</v>
      </c>
      <c r="F1129" t="str">
        <f>VLOOKUP(tbStoricoOrdini[[#This Row],[CLIENTE]],tbClienti[],3,FALSE)</f>
        <v>Veneto</v>
      </c>
      <c r="G1129" t="str">
        <f>VLOOKUP(tbStoricoOrdini[[#This Row],[CLIENTE]],tbClienti[],7,FALSE)</f>
        <v>CC</v>
      </c>
      <c r="H1129" t="s">
        <v>83</v>
      </c>
      <c r="I1129" t="str">
        <f>IF(LEFT(tbStoricoOrdini[[#This Row],[ARTICOLO]],3) = "COG","COG",LEFT(tbStoricoOrdini[[#This Row],[ARTICOLO]],FIND(" ",tbStoricoOrdini[[#This Row],[ARTICOLO]])-1))</f>
        <v>COG</v>
      </c>
      <c r="J1129" t="str">
        <f>MID(tbStoricoOrdini[[#This Row],[ARTICOLO]],FIND(" ",tbStoricoOrdini[[#This Row],[ARTICOLO]])+1,4)</f>
        <v>8000</v>
      </c>
      <c r="K1129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1129" s="3">
        <f>VLOOKUP(tbStoricoOrdini[[#This Row],[ARTICOLO]],tbArticoli[],2,FALSE)</f>
        <v>670</v>
      </c>
      <c r="M1129" s="22">
        <f>tbStoricoOrdini[[#This Row],[IMPORTO]]/tbStoricoOrdini[[#This Row],[PREZZO]]</f>
        <v>1.2776119402985076</v>
      </c>
      <c r="N1129" t="s">
        <v>10</v>
      </c>
      <c r="O1129" s="8">
        <f>VLOOKUP(tbStoricoOrdini[[#This Row],[AGENTE]],tbAgenti[],2,FALSE)</f>
        <v>3.6999999999999998E-2</v>
      </c>
      <c r="P1129" s="2">
        <v>856</v>
      </c>
      <c r="Q1129" s="2">
        <f>tbStoricoOrdini[[#This Row],[IMPORTO]]*tbStoricoOrdini[[#This Row],[% COMM.]]</f>
        <v>31.671999999999997</v>
      </c>
      <c r="R1129" s="2">
        <f>tbStoricoOrdini[[#This Row],[TOT. COMM.]]+tbStoricoOrdini[[#This Row],[IMPORTO]]</f>
        <v>887.67200000000003</v>
      </c>
    </row>
    <row r="1130" spans="1:18">
      <c r="A1130" s="1">
        <v>43862</v>
      </c>
      <c r="B1130" s="7">
        <f>MONTH(tbStoricoOrdini[[#This Row],[DATA]])</f>
        <v>2</v>
      </c>
      <c r="C1130" t="s">
        <v>1225</v>
      </c>
      <c r="D1130" t="str">
        <f>RIGHT(tbStoricoOrdini[[#This Row],[ORDINE]],4)</f>
        <v>1127</v>
      </c>
      <c r="E1130" t="s">
        <v>33</v>
      </c>
      <c r="F1130" t="str">
        <f>VLOOKUP(tbStoricoOrdini[[#This Row],[CLIENTE]],tbClienti[],3,FALSE)</f>
        <v>Veneto</v>
      </c>
      <c r="G1130" t="str">
        <f>VLOOKUP(tbStoricoOrdini[[#This Row],[CLIENTE]],tbClienti[],7,FALSE)</f>
        <v>CC</v>
      </c>
      <c r="H1130" t="s">
        <v>71</v>
      </c>
      <c r="I1130" t="str">
        <f>IF(LEFT(tbStoricoOrdini[[#This Row],[ARTICOLO]],3) = "COG","COG",LEFT(tbStoricoOrdini[[#This Row],[ARTICOLO]],FIND(" ",tbStoricoOrdini[[#This Row],[ARTICOLO]])-1))</f>
        <v>EB07</v>
      </c>
      <c r="J1130" t="str">
        <f>MID(tbStoricoOrdini[[#This Row],[ARTICOLO]],FIND(" ",tbStoricoOrdini[[#This Row],[ARTICOLO]])+1,4)</f>
        <v>5000</v>
      </c>
      <c r="K1130" t="str">
        <f>IFERROR(RIGHT(tbStoricoOrdini[[#This Row],[ARTICOLO]],LEN(tbStoricoOrdini[[#This Row],[ARTICOLO]])-FIND(" ",tbStoricoOrdini[[#This Row],[ARTICOLO]],FIND(" ",tbStoricoOrdini[[#This Row],[ARTICOLO]]) +1)),"")</f>
        <v/>
      </c>
      <c r="L1130" s="3">
        <f>VLOOKUP(tbStoricoOrdini[[#This Row],[ARTICOLO]],tbArticoli[],2,FALSE)</f>
        <v>140</v>
      </c>
      <c r="M1130" s="22">
        <f>tbStoricoOrdini[[#This Row],[IMPORTO]]/tbStoricoOrdini[[#This Row],[PREZZO]]</f>
        <v>24.242857142857144</v>
      </c>
      <c r="N1130" t="s">
        <v>10</v>
      </c>
      <c r="O1130" s="8">
        <f>VLOOKUP(tbStoricoOrdini[[#This Row],[AGENTE]],tbAgenti[],2,FALSE)</f>
        <v>3.6999999999999998E-2</v>
      </c>
      <c r="P1130" s="2">
        <v>3394</v>
      </c>
      <c r="Q1130" s="2">
        <f>tbStoricoOrdini[[#This Row],[IMPORTO]]*tbStoricoOrdini[[#This Row],[% COMM.]]</f>
        <v>125.57799999999999</v>
      </c>
      <c r="R1130" s="2">
        <f>tbStoricoOrdini[[#This Row],[TOT. COMM.]]+tbStoricoOrdini[[#This Row],[IMPORTO]]</f>
        <v>3519.578</v>
      </c>
    </row>
    <row r="1131" spans="1:18">
      <c r="A1131" s="1">
        <v>43862</v>
      </c>
      <c r="B1131" s="7">
        <f>MONTH(tbStoricoOrdini[[#This Row],[DATA]])</f>
        <v>2</v>
      </c>
      <c r="C1131" t="s">
        <v>1226</v>
      </c>
      <c r="D1131" t="str">
        <f>RIGHT(tbStoricoOrdini[[#This Row],[ORDINE]],4)</f>
        <v>1128</v>
      </c>
      <c r="E1131" t="s">
        <v>33</v>
      </c>
      <c r="F1131" t="str">
        <f>VLOOKUP(tbStoricoOrdini[[#This Row],[CLIENTE]],tbClienti[],3,FALSE)</f>
        <v>Veneto</v>
      </c>
      <c r="G1131" t="str">
        <f>VLOOKUP(tbStoricoOrdini[[#This Row],[CLIENTE]],tbClienti[],7,FALSE)</f>
        <v>CC</v>
      </c>
      <c r="H1131" t="s">
        <v>71</v>
      </c>
      <c r="I1131" t="str">
        <f>IF(LEFT(tbStoricoOrdini[[#This Row],[ARTICOLO]],3) = "COG","COG",LEFT(tbStoricoOrdini[[#This Row],[ARTICOLO]],FIND(" ",tbStoricoOrdini[[#This Row],[ARTICOLO]])-1))</f>
        <v>EB07</v>
      </c>
      <c r="J1131" t="str">
        <f>MID(tbStoricoOrdini[[#This Row],[ARTICOLO]],FIND(" ",tbStoricoOrdini[[#This Row],[ARTICOLO]])+1,4)</f>
        <v>5000</v>
      </c>
      <c r="K1131" t="str">
        <f>IFERROR(RIGHT(tbStoricoOrdini[[#This Row],[ARTICOLO]],LEN(tbStoricoOrdini[[#This Row],[ARTICOLO]])-FIND(" ",tbStoricoOrdini[[#This Row],[ARTICOLO]],FIND(" ",tbStoricoOrdini[[#This Row],[ARTICOLO]]) +1)),"")</f>
        <v/>
      </c>
      <c r="L1131" s="3">
        <f>VLOOKUP(tbStoricoOrdini[[#This Row],[ARTICOLO]],tbArticoli[],2,FALSE)</f>
        <v>140</v>
      </c>
      <c r="M1131" s="22">
        <f>tbStoricoOrdini[[#This Row],[IMPORTO]]/tbStoricoOrdini[[#This Row],[PREZZO]]</f>
        <v>7.1428571428571426E-3</v>
      </c>
      <c r="N1131" t="s">
        <v>13</v>
      </c>
      <c r="O1131" s="8">
        <f>VLOOKUP(tbStoricoOrdini[[#This Row],[AGENTE]],tbAgenti[],2,FALSE)</f>
        <v>0.1</v>
      </c>
      <c r="P1131" s="2">
        <v>1</v>
      </c>
      <c r="Q1131" s="2">
        <f>tbStoricoOrdini[[#This Row],[IMPORTO]]*tbStoricoOrdini[[#This Row],[% COMM.]]</f>
        <v>0.1</v>
      </c>
      <c r="R1131" s="2">
        <f>tbStoricoOrdini[[#This Row],[TOT. COMM.]]+tbStoricoOrdini[[#This Row],[IMPORTO]]</f>
        <v>1.1000000000000001</v>
      </c>
    </row>
    <row r="1132" spans="1:18">
      <c r="A1132" s="1">
        <v>43862</v>
      </c>
      <c r="B1132" s="7">
        <f>MONTH(tbStoricoOrdini[[#This Row],[DATA]])</f>
        <v>2</v>
      </c>
      <c r="C1132" t="s">
        <v>1227</v>
      </c>
      <c r="D1132" t="str">
        <f>RIGHT(tbStoricoOrdini[[#This Row],[ORDINE]],4)</f>
        <v>1129</v>
      </c>
      <c r="E1132" t="s">
        <v>33</v>
      </c>
      <c r="F1132" t="str">
        <f>VLOOKUP(tbStoricoOrdini[[#This Row],[CLIENTE]],tbClienti[],3,FALSE)</f>
        <v>Veneto</v>
      </c>
      <c r="G1132" t="str">
        <f>VLOOKUP(tbStoricoOrdini[[#This Row],[CLIENTE]],tbClienti[],7,FALSE)</f>
        <v>CC</v>
      </c>
      <c r="H1132" t="s">
        <v>71</v>
      </c>
      <c r="I1132" t="str">
        <f>IF(LEFT(tbStoricoOrdini[[#This Row],[ARTICOLO]],3) = "COG","COG",LEFT(tbStoricoOrdini[[#This Row],[ARTICOLO]],FIND(" ",tbStoricoOrdini[[#This Row],[ARTICOLO]])-1))</f>
        <v>EB07</v>
      </c>
      <c r="J1132" t="str">
        <f>MID(tbStoricoOrdini[[#This Row],[ARTICOLO]],FIND(" ",tbStoricoOrdini[[#This Row],[ARTICOLO]])+1,4)</f>
        <v>5000</v>
      </c>
      <c r="K1132" t="str">
        <f>IFERROR(RIGHT(tbStoricoOrdini[[#This Row],[ARTICOLO]],LEN(tbStoricoOrdini[[#This Row],[ARTICOLO]])-FIND(" ",tbStoricoOrdini[[#This Row],[ARTICOLO]],FIND(" ",tbStoricoOrdini[[#This Row],[ARTICOLO]]) +1)),"")</f>
        <v/>
      </c>
      <c r="L1132" s="3">
        <f>VLOOKUP(tbStoricoOrdini[[#This Row],[ARTICOLO]],tbArticoli[],2,FALSE)</f>
        <v>140</v>
      </c>
      <c r="M1132" s="22">
        <f>tbStoricoOrdini[[#This Row],[IMPORTO]]/tbStoricoOrdini[[#This Row],[PREZZO]]</f>
        <v>5.8071428571428569</v>
      </c>
      <c r="N1132" t="s">
        <v>9</v>
      </c>
      <c r="O1132" s="8">
        <f>VLOOKUP(tbStoricoOrdini[[#This Row],[AGENTE]],tbAgenti[],2,FALSE)</f>
        <v>0.05</v>
      </c>
      <c r="P1132" s="2">
        <v>813</v>
      </c>
      <c r="Q1132" s="2">
        <f>tbStoricoOrdini[[#This Row],[IMPORTO]]*tbStoricoOrdini[[#This Row],[% COMM.]]</f>
        <v>40.650000000000006</v>
      </c>
      <c r="R1132" s="2">
        <f>tbStoricoOrdini[[#This Row],[TOT. COMM.]]+tbStoricoOrdini[[#This Row],[IMPORTO]]</f>
        <v>853.65</v>
      </c>
    </row>
    <row r="1133" spans="1:18">
      <c r="A1133" s="1">
        <v>43862</v>
      </c>
      <c r="B1133" s="7">
        <f>MONTH(tbStoricoOrdini[[#This Row],[DATA]])</f>
        <v>2</v>
      </c>
      <c r="C1133" t="s">
        <v>1228</v>
      </c>
      <c r="D1133" t="str">
        <f>RIGHT(tbStoricoOrdini[[#This Row],[ORDINE]],4)</f>
        <v>1130</v>
      </c>
      <c r="E1133" t="s">
        <v>33</v>
      </c>
      <c r="F1133" t="str">
        <f>VLOOKUP(tbStoricoOrdini[[#This Row],[CLIENTE]],tbClienti[],3,FALSE)</f>
        <v>Veneto</v>
      </c>
      <c r="G1133" t="str">
        <f>VLOOKUP(tbStoricoOrdini[[#This Row],[CLIENTE]],tbClienti[],7,FALSE)</f>
        <v>CC</v>
      </c>
      <c r="H1133" t="s">
        <v>76</v>
      </c>
      <c r="I1133" t="str">
        <f>IF(LEFT(tbStoricoOrdini[[#This Row],[ARTICOLO]],3) = "COG","COG",LEFT(tbStoricoOrdini[[#This Row],[ARTICOLO]],FIND(" ",tbStoricoOrdini[[#This Row],[ARTICOLO]])-1))</f>
        <v>COG</v>
      </c>
      <c r="J1133" t="str">
        <f>MID(tbStoricoOrdini[[#This Row],[ARTICOLO]],FIND(" ",tbStoricoOrdini[[#This Row],[ARTICOLO]])+1,4)</f>
        <v>1000</v>
      </c>
      <c r="K1133" t="str">
        <f>IFERROR(RIGHT(tbStoricoOrdini[[#This Row],[ARTICOLO]],LEN(tbStoricoOrdini[[#This Row],[ARTICOLO]])-FIND(" ",tbStoricoOrdini[[#This Row],[ARTICOLO]],FIND(" ",tbStoricoOrdini[[#This Row],[ARTICOLO]]) +1)),"")</f>
        <v/>
      </c>
      <c r="L1133" s="3">
        <f>VLOOKUP(tbStoricoOrdini[[#This Row],[ARTICOLO]],tbArticoli[],2,FALSE)</f>
        <v>150</v>
      </c>
      <c r="M1133" s="22">
        <f>tbStoricoOrdini[[#This Row],[IMPORTO]]/tbStoricoOrdini[[#This Row],[PREZZO]]</f>
        <v>0.44</v>
      </c>
      <c r="N1133" t="s">
        <v>10</v>
      </c>
      <c r="O1133" s="8">
        <f>VLOOKUP(tbStoricoOrdini[[#This Row],[AGENTE]],tbAgenti[],2,FALSE)</f>
        <v>3.6999999999999998E-2</v>
      </c>
      <c r="P1133" s="2">
        <v>66</v>
      </c>
      <c r="Q1133" s="2">
        <f>tbStoricoOrdini[[#This Row],[IMPORTO]]*tbStoricoOrdini[[#This Row],[% COMM.]]</f>
        <v>2.4419999999999997</v>
      </c>
      <c r="R1133" s="2">
        <f>tbStoricoOrdini[[#This Row],[TOT. COMM.]]+tbStoricoOrdini[[#This Row],[IMPORTO]]</f>
        <v>68.441999999999993</v>
      </c>
    </row>
    <row r="1134" spans="1:18">
      <c r="A1134" s="1">
        <v>43862</v>
      </c>
      <c r="B1134" s="7">
        <f>MONTH(tbStoricoOrdini[[#This Row],[DATA]])</f>
        <v>2</v>
      </c>
      <c r="C1134" t="s">
        <v>1229</v>
      </c>
      <c r="D1134" t="str">
        <f>RIGHT(tbStoricoOrdini[[#This Row],[ORDINE]],4)</f>
        <v>1131</v>
      </c>
      <c r="E1134" t="s">
        <v>33</v>
      </c>
      <c r="F1134" t="str">
        <f>VLOOKUP(tbStoricoOrdini[[#This Row],[CLIENTE]],tbClienti[],3,FALSE)</f>
        <v>Veneto</v>
      </c>
      <c r="G1134" t="str">
        <f>VLOOKUP(tbStoricoOrdini[[#This Row],[CLIENTE]],tbClienti[],7,FALSE)</f>
        <v>CC</v>
      </c>
      <c r="H1134" t="s">
        <v>76</v>
      </c>
      <c r="I1134" t="str">
        <f>IF(LEFT(tbStoricoOrdini[[#This Row],[ARTICOLO]],3) = "COG","COG",LEFT(tbStoricoOrdini[[#This Row],[ARTICOLO]],FIND(" ",tbStoricoOrdini[[#This Row],[ARTICOLO]])-1))</f>
        <v>COG</v>
      </c>
      <c r="J1134" t="str">
        <f>MID(tbStoricoOrdini[[#This Row],[ARTICOLO]],FIND(" ",tbStoricoOrdini[[#This Row],[ARTICOLO]])+1,4)</f>
        <v>1000</v>
      </c>
      <c r="K1134" t="str">
        <f>IFERROR(RIGHT(tbStoricoOrdini[[#This Row],[ARTICOLO]],LEN(tbStoricoOrdini[[#This Row],[ARTICOLO]])-FIND(" ",tbStoricoOrdini[[#This Row],[ARTICOLO]],FIND(" ",tbStoricoOrdini[[#This Row],[ARTICOLO]]) +1)),"")</f>
        <v/>
      </c>
      <c r="L1134" s="3">
        <f>VLOOKUP(tbStoricoOrdini[[#This Row],[ARTICOLO]],tbArticoli[],2,FALSE)</f>
        <v>150</v>
      </c>
      <c r="M1134" s="22">
        <f>tbStoricoOrdini[[#This Row],[IMPORTO]]/tbStoricoOrdini[[#This Row],[PREZZO]]</f>
        <v>3.24</v>
      </c>
      <c r="N1134" t="s">
        <v>8</v>
      </c>
      <c r="O1134" s="8">
        <f>VLOOKUP(tbStoricoOrdini[[#This Row],[AGENTE]],tbAgenti[],2,FALSE)</f>
        <v>0.05</v>
      </c>
      <c r="P1134" s="2">
        <v>486</v>
      </c>
      <c r="Q1134" s="2">
        <f>tbStoricoOrdini[[#This Row],[IMPORTO]]*tbStoricoOrdini[[#This Row],[% COMM.]]</f>
        <v>24.3</v>
      </c>
      <c r="R1134" s="2">
        <f>tbStoricoOrdini[[#This Row],[TOT. COMM.]]+tbStoricoOrdini[[#This Row],[IMPORTO]]</f>
        <v>510.3</v>
      </c>
    </row>
    <row r="1135" spans="1:18">
      <c r="A1135" s="1">
        <v>43862</v>
      </c>
      <c r="B1135" s="7">
        <f>MONTH(tbStoricoOrdini[[#This Row],[DATA]])</f>
        <v>2</v>
      </c>
      <c r="C1135" t="s">
        <v>1230</v>
      </c>
      <c r="D1135" t="str">
        <f>RIGHT(tbStoricoOrdini[[#This Row],[ORDINE]],4)</f>
        <v>1132</v>
      </c>
      <c r="E1135" t="s">
        <v>33</v>
      </c>
      <c r="F1135" t="str">
        <f>VLOOKUP(tbStoricoOrdini[[#This Row],[CLIENTE]],tbClienti[],3,FALSE)</f>
        <v>Veneto</v>
      </c>
      <c r="G1135" t="str">
        <f>VLOOKUP(tbStoricoOrdini[[#This Row],[CLIENTE]],tbClienti[],7,FALSE)</f>
        <v>CC</v>
      </c>
      <c r="H1135" t="s">
        <v>72</v>
      </c>
      <c r="I1135" t="str">
        <f>IF(LEFT(tbStoricoOrdini[[#This Row],[ARTICOLO]],3) = "COG","COG",LEFT(tbStoricoOrdini[[#This Row],[ARTICOLO]],FIND(" ",tbStoricoOrdini[[#This Row],[ARTICOLO]])-1))</f>
        <v>EB06</v>
      </c>
      <c r="J1135" t="str">
        <f>MID(tbStoricoOrdini[[#This Row],[ARTICOLO]],FIND(" ",tbStoricoOrdini[[#This Row],[ARTICOLO]])+1,4)</f>
        <v>3000</v>
      </c>
      <c r="K1135" t="str">
        <f>IFERROR(RIGHT(tbStoricoOrdini[[#This Row],[ARTICOLO]],LEN(tbStoricoOrdini[[#This Row],[ARTICOLO]])-FIND(" ",tbStoricoOrdini[[#This Row],[ARTICOLO]],FIND(" ",tbStoricoOrdini[[#This Row],[ARTICOLO]]) +1)),"")</f>
        <v>Medium</v>
      </c>
      <c r="L1135" s="3">
        <f>VLOOKUP(tbStoricoOrdini[[#This Row],[ARTICOLO]],tbArticoli[],2,FALSE)</f>
        <v>120</v>
      </c>
      <c r="M1135" s="22">
        <f>tbStoricoOrdini[[#This Row],[IMPORTO]]/tbStoricoOrdini[[#This Row],[PREZZO]]</f>
        <v>0.35</v>
      </c>
      <c r="N1135" t="s">
        <v>10</v>
      </c>
      <c r="O1135" s="8">
        <f>VLOOKUP(tbStoricoOrdini[[#This Row],[AGENTE]],tbAgenti[],2,FALSE)</f>
        <v>3.6999999999999998E-2</v>
      </c>
      <c r="P1135" s="2">
        <v>42</v>
      </c>
      <c r="Q1135" s="2">
        <f>tbStoricoOrdini[[#This Row],[IMPORTO]]*tbStoricoOrdini[[#This Row],[% COMM.]]</f>
        <v>1.5539999999999998</v>
      </c>
      <c r="R1135" s="2">
        <f>tbStoricoOrdini[[#This Row],[TOT. COMM.]]+tbStoricoOrdini[[#This Row],[IMPORTO]]</f>
        <v>43.554000000000002</v>
      </c>
    </row>
    <row r="1136" spans="1:18">
      <c r="A1136" s="1">
        <v>43862</v>
      </c>
      <c r="B1136" s="7">
        <f>MONTH(tbStoricoOrdini[[#This Row],[DATA]])</f>
        <v>2</v>
      </c>
      <c r="C1136" t="s">
        <v>1231</v>
      </c>
      <c r="D1136" t="str">
        <f>RIGHT(tbStoricoOrdini[[#This Row],[ORDINE]],4)</f>
        <v>1133</v>
      </c>
      <c r="E1136" t="s">
        <v>33</v>
      </c>
      <c r="F1136" t="str">
        <f>VLOOKUP(tbStoricoOrdini[[#This Row],[CLIENTE]],tbClienti[],3,FALSE)</f>
        <v>Veneto</v>
      </c>
      <c r="G1136" t="str">
        <f>VLOOKUP(tbStoricoOrdini[[#This Row],[CLIENTE]],tbClienti[],7,FALSE)</f>
        <v>CC</v>
      </c>
      <c r="H1136" t="s">
        <v>72</v>
      </c>
      <c r="I1136" t="str">
        <f>IF(LEFT(tbStoricoOrdini[[#This Row],[ARTICOLO]],3) = "COG","COG",LEFT(tbStoricoOrdini[[#This Row],[ARTICOLO]],FIND(" ",tbStoricoOrdini[[#This Row],[ARTICOLO]])-1))</f>
        <v>EB06</v>
      </c>
      <c r="J1136" t="str">
        <f>MID(tbStoricoOrdini[[#This Row],[ARTICOLO]],FIND(" ",tbStoricoOrdini[[#This Row],[ARTICOLO]])+1,4)</f>
        <v>3000</v>
      </c>
      <c r="K1136" t="str">
        <f>IFERROR(RIGHT(tbStoricoOrdini[[#This Row],[ARTICOLO]],LEN(tbStoricoOrdini[[#This Row],[ARTICOLO]])-FIND(" ",tbStoricoOrdini[[#This Row],[ARTICOLO]],FIND(" ",tbStoricoOrdini[[#This Row],[ARTICOLO]]) +1)),"")</f>
        <v>Medium</v>
      </c>
      <c r="L1136" s="3">
        <f>VLOOKUP(tbStoricoOrdini[[#This Row],[ARTICOLO]],tbArticoli[],2,FALSE)</f>
        <v>120</v>
      </c>
      <c r="M1136" s="22">
        <f>tbStoricoOrdini[[#This Row],[IMPORTO]]/tbStoricoOrdini[[#This Row],[PREZZO]]</f>
        <v>4.1666666666666664E-2</v>
      </c>
      <c r="N1136" t="s">
        <v>8</v>
      </c>
      <c r="O1136" s="8">
        <f>VLOOKUP(tbStoricoOrdini[[#This Row],[AGENTE]],tbAgenti[],2,FALSE)</f>
        <v>0.05</v>
      </c>
      <c r="P1136" s="2">
        <v>5</v>
      </c>
      <c r="Q1136" s="2">
        <f>tbStoricoOrdini[[#This Row],[IMPORTO]]*tbStoricoOrdini[[#This Row],[% COMM.]]</f>
        <v>0.25</v>
      </c>
      <c r="R1136" s="2">
        <f>tbStoricoOrdini[[#This Row],[TOT. COMM.]]+tbStoricoOrdini[[#This Row],[IMPORTO]]</f>
        <v>5.25</v>
      </c>
    </row>
    <row r="1137" spans="1:18">
      <c r="A1137" s="1">
        <v>43862</v>
      </c>
      <c r="B1137" s="7">
        <f>MONTH(tbStoricoOrdini[[#This Row],[DATA]])</f>
        <v>2</v>
      </c>
      <c r="C1137" t="s">
        <v>1232</v>
      </c>
      <c r="D1137" t="str">
        <f>RIGHT(tbStoricoOrdini[[#This Row],[ORDINE]],4)</f>
        <v>1134</v>
      </c>
      <c r="E1137" t="s">
        <v>33</v>
      </c>
      <c r="F1137" t="str">
        <f>VLOOKUP(tbStoricoOrdini[[#This Row],[CLIENTE]],tbClienti[],3,FALSE)</f>
        <v>Veneto</v>
      </c>
      <c r="G1137" t="str">
        <f>VLOOKUP(tbStoricoOrdini[[#This Row],[CLIENTE]],tbClienti[],7,FALSE)</f>
        <v>CC</v>
      </c>
      <c r="H1137" t="s">
        <v>72</v>
      </c>
      <c r="I1137" t="str">
        <f>IF(LEFT(tbStoricoOrdini[[#This Row],[ARTICOLO]],3) = "COG","COG",LEFT(tbStoricoOrdini[[#This Row],[ARTICOLO]],FIND(" ",tbStoricoOrdini[[#This Row],[ARTICOLO]])-1))</f>
        <v>EB06</v>
      </c>
      <c r="J1137" t="str">
        <f>MID(tbStoricoOrdini[[#This Row],[ARTICOLO]],FIND(" ",tbStoricoOrdini[[#This Row],[ARTICOLO]])+1,4)</f>
        <v>3000</v>
      </c>
      <c r="K1137" t="str">
        <f>IFERROR(RIGHT(tbStoricoOrdini[[#This Row],[ARTICOLO]],LEN(tbStoricoOrdini[[#This Row],[ARTICOLO]])-FIND(" ",tbStoricoOrdini[[#This Row],[ARTICOLO]],FIND(" ",tbStoricoOrdini[[#This Row],[ARTICOLO]]) +1)),"")</f>
        <v>Medium</v>
      </c>
      <c r="L1137" s="3">
        <f>VLOOKUP(tbStoricoOrdini[[#This Row],[ARTICOLO]],tbArticoli[],2,FALSE)</f>
        <v>120</v>
      </c>
      <c r="M1137" s="22">
        <f>tbStoricoOrdini[[#This Row],[IMPORTO]]/tbStoricoOrdini[[#This Row],[PREZZO]]</f>
        <v>7.6416666666666666</v>
      </c>
      <c r="N1137" t="s">
        <v>9</v>
      </c>
      <c r="O1137" s="8">
        <f>VLOOKUP(tbStoricoOrdini[[#This Row],[AGENTE]],tbAgenti[],2,FALSE)</f>
        <v>0.05</v>
      </c>
      <c r="P1137" s="2">
        <v>917</v>
      </c>
      <c r="Q1137" s="2">
        <f>tbStoricoOrdini[[#This Row],[IMPORTO]]*tbStoricoOrdini[[#This Row],[% COMM.]]</f>
        <v>45.85</v>
      </c>
      <c r="R1137" s="2">
        <f>tbStoricoOrdini[[#This Row],[TOT. COMM.]]+tbStoricoOrdini[[#This Row],[IMPORTO]]</f>
        <v>962.85</v>
      </c>
    </row>
    <row r="1138" spans="1:18">
      <c r="A1138" s="1">
        <v>43862</v>
      </c>
      <c r="B1138" s="7">
        <f>MONTH(tbStoricoOrdini[[#This Row],[DATA]])</f>
        <v>2</v>
      </c>
      <c r="C1138" t="s">
        <v>1233</v>
      </c>
      <c r="D1138" t="str">
        <f>RIGHT(tbStoricoOrdini[[#This Row],[ORDINE]],4)</f>
        <v>1135</v>
      </c>
      <c r="E1138" t="s">
        <v>33</v>
      </c>
      <c r="F1138" t="str">
        <f>VLOOKUP(tbStoricoOrdini[[#This Row],[CLIENTE]],tbClienti[],3,FALSE)</f>
        <v>Veneto</v>
      </c>
      <c r="G1138" t="str">
        <f>VLOOKUP(tbStoricoOrdini[[#This Row],[CLIENTE]],tbClienti[],7,FALSE)</f>
        <v>CC</v>
      </c>
      <c r="H1138" t="s">
        <v>73</v>
      </c>
      <c r="I1138" t="str">
        <f>IF(LEFT(tbStoricoOrdini[[#This Row],[ARTICOLO]],3) = "COG","COG",LEFT(tbStoricoOrdini[[#This Row],[ARTICOLO]],FIND(" ",tbStoricoOrdini[[#This Row],[ARTICOLO]])-1))</f>
        <v>EB06</v>
      </c>
      <c r="J1138" t="str">
        <f>MID(tbStoricoOrdini[[#This Row],[ARTICOLO]],FIND(" ",tbStoricoOrdini[[#This Row],[ARTICOLO]])+1,4)</f>
        <v>3000</v>
      </c>
      <c r="K1138" t="str">
        <f>IFERROR(RIGHT(tbStoricoOrdini[[#This Row],[ARTICOLO]],LEN(tbStoricoOrdini[[#This Row],[ARTICOLO]])-FIND(" ",tbStoricoOrdini[[#This Row],[ARTICOLO]],FIND(" ",tbStoricoOrdini[[#This Row],[ARTICOLO]]) +1)),"")</f>
        <v>Plus</v>
      </c>
      <c r="L1138" s="3">
        <f>VLOOKUP(tbStoricoOrdini[[#This Row],[ARTICOLO]],tbArticoli[],2,FALSE)</f>
        <v>130</v>
      </c>
      <c r="M1138" s="22">
        <f>tbStoricoOrdini[[#This Row],[IMPORTO]]/tbStoricoOrdini[[#This Row],[PREZZO]]</f>
        <v>1.2384615384615385</v>
      </c>
      <c r="N1138" t="s">
        <v>8</v>
      </c>
      <c r="O1138" s="8">
        <f>VLOOKUP(tbStoricoOrdini[[#This Row],[AGENTE]],tbAgenti[],2,FALSE)</f>
        <v>0.05</v>
      </c>
      <c r="P1138" s="2">
        <v>161</v>
      </c>
      <c r="Q1138" s="2">
        <f>tbStoricoOrdini[[#This Row],[IMPORTO]]*tbStoricoOrdini[[#This Row],[% COMM.]]</f>
        <v>8.0500000000000007</v>
      </c>
      <c r="R1138" s="2">
        <f>tbStoricoOrdini[[#This Row],[TOT. COMM.]]+tbStoricoOrdini[[#This Row],[IMPORTO]]</f>
        <v>169.05</v>
      </c>
    </row>
    <row r="1139" spans="1:18">
      <c r="A1139" s="1">
        <v>43862</v>
      </c>
      <c r="B1139" s="7">
        <f>MONTH(tbStoricoOrdini[[#This Row],[DATA]])</f>
        <v>2</v>
      </c>
      <c r="C1139" t="s">
        <v>1234</v>
      </c>
      <c r="D1139" t="str">
        <f>RIGHT(tbStoricoOrdini[[#This Row],[ORDINE]],4)</f>
        <v>1136</v>
      </c>
      <c r="E1139" t="s">
        <v>34</v>
      </c>
      <c r="F1139" t="str">
        <f>VLOOKUP(tbStoricoOrdini[[#This Row],[CLIENTE]],tbClienti[],3,FALSE)</f>
        <v>Lombardia</v>
      </c>
      <c r="G1139" t="str">
        <f>VLOOKUP(tbStoricoOrdini[[#This Row],[CLIENTE]],tbClienti[],7,FALSE)</f>
        <v>DB</v>
      </c>
      <c r="H1139" t="s">
        <v>74</v>
      </c>
      <c r="I1139" t="str">
        <f>IF(LEFT(tbStoricoOrdini[[#This Row],[ARTICOLO]],3) = "COG","COG",LEFT(tbStoricoOrdini[[#This Row],[ARTICOLO]],FIND(" ",tbStoricoOrdini[[#This Row],[ARTICOLO]])-1))</f>
        <v>AVRC</v>
      </c>
      <c r="J1139" t="str">
        <f>MID(tbStoricoOrdini[[#This Row],[ARTICOLO]],FIND(" ",tbStoricoOrdini[[#This Row],[ARTICOLO]])+1,4)</f>
        <v>2500</v>
      </c>
      <c r="K1139" t="str">
        <f>IFERROR(RIGHT(tbStoricoOrdini[[#This Row],[ARTICOLO]],LEN(tbStoricoOrdini[[#This Row],[ARTICOLO]])-FIND(" ",tbStoricoOrdini[[#This Row],[ARTICOLO]],FIND(" ",tbStoricoOrdini[[#This Row],[ARTICOLO]]) +1)),"")</f>
        <v>Gold</v>
      </c>
      <c r="L1139" s="3">
        <f>VLOOKUP(tbStoricoOrdini[[#This Row],[ARTICOLO]],tbArticoli[],2,FALSE)</f>
        <v>500</v>
      </c>
      <c r="M1139" s="22">
        <f>tbStoricoOrdini[[#This Row],[IMPORTO]]/tbStoricoOrdini[[#This Row],[PREZZO]]</f>
        <v>0.04</v>
      </c>
      <c r="N1139" t="s">
        <v>6</v>
      </c>
      <c r="O1139" s="8">
        <f>VLOOKUP(tbStoricoOrdini[[#This Row],[AGENTE]],tbAgenti[],2,FALSE)</f>
        <v>7.4999999999999997E-2</v>
      </c>
      <c r="P1139" s="2">
        <v>20</v>
      </c>
      <c r="Q1139" s="2">
        <f>tbStoricoOrdini[[#This Row],[IMPORTO]]*tbStoricoOrdini[[#This Row],[% COMM.]]</f>
        <v>1.5</v>
      </c>
      <c r="R1139" s="2">
        <f>tbStoricoOrdini[[#This Row],[TOT. COMM.]]+tbStoricoOrdini[[#This Row],[IMPORTO]]</f>
        <v>21.5</v>
      </c>
    </row>
    <row r="1140" spans="1:18">
      <c r="A1140" s="1">
        <v>43862</v>
      </c>
      <c r="B1140" s="7">
        <f>MONTH(tbStoricoOrdini[[#This Row],[DATA]])</f>
        <v>2</v>
      </c>
      <c r="C1140" t="s">
        <v>1235</v>
      </c>
      <c r="D1140" t="str">
        <f>RIGHT(tbStoricoOrdini[[#This Row],[ORDINE]],4)</f>
        <v>1137</v>
      </c>
      <c r="E1140" t="s">
        <v>34</v>
      </c>
      <c r="F1140" t="str">
        <f>VLOOKUP(tbStoricoOrdini[[#This Row],[CLIENTE]],tbClienti[],3,FALSE)</f>
        <v>Lombardia</v>
      </c>
      <c r="G1140" t="str">
        <f>VLOOKUP(tbStoricoOrdini[[#This Row],[CLIENTE]],tbClienti[],7,FALSE)</f>
        <v>DB</v>
      </c>
      <c r="H1140" t="s">
        <v>63</v>
      </c>
      <c r="I1140" t="str">
        <f>IF(LEFT(tbStoricoOrdini[[#This Row],[ARTICOLO]],3) = "COG","COG",LEFT(tbStoricoOrdini[[#This Row],[ARTICOLO]],FIND(" ",tbStoricoOrdini[[#This Row],[ARTICOLO]])-1))</f>
        <v>KLM</v>
      </c>
      <c r="J1140" t="str">
        <f>MID(tbStoricoOrdini[[#This Row],[ARTICOLO]],FIND(" ",tbStoricoOrdini[[#This Row],[ARTICOLO]])+1,4)</f>
        <v>3000</v>
      </c>
      <c r="K1140" t="str">
        <f>IFERROR(RIGHT(tbStoricoOrdini[[#This Row],[ARTICOLO]],LEN(tbStoricoOrdini[[#This Row],[ARTICOLO]])-FIND(" ",tbStoricoOrdini[[#This Row],[ARTICOLO]],FIND(" ",tbStoricoOrdini[[#This Row],[ARTICOLO]]) +1)),"")</f>
        <v>Plus</v>
      </c>
      <c r="L1140" s="3">
        <f>VLOOKUP(tbStoricoOrdini[[#This Row],[ARTICOLO]],tbArticoli[],2,FALSE)</f>
        <v>145</v>
      </c>
      <c r="M1140" s="22">
        <f>tbStoricoOrdini[[#This Row],[IMPORTO]]/tbStoricoOrdini[[#This Row],[PREZZO]]</f>
        <v>41.882758620689657</v>
      </c>
      <c r="N1140" t="s">
        <v>18</v>
      </c>
      <c r="O1140" s="8">
        <f>VLOOKUP(tbStoricoOrdini[[#This Row],[AGENTE]],tbAgenti[],2,FALSE)</f>
        <v>0.03</v>
      </c>
      <c r="P1140" s="2">
        <v>6073</v>
      </c>
      <c r="Q1140" s="2">
        <f>tbStoricoOrdini[[#This Row],[IMPORTO]]*tbStoricoOrdini[[#This Row],[% COMM.]]</f>
        <v>182.19</v>
      </c>
      <c r="R1140" s="2">
        <f>tbStoricoOrdini[[#This Row],[TOT. COMM.]]+tbStoricoOrdini[[#This Row],[IMPORTO]]</f>
        <v>6255.19</v>
      </c>
    </row>
    <row r="1141" spans="1:18">
      <c r="A1141" s="1">
        <v>43862</v>
      </c>
      <c r="B1141" s="7">
        <f>MONTH(tbStoricoOrdini[[#This Row],[DATA]])</f>
        <v>2</v>
      </c>
      <c r="C1141" t="s">
        <v>1236</v>
      </c>
      <c r="D1141" t="str">
        <f>RIGHT(tbStoricoOrdini[[#This Row],[ORDINE]],4)</f>
        <v>1138</v>
      </c>
      <c r="E1141" t="s">
        <v>34</v>
      </c>
      <c r="F1141" t="str">
        <f>VLOOKUP(tbStoricoOrdini[[#This Row],[CLIENTE]],tbClienti[],3,FALSE)</f>
        <v>Lombardia</v>
      </c>
      <c r="G1141" t="str">
        <f>VLOOKUP(tbStoricoOrdini[[#This Row],[CLIENTE]],tbClienti[],7,FALSE)</f>
        <v>DB</v>
      </c>
      <c r="H1141" t="s">
        <v>63</v>
      </c>
      <c r="I1141" t="str">
        <f>IF(LEFT(tbStoricoOrdini[[#This Row],[ARTICOLO]],3) = "COG","COG",LEFT(tbStoricoOrdini[[#This Row],[ARTICOLO]],FIND(" ",tbStoricoOrdini[[#This Row],[ARTICOLO]])-1))</f>
        <v>KLM</v>
      </c>
      <c r="J1141" t="str">
        <f>MID(tbStoricoOrdini[[#This Row],[ARTICOLO]],FIND(" ",tbStoricoOrdini[[#This Row],[ARTICOLO]])+1,4)</f>
        <v>3000</v>
      </c>
      <c r="K1141" t="str">
        <f>IFERROR(RIGHT(tbStoricoOrdini[[#This Row],[ARTICOLO]],LEN(tbStoricoOrdini[[#This Row],[ARTICOLO]])-FIND(" ",tbStoricoOrdini[[#This Row],[ARTICOLO]],FIND(" ",tbStoricoOrdini[[#This Row],[ARTICOLO]]) +1)),"")</f>
        <v>Plus</v>
      </c>
      <c r="L1141" s="3">
        <f>VLOOKUP(tbStoricoOrdini[[#This Row],[ARTICOLO]],tbArticoli[],2,FALSE)</f>
        <v>145</v>
      </c>
      <c r="M1141" s="22">
        <f>tbStoricoOrdini[[#This Row],[IMPORTO]]/tbStoricoOrdini[[#This Row],[PREZZO]]</f>
        <v>0.58620689655172409</v>
      </c>
      <c r="N1141" t="s">
        <v>6</v>
      </c>
      <c r="O1141" s="8">
        <f>VLOOKUP(tbStoricoOrdini[[#This Row],[AGENTE]],tbAgenti[],2,FALSE)</f>
        <v>7.4999999999999997E-2</v>
      </c>
      <c r="P1141" s="2">
        <v>85</v>
      </c>
      <c r="Q1141" s="2">
        <f>tbStoricoOrdini[[#This Row],[IMPORTO]]*tbStoricoOrdini[[#This Row],[% COMM.]]</f>
        <v>6.375</v>
      </c>
      <c r="R1141" s="2">
        <f>tbStoricoOrdini[[#This Row],[TOT. COMM.]]+tbStoricoOrdini[[#This Row],[IMPORTO]]</f>
        <v>91.375</v>
      </c>
    </row>
    <row r="1142" spans="1:18">
      <c r="A1142" s="1">
        <v>43862</v>
      </c>
      <c r="B1142" s="7">
        <f>MONTH(tbStoricoOrdini[[#This Row],[DATA]])</f>
        <v>2</v>
      </c>
      <c r="C1142" t="s">
        <v>1237</v>
      </c>
      <c r="D1142" t="str">
        <f>RIGHT(tbStoricoOrdini[[#This Row],[ORDINE]],4)</f>
        <v>1139</v>
      </c>
      <c r="E1142" t="s">
        <v>34</v>
      </c>
      <c r="F1142" t="str">
        <f>VLOOKUP(tbStoricoOrdini[[#This Row],[CLIENTE]],tbClienti[],3,FALSE)</f>
        <v>Lombardia</v>
      </c>
      <c r="G1142" t="str">
        <f>VLOOKUP(tbStoricoOrdini[[#This Row],[CLIENTE]],tbClienti[],7,FALSE)</f>
        <v>DB</v>
      </c>
      <c r="H1142" t="s">
        <v>66</v>
      </c>
      <c r="I1142" t="str">
        <f>IF(LEFT(tbStoricoOrdini[[#This Row],[ARTICOLO]],3) = "COG","COG",LEFT(tbStoricoOrdini[[#This Row],[ARTICOLO]],FIND(" ",tbStoricoOrdini[[#This Row],[ARTICOLO]])-1))</f>
        <v>BAG</v>
      </c>
      <c r="J1142" t="str">
        <f>MID(tbStoricoOrdini[[#This Row],[ARTICOLO]],FIND(" ",tbStoricoOrdini[[#This Row],[ARTICOLO]])+1,4)</f>
        <v>2500</v>
      </c>
      <c r="K1142" t="str">
        <f>IFERROR(RIGHT(tbStoricoOrdini[[#This Row],[ARTICOLO]],LEN(tbStoricoOrdini[[#This Row],[ARTICOLO]])-FIND(" ",tbStoricoOrdini[[#This Row],[ARTICOLO]],FIND(" ",tbStoricoOrdini[[#This Row],[ARTICOLO]]) +1)),"")</f>
        <v>Plus</v>
      </c>
      <c r="L1142" s="3">
        <f>VLOOKUP(tbStoricoOrdini[[#This Row],[ARTICOLO]],tbArticoli[],2,FALSE)</f>
        <v>220</v>
      </c>
      <c r="M1142" s="22">
        <f>tbStoricoOrdini[[#This Row],[IMPORTO]]/tbStoricoOrdini[[#This Row],[PREZZO]]</f>
        <v>0.39545454545454545</v>
      </c>
      <c r="N1142" t="s">
        <v>6</v>
      </c>
      <c r="O1142" s="8">
        <f>VLOOKUP(tbStoricoOrdini[[#This Row],[AGENTE]],tbAgenti[],2,FALSE)</f>
        <v>7.4999999999999997E-2</v>
      </c>
      <c r="P1142" s="2">
        <v>87</v>
      </c>
      <c r="Q1142" s="2">
        <f>tbStoricoOrdini[[#This Row],[IMPORTO]]*tbStoricoOrdini[[#This Row],[% COMM.]]</f>
        <v>6.5249999999999995</v>
      </c>
      <c r="R1142" s="2">
        <f>tbStoricoOrdini[[#This Row],[TOT. COMM.]]+tbStoricoOrdini[[#This Row],[IMPORTO]]</f>
        <v>93.525000000000006</v>
      </c>
    </row>
    <row r="1143" spans="1:18">
      <c r="A1143" s="1">
        <v>43862</v>
      </c>
      <c r="B1143" s="7">
        <f>MONTH(tbStoricoOrdini[[#This Row],[DATA]])</f>
        <v>2</v>
      </c>
      <c r="C1143" t="s">
        <v>1238</v>
      </c>
      <c r="D1143" t="str">
        <f>RIGHT(tbStoricoOrdini[[#This Row],[ORDINE]],4)</f>
        <v>1140</v>
      </c>
      <c r="E1143" t="s">
        <v>34</v>
      </c>
      <c r="F1143" t="str">
        <f>VLOOKUP(tbStoricoOrdini[[#This Row],[CLIENTE]],tbClienti[],3,FALSE)</f>
        <v>Lombardia</v>
      </c>
      <c r="G1143" t="str">
        <f>VLOOKUP(tbStoricoOrdini[[#This Row],[CLIENTE]],tbClienti[],7,FALSE)</f>
        <v>DB</v>
      </c>
      <c r="H1143" t="s">
        <v>71</v>
      </c>
      <c r="I1143" t="str">
        <f>IF(LEFT(tbStoricoOrdini[[#This Row],[ARTICOLO]],3) = "COG","COG",LEFT(tbStoricoOrdini[[#This Row],[ARTICOLO]],FIND(" ",tbStoricoOrdini[[#This Row],[ARTICOLO]])-1))</f>
        <v>EB07</v>
      </c>
      <c r="J1143" t="str">
        <f>MID(tbStoricoOrdini[[#This Row],[ARTICOLO]],FIND(" ",tbStoricoOrdini[[#This Row],[ARTICOLO]])+1,4)</f>
        <v>5000</v>
      </c>
      <c r="K1143" t="str">
        <f>IFERROR(RIGHT(tbStoricoOrdini[[#This Row],[ARTICOLO]],LEN(tbStoricoOrdini[[#This Row],[ARTICOLO]])-FIND(" ",tbStoricoOrdini[[#This Row],[ARTICOLO]],FIND(" ",tbStoricoOrdini[[#This Row],[ARTICOLO]]) +1)),"")</f>
        <v/>
      </c>
      <c r="L1143" s="3">
        <f>VLOOKUP(tbStoricoOrdini[[#This Row],[ARTICOLO]],tbArticoli[],2,FALSE)</f>
        <v>140</v>
      </c>
      <c r="M1143" s="22">
        <f>tbStoricoOrdini[[#This Row],[IMPORTO]]/tbStoricoOrdini[[#This Row],[PREZZO]]</f>
        <v>0.93571428571428572</v>
      </c>
      <c r="N1143" t="s">
        <v>6</v>
      </c>
      <c r="O1143" s="8">
        <f>VLOOKUP(tbStoricoOrdini[[#This Row],[AGENTE]],tbAgenti[],2,FALSE)</f>
        <v>7.4999999999999997E-2</v>
      </c>
      <c r="P1143" s="2">
        <v>131</v>
      </c>
      <c r="Q1143" s="2">
        <f>tbStoricoOrdini[[#This Row],[IMPORTO]]*tbStoricoOrdini[[#This Row],[% COMM.]]</f>
        <v>9.8249999999999993</v>
      </c>
      <c r="R1143" s="2">
        <f>tbStoricoOrdini[[#This Row],[TOT. COMM.]]+tbStoricoOrdini[[#This Row],[IMPORTO]]</f>
        <v>140.82499999999999</v>
      </c>
    </row>
    <row r="1144" spans="1:18">
      <c r="A1144" s="1">
        <v>43862</v>
      </c>
      <c r="B1144" s="7">
        <f>MONTH(tbStoricoOrdini[[#This Row],[DATA]])</f>
        <v>2</v>
      </c>
      <c r="C1144" t="s">
        <v>1239</v>
      </c>
      <c r="D1144" t="str">
        <f>RIGHT(tbStoricoOrdini[[#This Row],[ORDINE]],4)</f>
        <v>1141</v>
      </c>
      <c r="E1144" t="s">
        <v>34</v>
      </c>
      <c r="F1144" t="str">
        <f>VLOOKUP(tbStoricoOrdini[[#This Row],[CLIENTE]],tbClienti[],3,FALSE)</f>
        <v>Lombardia</v>
      </c>
      <c r="G1144" t="str">
        <f>VLOOKUP(tbStoricoOrdini[[#This Row],[CLIENTE]],tbClienti[],7,FALSE)</f>
        <v>DB</v>
      </c>
      <c r="H1144" t="s">
        <v>76</v>
      </c>
      <c r="I1144" t="str">
        <f>IF(LEFT(tbStoricoOrdini[[#This Row],[ARTICOLO]],3) = "COG","COG",LEFT(tbStoricoOrdini[[#This Row],[ARTICOLO]],FIND(" ",tbStoricoOrdini[[#This Row],[ARTICOLO]])-1))</f>
        <v>COG</v>
      </c>
      <c r="J1144" t="str">
        <f>MID(tbStoricoOrdini[[#This Row],[ARTICOLO]],FIND(" ",tbStoricoOrdini[[#This Row],[ARTICOLO]])+1,4)</f>
        <v>1000</v>
      </c>
      <c r="K1144" t="str">
        <f>IFERROR(RIGHT(tbStoricoOrdini[[#This Row],[ARTICOLO]],LEN(tbStoricoOrdini[[#This Row],[ARTICOLO]])-FIND(" ",tbStoricoOrdini[[#This Row],[ARTICOLO]],FIND(" ",tbStoricoOrdini[[#This Row],[ARTICOLO]]) +1)),"")</f>
        <v/>
      </c>
      <c r="L1144" s="3">
        <f>VLOOKUP(tbStoricoOrdini[[#This Row],[ARTICOLO]],tbArticoli[],2,FALSE)</f>
        <v>150</v>
      </c>
      <c r="M1144" s="22">
        <f>tbStoricoOrdini[[#This Row],[IMPORTO]]/tbStoricoOrdini[[#This Row],[PREZZO]]</f>
        <v>0.98</v>
      </c>
      <c r="N1144" t="s">
        <v>6</v>
      </c>
      <c r="O1144" s="8">
        <f>VLOOKUP(tbStoricoOrdini[[#This Row],[AGENTE]],tbAgenti[],2,FALSE)</f>
        <v>7.4999999999999997E-2</v>
      </c>
      <c r="P1144" s="2">
        <v>147</v>
      </c>
      <c r="Q1144" s="2">
        <f>tbStoricoOrdini[[#This Row],[IMPORTO]]*tbStoricoOrdini[[#This Row],[% COMM.]]</f>
        <v>11.025</v>
      </c>
      <c r="R1144" s="2">
        <f>tbStoricoOrdini[[#This Row],[TOT. COMM.]]+tbStoricoOrdini[[#This Row],[IMPORTO]]</f>
        <v>158.02500000000001</v>
      </c>
    </row>
    <row r="1145" spans="1:18">
      <c r="A1145" s="1">
        <v>43862</v>
      </c>
      <c r="B1145" s="7">
        <f>MONTH(tbStoricoOrdini[[#This Row],[DATA]])</f>
        <v>2</v>
      </c>
      <c r="C1145" t="s">
        <v>1240</v>
      </c>
      <c r="D1145" t="str">
        <f>RIGHT(tbStoricoOrdini[[#This Row],[ORDINE]],4)</f>
        <v>1142</v>
      </c>
      <c r="E1145" t="s">
        <v>34</v>
      </c>
      <c r="F1145" t="str">
        <f>VLOOKUP(tbStoricoOrdini[[#This Row],[CLIENTE]],tbClienti[],3,FALSE)</f>
        <v>Lombardia</v>
      </c>
      <c r="G1145" t="str">
        <f>VLOOKUP(tbStoricoOrdini[[#This Row],[CLIENTE]],tbClienti[],7,FALSE)</f>
        <v>DB</v>
      </c>
      <c r="H1145" t="s">
        <v>72</v>
      </c>
      <c r="I1145" t="str">
        <f>IF(LEFT(tbStoricoOrdini[[#This Row],[ARTICOLO]],3) = "COG","COG",LEFT(tbStoricoOrdini[[#This Row],[ARTICOLO]],FIND(" ",tbStoricoOrdini[[#This Row],[ARTICOLO]])-1))</f>
        <v>EB06</v>
      </c>
      <c r="J1145" t="str">
        <f>MID(tbStoricoOrdini[[#This Row],[ARTICOLO]],FIND(" ",tbStoricoOrdini[[#This Row],[ARTICOLO]])+1,4)</f>
        <v>3000</v>
      </c>
      <c r="K1145" t="str">
        <f>IFERROR(RIGHT(tbStoricoOrdini[[#This Row],[ARTICOLO]],LEN(tbStoricoOrdini[[#This Row],[ARTICOLO]])-FIND(" ",tbStoricoOrdini[[#This Row],[ARTICOLO]],FIND(" ",tbStoricoOrdini[[#This Row],[ARTICOLO]]) +1)),"")</f>
        <v>Medium</v>
      </c>
      <c r="L1145" s="3">
        <f>VLOOKUP(tbStoricoOrdini[[#This Row],[ARTICOLO]],tbArticoli[],2,FALSE)</f>
        <v>120</v>
      </c>
      <c r="M1145" s="22">
        <f>tbStoricoOrdini[[#This Row],[IMPORTO]]/tbStoricoOrdini[[#This Row],[PREZZO]]</f>
        <v>1.7916666666666667</v>
      </c>
      <c r="N1145" t="s">
        <v>18</v>
      </c>
      <c r="O1145" s="8">
        <f>VLOOKUP(tbStoricoOrdini[[#This Row],[AGENTE]],tbAgenti[],2,FALSE)</f>
        <v>0.03</v>
      </c>
      <c r="P1145" s="2">
        <v>215</v>
      </c>
      <c r="Q1145" s="2">
        <f>tbStoricoOrdini[[#This Row],[IMPORTO]]*tbStoricoOrdini[[#This Row],[% COMM.]]</f>
        <v>6.45</v>
      </c>
      <c r="R1145" s="2">
        <f>tbStoricoOrdini[[#This Row],[TOT. COMM.]]+tbStoricoOrdini[[#This Row],[IMPORTO]]</f>
        <v>221.45</v>
      </c>
    </row>
    <row r="1146" spans="1:18">
      <c r="A1146" s="1">
        <v>43862</v>
      </c>
      <c r="B1146" s="7">
        <f>MONTH(tbStoricoOrdini[[#This Row],[DATA]])</f>
        <v>2</v>
      </c>
      <c r="C1146" t="s">
        <v>1241</v>
      </c>
      <c r="D1146" t="str">
        <f>RIGHT(tbStoricoOrdini[[#This Row],[ORDINE]],4)</f>
        <v>1143</v>
      </c>
      <c r="E1146" t="s">
        <v>34</v>
      </c>
      <c r="F1146" t="str">
        <f>VLOOKUP(tbStoricoOrdini[[#This Row],[CLIENTE]],tbClienti[],3,FALSE)</f>
        <v>Lombardia</v>
      </c>
      <c r="G1146" t="str">
        <f>VLOOKUP(tbStoricoOrdini[[#This Row],[CLIENTE]],tbClienti[],7,FALSE)</f>
        <v>DB</v>
      </c>
      <c r="H1146" t="s">
        <v>72</v>
      </c>
      <c r="I1146" t="str">
        <f>IF(LEFT(tbStoricoOrdini[[#This Row],[ARTICOLO]],3) = "COG","COG",LEFT(tbStoricoOrdini[[#This Row],[ARTICOLO]],FIND(" ",tbStoricoOrdini[[#This Row],[ARTICOLO]])-1))</f>
        <v>EB06</v>
      </c>
      <c r="J1146" t="str">
        <f>MID(tbStoricoOrdini[[#This Row],[ARTICOLO]],FIND(" ",tbStoricoOrdini[[#This Row],[ARTICOLO]])+1,4)</f>
        <v>3000</v>
      </c>
      <c r="K1146" t="str">
        <f>IFERROR(RIGHT(tbStoricoOrdini[[#This Row],[ARTICOLO]],LEN(tbStoricoOrdini[[#This Row],[ARTICOLO]])-FIND(" ",tbStoricoOrdini[[#This Row],[ARTICOLO]],FIND(" ",tbStoricoOrdini[[#This Row],[ARTICOLO]]) +1)),"")</f>
        <v>Medium</v>
      </c>
      <c r="L1146" s="3">
        <f>VLOOKUP(tbStoricoOrdini[[#This Row],[ARTICOLO]],tbArticoli[],2,FALSE)</f>
        <v>120</v>
      </c>
      <c r="M1146" s="22">
        <f>tbStoricoOrdini[[#This Row],[IMPORTO]]/tbStoricoOrdini[[#This Row],[PREZZO]]</f>
        <v>3.0666666666666669</v>
      </c>
      <c r="N1146" t="s">
        <v>6</v>
      </c>
      <c r="O1146" s="8">
        <f>VLOOKUP(tbStoricoOrdini[[#This Row],[AGENTE]],tbAgenti[],2,FALSE)</f>
        <v>7.4999999999999997E-2</v>
      </c>
      <c r="P1146" s="2">
        <v>368</v>
      </c>
      <c r="Q1146" s="2">
        <f>tbStoricoOrdini[[#This Row],[IMPORTO]]*tbStoricoOrdini[[#This Row],[% COMM.]]</f>
        <v>27.599999999999998</v>
      </c>
      <c r="R1146" s="2">
        <f>tbStoricoOrdini[[#This Row],[TOT. COMM.]]+tbStoricoOrdini[[#This Row],[IMPORTO]]</f>
        <v>395.6</v>
      </c>
    </row>
    <row r="1147" spans="1:18">
      <c r="A1147" s="1">
        <v>43862</v>
      </c>
      <c r="B1147" s="7">
        <f>MONTH(tbStoricoOrdini[[#This Row],[DATA]])</f>
        <v>2</v>
      </c>
      <c r="C1147" t="s">
        <v>1242</v>
      </c>
      <c r="D1147" t="str">
        <f>RIGHT(tbStoricoOrdini[[#This Row],[ORDINE]],4)</f>
        <v>1144</v>
      </c>
      <c r="E1147" t="s">
        <v>34</v>
      </c>
      <c r="F1147" t="str">
        <f>VLOOKUP(tbStoricoOrdini[[#This Row],[CLIENTE]],tbClienti[],3,FALSE)</f>
        <v>Lombardia</v>
      </c>
      <c r="G1147" t="str">
        <f>VLOOKUP(tbStoricoOrdini[[#This Row],[CLIENTE]],tbClienti[],7,FALSE)</f>
        <v>DB</v>
      </c>
      <c r="H1147" t="s">
        <v>73</v>
      </c>
      <c r="I1147" t="str">
        <f>IF(LEFT(tbStoricoOrdini[[#This Row],[ARTICOLO]],3) = "COG","COG",LEFT(tbStoricoOrdini[[#This Row],[ARTICOLO]],FIND(" ",tbStoricoOrdini[[#This Row],[ARTICOLO]])-1))</f>
        <v>EB06</v>
      </c>
      <c r="J1147" t="str">
        <f>MID(tbStoricoOrdini[[#This Row],[ARTICOLO]],FIND(" ",tbStoricoOrdini[[#This Row],[ARTICOLO]])+1,4)</f>
        <v>3000</v>
      </c>
      <c r="K1147" t="str">
        <f>IFERROR(RIGHT(tbStoricoOrdini[[#This Row],[ARTICOLO]],LEN(tbStoricoOrdini[[#This Row],[ARTICOLO]])-FIND(" ",tbStoricoOrdini[[#This Row],[ARTICOLO]],FIND(" ",tbStoricoOrdini[[#This Row],[ARTICOLO]]) +1)),"")</f>
        <v>Plus</v>
      </c>
      <c r="L1147" s="3">
        <f>VLOOKUP(tbStoricoOrdini[[#This Row],[ARTICOLO]],tbArticoli[],2,FALSE)</f>
        <v>130</v>
      </c>
      <c r="M1147" s="22">
        <f>tbStoricoOrdini[[#This Row],[IMPORTO]]/tbStoricoOrdini[[#This Row],[PREZZO]]</f>
        <v>7.6923076923076927E-3</v>
      </c>
      <c r="N1147" t="s">
        <v>6</v>
      </c>
      <c r="O1147" s="8">
        <f>VLOOKUP(tbStoricoOrdini[[#This Row],[AGENTE]],tbAgenti[],2,FALSE)</f>
        <v>7.4999999999999997E-2</v>
      </c>
      <c r="P1147" s="2">
        <v>1</v>
      </c>
      <c r="Q1147" s="2">
        <f>tbStoricoOrdini[[#This Row],[IMPORTO]]*tbStoricoOrdini[[#This Row],[% COMM.]]</f>
        <v>7.4999999999999997E-2</v>
      </c>
      <c r="R1147" s="2">
        <f>tbStoricoOrdini[[#This Row],[TOT. COMM.]]+tbStoricoOrdini[[#This Row],[IMPORTO]]</f>
        <v>1.075</v>
      </c>
    </row>
    <row r="1148" spans="1:18">
      <c r="A1148" s="1">
        <v>43862</v>
      </c>
      <c r="B1148" s="7">
        <f>MONTH(tbStoricoOrdini[[#This Row],[DATA]])</f>
        <v>2</v>
      </c>
      <c r="C1148" t="s">
        <v>1243</v>
      </c>
      <c r="D1148" t="str">
        <f>RIGHT(tbStoricoOrdini[[#This Row],[ORDINE]],4)</f>
        <v>1145</v>
      </c>
      <c r="E1148" t="s">
        <v>35</v>
      </c>
      <c r="F1148" t="str">
        <f>VLOOKUP(tbStoricoOrdini[[#This Row],[CLIENTE]],tbClienti[],3,FALSE)</f>
        <v>Veneto</v>
      </c>
      <c r="G1148" t="str">
        <f>VLOOKUP(tbStoricoOrdini[[#This Row],[CLIENTE]],tbClienti[],7,FALSE)</f>
        <v>CC</v>
      </c>
      <c r="H1148" t="s">
        <v>74</v>
      </c>
      <c r="I1148" t="str">
        <f>IF(LEFT(tbStoricoOrdini[[#This Row],[ARTICOLO]],3) = "COG","COG",LEFT(tbStoricoOrdini[[#This Row],[ARTICOLO]],FIND(" ",tbStoricoOrdini[[#This Row],[ARTICOLO]])-1))</f>
        <v>AVRC</v>
      </c>
      <c r="J1148" t="str">
        <f>MID(tbStoricoOrdini[[#This Row],[ARTICOLO]],FIND(" ",tbStoricoOrdini[[#This Row],[ARTICOLO]])+1,4)</f>
        <v>2500</v>
      </c>
      <c r="K1148" t="str">
        <f>IFERROR(RIGHT(tbStoricoOrdini[[#This Row],[ARTICOLO]],LEN(tbStoricoOrdini[[#This Row],[ARTICOLO]])-FIND(" ",tbStoricoOrdini[[#This Row],[ARTICOLO]],FIND(" ",tbStoricoOrdini[[#This Row],[ARTICOLO]]) +1)),"")</f>
        <v>Gold</v>
      </c>
      <c r="L1148" s="3">
        <f>VLOOKUP(tbStoricoOrdini[[#This Row],[ARTICOLO]],tbArticoli[],2,FALSE)</f>
        <v>500</v>
      </c>
      <c r="M1148" s="22">
        <f>tbStoricoOrdini[[#This Row],[IMPORTO]]/tbStoricoOrdini[[#This Row],[PREZZO]]</f>
        <v>0.28599999999999998</v>
      </c>
      <c r="N1148" t="s">
        <v>18</v>
      </c>
      <c r="O1148" s="8">
        <f>VLOOKUP(tbStoricoOrdini[[#This Row],[AGENTE]],tbAgenti[],2,FALSE)</f>
        <v>0.03</v>
      </c>
      <c r="P1148" s="2">
        <v>143</v>
      </c>
      <c r="Q1148" s="2">
        <f>tbStoricoOrdini[[#This Row],[IMPORTO]]*tbStoricoOrdini[[#This Row],[% COMM.]]</f>
        <v>4.29</v>
      </c>
      <c r="R1148" s="2">
        <f>tbStoricoOrdini[[#This Row],[TOT. COMM.]]+tbStoricoOrdini[[#This Row],[IMPORTO]]</f>
        <v>147.29</v>
      </c>
    </row>
    <row r="1149" spans="1:18">
      <c r="A1149" s="1">
        <v>43862</v>
      </c>
      <c r="B1149" s="7">
        <f>MONTH(tbStoricoOrdini[[#This Row],[DATA]])</f>
        <v>2</v>
      </c>
      <c r="C1149" t="s">
        <v>1244</v>
      </c>
      <c r="D1149" t="str">
        <f>RIGHT(tbStoricoOrdini[[#This Row],[ORDINE]],4)</f>
        <v>1146</v>
      </c>
      <c r="E1149" t="s">
        <v>35</v>
      </c>
      <c r="F1149" t="str">
        <f>VLOOKUP(tbStoricoOrdini[[#This Row],[CLIENTE]],tbClienti[],3,FALSE)</f>
        <v>Veneto</v>
      </c>
      <c r="G1149" t="str">
        <f>VLOOKUP(tbStoricoOrdini[[#This Row],[CLIENTE]],tbClienti[],7,FALSE)</f>
        <v>CC</v>
      </c>
      <c r="H1149" t="s">
        <v>74</v>
      </c>
      <c r="I1149" t="str">
        <f>IF(LEFT(tbStoricoOrdini[[#This Row],[ARTICOLO]],3) = "COG","COG",LEFT(tbStoricoOrdini[[#This Row],[ARTICOLO]],FIND(" ",tbStoricoOrdini[[#This Row],[ARTICOLO]])-1))</f>
        <v>AVRC</v>
      </c>
      <c r="J1149" t="str">
        <f>MID(tbStoricoOrdini[[#This Row],[ARTICOLO]],FIND(" ",tbStoricoOrdini[[#This Row],[ARTICOLO]])+1,4)</f>
        <v>2500</v>
      </c>
      <c r="K1149" t="str">
        <f>IFERROR(RIGHT(tbStoricoOrdini[[#This Row],[ARTICOLO]],LEN(tbStoricoOrdini[[#This Row],[ARTICOLO]])-FIND(" ",tbStoricoOrdini[[#This Row],[ARTICOLO]],FIND(" ",tbStoricoOrdini[[#This Row],[ARTICOLO]]) +1)),"")</f>
        <v>Gold</v>
      </c>
      <c r="L1149" s="3">
        <f>VLOOKUP(tbStoricoOrdini[[#This Row],[ARTICOLO]],tbArticoli[],2,FALSE)</f>
        <v>500</v>
      </c>
      <c r="M1149" s="22">
        <f>tbStoricoOrdini[[#This Row],[IMPORTO]]/tbStoricoOrdini[[#This Row],[PREZZO]]</f>
        <v>0.32600000000000001</v>
      </c>
      <c r="N1149" t="s">
        <v>6</v>
      </c>
      <c r="O1149" s="8">
        <f>VLOOKUP(tbStoricoOrdini[[#This Row],[AGENTE]],tbAgenti[],2,FALSE)</f>
        <v>7.4999999999999997E-2</v>
      </c>
      <c r="P1149" s="2">
        <v>163</v>
      </c>
      <c r="Q1149" s="2">
        <f>tbStoricoOrdini[[#This Row],[IMPORTO]]*tbStoricoOrdini[[#This Row],[% COMM.]]</f>
        <v>12.225</v>
      </c>
      <c r="R1149" s="2">
        <f>tbStoricoOrdini[[#This Row],[TOT. COMM.]]+tbStoricoOrdini[[#This Row],[IMPORTO]]</f>
        <v>175.22499999999999</v>
      </c>
    </row>
    <row r="1150" spans="1:18">
      <c r="A1150" s="1">
        <v>43862</v>
      </c>
      <c r="B1150" s="7">
        <f>MONTH(tbStoricoOrdini[[#This Row],[DATA]])</f>
        <v>2</v>
      </c>
      <c r="C1150" t="s">
        <v>1245</v>
      </c>
      <c r="D1150" t="str">
        <f>RIGHT(tbStoricoOrdini[[#This Row],[ORDINE]],4)</f>
        <v>1147</v>
      </c>
      <c r="E1150" t="s">
        <v>35</v>
      </c>
      <c r="F1150" t="str">
        <f>VLOOKUP(tbStoricoOrdini[[#This Row],[CLIENTE]],tbClienti[],3,FALSE)</f>
        <v>Veneto</v>
      </c>
      <c r="G1150" t="str">
        <f>VLOOKUP(tbStoricoOrdini[[#This Row],[CLIENTE]],tbClienti[],7,FALSE)</f>
        <v>CC</v>
      </c>
      <c r="H1150" t="s">
        <v>61</v>
      </c>
      <c r="I1150" t="str">
        <f>IF(LEFT(tbStoricoOrdini[[#This Row],[ARTICOLO]],3) = "COG","COG",LEFT(tbStoricoOrdini[[#This Row],[ARTICOLO]],FIND(" ",tbStoricoOrdini[[#This Row],[ARTICOLO]])-1))</f>
        <v>KLM</v>
      </c>
      <c r="J1150" t="str">
        <f>MID(tbStoricoOrdini[[#This Row],[ARTICOLO]],FIND(" ",tbStoricoOrdini[[#This Row],[ARTICOLO]])+1,4)</f>
        <v>5000</v>
      </c>
      <c r="K1150" t="str">
        <f>IFERROR(RIGHT(tbStoricoOrdini[[#This Row],[ARTICOLO]],LEN(tbStoricoOrdini[[#This Row],[ARTICOLO]])-FIND(" ",tbStoricoOrdini[[#This Row],[ARTICOLO]],FIND(" ",tbStoricoOrdini[[#This Row],[ARTICOLO]]) +1)),"")</f>
        <v>Medium</v>
      </c>
      <c r="L1150" s="3">
        <f>VLOOKUP(tbStoricoOrdini[[#This Row],[ARTICOLO]],tbArticoli[],2,FALSE)</f>
        <v>150</v>
      </c>
      <c r="M1150" s="22">
        <f>tbStoricoOrdini[[#This Row],[IMPORTO]]/tbStoricoOrdini[[#This Row],[PREZZO]]</f>
        <v>122.34</v>
      </c>
      <c r="N1150" t="s">
        <v>15</v>
      </c>
      <c r="O1150" s="8">
        <f>VLOOKUP(tbStoricoOrdini[[#This Row],[AGENTE]],tbAgenti[],2,FALSE)</f>
        <v>0.08</v>
      </c>
      <c r="P1150" s="2">
        <v>18351</v>
      </c>
      <c r="Q1150" s="2">
        <f>tbStoricoOrdini[[#This Row],[IMPORTO]]*tbStoricoOrdini[[#This Row],[% COMM.]]</f>
        <v>1468.08</v>
      </c>
      <c r="R1150" s="2">
        <f>tbStoricoOrdini[[#This Row],[TOT. COMM.]]+tbStoricoOrdini[[#This Row],[IMPORTO]]</f>
        <v>19819.080000000002</v>
      </c>
    </row>
    <row r="1151" spans="1:18">
      <c r="A1151" s="1">
        <v>43862</v>
      </c>
      <c r="B1151" s="7">
        <f>MONTH(tbStoricoOrdini[[#This Row],[DATA]])</f>
        <v>2</v>
      </c>
      <c r="C1151" t="s">
        <v>1246</v>
      </c>
      <c r="D1151" t="str">
        <f>RIGHT(tbStoricoOrdini[[#This Row],[ORDINE]],4)</f>
        <v>1148</v>
      </c>
      <c r="E1151" t="s">
        <v>35</v>
      </c>
      <c r="F1151" t="str">
        <f>VLOOKUP(tbStoricoOrdini[[#This Row],[CLIENTE]],tbClienti[],3,FALSE)</f>
        <v>Veneto</v>
      </c>
      <c r="G1151" t="str">
        <f>VLOOKUP(tbStoricoOrdini[[#This Row],[CLIENTE]],tbClienti[],7,FALSE)</f>
        <v>CC</v>
      </c>
      <c r="H1151" t="s">
        <v>61</v>
      </c>
      <c r="I1151" t="str">
        <f>IF(LEFT(tbStoricoOrdini[[#This Row],[ARTICOLO]],3) = "COG","COG",LEFT(tbStoricoOrdini[[#This Row],[ARTICOLO]],FIND(" ",tbStoricoOrdini[[#This Row],[ARTICOLO]])-1))</f>
        <v>KLM</v>
      </c>
      <c r="J1151" t="str">
        <f>MID(tbStoricoOrdini[[#This Row],[ARTICOLO]],FIND(" ",tbStoricoOrdini[[#This Row],[ARTICOLO]])+1,4)</f>
        <v>5000</v>
      </c>
      <c r="K1151" t="str">
        <f>IFERROR(RIGHT(tbStoricoOrdini[[#This Row],[ARTICOLO]],LEN(tbStoricoOrdini[[#This Row],[ARTICOLO]])-FIND(" ",tbStoricoOrdini[[#This Row],[ARTICOLO]],FIND(" ",tbStoricoOrdini[[#This Row],[ARTICOLO]]) +1)),"")</f>
        <v>Medium</v>
      </c>
      <c r="L1151" s="3">
        <f>VLOOKUP(tbStoricoOrdini[[#This Row],[ARTICOLO]],tbArticoli[],2,FALSE)</f>
        <v>150</v>
      </c>
      <c r="M1151" s="22">
        <f>tbStoricoOrdini[[#This Row],[IMPORTO]]/tbStoricoOrdini[[#This Row],[PREZZO]]</f>
        <v>20.453333333333333</v>
      </c>
      <c r="N1151" t="s">
        <v>6</v>
      </c>
      <c r="O1151" s="8">
        <f>VLOOKUP(tbStoricoOrdini[[#This Row],[AGENTE]],tbAgenti[],2,FALSE)</f>
        <v>7.4999999999999997E-2</v>
      </c>
      <c r="P1151" s="2">
        <v>3068</v>
      </c>
      <c r="Q1151" s="2">
        <f>tbStoricoOrdini[[#This Row],[IMPORTO]]*tbStoricoOrdini[[#This Row],[% COMM.]]</f>
        <v>230.1</v>
      </c>
      <c r="R1151" s="2">
        <f>tbStoricoOrdini[[#This Row],[TOT. COMM.]]+tbStoricoOrdini[[#This Row],[IMPORTO]]</f>
        <v>3298.1</v>
      </c>
    </row>
    <row r="1152" spans="1:18">
      <c r="A1152" s="1">
        <v>43862</v>
      </c>
      <c r="B1152" s="7">
        <f>MONTH(tbStoricoOrdini[[#This Row],[DATA]])</f>
        <v>2</v>
      </c>
      <c r="C1152" t="s">
        <v>1247</v>
      </c>
      <c r="D1152" t="str">
        <f>RIGHT(tbStoricoOrdini[[#This Row],[ORDINE]],4)</f>
        <v>1149</v>
      </c>
      <c r="E1152" t="s">
        <v>35</v>
      </c>
      <c r="F1152" t="str">
        <f>VLOOKUP(tbStoricoOrdini[[#This Row],[CLIENTE]],tbClienti[],3,FALSE)</f>
        <v>Veneto</v>
      </c>
      <c r="G1152" t="str">
        <f>VLOOKUP(tbStoricoOrdini[[#This Row],[CLIENTE]],tbClienti[],7,FALSE)</f>
        <v>CC</v>
      </c>
      <c r="H1152" t="s">
        <v>63</v>
      </c>
      <c r="I1152" t="str">
        <f>IF(LEFT(tbStoricoOrdini[[#This Row],[ARTICOLO]],3) = "COG","COG",LEFT(tbStoricoOrdini[[#This Row],[ARTICOLO]],FIND(" ",tbStoricoOrdini[[#This Row],[ARTICOLO]])-1))</f>
        <v>KLM</v>
      </c>
      <c r="J1152" t="str">
        <f>MID(tbStoricoOrdini[[#This Row],[ARTICOLO]],FIND(" ",tbStoricoOrdini[[#This Row],[ARTICOLO]])+1,4)</f>
        <v>3000</v>
      </c>
      <c r="K1152" t="str">
        <f>IFERROR(RIGHT(tbStoricoOrdini[[#This Row],[ARTICOLO]],LEN(tbStoricoOrdini[[#This Row],[ARTICOLO]])-FIND(" ",tbStoricoOrdini[[#This Row],[ARTICOLO]],FIND(" ",tbStoricoOrdini[[#This Row],[ARTICOLO]]) +1)),"")</f>
        <v>Plus</v>
      </c>
      <c r="L1152" s="3">
        <f>VLOOKUP(tbStoricoOrdini[[#This Row],[ARTICOLO]],tbArticoli[],2,FALSE)</f>
        <v>145</v>
      </c>
      <c r="M1152" s="22">
        <f>tbStoricoOrdini[[#This Row],[IMPORTO]]/tbStoricoOrdini[[#This Row],[PREZZO]]</f>
        <v>6.36551724137931</v>
      </c>
      <c r="N1152" t="s">
        <v>19</v>
      </c>
      <c r="O1152" s="8">
        <f>VLOOKUP(tbStoricoOrdini[[#This Row],[AGENTE]],tbAgenti[],2,FALSE)</f>
        <v>0.05</v>
      </c>
      <c r="P1152" s="2">
        <v>923</v>
      </c>
      <c r="Q1152" s="2">
        <f>tbStoricoOrdini[[#This Row],[IMPORTO]]*tbStoricoOrdini[[#This Row],[% COMM.]]</f>
        <v>46.150000000000006</v>
      </c>
      <c r="R1152" s="2">
        <f>tbStoricoOrdini[[#This Row],[TOT. COMM.]]+tbStoricoOrdini[[#This Row],[IMPORTO]]</f>
        <v>969.15</v>
      </c>
    </row>
    <row r="1153" spans="1:18">
      <c r="A1153" s="1">
        <v>43862</v>
      </c>
      <c r="B1153" s="7">
        <f>MONTH(tbStoricoOrdini[[#This Row],[DATA]])</f>
        <v>2</v>
      </c>
      <c r="C1153" t="s">
        <v>1248</v>
      </c>
      <c r="D1153" t="str">
        <f>RIGHT(tbStoricoOrdini[[#This Row],[ORDINE]],4)</f>
        <v>1150</v>
      </c>
      <c r="E1153" t="s">
        <v>35</v>
      </c>
      <c r="F1153" t="str">
        <f>VLOOKUP(tbStoricoOrdini[[#This Row],[CLIENTE]],tbClienti[],3,FALSE)</f>
        <v>Veneto</v>
      </c>
      <c r="G1153" t="str">
        <f>VLOOKUP(tbStoricoOrdini[[#This Row],[CLIENTE]],tbClienti[],7,FALSE)</f>
        <v>CC</v>
      </c>
      <c r="H1153" t="s">
        <v>63</v>
      </c>
      <c r="I1153" t="str">
        <f>IF(LEFT(tbStoricoOrdini[[#This Row],[ARTICOLO]],3) = "COG","COG",LEFT(tbStoricoOrdini[[#This Row],[ARTICOLO]],FIND(" ",tbStoricoOrdini[[#This Row],[ARTICOLO]])-1))</f>
        <v>KLM</v>
      </c>
      <c r="J1153" t="str">
        <f>MID(tbStoricoOrdini[[#This Row],[ARTICOLO]],FIND(" ",tbStoricoOrdini[[#This Row],[ARTICOLO]])+1,4)</f>
        <v>3000</v>
      </c>
      <c r="K1153" t="str">
        <f>IFERROR(RIGHT(tbStoricoOrdini[[#This Row],[ARTICOLO]],LEN(tbStoricoOrdini[[#This Row],[ARTICOLO]])-FIND(" ",tbStoricoOrdini[[#This Row],[ARTICOLO]],FIND(" ",tbStoricoOrdini[[#This Row],[ARTICOLO]]) +1)),"")</f>
        <v>Plus</v>
      </c>
      <c r="L1153" s="3">
        <f>VLOOKUP(tbStoricoOrdini[[#This Row],[ARTICOLO]],tbArticoli[],2,FALSE)</f>
        <v>145</v>
      </c>
      <c r="M1153" s="22">
        <f>tbStoricoOrdini[[#This Row],[IMPORTO]]/tbStoricoOrdini[[#This Row],[PREZZO]]</f>
        <v>674.26896551724133</v>
      </c>
      <c r="N1153" t="s">
        <v>15</v>
      </c>
      <c r="O1153" s="8">
        <f>VLOOKUP(tbStoricoOrdini[[#This Row],[AGENTE]],tbAgenti[],2,FALSE)</f>
        <v>0.08</v>
      </c>
      <c r="P1153" s="2">
        <v>97769</v>
      </c>
      <c r="Q1153" s="2">
        <f>tbStoricoOrdini[[#This Row],[IMPORTO]]*tbStoricoOrdini[[#This Row],[% COMM.]]</f>
        <v>7821.52</v>
      </c>
      <c r="R1153" s="2">
        <f>tbStoricoOrdini[[#This Row],[TOT. COMM.]]+tbStoricoOrdini[[#This Row],[IMPORTO]]</f>
        <v>105590.52</v>
      </c>
    </row>
    <row r="1154" spans="1:18">
      <c r="A1154" s="1">
        <v>43862</v>
      </c>
      <c r="B1154" s="7">
        <f>MONTH(tbStoricoOrdini[[#This Row],[DATA]])</f>
        <v>2</v>
      </c>
      <c r="C1154" t="s">
        <v>1249</v>
      </c>
      <c r="D1154" t="str">
        <f>RIGHT(tbStoricoOrdini[[#This Row],[ORDINE]],4)</f>
        <v>1151</v>
      </c>
      <c r="E1154" t="s">
        <v>35</v>
      </c>
      <c r="F1154" t="str">
        <f>VLOOKUP(tbStoricoOrdini[[#This Row],[CLIENTE]],tbClienti[],3,FALSE)</f>
        <v>Veneto</v>
      </c>
      <c r="G1154" t="str">
        <f>VLOOKUP(tbStoricoOrdini[[#This Row],[CLIENTE]],tbClienti[],7,FALSE)</f>
        <v>CC</v>
      </c>
      <c r="H1154" t="s">
        <v>63</v>
      </c>
      <c r="I1154" t="str">
        <f>IF(LEFT(tbStoricoOrdini[[#This Row],[ARTICOLO]],3) = "COG","COG",LEFT(tbStoricoOrdini[[#This Row],[ARTICOLO]],FIND(" ",tbStoricoOrdini[[#This Row],[ARTICOLO]])-1))</f>
        <v>KLM</v>
      </c>
      <c r="J1154" t="str">
        <f>MID(tbStoricoOrdini[[#This Row],[ARTICOLO]],FIND(" ",tbStoricoOrdini[[#This Row],[ARTICOLO]])+1,4)</f>
        <v>3000</v>
      </c>
      <c r="K1154" t="str">
        <f>IFERROR(RIGHT(tbStoricoOrdini[[#This Row],[ARTICOLO]],LEN(tbStoricoOrdini[[#This Row],[ARTICOLO]])-FIND(" ",tbStoricoOrdini[[#This Row],[ARTICOLO]],FIND(" ",tbStoricoOrdini[[#This Row],[ARTICOLO]]) +1)),"")</f>
        <v>Plus</v>
      </c>
      <c r="L1154" s="3">
        <f>VLOOKUP(tbStoricoOrdini[[#This Row],[ARTICOLO]],tbArticoli[],2,FALSE)</f>
        <v>145</v>
      </c>
      <c r="M1154" s="22">
        <f>tbStoricoOrdini[[#This Row],[IMPORTO]]/tbStoricoOrdini[[#This Row],[PREZZO]]</f>
        <v>135.94482758620688</v>
      </c>
      <c r="N1154" t="s">
        <v>7</v>
      </c>
      <c r="O1154" s="8">
        <f>VLOOKUP(tbStoricoOrdini[[#This Row],[AGENTE]],tbAgenti[],2,FALSE)</f>
        <v>0.03</v>
      </c>
      <c r="P1154" s="2">
        <v>19712</v>
      </c>
      <c r="Q1154" s="2">
        <f>tbStoricoOrdini[[#This Row],[IMPORTO]]*tbStoricoOrdini[[#This Row],[% COMM.]]</f>
        <v>591.36</v>
      </c>
      <c r="R1154" s="2">
        <f>tbStoricoOrdini[[#This Row],[TOT. COMM.]]+tbStoricoOrdini[[#This Row],[IMPORTO]]</f>
        <v>20303.36</v>
      </c>
    </row>
    <row r="1155" spans="1:18">
      <c r="A1155" s="1">
        <v>43862</v>
      </c>
      <c r="B1155" s="7">
        <f>MONTH(tbStoricoOrdini[[#This Row],[DATA]])</f>
        <v>2</v>
      </c>
      <c r="C1155" t="s">
        <v>1250</v>
      </c>
      <c r="D1155" t="str">
        <f>RIGHT(tbStoricoOrdini[[#This Row],[ORDINE]],4)</f>
        <v>1152</v>
      </c>
      <c r="E1155" t="s">
        <v>35</v>
      </c>
      <c r="F1155" t="str">
        <f>VLOOKUP(tbStoricoOrdini[[#This Row],[CLIENTE]],tbClienti[],3,FALSE)</f>
        <v>Veneto</v>
      </c>
      <c r="G1155" t="str">
        <f>VLOOKUP(tbStoricoOrdini[[#This Row],[CLIENTE]],tbClienti[],7,FALSE)</f>
        <v>CC</v>
      </c>
      <c r="H1155" t="s">
        <v>63</v>
      </c>
      <c r="I1155" t="str">
        <f>IF(LEFT(tbStoricoOrdini[[#This Row],[ARTICOLO]],3) = "COG","COG",LEFT(tbStoricoOrdini[[#This Row],[ARTICOLO]],FIND(" ",tbStoricoOrdini[[#This Row],[ARTICOLO]])-1))</f>
        <v>KLM</v>
      </c>
      <c r="J1155" t="str">
        <f>MID(tbStoricoOrdini[[#This Row],[ARTICOLO]],FIND(" ",tbStoricoOrdini[[#This Row],[ARTICOLO]])+1,4)</f>
        <v>3000</v>
      </c>
      <c r="K1155" t="str">
        <f>IFERROR(RIGHT(tbStoricoOrdini[[#This Row],[ARTICOLO]],LEN(tbStoricoOrdini[[#This Row],[ARTICOLO]])-FIND(" ",tbStoricoOrdini[[#This Row],[ARTICOLO]],FIND(" ",tbStoricoOrdini[[#This Row],[ARTICOLO]]) +1)),"")</f>
        <v>Plus</v>
      </c>
      <c r="L1155" s="3">
        <f>VLOOKUP(tbStoricoOrdini[[#This Row],[ARTICOLO]],tbArticoli[],2,FALSE)</f>
        <v>145</v>
      </c>
      <c r="M1155" s="22">
        <f>tbStoricoOrdini[[#This Row],[IMPORTO]]/tbStoricoOrdini[[#This Row],[PREZZO]]</f>
        <v>118.13103448275862</v>
      </c>
      <c r="N1155" t="s">
        <v>12</v>
      </c>
      <c r="O1155" s="8">
        <f>VLOOKUP(tbStoricoOrdini[[#This Row],[AGENTE]],tbAgenti[],2,FALSE)</f>
        <v>0.05</v>
      </c>
      <c r="P1155" s="2">
        <v>17129</v>
      </c>
      <c r="Q1155" s="2">
        <f>tbStoricoOrdini[[#This Row],[IMPORTO]]*tbStoricoOrdini[[#This Row],[% COMM.]]</f>
        <v>856.45</v>
      </c>
      <c r="R1155" s="2">
        <f>tbStoricoOrdini[[#This Row],[TOT. COMM.]]+tbStoricoOrdini[[#This Row],[IMPORTO]]</f>
        <v>17985.45</v>
      </c>
    </row>
    <row r="1156" spans="1:18">
      <c r="A1156" s="1">
        <v>43862</v>
      </c>
      <c r="B1156" s="7">
        <f>MONTH(tbStoricoOrdini[[#This Row],[DATA]])</f>
        <v>2</v>
      </c>
      <c r="C1156" t="s">
        <v>1251</v>
      </c>
      <c r="D1156" t="str">
        <f>RIGHT(tbStoricoOrdini[[#This Row],[ORDINE]],4)</f>
        <v>1153</v>
      </c>
      <c r="E1156" t="s">
        <v>35</v>
      </c>
      <c r="F1156" t="str">
        <f>VLOOKUP(tbStoricoOrdini[[#This Row],[CLIENTE]],tbClienti[],3,FALSE)</f>
        <v>Veneto</v>
      </c>
      <c r="G1156" t="str">
        <f>VLOOKUP(tbStoricoOrdini[[#This Row],[CLIENTE]],tbClienti[],7,FALSE)</f>
        <v>CC</v>
      </c>
      <c r="H1156" t="s">
        <v>63</v>
      </c>
      <c r="I1156" t="str">
        <f>IF(LEFT(tbStoricoOrdini[[#This Row],[ARTICOLO]],3) = "COG","COG",LEFT(tbStoricoOrdini[[#This Row],[ARTICOLO]],FIND(" ",tbStoricoOrdini[[#This Row],[ARTICOLO]])-1))</f>
        <v>KLM</v>
      </c>
      <c r="J1156" t="str">
        <f>MID(tbStoricoOrdini[[#This Row],[ARTICOLO]],FIND(" ",tbStoricoOrdini[[#This Row],[ARTICOLO]])+1,4)</f>
        <v>3000</v>
      </c>
      <c r="K1156" t="str">
        <f>IFERROR(RIGHT(tbStoricoOrdini[[#This Row],[ARTICOLO]],LEN(tbStoricoOrdini[[#This Row],[ARTICOLO]])-FIND(" ",tbStoricoOrdini[[#This Row],[ARTICOLO]],FIND(" ",tbStoricoOrdini[[#This Row],[ARTICOLO]]) +1)),"")</f>
        <v>Plus</v>
      </c>
      <c r="L1156" s="3">
        <f>VLOOKUP(tbStoricoOrdini[[#This Row],[ARTICOLO]],tbArticoli[],2,FALSE)</f>
        <v>145</v>
      </c>
      <c r="M1156" s="22">
        <f>tbStoricoOrdini[[#This Row],[IMPORTO]]/tbStoricoOrdini[[#This Row],[PREZZO]]</f>
        <v>22.393103448275863</v>
      </c>
      <c r="N1156" t="s">
        <v>6</v>
      </c>
      <c r="O1156" s="8">
        <f>VLOOKUP(tbStoricoOrdini[[#This Row],[AGENTE]],tbAgenti[],2,FALSE)</f>
        <v>7.4999999999999997E-2</v>
      </c>
      <c r="P1156" s="2">
        <v>3247</v>
      </c>
      <c r="Q1156" s="2">
        <f>tbStoricoOrdini[[#This Row],[IMPORTO]]*tbStoricoOrdini[[#This Row],[% COMM.]]</f>
        <v>243.52499999999998</v>
      </c>
      <c r="R1156" s="2">
        <f>tbStoricoOrdini[[#This Row],[TOT. COMM.]]+tbStoricoOrdini[[#This Row],[IMPORTO]]</f>
        <v>3490.5250000000001</v>
      </c>
    </row>
    <row r="1157" spans="1:18">
      <c r="A1157" s="1">
        <v>43862</v>
      </c>
      <c r="B1157" s="7">
        <f>MONTH(tbStoricoOrdini[[#This Row],[DATA]])</f>
        <v>2</v>
      </c>
      <c r="C1157" t="s">
        <v>1252</v>
      </c>
      <c r="D1157" t="str">
        <f>RIGHT(tbStoricoOrdini[[#This Row],[ORDINE]],4)</f>
        <v>1154</v>
      </c>
      <c r="E1157" t="s">
        <v>35</v>
      </c>
      <c r="F1157" t="str">
        <f>VLOOKUP(tbStoricoOrdini[[#This Row],[CLIENTE]],tbClienti[],3,FALSE)</f>
        <v>Veneto</v>
      </c>
      <c r="G1157" t="str">
        <f>VLOOKUP(tbStoricoOrdini[[#This Row],[CLIENTE]],tbClienti[],7,FALSE)</f>
        <v>CC</v>
      </c>
      <c r="H1157" t="s">
        <v>63</v>
      </c>
      <c r="I1157" t="str">
        <f>IF(LEFT(tbStoricoOrdini[[#This Row],[ARTICOLO]],3) = "COG","COG",LEFT(tbStoricoOrdini[[#This Row],[ARTICOLO]],FIND(" ",tbStoricoOrdini[[#This Row],[ARTICOLO]])-1))</f>
        <v>KLM</v>
      </c>
      <c r="J1157" t="str">
        <f>MID(tbStoricoOrdini[[#This Row],[ARTICOLO]],FIND(" ",tbStoricoOrdini[[#This Row],[ARTICOLO]])+1,4)</f>
        <v>3000</v>
      </c>
      <c r="K1157" t="str">
        <f>IFERROR(RIGHT(tbStoricoOrdini[[#This Row],[ARTICOLO]],LEN(tbStoricoOrdini[[#This Row],[ARTICOLO]])-FIND(" ",tbStoricoOrdini[[#This Row],[ARTICOLO]],FIND(" ",tbStoricoOrdini[[#This Row],[ARTICOLO]]) +1)),"")</f>
        <v>Plus</v>
      </c>
      <c r="L1157" s="3">
        <f>VLOOKUP(tbStoricoOrdini[[#This Row],[ARTICOLO]],tbArticoli[],2,FALSE)</f>
        <v>145</v>
      </c>
      <c r="M1157" s="22">
        <f>tbStoricoOrdini[[#This Row],[IMPORTO]]/tbStoricoOrdini[[#This Row],[PREZZO]]</f>
        <v>160.00689655172414</v>
      </c>
      <c r="N1157" t="s">
        <v>9</v>
      </c>
      <c r="O1157" s="8">
        <f>VLOOKUP(tbStoricoOrdini[[#This Row],[AGENTE]],tbAgenti[],2,FALSE)</f>
        <v>0.05</v>
      </c>
      <c r="P1157" s="2">
        <v>23201</v>
      </c>
      <c r="Q1157" s="2">
        <f>tbStoricoOrdini[[#This Row],[IMPORTO]]*tbStoricoOrdini[[#This Row],[% COMM.]]</f>
        <v>1160.05</v>
      </c>
      <c r="R1157" s="2">
        <f>tbStoricoOrdini[[#This Row],[TOT. COMM.]]+tbStoricoOrdini[[#This Row],[IMPORTO]]</f>
        <v>24361.05</v>
      </c>
    </row>
    <row r="1158" spans="1:18">
      <c r="A1158" s="1">
        <v>43862</v>
      </c>
      <c r="B1158" s="7">
        <f>MONTH(tbStoricoOrdini[[#This Row],[DATA]])</f>
        <v>2</v>
      </c>
      <c r="C1158" t="s">
        <v>1253</v>
      </c>
      <c r="D1158" t="str">
        <f>RIGHT(tbStoricoOrdini[[#This Row],[ORDINE]],4)</f>
        <v>1155</v>
      </c>
      <c r="E1158" t="s">
        <v>35</v>
      </c>
      <c r="F1158" t="str">
        <f>VLOOKUP(tbStoricoOrdini[[#This Row],[CLIENTE]],tbClienti[],3,FALSE)</f>
        <v>Veneto</v>
      </c>
      <c r="G1158" t="str">
        <f>VLOOKUP(tbStoricoOrdini[[#This Row],[CLIENTE]],tbClienti[],7,FALSE)</f>
        <v>CC</v>
      </c>
      <c r="H1158" t="s">
        <v>66</v>
      </c>
      <c r="I1158" t="str">
        <f>IF(LEFT(tbStoricoOrdini[[#This Row],[ARTICOLO]],3) = "COG","COG",LEFT(tbStoricoOrdini[[#This Row],[ARTICOLO]],FIND(" ",tbStoricoOrdini[[#This Row],[ARTICOLO]])-1))</f>
        <v>BAG</v>
      </c>
      <c r="J1158" t="str">
        <f>MID(tbStoricoOrdini[[#This Row],[ARTICOLO]],FIND(" ",tbStoricoOrdini[[#This Row],[ARTICOLO]])+1,4)</f>
        <v>2500</v>
      </c>
      <c r="K1158" t="str">
        <f>IFERROR(RIGHT(tbStoricoOrdini[[#This Row],[ARTICOLO]],LEN(tbStoricoOrdini[[#This Row],[ARTICOLO]])-FIND(" ",tbStoricoOrdini[[#This Row],[ARTICOLO]],FIND(" ",tbStoricoOrdini[[#This Row],[ARTICOLO]]) +1)),"")</f>
        <v>Plus</v>
      </c>
      <c r="L1158" s="3">
        <f>VLOOKUP(tbStoricoOrdini[[#This Row],[ARTICOLO]],tbArticoli[],2,FALSE)</f>
        <v>220</v>
      </c>
      <c r="M1158" s="22">
        <f>tbStoricoOrdini[[#This Row],[IMPORTO]]/tbStoricoOrdini[[#This Row],[PREZZO]]</f>
        <v>0.25909090909090909</v>
      </c>
      <c r="N1158" t="s">
        <v>15</v>
      </c>
      <c r="O1158" s="8">
        <f>VLOOKUP(tbStoricoOrdini[[#This Row],[AGENTE]],tbAgenti[],2,FALSE)</f>
        <v>0.08</v>
      </c>
      <c r="P1158" s="2">
        <v>57</v>
      </c>
      <c r="Q1158" s="2">
        <f>tbStoricoOrdini[[#This Row],[IMPORTO]]*tbStoricoOrdini[[#This Row],[% COMM.]]</f>
        <v>4.5600000000000005</v>
      </c>
      <c r="R1158" s="2">
        <f>tbStoricoOrdini[[#This Row],[TOT. COMM.]]+tbStoricoOrdini[[#This Row],[IMPORTO]]</f>
        <v>61.56</v>
      </c>
    </row>
    <row r="1159" spans="1:18">
      <c r="A1159" s="1">
        <v>43862</v>
      </c>
      <c r="B1159" s="7">
        <f>MONTH(tbStoricoOrdini[[#This Row],[DATA]])</f>
        <v>2</v>
      </c>
      <c r="C1159" t="s">
        <v>1254</v>
      </c>
      <c r="D1159" t="str">
        <f>RIGHT(tbStoricoOrdini[[#This Row],[ORDINE]],4)</f>
        <v>1156</v>
      </c>
      <c r="E1159" t="s">
        <v>35</v>
      </c>
      <c r="F1159" t="str">
        <f>VLOOKUP(tbStoricoOrdini[[#This Row],[CLIENTE]],tbClienti[],3,FALSE)</f>
        <v>Veneto</v>
      </c>
      <c r="G1159" t="str">
        <f>VLOOKUP(tbStoricoOrdini[[#This Row],[CLIENTE]],tbClienti[],7,FALSE)</f>
        <v>CC</v>
      </c>
      <c r="H1159" t="s">
        <v>66</v>
      </c>
      <c r="I1159" t="str">
        <f>IF(LEFT(tbStoricoOrdini[[#This Row],[ARTICOLO]],3) = "COG","COG",LEFT(tbStoricoOrdini[[#This Row],[ARTICOLO]],FIND(" ",tbStoricoOrdini[[#This Row],[ARTICOLO]])-1))</f>
        <v>BAG</v>
      </c>
      <c r="J1159" t="str">
        <f>MID(tbStoricoOrdini[[#This Row],[ARTICOLO]],FIND(" ",tbStoricoOrdini[[#This Row],[ARTICOLO]])+1,4)</f>
        <v>2500</v>
      </c>
      <c r="K1159" t="str">
        <f>IFERROR(RIGHT(tbStoricoOrdini[[#This Row],[ARTICOLO]],LEN(tbStoricoOrdini[[#This Row],[ARTICOLO]])-FIND(" ",tbStoricoOrdini[[#This Row],[ARTICOLO]],FIND(" ",tbStoricoOrdini[[#This Row],[ARTICOLO]]) +1)),"")</f>
        <v>Plus</v>
      </c>
      <c r="L1159" s="3">
        <f>VLOOKUP(tbStoricoOrdini[[#This Row],[ARTICOLO]],tbArticoli[],2,FALSE)</f>
        <v>220</v>
      </c>
      <c r="M1159" s="22">
        <f>tbStoricoOrdini[[#This Row],[IMPORTO]]/tbStoricoOrdini[[#This Row],[PREZZO]]</f>
        <v>1.3545454545454545</v>
      </c>
      <c r="N1159" t="s">
        <v>12</v>
      </c>
      <c r="O1159" s="8">
        <f>VLOOKUP(tbStoricoOrdini[[#This Row],[AGENTE]],tbAgenti[],2,FALSE)</f>
        <v>0.05</v>
      </c>
      <c r="P1159" s="2">
        <v>298</v>
      </c>
      <c r="Q1159" s="2">
        <f>tbStoricoOrdini[[#This Row],[IMPORTO]]*tbStoricoOrdini[[#This Row],[% COMM.]]</f>
        <v>14.9</v>
      </c>
      <c r="R1159" s="2">
        <f>tbStoricoOrdini[[#This Row],[TOT. COMM.]]+tbStoricoOrdini[[#This Row],[IMPORTO]]</f>
        <v>312.89999999999998</v>
      </c>
    </row>
    <row r="1160" spans="1:18">
      <c r="A1160" s="1">
        <v>43862</v>
      </c>
      <c r="B1160" s="7">
        <f>MONTH(tbStoricoOrdini[[#This Row],[DATA]])</f>
        <v>2</v>
      </c>
      <c r="C1160" t="s">
        <v>1255</v>
      </c>
      <c r="D1160" t="str">
        <f>RIGHT(tbStoricoOrdini[[#This Row],[ORDINE]],4)</f>
        <v>1157</v>
      </c>
      <c r="E1160" t="s">
        <v>35</v>
      </c>
      <c r="F1160" t="str">
        <f>VLOOKUP(tbStoricoOrdini[[#This Row],[CLIENTE]],tbClienti[],3,FALSE)</f>
        <v>Veneto</v>
      </c>
      <c r="G1160" t="str">
        <f>VLOOKUP(tbStoricoOrdini[[#This Row],[CLIENTE]],tbClienti[],7,FALSE)</f>
        <v>CC</v>
      </c>
      <c r="H1160" t="s">
        <v>66</v>
      </c>
      <c r="I1160" t="str">
        <f>IF(LEFT(tbStoricoOrdini[[#This Row],[ARTICOLO]],3) = "COG","COG",LEFT(tbStoricoOrdini[[#This Row],[ARTICOLO]],FIND(" ",tbStoricoOrdini[[#This Row],[ARTICOLO]])-1))</f>
        <v>BAG</v>
      </c>
      <c r="J1160" t="str">
        <f>MID(tbStoricoOrdini[[#This Row],[ARTICOLO]],FIND(" ",tbStoricoOrdini[[#This Row],[ARTICOLO]])+1,4)</f>
        <v>2500</v>
      </c>
      <c r="K1160" t="str">
        <f>IFERROR(RIGHT(tbStoricoOrdini[[#This Row],[ARTICOLO]],LEN(tbStoricoOrdini[[#This Row],[ARTICOLO]])-FIND(" ",tbStoricoOrdini[[#This Row],[ARTICOLO]],FIND(" ",tbStoricoOrdini[[#This Row],[ARTICOLO]]) +1)),"")</f>
        <v>Plus</v>
      </c>
      <c r="L1160" s="3">
        <f>VLOOKUP(tbStoricoOrdini[[#This Row],[ARTICOLO]],tbArticoli[],2,FALSE)</f>
        <v>220</v>
      </c>
      <c r="M1160" s="22">
        <f>tbStoricoOrdini[[#This Row],[IMPORTO]]/tbStoricoOrdini[[#This Row],[PREZZO]]</f>
        <v>0.8545454545454545</v>
      </c>
      <c r="N1160" t="s">
        <v>6</v>
      </c>
      <c r="O1160" s="8">
        <f>VLOOKUP(tbStoricoOrdini[[#This Row],[AGENTE]],tbAgenti[],2,FALSE)</f>
        <v>7.4999999999999997E-2</v>
      </c>
      <c r="P1160" s="2">
        <v>188</v>
      </c>
      <c r="Q1160" s="2">
        <f>tbStoricoOrdini[[#This Row],[IMPORTO]]*tbStoricoOrdini[[#This Row],[% COMM.]]</f>
        <v>14.1</v>
      </c>
      <c r="R1160" s="2">
        <f>tbStoricoOrdini[[#This Row],[TOT. COMM.]]+tbStoricoOrdini[[#This Row],[IMPORTO]]</f>
        <v>202.1</v>
      </c>
    </row>
    <row r="1161" spans="1:18">
      <c r="A1161" s="1">
        <v>43862</v>
      </c>
      <c r="B1161" s="7">
        <f>MONTH(tbStoricoOrdini[[#This Row],[DATA]])</f>
        <v>2</v>
      </c>
      <c r="C1161" t="s">
        <v>1256</v>
      </c>
      <c r="D1161" t="str">
        <f>RIGHT(tbStoricoOrdini[[#This Row],[ORDINE]],4)</f>
        <v>1158</v>
      </c>
      <c r="E1161" t="s">
        <v>35</v>
      </c>
      <c r="F1161" t="str">
        <f>VLOOKUP(tbStoricoOrdini[[#This Row],[CLIENTE]],tbClienti[],3,FALSE)</f>
        <v>Veneto</v>
      </c>
      <c r="G1161" t="str">
        <f>VLOOKUP(tbStoricoOrdini[[#This Row],[CLIENTE]],tbClienti[],7,FALSE)</f>
        <v>CC</v>
      </c>
      <c r="H1161" t="s">
        <v>66</v>
      </c>
      <c r="I1161" t="str">
        <f>IF(LEFT(tbStoricoOrdini[[#This Row],[ARTICOLO]],3) = "COG","COG",LEFT(tbStoricoOrdini[[#This Row],[ARTICOLO]],FIND(" ",tbStoricoOrdini[[#This Row],[ARTICOLO]])-1))</f>
        <v>BAG</v>
      </c>
      <c r="J1161" t="str">
        <f>MID(tbStoricoOrdini[[#This Row],[ARTICOLO]],FIND(" ",tbStoricoOrdini[[#This Row],[ARTICOLO]])+1,4)</f>
        <v>2500</v>
      </c>
      <c r="K1161" t="str">
        <f>IFERROR(RIGHT(tbStoricoOrdini[[#This Row],[ARTICOLO]],LEN(tbStoricoOrdini[[#This Row],[ARTICOLO]])-FIND(" ",tbStoricoOrdini[[#This Row],[ARTICOLO]],FIND(" ",tbStoricoOrdini[[#This Row],[ARTICOLO]]) +1)),"")</f>
        <v>Plus</v>
      </c>
      <c r="L1161" s="3">
        <f>VLOOKUP(tbStoricoOrdini[[#This Row],[ARTICOLO]],tbArticoli[],2,FALSE)</f>
        <v>220</v>
      </c>
      <c r="M1161" s="22">
        <f>tbStoricoOrdini[[#This Row],[IMPORTO]]/tbStoricoOrdini[[#This Row],[PREZZO]]</f>
        <v>0.20454545454545456</v>
      </c>
      <c r="N1161" t="s">
        <v>9</v>
      </c>
      <c r="O1161" s="8">
        <f>VLOOKUP(tbStoricoOrdini[[#This Row],[AGENTE]],tbAgenti[],2,FALSE)</f>
        <v>0.05</v>
      </c>
      <c r="P1161" s="2">
        <v>45</v>
      </c>
      <c r="Q1161" s="2">
        <f>tbStoricoOrdini[[#This Row],[IMPORTO]]*tbStoricoOrdini[[#This Row],[% COMM.]]</f>
        <v>2.25</v>
      </c>
      <c r="R1161" s="2">
        <f>tbStoricoOrdini[[#This Row],[TOT. COMM.]]+tbStoricoOrdini[[#This Row],[IMPORTO]]</f>
        <v>47.25</v>
      </c>
    </row>
    <row r="1162" spans="1:18">
      <c r="A1162" s="1">
        <v>43862</v>
      </c>
      <c r="B1162" s="7">
        <f>MONTH(tbStoricoOrdini[[#This Row],[DATA]])</f>
        <v>2</v>
      </c>
      <c r="C1162" t="s">
        <v>1257</v>
      </c>
      <c r="D1162" t="str">
        <f>RIGHT(tbStoricoOrdini[[#This Row],[ORDINE]],4)</f>
        <v>1159</v>
      </c>
      <c r="E1162" t="s">
        <v>35</v>
      </c>
      <c r="F1162" t="str">
        <f>VLOOKUP(tbStoricoOrdini[[#This Row],[CLIENTE]],tbClienti[],3,FALSE)</f>
        <v>Veneto</v>
      </c>
      <c r="G1162" t="str">
        <f>VLOOKUP(tbStoricoOrdini[[#This Row],[CLIENTE]],tbClienti[],7,FALSE)</f>
        <v>CC</v>
      </c>
      <c r="H1162" t="s">
        <v>67</v>
      </c>
      <c r="I1162" t="str">
        <f>IF(LEFT(tbStoricoOrdini[[#This Row],[ARTICOLO]],3) = "COG","COG",LEFT(tbStoricoOrdini[[#This Row],[ARTICOLO]],FIND(" ",tbStoricoOrdini[[#This Row],[ARTICOLO]])-1))</f>
        <v>BAG</v>
      </c>
      <c r="J1162" t="str">
        <f>MID(tbStoricoOrdini[[#This Row],[ARTICOLO]],FIND(" ",tbStoricoOrdini[[#This Row],[ARTICOLO]])+1,4)</f>
        <v>2500</v>
      </c>
      <c r="K1162" t="str">
        <f>IFERROR(RIGHT(tbStoricoOrdini[[#This Row],[ARTICOLO]],LEN(tbStoricoOrdini[[#This Row],[ARTICOLO]])-FIND(" ",tbStoricoOrdini[[#This Row],[ARTICOLO]],FIND(" ",tbStoricoOrdini[[#This Row],[ARTICOLO]]) +1)),"")</f>
        <v>Medium</v>
      </c>
      <c r="L1162" s="3">
        <f>VLOOKUP(tbStoricoOrdini[[#This Row],[ARTICOLO]],tbArticoli[],2,FALSE)</f>
        <v>210</v>
      </c>
      <c r="M1162" s="22">
        <f>tbStoricoOrdini[[#This Row],[IMPORTO]]/tbStoricoOrdini[[#This Row],[PREZZO]]</f>
        <v>3.3714285714285714</v>
      </c>
      <c r="N1162" t="s">
        <v>6</v>
      </c>
      <c r="O1162" s="8">
        <f>VLOOKUP(tbStoricoOrdini[[#This Row],[AGENTE]],tbAgenti[],2,FALSE)</f>
        <v>7.4999999999999997E-2</v>
      </c>
      <c r="P1162" s="2">
        <v>708</v>
      </c>
      <c r="Q1162" s="2">
        <f>tbStoricoOrdini[[#This Row],[IMPORTO]]*tbStoricoOrdini[[#This Row],[% COMM.]]</f>
        <v>53.1</v>
      </c>
      <c r="R1162" s="2">
        <f>tbStoricoOrdini[[#This Row],[TOT. COMM.]]+tbStoricoOrdini[[#This Row],[IMPORTO]]</f>
        <v>761.1</v>
      </c>
    </row>
    <row r="1163" spans="1:18">
      <c r="A1163" s="1">
        <v>43862</v>
      </c>
      <c r="B1163" s="7">
        <f>MONTH(tbStoricoOrdini[[#This Row],[DATA]])</f>
        <v>2</v>
      </c>
      <c r="C1163" t="s">
        <v>1258</v>
      </c>
      <c r="D1163" t="str">
        <f>RIGHT(tbStoricoOrdini[[#This Row],[ORDINE]],4)</f>
        <v>1160</v>
      </c>
      <c r="E1163" t="s">
        <v>35</v>
      </c>
      <c r="F1163" t="str">
        <f>VLOOKUP(tbStoricoOrdini[[#This Row],[CLIENTE]],tbClienti[],3,FALSE)</f>
        <v>Veneto</v>
      </c>
      <c r="G1163" t="str">
        <f>VLOOKUP(tbStoricoOrdini[[#This Row],[CLIENTE]],tbClienti[],7,FALSE)</f>
        <v>CC</v>
      </c>
      <c r="H1163" t="s">
        <v>82</v>
      </c>
      <c r="I1163" t="str">
        <f>IF(LEFT(tbStoricoOrdini[[#This Row],[ARTICOLO]],3) = "COG","COG",LEFT(tbStoricoOrdini[[#This Row],[ARTICOLO]],FIND(" ",tbStoricoOrdini[[#This Row],[ARTICOLO]])-1))</f>
        <v>COG</v>
      </c>
      <c r="J1163" t="str">
        <f>MID(tbStoricoOrdini[[#This Row],[ARTICOLO]],FIND(" ",tbStoricoOrdini[[#This Row],[ARTICOLO]])+1,4)</f>
        <v>7000</v>
      </c>
      <c r="K1163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1163" s="3">
        <f>VLOOKUP(tbStoricoOrdini[[#This Row],[ARTICOLO]],tbArticoli[],2,FALSE)</f>
        <v>500</v>
      </c>
      <c r="M1163" s="22">
        <f>tbStoricoOrdini[[#This Row],[IMPORTO]]/tbStoricoOrdini[[#This Row],[PREZZO]]</f>
        <v>60.595999999999997</v>
      </c>
      <c r="N1163" t="s">
        <v>6</v>
      </c>
      <c r="O1163" s="8">
        <f>VLOOKUP(tbStoricoOrdini[[#This Row],[AGENTE]],tbAgenti[],2,FALSE)</f>
        <v>7.4999999999999997E-2</v>
      </c>
      <c r="P1163" s="2">
        <v>30298</v>
      </c>
      <c r="Q1163" s="2">
        <f>tbStoricoOrdini[[#This Row],[IMPORTO]]*tbStoricoOrdini[[#This Row],[% COMM.]]</f>
        <v>2272.35</v>
      </c>
      <c r="R1163" s="2">
        <f>tbStoricoOrdini[[#This Row],[TOT. COMM.]]+tbStoricoOrdini[[#This Row],[IMPORTO]]</f>
        <v>32570.35</v>
      </c>
    </row>
    <row r="1164" spans="1:18">
      <c r="A1164" s="1">
        <v>43862</v>
      </c>
      <c r="B1164" s="7">
        <f>MONTH(tbStoricoOrdini[[#This Row],[DATA]])</f>
        <v>2</v>
      </c>
      <c r="C1164" t="s">
        <v>1259</v>
      </c>
      <c r="D1164" t="str">
        <f>RIGHT(tbStoricoOrdini[[#This Row],[ORDINE]],4)</f>
        <v>1161</v>
      </c>
      <c r="E1164" t="s">
        <v>35</v>
      </c>
      <c r="F1164" t="str">
        <f>VLOOKUP(tbStoricoOrdini[[#This Row],[CLIENTE]],tbClienti[],3,FALSE)</f>
        <v>Veneto</v>
      </c>
      <c r="G1164" t="str">
        <f>VLOOKUP(tbStoricoOrdini[[#This Row],[CLIENTE]],tbClienti[],7,FALSE)</f>
        <v>CC</v>
      </c>
      <c r="H1164" t="s">
        <v>68</v>
      </c>
      <c r="I1164" t="str">
        <f>IF(LEFT(tbStoricoOrdini[[#This Row],[ARTICOLO]],3) = "COG","COG",LEFT(tbStoricoOrdini[[#This Row],[ARTICOLO]],FIND(" ",tbStoricoOrdini[[#This Row],[ARTICOLO]])-1))</f>
        <v>BAG</v>
      </c>
      <c r="J1164" t="str">
        <f>MID(tbStoricoOrdini[[#This Row],[ARTICOLO]],FIND(" ",tbStoricoOrdini[[#This Row],[ARTICOLO]])+1,4)</f>
        <v>5000</v>
      </c>
      <c r="K1164" t="str">
        <f>IFERROR(RIGHT(tbStoricoOrdini[[#This Row],[ARTICOLO]],LEN(tbStoricoOrdini[[#This Row],[ARTICOLO]])-FIND(" ",tbStoricoOrdini[[#This Row],[ARTICOLO]],FIND(" ",tbStoricoOrdini[[#This Row],[ARTICOLO]]) +1)),"")</f>
        <v/>
      </c>
      <c r="L1164" s="3">
        <f>VLOOKUP(tbStoricoOrdini[[#This Row],[ARTICOLO]],tbArticoli[],2,FALSE)</f>
        <v>250</v>
      </c>
      <c r="M1164" s="22">
        <f>tbStoricoOrdini[[#This Row],[IMPORTO]]/tbStoricoOrdini[[#This Row],[PREZZO]]</f>
        <v>2.6040000000000001</v>
      </c>
      <c r="N1164" t="s">
        <v>7</v>
      </c>
      <c r="O1164" s="8">
        <f>VLOOKUP(tbStoricoOrdini[[#This Row],[AGENTE]],tbAgenti[],2,FALSE)</f>
        <v>0.03</v>
      </c>
      <c r="P1164" s="2">
        <v>651</v>
      </c>
      <c r="Q1164" s="2">
        <f>tbStoricoOrdini[[#This Row],[IMPORTO]]*tbStoricoOrdini[[#This Row],[% COMM.]]</f>
        <v>19.529999999999998</v>
      </c>
      <c r="R1164" s="2">
        <f>tbStoricoOrdini[[#This Row],[TOT. COMM.]]+tbStoricoOrdini[[#This Row],[IMPORTO]]</f>
        <v>670.53</v>
      </c>
    </row>
    <row r="1165" spans="1:18">
      <c r="A1165" s="1">
        <v>43862</v>
      </c>
      <c r="B1165" s="7">
        <f>MONTH(tbStoricoOrdini[[#This Row],[DATA]])</f>
        <v>2</v>
      </c>
      <c r="C1165" t="s">
        <v>1260</v>
      </c>
      <c r="D1165" t="str">
        <f>RIGHT(tbStoricoOrdini[[#This Row],[ORDINE]],4)</f>
        <v>1162</v>
      </c>
      <c r="E1165" t="s">
        <v>35</v>
      </c>
      <c r="F1165" t="str">
        <f>VLOOKUP(tbStoricoOrdini[[#This Row],[CLIENTE]],tbClienti[],3,FALSE)</f>
        <v>Veneto</v>
      </c>
      <c r="G1165" t="str">
        <f>VLOOKUP(tbStoricoOrdini[[#This Row],[CLIENTE]],tbClienti[],7,FALSE)</f>
        <v>CC</v>
      </c>
      <c r="H1165" t="s">
        <v>68</v>
      </c>
      <c r="I1165" t="str">
        <f>IF(LEFT(tbStoricoOrdini[[#This Row],[ARTICOLO]],3) = "COG","COG",LEFT(tbStoricoOrdini[[#This Row],[ARTICOLO]],FIND(" ",tbStoricoOrdini[[#This Row],[ARTICOLO]])-1))</f>
        <v>BAG</v>
      </c>
      <c r="J1165" t="str">
        <f>MID(tbStoricoOrdini[[#This Row],[ARTICOLO]],FIND(" ",tbStoricoOrdini[[#This Row],[ARTICOLO]])+1,4)</f>
        <v>5000</v>
      </c>
      <c r="K1165" t="str">
        <f>IFERROR(RIGHT(tbStoricoOrdini[[#This Row],[ARTICOLO]],LEN(tbStoricoOrdini[[#This Row],[ARTICOLO]])-FIND(" ",tbStoricoOrdini[[#This Row],[ARTICOLO]],FIND(" ",tbStoricoOrdini[[#This Row],[ARTICOLO]]) +1)),"")</f>
        <v/>
      </c>
      <c r="L1165" s="3">
        <f>VLOOKUP(tbStoricoOrdini[[#This Row],[ARTICOLO]],tbArticoli[],2,FALSE)</f>
        <v>250</v>
      </c>
      <c r="M1165" s="22">
        <f>tbStoricoOrdini[[#This Row],[IMPORTO]]/tbStoricoOrdini[[#This Row],[PREZZO]]</f>
        <v>0.80400000000000005</v>
      </c>
      <c r="N1165" t="s">
        <v>12</v>
      </c>
      <c r="O1165" s="8">
        <f>VLOOKUP(tbStoricoOrdini[[#This Row],[AGENTE]],tbAgenti[],2,FALSE)</f>
        <v>0.05</v>
      </c>
      <c r="P1165" s="2">
        <v>201</v>
      </c>
      <c r="Q1165" s="2">
        <f>tbStoricoOrdini[[#This Row],[IMPORTO]]*tbStoricoOrdini[[#This Row],[% COMM.]]</f>
        <v>10.050000000000001</v>
      </c>
      <c r="R1165" s="2">
        <f>tbStoricoOrdini[[#This Row],[TOT. COMM.]]+tbStoricoOrdini[[#This Row],[IMPORTO]]</f>
        <v>211.05</v>
      </c>
    </row>
    <row r="1166" spans="1:18">
      <c r="A1166" s="1">
        <v>43862</v>
      </c>
      <c r="B1166" s="7">
        <f>MONTH(tbStoricoOrdini[[#This Row],[DATA]])</f>
        <v>2</v>
      </c>
      <c r="C1166" t="s">
        <v>1261</v>
      </c>
      <c r="D1166" t="str">
        <f>RIGHT(tbStoricoOrdini[[#This Row],[ORDINE]],4)</f>
        <v>1163</v>
      </c>
      <c r="E1166" t="s">
        <v>35</v>
      </c>
      <c r="F1166" t="str">
        <f>VLOOKUP(tbStoricoOrdini[[#This Row],[CLIENTE]],tbClienti[],3,FALSE)</f>
        <v>Veneto</v>
      </c>
      <c r="G1166" t="str">
        <f>VLOOKUP(tbStoricoOrdini[[#This Row],[CLIENTE]],tbClienti[],7,FALSE)</f>
        <v>CC</v>
      </c>
      <c r="H1166" t="s">
        <v>70</v>
      </c>
      <c r="I1166" t="str">
        <f>IF(LEFT(tbStoricoOrdini[[#This Row],[ARTICOLO]],3) = "COG","COG",LEFT(tbStoricoOrdini[[#This Row],[ARTICOLO]],FIND(" ",tbStoricoOrdini[[#This Row],[ARTICOLO]])-1))</f>
        <v>EB08</v>
      </c>
      <c r="J1166" t="str">
        <f>MID(tbStoricoOrdini[[#This Row],[ARTICOLO]],FIND(" ",tbStoricoOrdini[[#This Row],[ARTICOLO]])+1,4)</f>
        <v>7500</v>
      </c>
      <c r="K1166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1166" s="3">
        <f>VLOOKUP(tbStoricoOrdini[[#This Row],[ARTICOLO]],tbArticoli[],2,FALSE)</f>
        <v>180</v>
      </c>
      <c r="M1166" s="22">
        <f>tbStoricoOrdini[[#This Row],[IMPORTO]]/tbStoricoOrdini[[#This Row],[PREZZO]]</f>
        <v>0.3611111111111111</v>
      </c>
      <c r="N1166" t="s">
        <v>9</v>
      </c>
      <c r="O1166" s="8">
        <f>VLOOKUP(tbStoricoOrdini[[#This Row],[AGENTE]],tbAgenti[],2,FALSE)</f>
        <v>0.05</v>
      </c>
      <c r="P1166" s="2">
        <v>65</v>
      </c>
      <c r="Q1166" s="2">
        <f>tbStoricoOrdini[[#This Row],[IMPORTO]]*tbStoricoOrdini[[#This Row],[% COMM.]]</f>
        <v>3.25</v>
      </c>
      <c r="R1166" s="2">
        <f>tbStoricoOrdini[[#This Row],[TOT. COMM.]]+tbStoricoOrdini[[#This Row],[IMPORTO]]</f>
        <v>68.25</v>
      </c>
    </row>
    <row r="1167" spans="1:18">
      <c r="A1167" s="1">
        <v>43862</v>
      </c>
      <c r="B1167" s="7">
        <f>MONTH(tbStoricoOrdini[[#This Row],[DATA]])</f>
        <v>2</v>
      </c>
      <c r="C1167" t="s">
        <v>1262</v>
      </c>
      <c r="D1167" t="str">
        <f>RIGHT(tbStoricoOrdini[[#This Row],[ORDINE]],4)</f>
        <v>1164</v>
      </c>
      <c r="E1167" t="s">
        <v>35</v>
      </c>
      <c r="F1167" t="str">
        <f>VLOOKUP(tbStoricoOrdini[[#This Row],[CLIENTE]],tbClienti[],3,FALSE)</f>
        <v>Veneto</v>
      </c>
      <c r="G1167" t="str">
        <f>VLOOKUP(tbStoricoOrdini[[#This Row],[CLIENTE]],tbClienti[],7,FALSE)</f>
        <v>CC</v>
      </c>
      <c r="H1167" t="s">
        <v>75</v>
      </c>
      <c r="I1167" t="str">
        <f>IF(LEFT(tbStoricoOrdini[[#This Row],[ARTICOLO]],3) = "COG","COG",LEFT(tbStoricoOrdini[[#This Row],[ARTICOLO]],FIND(" ",tbStoricoOrdini[[#This Row],[ARTICOLO]])-1))</f>
        <v>AVRC</v>
      </c>
      <c r="J1167" t="str">
        <f>MID(tbStoricoOrdini[[#This Row],[ARTICOLO]],FIND(" ",tbStoricoOrdini[[#This Row],[ARTICOLO]])+1,4)</f>
        <v>1000</v>
      </c>
      <c r="K1167" t="str">
        <f>IFERROR(RIGHT(tbStoricoOrdini[[#This Row],[ARTICOLO]],LEN(tbStoricoOrdini[[#This Row],[ARTICOLO]])-FIND(" ",tbStoricoOrdini[[#This Row],[ARTICOLO]],FIND(" ",tbStoricoOrdini[[#This Row],[ARTICOLO]]) +1)),"")</f>
        <v>Silver</v>
      </c>
      <c r="L1167" s="3">
        <f>VLOOKUP(tbStoricoOrdini[[#This Row],[ARTICOLO]],tbArticoli[],2,FALSE)</f>
        <v>390</v>
      </c>
      <c r="M1167" s="22">
        <f>tbStoricoOrdini[[#This Row],[IMPORTO]]/tbStoricoOrdini[[#This Row],[PREZZO]]</f>
        <v>0.23846153846153847</v>
      </c>
      <c r="N1167" t="s">
        <v>9</v>
      </c>
      <c r="O1167" s="8">
        <f>VLOOKUP(tbStoricoOrdini[[#This Row],[AGENTE]],tbAgenti[],2,FALSE)</f>
        <v>0.05</v>
      </c>
      <c r="P1167" s="2">
        <v>93</v>
      </c>
      <c r="Q1167" s="2">
        <f>tbStoricoOrdini[[#This Row],[IMPORTO]]*tbStoricoOrdini[[#This Row],[% COMM.]]</f>
        <v>4.6500000000000004</v>
      </c>
      <c r="R1167" s="2">
        <f>tbStoricoOrdini[[#This Row],[TOT. COMM.]]+tbStoricoOrdini[[#This Row],[IMPORTO]]</f>
        <v>97.65</v>
      </c>
    </row>
    <row r="1168" spans="1:18">
      <c r="A1168" s="1">
        <v>43862</v>
      </c>
      <c r="B1168" s="7">
        <f>MONTH(tbStoricoOrdini[[#This Row],[DATA]])</f>
        <v>2</v>
      </c>
      <c r="C1168" t="s">
        <v>1263</v>
      </c>
      <c r="D1168" t="str">
        <f>RIGHT(tbStoricoOrdini[[#This Row],[ORDINE]],4)</f>
        <v>1165</v>
      </c>
      <c r="E1168" t="s">
        <v>35</v>
      </c>
      <c r="F1168" t="str">
        <f>VLOOKUP(tbStoricoOrdini[[#This Row],[CLIENTE]],tbClienti[],3,FALSE)</f>
        <v>Veneto</v>
      </c>
      <c r="G1168" t="str">
        <f>VLOOKUP(tbStoricoOrdini[[#This Row],[CLIENTE]],tbClienti[],7,FALSE)</f>
        <v>CC</v>
      </c>
      <c r="H1168" t="s">
        <v>71</v>
      </c>
      <c r="I1168" t="str">
        <f>IF(LEFT(tbStoricoOrdini[[#This Row],[ARTICOLO]],3) = "COG","COG",LEFT(tbStoricoOrdini[[#This Row],[ARTICOLO]],FIND(" ",tbStoricoOrdini[[#This Row],[ARTICOLO]])-1))</f>
        <v>EB07</v>
      </c>
      <c r="J1168" t="str">
        <f>MID(tbStoricoOrdini[[#This Row],[ARTICOLO]],FIND(" ",tbStoricoOrdini[[#This Row],[ARTICOLO]])+1,4)</f>
        <v>5000</v>
      </c>
      <c r="K1168" t="str">
        <f>IFERROR(RIGHT(tbStoricoOrdini[[#This Row],[ARTICOLO]],LEN(tbStoricoOrdini[[#This Row],[ARTICOLO]])-FIND(" ",tbStoricoOrdini[[#This Row],[ARTICOLO]],FIND(" ",tbStoricoOrdini[[#This Row],[ARTICOLO]]) +1)),"")</f>
        <v/>
      </c>
      <c r="L1168" s="3">
        <f>VLOOKUP(tbStoricoOrdini[[#This Row],[ARTICOLO]],tbArticoli[],2,FALSE)</f>
        <v>140</v>
      </c>
      <c r="M1168" s="22">
        <f>tbStoricoOrdini[[#This Row],[IMPORTO]]/tbStoricoOrdini[[#This Row],[PREZZO]]</f>
        <v>2.1428571428571429E-2</v>
      </c>
      <c r="N1168" t="s">
        <v>7</v>
      </c>
      <c r="O1168" s="8">
        <f>VLOOKUP(tbStoricoOrdini[[#This Row],[AGENTE]],tbAgenti[],2,FALSE)</f>
        <v>0.03</v>
      </c>
      <c r="P1168" s="2">
        <v>3</v>
      </c>
      <c r="Q1168" s="2">
        <f>tbStoricoOrdini[[#This Row],[IMPORTO]]*tbStoricoOrdini[[#This Row],[% COMM.]]</f>
        <v>0.09</v>
      </c>
      <c r="R1168" s="2">
        <f>tbStoricoOrdini[[#This Row],[TOT. COMM.]]+tbStoricoOrdini[[#This Row],[IMPORTO]]</f>
        <v>3.09</v>
      </c>
    </row>
    <row r="1169" spans="1:18">
      <c r="A1169" s="1">
        <v>43862</v>
      </c>
      <c r="B1169" s="7">
        <f>MONTH(tbStoricoOrdini[[#This Row],[DATA]])</f>
        <v>2</v>
      </c>
      <c r="C1169" t="s">
        <v>1264</v>
      </c>
      <c r="D1169" t="str">
        <f>RIGHT(tbStoricoOrdini[[#This Row],[ORDINE]],4)</f>
        <v>1166</v>
      </c>
      <c r="E1169" t="s">
        <v>35</v>
      </c>
      <c r="F1169" t="str">
        <f>VLOOKUP(tbStoricoOrdini[[#This Row],[CLIENTE]],tbClienti[],3,FALSE)</f>
        <v>Veneto</v>
      </c>
      <c r="G1169" t="str">
        <f>VLOOKUP(tbStoricoOrdini[[#This Row],[CLIENTE]],tbClienti[],7,FALSE)</f>
        <v>CC</v>
      </c>
      <c r="H1169" t="s">
        <v>71</v>
      </c>
      <c r="I1169" t="str">
        <f>IF(LEFT(tbStoricoOrdini[[#This Row],[ARTICOLO]],3) = "COG","COG",LEFT(tbStoricoOrdini[[#This Row],[ARTICOLO]],FIND(" ",tbStoricoOrdini[[#This Row],[ARTICOLO]])-1))</f>
        <v>EB07</v>
      </c>
      <c r="J1169" t="str">
        <f>MID(tbStoricoOrdini[[#This Row],[ARTICOLO]],FIND(" ",tbStoricoOrdini[[#This Row],[ARTICOLO]])+1,4)</f>
        <v>5000</v>
      </c>
      <c r="K1169" t="str">
        <f>IFERROR(RIGHT(tbStoricoOrdini[[#This Row],[ARTICOLO]],LEN(tbStoricoOrdini[[#This Row],[ARTICOLO]])-FIND(" ",tbStoricoOrdini[[#This Row],[ARTICOLO]],FIND(" ",tbStoricoOrdini[[#This Row],[ARTICOLO]]) +1)),"")</f>
        <v/>
      </c>
      <c r="L1169" s="3">
        <f>VLOOKUP(tbStoricoOrdini[[#This Row],[ARTICOLO]],tbArticoli[],2,FALSE)</f>
        <v>140</v>
      </c>
      <c r="M1169" s="22">
        <f>tbStoricoOrdini[[#This Row],[IMPORTO]]/tbStoricoOrdini[[#This Row],[PREZZO]]</f>
        <v>0.14285714285714285</v>
      </c>
      <c r="N1169" t="s">
        <v>12</v>
      </c>
      <c r="O1169" s="8">
        <f>VLOOKUP(tbStoricoOrdini[[#This Row],[AGENTE]],tbAgenti[],2,FALSE)</f>
        <v>0.05</v>
      </c>
      <c r="P1169" s="2">
        <v>20</v>
      </c>
      <c r="Q1169" s="2">
        <f>tbStoricoOrdini[[#This Row],[IMPORTO]]*tbStoricoOrdini[[#This Row],[% COMM.]]</f>
        <v>1</v>
      </c>
      <c r="R1169" s="2">
        <f>tbStoricoOrdini[[#This Row],[TOT. COMM.]]+tbStoricoOrdini[[#This Row],[IMPORTO]]</f>
        <v>21</v>
      </c>
    </row>
    <row r="1170" spans="1:18">
      <c r="A1170" s="1">
        <v>43862</v>
      </c>
      <c r="B1170" s="7">
        <f>MONTH(tbStoricoOrdini[[#This Row],[DATA]])</f>
        <v>2</v>
      </c>
      <c r="C1170" t="s">
        <v>1265</v>
      </c>
      <c r="D1170" t="str">
        <f>RIGHT(tbStoricoOrdini[[#This Row],[ORDINE]],4)</f>
        <v>1167</v>
      </c>
      <c r="E1170" t="s">
        <v>35</v>
      </c>
      <c r="F1170" t="str">
        <f>VLOOKUP(tbStoricoOrdini[[#This Row],[CLIENTE]],tbClienti[],3,FALSE)</f>
        <v>Veneto</v>
      </c>
      <c r="G1170" t="str">
        <f>VLOOKUP(tbStoricoOrdini[[#This Row],[CLIENTE]],tbClienti[],7,FALSE)</f>
        <v>CC</v>
      </c>
      <c r="H1170" t="s">
        <v>71</v>
      </c>
      <c r="I1170" t="str">
        <f>IF(LEFT(tbStoricoOrdini[[#This Row],[ARTICOLO]],3) = "COG","COG",LEFT(tbStoricoOrdini[[#This Row],[ARTICOLO]],FIND(" ",tbStoricoOrdini[[#This Row],[ARTICOLO]])-1))</f>
        <v>EB07</v>
      </c>
      <c r="J1170" t="str">
        <f>MID(tbStoricoOrdini[[#This Row],[ARTICOLO]],FIND(" ",tbStoricoOrdini[[#This Row],[ARTICOLO]])+1,4)</f>
        <v>5000</v>
      </c>
      <c r="K1170" t="str">
        <f>IFERROR(RIGHT(tbStoricoOrdini[[#This Row],[ARTICOLO]],LEN(tbStoricoOrdini[[#This Row],[ARTICOLO]])-FIND(" ",tbStoricoOrdini[[#This Row],[ARTICOLO]],FIND(" ",tbStoricoOrdini[[#This Row],[ARTICOLO]]) +1)),"")</f>
        <v/>
      </c>
      <c r="L1170" s="3">
        <f>VLOOKUP(tbStoricoOrdini[[#This Row],[ARTICOLO]],tbArticoli[],2,FALSE)</f>
        <v>140</v>
      </c>
      <c r="M1170" s="22">
        <f>tbStoricoOrdini[[#This Row],[IMPORTO]]/tbStoricoOrdini[[#This Row],[PREZZO]]</f>
        <v>1.1499999999999999</v>
      </c>
      <c r="N1170" t="s">
        <v>6</v>
      </c>
      <c r="O1170" s="8">
        <f>VLOOKUP(tbStoricoOrdini[[#This Row],[AGENTE]],tbAgenti[],2,FALSE)</f>
        <v>7.4999999999999997E-2</v>
      </c>
      <c r="P1170" s="2">
        <v>161</v>
      </c>
      <c r="Q1170" s="2">
        <f>tbStoricoOrdini[[#This Row],[IMPORTO]]*tbStoricoOrdini[[#This Row],[% COMM.]]</f>
        <v>12.074999999999999</v>
      </c>
      <c r="R1170" s="2">
        <f>tbStoricoOrdini[[#This Row],[TOT. COMM.]]+tbStoricoOrdini[[#This Row],[IMPORTO]]</f>
        <v>173.07499999999999</v>
      </c>
    </row>
    <row r="1171" spans="1:18">
      <c r="A1171" s="1">
        <v>43862</v>
      </c>
      <c r="B1171" s="7">
        <f>MONTH(tbStoricoOrdini[[#This Row],[DATA]])</f>
        <v>2</v>
      </c>
      <c r="C1171" t="s">
        <v>1266</v>
      </c>
      <c r="D1171" t="str">
        <f>RIGHT(tbStoricoOrdini[[#This Row],[ORDINE]],4)</f>
        <v>1168</v>
      </c>
      <c r="E1171" t="s">
        <v>35</v>
      </c>
      <c r="F1171" t="str">
        <f>VLOOKUP(tbStoricoOrdini[[#This Row],[CLIENTE]],tbClienti[],3,FALSE)</f>
        <v>Veneto</v>
      </c>
      <c r="G1171" t="str">
        <f>VLOOKUP(tbStoricoOrdini[[#This Row],[CLIENTE]],tbClienti[],7,FALSE)</f>
        <v>CC</v>
      </c>
      <c r="H1171" t="s">
        <v>76</v>
      </c>
      <c r="I1171" t="str">
        <f>IF(LEFT(tbStoricoOrdini[[#This Row],[ARTICOLO]],3) = "COG","COG",LEFT(tbStoricoOrdini[[#This Row],[ARTICOLO]],FIND(" ",tbStoricoOrdini[[#This Row],[ARTICOLO]])-1))</f>
        <v>COG</v>
      </c>
      <c r="J1171" t="str">
        <f>MID(tbStoricoOrdini[[#This Row],[ARTICOLO]],FIND(" ",tbStoricoOrdini[[#This Row],[ARTICOLO]])+1,4)</f>
        <v>1000</v>
      </c>
      <c r="K1171" t="str">
        <f>IFERROR(RIGHT(tbStoricoOrdini[[#This Row],[ARTICOLO]],LEN(tbStoricoOrdini[[#This Row],[ARTICOLO]])-FIND(" ",tbStoricoOrdini[[#This Row],[ARTICOLO]],FIND(" ",tbStoricoOrdini[[#This Row],[ARTICOLO]]) +1)),"")</f>
        <v/>
      </c>
      <c r="L1171" s="3">
        <f>VLOOKUP(tbStoricoOrdini[[#This Row],[ARTICOLO]],tbArticoli[],2,FALSE)</f>
        <v>150</v>
      </c>
      <c r="M1171" s="22">
        <f>tbStoricoOrdini[[#This Row],[IMPORTO]]/tbStoricoOrdini[[#This Row],[PREZZO]]</f>
        <v>2.3133333333333335</v>
      </c>
      <c r="N1171" t="s">
        <v>15</v>
      </c>
      <c r="O1171" s="8">
        <f>VLOOKUP(tbStoricoOrdini[[#This Row],[AGENTE]],tbAgenti[],2,FALSE)</f>
        <v>0.08</v>
      </c>
      <c r="P1171" s="2">
        <v>347</v>
      </c>
      <c r="Q1171" s="2">
        <f>tbStoricoOrdini[[#This Row],[IMPORTO]]*tbStoricoOrdini[[#This Row],[% COMM.]]</f>
        <v>27.76</v>
      </c>
      <c r="R1171" s="2">
        <f>tbStoricoOrdini[[#This Row],[TOT. COMM.]]+tbStoricoOrdini[[#This Row],[IMPORTO]]</f>
        <v>374.76</v>
      </c>
    </row>
    <row r="1172" spans="1:18">
      <c r="A1172" s="1">
        <v>43862</v>
      </c>
      <c r="B1172" s="7">
        <f>MONTH(tbStoricoOrdini[[#This Row],[DATA]])</f>
        <v>2</v>
      </c>
      <c r="C1172" t="s">
        <v>1267</v>
      </c>
      <c r="D1172" t="str">
        <f>RIGHT(tbStoricoOrdini[[#This Row],[ORDINE]],4)</f>
        <v>1169</v>
      </c>
      <c r="E1172" t="s">
        <v>35</v>
      </c>
      <c r="F1172" t="str">
        <f>VLOOKUP(tbStoricoOrdini[[#This Row],[CLIENTE]],tbClienti[],3,FALSE)</f>
        <v>Veneto</v>
      </c>
      <c r="G1172" t="str">
        <f>VLOOKUP(tbStoricoOrdini[[#This Row],[CLIENTE]],tbClienti[],7,FALSE)</f>
        <v>CC</v>
      </c>
      <c r="H1172" t="s">
        <v>76</v>
      </c>
      <c r="I1172" t="str">
        <f>IF(LEFT(tbStoricoOrdini[[#This Row],[ARTICOLO]],3) = "COG","COG",LEFT(tbStoricoOrdini[[#This Row],[ARTICOLO]],FIND(" ",tbStoricoOrdini[[#This Row],[ARTICOLO]])-1))</f>
        <v>COG</v>
      </c>
      <c r="J1172" t="str">
        <f>MID(tbStoricoOrdini[[#This Row],[ARTICOLO]],FIND(" ",tbStoricoOrdini[[#This Row],[ARTICOLO]])+1,4)</f>
        <v>1000</v>
      </c>
      <c r="K1172" t="str">
        <f>IFERROR(RIGHT(tbStoricoOrdini[[#This Row],[ARTICOLO]],LEN(tbStoricoOrdini[[#This Row],[ARTICOLO]])-FIND(" ",tbStoricoOrdini[[#This Row],[ARTICOLO]],FIND(" ",tbStoricoOrdini[[#This Row],[ARTICOLO]]) +1)),"")</f>
        <v/>
      </c>
      <c r="L1172" s="3">
        <f>VLOOKUP(tbStoricoOrdini[[#This Row],[ARTICOLO]],tbArticoli[],2,FALSE)</f>
        <v>150</v>
      </c>
      <c r="M1172" s="22">
        <f>tbStoricoOrdini[[#This Row],[IMPORTO]]/tbStoricoOrdini[[#This Row],[PREZZO]]</f>
        <v>0.25333333333333335</v>
      </c>
      <c r="N1172" t="s">
        <v>9</v>
      </c>
      <c r="O1172" s="8">
        <f>VLOOKUP(tbStoricoOrdini[[#This Row],[AGENTE]],tbAgenti[],2,FALSE)</f>
        <v>0.05</v>
      </c>
      <c r="P1172" s="2">
        <v>38</v>
      </c>
      <c r="Q1172" s="2">
        <f>tbStoricoOrdini[[#This Row],[IMPORTO]]*tbStoricoOrdini[[#This Row],[% COMM.]]</f>
        <v>1.9000000000000001</v>
      </c>
      <c r="R1172" s="2">
        <f>tbStoricoOrdini[[#This Row],[TOT. COMM.]]+tbStoricoOrdini[[#This Row],[IMPORTO]]</f>
        <v>39.9</v>
      </c>
    </row>
    <row r="1173" spans="1:18">
      <c r="A1173" s="1">
        <v>43862</v>
      </c>
      <c r="B1173" s="7">
        <f>MONTH(tbStoricoOrdini[[#This Row],[DATA]])</f>
        <v>2</v>
      </c>
      <c r="C1173" t="s">
        <v>1268</v>
      </c>
      <c r="D1173" t="str">
        <f>RIGHT(tbStoricoOrdini[[#This Row],[ORDINE]],4)</f>
        <v>1170</v>
      </c>
      <c r="E1173" t="s">
        <v>35</v>
      </c>
      <c r="F1173" t="str">
        <f>VLOOKUP(tbStoricoOrdini[[#This Row],[CLIENTE]],tbClienti[],3,FALSE)</f>
        <v>Veneto</v>
      </c>
      <c r="G1173" t="str">
        <f>VLOOKUP(tbStoricoOrdini[[#This Row],[CLIENTE]],tbClienti[],7,FALSE)</f>
        <v>CC</v>
      </c>
      <c r="H1173" t="s">
        <v>72</v>
      </c>
      <c r="I1173" t="str">
        <f>IF(LEFT(tbStoricoOrdini[[#This Row],[ARTICOLO]],3) = "COG","COG",LEFT(tbStoricoOrdini[[#This Row],[ARTICOLO]],FIND(" ",tbStoricoOrdini[[#This Row],[ARTICOLO]])-1))</f>
        <v>EB06</v>
      </c>
      <c r="J1173" t="str">
        <f>MID(tbStoricoOrdini[[#This Row],[ARTICOLO]],FIND(" ",tbStoricoOrdini[[#This Row],[ARTICOLO]])+1,4)</f>
        <v>3000</v>
      </c>
      <c r="K1173" t="str">
        <f>IFERROR(RIGHT(tbStoricoOrdini[[#This Row],[ARTICOLO]],LEN(tbStoricoOrdini[[#This Row],[ARTICOLO]])-FIND(" ",tbStoricoOrdini[[#This Row],[ARTICOLO]],FIND(" ",tbStoricoOrdini[[#This Row],[ARTICOLO]]) +1)),"")</f>
        <v>Medium</v>
      </c>
      <c r="L1173" s="3">
        <f>VLOOKUP(tbStoricoOrdini[[#This Row],[ARTICOLO]],tbArticoli[],2,FALSE)</f>
        <v>120</v>
      </c>
      <c r="M1173" s="22">
        <f>tbStoricoOrdini[[#This Row],[IMPORTO]]/tbStoricoOrdini[[#This Row],[PREZZO]]</f>
        <v>27.516666666666666</v>
      </c>
      <c r="N1173" t="s">
        <v>15</v>
      </c>
      <c r="O1173" s="8">
        <f>VLOOKUP(tbStoricoOrdini[[#This Row],[AGENTE]],tbAgenti[],2,FALSE)</f>
        <v>0.08</v>
      </c>
      <c r="P1173" s="2">
        <v>3302</v>
      </c>
      <c r="Q1173" s="2">
        <f>tbStoricoOrdini[[#This Row],[IMPORTO]]*tbStoricoOrdini[[#This Row],[% COMM.]]</f>
        <v>264.16000000000003</v>
      </c>
      <c r="R1173" s="2">
        <f>tbStoricoOrdini[[#This Row],[TOT. COMM.]]+tbStoricoOrdini[[#This Row],[IMPORTO]]</f>
        <v>3566.16</v>
      </c>
    </row>
    <row r="1174" spans="1:18">
      <c r="A1174" s="1">
        <v>43862</v>
      </c>
      <c r="B1174" s="7">
        <f>MONTH(tbStoricoOrdini[[#This Row],[DATA]])</f>
        <v>2</v>
      </c>
      <c r="C1174" t="s">
        <v>1269</v>
      </c>
      <c r="D1174" t="str">
        <f>RIGHT(tbStoricoOrdini[[#This Row],[ORDINE]],4)</f>
        <v>1171</v>
      </c>
      <c r="E1174" t="s">
        <v>35</v>
      </c>
      <c r="F1174" t="str">
        <f>VLOOKUP(tbStoricoOrdini[[#This Row],[CLIENTE]],tbClienti[],3,FALSE)</f>
        <v>Veneto</v>
      </c>
      <c r="G1174" t="str">
        <f>VLOOKUP(tbStoricoOrdini[[#This Row],[CLIENTE]],tbClienti[],7,FALSE)</f>
        <v>CC</v>
      </c>
      <c r="H1174" t="s">
        <v>72</v>
      </c>
      <c r="I1174" t="str">
        <f>IF(LEFT(tbStoricoOrdini[[#This Row],[ARTICOLO]],3) = "COG","COG",LEFT(tbStoricoOrdini[[#This Row],[ARTICOLO]],FIND(" ",tbStoricoOrdini[[#This Row],[ARTICOLO]])-1))</f>
        <v>EB06</v>
      </c>
      <c r="J1174" t="str">
        <f>MID(tbStoricoOrdini[[#This Row],[ARTICOLO]],FIND(" ",tbStoricoOrdini[[#This Row],[ARTICOLO]])+1,4)</f>
        <v>3000</v>
      </c>
      <c r="K1174" t="str">
        <f>IFERROR(RIGHT(tbStoricoOrdini[[#This Row],[ARTICOLO]],LEN(tbStoricoOrdini[[#This Row],[ARTICOLO]])-FIND(" ",tbStoricoOrdini[[#This Row],[ARTICOLO]],FIND(" ",tbStoricoOrdini[[#This Row],[ARTICOLO]]) +1)),"")</f>
        <v>Medium</v>
      </c>
      <c r="L1174" s="3">
        <f>VLOOKUP(tbStoricoOrdini[[#This Row],[ARTICOLO]],tbArticoli[],2,FALSE)</f>
        <v>120</v>
      </c>
      <c r="M1174" s="22">
        <f>tbStoricoOrdini[[#This Row],[IMPORTO]]/tbStoricoOrdini[[#This Row],[PREZZO]]</f>
        <v>2.5666666666666669</v>
      </c>
      <c r="N1174" t="s">
        <v>7</v>
      </c>
      <c r="O1174" s="8">
        <f>VLOOKUP(tbStoricoOrdini[[#This Row],[AGENTE]],tbAgenti[],2,FALSE)</f>
        <v>0.03</v>
      </c>
      <c r="P1174" s="2">
        <v>308</v>
      </c>
      <c r="Q1174" s="2">
        <f>tbStoricoOrdini[[#This Row],[IMPORTO]]*tbStoricoOrdini[[#This Row],[% COMM.]]</f>
        <v>9.24</v>
      </c>
      <c r="R1174" s="2">
        <f>tbStoricoOrdini[[#This Row],[TOT. COMM.]]+tbStoricoOrdini[[#This Row],[IMPORTO]]</f>
        <v>317.24</v>
      </c>
    </row>
    <row r="1175" spans="1:18">
      <c r="A1175" s="1">
        <v>43862</v>
      </c>
      <c r="B1175" s="7">
        <f>MONTH(tbStoricoOrdini[[#This Row],[DATA]])</f>
        <v>2</v>
      </c>
      <c r="C1175" t="s">
        <v>1270</v>
      </c>
      <c r="D1175" t="str">
        <f>RIGHT(tbStoricoOrdini[[#This Row],[ORDINE]],4)</f>
        <v>1172</v>
      </c>
      <c r="E1175" t="s">
        <v>35</v>
      </c>
      <c r="F1175" t="str">
        <f>VLOOKUP(tbStoricoOrdini[[#This Row],[CLIENTE]],tbClienti[],3,FALSE)</f>
        <v>Veneto</v>
      </c>
      <c r="G1175" t="str">
        <f>VLOOKUP(tbStoricoOrdini[[#This Row],[CLIENTE]],tbClienti[],7,FALSE)</f>
        <v>CC</v>
      </c>
      <c r="H1175" t="s">
        <v>72</v>
      </c>
      <c r="I1175" t="str">
        <f>IF(LEFT(tbStoricoOrdini[[#This Row],[ARTICOLO]],3) = "COG","COG",LEFT(tbStoricoOrdini[[#This Row],[ARTICOLO]],FIND(" ",tbStoricoOrdini[[#This Row],[ARTICOLO]])-1))</f>
        <v>EB06</v>
      </c>
      <c r="J1175" t="str">
        <f>MID(tbStoricoOrdini[[#This Row],[ARTICOLO]],FIND(" ",tbStoricoOrdini[[#This Row],[ARTICOLO]])+1,4)</f>
        <v>3000</v>
      </c>
      <c r="K1175" t="str">
        <f>IFERROR(RIGHT(tbStoricoOrdini[[#This Row],[ARTICOLO]],LEN(tbStoricoOrdini[[#This Row],[ARTICOLO]])-FIND(" ",tbStoricoOrdini[[#This Row],[ARTICOLO]],FIND(" ",tbStoricoOrdini[[#This Row],[ARTICOLO]]) +1)),"")</f>
        <v>Medium</v>
      </c>
      <c r="L1175" s="3">
        <f>VLOOKUP(tbStoricoOrdini[[#This Row],[ARTICOLO]],tbArticoli[],2,FALSE)</f>
        <v>120</v>
      </c>
      <c r="M1175" s="22">
        <f>tbStoricoOrdini[[#This Row],[IMPORTO]]/tbStoricoOrdini[[#This Row],[PREZZO]]</f>
        <v>3.1833333333333331</v>
      </c>
      <c r="N1175" t="s">
        <v>12</v>
      </c>
      <c r="O1175" s="8">
        <f>VLOOKUP(tbStoricoOrdini[[#This Row],[AGENTE]],tbAgenti[],2,FALSE)</f>
        <v>0.05</v>
      </c>
      <c r="P1175" s="2">
        <v>382</v>
      </c>
      <c r="Q1175" s="2">
        <f>tbStoricoOrdini[[#This Row],[IMPORTO]]*tbStoricoOrdini[[#This Row],[% COMM.]]</f>
        <v>19.100000000000001</v>
      </c>
      <c r="R1175" s="2">
        <f>tbStoricoOrdini[[#This Row],[TOT. COMM.]]+tbStoricoOrdini[[#This Row],[IMPORTO]]</f>
        <v>401.1</v>
      </c>
    </row>
    <row r="1176" spans="1:18">
      <c r="A1176" s="1">
        <v>43862</v>
      </c>
      <c r="B1176" s="7">
        <f>MONTH(tbStoricoOrdini[[#This Row],[DATA]])</f>
        <v>2</v>
      </c>
      <c r="C1176" t="s">
        <v>1271</v>
      </c>
      <c r="D1176" t="str">
        <f>RIGHT(tbStoricoOrdini[[#This Row],[ORDINE]],4)</f>
        <v>1173</v>
      </c>
      <c r="E1176" t="s">
        <v>35</v>
      </c>
      <c r="F1176" t="str">
        <f>VLOOKUP(tbStoricoOrdini[[#This Row],[CLIENTE]],tbClienti[],3,FALSE)</f>
        <v>Veneto</v>
      </c>
      <c r="G1176" t="str">
        <f>VLOOKUP(tbStoricoOrdini[[#This Row],[CLIENTE]],tbClienti[],7,FALSE)</f>
        <v>CC</v>
      </c>
      <c r="H1176" t="s">
        <v>72</v>
      </c>
      <c r="I1176" t="str">
        <f>IF(LEFT(tbStoricoOrdini[[#This Row],[ARTICOLO]],3) = "COG","COG",LEFT(tbStoricoOrdini[[#This Row],[ARTICOLO]],FIND(" ",tbStoricoOrdini[[#This Row],[ARTICOLO]])-1))</f>
        <v>EB06</v>
      </c>
      <c r="J1176" t="str">
        <f>MID(tbStoricoOrdini[[#This Row],[ARTICOLO]],FIND(" ",tbStoricoOrdini[[#This Row],[ARTICOLO]])+1,4)</f>
        <v>3000</v>
      </c>
      <c r="K1176" t="str">
        <f>IFERROR(RIGHT(tbStoricoOrdini[[#This Row],[ARTICOLO]],LEN(tbStoricoOrdini[[#This Row],[ARTICOLO]])-FIND(" ",tbStoricoOrdini[[#This Row],[ARTICOLO]],FIND(" ",tbStoricoOrdini[[#This Row],[ARTICOLO]]) +1)),"")</f>
        <v>Medium</v>
      </c>
      <c r="L1176" s="3">
        <f>VLOOKUP(tbStoricoOrdini[[#This Row],[ARTICOLO]],tbArticoli[],2,FALSE)</f>
        <v>120</v>
      </c>
      <c r="M1176" s="22">
        <f>tbStoricoOrdini[[#This Row],[IMPORTO]]/tbStoricoOrdini[[#This Row],[PREZZO]]</f>
        <v>13.558333333333334</v>
      </c>
      <c r="N1176" t="s">
        <v>6</v>
      </c>
      <c r="O1176" s="8">
        <f>VLOOKUP(tbStoricoOrdini[[#This Row],[AGENTE]],tbAgenti[],2,FALSE)</f>
        <v>7.4999999999999997E-2</v>
      </c>
      <c r="P1176" s="2">
        <v>1627</v>
      </c>
      <c r="Q1176" s="2">
        <f>tbStoricoOrdini[[#This Row],[IMPORTO]]*tbStoricoOrdini[[#This Row],[% COMM.]]</f>
        <v>122.02499999999999</v>
      </c>
      <c r="R1176" s="2">
        <f>tbStoricoOrdini[[#This Row],[TOT. COMM.]]+tbStoricoOrdini[[#This Row],[IMPORTO]]</f>
        <v>1749.0250000000001</v>
      </c>
    </row>
    <row r="1177" spans="1:18">
      <c r="A1177" s="1">
        <v>43862</v>
      </c>
      <c r="B1177" s="7">
        <f>MONTH(tbStoricoOrdini[[#This Row],[DATA]])</f>
        <v>2</v>
      </c>
      <c r="C1177" t="s">
        <v>1272</v>
      </c>
      <c r="D1177" t="str">
        <f>RIGHT(tbStoricoOrdini[[#This Row],[ORDINE]],4)</f>
        <v>1174</v>
      </c>
      <c r="E1177" t="s">
        <v>35</v>
      </c>
      <c r="F1177" t="str">
        <f>VLOOKUP(tbStoricoOrdini[[#This Row],[CLIENTE]],tbClienti[],3,FALSE)</f>
        <v>Veneto</v>
      </c>
      <c r="G1177" t="str">
        <f>VLOOKUP(tbStoricoOrdini[[#This Row],[CLIENTE]],tbClienti[],7,FALSE)</f>
        <v>CC</v>
      </c>
      <c r="H1177" t="s">
        <v>73</v>
      </c>
      <c r="I1177" t="str">
        <f>IF(LEFT(tbStoricoOrdini[[#This Row],[ARTICOLO]],3) = "COG","COG",LEFT(tbStoricoOrdini[[#This Row],[ARTICOLO]],FIND(" ",tbStoricoOrdini[[#This Row],[ARTICOLO]])-1))</f>
        <v>EB06</v>
      </c>
      <c r="J1177" t="str">
        <f>MID(tbStoricoOrdini[[#This Row],[ARTICOLO]],FIND(" ",tbStoricoOrdini[[#This Row],[ARTICOLO]])+1,4)</f>
        <v>3000</v>
      </c>
      <c r="K1177" t="str">
        <f>IFERROR(RIGHT(tbStoricoOrdini[[#This Row],[ARTICOLO]],LEN(tbStoricoOrdini[[#This Row],[ARTICOLO]])-FIND(" ",tbStoricoOrdini[[#This Row],[ARTICOLO]],FIND(" ",tbStoricoOrdini[[#This Row],[ARTICOLO]]) +1)),"")</f>
        <v>Plus</v>
      </c>
      <c r="L1177" s="3">
        <f>VLOOKUP(tbStoricoOrdini[[#This Row],[ARTICOLO]],tbArticoli[],2,FALSE)</f>
        <v>130</v>
      </c>
      <c r="M1177" s="22">
        <f>tbStoricoOrdini[[#This Row],[IMPORTO]]/tbStoricoOrdini[[#This Row],[PREZZO]]</f>
        <v>0.13076923076923078</v>
      </c>
      <c r="N1177" t="s">
        <v>6</v>
      </c>
      <c r="O1177" s="8">
        <f>VLOOKUP(tbStoricoOrdini[[#This Row],[AGENTE]],tbAgenti[],2,FALSE)</f>
        <v>7.4999999999999997E-2</v>
      </c>
      <c r="P1177" s="2">
        <v>17</v>
      </c>
      <c r="Q1177" s="2">
        <f>tbStoricoOrdini[[#This Row],[IMPORTO]]*tbStoricoOrdini[[#This Row],[% COMM.]]</f>
        <v>1.2749999999999999</v>
      </c>
      <c r="R1177" s="2">
        <f>tbStoricoOrdini[[#This Row],[TOT. COMM.]]+tbStoricoOrdini[[#This Row],[IMPORTO]]</f>
        <v>18.274999999999999</v>
      </c>
    </row>
    <row r="1178" spans="1:18">
      <c r="A1178" s="1">
        <v>43862</v>
      </c>
      <c r="B1178" s="7">
        <f>MONTH(tbStoricoOrdini[[#This Row],[DATA]])</f>
        <v>2</v>
      </c>
      <c r="C1178" t="s">
        <v>1273</v>
      </c>
      <c r="D1178" t="str">
        <f>RIGHT(tbStoricoOrdini[[#This Row],[ORDINE]],4)</f>
        <v>1175</v>
      </c>
      <c r="E1178" t="s">
        <v>36</v>
      </c>
      <c r="F1178" t="str">
        <f>VLOOKUP(tbStoricoOrdini[[#This Row],[CLIENTE]],tbClienti[],3,FALSE)</f>
        <v>Lombardia</v>
      </c>
      <c r="G1178" t="str">
        <f>VLOOKUP(tbStoricoOrdini[[#This Row],[CLIENTE]],tbClienti[],7,FALSE)</f>
        <v>AC</v>
      </c>
      <c r="H1178" t="s">
        <v>77</v>
      </c>
      <c r="I1178" t="str">
        <f>IF(LEFT(tbStoricoOrdini[[#This Row],[ARTICOLO]],3) = "COG","COG",LEFT(tbStoricoOrdini[[#This Row],[ARTICOLO]],FIND(" ",tbStoricoOrdini[[#This Row],[ARTICOLO]])-1))</f>
        <v>COG</v>
      </c>
      <c r="J1178" t="str">
        <f>MID(tbStoricoOrdini[[#This Row],[ARTICOLO]],FIND(" ",tbStoricoOrdini[[#This Row],[ARTICOLO]])+1,4)</f>
        <v>2000</v>
      </c>
      <c r="K1178" t="str">
        <f>IFERROR(RIGHT(tbStoricoOrdini[[#This Row],[ARTICOLO]],LEN(tbStoricoOrdini[[#This Row],[ARTICOLO]])-FIND(" ",tbStoricoOrdini[[#This Row],[ARTICOLO]],FIND(" ",tbStoricoOrdini[[#This Row],[ARTICOLO]]) +1)),"")</f>
        <v>Medium</v>
      </c>
      <c r="L1178" s="3">
        <f>VLOOKUP(tbStoricoOrdini[[#This Row],[ARTICOLO]],tbArticoli[],2,FALSE)</f>
        <v>200</v>
      </c>
      <c r="M1178" s="22">
        <f>tbStoricoOrdini[[#This Row],[IMPORTO]]/tbStoricoOrdini[[#This Row],[PREZZO]]</f>
        <v>5.0000000000000001E-3</v>
      </c>
      <c r="N1178" t="s">
        <v>9</v>
      </c>
      <c r="O1178" s="8">
        <f>VLOOKUP(tbStoricoOrdini[[#This Row],[AGENTE]],tbAgenti[],2,FALSE)</f>
        <v>0.05</v>
      </c>
      <c r="P1178" s="2">
        <v>1</v>
      </c>
      <c r="Q1178" s="2">
        <f>tbStoricoOrdini[[#This Row],[IMPORTO]]*tbStoricoOrdini[[#This Row],[% COMM.]]</f>
        <v>0.05</v>
      </c>
      <c r="R1178" s="2">
        <f>tbStoricoOrdini[[#This Row],[TOT. COMM.]]+tbStoricoOrdini[[#This Row],[IMPORTO]]</f>
        <v>1.05</v>
      </c>
    </row>
    <row r="1179" spans="1:18">
      <c r="A1179" s="1">
        <v>43862</v>
      </c>
      <c r="B1179" s="7">
        <f>MONTH(tbStoricoOrdini[[#This Row],[DATA]])</f>
        <v>2</v>
      </c>
      <c r="C1179" t="s">
        <v>1274</v>
      </c>
      <c r="D1179" t="str">
        <f>RIGHT(tbStoricoOrdini[[#This Row],[ORDINE]],4)</f>
        <v>1176</v>
      </c>
      <c r="E1179" t="s">
        <v>36</v>
      </c>
      <c r="F1179" t="str">
        <f>VLOOKUP(tbStoricoOrdini[[#This Row],[CLIENTE]],tbClienti[],3,FALSE)</f>
        <v>Lombardia</v>
      </c>
      <c r="G1179" t="str">
        <f>VLOOKUP(tbStoricoOrdini[[#This Row],[CLIENTE]],tbClienti[],7,FALSE)</f>
        <v>AC</v>
      </c>
      <c r="H1179" t="s">
        <v>61</v>
      </c>
      <c r="I1179" t="str">
        <f>IF(LEFT(tbStoricoOrdini[[#This Row],[ARTICOLO]],3) = "COG","COG",LEFT(tbStoricoOrdini[[#This Row],[ARTICOLO]],FIND(" ",tbStoricoOrdini[[#This Row],[ARTICOLO]])-1))</f>
        <v>KLM</v>
      </c>
      <c r="J1179" t="str">
        <f>MID(tbStoricoOrdini[[#This Row],[ARTICOLO]],FIND(" ",tbStoricoOrdini[[#This Row],[ARTICOLO]])+1,4)</f>
        <v>5000</v>
      </c>
      <c r="K1179" t="str">
        <f>IFERROR(RIGHT(tbStoricoOrdini[[#This Row],[ARTICOLO]],LEN(tbStoricoOrdini[[#This Row],[ARTICOLO]])-FIND(" ",tbStoricoOrdini[[#This Row],[ARTICOLO]],FIND(" ",tbStoricoOrdini[[#This Row],[ARTICOLO]]) +1)),"")</f>
        <v>Medium</v>
      </c>
      <c r="L1179" s="3">
        <f>VLOOKUP(tbStoricoOrdini[[#This Row],[ARTICOLO]],tbArticoli[],2,FALSE)</f>
        <v>150</v>
      </c>
      <c r="M1179" s="22">
        <f>tbStoricoOrdini[[#This Row],[IMPORTO]]/tbStoricoOrdini[[#This Row],[PREZZO]]</f>
        <v>221.9</v>
      </c>
      <c r="N1179" t="s">
        <v>14</v>
      </c>
      <c r="O1179" s="8">
        <f>VLOOKUP(tbStoricoOrdini[[#This Row],[AGENTE]],tbAgenti[],2,FALSE)</f>
        <v>0.05</v>
      </c>
      <c r="P1179" s="2">
        <v>33285</v>
      </c>
      <c r="Q1179" s="2">
        <f>tbStoricoOrdini[[#This Row],[IMPORTO]]*tbStoricoOrdini[[#This Row],[% COMM.]]</f>
        <v>1664.25</v>
      </c>
      <c r="R1179" s="2">
        <f>tbStoricoOrdini[[#This Row],[TOT. COMM.]]+tbStoricoOrdini[[#This Row],[IMPORTO]]</f>
        <v>34949.25</v>
      </c>
    </row>
    <row r="1180" spans="1:18">
      <c r="A1180" s="1">
        <v>43862</v>
      </c>
      <c r="B1180" s="7">
        <f>MONTH(tbStoricoOrdini[[#This Row],[DATA]])</f>
        <v>2</v>
      </c>
      <c r="C1180" t="s">
        <v>1275</v>
      </c>
      <c r="D1180" t="str">
        <f>RIGHT(tbStoricoOrdini[[#This Row],[ORDINE]],4)</f>
        <v>1177</v>
      </c>
      <c r="E1180" t="s">
        <v>36</v>
      </c>
      <c r="F1180" t="str">
        <f>VLOOKUP(tbStoricoOrdini[[#This Row],[CLIENTE]],tbClienti[],3,FALSE)</f>
        <v>Lombardia</v>
      </c>
      <c r="G1180" t="str">
        <f>VLOOKUP(tbStoricoOrdini[[#This Row],[CLIENTE]],tbClienti[],7,FALSE)</f>
        <v>AC</v>
      </c>
      <c r="H1180" t="s">
        <v>61</v>
      </c>
      <c r="I1180" t="str">
        <f>IF(LEFT(tbStoricoOrdini[[#This Row],[ARTICOLO]],3) = "COG","COG",LEFT(tbStoricoOrdini[[#This Row],[ARTICOLO]],FIND(" ",tbStoricoOrdini[[#This Row],[ARTICOLO]])-1))</f>
        <v>KLM</v>
      </c>
      <c r="J1180" t="str">
        <f>MID(tbStoricoOrdini[[#This Row],[ARTICOLO]],FIND(" ",tbStoricoOrdini[[#This Row],[ARTICOLO]])+1,4)</f>
        <v>5000</v>
      </c>
      <c r="K1180" t="str">
        <f>IFERROR(RIGHT(tbStoricoOrdini[[#This Row],[ARTICOLO]],LEN(tbStoricoOrdini[[#This Row],[ARTICOLO]])-FIND(" ",tbStoricoOrdini[[#This Row],[ARTICOLO]],FIND(" ",tbStoricoOrdini[[#This Row],[ARTICOLO]]) +1)),"")</f>
        <v>Medium</v>
      </c>
      <c r="L1180" s="3">
        <f>VLOOKUP(tbStoricoOrdini[[#This Row],[ARTICOLO]],tbArticoli[],2,FALSE)</f>
        <v>150</v>
      </c>
      <c r="M1180" s="22">
        <f>tbStoricoOrdini[[#This Row],[IMPORTO]]/tbStoricoOrdini[[#This Row],[PREZZO]]</f>
        <v>249.39333333333335</v>
      </c>
      <c r="N1180" t="s">
        <v>6</v>
      </c>
      <c r="O1180" s="8">
        <f>VLOOKUP(tbStoricoOrdini[[#This Row],[AGENTE]],tbAgenti[],2,FALSE)</f>
        <v>7.4999999999999997E-2</v>
      </c>
      <c r="P1180" s="2">
        <v>37409</v>
      </c>
      <c r="Q1180" s="2">
        <f>tbStoricoOrdini[[#This Row],[IMPORTO]]*tbStoricoOrdini[[#This Row],[% COMM.]]</f>
        <v>2805.6749999999997</v>
      </c>
      <c r="R1180" s="2">
        <f>tbStoricoOrdini[[#This Row],[TOT. COMM.]]+tbStoricoOrdini[[#This Row],[IMPORTO]]</f>
        <v>40214.675000000003</v>
      </c>
    </row>
    <row r="1181" spans="1:18">
      <c r="A1181" s="1">
        <v>43862</v>
      </c>
      <c r="B1181" s="7">
        <f>MONTH(tbStoricoOrdini[[#This Row],[DATA]])</f>
        <v>2</v>
      </c>
      <c r="C1181" t="s">
        <v>1276</v>
      </c>
      <c r="D1181" t="str">
        <f>RIGHT(tbStoricoOrdini[[#This Row],[ORDINE]],4)</f>
        <v>1178</v>
      </c>
      <c r="E1181" t="s">
        <v>36</v>
      </c>
      <c r="F1181" t="str">
        <f>VLOOKUP(tbStoricoOrdini[[#This Row],[CLIENTE]],tbClienti[],3,FALSE)</f>
        <v>Lombardia</v>
      </c>
      <c r="G1181" t="str">
        <f>VLOOKUP(tbStoricoOrdini[[#This Row],[CLIENTE]],tbClienti[],7,FALSE)</f>
        <v>AC</v>
      </c>
      <c r="H1181" t="s">
        <v>61</v>
      </c>
      <c r="I1181" t="str">
        <f>IF(LEFT(tbStoricoOrdini[[#This Row],[ARTICOLO]],3) = "COG","COG",LEFT(tbStoricoOrdini[[#This Row],[ARTICOLO]],FIND(" ",tbStoricoOrdini[[#This Row],[ARTICOLO]])-1))</f>
        <v>KLM</v>
      </c>
      <c r="J1181" t="str">
        <f>MID(tbStoricoOrdini[[#This Row],[ARTICOLO]],FIND(" ",tbStoricoOrdini[[#This Row],[ARTICOLO]])+1,4)</f>
        <v>5000</v>
      </c>
      <c r="K1181" t="str">
        <f>IFERROR(RIGHT(tbStoricoOrdini[[#This Row],[ARTICOLO]],LEN(tbStoricoOrdini[[#This Row],[ARTICOLO]])-FIND(" ",tbStoricoOrdini[[#This Row],[ARTICOLO]],FIND(" ",tbStoricoOrdini[[#This Row],[ARTICOLO]]) +1)),"")</f>
        <v>Medium</v>
      </c>
      <c r="L1181" s="3">
        <f>VLOOKUP(tbStoricoOrdini[[#This Row],[ARTICOLO]],tbArticoli[],2,FALSE)</f>
        <v>150</v>
      </c>
      <c r="M1181" s="22">
        <f>tbStoricoOrdini[[#This Row],[IMPORTO]]/tbStoricoOrdini[[#This Row],[PREZZO]]</f>
        <v>1898.5866666666666</v>
      </c>
      <c r="N1181" t="s">
        <v>9</v>
      </c>
      <c r="O1181" s="8">
        <f>VLOOKUP(tbStoricoOrdini[[#This Row],[AGENTE]],tbAgenti[],2,FALSE)</f>
        <v>0.05</v>
      </c>
      <c r="P1181" s="2">
        <v>284788</v>
      </c>
      <c r="Q1181" s="2">
        <f>tbStoricoOrdini[[#This Row],[IMPORTO]]*tbStoricoOrdini[[#This Row],[% COMM.]]</f>
        <v>14239.400000000001</v>
      </c>
      <c r="R1181" s="2">
        <f>tbStoricoOrdini[[#This Row],[TOT. COMM.]]+tbStoricoOrdini[[#This Row],[IMPORTO]]</f>
        <v>299027.40000000002</v>
      </c>
    </row>
    <row r="1182" spans="1:18">
      <c r="A1182" s="1">
        <v>43862</v>
      </c>
      <c r="B1182" s="7">
        <f>MONTH(tbStoricoOrdini[[#This Row],[DATA]])</f>
        <v>2</v>
      </c>
      <c r="C1182" t="s">
        <v>1277</v>
      </c>
      <c r="D1182" t="str">
        <f>RIGHT(tbStoricoOrdini[[#This Row],[ORDINE]],4)</f>
        <v>1179</v>
      </c>
      <c r="E1182" t="s">
        <v>36</v>
      </c>
      <c r="F1182" t="str">
        <f>VLOOKUP(tbStoricoOrdini[[#This Row],[CLIENTE]],tbClienti[],3,FALSE)</f>
        <v>Lombardia</v>
      </c>
      <c r="G1182" t="str">
        <f>VLOOKUP(tbStoricoOrdini[[#This Row],[CLIENTE]],tbClienti[],7,FALSE)</f>
        <v>AC</v>
      </c>
      <c r="H1182" t="s">
        <v>79</v>
      </c>
      <c r="I1182" t="str">
        <f>IF(LEFT(tbStoricoOrdini[[#This Row],[ARTICOLO]],3) = "COG","COG",LEFT(tbStoricoOrdini[[#This Row],[ARTICOLO]],FIND(" ",tbStoricoOrdini[[#This Row],[ARTICOLO]])-1))</f>
        <v>COG</v>
      </c>
      <c r="J1182" t="str">
        <f>MID(tbStoricoOrdini[[#This Row],[ARTICOLO]],FIND(" ",tbStoricoOrdini[[#This Row],[ARTICOLO]])+1,4)</f>
        <v>4000</v>
      </c>
      <c r="K1182" t="str">
        <f>IFERROR(RIGHT(tbStoricoOrdini[[#This Row],[ARTICOLO]],LEN(tbStoricoOrdini[[#This Row],[ARTICOLO]])-FIND(" ",tbStoricoOrdini[[#This Row],[ARTICOLO]],FIND(" ",tbStoricoOrdini[[#This Row],[ARTICOLO]]) +1)),"")</f>
        <v>Plus</v>
      </c>
      <c r="L1182" s="3">
        <f>VLOOKUP(tbStoricoOrdini[[#This Row],[ARTICOLO]],tbArticoli[],2,FALSE)</f>
        <v>240</v>
      </c>
      <c r="M1182" s="22">
        <f>tbStoricoOrdini[[#This Row],[IMPORTO]]/tbStoricoOrdini[[#This Row],[PREZZO]]</f>
        <v>8.1083333333333325</v>
      </c>
      <c r="N1182" t="s">
        <v>9</v>
      </c>
      <c r="O1182" s="8">
        <f>VLOOKUP(tbStoricoOrdini[[#This Row],[AGENTE]],tbAgenti[],2,FALSE)</f>
        <v>0.05</v>
      </c>
      <c r="P1182" s="2">
        <v>1946</v>
      </c>
      <c r="Q1182" s="2">
        <f>tbStoricoOrdini[[#This Row],[IMPORTO]]*tbStoricoOrdini[[#This Row],[% COMM.]]</f>
        <v>97.300000000000011</v>
      </c>
      <c r="R1182" s="2">
        <f>tbStoricoOrdini[[#This Row],[TOT. COMM.]]+tbStoricoOrdini[[#This Row],[IMPORTO]]</f>
        <v>2043.3</v>
      </c>
    </row>
    <row r="1183" spans="1:18">
      <c r="A1183" s="1">
        <v>43862</v>
      </c>
      <c r="B1183" s="7">
        <f>MONTH(tbStoricoOrdini[[#This Row],[DATA]])</f>
        <v>2</v>
      </c>
      <c r="C1183" t="s">
        <v>1278</v>
      </c>
      <c r="D1183" t="str">
        <f>RIGHT(tbStoricoOrdini[[#This Row],[ORDINE]],4)</f>
        <v>1180</v>
      </c>
      <c r="E1183" t="s">
        <v>36</v>
      </c>
      <c r="F1183" t="str">
        <f>VLOOKUP(tbStoricoOrdini[[#This Row],[CLIENTE]],tbClienti[],3,FALSE)</f>
        <v>Lombardia</v>
      </c>
      <c r="G1183" t="str">
        <f>VLOOKUP(tbStoricoOrdini[[#This Row],[CLIENTE]],tbClienti[],7,FALSE)</f>
        <v>AC</v>
      </c>
      <c r="H1183" t="s">
        <v>60</v>
      </c>
      <c r="I1183" t="str">
        <f>IF(LEFT(tbStoricoOrdini[[#This Row],[ARTICOLO]],3) = "COG","COG",LEFT(tbStoricoOrdini[[#This Row],[ARTICOLO]],FIND(" ",tbStoricoOrdini[[#This Row],[ARTICOLO]])-1))</f>
        <v>KLM</v>
      </c>
      <c r="J1183" t="str">
        <f>MID(tbStoricoOrdini[[#This Row],[ARTICOLO]],FIND(" ",tbStoricoOrdini[[#This Row],[ARTICOLO]])+1,4)</f>
        <v>5000</v>
      </c>
      <c r="K1183" t="str">
        <f>IFERROR(RIGHT(tbStoricoOrdini[[#This Row],[ARTICOLO]],LEN(tbStoricoOrdini[[#This Row],[ARTICOLO]])-FIND(" ",tbStoricoOrdini[[#This Row],[ARTICOLO]],FIND(" ",tbStoricoOrdini[[#This Row],[ARTICOLO]]) +1)),"")</f>
        <v>Plus</v>
      </c>
      <c r="L1183" s="3">
        <f>VLOOKUP(tbStoricoOrdini[[#This Row],[ARTICOLO]],tbArticoli[],2,FALSE)</f>
        <v>175</v>
      </c>
      <c r="M1183" s="22">
        <f>tbStoricoOrdini[[#This Row],[IMPORTO]]/tbStoricoOrdini[[#This Row],[PREZZO]]</f>
        <v>0.15428571428571428</v>
      </c>
      <c r="N1183" t="s">
        <v>9</v>
      </c>
      <c r="O1183" s="8">
        <f>VLOOKUP(tbStoricoOrdini[[#This Row],[AGENTE]],tbAgenti[],2,FALSE)</f>
        <v>0.05</v>
      </c>
      <c r="P1183" s="2">
        <v>27</v>
      </c>
      <c r="Q1183" s="2">
        <f>tbStoricoOrdini[[#This Row],[IMPORTO]]*tbStoricoOrdini[[#This Row],[% COMM.]]</f>
        <v>1.35</v>
      </c>
      <c r="R1183" s="2">
        <f>tbStoricoOrdini[[#This Row],[TOT. COMM.]]+tbStoricoOrdini[[#This Row],[IMPORTO]]</f>
        <v>28.35</v>
      </c>
    </row>
    <row r="1184" spans="1:18">
      <c r="A1184" s="1">
        <v>43862</v>
      </c>
      <c r="B1184" s="7">
        <f>MONTH(tbStoricoOrdini[[#This Row],[DATA]])</f>
        <v>2</v>
      </c>
      <c r="C1184" t="s">
        <v>1279</v>
      </c>
      <c r="D1184" t="str">
        <f>RIGHT(tbStoricoOrdini[[#This Row],[ORDINE]],4)</f>
        <v>1181</v>
      </c>
      <c r="E1184" t="s">
        <v>36</v>
      </c>
      <c r="F1184" t="str">
        <f>VLOOKUP(tbStoricoOrdini[[#This Row],[CLIENTE]],tbClienti[],3,FALSE)</f>
        <v>Lombardia</v>
      </c>
      <c r="G1184" t="str">
        <f>VLOOKUP(tbStoricoOrdini[[#This Row],[CLIENTE]],tbClienti[],7,FALSE)</f>
        <v>AC</v>
      </c>
      <c r="H1184" t="s">
        <v>63</v>
      </c>
      <c r="I1184" t="str">
        <f>IF(LEFT(tbStoricoOrdini[[#This Row],[ARTICOLO]],3) = "COG","COG",LEFT(tbStoricoOrdini[[#This Row],[ARTICOLO]],FIND(" ",tbStoricoOrdini[[#This Row],[ARTICOLO]])-1))</f>
        <v>KLM</v>
      </c>
      <c r="J1184" t="str">
        <f>MID(tbStoricoOrdini[[#This Row],[ARTICOLO]],FIND(" ",tbStoricoOrdini[[#This Row],[ARTICOLO]])+1,4)</f>
        <v>3000</v>
      </c>
      <c r="K1184" t="str">
        <f>IFERROR(RIGHT(tbStoricoOrdini[[#This Row],[ARTICOLO]],LEN(tbStoricoOrdini[[#This Row],[ARTICOLO]])-FIND(" ",tbStoricoOrdini[[#This Row],[ARTICOLO]],FIND(" ",tbStoricoOrdini[[#This Row],[ARTICOLO]]) +1)),"")</f>
        <v>Plus</v>
      </c>
      <c r="L1184" s="3">
        <f>VLOOKUP(tbStoricoOrdini[[#This Row],[ARTICOLO]],tbArticoli[],2,FALSE)</f>
        <v>145</v>
      </c>
      <c r="M1184" s="22">
        <f>tbStoricoOrdini[[#This Row],[IMPORTO]]/tbStoricoOrdini[[#This Row],[PREZZO]]</f>
        <v>72.006896551724139</v>
      </c>
      <c r="N1184" t="s">
        <v>9</v>
      </c>
      <c r="O1184" s="8">
        <f>VLOOKUP(tbStoricoOrdini[[#This Row],[AGENTE]],tbAgenti[],2,FALSE)</f>
        <v>0.05</v>
      </c>
      <c r="P1184" s="2">
        <v>10441</v>
      </c>
      <c r="Q1184" s="2">
        <f>tbStoricoOrdini[[#This Row],[IMPORTO]]*tbStoricoOrdini[[#This Row],[% COMM.]]</f>
        <v>522.05000000000007</v>
      </c>
      <c r="R1184" s="2">
        <f>tbStoricoOrdini[[#This Row],[TOT. COMM.]]+tbStoricoOrdini[[#This Row],[IMPORTO]]</f>
        <v>10963.05</v>
      </c>
    </row>
    <row r="1185" spans="1:18">
      <c r="A1185" s="1">
        <v>43862</v>
      </c>
      <c r="B1185" s="7">
        <f>MONTH(tbStoricoOrdini[[#This Row],[DATA]])</f>
        <v>2</v>
      </c>
      <c r="C1185" t="s">
        <v>1280</v>
      </c>
      <c r="D1185" t="str">
        <f>RIGHT(tbStoricoOrdini[[#This Row],[ORDINE]],4)</f>
        <v>1182</v>
      </c>
      <c r="E1185" t="s">
        <v>36</v>
      </c>
      <c r="F1185" t="str">
        <f>VLOOKUP(tbStoricoOrdini[[#This Row],[CLIENTE]],tbClienti[],3,FALSE)</f>
        <v>Lombardia</v>
      </c>
      <c r="G1185" t="str">
        <f>VLOOKUP(tbStoricoOrdini[[#This Row],[CLIENTE]],tbClienti[],7,FALSE)</f>
        <v>AC</v>
      </c>
      <c r="H1185" t="s">
        <v>66</v>
      </c>
      <c r="I1185" t="str">
        <f>IF(LEFT(tbStoricoOrdini[[#This Row],[ARTICOLO]],3) = "COG","COG",LEFT(tbStoricoOrdini[[#This Row],[ARTICOLO]],FIND(" ",tbStoricoOrdini[[#This Row],[ARTICOLO]])-1))</f>
        <v>BAG</v>
      </c>
      <c r="J1185" t="str">
        <f>MID(tbStoricoOrdini[[#This Row],[ARTICOLO]],FIND(" ",tbStoricoOrdini[[#This Row],[ARTICOLO]])+1,4)</f>
        <v>2500</v>
      </c>
      <c r="K1185" t="str">
        <f>IFERROR(RIGHT(tbStoricoOrdini[[#This Row],[ARTICOLO]],LEN(tbStoricoOrdini[[#This Row],[ARTICOLO]])-FIND(" ",tbStoricoOrdini[[#This Row],[ARTICOLO]],FIND(" ",tbStoricoOrdini[[#This Row],[ARTICOLO]]) +1)),"")</f>
        <v>Plus</v>
      </c>
      <c r="L1185" s="3">
        <f>VLOOKUP(tbStoricoOrdini[[#This Row],[ARTICOLO]],tbArticoli[],2,FALSE)</f>
        <v>220</v>
      </c>
      <c r="M1185" s="22">
        <f>tbStoricoOrdini[[#This Row],[IMPORTO]]/tbStoricoOrdini[[#This Row],[PREZZO]]</f>
        <v>6.363636363636363E-2</v>
      </c>
      <c r="N1185" t="s">
        <v>9</v>
      </c>
      <c r="O1185" s="8">
        <f>VLOOKUP(tbStoricoOrdini[[#This Row],[AGENTE]],tbAgenti[],2,FALSE)</f>
        <v>0.05</v>
      </c>
      <c r="P1185" s="2">
        <v>14</v>
      </c>
      <c r="Q1185" s="2">
        <f>tbStoricoOrdini[[#This Row],[IMPORTO]]*tbStoricoOrdini[[#This Row],[% COMM.]]</f>
        <v>0.70000000000000007</v>
      </c>
      <c r="R1185" s="2">
        <f>tbStoricoOrdini[[#This Row],[TOT. COMM.]]+tbStoricoOrdini[[#This Row],[IMPORTO]]</f>
        <v>14.7</v>
      </c>
    </row>
    <row r="1186" spans="1:18">
      <c r="A1186" s="1">
        <v>43862</v>
      </c>
      <c r="B1186" s="7">
        <f>MONTH(tbStoricoOrdini[[#This Row],[DATA]])</f>
        <v>2</v>
      </c>
      <c r="C1186" t="s">
        <v>1281</v>
      </c>
      <c r="D1186" t="str">
        <f>RIGHT(tbStoricoOrdini[[#This Row],[ORDINE]],4)</f>
        <v>1183</v>
      </c>
      <c r="E1186" t="s">
        <v>36</v>
      </c>
      <c r="F1186" t="str">
        <f>VLOOKUP(tbStoricoOrdini[[#This Row],[CLIENTE]],tbClienti[],3,FALSE)</f>
        <v>Lombardia</v>
      </c>
      <c r="G1186" t="str">
        <f>VLOOKUP(tbStoricoOrdini[[#This Row],[CLIENTE]],tbClienti[],7,FALSE)</f>
        <v>AC</v>
      </c>
      <c r="H1186" t="s">
        <v>69</v>
      </c>
      <c r="I1186" t="str">
        <f>IF(LEFT(tbStoricoOrdini[[#This Row],[ARTICOLO]],3) = "COG","COG",LEFT(tbStoricoOrdini[[#This Row],[ARTICOLO]],FIND(" ",tbStoricoOrdini[[#This Row],[ARTICOLO]])-1))</f>
        <v>BAG</v>
      </c>
      <c r="J1186" t="str">
        <f>MID(tbStoricoOrdini[[#This Row],[ARTICOLO]],FIND(" ",tbStoricoOrdini[[#This Row],[ARTICOLO]])+1,4)</f>
        <v>1121</v>
      </c>
      <c r="K1186" t="str">
        <f>IFERROR(RIGHT(tbStoricoOrdini[[#This Row],[ARTICOLO]],LEN(tbStoricoOrdini[[#This Row],[ARTICOLO]])-FIND(" ",tbStoricoOrdini[[#This Row],[ARTICOLO]],FIND(" ",tbStoricoOrdini[[#This Row],[ARTICOLO]]) +1)),"")</f>
        <v>Gold</v>
      </c>
      <c r="L1186" s="3">
        <f>VLOOKUP(tbStoricoOrdini[[#This Row],[ARTICOLO]],tbArticoli[],2,FALSE)</f>
        <v>230</v>
      </c>
      <c r="M1186" s="22">
        <f>tbStoricoOrdini[[#This Row],[IMPORTO]]/tbStoricoOrdini[[#This Row],[PREZZO]]</f>
        <v>0.12608695652173912</v>
      </c>
      <c r="N1186" t="s">
        <v>9</v>
      </c>
      <c r="O1186" s="8">
        <f>VLOOKUP(tbStoricoOrdini[[#This Row],[AGENTE]],tbAgenti[],2,FALSE)</f>
        <v>0.05</v>
      </c>
      <c r="P1186" s="2">
        <v>29</v>
      </c>
      <c r="Q1186" s="2">
        <f>tbStoricoOrdini[[#This Row],[IMPORTO]]*tbStoricoOrdini[[#This Row],[% COMM.]]</f>
        <v>1.4500000000000002</v>
      </c>
      <c r="R1186" s="2">
        <f>tbStoricoOrdini[[#This Row],[TOT. COMM.]]+tbStoricoOrdini[[#This Row],[IMPORTO]]</f>
        <v>30.45</v>
      </c>
    </row>
    <row r="1187" spans="1:18">
      <c r="A1187" s="1">
        <v>43862</v>
      </c>
      <c r="B1187" s="7">
        <f>MONTH(tbStoricoOrdini[[#This Row],[DATA]])</f>
        <v>2</v>
      </c>
      <c r="C1187" t="s">
        <v>1282</v>
      </c>
      <c r="D1187" t="str">
        <f>RIGHT(tbStoricoOrdini[[#This Row],[ORDINE]],4)</f>
        <v>1184</v>
      </c>
      <c r="E1187" t="s">
        <v>36</v>
      </c>
      <c r="F1187" t="str">
        <f>VLOOKUP(tbStoricoOrdini[[#This Row],[CLIENTE]],tbClienti[],3,FALSE)</f>
        <v>Lombardia</v>
      </c>
      <c r="G1187" t="str">
        <f>VLOOKUP(tbStoricoOrdini[[#This Row],[CLIENTE]],tbClienti[],7,FALSE)</f>
        <v>AC</v>
      </c>
      <c r="H1187" t="s">
        <v>83</v>
      </c>
      <c r="I1187" t="str">
        <f>IF(LEFT(tbStoricoOrdini[[#This Row],[ARTICOLO]],3) = "COG","COG",LEFT(tbStoricoOrdini[[#This Row],[ARTICOLO]],FIND(" ",tbStoricoOrdini[[#This Row],[ARTICOLO]])-1))</f>
        <v>COG</v>
      </c>
      <c r="J1187" t="str">
        <f>MID(tbStoricoOrdini[[#This Row],[ARTICOLO]],FIND(" ",tbStoricoOrdini[[#This Row],[ARTICOLO]])+1,4)</f>
        <v>8000</v>
      </c>
      <c r="K1187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1187" s="3">
        <f>VLOOKUP(tbStoricoOrdini[[#This Row],[ARTICOLO]],tbArticoli[],2,FALSE)</f>
        <v>670</v>
      </c>
      <c r="M1187" s="22">
        <f>tbStoricoOrdini[[#This Row],[IMPORTO]]/tbStoricoOrdini[[#This Row],[PREZZO]]</f>
        <v>7.1805970149253735</v>
      </c>
      <c r="N1187" t="s">
        <v>9</v>
      </c>
      <c r="O1187" s="8">
        <f>VLOOKUP(tbStoricoOrdini[[#This Row],[AGENTE]],tbAgenti[],2,FALSE)</f>
        <v>0.05</v>
      </c>
      <c r="P1187" s="2">
        <v>4811</v>
      </c>
      <c r="Q1187" s="2">
        <f>tbStoricoOrdini[[#This Row],[IMPORTO]]*tbStoricoOrdini[[#This Row],[% COMM.]]</f>
        <v>240.55</v>
      </c>
      <c r="R1187" s="2">
        <f>tbStoricoOrdini[[#This Row],[TOT. COMM.]]+tbStoricoOrdini[[#This Row],[IMPORTO]]</f>
        <v>5051.55</v>
      </c>
    </row>
    <row r="1188" spans="1:18">
      <c r="A1188" s="1">
        <v>43862</v>
      </c>
      <c r="B1188" s="7">
        <f>MONTH(tbStoricoOrdini[[#This Row],[DATA]])</f>
        <v>2</v>
      </c>
      <c r="C1188" t="s">
        <v>1283</v>
      </c>
      <c r="D1188" t="str">
        <f>RIGHT(tbStoricoOrdini[[#This Row],[ORDINE]],4)</f>
        <v>1185</v>
      </c>
      <c r="E1188" t="s">
        <v>36</v>
      </c>
      <c r="F1188" t="str">
        <f>VLOOKUP(tbStoricoOrdini[[#This Row],[CLIENTE]],tbClienti[],3,FALSE)</f>
        <v>Lombardia</v>
      </c>
      <c r="G1188" t="str">
        <f>VLOOKUP(tbStoricoOrdini[[#This Row],[CLIENTE]],tbClienti[],7,FALSE)</f>
        <v>AC</v>
      </c>
      <c r="H1188" t="s">
        <v>75</v>
      </c>
      <c r="I1188" t="str">
        <f>IF(LEFT(tbStoricoOrdini[[#This Row],[ARTICOLO]],3) = "COG","COG",LEFT(tbStoricoOrdini[[#This Row],[ARTICOLO]],FIND(" ",tbStoricoOrdini[[#This Row],[ARTICOLO]])-1))</f>
        <v>AVRC</v>
      </c>
      <c r="J1188" t="str">
        <f>MID(tbStoricoOrdini[[#This Row],[ARTICOLO]],FIND(" ",tbStoricoOrdini[[#This Row],[ARTICOLO]])+1,4)</f>
        <v>1000</v>
      </c>
      <c r="K1188" t="str">
        <f>IFERROR(RIGHT(tbStoricoOrdini[[#This Row],[ARTICOLO]],LEN(tbStoricoOrdini[[#This Row],[ARTICOLO]])-FIND(" ",tbStoricoOrdini[[#This Row],[ARTICOLO]],FIND(" ",tbStoricoOrdini[[#This Row],[ARTICOLO]]) +1)),"")</f>
        <v>Silver</v>
      </c>
      <c r="L1188" s="3">
        <f>VLOOKUP(tbStoricoOrdini[[#This Row],[ARTICOLO]],tbArticoli[],2,FALSE)</f>
        <v>390</v>
      </c>
      <c r="M1188" s="22">
        <f>tbStoricoOrdini[[#This Row],[IMPORTO]]/tbStoricoOrdini[[#This Row],[PREZZO]]</f>
        <v>0.52564102564102566</v>
      </c>
      <c r="N1188" t="s">
        <v>9</v>
      </c>
      <c r="O1188" s="8">
        <f>VLOOKUP(tbStoricoOrdini[[#This Row],[AGENTE]],tbAgenti[],2,FALSE)</f>
        <v>0.05</v>
      </c>
      <c r="P1188" s="2">
        <v>205</v>
      </c>
      <c r="Q1188" s="2">
        <f>tbStoricoOrdini[[#This Row],[IMPORTO]]*tbStoricoOrdini[[#This Row],[% COMM.]]</f>
        <v>10.25</v>
      </c>
      <c r="R1188" s="2">
        <f>tbStoricoOrdini[[#This Row],[TOT. COMM.]]+tbStoricoOrdini[[#This Row],[IMPORTO]]</f>
        <v>215.25</v>
      </c>
    </row>
    <row r="1189" spans="1:18">
      <c r="A1189" s="1">
        <v>43862</v>
      </c>
      <c r="B1189" s="7">
        <f>MONTH(tbStoricoOrdini[[#This Row],[DATA]])</f>
        <v>2</v>
      </c>
      <c r="C1189" t="s">
        <v>1284</v>
      </c>
      <c r="D1189" t="str">
        <f>RIGHT(tbStoricoOrdini[[#This Row],[ORDINE]],4)</f>
        <v>1186</v>
      </c>
      <c r="E1189" t="s">
        <v>36</v>
      </c>
      <c r="F1189" t="str">
        <f>VLOOKUP(tbStoricoOrdini[[#This Row],[CLIENTE]],tbClienti[],3,FALSE)</f>
        <v>Lombardia</v>
      </c>
      <c r="G1189" t="str">
        <f>VLOOKUP(tbStoricoOrdini[[#This Row],[CLIENTE]],tbClienti[],7,FALSE)</f>
        <v>AC</v>
      </c>
      <c r="H1189" t="s">
        <v>71</v>
      </c>
      <c r="I1189" t="str">
        <f>IF(LEFT(tbStoricoOrdini[[#This Row],[ARTICOLO]],3) = "COG","COG",LEFT(tbStoricoOrdini[[#This Row],[ARTICOLO]],FIND(" ",tbStoricoOrdini[[#This Row],[ARTICOLO]])-1))</f>
        <v>EB07</v>
      </c>
      <c r="J1189" t="str">
        <f>MID(tbStoricoOrdini[[#This Row],[ARTICOLO]],FIND(" ",tbStoricoOrdini[[#This Row],[ARTICOLO]])+1,4)</f>
        <v>5000</v>
      </c>
      <c r="K1189" t="str">
        <f>IFERROR(RIGHT(tbStoricoOrdini[[#This Row],[ARTICOLO]],LEN(tbStoricoOrdini[[#This Row],[ARTICOLO]])-FIND(" ",tbStoricoOrdini[[#This Row],[ARTICOLO]],FIND(" ",tbStoricoOrdini[[#This Row],[ARTICOLO]]) +1)),"")</f>
        <v/>
      </c>
      <c r="L1189" s="3">
        <f>VLOOKUP(tbStoricoOrdini[[#This Row],[ARTICOLO]],tbArticoli[],2,FALSE)</f>
        <v>140</v>
      </c>
      <c r="M1189" s="22">
        <f>tbStoricoOrdini[[#This Row],[IMPORTO]]/tbStoricoOrdini[[#This Row],[PREZZO]]</f>
        <v>37.342857142857142</v>
      </c>
      <c r="N1189" t="s">
        <v>9</v>
      </c>
      <c r="O1189" s="8">
        <f>VLOOKUP(tbStoricoOrdini[[#This Row],[AGENTE]],tbAgenti[],2,FALSE)</f>
        <v>0.05</v>
      </c>
      <c r="P1189" s="2">
        <v>5228</v>
      </c>
      <c r="Q1189" s="2">
        <f>tbStoricoOrdini[[#This Row],[IMPORTO]]*tbStoricoOrdini[[#This Row],[% COMM.]]</f>
        <v>261.40000000000003</v>
      </c>
      <c r="R1189" s="2">
        <f>tbStoricoOrdini[[#This Row],[TOT. COMM.]]+tbStoricoOrdini[[#This Row],[IMPORTO]]</f>
        <v>5489.4</v>
      </c>
    </row>
    <row r="1190" spans="1:18">
      <c r="A1190" s="1">
        <v>43862</v>
      </c>
      <c r="B1190" s="7">
        <f>MONTH(tbStoricoOrdini[[#This Row],[DATA]])</f>
        <v>2</v>
      </c>
      <c r="C1190" t="s">
        <v>1285</v>
      </c>
      <c r="D1190" t="str">
        <f>RIGHT(tbStoricoOrdini[[#This Row],[ORDINE]],4)</f>
        <v>1187</v>
      </c>
      <c r="E1190" t="s">
        <v>36</v>
      </c>
      <c r="F1190" t="str">
        <f>VLOOKUP(tbStoricoOrdini[[#This Row],[CLIENTE]],tbClienti[],3,FALSE)</f>
        <v>Lombardia</v>
      </c>
      <c r="G1190" t="str">
        <f>VLOOKUP(tbStoricoOrdini[[#This Row],[CLIENTE]],tbClienti[],7,FALSE)</f>
        <v>AC</v>
      </c>
      <c r="H1190" t="s">
        <v>76</v>
      </c>
      <c r="I1190" t="str">
        <f>IF(LEFT(tbStoricoOrdini[[#This Row],[ARTICOLO]],3) = "COG","COG",LEFT(tbStoricoOrdini[[#This Row],[ARTICOLO]],FIND(" ",tbStoricoOrdini[[#This Row],[ARTICOLO]])-1))</f>
        <v>COG</v>
      </c>
      <c r="J1190" t="str">
        <f>MID(tbStoricoOrdini[[#This Row],[ARTICOLO]],FIND(" ",tbStoricoOrdini[[#This Row],[ARTICOLO]])+1,4)</f>
        <v>1000</v>
      </c>
      <c r="K1190" t="str">
        <f>IFERROR(RIGHT(tbStoricoOrdini[[#This Row],[ARTICOLO]],LEN(tbStoricoOrdini[[#This Row],[ARTICOLO]])-FIND(" ",tbStoricoOrdini[[#This Row],[ARTICOLO]],FIND(" ",tbStoricoOrdini[[#This Row],[ARTICOLO]]) +1)),"")</f>
        <v/>
      </c>
      <c r="L1190" s="3">
        <f>VLOOKUP(tbStoricoOrdini[[#This Row],[ARTICOLO]],tbArticoli[],2,FALSE)</f>
        <v>150</v>
      </c>
      <c r="M1190" s="22">
        <f>tbStoricoOrdini[[#This Row],[IMPORTO]]/tbStoricoOrdini[[#This Row],[PREZZO]]</f>
        <v>0.06</v>
      </c>
      <c r="N1190" t="s">
        <v>18</v>
      </c>
      <c r="O1190" s="8">
        <f>VLOOKUP(tbStoricoOrdini[[#This Row],[AGENTE]],tbAgenti[],2,FALSE)</f>
        <v>0.03</v>
      </c>
      <c r="P1190" s="2">
        <v>9</v>
      </c>
      <c r="Q1190" s="2">
        <f>tbStoricoOrdini[[#This Row],[IMPORTO]]*tbStoricoOrdini[[#This Row],[% COMM.]]</f>
        <v>0.27</v>
      </c>
      <c r="R1190" s="2">
        <f>tbStoricoOrdini[[#This Row],[TOT. COMM.]]+tbStoricoOrdini[[#This Row],[IMPORTO]]</f>
        <v>9.27</v>
      </c>
    </row>
    <row r="1191" spans="1:18">
      <c r="A1191" s="1">
        <v>43862</v>
      </c>
      <c r="B1191" s="7">
        <f>MONTH(tbStoricoOrdini[[#This Row],[DATA]])</f>
        <v>2</v>
      </c>
      <c r="C1191" t="s">
        <v>1286</v>
      </c>
      <c r="D1191" t="str">
        <f>RIGHT(tbStoricoOrdini[[#This Row],[ORDINE]],4)</f>
        <v>1188</v>
      </c>
      <c r="E1191" t="s">
        <v>36</v>
      </c>
      <c r="F1191" t="str">
        <f>VLOOKUP(tbStoricoOrdini[[#This Row],[CLIENTE]],tbClienti[],3,FALSE)</f>
        <v>Lombardia</v>
      </c>
      <c r="G1191" t="str">
        <f>VLOOKUP(tbStoricoOrdini[[#This Row],[CLIENTE]],tbClienti[],7,FALSE)</f>
        <v>AC</v>
      </c>
      <c r="H1191" t="s">
        <v>76</v>
      </c>
      <c r="I1191" t="str">
        <f>IF(LEFT(tbStoricoOrdini[[#This Row],[ARTICOLO]],3) = "COG","COG",LEFT(tbStoricoOrdini[[#This Row],[ARTICOLO]],FIND(" ",tbStoricoOrdini[[#This Row],[ARTICOLO]])-1))</f>
        <v>COG</v>
      </c>
      <c r="J1191" t="str">
        <f>MID(tbStoricoOrdini[[#This Row],[ARTICOLO]],FIND(" ",tbStoricoOrdini[[#This Row],[ARTICOLO]])+1,4)</f>
        <v>1000</v>
      </c>
      <c r="K1191" t="str">
        <f>IFERROR(RIGHT(tbStoricoOrdini[[#This Row],[ARTICOLO]],LEN(tbStoricoOrdini[[#This Row],[ARTICOLO]])-FIND(" ",tbStoricoOrdini[[#This Row],[ARTICOLO]],FIND(" ",tbStoricoOrdini[[#This Row],[ARTICOLO]]) +1)),"")</f>
        <v/>
      </c>
      <c r="L1191" s="3">
        <f>VLOOKUP(tbStoricoOrdini[[#This Row],[ARTICOLO]],tbArticoli[],2,FALSE)</f>
        <v>150</v>
      </c>
      <c r="M1191" s="22">
        <f>tbStoricoOrdini[[#This Row],[IMPORTO]]/tbStoricoOrdini[[#This Row],[PREZZO]]</f>
        <v>3.7333333333333334</v>
      </c>
      <c r="N1191" t="s">
        <v>9</v>
      </c>
      <c r="O1191" s="8">
        <f>VLOOKUP(tbStoricoOrdini[[#This Row],[AGENTE]],tbAgenti[],2,FALSE)</f>
        <v>0.05</v>
      </c>
      <c r="P1191" s="2">
        <v>560</v>
      </c>
      <c r="Q1191" s="2">
        <f>tbStoricoOrdini[[#This Row],[IMPORTO]]*tbStoricoOrdini[[#This Row],[% COMM.]]</f>
        <v>28</v>
      </c>
      <c r="R1191" s="2">
        <f>tbStoricoOrdini[[#This Row],[TOT. COMM.]]+tbStoricoOrdini[[#This Row],[IMPORTO]]</f>
        <v>588</v>
      </c>
    </row>
    <row r="1192" spans="1:18">
      <c r="A1192" s="1">
        <v>43862</v>
      </c>
      <c r="B1192" s="7">
        <f>MONTH(tbStoricoOrdini[[#This Row],[DATA]])</f>
        <v>2</v>
      </c>
      <c r="C1192" t="s">
        <v>1287</v>
      </c>
      <c r="D1192" t="str">
        <f>RIGHT(tbStoricoOrdini[[#This Row],[ORDINE]],4)</f>
        <v>1189</v>
      </c>
      <c r="E1192" t="s">
        <v>37</v>
      </c>
      <c r="F1192" t="str">
        <f>VLOOKUP(tbStoricoOrdini[[#This Row],[CLIENTE]],tbClienti[],3,FALSE)</f>
        <v>Emilia Romagna</v>
      </c>
      <c r="G1192" t="str">
        <f>VLOOKUP(tbStoricoOrdini[[#This Row],[CLIENTE]],tbClienti[],7,FALSE)</f>
        <v>AC</v>
      </c>
      <c r="H1192" t="s">
        <v>78</v>
      </c>
      <c r="I1192" t="str">
        <f>IF(LEFT(tbStoricoOrdini[[#This Row],[ARTICOLO]],3) = "COG","COG",LEFT(tbStoricoOrdini[[#This Row],[ARTICOLO]],FIND(" ",tbStoricoOrdini[[#This Row],[ARTICOLO]])-1))</f>
        <v>COG</v>
      </c>
      <c r="J1192" t="str">
        <f>MID(tbStoricoOrdini[[#This Row],[ARTICOLO]],FIND(" ",tbStoricoOrdini[[#This Row],[ARTICOLO]])+1,4)</f>
        <v>3000</v>
      </c>
      <c r="K1192" t="str">
        <f>IFERROR(RIGHT(tbStoricoOrdini[[#This Row],[ARTICOLO]],LEN(tbStoricoOrdini[[#This Row],[ARTICOLO]])-FIND(" ",tbStoricoOrdini[[#This Row],[ARTICOLO]],FIND(" ",tbStoricoOrdini[[#This Row],[ARTICOLO]]) +1)),"")</f>
        <v>Medium</v>
      </c>
      <c r="L1192" s="3">
        <f>VLOOKUP(tbStoricoOrdini[[#This Row],[ARTICOLO]],tbArticoli[],2,FALSE)</f>
        <v>220</v>
      </c>
      <c r="M1192" s="22">
        <f>tbStoricoOrdini[[#This Row],[IMPORTO]]/tbStoricoOrdini[[#This Row],[PREZZO]]</f>
        <v>2.4545454545454546</v>
      </c>
      <c r="N1192" t="s">
        <v>9</v>
      </c>
      <c r="O1192" s="8">
        <f>VLOOKUP(tbStoricoOrdini[[#This Row],[AGENTE]],tbAgenti[],2,FALSE)</f>
        <v>0.05</v>
      </c>
      <c r="P1192" s="2">
        <v>540</v>
      </c>
      <c r="Q1192" s="2">
        <f>tbStoricoOrdini[[#This Row],[IMPORTO]]*tbStoricoOrdini[[#This Row],[% COMM.]]</f>
        <v>27</v>
      </c>
      <c r="R1192" s="2">
        <f>tbStoricoOrdini[[#This Row],[TOT. COMM.]]+tbStoricoOrdini[[#This Row],[IMPORTO]]</f>
        <v>567</v>
      </c>
    </row>
    <row r="1193" spans="1:18">
      <c r="A1193" s="1">
        <v>43862</v>
      </c>
      <c r="B1193" s="7">
        <f>MONTH(tbStoricoOrdini[[#This Row],[DATA]])</f>
        <v>2</v>
      </c>
      <c r="C1193" t="s">
        <v>1288</v>
      </c>
      <c r="D1193" t="str">
        <f>RIGHT(tbStoricoOrdini[[#This Row],[ORDINE]],4)</f>
        <v>1190</v>
      </c>
      <c r="E1193" t="s">
        <v>37</v>
      </c>
      <c r="F1193" t="str">
        <f>VLOOKUP(tbStoricoOrdini[[#This Row],[CLIENTE]],tbClienti[],3,FALSE)</f>
        <v>Emilia Romagna</v>
      </c>
      <c r="G1193" t="str">
        <f>VLOOKUP(tbStoricoOrdini[[#This Row],[CLIENTE]],tbClienti[],7,FALSE)</f>
        <v>AC</v>
      </c>
      <c r="H1193" t="s">
        <v>74</v>
      </c>
      <c r="I1193" t="str">
        <f>IF(LEFT(tbStoricoOrdini[[#This Row],[ARTICOLO]],3) = "COG","COG",LEFT(tbStoricoOrdini[[#This Row],[ARTICOLO]],FIND(" ",tbStoricoOrdini[[#This Row],[ARTICOLO]])-1))</f>
        <v>AVRC</v>
      </c>
      <c r="J1193" t="str">
        <f>MID(tbStoricoOrdini[[#This Row],[ARTICOLO]],FIND(" ",tbStoricoOrdini[[#This Row],[ARTICOLO]])+1,4)</f>
        <v>2500</v>
      </c>
      <c r="K1193" t="str">
        <f>IFERROR(RIGHT(tbStoricoOrdini[[#This Row],[ARTICOLO]],LEN(tbStoricoOrdini[[#This Row],[ARTICOLO]])-FIND(" ",tbStoricoOrdini[[#This Row],[ARTICOLO]],FIND(" ",tbStoricoOrdini[[#This Row],[ARTICOLO]]) +1)),"")</f>
        <v>Gold</v>
      </c>
      <c r="L1193" s="3">
        <f>VLOOKUP(tbStoricoOrdini[[#This Row],[ARTICOLO]],tbArticoli[],2,FALSE)</f>
        <v>500</v>
      </c>
      <c r="M1193" s="22">
        <f>tbStoricoOrdini[[#This Row],[IMPORTO]]/tbStoricoOrdini[[#This Row],[PREZZO]]</f>
        <v>90.546000000000006</v>
      </c>
      <c r="N1193" t="s">
        <v>9</v>
      </c>
      <c r="O1193" s="8">
        <f>VLOOKUP(tbStoricoOrdini[[#This Row],[AGENTE]],tbAgenti[],2,FALSE)</f>
        <v>0.05</v>
      </c>
      <c r="P1193" s="2">
        <v>45273</v>
      </c>
      <c r="Q1193" s="2">
        <f>tbStoricoOrdini[[#This Row],[IMPORTO]]*tbStoricoOrdini[[#This Row],[% COMM.]]</f>
        <v>2263.65</v>
      </c>
      <c r="R1193" s="2">
        <f>tbStoricoOrdini[[#This Row],[TOT. COMM.]]+tbStoricoOrdini[[#This Row],[IMPORTO]]</f>
        <v>47536.65</v>
      </c>
    </row>
    <row r="1194" spans="1:18">
      <c r="A1194" s="1">
        <v>43862</v>
      </c>
      <c r="B1194" s="7">
        <f>MONTH(tbStoricoOrdini[[#This Row],[DATA]])</f>
        <v>2</v>
      </c>
      <c r="C1194" t="s">
        <v>1289</v>
      </c>
      <c r="D1194" t="str">
        <f>RIGHT(tbStoricoOrdini[[#This Row],[ORDINE]],4)</f>
        <v>1191</v>
      </c>
      <c r="E1194" t="s">
        <v>37</v>
      </c>
      <c r="F1194" t="str">
        <f>VLOOKUP(tbStoricoOrdini[[#This Row],[CLIENTE]],tbClienti[],3,FALSE)</f>
        <v>Emilia Romagna</v>
      </c>
      <c r="G1194" t="str">
        <f>VLOOKUP(tbStoricoOrdini[[#This Row],[CLIENTE]],tbClienti[],7,FALSE)</f>
        <v>AC</v>
      </c>
      <c r="H1194" t="s">
        <v>77</v>
      </c>
      <c r="I1194" t="str">
        <f>IF(LEFT(tbStoricoOrdini[[#This Row],[ARTICOLO]],3) = "COG","COG",LEFT(tbStoricoOrdini[[#This Row],[ARTICOLO]],FIND(" ",tbStoricoOrdini[[#This Row],[ARTICOLO]])-1))</f>
        <v>COG</v>
      </c>
      <c r="J1194" t="str">
        <f>MID(tbStoricoOrdini[[#This Row],[ARTICOLO]],FIND(" ",tbStoricoOrdini[[#This Row],[ARTICOLO]])+1,4)</f>
        <v>2000</v>
      </c>
      <c r="K1194" t="str">
        <f>IFERROR(RIGHT(tbStoricoOrdini[[#This Row],[ARTICOLO]],LEN(tbStoricoOrdini[[#This Row],[ARTICOLO]])-FIND(" ",tbStoricoOrdini[[#This Row],[ARTICOLO]],FIND(" ",tbStoricoOrdini[[#This Row],[ARTICOLO]]) +1)),"")</f>
        <v>Medium</v>
      </c>
      <c r="L1194" s="3">
        <f>VLOOKUP(tbStoricoOrdini[[#This Row],[ARTICOLO]],tbArticoli[],2,FALSE)</f>
        <v>200</v>
      </c>
      <c r="M1194" s="22">
        <f>tbStoricoOrdini[[#This Row],[IMPORTO]]/tbStoricoOrdini[[#This Row],[PREZZO]]</f>
        <v>8.5000000000000006E-2</v>
      </c>
      <c r="N1194" t="s">
        <v>9</v>
      </c>
      <c r="O1194" s="8">
        <f>VLOOKUP(tbStoricoOrdini[[#This Row],[AGENTE]],tbAgenti[],2,FALSE)</f>
        <v>0.05</v>
      </c>
      <c r="P1194" s="2">
        <v>17</v>
      </c>
      <c r="Q1194" s="2">
        <f>tbStoricoOrdini[[#This Row],[IMPORTO]]*tbStoricoOrdini[[#This Row],[% COMM.]]</f>
        <v>0.85000000000000009</v>
      </c>
      <c r="R1194" s="2">
        <f>tbStoricoOrdini[[#This Row],[TOT. COMM.]]+tbStoricoOrdini[[#This Row],[IMPORTO]]</f>
        <v>17.850000000000001</v>
      </c>
    </row>
    <row r="1195" spans="1:18">
      <c r="A1195" s="1">
        <v>43862</v>
      </c>
      <c r="B1195" s="7">
        <f>MONTH(tbStoricoOrdini[[#This Row],[DATA]])</f>
        <v>2</v>
      </c>
      <c r="C1195" t="s">
        <v>1290</v>
      </c>
      <c r="D1195" t="str">
        <f>RIGHT(tbStoricoOrdini[[#This Row],[ORDINE]],4)</f>
        <v>1192</v>
      </c>
      <c r="E1195" t="s">
        <v>37</v>
      </c>
      <c r="F1195" t="str">
        <f>VLOOKUP(tbStoricoOrdini[[#This Row],[CLIENTE]],tbClienti[],3,FALSE)</f>
        <v>Emilia Romagna</v>
      </c>
      <c r="G1195" t="str">
        <f>VLOOKUP(tbStoricoOrdini[[#This Row],[CLIENTE]],tbClienti[],7,FALSE)</f>
        <v>AC</v>
      </c>
      <c r="H1195" t="s">
        <v>61</v>
      </c>
      <c r="I1195" t="str">
        <f>IF(LEFT(tbStoricoOrdini[[#This Row],[ARTICOLO]],3) = "COG","COG",LEFT(tbStoricoOrdini[[#This Row],[ARTICOLO]],FIND(" ",tbStoricoOrdini[[#This Row],[ARTICOLO]])-1))</f>
        <v>KLM</v>
      </c>
      <c r="J1195" t="str">
        <f>MID(tbStoricoOrdini[[#This Row],[ARTICOLO]],FIND(" ",tbStoricoOrdini[[#This Row],[ARTICOLO]])+1,4)</f>
        <v>5000</v>
      </c>
      <c r="K1195" t="str">
        <f>IFERROR(RIGHT(tbStoricoOrdini[[#This Row],[ARTICOLO]],LEN(tbStoricoOrdini[[#This Row],[ARTICOLO]])-FIND(" ",tbStoricoOrdini[[#This Row],[ARTICOLO]],FIND(" ",tbStoricoOrdini[[#This Row],[ARTICOLO]]) +1)),"")</f>
        <v>Medium</v>
      </c>
      <c r="L1195" s="3">
        <f>VLOOKUP(tbStoricoOrdini[[#This Row],[ARTICOLO]],tbArticoli[],2,FALSE)</f>
        <v>150</v>
      </c>
      <c r="M1195" s="22">
        <f>tbStoricoOrdini[[#This Row],[IMPORTO]]/tbStoricoOrdini[[#This Row],[PREZZO]]</f>
        <v>9.3133333333333326</v>
      </c>
      <c r="N1195" t="s">
        <v>6</v>
      </c>
      <c r="O1195" s="8">
        <f>VLOOKUP(tbStoricoOrdini[[#This Row],[AGENTE]],tbAgenti[],2,FALSE)</f>
        <v>7.4999999999999997E-2</v>
      </c>
      <c r="P1195" s="2">
        <v>1397</v>
      </c>
      <c r="Q1195" s="2">
        <f>tbStoricoOrdini[[#This Row],[IMPORTO]]*tbStoricoOrdini[[#This Row],[% COMM.]]</f>
        <v>104.77499999999999</v>
      </c>
      <c r="R1195" s="2">
        <f>tbStoricoOrdini[[#This Row],[TOT. COMM.]]+tbStoricoOrdini[[#This Row],[IMPORTO]]</f>
        <v>1501.7750000000001</v>
      </c>
    </row>
    <row r="1196" spans="1:18">
      <c r="A1196" s="1">
        <v>43862</v>
      </c>
      <c r="B1196" s="7">
        <f>MONTH(tbStoricoOrdini[[#This Row],[DATA]])</f>
        <v>2</v>
      </c>
      <c r="C1196" t="s">
        <v>1291</v>
      </c>
      <c r="D1196" t="str">
        <f>RIGHT(tbStoricoOrdini[[#This Row],[ORDINE]],4)</f>
        <v>1193</v>
      </c>
      <c r="E1196" t="s">
        <v>37</v>
      </c>
      <c r="F1196" t="str">
        <f>VLOOKUP(tbStoricoOrdini[[#This Row],[CLIENTE]],tbClienti[],3,FALSE)</f>
        <v>Emilia Romagna</v>
      </c>
      <c r="G1196" t="str">
        <f>VLOOKUP(tbStoricoOrdini[[#This Row],[CLIENTE]],tbClienti[],7,FALSE)</f>
        <v>AC</v>
      </c>
      <c r="H1196" t="s">
        <v>61</v>
      </c>
      <c r="I1196" t="str">
        <f>IF(LEFT(tbStoricoOrdini[[#This Row],[ARTICOLO]],3) = "COG","COG",LEFT(tbStoricoOrdini[[#This Row],[ARTICOLO]],FIND(" ",tbStoricoOrdini[[#This Row],[ARTICOLO]])-1))</f>
        <v>KLM</v>
      </c>
      <c r="J1196" t="str">
        <f>MID(tbStoricoOrdini[[#This Row],[ARTICOLO]],FIND(" ",tbStoricoOrdini[[#This Row],[ARTICOLO]])+1,4)</f>
        <v>5000</v>
      </c>
      <c r="K1196" t="str">
        <f>IFERROR(RIGHT(tbStoricoOrdini[[#This Row],[ARTICOLO]],LEN(tbStoricoOrdini[[#This Row],[ARTICOLO]])-FIND(" ",tbStoricoOrdini[[#This Row],[ARTICOLO]],FIND(" ",tbStoricoOrdini[[#This Row],[ARTICOLO]]) +1)),"")</f>
        <v>Medium</v>
      </c>
      <c r="L1196" s="3">
        <f>VLOOKUP(tbStoricoOrdini[[#This Row],[ARTICOLO]],tbArticoli[],2,FALSE)</f>
        <v>150</v>
      </c>
      <c r="M1196" s="22">
        <f>tbStoricoOrdini[[#This Row],[IMPORTO]]/tbStoricoOrdini[[#This Row],[PREZZO]]</f>
        <v>2183.7800000000002</v>
      </c>
      <c r="N1196" t="s">
        <v>9</v>
      </c>
      <c r="O1196" s="8">
        <f>VLOOKUP(tbStoricoOrdini[[#This Row],[AGENTE]],tbAgenti[],2,FALSE)</f>
        <v>0.05</v>
      </c>
      <c r="P1196" s="2">
        <v>327567</v>
      </c>
      <c r="Q1196" s="2">
        <f>tbStoricoOrdini[[#This Row],[IMPORTO]]*tbStoricoOrdini[[#This Row],[% COMM.]]</f>
        <v>16378.35</v>
      </c>
      <c r="R1196" s="2">
        <f>tbStoricoOrdini[[#This Row],[TOT. COMM.]]+tbStoricoOrdini[[#This Row],[IMPORTO]]</f>
        <v>343945.35</v>
      </c>
    </row>
    <row r="1197" spans="1:18">
      <c r="A1197" s="1">
        <v>43862</v>
      </c>
      <c r="B1197" s="7">
        <f>MONTH(tbStoricoOrdini[[#This Row],[DATA]])</f>
        <v>2</v>
      </c>
      <c r="C1197" t="s">
        <v>1292</v>
      </c>
      <c r="D1197" t="str">
        <f>RIGHT(tbStoricoOrdini[[#This Row],[ORDINE]],4)</f>
        <v>1194</v>
      </c>
      <c r="E1197" t="s">
        <v>37</v>
      </c>
      <c r="F1197" t="str">
        <f>VLOOKUP(tbStoricoOrdini[[#This Row],[CLIENTE]],tbClienti[],3,FALSE)</f>
        <v>Emilia Romagna</v>
      </c>
      <c r="G1197" t="str">
        <f>VLOOKUP(tbStoricoOrdini[[#This Row],[CLIENTE]],tbClienti[],7,FALSE)</f>
        <v>AC</v>
      </c>
      <c r="H1197" t="s">
        <v>79</v>
      </c>
      <c r="I1197" t="str">
        <f>IF(LEFT(tbStoricoOrdini[[#This Row],[ARTICOLO]],3) = "COG","COG",LEFT(tbStoricoOrdini[[#This Row],[ARTICOLO]],FIND(" ",tbStoricoOrdini[[#This Row],[ARTICOLO]])-1))</f>
        <v>COG</v>
      </c>
      <c r="J1197" t="str">
        <f>MID(tbStoricoOrdini[[#This Row],[ARTICOLO]],FIND(" ",tbStoricoOrdini[[#This Row],[ARTICOLO]])+1,4)</f>
        <v>4000</v>
      </c>
      <c r="K1197" t="str">
        <f>IFERROR(RIGHT(tbStoricoOrdini[[#This Row],[ARTICOLO]],LEN(tbStoricoOrdini[[#This Row],[ARTICOLO]])-FIND(" ",tbStoricoOrdini[[#This Row],[ARTICOLO]],FIND(" ",tbStoricoOrdini[[#This Row],[ARTICOLO]]) +1)),"")</f>
        <v>Plus</v>
      </c>
      <c r="L1197" s="3">
        <f>VLOOKUP(tbStoricoOrdini[[#This Row],[ARTICOLO]],tbArticoli[],2,FALSE)</f>
        <v>240</v>
      </c>
      <c r="M1197" s="22">
        <f>tbStoricoOrdini[[#This Row],[IMPORTO]]/tbStoricoOrdini[[#This Row],[PREZZO]]</f>
        <v>0.86250000000000004</v>
      </c>
      <c r="N1197" t="s">
        <v>9</v>
      </c>
      <c r="O1197" s="8">
        <f>VLOOKUP(tbStoricoOrdini[[#This Row],[AGENTE]],tbAgenti[],2,FALSE)</f>
        <v>0.05</v>
      </c>
      <c r="P1197" s="2">
        <v>207</v>
      </c>
      <c r="Q1197" s="2">
        <f>tbStoricoOrdini[[#This Row],[IMPORTO]]*tbStoricoOrdini[[#This Row],[% COMM.]]</f>
        <v>10.350000000000001</v>
      </c>
      <c r="R1197" s="2">
        <f>tbStoricoOrdini[[#This Row],[TOT. COMM.]]+tbStoricoOrdini[[#This Row],[IMPORTO]]</f>
        <v>217.35</v>
      </c>
    </row>
    <row r="1198" spans="1:18">
      <c r="A1198" s="1">
        <v>43862</v>
      </c>
      <c r="B1198" s="7">
        <f>MONTH(tbStoricoOrdini[[#This Row],[DATA]])</f>
        <v>2</v>
      </c>
      <c r="C1198" t="s">
        <v>1293</v>
      </c>
      <c r="D1198" t="str">
        <f>RIGHT(tbStoricoOrdini[[#This Row],[ORDINE]],4)</f>
        <v>1195</v>
      </c>
      <c r="E1198" t="s">
        <v>37</v>
      </c>
      <c r="F1198" t="str">
        <f>VLOOKUP(tbStoricoOrdini[[#This Row],[CLIENTE]],tbClienti[],3,FALSE)</f>
        <v>Emilia Romagna</v>
      </c>
      <c r="G1198" t="str">
        <f>VLOOKUP(tbStoricoOrdini[[#This Row],[CLIENTE]],tbClienti[],7,FALSE)</f>
        <v>AC</v>
      </c>
      <c r="H1198" t="s">
        <v>63</v>
      </c>
      <c r="I1198" t="str">
        <f>IF(LEFT(tbStoricoOrdini[[#This Row],[ARTICOLO]],3) = "COG","COG",LEFT(tbStoricoOrdini[[#This Row],[ARTICOLO]],FIND(" ",tbStoricoOrdini[[#This Row],[ARTICOLO]])-1))</f>
        <v>KLM</v>
      </c>
      <c r="J1198" t="str">
        <f>MID(tbStoricoOrdini[[#This Row],[ARTICOLO]],FIND(" ",tbStoricoOrdini[[#This Row],[ARTICOLO]])+1,4)</f>
        <v>3000</v>
      </c>
      <c r="K1198" t="str">
        <f>IFERROR(RIGHT(tbStoricoOrdini[[#This Row],[ARTICOLO]],LEN(tbStoricoOrdini[[#This Row],[ARTICOLO]])-FIND(" ",tbStoricoOrdini[[#This Row],[ARTICOLO]],FIND(" ",tbStoricoOrdini[[#This Row],[ARTICOLO]]) +1)),"")</f>
        <v>Plus</v>
      </c>
      <c r="L1198" s="3">
        <f>VLOOKUP(tbStoricoOrdini[[#This Row],[ARTICOLO]],tbArticoli[],2,FALSE)</f>
        <v>145</v>
      </c>
      <c r="M1198" s="22">
        <f>tbStoricoOrdini[[#This Row],[IMPORTO]]/tbStoricoOrdini[[#This Row],[PREZZO]]</f>
        <v>54.006896551724139</v>
      </c>
      <c r="N1198" t="s">
        <v>6</v>
      </c>
      <c r="O1198" s="8">
        <f>VLOOKUP(tbStoricoOrdini[[#This Row],[AGENTE]],tbAgenti[],2,FALSE)</f>
        <v>7.4999999999999997E-2</v>
      </c>
      <c r="P1198" s="2">
        <v>7831</v>
      </c>
      <c r="Q1198" s="2">
        <f>tbStoricoOrdini[[#This Row],[IMPORTO]]*tbStoricoOrdini[[#This Row],[% COMM.]]</f>
        <v>587.32499999999993</v>
      </c>
      <c r="R1198" s="2">
        <f>tbStoricoOrdini[[#This Row],[TOT. COMM.]]+tbStoricoOrdini[[#This Row],[IMPORTO]]</f>
        <v>8418.3250000000007</v>
      </c>
    </row>
    <row r="1199" spans="1:18">
      <c r="A1199" s="1">
        <v>43862</v>
      </c>
      <c r="B1199" s="7">
        <f>MONTH(tbStoricoOrdini[[#This Row],[DATA]])</f>
        <v>2</v>
      </c>
      <c r="C1199" t="s">
        <v>1294</v>
      </c>
      <c r="D1199" t="str">
        <f>RIGHT(tbStoricoOrdini[[#This Row],[ORDINE]],4)</f>
        <v>1196</v>
      </c>
      <c r="E1199" t="s">
        <v>37</v>
      </c>
      <c r="F1199" t="str">
        <f>VLOOKUP(tbStoricoOrdini[[#This Row],[CLIENTE]],tbClienti[],3,FALSE)</f>
        <v>Emilia Romagna</v>
      </c>
      <c r="G1199" t="str">
        <f>VLOOKUP(tbStoricoOrdini[[#This Row],[CLIENTE]],tbClienti[],7,FALSE)</f>
        <v>AC</v>
      </c>
      <c r="H1199" t="s">
        <v>63</v>
      </c>
      <c r="I1199" t="str">
        <f>IF(LEFT(tbStoricoOrdini[[#This Row],[ARTICOLO]],3) = "COG","COG",LEFT(tbStoricoOrdini[[#This Row],[ARTICOLO]],FIND(" ",tbStoricoOrdini[[#This Row],[ARTICOLO]])-1))</f>
        <v>KLM</v>
      </c>
      <c r="J1199" t="str">
        <f>MID(tbStoricoOrdini[[#This Row],[ARTICOLO]],FIND(" ",tbStoricoOrdini[[#This Row],[ARTICOLO]])+1,4)</f>
        <v>3000</v>
      </c>
      <c r="K1199" t="str">
        <f>IFERROR(RIGHT(tbStoricoOrdini[[#This Row],[ARTICOLO]],LEN(tbStoricoOrdini[[#This Row],[ARTICOLO]])-FIND(" ",tbStoricoOrdini[[#This Row],[ARTICOLO]],FIND(" ",tbStoricoOrdini[[#This Row],[ARTICOLO]]) +1)),"")</f>
        <v>Plus</v>
      </c>
      <c r="L1199" s="3">
        <f>VLOOKUP(tbStoricoOrdini[[#This Row],[ARTICOLO]],tbArticoli[],2,FALSE)</f>
        <v>145</v>
      </c>
      <c r="M1199" s="22">
        <f>tbStoricoOrdini[[#This Row],[IMPORTO]]/tbStoricoOrdini[[#This Row],[PREZZO]]</f>
        <v>590.05517241379312</v>
      </c>
      <c r="N1199" t="s">
        <v>9</v>
      </c>
      <c r="O1199" s="8">
        <f>VLOOKUP(tbStoricoOrdini[[#This Row],[AGENTE]],tbAgenti[],2,FALSE)</f>
        <v>0.05</v>
      </c>
      <c r="P1199" s="2">
        <v>85558</v>
      </c>
      <c r="Q1199" s="2">
        <f>tbStoricoOrdini[[#This Row],[IMPORTO]]*tbStoricoOrdini[[#This Row],[% COMM.]]</f>
        <v>4277.9000000000005</v>
      </c>
      <c r="R1199" s="2">
        <f>tbStoricoOrdini[[#This Row],[TOT. COMM.]]+tbStoricoOrdini[[#This Row],[IMPORTO]]</f>
        <v>89835.9</v>
      </c>
    </row>
    <row r="1200" spans="1:18">
      <c r="A1200" s="1">
        <v>43862</v>
      </c>
      <c r="B1200" s="7">
        <f>MONTH(tbStoricoOrdini[[#This Row],[DATA]])</f>
        <v>2</v>
      </c>
      <c r="C1200" t="s">
        <v>1295</v>
      </c>
      <c r="D1200" t="str">
        <f>RIGHT(tbStoricoOrdini[[#This Row],[ORDINE]],4)</f>
        <v>1197</v>
      </c>
      <c r="E1200" t="s">
        <v>37</v>
      </c>
      <c r="F1200" t="str">
        <f>VLOOKUP(tbStoricoOrdini[[#This Row],[CLIENTE]],tbClienti[],3,FALSE)</f>
        <v>Emilia Romagna</v>
      </c>
      <c r="G1200" t="str">
        <f>VLOOKUP(tbStoricoOrdini[[#This Row],[CLIENTE]],tbClienti[],7,FALSE)</f>
        <v>AC</v>
      </c>
      <c r="H1200" t="s">
        <v>66</v>
      </c>
      <c r="I1200" t="str">
        <f>IF(LEFT(tbStoricoOrdini[[#This Row],[ARTICOLO]],3) = "COG","COG",LEFT(tbStoricoOrdini[[#This Row],[ARTICOLO]],FIND(" ",tbStoricoOrdini[[#This Row],[ARTICOLO]])-1))</f>
        <v>BAG</v>
      </c>
      <c r="J1200" t="str">
        <f>MID(tbStoricoOrdini[[#This Row],[ARTICOLO]],FIND(" ",tbStoricoOrdini[[#This Row],[ARTICOLO]])+1,4)</f>
        <v>2500</v>
      </c>
      <c r="K1200" t="str">
        <f>IFERROR(RIGHT(tbStoricoOrdini[[#This Row],[ARTICOLO]],LEN(tbStoricoOrdini[[#This Row],[ARTICOLO]])-FIND(" ",tbStoricoOrdini[[#This Row],[ARTICOLO]],FIND(" ",tbStoricoOrdini[[#This Row],[ARTICOLO]]) +1)),"")</f>
        <v>Plus</v>
      </c>
      <c r="L1200" s="3">
        <f>VLOOKUP(tbStoricoOrdini[[#This Row],[ARTICOLO]],tbArticoli[],2,FALSE)</f>
        <v>220</v>
      </c>
      <c r="M1200" s="22">
        <f>tbStoricoOrdini[[#This Row],[IMPORTO]]/tbStoricoOrdini[[#This Row],[PREZZO]]</f>
        <v>0.53636363636363638</v>
      </c>
      <c r="N1200" t="s">
        <v>9</v>
      </c>
      <c r="O1200" s="8">
        <f>VLOOKUP(tbStoricoOrdini[[#This Row],[AGENTE]],tbAgenti[],2,FALSE)</f>
        <v>0.05</v>
      </c>
      <c r="P1200" s="2">
        <v>118</v>
      </c>
      <c r="Q1200" s="2">
        <f>tbStoricoOrdini[[#This Row],[IMPORTO]]*tbStoricoOrdini[[#This Row],[% COMM.]]</f>
        <v>5.9</v>
      </c>
      <c r="R1200" s="2">
        <f>tbStoricoOrdini[[#This Row],[TOT. COMM.]]+tbStoricoOrdini[[#This Row],[IMPORTO]]</f>
        <v>123.9</v>
      </c>
    </row>
    <row r="1201" spans="1:18">
      <c r="A1201" s="1">
        <v>43862</v>
      </c>
      <c r="B1201" s="7">
        <f>MONTH(tbStoricoOrdini[[#This Row],[DATA]])</f>
        <v>2</v>
      </c>
      <c r="C1201" t="s">
        <v>1296</v>
      </c>
      <c r="D1201" t="str">
        <f>RIGHT(tbStoricoOrdini[[#This Row],[ORDINE]],4)</f>
        <v>1198</v>
      </c>
      <c r="E1201" t="s">
        <v>37</v>
      </c>
      <c r="F1201" t="str">
        <f>VLOOKUP(tbStoricoOrdini[[#This Row],[CLIENTE]],tbClienti[],3,FALSE)</f>
        <v>Emilia Romagna</v>
      </c>
      <c r="G1201" t="str">
        <f>VLOOKUP(tbStoricoOrdini[[#This Row],[CLIENTE]],tbClienti[],7,FALSE)</f>
        <v>AC</v>
      </c>
      <c r="H1201" t="s">
        <v>69</v>
      </c>
      <c r="I1201" t="str">
        <f>IF(LEFT(tbStoricoOrdini[[#This Row],[ARTICOLO]],3) = "COG","COG",LEFT(tbStoricoOrdini[[#This Row],[ARTICOLO]],FIND(" ",tbStoricoOrdini[[#This Row],[ARTICOLO]])-1))</f>
        <v>BAG</v>
      </c>
      <c r="J1201" t="str">
        <f>MID(tbStoricoOrdini[[#This Row],[ARTICOLO]],FIND(" ",tbStoricoOrdini[[#This Row],[ARTICOLO]])+1,4)</f>
        <v>1121</v>
      </c>
      <c r="K1201" t="str">
        <f>IFERROR(RIGHT(tbStoricoOrdini[[#This Row],[ARTICOLO]],LEN(tbStoricoOrdini[[#This Row],[ARTICOLO]])-FIND(" ",tbStoricoOrdini[[#This Row],[ARTICOLO]],FIND(" ",tbStoricoOrdini[[#This Row],[ARTICOLO]]) +1)),"")</f>
        <v>Gold</v>
      </c>
      <c r="L1201" s="3">
        <f>VLOOKUP(tbStoricoOrdini[[#This Row],[ARTICOLO]],tbArticoli[],2,FALSE)</f>
        <v>230</v>
      </c>
      <c r="M1201" s="22">
        <f>tbStoricoOrdini[[#This Row],[IMPORTO]]/tbStoricoOrdini[[#This Row],[PREZZO]]</f>
        <v>29.017391304347825</v>
      </c>
      <c r="N1201" t="s">
        <v>9</v>
      </c>
      <c r="O1201" s="8">
        <f>VLOOKUP(tbStoricoOrdini[[#This Row],[AGENTE]],tbAgenti[],2,FALSE)</f>
        <v>0.05</v>
      </c>
      <c r="P1201" s="2">
        <v>6674</v>
      </c>
      <c r="Q1201" s="2">
        <f>tbStoricoOrdini[[#This Row],[IMPORTO]]*tbStoricoOrdini[[#This Row],[% COMM.]]</f>
        <v>333.70000000000005</v>
      </c>
      <c r="R1201" s="2">
        <f>tbStoricoOrdini[[#This Row],[TOT. COMM.]]+tbStoricoOrdini[[#This Row],[IMPORTO]]</f>
        <v>7007.7</v>
      </c>
    </row>
    <row r="1202" spans="1:18">
      <c r="A1202" s="1">
        <v>43862</v>
      </c>
      <c r="B1202" s="7">
        <f>MONTH(tbStoricoOrdini[[#This Row],[DATA]])</f>
        <v>2</v>
      </c>
      <c r="C1202" t="s">
        <v>1297</v>
      </c>
      <c r="D1202" t="str">
        <f>RIGHT(tbStoricoOrdini[[#This Row],[ORDINE]],4)</f>
        <v>1199</v>
      </c>
      <c r="E1202" t="s">
        <v>37</v>
      </c>
      <c r="F1202" t="str">
        <f>VLOOKUP(tbStoricoOrdini[[#This Row],[CLIENTE]],tbClienti[],3,FALSE)</f>
        <v>Emilia Romagna</v>
      </c>
      <c r="G1202" t="str">
        <f>VLOOKUP(tbStoricoOrdini[[#This Row],[CLIENTE]],tbClienti[],7,FALSE)</f>
        <v>AC</v>
      </c>
      <c r="H1202" t="s">
        <v>83</v>
      </c>
      <c r="I1202" t="str">
        <f>IF(LEFT(tbStoricoOrdini[[#This Row],[ARTICOLO]],3) = "COG","COG",LEFT(tbStoricoOrdini[[#This Row],[ARTICOLO]],FIND(" ",tbStoricoOrdini[[#This Row],[ARTICOLO]])-1))</f>
        <v>COG</v>
      </c>
      <c r="J1202" t="str">
        <f>MID(tbStoricoOrdini[[#This Row],[ARTICOLO]],FIND(" ",tbStoricoOrdini[[#This Row],[ARTICOLO]])+1,4)</f>
        <v>8000</v>
      </c>
      <c r="K1202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1202" s="3">
        <f>VLOOKUP(tbStoricoOrdini[[#This Row],[ARTICOLO]],tbArticoli[],2,FALSE)</f>
        <v>670</v>
      </c>
      <c r="M1202" s="22">
        <f>tbStoricoOrdini[[#This Row],[IMPORTO]]/tbStoricoOrdini[[#This Row],[PREZZO]]</f>
        <v>490.45373134328361</v>
      </c>
      <c r="N1202" t="s">
        <v>9</v>
      </c>
      <c r="O1202" s="8">
        <f>VLOOKUP(tbStoricoOrdini[[#This Row],[AGENTE]],tbAgenti[],2,FALSE)</f>
        <v>0.05</v>
      </c>
      <c r="P1202" s="2">
        <v>328604</v>
      </c>
      <c r="Q1202" s="2">
        <f>tbStoricoOrdini[[#This Row],[IMPORTO]]*tbStoricoOrdini[[#This Row],[% COMM.]]</f>
        <v>16430.2</v>
      </c>
      <c r="R1202" s="2">
        <f>tbStoricoOrdini[[#This Row],[TOT. COMM.]]+tbStoricoOrdini[[#This Row],[IMPORTO]]</f>
        <v>345034.2</v>
      </c>
    </row>
    <row r="1203" spans="1:18">
      <c r="A1203" s="1">
        <v>43862</v>
      </c>
      <c r="B1203" s="7">
        <f>MONTH(tbStoricoOrdini[[#This Row],[DATA]])</f>
        <v>2</v>
      </c>
      <c r="C1203" t="s">
        <v>1298</v>
      </c>
      <c r="D1203" t="str">
        <f>RIGHT(tbStoricoOrdini[[#This Row],[ORDINE]],4)</f>
        <v>1200</v>
      </c>
      <c r="E1203" t="s">
        <v>37</v>
      </c>
      <c r="F1203" t="str">
        <f>VLOOKUP(tbStoricoOrdini[[#This Row],[CLIENTE]],tbClienti[],3,FALSE)</f>
        <v>Emilia Romagna</v>
      </c>
      <c r="G1203" t="str">
        <f>VLOOKUP(tbStoricoOrdini[[#This Row],[CLIENTE]],tbClienti[],7,FALSE)</f>
        <v>AC</v>
      </c>
      <c r="H1203" t="s">
        <v>75</v>
      </c>
      <c r="I1203" t="str">
        <f>IF(LEFT(tbStoricoOrdini[[#This Row],[ARTICOLO]],3) = "COG","COG",LEFT(tbStoricoOrdini[[#This Row],[ARTICOLO]],FIND(" ",tbStoricoOrdini[[#This Row],[ARTICOLO]])-1))</f>
        <v>AVRC</v>
      </c>
      <c r="J1203" t="str">
        <f>MID(tbStoricoOrdini[[#This Row],[ARTICOLO]],FIND(" ",tbStoricoOrdini[[#This Row],[ARTICOLO]])+1,4)</f>
        <v>1000</v>
      </c>
      <c r="K1203" t="str">
        <f>IFERROR(RIGHT(tbStoricoOrdini[[#This Row],[ARTICOLO]],LEN(tbStoricoOrdini[[#This Row],[ARTICOLO]])-FIND(" ",tbStoricoOrdini[[#This Row],[ARTICOLO]],FIND(" ",tbStoricoOrdini[[#This Row],[ARTICOLO]]) +1)),"")</f>
        <v>Silver</v>
      </c>
      <c r="L1203" s="3">
        <f>VLOOKUP(tbStoricoOrdini[[#This Row],[ARTICOLO]],tbArticoli[],2,FALSE)</f>
        <v>390</v>
      </c>
      <c r="M1203" s="22">
        <f>tbStoricoOrdini[[#This Row],[IMPORTO]]/tbStoricoOrdini[[#This Row],[PREZZO]]</f>
        <v>7.4230769230769234</v>
      </c>
      <c r="N1203" t="s">
        <v>9</v>
      </c>
      <c r="O1203" s="8">
        <f>VLOOKUP(tbStoricoOrdini[[#This Row],[AGENTE]],tbAgenti[],2,FALSE)</f>
        <v>0.05</v>
      </c>
      <c r="P1203" s="2">
        <v>2895</v>
      </c>
      <c r="Q1203" s="2">
        <f>tbStoricoOrdini[[#This Row],[IMPORTO]]*tbStoricoOrdini[[#This Row],[% COMM.]]</f>
        <v>144.75</v>
      </c>
      <c r="R1203" s="2">
        <f>tbStoricoOrdini[[#This Row],[TOT. COMM.]]+tbStoricoOrdini[[#This Row],[IMPORTO]]</f>
        <v>3039.75</v>
      </c>
    </row>
    <row r="1204" spans="1:18">
      <c r="A1204" s="1">
        <v>43862</v>
      </c>
      <c r="B1204" s="7">
        <f>MONTH(tbStoricoOrdini[[#This Row],[DATA]])</f>
        <v>2</v>
      </c>
      <c r="C1204" t="s">
        <v>1299</v>
      </c>
      <c r="D1204" t="str">
        <f>RIGHT(tbStoricoOrdini[[#This Row],[ORDINE]],4)</f>
        <v>1201</v>
      </c>
      <c r="E1204" t="s">
        <v>37</v>
      </c>
      <c r="F1204" t="str">
        <f>VLOOKUP(tbStoricoOrdini[[#This Row],[CLIENTE]],tbClienti[],3,FALSE)</f>
        <v>Emilia Romagna</v>
      </c>
      <c r="G1204" t="str">
        <f>VLOOKUP(tbStoricoOrdini[[#This Row],[CLIENTE]],tbClienti[],7,FALSE)</f>
        <v>AC</v>
      </c>
      <c r="H1204" t="s">
        <v>71</v>
      </c>
      <c r="I1204" t="str">
        <f>IF(LEFT(tbStoricoOrdini[[#This Row],[ARTICOLO]],3) = "COG","COG",LEFT(tbStoricoOrdini[[#This Row],[ARTICOLO]],FIND(" ",tbStoricoOrdini[[#This Row],[ARTICOLO]])-1))</f>
        <v>EB07</v>
      </c>
      <c r="J1204" t="str">
        <f>MID(tbStoricoOrdini[[#This Row],[ARTICOLO]],FIND(" ",tbStoricoOrdini[[#This Row],[ARTICOLO]])+1,4)</f>
        <v>5000</v>
      </c>
      <c r="K1204" t="str">
        <f>IFERROR(RIGHT(tbStoricoOrdini[[#This Row],[ARTICOLO]],LEN(tbStoricoOrdini[[#This Row],[ARTICOLO]])-FIND(" ",tbStoricoOrdini[[#This Row],[ARTICOLO]],FIND(" ",tbStoricoOrdini[[#This Row],[ARTICOLO]]) +1)),"")</f>
        <v/>
      </c>
      <c r="L1204" s="3">
        <f>VLOOKUP(tbStoricoOrdini[[#This Row],[ARTICOLO]],tbArticoli[],2,FALSE)</f>
        <v>140</v>
      </c>
      <c r="M1204" s="22">
        <f>tbStoricoOrdini[[#This Row],[IMPORTO]]/tbStoricoOrdini[[#This Row],[PREZZO]]</f>
        <v>1.4285714285714285E-2</v>
      </c>
      <c r="N1204" t="s">
        <v>6</v>
      </c>
      <c r="O1204" s="8">
        <f>VLOOKUP(tbStoricoOrdini[[#This Row],[AGENTE]],tbAgenti[],2,FALSE)</f>
        <v>7.4999999999999997E-2</v>
      </c>
      <c r="P1204" s="2">
        <v>2</v>
      </c>
      <c r="Q1204" s="2">
        <f>tbStoricoOrdini[[#This Row],[IMPORTO]]*tbStoricoOrdini[[#This Row],[% COMM.]]</f>
        <v>0.15</v>
      </c>
      <c r="R1204" s="2">
        <f>tbStoricoOrdini[[#This Row],[TOT. COMM.]]+tbStoricoOrdini[[#This Row],[IMPORTO]]</f>
        <v>2.15</v>
      </c>
    </row>
    <row r="1205" spans="1:18">
      <c r="A1205" s="1">
        <v>43862</v>
      </c>
      <c r="B1205" s="7">
        <f>MONTH(tbStoricoOrdini[[#This Row],[DATA]])</f>
        <v>2</v>
      </c>
      <c r="C1205" t="s">
        <v>1300</v>
      </c>
      <c r="D1205" t="str">
        <f>RIGHT(tbStoricoOrdini[[#This Row],[ORDINE]],4)</f>
        <v>1202</v>
      </c>
      <c r="E1205" t="s">
        <v>37</v>
      </c>
      <c r="F1205" t="str">
        <f>VLOOKUP(tbStoricoOrdini[[#This Row],[CLIENTE]],tbClienti[],3,FALSE)</f>
        <v>Emilia Romagna</v>
      </c>
      <c r="G1205" t="str">
        <f>VLOOKUP(tbStoricoOrdini[[#This Row],[CLIENTE]],tbClienti[],7,FALSE)</f>
        <v>AC</v>
      </c>
      <c r="H1205" t="s">
        <v>71</v>
      </c>
      <c r="I1205" t="str">
        <f>IF(LEFT(tbStoricoOrdini[[#This Row],[ARTICOLO]],3) = "COG","COG",LEFT(tbStoricoOrdini[[#This Row],[ARTICOLO]],FIND(" ",tbStoricoOrdini[[#This Row],[ARTICOLO]])-1))</f>
        <v>EB07</v>
      </c>
      <c r="J1205" t="str">
        <f>MID(tbStoricoOrdini[[#This Row],[ARTICOLO]],FIND(" ",tbStoricoOrdini[[#This Row],[ARTICOLO]])+1,4)</f>
        <v>5000</v>
      </c>
      <c r="K1205" t="str">
        <f>IFERROR(RIGHT(tbStoricoOrdini[[#This Row],[ARTICOLO]],LEN(tbStoricoOrdini[[#This Row],[ARTICOLO]])-FIND(" ",tbStoricoOrdini[[#This Row],[ARTICOLO]],FIND(" ",tbStoricoOrdini[[#This Row],[ARTICOLO]]) +1)),"")</f>
        <v/>
      </c>
      <c r="L1205" s="3">
        <f>VLOOKUP(tbStoricoOrdini[[#This Row],[ARTICOLO]],tbArticoli[],2,FALSE)</f>
        <v>140</v>
      </c>
      <c r="M1205" s="22">
        <f>tbStoricoOrdini[[#This Row],[IMPORTO]]/tbStoricoOrdini[[#This Row],[PREZZO]]</f>
        <v>27.37142857142857</v>
      </c>
      <c r="N1205" t="s">
        <v>9</v>
      </c>
      <c r="O1205" s="8">
        <f>VLOOKUP(tbStoricoOrdini[[#This Row],[AGENTE]],tbAgenti[],2,FALSE)</f>
        <v>0.05</v>
      </c>
      <c r="P1205" s="2">
        <v>3832</v>
      </c>
      <c r="Q1205" s="2">
        <f>tbStoricoOrdini[[#This Row],[IMPORTO]]*tbStoricoOrdini[[#This Row],[% COMM.]]</f>
        <v>191.60000000000002</v>
      </c>
      <c r="R1205" s="2">
        <f>tbStoricoOrdini[[#This Row],[TOT. COMM.]]+tbStoricoOrdini[[#This Row],[IMPORTO]]</f>
        <v>4023.6</v>
      </c>
    </row>
    <row r="1206" spans="1:18">
      <c r="A1206" s="1">
        <v>43862</v>
      </c>
      <c r="B1206" s="7">
        <f>MONTH(tbStoricoOrdini[[#This Row],[DATA]])</f>
        <v>2</v>
      </c>
      <c r="C1206" t="s">
        <v>1301</v>
      </c>
      <c r="D1206" t="str">
        <f>RIGHT(tbStoricoOrdini[[#This Row],[ORDINE]],4)</f>
        <v>1203</v>
      </c>
      <c r="E1206" t="s">
        <v>37</v>
      </c>
      <c r="F1206" t="str">
        <f>VLOOKUP(tbStoricoOrdini[[#This Row],[CLIENTE]],tbClienti[],3,FALSE)</f>
        <v>Emilia Romagna</v>
      </c>
      <c r="G1206" t="str">
        <f>VLOOKUP(tbStoricoOrdini[[#This Row],[CLIENTE]],tbClienti[],7,FALSE)</f>
        <v>AC</v>
      </c>
      <c r="H1206" t="s">
        <v>76</v>
      </c>
      <c r="I1206" t="str">
        <f>IF(LEFT(tbStoricoOrdini[[#This Row],[ARTICOLO]],3) = "COG","COG",LEFT(tbStoricoOrdini[[#This Row],[ARTICOLO]],FIND(" ",tbStoricoOrdini[[#This Row],[ARTICOLO]])-1))</f>
        <v>COG</v>
      </c>
      <c r="J1206" t="str">
        <f>MID(tbStoricoOrdini[[#This Row],[ARTICOLO]],FIND(" ",tbStoricoOrdini[[#This Row],[ARTICOLO]])+1,4)</f>
        <v>1000</v>
      </c>
      <c r="K1206" t="str">
        <f>IFERROR(RIGHT(tbStoricoOrdini[[#This Row],[ARTICOLO]],LEN(tbStoricoOrdini[[#This Row],[ARTICOLO]])-FIND(" ",tbStoricoOrdini[[#This Row],[ARTICOLO]],FIND(" ",tbStoricoOrdini[[#This Row],[ARTICOLO]]) +1)),"")</f>
        <v/>
      </c>
      <c r="L1206" s="3">
        <f>VLOOKUP(tbStoricoOrdini[[#This Row],[ARTICOLO]],tbArticoli[],2,FALSE)</f>
        <v>150</v>
      </c>
      <c r="M1206" s="22">
        <f>tbStoricoOrdini[[#This Row],[IMPORTO]]/tbStoricoOrdini[[#This Row],[PREZZO]]</f>
        <v>0.89333333333333331</v>
      </c>
      <c r="N1206" t="s">
        <v>9</v>
      </c>
      <c r="O1206" s="8">
        <f>VLOOKUP(tbStoricoOrdini[[#This Row],[AGENTE]],tbAgenti[],2,FALSE)</f>
        <v>0.05</v>
      </c>
      <c r="P1206" s="2">
        <v>134</v>
      </c>
      <c r="Q1206" s="2">
        <f>tbStoricoOrdini[[#This Row],[IMPORTO]]*tbStoricoOrdini[[#This Row],[% COMM.]]</f>
        <v>6.7</v>
      </c>
      <c r="R1206" s="2">
        <f>tbStoricoOrdini[[#This Row],[TOT. COMM.]]+tbStoricoOrdini[[#This Row],[IMPORTO]]</f>
        <v>140.69999999999999</v>
      </c>
    </row>
    <row r="1207" spans="1:18">
      <c r="A1207" s="1">
        <v>43862</v>
      </c>
      <c r="B1207" s="7">
        <f>MONTH(tbStoricoOrdini[[#This Row],[DATA]])</f>
        <v>2</v>
      </c>
      <c r="C1207" t="s">
        <v>1302</v>
      </c>
      <c r="D1207" t="str">
        <f>RIGHT(tbStoricoOrdini[[#This Row],[ORDINE]],4)</f>
        <v>1204</v>
      </c>
      <c r="E1207" t="s">
        <v>37</v>
      </c>
      <c r="F1207" t="str">
        <f>VLOOKUP(tbStoricoOrdini[[#This Row],[CLIENTE]],tbClienti[],3,FALSE)</f>
        <v>Emilia Romagna</v>
      </c>
      <c r="G1207" t="str">
        <f>VLOOKUP(tbStoricoOrdini[[#This Row],[CLIENTE]],tbClienti[],7,FALSE)</f>
        <v>AC</v>
      </c>
      <c r="H1207" t="s">
        <v>72</v>
      </c>
      <c r="I1207" t="str">
        <f>IF(LEFT(tbStoricoOrdini[[#This Row],[ARTICOLO]],3) = "COG","COG",LEFT(tbStoricoOrdini[[#This Row],[ARTICOLO]],FIND(" ",tbStoricoOrdini[[#This Row],[ARTICOLO]])-1))</f>
        <v>EB06</v>
      </c>
      <c r="J1207" t="str">
        <f>MID(tbStoricoOrdini[[#This Row],[ARTICOLO]],FIND(" ",tbStoricoOrdini[[#This Row],[ARTICOLO]])+1,4)</f>
        <v>3000</v>
      </c>
      <c r="K1207" t="str">
        <f>IFERROR(RIGHT(tbStoricoOrdini[[#This Row],[ARTICOLO]],LEN(tbStoricoOrdini[[#This Row],[ARTICOLO]])-FIND(" ",tbStoricoOrdini[[#This Row],[ARTICOLO]],FIND(" ",tbStoricoOrdini[[#This Row],[ARTICOLO]]) +1)),"")</f>
        <v>Medium</v>
      </c>
      <c r="L1207" s="3">
        <f>VLOOKUP(tbStoricoOrdini[[#This Row],[ARTICOLO]],tbArticoli[],2,FALSE)</f>
        <v>120</v>
      </c>
      <c r="M1207" s="22">
        <f>tbStoricoOrdini[[#This Row],[IMPORTO]]/tbStoricoOrdini[[#This Row],[PREZZO]]</f>
        <v>0.25</v>
      </c>
      <c r="N1207" t="s">
        <v>6</v>
      </c>
      <c r="O1207" s="8">
        <f>VLOOKUP(tbStoricoOrdini[[#This Row],[AGENTE]],tbAgenti[],2,FALSE)</f>
        <v>7.4999999999999997E-2</v>
      </c>
      <c r="P1207" s="2">
        <v>30</v>
      </c>
      <c r="Q1207" s="2">
        <f>tbStoricoOrdini[[#This Row],[IMPORTO]]*tbStoricoOrdini[[#This Row],[% COMM.]]</f>
        <v>2.25</v>
      </c>
      <c r="R1207" s="2">
        <f>tbStoricoOrdini[[#This Row],[TOT. COMM.]]+tbStoricoOrdini[[#This Row],[IMPORTO]]</f>
        <v>32.25</v>
      </c>
    </row>
    <row r="1208" spans="1:18">
      <c r="A1208" s="1">
        <v>43862</v>
      </c>
      <c r="B1208" s="7">
        <f>MONTH(tbStoricoOrdini[[#This Row],[DATA]])</f>
        <v>2</v>
      </c>
      <c r="C1208" t="s">
        <v>1303</v>
      </c>
      <c r="D1208" t="str">
        <f>RIGHT(tbStoricoOrdini[[#This Row],[ORDINE]],4)</f>
        <v>1205</v>
      </c>
      <c r="E1208" t="s">
        <v>37</v>
      </c>
      <c r="F1208" t="str">
        <f>VLOOKUP(tbStoricoOrdini[[#This Row],[CLIENTE]],tbClienti[],3,FALSE)</f>
        <v>Emilia Romagna</v>
      </c>
      <c r="G1208" t="str">
        <f>VLOOKUP(tbStoricoOrdini[[#This Row],[CLIENTE]],tbClienti[],7,FALSE)</f>
        <v>AC</v>
      </c>
      <c r="H1208" t="s">
        <v>72</v>
      </c>
      <c r="I1208" t="str">
        <f>IF(LEFT(tbStoricoOrdini[[#This Row],[ARTICOLO]],3) = "COG","COG",LEFT(tbStoricoOrdini[[#This Row],[ARTICOLO]],FIND(" ",tbStoricoOrdini[[#This Row],[ARTICOLO]])-1))</f>
        <v>EB06</v>
      </c>
      <c r="J1208" t="str">
        <f>MID(tbStoricoOrdini[[#This Row],[ARTICOLO]],FIND(" ",tbStoricoOrdini[[#This Row],[ARTICOLO]])+1,4)</f>
        <v>3000</v>
      </c>
      <c r="K1208" t="str">
        <f>IFERROR(RIGHT(tbStoricoOrdini[[#This Row],[ARTICOLO]],LEN(tbStoricoOrdini[[#This Row],[ARTICOLO]])-FIND(" ",tbStoricoOrdini[[#This Row],[ARTICOLO]],FIND(" ",tbStoricoOrdini[[#This Row],[ARTICOLO]]) +1)),"")</f>
        <v>Medium</v>
      </c>
      <c r="L1208" s="3">
        <f>VLOOKUP(tbStoricoOrdini[[#This Row],[ARTICOLO]],tbArticoli[],2,FALSE)</f>
        <v>120</v>
      </c>
      <c r="M1208" s="22">
        <f>tbStoricoOrdini[[#This Row],[IMPORTO]]/tbStoricoOrdini[[#This Row],[PREZZO]]</f>
        <v>2.0916666666666668</v>
      </c>
      <c r="N1208" t="s">
        <v>9</v>
      </c>
      <c r="O1208" s="8">
        <f>VLOOKUP(tbStoricoOrdini[[#This Row],[AGENTE]],tbAgenti[],2,FALSE)</f>
        <v>0.05</v>
      </c>
      <c r="P1208" s="2">
        <v>251</v>
      </c>
      <c r="Q1208" s="2">
        <f>tbStoricoOrdini[[#This Row],[IMPORTO]]*tbStoricoOrdini[[#This Row],[% COMM.]]</f>
        <v>12.55</v>
      </c>
      <c r="R1208" s="2">
        <f>tbStoricoOrdini[[#This Row],[TOT. COMM.]]+tbStoricoOrdini[[#This Row],[IMPORTO]]</f>
        <v>263.55</v>
      </c>
    </row>
    <row r="1209" spans="1:18">
      <c r="A1209" s="1">
        <v>43862</v>
      </c>
      <c r="B1209" s="7">
        <f>MONTH(tbStoricoOrdini[[#This Row],[DATA]])</f>
        <v>2</v>
      </c>
      <c r="C1209" t="s">
        <v>1304</v>
      </c>
      <c r="D1209" t="str">
        <f>RIGHT(tbStoricoOrdini[[#This Row],[ORDINE]],4)</f>
        <v>1206</v>
      </c>
      <c r="E1209" t="s">
        <v>37</v>
      </c>
      <c r="F1209" t="str">
        <f>VLOOKUP(tbStoricoOrdini[[#This Row],[CLIENTE]],tbClienti[],3,FALSE)</f>
        <v>Emilia Romagna</v>
      </c>
      <c r="G1209" t="str">
        <f>VLOOKUP(tbStoricoOrdini[[#This Row],[CLIENTE]],tbClienti[],7,FALSE)</f>
        <v>AC</v>
      </c>
      <c r="H1209" t="s">
        <v>73</v>
      </c>
      <c r="I1209" t="str">
        <f>IF(LEFT(tbStoricoOrdini[[#This Row],[ARTICOLO]],3) = "COG","COG",LEFT(tbStoricoOrdini[[#This Row],[ARTICOLO]],FIND(" ",tbStoricoOrdini[[#This Row],[ARTICOLO]])-1))</f>
        <v>EB06</v>
      </c>
      <c r="J1209" t="str">
        <f>MID(tbStoricoOrdini[[#This Row],[ARTICOLO]],FIND(" ",tbStoricoOrdini[[#This Row],[ARTICOLO]])+1,4)</f>
        <v>3000</v>
      </c>
      <c r="K1209" t="str">
        <f>IFERROR(RIGHT(tbStoricoOrdini[[#This Row],[ARTICOLO]],LEN(tbStoricoOrdini[[#This Row],[ARTICOLO]])-FIND(" ",tbStoricoOrdini[[#This Row],[ARTICOLO]],FIND(" ",tbStoricoOrdini[[#This Row],[ARTICOLO]]) +1)),"")</f>
        <v>Plus</v>
      </c>
      <c r="L1209" s="3">
        <f>VLOOKUP(tbStoricoOrdini[[#This Row],[ARTICOLO]],tbArticoli[],2,FALSE)</f>
        <v>130</v>
      </c>
      <c r="M1209" s="22">
        <f>tbStoricoOrdini[[#This Row],[IMPORTO]]/tbStoricoOrdini[[#This Row],[PREZZO]]</f>
        <v>17.2</v>
      </c>
      <c r="N1209" t="s">
        <v>6</v>
      </c>
      <c r="O1209" s="8">
        <f>VLOOKUP(tbStoricoOrdini[[#This Row],[AGENTE]],tbAgenti[],2,FALSE)</f>
        <v>7.4999999999999997E-2</v>
      </c>
      <c r="P1209" s="2">
        <v>2236</v>
      </c>
      <c r="Q1209" s="2">
        <f>tbStoricoOrdini[[#This Row],[IMPORTO]]*tbStoricoOrdini[[#This Row],[% COMM.]]</f>
        <v>167.7</v>
      </c>
      <c r="R1209" s="2">
        <f>tbStoricoOrdini[[#This Row],[TOT. COMM.]]+tbStoricoOrdini[[#This Row],[IMPORTO]]</f>
        <v>2403.6999999999998</v>
      </c>
    </row>
    <row r="1210" spans="1:18">
      <c r="A1210" s="1">
        <v>43862</v>
      </c>
      <c r="B1210" s="7">
        <f>MONTH(tbStoricoOrdini[[#This Row],[DATA]])</f>
        <v>2</v>
      </c>
      <c r="C1210" t="s">
        <v>1305</v>
      </c>
      <c r="D1210" t="str">
        <f>RIGHT(tbStoricoOrdini[[#This Row],[ORDINE]],4)</f>
        <v>1207</v>
      </c>
      <c r="E1210" t="s">
        <v>38</v>
      </c>
      <c r="F1210" t="str">
        <f>VLOOKUP(tbStoricoOrdini[[#This Row],[CLIENTE]],tbClienti[],3,FALSE)</f>
        <v>Emilia Romagna</v>
      </c>
      <c r="G1210" t="str">
        <f>VLOOKUP(tbStoricoOrdini[[#This Row],[CLIENTE]],tbClienti[],7,FALSE)</f>
        <v>DB</v>
      </c>
      <c r="H1210" t="s">
        <v>74</v>
      </c>
      <c r="I1210" t="str">
        <f>IF(LEFT(tbStoricoOrdini[[#This Row],[ARTICOLO]],3) = "COG","COG",LEFT(tbStoricoOrdini[[#This Row],[ARTICOLO]],FIND(" ",tbStoricoOrdini[[#This Row],[ARTICOLO]])-1))</f>
        <v>AVRC</v>
      </c>
      <c r="J1210" t="str">
        <f>MID(tbStoricoOrdini[[#This Row],[ARTICOLO]],FIND(" ",tbStoricoOrdini[[#This Row],[ARTICOLO]])+1,4)</f>
        <v>2500</v>
      </c>
      <c r="K1210" t="str">
        <f>IFERROR(RIGHT(tbStoricoOrdini[[#This Row],[ARTICOLO]],LEN(tbStoricoOrdini[[#This Row],[ARTICOLO]])-FIND(" ",tbStoricoOrdini[[#This Row],[ARTICOLO]],FIND(" ",tbStoricoOrdini[[#This Row],[ARTICOLO]]) +1)),"")</f>
        <v>Gold</v>
      </c>
      <c r="L1210" s="3">
        <f>VLOOKUP(tbStoricoOrdini[[#This Row],[ARTICOLO]],tbArticoli[],2,FALSE)</f>
        <v>500</v>
      </c>
      <c r="M1210" s="22">
        <f>tbStoricoOrdini[[#This Row],[IMPORTO]]/tbStoricoOrdini[[#This Row],[PREZZO]]</f>
        <v>4.0000000000000001E-3</v>
      </c>
      <c r="N1210" t="s">
        <v>16</v>
      </c>
      <c r="O1210" s="8">
        <f>VLOOKUP(tbStoricoOrdini[[#This Row],[AGENTE]],tbAgenti[],2,FALSE)</f>
        <v>0.05</v>
      </c>
      <c r="P1210" s="2">
        <v>2</v>
      </c>
      <c r="Q1210" s="2">
        <f>tbStoricoOrdini[[#This Row],[IMPORTO]]*tbStoricoOrdini[[#This Row],[% COMM.]]</f>
        <v>0.1</v>
      </c>
      <c r="R1210" s="2">
        <f>tbStoricoOrdini[[#This Row],[TOT. COMM.]]+tbStoricoOrdini[[#This Row],[IMPORTO]]</f>
        <v>2.1</v>
      </c>
    </row>
    <row r="1211" spans="1:18">
      <c r="A1211" s="1">
        <v>43862</v>
      </c>
      <c r="B1211" s="7">
        <f>MONTH(tbStoricoOrdini[[#This Row],[DATA]])</f>
        <v>2</v>
      </c>
      <c r="C1211" t="s">
        <v>1306</v>
      </c>
      <c r="D1211" t="str">
        <f>RIGHT(tbStoricoOrdini[[#This Row],[ORDINE]],4)</f>
        <v>1208</v>
      </c>
      <c r="E1211" t="s">
        <v>38</v>
      </c>
      <c r="F1211" t="str">
        <f>VLOOKUP(tbStoricoOrdini[[#This Row],[CLIENTE]],tbClienti[],3,FALSE)</f>
        <v>Emilia Romagna</v>
      </c>
      <c r="G1211" t="str">
        <f>VLOOKUP(tbStoricoOrdini[[#This Row],[CLIENTE]],tbClienti[],7,FALSE)</f>
        <v>DB</v>
      </c>
      <c r="H1211" t="s">
        <v>61</v>
      </c>
      <c r="I1211" t="str">
        <f>IF(LEFT(tbStoricoOrdini[[#This Row],[ARTICOLO]],3) = "COG","COG",LEFT(tbStoricoOrdini[[#This Row],[ARTICOLO]],FIND(" ",tbStoricoOrdini[[#This Row],[ARTICOLO]])-1))</f>
        <v>KLM</v>
      </c>
      <c r="J1211" t="str">
        <f>MID(tbStoricoOrdini[[#This Row],[ARTICOLO]],FIND(" ",tbStoricoOrdini[[#This Row],[ARTICOLO]])+1,4)</f>
        <v>5000</v>
      </c>
      <c r="K1211" t="str">
        <f>IFERROR(RIGHT(tbStoricoOrdini[[#This Row],[ARTICOLO]],LEN(tbStoricoOrdini[[#This Row],[ARTICOLO]])-FIND(" ",tbStoricoOrdini[[#This Row],[ARTICOLO]],FIND(" ",tbStoricoOrdini[[#This Row],[ARTICOLO]]) +1)),"")</f>
        <v>Medium</v>
      </c>
      <c r="L1211" s="3">
        <f>VLOOKUP(tbStoricoOrdini[[#This Row],[ARTICOLO]],tbArticoli[],2,FALSE)</f>
        <v>150</v>
      </c>
      <c r="M1211" s="22">
        <f>tbStoricoOrdini[[#This Row],[IMPORTO]]/tbStoricoOrdini[[#This Row],[PREZZO]]</f>
        <v>0.02</v>
      </c>
      <c r="N1211" t="s">
        <v>9</v>
      </c>
      <c r="O1211" s="8">
        <f>VLOOKUP(tbStoricoOrdini[[#This Row],[AGENTE]],tbAgenti[],2,FALSE)</f>
        <v>0.05</v>
      </c>
      <c r="P1211" s="2">
        <v>3</v>
      </c>
      <c r="Q1211" s="2">
        <f>tbStoricoOrdini[[#This Row],[IMPORTO]]*tbStoricoOrdini[[#This Row],[% COMM.]]</f>
        <v>0.15000000000000002</v>
      </c>
      <c r="R1211" s="2">
        <f>tbStoricoOrdini[[#This Row],[TOT. COMM.]]+tbStoricoOrdini[[#This Row],[IMPORTO]]</f>
        <v>3.15</v>
      </c>
    </row>
    <row r="1212" spans="1:18">
      <c r="A1212" s="1">
        <v>43862</v>
      </c>
      <c r="B1212" s="7">
        <f>MONTH(tbStoricoOrdini[[#This Row],[DATA]])</f>
        <v>2</v>
      </c>
      <c r="C1212" t="s">
        <v>1307</v>
      </c>
      <c r="D1212" t="str">
        <f>RIGHT(tbStoricoOrdini[[#This Row],[ORDINE]],4)</f>
        <v>1209</v>
      </c>
      <c r="E1212" t="s">
        <v>38</v>
      </c>
      <c r="F1212" t="str">
        <f>VLOOKUP(tbStoricoOrdini[[#This Row],[CLIENTE]],tbClienti[],3,FALSE)</f>
        <v>Emilia Romagna</v>
      </c>
      <c r="G1212" t="str">
        <f>VLOOKUP(tbStoricoOrdini[[#This Row],[CLIENTE]],tbClienti[],7,FALSE)</f>
        <v>DB</v>
      </c>
      <c r="H1212" t="s">
        <v>63</v>
      </c>
      <c r="I1212" t="str">
        <f>IF(LEFT(tbStoricoOrdini[[#This Row],[ARTICOLO]],3) = "COG","COG",LEFT(tbStoricoOrdini[[#This Row],[ARTICOLO]],FIND(" ",tbStoricoOrdini[[#This Row],[ARTICOLO]])-1))</f>
        <v>KLM</v>
      </c>
      <c r="J1212" t="str">
        <f>MID(tbStoricoOrdini[[#This Row],[ARTICOLO]],FIND(" ",tbStoricoOrdini[[#This Row],[ARTICOLO]])+1,4)</f>
        <v>3000</v>
      </c>
      <c r="K1212" t="str">
        <f>IFERROR(RIGHT(tbStoricoOrdini[[#This Row],[ARTICOLO]],LEN(tbStoricoOrdini[[#This Row],[ARTICOLO]])-FIND(" ",tbStoricoOrdini[[#This Row],[ARTICOLO]],FIND(" ",tbStoricoOrdini[[#This Row],[ARTICOLO]]) +1)),"")</f>
        <v>Plus</v>
      </c>
      <c r="L1212" s="3">
        <f>VLOOKUP(tbStoricoOrdini[[#This Row],[ARTICOLO]],tbArticoli[],2,FALSE)</f>
        <v>145</v>
      </c>
      <c r="M1212" s="22">
        <f>tbStoricoOrdini[[#This Row],[IMPORTO]]/tbStoricoOrdini[[#This Row],[PREZZO]]</f>
        <v>144.30344827586208</v>
      </c>
      <c r="N1212" t="s">
        <v>9</v>
      </c>
      <c r="O1212" s="8">
        <f>VLOOKUP(tbStoricoOrdini[[#This Row],[AGENTE]],tbAgenti[],2,FALSE)</f>
        <v>0.05</v>
      </c>
      <c r="P1212" s="2">
        <v>20924</v>
      </c>
      <c r="Q1212" s="2">
        <f>tbStoricoOrdini[[#This Row],[IMPORTO]]*tbStoricoOrdini[[#This Row],[% COMM.]]</f>
        <v>1046.2</v>
      </c>
      <c r="R1212" s="2">
        <f>tbStoricoOrdini[[#This Row],[TOT. COMM.]]+tbStoricoOrdini[[#This Row],[IMPORTO]]</f>
        <v>21970.2</v>
      </c>
    </row>
    <row r="1213" spans="1:18">
      <c r="A1213" s="1">
        <v>43862</v>
      </c>
      <c r="B1213" s="7">
        <f>MONTH(tbStoricoOrdini[[#This Row],[DATA]])</f>
        <v>2</v>
      </c>
      <c r="C1213" t="s">
        <v>1308</v>
      </c>
      <c r="D1213" t="str">
        <f>RIGHT(tbStoricoOrdini[[#This Row],[ORDINE]],4)</f>
        <v>1210</v>
      </c>
      <c r="E1213" t="s">
        <v>38</v>
      </c>
      <c r="F1213" t="str">
        <f>VLOOKUP(tbStoricoOrdini[[#This Row],[CLIENTE]],tbClienti[],3,FALSE)</f>
        <v>Emilia Romagna</v>
      </c>
      <c r="G1213" t="str">
        <f>VLOOKUP(tbStoricoOrdini[[#This Row],[CLIENTE]],tbClienti[],7,FALSE)</f>
        <v>DB</v>
      </c>
      <c r="H1213" t="s">
        <v>65</v>
      </c>
      <c r="I1213" t="str">
        <f>IF(LEFT(tbStoricoOrdini[[#This Row],[ARTICOLO]],3) = "COG","COG",LEFT(tbStoricoOrdini[[#This Row],[ARTICOLO]],FIND(" ",tbStoricoOrdini[[#This Row],[ARTICOLO]])-1))</f>
        <v>GKLM</v>
      </c>
      <c r="J1213" t="str">
        <f>MID(tbStoricoOrdini[[#This Row],[ARTICOLO]],FIND(" ",tbStoricoOrdini[[#This Row],[ARTICOLO]])+1,4)</f>
        <v>5000</v>
      </c>
      <c r="K1213" t="str">
        <f>IFERROR(RIGHT(tbStoricoOrdini[[#This Row],[ARTICOLO]],LEN(tbStoricoOrdini[[#This Row],[ARTICOLO]])-FIND(" ",tbStoricoOrdini[[#This Row],[ARTICOLO]],FIND(" ",tbStoricoOrdini[[#This Row],[ARTICOLO]]) +1)),"")</f>
        <v/>
      </c>
      <c r="L1213" s="3">
        <f>VLOOKUP(tbStoricoOrdini[[#This Row],[ARTICOLO]],tbArticoli[],2,FALSE)</f>
        <v>75</v>
      </c>
      <c r="M1213" s="22">
        <f>tbStoricoOrdini[[#This Row],[IMPORTO]]/tbStoricoOrdini[[#This Row],[PREZZO]]</f>
        <v>6.2266666666666666</v>
      </c>
      <c r="N1213" t="s">
        <v>9</v>
      </c>
      <c r="O1213" s="8">
        <f>VLOOKUP(tbStoricoOrdini[[#This Row],[AGENTE]],tbAgenti[],2,FALSE)</f>
        <v>0.05</v>
      </c>
      <c r="P1213" s="2">
        <v>467</v>
      </c>
      <c r="Q1213" s="2">
        <f>tbStoricoOrdini[[#This Row],[IMPORTO]]*tbStoricoOrdini[[#This Row],[% COMM.]]</f>
        <v>23.35</v>
      </c>
      <c r="R1213" s="2">
        <f>tbStoricoOrdini[[#This Row],[TOT. COMM.]]+tbStoricoOrdini[[#This Row],[IMPORTO]]</f>
        <v>490.35</v>
      </c>
    </row>
    <row r="1214" spans="1:18">
      <c r="A1214" s="1">
        <v>43862</v>
      </c>
      <c r="B1214" s="7">
        <f>MONTH(tbStoricoOrdini[[#This Row],[DATA]])</f>
        <v>2</v>
      </c>
      <c r="C1214" t="s">
        <v>1309</v>
      </c>
      <c r="D1214" t="str">
        <f>RIGHT(tbStoricoOrdini[[#This Row],[ORDINE]],4)</f>
        <v>1211</v>
      </c>
      <c r="E1214" t="s">
        <v>38</v>
      </c>
      <c r="F1214" t="str">
        <f>VLOOKUP(tbStoricoOrdini[[#This Row],[CLIENTE]],tbClienti[],3,FALSE)</f>
        <v>Emilia Romagna</v>
      </c>
      <c r="G1214" t="str">
        <f>VLOOKUP(tbStoricoOrdini[[#This Row],[CLIENTE]],tbClienti[],7,FALSE)</f>
        <v>DB</v>
      </c>
      <c r="H1214" t="s">
        <v>71</v>
      </c>
      <c r="I1214" t="str">
        <f>IF(LEFT(tbStoricoOrdini[[#This Row],[ARTICOLO]],3) = "COG","COG",LEFT(tbStoricoOrdini[[#This Row],[ARTICOLO]],FIND(" ",tbStoricoOrdini[[#This Row],[ARTICOLO]])-1))</f>
        <v>EB07</v>
      </c>
      <c r="J1214" t="str">
        <f>MID(tbStoricoOrdini[[#This Row],[ARTICOLO]],FIND(" ",tbStoricoOrdini[[#This Row],[ARTICOLO]])+1,4)</f>
        <v>5000</v>
      </c>
      <c r="K1214" t="str">
        <f>IFERROR(RIGHT(tbStoricoOrdini[[#This Row],[ARTICOLO]],LEN(tbStoricoOrdini[[#This Row],[ARTICOLO]])-FIND(" ",tbStoricoOrdini[[#This Row],[ARTICOLO]],FIND(" ",tbStoricoOrdini[[#This Row],[ARTICOLO]]) +1)),"")</f>
        <v/>
      </c>
      <c r="L1214" s="3">
        <f>VLOOKUP(tbStoricoOrdini[[#This Row],[ARTICOLO]],tbArticoli[],2,FALSE)</f>
        <v>140</v>
      </c>
      <c r="M1214" s="22">
        <f>tbStoricoOrdini[[#This Row],[IMPORTO]]/tbStoricoOrdini[[#This Row],[PREZZO]]</f>
        <v>0.29285714285714287</v>
      </c>
      <c r="N1214" t="s">
        <v>9</v>
      </c>
      <c r="O1214" s="8">
        <f>VLOOKUP(tbStoricoOrdini[[#This Row],[AGENTE]],tbAgenti[],2,FALSE)</f>
        <v>0.05</v>
      </c>
      <c r="P1214" s="2">
        <v>41</v>
      </c>
      <c r="Q1214" s="2">
        <f>tbStoricoOrdini[[#This Row],[IMPORTO]]*tbStoricoOrdini[[#This Row],[% COMM.]]</f>
        <v>2.0500000000000003</v>
      </c>
      <c r="R1214" s="2">
        <f>tbStoricoOrdini[[#This Row],[TOT. COMM.]]+tbStoricoOrdini[[#This Row],[IMPORTO]]</f>
        <v>43.05</v>
      </c>
    </row>
    <row r="1215" spans="1:18">
      <c r="A1215" s="1">
        <v>43862</v>
      </c>
      <c r="B1215" s="7">
        <f>MONTH(tbStoricoOrdini[[#This Row],[DATA]])</f>
        <v>2</v>
      </c>
      <c r="C1215" t="s">
        <v>1310</v>
      </c>
      <c r="D1215" t="str">
        <f>RIGHT(tbStoricoOrdini[[#This Row],[ORDINE]],4)</f>
        <v>1212</v>
      </c>
      <c r="E1215" t="s">
        <v>38</v>
      </c>
      <c r="F1215" t="str">
        <f>VLOOKUP(tbStoricoOrdini[[#This Row],[CLIENTE]],tbClienti[],3,FALSE)</f>
        <v>Emilia Romagna</v>
      </c>
      <c r="G1215" t="str">
        <f>VLOOKUP(tbStoricoOrdini[[#This Row],[CLIENTE]],tbClienti[],7,FALSE)</f>
        <v>DB</v>
      </c>
      <c r="H1215" t="s">
        <v>72</v>
      </c>
      <c r="I1215" t="str">
        <f>IF(LEFT(tbStoricoOrdini[[#This Row],[ARTICOLO]],3) = "COG","COG",LEFT(tbStoricoOrdini[[#This Row],[ARTICOLO]],FIND(" ",tbStoricoOrdini[[#This Row],[ARTICOLO]])-1))</f>
        <v>EB06</v>
      </c>
      <c r="J1215" t="str">
        <f>MID(tbStoricoOrdini[[#This Row],[ARTICOLO]],FIND(" ",tbStoricoOrdini[[#This Row],[ARTICOLO]])+1,4)</f>
        <v>3000</v>
      </c>
      <c r="K1215" t="str">
        <f>IFERROR(RIGHT(tbStoricoOrdini[[#This Row],[ARTICOLO]],LEN(tbStoricoOrdini[[#This Row],[ARTICOLO]])-FIND(" ",tbStoricoOrdini[[#This Row],[ARTICOLO]],FIND(" ",tbStoricoOrdini[[#This Row],[ARTICOLO]]) +1)),"")</f>
        <v>Medium</v>
      </c>
      <c r="L1215" s="3">
        <f>VLOOKUP(tbStoricoOrdini[[#This Row],[ARTICOLO]],tbArticoli[],2,FALSE)</f>
        <v>120</v>
      </c>
      <c r="M1215" s="22">
        <f>tbStoricoOrdini[[#This Row],[IMPORTO]]/tbStoricoOrdini[[#This Row],[PREZZO]]</f>
        <v>20.95</v>
      </c>
      <c r="N1215" t="s">
        <v>9</v>
      </c>
      <c r="O1215" s="8">
        <f>VLOOKUP(tbStoricoOrdini[[#This Row],[AGENTE]],tbAgenti[],2,FALSE)</f>
        <v>0.05</v>
      </c>
      <c r="P1215" s="2">
        <v>2514</v>
      </c>
      <c r="Q1215" s="2">
        <f>tbStoricoOrdini[[#This Row],[IMPORTO]]*tbStoricoOrdini[[#This Row],[% COMM.]]</f>
        <v>125.7</v>
      </c>
      <c r="R1215" s="2">
        <f>tbStoricoOrdini[[#This Row],[TOT. COMM.]]+tbStoricoOrdini[[#This Row],[IMPORTO]]</f>
        <v>2639.7</v>
      </c>
    </row>
    <row r="1216" spans="1:18">
      <c r="A1216" s="1">
        <v>43862</v>
      </c>
      <c r="B1216" s="7">
        <f>MONTH(tbStoricoOrdini[[#This Row],[DATA]])</f>
        <v>2</v>
      </c>
      <c r="C1216" t="s">
        <v>1311</v>
      </c>
      <c r="D1216" t="str">
        <f>RIGHT(tbStoricoOrdini[[#This Row],[ORDINE]],4)</f>
        <v>1213</v>
      </c>
      <c r="E1216" t="s">
        <v>57</v>
      </c>
      <c r="F1216" t="str">
        <f>VLOOKUP(tbStoricoOrdini[[#This Row],[CLIENTE]],tbClienti[],3,FALSE)</f>
        <v>Piemonte</v>
      </c>
      <c r="G1216" t="str">
        <f>VLOOKUP(tbStoricoOrdini[[#This Row],[CLIENTE]],tbClienti[],7,FALSE)</f>
        <v>DA</v>
      </c>
      <c r="H1216" t="s">
        <v>63</v>
      </c>
      <c r="I1216" t="str">
        <f>IF(LEFT(tbStoricoOrdini[[#This Row],[ARTICOLO]],3) = "COG","COG",LEFT(tbStoricoOrdini[[#This Row],[ARTICOLO]],FIND(" ",tbStoricoOrdini[[#This Row],[ARTICOLO]])-1))</f>
        <v>KLM</v>
      </c>
      <c r="J1216" t="str">
        <f>MID(tbStoricoOrdini[[#This Row],[ARTICOLO]],FIND(" ",tbStoricoOrdini[[#This Row],[ARTICOLO]])+1,4)</f>
        <v>3000</v>
      </c>
      <c r="K1216" t="str">
        <f>IFERROR(RIGHT(tbStoricoOrdini[[#This Row],[ARTICOLO]],LEN(tbStoricoOrdini[[#This Row],[ARTICOLO]])-FIND(" ",tbStoricoOrdini[[#This Row],[ARTICOLO]],FIND(" ",tbStoricoOrdini[[#This Row],[ARTICOLO]]) +1)),"")</f>
        <v>Plus</v>
      </c>
      <c r="L1216" s="3">
        <f>VLOOKUP(tbStoricoOrdini[[#This Row],[ARTICOLO]],tbArticoli[],2,FALSE)</f>
        <v>145</v>
      </c>
      <c r="M1216" s="22">
        <f>tbStoricoOrdini[[#This Row],[IMPORTO]]/tbStoricoOrdini[[#This Row],[PREZZO]]</f>
        <v>0.59310344827586203</v>
      </c>
      <c r="N1216" t="s">
        <v>9</v>
      </c>
      <c r="O1216" s="8">
        <f>VLOOKUP(tbStoricoOrdini[[#This Row],[AGENTE]],tbAgenti[],2,FALSE)</f>
        <v>0.05</v>
      </c>
      <c r="P1216" s="2">
        <v>86</v>
      </c>
      <c r="Q1216" s="2">
        <f>tbStoricoOrdini[[#This Row],[IMPORTO]]*tbStoricoOrdini[[#This Row],[% COMM.]]</f>
        <v>4.3</v>
      </c>
      <c r="R1216" s="2">
        <f>tbStoricoOrdini[[#This Row],[TOT. COMM.]]+tbStoricoOrdini[[#This Row],[IMPORTO]]</f>
        <v>90.3</v>
      </c>
    </row>
    <row r="1217" spans="1:18">
      <c r="A1217" s="1">
        <v>43862</v>
      </c>
      <c r="B1217" s="7">
        <f>MONTH(tbStoricoOrdini[[#This Row],[DATA]])</f>
        <v>2</v>
      </c>
      <c r="C1217" t="s">
        <v>1312</v>
      </c>
      <c r="D1217" t="str">
        <f>RIGHT(tbStoricoOrdini[[#This Row],[ORDINE]],4)</f>
        <v>1214</v>
      </c>
      <c r="E1217" t="s">
        <v>57</v>
      </c>
      <c r="F1217" t="str">
        <f>VLOOKUP(tbStoricoOrdini[[#This Row],[CLIENTE]],tbClienti[],3,FALSE)</f>
        <v>Piemonte</v>
      </c>
      <c r="G1217" t="str">
        <f>VLOOKUP(tbStoricoOrdini[[#This Row],[CLIENTE]],tbClienti[],7,FALSE)</f>
        <v>DA</v>
      </c>
      <c r="H1217" t="s">
        <v>71</v>
      </c>
      <c r="I1217" t="str">
        <f>IF(LEFT(tbStoricoOrdini[[#This Row],[ARTICOLO]],3) = "COG","COG",LEFT(tbStoricoOrdini[[#This Row],[ARTICOLO]],FIND(" ",tbStoricoOrdini[[#This Row],[ARTICOLO]])-1))</f>
        <v>EB07</v>
      </c>
      <c r="J1217" t="str">
        <f>MID(tbStoricoOrdini[[#This Row],[ARTICOLO]],FIND(" ",tbStoricoOrdini[[#This Row],[ARTICOLO]])+1,4)</f>
        <v>5000</v>
      </c>
      <c r="K1217" t="str">
        <f>IFERROR(RIGHT(tbStoricoOrdini[[#This Row],[ARTICOLO]],LEN(tbStoricoOrdini[[#This Row],[ARTICOLO]])-FIND(" ",tbStoricoOrdini[[#This Row],[ARTICOLO]],FIND(" ",tbStoricoOrdini[[#This Row],[ARTICOLO]]) +1)),"")</f>
        <v/>
      </c>
      <c r="L1217" s="3">
        <f>VLOOKUP(tbStoricoOrdini[[#This Row],[ARTICOLO]],tbArticoli[],2,FALSE)</f>
        <v>140</v>
      </c>
      <c r="M1217" s="22">
        <f>tbStoricoOrdini[[#This Row],[IMPORTO]]/tbStoricoOrdini[[#This Row],[PREZZO]]</f>
        <v>2.1642857142857141</v>
      </c>
      <c r="N1217" t="s">
        <v>9</v>
      </c>
      <c r="O1217" s="8">
        <f>VLOOKUP(tbStoricoOrdini[[#This Row],[AGENTE]],tbAgenti[],2,FALSE)</f>
        <v>0.05</v>
      </c>
      <c r="P1217" s="2">
        <v>303</v>
      </c>
      <c r="Q1217" s="2">
        <f>tbStoricoOrdini[[#This Row],[IMPORTO]]*tbStoricoOrdini[[#This Row],[% COMM.]]</f>
        <v>15.15</v>
      </c>
      <c r="R1217" s="2">
        <f>tbStoricoOrdini[[#This Row],[TOT. COMM.]]+tbStoricoOrdini[[#This Row],[IMPORTO]]</f>
        <v>318.14999999999998</v>
      </c>
    </row>
    <row r="1218" spans="1:18">
      <c r="A1218" s="1">
        <v>43862</v>
      </c>
      <c r="B1218" s="7">
        <f>MONTH(tbStoricoOrdini[[#This Row],[DATA]])</f>
        <v>2</v>
      </c>
      <c r="C1218" t="s">
        <v>1313</v>
      </c>
      <c r="D1218" t="str">
        <f>RIGHT(tbStoricoOrdini[[#This Row],[ORDINE]],4)</f>
        <v>1215</v>
      </c>
      <c r="E1218" t="s">
        <v>27</v>
      </c>
      <c r="F1218" t="str">
        <f>VLOOKUP(tbStoricoOrdini[[#This Row],[CLIENTE]],tbClienti[],3,FALSE)</f>
        <v>Veneto</v>
      </c>
      <c r="G1218" t="str">
        <f>VLOOKUP(tbStoricoOrdini[[#This Row],[CLIENTE]],tbClienti[],7,FALSE)</f>
        <v>BD</v>
      </c>
      <c r="H1218" t="s">
        <v>78</v>
      </c>
      <c r="I1218" t="str">
        <f>IF(LEFT(tbStoricoOrdini[[#This Row],[ARTICOLO]],3) = "COG","COG",LEFT(tbStoricoOrdini[[#This Row],[ARTICOLO]],FIND(" ",tbStoricoOrdini[[#This Row],[ARTICOLO]])-1))</f>
        <v>COG</v>
      </c>
      <c r="J1218" t="str">
        <f>MID(tbStoricoOrdini[[#This Row],[ARTICOLO]],FIND(" ",tbStoricoOrdini[[#This Row],[ARTICOLO]])+1,4)</f>
        <v>3000</v>
      </c>
      <c r="K1218" t="str">
        <f>IFERROR(RIGHT(tbStoricoOrdini[[#This Row],[ARTICOLO]],LEN(tbStoricoOrdini[[#This Row],[ARTICOLO]])-FIND(" ",tbStoricoOrdini[[#This Row],[ARTICOLO]],FIND(" ",tbStoricoOrdini[[#This Row],[ARTICOLO]]) +1)),"")</f>
        <v>Medium</v>
      </c>
      <c r="L1218" s="3">
        <f>VLOOKUP(tbStoricoOrdini[[#This Row],[ARTICOLO]],tbArticoli[],2,FALSE)</f>
        <v>220</v>
      </c>
      <c r="M1218" s="22">
        <f>tbStoricoOrdini[[#This Row],[IMPORTO]]/tbStoricoOrdini[[#This Row],[PREZZO]]</f>
        <v>3.6363636363636362E-2</v>
      </c>
      <c r="N1218" t="s">
        <v>10</v>
      </c>
      <c r="O1218" s="8">
        <f>VLOOKUP(tbStoricoOrdini[[#This Row],[AGENTE]],tbAgenti[],2,FALSE)</f>
        <v>3.6999999999999998E-2</v>
      </c>
      <c r="P1218" s="2">
        <v>8</v>
      </c>
      <c r="Q1218" s="2">
        <f>tbStoricoOrdini[[#This Row],[IMPORTO]]*tbStoricoOrdini[[#This Row],[% COMM.]]</f>
        <v>0.29599999999999999</v>
      </c>
      <c r="R1218" s="2">
        <f>tbStoricoOrdini[[#This Row],[TOT. COMM.]]+tbStoricoOrdini[[#This Row],[IMPORTO]]</f>
        <v>8.2959999999999994</v>
      </c>
    </row>
    <row r="1219" spans="1:18">
      <c r="A1219" s="1">
        <v>43862</v>
      </c>
      <c r="B1219" s="7">
        <f>MONTH(tbStoricoOrdini[[#This Row],[DATA]])</f>
        <v>2</v>
      </c>
      <c r="C1219" t="s">
        <v>1314</v>
      </c>
      <c r="D1219" t="str">
        <f>RIGHT(tbStoricoOrdini[[#This Row],[ORDINE]],4)</f>
        <v>1216</v>
      </c>
      <c r="E1219" t="s">
        <v>27</v>
      </c>
      <c r="F1219" t="str">
        <f>VLOOKUP(tbStoricoOrdini[[#This Row],[CLIENTE]],tbClienti[],3,FALSE)</f>
        <v>Veneto</v>
      </c>
      <c r="G1219" t="str">
        <f>VLOOKUP(tbStoricoOrdini[[#This Row],[CLIENTE]],tbClienti[],7,FALSE)</f>
        <v>BD</v>
      </c>
      <c r="H1219" t="s">
        <v>78</v>
      </c>
      <c r="I1219" t="str">
        <f>IF(LEFT(tbStoricoOrdini[[#This Row],[ARTICOLO]],3) = "COG","COG",LEFT(tbStoricoOrdini[[#This Row],[ARTICOLO]],FIND(" ",tbStoricoOrdini[[#This Row],[ARTICOLO]])-1))</f>
        <v>COG</v>
      </c>
      <c r="J1219" t="str">
        <f>MID(tbStoricoOrdini[[#This Row],[ARTICOLO]],FIND(" ",tbStoricoOrdini[[#This Row],[ARTICOLO]])+1,4)</f>
        <v>3000</v>
      </c>
      <c r="K1219" t="str">
        <f>IFERROR(RIGHT(tbStoricoOrdini[[#This Row],[ARTICOLO]],LEN(tbStoricoOrdini[[#This Row],[ARTICOLO]])-FIND(" ",tbStoricoOrdini[[#This Row],[ARTICOLO]],FIND(" ",tbStoricoOrdini[[#This Row],[ARTICOLO]]) +1)),"")</f>
        <v>Medium</v>
      </c>
      <c r="L1219" s="3">
        <f>VLOOKUP(tbStoricoOrdini[[#This Row],[ARTICOLO]],tbArticoli[],2,FALSE)</f>
        <v>220</v>
      </c>
      <c r="M1219" s="22">
        <f>tbStoricoOrdini[[#This Row],[IMPORTO]]/tbStoricoOrdini[[#This Row],[PREZZO]]</f>
        <v>42.495454545454542</v>
      </c>
      <c r="N1219" t="s">
        <v>19</v>
      </c>
      <c r="O1219" s="8">
        <f>VLOOKUP(tbStoricoOrdini[[#This Row],[AGENTE]],tbAgenti[],2,FALSE)</f>
        <v>0.05</v>
      </c>
      <c r="P1219" s="2">
        <v>9349</v>
      </c>
      <c r="Q1219" s="2">
        <f>tbStoricoOrdini[[#This Row],[IMPORTO]]*tbStoricoOrdini[[#This Row],[% COMM.]]</f>
        <v>467.45000000000005</v>
      </c>
      <c r="R1219" s="2">
        <f>tbStoricoOrdini[[#This Row],[TOT. COMM.]]+tbStoricoOrdini[[#This Row],[IMPORTO]]</f>
        <v>9816.4500000000007</v>
      </c>
    </row>
    <row r="1220" spans="1:18">
      <c r="A1220" s="1">
        <v>43862</v>
      </c>
      <c r="B1220" s="7">
        <f>MONTH(tbStoricoOrdini[[#This Row],[DATA]])</f>
        <v>2</v>
      </c>
      <c r="C1220" t="s">
        <v>1315</v>
      </c>
      <c r="D1220" t="str">
        <f>RIGHT(tbStoricoOrdini[[#This Row],[ORDINE]],4)</f>
        <v>1217</v>
      </c>
      <c r="E1220" t="s">
        <v>27</v>
      </c>
      <c r="F1220" t="str">
        <f>VLOOKUP(tbStoricoOrdini[[#This Row],[CLIENTE]],tbClienti[],3,FALSE)</f>
        <v>Veneto</v>
      </c>
      <c r="G1220" t="str">
        <f>VLOOKUP(tbStoricoOrdini[[#This Row],[CLIENTE]],tbClienti[],7,FALSE)</f>
        <v>BD</v>
      </c>
      <c r="H1220" t="s">
        <v>78</v>
      </c>
      <c r="I1220" t="str">
        <f>IF(LEFT(tbStoricoOrdini[[#This Row],[ARTICOLO]],3) = "COG","COG",LEFT(tbStoricoOrdini[[#This Row],[ARTICOLO]],FIND(" ",tbStoricoOrdini[[#This Row],[ARTICOLO]])-1))</f>
        <v>COG</v>
      </c>
      <c r="J1220" t="str">
        <f>MID(tbStoricoOrdini[[#This Row],[ARTICOLO]],FIND(" ",tbStoricoOrdini[[#This Row],[ARTICOLO]])+1,4)</f>
        <v>3000</v>
      </c>
      <c r="K1220" t="str">
        <f>IFERROR(RIGHT(tbStoricoOrdini[[#This Row],[ARTICOLO]],LEN(tbStoricoOrdini[[#This Row],[ARTICOLO]])-FIND(" ",tbStoricoOrdini[[#This Row],[ARTICOLO]],FIND(" ",tbStoricoOrdini[[#This Row],[ARTICOLO]]) +1)),"")</f>
        <v>Medium</v>
      </c>
      <c r="L1220" s="3">
        <f>VLOOKUP(tbStoricoOrdini[[#This Row],[ARTICOLO]],tbArticoli[],2,FALSE)</f>
        <v>220</v>
      </c>
      <c r="M1220" s="22">
        <f>tbStoricoOrdini[[#This Row],[IMPORTO]]/tbStoricoOrdini[[#This Row],[PREZZO]]</f>
        <v>5.1909090909090905</v>
      </c>
      <c r="N1220" t="s">
        <v>15</v>
      </c>
      <c r="O1220" s="8">
        <f>VLOOKUP(tbStoricoOrdini[[#This Row],[AGENTE]],tbAgenti[],2,FALSE)</f>
        <v>0.08</v>
      </c>
      <c r="P1220" s="2">
        <v>1142</v>
      </c>
      <c r="Q1220" s="2">
        <f>tbStoricoOrdini[[#This Row],[IMPORTO]]*tbStoricoOrdini[[#This Row],[% COMM.]]</f>
        <v>91.36</v>
      </c>
      <c r="R1220" s="2">
        <f>tbStoricoOrdini[[#This Row],[TOT. COMM.]]+tbStoricoOrdini[[#This Row],[IMPORTO]]</f>
        <v>1233.3599999999999</v>
      </c>
    </row>
    <row r="1221" spans="1:18">
      <c r="A1221" s="1">
        <v>43862</v>
      </c>
      <c r="B1221" s="7">
        <f>MONTH(tbStoricoOrdini[[#This Row],[DATA]])</f>
        <v>2</v>
      </c>
      <c r="C1221" t="s">
        <v>1316</v>
      </c>
      <c r="D1221" t="str">
        <f>RIGHT(tbStoricoOrdini[[#This Row],[ORDINE]],4)</f>
        <v>1218</v>
      </c>
      <c r="E1221" t="s">
        <v>27</v>
      </c>
      <c r="F1221" t="str">
        <f>VLOOKUP(tbStoricoOrdini[[#This Row],[CLIENTE]],tbClienti[],3,FALSE)</f>
        <v>Veneto</v>
      </c>
      <c r="G1221" t="str">
        <f>VLOOKUP(tbStoricoOrdini[[#This Row],[CLIENTE]],tbClienti[],7,FALSE)</f>
        <v>BD</v>
      </c>
      <c r="H1221" t="s">
        <v>78</v>
      </c>
      <c r="I1221" t="str">
        <f>IF(LEFT(tbStoricoOrdini[[#This Row],[ARTICOLO]],3) = "COG","COG",LEFT(tbStoricoOrdini[[#This Row],[ARTICOLO]],FIND(" ",tbStoricoOrdini[[#This Row],[ARTICOLO]])-1))</f>
        <v>COG</v>
      </c>
      <c r="J1221" t="str">
        <f>MID(tbStoricoOrdini[[#This Row],[ARTICOLO]],FIND(" ",tbStoricoOrdini[[#This Row],[ARTICOLO]])+1,4)</f>
        <v>3000</v>
      </c>
      <c r="K1221" t="str">
        <f>IFERROR(RIGHT(tbStoricoOrdini[[#This Row],[ARTICOLO]],LEN(tbStoricoOrdini[[#This Row],[ARTICOLO]])-FIND(" ",tbStoricoOrdini[[#This Row],[ARTICOLO]],FIND(" ",tbStoricoOrdini[[#This Row],[ARTICOLO]]) +1)),"")</f>
        <v>Medium</v>
      </c>
      <c r="L1221" s="3">
        <f>VLOOKUP(tbStoricoOrdini[[#This Row],[ARTICOLO]],tbArticoli[],2,FALSE)</f>
        <v>220</v>
      </c>
      <c r="M1221" s="22">
        <f>tbStoricoOrdini[[#This Row],[IMPORTO]]/tbStoricoOrdini[[#This Row],[PREZZO]]</f>
        <v>8.2409090909090903</v>
      </c>
      <c r="N1221" t="s">
        <v>14</v>
      </c>
      <c r="O1221" s="8">
        <f>VLOOKUP(tbStoricoOrdini[[#This Row],[AGENTE]],tbAgenti[],2,FALSE)</f>
        <v>0.05</v>
      </c>
      <c r="P1221" s="2">
        <v>1813</v>
      </c>
      <c r="Q1221" s="2">
        <f>tbStoricoOrdini[[#This Row],[IMPORTO]]*tbStoricoOrdini[[#This Row],[% COMM.]]</f>
        <v>90.65</v>
      </c>
      <c r="R1221" s="2">
        <f>tbStoricoOrdini[[#This Row],[TOT. COMM.]]+tbStoricoOrdini[[#This Row],[IMPORTO]]</f>
        <v>1903.65</v>
      </c>
    </row>
    <row r="1222" spans="1:18">
      <c r="A1222" s="1">
        <v>43862</v>
      </c>
      <c r="B1222" s="7">
        <f>MONTH(tbStoricoOrdini[[#This Row],[DATA]])</f>
        <v>2</v>
      </c>
      <c r="C1222" t="s">
        <v>1317</v>
      </c>
      <c r="D1222" t="str">
        <f>RIGHT(tbStoricoOrdini[[#This Row],[ORDINE]],4)</f>
        <v>1219</v>
      </c>
      <c r="E1222" t="s">
        <v>27</v>
      </c>
      <c r="F1222" t="str">
        <f>VLOOKUP(tbStoricoOrdini[[#This Row],[CLIENTE]],tbClienti[],3,FALSE)</f>
        <v>Veneto</v>
      </c>
      <c r="G1222" t="str">
        <f>VLOOKUP(tbStoricoOrdini[[#This Row],[CLIENTE]],tbClienti[],7,FALSE)</f>
        <v>BD</v>
      </c>
      <c r="H1222" t="s">
        <v>78</v>
      </c>
      <c r="I1222" t="str">
        <f>IF(LEFT(tbStoricoOrdini[[#This Row],[ARTICOLO]],3) = "COG","COG",LEFT(tbStoricoOrdini[[#This Row],[ARTICOLO]],FIND(" ",tbStoricoOrdini[[#This Row],[ARTICOLO]])-1))</f>
        <v>COG</v>
      </c>
      <c r="J1222" t="str">
        <f>MID(tbStoricoOrdini[[#This Row],[ARTICOLO]],FIND(" ",tbStoricoOrdini[[#This Row],[ARTICOLO]])+1,4)</f>
        <v>3000</v>
      </c>
      <c r="K1222" t="str">
        <f>IFERROR(RIGHT(tbStoricoOrdini[[#This Row],[ARTICOLO]],LEN(tbStoricoOrdini[[#This Row],[ARTICOLO]])-FIND(" ",tbStoricoOrdini[[#This Row],[ARTICOLO]],FIND(" ",tbStoricoOrdini[[#This Row],[ARTICOLO]]) +1)),"")</f>
        <v>Medium</v>
      </c>
      <c r="L1222" s="3">
        <f>VLOOKUP(tbStoricoOrdini[[#This Row],[ARTICOLO]],tbArticoli[],2,FALSE)</f>
        <v>220</v>
      </c>
      <c r="M1222" s="22">
        <f>tbStoricoOrdini[[#This Row],[IMPORTO]]/tbStoricoOrdini[[#This Row],[PREZZO]]</f>
        <v>82.990909090909085</v>
      </c>
      <c r="N1222" t="s">
        <v>7</v>
      </c>
      <c r="O1222" s="8">
        <f>VLOOKUP(tbStoricoOrdini[[#This Row],[AGENTE]],tbAgenti[],2,FALSE)</f>
        <v>0.03</v>
      </c>
      <c r="P1222" s="2">
        <v>18258</v>
      </c>
      <c r="Q1222" s="2">
        <f>tbStoricoOrdini[[#This Row],[IMPORTO]]*tbStoricoOrdini[[#This Row],[% COMM.]]</f>
        <v>547.74</v>
      </c>
      <c r="R1222" s="2">
        <f>tbStoricoOrdini[[#This Row],[TOT. COMM.]]+tbStoricoOrdini[[#This Row],[IMPORTO]]</f>
        <v>18805.740000000002</v>
      </c>
    </row>
    <row r="1223" spans="1:18">
      <c r="A1223" s="1">
        <v>43862</v>
      </c>
      <c r="B1223" s="7">
        <f>MONTH(tbStoricoOrdini[[#This Row],[DATA]])</f>
        <v>2</v>
      </c>
      <c r="C1223" t="s">
        <v>1318</v>
      </c>
      <c r="D1223" t="str">
        <f>RIGHT(tbStoricoOrdini[[#This Row],[ORDINE]],4)</f>
        <v>1220</v>
      </c>
      <c r="E1223" t="s">
        <v>27</v>
      </c>
      <c r="F1223" t="str">
        <f>VLOOKUP(tbStoricoOrdini[[#This Row],[CLIENTE]],tbClienti[],3,FALSE)</f>
        <v>Veneto</v>
      </c>
      <c r="G1223" t="str">
        <f>VLOOKUP(tbStoricoOrdini[[#This Row],[CLIENTE]],tbClienti[],7,FALSE)</f>
        <v>BD</v>
      </c>
      <c r="H1223" t="s">
        <v>78</v>
      </c>
      <c r="I1223" t="str">
        <f>IF(LEFT(tbStoricoOrdini[[#This Row],[ARTICOLO]],3) = "COG","COG",LEFT(tbStoricoOrdini[[#This Row],[ARTICOLO]],FIND(" ",tbStoricoOrdini[[#This Row],[ARTICOLO]])-1))</f>
        <v>COG</v>
      </c>
      <c r="J1223" t="str">
        <f>MID(tbStoricoOrdini[[#This Row],[ARTICOLO]],FIND(" ",tbStoricoOrdini[[#This Row],[ARTICOLO]])+1,4)</f>
        <v>3000</v>
      </c>
      <c r="K1223" t="str">
        <f>IFERROR(RIGHT(tbStoricoOrdini[[#This Row],[ARTICOLO]],LEN(tbStoricoOrdini[[#This Row],[ARTICOLO]])-FIND(" ",tbStoricoOrdini[[#This Row],[ARTICOLO]],FIND(" ",tbStoricoOrdini[[#This Row],[ARTICOLO]]) +1)),"")</f>
        <v>Medium</v>
      </c>
      <c r="L1223" s="3">
        <f>VLOOKUP(tbStoricoOrdini[[#This Row],[ARTICOLO]],tbArticoli[],2,FALSE)</f>
        <v>220</v>
      </c>
      <c r="M1223" s="22">
        <f>tbStoricoOrdini[[#This Row],[IMPORTO]]/tbStoricoOrdini[[#This Row],[PREZZO]]</f>
        <v>155.2590909090909</v>
      </c>
      <c r="N1223" t="s">
        <v>20</v>
      </c>
      <c r="O1223" s="8">
        <f>VLOOKUP(tbStoricoOrdini[[#This Row],[AGENTE]],tbAgenti[],2,FALSE)</f>
        <v>0.05</v>
      </c>
      <c r="P1223" s="2">
        <v>34157</v>
      </c>
      <c r="Q1223" s="2">
        <f>tbStoricoOrdini[[#This Row],[IMPORTO]]*tbStoricoOrdini[[#This Row],[% COMM.]]</f>
        <v>1707.8500000000001</v>
      </c>
      <c r="R1223" s="2">
        <f>tbStoricoOrdini[[#This Row],[TOT. COMM.]]+tbStoricoOrdini[[#This Row],[IMPORTO]]</f>
        <v>35864.85</v>
      </c>
    </row>
    <row r="1224" spans="1:18">
      <c r="A1224" s="1">
        <v>43862</v>
      </c>
      <c r="B1224" s="7">
        <f>MONTH(tbStoricoOrdini[[#This Row],[DATA]])</f>
        <v>2</v>
      </c>
      <c r="C1224" t="s">
        <v>1319</v>
      </c>
      <c r="D1224" t="str">
        <f>RIGHT(tbStoricoOrdini[[#This Row],[ORDINE]],4)</f>
        <v>1221</v>
      </c>
      <c r="E1224" t="s">
        <v>27</v>
      </c>
      <c r="F1224" t="str">
        <f>VLOOKUP(tbStoricoOrdini[[#This Row],[CLIENTE]],tbClienti[],3,FALSE)</f>
        <v>Veneto</v>
      </c>
      <c r="G1224" t="str">
        <f>VLOOKUP(tbStoricoOrdini[[#This Row],[CLIENTE]],tbClienti[],7,FALSE)</f>
        <v>BD</v>
      </c>
      <c r="H1224" t="s">
        <v>78</v>
      </c>
      <c r="I1224" t="str">
        <f>IF(LEFT(tbStoricoOrdini[[#This Row],[ARTICOLO]],3) = "COG","COG",LEFT(tbStoricoOrdini[[#This Row],[ARTICOLO]],FIND(" ",tbStoricoOrdini[[#This Row],[ARTICOLO]])-1))</f>
        <v>COG</v>
      </c>
      <c r="J1224" t="str">
        <f>MID(tbStoricoOrdini[[#This Row],[ARTICOLO]],FIND(" ",tbStoricoOrdini[[#This Row],[ARTICOLO]])+1,4)</f>
        <v>3000</v>
      </c>
      <c r="K1224" t="str">
        <f>IFERROR(RIGHT(tbStoricoOrdini[[#This Row],[ARTICOLO]],LEN(tbStoricoOrdini[[#This Row],[ARTICOLO]])-FIND(" ",tbStoricoOrdini[[#This Row],[ARTICOLO]],FIND(" ",tbStoricoOrdini[[#This Row],[ARTICOLO]]) +1)),"")</f>
        <v>Medium</v>
      </c>
      <c r="L1224" s="3">
        <f>VLOOKUP(tbStoricoOrdini[[#This Row],[ARTICOLO]],tbArticoli[],2,FALSE)</f>
        <v>220</v>
      </c>
      <c r="M1224" s="22">
        <f>tbStoricoOrdini[[#This Row],[IMPORTO]]/tbStoricoOrdini[[#This Row],[PREZZO]]</f>
        <v>0.9</v>
      </c>
      <c r="N1224" t="s">
        <v>18</v>
      </c>
      <c r="O1224" s="8">
        <f>VLOOKUP(tbStoricoOrdini[[#This Row],[AGENTE]],tbAgenti[],2,FALSE)</f>
        <v>0.03</v>
      </c>
      <c r="P1224" s="2">
        <v>198</v>
      </c>
      <c r="Q1224" s="2">
        <f>tbStoricoOrdini[[#This Row],[IMPORTO]]*tbStoricoOrdini[[#This Row],[% COMM.]]</f>
        <v>5.9399999999999995</v>
      </c>
      <c r="R1224" s="2">
        <f>tbStoricoOrdini[[#This Row],[TOT. COMM.]]+tbStoricoOrdini[[#This Row],[IMPORTO]]</f>
        <v>203.94</v>
      </c>
    </row>
    <row r="1225" spans="1:18">
      <c r="A1225" s="1">
        <v>43862</v>
      </c>
      <c r="B1225" s="7">
        <f>MONTH(tbStoricoOrdini[[#This Row],[DATA]])</f>
        <v>2</v>
      </c>
      <c r="C1225" t="s">
        <v>1320</v>
      </c>
      <c r="D1225" t="str">
        <f>RIGHT(tbStoricoOrdini[[#This Row],[ORDINE]],4)</f>
        <v>1222</v>
      </c>
      <c r="E1225" t="s">
        <v>27</v>
      </c>
      <c r="F1225" t="str">
        <f>VLOOKUP(tbStoricoOrdini[[#This Row],[CLIENTE]],tbClienti[],3,FALSE)</f>
        <v>Veneto</v>
      </c>
      <c r="G1225" t="str">
        <f>VLOOKUP(tbStoricoOrdini[[#This Row],[CLIENTE]],tbClienti[],7,FALSE)</f>
        <v>BD</v>
      </c>
      <c r="H1225" t="s">
        <v>78</v>
      </c>
      <c r="I1225" t="str">
        <f>IF(LEFT(tbStoricoOrdini[[#This Row],[ARTICOLO]],3) = "COG","COG",LEFT(tbStoricoOrdini[[#This Row],[ARTICOLO]],FIND(" ",tbStoricoOrdini[[#This Row],[ARTICOLO]])-1))</f>
        <v>COG</v>
      </c>
      <c r="J1225" t="str">
        <f>MID(tbStoricoOrdini[[#This Row],[ARTICOLO]],FIND(" ",tbStoricoOrdini[[#This Row],[ARTICOLO]])+1,4)</f>
        <v>3000</v>
      </c>
      <c r="K1225" t="str">
        <f>IFERROR(RIGHT(tbStoricoOrdini[[#This Row],[ARTICOLO]],LEN(tbStoricoOrdini[[#This Row],[ARTICOLO]])-FIND(" ",tbStoricoOrdini[[#This Row],[ARTICOLO]],FIND(" ",tbStoricoOrdini[[#This Row],[ARTICOLO]]) +1)),"")</f>
        <v>Medium</v>
      </c>
      <c r="L1225" s="3">
        <f>VLOOKUP(tbStoricoOrdini[[#This Row],[ARTICOLO]],tbArticoli[],2,FALSE)</f>
        <v>220</v>
      </c>
      <c r="M1225" s="22">
        <f>tbStoricoOrdini[[#This Row],[IMPORTO]]/tbStoricoOrdini[[#This Row],[PREZZO]]</f>
        <v>433.15909090909093</v>
      </c>
      <c r="N1225" t="s">
        <v>9</v>
      </c>
      <c r="O1225" s="8">
        <f>VLOOKUP(tbStoricoOrdini[[#This Row],[AGENTE]],tbAgenti[],2,FALSE)</f>
        <v>0.05</v>
      </c>
      <c r="P1225" s="2">
        <v>95295</v>
      </c>
      <c r="Q1225" s="2">
        <f>tbStoricoOrdini[[#This Row],[IMPORTO]]*tbStoricoOrdini[[#This Row],[% COMM.]]</f>
        <v>4764.75</v>
      </c>
      <c r="R1225" s="2">
        <f>tbStoricoOrdini[[#This Row],[TOT. COMM.]]+tbStoricoOrdini[[#This Row],[IMPORTO]]</f>
        <v>100059.75</v>
      </c>
    </row>
    <row r="1226" spans="1:18">
      <c r="A1226" s="1">
        <v>43862</v>
      </c>
      <c r="B1226" s="7">
        <f>MONTH(tbStoricoOrdini[[#This Row],[DATA]])</f>
        <v>2</v>
      </c>
      <c r="C1226" t="s">
        <v>1321</v>
      </c>
      <c r="D1226" t="str">
        <f>RIGHT(tbStoricoOrdini[[#This Row],[ORDINE]],4)</f>
        <v>1223</v>
      </c>
      <c r="E1226" t="s">
        <v>27</v>
      </c>
      <c r="F1226" t="str">
        <f>VLOOKUP(tbStoricoOrdini[[#This Row],[CLIENTE]],tbClienti[],3,FALSE)</f>
        <v>Veneto</v>
      </c>
      <c r="G1226" t="str">
        <f>VLOOKUP(tbStoricoOrdini[[#This Row],[CLIENTE]],tbClienti[],7,FALSE)</f>
        <v>BD</v>
      </c>
      <c r="H1226" t="s">
        <v>74</v>
      </c>
      <c r="I1226" t="str">
        <f>IF(LEFT(tbStoricoOrdini[[#This Row],[ARTICOLO]],3) = "COG","COG",LEFT(tbStoricoOrdini[[#This Row],[ARTICOLO]],FIND(" ",tbStoricoOrdini[[#This Row],[ARTICOLO]])-1))</f>
        <v>AVRC</v>
      </c>
      <c r="J1226" t="str">
        <f>MID(tbStoricoOrdini[[#This Row],[ARTICOLO]],FIND(" ",tbStoricoOrdini[[#This Row],[ARTICOLO]])+1,4)</f>
        <v>2500</v>
      </c>
      <c r="K1226" t="str">
        <f>IFERROR(RIGHT(tbStoricoOrdini[[#This Row],[ARTICOLO]],LEN(tbStoricoOrdini[[#This Row],[ARTICOLO]])-FIND(" ",tbStoricoOrdini[[#This Row],[ARTICOLO]],FIND(" ",tbStoricoOrdini[[#This Row],[ARTICOLO]]) +1)),"")</f>
        <v>Gold</v>
      </c>
      <c r="L1226" s="3">
        <f>VLOOKUP(tbStoricoOrdini[[#This Row],[ARTICOLO]],tbArticoli[],2,FALSE)</f>
        <v>500</v>
      </c>
      <c r="M1226" s="22">
        <f>tbStoricoOrdini[[#This Row],[IMPORTO]]/tbStoricoOrdini[[#This Row],[PREZZO]]</f>
        <v>3.6040000000000001</v>
      </c>
      <c r="N1226" t="s">
        <v>10</v>
      </c>
      <c r="O1226" s="8">
        <f>VLOOKUP(tbStoricoOrdini[[#This Row],[AGENTE]],tbAgenti[],2,FALSE)</f>
        <v>3.6999999999999998E-2</v>
      </c>
      <c r="P1226" s="2">
        <v>1802</v>
      </c>
      <c r="Q1226" s="2">
        <f>tbStoricoOrdini[[#This Row],[IMPORTO]]*tbStoricoOrdini[[#This Row],[% COMM.]]</f>
        <v>66.673999999999992</v>
      </c>
      <c r="R1226" s="2">
        <f>tbStoricoOrdini[[#This Row],[TOT. COMM.]]+tbStoricoOrdini[[#This Row],[IMPORTO]]</f>
        <v>1868.674</v>
      </c>
    </row>
    <row r="1227" spans="1:18">
      <c r="A1227" s="1">
        <v>43862</v>
      </c>
      <c r="B1227" s="7">
        <f>MONTH(tbStoricoOrdini[[#This Row],[DATA]])</f>
        <v>2</v>
      </c>
      <c r="C1227" t="s">
        <v>1322</v>
      </c>
      <c r="D1227" t="str">
        <f>RIGHT(tbStoricoOrdini[[#This Row],[ORDINE]],4)</f>
        <v>1224</v>
      </c>
      <c r="E1227" t="s">
        <v>27</v>
      </c>
      <c r="F1227" t="str">
        <f>VLOOKUP(tbStoricoOrdini[[#This Row],[CLIENTE]],tbClienti[],3,FALSE)</f>
        <v>Veneto</v>
      </c>
      <c r="G1227" t="str">
        <f>VLOOKUP(tbStoricoOrdini[[#This Row],[CLIENTE]],tbClienti[],7,FALSE)</f>
        <v>BD</v>
      </c>
      <c r="H1227" t="s">
        <v>74</v>
      </c>
      <c r="I1227" t="str">
        <f>IF(LEFT(tbStoricoOrdini[[#This Row],[ARTICOLO]],3) = "COG","COG",LEFT(tbStoricoOrdini[[#This Row],[ARTICOLO]],FIND(" ",tbStoricoOrdini[[#This Row],[ARTICOLO]])-1))</f>
        <v>AVRC</v>
      </c>
      <c r="J1227" t="str">
        <f>MID(tbStoricoOrdini[[#This Row],[ARTICOLO]],FIND(" ",tbStoricoOrdini[[#This Row],[ARTICOLO]])+1,4)</f>
        <v>2500</v>
      </c>
      <c r="K1227" t="str">
        <f>IFERROR(RIGHT(tbStoricoOrdini[[#This Row],[ARTICOLO]],LEN(tbStoricoOrdini[[#This Row],[ARTICOLO]])-FIND(" ",tbStoricoOrdini[[#This Row],[ARTICOLO]],FIND(" ",tbStoricoOrdini[[#This Row],[ARTICOLO]]) +1)),"")</f>
        <v>Gold</v>
      </c>
      <c r="L1227" s="3">
        <f>VLOOKUP(tbStoricoOrdini[[#This Row],[ARTICOLO]],tbArticoli[],2,FALSE)</f>
        <v>500</v>
      </c>
      <c r="M1227" s="22">
        <f>tbStoricoOrdini[[#This Row],[IMPORTO]]/tbStoricoOrdini[[#This Row],[PREZZO]]</f>
        <v>34.130000000000003</v>
      </c>
      <c r="N1227" t="s">
        <v>19</v>
      </c>
      <c r="O1227" s="8">
        <f>VLOOKUP(tbStoricoOrdini[[#This Row],[AGENTE]],tbAgenti[],2,FALSE)</f>
        <v>0.05</v>
      </c>
      <c r="P1227" s="2">
        <v>17065</v>
      </c>
      <c r="Q1227" s="2">
        <f>tbStoricoOrdini[[#This Row],[IMPORTO]]*tbStoricoOrdini[[#This Row],[% COMM.]]</f>
        <v>853.25</v>
      </c>
      <c r="R1227" s="2">
        <f>tbStoricoOrdini[[#This Row],[TOT. COMM.]]+tbStoricoOrdini[[#This Row],[IMPORTO]]</f>
        <v>17918.25</v>
      </c>
    </row>
    <row r="1228" spans="1:18">
      <c r="A1228" s="1">
        <v>43862</v>
      </c>
      <c r="B1228" s="7">
        <f>MONTH(tbStoricoOrdini[[#This Row],[DATA]])</f>
        <v>2</v>
      </c>
      <c r="C1228" t="s">
        <v>1323</v>
      </c>
      <c r="D1228" t="str">
        <f>RIGHT(tbStoricoOrdini[[#This Row],[ORDINE]],4)</f>
        <v>1225</v>
      </c>
      <c r="E1228" t="s">
        <v>27</v>
      </c>
      <c r="F1228" t="str">
        <f>VLOOKUP(tbStoricoOrdini[[#This Row],[CLIENTE]],tbClienti[],3,FALSE)</f>
        <v>Veneto</v>
      </c>
      <c r="G1228" t="str">
        <f>VLOOKUP(tbStoricoOrdini[[#This Row],[CLIENTE]],tbClienti[],7,FALSE)</f>
        <v>BD</v>
      </c>
      <c r="H1228" t="s">
        <v>74</v>
      </c>
      <c r="I1228" t="str">
        <f>IF(LEFT(tbStoricoOrdini[[#This Row],[ARTICOLO]],3) = "COG","COG",LEFT(tbStoricoOrdini[[#This Row],[ARTICOLO]],FIND(" ",tbStoricoOrdini[[#This Row],[ARTICOLO]])-1))</f>
        <v>AVRC</v>
      </c>
      <c r="J1228" t="str">
        <f>MID(tbStoricoOrdini[[#This Row],[ARTICOLO]],FIND(" ",tbStoricoOrdini[[#This Row],[ARTICOLO]])+1,4)</f>
        <v>2500</v>
      </c>
      <c r="K1228" t="str">
        <f>IFERROR(RIGHT(tbStoricoOrdini[[#This Row],[ARTICOLO]],LEN(tbStoricoOrdini[[#This Row],[ARTICOLO]])-FIND(" ",tbStoricoOrdini[[#This Row],[ARTICOLO]],FIND(" ",tbStoricoOrdini[[#This Row],[ARTICOLO]]) +1)),"")</f>
        <v>Gold</v>
      </c>
      <c r="L1228" s="3">
        <f>VLOOKUP(tbStoricoOrdini[[#This Row],[ARTICOLO]],tbArticoli[],2,FALSE)</f>
        <v>500</v>
      </c>
      <c r="M1228" s="22">
        <f>tbStoricoOrdini[[#This Row],[IMPORTO]]/tbStoricoOrdini[[#This Row],[PREZZO]]</f>
        <v>0.51800000000000002</v>
      </c>
      <c r="N1228" t="s">
        <v>15</v>
      </c>
      <c r="O1228" s="8">
        <f>VLOOKUP(tbStoricoOrdini[[#This Row],[AGENTE]],tbAgenti[],2,FALSE)</f>
        <v>0.08</v>
      </c>
      <c r="P1228" s="2">
        <v>259</v>
      </c>
      <c r="Q1228" s="2">
        <f>tbStoricoOrdini[[#This Row],[IMPORTO]]*tbStoricoOrdini[[#This Row],[% COMM.]]</f>
        <v>20.72</v>
      </c>
      <c r="R1228" s="2">
        <f>tbStoricoOrdini[[#This Row],[TOT. COMM.]]+tbStoricoOrdini[[#This Row],[IMPORTO]]</f>
        <v>279.72000000000003</v>
      </c>
    </row>
    <row r="1229" spans="1:18">
      <c r="A1229" s="1">
        <v>43862</v>
      </c>
      <c r="B1229" s="7">
        <f>MONTH(tbStoricoOrdini[[#This Row],[DATA]])</f>
        <v>2</v>
      </c>
      <c r="C1229" t="s">
        <v>1324</v>
      </c>
      <c r="D1229" t="str">
        <f>RIGHT(tbStoricoOrdini[[#This Row],[ORDINE]],4)</f>
        <v>1226</v>
      </c>
      <c r="E1229" t="s">
        <v>27</v>
      </c>
      <c r="F1229" t="str">
        <f>VLOOKUP(tbStoricoOrdini[[#This Row],[CLIENTE]],tbClienti[],3,FALSE)</f>
        <v>Veneto</v>
      </c>
      <c r="G1229" t="str">
        <f>VLOOKUP(tbStoricoOrdini[[#This Row],[CLIENTE]],tbClienti[],7,FALSE)</f>
        <v>BD</v>
      </c>
      <c r="H1229" t="s">
        <v>74</v>
      </c>
      <c r="I1229" t="str">
        <f>IF(LEFT(tbStoricoOrdini[[#This Row],[ARTICOLO]],3) = "COG","COG",LEFT(tbStoricoOrdini[[#This Row],[ARTICOLO]],FIND(" ",tbStoricoOrdini[[#This Row],[ARTICOLO]])-1))</f>
        <v>AVRC</v>
      </c>
      <c r="J1229" t="str">
        <f>MID(tbStoricoOrdini[[#This Row],[ARTICOLO]],FIND(" ",tbStoricoOrdini[[#This Row],[ARTICOLO]])+1,4)</f>
        <v>2500</v>
      </c>
      <c r="K1229" t="str">
        <f>IFERROR(RIGHT(tbStoricoOrdini[[#This Row],[ARTICOLO]],LEN(tbStoricoOrdini[[#This Row],[ARTICOLO]])-FIND(" ",tbStoricoOrdini[[#This Row],[ARTICOLO]],FIND(" ",tbStoricoOrdini[[#This Row],[ARTICOLO]]) +1)),"")</f>
        <v>Gold</v>
      </c>
      <c r="L1229" s="3">
        <f>VLOOKUP(tbStoricoOrdini[[#This Row],[ARTICOLO]],tbArticoli[],2,FALSE)</f>
        <v>500</v>
      </c>
      <c r="M1229" s="22">
        <f>tbStoricoOrdini[[#This Row],[IMPORTO]]/tbStoricoOrdini[[#This Row],[PREZZO]]</f>
        <v>11.548</v>
      </c>
      <c r="N1229" t="s">
        <v>14</v>
      </c>
      <c r="O1229" s="8">
        <f>VLOOKUP(tbStoricoOrdini[[#This Row],[AGENTE]],tbAgenti[],2,FALSE)</f>
        <v>0.05</v>
      </c>
      <c r="P1229" s="2">
        <v>5774</v>
      </c>
      <c r="Q1229" s="2">
        <f>tbStoricoOrdini[[#This Row],[IMPORTO]]*tbStoricoOrdini[[#This Row],[% COMM.]]</f>
        <v>288.7</v>
      </c>
      <c r="R1229" s="2">
        <f>tbStoricoOrdini[[#This Row],[TOT. COMM.]]+tbStoricoOrdini[[#This Row],[IMPORTO]]</f>
        <v>6062.7</v>
      </c>
    </row>
    <row r="1230" spans="1:18">
      <c r="A1230" s="1">
        <v>43862</v>
      </c>
      <c r="B1230" s="7">
        <f>MONTH(tbStoricoOrdini[[#This Row],[DATA]])</f>
        <v>2</v>
      </c>
      <c r="C1230" t="s">
        <v>1325</v>
      </c>
      <c r="D1230" t="str">
        <f>RIGHT(tbStoricoOrdini[[#This Row],[ORDINE]],4)</f>
        <v>1227</v>
      </c>
      <c r="E1230" t="s">
        <v>27</v>
      </c>
      <c r="F1230" t="str">
        <f>VLOOKUP(tbStoricoOrdini[[#This Row],[CLIENTE]],tbClienti[],3,FALSE)</f>
        <v>Veneto</v>
      </c>
      <c r="G1230" t="str">
        <f>VLOOKUP(tbStoricoOrdini[[#This Row],[CLIENTE]],tbClienti[],7,FALSE)</f>
        <v>BD</v>
      </c>
      <c r="H1230" t="s">
        <v>74</v>
      </c>
      <c r="I1230" t="str">
        <f>IF(LEFT(tbStoricoOrdini[[#This Row],[ARTICOLO]],3) = "COG","COG",LEFT(tbStoricoOrdini[[#This Row],[ARTICOLO]],FIND(" ",tbStoricoOrdini[[#This Row],[ARTICOLO]])-1))</f>
        <v>AVRC</v>
      </c>
      <c r="J1230" t="str">
        <f>MID(tbStoricoOrdini[[#This Row],[ARTICOLO]],FIND(" ",tbStoricoOrdini[[#This Row],[ARTICOLO]])+1,4)</f>
        <v>2500</v>
      </c>
      <c r="K1230" t="str">
        <f>IFERROR(RIGHT(tbStoricoOrdini[[#This Row],[ARTICOLO]],LEN(tbStoricoOrdini[[#This Row],[ARTICOLO]])-FIND(" ",tbStoricoOrdini[[#This Row],[ARTICOLO]],FIND(" ",tbStoricoOrdini[[#This Row],[ARTICOLO]]) +1)),"")</f>
        <v>Gold</v>
      </c>
      <c r="L1230" s="3">
        <f>VLOOKUP(tbStoricoOrdini[[#This Row],[ARTICOLO]],tbArticoli[],2,FALSE)</f>
        <v>500</v>
      </c>
      <c r="M1230" s="22">
        <f>tbStoricoOrdini[[#This Row],[IMPORTO]]/tbStoricoOrdini[[#This Row],[PREZZO]]</f>
        <v>29.532</v>
      </c>
      <c r="N1230" t="s">
        <v>7</v>
      </c>
      <c r="O1230" s="8">
        <f>VLOOKUP(tbStoricoOrdini[[#This Row],[AGENTE]],tbAgenti[],2,FALSE)</f>
        <v>0.03</v>
      </c>
      <c r="P1230" s="2">
        <v>14766</v>
      </c>
      <c r="Q1230" s="2">
        <f>tbStoricoOrdini[[#This Row],[IMPORTO]]*tbStoricoOrdini[[#This Row],[% COMM.]]</f>
        <v>442.97999999999996</v>
      </c>
      <c r="R1230" s="2">
        <f>tbStoricoOrdini[[#This Row],[TOT. COMM.]]+tbStoricoOrdini[[#This Row],[IMPORTO]]</f>
        <v>15208.98</v>
      </c>
    </row>
    <row r="1231" spans="1:18">
      <c r="A1231" s="1">
        <v>43862</v>
      </c>
      <c r="B1231" s="7">
        <f>MONTH(tbStoricoOrdini[[#This Row],[DATA]])</f>
        <v>2</v>
      </c>
      <c r="C1231" t="s">
        <v>1326</v>
      </c>
      <c r="D1231" t="str">
        <f>RIGHT(tbStoricoOrdini[[#This Row],[ORDINE]],4)</f>
        <v>1228</v>
      </c>
      <c r="E1231" t="s">
        <v>27</v>
      </c>
      <c r="F1231" t="str">
        <f>VLOOKUP(tbStoricoOrdini[[#This Row],[CLIENTE]],tbClienti[],3,FALSE)</f>
        <v>Veneto</v>
      </c>
      <c r="G1231" t="str">
        <f>VLOOKUP(tbStoricoOrdini[[#This Row],[CLIENTE]],tbClienti[],7,FALSE)</f>
        <v>BD</v>
      </c>
      <c r="H1231" t="s">
        <v>74</v>
      </c>
      <c r="I1231" t="str">
        <f>IF(LEFT(tbStoricoOrdini[[#This Row],[ARTICOLO]],3) = "COG","COG",LEFT(tbStoricoOrdini[[#This Row],[ARTICOLO]],FIND(" ",tbStoricoOrdini[[#This Row],[ARTICOLO]])-1))</f>
        <v>AVRC</v>
      </c>
      <c r="J1231" t="str">
        <f>MID(tbStoricoOrdini[[#This Row],[ARTICOLO]],FIND(" ",tbStoricoOrdini[[#This Row],[ARTICOLO]])+1,4)</f>
        <v>2500</v>
      </c>
      <c r="K1231" t="str">
        <f>IFERROR(RIGHT(tbStoricoOrdini[[#This Row],[ARTICOLO]],LEN(tbStoricoOrdini[[#This Row],[ARTICOLO]])-FIND(" ",tbStoricoOrdini[[#This Row],[ARTICOLO]],FIND(" ",tbStoricoOrdini[[#This Row],[ARTICOLO]]) +1)),"")</f>
        <v>Gold</v>
      </c>
      <c r="L1231" s="3">
        <f>VLOOKUP(tbStoricoOrdini[[#This Row],[ARTICOLO]],tbArticoli[],2,FALSE)</f>
        <v>500</v>
      </c>
      <c r="M1231" s="22">
        <f>tbStoricoOrdini[[#This Row],[IMPORTO]]/tbStoricoOrdini[[#This Row],[PREZZO]]</f>
        <v>107.35599999999999</v>
      </c>
      <c r="N1231" t="s">
        <v>20</v>
      </c>
      <c r="O1231" s="8">
        <f>VLOOKUP(tbStoricoOrdini[[#This Row],[AGENTE]],tbAgenti[],2,FALSE)</f>
        <v>0.05</v>
      </c>
      <c r="P1231" s="2">
        <v>53678</v>
      </c>
      <c r="Q1231" s="2">
        <f>tbStoricoOrdini[[#This Row],[IMPORTO]]*tbStoricoOrdini[[#This Row],[% COMM.]]</f>
        <v>2683.9</v>
      </c>
      <c r="R1231" s="2">
        <f>tbStoricoOrdini[[#This Row],[TOT. COMM.]]+tbStoricoOrdini[[#This Row],[IMPORTO]]</f>
        <v>56361.9</v>
      </c>
    </row>
    <row r="1232" spans="1:18">
      <c r="A1232" s="1">
        <v>43862</v>
      </c>
      <c r="B1232" s="7">
        <f>MONTH(tbStoricoOrdini[[#This Row],[DATA]])</f>
        <v>2</v>
      </c>
      <c r="C1232" t="s">
        <v>1327</v>
      </c>
      <c r="D1232" t="str">
        <f>RIGHT(tbStoricoOrdini[[#This Row],[ORDINE]],4)</f>
        <v>1229</v>
      </c>
      <c r="E1232" t="s">
        <v>27</v>
      </c>
      <c r="F1232" t="str">
        <f>VLOOKUP(tbStoricoOrdini[[#This Row],[CLIENTE]],tbClienti[],3,FALSE)</f>
        <v>Veneto</v>
      </c>
      <c r="G1232" t="str">
        <f>VLOOKUP(tbStoricoOrdini[[#This Row],[CLIENTE]],tbClienti[],7,FALSE)</f>
        <v>BD</v>
      </c>
      <c r="H1232" t="s">
        <v>74</v>
      </c>
      <c r="I1232" t="str">
        <f>IF(LEFT(tbStoricoOrdini[[#This Row],[ARTICOLO]],3) = "COG","COG",LEFT(tbStoricoOrdini[[#This Row],[ARTICOLO]],FIND(" ",tbStoricoOrdini[[#This Row],[ARTICOLO]])-1))</f>
        <v>AVRC</v>
      </c>
      <c r="J1232" t="str">
        <f>MID(tbStoricoOrdini[[#This Row],[ARTICOLO]],FIND(" ",tbStoricoOrdini[[#This Row],[ARTICOLO]])+1,4)</f>
        <v>2500</v>
      </c>
      <c r="K1232" t="str">
        <f>IFERROR(RIGHT(tbStoricoOrdini[[#This Row],[ARTICOLO]],LEN(tbStoricoOrdini[[#This Row],[ARTICOLO]])-FIND(" ",tbStoricoOrdini[[#This Row],[ARTICOLO]],FIND(" ",tbStoricoOrdini[[#This Row],[ARTICOLO]]) +1)),"")</f>
        <v>Gold</v>
      </c>
      <c r="L1232" s="3">
        <f>VLOOKUP(tbStoricoOrdini[[#This Row],[ARTICOLO]],tbArticoli[],2,FALSE)</f>
        <v>500</v>
      </c>
      <c r="M1232" s="22">
        <f>tbStoricoOrdini[[#This Row],[IMPORTO]]/tbStoricoOrdini[[#This Row],[PREZZO]]</f>
        <v>2.464</v>
      </c>
      <c r="N1232" t="s">
        <v>18</v>
      </c>
      <c r="O1232" s="8">
        <f>VLOOKUP(tbStoricoOrdini[[#This Row],[AGENTE]],tbAgenti[],2,FALSE)</f>
        <v>0.03</v>
      </c>
      <c r="P1232" s="2">
        <v>1232</v>
      </c>
      <c r="Q1232" s="2">
        <f>tbStoricoOrdini[[#This Row],[IMPORTO]]*tbStoricoOrdini[[#This Row],[% COMM.]]</f>
        <v>36.96</v>
      </c>
      <c r="R1232" s="2">
        <f>tbStoricoOrdini[[#This Row],[TOT. COMM.]]+tbStoricoOrdini[[#This Row],[IMPORTO]]</f>
        <v>1268.96</v>
      </c>
    </row>
    <row r="1233" spans="1:18">
      <c r="A1233" s="1">
        <v>43862</v>
      </c>
      <c r="B1233" s="7">
        <f>MONTH(tbStoricoOrdini[[#This Row],[DATA]])</f>
        <v>2</v>
      </c>
      <c r="C1233" t="s">
        <v>1328</v>
      </c>
      <c r="D1233" t="str">
        <f>RIGHT(tbStoricoOrdini[[#This Row],[ORDINE]],4)</f>
        <v>1230</v>
      </c>
      <c r="E1233" t="s">
        <v>27</v>
      </c>
      <c r="F1233" t="str">
        <f>VLOOKUP(tbStoricoOrdini[[#This Row],[CLIENTE]],tbClienti[],3,FALSE)</f>
        <v>Veneto</v>
      </c>
      <c r="G1233" t="str">
        <f>VLOOKUP(tbStoricoOrdini[[#This Row],[CLIENTE]],tbClienti[],7,FALSE)</f>
        <v>BD</v>
      </c>
      <c r="H1233" t="s">
        <v>74</v>
      </c>
      <c r="I1233" t="str">
        <f>IF(LEFT(tbStoricoOrdini[[#This Row],[ARTICOLO]],3) = "COG","COG",LEFT(tbStoricoOrdini[[#This Row],[ARTICOLO]],FIND(" ",tbStoricoOrdini[[#This Row],[ARTICOLO]])-1))</f>
        <v>AVRC</v>
      </c>
      <c r="J1233" t="str">
        <f>MID(tbStoricoOrdini[[#This Row],[ARTICOLO]],FIND(" ",tbStoricoOrdini[[#This Row],[ARTICOLO]])+1,4)</f>
        <v>2500</v>
      </c>
      <c r="K1233" t="str">
        <f>IFERROR(RIGHT(tbStoricoOrdini[[#This Row],[ARTICOLO]],LEN(tbStoricoOrdini[[#This Row],[ARTICOLO]])-FIND(" ",tbStoricoOrdini[[#This Row],[ARTICOLO]],FIND(" ",tbStoricoOrdini[[#This Row],[ARTICOLO]]) +1)),"")</f>
        <v>Gold</v>
      </c>
      <c r="L1233" s="3">
        <f>VLOOKUP(tbStoricoOrdini[[#This Row],[ARTICOLO]],tbArticoli[],2,FALSE)</f>
        <v>500</v>
      </c>
      <c r="M1233" s="22">
        <f>tbStoricoOrdini[[#This Row],[IMPORTO]]/tbStoricoOrdini[[#This Row],[PREZZO]]</f>
        <v>2.11</v>
      </c>
      <c r="N1233" t="s">
        <v>6</v>
      </c>
      <c r="O1233" s="8">
        <f>VLOOKUP(tbStoricoOrdini[[#This Row],[AGENTE]],tbAgenti[],2,FALSE)</f>
        <v>7.4999999999999997E-2</v>
      </c>
      <c r="P1233" s="2">
        <v>1055</v>
      </c>
      <c r="Q1233" s="2">
        <f>tbStoricoOrdini[[#This Row],[IMPORTO]]*tbStoricoOrdini[[#This Row],[% COMM.]]</f>
        <v>79.125</v>
      </c>
      <c r="R1233" s="2">
        <f>tbStoricoOrdini[[#This Row],[TOT. COMM.]]+tbStoricoOrdini[[#This Row],[IMPORTO]]</f>
        <v>1134.125</v>
      </c>
    </row>
    <row r="1234" spans="1:18">
      <c r="A1234" s="1">
        <v>43862</v>
      </c>
      <c r="B1234" s="7">
        <f>MONTH(tbStoricoOrdini[[#This Row],[DATA]])</f>
        <v>2</v>
      </c>
      <c r="C1234" t="s">
        <v>1329</v>
      </c>
      <c r="D1234" t="str">
        <f>RIGHT(tbStoricoOrdini[[#This Row],[ORDINE]],4)</f>
        <v>1231</v>
      </c>
      <c r="E1234" t="s">
        <v>27</v>
      </c>
      <c r="F1234" t="str">
        <f>VLOOKUP(tbStoricoOrdini[[#This Row],[CLIENTE]],tbClienti[],3,FALSE)</f>
        <v>Veneto</v>
      </c>
      <c r="G1234" t="str">
        <f>VLOOKUP(tbStoricoOrdini[[#This Row],[CLIENTE]],tbClienti[],7,FALSE)</f>
        <v>BD</v>
      </c>
      <c r="H1234" t="s">
        <v>74</v>
      </c>
      <c r="I1234" t="str">
        <f>IF(LEFT(tbStoricoOrdini[[#This Row],[ARTICOLO]],3) = "COG","COG",LEFT(tbStoricoOrdini[[#This Row],[ARTICOLO]],FIND(" ",tbStoricoOrdini[[#This Row],[ARTICOLO]])-1))</f>
        <v>AVRC</v>
      </c>
      <c r="J1234" t="str">
        <f>MID(tbStoricoOrdini[[#This Row],[ARTICOLO]],FIND(" ",tbStoricoOrdini[[#This Row],[ARTICOLO]])+1,4)</f>
        <v>2500</v>
      </c>
      <c r="K1234" t="str">
        <f>IFERROR(RIGHT(tbStoricoOrdini[[#This Row],[ARTICOLO]],LEN(tbStoricoOrdini[[#This Row],[ARTICOLO]])-FIND(" ",tbStoricoOrdini[[#This Row],[ARTICOLO]],FIND(" ",tbStoricoOrdini[[#This Row],[ARTICOLO]]) +1)),"")</f>
        <v>Gold</v>
      </c>
      <c r="L1234" s="3">
        <f>VLOOKUP(tbStoricoOrdini[[#This Row],[ARTICOLO]],tbArticoli[],2,FALSE)</f>
        <v>500</v>
      </c>
      <c r="M1234" s="22">
        <f>tbStoricoOrdini[[#This Row],[IMPORTO]]/tbStoricoOrdini[[#This Row],[PREZZO]]</f>
        <v>58.25</v>
      </c>
      <c r="N1234" t="s">
        <v>9</v>
      </c>
      <c r="O1234" s="8">
        <f>VLOOKUP(tbStoricoOrdini[[#This Row],[AGENTE]],tbAgenti[],2,FALSE)</f>
        <v>0.05</v>
      </c>
      <c r="P1234" s="2">
        <v>29125</v>
      </c>
      <c r="Q1234" s="2">
        <f>tbStoricoOrdini[[#This Row],[IMPORTO]]*tbStoricoOrdini[[#This Row],[% COMM.]]</f>
        <v>1456.25</v>
      </c>
      <c r="R1234" s="2">
        <f>tbStoricoOrdini[[#This Row],[TOT. COMM.]]+tbStoricoOrdini[[#This Row],[IMPORTO]]</f>
        <v>30581.25</v>
      </c>
    </row>
    <row r="1235" spans="1:18">
      <c r="A1235" s="1">
        <v>43862</v>
      </c>
      <c r="B1235" s="7">
        <f>MONTH(tbStoricoOrdini[[#This Row],[DATA]])</f>
        <v>2</v>
      </c>
      <c r="C1235" t="s">
        <v>1330</v>
      </c>
      <c r="D1235" t="str">
        <f>RIGHT(tbStoricoOrdini[[#This Row],[ORDINE]],4)</f>
        <v>1232</v>
      </c>
      <c r="E1235" t="s">
        <v>27</v>
      </c>
      <c r="F1235" t="str">
        <f>VLOOKUP(tbStoricoOrdini[[#This Row],[CLIENTE]],tbClienti[],3,FALSE)</f>
        <v>Veneto</v>
      </c>
      <c r="G1235" t="str">
        <f>VLOOKUP(tbStoricoOrdini[[#This Row],[CLIENTE]],tbClienti[],7,FALSE)</f>
        <v>BD</v>
      </c>
      <c r="H1235" t="s">
        <v>77</v>
      </c>
      <c r="I1235" t="str">
        <f>IF(LEFT(tbStoricoOrdini[[#This Row],[ARTICOLO]],3) = "COG","COG",LEFT(tbStoricoOrdini[[#This Row],[ARTICOLO]],FIND(" ",tbStoricoOrdini[[#This Row],[ARTICOLO]])-1))</f>
        <v>COG</v>
      </c>
      <c r="J1235" t="str">
        <f>MID(tbStoricoOrdini[[#This Row],[ARTICOLO]],FIND(" ",tbStoricoOrdini[[#This Row],[ARTICOLO]])+1,4)</f>
        <v>2000</v>
      </c>
      <c r="K1235" t="str">
        <f>IFERROR(RIGHT(tbStoricoOrdini[[#This Row],[ARTICOLO]],LEN(tbStoricoOrdini[[#This Row],[ARTICOLO]])-FIND(" ",tbStoricoOrdini[[#This Row],[ARTICOLO]],FIND(" ",tbStoricoOrdini[[#This Row],[ARTICOLO]]) +1)),"")</f>
        <v>Medium</v>
      </c>
      <c r="L1235" s="3">
        <f>VLOOKUP(tbStoricoOrdini[[#This Row],[ARTICOLO]],tbArticoli[],2,FALSE)</f>
        <v>200</v>
      </c>
      <c r="M1235" s="22">
        <f>tbStoricoOrdini[[#This Row],[IMPORTO]]/tbStoricoOrdini[[#This Row],[PREZZO]]</f>
        <v>9.8800000000000008</v>
      </c>
      <c r="N1235" t="s">
        <v>9</v>
      </c>
      <c r="O1235" s="8">
        <f>VLOOKUP(tbStoricoOrdini[[#This Row],[AGENTE]],tbAgenti[],2,FALSE)</f>
        <v>0.05</v>
      </c>
      <c r="P1235" s="2">
        <v>1976</v>
      </c>
      <c r="Q1235" s="2">
        <f>tbStoricoOrdini[[#This Row],[IMPORTO]]*tbStoricoOrdini[[#This Row],[% COMM.]]</f>
        <v>98.800000000000011</v>
      </c>
      <c r="R1235" s="2">
        <f>tbStoricoOrdini[[#This Row],[TOT. COMM.]]+tbStoricoOrdini[[#This Row],[IMPORTO]]</f>
        <v>2074.8000000000002</v>
      </c>
    </row>
    <row r="1236" spans="1:18">
      <c r="A1236" s="1">
        <v>43862</v>
      </c>
      <c r="B1236" s="7">
        <f>MONTH(tbStoricoOrdini[[#This Row],[DATA]])</f>
        <v>2</v>
      </c>
      <c r="C1236" t="s">
        <v>1331</v>
      </c>
      <c r="D1236" t="str">
        <f>RIGHT(tbStoricoOrdini[[#This Row],[ORDINE]],4)</f>
        <v>1233</v>
      </c>
      <c r="E1236" t="s">
        <v>27</v>
      </c>
      <c r="F1236" t="str">
        <f>VLOOKUP(tbStoricoOrdini[[#This Row],[CLIENTE]],tbClienti[],3,FALSE)</f>
        <v>Veneto</v>
      </c>
      <c r="G1236" t="str">
        <f>VLOOKUP(tbStoricoOrdini[[#This Row],[CLIENTE]],tbClienti[],7,FALSE)</f>
        <v>BD</v>
      </c>
      <c r="H1236" t="s">
        <v>61</v>
      </c>
      <c r="I1236" t="str">
        <f>IF(LEFT(tbStoricoOrdini[[#This Row],[ARTICOLO]],3) = "COG","COG",LEFT(tbStoricoOrdini[[#This Row],[ARTICOLO]],FIND(" ",tbStoricoOrdini[[#This Row],[ARTICOLO]])-1))</f>
        <v>KLM</v>
      </c>
      <c r="J1236" t="str">
        <f>MID(tbStoricoOrdini[[#This Row],[ARTICOLO]],FIND(" ",tbStoricoOrdini[[#This Row],[ARTICOLO]])+1,4)</f>
        <v>5000</v>
      </c>
      <c r="K1236" t="str">
        <f>IFERROR(RIGHT(tbStoricoOrdini[[#This Row],[ARTICOLO]],LEN(tbStoricoOrdini[[#This Row],[ARTICOLO]])-FIND(" ",tbStoricoOrdini[[#This Row],[ARTICOLO]],FIND(" ",tbStoricoOrdini[[#This Row],[ARTICOLO]]) +1)),"")</f>
        <v>Medium</v>
      </c>
      <c r="L1236" s="3">
        <f>VLOOKUP(tbStoricoOrdini[[#This Row],[ARTICOLO]],tbArticoli[],2,FALSE)</f>
        <v>150</v>
      </c>
      <c r="M1236" s="22">
        <f>tbStoricoOrdini[[#This Row],[IMPORTO]]/tbStoricoOrdini[[#This Row],[PREZZO]]</f>
        <v>24.446666666666665</v>
      </c>
      <c r="N1236" t="s">
        <v>10</v>
      </c>
      <c r="O1236" s="8">
        <f>VLOOKUP(tbStoricoOrdini[[#This Row],[AGENTE]],tbAgenti[],2,FALSE)</f>
        <v>3.6999999999999998E-2</v>
      </c>
      <c r="P1236" s="2">
        <v>3667</v>
      </c>
      <c r="Q1236" s="2">
        <f>tbStoricoOrdini[[#This Row],[IMPORTO]]*tbStoricoOrdini[[#This Row],[% COMM.]]</f>
        <v>135.679</v>
      </c>
      <c r="R1236" s="2">
        <f>tbStoricoOrdini[[#This Row],[TOT. COMM.]]+tbStoricoOrdini[[#This Row],[IMPORTO]]</f>
        <v>3802.6790000000001</v>
      </c>
    </row>
    <row r="1237" spans="1:18">
      <c r="A1237" s="1">
        <v>43862</v>
      </c>
      <c r="B1237" s="7">
        <f>MONTH(tbStoricoOrdini[[#This Row],[DATA]])</f>
        <v>2</v>
      </c>
      <c r="C1237" t="s">
        <v>1332</v>
      </c>
      <c r="D1237" t="str">
        <f>RIGHT(tbStoricoOrdini[[#This Row],[ORDINE]],4)</f>
        <v>1234</v>
      </c>
      <c r="E1237" t="s">
        <v>27</v>
      </c>
      <c r="F1237" t="str">
        <f>VLOOKUP(tbStoricoOrdini[[#This Row],[CLIENTE]],tbClienti[],3,FALSE)</f>
        <v>Veneto</v>
      </c>
      <c r="G1237" t="str">
        <f>VLOOKUP(tbStoricoOrdini[[#This Row],[CLIENTE]],tbClienti[],7,FALSE)</f>
        <v>BD</v>
      </c>
      <c r="H1237" t="s">
        <v>61</v>
      </c>
      <c r="I1237" t="str">
        <f>IF(LEFT(tbStoricoOrdini[[#This Row],[ARTICOLO]],3) = "COG","COG",LEFT(tbStoricoOrdini[[#This Row],[ARTICOLO]],FIND(" ",tbStoricoOrdini[[#This Row],[ARTICOLO]])-1))</f>
        <v>KLM</v>
      </c>
      <c r="J1237" t="str">
        <f>MID(tbStoricoOrdini[[#This Row],[ARTICOLO]],FIND(" ",tbStoricoOrdini[[#This Row],[ARTICOLO]])+1,4)</f>
        <v>5000</v>
      </c>
      <c r="K1237" t="str">
        <f>IFERROR(RIGHT(tbStoricoOrdini[[#This Row],[ARTICOLO]],LEN(tbStoricoOrdini[[#This Row],[ARTICOLO]])-FIND(" ",tbStoricoOrdini[[#This Row],[ARTICOLO]],FIND(" ",tbStoricoOrdini[[#This Row],[ARTICOLO]]) +1)),"")</f>
        <v>Medium</v>
      </c>
      <c r="L1237" s="3">
        <f>VLOOKUP(tbStoricoOrdini[[#This Row],[ARTICOLO]],tbArticoli[],2,FALSE)</f>
        <v>150</v>
      </c>
      <c r="M1237" s="22">
        <f>tbStoricoOrdini[[#This Row],[IMPORTO]]/tbStoricoOrdini[[#This Row],[PREZZO]]</f>
        <v>92.026666666666671</v>
      </c>
      <c r="N1237" t="s">
        <v>19</v>
      </c>
      <c r="O1237" s="8">
        <f>VLOOKUP(tbStoricoOrdini[[#This Row],[AGENTE]],tbAgenti[],2,FALSE)</f>
        <v>0.05</v>
      </c>
      <c r="P1237" s="2">
        <v>13804</v>
      </c>
      <c r="Q1237" s="2">
        <f>tbStoricoOrdini[[#This Row],[IMPORTO]]*tbStoricoOrdini[[#This Row],[% COMM.]]</f>
        <v>690.2</v>
      </c>
      <c r="R1237" s="2">
        <f>tbStoricoOrdini[[#This Row],[TOT. COMM.]]+tbStoricoOrdini[[#This Row],[IMPORTO]]</f>
        <v>14494.2</v>
      </c>
    </row>
    <row r="1238" spans="1:18">
      <c r="A1238" s="1">
        <v>43862</v>
      </c>
      <c r="B1238" s="7">
        <f>MONTH(tbStoricoOrdini[[#This Row],[DATA]])</f>
        <v>2</v>
      </c>
      <c r="C1238" t="s">
        <v>1333</v>
      </c>
      <c r="D1238" t="str">
        <f>RIGHT(tbStoricoOrdini[[#This Row],[ORDINE]],4)</f>
        <v>1235</v>
      </c>
      <c r="E1238" t="s">
        <v>27</v>
      </c>
      <c r="F1238" t="str">
        <f>VLOOKUP(tbStoricoOrdini[[#This Row],[CLIENTE]],tbClienti[],3,FALSE)</f>
        <v>Veneto</v>
      </c>
      <c r="G1238" t="str">
        <f>VLOOKUP(tbStoricoOrdini[[#This Row],[CLIENTE]],tbClienti[],7,FALSE)</f>
        <v>BD</v>
      </c>
      <c r="H1238" t="s">
        <v>61</v>
      </c>
      <c r="I1238" t="str">
        <f>IF(LEFT(tbStoricoOrdini[[#This Row],[ARTICOLO]],3) = "COG","COG",LEFT(tbStoricoOrdini[[#This Row],[ARTICOLO]],FIND(" ",tbStoricoOrdini[[#This Row],[ARTICOLO]])-1))</f>
        <v>KLM</v>
      </c>
      <c r="J1238" t="str">
        <f>MID(tbStoricoOrdini[[#This Row],[ARTICOLO]],FIND(" ",tbStoricoOrdini[[#This Row],[ARTICOLO]])+1,4)</f>
        <v>5000</v>
      </c>
      <c r="K1238" t="str">
        <f>IFERROR(RIGHT(tbStoricoOrdini[[#This Row],[ARTICOLO]],LEN(tbStoricoOrdini[[#This Row],[ARTICOLO]])-FIND(" ",tbStoricoOrdini[[#This Row],[ARTICOLO]],FIND(" ",tbStoricoOrdini[[#This Row],[ARTICOLO]]) +1)),"")</f>
        <v>Medium</v>
      </c>
      <c r="L1238" s="3">
        <f>VLOOKUP(tbStoricoOrdini[[#This Row],[ARTICOLO]],tbArticoli[],2,FALSE)</f>
        <v>150</v>
      </c>
      <c r="M1238" s="22">
        <f>tbStoricoOrdini[[#This Row],[IMPORTO]]/tbStoricoOrdini[[#This Row],[PREZZO]]</f>
        <v>26.966666666666665</v>
      </c>
      <c r="N1238" t="s">
        <v>15</v>
      </c>
      <c r="O1238" s="8">
        <f>VLOOKUP(tbStoricoOrdini[[#This Row],[AGENTE]],tbAgenti[],2,FALSE)</f>
        <v>0.08</v>
      </c>
      <c r="P1238" s="2">
        <v>4045</v>
      </c>
      <c r="Q1238" s="2">
        <f>tbStoricoOrdini[[#This Row],[IMPORTO]]*tbStoricoOrdini[[#This Row],[% COMM.]]</f>
        <v>323.60000000000002</v>
      </c>
      <c r="R1238" s="2">
        <f>tbStoricoOrdini[[#This Row],[TOT. COMM.]]+tbStoricoOrdini[[#This Row],[IMPORTO]]</f>
        <v>4368.6000000000004</v>
      </c>
    </row>
    <row r="1239" spans="1:18">
      <c r="A1239" s="1">
        <v>43862</v>
      </c>
      <c r="B1239" s="7">
        <f>MONTH(tbStoricoOrdini[[#This Row],[DATA]])</f>
        <v>2</v>
      </c>
      <c r="C1239" t="s">
        <v>1334</v>
      </c>
      <c r="D1239" t="str">
        <f>RIGHT(tbStoricoOrdini[[#This Row],[ORDINE]],4)</f>
        <v>1236</v>
      </c>
      <c r="E1239" t="s">
        <v>27</v>
      </c>
      <c r="F1239" t="str">
        <f>VLOOKUP(tbStoricoOrdini[[#This Row],[CLIENTE]],tbClienti[],3,FALSE)</f>
        <v>Veneto</v>
      </c>
      <c r="G1239" t="str">
        <f>VLOOKUP(tbStoricoOrdini[[#This Row],[CLIENTE]],tbClienti[],7,FALSE)</f>
        <v>BD</v>
      </c>
      <c r="H1239" t="s">
        <v>61</v>
      </c>
      <c r="I1239" t="str">
        <f>IF(LEFT(tbStoricoOrdini[[#This Row],[ARTICOLO]],3) = "COG","COG",LEFT(tbStoricoOrdini[[#This Row],[ARTICOLO]],FIND(" ",tbStoricoOrdini[[#This Row],[ARTICOLO]])-1))</f>
        <v>KLM</v>
      </c>
      <c r="J1239" t="str">
        <f>MID(tbStoricoOrdini[[#This Row],[ARTICOLO]],FIND(" ",tbStoricoOrdini[[#This Row],[ARTICOLO]])+1,4)</f>
        <v>5000</v>
      </c>
      <c r="K1239" t="str">
        <f>IFERROR(RIGHT(tbStoricoOrdini[[#This Row],[ARTICOLO]],LEN(tbStoricoOrdini[[#This Row],[ARTICOLO]])-FIND(" ",tbStoricoOrdini[[#This Row],[ARTICOLO]],FIND(" ",tbStoricoOrdini[[#This Row],[ARTICOLO]]) +1)),"")</f>
        <v>Medium</v>
      </c>
      <c r="L1239" s="3">
        <f>VLOOKUP(tbStoricoOrdini[[#This Row],[ARTICOLO]],tbArticoli[],2,FALSE)</f>
        <v>150</v>
      </c>
      <c r="M1239" s="22">
        <f>tbStoricoOrdini[[#This Row],[IMPORTO]]/tbStoricoOrdini[[#This Row],[PREZZO]]</f>
        <v>33.393333333333331</v>
      </c>
      <c r="N1239" t="s">
        <v>14</v>
      </c>
      <c r="O1239" s="8">
        <f>VLOOKUP(tbStoricoOrdini[[#This Row],[AGENTE]],tbAgenti[],2,FALSE)</f>
        <v>0.05</v>
      </c>
      <c r="P1239" s="2">
        <v>5009</v>
      </c>
      <c r="Q1239" s="2">
        <f>tbStoricoOrdini[[#This Row],[IMPORTO]]*tbStoricoOrdini[[#This Row],[% COMM.]]</f>
        <v>250.45000000000002</v>
      </c>
      <c r="R1239" s="2">
        <f>tbStoricoOrdini[[#This Row],[TOT. COMM.]]+tbStoricoOrdini[[#This Row],[IMPORTO]]</f>
        <v>5259.45</v>
      </c>
    </row>
    <row r="1240" spans="1:18">
      <c r="A1240" s="1">
        <v>43862</v>
      </c>
      <c r="B1240" s="7">
        <f>MONTH(tbStoricoOrdini[[#This Row],[DATA]])</f>
        <v>2</v>
      </c>
      <c r="C1240" t="s">
        <v>1335</v>
      </c>
      <c r="D1240" t="str">
        <f>RIGHT(tbStoricoOrdini[[#This Row],[ORDINE]],4)</f>
        <v>1237</v>
      </c>
      <c r="E1240" t="s">
        <v>27</v>
      </c>
      <c r="F1240" t="str">
        <f>VLOOKUP(tbStoricoOrdini[[#This Row],[CLIENTE]],tbClienti[],3,FALSE)</f>
        <v>Veneto</v>
      </c>
      <c r="G1240" t="str">
        <f>VLOOKUP(tbStoricoOrdini[[#This Row],[CLIENTE]],tbClienti[],7,FALSE)</f>
        <v>BD</v>
      </c>
      <c r="H1240" t="s">
        <v>61</v>
      </c>
      <c r="I1240" t="str">
        <f>IF(LEFT(tbStoricoOrdini[[#This Row],[ARTICOLO]],3) = "COG","COG",LEFT(tbStoricoOrdini[[#This Row],[ARTICOLO]],FIND(" ",tbStoricoOrdini[[#This Row],[ARTICOLO]])-1))</f>
        <v>KLM</v>
      </c>
      <c r="J1240" t="str">
        <f>MID(tbStoricoOrdini[[#This Row],[ARTICOLO]],FIND(" ",tbStoricoOrdini[[#This Row],[ARTICOLO]])+1,4)</f>
        <v>5000</v>
      </c>
      <c r="K1240" t="str">
        <f>IFERROR(RIGHT(tbStoricoOrdini[[#This Row],[ARTICOLO]],LEN(tbStoricoOrdini[[#This Row],[ARTICOLO]])-FIND(" ",tbStoricoOrdini[[#This Row],[ARTICOLO]],FIND(" ",tbStoricoOrdini[[#This Row],[ARTICOLO]]) +1)),"")</f>
        <v>Medium</v>
      </c>
      <c r="L1240" s="3">
        <f>VLOOKUP(tbStoricoOrdini[[#This Row],[ARTICOLO]],tbArticoli[],2,FALSE)</f>
        <v>150</v>
      </c>
      <c r="M1240" s="22">
        <f>tbStoricoOrdini[[#This Row],[IMPORTO]]/tbStoricoOrdini[[#This Row],[PREZZO]]</f>
        <v>119.36</v>
      </c>
      <c r="N1240" t="s">
        <v>7</v>
      </c>
      <c r="O1240" s="8">
        <f>VLOOKUP(tbStoricoOrdini[[#This Row],[AGENTE]],tbAgenti[],2,FALSE)</f>
        <v>0.03</v>
      </c>
      <c r="P1240" s="2">
        <v>17904</v>
      </c>
      <c r="Q1240" s="2">
        <f>tbStoricoOrdini[[#This Row],[IMPORTO]]*tbStoricoOrdini[[#This Row],[% COMM.]]</f>
        <v>537.12</v>
      </c>
      <c r="R1240" s="2">
        <f>tbStoricoOrdini[[#This Row],[TOT. COMM.]]+tbStoricoOrdini[[#This Row],[IMPORTO]]</f>
        <v>18441.12</v>
      </c>
    </row>
    <row r="1241" spans="1:18">
      <c r="A1241" s="1">
        <v>43862</v>
      </c>
      <c r="B1241" s="7">
        <f>MONTH(tbStoricoOrdini[[#This Row],[DATA]])</f>
        <v>2</v>
      </c>
      <c r="C1241" t="s">
        <v>1336</v>
      </c>
      <c r="D1241" t="str">
        <f>RIGHT(tbStoricoOrdini[[#This Row],[ORDINE]],4)</f>
        <v>1238</v>
      </c>
      <c r="E1241" t="s">
        <v>27</v>
      </c>
      <c r="F1241" t="str">
        <f>VLOOKUP(tbStoricoOrdini[[#This Row],[CLIENTE]],tbClienti[],3,FALSE)</f>
        <v>Veneto</v>
      </c>
      <c r="G1241" t="str">
        <f>VLOOKUP(tbStoricoOrdini[[#This Row],[CLIENTE]],tbClienti[],7,FALSE)</f>
        <v>BD</v>
      </c>
      <c r="H1241" t="s">
        <v>61</v>
      </c>
      <c r="I1241" t="str">
        <f>IF(LEFT(tbStoricoOrdini[[#This Row],[ARTICOLO]],3) = "COG","COG",LEFT(tbStoricoOrdini[[#This Row],[ARTICOLO]],FIND(" ",tbStoricoOrdini[[#This Row],[ARTICOLO]])-1))</f>
        <v>KLM</v>
      </c>
      <c r="J1241" t="str">
        <f>MID(tbStoricoOrdini[[#This Row],[ARTICOLO]],FIND(" ",tbStoricoOrdini[[#This Row],[ARTICOLO]])+1,4)</f>
        <v>5000</v>
      </c>
      <c r="K1241" t="str">
        <f>IFERROR(RIGHT(tbStoricoOrdini[[#This Row],[ARTICOLO]],LEN(tbStoricoOrdini[[#This Row],[ARTICOLO]])-FIND(" ",tbStoricoOrdini[[#This Row],[ARTICOLO]],FIND(" ",tbStoricoOrdini[[#This Row],[ARTICOLO]]) +1)),"")</f>
        <v>Medium</v>
      </c>
      <c r="L1241" s="3">
        <f>VLOOKUP(tbStoricoOrdini[[#This Row],[ARTICOLO]],tbArticoli[],2,FALSE)</f>
        <v>150</v>
      </c>
      <c r="M1241" s="22">
        <f>tbStoricoOrdini[[#This Row],[IMPORTO]]/tbStoricoOrdini[[#This Row],[PREZZO]]</f>
        <v>2.7266666666666666</v>
      </c>
      <c r="N1241" t="s">
        <v>8</v>
      </c>
      <c r="O1241" s="8">
        <f>VLOOKUP(tbStoricoOrdini[[#This Row],[AGENTE]],tbAgenti[],2,FALSE)</f>
        <v>0.05</v>
      </c>
      <c r="P1241" s="2">
        <v>409</v>
      </c>
      <c r="Q1241" s="2">
        <f>tbStoricoOrdini[[#This Row],[IMPORTO]]*tbStoricoOrdini[[#This Row],[% COMM.]]</f>
        <v>20.450000000000003</v>
      </c>
      <c r="R1241" s="2">
        <f>tbStoricoOrdini[[#This Row],[TOT. COMM.]]+tbStoricoOrdini[[#This Row],[IMPORTO]]</f>
        <v>429.45</v>
      </c>
    </row>
    <row r="1242" spans="1:18">
      <c r="A1242" s="1">
        <v>43862</v>
      </c>
      <c r="B1242" s="7">
        <f>MONTH(tbStoricoOrdini[[#This Row],[DATA]])</f>
        <v>2</v>
      </c>
      <c r="C1242" t="s">
        <v>1337</v>
      </c>
      <c r="D1242" t="str">
        <f>RIGHT(tbStoricoOrdini[[#This Row],[ORDINE]],4)</f>
        <v>1239</v>
      </c>
      <c r="E1242" t="s">
        <v>27</v>
      </c>
      <c r="F1242" t="str">
        <f>VLOOKUP(tbStoricoOrdini[[#This Row],[CLIENTE]],tbClienti[],3,FALSE)</f>
        <v>Veneto</v>
      </c>
      <c r="G1242" t="str">
        <f>VLOOKUP(tbStoricoOrdini[[#This Row],[CLIENTE]],tbClienti[],7,FALSE)</f>
        <v>BD</v>
      </c>
      <c r="H1242" t="s">
        <v>61</v>
      </c>
      <c r="I1242" t="str">
        <f>IF(LEFT(tbStoricoOrdini[[#This Row],[ARTICOLO]],3) = "COG","COG",LEFT(tbStoricoOrdini[[#This Row],[ARTICOLO]],FIND(" ",tbStoricoOrdini[[#This Row],[ARTICOLO]])-1))</f>
        <v>KLM</v>
      </c>
      <c r="J1242" t="str">
        <f>MID(tbStoricoOrdini[[#This Row],[ARTICOLO]],FIND(" ",tbStoricoOrdini[[#This Row],[ARTICOLO]])+1,4)</f>
        <v>5000</v>
      </c>
      <c r="K1242" t="str">
        <f>IFERROR(RIGHT(tbStoricoOrdini[[#This Row],[ARTICOLO]],LEN(tbStoricoOrdini[[#This Row],[ARTICOLO]])-FIND(" ",tbStoricoOrdini[[#This Row],[ARTICOLO]],FIND(" ",tbStoricoOrdini[[#This Row],[ARTICOLO]]) +1)),"")</f>
        <v>Medium</v>
      </c>
      <c r="L1242" s="3">
        <f>VLOOKUP(tbStoricoOrdini[[#This Row],[ARTICOLO]],tbArticoli[],2,FALSE)</f>
        <v>150</v>
      </c>
      <c r="M1242" s="22">
        <f>tbStoricoOrdini[[#This Row],[IMPORTO]]/tbStoricoOrdini[[#This Row],[PREZZO]]</f>
        <v>366.84666666666669</v>
      </c>
      <c r="N1242" t="s">
        <v>20</v>
      </c>
      <c r="O1242" s="8">
        <f>VLOOKUP(tbStoricoOrdini[[#This Row],[AGENTE]],tbAgenti[],2,FALSE)</f>
        <v>0.05</v>
      </c>
      <c r="P1242" s="2">
        <v>55027</v>
      </c>
      <c r="Q1242" s="2">
        <f>tbStoricoOrdini[[#This Row],[IMPORTO]]*tbStoricoOrdini[[#This Row],[% COMM.]]</f>
        <v>2751.3500000000004</v>
      </c>
      <c r="R1242" s="2">
        <f>tbStoricoOrdini[[#This Row],[TOT. COMM.]]+tbStoricoOrdini[[#This Row],[IMPORTO]]</f>
        <v>57778.35</v>
      </c>
    </row>
    <row r="1243" spans="1:18">
      <c r="A1243" s="1">
        <v>43862</v>
      </c>
      <c r="B1243" s="7">
        <f>MONTH(tbStoricoOrdini[[#This Row],[DATA]])</f>
        <v>2</v>
      </c>
      <c r="C1243" t="s">
        <v>1338</v>
      </c>
      <c r="D1243" t="str">
        <f>RIGHT(tbStoricoOrdini[[#This Row],[ORDINE]],4)</f>
        <v>1240</v>
      </c>
      <c r="E1243" t="s">
        <v>27</v>
      </c>
      <c r="F1243" t="str">
        <f>VLOOKUP(tbStoricoOrdini[[#This Row],[CLIENTE]],tbClienti[],3,FALSE)</f>
        <v>Veneto</v>
      </c>
      <c r="G1243" t="str">
        <f>VLOOKUP(tbStoricoOrdini[[#This Row],[CLIENTE]],tbClienti[],7,FALSE)</f>
        <v>BD</v>
      </c>
      <c r="H1243" t="s">
        <v>61</v>
      </c>
      <c r="I1243" t="str">
        <f>IF(LEFT(tbStoricoOrdini[[#This Row],[ARTICOLO]],3) = "COG","COG",LEFT(tbStoricoOrdini[[#This Row],[ARTICOLO]],FIND(" ",tbStoricoOrdini[[#This Row],[ARTICOLO]])-1))</f>
        <v>KLM</v>
      </c>
      <c r="J1243" t="str">
        <f>MID(tbStoricoOrdini[[#This Row],[ARTICOLO]],FIND(" ",tbStoricoOrdini[[#This Row],[ARTICOLO]])+1,4)</f>
        <v>5000</v>
      </c>
      <c r="K1243" t="str">
        <f>IFERROR(RIGHT(tbStoricoOrdini[[#This Row],[ARTICOLO]],LEN(tbStoricoOrdini[[#This Row],[ARTICOLO]])-FIND(" ",tbStoricoOrdini[[#This Row],[ARTICOLO]],FIND(" ",tbStoricoOrdini[[#This Row],[ARTICOLO]]) +1)),"")</f>
        <v>Medium</v>
      </c>
      <c r="L1243" s="3">
        <f>VLOOKUP(tbStoricoOrdini[[#This Row],[ARTICOLO]],tbArticoli[],2,FALSE)</f>
        <v>150</v>
      </c>
      <c r="M1243" s="22">
        <f>tbStoricoOrdini[[#This Row],[IMPORTO]]/tbStoricoOrdini[[#This Row],[PREZZO]]</f>
        <v>14.186666666666667</v>
      </c>
      <c r="N1243" t="s">
        <v>6</v>
      </c>
      <c r="O1243" s="8">
        <f>VLOOKUP(tbStoricoOrdini[[#This Row],[AGENTE]],tbAgenti[],2,FALSE)</f>
        <v>7.4999999999999997E-2</v>
      </c>
      <c r="P1243" s="2">
        <v>2128</v>
      </c>
      <c r="Q1243" s="2">
        <f>tbStoricoOrdini[[#This Row],[IMPORTO]]*tbStoricoOrdini[[#This Row],[% COMM.]]</f>
        <v>159.6</v>
      </c>
      <c r="R1243" s="2">
        <f>tbStoricoOrdini[[#This Row],[TOT. COMM.]]+tbStoricoOrdini[[#This Row],[IMPORTO]]</f>
        <v>2287.6</v>
      </c>
    </row>
    <row r="1244" spans="1:18">
      <c r="A1244" s="1">
        <v>43862</v>
      </c>
      <c r="B1244" s="7">
        <f>MONTH(tbStoricoOrdini[[#This Row],[DATA]])</f>
        <v>2</v>
      </c>
      <c r="C1244" t="s">
        <v>1339</v>
      </c>
      <c r="D1244" t="str">
        <f>RIGHT(tbStoricoOrdini[[#This Row],[ORDINE]],4)</f>
        <v>1241</v>
      </c>
      <c r="E1244" t="s">
        <v>27</v>
      </c>
      <c r="F1244" t="str">
        <f>VLOOKUP(tbStoricoOrdini[[#This Row],[CLIENTE]],tbClienti[],3,FALSE)</f>
        <v>Veneto</v>
      </c>
      <c r="G1244" t="str">
        <f>VLOOKUP(tbStoricoOrdini[[#This Row],[CLIENTE]],tbClienti[],7,FALSE)</f>
        <v>BD</v>
      </c>
      <c r="H1244" t="s">
        <v>61</v>
      </c>
      <c r="I1244" t="str">
        <f>IF(LEFT(tbStoricoOrdini[[#This Row],[ARTICOLO]],3) = "COG","COG",LEFT(tbStoricoOrdini[[#This Row],[ARTICOLO]],FIND(" ",tbStoricoOrdini[[#This Row],[ARTICOLO]])-1))</f>
        <v>KLM</v>
      </c>
      <c r="J1244" t="str">
        <f>MID(tbStoricoOrdini[[#This Row],[ARTICOLO]],FIND(" ",tbStoricoOrdini[[#This Row],[ARTICOLO]])+1,4)</f>
        <v>5000</v>
      </c>
      <c r="K1244" t="str">
        <f>IFERROR(RIGHT(tbStoricoOrdini[[#This Row],[ARTICOLO]],LEN(tbStoricoOrdini[[#This Row],[ARTICOLO]])-FIND(" ",tbStoricoOrdini[[#This Row],[ARTICOLO]],FIND(" ",tbStoricoOrdini[[#This Row],[ARTICOLO]]) +1)),"")</f>
        <v>Medium</v>
      </c>
      <c r="L1244" s="3">
        <f>VLOOKUP(tbStoricoOrdini[[#This Row],[ARTICOLO]],tbArticoli[],2,FALSE)</f>
        <v>150</v>
      </c>
      <c r="M1244" s="22">
        <f>tbStoricoOrdini[[#This Row],[IMPORTO]]/tbStoricoOrdini[[#This Row],[PREZZO]]</f>
        <v>718.35333333333335</v>
      </c>
      <c r="N1244" t="s">
        <v>9</v>
      </c>
      <c r="O1244" s="8">
        <f>VLOOKUP(tbStoricoOrdini[[#This Row],[AGENTE]],tbAgenti[],2,FALSE)</f>
        <v>0.05</v>
      </c>
      <c r="P1244" s="2">
        <v>107753</v>
      </c>
      <c r="Q1244" s="2">
        <f>tbStoricoOrdini[[#This Row],[IMPORTO]]*tbStoricoOrdini[[#This Row],[% COMM.]]</f>
        <v>5387.6500000000005</v>
      </c>
      <c r="R1244" s="2">
        <f>tbStoricoOrdini[[#This Row],[TOT. COMM.]]+tbStoricoOrdini[[#This Row],[IMPORTO]]</f>
        <v>113140.65</v>
      </c>
    </row>
    <row r="1245" spans="1:18">
      <c r="A1245" s="1">
        <v>43862</v>
      </c>
      <c r="B1245" s="7">
        <f>MONTH(tbStoricoOrdini[[#This Row],[DATA]])</f>
        <v>2</v>
      </c>
      <c r="C1245" t="s">
        <v>1340</v>
      </c>
      <c r="D1245" t="str">
        <f>RIGHT(tbStoricoOrdini[[#This Row],[ORDINE]],4)</f>
        <v>1242</v>
      </c>
      <c r="E1245" t="s">
        <v>27</v>
      </c>
      <c r="F1245" t="str">
        <f>VLOOKUP(tbStoricoOrdini[[#This Row],[CLIENTE]],tbClienti[],3,FALSE)</f>
        <v>Veneto</v>
      </c>
      <c r="G1245" t="str">
        <f>VLOOKUP(tbStoricoOrdini[[#This Row],[CLIENTE]],tbClienti[],7,FALSE)</f>
        <v>BD</v>
      </c>
      <c r="H1245" t="s">
        <v>79</v>
      </c>
      <c r="I1245" t="str">
        <f>IF(LEFT(tbStoricoOrdini[[#This Row],[ARTICOLO]],3) = "COG","COG",LEFT(tbStoricoOrdini[[#This Row],[ARTICOLO]],FIND(" ",tbStoricoOrdini[[#This Row],[ARTICOLO]])-1))</f>
        <v>COG</v>
      </c>
      <c r="J1245" t="str">
        <f>MID(tbStoricoOrdini[[#This Row],[ARTICOLO]],FIND(" ",tbStoricoOrdini[[#This Row],[ARTICOLO]])+1,4)</f>
        <v>4000</v>
      </c>
      <c r="K1245" t="str">
        <f>IFERROR(RIGHT(tbStoricoOrdini[[#This Row],[ARTICOLO]],LEN(tbStoricoOrdini[[#This Row],[ARTICOLO]])-FIND(" ",tbStoricoOrdini[[#This Row],[ARTICOLO]],FIND(" ",tbStoricoOrdini[[#This Row],[ARTICOLO]]) +1)),"")</f>
        <v>Plus</v>
      </c>
      <c r="L1245" s="3">
        <f>VLOOKUP(tbStoricoOrdini[[#This Row],[ARTICOLO]],tbArticoli[],2,FALSE)</f>
        <v>240</v>
      </c>
      <c r="M1245" s="22">
        <f>tbStoricoOrdini[[#This Row],[IMPORTO]]/tbStoricoOrdini[[#This Row],[PREZZO]]</f>
        <v>0.32500000000000001</v>
      </c>
      <c r="N1245" t="s">
        <v>19</v>
      </c>
      <c r="O1245" s="8">
        <f>VLOOKUP(tbStoricoOrdini[[#This Row],[AGENTE]],tbAgenti[],2,FALSE)</f>
        <v>0.05</v>
      </c>
      <c r="P1245" s="2">
        <v>78</v>
      </c>
      <c r="Q1245" s="2">
        <f>tbStoricoOrdini[[#This Row],[IMPORTO]]*tbStoricoOrdini[[#This Row],[% COMM.]]</f>
        <v>3.9000000000000004</v>
      </c>
      <c r="R1245" s="2">
        <f>tbStoricoOrdini[[#This Row],[TOT. COMM.]]+tbStoricoOrdini[[#This Row],[IMPORTO]]</f>
        <v>81.900000000000006</v>
      </c>
    </row>
    <row r="1246" spans="1:18">
      <c r="A1246" s="1">
        <v>43862</v>
      </c>
      <c r="B1246" s="7">
        <f>MONTH(tbStoricoOrdini[[#This Row],[DATA]])</f>
        <v>2</v>
      </c>
      <c r="C1246" t="s">
        <v>1341</v>
      </c>
      <c r="D1246" t="str">
        <f>RIGHT(tbStoricoOrdini[[#This Row],[ORDINE]],4)</f>
        <v>1243</v>
      </c>
      <c r="E1246" t="s">
        <v>27</v>
      </c>
      <c r="F1246" t="str">
        <f>VLOOKUP(tbStoricoOrdini[[#This Row],[CLIENTE]],tbClienti[],3,FALSE)</f>
        <v>Veneto</v>
      </c>
      <c r="G1246" t="str">
        <f>VLOOKUP(tbStoricoOrdini[[#This Row],[CLIENTE]],tbClienti[],7,FALSE)</f>
        <v>BD</v>
      </c>
      <c r="H1246" t="s">
        <v>79</v>
      </c>
      <c r="I1246" t="str">
        <f>IF(LEFT(tbStoricoOrdini[[#This Row],[ARTICOLO]],3) = "COG","COG",LEFT(tbStoricoOrdini[[#This Row],[ARTICOLO]],FIND(" ",tbStoricoOrdini[[#This Row],[ARTICOLO]])-1))</f>
        <v>COG</v>
      </c>
      <c r="J1246" t="str">
        <f>MID(tbStoricoOrdini[[#This Row],[ARTICOLO]],FIND(" ",tbStoricoOrdini[[#This Row],[ARTICOLO]])+1,4)</f>
        <v>4000</v>
      </c>
      <c r="K1246" t="str">
        <f>IFERROR(RIGHT(tbStoricoOrdini[[#This Row],[ARTICOLO]],LEN(tbStoricoOrdini[[#This Row],[ARTICOLO]])-FIND(" ",tbStoricoOrdini[[#This Row],[ARTICOLO]],FIND(" ",tbStoricoOrdini[[#This Row],[ARTICOLO]]) +1)),"")</f>
        <v>Plus</v>
      </c>
      <c r="L1246" s="3">
        <f>VLOOKUP(tbStoricoOrdini[[#This Row],[ARTICOLO]],tbArticoli[],2,FALSE)</f>
        <v>240</v>
      </c>
      <c r="M1246" s="22">
        <f>tbStoricoOrdini[[#This Row],[IMPORTO]]/tbStoricoOrdini[[#This Row],[PREZZO]]</f>
        <v>0.89583333333333337</v>
      </c>
      <c r="N1246" t="s">
        <v>15</v>
      </c>
      <c r="O1246" s="8">
        <f>VLOOKUP(tbStoricoOrdini[[#This Row],[AGENTE]],tbAgenti[],2,FALSE)</f>
        <v>0.08</v>
      </c>
      <c r="P1246" s="2">
        <v>215</v>
      </c>
      <c r="Q1246" s="2">
        <f>tbStoricoOrdini[[#This Row],[IMPORTO]]*tbStoricoOrdini[[#This Row],[% COMM.]]</f>
        <v>17.2</v>
      </c>
      <c r="R1246" s="2">
        <f>tbStoricoOrdini[[#This Row],[TOT. COMM.]]+tbStoricoOrdini[[#This Row],[IMPORTO]]</f>
        <v>232.2</v>
      </c>
    </row>
    <row r="1247" spans="1:18">
      <c r="A1247" s="1">
        <v>43862</v>
      </c>
      <c r="B1247" s="7">
        <f>MONTH(tbStoricoOrdini[[#This Row],[DATA]])</f>
        <v>2</v>
      </c>
      <c r="C1247" t="s">
        <v>1342</v>
      </c>
      <c r="D1247" t="str">
        <f>RIGHT(tbStoricoOrdini[[#This Row],[ORDINE]],4)</f>
        <v>1244</v>
      </c>
      <c r="E1247" t="s">
        <v>27</v>
      </c>
      <c r="F1247" t="str">
        <f>VLOOKUP(tbStoricoOrdini[[#This Row],[CLIENTE]],tbClienti[],3,FALSE)</f>
        <v>Veneto</v>
      </c>
      <c r="G1247" t="str">
        <f>VLOOKUP(tbStoricoOrdini[[#This Row],[CLIENTE]],tbClienti[],7,FALSE)</f>
        <v>BD</v>
      </c>
      <c r="H1247" t="s">
        <v>79</v>
      </c>
      <c r="I1247" t="str">
        <f>IF(LEFT(tbStoricoOrdini[[#This Row],[ARTICOLO]],3) = "COG","COG",LEFT(tbStoricoOrdini[[#This Row],[ARTICOLO]],FIND(" ",tbStoricoOrdini[[#This Row],[ARTICOLO]])-1))</f>
        <v>COG</v>
      </c>
      <c r="J1247" t="str">
        <f>MID(tbStoricoOrdini[[#This Row],[ARTICOLO]],FIND(" ",tbStoricoOrdini[[#This Row],[ARTICOLO]])+1,4)</f>
        <v>4000</v>
      </c>
      <c r="K1247" t="str">
        <f>IFERROR(RIGHT(tbStoricoOrdini[[#This Row],[ARTICOLO]],LEN(tbStoricoOrdini[[#This Row],[ARTICOLO]])-FIND(" ",tbStoricoOrdini[[#This Row],[ARTICOLO]],FIND(" ",tbStoricoOrdini[[#This Row],[ARTICOLO]]) +1)),"")</f>
        <v>Plus</v>
      </c>
      <c r="L1247" s="3">
        <f>VLOOKUP(tbStoricoOrdini[[#This Row],[ARTICOLO]],tbArticoli[],2,FALSE)</f>
        <v>240</v>
      </c>
      <c r="M1247" s="22">
        <f>tbStoricoOrdini[[#This Row],[IMPORTO]]/tbStoricoOrdini[[#This Row],[PREZZO]]</f>
        <v>55.8125</v>
      </c>
      <c r="N1247" t="s">
        <v>20</v>
      </c>
      <c r="O1247" s="8">
        <f>VLOOKUP(tbStoricoOrdini[[#This Row],[AGENTE]],tbAgenti[],2,FALSE)</f>
        <v>0.05</v>
      </c>
      <c r="P1247" s="2">
        <v>13395</v>
      </c>
      <c r="Q1247" s="2">
        <f>tbStoricoOrdini[[#This Row],[IMPORTO]]*tbStoricoOrdini[[#This Row],[% COMM.]]</f>
        <v>669.75</v>
      </c>
      <c r="R1247" s="2">
        <f>tbStoricoOrdini[[#This Row],[TOT. COMM.]]+tbStoricoOrdini[[#This Row],[IMPORTO]]</f>
        <v>14064.75</v>
      </c>
    </row>
    <row r="1248" spans="1:18">
      <c r="A1248" s="1">
        <v>43862</v>
      </c>
      <c r="B1248" s="7">
        <f>MONTH(tbStoricoOrdini[[#This Row],[DATA]])</f>
        <v>2</v>
      </c>
      <c r="C1248" t="s">
        <v>1343</v>
      </c>
      <c r="D1248" t="str">
        <f>RIGHT(tbStoricoOrdini[[#This Row],[ORDINE]],4)</f>
        <v>1245</v>
      </c>
      <c r="E1248" t="s">
        <v>27</v>
      </c>
      <c r="F1248" t="str">
        <f>VLOOKUP(tbStoricoOrdini[[#This Row],[CLIENTE]],tbClienti[],3,FALSE)</f>
        <v>Veneto</v>
      </c>
      <c r="G1248" t="str">
        <f>VLOOKUP(tbStoricoOrdini[[#This Row],[CLIENTE]],tbClienti[],7,FALSE)</f>
        <v>BD</v>
      </c>
      <c r="H1248" t="s">
        <v>79</v>
      </c>
      <c r="I1248" t="str">
        <f>IF(LEFT(tbStoricoOrdini[[#This Row],[ARTICOLO]],3) = "COG","COG",LEFT(tbStoricoOrdini[[#This Row],[ARTICOLO]],FIND(" ",tbStoricoOrdini[[#This Row],[ARTICOLO]])-1))</f>
        <v>COG</v>
      </c>
      <c r="J1248" t="str">
        <f>MID(tbStoricoOrdini[[#This Row],[ARTICOLO]],FIND(" ",tbStoricoOrdini[[#This Row],[ARTICOLO]])+1,4)</f>
        <v>4000</v>
      </c>
      <c r="K1248" t="str">
        <f>IFERROR(RIGHT(tbStoricoOrdini[[#This Row],[ARTICOLO]],LEN(tbStoricoOrdini[[#This Row],[ARTICOLO]])-FIND(" ",tbStoricoOrdini[[#This Row],[ARTICOLO]],FIND(" ",tbStoricoOrdini[[#This Row],[ARTICOLO]]) +1)),"")</f>
        <v>Plus</v>
      </c>
      <c r="L1248" s="3">
        <f>VLOOKUP(tbStoricoOrdini[[#This Row],[ARTICOLO]],tbArticoli[],2,FALSE)</f>
        <v>240</v>
      </c>
      <c r="M1248" s="22">
        <f>tbStoricoOrdini[[#This Row],[IMPORTO]]/tbStoricoOrdini[[#This Row],[PREZZO]]</f>
        <v>4.6333333333333337</v>
      </c>
      <c r="N1248" t="s">
        <v>18</v>
      </c>
      <c r="O1248" s="8">
        <f>VLOOKUP(tbStoricoOrdini[[#This Row],[AGENTE]],tbAgenti[],2,FALSE)</f>
        <v>0.03</v>
      </c>
      <c r="P1248" s="2">
        <v>1112</v>
      </c>
      <c r="Q1248" s="2">
        <f>tbStoricoOrdini[[#This Row],[IMPORTO]]*tbStoricoOrdini[[#This Row],[% COMM.]]</f>
        <v>33.36</v>
      </c>
      <c r="R1248" s="2">
        <f>tbStoricoOrdini[[#This Row],[TOT. COMM.]]+tbStoricoOrdini[[#This Row],[IMPORTO]]</f>
        <v>1145.3599999999999</v>
      </c>
    </row>
    <row r="1249" spans="1:18">
      <c r="A1249" s="1">
        <v>43862</v>
      </c>
      <c r="B1249" s="7">
        <f>MONTH(tbStoricoOrdini[[#This Row],[DATA]])</f>
        <v>2</v>
      </c>
      <c r="C1249" t="s">
        <v>1344</v>
      </c>
      <c r="D1249" t="str">
        <f>RIGHT(tbStoricoOrdini[[#This Row],[ORDINE]],4)</f>
        <v>1246</v>
      </c>
      <c r="E1249" t="s">
        <v>27</v>
      </c>
      <c r="F1249" t="str">
        <f>VLOOKUP(tbStoricoOrdini[[#This Row],[CLIENTE]],tbClienti[],3,FALSE)</f>
        <v>Veneto</v>
      </c>
      <c r="G1249" t="str">
        <f>VLOOKUP(tbStoricoOrdini[[#This Row],[CLIENTE]],tbClienti[],7,FALSE)</f>
        <v>BD</v>
      </c>
      <c r="H1249" t="s">
        <v>79</v>
      </c>
      <c r="I1249" t="str">
        <f>IF(LEFT(tbStoricoOrdini[[#This Row],[ARTICOLO]],3) = "COG","COG",LEFT(tbStoricoOrdini[[#This Row],[ARTICOLO]],FIND(" ",tbStoricoOrdini[[#This Row],[ARTICOLO]])-1))</f>
        <v>COG</v>
      </c>
      <c r="J1249" t="str">
        <f>MID(tbStoricoOrdini[[#This Row],[ARTICOLO]],FIND(" ",tbStoricoOrdini[[#This Row],[ARTICOLO]])+1,4)</f>
        <v>4000</v>
      </c>
      <c r="K1249" t="str">
        <f>IFERROR(RIGHT(tbStoricoOrdini[[#This Row],[ARTICOLO]],LEN(tbStoricoOrdini[[#This Row],[ARTICOLO]])-FIND(" ",tbStoricoOrdini[[#This Row],[ARTICOLO]],FIND(" ",tbStoricoOrdini[[#This Row],[ARTICOLO]]) +1)),"")</f>
        <v>Plus</v>
      </c>
      <c r="L1249" s="3">
        <f>VLOOKUP(tbStoricoOrdini[[#This Row],[ARTICOLO]],tbArticoli[],2,FALSE)</f>
        <v>240</v>
      </c>
      <c r="M1249" s="22">
        <f>tbStoricoOrdini[[#This Row],[IMPORTO]]/tbStoricoOrdini[[#This Row],[PREZZO]]</f>
        <v>3.2166666666666668</v>
      </c>
      <c r="N1249" t="s">
        <v>9</v>
      </c>
      <c r="O1249" s="8">
        <f>VLOOKUP(tbStoricoOrdini[[#This Row],[AGENTE]],tbAgenti[],2,FALSE)</f>
        <v>0.05</v>
      </c>
      <c r="P1249" s="2">
        <v>772</v>
      </c>
      <c r="Q1249" s="2">
        <f>tbStoricoOrdini[[#This Row],[IMPORTO]]*tbStoricoOrdini[[#This Row],[% COMM.]]</f>
        <v>38.6</v>
      </c>
      <c r="R1249" s="2">
        <f>tbStoricoOrdini[[#This Row],[TOT. COMM.]]+tbStoricoOrdini[[#This Row],[IMPORTO]]</f>
        <v>810.6</v>
      </c>
    </row>
    <row r="1250" spans="1:18">
      <c r="A1250" s="1">
        <v>43862</v>
      </c>
      <c r="B1250" s="7">
        <f>MONTH(tbStoricoOrdini[[#This Row],[DATA]])</f>
        <v>2</v>
      </c>
      <c r="C1250" t="s">
        <v>1345</v>
      </c>
      <c r="D1250" t="str">
        <f>RIGHT(tbStoricoOrdini[[#This Row],[ORDINE]],4)</f>
        <v>1247</v>
      </c>
      <c r="E1250" t="s">
        <v>27</v>
      </c>
      <c r="F1250" t="str">
        <f>VLOOKUP(tbStoricoOrdini[[#This Row],[CLIENTE]],tbClienti[],3,FALSE)</f>
        <v>Veneto</v>
      </c>
      <c r="G1250" t="str">
        <f>VLOOKUP(tbStoricoOrdini[[#This Row],[CLIENTE]],tbClienti[],7,FALSE)</f>
        <v>BD</v>
      </c>
      <c r="H1250" t="s">
        <v>60</v>
      </c>
      <c r="I1250" t="str">
        <f>IF(LEFT(tbStoricoOrdini[[#This Row],[ARTICOLO]],3) = "COG","COG",LEFT(tbStoricoOrdini[[#This Row],[ARTICOLO]],FIND(" ",tbStoricoOrdini[[#This Row],[ARTICOLO]])-1))</f>
        <v>KLM</v>
      </c>
      <c r="J1250" t="str">
        <f>MID(tbStoricoOrdini[[#This Row],[ARTICOLO]],FIND(" ",tbStoricoOrdini[[#This Row],[ARTICOLO]])+1,4)</f>
        <v>5000</v>
      </c>
      <c r="K1250" t="str">
        <f>IFERROR(RIGHT(tbStoricoOrdini[[#This Row],[ARTICOLO]],LEN(tbStoricoOrdini[[#This Row],[ARTICOLO]])-FIND(" ",tbStoricoOrdini[[#This Row],[ARTICOLO]],FIND(" ",tbStoricoOrdini[[#This Row],[ARTICOLO]]) +1)),"")</f>
        <v>Plus</v>
      </c>
      <c r="L1250" s="3">
        <f>VLOOKUP(tbStoricoOrdini[[#This Row],[ARTICOLO]],tbArticoli[],2,FALSE)</f>
        <v>175</v>
      </c>
      <c r="M1250" s="22">
        <f>tbStoricoOrdini[[#This Row],[IMPORTO]]/tbStoricoOrdini[[#This Row],[PREZZO]]</f>
        <v>3.6857142857142855</v>
      </c>
      <c r="N1250" t="s">
        <v>10</v>
      </c>
      <c r="O1250" s="8">
        <f>VLOOKUP(tbStoricoOrdini[[#This Row],[AGENTE]],tbAgenti[],2,FALSE)</f>
        <v>3.6999999999999998E-2</v>
      </c>
      <c r="P1250" s="2">
        <v>645</v>
      </c>
      <c r="Q1250" s="2">
        <f>tbStoricoOrdini[[#This Row],[IMPORTO]]*tbStoricoOrdini[[#This Row],[% COMM.]]</f>
        <v>23.864999999999998</v>
      </c>
      <c r="R1250" s="2">
        <f>tbStoricoOrdini[[#This Row],[TOT. COMM.]]+tbStoricoOrdini[[#This Row],[IMPORTO]]</f>
        <v>668.86500000000001</v>
      </c>
    </row>
    <row r="1251" spans="1:18">
      <c r="A1251" s="1">
        <v>43862</v>
      </c>
      <c r="B1251" s="7">
        <f>MONTH(tbStoricoOrdini[[#This Row],[DATA]])</f>
        <v>2</v>
      </c>
      <c r="C1251" t="s">
        <v>1346</v>
      </c>
      <c r="D1251" t="str">
        <f>RIGHT(tbStoricoOrdini[[#This Row],[ORDINE]],4)</f>
        <v>1248</v>
      </c>
      <c r="E1251" t="s">
        <v>27</v>
      </c>
      <c r="F1251" t="str">
        <f>VLOOKUP(tbStoricoOrdini[[#This Row],[CLIENTE]],tbClienti[],3,FALSE)</f>
        <v>Veneto</v>
      </c>
      <c r="G1251" t="str">
        <f>VLOOKUP(tbStoricoOrdini[[#This Row],[CLIENTE]],tbClienti[],7,FALSE)</f>
        <v>BD</v>
      </c>
      <c r="H1251" t="s">
        <v>60</v>
      </c>
      <c r="I1251" t="str">
        <f>IF(LEFT(tbStoricoOrdini[[#This Row],[ARTICOLO]],3) = "COG","COG",LEFT(tbStoricoOrdini[[#This Row],[ARTICOLO]],FIND(" ",tbStoricoOrdini[[#This Row],[ARTICOLO]])-1))</f>
        <v>KLM</v>
      </c>
      <c r="J1251" t="str">
        <f>MID(tbStoricoOrdini[[#This Row],[ARTICOLO]],FIND(" ",tbStoricoOrdini[[#This Row],[ARTICOLO]])+1,4)</f>
        <v>5000</v>
      </c>
      <c r="K1251" t="str">
        <f>IFERROR(RIGHT(tbStoricoOrdini[[#This Row],[ARTICOLO]],LEN(tbStoricoOrdini[[#This Row],[ARTICOLO]])-FIND(" ",tbStoricoOrdini[[#This Row],[ARTICOLO]],FIND(" ",tbStoricoOrdini[[#This Row],[ARTICOLO]]) +1)),"")</f>
        <v>Plus</v>
      </c>
      <c r="L1251" s="3">
        <f>VLOOKUP(tbStoricoOrdini[[#This Row],[ARTICOLO]],tbArticoli[],2,FALSE)</f>
        <v>175</v>
      </c>
      <c r="M1251" s="22">
        <f>tbStoricoOrdini[[#This Row],[IMPORTO]]/tbStoricoOrdini[[#This Row],[PREZZO]]</f>
        <v>7.2114285714285717</v>
      </c>
      <c r="N1251" t="s">
        <v>19</v>
      </c>
      <c r="O1251" s="8">
        <f>VLOOKUP(tbStoricoOrdini[[#This Row],[AGENTE]],tbAgenti[],2,FALSE)</f>
        <v>0.05</v>
      </c>
      <c r="P1251" s="2">
        <v>1262</v>
      </c>
      <c r="Q1251" s="2">
        <f>tbStoricoOrdini[[#This Row],[IMPORTO]]*tbStoricoOrdini[[#This Row],[% COMM.]]</f>
        <v>63.1</v>
      </c>
      <c r="R1251" s="2">
        <f>tbStoricoOrdini[[#This Row],[TOT. COMM.]]+tbStoricoOrdini[[#This Row],[IMPORTO]]</f>
        <v>1325.1</v>
      </c>
    </row>
    <row r="1252" spans="1:18">
      <c r="A1252" s="1">
        <v>43862</v>
      </c>
      <c r="B1252" s="7">
        <f>MONTH(tbStoricoOrdini[[#This Row],[DATA]])</f>
        <v>2</v>
      </c>
      <c r="C1252" t="s">
        <v>1347</v>
      </c>
      <c r="D1252" t="str">
        <f>RIGHT(tbStoricoOrdini[[#This Row],[ORDINE]],4)</f>
        <v>1249</v>
      </c>
      <c r="E1252" t="s">
        <v>27</v>
      </c>
      <c r="F1252" t="str">
        <f>VLOOKUP(tbStoricoOrdini[[#This Row],[CLIENTE]],tbClienti[],3,FALSE)</f>
        <v>Veneto</v>
      </c>
      <c r="G1252" t="str">
        <f>VLOOKUP(tbStoricoOrdini[[#This Row],[CLIENTE]],tbClienti[],7,FALSE)</f>
        <v>BD</v>
      </c>
      <c r="H1252" t="s">
        <v>60</v>
      </c>
      <c r="I1252" t="str">
        <f>IF(LEFT(tbStoricoOrdini[[#This Row],[ARTICOLO]],3) = "COG","COG",LEFT(tbStoricoOrdini[[#This Row],[ARTICOLO]],FIND(" ",tbStoricoOrdini[[#This Row],[ARTICOLO]])-1))</f>
        <v>KLM</v>
      </c>
      <c r="J1252" t="str">
        <f>MID(tbStoricoOrdini[[#This Row],[ARTICOLO]],FIND(" ",tbStoricoOrdini[[#This Row],[ARTICOLO]])+1,4)</f>
        <v>5000</v>
      </c>
      <c r="K1252" t="str">
        <f>IFERROR(RIGHT(tbStoricoOrdini[[#This Row],[ARTICOLO]],LEN(tbStoricoOrdini[[#This Row],[ARTICOLO]])-FIND(" ",tbStoricoOrdini[[#This Row],[ARTICOLO]],FIND(" ",tbStoricoOrdini[[#This Row],[ARTICOLO]]) +1)),"")</f>
        <v>Plus</v>
      </c>
      <c r="L1252" s="3">
        <f>VLOOKUP(tbStoricoOrdini[[#This Row],[ARTICOLO]],tbArticoli[],2,FALSE)</f>
        <v>175</v>
      </c>
      <c r="M1252" s="22">
        <f>tbStoricoOrdini[[#This Row],[IMPORTO]]/tbStoricoOrdini[[#This Row],[PREZZO]]</f>
        <v>0.69714285714285718</v>
      </c>
      <c r="N1252" t="s">
        <v>15</v>
      </c>
      <c r="O1252" s="8">
        <f>VLOOKUP(tbStoricoOrdini[[#This Row],[AGENTE]],tbAgenti[],2,FALSE)</f>
        <v>0.08</v>
      </c>
      <c r="P1252" s="2">
        <v>122</v>
      </c>
      <c r="Q1252" s="2">
        <f>tbStoricoOrdini[[#This Row],[IMPORTO]]*tbStoricoOrdini[[#This Row],[% COMM.]]</f>
        <v>9.76</v>
      </c>
      <c r="R1252" s="2">
        <f>tbStoricoOrdini[[#This Row],[TOT. COMM.]]+tbStoricoOrdini[[#This Row],[IMPORTO]]</f>
        <v>131.76</v>
      </c>
    </row>
    <row r="1253" spans="1:18">
      <c r="A1253" s="1">
        <v>43862</v>
      </c>
      <c r="B1253" s="7">
        <f>MONTH(tbStoricoOrdini[[#This Row],[DATA]])</f>
        <v>2</v>
      </c>
      <c r="C1253" t="s">
        <v>1348</v>
      </c>
      <c r="D1253" t="str">
        <f>RIGHT(tbStoricoOrdini[[#This Row],[ORDINE]],4)</f>
        <v>1250</v>
      </c>
      <c r="E1253" t="s">
        <v>27</v>
      </c>
      <c r="F1253" t="str">
        <f>VLOOKUP(tbStoricoOrdini[[#This Row],[CLIENTE]],tbClienti[],3,FALSE)</f>
        <v>Veneto</v>
      </c>
      <c r="G1253" t="str">
        <f>VLOOKUP(tbStoricoOrdini[[#This Row],[CLIENTE]],tbClienti[],7,FALSE)</f>
        <v>BD</v>
      </c>
      <c r="H1253" t="s">
        <v>60</v>
      </c>
      <c r="I1253" t="str">
        <f>IF(LEFT(tbStoricoOrdini[[#This Row],[ARTICOLO]],3) = "COG","COG",LEFT(tbStoricoOrdini[[#This Row],[ARTICOLO]],FIND(" ",tbStoricoOrdini[[#This Row],[ARTICOLO]])-1))</f>
        <v>KLM</v>
      </c>
      <c r="J1253" t="str">
        <f>MID(tbStoricoOrdini[[#This Row],[ARTICOLO]],FIND(" ",tbStoricoOrdini[[#This Row],[ARTICOLO]])+1,4)</f>
        <v>5000</v>
      </c>
      <c r="K1253" t="str">
        <f>IFERROR(RIGHT(tbStoricoOrdini[[#This Row],[ARTICOLO]],LEN(tbStoricoOrdini[[#This Row],[ARTICOLO]])-FIND(" ",tbStoricoOrdini[[#This Row],[ARTICOLO]],FIND(" ",tbStoricoOrdini[[#This Row],[ARTICOLO]]) +1)),"")</f>
        <v>Plus</v>
      </c>
      <c r="L1253" s="3">
        <f>VLOOKUP(tbStoricoOrdini[[#This Row],[ARTICOLO]],tbArticoli[],2,FALSE)</f>
        <v>175</v>
      </c>
      <c r="M1253" s="22">
        <f>tbStoricoOrdini[[#This Row],[IMPORTO]]/tbStoricoOrdini[[#This Row],[PREZZO]]</f>
        <v>30.411428571428573</v>
      </c>
      <c r="N1253" t="s">
        <v>14</v>
      </c>
      <c r="O1253" s="8">
        <f>VLOOKUP(tbStoricoOrdini[[#This Row],[AGENTE]],tbAgenti[],2,FALSE)</f>
        <v>0.05</v>
      </c>
      <c r="P1253" s="2">
        <v>5322</v>
      </c>
      <c r="Q1253" s="2">
        <f>tbStoricoOrdini[[#This Row],[IMPORTO]]*tbStoricoOrdini[[#This Row],[% COMM.]]</f>
        <v>266.10000000000002</v>
      </c>
      <c r="R1253" s="2">
        <f>tbStoricoOrdini[[#This Row],[TOT. COMM.]]+tbStoricoOrdini[[#This Row],[IMPORTO]]</f>
        <v>5588.1</v>
      </c>
    </row>
    <row r="1254" spans="1:18">
      <c r="A1254" s="1">
        <v>43862</v>
      </c>
      <c r="B1254" s="7">
        <f>MONTH(tbStoricoOrdini[[#This Row],[DATA]])</f>
        <v>2</v>
      </c>
      <c r="C1254" t="s">
        <v>1349</v>
      </c>
      <c r="D1254" t="str">
        <f>RIGHT(tbStoricoOrdini[[#This Row],[ORDINE]],4)</f>
        <v>1251</v>
      </c>
      <c r="E1254" t="s">
        <v>27</v>
      </c>
      <c r="F1254" t="str">
        <f>VLOOKUP(tbStoricoOrdini[[#This Row],[CLIENTE]],tbClienti[],3,FALSE)</f>
        <v>Veneto</v>
      </c>
      <c r="G1254" t="str">
        <f>VLOOKUP(tbStoricoOrdini[[#This Row],[CLIENTE]],tbClienti[],7,FALSE)</f>
        <v>BD</v>
      </c>
      <c r="H1254" t="s">
        <v>60</v>
      </c>
      <c r="I1254" t="str">
        <f>IF(LEFT(tbStoricoOrdini[[#This Row],[ARTICOLO]],3) = "COG","COG",LEFT(tbStoricoOrdini[[#This Row],[ARTICOLO]],FIND(" ",tbStoricoOrdini[[#This Row],[ARTICOLO]])-1))</f>
        <v>KLM</v>
      </c>
      <c r="J1254" t="str">
        <f>MID(tbStoricoOrdini[[#This Row],[ARTICOLO]],FIND(" ",tbStoricoOrdini[[#This Row],[ARTICOLO]])+1,4)</f>
        <v>5000</v>
      </c>
      <c r="K1254" t="str">
        <f>IFERROR(RIGHT(tbStoricoOrdini[[#This Row],[ARTICOLO]],LEN(tbStoricoOrdini[[#This Row],[ARTICOLO]])-FIND(" ",tbStoricoOrdini[[#This Row],[ARTICOLO]],FIND(" ",tbStoricoOrdini[[#This Row],[ARTICOLO]]) +1)),"")</f>
        <v>Plus</v>
      </c>
      <c r="L1254" s="3">
        <f>VLOOKUP(tbStoricoOrdini[[#This Row],[ARTICOLO]],tbArticoli[],2,FALSE)</f>
        <v>175</v>
      </c>
      <c r="M1254" s="22">
        <f>tbStoricoOrdini[[#This Row],[IMPORTO]]/tbStoricoOrdini[[#This Row],[PREZZO]]</f>
        <v>62.594285714285711</v>
      </c>
      <c r="N1254" t="s">
        <v>20</v>
      </c>
      <c r="O1254" s="8">
        <f>VLOOKUP(tbStoricoOrdini[[#This Row],[AGENTE]],tbAgenti[],2,FALSE)</f>
        <v>0.05</v>
      </c>
      <c r="P1254" s="2">
        <v>10954</v>
      </c>
      <c r="Q1254" s="2">
        <f>tbStoricoOrdini[[#This Row],[IMPORTO]]*tbStoricoOrdini[[#This Row],[% COMM.]]</f>
        <v>547.70000000000005</v>
      </c>
      <c r="R1254" s="2">
        <f>tbStoricoOrdini[[#This Row],[TOT. COMM.]]+tbStoricoOrdini[[#This Row],[IMPORTO]]</f>
        <v>11501.7</v>
      </c>
    </row>
    <row r="1255" spans="1:18">
      <c r="A1255" s="1">
        <v>43862</v>
      </c>
      <c r="B1255" s="7">
        <f>MONTH(tbStoricoOrdini[[#This Row],[DATA]])</f>
        <v>2</v>
      </c>
      <c r="C1255" t="s">
        <v>1350</v>
      </c>
      <c r="D1255" t="str">
        <f>RIGHT(tbStoricoOrdini[[#This Row],[ORDINE]],4)</f>
        <v>1252</v>
      </c>
      <c r="E1255" t="s">
        <v>27</v>
      </c>
      <c r="F1255" t="str">
        <f>VLOOKUP(tbStoricoOrdini[[#This Row],[CLIENTE]],tbClienti[],3,FALSE)</f>
        <v>Veneto</v>
      </c>
      <c r="G1255" t="str">
        <f>VLOOKUP(tbStoricoOrdini[[#This Row],[CLIENTE]],tbClienti[],7,FALSE)</f>
        <v>BD</v>
      </c>
      <c r="H1255" t="s">
        <v>60</v>
      </c>
      <c r="I1255" t="str">
        <f>IF(LEFT(tbStoricoOrdini[[#This Row],[ARTICOLO]],3) = "COG","COG",LEFT(tbStoricoOrdini[[#This Row],[ARTICOLO]],FIND(" ",tbStoricoOrdini[[#This Row],[ARTICOLO]])-1))</f>
        <v>KLM</v>
      </c>
      <c r="J1255" t="str">
        <f>MID(tbStoricoOrdini[[#This Row],[ARTICOLO]],FIND(" ",tbStoricoOrdini[[#This Row],[ARTICOLO]])+1,4)</f>
        <v>5000</v>
      </c>
      <c r="K1255" t="str">
        <f>IFERROR(RIGHT(tbStoricoOrdini[[#This Row],[ARTICOLO]],LEN(tbStoricoOrdini[[#This Row],[ARTICOLO]])-FIND(" ",tbStoricoOrdini[[#This Row],[ARTICOLO]],FIND(" ",tbStoricoOrdini[[#This Row],[ARTICOLO]]) +1)),"")</f>
        <v>Plus</v>
      </c>
      <c r="L1255" s="3">
        <f>VLOOKUP(tbStoricoOrdini[[#This Row],[ARTICOLO]],tbArticoli[],2,FALSE)</f>
        <v>175</v>
      </c>
      <c r="M1255" s="22">
        <f>tbStoricoOrdini[[#This Row],[IMPORTO]]/tbStoricoOrdini[[#This Row],[PREZZO]]</f>
        <v>0.72</v>
      </c>
      <c r="N1255" t="s">
        <v>18</v>
      </c>
      <c r="O1255" s="8">
        <f>VLOOKUP(tbStoricoOrdini[[#This Row],[AGENTE]],tbAgenti[],2,FALSE)</f>
        <v>0.03</v>
      </c>
      <c r="P1255" s="2">
        <v>126</v>
      </c>
      <c r="Q1255" s="2">
        <f>tbStoricoOrdini[[#This Row],[IMPORTO]]*tbStoricoOrdini[[#This Row],[% COMM.]]</f>
        <v>3.78</v>
      </c>
      <c r="R1255" s="2">
        <f>tbStoricoOrdini[[#This Row],[TOT. COMM.]]+tbStoricoOrdini[[#This Row],[IMPORTO]]</f>
        <v>129.78</v>
      </c>
    </row>
    <row r="1256" spans="1:18">
      <c r="A1256" s="1">
        <v>43862</v>
      </c>
      <c r="B1256" s="7">
        <f>MONTH(tbStoricoOrdini[[#This Row],[DATA]])</f>
        <v>2</v>
      </c>
      <c r="C1256" t="s">
        <v>1351</v>
      </c>
      <c r="D1256" t="str">
        <f>RIGHT(tbStoricoOrdini[[#This Row],[ORDINE]],4)</f>
        <v>1253</v>
      </c>
      <c r="E1256" t="s">
        <v>27</v>
      </c>
      <c r="F1256" t="str">
        <f>VLOOKUP(tbStoricoOrdini[[#This Row],[CLIENTE]],tbClienti[],3,FALSE)</f>
        <v>Veneto</v>
      </c>
      <c r="G1256" t="str">
        <f>VLOOKUP(tbStoricoOrdini[[#This Row],[CLIENTE]],tbClienti[],7,FALSE)</f>
        <v>BD</v>
      </c>
      <c r="H1256" t="s">
        <v>60</v>
      </c>
      <c r="I1256" t="str">
        <f>IF(LEFT(tbStoricoOrdini[[#This Row],[ARTICOLO]],3) = "COG","COG",LEFT(tbStoricoOrdini[[#This Row],[ARTICOLO]],FIND(" ",tbStoricoOrdini[[#This Row],[ARTICOLO]])-1))</f>
        <v>KLM</v>
      </c>
      <c r="J1256" t="str">
        <f>MID(tbStoricoOrdini[[#This Row],[ARTICOLO]],FIND(" ",tbStoricoOrdini[[#This Row],[ARTICOLO]])+1,4)</f>
        <v>5000</v>
      </c>
      <c r="K1256" t="str">
        <f>IFERROR(RIGHT(tbStoricoOrdini[[#This Row],[ARTICOLO]],LEN(tbStoricoOrdini[[#This Row],[ARTICOLO]])-FIND(" ",tbStoricoOrdini[[#This Row],[ARTICOLO]],FIND(" ",tbStoricoOrdini[[#This Row],[ARTICOLO]]) +1)),"")</f>
        <v>Plus</v>
      </c>
      <c r="L1256" s="3">
        <f>VLOOKUP(tbStoricoOrdini[[#This Row],[ARTICOLO]],tbArticoli[],2,FALSE)</f>
        <v>175</v>
      </c>
      <c r="M1256" s="22">
        <f>tbStoricoOrdini[[#This Row],[IMPORTO]]/tbStoricoOrdini[[#This Row],[PREZZO]]</f>
        <v>3.5371428571428569</v>
      </c>
      <c r="N1256" t="s">
        <v>9</v>
      </c>
      <c r="O1256" s="8">
        <f>VLOOKUP(tbStoricoOrdini[[#This Row],[AGENTE]],tbAgenti[],2,FALSE)</f>
        <v>0.05</v>
      </c>
      <c r="P1256" s="2">
        <v>619</v>
      </c>
      <c r="Q1256" s="2">
        <f>tbStoricoOrdini[[#This Row],[IMPORTO]]*tbStoricoOrdini[[#This Row],[% COMM.]]</f>
        <v>30.950000000000003</v>
      </c>
      <c r="R1256" s="2">
        <f>tbStoricoOrdini[[#This Row],[TOT. COMM.]]+tbStoricoOrdini[[#This Row],[IMPORTO]]</f>
        <v>649.95000000000005</v>
      </c>
    </row>
    <row r="1257" spans="1:18">
      <c r="A1257" s="1">
        <v>43862</v>
      </c>
      <c r="B1257" s="7">
        <f>MONTH(tbStoricoOrdini[[#This Row],[DATA]])</f>
        <v>2</v>
      </c>
      <c r="C1257" t="s">
        <v>1352</v>
      </c>
      <c r="D1257" t="str">
        <f>RIGHT(tbStoricoOrdini[[#This Row],[ORDINE]],4)</f>
        <v>1254</v>
      </c>
      <c r="E1257" t="s">
        <v>27</v>
      </c>
      <c r="F1257" t="str">
        <f>VLOOKUP(tbStoricoOrdini[[#This Row],[CLIENTE]],tbClienti[],3,FALSE)</f>
        <v>Veneto</v>
      </c>
      <c r="G1257" t="str">
        <f>VLOOKUP(tbStoricoOrdini[[#This Row],[CLIENTE]],tbClienti[],7,FALSE)</f>
        <v>BD</v>
      </c>
      <c r="H1257" t="s">
        <v>63</v>
      </c>
      <c r="I1257" t="str">
        <f>IF(LEFT(tbStoricoOrdini[[#This Row],[ARTICOLO]],3) = "COG","COG",LEFT(tbStoricoOrdini[[#This Row],[ARTICOLO]],FIND(" ",tbStoricoOrdini[[#This Row],[ARTICOLO]])-1))</f>
        <v>KLM</v>
      </c>
      <c r="J1257" t="str">
        <f>MID(tbStoricoOrdini[[#This Row],[ARTICOLO]],FIND(" ",tbStoricoOrdini[[#This Row],[ARTICOLO]])+1,4)</f>
        <v>3000</v>
      </c>
      <c r="K1257" t="str">
        <f>IFERROR(RIGHT(tbStoricoOrdini[[#This Row],[ARTICOLO]],LEN(tbStoricoOrdini[[#This Row],[ARTICOLO]])-FIND(" ",tbStoricoOrdini[[#This Row],[ARTICOLO]],FIND(" ",tbStoricoOrdini[[#This Row],[ARTICOLO]]) +1)),"")</f>
        <v>Plus</v>
      </c>
      <c r="L1257" s="3">
        <f>VLOOKUP(tbStoricoOrdini[[#This Row],[ARTICOLO]],tbArticoli[],2,FALSE)</f>
        <v>145</v>
      </c>
      <c r="M1257" s="22">
        <f>tbStoricoOrdini[[#This Row],[IMPORTO]]/tbStoricoOrdini[[#This Row],[PREZZO]]</f>
        <v>23.26896551724138</v>
      </c>
      <c r="N1257" t="s">
        <v>10</v>
      </c>
      <c r="O1257" s="8">
        <f>VLOOKUP(tbStoricoOrdini[[#This Row],[AGENTE]],tbAgenti[],2,FALSE)</f>
        <v>3.6999999999999998E-2</v>
      </c>
      <c r="P1257" s="2">
        <v>3374</v>
      </c>
      <c r="Q1257" s="2">
        <f>tbStoricoOrdini[[#This Row],[IMPORTO]]*tbStoricoOrdini[[#This Row],[% COMM.]]</f>
        <v>124.83799999999999</v>
      </c>
      <c r="R1257" s="2">
        <f>tbStoricoOrdini[[#This Row],[TOT. COMM.]]+tbStoricoOrdini[[#This Row],[IMPORTO]]</f>
        <v>3498.8380000000002</v>
      </c>
    </row>
    <row r="1258" spans="1:18">
      <c r="A1258" s="1">
        <v>43862</v>
      </c>
      <c r="B1258" s="7">
        <f>MONTH(tbStoricoOrdini[[#This Row],[DATA]])</f>
        <v>2</v>
      </c>
      <c r="C1258" t="s">
        <v>1353</v>
      </c>
      <c r="D1258" t="str">
        <f>RIGHT(tbStoricoOrdini[[#This Row],[ORDINE]],4)</f>
        <v>1255</v>
      </c>
      <c r="E1258" t="s">
        <v>27</v>
      </c>
      <c r="F1258" t="str">
        <f>VLOOKUP(tbStoricoOrdini[[#This Row],[CLIENTE]],tbClienti[],3,FALSE)</f>
        <v>Veneto</v>
      </c>
      <c r="G1258" t="str">
        <f>VLOOKUP(tbStoricoOrdini[[#This Row],[CLIENTE]],tbClienti[],7,FALSE)</f>
        <v>BD</v>
      </c>
      <c r="H1258" t="s">
        <v>63</v>
      </c>
      <c r="I1258" t="str">
        <f>IF(LEFT(tbStoricoOrdini[[#This Row],[ARTICOLO]],3) = "COG","COG",LEFT(tbStoricoOrdini[[#This Row],[ARTICOLO]],FIND(" ",tbStoricoOrdini[[#This Row],[ARTICOLO]])-1))</f>
        <v>KLM</v>
      </c>
      <c r="J1258" t="str">
        <f>MID(tbStoricoOrdini[[#This Row],[ARTICOLO]],FIND(" ",tbStoricoOrdini[[#This Row],[ARTICOLO]])+1,4)</f>
        <v>3000</v>
      </c>
      <c r="K1258" t="str">
        <f>IFERROR(RIGHT(tbStoricoOrdini[[#This Row],[ARTICOLO]],LEN(tbStoricoOrdini[[#This Row],[ARTICOLO]])-FIND(" ",tbStoricoOrdini[[#This Row],[ARTICOLO]],FIND(" ",tbStoricoOrdini[[#This Row],[ARTICOLO]]) +1)),"")</f>
        <v>Plus</v>
      </c>
      <c r="L1258" s="3">
        <f>VLOOKUP(tbStoricoOrdini[[#This Row],[ARTICOLO]],tbArticoli[],2,FALSE)</f>
        <v>145</v>
      </c>
      <c r="M1258" s="22">
        <f>tbStoricoOrdini[[#This Row],[IMPORTO]]/tbStoricoOrdini[[#This Row],[PREZZO]]</f>
        <v>950.86896551724135</v>
      </c>
      <c r="N1258" t="s">
        <v>19</v>
      </c>
      <c r="O1258" s="8">
        <f>VLOOKUP(tbStoricoOrdini[[#This Row],[AGENTE]],tbAgenti[],2,FALSE)</f>
        <v>0.05</v>
      </c>
      <c r="P1258" s="2">
        <v>137876</v>
      </c>
      <c r="Q1258" s="2">
        <f>tbStoricoOrdini[[#This Row],[IMPORTO]]*tbStoricoOrdini[[#This Row],[% COMM.]]</f>
        <v>6893.8</v>
      </c>
      <c r="R1258" s="2">
        <f>tbStoricoOrdini[[#This Row],[TOT. COMM.]]+tbStoricoOrdini[[#This Row],[IMPORTO]]</f>
        <v>144769.79999999999</v>
      </c>
    </row>
    <row r="1259" spans="1:18">
      <c r="A1259" s="1">
        <v>43862</v>
      </c>
      <c r="B1259" s="7">
        <f>MONTH(tbStoricoOrdini[[#This Row],[DATA]])</f>
        <v>2</v>
      </c>
      <c r="C1259" t="s">
        <v>1354</v>
      </c>
      <c r="D1259" t="str">
        <f>RIGHT(tbStoricoOrdini[[#This Row],[ORDINE]],4)</f>
        <v>1256</v>
      </c>
      <c r="E1259" t="s">
        <v>27</v>
      </c>
      <c r="F1259" t="str">
        <f>VLOOKUP(tbStoricoOrdini[[#This Row],[CLIENTE]],tbClienti[],3,FALSE)</f>
        <v>Veneto</v>
      </c>
      <c r="G1259" t="str">
        <f>VLOOKUP(tbStoricoOrdini[[#This Row],[CLIENTE]],tbClienti[],7,FALSE)</f>
        <v>BD</v>
      </c>
      <c r="H1259" t="s">
        <v>63</v>
      </c>
      <c r="I1259" t="str">
        <f>IF(LEFT(tbStoricoOrdini[[#This Row],[ARTICOLO]],3) = "COG","COG",LEFT(tbStoricoOrdini[[#This Row],[ARTICOLO]],FIND(" ",tbStoricoOrdini[[#This Row],[ARTICOLO]])-1))</f>
        <v>KLM</v>
      </c>
      <c r="J1259" t="str">
        <f>MID(tbStoricoOrdini[[#This Row],[ARTICOLO]],FIND(" ",tbStoricoOrdini[[#This Row],[ARTICOLO]])+1,4)</f>
        <v>3000</v>
      </c>
      <c r="K1259" t="str">
        <f>IFERROR(RIGHT(tbStoricoOrdini[[#This Row],[ARTICOLO]],LEN(tbStoricoOrdini[[#This Row],[ARTICOLO]])-FIND(" ",tbStoricoOrdini[[#This Row],[ARTICOLO]],FIND(" ",tbStoricoOrdini[[#This Row],[ARTICOLO]]) +1)),"")</f>
        <v>Plus</v>
      </c>
      <c r="L1259" s="3">
        <f>VLOOKUP(tbStoricoOrdini[[#This Row],[ARTICOLO]],tbArticoli[],2,FALSE)</f>
        <v>145</v>
      </c>
      <c r="M1259" s="22">
        <f>tbStoricoOrdini[[#This Row],[IMPORTO]]/tbStoricoOrdini[[#This Row],[PREZZO]]</f>
        <v>127.93793103448276</v>
      </c>
      <c r="N1259" t="s">
        <v>15</v>
      </c>
      <c r="O1259" s="8">
        <f>VLOOKUP(tbStoricoOrdini[[#This Row],[AGENTE]],tbAgenti[],2,FALSE)</f>
        <v>0.08</v>
      </c>
      <c r="P1259" s="2">
        <v>18551</v>
      </c>
      <c r="Q1259" s="2">
        <f>tbStoricoOrdini[[#This Row],[IMPORTO]]*tbStoricoOrdini[[#This Row],[% COMM.]]</f>
        <v>1484.08</v>
      </c>
      <c r="R1259" s="2">
        <f>tbStoricoOrdini[[#This Row],[TOT. COMM.]]+tbStoricoOrdini[[#This Row],[IMPORTO]]</f>
        <v>20035.080000000002</v>
      </c>
    </row>
    <row r="1260" spans="1:18">
      <c r="A1260" s="1">
        <v>43862</v>
      </c>
      <c r="B1260" s="7">
        <f>MONTH(tbStoricoOrdini[[#This Row],[DATA]])</f>
        <v>2</v>
      </c>
      <c r="C1260" t="s">
        <v>1355</v>
      </c>
      <c r="D1260" t="str">
        <f>RIGHT(tbStoricoOrdini[[#This Row],[ORDINE]],4)</f>
        <v>1257</v>
      </c>
      <c r="E1260" t="s">
        <v>27</v>
      </c>
      <c r="F1260" t="str">
        <f>VLOOKUP(tbStoricoOrdini[[#This Row],[CLIENTE]],tbClienti[],3,FALSE)</f>
        <v>Veneto</v>
      </c>
      <c r="G1260" t="str">
        <f>VLOOKUP(tbStoricoOrdini[[#This Row],[CLIENTE]],tbClienti[],7,FALSE)</f>
        <v>BD</v>
      </c>
      <c r="H1260" t="s">
        <v>63</v>
      </c>
      <c r="I1260" t="str">
        <f>IF(LEFT(tbStoricoOrdini[[#This Row],[ARTICOLO]],3) = "COG","COG",LEFT(tbStoricoOrdini[[#This Row],[ARTICOLO]],FIND(" ",tbStoricoOrdini[[#This Row],[ARTICOLO]])-1))</f>
        <v>KLM</v>
      </c>
      <c r="J1260" t="str">
        <f>MID(tbStoricoOrdini[[#This Row],[ARTICOLO]],FIND(" ",tbStoricoOrdini[[#This Row],[ARTICOLO]])+1,4)</f>
        <v>3000</v>
      </c>
      <c r="K1260" t="str">
        <f>IFERROR(RIGHT(tbStoricoOrdini[[#This Row],[ARTICOLO]],LEN(tbStoricoOrdini[[#This Row],[ARTICOLO]])-FIND(" ",tbStoricoOrdini[[#This Row],[ARTICOLO]],FIND(" ",tbStoricoOrdini[[#This Row],[ARTICOLO]]) +1)),"")</f>
        <v>Plus</v>
      </c>
      <c r="L1260" s="3">
        <f>VLOOKUP(tbStoricoOrdini[[#This Row],[ARTICOLO]],tbArticoli[],2,FALSE)</f>
        <v>145</v>
      </c>
      <c r="M1260" s="22">
        <f>tbStoricoOrdini[[#This Row],[IMPORTO]]/tbStoricoOrdini[[#This Row],[PREZZO]]</f>
        <v>89.227586206896547</v>
      </c>
      <c r="N1260" t="s">
        <v>14</v>
      </c>
      <c r="O1260" s="8">
        <f>VLOOKUP(tbStoricoOrdini[[#This Row],[AGENTE]],tbAgenti[],2,FALSE)</f>
        <v>0.05</v>
      </c>
      <c r="P1260" s="2">
        <v>12938</v>
      </c>
      <c r="Q1260" s="2">
        <f>tbStoricoOrdini[[#This Row],[IMPORTO]]*tbStoricoOrdini[[#This Row],[% COMM.]]</f>
        <v>646.90000000000009</v>
      </c>
      <c r="R1260" s="2">
        <f>tbStoricoOrdini[[#This Row],[TOT. COMM.]]+tbStoricoOrdini[[#This Row],[IMPORTO]]</f>
        <v>13584.9</v>
      </c>
    </row>
    <row r="1261" spans="1:18">
      <c r="A1261" s="1">
        <v>43862</v>
      </c>
      <c r="B1261" s="7">
        <f>MONTH(tbStoricoOrdini[[#This Row],[DATA]])</f>
        <v>2</v>
      </c>
      <c r="C1261" t="s">
        <v>1356</v>
      </c>
      <c r="D1261" t="str">
        <f>RIGHT(tbStoricoOrdini[[#This Row],[ORDINE]],4)</f>
        <v>1258</v>
      </c>
      <c r="E1261" t="s">
        <v>27</v>
      </c>
      <c r="F1261" t="str">
        <f>VLOOKUP(tbStoricoOrdini[[#This Row],[CLIENTE]],tbClienti[],3,FALSE)</f>
        <v>Veneto</v>
      </c>
      <c r="G1261" t="str">
        <f>VLOOKUP(tbStoricoOrdini[[#This Row],[CLIENTE]],tbClienti[],7,FALSE)</f>
        <v>BD</v>
      </c>
      <c r="H1261" t="s">
        <v>63</v>
      </c>
      <c r="I1261" t="str">
        <f>IF(LEFT(tbStoricoOrdini[[#This Row],[ARTICOLO]],3) = "COG","COG",LEFT(tbStoricoOrdini[[#This Row],[ARTICOLO]],FIND(" ",tbStoricoOrdini[[#This Row],[ARTICOLO]])-1))</f>
        <v>KLM</v>
      </c>
      <c r="J1261" t="str">
        <f>MID(tbStoricoOrdini[[#This Row],[ARTICOLO]],FIND(" ",tbStoricoOrdini[[#This Row],[ARTICOLO]])+1,4)</f>
        <v>3000</v>
      </c>
      <c r="K1261" t="str">
        <f>IFERROR(RIGHT(tbStoricoOrdini[[#This Row],[ARTICOLO]],LEN(tbStoricoOrdini[[#This Row],[ARTICOLO]])-FIND(" ",tbStoricoOrdini[[#This Row],[ARTICOLO]],FIND(" ",tbStoricoOrdini[[#This Row],[ARTICOLO]]) +1)),"")</f>
        <v>Plus</v>
      </c>
      <c r="L1261" s="3">
        <f>VLOOKUP(tbStoricoOrdini[[#This Row],[ARTICOLO]],tbArticoli[],2,FALSE)</f>
        <v>145</v>
      </c>
      <c r="M1261" s="22">
        <f>tbStoricoOrdini[[#This Row],[IMPORTO]]/tbStoricoOrdini[[#This Row],[PREZZO]]</f>
        <v>149.78620689655173</v>
      </c>
      <c r="N1261" t="s">
        <v>7</v>
      </c>
      <c r="O1261" s="8">
        <f>VLOOKUP(tbStoricoOrdini[[#This Row],[AGENTE]],tbAgenti[],2,FALSE)</f>
        <v>0.03</v>
      </c>
      <c r="P1261" s="2">
        <v>21719</v>
      </c>
      <c r="Q1261" s="2">
        <f>tbStoricoOrdini[[#This Row],[IMPORTO]]*tbStoricoOrdini[[#This Row],[% COMM.]]</f>
        <v>651.56999999999994</v>
      </c>
      <c r="R1261" s="2">
        <f>tbStoricoOrdini[[#This Row],[TOT. COMM.]]+tbStoricoOrdini[[#This Row],[IMPORTO]]</f>
        <v>22370.57</v>
      </c>
    </row>
    <row r="1262" spans="1:18">
      <c r="A1262" s="1">
        <v>43862</v>
      </c>
      <c r="B1262" s="7">
        <f>MONTH(tbStoricoOrdini[[#This Row],[DATA]])</f>
        <v>2</v>
      </c>
      <c r="C1262" t="s">
        <v>1357</v>
      </c>
      <c r="D1262" t="str">
        <f>RIGHT(tbStoricoOrdini[[#This Row],[ORDINE]],4)</f>
        <v>1259</v>
      </c>
      <c r="E1262" t="s">
        <v>27</v>
      </c>
      <c r="F1262" t="str">
        <f>VLOOKUP(tbStoricoOrdini[[#This Row],[CLIENTE]],tbClienti[],3,FALSE)</f>
        <v>Veneto</v>
      </c>
      <c r="G1262" t="str">
        <f>VLOOKUP(tbStoricoOrdini[[#This Row],[CLIENTE]],tbClienti[],7,FALSE)</f>
        <v>BD</v>
      </c>
      <c r="H1262" t="s">
        <v>63</v>
      </c>
      <c r="I1262" t="str">
        <f>IF(LEFT(tbStoricoOrdini[[#This Row],[ARTICOLO]],3) = "COG","COG",LEFT(tbStoricoOrdini[[#This Row],[ARTICOLO]],FIND(" ",tbStoricoOrdini[[#This Row],[ARTICOLO]])-1))</f>
        <v>KLM</v>
      </c>
      <c r="J1262" t="str">
        <f>MID(tbStoricoOrdini[[#This Row],[ARTICOLO]],FIND(" ",tbStoricoOrdini[[#This Row],[ARTICOLO]])+1,4)</f>
        <v>3000</v>
      </c>
      <c r="K1262" t="str">
        <f>IFERROR(RIGHT(tbStoricoOrdini[[#This Row],[ARTICOLO]],LEN(tbStoricoOrdini[[#This Row],[ARTICOLO]])-FIND(" ",tbStoricoOrdini[[#This Row],[ARTICOLO]],FIND(" ",tbStoricoOrdini[[#This Row],[ARTICOLO]]) +1)),"")</f>
        <v>Plus</v>
      </c>
      <c r="L1262" s="3">
        <f>VLOOKUP(tbStoricoOrdini[[#This Row],[ARTICOLO]],tbArticoli[],2,FALSE)</f>
        <v>145</v>
      </c>
      <c r="M1262" s="22">
        <f>tbStoricoOrdini[[#This Row],[IMPORTO]]/tbStoricoOrdini[[#This Row],[PREZZO]]</f>
        <v>579.82758620689651</v>
      </c>
      <c r="N1262" t="s">
        <v>20</v>
      </c>
      <c r="O1262" s="8">
        <f>VLOOKUP(tbStoricoOrdini[[#This Row],[AGENTE]],tbAgenti[],2,FALSE)</f>
        <v>0.05</v>
      </c>
      <c r="P1262" s="2">
        <v>84075</v>
      </c>
      <c r="Q1262" s="2">
        <f>tbStoricoOrdini[[#This Row],[IMPORTO]]*tbStoricoOrdini[[#This Row],[% COMM.]]</f>
        <v>4203.75</v>
      </c>
      <c r="R1262" s="2">
        <f>tbStoricoOrdini[[#This Row],[TOT. COMM.]]+tbStoricoOrdini[[#This Row],[IMPORTO]]</f>
        <v>88278.75</v>
      </c>
    </row>
    <row r="1263" spans="1:18">
      <c r="A1263" s="1">
        <v>43862</v>
      </c>
      <c r="B1263" s="7">
        <f>MONTH(tbStoricoOrdini[[#This Row],[DATA]])</f>
        <v>2</v>
      </c>
      <c r="C1263" t="s">
        <v>1358</v>
      </c>
      <c r="D1263" t="str">
        <f>RIGHT(tbStoricoOrdini[[#This Row],[ORDINE]],4)</f>
        <v>1260</v>
      </c>
      <c r="E1263" t="s">
        <v>27</v>
      </c>
      <c r="F1263" t="str">
        <f>VLOOKUP(tbStoricoOrdini[[#This Row],[CLIENTE]],tbClienti[],3,FALSE)</f>
        <v>Veneto</v>
      </c>
      <c r="G1263" t="str">
        <f>VLOOKUP(tbStoricoOrdini[[#This Row],[CLIENTE]],tbClienti[],7,FALSE)</f>
        <v>BD</v>
      </c>
      <c r="H1263" t="s">
        <v>63</v>
      </c>
      <c r="I1263" t="str">
        <f>IF(LEFT(tbStoricoOrdini[[#This Row],[ARTICOLO]],3) = "COG","COG",LEFT(tbStoricoOrdini[[#This Row],[ARTICOLO]],FIND(" ",tbStoricoOrdini[[#This Row],[ARTICOLO]])-1))</f>
        <v>KLM</v>
      </c>
      <c r="J1263" t="str">
        <f>MID(tbStoricoOrdini[[#This Row],[ARTICOLO]],FIND(" ",tbStoricoOrdini[[#This Row],[ARTICOLO]])+1,4)</f>
        <v>3000</v>
      </c>
      <c r="K1263" t="str">
        <f>IFERROR(RIGHT(tbStoricoOrdini[[#This Row],[ARTICOLO]],LEN(tbStoricoOrdini[[#This Row],[ARTICOLO]])-FIND(" ",tbStoricoOrdini[[#This Row],[ARTICOLO]],FIND(" ",tbStoricoOrdini[[#This Row],[ARTICOLO]]) +1)),"")</f>
        <v>Plus</v>
      </c>
      <c r="L1263" s="3">
        <f>VLOOKUP(tbStoricoOrdini[[#This Row],[ARTICOLO]],tbArticoli[],2,FALSE)</f>
        <v>145</v>
      </c>
      <c r="M1263" s="22">
        <f>tbStoricoOrdini[[#This Row],[IMPORTO]]/tbStoricoOrdini[[#This Row],[PREZZO]]</f>
        <v>165.91724137931035</v>
      </c>
      <c r="N1263" t="s">
        <v>18</v>
      </c>
      <c r="O1263" s="8">
        <f>VLOOKUP(tbStoricoOrdini[[#This Row],[AGENTE]],tbAgenti[],2,FALSE)</f>
        <v>0.03</v>
      </c>
      <c r="P1263" s="2">
        <v>24058</v>
      </c>
      <c r="Q1263" s="2">
        <f>tbStoricoOrdini[[#This Row],[IMPORTO]]*tbStoricoOrdini[[#This Row],[% COMM.]]</f>
        <v>721.74</v>
      </c>
      <c r="R1263" s="2">
        <f>tbStoricoOrdini[[#This Row],[TOT. COMM.]]+tbStoricoOrdini[[#This Row],[IMPORTO]]</f>
        <v>24779.74</v>
      </c>
    </row>
    <row r="1264" spans="1:18">
      <c r="A1264" s="1">
        <v>43862</v>
      </c>
      <c r="B1264" s="7">
        <f>MONTH(tbStoricoOrdini[[#This Row],[DATA]])</f>
        <v>2</v>
      </c>
      <c r="C1264" t="s">
        <v>1359</v>
      </c>
      <c r="D1264" t="str">
        <f>RIGHT(tbStoricoOrdini[[#This Row],[ORDINE]],4)</f>
        <v>1261</v>
      </c>
      <c r="E1264" t="s">
        <v>27</v>
      </c>
      <c r="F1264" t="str">
        <f>VLOOKUP(tbStoricoOrdini[[#This Row],[CLIENTE]],tbClienti[],3,FALSE)</f>
        <v>Veneto</v>
      </c>
      <c r="G1264" t="str">
        <f>VLOOKUP(tbStoricoOrdini[[#This Row],[CLIENTE]],tbClienti[],7,FALSE)</f>
        <v>BD</v>
      </c>
      <c r="H1264" t="s">
        <v>63</v>
      </c>
      <c r="I1264" t="str">
        <f>IF(LEFT(tbStoricoOrdini[[#This Row],[ARTICOLO]],3) = "COG","COG",LEFT(tbStoricoOrdini[[#This Row],[ARTICOLO]],FIND(" ",tbStoricoOrdini[[#This Row],[ARTICOLO]])-1))</f>
        <v>KLM</v>
      </c>
      <c r="J1264" t="str">
        <f>MID(tbStoricoOrdini[[#This Row],[ARTICOLO]],FIND(" ",tbStoricoOrdini[[#This Row],[ARTICOLO]])+1,4)</f>
        <v>3000</v>
      </c>
      <c r="K1264" t="str">
        <f>IFERROR(RIGHT(tbStoricoOrdini[[#This Row],[ARTICOLO]],LEN(tbStoricoOrdini[[#This Row],[ARTICOLO]])-FIND(" ",tbStoricoOrdini[[#This Row],[ARTICOLO]],FIND(" ",tbStoricoOrdini[[#This Row],[ARTICOLO]]) +1)),"")</f>
        <v>Plus</v>
      </c>
      <c r="L1264" s="3">
        <f>VLOOKUP(tbStoricoOrdini[[#This Row],[ARTICOLO]],tbArticoli[],2,FALSE)</f>
        <v>145</v>
      </c>
      <c r="M1264" s="22">
        <f>tbStoricoOrdini[[#This Row],[IMPORTO]]/tbStoricoOrdini[[#This Row],[PREZZO]]</f>
        <v>52.737931034482756</v>
      </c>
      <c r="N1264" t="s">
        <v>6</v>
      </c>
      <c r="O1264" s="8">
        <f>VLOOKUP(tbStoricoOrdini[[#This Row],[AGENTE]],tbAgenti[],2,FALSE)</f>
        <v>7.4999999999999997E-2</v>
      </c>
      <c r="P1264" s="2">
        <v>7647</v>
      </c>
      <c r="Q1264" s="2">
        <f>tbStoricoOrdini[[#This Row],[IMPORTO]]*tbStoricoOrdini[[#This Row],[% COMM.]]</f>
        <v>573.52499999999998</v>
      </c>
      <c r="R1264" s="2">
        <f>tbStoricoOrdini[[#This Row],[TOT. COMM.]]+tbStoricoOrdini[[#This Row],[IMPORTO]]</f>
        <v>8220.5249999999996</v>
      </c>
    </row>
    <row r="1265" spans="1:18">
      <c r="A1265" s="1">
        <v>43862</v>
      </c>
      <c r="B1265" s="7">
        <f>MONTH(tbStoricoOrdini[[#This Row],[DATA]])</f>
        <v>2</v>
      </c>
      <c r="C1265" t="s">
        <v>1360</v>
      </c>
      <c r="D1265" t="str">
        <f>RIGHT(tbStoricoOrdini[[#This Row],[ORDINE]],4)</f>
        <v>1262</v>
      </c>
      <c r="E1265" t="s">
        <v>27</v>
      </c>
      <c r="F1265" t="str">
        <f>VLOOKUP(tbStoricoOrdini[[#This Row],[CLIENTE]],tbClienti[],3,FALSE)</f>
        <v>Veneto</v>
      </c>
      <c r="G1265" t="str">
        <f>VLOOKUP(tbStoricoOrdini[[#This Row],[CLIENTE]],tbClienti[],7,FALSE)</f>
        <v>BD</v>
      </c>
      <c r="H1265" t="s">
        <v>63</v>
      </c>
      <c r="I1265" t="str">
        <f>IF(LEFT(tbStoricoOrdini[[#This Row],[ARTICOLO]],3) = "COG","COG",LEFT(tbStoricoOrdini[[#This Row],[ARTICOLO]],FIND(" ",tbStoricoOrdini[[#This Row],[ARTICOLO]])-1))</f>
        <v>KLM</v>
      </c>
      <c r="J1265" t="str">
        <f>MID(tbStoricoOrdini[[#This Row],[ARTICOLO]],FIND(" ",tbStoricoOrdini[[#This Row],[ARTICOLO]])+1,4)</f>
        <v>3000</v>
      </c>
      <c r="K1265" t="str">
        <f>IFERROR(RIGHT(tbStoricoOrdini[[#This Row],[ARTICOLO]],LEN(tbStoricoOrdini[[#This Row],[ARTICOLO]])-FIND(" ",tbStoricoOrdini[[#This Row],[ARTICOLO]],FIND(" ",tbStoricoOrdini[[#This Row],[ARTICOLO]]) +1)),"")</f>
        <v>Plus</v>
      </c>
      <c r="L1265" s="3">
        <f>VLOOKUP(tbStoricoOrdini[[#This Row],[ARTICOLO]],tbArticoli[],2,FALSE)</f>
        <v>145</v>
      </c>
      <c r="M1265" s="22">
        <f>tbStoricoOrdini[[#This Row],[IMPORTO]]/tbStoricoOrdini[[#This Row],[PREZZO]]</f>
        <v>4858.0068965517239</v>
      </c>
      <c r="N1265" t="s">
        <v>9</v>
      </c>
      <c r="O1265" s="8">
        <f>VLOOKUP(tbStoricoOrdini[[#This Row],[AGENTE]],tbAgenti[],2,FALSE)</f>
        <v>0.05</v>
      </c>
      <c r="P1265" s="2">
        <v>704411</v>
      </c>
      <c r="Q1265" s="2">
        <f>tbStoricoOrdini[[#This Row],[IMPORTO]]*tbStoricoOrdini[[#This Row],[% COMM.]]</f>
        <v>35220.550000000003</v>
      </c>
      <c r="R1265" s="2">
        <f>tbStoricoOrdini[[#This Row],[TOT. COMM.]]+tbStoricoOrdini[[#This Row],[IMPORTO]]</f>
        <v>739631.55</v>
      </c>
    </row>
    <row r="1266" spans="1:18">
      <c r="A1266" s="1">
        <v>43862</v>
      </c>
      <c r="B1266" s="7">
        <f>MONTH(tbStoricoOrdini[[#This Row],[DATA]])</f>
        <v>2</v>
      </c>
      <c r="C1266" t="s">
        <v>1361</v>
      </c>
      <c r="D1266" t="str">
        <f>RIGHT(tbStoricoOrdini[[#This Row],[ORDINE]],4)</f>
        <v>1263</v>
      </c>
      <c r="E1266" t="s">
        <v>27</v>
      </c>
      <c r="F1266" t="str">
        <f>VLOOKUP(tbStoricoOrdini[[#This Row],[CLIENTE]],tbClienti[],3,FALSE)</f>
        <v>Veneto</v>
      </c>
      <c r="G1266" t="str">
        <f>VLOOKUP(tbStoricoOrdini[[#This Row],[CLIENTE]],tbClienti[],7,FALSE)</f>
        <v>BD</v>
      </c>
      <c r="H1266" t="s">
        <v>65</v>
      </c>
      <c r="I1266" t="str">
        <f>IF(LEFT(tbStoricoOrdini[[#This Row],[ARTICOLO]],3) = "COG","COG",LEFT(tbStoricoOrdini[[#This Row],[ARTICOLO]],FIND(" ",tbStoricoOrdini[[#This Row],[ARTICOLO]])-1))</f>
        <v>GKLM</v>
      </c>
      <c r="J1266" t="str">
        <f>MID(tbStoricoOrdini[[#This Row],[ARTICOLO]],FIND(" ",tbStoricoOrdini[[#This Row],[ARTICOLO]])+1,4)</f>
        <v>5000</v>
      </c>
      <c r="K1266" t="str">
        <f>IFERROR(RIGHT(tbStoricoOrdini[[#This Row],[ARTICOLO]],LEN(tbStoricoOrdini[[#This Row],[ARTICOLO]])-FIND(" ",tbStoricoOrdini[[#This Row],[ARTICOLO]],FIND(" ",tbStoricoOrdini[[#This Row],[ARTICOLO]]) +1)),"")</f>
        <v/>
      </c>
      <c r="L1266" s="3">
        <f>VLOOKUP(tbStoricoOrdini[[#This Row],[ARTICOLO]],tbArticoli[],2,FALSE)</f>
        <v>75</v>
      </c>
      <c r="M1266" s="22">
        <f>tbStoricoOrdini[[#This Row],[IMPORTO]]/tbStoricoOrdini[[#This Row],[PREZZO]]</f>
        <v>7.7866666666666671</v>
      </c>
      <c r="N1266" t="s">
        <v>9</v>
      </c>
      <c r="O1266" s="8">
        <f>VLOOKUP(tbStoricoOrdini[[#This Row],[AGENTE]],tbAgenti[],2,FALSE)</f>
        <v>0.05</v>
      </c>
      <c r="P1266" s="2">
        <v>584</v>
      </c>
      <c r="Q1266" s="2">
        <f>tbStoricoOrdini[[#This Row],[IMPORTO]]*tbStoricoOrdini[[#This Row],[% COMM.]]</f>
        <v>29.200000000000003</v>
      </c>
      <c r="R1266" s="2">
        <f>tbStoricoOrdini[[#This Row],[TOT. COMM.]]+tbStoricoOrdini[[#This Row],[IMPORTO]]</f>
        <v>613.20000000000005</v>
      </c>
    </row>
    <row r="1267" spans="1:18">
      <c r="A1267" s="1">
        <v>43862</v>
      </c>
      <c r="B1267" s="7">
        <f>MONTH(tbStoricoOrdini[[#This Row],[DATA]])</f>
        <v>2</v>
      </c>
      <c r="C1267" t="s">
        <v>1362</v>
      </c>
      <c r="D1267" t="str">
        <f>RIGHT(tbStoricoOrdini[[#This Row],[ORDINE]],4)</f>
        <v>1264</v>
      </c>
      <c r="E1267" t="s">
        <v>27</v>
      </c>
      <c r="F1267" t="str">
        <f>VLOOKUP(tbStoricoOrdini[[#This Row],[CLIENTE]],tbClienti[],3,FALSE)</f>
        <v>Veneto</v>
      </c>
      <c r="G1267" t="str">
        <f>VLOOKUP(tbStoricoOrdini[[#This Row],[CLIENTE]],tbClienti[],7,FALSE)</f>
        <v>BD</v>
      </c>
      <c r="H1267" t="s">
        <v>66</v>
      </c>
      <c r="I1267" t="str">
        <f>IF(LEFT(tbStoricoOrdini[[#This Row],[ARTICOLO]],3) = "COG","COG",LEFT(tbStoricoOrdini[[#This Row],[ARTICOLO]],FIND(" ",tbStoricoOrdini[[#This Row],[ARTICOLO]])-1))</f>
        <v>BAG</v>
      </c>
      <c r="J1267" t="str">
        <f>MID(tbStoricoOrdini[[#This Row],[ARTICOLO]],FIND(" ",tbStoricoOrdini[[#This Row],[ARTICOLO]])+1,4)</f>
        <v>2500</v>
      </c>
      <c r="K1267" t="str">
        <f>IFERROR(RIGHT(tbStoricoOrdini[[#This Row],[ARTICOLO]],LEN(tbStoricoOrdini[[#This Row],[ARTICOLO]])-FIND(" ",tbStoricoOrdini[[#This Row],[ARTICOLO]],FIND(" ",tbStoricoOrdini[[#This Row],[ARTICOLO]]) +1)),"")</f>
        <v>Plus</v>
      </c>
      <c r="L1267" s="3">
        <f>VLOOKUP(tbStoricoOrdini[[#This Row],[ARTICOLO]],tbArticoli[],2,FALSE)</f>
        <v>220</v>
      </c>
      <c r="M1267" s="22">
        <f>tbStoricoOrdini[[#This Row],[IMPORTO]]/tbStoricoOrdini[[#This Row],[PREZZO]]</f>
        <v>0.19090909090909092</v>
      </c>
      <c r="N1267" t="s">
        <v>10</v>
      </c>
      <c r="O1267" s="8">
        <f>VLOOKUP(tbStoricoOrdini[[#This Row],[AGENTE]],tbAgenti[],2,FALSE)</f>
        <v>3.6999999999999998E-2</v>
      </c>
      <c r="P1267" s="2">
        <v>42</v>
      </c>
      <c r="Q1267" s="2">
        <f>tbStoricoOrdini[[#This Row],[IMPORTO]]*tbStoricoOrdini[[#This Row],[% COMM.]]</f>
        <v>1.5539999999999998</v>
      </c>
      <c r="R1267" s="2">
        <f>tbStoricoOrdini[[#This Row],[TOT. COMM.]]+tbStoricoOrdini[[#This Row],[IMPORTO]]</f>
        <v>43.554000000000002</v>
      </c>
    </row>
    <row r="1268" spans="1:18">
      <c r="A1268" s="1">
        <v>43862</v>
      </c>
      <c r="B1268" s="7">
        <f>MONTH(tbStoricoOrdini[[#This Row],[DATA]])</f>
        <v>2</v>
      </c>
      <c r="C1268" t="s">
        <v>1363</v>
      </c>
      <c r="D1268" t="str">
        <f>RIGHT(tbStoricoOrdini[[#This Row],[ORDINE]],4)</f>
        <v>1265</v>
      </c>
      <c r="E1268" t="s">
        <v>27</v>
      </c>
      <c r="F1268" t="str">
        <f>VLOOKUP(tbStoricoOrdini[[#This Row],[CLIENTE]],tbClienti[],3,FALSE)</f>
        <v>Veneto</v>
      </c>
      <c r="G1268" t="str">
        <f>VLOOKUP(tbStoricoOrdini[[#This Row],[CLIENTE]],tbClienti[],7,FALSE)</f>
        <v>BD</v>
      </c>
      <c r="H1268" t="s">
        <v>66</v>
      </c>
      <c r="I1268" t="str">
        <f>IF(LEFT(tbStoricoOrdini[[#This Row],[ARTICOLO]],3) = "COG","COG",LEFT(tbStoricoOrdini[[#This Row],[ARTICOLO]],FIND(" ",tbStoricoOrdini[[#This Row],[ARTICOLO]])-1))</f>
        <v>BAG</v>
      </c>
      <c r="J1268" t="str">
        <f>MID(tbStoricoOrdini[[#This Row],[ARTICOLO]],FIND(" ",tbStoricoOrdini[[#This Row],[ARTICOLO]])+1,4)</f>
        <v>2500</v>
      </c>
      <c r="K1268" t="str">
        <f>IFERROR(RIGHT(tbStoricoOrdini[[#This Row],[ARTICOLO]],LEN(tbStoricoOrdini[[#This Row],[ARTICOLO]])-FIND(" ",tbStoricoOrdini[[#This Row],[ARTICOLO]],FIND(" ",tbStoricoOrdini[[#This Row],[ARTICOLO]]) +1)),"")</f>
        <v>Plus</v>
      </c>
      <c r="L1268" s="3">
        <f>VLOOKUP(tbStoricoOrdini[[#This Row],[ARTICOLO]],tbArticoli[],2,FALSE)</f>
        <v>220</v>
      </c>
      <c r="M1268" s="22">
        <f>tbStoricoOrdini[[#This Row],[IMPORTO]]/tbStoricoOrdini[[#This Row],[PREZZO]]</f>
        <v>0.89090909090909087</v>
      </c>
      <c r="N1268" t="s">
        <v>19</v>
      </c>
      <c r="O1268" s="8">
        <f>VLOOKUP(tbStoricoOrdini[[#This Row],[AGENTE]],tbAgenti[],2,FALSE)</f>
        <v>0.05</v>
      </c>
      <c r="P1268" s="2">
        <v>196</v>
      </c>
      <c r="Q1268" s="2">
        <f>tbStoricoOrdini[[#This Row],[IMPORTO]]*tbStoricoOrdini[[#This Row],[% COMM.]]</f>
        <v>9.8000000000000007</v>
      </c>
      <c r="R1268" s="2">
        <f>tbStoricoOrdini[[#This Row],[TOT. COMM.]]+tbStoricoOrdini[[#This Row],[IMPORTO]]</f>
        <v>205.8</v>
      </c>
    </row>
    <row r="1269" spans="1:18">
      <c r="A1269" s="1">
        <v>43862</v>
      </c>
      <c r="B1269" s="7">
        <f>MONTH(tbStoricoOrdini[[#This Row],[DATA]])</f>
        <v>2</v>
      </c>
      <c r="C1269" t="s">
        <v>1364</v>
      </c>
      <c r="D1269" t="str">
        <f>RIGHT(tbStoricoOrdini[[#This Row],[ORDINE]],4)</f>
        <v>1266</v>
      </c>
      <c r="E1269" t="s">
        <v>27</v>
      </c>
      <c r="F1269" t="str">
        <f>VLOOKUP(tbStoricoOrdini[[#This Row],[CLIENTE]],tbClienti[],3,FALSE)</f>
        <v>Veneto</v>
      </c>
      <c r="G1269" t="str">
        <f>VLOOKUP(tbStoricoOrdini[[#This Row],[CLIENTE]],tbClienti[],7,FALSE)</f>
        <v>BD</v>
      </c>
      <c r="H1269" t="s">
        <v>66</v>
      </c>
      <c r="I1269" t="str">
        <f>IF(LEFT(tbStoricoOrdini[[#This Row],[ARTICOLO]],3) = "COG","COG",LEFT(tbStoricoOrdini[[#This Row],[ARTICOLO]],FIND(" ",tbStoricoOrdini[[#This Row],[ARTICOLO]])-1))</f>
        <v>BAG</v>
      </c>
      <c r="J1269" t="str">
        <f>MID(tbStoricoOrdini[[#This Row],[ARTICOLO]],FIND(" ",tbStoricoOrdini[[#This Row],[ARTICOLO]])+1,4)</f>
        <v>2500</v>
      </c>
      <c r="K1269" t="str">
        <f>IFERROR(RIGHT(tbStoricoOrdini[[#This Row],[ARTICOLO]],LEN(tbStoricoOrdini[[#This Row],[ARTICOLO]])-FIND(" ",tbStoricoOrdini[[#This Row],[ARTICOLO]],FIND(" ",tbStoricoOrdini[[#This Row],[ARTICOLO]]) +1)),"")</f>
        <v>Plus</v>
      </c>
      <c r="L1269" s="3">
        <f>VLOOKUP(tbStoricoOrdini[[#This Row],[ARTICOLO]],tbArticoli[],2,FALSE)</f>
        <v>220</v>
      </c>
      <c r="M1269" s="22">
        <f>tbStoricoOrdini[[#This Row],[IMPORTO]]/tbStoricoOrdini[[#This Row],[PREZZO]]</f>
        <v>0.41363636363636364</v>
      </c>
      <c r="N1269" t="s">
        <v>15</v>
      </c>
      <c r="O1269" s="8">
        <f>VLOOKUP(tbStoricoOrdini[[#This Row],[AGENTE]],tbAgenti[],2,FALSE)</f>
        <v>0.08</v>
      </c>
      <c r="P1269" s="2">
        <v>91</v>
      </c>
      <c r="Q1269" s="2">
        <f>tbStoricoOrdini[[#This Row],[IMPORTO]]*tbStoricoOrdini[[#This Row],[% COMM.]]</f>
        <v>7.28</v>
      </c>
      <c r="R1269" s="2">
        <f>tbStoricoOrdini[[#This Row],[TOT. COMM.]]+tbStoricoOrdini[[#This Row],[IMPORTO]]</f>
        <v>98.28</v>
      </c>
    </row>
    <row r="1270" spans="1:18">
      <c r="A1270" s="1">
        <v>43862</v>
      </c>
      <c r="B1270" s="7">
        <f>MONTH(tbStoricoOrdini[[#This Row],[DATA]])</f>
        <v>2</v>
      </c>
      <c r="C1270" t="s">
        <v>1365</v>
      </c>
      <c r="D1270" t="str">
        <f>RIGHT(tbStoricoOrdini[[#This Row],[ORDINE]],4)</f>
        <v>1267</v>
      </c>
      <c r="E1270" t="s">
        <v>27</v>
      </c>
      <c r="F1270" t="str">
        <f>VLOOKUP(tbStoricoOrdini[[#This Row],[CLIENTE]],tbClienti[],3,FALSE)</f>
        <v>Veneto</v>
      </c>
      <c r="G1270" t="str">
        <f>VLOOKUP(tbStoricoOrdini[[#This Row],[CLIENTE]],tbClienti[],7,FALSE)</f>
        <v>BD</v>
      </c>
      <c r="H1270" t="s">
        <v>66</v>
      </c>
      <c r="I1270" t="str">
        <f>IF(LEFT(tbStoricoOrdini[[#This Row],[ARTICOLO]],3) = "COG","COG",LEFT(tbStoricoOrdini[[#This Row],[ARTICOLO]],FIND(" ",tbStoricoOrdini[[#This Row],[ARTICOLO]])-1))</f>
        <v>BAG</v>
      </c>
      <c r="J1270" t="str">
        <f>MID(tbStoricoOrdini[[#This Row],[ARTICOLO]],FIND(" ",tbStoricoOrdini[[#This Row],[ARTICOLO]])+1,4)</f>
        <v>2500</v>
      </c>
      <c r="K1270" t="str">
        <f>IFERROR(RIGHT(tbStoricoOrdini[[#This Row],[ARTICOLO]],LEN(tbStoricoOrdini[[#This Row],[ARTICOLO]])-FIND(" ",tbStoricoOrdini[[#This Row],[ARTICOLO]],FIND(" ",tbStoricoOrdini[[#This Row],[ARTICOLO]]) +1)),"")</f>
        <v>Plus</v>
      </c>
      <c r="L1270" s="3">
        <f>VLOOKUP(tbStoricoOrdini[[#This Row],[ARTICOLO]],tbArticoli[],2,FALSE)</f>
        <v>220</v>
      </c>
      <c r="M1270" s="22">
        <f>tbStoricoOrdini[[#This Row],[IMPORTO]]/tbStoricoOrdini[[#This Row],[PREZZO]]</f>
        <v>0.74090909090909096</v>
      </c>
      <c r="N1270" t="s">
        <v>7</v>
      </c>
      <c r="O1270" s="8">
        <f>VLOOKUP(tbStoricoOrdini[[#This Row],[AGENTE]],tbAgenti[],2,FALSE)</f>
        <v>0.03</v>
      </c>
      <c r="P1270" s="2">
        <v>163</v>
      </c>
      <c r="Q1270" s="2">
        <f>tbStoricoOrdini[[#This Row],[IMPORTO]]*tbStoricoOrdini[[#This Row],[% COMM.]]</f>
        <v>4.8899999999999997</v>
      </c>
      <c r="R1270" s="2">
        <f>tbStoricoOrdini[[#This Row],[TOT. COMM.]]+tbStoricoOrdini[[#This Row],[IMPORTO]]</f>
        <v>167.89</v>
      </c>
    </row>
    <row r="1271" spans="1:18">
      <c r="A1271" s="1">
        <v>43862</v>
      </c>
      <c r="B1271" s="7">
        <f>MONTH(tbStoricoOrdini[[#This Row],[DATA]])</f>
        <v>2</v>
      </c>
      <c r="C1271" t="s">
        <v>1366</v>
      </c>
      <c r="D1271" t="str">
        <f>RIGHT(tbStoricoOrdini[[#This Row],[ORDINE]],4)</f>
        <v>1268</v>
      </c>
      <c r="E1271" t="s">
        <v>27</v>
      </c>
      <c r="F1271" t="str">
        <f>VLOOKUP(tbStoricoOrdini[[#This Row],[CLIENTE]],tbClienti[],3,FALSE)</f>
        <v>Veneto</v>
      </c>
      <c r="G1271" t="str">
        <f>VLOOKUP(tbStoricoOrdini[[#This Row],[CLIENTE]],tbClienti[],7,FALSE)</f>
        <v>BD</v>
      </c>
      <c r="H1271" t="s">
        <v>66</v>
      </c>
      <c r="I1271" t="str">
        <f>IF(LEFT(tbStoricoOrdini[[#This Row],[ARTICOLO]],3) = "COG","COG",LEFT(tbStoricoOrdini[[#This Row],[ARTICOLO]],FIND(" ",tbStoricoOrdini[[#This Row],[ARTICOLO]])-1))</f>
        <v>BAG</v>
      </c>
      <c r="J1271" t="str">
        <f>MID(tbStoricoOrdini[[#This Row],[ARTICOLO]],FIND(" ",tbStoricoOrdini[[#This Row],[ARTICOLO]])+1,4)</f>
        <v>2500</v>
      </c>
      <c r="K1271" t="str">
        <f>IFERROR(RIGHT(tbStoricoOrdini[[#This Row],[ARTICOLO]],LEN(tbStoricoOrdini[[#This Row],[ARTICOLO]])-FIND(" ",tbStoricoOrdini[[#This Row],[ARTICOLO]],FIND(" ",tbStoricoOrdini[[#This Row],[ARTICOLO]]) +1)),"")</f>
        <v>Plus</v>
      </c>
      <c r="L1271" s="3">
        <f>VLOOKUP(tbStoricoOrdini[[#This Row],[ARTICOLO]],tbArticoli[],2,FALSE)</f>
        <v>220</v>
      </c>
      <c r="M1271" s="22">
        <f>tbStoricoOrdini[[#This Row],[IMPORTO]]/tbStoricoOrdini[[#This Row],[PREZZO]]</f>
        <v>0.35454545454545455</v>
      </c>
      <c r="N1271" t="s">
        <v>20</v>
      </c>
      <c r="O1271" s="8">
        <f>VLOOKUP(tbStoricoOrdini[[#This Row],[AGENTE]],tbAgenti[],2,FALSE)</f>
        <v>0.05</v>
      </c>
      <c r="P1271" s="2">
        <v>78</v>
      </c>
      <c r="Q1271" s="2">
        <f>tbStoricoOrdini[[#This Row],[IMPORTO]]*tbStoricoOrdini[[#This Row],[% COMM.]]</f>
        <v>3.9000000000000004</v>
      </c>
      <c r="R1271" s="2">
        <f>tbStoricoOrdini[[#This Row],[TOT. COMM.]]+tbStoricoOrdini[[#This Row],[IMPORTO]]</f>
        <v>81.900000000000006</v>
      </c>
    </row>
    <row r="1272" spans="1:18">
      <c r="A1272" s="1">
        <v>43862</v>
      </c>
      <c r="B1272" s="7">
        <f>MONTH(tbStoricoOrdini[[#This Row],[DATA]])</f>
        <v>2</v>
      </c>
      <c r="C1272" t="s">
        <v>1367</v>
      </c>
      <c r="D1272" t="str">
        <f>RIGHT(tbStoricoOrdini[[#This Row],[ORDINE]],4)</f>
        <v>1269</v>
      </c>
      <c r="E1272" t="s">
        <v>27</v>
      </c>
      <c r="F1272" t="str">
        <f>VLOOKUP(tbStoricoOrdini[[#This Row],[CLIENTE]],tbClienti[],3,FALSE)</f>
        <v>Veneto</v>
      </c>
      <c r="G1272" t="str">
        <f>VLOOKUP(tbStoricoOrdini[[#This Row],[CLIENTE]],tbClienti[],7,FALSE)</f>
        <v>BD</v>
      </c>
      <c r="H1272" t="s">
        <v>66</v>
      </c>
      <c r="I1272" t="str">
        <f>IF(LEFT(tbStoricoOrdini[[#This Row],[ARTICOLO]],3) = "COG","COG",LEFT(tbStoricoOrdini[[#This Row],[ARTICOLO]],FIND(" ",tbStoricoOrdini[[#This Row],[ARTICOLO]])-1))</f>
        <v>BAG</v>
      </c>
      <c r="J1272" t="str">
        <f>MID(tbStoricoOrdini[[#This Row],[ARTICOLO]],FIND(" ",tbStoricoOrdini[[#This Row],[ARTICOLO]])+1,4)</f>
        <v>2500</v>
      </c>
      <c r="K1272" t="str">
        <f>IFERROR(RIGHT(tbStoricoOrdini[[#This Row],[ARTICOLO]],LEN(tbStoricoOrdini[[#This Row],[ARTICOLO]])-FIND(" ",tbStoricoOrdini[[#This Row],[ARTICOLO]],FIND(" ",tbStoricoOrdini[[#This Row],[ARTICOLO]]) +1)),"")</f>
        <v>Plus</v>
      </c>
      <c r="L1272" s="3">
        <f>VLOOKUP(tbStoricoOrdini[[#This Row],[ARTICOLO]],tbArticoli[],2,FALSE)</f>
        <v>220</v>
      </c>
      <c r="M1272" s="22">
        <f>tbStoricoOrdini[[#This Row],[IMPORTO]]/tbStoricoOrdini[[#This Row],[PREZZO]]</f>
        <v>1.1636363636363636</v>
      </c>
      <c r="N1272" t="s">
        <v>18</v>
      </c>
      <c r="O1272" s="8">
        <f>VLOOKUP(tbStoricoOrdini[[#This Row],[AGENTE]],tbAgenti[],2,FALSE)</f>
        <v>0.03</v>
      </c>
      <c r="P1272" s="2">
        <v>256</v>
      </c>
      <c r="Q1272" s="2">
        <f>tbStoricoOrdini[[#This Row],[IMPORTO]]*tbStoricoOrdini[[#This Row],[% COMM.]]</f>
        <v>7.68</v>
      </c>
      <c r="R1272" s="2">
        <f>tbStoricoOrdini[[#This Row],[TOT. COMM.]]+tbStoricoOrdini[[#This Row],[IMPORTO]]</f>
        <v>263.68</v>
      </c>
    </row>
    <row r="1273" spans="1:18">
      <c r="A1273" s="1">
        <v>43862</v>
      </c>
      <c r="B1273" s="7">
        <f>MONTH(tbStoricoOrdini[[#This Row],[DATA]])</f>
        <v>2</v>
      </c>
      <c r="C1273" t="s">
        <v>1368</v>
      </c>
      <c r="D1273" t="str">
        <f>RIGHT(tbStoricoOrdini[[#This Row],[ORDINE]],4)</f>
        <v>1270</v>
      </c>
      <c r="E1273" t="s">
        <v>27</v>
      </c>
      <c r="F1273" t="str">
        <f>VLOOKUP(tbStoricoOrdini[[#This Row],[CLIENTE]],tbClienti[],3,FALSE)</f>
        <v>Veneto</v>
      </c>
      <c r="G1273" t="str">
        <f>VLOOKUP(tbStoricoOrdini[[#This Row],[CLIENTE]],tbClienti[],7,FALSE)</f>
        <v>BD</v>
      </c>
      <c r="H1273" t="s">
        <v>66</v>
      </c>
      <c r="I1273" t="str">
        <f>IF(LEFT(tbStoricoOrdini[[#This Row],[ARTICOLO]],3) = "COG","COG",LEFT(tbStoricoOrdini[[#This Row],[ARTICOLO]],FIND(" ",tbStoricoOrdini[[#This Row],[ARTICOLO]])-1))</f>
        <v>BAG</v>
      </c>
      <c r="J1273" t="str">
        <f>MID(tbStoricoOrdini[[#This Row],[ARTICOLO]],FIND(" ",tbStoricoOrdini[[#This Row],[ARTICOLO]])+1,4)</f>
        <v>2500</v>
      </c>
      <c r="K1273" t="str">
        <f>IFERROR(RIGHT(tbStoricoOrdini[[#This Row],[ARTICOLO]],LEN(tbStoricoOrdini[[#This Row],[ARTICOLO]])-FIND(" ",tbStoricoOrdini[[#This Row],[ARTICOLO]],FIND(" ",tbStoricoOrdini[[#This Row],[ARTICOLO]]) +1)),"")</f>
        <v>Plus</v>
      </c>
      <c r="L1273" s="3">
        <f>VLOOKUP(tbStoricoOrdini[[#This Row],[ARTICOLO]],tbArticoli[],2,FALSE)</f>
        <v>220</v>
      </c>
      <c r="M1273" s="22">
        <f>tbStoricoOrdini[[#This Row],[IMPORTO]]/tbStoricoOrdini[[#This Row],[PREZZO]]</f>
        <v>4.8227272727272723</v>
      </c>
      <c r="N1273" t="s">
        <v>9</v>
      </c>
      <c r="O1273" s="8">
        <f>VLOOKUP(tbStoricoOrdini[[#This Row],[AGENTE]],tbAgenti[],2,FALSE)</f>
        <v>0.05</v>
      </c>
      <c r="P1273" s="2">
        <v>1061</v>
      </c>
      <c r="Q1273" s="2">
        <f>tbStoricoOrdini[[#This Row],[IMPORTO]]*tbStoricoOrdini[[#This Row],[% COMM.]]</f>
        <v>53.050000000000004</v>
      </c>
      <c r="R1273" s="2">
        <f>tbStoricoOrdini[[#This Row],[TOT. COMM.]]+tbStoricoOrdini[[#This Row],[IMPORTO]]</f>
        <v>1114.05</v>
      </c>
    </row>
    <row r="1274" spans="1:18">
      <c r="A1274" s="1">
        <v>43862</v>
      </c>
      <c r="B1274" s="7">
        <f>MONTH(tbStoricoOrdini[[#This Row],[DATA]])</f>
        <v>2</v>
      </c>
      <c r="C1274" t="s">
        <v>1369</v>
      </c>
      <c r="D1274" t="str">
        <f>RIGHT(tbStoricoOrdini[[#This Row],[ORDINE]],4)</f>
        <v>1271</v>
      </c>
      <c r="E1274" t="s">
        <v>27</v>
      </c>
      <c r="F1274" t="str">
        <f>VLOOKUP(tbStoricoOrdini[[#This Row],[CLIENTE]],tbClienti[],3,FALSE)</f>
        <v>Veneto</v>
      </c>
      <c r="G1274" t="str">
        <f>VLOOKUP(tbStoricoOrdini[[#This Row],[CLIENTE]],tbClienti[],7,FALSE)</f>
        <v>BD</v>
      </c>
      <c r="H1274" t="s">
        <v>82</v>
      </c>
      <c r="I1274" t="str">
        <f>IF(LEFT(tbStoricoOrdini[[#This Row],[ARTICOLO]],3) = "COG","COG",LEFT(tbStoricoOrdini[[#This Row],[ARTICOLO]],FIND(" ",tbStoricoOrdini[[#This Row],[ARTICOLO]])-1))</f>
        <v>COG</v>
      </c>
      <c r="J1274" t="str">
        <f>MID(tbStoricoOrdini[[#This Row],[ARTICOLO]],FIND(" ",tbStoricoOrdini[[#This Row],[ARTICOLO]])+1,4)</f>
        <v>7000</v>
      </c>
      <c r="K1274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1274" s="3">
        <f>VLOOKUP(tbStoricoOrdini[[#This Row],[ARTICOLO]],tbArticoli[],2,FALSE)</f>
        <v>500</v>
      </c>
      <c r="M1274" s="22">
        <f>tbStoricoOrdini[[#This Row],[IMPORTO]]/tbStoricoOrdini[[#This Row],[PREZZO]]</f>
        <v>3.6619999999999999</v>
      </c>
      <c r="N1274" t="s">
        <v>20</v>
      </c>
      <c r="O1274" s="8">
        <f>VLOOKUP(tbStoricoOrdini[[#This Row],[AGENTE]],tbAgenti[],2,FALSE)</f>
        <v>0.05</v>
      </c>
      <c r="P1274" s="2">
        <v>1831</v>
      </c>
      <c r="Q1274" s="2">
        <f>tbStoricoOrdini[[#This Row],[IMPORTO]]*tbStoricoOrdini[[#This Row],[% COMM.]]</f>
        <v>91.550000000000011</v>
      </c>
      <c r="R1274" s="2">
        <f>tbStoricoOrdini[[#This Row],[TOT. COMM.]]+tbStoricoOrdini[[#This Row],[IMPORTO]]</f>
        <v>1922.55</v>
      </c>
    </row>
    <row r="1275" spans="1:18">
      <c r="A1275" s="1">
        <v>43862</v>
      </c>
      <c r="B1275" s="7">
        <f>MONTH(tbStoricoOrdini[[#This Row],[DATA]])</f>
        <v>2</v>
      </c>
      <c r="C1275" t="s">
        <v>1370</v>
      </c>
      <c r="D1275" t="str">
        <f>RIGHT(tbStoricoOrdini[[#This Row],[ORDINE]],4)</f>
        <v>1272</v>
      </c>
      <c r="E1275" t="s">
        <v>27</v>
      </c>
      <c r="F1275" t="str">
        <f>VLOOKUP(tbStoricoOrdini[[#This Row],[CLIENTE]],tbClienti[],3,FALSE)</f>
        <v>Veneto</v>
      </c>
      <c r="G1275" t="str">
        <f>VLOOKUP(tbStoricoOrdini[[#This Row],[CLIENTE]],tbClienti[],7,FALSE)</f>
        <v>BD</v>
      </c>
      <c r="H1275" t="s">
        <v>82</v>
      </c>
      <c r="I1275" t="str">
        <f>IF(LEFT(tbStoricoOrdini[[#This Row],[ARTICOLO]],3) = "COG","COG",LEFT(tbStoricoOrdini[[#This Row],[ARTICOLO]],FIND(" ",tbStoricoOrdini[[#This Row],[ARTICOLO]])-1))</f>
        <v>COG</v>
      </c>
      <c r="J1275" t="str">
        <f>MID(tbStoricoOrdini[[#This Row],[ARTICOLO]],FIND(" ",tbStoricoOrdini[[#This Row],[ARTICOLO]])+1,4)</f>
        <v>7000</v>
      </c>
      <c r="K1275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1275" s="3">
        <f>VLOOKUP(tbStoricoOrdini[[#This Row],[ARTICOLO]],tbArticoli[],2,FALSE)</f>
        <v>500</v>
      </c>
      <c r="M1275" s="22">
        <f>tbStoricoOrdini[[#This Row],[IMPORTO]]/tbStoricoOrdini[[#This Row],[PREZZO]]</f>
        <v>24.884</v>
      </c>
      <c r="N1275" t="s">
        <v>9</v>
      </c>
      <c r="O1275" s="8">
        <f>VLOOKUP(tbStoricoOrdini[[#This Row],[AGENTE]],tbAgenti[],2,FALSE)</f>
        <v>0.05</v>
      </c>
      <c r="P1275" s="2">
        <v>12442</v>
      </c>
      <c r="Q1275" s="2">
        <f>tbStoricoOrdini[[#This Row],[IMPORTO]]*tbStoricoOrdini[[#This Row],[% COMM.]]</f>
        <v>622.1</v>
      </c>
      <c r="R1275" s="2">
        <f>tbStoricoOrdini[[#This Row],[TOT. COMM.]]+tbStoricoOrdini[[#This Row],[IMPORTO]]</f>
        <v>13064.1</v>
      </c>
    </row>
    <row r="1276" spans="1:18">
      <c r="A1276" s="1">
        <v>43862</v>
      </c>
      <c r="B1276" s="7">
        <f>MONTH(tbStoricoOrdini[[#This Row],[DATA]])</f>
        <v>2</v>
      </c>
      <c r="C1276" t="s">
        <v>1371</v>
      </c>
      <c r="D1276" t="str">
        <f>RIGHT(tbStoricoOrdini[[#This Row],[ORDINE]],4)</f>
        <v>1273</v>
      </c>
      <c r="E1276" t="s">
        <v>27</v>
      </c>
      <c r="F1276" t="str">
        <f>VLOOKUP(tbStoricoOrdini[[#This Row],[CLIENTE]],tbClienti[],3,FALSE)</f>
        <v>Veneto</v>
      </c>
      <c r="G1276" t="str">
        <f>VLOOKUP(tbStoricoOrdini[[#This Row],[CLIENTE]],tbClienti[],7,FALSE)</f>
        <v>BD</v>
      </c>
      <c r="H1276" t="s">
        <v>80</v>
      </c>
      <c r="I1276" t="str">
        <f>IF(LEFT(tbStoricoOrdini[[#This Row],[ARTICOLO]],3) = "COG","COG",LEFT(tbStoricoOrdini[[#This Row],[ARTICOLO]],FIND(" ",tbStoricoOrdini[[#This Row],[ARTICOLO]])-1))</f>
        <v>COG</v>
      </c>
      <c r="J1276" t="str">
        <f>MID(tbStoricoOrdini[[#This Row],[ARTICOLO]],FIND(" ",tbStoricoOrdini[[#This Row],[ARTICOLO]])+1,4)</f>
        <v>5000</v>
      </c>
      <c r="K1276" t="str">
        <f>IFERROR(RIGHT(tbStoricoOrdini[[#This Row],[ARTICOLO]],LEN(tbStoricoOrdini[[#This Row],[ARTICOLO]])-FIND(" ",tbStoricoOrdini[[#This Row],[ARTICOLO]],FIND(" ",tbStoricoOrdini[[#This Row],[ARTICOLO]]) +1)),"")</f>
        <v>Silver</v>
      </c>
      <c r="L1276" s="3">
        <f>VLOOKUP(tbStoricoOrdini[[#This Row],[ARTICOLO]],tbArticoli[],2,FALSE)</f>
        <v>300</v>
      </c>
      <c r="M1276" s="22">
        <f>tbStoricoOrdini[[#This Row],[IMPORTO]]/tbStoricoOrdini[[#This Row],[PREZZO]]</f>
        <v>0.56000000000000005</v>
      </c>
      <c r="N1276" t="s">
        <v>18</v>
      </c>
      <c r="O1276" s="8">
        <f>VLOOKUP(tbStoricoOrdini[[#This Row],[AGENTE]],tbAgenti[],2,FALSE)</f>
        <v>0.03</v>
      </c>
      <c r="P1276" s="2">
        <v>168</v>
      </c>
      <c r="Q1276" s="2">
        <f>tbStoricoOrdini[[#This Row],[IMPORTO]]*tbStoricoOrdini[[#This Row],[% COMM.]]</f>
        <v>5.04</v>
      </c>
      <c r="R1276" s="2">
        <f>tbStoricoOrdini[[#This Row],[TOT. COMM.]]+tbStoricoOrdini[[#This Row],[IMPORTO]]</f>
        <v>173.04</v>
      </c>
    </row>
    <row r="1277" spans="1:18">
      <c r="A1277" s="1">
        <v>43862</v>
      </c>
      <c r="B1277" s="7">
        <f>MONTH(tbStoricoOrdini[[#This Row],[DATA]])</f>
        <v>2</v>
      </c>
      <c r="C1277" t="s">
        <v>1372</v>
      </c>
      <c r="D1277" t="str">
        <f>RIGHT(tbStoricoOrdini[[#This Row],[ORDINE]],4)</f>
        <v>1274</v>
      </c>
      <c r="E1277" t="s">
        <v>27</v>
      </c>
      <c r="F1277" t="str">
        <f>VLOOKUP(tbStoricoOrdini[[#This Row],[CLIENTE]],tbClienti[],3,FALSE)</f>
        <v>Veneto</v>
      </c>
      <c r="G1277" t="str">
        <f>VLOOKUP(tbStoricoOrdini[[#This Row],[CLIENTE]],tbClienti[],7,FALSE)</f>
        <v>BD</v>
      </c>
      <c r="H1277" t="s">
        <v>80</v>
      </c>
      <c r="I1277" t="str">
        <f>IF(LEFT(tbStoricoOrdini[[#This Row],[ARTICOLO]],3) = "COG","COG",LEFT(tbStoricoOrdini[[#This Row],[ARTICOLO]],FIND(" ",tbStoricoOrdini[[#This Row],[ARTICOLO]])-1))</f>
        <v>COG</v>
      </c>
      <c r="J1277" t="str">
        <f>MID(tbStoricoOrdini[[#This Row],[ARTICOLO]],FIND(" ",tbStoricoOrdini[[#This Row],[ARTICOLO]])+1,4)</f>
        <v>5000</v>
      </c>
      <c r="K1277" t="str">
        <f>IFERROR(RIGHT(tbStoricoOrdini[[#This Row],[ARTICOLO]],LEN(tbStoricoOrdini[[#This Row],[ARTICOLO]])-FIND(" ",tbStoricoOrdini[[#This Row],[ARTICOLO]],FIND(" ",tbStoricoOrdini[[#This Row],[ARTICOLO]]) +1)),"")</f>
        <v>Silver</v>
      </c>
      <c r="L1277" s="3">
        <f>VLOOKUP(tbStoricoOrdini[[#This Row],[ARTICOLO]],tbArticoli[],2,FALSE)</f>
        <v>300</v>
      </c>
      <c r="M1277" s="22">
        <f>tbStoricoOrdini[[#This Row],[IMPORTO]]/tbStoricoOrdini[[#This Row],[PREZZO]]</f>
        <v>3.6666666666666667E-2</v>
      </c>
      <c r="N1277" t="s">
        <v>9</v>
      </c>
      <c r="O1277" s="8">
        <f>VLOOKUP(tbStoricoOrdini[[#This Row],[AGENTE]],tbAgenti[],2,FALSE)</f>
        <v>0.05</v>
      </c>
      <c r="P1277" s="2">
        <v>11</v>
      </c>
      <c r="Q1277" s="2">
        <f>tbStoricoOrdini[[#This Row],[IMPORTO]]*tbStoricoOrdini[[#This Row],[% COMM.]]</f>
        <v>0.55000000000000004</v>
      </c>
      <c r="R1277" s="2">
        <f>tbStoricoOrdini[[#This Row],[TOT. COMM.]]+tbStoricoOrdini[[#This Row],[IMPORTO]]</f>
        <v>11.55</v>
      </c>
    </row>
    <row r="1278" spans="1:18">
      <c r="A1278" s="1">
        <v>43862</v>
      </c>
      <c r="B1278" s="7">
        <f>MONTH(tbStoricoOrdini[[#This Row],[DATA]])</f>
        <v>2</v>
      </c>
      <c r="C1278" t="s">
        <v>1373</v>
      </c>
      <c r="D1278" t="str">
        <f>RIGHT(tbStoricoOrdini[[#This Row],[ORDINE]],4)</f>
        <v>1275</v>
      </c>
      <c r="E1278" t="s">
        <v>27</v>
      </c>
      <c r="F1278" t="str">
        <f>VLOOKUP(tbStoricoOrdini[[#This Row],[CLIENTE]],tbClienti[],3,FALSE)</f>
        <v>Veneto</v>
      </c>
      <c r="G1278" t="str">
        <f>VLOOKUP(tbStoricoOrdini[[#This Row],[CLIENTE]],tbClienti[],7,FALSE)</f>
        <v>BD</v>
      </c>
      <c r="H1278" t="s">
        <v>68</v>
      </c>
      <c r="I1278" t="str">
        <f>IF(LEFT(tbStoricoOrdini[[#This Row],[ARTICOLO]],3) = "COG","COG",LEFT(tbStoricoOrdini[[#This Row],[ARTICOLO]],FIND(" ",tbStoricoOrdini[[#This Row],[ARTICOLO]])-1))</f>
        <v>BAG</v>
      </c>
      <c r="J1278" t="str">
        <f>MID(tbStoricoOrdini[[#This Row],[ARTICOLO]],FIND(" ",tbStoricoOrdini[[#This Row],[ARTICOLO]])+1,4)</f>
        <v>5000</v>
      </c>
      <c r="K1278" t="str">
        <f>IFERROR(RIGHT(tbStoricoOrdini[[#This Row],[ARTICOLO]],LEN(tbStoricoOrdini[[#This Row],[ARTICOLO]])-FIND(" ",tbStoricoOrdini[[#This Row],[ARTICOLO]],FIND(" ",tbStoricoOrdini[[#This Row],[ARTICOLO]]) +1)),"")</f>
        <v/>
      </c>
      <c r="L1278" s="3">
        <f>VLOOKUP(tbStoricoOrdini[[#This Row],[ARTICOLO]],tbArticoli[],2,FALSE)</f>
        <v>250</v>
      </c>
      <c r="M1278" s="22">
        <f>tbStoricoOrdini[[#This Row],[IMPORTO]]/tbStoricoOrdini[[#This Row],[PREZZO]]</f>
        <v>0.77600000000000002</v>
      </c>
      <c r="N1278" t="s">
        <v>10</v>
      </c>
      <c r="O1278" s="8">
        <f>VLOOKUP(tbStoricoOrdini[[#This Row],[AGENTE]],tbAgenti[],2,FALSE)</f>
        <v>3.6999999999999998E-2</v>
      </c>
      <c r="P1278" s="2">
        <v>194</v>
      </c>
      <c r="Q1278" s="2">
        <f>tbStoricoOrdini[[#This Row],[IMPORTO]]*tbStoricoOrdini[[#This Row],[% COMM.]]</f>
        <v>7.1779999999999999</v>
      </c>
      <c r="R1278" s="2">
        <f>tbStoricoOrdini[[#This Row],[TOT. COMM.]]+tbStoricoOrdini[[#This Row],[IMPORTO]]</f>
        <v>201.178</v>
      </c>
    </row>
    <row r="1279" spans="1:18">
      <c r="A1279" s="1">
        <v>43862</v>
      </c>
      <c r="B1279" s="7">
        <f>MONTH(tbStoricoOrdini[[#This Row],[DATA]])</f>
        <v>2</v>
      </c>
      <c r="C1279" t="s">
        <v>1374</v>
      </c>
      <c r="D1279" t="str">
        <f>RIGHT(tbStoricoOrdini[[#This Row],[ORDINE]],4)</f>
        <v>1276</v>
      </c>
      <c r="E1279" t="s">
        <v>27</v>
      </c>
      <c r="F1279" t="str">
        <f>VLOOKUP(tbStoricoOrdini[[#This Row],[CLIENTE]],tbClienti[],3,FALSE)</f>
        <v>Veneto</v>
      </c>
      <c r="G1279" t="str">
        <f>VLOOKUP(tbStoricoOrdini[[#This Row],[CLIENTE]],tbClienti[],7,FALSE)</f>
        <v>BD</v>
      </c>
      <c r="H1279" t="s">
        <v>68</v>
      </c>
      <c r="I1279" t="str">
        <f>IF(LEFT(tbStoricoOrdini[[#This Row],[ARTICOLO]],3) = "COG","COG",LEFT(tbStoricoOrdini[[#This Row],[ARTICOLO]],FIND(" ",tbStoricoOrdini[[#This Row],[ARTICOLO]])-1))</f>
        <v>BAG</v>
      </c>
      <c r="J1279" t="str">
        <f>MID(tbStoricoOrdini[[#This Row],[ARTICOLO]],FIND(" ",tbStoricoOrdini[[#This Row],[ARTICOLO]])+1,4)</f>
        <v>5000</v>
      </c>
      <c r="K1279" t="str">
        <f>IFERROR(RIGHT(tbStoricoOrdini[[#This Row],[ARTICOLO]],LEN(tbStoricoOrdini[[#This Row],[ARTICOLO]])-FIND(" ",tbStoricoOrdini[[#This Row],[ARTICOLO]],FIND(" ",tbStoricoOrdini[[#This Row],[ARTICOLO]]) +1)),"")</f>
        <v/>
      </c>
      <c r="L1279" s="3">
        <f>VLOOKUP(tbStoricoOrdini[[#This Row],[ARTICOLO]],tbArticoli[],2,FALSE)</f>
        <v>250</v>
      </c>
      <c r="M1279" s="22">
        <f>tbStoricoOrdini[[#This Row],[IMPORTO]]/tbStoricoOrdini[[#This Row],[PREZZO]]</f>
        <v>0.52</v>
      </c>
      <c r="N1279" t="s">
        <v>19</v>
      </c>
      <c r="O1279" s="8">
        <f>VLOOKUP(tbStoricoOrdini[[#This Row],[AGENTE]],tbAgenti[],2,FALSE)</f>
        <v>0.05</v>
      </c>
      <c r="P1279" s="2">
        <v>130</v>
      </c>
      <c r="Q1279" s="2">
        <f>tbStoricoOrdini[[#This Row],[IMPORTO]]*tbStoricoOrdini[[#This Row],[% COMM.]]</f>
        <v>6.5</v>
      </c>
      <c r="R1279" s="2">
        <f>tbStoricoOrdini[[#This Row],[TOT. COMM.]]+tbStoricoOrdini[[#This Row],[IMPORTO]]</f>
        <v>136.5</v>
      </c>
    </row>
    <row r="1280" spans="1:18">
      <c r="A1280" s="1">
        <v>43862</v>
      </c>
      <c r="B1280" s="7">
        <f>MONTH(tbStoricoOrdini[[#This Row],[DATA]])</f>
        <v>2</v>
      </c>
      <c r="C1280" t="s">
        <v>1375</v>
      </c>
      <c r="D1280" t="str">
        <f>RIGHT(tbStoricoOrdini[[#This Row],[ORDINE]],4)</f>
        <v>1277</v>
      </c>
      <c r="E1280" t="s">
        <v>27</v>
      </c>
      <c r="F1280" t="str">
        <f>VLOOKUP(tbStoricoOrdini[[#This Row],[CLIENTE]],tbClienti[],3,FALSE)</f>
        <v>Veneto</v>
      </c>
      <c r="G1280" t="str">
        <f>VLOOKUP(tbStoricoOrdini[[#This Row],[CLIENTE]],tbClienti[],7,FALSE)</f>
        <v>BD</v>
      </c>
      <c r="H1280" t="s">
        <v>68</v>
      </c>
      <c r="I1280" t="str">
        <f>IF(LEFT(tbStoricoOrdini[[#This Row],[ARTICOLO]],3) = "COG","COG",LEFT(tbStoricoOrdini[[#This Row],[ARTICOLO]],FIND(" ",tbStoricoOrdini[[#This Row],[ARTICOLO]])-1))</f>
        <v>BAG</v>
      </c>
      <c r="J1280" t="str">
        <f>MID(tbStoricoOrdini[[#This Row],[ARTICOLO]],FIND(" ",tbStoricoOrdini[[#This Row],[ARTICOLO]])+1,4)</f>
        <v>5000</v>
      </c>
      <c r="K1280" t="str">
        <f>IFERROR(RIGHT(tbStoricoOrdini[[#This Row],[ARTICOLO]],LEN(tbStoricoOrdini[[#This Row],[ARTICOLO]])-FIND(" ",tbStoricoOrdini[[#This Row],[ARTICOLO]],FIND(" ",tbStoricoOrdini[[#This Row],[ARTICOLO]]) +1)),"")</f>
        <v/>
      </c>
      <c r="L1280" s="3">
        <f>VLOOKUP(tbStoricoOrdini[[#This Row],[ARTICOLO]],tbArticoli[],2,FALSE)</f>
        <v>250</v>
      </c>
      <c r="M1280" s="22">
        <f>tbStoricoOrdini[[#This Row],[IMPORTO]]/tbStoricoOrdini[[#This Row],[PREZZO]]</f>
        <v>2.512</v>
      </c>
      <c r="N1280" t="s">
        <v>7</v>
      </c>
      <c r="O1280" s="8">
        <f>VLOOKUP(tbStoricoOrdini[[#This Row],[AGENTE]],tbAgenti[],2,FALSE)</f>
        <v>0.03</v>
      </c>
      <c r="P1280" s="2">
        <v>628</v>
      </c>
      <c r="Q1280" s="2">
        <f>tbStoricoOrdini[[#This Row],[IMPORTO]]*tbStoricoOrdini[[#This Row],[% COMM.]]</f>
        <v>18.84</v>
      </c>
      <c r="R1280" s="2">
        <f>tbStoricoOrdini[[#This Row],[TOT. COMM.]]+tbStoricoOrdini[[#This Row],[IMPORTO]]</f>
        <v>646.84</v>
      </c>
    </row>
    <row r="1281" spans="1:18">
      <c r="A1281" s="1">
        <v>43862</v>
      </c>
      <c r="B1281" s="7">
        <f>MONTH(tbStoricoOrdini[[#This Row],[DATA]])</f>
        <v>2</v>
      </c>
      <c r="C1281" t="s">
        <v>1376</v>
      </c>
      <c r="D1281" t="str">
        <f>RIGHT(tbStoricoOrdini[[#This Row],[ORDINE]],4)</f>
        <v>1278</v>
      </c>
      <c r="E1281" t="s">
        <v>27</v>
      </c>
      <c r="F1281" t="str">
        <f>VLOOKUP(tbStoricoOrdini[[#This Row],[CLIENTE]],tbClienti[],3,FALSE)</f>
        <v>Veneto</v>
      </c>
      <c r="G1281" t="str">
        <f>VLOOKUP(tbStoricoOrdini[[#This Row],[CLIENTE]],tbClienti[],7,FALSE)</f>
        <v>BD</v>
      </c>
      <c r="H1281" t="s">
        <v>69</v>
      </c>
      <c r="I1281" t="str">
        <f>IF(LEFT(tbStoricoOrdini[[#This Row],[ARTICOLO]],3) = "COG","COG",LEFT(tbStoricoOrdini[[#This Row],[ARTICOLO]],FIND(" ",tbStoricoOrdini[[#This Row],[ARTICOLO]])-1))</f>
        <v>BAG</v>
      </c>
      <c r="J1281" t="str">
        <f>MID(tbStoricoOrdini[[#This Row],[ARTICOLO]],FIND(" ",tbStoricoOrdini[[#This Row],[ARTICOLO]])+1,4)</f>
        <v>1121</v>
      </c>
      <c r="K1281" t="str">
        <f>IFERROR(RIGHT(tbStoricoOrdini[[#This Row],[ARTICOLO]],LEN(tbStoricoOrdini[[#This Row],[ARTICOLO]])-FIND(" ",tbStoricoOrdini[[#This Row],[ARTICOLO]],FIND(" ",tbStoricoOrdini[[#This Row],[ARTICOLO]]) +1)),"")</f>
        <v>Gold</v>
      </c>
      <c r="L1281" s="3">
        <f>VLOOKUP(tbStoricoOrdini[[#This Row],[ARTICOLO]],tbArticoli[],2,FALSE)</f>
        <v>230</v>
      </c>
      <c r="M1281" s="22">
        <f>tbStoricoOrdini[[#This Row],[IMPORTO]]/tbStoricoOrdini[[#This Row],[PREZZO]]</f>
        <v>2.9521739130434783</v>
      </c>
      <c r="N1281" t="s">
        <v>18</v>
      </c>
      <c r="O1281" s="8">
        <f>VLOOKUP(tbStoricoOrdini[[#This Row],[AGENTE]],tbAgenti[],2,FALSE)</f>
        <v>0.03</v>
      </c>
      <c r="P1281" s="2">
        <v>679</v>
      </c>
      <c r="Q1281" s="2">
        <f>tbStoricoOrdini[[#This Row],[IMPORTO]]*tbStoricoOrdini[[#This Row],[% COMM.]]</f>
        <v>20.37</v>
      </c>
      <c r="R1281" s="2">
        <f>tbStoricoOrdini[[#This Row],[TOT. COMM.]]+tbStoricoOrdini[[#This Row],[IMPORTO]]</f>
        <v>699.37</v>
      </c>
    </row>
    <row r="1282" spans="1:18">
      <c r="A1282" s="1">
        <v>43862</v>
      </c>
      <c r="B1282" s="7">
        <f>MONTH(tbStoricoOrdini[[#This Row],[DATA]])</f>
        <v>2</v>
      </c>
      <c r="C1282" t="s">
        <v>1377</v>
      </c>
      <c r="D1282" t="str">
        <f>RIGHT(tbStoricoOrdini[[#This Row],[ORDINE]],4)</f>
        <v>1279</v>
      </c>
      <c r="E1282" t="s">
        <v>27</v>
      </c>
      <c r="F1282" t="str">
        <f>VLOOKUP(tbStoricoOrdini[[#This Row],[CLIENTE]],tbClienti[],3,FALSE)</f>
        <v>Veneto</v>
      </c>
      <c r="G1282" t="str">
        <f>VLOOKUP(tbStoricoOrdini[[#This Row],[CLIENTE]],tbClienti[],7,FALSE)</f>
        <v>BD</v>
      </c>
      <c r="H1282" t="s">
        <v>69</v>
      </c>
      <c r="I1282" t="str">
        <f>IF(LEFT(tbStoricoOrdini[[#This Row],[ARTICOLO]],3) = "COG","COG",LEFT(tbStoricoOrdini[[#This Row],[ARTICOLO]],FIND(" ",tbStoricoOrdini[[#This Row],[ARTICOLO]])-1))</f>
        <v>BAG</v>
      </c>
      <c r="J1282" t="str">
        <f>MID(tbStoricoOrdini[[#This Row],[ARTICOLO]],FIND(" ",tbStoricoOrdini[[#This Row],[ARTICOLO]])+1,4)</f>
        <v>1121</v>
      </c>
      <c r="K1282" t="str">
        <f>IFERROR(RIGHT(tbStoricoOrdini[[#This Row],[ARTICOLO]],LEN(tbStoricoOrdini[[#This Row],[ARTICOLO]])-FIND(" ",tbStoricoOrdini[[#This Row],[ARTICOLO]],FIND(" ",tbStoricoOrdini[[#This Row],[ARTICOLO]]) +1)),"")</f>
        <v>Gold</v>
      </c>
      <c r="L1282" s="3">
        <f>VLOOKUP(tbStoricoOrdini[[#This Row],[ARTICOLO]],tbArticoli[],2,FALSE)</f>
        <v>230</v>
      </c>
      <c r="M1282" s="22">
        <f>tbStoricoOrdini[[#This Row],[IMPORTO]]/tbStoricoOrdini[[#This Row],[PREZZO]]</f>
        <v>141.15217391304347</v>
      </c>
      <c r="N1282" t="s">
        <v>9</v>
      </c>
      <c r="O1282" s="8">
        <f>VLOOKUP(tbStoricoOrdini[[#This Row],[AGENTE]],tbAgenti[],2,FALSE)</f>
        <v>0.05</v>
      </c>
      <c r="P1282" s="2">
        <v>32465</v>
      </c>
      <c r="Q1282" s="2">
        <f>tbStoricoOrdini[[#This Row],[IMPORTO]]*tbStoricoOrdini[[#This Row],[% COMM.]]</f>
        <v>1623.25</v>
      </c>
      <c r="R1282" s="2">
        <f>tbStoricoOrdini[[#This Row],[TOT. COMM.]]+tbStoricoOrdini[[#This Row],[IMPORTO]]</f>
        <v>34088.25</v>
      </c>
    </row>
    <row r="1283" spans="1:18">
      <c r="A1283" s="1">
        <v>43862</v>
      </c>
      <c r="B1283" s="7">
        <f>MONTH(tbStoricoOrdini[[#This Row],[DATA]])</f>
        <v>2</v>
      </c>
      <c r="C1283" t="s">
        <v>1378</v>
      </c>
      <c r="D1283" t="str">
        <f>RIGHT(tbStoricoOrdini[[#This Row],[ORDINE]],4)</f>
        <v>1280</v>
      </c>
      <c r="E1283" t="s">
        <v>27</v>
      </c>
      <c r="F1283" t="str">
        <f>VLOOKUP(tbStoricoOrdini[[#This Row],[CLIENTE]],tbClienti[],3,FALSE)</f>
        <v>Veneto</v>
      </c>
      <c r="G1283" t="str">
        <f>VLOOKUP(tbStoricoOrdini[[#This Row],[CLIENTE]],tbClienti[],7,FALSE)</f>
        <v>BD</v>
      </c>
      <c r="H1283" t="s">
        <v>83</v>
      </c>
      <c r="I1283" t="str">
        <f>IF(LEFT(tbStoricoOrdini[[#This Row],[ARTICOLO]],3) = "COG","COG",LEFT(tbStoricoOrdini[[#This Row],[ARTICOLO]],FIND(" ",tbStoricoOrdini[[#This Row],[ARTICOLO]])-1))</f>
        <v>COG</v>
      </c>
      <c r="J1283" t="str">
        <f>MID(tbStoricoOrdini[[#This Row],[ARTICOLO]],FIND(" ",tbStoricoOrdini[[#This Row],[ARTICOLO]])+1,4)</f>
        <v>8000</v>
      </c>
      <c r="K1283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1283" s="3">
        <f>VLOOKUP(tbStoricoOrdini[[#This Row],[ARTICOLO]],tbArticoli[],2,FALSE)</f>
        <v>670</v>
      </c>
      <c r="M1283" s="22">
        <f>tbStoricoOrdini[[#This Row],[IMPORTO]]/tbStoricoOrdini[[#This Row],[PREZZO]]</f>
        <v>32.980597014925372</v>
      </c>
      <c r="N1283" t="s">
        <v>19</v>
      </c>
      <c r="O1283" s="8">
        <f>VLOOKUP(tbStoricoOrdini[[#This Row],[AGENTE]],tbAgenti[],2,FALSE)</f>
        <v>0.05</v>
      </c>
      <c r="P1283" s="2">
        <v>22097</v>
      </c>
      <c r="Q1283" s="2">
        <f>tbStoricoOrdini[[#This Row],[IMPORTO]]*tbStoricoOrdini[[#This Row],[% COMM.]]</f>
        <v>1104.8500000000001</v>
      </c>
      <c r="R1283" s="2">
        <f>tbStoricoOrdini[[#This Row],[TOT. COMM.]]+tbStoricoOrdini[[#This Row],[IMPORTO]]</f>
        <v>23201.85</v>
      </c>
    </row>
    <row r="1284" spans="1:18">
      <c r="A1284" s="1">
        <v>43862</v>
      </c>
      <c r="B1284" s="7">
        <f>MONTH(tbStoricoOrdini[[#This Row],[DATA]])</f>
        <v>2</v>
      </c>
      <c r="C1284" t="s">
        <v>1379</v>
      </c>
      <c r="D1284" t="str">
        <f>RIGHT(tbStoricoOrdini[[#This Row],[ORDINE]],4)</f>
        <v>1281</v>
      </c>
      <c r="E1284" t="s">
        <v>27</v>
      </c>
      <c r="F1284" t="str">
        <f>VLOOKUP(tbStoricoOrdini[[#This Row],[CLIENTE]],tbClienti[],3,FALSE)</f>
        <v>Veneto</v>
      </c>
      <c r="G1284" t="str">
        <f>VLOOKUP(tbStoricoOrdini[[#This Row],[CLIENTE]],tbClienti[],7,FALSE)</f>
        <v>BD</v>
      </c>
      <c r="H1284" t="s">
        <v>83</v>
      </c>
      <c r="I1284" t="str">
        <f>IF(LEFT(tbStoricoOrdini[[#This Row],[ARTICOLO]],3) = "COG","COG",LEFT(tbStoricoOrdini[[#This Row],[ARTICOLO]],FIND(" ",tbStoricoOrdini[[#This Row],[ARTICOLO]])-1))</f>
        <v>COG</v>
      </c>
      <c r="J1284" t="str">
        <f>MID(tbStoricoOrdini[[#This Row],[ARTICOLO]],FIND(" ",tbStoricoOrdini[[#This Row],[ARTICOLO]])+1,4)</f>
        <v>8000</v>
      </c>
      <c r="K1284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1284" s="3">
        <f>VLOOKUP(tbStoricoOrdini[[#This Row],[ARTICOLO]],tbArticoli[],2,FALSE)</f>
        <v>670</v>
      </c>
      <c r="M1284" s="22">
        <f>tbStoricoOrdini[[#This Row],[IMPORTO]]/tbStoricoOrdini[[#This Row],[PREZZO]]</f>
        <v>387.48208955223879</v>
      </c>
      <c r="N1284" t="s">
        <v>9</v>
      </c>
      <c r="O1284" s="8">
        <f>VLOOKUP(tbStoricoOrdini[[#This Row],[AGENTE]],tbAgenti[],2,FALSE)</f>
        <v>0.05</v>
      </c>
      <c r="P1284" s="2">
        <v>259613</v>
      </c>
      <c r="Q1284" s="2">
        <f>tbStoricoOrdini[[#This Row],[IMPORTO]]*tbStoricoOrdini[[#This Row],[% COMM.]]</f>
        <v>12980.650000000001</v>
      </c>
      <c r="R1284" s="2">
        <f>tbStoricoOrdini[[#This Row],[TOT. COMM.]]+tbStoricoOrdini[[#This Row],[IMPORTO]]</f>
        <v>272593.65000000002</v>
      </c>
    </row>
    <row r="1285" spans="1:18">
      <c r="A1285" s="1">
        <v>43862</v>
      </c>
      <c r="B1285" s="7">
        <f>MONTH(tbStoricoOrdini[[#This Row],[DATA]])</f>
        <v>2</v>
      </c>
      <c r="C1285" t="s">
        <v>1380</v>
      </c>
      <c r="D1285" t="str">
        <f>RIGHT(tbStoricoOrdini[[#This Row],[ORDINE]],4)</f>
        <v>1282</v>
      </c>
      <c r="E1285" t="s">
        <v>27</v>
      </c>
      <c r="F1285" t="str">
        <f>VLOOKUP(tbStoricoOrdini[[#This Row],[CLIENTE]],tbClienti[],3,FALSE)</f>
        <v>Veneto</v>
      </c>
      <c r="G1285" t="str">
        <f>VLOOKUP(tbStoricoOrdini[[#This Row],[CLIENTE]],tbClienti[],7,FALSE)</f>
        <v>BD</v>
      </c>
      <c r="H1285" t="s">
        <v>70</v>
      </c>
      <c r="I1285" t="str">
        <f>IF(LEFT(tbStoricoOrdini[[#This Row],[ARTICOLO]],3) = "COG","COG",LEFT(tbStoricoOrdini[[#This Row],[ARTICOLO]],FIND(" ",tbStoricoOrdini[[#This Row],[ARTICOLO]])-1))</f>
        <v>EB08</v>
      </c>
      <c r="J1285" t="str">
        <f>MID(tbStoricoOrdini[[#This Row],[ARTICOLO]],FIND(" ",tbStoricoOrdini[[#This Row],[ARTICOLO]])+1,4)</f>
        <v>7500</v>
      </c>
      <c r="K1285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1285" s="3">
        <f>VLOOKUP(tbStoricoOrdini[[#This Row],[ARTICOLO]],tbArticoli[],2,FALSE)</f>
        <v>180</v>
      </c>
      <c r="M1285" s="22">
        <f>tbStoricoOrdini[[#This Row],[IMPORTO]]/tbStoricoOrdini[[#This Row],[PREZZO]]</f>
        <v>0.12777777777777777</v>
      </c>
      <c r="N1285" t="s">
        <v>10</v>
      </c>
      <c r="O1285" s="8">
        <f>VLOOKUP(tbStoricoOrdini[[#This Row],[AGENTE]],tbAgenti[],2,FALSE)</f>
        <v>3.6999999999999998E-2</v>
      </c>
      <c r="P1285" s="2">
        <v>23</v>
      </c>
      <c r="Q1285" s="2">
        <f>tbStoricoOrdini[[#This Row],[IMPORTO]]*tbStoricoOrdini[[#This Row],[% COMM.]]</f>
        <v>0.85099999999999998</v>
      </c>
      <c r="R1285" s="2">
        <f>tbStoricoOrdini[[#This Row],[TOT. COMM.]]+tbStoricoOrdini[[#This Row],[IMPORTO]]</f>
        <v>23.850999999999999</v>
      </c>
    </row>
    <row r="1286" spans="1:18">
      <c r="A1286" s="1">
        <v>43862</v>
      </c>
      <c r="B1286" s="7">
        <f>MONTH(tbStoricoOrdini[[#This Row],[DATA]])</f>
        <v>2</v>
      </c>
      <c r="C1286" t="s">
        <v>1381</v>
      </c>
      <c r="D1286" t="str">
        <f>RIGHT(tbStoricoOrdini[[#This Row],[ORDINE]],4)</f>
        <v>1283</v>
      </c>
      <c r="E1286" t="s">
        <v>27</v>
      </c>
      <c r="F1286" t="str">
        <f>VLOOKUP(tbStoricoOrdini[[#This Row],[CLIENTE]],tbClienti[],3,FALSE)</f>
        <v>Veneto</v>
      </c>
      <c r="G1286" t="str">
        <f>VLOOKUP(tbStoricoOrdini[[#This Row],[CLIENTE]],tbClienti[],7,FALSE)</f>
        <v>BD</v>
      </c>
      <c r="H1286" t="s">
        <v>70</v>
      </c>
      <c r="I1286" t="str">
        <f>IF(LEFT(tbStoricoOrdini[[#This Row],[ARTICOLO]],3) = "COG","COG",LEFT(tbStoricoOrdini[[#This Row],[ARTICOLO]],FIND(" ",tbStoricoOrdini[[#This Row],[ARTICOLO]])-1))</f>
        <v>EB08</v>
      </c>
      <c r="J1286" t="str">
        <f>MID(tbStoricoOrdini[[#This Row],[ARTICOLO]],FIND(" ",tbStoricoOrdini[[#This Row],[ARTICOLO]])+1,4)</f>
        <v>7500</v>
      </c>
      <c r="K1286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1286" s="3">
        <f>VLOOKUP(tbStoricoOrdini[[#This Row],[ARTICOLO]],tbArticoli[],2,FALSE)</f>
        <v>180</v>
      </c>
      <c r="M1286" s="22">
        <f>tbStoricoOrdini[[#This Row],[IMPORTO]]/tbStoricoOrdini[[#This Row],[PREZZO]]</f>
        <v>6.5611111111111109</v>
      </c>
      <c r="N1286" t="s">
        <v>14</v>
      </c>
      <c r="O1286" s="8">
        <f>VLOOKUP(tbStoricoOrdini[[#This Row],[AGENTE]],tbAgenti[],2,FALSE)</f>
        <v>0.05</v>
      </c>
      <c r="P1286" s="2">
        <v>1181</v>
      </c>
      <c r="Q1286" s="2">
        <f>tbStoricoOrdini[[#This Row],[IMPORTO]]*tbStoricoOrdini[[#This Row],[% COMM.]]</f>
        <v>59.050000000000004</v>
      </c>
      <c r="R1286" s="2">
        <f>tbStoricoOrdini[[#This Row],[TOT. COMM.]]+tbStoricoOrdini[[#This Row],[IMPORTO]]</f>
        <v>1240.05</v>
      </c>
    </row>
    <row r="1287" spans="1:18">
      <c r="A1287" s="1">
        <v>43862</v>
      </c>
      <c r="B1287" s="7">
        <f>MONTH(tbStoricoOrdini[[#This Row],[DATA]])</f>
        <v>2</v>
      </c>
      <c r="C1287" t="s">
        <v>1382</v>
      </c>
      <c r="D1287" t="str">
        <f>RIGHT(tbStoricoOrdini[[#This Row],[ORDINE]],4)</f>
        <v>1284</v>
      </c>
      <c r="E1287" t="s">
        <v>27</v>
      </c>
      <c r="F1287" t="str">
        <f>VLOOKUP(tbStoricoOrdini[[#This Row],[CLIENTE]],tbClienti[],3,FALSE)</f>
        <v>Veneto</v>
      </c>
      <c r="G1287" t="str">
        <f>VLOOKUP(tbStoricoOrdini[[#This Row],[CLIENTE]],tbClienti[],7,FALSE)</f>
        <v>BD</v>
      </c>
      <c r="H1287" t="s">
        <v>70</v>
      </c>
      <c r="I1287" t="str">
        <f>IF(LEFT(tbStoricoOrdini[[#This Row],[ARTICOLO]],3) = "COG","COG",LEFT(tbStoricoOrdini[[#This Row],[ARTICOLO]],FIND(" ",tbStoricoOrdini[[#This Row],[ARTICOLO]])-1))</f>
        <v>EB08</v>
      </c>
      <c r="J1287" t="str">
        <f>MID(tbStoricoOrdini[[#This Row],[ARTICOLO]],FIND(" ",tbStoricoOrdini[[#This Row],[ARTICOLO]])+1,4)</f>
        <v>7500</v>
      </c>
      <c r="K1287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1287" s="3">
        <f>VLOOKUP(tbStoricoOrdini[[#This Row],[ARTICOLO]],tbArticoli[],2,FALSE)</f>
        <v>180</v>
      </c>
      <c r="M1287" s="22">
        <f>tbStoricoOrdini[[#This Row],[IMPORTO]]/tbStoricoOrdini[[#This Row],[PREZZO]]</f>
        <v>0.85555555555555551</v>
      </c>
      <c r="N1287" t="s">
        <v>20</v>
      </c>
      <c r="O1287" s="8">
        <f>VLOOKUP(tbStoricoOrdini[[#This Row],[AGENTE]],tbAgenti[],2,FALSE)</f>
        <v>0.05</v>
      </c>
      <c r="P1287" s="2">
        <v>154</v>
      </c>
      <c r="Q1287" s="2">
        <f>tbStoricoOrdini[[#This Row],[IMPORTO]]*tbStoricoOrdini[[#This Row],[% COMM.]]</f>
        <v>7.7</v>
      </c>
      <c r="R1287" s="2">
        <f>tbStoricoOrdini[[#This Row],[TOT. COMM.]]+tbStoricoOrdini[[#This Row],[IMPORTO]]</f>
        <v>161.69999999999999</v>
      </c>
    </row>
    <row r="1288" spans="1:18">
      <c r="A1288" s="1">
        <v>43862</v>
      </c>
      <c r="B1288" s="7">
        <f>MONTH(tbStoricoOrdini[[#This Row],[DATA]])</f>
        <v>2</v>
      </c>
      <c r="C1288" t="s">
        <v>1383</v>
      </c>
      <c r="D1288" t="str">
        <f>RIGHT(tbStoricoOrdini[[#This Row],[ORDINE]],4)</f>
        <v>1285</v>
      </c>
      <c r="E1288" t="s">
        <v>27</v>
      </c>
      <c r="F1288" t="str">
        <f>VLOOKUP(tbStoricoOrdini[[#This Row],[CLIENTE]],tbClienti[],3,FALSE)</f>
        <v>Veneto</v>
      </c>
      <c r="G1288" t="str">
        <f>VLOOKUP(tbStoricoOrdini[[#This Row],[CLIENTE]],tbClienti[],7,FALSE)</f>
        <v>BD</v>
      </c>
      <c r="H1288" t="s">
        <v>70</v>
      </c>
      <c r="I1288" t="str">
        <f>IF(LEFT(tbStoricoOrdini[[#This Row],[ARTICOLO]],3) = "COG","COG",LEFT(tbStoricoOrdini[[#This Row],[ARTICOLO]],FIND(" ",tbStoricoOrdini[[#This Row],[ARTICOLO]])-1))</f>
        <v>EB08</v>
      </c>
      <c r="J1288" t="str">
        <f>MID(tbStoricoOrdini[[#This Row],[ARTICOLO]],FIND(" ",tbStoricoOrdini[[#This Row],[ARTICOLO]])+1,4)</f>
        <v>7500</v>
      </c>
      <c r="K1288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1288" s="3">
        <f>VLOOKUP(tbStoricoOrdini[[#This Row],[ARTICOLO]],tbArticoli[],2,FALSE)</f>
        <v>180</v>
      </c>
      <c r="M1288" s="22">
        <f>tbStoricoOrdini[[#This Row],[IMPORTO]]/tbStoricoOrdini[[#This Row],[PREZZO]]</f>
        <v>4.5444444444444443</v>
      </c>
      <c r="N1288" t="s">
        <v>9</v>
      </c>
      <c r="O1288" s="8">
        <f>VLOOKUP(tbStoricoOrdini[[#This Row],[AGENTE]],tbAgenti[],2,FALSE)</f>
        <v>0.05</v>
      </c>
      <c r="P1288" s="2">
        <v>818</v>
      </c>
      <c r="Q1288" s="2">
        <f>tbStoricoOrdini[[#This Row],[IMPORTO]]*tbStoricoOrdini[[#This Row],[% COMM.]]</f>
        <v>40.900000000000006</v>
      </c>
      <c r="R1288" s="2">
        <f>tbStoricoOrdini[[#This Row],[TOT. COMM.]]+tbStoricoOrdini[[#This Row],[IMPORTO]]</f>
        <v>858.9</v>
      </c>
    </row>
    <row r="1289" spans="1:18">
      <c r="A1289" s="1">
        <v>43862</v>
      </c>
      <c r="B1289" s="7">
        <f>MONTH(tbStoricoOrdini[[#This Row],[DATA]])</f>
        <v>2</v>
      </c>
      <c r="C1289" t="s">
        <v>1384</v>
      </c>
      <c r="D1289" t="str">
        <f>RIGHT(tbStoricoOrdini[[#This Row],[ORDINE]],4)</f>
        <v>1286</v>
      </c>
      <c r="E1289" t="s">
        <v>27</v>
      </c>
      <c r="F1289" t="str">
        <f>VLOOKUP(tbStoricoOrdini[[#This Row],[CLIENTE]],tbClienti[],3,FALSE)</f>
        <v>Veneto</v>
      </c>
      <c r="G1289" t="str">
        <f>VLOOKUP(tbStoricoOrdini[[#This Row],[CLIENTE]],tbClienti[],7,FALSE)</f>
        <v>BD</v>
      </c>
      <c r="H1289" t="s">
        <v>75</v>
      </c>
      <c r="I1289" t="str">
        <f>IF(LEFT(tbStoricoOrdini[[#This Row],[ARTICOLO]],3) = "COG","COG",LEFT(tbStoricoOrdini[[#This Row],[ARTICOLO]],FIND(" ",tbStoricoOrdini[[#This Row],[ARTICOLO]])-1))</f>
        <v>AVRC</v>
      </c>
      <c r="J1289" t="str">
        <f>MID(tbStoricoOrdini[[#This Row],[ARTICOLO]],FIND(" ",tbStoricoOrdini[[#This Row],[ARTICOLO]])+1,4)</f>
        <v>1000</v>
      </c>
      <c r="K1289" t="str">
        <f>IFERROR(RIGHT(tbStoricoOrdini[[#This Row],[ARTICOLO]],LEN(tbStoricoOrdini[[#This Row],[ARTICOLO]])-FIND(" ",tbStoricoOrdini[[#This Row],[ARTICOLO]],FIND(" ",tbStoricoOrdini[[#This Row],[ARTICOLO]]) +1)),"")</f>
        <v>Silver</v>
      </c>
      <c r="L1289" s="3">
        <f>VLOOKUP(tbStoricoOrdini[[#This Row],[ARTICOLO]],tbArticoli[],2,FALSE)</f>
        <v>390</v>
      </c>
      <c r="M1289" s="22">
        <f>tbStoricoOrdini[[#This Row],[IMPORTO]]/tbStoricoOrdini[[#This Row],[PREZZO]]</f>
        <v>5.1051282051282048</v>
      </c>
      <c r="N1289" t="s">
        <v>9</v>
      </c>
      <c r="O1289" s="8">
        <f>VLOOKUP(tbStoricoOrdini[[#This Row],[AGENTE]],tbAgenti[],2,FALSE)</f>
        <v>0.05</v>
      </c>
      <c r="P1289" s="2">
        <v>1991</v>
      </c>
      <c r="Q1289" s="2">
        <f>tbStoricoOrdini[[#This Row],[IMPORTO]]*tbStoricoOrdini[[#This Row],[% COMM.]]</f>
        <v>99.550000000000011</v>
      </c>
      <c r="R1289" s="2">
        <f>tbStoricoOrdini[[#This Row],[TOT. COMM.]]+tbStoricoOrdini[[#This Row],[IMPORTO]]</f>
        <v>2090.5500000000002</v>
      </c>
    </row>
    <row r="1290" spans="1:18">
      <c r="A1290" s="1">
        <v>43862</v>
      </c>
      <c r="B1290" s="7">
        <f>MONTH(tbStoricoOrdini[[#This Row],[DATA]])</f>
        <v>2</v>
      </c>
      <c r="C1290" t="s">
        <v>1385</v>
      </c>
      <c r="D1290" t="str">
        <f>RIGHT(tbStoricoOrdini[[#This Row],[ORDINE]],4)</f>
        <v>1287</v>
      </c>
      <c r="E1290" t="s">
        <v>27</v>
      </c>
      <c r="F1290" t="str">
        <f>VLOOKUP(tbStoricoOrdini[[#This Row],[CLIENTE]],tbClienti[],3,FALSE)</f>
        <v>Veneto</v>
      </c>
      <c r="G1290" t="str">
        <f>VLOOKUP(tbStoricoOrdini[[#This Row],[CLIENTE]],tbClienti[],7,FALSE)</f>
        <v>BD</v>
      </c>
      <c r="H1290" t="s">
        <v>71</v>
      </c>
      <c r="I1290" t="str">
        <f>IF(LEFT(tbStoricoOrdini[[#This Row],[ARTICOLO]],3) = "COG","COG",LEFT(tbStoricoOrdini[[#This Row],[ARTICOLO]],FIND(" ",tbStoricoOrdini[[#This Row],[ARTICOLO]])-1))</f>
        <v>EB07</v>
      </c>
      <c r="J1290" t="str">
        <f>MID(tbStoricoOrdini[[#This Row],[ARTICOLO]],FIND(" ",tbStoricoOrdini[[#This Row],[ARTICOLO]])+1,4)</f>
        <v>5000</v>
      </c>
      <c r="K1290" t="str">
        <f>IFERROR(RIGHT(tbStoricoOrdini[[#This Row],[ARTICOLO]],LEN(tbStoricoOrdini[[#This Row],[ARTICOLO]])-FIND(" ",tbStoricoOrdini[[#This Row],[ARTICOLO]],FIND(" ",tbStoricoOrdini[[#This Row],[ARTICOLO]]) +1)),"")</f>
        <v/>
      </c>
      <c r="L1290" s="3">
        <f>VLOOKUP(tbStoricoOrdini[[#This Row],[ARTICOLO]],tbArticoli[],2,FALSE)</f>
        <v>140</v>
      </c>
      <c r="M1290" s="22">
        <f>tbStoricoOrdini[[#This Row],[IMPORTO]]/tbStoricoOrdini[[#This Row],[PREZZO]]</f>
        <v>0.7857142857142857</v>
      </c>
      <c r="N1290" t="s">
        <v>10</v>
      </c>
      <c r="O1290" s="8">
        <f>VLOOKUP(tbStoricoOrdini[[#This Row],[AGENTE]],tbAgenti[],2,FALSE)</f>
        <v>3.6999999999999998E-2</v>
      </c>
      <c r="P1290" s="2">
        <v>110</v>
      </c>
      <c r="Q1290" s="2">
        <f>tbStoricoOrdini[[#This Row],[IMPORTO]]*tbStoricoOrdini[[#This Row],[% COMM.]]</f>
        <v>4.0699999999999994</v>
      </c>
      <c r="R1290" s="2">
        <f>tbStoricoOrdini[[#This Row],[TOT. COMM.]]+tbStoricoOrdini[[#This Row],[IMPORTO]]</f>
        <v>114.07</v>
      </c>
    </row>
    <row r="1291" spans="1:18">
      <c r="A1291" s="1">
        <v>43862</v>
      </c>
      <c r="B1291" s="7">
        <f>MONTH(tbStoricoOrdini[[#This Row],[DATA]])</f>
        <v>2</v>
      </c>
      <c r="C1291" t="s">
        <v>1386</v>
      </c>
      <c r="D1291" t="str">
        <f>RIGHT(tbStoricoOrdini[[#This Row],[ORDINE]],4)</f>
        <v>1288</v>
      </c>
      <c r="E1291" t="s">
        <v>27</v>
      </c>
      <c r="F1291" t="str">
        <f>VLOOKUP(tbStoricoOrdini[[#This Row],[CLIENTE]],tbClienti[],3,FALSE)</f>
        <v>Veneto</v>
      </c>
      <c r="G1291" t="str">
        <f>VLOOKUP(tbStoricoOrdini[[#This Row],[CLIENTE]],tbClienti[],7,FALSE)</f>
        <v>BD</v>
      </c>
      <c r="H1291" t="s">
        <v>71</v>
      </c>
      <c r="I1291" t="str">
        <f>IF(LEFT(tbStoricoOrdini[[#This Row],[ARTICOLO]],3) = "COG","COG",LEFT(tbStoricoOrdini[[#This Row],[ARTICOLO]],FIND(" ",tbStoricoOrdini[[#This Row],[ARTICOLO]])-1))</f>
        <v>EB07</v>
      </c>
      <c r="J1291" t="str">
        <f>MID(tbStoricoOrdini[[#This Row],[ARTICOLO]],FIND(" ",tbStoricoOrdini[[#This Row],[ARTICOLO]])+1,4)</f>
        <v>5000</v>
      </c>
      <c r="K1291" t="str">
        <f>IFERROR(RIGHT(tbStoricoOrdini[[#This Row],[ARTICOLO]],LEN(tbStoricoOrdini[[#This Row],[ARTICOLO]])-FIND(" ",tbStoricoOrdini[[#This Row],[ARTICOLO]],FIND(" ",tbStoricoOrdini[[#This Row],[ARTICOLO]]) +1)),"")</f>
        <v/>
      </c>
      <c r="L1291" s="3">
        <f>VLOOKUP(tbStoricoOrdini[[#This Row],[ARTICOLO]],tbArticoli[],2,FALSE)</f>
        <v>140</v>
      </c>
      <c r="M1291" s="22">
        <f>tbStoricoOrdini[[#This Row],[IMPORTO]]/tbStoricoOrdini[[#This Row],[PREZZO]]</f>
        <v>74.971428571428575</v>
      </c>
      <c r="N1291" t="s">
        <v>19</v>
      </c>
      <c r="O1291" s="8">
        <f>VLOOKUP(tbStoricoOrdini[[#This Row],[AGENTE]],tbAgenti[],2,FALSE)</f>
        <v>0.05</v>
      </c>
      <c r="P1291" s="2">
        <v>10496</v>
      </c>
      <c r="Q1291" s="2">
        <f>tbStoricoOrdini[[#This Row],[IMPORTO]]*tbStoricoOrdini[[#This Row],[% COMM.]]</f>
        <v>524.80000000000007</v>
      </c>
      <c r="R1291" s="2">
        <f>tbStoricoOrdini[[#This Row],[TOT. COMM.]]+tbStoricoOrdini[[#This Row],[IMPORTO]]</f>
        <v>11020.8</v>
      </c>
    </row>
    <row r="1292" spans="1:18">
      <c r="A1292" s="1">
        <v>43862</v>
      </c>
      <c r="B1292" s="7">
        <f>MONTH(tbStoricoOrdini[[#This Row],[DATA]])</f>
        <v>2</v>
      </c>
      <c r="C1292" t="s">
        <v>1387</v>
      </c>
      <c r="D1292" t="str">
        <f>RIGHT(tbStoricoOrdini[[#This Row],[ORDINE]],4)</f>
        <v>1289</v>
      </c>
      <c r="E1292" t="s">
        <v>27</v>
      </c>
      <c r="F1292" t="str">
        <f>VLOOKUP(tbStoricoOrdini[[#This Row],[CLIENTE]],tbClienti[],3,FALSE)</f>
        <v>Veneto</v>
      </c>
      <c r="G1292" t="str">
        <f>VLOOKUP(tbStoricoOrdini[[#This Row],[CLIENTE]],tbClienti[],7,FALSE)</f>
        <v>BD</v>
      </c>
      <c r="H1292" t="s">
        <v>71</v>
      </c>
      <c r="I1292" t="str">
        <f>IF(LEFT(tbStoricoOrdini[[#This Row],[ARTICOLO]],3) = "COG","COG",LEFT(tbStoricoOrdini[[#This Row],[ARTICOLO]],FIND(" ",tbStoricoOrdini[[#This Row],[ARTICOLO]])-1))</f>
        <v>EB07</v>
      </c>
      <c r="J1292" t="str">
        <f>MID(tbStoricoOrdini[[#This Row],[ARTICOLO]],FIND(" ",tbStoricoOrdini[[#This Row],[ARTICOLO]])+1,4)</f>
        <v>5000</v>
      </c>
      <c r="K1292" t="str">
        <f>IFERROR(RIGHT(tbStoricoOrdini[[#This Row],[ARTICOLO]],LEN(tbStoricoOrdini[[#This Row],[ARTICOLO]])-FIND(" ",tbStoricoOrdini[[#This Row],[ARTICOLO]],FIND(" ",tbStoricoOrdini[[#This Row],[ARTICOLO]]) +1)),"")</f>
        <v/>
      </c>
      <c r="L1292" s="3">
        <f>VLOOKUP(tbStoricoOrdini[[#This Row],[ARTICOLO]],tbArticoli[],2,FALSE)</f>
        <v>140</v>
      </c>
      <c r="M1292" s="22">
        <f>tbStoricoOrdini[[#This Row],[IMPORTO]]/tbStoricoOrdini[[#This Row],[PREZZO]]</f>
        <v>2.5857142857142859</v>
      </c>
      <c r="N1292" t="s">
        <v>14</v>
      </c>
      <c r="O1292" s="8">
        <f>VLOOKUP(tbStoricoOrdini[[#This Row],[AGENTE]],tbAgenti[],2,FALSE)</f>
        <v>0.05</v>
      </c>
      <c r="P1292" s="2">
        <v>362</v>
      </c>
      <c r="Q1292" s="2">
        <f>tbStoricoOrdini[[#This Row],[IMPORTO]]*tbStoricoOrdini[[#This Row],[% COMM.]]</f>
        <v>18.100000000000001</v>
      </c>
      <c r="R1292" s="2">
        <f>tbStoricoOrdini[[#This Row],[TOT. COMM.]]+tbStoricoOrdini[[#This Row],[IMPORTO]]</f>
        <v>380.1</v>
      </c>
    </row>
    <row r="1293" spans="1:18">
      <c r="A1293" s="1">
        <v>43862</v>
      </c>
      <c r="B1293" s="7">
        <f>MONTH(tbStoricoOrdini[[#This Row],[DATA]])</f>
        <v>2</v>
      </c>
      <c r="C1293" t="s">
        <v>1388</v>
      </c>
      <c r="D1293" t="str">
        <f>RIGHT(tbStoricoOrdini[[#This Row],[ORDINE]],4)</f>
        <v>1290</v>
      </c>
      <c r="E1293" t="s">
        <v>27</v>
      </c>
      <c r="F1293" t="str">
        <f>VLOOKUP(tbStoricoOrdini[[#This Row],[CLIENTE]],tbClienti[],3,FALSE)</f>
        <v>Veneto</v>
      </c>
      <c r="G1293" t="str">
        <f>VLOOKUP(tbStoricoOrdini[[#This Row],[CLIENTE]],tbClienti[],7,FALSE)</f>
        <v>BD</v>
      </c>
      <c r="H1293" t="s">
        <v>71</v>
      </c>
      <c r="I1293" t="str">
        <f>IF(LEFT(tbStoricoOrdini[[#This Row],[ARTICOLO]],3) = "COG","COG",LEFT(tbStoricoOrdini[[#This Row],[ARTICOLO]],FIND(" ",tbStoricoOrdini[[#This Row],[ARTICOLO]])-1))</f>
        <v>EB07</v>
      </c>
      <c r="J1293" t="str">
        <f>MID(tbStoricoOrdini[[#This Row],[ARTICOLO]],FIND(" ",tbStoricoOrdini[[#This Row],[ARTICOLO]])+1,4)</f>
        <v>5000</v>
      </c>
      <c r="K1293" t="str">
        <f>IFERROR(RIGHT(tbStoricoOrdini[[#This Row],[ARTICOLO]],LEN(tbStoricoOrdini[[#This Row],[ARTICOLO]])-FIND(" ",tbStoricoOrdini[[#This Row],[ARTICOLO]],FIND(" ",tbStoricoOrdini[[#This Row],[ARTICOLO]]) +1)),"")</f>
        <v/>
      </c>
      <c r="L1293" s="3">
        <f>VLOOKUP(tbStoricoOrdini[[#This Row],[ARTICOLO]],tbArticoli[],2,FALSE)</f>
        <v>140</v>
      </c>
      <c r="M1293" s="22">
        <f>tbStoricoOrdini[[#This Row],[IMPORTO]]/tbStoricoOrdini[[#This Row],[PREZZO]]</f>
        <v>1.8071428571428572</v>
      </c>
      <c r="N1293" t="s">
        <v>7</v>
      </c>
      <c r="O1293" s="8">
        <f>VLOOKUP(tbStoricoOrdini[[#This Row],[AGENTE]],tbAgenti[],2,FALSE)</f>
        <v>0.03</v>
      </c>
      <c r="P1293" s="2">
        <v>253</v>
      </c>
      <c r="Q1293" s="2">
        <f>tbStoricoOrdini[[#This Row],[IMPORTO]]*tbStoricoOrdini[[#This Row],[% COMM.]]</f>
        <v>7.59</v>
      </c>
      <c r="R1293" s="2">
        <f>tbStoricoOrdini[[#This Row],[TOT. COMM.]]+tbStoricoOrdini[[#This Row],[IMPORTO]]</f>
        <v>260.58999999999997</v>
      </c>
    </row>
    <row r="1294" spans="1:18">
      <c r="A1294" s="1">
        <v>43862</v>
      </c>
      <c r="B1294" s="7">
        <f>MONTH(tbStoricoOrdini[[#This Row],[DATA]])</f>
        <v>2</v>
      </c>
      <c r="C1294" t="s">
        <v>1389</v>
      </c>
      <c r="D1294" t="str">
        <f>RIGHT(tbStoricoOrdini[[#This Row],[ORDINE]],4)</f>
        <v>1291</v>
      </c>
      <c r="E1294" t="s">
        <v>27</v>
      </c>
      <c r="F1294" t="str">
        <f>VLOOKUP(tbStoricoOrdini[[#This Row],[CLIENTE]],tbClienti[],3,FALSE)</f>
        <v>Veneto</v>
      </c>
      <c r="G1294" t="str">
        <f>VLOOKUP(tbStoricoOrdini[[#This Row],[CLIENTE]],tbClienti[],7,FALSE)</f>
        <v>BD</v>
      </c>
      <c r="H1294" t="s">
        <v>71</v>
      </c>
      <c r="I1294" t="str">
        <f>IF(LEFT(tbStoricoOrdini[[#This Row],[ARTICOLO]],3) = "COG","COG",LEFT(tbStoricoOrdini[[#This Row],[ARTICOLO]],FIND(" ",tbStoricoOrdini[[#This Row],[ARTICOLO]])-1))</f>
        <v>EB07</v>
      </c>
      <c r="J1294" t="str">
        <f>MID(tbStoricoOrdini[[#This Row],[ARTICOLO]],FIND(" ",tbStoricoOrdini[[#This Row],[ARTICOLO]])+1,4)</f>
        <v>5000</v>
      </c>
      <c r="K1294" t="str">
        <f>IFERROR(RIGHT(tbStoricoOrdini[[#This Row],[ARTICOLO]],LEN(tbStoricoOrdini[[#This Row],[ARTICOLO]])-FIND(" ",tbStoricoOrdini[[#This Row],[ARTICOLO]],FIND(" ",tbStoricoOrdini[[#This Row],[ARTICOLO]]) +1)),"")</f>
        <v/>
      </c>
      <c r="L1294" s="3">
        <f>VLOOKUP(tbStoricoOrdini[[#This Row],[ARTICOLO]],tbArticoli[],2,FALSE)</f>
        <v>140</v>
      </c>
      <c r="M1294" s="22">
        <f>tbStoricoOrdini[[#This Row],[IMPORTO]]/tbStoricoOrdini[[#This Row],[PREZZO]]</f>
        <v>8.5428571428571427</v>
      </c>
      <c r="N1294" t="s">
        <v>20</v>
      </c>
      <c r="O1294" s="8">
        <f>VLOOKUP(tbStoricoOrdini[[#This Row],[AGENTE]],tbAgenti[],2,FALSE)</f>
        <v>0.05</v>
      </c>
      <c r="P1294" s="2">
        <v>1196</v>
      </c>
      <c r="Q1294" s="2">
        <f>tbStoricoOrdini[[#This Row],[IMPORTO]]*tbStoricoOrdini[[#This Row],[% COMM.]]</f>
        <v>59.800000000000004</v>
      </c>
      <c r="R1294" s="2">
        <f>tbStoricoOrdini[[#This Row],[TOT. COMM.]]+tbStoricoOrdini[[#This Row],[IMPORTO]]</f>
        <v>1255.8</v>
      </c>
    </row>
    <row r="1295" spans="1:18">
      <c r="A1295" s="1">
        <v>43862</v>
      </c>
      <c r="B1295" s="7">
        <f>MONTH(tbStoricoOrdini[[#This Row],[DATA]])</f>
        <v>2</v>
      </c>
      <c r="C1295" t="s">
        <v>1390</v>
      </c>
      <c r="D1295" t="str">
        <f>RIGHT(tbStoricoOrdini[[#This Row],[ORDINE]],4)</f>
        <v>1292</v>
      </c>
      <c r="E1295" t="s">
        <v>27</v>
      </c>
      <c r="F1295" t="str">
        <f>VLOOKUP(tbStoricoOrdini[[#This Row],[CLIENTE]],tbClienti[],3,FALSE)</f>
        <v>Veneto</v>
      </c>
      <c r="G1295" t="str">
        <f>VLOOKUP(tbStoricoOrdini[[#This Row],[CLIENTE]],tbClienti[],7,FALSE)</f>
        <v>BD</v>
      </c>
      <c r="H1295" t="s">
        <v>71</v>
      </c>
      <c r="I1295" t="str">
        <f>IF(LEFT(tbStoricoOrdini[[#This Row],[ARTICOLO]],3) = "COG","COG",LEFT(tbStoricoOrdini[[#This Row],[ARTICOLO]],FIND(" ",tbStoricoOrdini[[#This Row],[ARTICOLO]])-1))</f>
        <v>EB07</v>
      </c>
      <c r="J1295" t="str">
        <f>MID(tbStoricoOrdini[[#This Row],[ARTICOLO]],FIND(" ",tbStoricoOrdini[[#This Row],[ARTICOLO]])+1,4)</f>
        <v>5000</v>
      </c>
      <c r="K1295" t="str">
        <f>IFERROR(RIGHT(tbStoricoOrdini[[#This Row],[ARTICOLO]],LEN(tbStoricoOrdini[[#This Row],[ARTICOLO]])-FIND(" ",tbStoricoOrdini[[#This Row],[ARTICOLO]],FIND(" ",tbStoricoOrdini[[#This Row],[ARTICOLO]]) +1)),"")</f>
        <v/>
      </c>
      <c r="L1295" s="3">
        <f>VLOOKUP(tbStoricoOrdini[[#This Row],[ARTICOLO]],tbArticoli[],2,FALSE)</f>
        <v>140</v>
      </c>
      <c r="M1295" s="22">
        <f>tbStoricoOrdini[[#This Row],[IMPORTO]]/tbStoricoOrdini[[#This Row],[PREZZO]]</f>
        <v>0.6071428571428571</v>
      </c>
      <c r="N1295" t="s">
        <v>6</v>
      </c>
      <c r="O1295" s="8">
        <f>VLOOKUP(tbStoricoOrdini[[#This Row],[AGENTE]],tbAgenti[],2,FALSE)</f>
        <v>7.4999999999999997E-2</v>
      </c>
      <c r="P1295" s="2">
        <v>85</v>
      </c>
      <c r="Q1295" s="2">
        <f>tbStoricoOrdini[[#This Row],[IMPORTO]]*tbStoricoOrdini[[#This Row],[% COMM.]]</f>
        <v>6.375</v>
      </c>
      <c r="R1295" s="2">
        <f>tbStoricoOrdini[[#This Row],[TOT. COMM.]]+tbStoricoOrdini[[#This Row],[IMPORTO]]</f>
        <v>91.375</v>
      </c>
    </row>
    <row r="1296" spans="1:18">
      <c r="A1296" s="1">
        <v>43862</v>
      </c>
      <c r="B1296" s="7">
        <f>MONTH(tbStoricoOrdini[[#This Row],[DATA]])</f>
        <v>2</v>
      </c>
      <c r="C1296" t="s">
        <v>1391</v>
      </c>
      <c r="D1296" t="str">
        <f>RIGHT(tbStoricoOrdini[[#This Row],[ORDINE]],4)</f>
        <v>1293</v>
      </c>
      <c r="E1296" t="s">
        <v>27</v>
      </c>
      <c r="F1296" t="str">
        <f>VLOOKUP(tbStoricoOrdini[[#This Row],[CLIENTE]],tbClienti[],3,FALSE)</f>
        <v>Veneto</v>
      </c>
      <c r="G1296" t="str">
        <f>VLOOKUP(tbStoricoOrdini[[#This Row],[CLIENTE]],tbClienti[],7,FALSE)</f>
        <v>BD</v>
      </c>
      <c r="H1296" t="s">
        <v>71</v>
      </c>
      <c r="I1296" t="str">
        <f>IF(LEFT(tbStoricoOrdini[[#This Row],[ARTICOLO]],3) = "COG","COG",LEFT(tbStoricoOrdini[[#This Row],[ARTICOLO]],FIND(" ",tbStoricoOrdini[[#This Row],[ARTICOLO]])-1))</f>
        <v>EB07</v>
      </c>
      <c r="J1296" t="str">
        <f>MID(tbStoricoOrdini[[#This Row],[ARTICOLO]],FIND(" ",tbStoricoOrdini[[#This Row],[ARTICOLO]])+1,4)</f>
        <v>5000</v>
      </c>
      <c r="K1296" t="str">
        <f>IFERROR(RIGHT(tbStoricoOrdini[[#This Row],[ARTICOLO]],LEN(tbStoricoOrdini[[#This Row],[ARTICOLO]])-FIND(" ",tbStoricoOrdini[[#This Row],[ARTICOLO]],FIND(" ",tbStoricoOrdini[[#This Row],[ARTICOLO]]) +1)),"")</f>
        <v/>
      </c>
      <c r="L1296" s="3">
        <f>VLOOKUP(tbStoricoOrdini[[#This Row],[ARTICOLO]],tbArticoli[],2,FALSE)</f>
        <v>140</v>
      </c>
      <c r="M1296" s="22">
        <f>tbStoricoOrdini[[#This Row],[IMPORTO]]/tbStoricoOrdini[[#This Row],[PREZZO]]</f>
        <v>139.54285714285714</v>
      </c>
      <c r="N1296" t="s">
        <v>9</v>
      </c>
      <c r="O1296" s="8">
        <f>VLOOKUP(tbStoricoOrdini[[#This Row],[AGENTE]],tbAgenti[],2,FALSE)</f>
        <v>0.05</v>
      </c>
      <c r="P1296" s="2">
        <v>19536</v>
      </c>
      <c r="Q1296" s="2">
        <f>tbStoricoOrdini[[#This Row],[IMPORTO]]*tbStoricoOrdini[[#This Row],[% COMM.]]</f>
        <v>976.80000000000007</v>
      </c>
      <c r="R1296" s="2">
        <f>tbStoricoOrdini[[#This Row],[TOT. COMM.]]+tbStoricoOrdini[[#This Row],[IMPORTO]]</f>
        <v>20512.8</v>
      </c>
    </row>
    <row r="1297" spans="1:18">
      <c r="A1297" s="1">
        <v>43862</v>
      </c>
      <c r="B1297" s="7">
        <f>MONTH(tbStoricoOrdini[[#This Row],[DATA]])</f>
        <v>2</v>
      </c>
      <c r="C1297" t="s">
        <v>1392</v>
      </c>
      <c r="D1297" t="str">
        <f>RIGHT(tbStoricoOrdini[[#This Row],[ORDINE]],4)</f>
        <v>1294</v>
      </c>
      <c r="E1297" t="s">
        <v>27</v>
      </c>
      <c r="F1297" t="str">
        <f>VLOOKUP(tbStoricoOrdini[[#This Row],[CLIENTE]],tbClienti[],3,FALSE)</f>
        <v>Veneto</v>
      </c>
      <c r="G1297" t="str">
        <f>VLOOKUP(tbStoricoOrdini[[#This Row],[CLIENTE]],tbClienti[],7,FALSE)</f>
        <v>BD</v>
      </c>
      <c r="H1297" t="s">
        <v>76</v>
      </c>
      <c r="I1297" t="str">
        <f>IF(LEFT(tbStoricoOrdini[[#This Row],[ARTICOLO]],3) = "COG","COG",LEFT(tbStoricoOrdini[[#This Row],[ARTICOLO]],FIND(" ",tbStoricoOrdini[[#This Row],[ARTICOLO]])-1))</f>
        <v>COG</v>
      </c>
      <c r="J1297" t="str">
        <f>MID(tbStoricoOrdini[[#This Row],[ARTICOLO]],FIND(" ",tbStoricoOrdini[[#This Row],[ARTICOLO]])+1,4)</f>
        <v>1000</v>
      </c>
      <c r="K1297" t="str">
        <f>IFERROR(RIGHT(tbStoricoOrdini[[#This Row],[ARTICOLO]],LEN(tbStoricoOrdini[[#This Row],[ARTICOLO]])-FIND(" ",tbStoricoOrdini[[#This Row],[ARTICOLO]],FIND(" ",tbStoricoOrdini[[#This Row],[ARTICOLO]]) +1)),"")</f>
        <v/>
      </c>
      <c r="L1297" s="3">
        <f>VLOOKUP(tbStoricoOrdini[[#This Row],[ARTICOLO]],tbArticoli[],2,FALSE)</f>
        <v>150</v>
      </c>
      <c r="M1297" s="22">
        <f>tbStoricoOrdini[[#This Row],[IMPORTO]]/tbStoricoOrdini[[#This Row],[PREZZO]]</f>
        <v>13.293333333333333</v>
      </c>
      <c r="N1297" t="s">
        <v>19</v>
      </c>
      <c r="O1297" s="8">
        <f>VLOOKUP(tbStoricoOrdini[[#This Row],[AGENTE]],tbAgenti[],2,FALSE)</f>
        <v>0.05</v>
      </c>
      <c r="P1297" s="2">
        <v>1994</v>
      </c>
      <c r="Q1297" s="2">
        <f>tbStoricoOrdini[[#This Row],[IMPORTO]]*tbStoricoOrdini[[#This Row],[% COMM.]]</f>
        <v>99.7</v>
      </c>
      <c r="R1297" s="2">
        <f>tbStoricoOrdini[[#This Row],[TOT. COMM.]]+tbStoricoOrdini[[#This Row],[IMPORTO]]</f>
        <v>2093.6999999999998</v>
      </c>
    </row>
    <row r="1298" spans="1:18">
      <c r="A1298" s="1">
        <v>43862</v>
      </c>
      <c r="B1298" s="7">
        <f>MONTH(tbStoricoOrdini[[#This Row],[DATA]])</f>
        <v>2</v>
      </c>
      <c r="C1298" t="s">
        <v>1393</v>
      </c>
      <c r="D1298" t="str">
        <f>RIGHT(tbStoricoOrdini[[#This Row],[ORDINE]],4)</f>
        <v>1295</v>
      </c>
      <c r="E1298" t="s">
        <v>27</v>
      </c>
      <c r="F1298" t="str">
        <f>VLOOKUP(tbStoricoOrdini[[#This Row],[CLIENTE]],tbClienti[],3,FALSE)</f>
        <v>Veneto</v>
      </c>
      <c r="G1298" t="str">
        <f>VLOOKUP(tbStoricoOrdini[[#This Row],[CLIENTE]],tbClienti[],7,FALSE)</f>
        <v>BD</v>
      </c>
      <c r="H1298" t="s">
        <v>76</v>
      </c>
      <c r="I1298" t="str">
        <f>IF(LEFT(tbStoricoOrdini[[#This Row],[ARTICOLO]],3) = "COG","COG",LEFT(tbStoricoOrdini[[#This Row],[ARTICOLO]],FIND(" ",tbStoricoOrdini[[#This Row],[ARTICOLO]])-1))</f>
        <v>COG</v>
      </c>
      <c r="J1298" t="str">
        <f>MID(tbStoricoOrdini[[#This Row],[ARTICOLO]],FIND(" ",tbStoricoOrdini[[#This Row],[ARTICOLO]])+1,4)</f>
        <v>1000</v>
      </c>
      <c r="K1298" t="str">
        <f>IFERROR(RIGHT(tbStoricoOrdini[[#This Row],[ARTICOLO]],LEN(tbStoricoOrdini[[#This Row],[ARTICOLO]])-FIND(" ",tbStoricoOrdini[[#This Row],[ARTICOLO]],FIND(" ",tbStoricoOrdini[[#This Row],[ARTICOLO]]) +1)),"")</f>
        <v/>
      </c>
      <c r="L1298" s="3">
        <f>VLOOKUP(tbStoricoOrdini[[#This Row],[ARTICOLO]],tbArticoli[],2,FALSE)</f>
        <v>150</v>
      </c>
      <c r="M1298" s="22">
        <f>tbStoricoOrdini[[#This Row],[IMPORTO]]/tbStoricoOrdini[[#This Row],[PREZZO]]</f>
        <v>4.3533333333333335</v>
      </c>
      <c r="N1298" t="s">
        <v>15</v>
      </c>
      <c r="O1298" s="8">
        <f>VLOOKUP(tbStoricoOrdini[[#This Row],[AGENTE]],tbAgenti[],2,FALSE)</f>
        <v>0.08</v>
      </c>
      <c r="P1298" s="2">
        <v>653</v>
      </c>
      <c r="Q1298" s="2">
        <f>tbStoricoOrdini[[#This Row],[IMPORTO]]*tbStoricoOrdini[[#This Row],[% COMM.]]</f>
        <v>52.24</v>
      </c>
      <c r="R1298" s="2">
        <f>tbStoricoOrdini[[#This Row],[TOT. COMM.]]+tbStoricoOrdini[[#This Row],[IMPORTO]]</f>
        <v>705.24</v>
      </c>
    </row>
    <row r="1299" spans="1:18">
      <c r="A1299" s="1">
        <v>43862</v>
      </c>
      <c r="B1299" s="7">
        <f>MONTH(tbStoricoOrdini[[#This Row],[DATA]])</f>
        <v>2</v>
      </c>
      <c r="C1299" t="s">
        <v>1394</v>
      </c>
      <c r="D1299" t="str">
        <f>RIGHT(tbStoricoOrdini[[#This Row],[ORDINE]],4)</f>
        <v>1296</v>
      </c>
      <c r="E1299" t="s">
        <v>27</v>
      </c>
      <c r="F1299" t="str">
        <f>VLOOKUP(tbStoricoOrdini[[#This Row],[CLIENTE]],tbClienti[],3,FALSE)</f>
        <v>Veneto</v>
      </c>
      <c r="G1299" t="str">
        <f>VLOOKUP(tbStoricoOrdini[[#This Row],[CLIENTE]],tbClienti[],7,FALSE)</f>
        <v>BD</v>
      </c>
      <c r="H1299" t="s">
        <v>76</v>
      </c>
      <c r="I1299" t="str">
        <f>IF(LEFT(tbStoricoOrdini[[#This Row],[ARTICOLO]],3) = "COG","COG",LEFT(tbStoricoOrdini[[#This Row],[ARTICOLO]],FIND(" ",tbStoricoOrdini[[#This Row],[ARTICOLO]])-1))</f>
        <v>COG</v>
      </c>
      <c r="J1299" t="str">
        <f>MID(tbStoricoOrdini[[#This Row],[ARTICOLO]],FIND(" ",tbStoricoOrdini[[#This Row],[ARTICOLO]])+1,4)</f>
        <v>1000</v>
      </c>
      <c r="K1299" t="str">
        <f>IFERROR(RIGHT(tbStoricoOrdini[[#This Row],[ARTICOLO]],LEN(tbStoricoOrdini[[#This Row],[ARTICOLO]])-FIND(" ",tbStoricoOrdini[[#This Row],[ARTICOLO]],FIND(" ",tbStoricoOrdini[[#This Row],[ARTICOLO]]) +1)),"")</f>
        <v/>
      </c>
      <c r="L1299" s="3">
        <f>VLOOKUP(tbStoricoOrdini[[#This Row],[ARTICOLO]],tbArticoli[],2,FALSE)</f>
        <v>150</v>
      </c>
      <c r="M1299" s="22">
        <f>tbStoricoOrdini[[#This Row],[IMPORTO]]/tbStoricoOrdini[[#This Row],[PREZZO]]</f>
        <v>0.27333333333333332</v>
      </c>
      <c r="N1299" t="s">
        <v>18</v>
      </c>
      <c r="O1299" s="8">
        <f>VLOOKUP(tbStoricoOrdini[[#This Row],[AGENTE]],tbAgenti[],2,FALSE)</f>
        <v>0.03</v>
      </c>
      <c r="P1299" s="2">
        <v>41</v>
      </c>
      <c r="Q1299" s="2">
        <f>tbStoricoOrdini[[#This Row],[IMPORTO]]*tbStoricoOrdini[[#This Row],[% COMM.]]</f>
        <v>1.23</v>
      </c>
      <c r="R1299" s="2">
        <f>tbStoricoOrdini[[#This Row],[TOT. COMM.]]+tbStoricoOrdini[[#This Row],[IMPORTO]]</f>
        <v>42.23</v>
      </c>
    </row>
    <row r="1300" spans="1:18">
      <c r="A1300" s="1">
        <v>43862</v>
      </c>
      <c r="B1300" s="7">
        <f>MONTH(tbStoricoOrdini[[#This Row],[DATA]])</f>
        <v>2</v>
      </c>
      <c r="C1300" t="s">
        <v>1395</v>
      </c>
      <c r="D1300" t="str">
        <f>RIGHT(tbStoricoOrdini[[#This Row],[ORDINE]],4)</f>
        <v>1297</v>
      </c>
      <c r="E1300" t="s">
        <v>27</v>
      </c>
      <c r="F1300" t="str">
        <f>VLOOKUP(tbStoricoOrdini[[#This Row],[CLIENTE]],tbClienti[],3,FALSE)</f>
        <v>Veneto</v>
      </c>
      <c r="G1300" t="str">
        <f>VLOOKUP(tbStoricoOrdini[[#This Row],[CLIENTE]],tbClienti[],7,FALSE)</f>
        <v>BD</v>
      </c>
      <c r="H1300" t="s">
        <v>76</v>
      </c>
      <c r="I1300" t="str">
        <f>IF(LEFT(tbStoricoOrdini[[#This Row],[ARTICOLO]],3) = "COG","COG",LEFT(tbStoricoOrdini[[#This Row],[ARTICOLO]],FIND(" ",tbStoricoOrdini[[#This Row],[ARTICOLO]])-1))</f>
        <v>COG</v>
      </c>
      <c r="J1300" t="str">
        <f>MID(tbStoricoOrdini[[#This Row],[ARTICOLO]],FIND(" ",tbStoricoOrdini[[#This Row],[ARTICOLO]])+1,4)</f>
        <v>1000</v>
      </c>
      <c r="K1300" t="str">
        <f>IFERROR(RIGHT(tbStoricoOrdini[[#This Row],[ARTICOLO]],LEN(tbStoricoOrdini[[#This Row],[ARTICOLO]])-FIND(" ",tbStoricoOrdini[[#This Row],[ARTICOLO]],FIND(" ",tbStoricoOrdini[[#This Row],[ARTICOLO]]) +1)),"")</f>
        <v/>
      </c>
      <c r="L1300" s="3">
        <f>VLOOKUP(tbStoricoOrdini[[#This Row],[ARTICOLO]],tbArticoli[],2,FALSE)</f>
        <v>150</v>
      </c>
      <c r="M1300" s="22">
        <f>tbStoricoOrdini[[#This Row],[IMPORTO]]/tbStoricoOrdini[[#This Row],[PREZZO]]</f>
        <v>3.7733333333333334</v>
      </c>
      <c r="N1300" t="s">
        <v>9</v>
      </c>
      <c r="O1300" s="8">
        <f>VLOOKUP(tbStoricoOrdini[[#This Row],[AGENTE]],tbAgenti[],2,FALSE)</f>
        <v>0.05</v>
      </c>
      <c r="P1300" s="2">
        <v>566</v>
      </c>
      <c r="Q1300" s="2">
        <f>tbStoricoOrdini[[#This Row],[IMPORTO]]*tbStoricoOrdini[[#This Row],[% COMM.]]</f>
        <v>28.3</v>
      </c>
      <c r="R1300" s="2">
        <f>tbStoricoOrdini[[#This Row],[TOT. COMM.]]+tbStoricoOrdini[[#This Row],[IMPORTO]]</f>
        <v>594.29999999999995</v>
      </c>
    </row>
    <row r="1301" spans="1:18">
      <c r="A1301" s="1">
        <v>43862</v>
      </c>
      <c r="B1301" s="7">
        <f>MONTH(tbStoricoOrdini[[#This Row],[DATA]])</f>
        <v>2</v>
      </c>
      <c r="C1301" t="s">
        <v>1396</v>
      </c>
      <c r="D1301" t="str">
        <f>RIGHT(tbStoricoOrdini[[#This Row],[ORDINE]],4)</f>
        <v>1298</v>
      </c>
      <c r="E1301" t="s">
        <v>27</v>
      </c>
      <c r="F1301" t="str">
        <f>VLOOKUP(tbStoricoOrdini[[#This Row],[CLIENTE]],tbClienti[],3,FALSE)</f>
        <v>Veneto</v>
      </c>
      <c r="G1301" t="str">
        <f>VLOOKUP(tbStoricoOrdini[[#This Row],[CLIENTE]],tbClienti[],7,FALSE)</f>
        <v>BD</v>
      </c>
      <c r="H1301" t="s">
        <v>72</v>
      </c>
      <c r="I1301" t="str">
        <f>IF(LEFT(tbStoricoOrdini[[#This Row],[ARTICOLO]],3) = "COG","COG",LEFT(tbStoricoOrdini[[#This Row],[ARTICOLO]],FIND(" ",tbStoricoOrdini[[#This Row],[ARTICOLO]])-1))</f>
        <v>EB06</v>
      </c>
      <c r="J1301" t="str">
        <f>MID(tbStoricoOrdini[[#This Row],[ARTICOLO]],FIND(" ",tbStoricoOrdini[[#This Row],[ARTICOLO]])+1,4)</f>
        <v>3000</v>
      </c>
      <c r="K1301" t="str">
        <f>IFERROR(RIGHT(tbStoricoOrdini[[#This Row],[ARTICOLO]],LEN(tbStoricoOrdini[[#This Row],[ARTICOLO]])-FIND(" ",tbStoricoOrdini[[#This Row],[ARTICOLO]],FIND(" ",tbStoricoOrdini[[#This Row],[ARTICOLO]]) +1)),"")</f>
        <v>Medium</v>
      </c>
      <c r="L1301" s="3">
        <f>VLOOKUP(tbStoricoOrdini[[#This Row],[ARTICOLO]],tbArticoli[],2,FALSE)</f>
        <v>120</v>
      </c>
      <c r="M1301" s="22">
        <f>tbStoricoOrdini[[#This Row],[IMPORTO]]/tbStoricoOrdini[[#This Row],[PREZZO]]</f>
        <v>0.4</v>
      </c>
      <c r="N1301" t="s">
        <v>10</v>
      </c>
      <c r="O1301" s="8">
        <f>VLOOKUP(tbStoricoOrdini[[#This Row],[AGENTE]],tbAgenti[],2,FALSE)</f>
        <v>3.6999999999999998E-2</v>
      </c>
      <c r="P1301" s="2">
        <v>48</v>
      </c>
      <c r="Q1301" s="2">
        <f>tbStoricoOrdini[[#This Row],[IMPORTO]]*tbStoricoOrdini[[#This Row],[% COMM.]]</f>
        <v>1.7759999999999998</v>
      </c>
      <c r="R1301" s="2">
        <f>tbStoricoOrdini[[#This Row],[TOT. COMM.]]+tbStoricoOrdini[[#This Row],[IMPORTO]]</f>
        <v>49.775999999999996</v>
      </c>
    </row>
    <row r="1302" spans="1:18">
      <c r="A1302" s="1">
        <v>43862</v>
      </c>
      <c r="B1302" s="7">
        <f>MONTH(tbStoricoOrdini[[#This Row],[DATA]])</f>
        <v>2</v>
      </c>
      <c r="C1302" t="s">
        <v>1397</v>
      </c>
      <c r="D1302" t="str">
        <f>RIGHT(tbStoricoOrdini[[#This Row],[ORDINE]],4)</f>
        <v>1299</v>
      </c>
      <c r="E1302" t="s">
        <v>27</v>
      </c>
      <c r="F1302" t="str">
        <f>VLOOKUP(tbStoricoOrdini[[#This Row],[CLIENTE]],tbClienti[],3,FALSE)</f>
        <v>Veneto</v>
      </c>
      <c r="G1302" t="str">
        <f>VLOOKUP(tbStoricoOrdini[[#This Row],[CLIENTE]],tbClienti[],7,FALSE)</f>
        <v>BD</v>
      </c>
      <c r="H1302" t="s">
        <v>72</v>
      </c>
      <c r="I1302" t="str">
        <f>IF(LEFT(tbStoricoOrdini[[#This Row],[ARTICOLO]],3) = "COG","COG",LEFT(tbStoricoOrdini[[#This Row],[ARTICOLO]],FIND(" ",tbStoricoOrdini[[#This Row],[ARTICOLO]])-1))</f>
        <v>EB06</v>
      </c>
      <c r="J1302" t="str">
        <f>MID(tbStoricoOrdini[[#This Row],[ARTICOLO]],FIND(" ",tbStoricoOrdini[[#This Row],[ARTICOLO]])+1,4)</f>
        <v>3000</v>
      </c>
      <c r="K1302" t="str">
        <f>IFERROR(RIGHT(tbStoricoOrdini[[#This Row],[ARTICOLO]],LEN(tbStoricoOrdini[[#This Row],[ARTICOLO]])-FIND(" ",tbStoricoOrdini[[#This Row],[ARTICOLO]],FIND(" ",tbStoricoOrdini[[#This Row],[ARTICOLO]]) +1)),"")</f>
        <v>Medium</v>
      </c>
      <c r="L1302" s="3">
        <f>VLOOKUP(tbStoricoOrdini[[#This Row],[ARTICOLO]],tbArticoli[],2,FALSE)</f>
        <v>120</v>
      </c>
      <c r="M1302" s="22">
        <f>tbStoricoOrdini[[#This Row],[IMPORTO]]/tbStoricoOrdini[[#This Row],[PREZZO]]</f>
        <v>26.466666666666665</v>
      </c>
      <c r="N1302" t="s">
        <v>19</v>
      </c>
      <c r="O1302" s="8">
        <f>VLOOKUP(tbStoricoOrdini[[#This Row],[AGENTE]],tbAgenti[],2,FALSE)</f>
        <v>0.05</v>
      </c>
      <c r="P1302" s="2">
        <v>3176</v>
      </c>
      <c r="Q1302" s="2">
        <f>tbStoricoOrdini[[#This Row],[IMPORTO]]*tbStoricoOrdini[[#This Row],[% COMM.]]</f>
        <v>158.80000000000001</v>
      </c>
      <c r="R1302" s="2">
        <f>tbStoricoOrdini[[#This Row],[TOT. COMM.]]+tbStoricoOrdini[[#This Row],[IMPORTO]]</f>
        <v>3334.8</v>
      </c>
    </row>
    <row r="1303" spans="1:18">
      <c r="A1303" s="1">
        <v>43862</v>
      </c>
      <c r="B1303" s="7">
        <f>MONTH(tbStoricoOrdini[[#This Row],[DATA]])</f>
        <v>2</v>
      </c>
      <c r="C1303" t="s">
        <v>1398</v>
      </c>
      <c r="D1303" t="str">
        <f>RIGHT(tbStoricoOrdini[[#This Row],[ORDINE]],4)</f>
        <v>1300</v>
      </c>
      <c r="E1303" t="s">
        <v>27</v>
      </c>
      <c r="F1303" t="str">
        <f>VLOOKUP(tbStoricoOrdini[[#This Row],[CLIENTE]],tbClienti[],3,FALSE)</f>
        <v>Veneto</v>
      </c>
      <c r="G1303" t="str">
        <f>VLOOKUP(tbStoricoOrdini[[#This Row],[CLIENTE]],tbClienti[],7,FALSE)</f>
        <v>BD</v>
      </c>
      <c r="H1303" t="s">
        <v>72</v>
      </c>
      <c r="I1303" t="str">
        <f>IF(LEFT(tbStoricoOrdini[[#This Row],[ARTICOLO]],3) = "COG","COG",LEFT(tbStoricoOrdini[[#This Row],[ARTICOLO]],FIND(" ",tbStoricoOrdini[[#This Row],[ARTICOLO]])-1))</f>
        <v>EB06</v>
      </c>
      <c r="J1303" t="str">
        <f>MID(tbStoricoOrdini[[#This Row],[ARTICOLO]],FIND(" ",tbStoricoOrdini[[#This Row],[ARTICOLO]])+1,4)</f>
        <v>3000</v>
      </c>
      <c r="K1303" t="str">
        <f>IFERROR(RIGHT(tbStoricoOrdini[[#This Row],[ARTICOLO]],LEN(tbStoricoOrdini[[#This Row],[ARTICOLO]])-FIND(" ",tbStoricoOrdini[[#This Row],[ARTICOLO]],FIND(" ",tbStoricoOrdini[[#This Row],[ARTICOLO]]) +1)),"")</f>
        <v>Medium</v>
      </c>
      <c r="L1303" s="3">
        <f>VLOOKUP(tbStoricoOrdini[[#This Row],[ARTICOLO]],tbArticoli[],2,FALSE)</f>
        <v>120</v>
      </c>
      <c r="M1303" s="22">
        <f>tbStoricoOrdini[[#This Row],[IMPORTO]]/tbStoricoOrdini[[#This Row],[PREZZO]]</f>
        <v>4.4833333333333334</v>
      </c>
      <c r="N1303" t="s">
        <v>15</v>
      </c>
      <c r="O1303" s="8">
        <f>VLOOKUP(tbStoricoOrdini[[#This Row],[AGENTE]],tbAgenti[],2,FALSE)</f>
        <v>0.08</v>
      </c>
      <c r="P1303" s="2">
        <v>538</v>
      </c>
      <c r="Q1303" s="2">
        <f>tbStoricoOrdini[[#This Row],[IMPORTO]]*tbStoricoOrdini[[#This Row],[% COMM.]]</f>
        <v>43.04</v>
      </c>
      <c r="R1303" s="2">
        <f>tbStoricoOrdini[[#This Row],[TOT. COMM.]]+tbStoricoOrdini[[#This Row],[IMPORTO]]</f>
        <v>581.04</v>
      </c>
    </row>
    <row r="1304" spans="1:18">
      <c r="A1304" s="1">
        <v>43862</v>
      </c>
      <c r="B1304" s="7">
        <f>MONTH(tbStoricoOrdini[[#This Row],[DATA]])</f>
        <v>2</v>
      </c>
      <c r="C1304" t="s">
        <v>1399</v>
      </c>
      <c r="D1304" t="str">
        <f>RIGHT(tbStoricoOrdini[[#This Row],[ORDINE]],4)</f>
        <v>1301</v>
      </c>
      <c r="E1304" t="s">
        <v>27</v>
      </c>
      <c r="F1304" t="str">
        <f>VLOOKUP(tbStoricoOrdini[[#This Row],[CLIENTE]],tbClienti[],3,FALSE)</f>
        <v>Veneto</v>
      </c>
      <c r="G1304" t="str">
        <f>VLOOKUP(tbStoricoOrdini[[#This Row],[CLIENTE]],tbClienti[],7,FALSE)</f>
        <v>BD</v>
      </c>
      <c r="H1304" t="s">
        <v>72</v>
      </c>
      <c r="I1304" t="str">
        <f>IF(LEFT(tbStoricoOrdini[[#This Row],[ARTICOLO]],3) = "COG","COG",LEFT(tbStoricoOrdini[[#This Row],[ARTICOLO]],FIND(" ",tbStoricoOrdini[[#This Row],[ARTICOLO]])-1))</f>
        <v>EB06</v>
      </c>
      <c r="J1304" t="str">
        <f>MID(tbStoricoOrdini[[#This Row],[ARTICOLO]],FIND(" ",tbStoricoOrdini[[#This Row],[ARTICOLO]])+1,4)</f>
        <v>3000</v>
      </c>
      <c r="K1304" t="str">
        <f>IFERROR(RIGHT(tbStoricoOrdini[[#This Row],[ARTICOLO]],LEN(tbStoricoOrdini[[#This Row],[ARTICOLO]])-FIND(" ",tbStoricoOrdini[[#This Row],[ARTICOLO]],FIND(" ",tbStoricoOrdini[[#This Row],[ARTICOLO]]) +1)),"")</f>
        <v>Medium</v>
      </c>
      <c r="L1304" s="3">
        <f>VLOOKUP(tbStoricoOrdini[[#This Row],[ARTICOLO]],tbArticoli[],2,FALSE)</f>
        <v>120</v>
      </c>
      <c r="M1304" s="22">
        <f>tbStoricoOrdini[[#This Row],[IMPORTO]]/tbStoricoOrdini[[#This Row],[PREZZO]]</f>
        <v>0.53333333333333333</v>
      </c>
      <c r="N1304" t="s">
        <v>14</v>
      </c>
      <c r="O1304" s="8">
        <f>VLOOKUP(tbStoricoOrdini[[#This Row],[AGENTE]],tbAgenti[],2,FALSE)</f>
        <v>0.05</v>
      </c>
      <c r="P1304" s="2">
        <v>64</v>
      </c>
      <c r="Q1304" s="2">
        <f>tbStoricoOrdini[[#This Row],[IMPORTO]]*tbStoricoOrdini[[#This Row],[% COMM.]]</f>
        <v>3.2</v>
      </c>
      <c r="R1304" s="2">
        <f>tbStoricoOrdini[[#This Row],[TOT. COMM.]]+tbStoricoOrdini[[#This Row],[IMPORTO]]</f>
        <v>67.2</v>
      </c>
    </row>
    <row r="1305" spans="1:18">
      <c r="A1305" s="1">
        <v>43862</v>
      </c>
      <c r="B1305" s="7">
        <f>MONTH(tbStoricoOrdini[[#This Row],[DATA]])</f>
        <v>2</v>
      </c>
      <c r="C1305" t="s">
        <v>1400</v>
      </c>
      <c r="D1305" t="str">
        <f>RIGHT(tbStoricoOrdini[[#This Row],[ORDINE]],4)</f>
        <v>1302</v>
      </c>
      <c r="E1305" t="s">
        <v>27</v>
      </c>
      <c r="F1305" t="str">
        <f>VLOOKUP(tbStoricoOrdini[[#This Row],[CLIENTE]],tbClienti[],3,FALSE)</f>
        <v>Veneto</v>
      </c>
      <c r="G1305" t="str">
        <f>VLOOKUP(tbStoricoOrdini[[#This Row],[CLIENTE]],tbClienti[],7,FALSE)</f>
        <v>BD</v>
      </c>
      <c r="H1305" t="s">
        <v>72</v>
      </c>
      <c r="I1305" t="str">
        <f>IF(LEFT(tbStoricoOrdini[[#This Row],[ARTICOLO]],3) = "COG","COG",LEFT(tbStoricoOrdini[[#This Row],[ARTICOLO]],FIND(" ",tbStoricoOrdini[[#This Row],[ARTICOLO]])-1))</f>
        <v>EB06</v>
      </c>
      <c r="J1305" t="str">
        <f>MID(tbStoricoOrdini[[#This Row],[ARTICOLO]],FIND(" ",tbStoricoOrdini[[#This Row],[ARTICOLO]])+1,4)</f>
        <v>3000</v>
      </c>
      <c r="K1305" t="str">
        <f>IFERROR(RIGHT(tbStoricoOrdini[[#This Row],[ARTICOLO]],LEN(tbStoricoOrdini[[#This Row],[ARTICOLO]])-FIND(" ",tbStoricoOrdini[[#This Row],[ARTICOLO]],FIND(" ",tbStoricoOrdini[[#This Row],[ARTICOLO]]) +1)),"")</f>
        <v>Medium</v>
      </c>
      <c r="L1305" s="3">
        <f>VLOOKUP(tbStoricoOrdini[[#This Row],[ARTICOLO]],tbArticoli[],2,FALSE)</f>
        <v>120</v>
      </c>
      <c r="M1305" s="22">
        <f>tbStoricoOrdini[[#This Row],[IMPORTO]]/tbStoricoOrdini[[#This Row],[PREZZO]]</f>
        <v>10.841666666666667</v>
      </c>
      <c r="N1305" t="s">
        <v>20</v>
      </c>
      <c r="O1305" s="8">
        <f>VLOOKUP(tbStoricoOrdini[[#This Row],[AGENTE]],tbAgenti[],2,FALSE)</f>
        <v>0.05</v>
      </c>
      <c r="P1305" s="2">
        <v>1301</v>
      </c>
      <c r="Q1305" s="2">
        <f>tbStoricoOrdini[[#This Row],[IMPORTO]]*tbStoricoOrdini[[#This Row],[% COMM.]]</f>
        <v>65.05</v>
      </c>
      <c r="R1305" s="2">
        <f>tbStoricoOrdini[[#This Row],[TOT. COMM.]]+tbStoricoOrdini[[#This Row],[IMPORTO]]</f>
        <v>1366.05</v>
      </c>
    </row>
    <row r="1306" spans="1:18">
      <c r="A1306" s="1">
        <v>43862</v>
      </c>
      <c r="B1306" s="7">
        <f>MONTH(tbStoricoOrdini[[#This Row],[DATA]])</f>
        <v>2</v>
      </c>
      <c r="C1306" t="s">
        <v>1401</v>
      </c>
      <c r="D1306" t="str">
        <f>RIGHT(tbStoricoOrdini[[#This Row],[ORDINE]],4)</f>
        <v>1303</v>
      </c>
      <c r="E1306" t="s">
        <v>27</v>
      </c>
      <c r="F1306" t="str">
        <f>VLOOKUP(tbStoricoOrdini[[#This Row],[CLIENTE]],tbClienti[],3,FALSE)</f>
        <v>Veneto</v>
      </c>
      <c r="G1306" t="str">
        <f>VLOOKUP(tbStoricoOrdini[[#This Row],[CLIENTE]],tbClienti[],7,FALSE)</f>
        <v>BD</v>
      </c>
      <c r="H1306" t="s">
        <v>72</v>
      </c>
      <c r="I1306" t="str">
        <f>IF(LEFT(tbStoricoOrdini[[#This Row],[ARTICOLO]],3) = "COG","COG",LEFT(tbStoricoOrdini[[#This Row],[ARTICOLO]],FIND(" ",tbStoricoOrdini[[#This Row],[ARTICOLO]])-1))</f>
        <v>EB06</v>
      </c>
      <c r="J1306" t="str">
        <f>MID(tbStoricoOrdini[[#This Row],[ARTICOLO]],FIND(" ",tbStoricoOrdini[[#This Row],[ARTICOLO]])+1,4)</f>
        <v>3000</v>
      </c>
      <c r="K1306" t="str">
        <f>IFERROR(RIGHT(tbStoricoOrdini[[#This Row],[ARTICOLO]],LEN(tbStoricoOrdini[[#This Row],[ARTICOLO]])-FIND(" ",tbStoricoOrdini[[#This Row],[ARTICOLO]],FIND(" ",tbStoricoOrdini[[#This Row],[ARTICOLO]]) +1)),"")</f>
        <v>Medium</v>
      </c>
      <c r="L1306" s="3">
        <f>VLOOKUP(tbStoricoOrdini[[#This Row],[ARTICOLO]],tbArticoli[],2,FALSE)</f>
        <v>120</v>
      </c>
      <c r="M1306" s="22">
        <f>tbStoricoOrdini[[#This Row],[IMPORTO]]/tbStoricoOrdini[[#This Row],[PREZZO]]</f>
        <v>1.0416666666666667</v>
      </c>
      <c r="N1306" t="s">
        <v>18</v>
      </c>
      <c r="O1306" s="8">
        <f>VLOOKUP(tbStoricoOrdini[[#This Row],[AGENTE]],tbAgenti[],2,FALSE)</f>
        <v>0.03</v>
      </c>
      <c r="P1306" s="2">
        <v>125</v>
      </c>
      <c r="Q1306" s="2">
        <f>tbStoricoOrdini[[#This Row],[IMPORTO]]*tbStoricoOrdini[[#This Row],[% COMM.]]</f>
        <v>3.75</v>
      </c>
      <c r="R1306" s="2">
        <f>tbStoricoOrdini[[#This Row],[TOT. COMM.]]+tbStoricoOrdini[[#This Row],[IMPORTO]]</f>
        <v>128.75</v>
      </c>
    </row>
    <row r="1307" spans="1:18">
      <c r="A1307" s="1">
        <v>43862</v>
      </c>
      <c r="B1307" s="7">
        <f>MONTH(tbStoricoOrdini[[#This Row],[DATA]])</f>
        <v>2</v>
      </c>
      <c r="C1307" t="s">
        <v>1402</v>
      </c>
      <c r="D1307" t="str">
        <f>RIGHT(tbStoricoOrdini[[#This Row],[ORDINE]],4)</f>
        <v>1304</v>
      </c>
      <c r="E1307" t="s">
        <v>27</v>
      </c>
      <c r="F1307" t="str">
        <f>VLOOKUP(tbStoricoOrdini[[#This Row],[CLIENTE]],tbClienti[],3,FALSE)</f>
        <v>Veneto</v>
      </c>
      <c r="G1307" t="str">
        <f>VLOOKUP(tbStoricoOrdini[[#This Row],[CLIENTE]],tbClienti[],7,FALSE)</f>
        <v>BD</v>
      </c>
      <c r="H1307" t="s">
        <v>72</v>
      </c>
      <c r="I1307" t="str">
        <f>IF(LEFT(tbStoricoOrdini[[#This Row],[ARTICOLO]],3) = "COG","COG",LEFT(tbStoricoOrdini[[#This Row],[ARTICOLO]],FIND(" ",tbStoricoOrdini[[#This Row],[ARTICOLO]])-1))</f>
        <v>EB06</v>
      </c>
      <c r="J1307" t="str">
        <f>MID(tbStoricoOrdini[[#This Row],[ARTICOLO]],FIND(" ",tbStoricoOrdini[[#This Row],[ARTICOLO]])+1,4)</f>
        <v>3000</v>
      </c>
      <c r="K1307" t="str">
        <f>IFERROR(RIGHT(tbStoricoOrdini[[#This Row],[ARTICOLO]],LEN(tbStoricoOrdini[[#This Row],[ARTICOLO]])-FIND(" ",tbStoricoOrdini[[#This Row],[ARTICOLO]],FIND(" ",tbStoricoOrdini[[#This Row],[ARTICOLO]]) +1)),"")</f>
        <v>Medium</v>
      </c>
      <c r="L1307" s="3">
        <f>VLOOKUP(tbStoricoOrdini[[#This Row],[ARTICOLO]],tbArticoli[],2,FALSE)</f>
        <v>120</v>
      </c>
      <c r="M1307" s="22">
        <f>tbStoricoOrdini[[#This Row],[IMPORTO]]/tbStoricoOrdini[[#This Row],[PREZZO]]</f>
        <v>6.7416666666666663</v>
      </c>
      <c r="N1307" t="s">
        <v>6</v>
      </c>
      <c r="O1307" s="8">
        <f>VLOOKUP(tbStoricoOrdini[[#This Row],[AGENTE]],tbAgenti[],2,FALSE)</f>
        <v>7.4999999999999997E-2</v>
      </c>
      <c r="P1307" s="2">
        <v>809</v>
      </c>
      <c r="Q1307" s="2">
        <f>tbStoricoOrdini[[#This Row],[IMPORTO]]*tbStoricoOrdini[[#This Row],[% COMM.]]</f>
        <v>60.674999999999997</v>
      </c>
      <c r="R1307" s="2">
        <f>tbStoricoOrdini[[#This Row],[TOT. COMM.]]+tbStoricoOrdini[[#This Row],[IMPORTO]]</f>
        <v>869.67499999999995</v>
      </c>
    </row>
    <row r="1308" spans="1:18">
      <c r="A1308" s="1">
        <v>43862</v>
      </c>
      <c r="B1308" s="7">
        <f>MONTH(tbStoricoOrdini[[#This Row],[DATA]])</f>
        <v>2</v>
      </c>
      <c r="C1308" t="s">
        <v>1403</v>
      </c>
      <c r="D1308" t="str">
        <f>RIGHT(tbStoricoOrdini[[#This Row],[ORDINE]],4)</f>
        <v>1305</v>
      </c>
      <c r="E1308" t="s">
        <v>27</v>
      </c>
      <c r="F1308" t="str">
        <f>VLOOKUP(tbStoricoOrdini[[#This Row],[CLIENTE]],tbClienti[],3,FALSE)</f>
        <v>Veneto</v>
      </c>
      <c r="G1308" t="str">
        <f>VLOOKUP(tbStoricoOrdini[[#This Row],[CLIENTE]],tbClienti[],7,FALSE)</f>
        <v>BD</v>
      </c>
      <c r="H1308" t="s">
        <v>72</v>
      </c>
      <c r="I1308" t="str">
        <f>IF(LEFT(tbStoricoOrdini[[#This Row],[ARTICOLO]],3) = "COG","COG",LEFT(tbStoricoOrdini[[#This Row],[ARTICOLO]],FIND(" ",tbStoricoOrdini[[#This Row],[ARTICOLO]])-1))</f>
        <v>EB06</v>
      </c>
      <c r="J1308" t="str">
        <f>MID(tbStoricoOrdini[[#This Row],[ARTICOLO]],FIND(" ",tbStoricoOrdini[[#This Row],[ARTICOLO]])+1,4)</f>
        <v>3000</v>
      </c>
      <c r="K1308" t="str">
        <f>IFERROR(RIGHT(tbStoricoOrdini[[#This Row],[ARTICOLO]],LEN(tbStoricoOrdini[[#This Row],[ARTICOLO]])-FIND(" ",tbStoricoOrdini[[#This Row],[ARTICOLO]],FIND(" ",tbStoricoOrdini[[#This Row],[ARTICOLO]]) +1)),"")</f>
        <v>Medium</v>
      </c>
      <c r="L1308" s="3">
        <f>VLOOKUP(tbStoricoOrdini[[#This Row],[ARTICOLO]],tbArticoli[],2,FALSE)</f>
        <v>120</v>
      </c>
      <c r="M1308" s="22">
        <f>tbStoricoOrdini[[#This Row],[IMPORTO]]/tbStoricoOrdini[[#This Row],[PREZZO]]</f>
        <v>3.4</v>
      </c>
      <c r="N1308" t="s">
        <v>9</v>
      </c>
      <c r="O1308" s="8">
        <f>VLOOKUP(tbStoricoOrdini[[#This Row],[AGENTE]],tbAgenti[],2,FALSE)</f>
        <v>0.05</v>
      </c>
      <c r="P1308" s="2">
        <v>408</v>
      </c>
      <c r="Q1308" s="2">
        <f>tbStoricoOrdini[[#This Row],[IMPORTO]]*tbStoricoOrdini[[#This Row],[% COMM.]]</f>
        <v>20.400000000000002</v>
      </c>
      <c r="R1308" s="2">
        <f>tbStoricoOrdini[[#This Row],[TOT. COMM.]]+tbStoricoOrdini[[#This Row],[IMPORTO]]</f>
        <v>428.4</v>
      </c>
    </row>
    <row r="1309" spans="1:18">
      <c r="A1309" s="1">
        <v>43862</v>
      </c>
      <c r="B1309" s="7">
        <f>MONTH(tbStoricoOrdini[[#This Row],[DATA]])</f>
        <v>2</v>
      </c>
      <c r="C1309" t="s">
        <v>1404</v>
      </c>
      <c r="D1309" t="str">
        <f>RIGHT(tbStoricoOrdini[[#This Row],[ORDINE]],4)</f>
        <v>1306</v>
      </c>
      <c r="E1309" t="s">
        <v>27</v>
      </c>
      <c r="F1309" t="str">
        <f>VLOOKUP(tbStoricoOrdini[[#This Row],[CLIENTE]],tbClienti[],3,FALSE)</f>
        <v>Veneto</v>
      </c>
      <c r="G1309" t="str">
        <f>VLOOKUP(tbStoricoOrdini[[#This Row],[CLIENTE]],tbClienti[],7,FALSE)</f>
        <v>BD</v>
      </c>
      <c r="H1309" t="s">
        <v>73</v>
      </c>
      <c r="I1309" t="str">
        <f>IF(LEFT(tbStoricoOrdini[[#This Row],[ARTICOLO]],3) = "COG","COG",LEFT(tbStoricoOrdini[[#This Row],[ARTICOLO]],FIND(" ",tbStoricoOrdini[[#This Row],[ARTICOLO]])-1))</f>
        <v>EB06</v>
      </c>
      <c r="J1309" t="str">
        <f>MID(tbStoricoOrdini[[#This Row],[ARTICOLO]],FIND(" ",tbStoricoOrdini[[#This Row],[ARTICOLO]])+1,4)</f>
        <v>3000</v>
      </c>
      <c r="K1309" t="str">
        <f>IFERROR(RIGHT(tbStoricoOrdini[[#This Row],[ARTICOLO]],LEN(tbStoricoOrdini[[#This Row],[ARTICOLO]])-FIND(" ",tbStoricoOrdini[[#This Row],[ARTICOLO]],FIND(" ",tbStoricoOrdini[[#This Row],[ARTICOLO]]) +1)),"")</f>
        <v>Plus</v>
      </c>
      <c r="L1309" s="3">
        <f>VLOOKUP(tbStoricoOrdini[[#This Row],[ARTICOLO]],tbArticoli[],2,FALSE)</f>
        <v>130</v>
      </c>
      <c r="M1309" s="22">
        <f>tbStoricoOrdini[[#This Row],[IMPORTO]]/tbStoricoOrdini[[#This Row],[PREZZO]]</f>
        <v>1.7384615384615385</v>
      </c>
      <c r="N1309" t="s">
        <v>19</v>
      </c>
      <c r="O1309" s="8">
        <f>VLOOKUP(tbStoricoOrdini[[#This Row],[AGENTE]],tbAgenti[],2,FALSE)</f>
        <v>0.05</v>
      </c>
      <c r="P1309" s="2">
        <v>226</v>
      </c>
      <c r="Q1309" s="2">
        <f>tbStoricoOrdini[[#This Row],[IMPORTO]]*tbStoricoOrdini[[#This Row],[% COMM.]]</f>
        <v>11.3</v>
      </c>
      <c r="R1309" s="2">
        <f>tbStoricoOrdini[[#This Row],[TOT. COMM.]]+tbStoricoOrdini[[#This Row],[IMPORTO]]</f>
        <v>237.3</v>
      </c>
    </row>
    <row r="1310" spans="1:18">
      <c r="A1310" s="1">
        <v>43862</v>
      </c>
      <c r="B1310" s="7">
        <f>MONTH(tbStoricoOrdini[[#This Row],[DATA]])</f>
        <v>2</v>
      </c>
      <c r="C1310" t="s">
        <v>1405</v>
      </c>
      <c r="D1310" t="str">
        <f>RIGHT(tbStoricoOrdini[[#This Row],[ORDINE]],4)</f>
        <v>1307</v>
      </c>
      <c r="E1310" t="s">
        <v>27</v>
      </c>
      <c r="F1310" t="str">
        <f>VLOOKUP(tbStoricoOrdini[[#This Row],[CLIENTE]],tbClienti[],3,FALSE)</f>
        <v>Veneto</v>
      </c>
      <c r="G1310" t="str">
        <f>VLOOKUP(tbStoricoOrdini[[#This Row],[CLIENTE]],tbClienti[],7,FALSE)</f>
        <v>BD</v>
      </c>
      <c r="H1310" t="s">
        <v>73</v>
      </c>
      <c r="I1310" t="str">
        <f>IF(LEFT(tbStoricoOrdini[[#This Row],[ARTICOLO]],3) = "COG","COG",LEFT(tbStoricoOrdini[[#This Row],[ARTICOLO]],FIND(" ",tbStoricoOrdini[[#This Row],[ARTICOLO]])-1))</f>
        <v>EB06</v>
      </c>
      <c r="J1310" t="str">
        <f>MID(tbStoricoOrdini[[#This Row],[ARTICOLO]],FIND(" ",tbStoricoOrdini[[#This Row],[ARTICOLO]])+1,4)</f>
        <v>3000</v>
      </c>
      <c r="K1310" t="str">
        <f>IFERROR(RIGHT(tbStoricoOrdini[[#This Row],[ARTICOLO]],LEN(tbStoricoOrdini[[#This Row],[ARTICOLO]])-FIND(" ",tbStoricoOrdini[[#This Row],[ARTICOLO]],FIND(" ",tbStoricoOrdini[[#This Row],[ARTICOLO]]) +1)),"")</f>
        <v>Plus</v>
      </c>
      <c r="L1310" s="3">
        <f>VLOOKUP(tbStoricoOrdini[[#This Row],[ARTICOLO]],tbArticoli[],2,FALSE)</f>
        <v>130</v>
      </c>
      <c r="M1310" s="22">
        <f>tbStoricoOrdini[[#This Row],[IMPORTO]]/tbStoricoOrdini[[#This Row],[PREZZO]]</f>
        <v>6.9230769230769235E-2</v>
      </c>
      <c r="N1310" t="s">
        <v>18</v>
      </c>
      <c r="O1310" s="8">
        <f>VLOOKUP(tbStoricoOrdini[[#This Row],[AGENTE]],tbAgenti[],2,FALSE)</f>
        <v>0.03</v>
      </c>
      <c r="P1310" s="2">
        <v>9</v>
      </c>
      <c r="Q1310" s="2">
        <f>tbStoricoOrdini[[#This Row],[IMPORTO]]*tbStoricoOrdini[[#This Row],[% COMM.]]</f>
        <v>0.27</v>
      </c>
      <c r="R1310" s="2">
        <f>tbStoricoOrdini[[#This Row],[TOT. COMM.]]+tbStoricoOrdini[[#This Row],[IMPORTO]]</f>
        <v>9.27</v>
      </c>
    </row>
    <row r="1311" spans="1:18">
      <c r="A1311" s="1">
        <v>43862</v>
      </c>
      <c r="B1311" s="7">
        <f>MONTH(tbStoricoOrdini[[#This Row],[DATA]])</f>
        <v>2</v>
      </c>
      <c r="C1311" t="s">
        <v>1406</v>
      </c>
      <c r="D1311" t="str">
        <f>RIGHT(tbStoricoOrdini[[#This Row],[ORDINE]],4)</f>
        <v>1308</v>
      </c>
      <c r="E1311" t="s">
        <v>27</v>
      </c>
      <c r="F1311" t="str">
        <f>VLOOKUP(tbStoricoOrdini[[#This Row],[CLIENTE]],tbClienti[],3,FALSE)</f>
        <v>Veneto</v>
      </c>
      <c r="G1311" t="str">
        <f>VLOOKUP(tbStoricoOrdini[[#This Row],[CLIENTE]],tbClienti[],7,FALSE)</f>
        <v>BD</v>
      </c>
      <c r="H1311" t="s">
        <v>73</v>
      </c>
      <c r="I1311" t="str">
        <f>IF(LEFT(tbStoricoOrdini[[#This Row],[ARTICOLO]],3) = "COG","COG",LEFT(tbStoricoOrdini[[#This Row],[ARTICOLO]],FIND(" ",tbStoricoOrdini[[#This Row],[ARTICOLO]])-1))</f>
        <v>EB06</v>
      </c>
      <c r="J1311" t="str">
        <f>MID(tbStoricoOrdini[[#This Row],[ARTICOLO]],FIND(" ",tbStoricoOrdini[[#This Row],[ARTICOLO]])+1,4)</f>
        <v>3000</v>
      </c>
      <c r="K1311" t="str">
        <f>IFERROR(RIGHT(tbStoricoOrdini[[#This Row],[ARTICOLO]],LEN(tbStoricoOrdini[[#This Row],[ARTICOLO]])-FIND(" ",tbStoricoOrdini[[#This Row],[ARTICOLO]],FIND(" ",tbStoricoOrdini[[#This Row],[ARTICOLO]]) +1)),"")</f>
        <v>Plus</v>
      </c>
      <c r="L1311" s="3">
        <f>VLOOKUP(tbStoricoOrdini[[#This Row],[ARTICOLO]],tbArticoli[],2,FALSE)</f>
        <v>130</v>
      </c>
      <c r="M1311" s="22">
        <f>tbStoricoOrdini[[#This Row],[IMPORTO]]/tbStoricoOrdini[[#This Row],[PREZZO]]</f>
        <v>7.6923076923076927E-3</v>
      </c>
      <c r="N1311" t="s">
        <v>6</v>
      </c>
      <c r="O1311" s="8">
        <f>VLOOKUP(tbStoricoOrdini[[#This Row],[AGENTE]],tbAgenti[],2,FALSE)</f>
        <v>7.4999999999999997E-2</v>
      </c>
      <c r="P1311" s="2">
        <v>1</v>
      </c>
      <c r="Q1311" s="2">
        <f>tbStoricoOrdini[[#This Row],[IMPORTO]]*tbStoricoOrdini[[#This Row],[% COMM.]]</f>
        <v>7.4999999999999997E-2</v>
      </c>
      <c r="R1311" s="2">
        <f>tbStoricoOrdini[[#This Row],[TOT. COMM.]]+tbStoricoOrdini[[#This Row],[IMPORTO]]</f>
        <v>1.075</v>
      </c>
    </row>
    <row r="1312" spans="1:18">
      <c r="A1312" s="1">
        <v>43862</v>
      </c>
      <c r="B1312" s="7">
        <f>MONTH(tbStoricoOrdini[[#This Row],[DATA]])</f>
        <v>2</v>
      </c>
      <c r="C1312" t="s">
        <v>1407</v>
      </c>
      <c r="D1312" t="str">
        <f>RIGHT(tbStoricoOrdini[[#This Row],[ORDINE]],4)</f>
        <v>1309</v>
      </c>
      <c r="E1312" t="s">
        <v>40</v>
      </c>
      <c r="F1312" t="str">
        <f>VLOOKUP(tbStoricoOrdini[[#This Row],[CLIENTE]],tbClienti[],3,FALSE)</f>
        <v>NYC</v>
      </c>
      <c r="G1312" t="str">
        <f>VLOOKUP(tbStoricoOrdini[[#This Row],[CLIENTE]],tbClienti[],7,FALSE)</f>
        <v>BC</v>
      </c>
      <c r="H1312" t="s">
        <v>74</v>
      </c>
      <c r="I1312" t="str">
        <f>IF(LEFT(tbStoricoOrdini[[#This Row],[ARTICOLO]],3) = "COG","COG",LEFT(tbStoricoOrdini[[#This Row],[ARTICOLO]],FIND(" ",tbStoricoOrdini[[#This Row],[ARTICOLO]])-1))</f>
        <v>AVRC</v>
      </c>
      <c r="J1312" t="str">
        <f>MID(tbStoricoOrdini[[#This Row],[ARTICOLO]],FIND(" ",tbStoricoOrdini[[#This Row],[ARTICOLO]])+1,4)</f>
        <v>2500</v>
      </c>
      <c r="K1312" t="str">
        <f>IFERROR(RIGHT(tbStoricoOrdini[[#This Row],[ARTICOLO]],LEN(tbStoricoOrdini[[#This Row],[ARTICOLO]])-FIND(" ",tbStoricoOrdini[[#This Row],[ARTICOLO]],FIND(" ",tbStoricoOrdini[[#This Row],[ARTICOLO]]) +1)),"")</f>
        <v>Gold</v>
      </c>
      <c r="L1312" s="3">
        <f>VLOOKUP(tbStoricoOrdini[[#This Row],[ARTICOLO]],tbArticoli[],2,FALSE)</f>
        <v>500</v>
      </c>
      <c r="M1312" s="22">
        <f>tbStoricoOrdini[[#This Row],[IMPORTO]]/tbStoricoOrdini[[#This Row],[PREZZO]]</f>
        <v>26.172000000000001</v>
      </c>
      <c r="N1312" t="s">
        <v>6</v>
      </c>
      <c r="O1312" s="8">
        <f>VLOOKUP(tbStoricoOrdini[[#This Row],[AGENTE]],tbAgenti[],2,FALSE)</f>
        <v>7.4999999999999997E-2</v>
      </c>
      <c r="P1312" s="2">
        <v>13086</v>
      </c>
      <c r="Q1312" s="2">
        <f>tbStoricoOrdini[[#This Row],[IMPORTO]]*tbStoricoOrdini[[#This Row],[% COMM.]]</f>
        <v>981.44999999999993</v>
      </c>
      <c r="R1312" s="2">
        <f>tbStoricoOrdini[[#This Row],[TOT. COMM.]]+tbStoricoOrdini[[#This Row],[IMPORTO]]</f>
        <v>14067.45</v>
      </c>
    </row>
    <row r="1313" spans="1:18">
      <c r="A1313" s="1">
        <v>43862</v>
      </c>
      <c r="B1313" s="7">
        <f>MONTH(tbStoricoOrdini[[#This Row],[DATA]])</f>
        <v>2</v>
      </c>
      <c r="C1313" t="s">
        <v>1408</v>
      </c>
      <c r="D1313" t="str">
        <f>RIGHT(tbStoricoOrdini[[#This Row],[ORDINE]],4)</f>
        <v>1310</v>
      </c>
      <c r="E1313" t="s">
        <v>40</v>
      </c>
      <c r="F1313" t="str">
        <f>VLOOKUP(tbStoricoOrdini[[#This Row],[CLIENTE]],tbClienti[],3,FALSE)</f>
        <v>NYC</v>
      </c>
      <c r="G1313" t="str">
        <f>VLOOKUP(tbStoricoOrdini[[#This Row],[CLIENTE]],tbClienti[],7,FALSE)</f>
        <v>BC</v>
      </c>
      <c r="H1313" t="s">
        <v>74</v>
      </c>
      <c r="I1313" t="str">
        <f>IF(LEFT(tbStoricoOrdini[[#This Row],[ARTICOLO]],3) = "COG","COG",LEFT(tbStoricoOrdini[[#This Row],[ARTICOLO]],FIND(" ",tbStoricoOrdini[[#This Row],[ARTICOLO]])-1))</f>
        <v>AVRC</v>
      </c>
      <c r="J1313" t="str">
        <f>MID(tbStoricoOrdini[[#This Row],[ARTICOLO]],FIND(" ",tbStoricoOrdini[[#This Row],[ARTICOLO]])+1,4)</f>
        <v>2500</v>
      </c>
      <c r="K1313" t="str">
        <f>IFERROR(RIGHT(tbStoricoOrdini[[#This Row],[ARTICOLO]],LEN(tbStoricoOrdini[[#This Row],[ARTICOLO]])-FIND(" ",tbStoricoOrdini[[#This Row],[ARTICOLO]],FIND(" ",tbStoricoOrdini[[#This Row],[ARTICOLO]]) +1)),"")</f>
        <v>Gold</v>
      </c>
      <c r="L1313" s="3">
        <f>VLOOKUP(tbStoricoOrdini[[#This Row],[ARTICOLO]],tbArticoli[],2,FALSE)</f>
        <v>500</v>
      </c>
      <c r="M1313" s="22">
        <f>tbStoricoOrdini[[#This Row],[IMPORTO]]/tbStoricoOrdini[[#This Row],[PREZZO]]</f>
        <v>5.17</v>
      </c>
      <c r="N1313" t="s">
        <v>9</v>
      </c>
      <c r="O1313" s="8">
        <f>VLOOKUP(tbStoricoOrdini[[#This Row],[AGENTE]],tbAgenti[],2,FALSE)</f>
        <v>0.05</v>
      </c>
      <c r="P1313" s="2">
        <v>2585</v>
      </c>
      <c r="Q1313" s="2">
        <f>tbStoricoOrdini[[#This Row],[IMPORTO]]*tbStoricoOrdini[[#This Row],[% COMM.]]</f>
        <v>129.25</v>
      </c>
      <c r="R1313" s="2">
        <f>tbStoricoOrdini[[#This Row],[TOT. COMM.]]+tbStoricoOrdini[[#This Row],[IMPORTO]]</f>
        <v>2714.25</v>
      </c>
    </row>
    <row r="1314" spans="1:18">
      <c r="A1314" s="1">
        <v>43862</v>
      </c>
      <c r="B1314" s="7">
        <f>MONTH(tbStoricoOrdini[[#This Row],[DATA]])</f>
        <v>2</v>
      </c>
      <c r="C1314" t="s">
        <v>1409</v>
      </c>
      <c r="D1314" t="str">
        <f>RIGHT(tbStoricoOrdini[[#This Row],[ORDINE]],4)</f>
        <v>1311</v>
      </c>
      <c r="E1314" t="s">
        <v>40</v>
      </c>
      <c r="F1314" t="str">
        <f>VLOOKUP(tbStoricoOrdini[[#This Row],[CLIENTE]],tbClienti[],3,FALSE)</f>
        <v>NYC</v>
      </c>
      <c r="G1314" t="str">
        <f>VLOOKUP(tbStoricoOrdini[[#This Row],[CLIENTE]],tbClienti[],7,FALSE)</f>
        <v>BC</v>
      </c>
      <c r="H1314" t="s">
        <v>77</v>
      </c>
      <c r="I1314" t="str">
        <f>IF(LEFT(tbStoricoOrdini[[#This Row],[ARTICOLO]],3) = "COG","COG",LEFT(tbStoricoOrdini[[#This Row],[ARTICOLO]],FIND(" ",tbStoricoOrdini[[#This Row],[ARTICOLO]])-1))</f>
        <v>COG</v>
      </c>
      <c r="J1314" t="str">
        <f>MID(tbStoricoOrdini[[#This Row],[ARTICOLO]],FIND(" ",tbStoricoOrdini[[#This Row],[ARTICOLO]])+1,4)</f>
        <v>2000</v>
      </c>
      <c r="K1314" t="str">
        <f>IFERROR(RIGHT(tbStoricoOrdini[[#This Row],[ARTICOLO]],LEN(tbStoricoOrdini[[#This Row],[ARTICOLO]])-FIND(" ",tbStoricoOrdini[[#This Row],[ARTICOLO]],FIND(" ",tbStoricoOrdini[[#This Row],[ARTICOLO]]) +1)),"")</f>
        <v>Medium</v>
      </c>
      <c r="L1314" s="3">
        <f>VLOOKUP(tbStoricoOrdini[[#This Row],[ARTICOLO]],tbArticoli[],2,FALSE)</f>
        <v>200</v>
      </c>
      <c r="M1314" s="22">
        <f>tbStoricoOrdini[[#This Row],[IMPORTO]]/tbStoricoOrdini[[#This Row],[PREZZO]]</f>
        <v>5.0000000000000001E-3</v>
      </c>
      <c r="N1314" t="s">
        <v>9</v>
      </c>
      <c r="O1314" s="8">
        <f>VLOOKUP(tbStoricoOrdini[[#This Row],[AGENTE]],tbAgenti[],2,FALSE)</f>
        <v>0.05</v>
      </c>
      <c r="P1314" s="2">
        <v>1</v>
      </c>
      <c r="Q1314" s="2">
        <f>tbStoricoOrdini[[#This Row],[IMPORTO]]*tbStoricoOrdini[[#This Row],[% COMM.]]</f>
        <v>0.05</v>
      </c>
      <c r="R1314" s="2">
        <f>tbStoricoOrdini[[#This Row],[TOT. COMM.]]+tbStoricoOrdini[[#This Row],[IMPORTO]]</f>
        <v>1.05</v>
      </c>
    </row>
    <row r="1315" spans="1:18">
      <c r="A1315" s="1">
        <v>43862</v>
      </c>
      <c r="B1315" s="7">
        <f>MONTH(tbStoricoOrdini[[#This Row],[DATA]])</f>
        <v>2</v>
      </c>
      <c r="C1315" t="s">
        <v>1410</v>
      </c>
      <c r="D1315" t="str">
        <f>RIGHT(tbStoricoOrdini[[#This Row],[ORDINE]],4)</f>
        <v>1312</v>
      </c>
      <c r="E1315" t="s">
        <v>40</v>
      </c>
      <c r="F1315" t="str">
        <f>VLOOKUP(tbStoricoOrdini[[#This Row],[CLIENTE]],tbClienti[],3,FALSE)</f>
        <v>NYC</v>
      </c>
      <c r="G1315" t="str">
        <f>VLOOKUP(tbStoricoOrdini[[#This Row],[CLIENTE]],tbClienti[],7,FALSE)</f>
        <v>BC</v>
      </c>
      <c r="H1315" t="s">
        <v>61</v>
      </c>
      <c r="I1315" t="str">
        <f>IF(LEFT(tbStoricoOrdini[[#This Row],[ARTICOLO]],3) = "COG","COG",LEFT(tbStoricoOrdini[[#This Row],[ARTICOLO]],FIND(" ",tbStoricoOrdini[[#This Row],[ARTICOLO]])-1))</f>
        <v>KLM</v>
      </c>
      <c r="J1315" t="str">
        <f>MID(tbStoricoOrdini[[#This Row],[ARTICOLO]],FIND(" ",tbStoricoOrdini[[#This Row],[ARTICOLO]])+1,4)</f>
        <v>5000</v>
      </c>
      <c r="K1315" t="str">
        <f>IFERROR(RIGHT(tbStoricoOrdini[[#This Row],[ARTICOLO]],LEN(tbStoricoOrdini[[#This Row],[ARTICOLO]])-FIND(" ",tbStoricoOrdini[[#This Row],[ARTICOLO]],FIND(" ",tbStoricoOrdini[[#This Row],[ARTICOLO]]) +1)),"")</f>
        <v>Medium</v>
      </c>
      <c r="L1315" s="3">
        <f>VLOOKUP(tbStoricoOrdini[[#This Row],[ARTICOLO]],tbArticoli[],2,FALSE)</f>
        <v>150</v>
      </c>
      <c r="M1315" s="22">
        <f>tbStoricoOrdini[[#This Row],[IMPORTO]]/tbStoricoOrdini[[#This Row],[PREZZO]]</f>
        <v>15.3</v>
      </c>
      <c r="N1315" t="s">
        <v>6</v>
      </c>
      <c r="O1315" s="8">
        <f>VLOOKUP(tbStoricoOrdini[[#This Row],[AGENTE]],tbAgenti[],2,FALSE)</f>
        <v>7.4999999999999997E-2</v>
      </c>
      <c r="P1315" s="2">
        <v>2295</v>
      </c>
      <c r="Q1315" s="2">
        <f>tbStoricoOrdini[[#This Row],[IMPORTO]]*tbStoricoOrdini[[#This Row],[% COMM.]]</f>
        <v>172.125</v>
      </c>
      <c r="R1315" s="2">
        <f>tbStoricoOrdini[[#This Row],[TOT. COMM.]]+tbStoricoOrdini[[#This Row],[IMPORTO]]</f>
        <v>2467.125</v>
      </c>
    </row>
    <row r="1316" spans="1:18">
      <c r="A1316" s="1">
        <v>43862</v>
      </c>
      <c r="B1316" s="7">
        <f>MONTH(tbStoricoOrdini[[#This Row],[DATA]])</f>
        <v>2</v>
      </c>
      <c r="C1316" t="s">
        <v>1411</v>
      </c>
      <c r="D1316" t="str">
        <f>RIGHT(tbStoricoOrdini[[#This Row],[ORDINE]],4)</f>
        <v>1313</v>
      </c>
      <c r="E1316" t="s">
        <v>40</v>
      </c>
      <c r="F1316" t="str">
        <f>VLOOKUP(tbStoricoOrdini[[#This Row],[CLIENTE]],tbClienti[],3,FALSE)</f>
        <v>NYC</v>
      </c>
      <c r="G1316" t="str">
        <f>VLOOKUP(tbStoricoOrdini[[#This Row],[CLIENTE]],tbClienti[],7,FALSE)</f>
        <v>BC</v>
      </c>
      <c r="H1316" t="s">
        <v>61</v>
      </c>
      <c r="I1316" t="str">
        <f>IF(LEFT(tbStoricoOrdini[[#This Row],[ARTICOLO]],3) = "COG","COG",LEFT(tbStoricoOrdini[[#This Row],[ARTICOLO]],FIND(" ",tbStoricoOrdini[[#This Row],[ARTICOLO]])-1))</f>
        <v>KLM</v>
      </c>
      <c r="J1316" t="str">
        <f>MID(tbStoricoOrdini[[#This Row],[ARTICOLO]],FIND(" ",tbStoricoOrdini[[#This Row],[ARTICOLO]])+1,4)</f>
        <v>5000</v>
      </c>
      <c r="K1316" t="str">
        <f>IFERROR(RIGHT(tbStoricoOrdini[[#This Row],[ARTICOLO]],LEN(tbStoricoOrdini[[#This Row],[ARTICOLO]])-FIND(" ",tbStoricoOrdini[[#This Row],[ARTICOLO]],FIND(" ",tbStoricoOrdini[[#This Row],[ARTICOLO]]) +1)),"")</f>
        <v>Medium</v>
      </c>
      <c r="L1316" s="3">
        <f>VLOOKUP(tbStoricoOrdini[[#This Row],[ARTICOLO]],tbArticoli[],2,FALSE)</f>
        <v>150</v>
      </c>
      <c r="M1316" s="22">
        <f>tbStoricoOrdini[[#This Row],[IMPORTO]]/tbStoricoOrdini[[#This Row],[PREZZO]]</f>
        <v>302.54666666666668</v>
      </c>
      <c r="N1316" t="s">
        <v>9</v>
      </c>
      <c r="O1316" s="8">
        <f>VLOOKUP(tbStoricoOrdini[[#This Row],[AGENTE]],tbAgenti[],2,FALSE)</f>
        <v>0.05</v>
      </c>
      <c r="P1316" s="2">
        <v>45382</v>
      </c>
      <c r="Q1316" s="2">
        <f>tbStoricoOrdini[[#This Row],[IMPORTO]]*tbStoricoOrdini[[#This Row],[% COMM.]]</f>
        <v>2269.1</v>
      </c>
      <c r="R1316" s="2">
        <f>tbStoricoOrdini[[#This Row],[TOT. COMM.]]+tbStoricoOrdini[[#This Row],[IMPORTO]]</f>
        <v>47651.1</v>
      </c>
    </row>
    <row r="1317" spans="1:18">
      <c r="A1317" s="1">
        <v>43862</v>
      </c>
      <c r="B1317" s="7">
        <f>MONTH(tbStoricoOrdini[[#This Row],[DATA]])</f>
        <v>2</v>
      </c>
      <c r="C1317" t="s">
        <v>1412</v>
      </c>
      <c r="D1317" t="str">
        <f>RIGHT(tbStoricoOrdini[[#This Row],[ORDINE]],4)</f>
        <v>1314</v>
      </c>
      <c r="E1317" t="s">
        <v>40</v>
      </c>
      <c r="F1317" t="str">
        <f>VLOOKUP(tbStoricoOrdini[[#This Row],[CLIENTE]],tbClienti[],3,FALSE)</f>
        <v>NYC</v>
      </c>
      <c r="G1317" t="str">
        <f>VLOOKUP(tbStoricoOrdini[[#This Row],[CLIENTE]],tbClienti[],7,FALSE)</f>
        <v>BC</v>
      </c>
      <c r="H1317" t="s">
        <v>63</v>
      </c>
      <c r="I1317" t="str">
        <f>IF(LEFT(tbStoricoOrdini[[#This Row],[ARTICOLO]],3) = "COG","COG",LEFT(tbStoricoOrdini[[#This Row],[ARTICOLO]],FIND(" ",tbStoricoOrdini[[#This Row],[ARTICOLO]])-1))</f>
        <v>KLM</v>
      </c>
      <c r="J1317" t="str">
        <f>MID(tbStoricoOrdini[[#This Row],[ARTICOLO]],FIND(" ",tbStoricoOrdini[[#This Row],[ARTICOLO]])+1,4)</f>
        <v>3000</v>
      </c>
      <c r="K1317" t="str">
        <f>IFERROR(RIGHT(tbStoricoOrdini[[#This Row],[ARTICOLO]],LEN(tbStoricoOrdini[[#This Row],[ARTICOLO]])-FIND(" ",tbStoricoOrdini[[#This Row],[ARTICOLO]],FIND(" ",tbStoricoOrdini[[#This Row],[ARTICOLO]]) +1)),"")</f>
        <v>Plus</v>
      </c>
      <c r="L1317" s="3">
        <f>VLOOKUP(tbStoricoOrdini[[#This Row],[ARTICOLO]],tbArticoli[],2,FALSE)</f>
        <v>145</v>
      </c>
      <c r="M1317" s="22">
        <f>tbStoricoOrdini[[#This Row],[IMPORTO]]/tbStoricoOrdini[[#This Row],[PREZZO]]</f>
        <v>41.820689655172416</v>
      </c>
      <c r="N1317" t="s">
        <v>6</v>
      </c>
      <c r="O1317" s="8">
        <f>VLOOKUP(tbStoricoOrdini[[#This Row],[AGENTE]],tbAgenti[],2,FALSE)</f>
        <v>7.4999999999999997E-2</v>
      </c>
      <c r="P1317" s="2">
        <v>6064</v>
      </c>
      <c r="Q1317" s="2">
        <f>tbStoricoOrdini[[#This Row],[IMPORTO]]*tbStoricoOrdini[[#This Row],[% COMM.]]</f>
        <v>454.8</v>
      </c>
      <c r="R1317" s="2">
        <f>tbStoricoOrdini[[#This Row],[TOT. COMM.]]+tbStoricoOrdini[[#This Row],[IMPORTO]]</f>
        <v>6518.8</v>
      </c>
    </row>
    <row r="1318" spans="1:18">
      <c r="A1318" s="1">
        <v>43862</v>
      </c>
      <c r="B1318" s="7">
        <f>MONTH(tbStoricoOrdini[[#This Row],[DATA]])</f>
        <v>2</v>
      </c>
      <c r="C1318" t="s">
        <v>1413</v>
      </c>
      <c r="D1318" t="str">
        <f>RIGHT(tbStoricoOrdini[[#This Row],[ORDINE]],4)</f>
        <v>1315</v>
      </c>
      <c r="E1318" t="s">
        <v>40</v>
      </c>
      <c r="F1318" t="str">
        <f>VLOOKUP(tbStoricoOrdini[[#This Row],[CLIENTE]],tbClienti[],3,FALSE)</f>
        <v>NYC</v>
      </c>
      <c r="G1318" t="str">
        <f>VLOOKUP(tbStoricoOrdini[[#This Row],[CLIENTE]],tbClienti[],7,FALSE)</f>
        <v>BC</v>
      </c>
      <c r="H1318" t="s">
        <v>65</v>
      </c>
      <c r="I1318" t="str">
        <f>IF(LEFT(tbStoricoOrdini[[#This Row],[ARTICOLO]],3) = "COG","COG",LEFT(tbStoricoOrdini[[#This Row],[ARTICOLO]],FIND(" ",tbStoricoOrdini[[#This Row],[ARTICOLO]])-1))</f>
        <v>GKLM</v>
      </c>
      <c r="J1318" t="str">
        <f>MID(tbStoricoOrdini[[#This Row],[ARTICOLO]],FIND(" ",tbStoricoOrdini[[#This Row],[ARTICOLO]])+1,4)</f>
        <v>5000</v>
      </c>
      <c r="K1318" t="str">
        <f>IFERROR(RIGHT(tbStoricoOrdini[[#This Row],[ARTICOLO]],LEN(tbStoricoOrdini[[#This Row],[ARTICOLO]])-FIND(" ",tbStoricoOrdini[[#This Row],[ARTICOLO]],FIND(" ",tbStoricoOrdini[[#This Row],[ARTICOLO]]) +1)),"")</f>
        <v/>
      </c>
      <c r="L1318" s="3">
        <f>VLOOKUP(tbStoricoOrdini[[#This Row],[ARTICOLO]],tbArticoli[],2,FALSE)</f>
        <v>75</v>
      </c>
      <c r="M1318" s="22">
        <f>tbStoricoOrdini[[#This Row],[IMPORTO]]/tbStoricoOrdini[[#This Row],[PREZZO]]</f>
        <v>0.10666666666666667</v>
      </c>
      <c r="N1318" t="s">
        <v>6</v>
      </c>
      <c r="O1318" s="8">
        <f>VLOOKUP(tbStoricoOrdini[[#This Row],[AGENTE]],tbAgenti[],2,FALSE)</f>
        <v>7.4999999999999997E-2</v>
      </c>
      <c r="P1318" s="2">
        <v>8</v>
      </c>
      <c r="Q1318" s="2">
        <f>tbStoricoOrdini[[#This Row],[IMPORTO]]*tbStoricoOrdini[[#This Row],[% COMM.]]</f>
        <v>0.6</v>
      </c>
      <c r="R1318" s="2">
        <f>tbStoricoOrdini[[#This Row],[TOT. COMM.]]+tbStoricoOrdini[[#This Row],[IMPORTO]]</f>
        <v>8.6</v>
      </c>
    </row>
    <row r="1319" spans="1:18">
      <c r="A1319" s="1">
        <v>43862</v>
      </c>
      <c r="B1319" s="7">
        <f>MONTH(tbStoricoOrdini[[#This Row],[DATA]])</f>
        <v>2</v>
      </c>
      <c r="C1319" t="s">
        <v>1414</v>
      </c>
      <c r="D1319" t="str">
        <f>RIGHT(tbStoricoOrdini[[#This Row],[ORDINE]],4)</f>
        <v>1316</v>
      </c>
      <c r="E1319" t="s">
        <v>40</v>
      </c>
      <c r="F1319" t="str">
        <f>VLOOKUP(tbStoricoOrdini[[#This Row],[CLIENTE]],tbClienti[],3,FALSE)</f>
        <v>NYC</v>
      </c>
      <c r="G1319" t="str">
        <f>VLOOKUP(tbStoricoOrdini[[#This Row],[CLIENTE]],tbClienti[],7,FALSE)</f>
        <v>BC</v>
      </c>
      <c r="H1319" t="s">
        <v>66</v>
      </c>
      <c r="I1319" t="str">
        <f>IF(LEFT(tbStoricoOrdini[[#This Row],[ARTICOLO]],3) = "COG","COG",LEFT(tbStoricoOrdini[[#This Row],[ARTICOLO]],FIND(" ",tbStoricoOrdini[[#This Row],[ARTICOLO]])-1))</f>
        <v>BAG</v>
      </c>
      <c r="J1319" t="str">
        <f>MID(tbStoricoOrdini[[#This Row],[ARTICOLO]],FIND(" ",tbStoricoOrdini[[#This Row],[ARTICOLO]])+1,4)</f>
        <v>2500</v>
      </c>
      <c r="K1319" t="str">
        <f>IFERROR(RIGHT(tbStoricoOrdini[[#This Row],[ARTICOLO]],LEN(tbStoricoOrdini[[#This Row],[ARTICOLO]])-FIND(" ",tbStoricoOrdini[[#This Row],[ARTICOLO]],FIND(" ",tbStoricoOrdini[[#This Row],[ARTICOLO]]) +1)),"")</f>
        <v>Plus</v>
      </c>
      <c r="L1319" s="3">
        <f>VLOOKUP(tbStoricoOrdini[[#This Row],[ARTICOLO]],tbArticoli[],2,FALSE)</f>
        <v>220</v>
      </c>
      <c r="M1319" s="22">
        <f>tbStoricoOrdini[[#This Row],[IMPORTO]]/tbStoricoOrdini[[#This Row],[PREZZO]]</f>
        <v>5.8045454545454547</v>
      </c>
      <c r="N1319" t="s">
        <v>6</v>
      </c>
      <c r="O1319" s="8">
        <f>VLOOKUP(tbStoricoOrdini[[#This Row],[AGENTE]],tbAgenti[],2,FALSE)</f>
        <v>7.4999999999999997E-2</v>
      </c>
      <c r="P1319" s="2">
        <v>1277</v>
      </c>
      <c r="Q1319" s="2">
        <f>tbStoricoOrdini[[#This Row],[IMPORTO]]*tbStoricoOrdini[[#This Row],[% COMM.]]</f>
        <v>95.774999999999991</v>
      </c>
      <c r="R1319" s="2">
        <f>tbStoricoOrdini[[#This Row],[TOT. COMM.]]+tbStoricoOrdini[[#This Row],[IMPORTO]]</f>
        <v>1372.7750000000001</v>
      </c>
    </row>
    <row r="1320" spans="1:18">
      <c r="A1320" s="1">
        <v>43862</v>
      </c>
      <c r="B1320" s="7">
        <f>MONTH(tbStoricoOrdini[[#This Row],[DATA]])</f>
        <v>2</v>
      </c>
      <c r="C1320" t="s">
        <v>1415</v>
      </c>
      <c r="D1320" t="str">
        <f>RIGHT(tbStoricoOrdini[[#This Row],[ORDINE]],4)</f>
        <v>1317</v>
      </c>
      <c r="E1320" t="s">
        <v>40</v>
      </c>
      <c r="F1320" t="str">
        <f>VLOOKUP(tbStoricoOrdini[[#This Row],[CLIENTE]],tbClienti[],3,FALSE)</f>
        <v>NYC</v>
      </c>
      <c r="G1320" t="str">
        <f>VLOOKUP(tbStoricoOrdini[[#This Row],[CLIENTE]],tbClienti[],7,FALSE)</f>
        <v>BC</v>
      </c>
      <c r="H1320" t="s">
        <v>67</v>
      </c>
      <c r="I1320" t="str">
        <f>IF(LEFT(tbStoricoOrdini[[#This Row],[ARTICOLO]],3) = "COG","COG",LEFT(tbStoricoOrdini[[#This Row],[ARTICOLO]],FIND(" ",tbStoricoOrdini[[#This Row],[ARTICOLO]])-1))</f>
        <v>BAG</v>
      </c>
      <c r="J1320" t="str">
        <f>MID(tbStoricoOrdini[[#This Row],[ARTICOLO]],FIND(" ",tbStoricoOrdini[[#This Row],[ARTICOLO]])+1,4)</f>
        <v>2500</v>
      </c>
      <c r="K1320" t="str">
        <f>IFERROR(RIGHT(tbStoricoOrdini[[#This Row],[ARTICOLO]],LEN(tbStoricoOrdini[[#This Row],[ARTICOLO]])-FIND(" ",tbStoricoOrdini[[#This Row],[ARTICOLO]],FIND(" ",tbStoricoOrdini[[#This Row],[ARTICOLO]]) +1)),"")</f>
        <v>Medium</v>
      </c>
      <c r="L1320" s="3">
        <f>VLOOKUP(tbStoricoOrdini[[#This Row],[ARTICOLO]],tbArticoli[],2,FALSE)</f>
        <v>210</v>
      </c>
      <c r="M1320" s="22">
        <f>tbStoricoOrdini[[#This Row],[IMPORTO]]/tbStoricoOrdini[[#This Row],[PREZZO]]</f>
        <v>6.7476190476190476</v>
      </c>
      <c r="N1320" t="s">
        <v>6</v>
      </c>
      <c r="O1320" s="8">
        <f>VLOOKUP(tbStoricoOrdini[[#This Row],[AGENTE]],tbAgenti[],2,FALSE)</f>
        <v>7.4999999999999997E-2</v>
      </c>
      <c r="P1320" s="2">
        <v>1417</v>
      </c>
      <c r="Q1320" s="2">
        <f>tbStoricoOrdini[[#This Row],[IMPORTO]]*tbStoricoOrdini[[#This Row],[% COMM.]]</f>
        <v>106.27499999999999</v>
      </c>
      <c r="R1320" s="2">
        <f>tbStoricoOrdini[[#This Row],[TOT. COMM.]]+tbStoricoOrdini[[#This Row],[IMPORTO]]</f>
        <v>1523.2750000000001</v>
      </c>
    </row>
    <row r="1321" spans="1:18">
      <c r="A1321" s="1">
        <v>43862</v>
      </c>
      <c r="B1321" s="7">
        <f>MONTH(tbStoricoOrdini[[#This Row],[DATA]])</f>
        <v>2</v>
      </c>
      <c r="C1321" t="s">
        <v>1416</v>
      </c>
      <c r="D1321" t="str">
        <f>RIGHT(tbStoricoOrdini[[#This Row],[ORDINE]],4)</f>
        <v>1318</v>
      </c>
      <c r="E1321" t="s">
        <v>40</v>
      </c>
      <c r="F1321" t="str">
        <f>VLOOKUP(tbStoricoOrdini[[#This Row],[CLIENTE]],tbClienti[],3,FALSE)</f>
        <v>NYC</v>
      </c>
      <c r="G1321" t="str">
        <f>VLOOKUP(tbStoricoOrdini[[#This Row],[CLIENTE]],tbClienti[],7,FALSE)</f>
        <v>BC</v>
      </c>
      <c r="H1321" t="s">
        <v>69</v>
      </c>
      <c r="I1321" t="str">
        <f>IF(LEFT(tbStoricoOrdini[[#This Row],[ARTICOLO]],3) = "COG","COG",LEFT(tbStoricoOrdini[[#This Row],[ARTICOLO]],FIND(" ",tbStoricoOrdini[[#This Row],[ARTICOLO]])-1))</f>
        <v>BAG</v>
      </c>
      <c r="J1321" t="str">
        <f>MID(tbStoricoOrdini[[#This Row],[ARTICOLO]],FIND(" ",tbStoricoOrdini[[#This Row],[ARTICOLO]])+1,4)</f>
        <v>1121</v>
      </c>
      <c r="K1321" t="str">
        <f>IFERROR(RIGHT(tbStoricoOrdini[[#This Row],[ARTICOLO]],LEN(tbStoricoOrdini[[#This Row],[ARTICOLO]])-FIND(" ",tbStoricoOrdini[[#This Row],[ARTICOLO]],FIND(" ",tbStoricoOrdini[[#This Row],[ARTICOLO]]) +1)),"")</f>
        <v>Gold</v>
      </c>
      <c r="L1321" s="3">
        <f>VLOOKUP(tbStoricoOrdini[[#This Row],[ARTICOLO]],tbArticoli[],2,FALSE)</f>
        <v>230</v>
      </c>
      <c r="M1321" s="22">
        <f>tbStoricoOrdini[[#This Row],[IMPORTO]]/tbStoricoOrdini[[#This Row],[PREZZO]]</f>
        <v>12.221739130434782</v>
      </c>
      <c r="N1321" t="s">
        <v>9</v>
      </c>
      <c r="O1321" s="8">
        <f>VLOOKUP(tbStoricoOrdini[[#This Row],[AGENTE]],tbAgenti[],2,FALSE)</f>
        <v>0.05</v>
      </c>
      <c r="P1321" s="2">
        <v>2811</v>
      </c>
      <c r="Q1321" s="2">
        <f>tbStoricoOrdini[[#This Row],[IMPORTO]]*tbStoricoOrdini[[#This Row],[% COMM.]]</f>
        <v>140.55000000000001</v>
      </c>
      <c r="R1321" s="2">
        <f>tbStoricoOrdini[[#This Row],[TOT. COMM.]]+tbStoricoOrdini[[#This Row],[IMPORTO]]</f>
        <v>2951.55</v>
      </c>
    </row>
    <row r="1322" spans="1:18">
      <c r="A1322" s="1">
        <v>43862</v>
      </c>
      <c r="B1322" s="7">
        <f>MONTH(tbStoricoOrdini[[#This Row],[DATA]])</f>
        <v>2</v>
      </c>
      <c r="C1322" t="s">
        <v>1417</v>
      </c>
      <c r="D1322" t="str">
        <f>RIGHT(tbStoricoOrdini[[#This Row],[ORDINE]],4)</f>
        <v>1319</v>
      </c>
      <c r="E1322" t="s">
        <v>40</v>
      </c>
      <c r="F1322" t="str">
        <f>VLOOKUP(tbStoricoOrdini[[#This Row],[CLIENTE]],tbClienti[],3,FALSE)</f>
        <v>NYC</v>
      </c>
      <c r="G1322" t="str">
        <f>VLOOKUP(tbStoricoOrdini[[#This Row],[CLIENTE]],tbClienti[],7,FALSE)</f>
        <v>BC</v>
      </c>
      <c r="H1322" t="s">
        <v>83</v>
      </c>
      <c r="I1322" t="str">
        <f>IF(LEFT(tbStoricoOrdini[[#This Row],[ARTICOLO]],3) = "COG","COG",LEFT(tbStoricoOrdini[[#This Row],[ARTICOLO]],FIND(" ",tbStoricoOrdini[[#This Row],[ARTICOLO]])-1))</f>
        <v>COG</v>
      </c>
      <c r="J1322" t="str">
        <f>MID(tbStoricoOrdini[[#This Row],[ARTICOLO]],FIND(" ",tbStoricoOrdini[[#This Row],[ARTICOLO]])+1,4)</f>
        <v>8000</v>
      </c>
      <c r="K1322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1322" s="3">
        <f>VLOOKUP(tbStoricoOrdini[[#This Row],[ARTICOLO]],tbArticoli[],2,FALSE)</f>
        <v>670</v>
      </c>
      <c r="M1322" s="22">
        <f>tbStoricoOrdini[[#This Row],[IMPORTO]]/tbStoricoOrdini[[#This Row],[PREZZO]]</f>
        <v>31.341791044776119</v>
      </c>
      <c r="N1322" t="s">
        <v>9</v>
      </c>
      <c r="O1322" s="8">
        <f>VLOOKUP(tbStoricoOrdini[[#This Row],[AGENTE]],tbAgenti[],2,FALSE)</f>
        <v>0.05</v>
      </c>
      <c r="P1322" s="2">
        <v>20999</v>
      </c>
      <c r="Q1322" s="2">
        <f>tbStoricoOrdini[[#This Row],[IMPORTO]]*tbStoricoOrdini[[#This Row],[% COMM.]]</f>
        <v>1049.95</v>
      </c>
      <c r="R1322" s="2">
        <f>tbStoricoOrdini[[#This Row],[TOT. COMM.]]+tbStoricoOrdini[[#This Row],[IMPORTO]]</f>
        <v>22048.95</v>
      </c>
    </row>
    <row r="1323" spans="1:18">
      <c r="A1323" s="1">
        <v>43862</v>
      </c>
      <c r="B1323" s="7">
        <f>MONTH(tbStoricoOrdini[[#This Row],[DATA]])</f>
        <v>2</v>
      </c>
      <c r="C1323" t="s">
        <v>1418</v>
      </c>
      <c r="D1323" t="str">
        <f>RIGHT(tbStoricoOrdini[[#This Row],[ORDINE]],4)</f>
        <v>1320</v>
      </c>
      <c r="E1323" t="s">
        <v>40</v>
      </c>
      <c r="F1323" t="str">
        <f>VLOOKUP(tbStoricoOrdini[[#This Row],[CLIENTE]],tbClienti[],3,FALSE)</f>
        <v>NYC</v>
      </c>
      <c r="G1323" t="str">
        <f>VLOOKUP(tbStoricoOrdini[[#This Row],[CLIENTE]],tbClienti[],7,FALSE)</f>
        <v>BC</v>
      </c>
      <c r="H1323" t="s">
        <v>75</v>
      </c>
      <c r="I1323" t="str">
        <f>IF(LEFT(tbStoricoOrdini[[#This Row],[ARTICOLO]],3) = "COG","COG",LEFT(tbStoricoOrdini[[#This Row],[ARTICOLO]],FIND(" ",tbStoricoOrdini[[#This Row],[ARTICOLO]])-1))</f>
        <v>AVRC</v>
      </c>
      <c r="J1323" t="str">
        <f>MID(tbStoricoOrdini[[#This Row],[ARTICOLO]],FIND(" ",tbStoricoOrdini[[#This Row],[ARTICOLO]])+1,4)</f>
        <v>1000</v>
      </c>
      <c r="K1323" t="str">
        <f>IFERROR(RIGHT(tbStoricoOrdini[[#This Row],[ARTICOLO]],LEN(tbStoricoOrdini[[#This Row],[ARTICOLO]])-FIND(" ",tbStoricoOrdini[[#This Row],[ARTICOLO]],FIND(" ",tbStoricoOrdini[[#This Row],[ARTICOLO]]) +1)),"")</f>
        <v>Silver</v>
      </c>
      <c r="L1323" s="3">
        <f>VLOOKUP(tbStoricoOrdini[[#This Row],[ARTICOLO]],tbArticoli[],2,FALSE)</f>
        <v>390</v>
      </c>
      <c r="M1323" s="22">
        <f>tbStoricoOrdini[[#This Row],[IMPORTO]]/tbStoricoOrdini[[#This Row],[PREZZO]]</f>
        <v>1.9153846153846155</v>
      </c>
      <c r="N1323" t="s">
        <v>9</v>
      </c>
      <c r="O1323" s="8">
        <f>VLOOKUP(tbStoricoOrdini[[#This Row],[AGENTE]],tbAgenti[],2,FALSE)</f>
        <v>0.05</v>
      </c>
      <c r="P1323" s="2">
        <v>747</v>
      </c>
      <c r="Q1323" s="2">
        <f>tbStoricoOrdini[[#This Row],[IMPORTO]]*tbStoricoOrdini[[#This Row],[% COMM.]]</f>
        <v>37.35</v>
      </c>
      <c r="R1323" s="2">
        <f>tbStoricoOrdini[[#This Row],[TOT. COMM.]]+tbStoricoOrdini[[#This Row],[IMPORTO]]</f>
        <v>784.35</v>
      </c>
    </row>
    <row r="1324" spans="1:18">
      <c r="A1324" s="1">
        <v>43862</v>
      </c>
      <c r="B1324" s="7">
        <f>MONTH(tbStoricoOrdini[[#This Row],[DATA]])</f>
        <v>2</v>
      </c>
      <c r="C1324" t="s">
        <v>1419</v>
      </c>
      <c r="D1324" t="str">
        <f>RIGHT(tbStoricoOrdini[[#This Row],[ORDINE]],4)</f>
        <v>1321</v>
      </c>
      <c r="E1324" t="s">
        <v>40</v>
      </c>
      <c r="F1324" t="str">
        <f>VLOOKUP(tbStoricoOrdini[[#This Row],[CLIENTE]],tbClienti[],3,FALSE)</f>
        <v>NYC</v>
      </c>
      <c r="G1324" t="str">
        <f>VLOOKUP(tbStoricoOrdini[[#This Row],[CLIENTE]],tbClienti[],7,FALSE)</f>
        <v>BC</v>
      </c>
      <c r="H1324" t="s">
        <v>71</v>
      </c>
      <c r="I1324" t="str">
        <f>IF(LEFT(tbStoricoOrdini[[#This Row],[ARTICOLO]],3) = "COG","COG",LEFT(tbStoricoOrdini[[#This Row],[ARTICOLO]],FIND(" ",tbStoricoOrdini[[#This Row],[ARTICOLO]])-1))</f>
        <v>EB07</v>
      </c>
      <c r="J1324" t="str">
        <f>MID(tbStoricoOrdini[[#This Row],[ARTICOLO]],FIND(" ",tbStoricoOrdini[[#This Row],[ARTICOLO]])+1,4)</f>
        <v>5000</v>
      </c>
      <c r="K1324" t="str">
        <f>IFERROR(RIGHT(tbStoricoOrdini[[#This Row],[ARTICOLO]],LEN(tbStoricoOrdini[[#This Row],[ARTICOLO]])-FIND(" ",tbStoricoOrdini[[#This Row],[ARTICOLO]],FIND(" ",tbStoricoOrdini[[#This Row],[ARTICOLO]]) +1)),"")</f>
        <v/>
      </c>
      <c r="L1324" s="3">
        <f>VLOOKUP(tbStoricoOrdini[[#This Row],[ARTICOLO]],tbArticoli[],2,FALSE)</f>
        <v>140</v>
      </c>
      <c r="M1324" s="22">
        <f>tbStoricoOrdini[[#This Row],[IMPORTO]]/tbStoricoOrdini[[#This Row],[PREZZO]]</f>
        <v>3.2428571428571429</v>
      </c>
      <c r="N1324" t="s">
        <v>6</v>
      </c>
      <c r="O1324" s="8">
        <f>VLOOKUP(tbStoricoOrdini[[#This Row],[AGENTE]],tbAgenti[],2,FALSE)</f>
        <v>7.4999999999999997E-2</v>
      </c>
      <c r="P1324" s="2">
        <v>454</v>
      </c>
      <c r="Q1324" s="2">
        <f>tbStoricoOrdini[[#This Row],[IMPORTO]]*tbStoricoOrdini[[#This Row],[% COMM.]]</f>
        <v>34.049999999999997</v>
      </c>
      <c r="R1324" s="2">
        <f>tbStoricoOrdini[[#This Row],[TOT. COMM.]]+tbStoricoOrdini[[#This Row],[IMPORTO]]</f>
        <v>488.05</v>
      </c>
    </row>
    <row r="1325" spans="1:18">
      <c r="A1325" s="1">
        <v>43862</v>
      </c>
      <c r="B1325" s="7">
        <f>MONTH(tbStoricoOrdini[[#This Row],[DATA]])</f>
        <v>2</v>
      </c>
      <c r="C1325" t="s">
        <v>1420</v>
      </c>
      <c r="D1325" t="str">
        <f>RIGHT(tbStoricoOrdini[[#This Row],[ORDINE]],4)</f>
        <v>1322</v>
      </c>
      <c r="E1325" t="s">
        <v>40</v>
      </c>
      <c r="F1325" t="str">
        <f>VLOOKUP(tbStoricoOrdini[[#This Row],[CLIENTE]],tbClienti[],3,FALSE)</f>
        <v>NYC</v>
      </c>
      <c r="G1325" t="str">
        <f>VLOOKUP(tbStoricoOrdini[[#This Row],[CLIENTE]],tbClienti[],7,FALSE)</f>
        <v>BC</v>
      </c>
      <c r="H1325" t="s">
        <v>71</v>
      </c>
      <c r="I1325" t="str">
        <f>IF(LEFT(tbStoricoOrdini[[#This Row],[ARTICOLO]],3) = "COG","COG",LEFT(tbStoricoOrdini[[#This Row],[ARTICOLO]],FIND(" ",tbStoricoOrdini[[#This Row],[ARTICOLO]])-1))</f>
        <v>EB07</v>
      </c>
      <c r="J1325" t="str">
        <f>MID(tbStoricoOrdini[[#This Row],[ARTICOLO]],FIND(" ",tbStoricoOrdini[[#This Row],[ARTICOLO]])+1,4)</f>
        <v>5000</v>
      </c>
      <c r="K1325" t="str">
        <f>IFERROR(RIGHT(tbStoricoOrdini[[#This Row],[ARTICOLO]],LEN(tbStoricoOrdini[[#This Row],[ARTICOLO]])-FIND(" ",tbStoricoOrdini[[#This Row],[ARTICOLO]],FIND(" ",tbStoricoOrdini[[#This Row],[ARTICOLO]]) +1)),"")</f>
        <v/>
      </c>
      <c r="L1325" s="3">
        <f>VLOOKUP(tbStoricoOrdini[[#This Row],[ARTICOLO]],tbArticoli[],2,FALSE)</f>
        <v>140</v>
      </c>
      <c r="M1325" s="22">
        <f>tbStoricoOrdini[[#This Row],[IMPORTO]]/tbStoricoOrdini[[#This Row],[PREZZO]]</f>
        <v>16.471428571428572</v>
      </c>
      <c r="N1325" t="s">
        <v>9</v>
      </c>
      <c r="O1325" s="8">
        <f>VLOOKUP(tbStoricoOrdini[[#This Row],[AGENTE]],tbAgenti[],2,FALSE)</f>
        <v>0.05</v>
      </c>
      <c r="P1325" s="2">
        <v>2306</v>
      </c>
      <c r="Q1325" s="2">
        <f>tbStoricoOrdini[[#This Row],[IMPORTO]]*tbStoricoOrdini[[#This Row],[% COMM.]]</f>
        <v>115.30000000000001</v>
      </c>
      <c r="R1325" s="2">
        <f>tbStoricoOrdini[[#This Row],[TOT. COMM.]]+tbStoricoOrdini[[#This Row],[IMPORTO]]</f>
        <v>2421.3000000000002</v>
      </c>
    </row>
    <row r="1326" spans="1:18">
      <c r="A1326" s="1">
        <v>43862</v>
      </c>
      <c r="B1326" s="7">
        <f>MONTH(tbStoricoOrdini[[#This Row],[DATA]])</f>
        <v>2</v>
      </c>
      <c r="C1326" t="s">
        <v>1421</v>
      </c>
      <c r="D1326" t="str">
        <f>RIGHT(tbStoricoOrdini[[#This Row],[ORDINE]],4)</f>
        <v>1323</v>
      </c>
      <c r="E1326" t="s">
        <v>40</v>
      </c>
      <c r="F1326" t="str">
        <f>VLOOKUP(tbStoricoOrdini[[#This Row],[CLIENTE]],tbClienti[],3,FALSE)</f>
        <v>NYC</v>
      </c>
      <c r="G1326" t="str">
        <f>VLOOKUP(tbStoricoOrdini[[#This Row],[CLIENTE]],tbClienti[],7,FALSE)</f>
        <v>BC</v>
      </c>
      <c r="H1326" t="s">
        <v>72</v>
      </c>
      <c r="I1326" t="str">
        <f>IF(LEFT(tbStoricoOrdini[[#This Row],[ARTICOLO]],3) = "COG","COG",LEFT(tbStoricoOrdini[[#This Row],[ARTICOLO]],FIND(" ",tbStoricoOrdini[[#This Row],[ARTICOLO]])-1))</f>
        <v>EB06</v>
      </c>
      <c r="J1326" t="str">
        <f>MID(tbStoricoOrdini[[#This Row],[ARTICOLO]],FIND(" ",tbStoricoOrdini[[#This Row],[ARTICOLO]])+1,4)</f>
        <v>3000</v>
      </c>
      <c r="K1326" t="str">
        <f>IFERROR(RIGHT(tbStoricoOrdini[[#This Row],[ARTICOLO]],LEN(tbStoricoOrdini[[#This Row],[ARTICOLO]])-FIND(" ",tbStoricoOrdini[[#This Row],[ARTICOLO]],FIND(" ",tbStoricoOrdini[[#This Row],[ARTICOLO]]) +1)),"")</f>
        <v>Medium</v>
      </c>
      <c r="L1326" s="3">
        <f>VLOOKUP(tbStoricoOrdini[[#This Row],[ARTICOLO]],tbArticoli[],2,FALSE)</f>
        <v>120</v>
      </c>
      <c r="M1326" s="22">
        <f>tbStoricoOrdini[[#This Row],[IMPORTO]]/tbStoricoOrdini[[#This Row],[PREZZO]]</f>
        <v>38.483333333333334</v>
      </c>
      <c r="N1326" t="s">
        <v>6</v>
      </c>
      <c r="O1326" s="8">
        <f>VLOOKUP(tbStoricoOrdini[[#This Row],[AGENTE]],tbAgenti[],2,FALSE)</f>
        <v>7.4999999999999997E-2</v>
      </c>
      <c r="P1326" s="2">
        <v>4618</v>
      </c>
      <c r="Q1326" s="2">
        <f>tbStoricoOrdini[[#This Row],[IMPORTO]]*tbStoricoOrdini[[#This Row],[% COMM.]]</f>
        <v>346.34999999999997</v>
      </c>
      <c r="R1326" s="2">
        <f>tbStoricoOrdini[[#This Row],[TOT. COMM.]]+tbStoricoOrdini[[#This Row],[IMPORTO]]</f>
        <v>4964.3500000000004</v>
      </c>
    </row>
    <row r="1327" spans="1:18">
      <c r="A1327" s="1">
        <v>43862</v>
      </c>
      <c r="B1327" s="7">
        <f>MONTH(tbStoricoOrdini[[#This Row],[DATA]])</f>
        <v>2</v>
      </c>
      <c r="C1327" t="s">
        <v>1422</v>
      </c>
      <c r="D1327" t="str">
        <f>RIGHT(tbStoricoOrdini[[#This Row],[ORDINE]],4)</f>
        <v>1324</v>
      </c>
      <c r="E1327" t="s">
        <v>40</v>
      </c>
      <c r="F1327" t="str">
        <f>VLOOKUP(tbStoricoOrdini[[#This Row],[CLIENTE]],tbClienti[],3,FALSE)</f>
        <v>NYC</v>
      </c>
      <c r="G1327" t="str">
        <f>VLOOKUP(tbStoricoOrdini[[#This Row],[CLIENTE]],tbClienti[],7,FALSE)</f>
        <v>BC</v>
      </c>
      <c r="H1327" t="s">
        <v>73</v>
      </c>
      <c r="I1327" t="str">
        <f>IF(LEFT(tbStoricoOrdini[[#This Row],[ARTICOLO]],3) = "COG","COG",LEFT(tbStoricoOrdini[[#This Row],[ARTICOLO]],FIND(" ",tbStoricoOrdini[[#This Row],[ARTICOLO]])-1))</f>
        <v>EB06</v>
      </c>
      <c r="J1327" t="str">
        <f>MID(tbStoricoOrdini[[#This Row],[ARTICOLO]],FIND(" ",tbStoricoOrdini[[#This Row],[ARTICOLO]])+1,4)</f>
        <v>3000</v>
      </c>
      <c r="K1327" t="str">
        <f>IFERROR(RIGHT(tbStoricoOrdini[[#This Row],[ARTICOLO]],LEN(tbStoricoOrdini[[#This Row],[ARTICOLO]])-FIND(" ",tbStoricoOrdini[[#This Row],[ARTICOLO]],FIND(" ",tbStoricoOrdini[[#This Row],[ARTICOLO]]) +1)),"")</f>
        <v>Plus</v>
      </c>
      <c r="L1327" s="3">
        <f>VLOOKUP(tbStoricoOrdini[[#This Row],[ARTICOLO]],tbArticoli[],2,FALSE)</f>
        <v>130</v>
      </c>
      <c r="M1327" s="22">
        <f>tbStoricoOrdini[[#This Row],[IMPORTO]]/tbStoricoOrdini[[#This Row],[PREZZO]]</f>
        <v>2.9307692307692306</v>
      </c>
      <c r="N1327" t="s">
        <v>6</v>
      </c>
      <c r="O1327" s="8">
        <f>VLOOKUP(tbStoricoOrdini[[#This Row],[AGENTE]],tbAgenti[],2,FALSE)</f>
        <v>7.4999999999999997E-2</v>
      </c>
      <c r="P1327" s="2">
        <v>381</v>
      </c>
      <c r="Q1327" s="2">
        <f>tbStoricoOrdini[[#This Row],[IMPORTO]]*tbStoricoOrdini[[#This Row],[% COMM.]]</f>
        <v>28.574999999999999</v>
      </c>
      <c r="R1327" s="2">
        <f>tbStoricoOrdini[[#This Row],[TOT. COMM.]]+tbStoricoOrdini[[#This Row],[IMPORTO]]</f>
        <v>409.57499999999999</v>
      </c>
    </row>
    <row r="1328" spans="1:18">
      <c r="A1328" s="1">
        <v>43862</v>
      </c>
      <c r="B1328" s="7">
        <f>MONTH(tbStoricoOrdini[[#This Row],[DATA]])</f>
        <v>2</v>
      </c>
      <c r="C1328" t="s">
        <v>1423</v>
      </c>
      <c r="D1328" t="str">
        <f>RIGHT(tbStoricoOrdini[[#This Row],[ORDINE]],4)</f>
        <v>1325</v>
      </c>
      <c r="E1328" t="s">
        <v>41</v>
      </c>
      <c r="F1328" t="str">
        <f>VLOOKUP(tbStoricoOrdini[[#This Row],[CLIENTE]],tbClienti[],3,FALSE)</f>
        <v>Lazio</v>
      </c>
      <c r="G1328" t="str">
        <f>VLOOKUP(tbStoricoOrdini[[#This Row],[CLIENTE]],tbClienti[],7,FALSE)</f>
        <v>AC</v>
      </c>
      <c r="H1328" t="s">
        <v>74</v>
      </c>
      <c r="I1328" t="str">
        <f>IF(LEFT(tbStoricoOrdini[[#This Row],[ARTICOLO]],3) = "COG","COG",LEFT(tbStoricoOrdini[[#This Row],[ARTICOLO]],FIND(" ",tbStoricoOrdini[[#This Row],[ARTICOLO]])-1))</f>
        <v>AVRC</v>
      </c>
      <c r="J1328" t="str">
        <f>MID(tbStoricoOrdini[[#This Row],[ARTICOLO]],FIND(" ",tbStoricoOrdini[[#This Row],[ARTICOLO]])+1,4)</f>
        <v>2500</v>
      </c>
      <c r="K1328" t="str">
        <f>IFERROR(RIGHT(tbStoricoOrdini[[#This Row],[ARTICOLO]],LEN(tbStoricoOrdini[[#This Row],[ARTICOLO]])-FIND(" ",tbStoricoOrdini[[#This Row],[ARTICOLO]],FIND(" ",tbStoricoOrdini[[#This Row],[ARTICOLO]]) +1)),"")</f>
        <v>Gold</v>
      </c>
      <c r="L1328" s="3">
        <f>VLOOKUP(tbStoricoOrdini[[#This Row],[ARTICOLO]],tbArticoli[],2,FALSE)</f>
        <v>500</v>
      </c>
      <c r="M1328" s="22">
        <f>tbStoricoOrdini[[#This Row],[IMPORTO]]/tbStoricoOrdini[[#This Row],[PREZZO]]</f>
        <v>0.65400000000000003</v>
      </c>
      <c r="N1328" t="s">
        <v>11</v>
      </c>
      <c r="O1328" s="8">
        <f>VLOOKUP(tbStoricoOrdini[[#This Row],[AGENTE]],tbAgenti[],2,FALSE)</f>
        <v>0.04</v>
      </c>
      <c r="P1328" s="2">
        <v>327</v>
      </c>
      <c r="Q1328" s="2">
        <f>tbStoricoOrdini[[#This Row],[IMPORTO]]*tbStoricoOrdini[[#This Row],[% COMM.]]</f>
        <v>13.08</v>
      </c>
      <c r="R1328" s="2">
        <f>tbStoricoOrdini[[#This Row],[TOT. COMM.]]+tbStoricoOrdini[[#This Row],[IMPORTO]]</f>
        <v>340.08</v>
      </c>
    </row>
    <row r="1329" spans="1:18">
      <c r="A1329" s="1">
        <v>43862</v>
      </c>
      <c r="B1329" s="7">
        <f>MONTH(tbStoricoOrdini[[#This Row],[DATA]])</f>
        <v>2</v>
      </c>
      <c r="C1329" t="s">
        <v>1424</v>
      </c>
      <c r="D1329" t="str">
        <f>RIGHT(tbStoricoOrdini[[#This Row],[ORDINE]],4)</f>
        <v>1326</v>
      </c>
      <c r="E1329" t="s">
        <v>41</v>
      </c>
      <c r="F1329" t="str">
        <f>VLOOKUP(tbStoricoOrdini[[#This Row],[CLIENTE]],tbClienti[],3,FALSE)</f>
        <v>Lazio</v>
      </c>
      <c r="G1329" t="str">
        <f>VLOOKUP(tbStoricoOrdini[[#This Row],[CLIENTE]],tbClienti[],7,FALSE)</f>
        <v>AC</v>
      </c>
      <c r="H1329" t="s">
        <v>74</v>
      </c>
      <c r="I1329" t="str">
        <f>IF(LEFT(tbStoricoOrdini[[#This Row],[ARTICOLO]],3) = "COG","COG",LEFT(tbStoricoOrdini[[#This Row],[ARTICOLO]],FIND(" ",tbStoricoOrdini[[#This Row],[ARTICOLO]])-1))</f>
        <v>AVRC</v>
      </c>
      <c r="J1329" t="str">
        <f>MID(tbStoricoOrdini[[#This Row],[ARTICOLO]],FIND(" ",tbStoricoOrdini[[#This Row],[ARTICOLO]])+1,4)</f>
        <v>2500</v>
      </c>
      <c r="K1329" t="str">
        <f>IFERROR(RIGHT(tbStoricoOrdini[[#This Row],[ARTICOLO]],LEN(tbStoricoOrdini[[#This Row],[ARTICOLO]])-FIND(" ",tbStoricoOrdini[[#This Row],[ARTICOLO]],FIND(" ",tbStoricoOrdini[[#This Row],[ARTICOLO]]) +1)),"")</f>
        <v>Gold</v>
      </c>
      <c r="L1329" s="3">
        <f>VLOOKUP(tbStoricoOrdini[[#This Row],[ARTICOLO]],tbArticoli[],2,FALSE)</f>
        <v>500</v>
      </c>
      <c r="M1329" s="22">
        <f>tbStoricoOrdini[[#This Row],[IMPORTO]]/tbStoricoOrdini[[#This Row],[PREZZO]]</f>
        <v>0.01</v>
      </c>
      <c r="N1329" t="s">
        <v>8</v>
      </c>
      <c r="O1329" s="8">
        <f>VLOOKUP(tbStoricoOrdini[[#This Row],[AGENTE]],tbAgenti[],2,FALSE)</f>
        <v>0.05</v>
      </c>
      <c r="P1329" s="2">
        <v>5</v>
      </c>
      <c r="Q1329" s="2">
        <f>tbStoricoOrdini[[#This Row],[IMPORTO]]*tbStoricoOrdini[[#This Row],[% COMM.]]</f>
        <v>0.25</v>
      </c>
      <c r="R1329" s="2">
        <f>tbStoricoOrdini[[#This Row],[TOT. COMM.]]+tbStoricoOrdini[[#This Row],[IMPORTO]]</f>
        <v>5.25</v>
      </c>
    </row>
    <row r="1330" spans="1:18">
      <c r="A1330" s="1">
        <v>43862</v>
      </c>
      <c r="B1330" s="7">
        <f>MONTH(tbStoricoOrdini[[#This Row],[DATA]])</f>
        <v>2</v>
      </c>
      <c r="C1330" t="s">
        <v>1425</v>
      </c>
      <c r="D1330" t="str">
        <f>RIGHT(tbStoricoOrdini[[#This Row],[ORDINE]],4)</f>
        <v>1327</v>
      </c>
      <c r="E1330" t="s">
        <v>41</v>
      </c>
      <c r="F1330" t="str">
        <f>VLOOKUP(tbStoricoOrdini[[#This Row],[CLIENTE]],tbClienti[],3,FALSE)</f>
        <v>Lazio</v>
      </c>
      <c r="G1330" t="str">
        <f>VLOOKUP(tbStoricoOrdini[[#This Row],[CLIENTE]],tbClienti[],7,FALSE)</f>
        <v>AC</v>
      </c>
      <c r="H1330" t="s">
        <v>74</v>
      </c>
      <c r="I1330" t="str">
        <f>IF(LEFT(tbStoricoOrdini[[#This Row],[ARTICOLO]],3) = "COG","COG",LEFT(tbStoricoOrdini[[#This Row],[ARTICOLO]],FIND(" ",tbStoricoOrdini[[#This Row],[ARTICOLO]])-1))</f>
        <v>AVRC</v>
      </c>
      <c r="J1330" t="str">
        <f>MID(tbStoricoOrdini[[#This Row],[ARTICOLO]],FIND(" ",tbStoricoOrdini[[#This Row],[ARTICOLO]])+1,4)</f>
        <v>2500</v>
      </c>
      <c r="K1330" t="str">
        <f>IFERROR(RIGHT(tbStoricoOrdini[[#This Row],[ARTICOLO]],LEN(tbStoricoOrdini[[#This Row],[ARTICOLO]])-FIND(" ",tbStoricoOrdini[[#This Row],[ARTICOLO]],FIND(" ",tbStoricoOrdini[[#This Row],[ARTICOLO]]) +1)),"")</f>
        <v>Gold</v>
      </c>
      <c r="L1330" s="3">
        <f>VLOOKUP(tbStoricoOrdini[[#This Row],[ARTICOLO]],tbArticoli[],2,FALSE)</f>
        <v>500</v>
      </c>
      <c r="M1330" s="22">
        <f>tbStoricoOrdini[[#This Row],[IMPORTO]]/tbStoricoOrdini[[#This Row],[PREZZO]]</f>
        <v>1.1120000000000001</v>
      </c>
      <c r="N1330" t="s">
        <v>13</v>
      </c>
      <c r="O1330" s="8">
        <f>VLOOKUP(tbStoricoOrdini[[#This Row],[AGENTE]],tbAgenti[],2,FALSE)</f>
        <v>0.1</v>
      </c>
      <c r="P1330" s="2">
        <v>556</v>
      </c>
      <c r="Q1330" s="2">
        <f>tbStoricoOrdini[[#This Row],[IMPORTO]]*tbStoricoOrdini[[#This Row],[% COMM.]]</f>
        <v>55.6</v>
      </c>
      <c r="R1330" s="2">
        <f>tbStoricoOrdini[[#This Row],[TOT. COMM.]]+tbStoricoOrdini[[#This Row],[IMPORTO]]</f>
        <v>611.6</v>
      </c>
    </row>
    <row r="1331" spans="1:18">
      <c r="A1331" s="1">
        <v>43862</v>
      </c>
      <c r="B1331" s="7">
        <f>MONTH(tbStoricoOrdini[[#This Row],[DATA]])</f>
        <v>2</v>
      </c>
      <c r="C1331" t="s">
        <v>1426</v>
      </c>
      <c r="D1331" t="str">
        <f>RIGHT(tbStoricoOrdini[[#This Row],[ORDINE]],4)</f>
        <v>1328</v>
      </c>
      <c r="E1331" t="s">
        <v>41</v>
      </c>
      <c r="F1331" t="str">
        <f>VLOOKUP(tbStoricoOrdini[[#This Row],[CLIENTE]],tbClienti[],3,FALSE)</f>
        <v>Lazio</v>
      </c>
      <c r="G1331" t="str">
        <f>VLOOKUP(tbStoricoOrdini[[#This Row],[CLIENTE]],tbClienti[],7,FALSE)</f>
        <v>AC</v>
      </c>
      <c r="H1331" t="s">
        <v>74</v>
      </c>
      <c r="I1331" t="str">
        <f>IF(LEFT(tbStoricoOrdini[[#This Row],[ARTICOLO]],3) = "COG","COG",LEFT(tbStoricoOrdini[[#This Row],[ARTICOLO]],FIND(" ",tbStoricoOrdini[[#This Row],[ARTICOLO]])-1))</f>
        <v>AVRC</v>
      </c>
      <c r="J1331" t="str">
        <f>MID(tbStoricoOrdini[[#This Row],[ARTICOLO]],FIND(" ",tbStoricoOrdini[[#This Row],[ARTICOLO]])+1,4)</f>
        <v>2500</v>
      </c>
      <c r="K1331" t="str">
        <f>IFERROR(RIGHT(tbStoricoOrdini[[#This Row],[ARTICOLO]],LEN(tbStoricoOrdini[[#This Row],[ARTICOLO]])-FIND(" ",tbStoricoOrdini[[#This Row],[ARTICOLO]],FIND(" ",tbStoricoOrdini[[#This Row],[ARTICOLO]]) +1)),"")</f>
        <v>Gold</v>
      </c>
      <c r="L1331" s="3">
        <f>VLOOKUP(tbStoricoOrdini[[#This Row],[ARTICOLO]],tbArticoli[],2,FALSE)</f>
        <v>500</v>
      </c>
      <c r="M1331" s="22">
        <f>tbStoricoOrdini[[#This Row],[IMPORTO]]/tbStoricoOrdini[[#This Row],[PREZZO]]</f>
        <v>9.4819999999999993</v>
      </c>
      <c r="N1331" t="s">
        <v>6</v>
      </c>
      <c r="O1331" s="8">
        <f>VLOOKUP(tbStoricoOrdini[[#This Row],[AGENTE]],tbAgenti[],2,FALSE)</f>
        <v>7.4999999999999997E-2</v>
      </c>
      <c r="P1331" s="2">
        <v>4741</v>
      </c>
      <c r="Q1331" s="2">
        <f>tbStoricoOrdini[[#This Row],[IMPORTO]]*tbStoricoOrdini[[#This Row],[% COMM.]]</f>
        <v>355.57499999999999</v>
      </c>
      <c r="R1331" s="2">
        <f>tbStoricoOrdini[[#This Row],[TOT. COMM.]]+tbStoricoOrdini[[#This Row],[IMPORTO]]</f>
        <v>5096.5749999999998</v>
      </c>
    </row>
    <row r="1332" spans="1:18">
      <c r="A1332" s="1">
        <v>43862</v>
      </c>
      <c r="B1332" s="7">
        <f>MONTH(tbStoricoOrdini[[#This Row],[DATA]])</f>
        <v>2</v>
      </c>
      <c r="C1332" t="s">
        <v>1427</v>
      </c>
      <c r="D1332" t="str">
        <f>RIGHT(tbStoricoOrdini[[#This Row],[ORDINE]],4)</f>
        <v>1329</v>
      </c>
      <c r="E1332" t="s">
        <v>41</v>
      </c>
      <c r="F1332" t="str">
        <f>VLOOKUP(tbStoricoOrdini[[#This Row],[CLIENTE]],tbClienti[],3,FALSE)</f>
        <v>Lazio</v>
      </c>
      <c r="G1332" t="str">
        <f>VLOOKUP(tbStoricoOrdini[[#This Row],[CLIENTE]],tbClienti[],7,FALSE)</f>
        <v>AC</v>
      </c>
      <c r="H1332" t="s">
        <v>74</v>
      </c>
      <c r="I1332" t="str">
        <f>IF(LEFT(tbStoricoOrdini[[#This Row],[ARTICOLO]],3) = "COG","COG",LEFT(tbStoricoOrdini[[#This Row],[ARTICOLO]],FIND(" ",tbStoricoOrdini[[#This Row],[ARTICOLO]])-1))</f>
        <v>AVRC</v>
      </c>
      <c r="J1332" t="str">
        <f>MID(tbStoricoOrdini[[#This Row],[ARTICOLO]],FIND(" ",tbStoricoOrdini[[#This Row],[ARTICOLO]])+1,4)</f>
        <v>2500</v>
      </c>
      <c r="K1332" t="str">
        <f>IFERROR(RIGHT(tbStoricoOrdini[[#This Row],[ARTICOLO]],LEN(tbStoricoOrdini[[#This Row],[ARTICOLO]])-FIND(" ",tbStoricoOrdini[[#This Row],[ARTICOLO]],FIND(" ",tbStoricoOrdini[[#This Row],[ARTICOLO]]) +1)),"")</f>
        <v>Gold</v>
      </c>
      <c r="L1332" s="3">
        <f>VLOOKUP(tbStoricoOrdini[[#This Row],[ARTICOLO]],tbArticoli[],2,FALSE)</f>
        <v>500</v>
      </c>
      <c r="M1332" s="22">
        <f>tbStoricoOrdini[[#This Row],[IMPORTO]]/tbStoricoOrdini[[#This Row],[PREZZO]]</f>
        <v>77.165999999999997</v>
      </c>
      <c r="N1332" t="s">
        <v>9</v>
      </c>
      <c r="O1332" s="8">
        <f>VLOOKUP(tbStoricoOrdini[[#This Row],[AGENTE]],tbAgenti[],2,FALSE)</f>
        <v>0.05</v>
      </c>
      <c r="P1332" s="2">
        <v>38583</v>
      </c>
      <c r="Q1332" s="2">
        <f>tbStoricoOrdini[[#This Row],[IMPORTO]]*tbStoricoOrdini[[#This Row],[% COMM.]]</f>
        <v>1929.15</v>
      </c>
      <c r="R1332" s="2">
        <f>tbStoricoOrdini[[#This Row],[TOT. COMM.]]+tbStoricoOrdini[[#This Row],[IMPORTO]]</f>
        <v>40512.15</v>
      </c>
    </row>
    <row r="1333" spans="1:18">
      <c r="A1333" s="1">
        <v>43862</v>
      </c>
      <c r="B1333" s="7">
        <f>MONTH(tbStoricoOrdini[[#This Row],[DATA]])</f>
        <v>2</v>
      </c>
      <c r="C1333" t="s">
        <v>1428</v>
      </c>
      <c r="D1333" t="str">
        <f>RIGHT(tbStoricoOrdini[[#This Row],[ORDINE]],4)</f>
        <v>1330</v>
      </c>
      <c r="E1333" t="s">
        <v>41</v>
      </c>
      <c r="F1333" t="str">
        <f>VLOOKUP(tbStoricoOrdini[[#This Row],[CLIENTE]],tbClienti[],3,FALSE)</f>
        <v>Lazio</v>
      </c>
      <c r="G1333" t="str">
        <f>VLOOKUP(tbStoricoOrdini[[#This Row],[CLIENTE]],tbClienti[],7,FALSE)</f>
        <v>AC</v>
      </c>
      <c r="H1333" t="s">
        <v>61</v>
      </c>
      <c r="I1333" t="str">
        <f>IF(LEFT(tbStoricoOrdini[[#This Row],[ARTICOLO]],3) = "COG","COG",LEFT(tbStoricoOrdini[[#This Row],[ARTICOLO]],FIND(" ",tbStoricoOrdini[[#This Row],[ARTICOLO]])-1))</f>
        <v>KLM</v>
      </c>
      <c r="J1333" t="str">
        <f>MID(tbStoricoOrdini[[#This Row],[ARTICOLO]],FIND(" ",tbStoricoOrdini[[#This Row],[ARTICOLO]])+1,4)</f>
        <v>5000</v>
      </c>
      <c r="K1333" t="str">
        <f>IFERROR(RIGHT(tbStoricoOrdini[[#This Row],[ARTICOLO]],LEN(tbStoricoOrdini[[#This Row],[ARTICOLO]])-FIND(" ",tbStoricoOrdini[[#This Row],[ARTICOLO]],FIND(" ",tbStoricoOrdini[[#This Row],[ARTICOLO]]) +1)),"")</f>
        <v>Medium</v>
      </c>
      <c r="L1333" s="3">
        <f>VLOOKUP(tbStoricoOrdini[[#This Row],[ARTICOLO]],tbArticoli[],2,FALSE)</f>
        <v>150</v>
      </c>
      <c r="M1333" s="22">
        <f>tbStoricoOrdini[[#This Row],[IMPORTO]]/tbStoricoOrdini[[#This Row],[PREZZO]]</f>
        <v>436.17333333333335</v>
      </c>
      <c r="N1333" t="s">
        <v>14</v>
      </c>
      <c r="O1333" s="8">
        <f>VLOOKUP(tbStoricoOrdini[[#This Row],[AGENTE]],tbAgenti[],2,FALSE)</f>
        <v>0.05</v>
      </c>
      <c r="P1333" s="2">
        <v>65426</v>
      </c>
      <c r="Q1333" s="2">
        <f>tbStoricoOrdini[[#This Row],[IMPORTO]]*tbStoricoOrdini[[#This Row],[% COMM.]]</f>
        <v>3271.3</v>
      </c>
      <c r="R1333" s="2">
        <f>tbStoricoOrdini[[#This Row],[TOT. COMM.]]+tbStoricoOrdini[[#This Row],[IMPORTO]]</f>
        <v>68697.3</v>
      </c>
    </row>
    <row r="1334" spans="1:18">
      <c r="A1334" s="1">
        <v>43862</v>
      </c>
      <c r="B1334" s="7">
        <f>MONTH(tbStoricoOrdini[[#This Row],[DATA]])</f>
        <v>2</v>
      </c>
      <c r="C1334" t="s">
        <v>1429</v>
      </c>
      <c r="D1334" t="str">
        <f>RIGHT(tbStoricoOrdini[[#This Row],[ORDINE]],4)</f>
        <v>1331</v>
      </c>
      <c r="E1334" t="s">
        <v>41</v>
      </c>
      <c r="F1334" t="str">
        <f>VLOOKUP(tbStoricoOrdini[[#This Row],[CLIENTE]],tbClienti[],3,FALSE)</f>
        <v>Lazio</v>
      </c>
      <c r="G1334" t="str">
        <f>VLOOKUP(tbStoricoOrdini[[#This Row],[CLIENTE]],tbClienti[],7,FALSE)</f>
        <v>AC</v>
      </c>
      <c r="H1334" t="s">
        <v>61</v>
      </c>
      <c r="I1334" t="str">
        <f>IF(LEFT(tbStoricoOrdini[[#This Row],[ARTICOLO]],3) = "COG","COG",LEFT(tbStoricoOrdini[[#This Row],[ARTICOLO]],FIND(" ",tbStoricoOrdini[[#This Row],[ARTICOLO]])-1))</f>
        <v>KLM</v>
      </c>
      <c r="J1334" t="str">
        <f>MID(tbStoricoOrdini[[#This Row],[ARTICOLO]],FIND(" ",tbStoricoOrdini[[#This Row],[ARTICOLO]])+1,4)</f>
        <v>5000</v>
      </c>
      <c r="K1334" t="str">
        <f>IFERROR(RIGHT(tbStoricoOrdini[[#This Row],[ARTICOLO]],LEN(tbStoricoOrdini[[#This Row],[ARTICOLO]])-FIND(" ",tbStoricoOrdini[[#This Row],[ARTICOLO]],FIND(" ",tbStoricoOrdini[[#This Row],[ARTICOLO]]) +1)),"")</f>
        <v>Medium</v>
      </c>
      <c r="L1334" s="3">
        <f>VLOOKUP(tbStoricoOrdini[[#This Row],[ARTICOLO]],tbArticoli[],2,FALSE)</f>
        <v>150</v>
      </c>
      <c r="M1334" s="22">
        <f>tbStoricoOrdini[[#This Row],[IMPORTO]]/tbStoricoOrdini[[#This Row],[PREZZO]]</f>
        <v>107.94666666666667</v>
      </c>
      <c r="N1334" t="s">
        <v>8</v>
      </c>
      <c r="O1334" s="8">
        <f>VLOOKUP(tbStoricoOrdini[[#This Row],[AGENTE]],tbAgenti[],2,FALSE)</f>
        <v>0.05</v>
      </c>
      <c r="P1334" s="2">
        <v>16192</v>
      </c>
      <c r="Q1334" s="2">
        <f>tbStoricoOrdini[[#This Row],[IMPORTO]]*tbStoricoOrdini[[#This Row],[% COMM.]]</f>
        <v>809.6</v>
      </c>
      <c r="R1334" s="2">
        <f>tbStoricoOrdini[[#This Row],[TOT. COMM.]]+tbStoricoOrdini[[#This Row],[IMPORTO]]</f>
        <v>17001.599999999999</v>
      </c>
    </row>
    <row r="1335" spans="1:18">
      <c r="A1335" s="1">
        <v>43862</v>
      </c>
      <c r="B1335" s="7">
        <f>MONTH(tbStoricoOrdini[[#This Row],[DATA]])</f>
        <v>2</v>
      </c>
      <c r="C1335" t="s">
        <v>1430</v>
      </c>
      <c r="D1335" t="str">
        <f>RIGHT(tbStoricoOrdini[[#This Row],[ORDINE]],4)</f>
        <v>1332</v>
      </c>
      <c r="E1335" t="s">
        <v>41</v>
      </c>
      <c r="F1335" t="str">
        <f>VLOOKUP(tbStoricoOrdini[[#This Row],[CLIENTE]],tbClienti[],3,FALSE)</f>
        <v>Lazio</v>
      </c>
      <c r="G1335" t="str">
        <f>VLOOKUP(tbStoricoOrdini[[#This Row],[CLIENTE]],tbClienti[],7,FALSE)</f>
        <v>AC</v>
      </c>
      <c r="H1335" t="s">
        <v>61</v>
      </c>
      <c r="I1335" t="str">
        <f>IF(LEFT(tbStoricoOrdini[[#This Row],[ARTICOLO]],3) = "COG","COG",LEFT(tbStoricoOrdini[[#This Row],[ARTICOLO]],FIND(" ",tbStoricoOrdini[[#This Row],[ARTICOLO]])-1))</f>
        <v>KLM</v>
      </c>
      <c r="J1335" t="str">
        <f>MID(tbStoricoOrdini[[#This Row],[ARTICOLO]],FIND(" ",tbStoricoOrdini[[#This Row],[ARTICOLO]])+1,4)</f>
        <v>5000</v>
      </c>
      <c r="K1335" t="str">
        <f>IFERROR(RIGHT(tbStoricoOrdini[[#This Row],[ARTICOLO]],LEN(tbStoricoOrdini[[#This Row],[ARTICOLO]])-FIND(" ",tbStoricoOrdini[[#This Row],[ARTICOLO]],FIND(" ",tbStoricoOrdini[[#This Row],[ARTICOLO]]) +1)),"")</f>
        <v>Medium</v>
      </c>
      <c r="L1335" s="3">
        <f>VLOOKUP(tbStoricoOrdini[[#This Row],[ARTICOLO]],tbArticoli[],2,FALSE)</f>
        <v>150</v>
      </c>
      <c r="M1335" s="22">
        <f>tbStoricoOrdini[[#This Row],[IMPORTO]]/tbStoricoOrdini[[#This Row],[PREZZO]]</f>
        <v>20.253333333333334</v>
      </c>
      <c r="N1335" t="s">
        <v>6</v>
      </c>
      <c r="O1335" s="8">
        <f>VLOOKUP(tbStoricoOrdini[[#This Row],[AGENTE]],tbAgenti[],2,FALSE)</f>
        <v>7.4999999999999997E-2</v>
      </c>
      <c r="P1335" s="2">
        <v>3038</v>
      </c>
      <c r="Q1335" s="2">
        <f>tbStoricoOrdini[[#This Row],[IMPORTO]]*tbStoricoOrdini[[#This Row],[% COMM.]]</f>
        <v>227.85</v>
      </c>
      <c r="R1335" s="2">
        <f>tbStoricoOrdini[[#This Row],[TOT. COMM.]]+tbStoricoOrdini[[#This Row],[IMPORTO]]</f>
        <v>3265.85</v>
      </c>
    </row>
    <row r="1336" spans="1:18">
      <c r="A1336" s="1">
        <v>43862</v>
      </c>
      <c r="B1336" s="7">
        <f>MONTH(tbStoricoOrdini[[#This Row],[DATA]])</f>
        <v>2</v>
      </c>
      <c r="C1336" t="s">
        <v>1431</v>
      </c>
      <c r="D1336" t="str">
        <f>RIGHT(tbStoricoOrdini[[#This Row],[ORDINE]],4)</f>
        <v>1333</v>
      </c>
      <c r="E1336" t="s">
        <v>41</v>
      </c>
      <c r="F1336" t="str">
        <f>VLOOKUP(tbStoricoOrdini[[#This Row],[CLIENTE]],tbClienti[],3,FALSE)</f>
        <v>Lazio</v>
      </c>
      <c r="G1336" t="str">
        <f>VLOOKUP(tbStoricoOrdini[[#This Row],[CLIENTE]],tbClienti[],7,FALSE)</f>
        <v>AC</v>
      </c>
      <c r="H1336" t="s">
        <v>61</v>
      </c>
      <c r="I1336" t="str">
        <f>IF(LEFT(tbStoricoOrdini[[#This Row],[ARTICOLO]],3) = "COG","COG",LEFT(tbStoricoOrdini[[#This Row],[ARTICOLO]],FIND(" ",tbStoricoOrdini[[#This Row],[ARTICOLO]])-1))</f>
        <v>KLM</v>
      </c>
      <c r="J1336" t="str">
        <f>MID(tbStoricoOrdini[[#This Row],[ARTICOLO]],FIND(" ",tbStoricoOrdini[[#This Row],[ARTICOLO]])+1,4)</f>
        <v>5000</v>
      </c>
      <c r="K1336" t="str">
        <f>IFERROR(RIGHT(tbStoricoOrdini[[#This Row],[ARTICOLO]],LEN(tbStoricoOrdini[[#This Row],[ARTICOLO]])-FIND(" ",tbStoricoOrdini[[#This Row],[ARTICOLO]],FIND(" ",tbStoricoOrdini[[#This Row],[ARTICOLO]]) +1)),"")</f>
        <v>Medium</v>
      </c>
      <c r="L1336" s="3">
        <f>VLOOKUP(tbStoricoOrdini[[#This Row],[ARTICOLO]],tbArticoli[],2,FALSE)</f>
        <v>150</v>
      </c>
      <c r="M1336" s="22">
        <f>tbStoricoOrdini[[#This Row],[IMPORTO]]/tbStoricoOrdini[[#This Row],[PREZZO]]</f>
        <v>154.99333333333334</v>
      </c>
      <c r="N1336" t="s">
        <v>9</v>
      </c>
      <c r="O1336" s="8">
        <f>VLOOKUP(tbStoricoOrdini[[#This Row],[AGENTE]],tbAgenti[],2,FALSE)</f>
        <v>0.05</v>
      </c>
      <c r="P1336" s="2">
        <v>23249</v>
      </c>
      <c r="Q1336" s="2">
        <f>tbStoricoOrdini[[#This Row],[IMPORTO]]*tbStoricoOrdini[[#This Row],[% COMM.]]</f>
        <v>1162.45</v>
      </c>
      <c r="R1336" s="2">
        <f>tbStoricoOrdini[[#This Row],[TOT. COMM.]]+tbStoricoOrdini[[#This Row],[IMPORTO]]</f>
        <v>24411.45</v>
      </c>
    </row>
    <row r="1337" spans="1:18">
      <c r="A1337" s="1">
        <v>43862</v>
      </c>
      <c r="B1337" s="7">
        <f>MONTH(tbStoricoOrdini[[#This Row],[DATA]])</f>
        <v>2</v>
      </c>
      <c r="C1337" t="s">
        <v>1432</v>
      </c>
      <c r="D1337" t="str">
        <f>RIGHT(tbStoricoOrdini[[#This Row],[ORDINE]],4)</f>
        <v>1334</v>
      </c>
      <c r="E1337" t="s">
        <v>41</v>
      </c>
      <c r="F1337" t="str">
        <f>VLOOKUP(tbStoricoOrdini[[#This Row],[CLIENTE]],tbClienti[],3,FALSE)</f>
        <v>Lazio</v>
      </c>
      <c r="G1337" t="str">
        <f>VLOOKUP(tbStoricoOrdini[[#This Row],[CLIENTE]],tbClienti[],7,FALSE)</f>
        <v>AC</v>
      </c>
      <c r="H1337" t="s">
        <v>79</v>
      </c>
      <c r="I1337" t="str">
        <f>IF(LEFT(tbStoricoOrdini[[#This Row],[ARTICOLO]],3) = "COG","COG",LEFT(tbStoricoOrdini[[#This Row],[ARTICOLO]],FIND(" ",tbStoricoOrdini[[#This Row],[ARTICOLO]])-1))</f>
        <v>COG</v>
      </c>
      <c r="J1337" t="str">
        <f>MID(tbStoricoOrdini[[#This Row],[ARTICOLO]],FIND(" ",tbStoricoOrdini[[#This Row],[ARTICOLO]])+1,4)</f>
        <v>4000</v>
      </c>
      <c r="K1337" t="str">
        <f>IFERROR(RIGHT(tbStoricoOrdini[[#This Row],[ARTICOLO]],LEN(tbStoricoOrdini[[#This Row],[ARTICOLO]])-FIND(" ",tbStoricoOrdini[[#This Row],[ARTICOLO]],FIND(" ",tbStoricoOrdini[[#This Row],[ARTICOLO]]) +1)),"")</f>
        <v>Plus</v>
      </c>
      <c r="L1337" s="3">
        <f>VLOOKUP(tbStoricoOrdini[[#This Row],[ARTICOLO]],tbArticoli[],2,FALSE)</f>
        <v>240</v>
      </c>
      <c r="M1337" s="22">
        <f>tbStoricoOrdini[[#This Row],[IMPORTO]]/tbStoricoOrdini[[#This Row],[PREZZO]]</f>
        <v>4.4833333333333334</v>
      </c>
      <c r="N1337" t="s">
        <v>13</v>
      </c>
      <c r="O1337" s="8">
        <f>VLOOKUP(tbStoricoOrdini[[#This Row],[AGENTE]],tbAgenti[],2,FALSE)</f>
        <v>0.1</v>
      </c>
      <c r="P1337" s="2">
        <v>1076</v>
      </c>
      <c r="Q1337" s="2">
        <f>tbStoricoOrdini[[#This Row],[IMPORTO]]*tbStoricoOrdini[[#This Row],[% COMM.]]</f>
        <v>107.60000000000001</v>
      </c>
      <c r="R1337" s="2">
        <f>tbStoricoOrdini[[#This Row],[TOT. COMM.]]+tbStoricoOrdini[[#This Row],[IMPORTO]]</f>
        <v>1183.5999999999999</v>
      </c>
    </row>
    <row r="1338" spans="1:18">
      <c r="A1338" s="1">
        <v>43862</v>
      </c>
      <c r="B1338" s="7">
        <f>MONTH(tbStoricoOrdini[[#This Row],[DATA]])</f>
        <v>2</v>
      </c>
      <c r="C1338" t="s">
        <v>1433</v>
      </c>
      <c r="D1338" t="str">
        <f>RIGHT(tbStoricoOrdini[[#This Row],[ORDINE]],4)</f>
        <v>1335</v>
      </c>
      <c r="E1338" t="s">
        <v>41</v>
      </c>
      <c r="F1338" t="str">
        <f>VLOOKUP(tbStoricoOrdini[[#This Row],[CLIENTE]],tbClienti[],3,FALSE)</f>
        <v>Lazio</v>
      </c>
      <c r="G1338" t="str">
        <f>VLOOKUP(tbStoricoOrdini[[#This Row],[CLIENTE]],tbClienti[],7,FALSE)</f>
        <v>AC</v>
      </c>
      <c r="H1338" t="s">
        <v>79</v>
      </c>
      <c r="I1338" t="str">
        <f>IF(LEFT(tbStoricoOrdini[[#This Row],[ARTICOLO]],3) = "COG","COG",LEFT(tbStoricoOrdini[[#This Row],[ARTICOLO]],FIND(" ",tbStoricoOrdini[[#This Row],[ARTICOLO]])-1))</f>
        <v>COG</v>
      </c>
      <c r="J1338" t="str">
        <f>MID(tbStoricoOrdini[[#This Row],[ARTICOLO]],FIND(" ",tbStoricoOrdini[[#This Row],[ARTICOLO]])+1,4)</f>
        <v>4000</v>
      </c>
      <c r="K1338" t="str">
        <f>IFERROR(RIGHT(tbStoricoOrdini[[#This Row],[ARTICOLO]],LEN(tbStoricoOrdini[[#This Row],[ARTICOLO]])-FIND(" ",tbStoricoOrdini[[#This Row],[ARTICOLO]],FIND(" ",tbStoricoOrdini[[#This Row],[ARTICOLO]]) +1)),"")</f>
        <v>Plus</v>
      </c>
      <c r="L1338" s="3">
        <f>VLOOKUP(tbStoricoOrdini[[#This Row],[ARTICOLO]],tbArticoli[],2,FALSE)</f>
        <v>240</v>
      </c>
      <c r="M1338" s="22">
        <f>tbStoricoOrdini[[#This Row],[IMPORTO]]/tbStoricoOrdini[[#This Row],[PREZZO]]</f>
        <v>552.17083333333335</v>
      </c>
      <c r="N1338" t="s">
        <v>6</v>
      </c>
      <c r="O1338" s="8">
        <f>VLOOKUP(tbStoricoOrdini[[#This Row],[AGENTE]],tbAgenti[],2,FALSE)</f>
        <v>7.4999999999999997E-2</v>
      </c>
      <c r="P1338" s="2">
        <v>132521</v>
      </c>
      <c r="Q1338" s="2">
        <f>tbStoricoOrdini[[#This Row],[IMPORTO]]*tbStoricoOrdini[[#This Row],[% COMM.]]</f>
        <v>9939.0749999999989</v>
      </c>
      <c r="R1338" s="2">
        <f>tbStoricoOrdini[[#This Row],[TOT. COMM.]]+tbStoricoOrdini[[#This Row],[IMPORTO]]</f>
        <v>142460.07500000001</v>
      </c>
    </row>
    <row r="1339" spans="1:18">
      <c r="A1339" s="1">
        <v>43862</v>
      </c>
      <c r="B1339" s="7">
        <f>MONTH(tbStoricoOrdini[[#This Row],[DATA]])</f>
        <v>2</v>
      </c>
      <c r="C1339" t="s">
        <v>1434</v>
      </c>
      <c r="D1339" t="str">
        <f>RIGHT(tbStoricoOrdini[[#This Row],[ORDINE]],4)</f>
        <v>1336</v>
      </c>
      <c r="E1339" t="s">
        <v>41</v>
      </c>
      <c r="F1339" t="str">
        <f>VLOOKUP(tbStoricoOrdini[[#This Row],[CLIENTE]],tbClienti[],3,FALSE)</f>
        <v>Lazio</v>
      </c>
      <c r="G1339" t="str">
        <f>VLOOKUP(tbStoricoOrdini[[#This Row],[CLIENTE]],tbClienti[],7,FALSE)</f>
        <v>AC</v>
      </c>
      <c r="H1339" t="s">
        <v>79</v>
      </c>
      <c r="I1339" t="str">
        <f>IF(LEFT(tbStoricoOrdini[[#This Row],[ARTICOLO]],3) = "COG","COG",LEFT(tbStoricoOrdini[[#This Row],[ARTICOLO]],FIND(" ",tbStoricoOrdini[[#This Row],[ARTICOLO]])-1))</f>
        <v>COG</v>
      </c>
      <c r="J1339" t="str">
        <f>MID(tbStoricoOrdini[[#This Row],[ARTICOLO]],FIND(" ",tbStoricoOrdini[[#This Row],[ARTICOLO]])+1,4)</f>
        <v>4000</v>
      </c>
      <c r="K1339" t="str">
        <f>IFERROR(RIGHT(tbStoricoOrdini[[#This Row],[ARTICOLO]],LEN(tbStoricoOrdini[[#This Row],[ARTICOLO]])-FIND(" ",tbStoricoOrdini[[#This Row],[ARTICOLO]],FIND(" ",tbStoricoOrdini[[#This Row],[ARTICOLO]]) +1)),"")</f>
        <v>Plus</v>
      </c>
      <c r="L1339" s="3">
        <f>VLOOKUP(tbStoricoOrdini[[#This Row],[ARTICOLO]],tbArticoli[],2,FALSE)</f>
        <v>240</v>
      </c>
      <c r="M1339" s="22">
        <f>tbStoricoOrdini[[#This Row],[IMPORTO]]/tbStoricoOrdini[[#This Row],[PREZZO]]</f>
        <v>1327.3583333333333</v>
      </c>
      <c r="N1339" t="s">
        <v>9</v>
      </c>
      <c r="O1339" s="8">
        <f>VLOOKUP(tbStoricoOrdini[[#This Row],[AGENTE]],tbAgenti[],2,FALSE)</f>
        <v>0.05</v>
      </c>
      <c r="P1339" s="2">
        <v>318566</v>
      </c>
      <c r="Q1339" s="2">
        <f>tbStoricoOrdini[[#This Row],[IMPORTO]]*tbStoricoOrdini[[#This Row],[% COMM.]]</f>
        <v>15928.300000000001</v>
      </c>
      <c r="R1339" s="2">
        <f>tbStoricoOrdini[[#This Row],[TOT. COMM.]]+tbStoricoOrdini[[#This Row],[IMPORTO]]</f>
        <v>334494.3</v>
      </c>
    </row>
    <row r="1340" spans="1:18">
      <c r="A1340" s="1">
        <v>43862</v>
      </c>
      <c r="B1340" s="7">
        <f>MONTH(tbStoricoOrdini[[#This Row],[DATA]])</f>
        <v>2</v>
      </c>
      <c r="C1340" t="s">
        <v>1435</v>
      </c>
      <c r="D1340" t="str">
        <f>RIGHT(tbStoricoOrdini[[#This Row],[ORDINE]],4)</f>
        <v>1337</v>
      </c>
      <c r="E1340" t="s">
        <v>41</v>
      </c>
      <c r="F1340" t="str">
        <f>VLOOKUP(tbStoricoOrdini[[#This Row],[CLIENTE]],tbClienti[],3,FALSE)</f>
        <v>Lazio</v>
      </c>
      <c r="G1340" t="str">
        <f>VLOOKUP(tbStoricoOrdini[[#This Row],[CLIENTE]],tbClienti[],7,FALSE)</f>
        <v>AC</v>
      </c>
      <c r="H1340" t="s">
        <v>60</v>
      </c>
      <c r="I1340" t="str">
        <f>IF(LEFT(tbStoricoOrdini[[#This Row],[ARTICOLO]],3) = "COG","COG",LEFT(tbStoricoOrdini[[#This Row],[ARTICOLO]],FIND(" ",tbStoricoOrdini[[#This Row],[ARTICOLO]])-1))</f>
        <v>KLM</v>
      </c>
      <c r="J1340" t="str">
        <f>MID(tbStoricoOrdini[[#This Row],[ARTICOLO]],FIND(" ",tbStoricoOrdini[[#This Row],[ARTICOLO]])+1,4)</f>
        <v>5000</v>
      </c>
      <c r="K1340" t="str">
        <f>IFERROR(RIGHT(tbStoricoOrdini[[#This Row],[ARTICOLO]],LEN(tbStoricoOrdini[[#This Row],[ARTICOLO]])-FIND(" ",tbStoricoOrdini[[#This Row],[ARTICOLO]],FIND(" ",tbStoricoOrdini[[#This Row],[ARTICOLO]]) +1)),"")</f>
        <v>Plus</v>
      </c>
      <c r="L1340" s="3">
        <f>VLOOKUP(tbStoricoOrdini[[#This Row],[ARTICOLO]],tbArticoli[],2,FALSE)</f>
        <v>175</v>
      </c>
      <c r="M1340" s="22">
        <f>tbStoricoOrdini[[#This Row],[IMPORTO]]/tbStoricoOrdini[[#This Row],[PREZZO]]</f>
        <v>7.8571428571428568</v>
      </c>
      <c r="N1340" t="s">
        <v>13</v>
      </c>
      <c r="O1340" s="8">
        <f>VLOOKUP(tbStoricoOrdini[[#This Row],[AGENTE]],tbAgenti[],2,FALSE)</f>
        <v>0.1</v>
      </c>
      <c r="P1340" s="2">
        <v>1375</v>
      </c>
      <c r="Q1340" s="2">
        <f>tbStoricoOrdini[[#This Row],[IMPORTO]]*tbStoricoOrdini[[#This Row],[% COMM.]]</f>
        <v>137.5</v>
      </c>
      <c r="R1340" s="2">
        <f>tbStoricoOrdini[[#This Row],[TOT. COMM.]]+tbStoricoOrdini[[#This Row],[IMPORTO]]</f>
        <v>1512.5</v>
      </c>
    </row>
    <row r="1341" spans="1:18">
      <c r="A1341" s="1">
        <v>43862</v>
      </c>
      <c r="B1341" s="7">
        <f>MONTH(tbStoricoOrdini[[#This Row],[DATA]])</f>
        <v>2</v>
      </c>
      <c r="C1341" t="s">
        <v>1436</v>
      </c>
      <c r="D1341" t="str">
        <f>RIGHT(tbStoricoOrdini[[#This Row],[ORDINE]],4)</f>
        <v>1338</v>
      </c>
      <c r="E1341" t="s">
        <v>41</v>
      </c>
      <c r="F1341" t="str">
        <f>VLOOKUP(tbStoricoOrdini[[#This Row],[CLIENTE]],tbClienti[],3,FALSE)</f>
        <v>Lazio</v>
      </c>
      <c r="G1341" t="str">
        <f>VLOOKUP(tbStoricoOrdini[[#This Row],[CLIENTE]],tbClienti[],7,FALSE)</f>
        <v>AC</v>
      </c>
      <c r="H1341" t="s">
        <v>60</v>
      </c>
      <c r="I1341" t="str">
        <f>IF(LEFT(tbStoricoOrdini[[#This Row],[ARTICOLO]],3) = "COG","COG",LEFT(tbStoricoOrdini[[#This Row],[ARTICOLO]],FIND(" ",tbStoricoOrdini[[#This Row],[ARTICOLO]])-1))</f>
        <v>KLM</v>
      </c>
      <c r="J1341" t="str">
        <f>MID(tbStoricoOrdini[[#This Row],[ARTICOLO]],FIND(" ",tbStoricoOrdini[[#This Row],[ARTICOLO]])+1,4)</f>
        <v>5000</v>
      </c>
      <c r="K1341" t="str">
        <f>IFERROR(RIGHT(tbStoricoOrdini[[#This Row],[ARTICOLO]],LEN(tbStoricoOrdini[[#This Row],[ARTICOLO]])-FIND(" ",tbStoricoOrdini[[#This Row],[ARTICOLO]],FIND(" ",tbStoricoOrdini[[#This Row],[ARTICOLO]]) +1)),"")</f>
        <v>Plus</v>
      </c>
      <c r="L1341" s="3">
        <f>VLOOKUP(tbStoricoOrdini[[#This Row],[ARTICOLO]],tbArticoli[],2,FALSE)</f>
        <v>175</v>
      </c>
      <c r="M1341" s="22">
        <f>tbStoricoOrdini[[#This Row],[IMPORTO]]/tbStoricoOrdini[[#This Row],[PREZZO]]</f>
        <v>43.811428571428571</v>
      </c>
      <c r="N1341" t="s">
        <v>9</v>
      </c>
      <c r="O1341" s="8">
        <f>VLOOKUP(tbStoricoOrdini[[#This Row],[AGENTE]],tbAgenti[],2,FALSE)</f>
        <v>0.05</v>
      </c>
      <c r="P1341" s="2">
        <v>7667</v>
      </c>
      <c r="Q1341" s="2">
        <f>tbStoricoOrdini[[#This Row],[IMPORTO]]*tbStoricoOrdini[[#This Row],[% COMM.]]</f>
        <v>383.35</v>
      </c>
      <c r="R1341" s="2">
        <f>tbStoricoOrdini[[#This Row],[TOT. COMM.]]+tbStoricoOrdini[[#This Row],[IMPORTO]]</f>
        <v>8050.35</v>
      </c>
    </row>
    <row r="1342" spans="1:18">
      <c r="A1342" s="1">
        <v>43862</v>
      </c>
      <c r="B1342" s="7">
        <f>MONTH(tbStoricoOrdini[[#This Row],[DATA]])</f>
        <v>2</v>
      </c>
      <c r="C1342" t="s">
        <v>1437</v>
      </c>
      <c r="D1342" t="str">
        <f>RIGHT(tbStoricoOrdini[[#This Row],[ORDINE]],4)</f>
        <v>1339</v>
      </c>
      <c r="E1342" t="s">
        <v>41</v>
      </c>
      <c r="F1342" t="str">
        <f>VLOOKUP(tbStoricoOrdini[[#This Row],[CLIENTE]],tbClienti[],3,FALSE)</f>
        <v>Lazio</v>
      </c>
      <c r="G1342" t="str">
        <f>VLOOKUP(tbStoricoOrdini[[#This Row],[CLIENTE]],tbClienti[],7,FALSE)</f>
        <v>AC</v>
      </c>
      <c r="H1342" t="s">
        <v>63</v>
      </c>
      <c r="I1342" t="str">
        <f>IF(LEFT(tbStoricoOrdini[[#This Row],[ARTICOLO]],3) = "COG","COG",LEFT(tbStoricoOrdini[[#This Row],[ARTICOLO]],FIND(" ",tbStoricoOrdini[[#This Row],[ARTICOLO]])-1))</f>
        <v>KLM</v>
      </c>
      <c r="J1342" t="str">
        <f>MID(tbStoricoOrdini[[#This Row],[ARTICOLO]],FIND(" ",tbStoricoOrdini[[#This Row],[ARTICOLO]])+1,4)</f>
        <v>3000</v>
      </c>
      <c r="K1342" t="str">
        <f>IFERROR(RIGHT(tbStoricoOrdini[[#This Row],[ARTICOLO]],LEN(tbStoricoOrdini[[#This Row],[ARTICOLO]])-FIND(" ",tbStoricoOrdini[[#This Row],[ARTICOLO]],FIND(" ",tbStoricoOrdini[[#This Row],[ARTICOLO]]) +1)),"")</f>
        <v>Plus</v>
      </c>
      <c r="L1342" s="3">
        <f>VLOOKUP(tbStoricoOrdini[[#This Row],[ARTICOLO]],tbArticoli[],2,FALSE)</f>
        <v>145</v>
      </c>
      <c r="M1342" s="22">
        <f>tbStoricoOrdini[[#This Row],[IMPORTO]]/tbStoricoOrdini[[#This Row],[PREZZO]]</f>
        <v>1.103448275862069</v>
      </c>
      <c r="N1342" t="s">
        <v>15</v>
      </c>
      <c r="O1342" s="8">
        <f>VLOOKUP(tbStoricoOrdini[[#This Row],[AGENTE]],tbAgenti[],2,FALSE)</f>
        <v>0.08</v>
      </c>
      <c r="P1342" s="2">
        <v>160</v>
      </c>
      <c r="Q1342" s="2">
        <f>tbStoricoOrdini[[#This Row],[IMPORTO]]*tbStoricoOrdini[[#This Row],[% COMM.]]</f>
        <v>12.8</v>
      </c>
      <c r="R1342" s="2">
        <f>tbStoricoOrdini[[#This Row],[TOT. COMM.]]+tbStoricoOrdini[[#This Row],[IMPORTO]]</f>
        <v>172.8</v>
      </c>
    </row>
    <row r="1343" spans="1:18">
      <c r="A1343" s="1">
        <v>43862</v>
      </c>
      <c r="B1343" s="7">
        <f>MONTH(tbStoricoOrdini[[#This Row],[DATA]])</f>
        <v>2</v>
      </c>
      <c r="C1343" t="s">
        <v>1438</v>
      </c>
      <c r="D1343" t="str">
        <f>RIGHT(tbStoricoOrdini[[#This Row],[ORDINE]],4)</f>
        <v>1340</v>
      </c>
      <c r="E1343" t="s">
        <v>41</v>
      </c>
      <c r="F1343" t="str">
        <f>VLOOKUP(tbStoricoOrdini[[#This Row],[CLIENTE]],tbClienti[],3,FALSE)</f>
        <v>Lazio</v>
      </c>
      <c r="G1343" t="str">
        <f>VLOOKUP(tbStoricoOrdini[[#This Row],[CLIENTE]],tbClienti[],7,FALSE)</f>
        <v>AC</v>
      </c>
      <c r="H1343" t="s">
        <v>63</v>
      </c>
      <c r="I1343" t="str">
        <f>IF(LEFT(tbStoricoOrdini[[#This Row],[ARTICOLO]],3) = "COG","COG",LEFT(tbStoricoOrdini[[#This Row],[ARTICOLO]],FIND(" ",tbStoricoOrdini[[#This Row],[ARTICOLO]])-1))</f>
        <v>KLM</v>
      </c>
      <c r="J1343" t="str">
        <f>MID(tbStoricoOrdini[[#This Row],[ARTICOLO]],FIND(" ",tbStoricoOrdini[[#This Row],[ARTICOLO]])+1,4)</f>
        <v>3000</v>
      </c>
      <c r="K1343" t="str">
        <f>IFERROR(RIGHT(tbStoricoOrdini[[#This Row],[ARTICOLO]],LEN(tbStoricoOrdini[[#This Row],[ARTICOLO]])-FIND(" ",tbStoricoOrdini[[#This Row],[ARTICOLO]],FIND(" ",tbStoricoOrdini[[#This Row],[ARTICOLO]]) +1)),"")</f>
        <v>Plus</v>
      </c>
      <c r="L1343" s="3">
        <f>VLOOKUP(tbStoricoOrdini[[#This Row],[ARTICOLO]],tbArticoli[],2,FALSE)</f>
        <v>145</v>
      </c>
      <c r="M1343" s="22">
        <f>tbStoricoOrdini[[#This Row],[IMPORTO]]/tbStoricoOrdini[[#This Row],[PREZZO]]</f>
        <v>42.92413793103448</v>
      </c>
      <c r="N1343" t="s">
        <v>13</v>
      </c>
      <c r="O1343" s="8">
        <f>VLOOKUP(tbStoricoOrdini[[#This Row],[AGENTE]],tbAgenti[],2,FALSE)</f>
        <v>0.1</v>
      </c>
      <c r="P1343" s="2">
        <v>6224</v>
      </c>
      <c r="Q1343" s="2">
        <f>tbStoricoOrdini[[#This Row],[IMPORTO]]*tbStoricoOrdini[[#This Row],[% COMM.]]</f>
        <v>622.40000000000009</v>
      </c>
      <c r="R1343" s="2">
        <f>tbStoricoOrdini[[#This Row],[TOT. COMM.]]+tbStoricoOrdini[[#This Row],[IMPORTO]]</f>
        <v>6846.4</v>
      </c>
    </row>
    <row r="1344" spans="1:18">
      <c r="A1344" s="1">
        <v>43862</v>
      </c>
      <c r="B1344" s="7">
        <f>MONTH(tbStoricoOrdini[[#This Row],[DATA]])</f>
        <v>2</v>
      </c>
      <c r="C1344" t="s">
        <v>1439</v>
      </c>
      <c r="D1344" t="str">
        <f>RIGHT(tbStoricoOrdini[[#This Row],[ORDINE]],4)</f>
        <v>1341</v>
      </c>
      <c r="E1344" t="s">
        <v>41</v>
      </c>
      <c r="F1344" t="str">
        <f>VLOOKUP(tbStoricoOrdini[[#This Row],[CLIENTE]],tbClienti[],3,FALSE)</f>
        <v>Lazio</v>
      </c>
      <c r="G1344" t="str">
        <f>VLOOKUP(tbStoricoOrdini[[#This Row],[CLIENTE]],tbClienti[],7,FALSE)</f>
        <v>AC</v>
      </c>
      <c r="H1344" t="s">
        <v>63</v>
      </c>
      <c r="I1344" t="str">
        <f>IF(LEFT(tbStoricoOrdini[[#This Row],[ARTICOLO]],3) = "COG","COG",LEFT(tbStoricoOrdini[[#This Row],[ARTICOLO]],FIND(" ",tbStoricoOrdini[[#This Row],[ARTICOLO]])-1))</f>
        <v>KLM</v>
      </c>
      <c r="J1344" t="str">
        <f>MID(tbStoricoOrdini[[#This Row],[ARTICOLO]],FIND(" ",tbStoricoOrdini[[#This Row],[ARTICOLO]])+1,4)</f>
        <v>3000</v>
      </c>
      <c r="K1344" t="str">
        <f>IFERROR(RIGHT(tbStoricoOrdini[[#This Row],[ARTICOLO]],LEN(tbStoricoOrdini[[#This Row],[ARTICOLO]])-FIND(" ",tbStoricoOrdini[[#This Row],[ARTICOLO]],FIND(" ",tbStoricoOrdini[[#This Row],[ARTICOLO]]) +1)),"")</f>
        <v>Plus</v>
      </c>
      <c r="L1344" s="3">
        <f>VLOOKUP(tbStoricoOrdini[[#This Row],[ARTICOLO]],tbArticoli[],2,FALSE)</f>
        <v>145</v>
      </c>
      <c r="M1344" s="22">
        <f>tbStoricoOrdini[[#This Row],[IMPORTO]]/tbStoricoOrdini[[#This Row],[PREZZO]]</f>
        <v>103.82758620689656</v>
      </c>
      <c r="N1344" t="s">
        <v>6</v>
      </c>
      <c r="O1344" s="8">
        <f>VLOOKUP(tbStoricoOrdini[[#This Row],[AGENTE]],tbAgenti[],2,FALSE)</f>
        <v>7.4999999999999997E-2</v>
      </c>
      <c r="P1344" s="2">
        <v>15055</v>
      </c>
      <c r="Q1344" s="2">
        <f>tbStoricoOrdini[[#This Row],[IMPORTO]]*tbStoricoOrdini[[#This Row],[% COMM.]]</f>
        <v>1129.125</v>
      </c>
      <c r="R1344" s="2">
        <f>tbStoricoOrdini[[#This Row],[TOT. COMM.]]+tbStoricoOrdini[[#This Row],[IMPORTO]]</f>
        <v>16184.125</v>
      </c>
    </row>
    <row r="1345" spans="1:18">
      <c r="A1345" s="1">
        <v>43862</v>
      </c>
      <c r="B1345" s="7">
        <f>MONTH(tbStoricoOrdini[[#This Row],[DATA]])</f>
        <v>2</v>
      </c>
      <c r="C1345" t="s">
        <v>1440</v>
      </c>
      <c r="D1345" t="str">
        <f>RIGHT(tbStoricoOrdini[[#This Row],[ORDINE]],4)</f>
        <v>1342</v>
      </c>
      <c r="E1345" t="s">
        <v>41</v>
      </c>
      <c r="F1345" t="str">
        <f>VLOOKUP(tbStoricoOrdini[[#This Row],[CLIENTE]],tbClienti[],3,FALSE)</f>
        <v>Lazio</v>
      </c>
      <c r="G1345" t="str">
        <f>VLOOKUP(tbStoricoOrdini[[#This Row],[CLIENTE]],tbClienti[],7,FALSE)</f>
        <v>AC</v>
      </c>
      <c r="H1345" t="s">
        <v>63</v>
      </c>
      <c r="I1345" t="str">
        <f>IF(LEFT(tbStoricoOrdini[[#This Row],[ARTICOLO]],3) = "COG","COG",LEFT(tbStoricoOrdini[[#This Row],[ARTICOLO]],FIND(" ",tbStoricoOrdini[[#This Row],[ARTICOLO]])-1))</f>
        <v>KLM</v>
      </c>
      <c r="J1345" t="str">
        <f>MID(tbStoricoOrdini[[#This Row],[ARTICOLO]],FIND(" ",tbStoricoOrdini[[#This Row],[ARTICOLO]])+1,4)</f>
        <v>3000</v>
      </c>
      <c r="K1345" t="str">
        <f>IFERROR(RIGHT(tbStoricoOrdini[[#This Row],[ARTICOLO]],LEN(tbStoricoOrdini[[#This Row],[ARTICOLO]])-FIND(" ",tbStoricoOrdini[[#This Row],[ARTICOLO]],FIND(" ",tbStoricoOrdini[[#This Row],[ARTICOLO]]) +1)),"")</f>
        <v>Plus</v>
      </c>
      <c r="L1345" s="3">
        <f>VLOOKUP(tbStoricoOrdini[[#This Row],[ARTICOLO]],tbArticoli[],2,FALSE)</f>
        <v>145</v>
      </c>
      <c r="M1345" s="22">
        <f>tbStoricoOrdini[[#This Row],[IMPORTO]]/tbStoricoOrdini[[#This Row],[PREZZO]]</f>
        <v>350.04827586206898</v>
      </c>
      <c r="N1345" t="s">
        <v>9</v>
      </c>
      <c r="O1345" s="8">
        <f>VLOOKUP(tbStoricoOrdini[[#This Row],[AGENTE]],tbAgenti[],2,FALSE)</f>
        <v>0.05</v>
      </c>
      <c r="P1345" s="2">
        <v>50757</v>
      </c>
      <c r="Q1345" s="2">
        <f>tbStoricoOrdini[[#This Row],[IMPORTO]]*tbStoricoOrdini[[#This Row],[% COMM.]]</f>
        <v>2537.8500000000004</v>
      </c>
      <c r="R1345" s="2">
        <f>tbStoricoOrdini[[#This Row],[TOT. COMM.]]+tbStoricoOrdini[[#This Row],[IMPORTO]]</f>
        <v>53294.85</v>
      </c>
    </row>
    <row r="1346" spans="1:18">
      <c r="A1346" s="1">
        <v>43862</v>
      </c>
      <c r="B1346" s="7">
        <f>MONTH(tbStoricoOrdini[[#This Row],[DATA]])</f>
        <v>2</v>
      </c>
      <c r="C1346" t="s">
        <v>1441</v>
      </c>
      <c r="D1346" t="str">
        <f>RIGHT(tbStoricoOrdini[[#This Row],[ORDINE]],4)</f>
        <v>1343</v>
      </c>
      <c r="E1346" t="s">
        <v>41</v>
      </c>
      <c r="F1346" t="str">
        <f>VLOOKUP(tbStoricoOrdini[[#This Row],[CLIENTE]],tbClienti[],3,FALSE)</f>
        <v>Lazio</v>
      </c>
      <c r="G1346" t="str">
        <f>VLOOKUP(tbStoricoOrdini[[#This Row],[CLIENTE]],tbClienti[],7,FALSE)</f>
        <v>AC</v>
      </c>
      <c r="H1346" t="s">
        <v>66</v>
      </c>
      <c r="I1346" t="str">
        <f>IF(LEFT(tbStoricoOrdini[[#This Row],[ARTICOLO]],3) = "COG","COG",LEFT(tbStoricoOrdini[[#This Row],[ARTICOLO]],FIND(" ",tbStoricoOrdini[[#This Row],[ARTICOLO]])-1))</f>
        <v>BAG</v>
      </c>
      <c r="J1346" t="str">
        <f>MID(tbStoricoOrdini[[#This Row],[ARTICOLO]],FIND(" ",tbStoricoOrdini[[#This Row],[ARTICOLO]])+1,4)</f>
        <v>2500</v>
      </c>
      <c r="K1346" t="str">
        <f>IFERROR(RIGHT(tbStoricoOrdini[[#This Row],[ARTICOLO]],LEN(tbStoricoOrdini[[#This Row],[ARTICOLO]])-FIND(" ",tbStoricoOrdini[[#This Row],[ARTICOLO]],FIND(" ",tbStoricoOrdini[[#This Row],[ARTICOLO]]) +1)),"")</f>
        <v>Plus</v>
      </c>
      <c r="L1346" s="3">
        <f>VLOOKUP(tbStoricoOrdini[[#This Row],[ARTICOLO]],tbArticoli[],2,FALSE)</f>
        <v>220</v>
      </c>
      <c r="M1346" s="22">
        <f>tbStoricoOrdini[[#This Row],[IMPORTO]]/tbStoricoOrdini[[#This Row],[PREZZO]]</f>
        <v>1.5681818181818181</v>
      </c>
      <c r="N1346" t="s">
        <v>15</v>
      </c>
      <c r="O1346" s="8">
        <f>VLOOKUP(tbStoricoOrdini[[#This Row],[AGENTE]],tbAgenti[],2,FALSE)</f>
        <v>0.08</v>
      </c>
      <c r="P1346" s="2">
        <v>345</v>
      </c>
      <c r="Q1346" s="2">
        <f>tbStoricoOrdini[[#This Row],[IMPORTO]]*tbStoricoOrdini[[#This Row],[% COMM.]]</f>
        <v>27.6</v>
      </c>
      <c r="R1346" s="2">
        <f>tbStoricoOrdini[[#This Row],[TOT. COMM.]]+tbStoricoOrdini[[#This Row],[IMPORTO]]</f>
        <v>372.6</v>
      </c>
    </row>
    <row r="1347" spans="1:18">
      <c r="A1347" s="1">
        <v>43862</v>
      </c>
      <c r="B1347" s="7">
        <f>MONTH(tbStoricoOrdini[[#This Row],[DATA]])</f>
        <v>2</v>
      </c>
      <c r="C1347" t="s">
        <v>1442</v>
      </c>
      <c r="D1347" t="str">
        <f>RIGHT(tbStoricoOrdini[[#This Row],[ORDINE]],4)</f>
        <v>1344</v>
      </c>
      <c r="E1347" t="s">
        <v>41</v>
      </c>
      <c r="F1347" t="str">
        <f>VLOOKUP(tbStoricoOrdini[[#This Row],[CLIENTE]],tbClienti[],3,FALSE)</f>
        <v>Lazio</v>
      </c>
      <c r="G1347" t="str">
        <f>VLOOKUP(tbStoricoOrdini[[#This Row],[CLIENTE]],tbClienti[],7,FALSE)</f>
        <v>AC</v>
      </c>
      <c r="H1347" t="s">
        <v>66</v>
      </c>
      <c r="I1347" t="str">
        <f>IF(LEFT(tbStoricoOrdini[[#This Row],[ARTICOLO]],3) = "COG","COG",LEFT(tbStoricoOrdini[[#This Row],[ARTICOLO]],FIND(" ",tbStoricoOrdini[[#This Row],[ARTICOLO]])-1))</f>
        <v>BAG</v>
      </c>
      <c r="J1347" t="str">
        <f>MID(tbStoricoOrdini[[#This Row],[ARTICOLO]],FIND(" ",tbStoricoOrdini[[#This Row],[ARTICOLO]])+1,4)</f>
        <v>2500</v>
      </c>
      <c r="K1347" t="str">
        <f>IFERROR(RIGHT(tbStoricoOrdini[[#This Row],[ARTICOLO]],LEN(tbStoricoOrdini[[#This Row],[ARTICOLO]])-FIND(" ",tbStoricoOrdini[[#This Row],[ARTICOLO]],FIND(" ",tbStoricoOrdini[[#This Row],[ARTICOLO]]) +1)),"")</f>
        <v>Plus</v>
      </c>
      <c r="L1347" s="3">
        <f>VLOOKUP(tbStoricoOrdini[[#This Row],[ARTICOLO]],tbArticoli[],2,FALSE)</f>
        <v>220</v>
      </c>
      <c r="M1347" s="22">
        <f>tbStoricoOrdini[[#This Row],[IMPORTO]]/tbStoricoOrdini[[#This Row],[PREZZO]]</f>
        <v>0.59545454545454546</v>
      </c>
      <c r="N1347" t="s">
        <v>8</v>
      </c>
      <c r="O1347" s="8">
        <f>VLOOKUP(tbStoricoOrdini[[#This Row],[AGENTE]],tbAgenti[],2,FALSE)</f>
        <v>0.05</v>
      </c>
      <c r="P1347" s="2">
        <v>131</v>
      </c>
      <c r="Q1347" s="2">
        <f>tbStoricoOrdini[[#This Row],[IMPORTO]]*tbStoricoOrdini[[#This Row],[% COMM.]]</f>
        <v>6.5500000000000007</v>
      </c>
      <c r="R1347" s="2">
        <f>tbStoricoOrdini[[#This Row],[TOT. COMM.]]+tbStoricoOrdini[[#This Row],[IMPORTO]]</f>
        <v>137.55000000000001</v>
      </c>
    </row>
    <row r="1348" spans="1:18">
      <c r="A1348" s="1">
        <v>43862</v>
      </c>
      <c r="B1348" s="7">
        <f>MONTH(tbStoricoOrdini[[#This Row],[DATA]])</f>
        <v>2</v>
      </c>
      <c r="C1348" t="s">
        <v>1443</v>
      </c>
      <c r="D1348" t="str">
        <f>RIGHT(tbStoricoOrdini[[#This Row],[ORDINE]],4)</f>
        <v>1345</v>
      </c>
      <c r="E1348" t="s">
        <v>41</v>
      </c>
      <c r="F1348" t="str">
        <f>VLOOKUP(tbStoricoOrdini[[#This Row],[CLIENTE]],tbClienti[],3,FALSE)</f>
        <v>Lazio</v>
      </c>
      <c r="G1348" t="str">
        <f>VLOOKUP(tbStoricoOrdini[[#This Row],[CLIENTE]],tbClienti[],7,FALSE)</f>
        <v>AC</v>
      </c>
      <c r="H1348" t="s">
        <v>66</v>
      </c>
      <c r="I1348" t="str">
        <f>IF(LEFT(tbStoricoOrdini[[#This Row],[ARTICOLO]],3) = "COG","COG",LEFT(tbStoricoOrdini[[#This Row],[ARTICOLO]],FIND(" ",tbStoricoOrdini[[#This Row],[ARTICOLO]])-1))</f>
        <v>BAG</v>
      </c>
      <c r="J1348" t="str">
        <f>MID(tbStoricoOrdini[[#This Row],[ARTICOLO]],FIND(" ",tbStoricoOrdini[[#This Row],[ARTICOLO]])+1,4)</f>
        <v>2500</v>
      </c>
      <c r="K1348" t="str">
        <f>IFERROR(RIGHT(tbStoricoOrdini[[#This Row],[ARTICOLO]],LEN(tbStoricoOrdini[[#This Row],[ARTICOLO]])-FIND(" ",tbStoricoOrdini[[#This Row],[ARTICOLO]],FIND(" ",tbStoricoOrdini[[#This Row],[ARTICOLO]]) +1)),"")</f>
        <v>Plus</v>
      </c>
      <c r="L1348" s="3">
        <f>VLOOKUP(tbStoricoOrdini[[#This Row],[ARTICOLO]],tbArticoli[],2,FALSE)</f>
        <v>220</v>
      </c>
      <c r="M1348" s="22">
        <f>tbStoricoOrdini[[#This Row],[IMPORTO]]/tbStoricoOrdini[[#This Row],[PREZZO]]</f>
        <v>2.1090909090909089</v>
      </c>
      <c r="N1348" t="s">
        <v>6</v>
      </c>
      <c r="O1348" s="8">
        <f>VLOOKUP(tbStoricoOrdini[[#This Row],[AGENTE]],tbAgenti[],2,FALSE)</f>
        <v>7.4999999999999997E-2</v>
      </c>
      <c r="P1348" s="2">
        <v>464</v>
      </c>
      <c r="Q1348" s="2">
        <f>tbStoricoOrdini[[#This Row],[IMPORTO]]*tbStoricoOrdini[[#This Row],[% COMM.]]</f>
        <v>34.799999999999997</v>
      </c>
      <c r="R1348" s="2">
        <f>tbStoricoOrdini[[#This Row],[TOT. COMM.]]+tbStoricoOrdini[[#This Row],[IMPORTO]]</f>
        <v>498.8</v>
      </c>
    </row>
    <row r="1349" spans="1:18">
      <c r="A1349" s="1">
        <v>43862</v>
      </c>
      <c r="B1349" s="7">
        <f>MONTH(tbStoricoOrdini[[#This Row],[DATA]])</f>
        <v>2</v>
      </c>
      <c r="C1349" t="s">
        <v>1444</v>
      </c>
      <c r="D1349" t="str">
        <f>RIGHT(tbStoricoOrdini[[#This Row],[ORDINE]],4)</f>
        <v>1346</v>
      </c>
      <c r="E1349" t="s">
        <v>41</v>
      </c>
      <c r="F1349" t="str">
        <f>VLOOKUP(tbStoricoOrdini[[#This Row],[CLIENTE]],tbClienti[],3,FALSE)</f>
        <v>Lazio</v>
      </c>
      <c r="G1349" t="str">
        <f>VLOOKUP(tbStoricoOrdini[[#This Row],[CLIENTE]],tbClienti[],7,FALSE)</f>
        <v>AC</v>
      </c>
      <c r="H1349" t="s">
        <v>66</v>
      </c>
      <c r="I1349" t="str">
        <f>IF(LEFT(tbStoricoOrdini[[#This Row],[ARTICOLO]],3) = "COG","COG",LEFT(tbStoricoOrdini[[#This Row],[ARTICOLO]],FIND(" ",tbStoricoOrdini[[#This Row],[ARTICOLO]])-1))</f>
        <v>BAG</v>
      </c>
      <c r="J1349" t="str">
        <f>MID(tbStoricoOrdini[[#This Row],[ARTICOLO]],FIND(" ",tbStoricoOrdini[[#This Row],[ARTICOLO]])+1,4)</f>
        <v>2500</v>
      </c>
      <c r="K1349" t="str">
        <f>IFERROR(RIGHT(tbStoricoOrdini[[#This Row],[ARTICOLO]],LEN(tbStoricoOrdini[[#This Row],[ARTICOLO]])-FIND(" ",tbStoricoOrdini[[#This Row],[ARTICOLO]],FIND(" ",tbStoricoOrdini[[#This Row],[ARTICOLO]]) +1)),"")</f>
        <v>Plus</v>
      </c>
      <c r="L1349" s="3">
        <f>VLOOKUP(tbStoricoOrdini[[#This Row],[ARTICOLO]],tbArticoli[],2,FALSE)</f>
        <v>220</v>
      </c>
      <c r="M1349" s="22">
        <f>tbStoricoOrdini[[#This Row],[IMPORTO]]/tbStoricoOrdini[[#This Row],[PREZZO]]</f>
        <v>1.2272727272727273</v>
      </c>
      <c r="N1349" t="s">
        <v>9</v>
      </c>
      <c r="O1349" s="8">
        <f>VLOOKUP(tbStoricoOrdini[[#This Row],[AGENTE]],tbAgenti[],2,FALSE)</f>
        <v>0.05</v>
      </c>
      <c r="P1349" s="2">
        <v>270</v>
      </c>
      <c r="Q1349" s="2">
        <f>tbStoricoOrdini[[#This Row],[IMPORTO]]*tbStoricoOrdini[[#This Row],[% COMM.]]</f>
        <v>13.5</v>
      </c>
      <c r="R1349" s="2">
        <f>tbStoricoOrdini[[#This Row],[TOT. COMM.]]+tbStoricoOrdini[[#This Row],[IMPORTO]]</f>
        <v>283.5</v>
      </c>
    </row>
    <row r="1350" spans="1:18">
      <c r="A1350" s="1">
        <v>43862</v>
      </c>
      <c r="B1350" s="7">
        <f>MONTH(tbStoricoOrdini[[#This Row],[DATA]])</f>
        <v>2</v>
      </c>
      <c r="C1350" t="s">
        <v>1445</v>
      </c>
      <c r="D1350" t="str">
        <f>RIGHT(tbStoricoOrdini[[#This Row],[ORDINE]],4)</f>
        <v>1347</v>
      </c>
      <c r="E1350" t="s">
        <v>41</v>
      </c>
      <c r="F1350" t="str">
        <f>VLOOKUP(tbStoricoOrdini[[#This Row],[CLIENTE]],tbClienti[],3,FALSE)</f>
        <v>Lazio</v>
      </c>
      <c r="G1350" t="str">
        <f>VLOOKUP(tbStoricoOrdini[[#This Row],[CLIENTE]],tbClienti[],7,FALSE)</f>
        <v>AC</v>
      </c>
      <c r="H1350" t="s">
        <v>82</v>
      </c>
      <c r="I1350" t="str">
        <f>IF(LEFT(tbStoricoOrdini[[#This Row],[ARTICOLO]],3) = "COG","COG",LEFT(tbStoricoOrdini[[#This Row],[ARTICOLO]],FIND(" ",tbStoricoOrdini[[#This Row],[ARTICOLO]])-1))</f>
        <v>COG</v>
      </c>
      <c r="J1350" t="str">
        <f>MID(tbStoricoOrdini[[#This Row],[ARTICOLO]],FIND(" ",tbStoricoOrdini[[#This Row],[ARTICOLO]])+1,4)</f>
        <v>7000</v>
      </c>
      <c r="K1350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1350" s="3">
        <f>VLOOKUP(tbStoricoOrdini[[#This Row],[ARTICOLO]],tbArticoli[],2,FALSE)</f>
        <v>500</v>
      </c>
      <c r="M1350" s="22">
        <f>tbStoricoOrdini[[#This Row],[IMPORTO]]/tbStoricoOrdini[[#This Row],[PREZZO]]</f>
        <v>8.2159999999999993</v>
      </c>
      <c r="N1350" t="s">
        <v>6</v>
      </c>
      <c r="O1350" s="8">
        <f>VLOOKUP(tbStoricoOrdini[[#This Row],[AGENTE]],tbAgenti[],2,FALSE)</f>
        <v>7.4999999999999997E-2</v>
      </c>
      <c r="P1350" s="2">
        <v>4108</v>
      </c>
      <c r="Q1350" s="2">
        <f>tbStoricoOrdini[[#This Row],[IMPORTO]]*tbStoricoOrdini[[#This Row],[% COMM.]]</f>
        <v>308.09999999999997</v>
      </c>
      <c r="R1350" s="2">
        <f>tbStoricoOrdini[[#This Row],[TOT. COMM.]]+tbStoricoOrdini[[#This Row],[IMPORTO]]</f>
        <v>4416.1000000000004</v>
      </c>
    </row>
    <row r="1351" spans="1:18">
      <c r="A1351" s="1">
        <v>43862</v>
      </c>
      <c r="B1351" s="7">
        <f>MONTH(tbStoricoOrdini[[#This Row],[DATA]])</f>
        <v>2</v>
      </c>
      <c r="C1351" t="s">
        <v>1446</v>
      </c>
      <c r="D1351" t="str">
        <f>RIGHT(tbStoricoOrdini[[#This Row],[ORDINE]],4)</f>
        <v>1348</v>
      </c>
      <c r="E1351" t="s">
        <v>41</v>
      </c>
      <c r="F1351" t="str">
        <f>VLOOKUP(tbStoricoOrdini[[#This Row],[CLIENTE]],tbClienti[],3,FALSE)</f>
        <v>Lazio</v>
      </c>
      <c r="G1351" t="str">
        <f>VLOOKUP(tbStoricoOrdini[[#This Row],[CLIENTE]],tbClienti[],7,FALSE)</f>
        <v>AC</v>
      </c>
      <c r="H1351" t="s">
        <v>83</v>
      </c>
      <c r="I1351" t="str">
        <f>IF(LEFT(tbStoricoOrdini[[#This Row],[ARTICOLO]],3) = "COG","COG",LEFT(tbStoricoOrdini[[#This Row],[ARTICOLO]],FIND(" ",tbStoricoOrdini[[#This Row],[ARTICOLO]])-1))</f>
        <v>COG</v>
      </c>
      <c r="J1351" t="str">
        <f>MID(tbStoricoOrdini[[#This Row],[ARTICOLO]],FIND(" ",tbStoricoOrdini[[#This Row],[ARTICOLO]])+1,4)</f>
        <v>8000</v>
      </c>
      <c r="K1351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1351" s="3">
        <f>VLOOKUP(tbStoricoOrdini[[#This Row],[ARTICOLO]],tbArticoli[],2,FALSE)</f>
        <v>670</v>
      </c>
      <c r="M1351" s="22">
        <f>tbStoricoOrdini[[#This Row],[IMPORTO]]/tbStoricoOrdini[[#This Row],[PREZZO]]</f>
        <v>73.397014925373128</v>
      </c>
      <c r="N1351" t="s">
        <v>9</v>
      </c>
      <c r="O1351" s="8">
        <f>VLOOKUP(tbStoricoOrdini[[#This Row],[AGENTE]],tbAgenti[],2,FALSE)</f>
        <v>0.05</v>
      </c>
      <c r="P1351" s="2">
        <v>49176</v>
      </c>
      <c r="Q1351" s="2">
        <f>tbStoricoOrdini[[#This Row],[IMPORTO]]*tbStoricoOrdini[[#This Row],[% COMM.]]</f>
        <v>2458.8000000000002</v>
      </c>
      <c r="R1351" s="2">
        <f>tbStoricoOrdini[[#This Row],[TOT. COMM.]]+tbStoricoOrdini[[#This Row],[IMPORTO]]</f>
        <v>51634.8</v>
      </c>
    </row>
    <row r="1352" spans="1:18">
      <c r="A1352" s="1">
        <v>43862</v>
      </c>
      <c r="B1352" s="7">
        <f>MONTH(tbStoricoOrdini[[#This Row],[DATA]])</f>
        <v>2</v>
      </c>
      <c r="C1352" t="s">
        <v>1447</v>
      </c>
      <c r="D1352" t="str">
        <f>RIGHT(tbStoricoOrdini[[#This Row],[ORDINE]],4)</f>
        <v>1349</v>
      </c>
      <c r="E1352" t="s">
        <v>41</v>
      </c>
      <c r="F1352" t="str">
        <f>VLOOKUP(tbStoricoOrdini[[#This Row],[CLIENTE]],tbClienti[],3,FALSE)</f>
        <v>Lazio</v>
      </c>
      <c r="G1352" t="str">
        <f>VLOOKUP(tbStoricoOrdini[[#This Row],[CLIENTE]],tbClienti[],7,FALSE)</f>
        <v>AC</v>
      </c>
      <c r="H1352" t="s">
        <v>70</v>
      </c>
      <c r="I1352" t="str">
        <f>IF(LEFT(tbStoricoOrdini[[#This Row],[ARTICOLO]],3) = "COG","COG",LEFT(tbStoricoOrdini[[#This Row],[ARTICOLO]],FIND(" ",tbStoricoOrdini[[#This Row],[ARTICOLO]])-1))</f>
        <v>EB08</v>
      </c>
      <c r="J1352" t="str">
        <f>MID(tbStoricoOrdini[[#This Row],[ARTICOLO]],FIND(" ",tbStoricoOrdini[[#This Row],[ARTICOLO]])+1,4)</f>
        <v>7500</v>
      </c>
      <c r="K1352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1352" s="3">
        <f>VLOOKUP(tbStoricoOrdini[[#This Row],[ARTICOLO]],tbArticoli[],2,FALSE)</f>
        <v>180</v>
      </c>
      <c r="M1352" s="22">
        <f>tbStoricoOrdini[[#This Row],[IMPORTO]]/tbStoricoOrdini[[#This Row],[PREZZO]]</f>
        <v>2.0388888888888888</v>
      </c>
      <c r="N1352" t="s">
        <v>6</v>
      </c>
      <c r="O1352" s="8">
        <f>VLOOKUP(tbStoricoOrdini[[#This Row],[AGENTE]],tbAgenti[],2,FALSE)</f>
        <v>7.4999999999999997E-2</v>
      </c>
      <c r="P1352" s="2">
        <v>367</v>
      </c>
      <c r="Q1352" s="2">
        <f>tbStoricoOrdini[[#This Row],[IMPORTO]]*tbStoricoOrdini[[#This Row],[% COMM.]]</f>
        <v>27.524999999999999</v>
      </c>
      <c r="R1352" s="2">
        <f>tbStoricoOrdini[[#This Row],[TOT. COMM.]]+tbStoricoOrdini[[#This Row],[IMPORTO]]</f>
        <v>394.52499999999998</v>
      </c>
    </row>
    <row r="1353" spans="1:18">
      <c r="A1353" s="1">
        <v>43862</v>
      </c>
      <c r="B1353" s="7">
        <f>MONTH(tbStoricoOrdini[[#This Row],[DATA]])</f>
        <v>2</v>
      </c>
      <c r="C1353" t="s">
        <v>1448</v>
      </c>
      <c r="D1353" t="str">
        <f>RIGHT(tbStoricoOrdini[[#This Row],[ORDINE]],4)</f>
        <v>1350</v>
      </c>
      <c r="E1353" t="s">
        <v>41</v>
      </c>
      <c r="F1353" t="str">
        <f>VLOOKUP(tbStoricoOrdini[[#This Row],[CLIENTE]],tbClienti[],3,FALSE)</f>
        <v>Lazio</v>
      </c>
      <c r="G1353" t="str">
        <f>VLOOKUP(tbStoricoOrdini[[#This Row],[CLIENTE]],tbClienti[],7,FALSE)</f>
        <v>AC</v>
      </c>
      <c r="H1353" t="s">
        <v>70</v>
      </c>
      <c r="I1353" t="str">
        <f>IF(LEFT(tbStoricoOrdini[[#This Row],[ARTICOLO]],3) = "COG","COG",LEFT(tbStoricoOrdini[[#This Row],[ARTICOLO]],FIND(" ",tbStoricoOrdini[[#This Row],[ARTICOLO]])-1))</f>
        <v>EB08</v>
      </c>
      <c r="J1353" t="str">
        <f>MID(tbStoricoOrdini[[#This Row],[ARTICOLO]],FIND(" ",tbStoricoOrdini[[#This Row],[ARTICOLO]])+1,4)</f>
        <v>7500</v>
      </c>
      <c r="K1353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1353" s="3">
        <f>VLOOKUP(tbStoricoOrdini[[#This Row],[ARTICOLO]],tbArticoli[],2,FALSE)</f>
        <v>180</v>
      </c>
      <c r="M1353" s="22">
        <f>tbStoricoOrdini[[#This Row],[IMPORTO]]/tbStoricoOrdini[[#This Row],[PREZZO]]</f>
        <v>4.5222222222222221</v>
      </c>
      <c r="N1353" t="s">
        <v>9</v>
      </c>
      <c r="O1353" s="8">
        <f>VLOOKUP(tbStoricoOrdini[[#This Row],[AGENTE]],tbAgenti[],2,FALSE)</f>
        <v>0.05</v>
      </c>
      <c r="P1353" s="2">
        <v>814</v>
      </c>
      <c r="Q1353" s="2">
        <f>tbStoricoOrdini[[#This Row],[IMPORTO]]*tbStoricoOrdini[[#This Row],[% COMM.]]</f>
        <v>40.700000000000003</v>
      </c>
      <c r="R1353" s="2">
        <f>tbStoricoOrdini[[#This Row],[TOT. COMM.]]+tbStoricoOrdini[[#This Row],[IMPORTO]]</f>
        <v>854.7</v>
      </c>
    </row>
    <row r="1354" spans="1:18">
      <c r="A1354" s="1">
        <v>43862</v>
      </c>
      <c r="B1354" s="7">
        <f>MONTH(tbStoricoOrdini[[#This Row],[DATA]])</f>
        <v>2</v>
      </c>
      <c r="C1354" t="s">
        <v>1449</v>
      </c>
      <c r="D1354" t="str">
        <f>RIGHT(tbStoricoOrdini[[#This Row],[ORDINE]],4)</f>
        <v>1351</v>
      </c>
      <c r="E1354" t="s">
        <v>41</v>
      </c>
      <c r="F1354" t="str">
        <f>VLOOKUP(tbStoricoOrdini[[#This Row],[CLIENTE]],tbClienti[],3,FALSE)</f>
        <v>Lazio</v>
      </c>
      <c r="G1354" t="str">
        <f>VLOOKUP(tbStoricoOrdini[[#This Row],[CLIENTE]],tbClienti[],7,FALSE)</f>
        <v>AC</v>
      </c>
      <c r="H1354" t="s">
        <v>75</v>
      </c>
      <c r="I1354" t="str">
        <f>IF(LEFT(tbStoricoOrdini[[#This Row],[ARTICOLO]],3) = "COG","COG",LEFT(tbStoricoOrdini[[#This Row],[ARTICOLO]],FIND(" ",tbStoricoOrdini[[#This Row],[ARTICOLO]])-1))</f>
        <v>AVRC</v>
      </c>
      <c r="J1354" t="str">
        <f>MID(tbStoricoOrdini[[#This Row],[ARTICOLO]],FIND(" ",tbStoricoOrdini[[#This Row],[ARTICOLO]])+1,4)</f>
        <v>1000</v>
      </c>
      <c r="K1354" t="str">
        <f>IFERROR(RIGHT(tbStoricoOrdini[[#This Row],[ARTICOLO]],LEN(tbStoricoOrdini[[#This Row],[ARTICOLO]])-FIND(" ",tbStoricoOrdini[[#This Row],[ARTICOLO]],FIND(" ",tbStoricoOrdini[[#This Row],[ARTICOLO]]) +1)),"")</f>
        <v>Silver</v>
      </c>
      <c r="L1354" s="3">
        <f>VLOOKUP(tbStoricoOrdini[[#This Row],[ARTICOLO]],tbArticoli[],2,FALSE)</f>
        <v>390</v>
      </c>
      <c r="M1354" s="22">
        <f>tbStoricoOrdini[[#This Row],[IMPORTO]]/tbStoricoOrdini[[#This Row],[PREZZO]]</f>
        <v>14.587179487179487</v>
      </c>
      <c r="N1354" t="s">
        <v>9</v>
      </c>
      <c r="O1354" s="8">
        <f>VLOOKUP(tbStoricoOrdini[[#This Row],[AGENTE]],tbAgenti[],2,FALSE)</f>
        <v>0.05</v>
      </c>
      <c r="P1354" s="2">
        <v>5689</v>
      </c>
      <c r="Q1354" s="2">
        <f>tbStoricoOrdini[[#This Row],[IMPORTO]]*tbStoricoOrdini[[#This Row],[% COMM.]]</f>
        <v>284.45</v>
      </c>
      <c r="R1354" s="2">
        <f>tbStoricoOrdini[[#This Row],[TOT. COMM.]]+tbStoricoOrdini[[#This Row],[IMPORTO]]</f>
        <v>5973.45</v>
      </c>
    </row>
    <row r="1355" spans="1:18">
      <c r="A1355" s="1">
        <v>43862</v>
      </c>
      <c r="B1355" s="7">
        <f>MONTH(tbStoricoOrdini[[#This Row],[DATA]])</f>
        <v>2</v>
      </c>
      <c r="C1355" t="s">
        <v>1450</v>
      </c>
      <c r="D1355" t="str">
        <f>RIGHT(tbStoricoOrdini[[#This Row],[ORDINE]],4)</f>
        <v>1352</v>
      </c>
      <c r="E1355" t="s">
        <v>41</v>
      </c>
      <c r="F1355" t="str">
        <f>VLOOKUP(tbStoricoOrdini[[#This Row],[CLIENTE]],tbClienti[],3,FALSE)</f>
        <v>Lazio</v>
      </c>
      <c r="G1355" t="str">
        <f>VLOOKUP(tbStoricoOrdini[[#This Row],[CLIENTE]],tbClienti[],7,FALSE)</f>
        <v>AC</v>
      </c>
      <c r="H1355" t="s">
        <v>71</v>
      </c>
      <c r="I1355" t="str">
        <f>IF(LEFT(tbStoricoOrdini[[#This Row],[ARTICOLO]],3) = "COG","COG",LEFT(tbStoricoOrdini[[#This Row],[ARTICOLO]],FIND(" ",tbStoricoOrdini[[#This Row],[ARTICOLO]])-1))</f>
        <v>EB07</v>
      </c>
      <c r="J1355" t="str">
        <f>MID(tbStoricoOrdini[[#This Row],[ARTICOLO]],FIND(" ",tbStoricoOrdini[[#This Row],[ARTICOLO]])+1,4)</f>
        <v>5000</v>
      </c>
      <c r="K1355" t="str">
        <f>IFERROR(RIGHT(tbStoricoOrdini[[#This Row],[ARTICOLO]],LEN(tbStoricoOrdini[[#This Row],[ARTICOLO]])-FIND(" ",tbStoricoOrdini[[#This Row],[ARTICOLO]],FIND(" ",tbStoricoOrdini[[#This Row],[ARTICOLO]]) +1)),"")</f>
        <v/>
      </c>
      <c r="L1355" s="3">
        <f>VLOOKUP(tbStoricoOrdini[[#This Row],[ARTICOLO]],tbArticoli[],2,FALSE)</f>
        <v>140</v>
      </c>
      <c r="M1355" s="22">
        <f>tbStoricoOrdini[[#This Row],[IMPORTO]]/tbStoricoOrdini[[#This Row],[PREZZO]]</f>
        <v>0.6428571428571429</v>
      </c>
      <c r="N1355" t="s">
        <v>11</v>
      </c>
      <c r="O1355" s="8">
        <f>VLOOKUP(tbStoricoOrdini[[#This Row],[AGENTE]],tbAgenti[],2,FALSE)</f>
        <v>0.04</v>
      </c>
      <c r="P1355" s="2">
        <v>90</v>
      </c>
      <c r="Q1355" s="2">
        <f>tbStoricoOrdini[[#This Row],[IMPORTO]]*tbStoricoOrdini[[#This Row],[% COMM.]]</f>
        <v>3.6</v>
      </c>
      <c r="R1355" s="2">
        <f>tbStoricoOrdini[[#This Row],[TOT. COMM.]]+tbStoricoOrdini[[#This Row],[IMPORTO]]</f>
        <v>93.6</v>
      </c>
    </row>
    <row r="1356" spans="1:18">
      <c r="A1356" s="1">
        <v>43862</v>
      </c>
      <c r="B1356" s="7">
        <f>MONTH(tbStoricoOrdini[[#This Row],[DATA]])</f>
        <v>2</v>
      </c>
      <c r="C1356" t="s">
        <v>1451</v>
      </c>
      <c r="D1356" t="str">
        <f>RIGHT(tbStoricoOrdini[[#This Row],[ORDINE]],4)</f>
        <v>1353</v>
      </c>
      <c r="E1356" t="s">
        <v>41</v>
      </c>
      <c r="F1356" t="str">
        <f>VLOOKUP(tbStoricoOrdini[[#This Row],[CLIENTE]],tbClienti[],3,FALSE)</f>
        <v>Lazio</v>
      </c>
      <c r="G1356" t="str">
        <f>VLOOKUP(tbStoricoOrdini[[#This Row],[CLIENTE]],tbClienti[],7,FALSE)</f>
        <v>AC</v>
      </c>
      <c r="H1356" t="s">
        <v>71</v>
      </c>
      <c r="I1356" t="str">
        <f>IF(LEFT(tbStoricoOrdini[[#This Row],[ARTICOLO]],3) = "COG","COG",LEFT(tbStoricoOrdini[[#This Row],[ARTICOLO]],FIND(" ",tbStoricoOrdini[[#This Row],[ARTICOLO]])-1))</f>
        <v>EB07</v>
      </c>
      <c r="J1356" t="str">
        <f>MID(tbStoricoOrdini[[#This Row],[ARTICOLO]],FIND(" ",tbStoricoOrdini[[#This Row],[ARTICOLO]])+1,4)</f>
        <v>5000</v>
      </c>
      <c r="K1356" t="str">
        <f>IFERROR(RIGHT(tbStoricoOrdini[[#This Row],[ARTICOLO]],LEN(tbStoricoOrdini[[#This Row],[ARTICOLO]])-FIND(" ",tbStoricoOrdini[[#This Row],[ARTICOLO]],FIND(" ",tbStoricoOrdini[[#This Row],[ARTICOLO]]) +1)),"")</f>
        <v/>
      </c>
      <c r="L1356" s="3">
        <f>VLOOKUP(tbStoricoOrdini[[#This Row],[ARTICOLO]],tbArticoli[],2,FALSE)</f>
        <v>140</v>
      </c>
      <c r="M1356" s="22">
        <f>tbStoricoOrdini[[#This Row],[IMPORTO]]/tbStoricoOrdini[[#This Row],[PREZZO]]</f>
        <v>7.1428571428571426E-3</v>
      </c>
      <c r="N1356" t="s">
        <v>15</v>
      </c>
      <c r="O1356" s="8">
        <f>VLOOKUP(tbStoricoOrdini[[#This Row],[AGENTE]],tbAgenti[],2,FALSE)</f>
        <v>0.08</v>
      </c>
      <c r="P1356" s="2">
        <v>1</v>
      </c>
      <c r="Q1356" s="2">
        <f>tbStoricoOrdini[[#This Row],[IMPORTO]]*tbStoricoOrdini[[#This Row],[% COMM.]]</f>
        <v>0.08</v>
      </c>
      <c r="R1356" s="2">
        <f>tbStoricoOrdini[[#This Row],[TOT. COMM.]]+tbStoricoOrdini[[#This Row],[IMPORTO]]</f>
        <v>1.08</v>
      </c>
    </row>
    <row r="1357" spans="1:18">
      <c r="A1357" s="1">
        <v>43862</v>
      </c>
      <c r="B1357" s="7">
        <f>MONTH(tbStoricoOrdini[[#This Row],[DATA]])</f>
        <v>2</v>
      </c>
      <c r="C1357" t="s">
        <v>1452</v>
      </c>
      <c r="D1357" t="str">
        <f>RIGHT(tbStoricoOrdini[[#This Row],[ORDINE]],4)</f>
        <v>1354</v>
      </c>
      <c r="E1357" t="s">
        <v>41</v>
      </c>
      <c r="F1357" t="str">
        <f>VLOOKUP(tbStoricoOrdini[[#This Row],[CLIENTE]],tbClienti[],3,FALSE)</f>
        <v>Lazio</v>
      </c>
      <c r="G1357" t="str">
        <f>VLOOKUP(tbStoricoOrdini[[#This Row],[CLIENTE]],tbClienti[],7,FALSE)</f>
        <v>AC</v>
      </c>
      <c r="H1357" t="s">
        <v>71</v>
      </c>
      <c r="I1357" t="str">
        <f>IF(LEFT(tbStoricoOrdini[[#This Row],[ARTICOLO]],3) = "COG","COG",LEFT(tbStoricoOrdini[[#This Row],[ARTICOLO]],FIND(" ",tbStoricoOrdini[[#This Row],[ARTICOLO]])-1))</f>
        <v>EB07</v>
      </c>
      <c r="J1357" t="str">
        <f>MID(tbStoricoOrdini[[#This Row],[ARTICOLO]],FIND(" ",tbStoricoOrdini[[#This Row],[ARTICOLO]])+1,4)</f>
        <v>5000</v>
      </c>
      <c r="K1357" t="str">
        <f>IFERROR(RIGHT(tbStoricoOrdini[[#This Row],[ARTICOLO]],LEN(tbStoricoOrdini[[#This Row],[ARTICOLO]])-FIND(" ",tbStoricoOrdini[[#This Row],[ARTICOLO]],FIND(" ",tbStoricoOrdini[[#This Row],[ARTICOLO]]) +1)),"")</f>
        <v/>
      </c>
      <c r="L1357" s="3">
        <f>VLOOKUP(tbStoricoOrdini[[#This Row],[ARTICOLO]],tbArticoli[],2,FALSE)</f>
        <v>140</v>
      </c>
      <c r="M1357" s="22">
        <f>tbStoricoOrdini[[#This Row],[IMPORTO]]/tbStoricoOrdini[[#This Row],[PREZZO]]</f>
        <v>2.6071428571428572</v>
      </c>
      <c r="N1357" t="s">
        <v>8</v>
      </c>
      <c r="O1357" s="8">
        <f>VLOOKUP(tbStoricoOrdini[[#This Row],[AGENTE]],tbAgenti[],2,FALSE)</f>
        <v>0.05</v>
      </c>
      <c r="P1357" s="2">
        <v>365</v>
      </c>
      <c r="Q1357" s="2">
        <f>tbStoricoOrdini[[#This Row],[IMPORTO]]*tbStoricoOrdini[[#This Row],[% COMM.]]</f>
        <v>18.25</v>
      </c>
      <c r="R1357" s="2">
        <f>tbStoricoOrdini[[#This Row],[TOT. COMM.]]+tbStoricoOrdini[[#This Row],[IMPORTO]]</f>
        <v>383.25</v>
      </c>
    </row>
    <row r="1358" spans="1:18">
      <c r="A1358" s="1">
        <v>43862</v>
      </c>
      <c r="B1358" s="7">
        <f>MONTH(tbStoricoOrdini[[#This Row],[DATA]])</f>
        <v>2</v>
      </c>
      <c r="C1358" t="s">
        <v>1453</v>
      </c>
      <c r="D1358" t="str">
        <f>RIGHT(tbStoricoOrdini[[#This Row],[ORDINE]],4)</f>
        <v>1355</v>
      </c>
      <c r="E1358" t="s">
        <v>41</v>
      </c>
      <c r="F1358" t="str">
        <f>VLOOKUP(tbStoricoOrdini[[#This Row],[CLIENTE]],tbClienti[],3,FALSE)</f>
        <v>Lazio</v>
      </c>
      <c r="G1358" t="str">
        <f>VLOOKUP(tbStoricoOrdini[[#This Row],[CLIENTE]],tbClienti[],7,FALSE)</f>
        <v>AC</v>
      </c>
      <c r="H1358" t="s">
        <v>71</v>
      </c>
      <c r="I1358" t="str">
        <f>IF(LEFT(tbStoricoOrdini[[#This Row],[ARTICOLO]],3) = "COG","COG",LEFT(tbStoricoOrdini[[#This Row],[ARTICOLO]],FIND(" ",tbStoricoOrdini[[#This Row],[ARTICOLO]])-1))</f>
        <v>EB07</v>
      </c>
      <c r="J1358" t="str">
        <f>MID(tbStoricoOrdini[[#This Row],[ARTICOLO]],FIND(" ",tbStoricoOrdini[[#This Row],[ARTICOLO]])+1,4)</f>
        <v>5000</v>
      </c>
      <c r="K1358" t="str">
        <f>IFERROR(RIGHT(tbStoricoOrdini[[#This Row],[ARTICOLO]],LEN(tbStoricoOrdini[[#This Row],[ARTICOLO]])-FIND(" ",tbStoricoOrdini[[#This Row],[ARTICOLO]],FIND(" ",tbStoricoOrdini[[#This Row],[ARTICOLO]]) +1)),"")</f>
        <v/>
      </c>
      <c r="L1358" s="3">
        <f>VLOOKUP(tbStoricoOrdini[[#This Row],[ARTICOLO]],tbArticoli[],2,FALSE)</f>
        <v>140</v>
      </c>
      <c r="M1358" s="22">
        <f>tbStoricoOrdini[[#This Row],[IMPORTO]]/tbStoricoOrdini[[#This Row],[PREZZO]]</f>
        <v>12.042857142857143</v>
      </c>
      <c r="N1358" t="s">
        <v>13</v>
      </c>
      <c r="O1358" s="8">
        <f>VLOOKUP(tbStoricoOrdini[[#This Row],[AGENTE]],tbAgenti[],2,FALSE)</f>
        <v>0.1</v>
      </c>
      <c r="P1358" s="2">
        <v>1686</v>
      </c>
      <c r="Q1358" s="2">
        <f>tbStoricoOrdini[[#This Row],[IMPORTO]]*tbStoricoOrdini[[#This Row],[% COMM.]]</f>
        <v>168.60000000000002</v>
      </c>
      <c r="R1358" s="2">
        <f>tbStoricoOrdini[[#This Row],[TOT. COMM.]]+tbStoricoOrdini[[#This Row],[IMPORTO]]</f>
        <v>1854.6</v>
      </c>
    </row>
    <row r="1359" spans="1:18">
      <c r="A1359" s="1">
        <v>43862</v>
      </c>
      <c r="B1359" s="7">
        <f>MONTH(tbStoricoOrdini[[#This Row],[DATA]])</f>
        <v>2</v>
      </c>
      <c r="C1359" t="s">
        <v>1454</v>
      </c>
      <c r="D1359" t="str">
        <f>RIGHT(tbStoricoOrdini[[#This Row],[ORDINE]],4)</f>
        <v>1356</v>
      </c>
      <c r="E1359" t="s">
        <v>41</v>
      </c>
      <c r="F1359" t="str">
        <f>VLOOKUP(tbStoricoOrdini[[#This Row],[CLIENTE]],tbClienti[],3,FALSE)</f>
        <v>Lazio</v>
      </c>
      <c r="G1359" t="str">
        <f>VLOOKUP(tbStoricoOrdini[[#This Row],[CLIENTE]],tbClienti[],7,FALSE)</f>
        <v>AC</v>
      </c>
      <c r="H1359" t="s">
        <v>71</v>
      </c>
      <c r="I1359" t="str">
        <f>IF(LEFT(tbStoricoOrdini[[#This Row],[ARTICOLO]],3) = "COG","COG",LEFT(tbStoricoOrdini[[#This Row],[ARTICOLO]],FIND(" ",tbStoricoOrdini[[#This Row],[ARTICOLO]])-1))</f>
        <v>EB07</v>
      </c>
      <c r="J1359" t="str">
        <f>MID(tbStoricoOrdini[[#This Row],[ARTICOLO]],FIND(" ",tbStoricoOrdini[[#This Row],[ARTICOLO]])+1,4)</f>
        <v>5000</v>
      </c>
      <c r="K1359" t="str">
        <f>IFERROR(RIGHT(tbStoricoOrdini[[#This Row],[ARTICOLO]],LEN(tbStoricoOrdini[[#This Row],[ARTICOLO]])-FIND(" ",tbStoricoOrdini[[#This Row],[ARTICOLO]],FIND(" ",tbStoricoOrdini[[#This Row],[ARTICOLO]]) +1)),"")</f>
        <v/>
      </c>
      <c r="L1359" s="3">
        <f>VLOOKUP(tbStoricoOrdini[[#This Row],[ARTICOLO]],tbArticoli[],2,FALSE)</f>
        <v>140</v>
      </c>
      <c r="M1359" s="22">
        <f>tbStoricoOrdini[[#This Row],[IMPORTO]]/tbStoricoOrdini[[#This Row],[PREZZO]]</f>
        <v>77.757142857142853</v>
      </c>
      <c r="N1359" t="s">
        <v>6</v>
      </c>
      <c r="O1359" s="8">
        <f>VLOOKUP(tbStoricoOrdini[[#This Row],[AGENTE]],tbAgenti[],2,FALSE)</f>
        <v>7.4999999999999997E-2</v>
      </c>
      <c r="P1359" s="2">
        <v>10886</v>
      </c>
      <c r="Q1359" s="2">
        <f>tbStoricoOrdini[[#This Row],[IMPORTO]]*tbStoricoOrdini[[#This Row],[% COMM.]]</f>
        <v>816.44999999999993</v>
      </c>
      <c r="R1359" s="2">
        <f>tbStoricoOrdini[[#This Row],[TOT. COMM.]]+tbStoricoOrdini[[#This Row],[IMPORTO]]</f>
        <v>11702.45</v>
      </c>
    </row>
    <row r="1360" spans="1:18">
      <c r="A1360" s="1">
        <v>43862</v>
      </c>
      <c r="B1360" s="7">
        <f>MONTH(tbStoricoOrdini[[#This Row],[DATA]])</f>
        <v>2</v>
      </c>
      <c r="C1360" t="s">
        <v>1455</v>
      </c>
      <c r="D1360" t="str">
        <f>RIGHT(tbStoricoOrdini[[#This Row],[ORDINE]],4)</f>
        <v>1357</v>
      </c>
      <c r="E1360" t="s">
        <v>41</v>
      </c>
      <c r="F1360" t="str">
        <f>VLOOKUP(tbStoricoOrdini[[#This Row],[CLIENTE]],tbClienti[],3,FALSE)</f>
        <v>Lazio</v>
      </c>
      <c r="G1360" t="str">
        <f>VLOOKUP(tbStoricoOrdini[[#This Row],[CLIENTE]],tbClienti[],7,FALSE)</f>
        <v>AC</v>
      </c>
      <c r="H1360" t="s">
        <v>71</v>
      </c>
      <c r="I1360" t="str">
        <f>IF(LEFT(tbStoricoOrdini[[#This Row],[ARTICOLO]],3) = "COG","COG",LEFT(tbStoricoOrdini[[#This Row],[ARTICOLO]],FIND(" ",tbStoricoOrdini[[#This Row],[ARTICOLO]])-1))</f>
        <v>EB07</v>
      </c>
      <c r="J1360" t="str">
        <f>MID(tbStoricoOrdini[[#This Row],[ARTICOLO]],FIND(" ",tbStoricoOrdini[[#This Row],[ARTICOLO]])+1,4)</f>
        <v>5000</v>
      </c>
      <c r="K1360" t="str">
        <f>IFERROR(RIGHT(tbStoricoOrdini[[#This Row],[ARTICOLO]],LEN(tbStoricoOrdini[[#This Row],[ARTICOLO]])-FIND(" ",tbStoricoOrdini[[#This Row],[ARTICOLO]],FIND(" ",tbStoricoOrdini[[#This Row],[ARTICOLO]]) +1)),"")</f>
        <v/>
      </c>
      <c r="L1360" s="3">
        <f>VLOOKUP(tbStoricoOrdini[[#This Row],[ARTICOLO]],tbArticoli[],2,FALSE)</f>
        <v>140</v>
      </c>
      <c r="M1360" s="22">
        <f>tbStoricoOrdini[[#This Row],[IMPORTO]]/tbStoricoOrdini[[#This Row],[PREZZO]]</f>
        <v>267.42142857142858</v>
      </c>
      <c r="N1360" t="s">
        <v>9</v>
      </c>
      <c r="O1360" s="8">
        <f>VLOOKUP(tbStoricoOrdini[[#This Row],[AGENTE]],tbAgenti[],2,FALSE)</f>
        <v>0.05</v>
      </c>
      <c r="P1360" s="2">
        <v>37439</v>
      </c>
      <c r="Q1360" s="2">
        <f>tbStoricoOrdini[[#This Row],[IMPORTO]]*tbStoricoOrdini[[#This Row],[% COMM.]]</f>
        <v>1871.95</v>
      </c>
      <c r="R1360" s="2">
        <f>tbStoricoOrdini[[#This Row],[TOT. COMM.]]+tbStoricoOrdini[[#This Row],[IMPORTO]]</f>
        <v>39310.949999999997</v>
      </c>
    </row>
    <row r="1361" spans="1:18">
      <c r="A1361" s="1">
        <v>43862</v>
      </c>
      <c r="B1361" s="7">
        <f>MONTH(tbStoricoOrdini[[#This Row],[DATA]])</f>
        <v>2</v>
      </c>
      <c r="C1361" t="s">
        <v>1456</v>
      </c>
      <c r="D1361" t="str">
        <f>RIGHT(tbStoricoOrdini[[#This Row],[ORDINE]],4)</f>
        <v>1358</v>
      </c>
      <c r="E1361" t="s">
        <v>41</v>
      </c>
      <c r="F1361" t="str">
        <f>VLOOKUP(tbStoricoOrdini[[#This Row],[CLIENTE]],tbClienti[],3,FALSE)</f>
        <v>Lazio</v>
      </c>
      <c r="G1361" t="str">
        <f>VLOOKUP(tbStoricoOrdini[[#This Row],[CLIENTE]],tbClienti[],7,FALSE)</f>
        <v>AC</v>
      </c>
      <c r="H1361" t="s">
        <v>76</v>
      </c>
      <c r="I1361" t="str">
        <f>IF(LEFT(tbStoricoOrdini[[#This Row],[ARTICOLO]],3) = "COG","COG",LEFT(tbStoricoOrdini[[#This Row],[ARTICOLO]],FIND(" ",tbStoricoOrdini[[#This Row],[ARTICOLO]])-1))</f>
        <v>COG</v>
      </c>
      <c r="J1361" t="str">
        <f>MID(tbStoricoOrdini[[#This Row],[ARTICOLO]],FIND(" ",tbStoricoOrdini[[#This Row],[ARTICOLO]])+1,4)</f>
        <v>1000</v>
      </c>
      <c r="K1361" t="str">
        <f>IFERROR(RIGHT(tbStoricoOrdini[[#This Row],[ARTICOLO]],LEN(tbStoricoOrdini[[#This Row],[ARTICOLO]])-FIND(" ",tbStoricoOrdini[[#This Row],[ARTICOLO]],FIND(" ",tbStoricoOrdini[[#This Row],[ARTICOLO]]) +1)),"")</f>
        <v/>
      </c>
      <c r="L1361" s="3">
        <f>VLOOKUP(tbStoricoOrdini[[#This Row],[ARTICOLO]],tbArticoli[],2,FALSE)</f>
        <v>150</v>
      </c>
      <c r="M1361" s="22">
        <f>tbStoricoOrdini[[#This Row],[IMPORTO]]/tbStoricoOrdini[[#This Row],[PREZZO]]</f>
        <v>1.0333333333333334</v>
      </c>
      <c r="N1361" t="s">
        <v>13</v>
      </c>
      <c r="O1361" s="8">
        <f>VLOOKUP(tbStoricoOrdini[[#This Row],[AGENTE]],tbAgenti[],2,FALSE)</f>
        <v>0.1</v>
      </c>
      <c r="P1361" s="2">
        <v>155</v>
      </c>
      <c r="Q1361" s="2">
        <f>tbStoricoOrdini[[#This Row],[IMPORTO]]*tbStoricoOrdini[[#This Row],[% COMM.]]</f>
        <v>15.5</v>
      </c>
      <c r="R1361" s="2">
        <f>tbStoricoOrdini[[#This Row],[TOT. COMM.]]+tbStoricoOrdini[[#This Row],[IMPORTO]]</f>
        <v>170.5</v>
      </c>
    </row>
    <row r="1362" spans="1:18">
      <c r="A1362" s="1">
        <v>43862</v>
      </c>
      <c r="B1362" s="7">
        <f>MONTH(tbStoricoOrdini[[#This Row],[DATA]])</f>
        <v>2</v>
      </c>
      <c r="C1362" t="s">
        <v>1457</v>
      </c>
      <c r="D1362" t="str">
        <f>RIGHT(tbStoricoOrdini[[#This Row],[ORDINE]],4)</f>
        <v>1359</v>
      </c>
      <c r="E1362" t="s">
        <v>41</v>
      </c>
      <c r="F1362" t="str">
        <f>VLOOKUP(tbStoricoOrdini[[#This Row],[CLIENTE]],tbClienti[],3,FALSE)</f>
        <v>Lazio</v>
      </c>
      <c r="G1362" t="str">
        <f>VLOOKUP(tbStoricoOrdini[[#This Row],[CLIENTE]],tbClienti[],7,FALSE)</f>
        <v>AC</v>
      </c>
      <c r="H1362" t="s">
        <v>76</v>
      </c>
      <c r="I1362" t="str">
        <f>IF(LEFT(tbStoricoOrdini[[#This Row],[ARTICOLO]],3) = "COG","COG",LEFT(tbStoricoOrdini[[#This Row],[ARTICOLO]],FIND(" ",tbStoricoOrdini[[#This Row],[ARTICOLO]])-1))</f>
        <v>COG</v>
      </c>
      <c r="J1362" t="str">
        <f>MID(tbStoricoOrdini[[#This Row],[ARTICOLO]],FIND(" ",tbStoricoOrdini[[#This Row],[ARTICOLO]])+1,4)</f>
        <v>1000</v>
      </c>
      <c r="K1362" t="str">
        <f>IFERROR(RIGHT(tbStoricoOrdini[[#This Row],[ARTICOLO]],LEN(tbStoricoOrdini[[#This Row],[ARTICOLO]])-FIND(" ",tbStoricoOrdini[[#This Row],[ARTICOLO]],FIND(" ",tbStoricoOrdini[[#This Row],[ARTICOLO]]) +1)),"")</f>
        <v/>
      </c>
      <c r="L1362" s="3">
        <f>VLOOKUP(tbStoricoOrdini[[#This Row],[ARTICOLO]],tbArticoli[],2,FALSE)</f>
        <v>150</v>
      </c>
      <c r="M1362" s="22">
        <f>tbStoricoOrdini[[#This Row],[IMPORTO]]/tbStoricoOrdini[[#This Row],[PREZZO]]</f>
        <v>0.32666666666666666</v>
      </c>
      <c r="N1362" t="s">
        <v>6</v>
      </c>
      <c r="O1362" s="8">
        <f>VLOOKUP(tbStoricoOrdini[[#This Row],[AGENTE]],tbAgenti[],2,FALSE)</f>
        <v>7.4999999999999997E-2</v>
      </c>
      <c r="P1362" s="2">
        <v>49</v>
      </c>
      <c r="Q1362" s="2">
        <f>tbStoricoOrdini[[#This Row],[IMPORTO]]*tbStoricoOrdini[[#This Row],[% COMM.]]</f>
        <v>3.6749999999999998</v>
      </c>
      <c r="R1362" s="2">
        <f>tbStoricoOrdini[[#This Row],[TOT. COMM.]]+tbStoricoOrdini[[#This Row],[IMPORTO]]</f>
        <v>52.674999999999997</v>
      </c>
    </row>
    <row r="1363" spans="1:18">
      <c r="A1363" s="1">
        <v>43862</v>
      </c>
      <c r="B1363" s="7">
        <f>MONTH(tbStoricoOrdini[[#This Row],[DATA]])</f>
        <v>2</v>
      </c>
      <c r="C1363" t="s">
        <v>1458</v>
      </c>
      <c r="D1363" t="str">
        <f>RIGHT(tbStoricoOrdini[[#This Row],[ORDINE]],4)</f>
        <v>1360</v>
      </c>
      <c r="E1363" t="s">
        <v>41</v>
      </c>
      <c r="F1363" t="str">
        <f>VLOOKUP(tbStoricoOrdini[[#This Row],[CLIENTE]],tbClienti[],3,FALSE)</f>
        <v>Lazio</v>
      </c>
      <c r="G1363" t="str">
        <f>VLOOKUP(tbStoricoOrdini[[#This Row],[CLIENTE]],tbClienti[],7,FALSE)</f>
        <v>AC</v>
      </c>
      <c r="H1363" t="s">
        <v>76</v>
      </c>
      <c r="I1363" t="str">
        <f>IF(LEFT(tbStoricoOrdini[[#This Row],[ARTICOLO]],3) = "COG","COG",LEFT(tbStoricoOrdini[[#This Row],[ARTICOLO]],FIND(" ",tbStoricoOrdini[[#This Row],[ARTICOLO]])-1))</f>
        <v>COG</v>
      </c>
      <c r="J1363" t="str">
        <f>MID(tbStoricoOrdini[[#This Row],[ARTICOLO]],FIND(" ",tbStoricoOrdini[[#This Row],[ARTICOLO]])+1,4)</f>
        <v>1000</v>
      </c>
      <c r="K1363" t="str">
        <f>IFERROR(RIGHT(tbStoricoOrdini[[#This Row],[ARTICOLO]],LEN(tbStoricoOrdini[[#This Row],[ARTICOLO]])-FIND(" ",tbStoricoOrdini[[#This Row],[ARTICOLO]],FIND(" ",tbStoricoOrdini[[#This Row],[ARTICOLO]]) +1)),"")</f>
        <v/>
      </c>
      <c r="L1363" s="3">
        <f>VLOOKUP(tbStoricoOrdini[[#This Row],[ARTICOLO]],tbArticoli[],2,FALSE)</f>
        <v>150</v>
      </c>
      <c r="M1363" s="22">
        <f>tbStoricoOrdini[[#This Row],[IMPORTO]]/tbStoricoOrdini[[#This Row],[PREZZO]]</f>
        <v>3.08</v>
      </c>
      <c r="N1363" t="s">
        <v>9</v>
      </c>
      <c r="O1363" s="8">
        <f>VLOOKUP(tbStoricoOrdini[[#This Row],[AGENTE]],tbAgenti[],2,FALSE)</f>
        <v>0.05</v>
      </c>
      <c r="P1363" s="2">
        <v>462</v>
      </c>
      <c r="Q1363" s="2">
        <f>tbStoricoOrdini[[#This Row],[IMPORTO]]*tbStoricoOrdini[[#This Row],[% COMM.]]</f>
        <v>23.1</v>
      </c>
      <c r="R1363" s="2">
        <f>tbStoricoOrdini[[#This Row],[TOT. COMM.]]+tbStoricoOrdini[[#This Row],[IMPORTO]]</f>
        <v>485.1</v>
      </c>
    </row>
    <row r="1364" spans="1:18">
      <c r="A1364" s="1">
        <v>43862</v>
      </c>
      <c r="B1364" s="7">
        <f>MONTH(tbStoricoOrdini[[#This Row],[DATA]])</f>
        <v>2</v>
      </c>
      <c r="C1364" t="s">
        <v>1459</v>
      </c>
      <c r="D1364" t="str">
        <f>RIGHT(tbStoricoOrdini[[#This Row],[ORDINE]],4)</f>
        <v>1361</v>
      </c>
      <c r="E1364" t="s">
        <v>41</v>
      </c>
      <c r="F1364" t="str">
        <f>VLOOKUP(tbStoricoOrdini[[#This Row],[CLIENTE]],tbClienti[],3,FALSE)</f>
        <v>Lazio</v>
      </c>
      <c r="G1364" t="str">
        <f>VLOOKUP(tbStoricoOrdini[[#This Row],[CLIENTE]],tbClienti[],7,FALSE)</f>
        <v>AC</v>
      </c>
      <c r="H1364" t="s">
        <v>72</v>
      </c>
      <c r="I1364" t="str">
        <f>IF(LEFT(tbStoricoOrdini[[#This Row],[ARTICOLO]],3) = "COG","COG",LEFT(tbStoricoOrdini[[#This Row],[ARTICOLO]],FIND(" ",tbStoricoOrdini[[#This Row],[ARTICOLO]])-1))</f>
        <v>EB06</v>
      </c>
      <c r="J1364" t="str">
        <f>MID(tbStoricoOrdini[[#This Row],[ARTICOLO]],FIND(" ",tbStoricoOrdini[[#This Row],[ARTICOLO]])+1,4)</f>
        <v>3000</v>
      </c>
      <c r="K1364" t="str">
        <f>IFERROR(RIGHT(tbStoricoOrdini[[#This Row],[ARTICOLO]],LEN(tbStoricoOrdini[[#This Row],[ARTICOLO]])-FIND(" ",tbStoricoOrdini[[#This Row],[ARTICOLO]],FIND(" ",tbStoricoOrdini[[#This Row],[ARTICOLO]]) +1)),"")</f>
        <v>Medium</v>
      </c>
      <c r="L1364" s="3">
        <f>VLOOKUP(tbStoricoOrdini[[#This Row],[ARTICOLO]],tbArticoli[],2,FALSE)</f>
        <v>120</v>
      </c>
      <c r="M1364" s="22">
        <f>tbStoricoOrdini[[#This Row],[IMPORTO]]/tbStoricoOrdini[[#This Row],[PREZZO]]</f>
        <v>3.2833333333333332</v>
      </c>
      <c r="N1364" t="s">
        <v>13</v>
      </c>
      <c r="O1364" s="8">
        <f>VLOOKUP(tbStoricoOrdini[[#This Row],[AGENTE]],tbAgenti[],2,FALSE)</f>
        <v>0.1</v>
      </c>
      <c r="P1364" s="2">
        <v>394</v>
      </c>
      <c r="Q1364" s="2">
        <f>tbStoricoOrdini[[#This Row],[IMPORTO]]*tbStoricoOrdini[[#This Row],[% COMM.]]</f>
        <v>39.400000000000006</v>
      </c>
      <c r="R1364" s="2">
        <f>tbStoricoOrdini[[#This Row],[TOT. COMM.]]+tbStoricoOrdini[[#This Row],[IMPORTO]]</f>
        <v>433.4</v>
      </c>
    </row>
    <row r="1365" spans="1:18">
      <c r="A1365" s="1">
        <v>43862</v>
      </c>
      <c r="B1365" s="7">
        <f>MONTH(tbStoricoOrdini[[#This Row],[DATA]])</f>
        <v>2</v>
      </c>
      <c r="C1365" t="s">
        <v>1460</v>
      </c>
      <c r="D1365" t="str">
        <f>RIGHT(tbStoricoOrdini[[#This Row],[ORDINE]],4)</f>
        <v>1362</v>
      </c>
      <c r="E1365" t="s">
        <v>41</v>
      </c>
      <c r="F1365" t="str">
        <f>VLOOKUP(tbStoricoOrdini[[#This Row],[CLIENTE]],tbClienti[],3,FALSE)</f>
        <v>Lazio</v>
      </c>
      <c r="G1365" t="str">
        <f>VLOOKUP(tbStoricoOrdini[[#This Row],[CLIENTE]],tbClienti[],7,FALSE)</f>
        <v>AC</v>
      </c>
      <c r="H1365" t="s">
        <v>72</v>
      </c>
      <c r="I1365" t="str">
        <f>IF(LEFT(tbStoricoOrdini[[#This Row],[ARTICOLO]],3) = "COG","COG",LEFT(tbStoricoOrdini[[#This Row],[ARTICOLO]],FIND(" ",tbStoricoOrdini[[#This Row],[ARTICOLO]])-1))</f>
        <v>EB06</v>
      </c>
      <c r="J1365" t="str">
        <f>MID(tbStoricoOrdini[[#This Row],[ARTICOLO]],FIND(" ",tbStoricoOrdini[[#This Row],[ARTICOLO]])+1,4)</f>
        <v>3000</v>
      </c>
      <c r="K1365" t="str">
        <f>IFERROR(RIGHT(tbStoricoOrdini[[#This Row],[ARTICOLO]],LEN(tbStoricoOrdini[[#This Row],[ARTICOLO]])-FIND(" ",tbStoricoOrdini[[#This Row],[ARTICOLO]],FIND(" ",tbStoricoOrdini[[#This Row],[ARTICOLO]]) +1)),"")</f>
        <v>Medium</v>
      </c>
      <c r="L1365" s="3">
        <f>VLOOKUP(tbStoricoOrdini[[#This Row],[ARTICOLO]],tbArticoli[],2,FALSE)</f>
        <v>120</v>
      </c>
      <c r="M1365" s="22">
        <f>tbStoricoOrdini[[#This Row],[IMPORTO]]/tbStoricoOrdini[[#This Row],[PREZZO]]</f>
        <v>12.183333333333334</v>
      </c>
      <c r="N1365" t="s">
        <v>6</v>
      </c>
      <c r="O1365" s="8">
        <f>VLOOKUP(tbStoricoOrdini[[#This Row],[AGENTE]],tbAgenti[],2,FALSE)</f>
        <v>7.4999999999999997E-2</v>
      </c>
      <c r="P1365" s="2">
        <v>1462</v>
      </c>
      <c r="Q1365" s="2">
        <f>tbStoricoOrdini[[#This Row],[IMPORTO]]*tbStoricoOrdini[[#This Row],[% COMM.]]</f>
        <v>109.64999999999999</v>
      </c>
      <c r="R1365" s="2">
        <f>tbStoricoOrdini[[#This Row],[TOT. COMM.]]+tbStoricoOrdini[[#This Row],[IMPORTO]]</f>
        <v>1571.65</v>
      </c>
    </row>
    <row r="1366" spans="1:18">
      <c r="A1366" s="1">
        <v>43862</v>
      </c>
      <c r="B1366" s="7">
        <f>MONTH(tbStoricoOrdini[[#This Row],[DATA]])</f>
        <v>2</v>
      </c>
      <c r="C1366" t="s">
        <v>1461</v>
      </c>
      <c r="D1366" t="str">
        <f>RIGHT(tbStoricoOrdini[[#This Row],[ORDINE]],4)</f>
        <v>1363</v>
      </c>
      <c r="E1366" t="s">
        <v>41</v>
      </c>
      <c r="F1366" t="str">
        <f>VLOOKUP(tbStoricoOrdini[[#This Row],[CLIENTE]],tbClienti[],3,FALSE)</f>
        <v>Lazio</v>
      </c>
      <c r="G1366" t="str">
        <f>VLOOKUP(tbStoricoOrdini[[#This Row],[CLIENTE]],tbClienti[],7,FALSE)</f>
        <v>AC</v>
      </c>
      <c r="H1366" t="s">
        <v>73</v>
      </c>
      <c r="I1366" t="str">
        <f>IF(LEFT(tbStoricoOrdini[[#This Row],[ARTICOLO]],3) = "COG","COG",LEFT(tbStoricoOrdini[[#This Row],[ARTICOLO]],FIND(" ",tbStoricoOrdini[[#This Row],[ARTICOLO]])-1))</f>
        <v>EB06</v>
      </c>
      <c r="J1366" t="str">
        <f>MID(tbStoricoOrdini[[#This Row],[ARTICOLO]],FIND(" ",tbStoricoOrdini[[#This Row],[ARTICOLO]])+1,4)</f>
        <v>3000</v>
      </c>
      <c r="K1366" t="str">
        <f>IFERROR(RIGHT(tbStoricoOrdini[[#This Row],[ARTICOLO]],LEN(tbStoricoOrdini[[#This Row],[ARTICOLO]])-FIND(" ",tbStoricoOrdini[[#This Row],[ARTICOLO]],FIND(" ",tbStoricoOrdini[[#This Row],[ARTICOLO]]) +1)),"")</f>
        <v>Plus</v>
      </c>
      <c r="L1366" s="3">
        <f>VLOOKUP(tbStoricoOrdini[[#This Row],[ARTICOLO]],tbArticoli[],2,FALSE)</f>
        <v>130</v>
      </c>
      <c r="M1366" s="22">
        <f>tbStoricoOrdini[[#This Row],[IMPORTO]]/tbStoricoOrdini[[#This Row],[PREZZO]]</f>
        <v>10.069230769230769</v>
      </c>
      <c r="N1366" t="s">
        <v>13</v>
      </c>
      <c r="O1366" s="8">
        <f>VLOOKUP(tbStoricoOrdini[[#This Row],[AGENTE]],tbAgenti[],2,FALSE)</f>
        <v>0.1</v>
      </c>
      <c r="P1366" s="2">
        <v>1309</v>
      </c>
      <c r="Q1366" s="2">
        <f>tbStoricoOrdini[[#This Row],[IMPORTO]]*tbStoricoOrdini[[#This Row],[% COMM.]]</f>
        <v>130.9</v>
      </c>
      <c r="R1366" s="2">
        <f>tbStoricoOrdini[[#This Row],[TOT. COMM.]]+tbStoricoOrdini[[#This Row],[IMPORTO]]</f>
        <v>1439.9</v>
      </c>
    </row>
    <row r="1367" spans="1:18">
      <c r="A1367" s="1">
        <v>43862</v>
      </c>
      <c r="B1367" s="7">
        <f>MONTH(tbStoricoOrdini[[#This Row],[DATA]])</f>
        <v>2</v>
      </c>
      <c r="C1367" t="s">
        <v>1462</v>
      </c>
      <c r="D1367" t="str">
        <f>RIGHT(tbStoricoOrdini[[#This Row],[ORDINE]],4)</f>
        <v>1364</v>
      </c>
      <c r="E1367" t="s">
        <v>41</v>
      </c>
      <c r="F1367" t="str">
        <f>VLOOKUP(tbStoricoOrdini[[#This Row],[CLIENTE]],tbClienti[],3,FALSE)</f>
        <v>Lazio</v>
      </c>
      <c r="G1367" t="str">
        <f>VLOOKUP(tbStoricoOrdini[[#This Row],[CLIENTE]],tbClienti[],7,FALSE)</f>
        <v>AC</v>
      </c>
      <c r="H1367" t="s">
        <v>73</v>
      </c>
      <c r="I1367" t="str">
        <f>IF(LEFT(tbStoricoOrdini[[#This Row],[ARTICOLO]],3) = "COG","COG",LEFT(tbStoricoOrdini[[#This Row],[ARTICOLO]],FIND(" ",tbStoricoOrdini[[#This Row],[ARTICOLO]])-1))</f>
        <v>EB06</v>
      </c>
      <c r="J1367" t="str">
        <f>MID(tbStoricoOrdini[[#This Row],[ARTICOLO]],FIND(" ",tbStoricoOrdini[[#This Row],[ARTICOLO]])+1,4)</f>
        <v>3000</v>
      </c>
      <c r="K1367" t="str">
        <f>IFERROR(RIGHT(tbStoricoOrdini[[#This Row],[ARTICOLO]],LEN(tbStoricoOrdini[[#This Row],[ARTICOLO]])-FIND(" ",tbStoricoOrdini[[#This Row],[ARTICOLO]],FIND(" ",tbStoricoOrdini[[#This Row],[ARTICOLO]]) +1)),"")</f>
        <v>Plus</v>
      </c>
      <c r="L1367" s="3">
        <f>VLOOKUP(tbStoricoOrdini[[#This Row],[ARTICOLO]],tbArticoli[],2,FALSE)</f>
        <v>130</v>
      </c>
      <c r="M1367" s="22">
        <f>tbStoricoOrdini[[#This Row],[IMPORTO]]/tbStoricoOrdini[[#This Row],[PREZZO]]</f>
        <v>2.3230769230769233</v>
      </c>
      <c r="N1367" t="s">
        <v>6</v>
      </c>
      <c r="O1367" s="8">
        <f>VLOOKUP(tbStoricoOrdini[[#This Row],[AGENTE]],tbAgenti[],2,FALSE)</f>
        <v>7.4999999999999997E-2</v>
      </c>
      <c r="P1367" s="2">
        <v>302</v>
      </c>
      <c r="Q1367" s="2">
        <f>tbStoricoOrdini[[#This Row],[IMPORTO]]*tbStoricoOrdini[[#This Row],[% COMM.]]</f>
        <v>22.65</v>
      </c>
      <c r="R1367" s="2">
        <f>tbStoricoOrdini[[#This Row],[TOT. COMM.]]+tbStoricoOrdini[[#This Row],[IMPORTO]]</f>
        <v>324.64999999999998</v>
      </c>
    </row>
    <row r="1368" spans="1:18">
      <c r="A1368" s="1">
        <v>43862</v>
      </c>
      <c r="B1368" s="7">
        <f>MONTH(tbStoricoOrdini[[#This Row],[DATA]])</f>
        <v>2</v>
      </c>
      <c r="C1368" t="s">
        <v>1463</v>
      </c>
      <c r="D1368" t="str">
        <f>RIGHT(tbStoricoOrdini[[#This Row],[ORDINE]],4)</f>
        <v>1365</v>
      </c>
      <c r="E1368" t="s">
        <v>58</v>
      </c>
      <c r="F1368" t="str">
        <f>VLOOKUP(tbStoricoOrdini[[#This Row],[CLIENTE]],tbClienti[],3,FALSE)</f>
        <v>Piemonte</v>
      </c>
      <c r="G1368" t="str">
        <f>VLOOKUP(tbStoricoOrdini[[#This Row],[CLIENTE]],tbClienti[],7,FALSE)</f>
        <v>DA</v>
      </c>
      <c r="H1368" t="s">
        <v>71</v>
      </c>
      <c r="I1368" t="str">
        <f>IF(LEFT(tbStoricoOrdini[[#This Row],[ARTICOLO]],3) = "COG","COG",LEFT(tbStoricoOrdini[[#This Row],[ARTICOLO]],FIND(" ",tbStoricoOrdini[[#This Row],[ARTICOLO]])-1))</f>
        <v>EB07</v>
      </c>
      <c r="J1368" t="str">
        <f>MID(tbStoricoOrdini[[#This Row],[ARTICOLO]],FIND(" ",tbStoricoOrdini[[#This Row],[ARTICOLO]])+1,4)</f>
        <v>5000</v>
      </c>
      <c r="K1368" t="str">
        <f>IFERROR(RIGHT(tbStoricoOrdini[[#This Row],[ARTICOLO]],LEN(tbStoricoOrdini[[#This Row],[ARTICOLO]])-FIND(" ",tbStoricoOrdini[[#This Row],[ARTICOLO]],FIND(" ",tbStoricoOrdini[[#This Row],[ARTICOLO]]) +1)),"")</f>
        <v/>
      </c>
      <c r="L1368" s="3">
        <f>VLOOKUP(tbStoricoOrdini[[#This Row],[ARTICOLO]],tbArticoli[],2,FALSE)</f>
        <v>140</v>
      </c>
      <c r="M1368" s="22">
        <f>tbStoricoOrdini[[#This Row],[IMPORTO]]/tbStoricoOrdini[[#This Row],[PREZZO]]</f>
        <v>0.37142857142857144</v>
      </c>
      <c r="N1368" t="s">
        <v>9</v>
      </c>
      <c r="O1368" s="8">
        <f>VLOOKUP(tbStoricoOrdini[[#This Row],[AGENTE]],tbAgenti[],2,FALSE)</f>
        <v>0.05</v>
      </c>
      <c r="P1368" s="2">
        <v>52</v>
      </c>
      <c r="Q1368" s="2">
        <f>tbStoricoOrdini[[#This Row],[IMPORTO]]*tbStoricoOrdini[[#This Row],[% COMM.]]</f>
        <v>2.6</v>
      </c>
      <c r="R1368" s="2">
        <f>tbStoricoOrdini[[#This Row],[TOT. COMM.]]+tbStoricoOrdini[[#This Row],[IMPORTO]]</f>
        <v>54.6</v>
      </c>
    </row>
    <row r="1369" spans="1:18">
      <c r="A1369" s="1">
        <v>43862</v>
      </c>
      <c r="B1369" s="7">
        <f>MONTH(tbStoricoOrdini[[#This Row],[DATA]])</f>
        <v>2</v>
      </c>
      <c r="C1369" t="s">
        <v>1464</v>
      </c>
      <c r="D1369" t="str">
        <f>RIGHT(tbStoricoOrdini[[#This Row],[ORDINE]],4)</f>
        <v>1366</v>
      </c>
      <c r="E1369" t="s">
        <v>42</v>
      </c>
      <c r="F1369" t="str">
        <f>VLOOKUP(tbStoricoOrdini[[#This Row],[CLIENTE]],tbClienti[],3,FALSE)</f>
        <v>Lazio</v>
      </c>
      <c r="G1369" t="str">
        <f>VLOOKUP(tbStoricoOrdini[[#This Row],[CLIENTE]],tbClienti[],7,FALSE)</f>
        <v>AC</v>
      </c>
      <c r="H1369" t="s">
        <v>78</v>
      </c>
      <c r="I1369" t="str">
        <f>IF(LEFT(tbStoricoOrdini[[#This Row],[ARTICOLO]],3) = "COG","COG",LEFT(tbStoricoOrdini[[#This Row],[ARTICOLO]],FIND(" ",tbStoricoOrdini[[#This Row],[ARTICOLO]])-1))</f>
        <v>COG</v>
      </c>
      <c r="J1369" t="str">
        <f>MID(tbStoricoOrdini[[#This Row],[ARTICOLO]],FIND(" ",tbStoricoOrdini[[#This Row],[ARTICOLO]])+1,4)</f>
        <v>3000</v>
      </c>
      <c r="K1369" t="str">
        <f>IFERROR(RIGHT(tbStoricoOrdini[[#This Row],[ARTICOLO]],LEN(tbStoricoOrdini[[#This Row],[ARTICOLO]])-FIND(" ",tbStoricoOrdini[[#This Row],[ARTICOLO]],FIND(" ",tbStoricoOrdini[[#This Row],[ARTICOLO]]) +1)),"")</f>
        <v>Medium</v>
      </c>
      <c r="L1369" s="3">
        <f>VLOOKUP(tbStoricoOrdini[[#This Row],[ARTICOLO]],tbArticoli[],2,FALSE)</f>
        <v>220</v>
      </c>
      <c r="M1369" s="22">
        <f>tbStoricoOrdini[[#This Row],[IMPORTO]]/tbStoricoOrdini[[#This Row],[PREZZO]]</f>
        <v>1272.0181818181818</v>
      </c>
      <c r="N1369" t="s">
        <v>9</v>
      </c>
      <c r="O1369" s="8">
        <f>VLOOKUP(tbStoricoOrdini[[#This Row],[AGENTE]],tbAgenti[],2,FALSE)</f>
        <v>0.05</v>
      </c>
      <c r="P1369" s="2">
        <v>279844</v>
      </c>
      <c r="Q1369" s="2">
        <f>tbStoricoOrdini[[#This Row],[IMPORTO]]*tbStoricoOrdini[[#This Row],[% COMM.]]</f>
        <v>13992.2</v>
      </c>
      <c r="R1369" s="2">
        <f>tbStoricoOrdini[[#This Row],[TOT. COMM.]]+tbStoricoOrdini[[#This Row],[IMPORTO]]</f>
        <v>293836.2</v>
      </c>
    </row>
    <row r="1370" spans="1:18">
      <c r="A1370" s="1">
        <v>43862</v>
      </c>
      <c r="B1370" s="7">
        <f>MONTH(tbStoricoOrdini[[#This Row],[DATA]])</f>
        <v>2</v>
      </c>
      <c r="C1370" t="s">
        <v>1465</v>
      </c>
      <c r="D1370" t="str">
        <f>RIGHT(tbStoricoOrdini[[#This Row],[ORDINE]],4)</f>
        <v>1367</v>
      </c>
      <c r="E1370" t="s">
        <v>42</v>
      </c>
      <c r="F1370" t="str">
        <f>VLOOKUP(tbStoricoOrdini[[#This Row],[CLIENTE]],tbClienti[],3,FALSE)</f>
        <v>Lazio</v>
      </c>
      <c r="G1370" t="str">
        <f>VLOOKUP(tbStoricoOrdini[[#This Row],[CLIENTE]],tbClienti[],7,FALSE)</f>
        <v>AC</v>
      </c>
      <c r="H1370" t="s">
        <v>81</v>
      </c>
      <c r="I1370" t="str">
        <f>IF(LEFT(tbStoricoOrdini[[#This Row],[ARTICOLO]],3) = "COG","COG",LEFT(tbStoricoOrdini[[#This Row],[ARTICOLO]],FIND(" ",tbStoricoOrdini[[#This Row],[ARTICOLO]])-1))</f>
        <v>COG</v>
      </c>
      <c r="J1370" t="str">
        <f>MID(tbStoricoOrdini[[#This Row],[ARTICOLO]],FIND(" ",tbStoricoOrdini[[#This Row],[ARTICOLO]])+1,4)</f>
        <v>6000</v>
      </c>
      <c r="K1370" t="str">
        <f>IFERROR(RIGHT(tbStoricoOrdini[[#This Row],[ARTICOLO]],LEN(tbStoricoOrdini[[#This Row],[ARTICOLO]])-FIND(" ",tbStoricoOrdini[[#This Row],[ARTICOLO]],FIND(" ",tbStoricoOrdini[[#This Row],[ARTICOLO]]) +1)),"")</f>
        <v>Gold</v>
      </c>
      <c r="L1370" s="3">
        <f>VLOOKUP(tbStoricoOrdini[[#This Row],[ARTICOLO]],tbArticoli[],2,FALSE)</f>
        <v>450</v>
      </c>
      <c r="M1370" s="22">
        <f>tbStoricoOrdini[[#This Row],[IMPORTO]]/tbStoricoOrdini[[#This Row],[PREZZO]]</f>
        <v>0.14666666666666667</v>
      </c>
      <c r="N1370" t="s">
        <v>6</v>
      </c>
      <c r="O1370" s="8">
        <f>VLOOKUP(tbStoricoOrdini[[#This Row],[AGENTE]],tbAgenti[],2,FALSE)</f>
        <v>7.4999999999999997E-2</v>
      </c>
      <c r="P1370" s="2">
        <v>66</v>
      </c>
      <c r="Q1370" s="2">
        <f>tbStoricoOrdini[[#This Row],[IMPORTO]]*tbStoricoOrdini[[#This Row],[% COMM.]]</f>
        <v>4.95</v>
      </c>
      <c r="R1370" s="2">
        <f>tbStoricoOrdini[[#This Row],[TOT. COMM.]]+tbStoricoOrdini[[#This Row],[IMPORTO]]</f>
        <v>70.95</v>
      </c>
    </row>
    <row r="1371" spans="1:18">
      <c r="A1371" s="1">
        <v>43862</v>
      </c>
      <c r="B1371" s="7">
        <f>MONTH(tbStoricoOrdini[[#This Row],[DATA]])</f>
        <v>2</v>
      </c>
      <c r="C1371" t="s">
        <v>1466</v>
      </c>
      <c r="D1371" t="str">
        <f>RIGHT(tbStoricoOrdini[[#This Row],[ORDINE]],4)</f>
        <v>1368</v>
      </c>
      <c r="E1371" t="s">
        <v>42</v>
      </c>
      <c r="F1371" t="str">
        <f>VLOOKUP(tbStoricoOrdini[[#This Row],[CLIENTE]],tbClienti[],3,FALSE)</f>
        <v>Lazio</v>
      </c>
      <c r="G1371" t="str">
        <f>VLOOKUP(tbStoricoOrdini[[#This Row],[CLIENTE]],tbClienti[],7,FALSE)</f>
        <v>AC</v>
      </c>
      <c r="H1371" t="s">
        <v>81</v>
      </c>
      <c r="I1371" t="str">
        <f>IF(LEFT(tbStoricoOrdini[[#This Row],[ARTICOLO]],3) = "COG","COG",LEFT(tbStoricoOrdini[[#This Row],[ARTICOLO]],FIND(" ",tbStoricoOrdini[[#This Row],[ARTICOLO]])-1))</f>
        <v>COG</v>
      </c>
      <c r="J1371" t="str">
        <f>MID(tbStoricoOrdini[[#This Row],[ARTICOLO]],FIND(" ",tbStoricoOrdini[[#This Row],[ARTICOLO]])+1,4)</f>
        <v>6000</v>
      </c>
      <c r="K1371" t="str">
        <f>IFERROR(RIGHT(tbStoricoOrdini[[#This Row],[ARTICOLO]],LEN(tbStoricoOrdini[[#This Row],[ARTICOLO]])-FIND(" ",tbStoricoOrdini[[#This Row],[ARTICOLO]],FIND(" ",tbStoricoOrdini[[#This Row],[ARTICOLO]]) +1)),"")</f>
        <v>Gold</v>
      </c>
      <c r="L1371" s="3">
        <f>VLOOKUP(tbStoricoOrdini[[#This Row],[ARTICOLO]],tbArticoli[],2,FALSE)</f>
        <v>450</v>
      </c>
      <c r="M1371" s="22">
        <f>tbStoricoOrdini[[#This Row],[IMPORTO]]/tbStoricoOrdini[[#This Row],[PREZZO]]</f>
        <v>12.393333333333333</v>
      </c>
      <c r="N1371" t="s">
        <v>9</v>
      </c>
      <c r="O1371" s="8">
        <f>VLOOKUP(tbStoricoOrdini[[#This Row],[AGENTE]],tbAgenti[],2,FALSE)</f>
        <v>0.05</v>
      </c>
      <c r="P1371" s="2">
        <v>5577</v>
      </c>
      <c r="Q1371" s="2">
        <f>tbStoricoOrdini[[#This Row],[IMPORTO]]*tbStoricoOrdini[[#This Row],[% COMM.]]</f>
        <v>278.85000000000002</v>
      </c>
      <c r="R1371" s="2">
        <f>tbStoricoOrdini[[#This Row],[TOT. COMM.]]+tbStoricoOrdini[[#This Row],[IMPORTO]]</f>
        <v>5855.85</v>
      </c>
    </row>
    <row r="1372" spans="1:18">
      <c r="A1372" s="1">
        <v>43862</v>
      </c>
      <c r="B1372" s="7">
        <f>MONTH(tbStoricoOrdini[[#This Row],[DATA]])</f>
        <v>2</v>
      </c>
      <c r="C1372" t="s">
        <v>1467</v>
      </c>
      <c r="D1372" t="str">
        <f>RIGHT(tbStoricoOrdini[[#This Row],[ORDINE]],4)</f>
        <v>1369</v>
      </c>
      <c r="E1372" t="s">
        <v>42</v>
      </c>
      <c r="F1372" t="str">
        <f>VLOOKUP(tbStoricoOrdini[[#This Row],[CLIENTE]],tbClienti[],3,FALSE)</f>
        <v>Lazio</v>
      </c>
      <c r="G1372" t="str">
        <f>VLOOKUP(tbStoricoOrdini[[#This Row],[CLIENTE]],tbClienti[],7,FALSE)</f>
        <v>AC</v>
      </c>
      <c r="H1372" t="s">
        <v>74</v>
      </c>
      <c r="I1372" t="str">
        <f>IF(LEFT(tbStoricoOrdini[[#This Row],[ARTICOLO]],3) = "COG","COG",LEFT(tbStoricoOrdini[[#This Row],[ARTICOLO]],FIND(" ",tbStoricoOrdini[[#This Row],[ARTICOLO]])-1))</f>
        <v>AVRC</v>
      </c>
      <c r="J1372" t="str">
        <f>MID(tbStoricoOrdini[[#This Row],[ARTICOLO]],FIND(" ",tbStoricoOrdini[[#This Row],[ARTICOLO]])+1,4)</f>
        <v>2500</v>
      </c>
      <c r="K1372" t="str">
        <f>IFERROR(RIGHT(tbStoricoOrdini[[#This Row],[ARTICOLO]],LEN(tbStoricoOrdini[[#This Row],[ARTICOLO]])-FIND(" ",tbStoricoOrdini[[#This Row],[ARTICOLO]],FIND(" ",tbStoricoOrdini[[#This Row],[ARTICOLO]]) +1)),"")</f>
        <v>Gold</v>
      </c>
      <c r="L1372" s="3">
        <f>VLOOKUP(tbStoricoOrdini[[#This Row],[ARTICOLO]],tbArticoli[],2,FALSE)</f>
        <v>500</v>
      </c>
      <c r="M1372" s="22">
        <f>tbStoricoOrdini[[#This Row],[IMPORTO]]/tbStoricoOrdini[[#This Row],[PREZZO]]</f>
        <v>102.78400000000001</v>
      </c>
      <c r="N1372" t="s">
        <v>9</v>
      </c>
      <c r="O1372" s="8">
        <f>VLOOKUP(tbStoricoOrdini[[#This Row],[AGENTE]],tbAgenti[],2,FALSE)</f>
        <v>0.05</v>
      </c>
      <c r="P1372" s="2">
        <v>51392</v>
      </c>
      <c r="Q1372" s="2">
        <f>tbStoricoOrdini[[#This Row],[IMPORTO]]*tbStoricoOrdini[[#This Row],[% COMM.]]</f>
        <v>2569.6000000000004</v>
      </c>
      <c r="R1372" s="2">
        <f>tbStoricoOrdini[[#This Row],[TOT. COMM.]]+tbStoricoOrdini[[#This Row],[IMPORTO]]</f>
        <v>53961.599999999999</v>
      </c>
    </row>
    <row r="1373" spans="1:18">
      <c r="A1373" s="1">
        <v>43862</v>
      </c>
      <c r="B1373" s="7">
        <f>MONTH(tbStoricoOrdini[[#This Row],[DATA]])</f>
        <v>2</v>
      </c>
      <c r="C1373" t="s">
        <v>1468</v>
      </c>
      <c r="D1373" t="str">
        <f>RIGHT(tbStoricoOrdini[[#This Row],[ORDINE]],4)</f>
        <v>1370</v>
      </c>
      <c r="E1373" t="s">
        <v>42</v>
      </c>
      <c r="F1373" t="str">
        <f>VLOOKUP(tbStoricoOrdini[[#This Row],[CLIENTE]],tbClienti[],3,FALSE)</f>
        <v>Lazio</v>
      </c>
      <c r="G1373" t="str">
        <f>VLOOKUP(tbStoricoOrdini[[#This Row],[CLIENTE]],tbClienti[],7,FALSE)</f>
        <v>AC</v>
      </c>
      <c r="H1373" t="s">
        <v>77</v>
      </c>
      <c r="I1373" t="str">
        <f>IF(LEFT(tbStoricoOrdini[[#This Row],[ARTICOLO]],3) = "COG","COG",LEFT(tbStoricoOrdini[[#This Row],[ARTICOLO]],FIND(" ",tbStoricoOrdini[[#This Row],[ARTICOLO]])-1))</f>
        <v>COG</v>
      </c>
      <c r="J1373" t="str">
        <f>MID(tbStoricoOrdini[[#This Row],[ARTICOLO]],FIND(" ",tbStoricoOrdini[[#This Row],[ARTICOLO]])+1,4)</f>
        <v>2000</v>
      </c>
      <c r="K1373" t="str">
        <f>IFERROR(RIGHT(tbStoricoOrdini[[#This Row],[ARTICOLO]],LEN(tbStoricoOrdini[[#This Row],[ARTICOLO]])-FIND(" ",tbStoricoOrdini[[#This Row],[ARTICOLO]],FIND(" ",tbStoricoOrdini[[#This Row],[ARTICOLO]]) +1)),"")</f>
        <v>Medium</v>
      </c>
      <c r="L1373" s="3">
        <f>VLOOKUP(tbStoricoOrdini[[#This Row],[ARTICOLO]],tbArticoli[],2,FALSE)</f>
        <v>200</v>
      </c>
      <c r="M1373" s="22">
        <f>tbStoricoOrdini[[#This Row],[IMPORTO]]/tbStoricoOrdini[[#This Row],[PREZZO]]</f>
        <v>0.95</v>
      </c>
      <c r="N1373" t="s">
        <v>9</v>
      </c>
      <c r="O1373" s="8">
        <f>VLOOKUP(tbStoricoOrdini[[#This Row],[AGENTE]],tbAgenti[],2,FALSE)</f>
        <v>0.05</v>
      </c>
      <c r="P1373" s="2">
        <v>190</v>
      </c>
      <c r="Q1373" s="2">
        <f>tbStoricoOrdini[[#This Row],[IMPORTO]]*tbStoricoOrdini[[#This Row],[% COMM.]]</f>
        <v>9.5</v>
      </c>
      <c r="R1373" s="2">
        <f>tbStoricoOrdini[[#This Row],[TOT. COMM.]]+tbStoricoOrdini[[#This Row],[IMPORTO]]</f>
        <v>199.5</v>
      </c>
    </row>
    <row r="1374" spans="1:18">
      <c r="A1374" s="1">
        <v>43862</v>
      </c>
      <c r="B1374" s="7">
        <f>MONTH(tbStoricoOrdini[[#This Row],[DATA]])</f>
        <v>2</v>
      </c>
      <c r="C1374" t="s">
        <v>1469</v>
      </c>
      <c r="D1374" t="str">
        <f>RIGHT(tbStoricoOrdini[[#This Row],[ORDINE]],4)</f>
        <v>1371</v>
      </c>
      <c r="E1374" t="s">
        <v>42</v>
      </c>
      <c r="F1374" t="str">
        <f>VLOOKUP(tbStoricoOrdini[[#This Row],[CLIENTE]],tbClienti[],3,FALSE)</f>
        <v>Lazio</v>
      </c>
      <c r="G1374" t="str">
        <f>VLOOKUP(tbStoricoOrdini[[#This Row],[CLIENTE]],tbClienti[],7,FALSE)</f>
        <v>AC</v>
      </c>
      <c r="H1374" t="s">
        <v>61</v>
      </c>
      <c r="I1374" t="str">
        <f>IF(LEFT(tbStoricoOrdini[[#This Row],[ARTICOLO]],3) = "COG","COG",LEFT(tbStoricoOrdini[[#This Row],[ARTICOLO]],FIND(" ",tbStoricoOrdini[[#This Row],[ARTICOLO]])-1))</f>
        <v>KLM</v>
      </c>
      <c r="J1374" t="str">
        <f>MID(tbStoricoOrdini[[#This Row],[ARTICOLO]],FIND(" ",tbStoricoOrdini[[#This Row],[ARTICOLO]])+1,4)</f>
        <v>5000</v>
      </c>
      <c r="K1374" t="str">
        <f>IFERROR(RIGHT(tbStoricoOrdini[[#This Row],[ARTICOLO]],LEN(tbStoricoOrdini[[#This Row],[ARTICOLO]])-FIND(" ",tbStoricoOrdini[[#This Row],[ARTICOLO]],FIND(" ",tbStoricoOrdini[[#This Row],[ARTICOLO]]) +1)),"")</f>
        <v>Medium</v>
      </c>
      <c r="L1374" s="3">
        <f>VLOOKUP(tbStoricoOrdini[[#This Row],[ARTICOLO]],tbArticoli[],2,FALSE)</f>
        <v>150</v>
      </c>
      <c r="M1374" s="22">
        <f>tbStoricoOrdini[[#This Row],[IMPORTO]]/tbStoricoOrdini[[#This Row],[PREZZO]]</f>
        <v>1.02</v>
      </c>
      <c r="N1374" t="s">
        <v>7</v>
      </c>
      <c r="O1374" s="8">
        <f>VLOOKUP(tbStoricoOrdini[[#This Row],[AGENTE]],tbAgenti[],2,FALSE)</f>
        <v>0.03</v>
      </c>
      <c r="P1374" s="2">
        <v>153</v>
      </c>
      <c r="Q1374" s="2">
        <f>tbStoricoOrdini[[#This Row],[IMPORTO]]*tbStoricoOrdini[[#This Row],[% COMM.]]</f>
        <v>4.59</v>
      </c>
      <c r="R1374" s="2">
        <f>tbStoricoOrdini[[#This Row],[TOT. COMM.]]+tbStoricoOrdini[[#This Row],[IMPORTO]]</f>
        <v>157.59</v>
      </c>
    </row>
    <row r="1375" spans="1:18">
      <c r="A1375" s="1">
        <v>43862</v>
      </c>
      <c r="B1375" s="7">
        <f>MONTH(tbStoricoOrdini[[#This Row],[DATA]])</f>
        <v>2</v>
      </c>
      <c r="C1375" t="s">
        <v>1470</v>
      </c>
      <c r="D1375" t="str">
        <f>RIGHT(tbStoricoOrdini[[#This Row],[ORDINE]],4)</f>
        <v>1372</v>
      </c>
      <c r="E1375" t="s">
        <v>42</v>
      </c>
      <c r="F1375" t="str">
        <f>VLOOKUP(tbStoricoOrdini[[#This Row],[CLIENTE]],tbClienti[],3,FALSE)</f>
        <v>Lazio</v>
      </c>
      <c r="G1375" t="str">
        <f>VLOOKUP(tbStoricoOrdini[[#This Row],[CLIENTE]],tbClienti[],7,FALSE)</f>
        <v>AC</v>
      </c>
      <c r="H1375" t="s">
        <v>61</v>
      </c>
      <c r="I1375" t="str">
        <f>IF(LEFT(tbStoricoOrdini[[#This Row],[ARTICOLO]],3) = "COG","COG",LEFT(tbStoricoOrdini[[#This Row],[ARTICOLO]],FIND(" ",tbStoricoOrdini[[#This Row],[ARTICOLO]])-1))</f>
        <v>KLM</v>
      </c>
      <c r="J1375" t="str">
        <f>MID(tbStoricoOrdini[[#This Row],[ARTICOLO]],FIND(" ",tbStoricoOrdini[[#This Row],[ARTICOLO]])+1,4)</f>
        <v>5000</v>
      </c>
      <c r="K1375" t="str">
        <f>IFERROR(RIGHT(tbStoricoOrdini[[#This Row],[ARTICOLO]],LEN(tbStoricoOrdini[[#This Row],[ARTICOLO]])-FIND(" ",tbStoricoOrdini[[#This Row],[ARTICOLO]],FIND(" ",tbStoricoOrdini[[#This Row],[ARTICOLO]]) +1)),"")</f>
        <v>Medium</v>
      </c>
      <c r="L1375" s="3">
        <f>VLOOKUP(tbStoricoOrdini[[#This Row],[ARTICOLO]],tbArticoli[],2,FALSE)</f>
        <v>150</v>
      </c>
      <c r="M1375" s="22">
        <f>tbStoricoOrdini[[#This Row],[IMPORTO]]/tbStoricoOrdini[[#This Row],[PREZZO]]</f>
        <v>4.7866666666666671</v>
      </c>
      <c r="N1375" t="s">
        <v>6</v>
      </c>
      <c r="O1375" s="8">
        <f>VLOOKUP(tbStoricoOrdini[[#This Row],[AGENTE]],tbAgenti[],2,FALSE)</f>
        <v>7.4999999999999997E-2</v>
      </c>
      <c r="P1375" s="2">
        <v>718</v>
      </c>
      <c r="Q1375" s="2">
        <f>tbStoricoOrdini[[#This Row],[IMPORTO]]*tbStoricoOrdini[[#This Row],[% COMM.]]</f>
        <v>53.85</v>
      </c>
      <c r="R1375" s="2">
        <f>tbStoricoOrdini[[#This Row],[TOT. COMM.]]+tbStoricoOrdini[[#This Row],[IMPORTO]]</f>
        <v>771.85</v>
      </c>
    </row>
    <row r="1376" spans="1:18">
      <c r="A1376" s="1">
        <v>43862</v>
      </c>
      <c r="B1376" s="7">
        <f>MONTH(tbStoricoOrdini[[#This Row],[DATA]])</f>
        <v>2</v>
      </c>
      <c r="C1376" t="s">
        <v>1471</v>
      </c>
      <c r="D1376" t="str">
        <f>RIGHT(tbStoricoOrdini[[#This Row],[ORDINE]],4)</f>
        <v>1373</v>
      </c>
      <c r="E1376" t="s">
        <v>42</v>
      </c>
      <c r="F1376" t="str">
        <f>VLOOKUP(tbStoricoOrdini[[#This Row],[CLIENTE]],tbClienti[],3,FALSE)</f>
        <v>Lazio</v>
      </c>
      <c r="G1376" t="str">
        <f>VLOOKUP(tbStoricoOrdini[[#This Row],[CLIENTE]],tbClienti[],7,FALSE)</f>
        <v>AC</v>
      </c>
      <c r="H1376" t="s">
        <v>61</v>
      </c>
      <c r="I1376" t="str">
        <f>IF(LEFT(tbStoricoOrdini[[#This Row],[ARTICOLO]],3) = "COG","COG",LEFT(tbStoricoOrdini[[#This Row],[ARTICOLO]],FIND(" ",tbStoricoOrdini[[#This Row],[ARTICOLO]])-1))</f>
        <v>KLM</v>
      </c>
      <c r="J1376" t="str">
        <f>MID(tbStoricoOrdini[[#This Row],[ARTICOLO]],FIND(" ",tbStoricoOrdini[[#This Row],[ARTICOLO]])+1,4)</f>
        <v>5000</v>
      </c>
      <c r="K1376" t="str">
        <f>IFERROR(RIGHT(tbStoricoOrdini[[#This Row],[ARTICOLO]],LEN(tbStoricoOrdini[[#This Row],[ARTICOLO]])-FIND(" ",tbStoricoOrdini[[#This Row],[ARTICOLO]],FIND(" ",tbStoricoOrdini[[#This Row],[ARTICOLO]]) +1)),"")</f>
        <v>Medium</v>
      </c>
      <c r="L1376" s="3">
        <f>VLOOKUP(tbStoricoOrdini[[#This Row],[ARTICOLO]],tbArticoli[],2,FALSE)</f>
        <v>150</v>
      </c>
      <c r="M1376" s="22">
        <f>tbStoricoOrdini[[#This Row],[IMPORTO]]/tbStoricoOrdini[[#This Row],[PREZZO]]</f>
        <v>4133.0266666666666</v>
      </c>
      <c r="N1376" t="s">
        <v>9</v>
      </c>
      <c r="O1376" s="8">
        <f>VLOOKUP(tbStoricoOrdini[[#This Row],[AGENTE]],tbAgenti[],2,FALSE)</f>
        <v>0.05</v>
      </c>
      <c r="P1376" s="2">
        <v>619954</v>
      </c>
      <c r="Q1376" s="2">
        <f>tbStoricoOrdini[[#This Row],[IMPORTO]]*tbStoricoOrdini[[#This Row],[% COMM.]]</f>
        <v>30997.7</v>
      </c>
      <c r="R1376" s="2">
        <f>tbStoricoOrdini[[#This Row],[TOT. COMM.]]+tbStoricoOrdini[[#This Row],[IMPORTO]]</f>
        <v>650951.69999999995</v>
      </c>
    </row>
    <row r="1377" spans="1:18">
      <c r="A1377" s="1">
        <v>43862</v>
      </c>
      <c r="B1377" s="7">
        <f>MONTH(tbStoricoOrdini[[#This Row],[DATA]])</f>
        <v>2</v>
      </c>
      <c r="C1377" t="s">
        <v>1472</v>
      </c>
      <c r="D1377" t="str">
        <f>RIGHT(tbStoricoOrdini[[#This Row],[ORDINE]],4)</f>
        <v>1374</v>
      </c>
      <c r="E1377" t="s">
        <v>42</v>
      </c>
      <c r="F1377" t="str">
        <f>VLOOKUP(tbStoricoOrdini[[#This Row],[CLIENTE]],tbClienti[],3,FALSE)</f>
        <v>Lazio</v>
      </c>
      <c r="G1377" t="str">
        <f>VLOOKUP(tbStoricoOrdini[[#This Row],[CLIENTE]],tbClienti[],7,FALSE)</f>
        <v>AC</v>
      </c>
      <c r="H1377" t="s">
        <v>79</v>
      </c>
      <c r="I1377" t="str">
        <f>IF(LEFT(tbStoricoOrdini[[#This Row],[ARTICOLO]],3) = "COG","COG",LEFT(tbStoricoOrdini[[#This Row],[ARTICOLO]],FIND(" ",tbStoricoOrdini[[#This Row],[ARTICOLO]])-1))</f>
        <v>COG</v>
      </c>
      <c r="J1377" t="str">
        <f>MID(tbStoricoOrdini[[#This Row],[ARTICOLO]],FIND(" ",tbStoricoOrdini[[#This Row],[ARTICOLO]])+1,4)</f>
        <v>4000</v>
      </c>
      <c r="K1377" t="str">
        <f>IFERROR(RIGHT(tbStoricoOrdini[[#This Row],[ARTICOLO]],LEN(tbStoricoOrdini[[#This Row],[ARTICOLO]])-FIND(" ",tbStoricoOrdini[[#This Row],[ARTICOLO]],FIND(" ",tbStoricoOrdini[[#This Row],[ARTICOLO]]) +1)),"")</f>
        <v>Plus</v>
      </c>
      <c r="L1377" s="3">
        <f>VLOOKUP(tbStoricoOrdini[[#This Row],[ARTICOLO]],tbArticoli[],2,FALSE)</f>
        <v>240</v>
      </c>
      <c r="M1377" s="22">
        <f>tbStoricoOrdini[[#This Row],[IMPORTO]]/tbStoricoOrdini[[#This Row],[PREZZO]]</f>
        <v>0.21666666666666667</v>
      </c>
      <c r="N1377" t="s">
        <v>6</v>
      </c>
      <c r="O1377" s="8">
        <f>VLOOKUP(tbStoricoOrdini[[#This Row],[AGENTE]],tbAgenti[],2,FALSE)</f>
        <v>7.4999999999999997E-2</v>
      </c>
      <c r="P1377" s="2">
        <v>52</v>
      </c>
      <c r="Q1377" s="2">
        <f>tbStoricoOrdini[[#This Row],[IMPORTO]]*tbStoricoOrdini[[#This Row],[% COMM.]]</f>
        <v>3.9</v>
      </c>
      <c r="R1377" s="2">
        <f>tbStoricoOrdini[[#This Row],[TOT. COMM.]]+tbStoricoOrdini[[#This Row],[IMPORTO]]</f>
        <v>55.9</v>
      </c>
    </row>
    <row r="1378" spans="1:18">
      <c r="A1378" s="1">
        <v>43862</v>
      </c>
      <c r="B1378" s="7">
        <f>MONTH(tbStoricoOrdini[[#This Row],[DATA]])</f>
        <v>2</v>
      </c>
      <c r="C1378" t="s">
        <v>1473</v>
      </c>
      <c r="D1378" t="str">
        <f>RIGHT(tbStoricoOrdini[[#This Row],[ORDINE]],4)</f>
        <v>1375</v>
      </c>
      <c r="E1378" t="s">
        <v>42</v>
      </c>
      <c r="F1378" t="str">
        <f>VLOOKUP(tbStoricoOrdini[[#This Row],[CLIENTE]],tbClienti[],3,FALSE)</f>
        <v>Lazio</v>
      </c>
      <c r="G1378" t="str">
        <f>VLOOKUP(tbStoricoOrdini[[#This Row],[CLIENTE]],tbClienti[],7,FALSE)</f>
        <v>AC</v>
      </c>
      <c r="H1378" t="s">
        <v>79</v>
      </c>
      <c r="I1378" t="str">
        <f>IF(LEFT(tbStoricoOrdini[[#This Row],[ARTICOLO]],3) = "COG","COG",LEFT(tbStoricoOrdini[[#This Row],[ARTICOLO]],FIND(" ",tbStoricoOrdini[[#This Row],[ARTICOLO]])-1))</f>
        <v>COG</v>
      </c>
      <c r="J1378" t="str">
        <f>MID(tbStoricoOrdini[[#This Row],[ARTICOLO]],FIND(" ",tbStoricoOrdini[[#This Row],[ARTICOLO]])+1,4)</f>
        <v>4000</v>
      </c>
      <c r="K1378" t="str">
        <f>IFERROR(RIGHT(tbStoricoOrdini[[#This Row],[ARTICOLO]],LEN(tbStoricoOrdini[[#This Row],[ARTICOLO]])-FIND(" ",tbStoricoOrdini[[#This Row],[ARTICOLO]],FIND(" ",tbStoricoOrdini[[#This Row],[ARTICOLO]]) +1)),"")</f>
        <v>Plus</v>
      </c>
      <c r="L1378" s="3">
        <f>VLOOKUP(tbStoricoOrdini[[#This Row],[ARTICOLO]],tbArticoli[],2,FALSE)</f>
        <v>240</v>
      </c>
      <c r="M1378" s="22">
        <f>tbStoricoOrdini[[#This Row],[IMPORTO]]/tbStoricoOrdini[[#This Row],[PREZZO]]</f>
        <v>37.445833333333333</v>
      </c>
      <c r="N1378" t="s">
        <v>9</v>
      </c>
      <c r="O1378" s="8">
        <f>VLOOKUP(tbStoricoOrdini[[#This Row],[AGENTE]],tbAgenti[],2,FALSE)</f>
        <v>0.05</v>
      </c>
      <c r="P1378" s="2">
        <v>8987</v>
      </c>
      <c r="Q1378" s="2">
        <f>tbStoricoOrdini[[#This Row],[IMPORTO]]*tbStoricoOrdini[[#This Row],[% COMM.]]</f>
        <v>449.35</v>
      </c>
      <c r="R1378" s="2">
        <f>tbStoricoOrdini[[#This Row],[TOT. COMM.]]+tbStoricoOrdini[[#This Row],[IMPORTO]]</f>
        <v>9436.35</v>
      </c>
    </row>
    <row r="1379" spans="1:18">
      <c r="A1379" s="1">
        <v>43862</v>
      </c>
      <c r="B1379" s="7">
        <f>MONTH(tbStoricoOrdini[[#This Row],[DATA]])</f>
        <v>2</v>
      </c>
      <c r="C1379" t="s">
        <v>1474</v>
      </c>
      <c r="D1379" t="str">
        <f>RIGHT(tbStoricoOrdini[[#This Row],[ORDINE]],4)</f>
        <v>1376</v>
      </c>
      <c r="E1379" t="s">
        <v>42</v>
      </c>
      <c r="F1379" t="str">
        <f>VLOOKUP(tbStoricoOrdini[[#This Row],[CLIENTE]],tbClienti[],3,FALSE)</f>
        <v>Lazio</v>
      </c>
      <c r="G1379" t="str">
        <f>VLOOKUP(tbStoricoOrdini[[#This Row],[CLIENTE]],tbClienti[],7,FALSE)</f>
        <v>AC</v>
      </c>
      <c r="H1379" t="s">
        <v>60</v>
      </c>
      <c r="I1379" t="str">
        <f>IF(LEFT(tbStoricoOrdini[[#This Row],[ARTICOLO]],3) = "COG","COG",LEFT(tbStoricoOrdini[[#This Row],[ARTICOLO]],FIND(" ",tbStoricoOrdini[[#This Row],[ARTICOLO]])-1))</f>
        <v>KLM</v>
      </c>
      <c r="J1379" t="str">
        <f>MID(tbStoricoOrdini[[#This Row],[ARTICOLO]],FIND(" ",tbStoricoOrdini[[#This Row],[ARTICOLO]])+1,4)</f>
        <v>5000</v>
      </c>
      <c r="K1379" t="str">
        <f>IFERROR(RIGHT(tbStoricoOrdini[[#This Row],[ARTICOLO]],LEN(tbStoricoOrdini[[#This Row],[ARTICOLO]])-FIND(" ",tbStoricoOrdini[[#This Row],[ARTICOLO]],FIND(" ",tbStoricoOrdini[[#This Row],[ARTICOLO]]) +1)),"")</f>
        <v>Plus</v>
      </c>
      <c r="L1379" s="3">
        <f>VLOOKUP(tbStoricoOrdini[[#This Row],[ARTICOLO]],tbArticoli[],2,FALSE)</f>
        <v>175</v>
      </c>
      <c r="M1379" s="22">
        <f>tbStoricoOrdini[[#This Row],[IMPORTO]]/tbStoricoOrdini[[#This Row],[PREZZO]]</f>
        <v>35.21142857142857</v>
      </c>
      <c r="N1379" t="s">
        <v>7</v>
      </c>
      <c r="O1379" s="8">
        <f>VLOOKUP(tbStoricoOrdini[[#This Row],[AGENTE]],tbAgenti[],2,FALSE)</f>
        <v>0.03</v>
      </c>
      <c r="P1379" s="2">
        <v>6162</v>
      </c>
      <c r="Q1379" s="2">
        <f>tbStoricoOrdini[[#This Row],[IMPORTO]]*tbStoricoOrdini[[#This Row],[% COMM.]]</f>
        <v>184.85999999999999</v>
      </c>
      <c r="R1379" s="2">
        <f>tbStoricoOrdini[[#This Row],[TOT. COMM.]]+tbStoricoOrdini[[#This Row],[IMPORTO]]</f>
        <v>6346.86</v>
      </c>
    </row>
    <row r="1380" spans="1:18">
      <c r="A1380" s="1">
        <v>43862</v>
      </c>
      <c r="B1380" s="7">
        <f>MONTH(tbStoricoOrdini[[#This Row],[DATA]])</f>
        <v>2</v>
      </c>
      <c r="C1380" t="s">
        <v>1475</v>
      </c>
      <c r="D1380" t="str">
        <f>RIGHT(tbStoricoOrdini[[#This Row],[ORDINE]],4)</f>
        <v>1377</v>
      </c>
      <c r="E1380" t="s">
        <v>42</v>
      </c>
      <c r="F1380" t="str">
        <f>VLOOKUP(tbStoricoOrdini[[#This Row],[CLIENTE]],tbClienti[],3,FALSE)</f>
        <v>Lazio</v>
      </c>
      <c r="G1380" t="str">
        <f>VLOOKUP(tbStoricoOrdini[[#This Row],[CLIENTE]],tbClienti[],7,FALSE)</f>
        <v>AC</v>
      </c>
      <c r="H1380" t="s">
        <v>60</v>
      </c>
      <c r="I1380" t="str">
        <f>IF(LEFT(tbStoricoOrdini[[#This Row],[ARTICOLO]],3) = "COG","COG",LEFT(tbStoricoOrdini[[#This Row],[ARTICOLO]],FIND(" ",tbStoricoOrdini[[#This Row],[ARTICOLO]])-1))</f>
        <v>KLM</v>
      </c>
      <c r="J1380" t="str">
        <f>MID(tbStoricoOrdini[[#This Row],[ARTICOLO]],FIND(" ",tbStoricoOrdini[[#This Row],[ARTICOLO]])+1,4)</f>
        <v>5000</v>
      </c>
      <c r="K1380" t="str">
        <f>IFERROR(RIGHT(tbStoricoOrdini[[#This Row],[ARTICOLO]],LEN(tbStoricoOrdini[[#This Row],[ARTICOLO]])-FIND(" ",tbStoricoOrdini[[#This Row],[ARTICOLO]],FIND(" ",tbStoricoOrdini[[#This Row],[ARTICOLO]]) +1)),"")</f>
        <v>Plus</v>
      </c>
      <c r="L1380" s="3">
        <f>VLOOKUP(tbStoricoOrdini[[#This Row],[ARTICOLO]],tbArticoli[],2,FALSE)</f>
        <v>175</v>
      </c>
      <c r="M1380" s="22">
        <f>tbStoricoOrdini[[#This Row],[IMPORTO]]/tbStoricoOrdini[[#This Row],[PREZZO]]</f>
        <v>13.982857142857142</v>
      </c>
      <c r="N1380" t="s">
        <v>9</v>
      </c>
      <c r="O1380" s="8">
        <f>VLOOKUP(tbStoricoOrdini[[#This Row],[AGENTE]],tbAgenti[],2,FALSE)</f>
        <v>0.05</v>
      </c>
      <c r="P1380" s="2">
        <v>2447</v>
      </c>
      <c r="Q1380" s="2">
        <f>tbStoricoOrdini[[#This Row],[IMPORTO]]*tbStoricoOrdini[[#This Row],[% COMM.]]</f>
        <v>122.35000000000001</v>
      </c>
      <c r="R1380" s="2">
        <f>tbStoricoOrdini[[#This Row],[TOT. COMM.]]+tbStoricoOrdini[[#This Row],[IMPORTO]]</f>
        <v>2569.35</v>
      </c>
    </row>
    <row r="1381" spans="1:18">
      <c r="A1381" s="1">
        <v>43862</v>
      </c>
      <c r="B1381" s="7">
        <f>MONTH(tbStoricoOrdini[[#This Row],[DATA]])</f>
        <v>2</v>
      </c>
      <c r="C1381" t="s">
        <v>1476</v>
      </c>
      <c r="D1381" t="str">
        <f>RIGHT(tbStoricoOrdini[[#This Row],[ORDINE]],4)</f>
        <v>1378</v>
      </c>
      <c r="E1381" t="s">
        <v>42</v>
      </c>
      <c r="F1381" t="str">
        <f>VLOOKUP(tbStoricoOrdini[[#This Row],[CLIENTE]],tbClienti[],3,FALSE)</f>
        <v>Lazio</v>
      </c>
      <c r="G1381" t="str">
        <f>VLOOKUP(tbStoricoOrdini[[#This Row],[CLIENTE]],tbClienti[],7,FALSE)</f>
        <v>AC</v>
      </c>
      <c r="H1381" t="s">
        <v>62</v>
      </c>
      <c r="I1381" t="str">
        <f>IF(LEFT(tbStoricoOrdini[[#This Row],[ARTICOLO]],3) = "COG","COG",LEFT(tbStoricoOrdini[[#This Row],[ARTICOLO]],FIND(" ",tbStoricoOrdini[[#This Row],[ARTICOLO]])-1))</f>
        <v>KLM</v>
      </c>
      <c r="J1381" t="str">
        <f>MID(tbStoricoOrdini[[#This Row],[ARTICOLO]],FIND(" ",tbStoricoOrdini[[#This Row],[ARTICOLO]])+1,4)</f>
        <v>2500</v>
      </c>
      <c r="K1381" t="str">
        <f>IFERROR(RIGHT(tbStoricoOrdini[[#This Row],[ARTICOLO]],LEN(tbStoricoOrdini[[#This Row],[ARTICOLO]])-FIND(" ",tbStoricoOrdini[[#This Row],[ARTICOLO]],FIND(" ",tbStoricoOrdini[[#This Row],[ARTICOLO]]) +1)),"")</f>
        <v>Plus</v>
      </c>
      <c r="L1381" s="3">
        <f>VLOOKUP(tbStoricoOrdini[[#This Row],[ARTICOLO]],tbArticoli[],2,FALSE)</f>
        <v>130</v>
      </c>
      <c r="M1381" s="22">
        <f>tbStoricoOrdini[[#This Row],[IMPORTO]]/tbStoricoOrdini[[#This Row],[PREZZO]]</f>
        <v>15.107692307692307</v>
      </c>
      <c r="N1381" t="s">
        <v>6</v>
      </c>
      <c r="O1381" s="8">
        <f>VLOOKUP(tbStoricoOrdini[[#This Row],[AGENTE]],tbAgenti[],2,FALSE)</f>
        <v>7.4999999999999997E-2</v>
      </c>
      <c r="P1381" s="2">
        <v>1964</v>
      </c>
      <c r="Q1381" s="2">
        <f>tbStoricoOrdini[[#This Row],[IMPORTO]]*tbStoricoOrdini[[#This Row],[% COMM.]]</f>
        <v>147.29999999999998</v>
      </c>
      <c r="R1381" s="2">
        <f>tbStoricoOrdini[[#This Row],[TOT. COMM.]]+tbStoricoOrdini[[#This Row],[IMPORTO]]</f>
        <v>2111.3000000000002</v>
      </c>
    </row>
    <row r="1382" spans="1:18">
      <c r="A1382" s="1">
        <v>43862</v>
      </c>
      <c r="B1382" s="7">
        <f>MONTH(tbStoricoOrdini[[#This Row],[DATA]])</f>
        <v>2</v>
      </c>
      <c r="C1382" t="s">
        <v>1477</v>
      </c>
      <c r="D1382" t="str">
        <f>RIGHT(tbStoricoOrdini[[#This Row],[ORDINE]],4)</f>
        <v>1379</v>
      </c>
      <c r="E1382" t="s">
        <v>42</v>
      </c>
      <c r="F1382" t="str">
        <f>VLOOKUP(tbStoricoOrdini[[#This Row],[CLIENTE]],tbClienti[],3,FALSE)</f>
        <v>Lazio</v>
      </c>
      <c r="G1382" t="str">
        <f>VLOOKUP(tbStoricoOrdini[[#This Row],[CLIENTE]],tbClienti[],7,FALSE)</f>
        <v>AC</v>
      </c>
      <c r="H1382" t="s">
        <v>63</v>
      </c>
      <c r="I1382" t="str">
        <f>IF(LEFT(tbStoricoOrdini[[#This Row],[ARTICOLO]],3) = "COG","COG",LEFT(tbStoricoOrdini[[#This Row],[ARTICOLO]],FIND(" ",tbStoricoOrdini[[#This Row],[ARTICOLO]])-1))</f>
        <v>KLM</v>
      </c>
      <c r="J1382" t="str">
        <f>MID(tbStoricoOrdini[[#This Row],[ARTICOLO]],FIND(" ",tbStoricoOrdini[[#This Row],[ARTICOLO]])+1,4)</f>
        <v>3000</v>
      </c>
      <c r="K1382" t="str">
        <f>IFERROR(RIGHT(tbStoricoOrdini[[#This Row],[ARTICOLO]],LEN(tbStoricoOrdini[[#This Row],[ARTICOLO]])-FIND(" ",tbStoricoOrdini[[#This Row],[ARTICOLO]],FIND(" ",tbStoricoOrdini[[#This Row],[ARTICOLO]]) +1)),"")</f>
        <v>Plus</v>
      </c>
      <c r="L1382" s="3">
        <f>VLOOKUP(tbStoricoOrdini[[#This Row],[ARTICOLO]],tbArticoli[],2,FALSE)</f>
        <v>145</v>
      </c>
      <c r="M1382" s="22">
        <f>tbStoricoOrdini[[#This Row],[IMPORTO]]/tbStoricoOrdini[[#This Row],[PREZZO]]</f>
        <v>51.786206896551725</v>
      </c>
      <c r="N1382" t="s">
        <v>19</v>
      </c>
      <c r="O1382" s="8">
        <f>VLOOKUP(tbStoricoOrdini[[#This Row],[AGENTE]],tbAgenti[],2,FALSE)</f>
        <v>0.05</v>
      </c>
      <c r="P1382" s="2">
        <v>7509</v>
      </c>
      <c r="Q1382" s="2">
        <f>tbStoricoOrdini[[#This Row],[IMPORTO]]*tbStoricoOrdini[[#This Row],[% COMM.]]</f>
        <v>375.45000000000005</v>
      </c>
      <c r="R1382" s="2">
        <f>tbStoricoOrdini[[#This Row],[TOT. COMM.]]+tbStoricoOrdini[[#This Row],[IMPORTO]]</f>
        <v>7884.45</v>
      </c>
    </row>
    <row r="1383" spans="1:18">
      <c r="A1383" s="1">
        <v>43862</v>
      </c>
      <c r="B1383" s="7">
        <f>MONTH(tbStoricoOrdini[[#This Row],[DATA]])</f>
        <v>2</v>
      </c>
      <c r="C1383" t="s">
        <v>1478</v>
      </c>
      <c r="D1383" t="str">
        <f>RIGHT(tbStoricoOrdini[[#This Row],[ORDINE]],4)</f>
        <v>1380</v>
      </c>
      <c r="E1383" t="s">
        <v>42</v>
      </c>
      <c r="F1383" t="str">
        <f>VLOOKUP(tbStoricoOrdini[[#This Row],[CLIENTE]],tbClienti[],3,FALSE)</f>
        <v>Lazio</v>
      </c>
      <c r="G1383" t="str">
        <f>VLOOKUP(tbStoricoOrdini[[#This Row],[CLIENTE]],tbClienti[],7,FALSE)</f>
        <v>AC</v>
      </c>
      <c r="H1383" t="s">
        <v>63</v>
      </c>
      <c r="I1383" t="str">
        <f>IF(LEFT(tbStoricoOrdini[[#This Row],[ARTICOLO]],3) = "COG","COG",LEFT(tbStoricoOrdini[[#This Row],[ARTICOLO]],FIND(" ",tbStoricoOrdini[[#This Row],[ARTICOLO]])-1))</f>
        <v>KLM</v>
      </c>
      <c r="J1383" t="str">
        <f>MID(tbStoricoOrdini[[#This Row],[ARTICOLO]],FIND(" ",tbStoricoOrdini[[#This Row],[ARTICOLO]])+1,4)</f>
        <v>3000</v>
      </c>
      <c r="K1383" t="str">
        <f>IFERROR(RIGHT(tbStoricoOrdini[[#This Row],[ARTICOLO]],LEN(tbStoricoOrdini[[#This Row],[ARTICOLO]])-FIND(" ",tbStoricoOrdini[[#This Row],[ARTICOLO]],FIND(" ",tbStoricoOrdini[[#This Row],[ARTICOLO]]) +1)),"")</f>
        <v>Plus</v>
      </c>
      <c r="L1383" s="3">
        <f>VLOOKUP(tbStoricoOrdini[[#This Row],[ARTICOLO]],tbArticoli[],2,FALSE)</f>
        <v>145</v>
      </c>
      <c r="M1383" s="22">
        <f>tbStoricoOrdini[[#This Row],[IMPORTO]]/tbStoricoOrdini[[#This Row],[PREZZO]]</f>
        <v>43.441379310344828</v>
      </c>
      <c r="N1383" t="s">
        <v>6</v>
      </c>
      <c r="O1383" s="8">
        <f>VLOOKUP(tbStoricoOrdini[[#This Row],[AGENTE]],tbAgenti[],2,FALSE)</f>
        <v>7.4999999999999997E-2</v>
      </c>
      <c r="P1383" s="2">
        <v>6299</v>
      </c>
      <c r="Q1383" s="2">
        <f>tbStoricoOrdini[[#This Row],[IMPORTO]]*tbStoricoOrdini[[#This Row],[% COMM.]]</f>
        <v>472.42499999999995</v>
      </c>
      <c r="R1383" s="2">
        <f>tbStoricoOrdini[[#This Row],[TOT. COMM.]]+tbStoricoOrdini[[#This Row],[IMPORTO]]</f>
        <v>6771.4250000000002</v>
      </c>
    </row>
    <row r="1384" spans="1:18">
      <c r="A1384" s="1">
        <v>43862</v>
      </c>
      <c r="B1384" s="7">
        <f>MONTH(tbStoricoOrdini[[#This Row],[DATA]])</f>
        <v>2</v>
      </c>
      <c r="C1384" t="s">
        <v>1479</v>
      </c>
      <c r="D1384" t="str">
        <f>RIGHT(tbStoricoOrdini[[#This Row],[ORDINE]],4)</f>
        <v>1381</v>
      </c>
      <c r="E1384" t="s">
        <v>42</v>
      </c>
      <c r="F1384" t="str">
        <f>VLOOKUP(tbStoricoOrdini[[#This Row],[CLIENTE]],tbClienti[],3,FALSE)</f>
        <v>Lazio</v>
      </c>
      <c r="G1384" t="str">
        <f>VLOOKUP(tbStoricoOrdini[[#This Row],[CLIENTE]],tbClienti[],7,FALSE)</f>
        <v>AC</v>
      </c>
      <c r="H1384" t="s">
        <v>63</v>
      </c>
      <c r="I1384" t="str">
        <f>IF(LEFT(tbStoricoOrdini[[#This Row],[ARTICOLO]],3) = "COG","COG",LEFT(tbStoricoOrdini[[#This Row],[ARTICOLO]],FIND(" ",tbStoricoOrdini[[#This Row],[ARTICOLO]])-1))</f>
        <v>KLM</v>
      </c>
      <c r="J1384" t="str">
        <f>MID(tbStoricoOrdini[[#This Row],[ARTICOLO]],FIND(" ",tbStoricoOrdini[[#This Row],[ARTICOLO]])+1,4)</f>
        <v>3000</v>
      </c>
      <c r="K1384" t="str">
        <f>IFERROR(RIGHT(tbStoricoOrdini[[#This Row],[ARTICOLO]],LEN(tbStoricoOrdini[[#This Row],[ARTICOLO]])-FIND(" ",tbStoricoOrdini[[#This Row],[ARTICOLO]],FIND(" ",tbStoricoOrdini[[#This Row],[ARTICOLO]]) +1)),"")</f>
        <v>Plus</v>
      </c>
      <c r="L1384" s="3">
        <f>VLOOKUP(tbStoricoOrdini[[#This Row],[ARTICOLO]],tbArticoli[],2,FALSE)</f>
        <v>145</v>
      </c>
      <c r="M1384" s="22">
        <f>tbStoricoOrdini[[#This Row],[IMPORTO]]/tbStoricoOrdini[[#This Row],[PREZZO]]</f>
        <v>268.02068965517242</v>
      </c>
      <c r="N1384" t="s">
        <v>9</v>
      </c>
      <c r="O1384" s="8">
        <f>VLOOKUP(tbStoricoOrdini[[#This Row],[AGENTE]],tbAgenti[],2,FALSE)</f>
        <v>0.05</v>
      </c>
      <c r="P1384" s="2">
        <v>38863</v>
      </c>
      <c r="Q1384" s="2">
        <f>tbStoricoOrdini[[#This Row],[IMPORTO]]*tbStoricoOrdini[[#This Row],[% COMM.]]</f>
        <v>1943.15</v>
      </c>
      <c r="R1384" s="2">
        <f>tbStoricoOrdini[[#This Row],[TOT. COMM.]]+tbStoricoOrdini[[#This Row],[IMPORTO]]</f>
        <v>40806.15</v>
      </c>
    </row>
    <row r="1385" spans="1:18">
      <c r="A1385" s="1">
        <v>43862</v>
      </c>
      <c r="B1385" s="7">
        <f>MONTH(tbStoricoOrdini[[#This Row],[DATA]])</f>
        <v>2</v>
      </c>
      <c r="C1385" t="s">
        <v>1480</v>
      </c>
      <c r="D1385" t="str">
        <f>RIGHT(tbStoricoOrdini[[#This Row],[ORDINE]],4)</f>
        <v>1382</v>
      </c>
      <c r="E1385" t="s">
        <v>42</v>
      </c>
      <c r="F1385" t="str">
        <f>VLOOKUP(tbStoricoOrdini[[#This Row],[CLIENTE]],tbClienti[],3,FALSE)</f>
        <v>Lazio</v>
      </c>
      <c r="G1385" t="str">
        <f>VLOOKUP(tbStoricoOrdini[[#This Row],[CLIENTE]],tbClienti[],7,FALSE)</f>
        <v>AC</v>
      </c>
      <c r="H1385" t="s">
        <v>66</v>
      </c>
      <c r="I1385" t="str">
        <f>IF(LEFT(tbStoricoOrdini[[#This Row],[ARTICOLO]],3) = "COG","COG",LEFT(tbStoricoOrdini[[#This Row],[ARTICOLO]],FIND(" ",tbStoricoOrdini[[#This Row],[ARTICOLO]])-1))</f>
        <v>BAG</v>
      </c>
      <c r="J1385" t="str">
        <f>MID(tbStoricoOrdini[[#This Row],[ARTICOLO]],FIND(" ",tbStoricoOrdini[[#This Row],[ARTICOLO]])+1,4)</f>
        <v>2500</v>
      </c>
      <c r="K1385" t="str">
        <f>IFERROR(RIGHT(tbStoricoOrdini[[#This Row],[ARTICOLO]],LEN(tbStoricoOrdini[[#This Row],[ARTICOLO]])-FIND(" ",tbStoricoOrdini[[#This Row],[ARTICOLO]],FIND(" ",tbStoricoOrdini[[#This Row],[ARTICOLO]]) +1)),"")</f>
        <v>Plus</v>
      </c>
      <c r="L1385" s="3">
        <f>VLOOKUP(tbStoricoOrdini[[#This Row],[ARTICOLO]],tbArticoli[],2,FALSE)</f>
        <v>220</v>
      </c>
      <c r="M1385" s="22">
        <f>tbStoricoOrdini[[#This Row],[IMPORTO]]/tbStoricoOrdini[[#This Row],[PREZZO]]</f>
        <v>0.91818181818181821</v>
      </c>
      <c r="N1385" t="s">
        <v>6</v>
      </c>
      <c r="O1385" s="8">
        <f>VLOOKUP(tbStoricoOrdini[[#This Row],[AGENTE]],tbAgenti[],2,FALSE)</f>
        <v>7.4999999999999997E-2</v>
      </c>
      <c r="P1385" s="2">
        <v>202</v>
      </c>
      <c r="Q1385" s="2">
        <f>tbStoricoOrdini[[#This Row],[IMPORTO]]*tbStoricoOrdini[[#This Row],[% COMM.]]</f>
        <v>15.149999999999999</v>
      </c>
      <c r="R1385" s="2">
        <f>tbStoricoOrdini[[#This Row],[TOT. COMM.]]+tbStoricoOrdini[[#This Row],[IMPORTO]]</f>
        <v>217.15</v>
      </c>
    </row>
    <row r="1386" spans="1:18">
      <c r="A1386" s="1">
        <v>43862</v>
      </c>
      <c r="B1386" s="7">
        <f>MONTH(tbStoricoOrdini[[#This Row],[DATA]])</f>
        <v>2</v>
      </c>
      <c r="C1386" t="s">
        <v>1481</v>
      </c>
      <c r="D1386" t="str">
        <f>RIGHT(tbStoricoOrdini[[#This Row],[ORDINE]],4)</f>
        <v>1383</v>
      </c>
      <c r="E1386" t="s">
        <v>42</v>
      </c>
      <c r="F1386" t="str">
        <f>VLOOKUP(tbStoricoOrdini[[#This Row],[CLIENTE]],tbClienti[],3,FALSE)</f>
        <v>Lazio</v>
      </c>
      <c r="G1386" t="str">
        <f>VLOOKUP(tbStoricoOrdini[[#This Row],[CLIENTE]],tbClienti[],7,FALSE)</f>
        <v>AC</v>
      </c>
      <c r="H1386" t="s">
        <v>66</v>
      </c>
      <c r="I1386" t="str">
        <f>IF(LEFT(tbStoricoOrdini[[#This Row],[ARTICOLO]],3) = "COG","COG",LEFT(tbStoricoOrdini[[#This Row],[ARTICOLO]],FIND(" ",tbStoricoOrdini[[#This Row],[ARTICOLO]])-1))</f>
        <v>BAG</v>
      </c>
      <c r="J1386" t="str">
        <f>MID(tbStoricoOrdini[[#This Row],[ARTICOLO]],FIND(" ",tbStoricoOrdini[[#This Row],[ARTICOLO]])+1,4)</f>
        <v>2500</v>
      </c>
      <c r="K1386" t="str">
        <f>IFERROR(RIGHT(tbStoricoOrdini[[#This Row],[ARTICOLO]],LEN(tbStoricoOrdini[[#This Row],[ARTICOLO]])-FIND(" ",tbStoricoOrdini[[#This Row],[ARTICOLO]],FIND(" ",tbStoricoOrdini[[#This Row],[ARTICOLO]]) +1)),"")</f>
        <v>Plus</v>
      </c>
      <c r="L1386" s="3">
        <f>VLOOKUP(tbStoricoOrdini[[#This Row],[ARTICOLO]],tbArticoli[],2,FALSE)</f>
        <v>220</v>
      </c>
      <c r="M1386" s="22">
        <f>tbStoricoOrdini[[#This Row],[IMPORTO]]/tbStoricoOrdini[[#This Row],[PREZZO]]</f>
        <v>3.1409090909090911</v>
      </c>
      <c r="N1386" t="s">
        <v>9</v>
      </c>
      <c r="O1386" s="8">
        <f>VLOOKUP(tbStoricoOrdini[[#This Row],[AGENTE]],tbAgenti[],2,FALSE)</f>
        <v>0.05</v>
      </c>
      <c r="P1386" s="2">
        <v>691</v>
      </c>
      <c r="Q1386" s="2">
        <f>tbStoricoOrdini[[#This Row],[IMPORTO]]*tbStoricoOrdini[[#This Row],[% COMM.]]</f>
        <v>34.550000000000004</v>
      </c>
      <c r="R1386" s="2">
        <f>tbStoricoOrdini[[#This Row],[TOT. COMM.]]+tbStoricoOrdini[[#This Row],[IMPORTO]]</f>
        <v>725.55</v>
      </c>
    </row>
    <row r="1387" spans="1:18">
      <c r="A1387" s="1">
        <v>43862</v>
      </c>
      <c r="B1387" s="7">
        <f>MONTH(tbStoricoOrdini[[#This Row],[DATA]])</f>
        <v>2</v>
      </c>
      <c r="C1387" t="s">
        <v>1482</v>
      </c>
      <c r="D1387" t="str">
        <f>RIGHT(tbStoricoOrdini[[#This Row],[ORDINE]],4)</f>
        <v>1384</v>
      </c>
      <c r="E1387" t="s">
        <v>42</v>
      </c>
      <c r="F1387" t="str">
        <f>VLOOKUP(tbStoricoOrdini[[#This Row],[CLIENTE]],tbClienti[],3,FALSE)</f>
        <v>Lazio</v>
      </c>
      <c r="G1387" t="str">
        <f>VLOOKUP(tbStoricoOrdini[[#This Row],[CLIENTE]],tbClienti[],7,FALSE)</f>
        <v>AC</v>
      </c>
      <c r="H1387" t="s">
        <v>67</v>
      </c>
      <c r="I1387" t="str">
        <f>IF(LEFT(tbStoricoOrdini[[#This Row],[ARTICOLO]],3) = "COG","COG",LEFT(tbStoricoOrdini[[#This Row],[ARTICOLO]],FIND(" ",tbStoricoOrdini[[#This Row],[ARTICOLO]])-1))</f>
        <v>BAG</v>
      </c>
      <c r="J1387" t="str">
        <f>MID(tbStoricoOrdini[[#This Row],[ARTICOLO]],FIND(" ",tbStoricoOrdini[[#This Row],[ARTICOLO]])+1,4)</f>
        <v>2500</v>
      </c>
      <c r="K1387" t="str">
        <f>IFERROR(RIGHT(tbStoricoOrdini[[#This Row],[ARTICOLO]],LEN(tbStoricoOrdini[[#This Row],[ARTICOLO]])-FIND(" ",tbStoricoOrdini[[#This Row],[ARTICOLO]],FIND(" ",tbStoricoOrdini[[#This Row],[ARTICOLO]]) +1)),"")</f>
        <v>Medium</v>
      </c>
      <c r="L1387" s="3">
        <f>VLOOKUP(tbStoricoOrdini[[#This Row],[ARTICOLO]],tbArticoli[],2,FALSE)</f>
        <v>210</v>
      </c>
      <c r="M1387" s="22">
        <f>tbStoricoOrdini[[#This Row],[IMPORTO]]/tbStoricoOrdini[[#This Row],[PREZZO]]</f>
        <v>1.8142857142857143</v>
      </c>
      <c r="N1387" t="s">
        <v>6</v>
      </c>
      <c r="O1387" s="8">
        <f>VLOOKUP(tbStoricoOrdini[[#This Row],[AGENTE]],tbAgenti[],2,FALSE)</f>
        <v>7.4999999999999997E-2</v>
      </c>
      <c r="P1387" s="2">
        <v>381</v>
      </c>
      <c r="Q1387" s="2">
        <f>tbStoricoOrdini[[#This Row],[IMPORTO]]*tbStoricoOrdini[[#This Row],[% COMM.]]</f>
        <v>28.574999999999999</v>
      </c>
      <c r="R1387" s="2">
        <f>tbStoricoOrdini[[#This Row],[TOT. COMM.]]+tbStoricoOrdini[[#This Row],[IMPORTO]]</f>
        <v>409.57499999999999</v>
      </c>
    </row>
    <row r="1388" spans="1:18">
      <c r="A1388" s="1">
        <v>43862</v>
      </c>
      <c r="B1388" s="7">
        <f>MONTH(tbStoricoOrdini[[#This Row],[DATA]])</f>
        <v>2</v>
      </c>
      <c r="C1388" t="s">
        <v>1483</v>
      </c>
      <c r="D1388" t="str">
        <f>RIGHT(tbStoricoOrdini[[#This Row],[ORDINE]],4)</f>
        <v>1385</v>
      </c>
      <c r="E1388" t="s">
        <v>42</v>
      </c>
      <c r="F1388" t="str">
        <f>VLOOKUP(tbStoricoOrdini[[#This Row],[CLIENTE]],tbClienti[],3,FALSE)</f>
        <v>Lazio</v>
      </c>
      <c r="G1388" t="str">
        <f>VLOOKUP(tbStoricoOrdini[[#This Row],[CLIENTE]],tbClienti[],7,FALSE)</f>
        <v>AC</v>
      </c>
      <c r="H1388" t="s">
        <v>67</v>
      </c>
      <c r="I1388" t="str">
        <f>IF(LEFT(tbStoricoOrdini[[#This Row],[ARTICOLO]],3) = "COG","COG",LEFT(tbStoricoOrdini[[#This Row],[ARTICOLO]],FIND(" ",tbStoricoOrdini[[#This Row],[ARTICOLO]])-1))</f>
        <v>BAG</v>
      </c>
      <c r="J1388" t="str">
        <f>MID(tbStoricoOrdini[[#This Row],[ARTICOLO]],FIND(" ",tbStoricoOrdini[[#This Row],[ARTICOLO]])+1,4)</f>
        <v>2500</v>
      </c>
      <c r="K1388" t="str">
        <f>IFERROR(RIGHT(tbStoricoOrdini[[#This Row],[ARTICOLO]],LEN(tbStoricoOrdini[[#This Row],[ARTICOLO]])-FIND(" ",tbStoricoOrdini[[#This Row],[ARTICOLO]],FIND(" ",tbStoricoOrdini[[#This Row],[ARTICOLO]]) +1)),"")</f>
        <v>Medium</v>
      </c>
      <c r="L1388" s="3">
        <f>VLOOKUP(tbStoricoOrdini[[#This Row],[ARTICOLO]],tbArticoli[],2,FALSE)</f>
        <v>210</v>
      </c>
      <c r="M1388" s="22">
        <f>tbStoricoOrdini[[#This Row],[IMPORTO]]/tbStoricoOrdini[[#This Row],[PREZZO]]</f>
        <v>101.26190476190476</v>
      </c>
      <c r="N1388" t="s">
        <v>9</v>
      </c>
      <c r="O1388" s="8">
        <f>VLOOKUP(tbStoricoOrdini[[#This Row],[AGENTE]],tbAgenti[],2,FALSE)</f>
        <v>0.05</v>
      </c>
      <c r="P1388" s="2">
        <v>21265</v>
      </c>
      <c r="Q1388" s="2">
        <f>tbStoricoOrdini[[#This Row],[IMPORTO]]*tbStoricoOrdini[[#This Row],[% COMM.]]</f>
        <v>1063.25</v>
      </c>
      <c r="R1388" s="2">
        <f>tbStoricoOrdini[[#This Row],[TOT. COMM.]]+tbStoricoOrdini[[#This Row],[IMPORTO]]</f>
        <v>22328.25</v>
      </c>
    </row>
    <row r="1389" spans="1:18">
      <c r="A1389" s="1">
        <v>43862</v>
      </c>
      <c r="B1389" s="7">
        <f>MONTH(tbStoricoOrdini[[#This Row],[DATA]])</f>
        <v>2</v>
      </c>
      <c r="C1389" t="s">
        <v>1484</v>
      </c>
      <c r="D1389" t="str">
        <f>RIGHT(tbStoricoOrdini[[#This Row],[ORDINE]],4)</f>
        <v>1386</v>
      </c>
      <c r="E1389" t="s">
        <v>42</v>
      </c>
      <c r="F1389" t="str">
        <f>VLOOKUP(tbStoricoOrdini[[#This Row],[CLIENTE]],tbClienti[],3,FALSE)</f>
        <v>Lazio</v>
      </c>
      <c r="G1389" t="str">
        <f>VLOOKUP(tbStoricoOrdini[[#This Row],[CLIENTE]],tbClienti[],7,FALSE)</f>
        <v>AC</v>
      </c>
      <c r="H1389" t="s">
        <v>69</v>
      </c>
      <c r="I1389" t="str">
        <f>IF(LEFT(tbStoricoOrdini[[#This Row],[ARTICOLO]],3) = "COG","COG",LEFT(tbStoricoOrdini[[#This Row],[ARTICOLO]],FIND(" ",tbStoricoOrdini[[#This Row],[ARTICOLO]])-1))</f>
        <v>BAG</v>
      </c>
      <c r="J1389" t="str">
        <f>MID(tbStoricoOrdini[[#This Row],[ARTICOLO]],FIND(" ",tbStoricoOrdini[[#This Row],[ARTICOLO]])+1,4)</f>
        <v>1121</v>
      </c>
      <c r="K1389" t="str">
        <f>IFERROR(RIGHT(tbStoricoOrdini[[#This Row],[ARTICOLO]],LEN(tbStoricoOrdini[[#This Row],[ARTICOLO]])-FIND(" ",tbStoricoOrdini[[#This Row],[ARTICOLO]],FIND(" ",tbStoricoOrdini[[#This Row],[ARTICOLO]]) +1)),"")</f>
        <v>Gold</v>
      </c>
      <c r="L1389" s="3">
        <f>VLOOKUP(tbStoricoOrdini[[#This Row],[ARTICOLO]],tbArticoli[],2,FALSE)</f>
        <v>230</v>
      </c>
      <c r="M1389" s="22">
        <f>tbStoricoOrdini[[#This Row],[IMPORTO]]/tbStoricoOrdini[[#This Row],[PREZZO]]</f>
        <v>72.704347826086959</v>
      </c>
      <c r="N1389" t="s">
        <v>9</v>
      </c>
      <c r="O1389" s="8">
        <f>VLOOKUP(tbStoricoOrdini[[#This Row],[AGENTE]],tbAgenti[],2,FALSE)</f>
        <v>0.05</v>
      </c>
      <c r="P1389" s="2">
        <v>16722</v>
      </c>
      <c r="Q1389" s="2">
        <f>tbStoricoOrdini[[#This Row],[IMPORTO]]*tbStoricoOrdini[[#This Row],[% COMM.]]</f>
        <v>836.1</v>
      </c>
      <c r="R1389" s="2">
        <f>tbStoricoOrdini[[#This Row],[TOT. COMM.]]+tbStoricoOrdini[[#This Row],[IMPORTO]]</f>
        <v>17558.099999999999</v>
      </c>
    </row>
    <row r="1390" spans="1:18">
      <c r="A1390" s="1">
        <v>43862</v>
      </c>
      <c r="B1390" s="7">
        <f>MONTH(tbStoricoOrdini[[#This Row],[DATA]])</f>
        <v>2</v>
      </c>
      <c r="C1390" t="s">
        <v>1485</v>
      </c>
      <c r="D1390" t="str">
        <f>RIGHT(tbStoricoOrdini[[#This Row],[ORDINE]],4)</f>
        <v>1387</v>
      </c>
      <c r="E1390" t="s">
        <v>42</v>
      </c>
      <c r="F1390" t="str">
        <f>VLOOKUP(tbStoricoOrdini[[#This Row],[CLIENTE]],tbClienti[],3,FALSE)</f>
        <v>Lazio</v>
      </c>
      <c r="G1390" t="str">
        <f>VLOOKUP(tbStoricoOrdini[[#This Row],[CLIENTE]],tbClienti[],7,FALSE)</f>
        <v>AC</v>
      </c>
      <c r="H1390" t="s">
        <v>83</v>
      </c>
      <c r="I1390" t="str">
        <f>IF(LEFT(tbStoricoOrdini[[#This Row],[ARTICOLO]],3) = "COG","COG",LEFT(tbStoricoOrdini[[#This Row],[ARTICOLO]],FIND(" ",tbStoricoOrdini[[#This Row],[ARTICOLO]])-1))</f>
        <v>COG</v>
      </c>
      <c r="J1390" t="str">
        <f>MID(tbStoricoOrdini[[#This Row],[ARTICOLO]],FIND(" ",tbStoricoOrdini[[#This Row],[ARTICOLO]])+1,4)</f>
        <v>8000</v>
      </c>
      <c r="K1390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1390" s="3">
        <f>VLOOKUP(tbStoricoOrdini[[#This Row],[ARTICOLO]],tbArticoli[],2,FALSE)</f>
        <v>670</v>
      </c>
      <c r="M1390" s="22">
        <f>tbStoricoOrdini[[#This Row],[IMPORTO]]/tbStoricoOrdini[[#This Row],[PREZZO]]</f>
        <v>0.68507462686567167</v>
      </c>
      <c r="N1390" t="s">
        <v>7</v>
      </c>
      <c r="O1390" s="8">
        <f>VLOOKUP(tbStoricoOrdini[[#This Row],[AGENTE]],tbAgenti[],2,FALSE)</f>
        <v>0.03</v>
      </c>
      <c r="P1390" s="2">
        <v>459</v>
      </c>
      <c r="Q1390" s="2">
        <f>tbStoricoOrdini[[#This Row],[IMPORTO]]*tbStoricoOrdini[[#This Row],[% COMM.]]</f>
        <v>13.77</v>
      </c>
      <c r="R1390" s="2">
        <f>tbStoricoOrdini[[#This Row],[TOT. COMM.]]+tbStoricoOrdini[[#This Row],[IMPORTO]]</f>
        <v>472.77</v>
      </c>
    </row>
    <row r="1391" spans="1:18">
      <c r="A1391" s="1">
        <v>43862</v>
      </c>
      <c r="B1391" s="7">
        <f>MONTH(tbStoricoOrdini[[#This Row],[DATA]])</f>
        <v>2</v>
      </c>
      <c r="C1391" t="s">
        <v>1486</v>
      </c>
      <c r="D1391" t="str">
        <f>RIGHT(tbStoricoOrdini[[#This Row],[ORDINE]],4)</f>
        <v>1388</v>
      </c>
      <c r="E1391" t="s">
        <v>42</v>
      </c>
      <c r="F1391" t="str">
        <f>VLOOKUP(tbStoricoOrdini[[#This Row],[CLIENTE]],tbClienti[],3,FALSE)</f>
        <v>Lazio</v>
      </c>
      <c r="G1391" t="str">
        <f>VLOOKUP(tbStoricoOrdini[[#This Row],[CLIENTE]],tbClienti[],7,FALSE)</f>
        <v>AC</v>
      </c>
      <c r="H1391" t="s">
        <v>83</v>
      </c>
      <c r="I1391" t="str">
        <f>IF(LEFT(tbStoricoOrdini[[#This Row],[ARTICOLO]],3) = "COG","COG",LEFT(tbStoricoOrdini[[#This Row],[ARTICOLO]],FIND(" ",tbStoricoOrdini[[#This Row],[ARTICOLO]])-1))</f>
        <v>COG</v>
      </c>
      <c r="J1391" t="str">
        <f>MID(tbStoricoOrdini[[#This Row],[ARTICOLO]],FIND(" ",tbStoricoOrdini[[#This Row],[ARTICOLO]])+1,4)</f>
        <v>8000</v>
      </c>
      <c r="K1391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1391" s="3">
        <f>VLOOKUP(tbStoricoOrdini[[#This Row],[ARTICOLO]],tbArticoli[],2,FALSE)</f>
        <v>670</v>
      </c>
      <c r="M1391" s="22">
        <f>tbStoricoOrdini[[#This Row],[IMPORTO]]/tbStoricoOrdini[[#This Row],[PREZZO]]</f>
        <v>1035.6029850746268</v>
      </c>
      <c r="N1391" t="s">
        <v>9</v>
      </c>
      <c r="O1391" s="8">
        <f>VLOOKUP(tbStoricoOrdini[[#This Row],[AGENTE]],tbAgenti[],2,FALSE)</f>
        <v>0.05</v>
      </c>
      <c r="P1391" s="2">
        <v>693854</v>
      </c>
      <c r="Q1391" s="2">
        <f>tbStoricoOrdini[[#This Row],[IMPORTO]]*tbStoricoOrdini[[#This Row],[% COMM.]]</f>
        <v>34692.700000000004</v>
      </c>
      <c r="R1391" s="2">
        <f>tbStoricoOrdini[[#This Row],[TOT. COMM.]]+tbStoricoOrdini[[#This Row],[IMPORTO]]</f>
        <v>728546.7</v>
      </c>
    </row>
    <row r="1392" spans="1:18">
      <c r="A1392" s="1">
        <v>43862</v>
      </c>
      <c r="B1392" s="7">
        <f>MONTH(tbStoricoOrdini[[#This Row],[DATA]])</f>
        <v>2</v>
      </c>
      <c r="C1392" t="s">
        <v>1487</v>
      </c>
      <c r="D1392" t="str">
        <f>RIGHT(tbStoricoOrdini[[#This Row],[ORDINE]],4)</f>
        <v>1389</v>
      </c>
      <c r="E1392" t="s">
        <v>42</v>
      </c>
      <c r="F1392" t="str">
        <f>VLOOKUP(tbStoricoOrdini[[#This Row],[CLIENTE]],tbClienti[],3,FALSE)</f>
        <v>Lazio</v>
      </c>
      <c r="G1392" t="str">
        <f>VLOOKUP(tbStoricoOrdini[[#This Row],[CLIENTE]],tbClienti[],7,FALSE)</f>
        <v>AC</v>
      </c>
      <c r="H1392" t="s">
        <v>70</v>
      </c>
      <c r="I1392" t="str">
        <f>IF(LEFT(tbStoricoOrdini[[#This Row],[ARTICOLO]],3) = "COG","COG",LEFT(tbStoricoOrdini[[#This Row],[ARTICOLO]],FIND(" ",tbStoricoOrdini[[#This Row],[ARTICOLO]])-1))</f>
        <v>EB08</v>
      </c>
      <c r="J1392" t="str">
        <f>MID(tbStoricoOrdini[[#This Row],[ARTICOLO]],FIND(" ",tbStoricoOrdini[[#This Row],[ARTICOLO]])+1,4)</f>
        <v>7500</v>
      </c>
      <c r="K1392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1392" s="3">
        <f>VLOOKUP(tbStoricoOrdini[[#This Row],[ARTICOLO]],tbArticoli[],2,FALSE)</f>
        <v>180</v>
      </c>
      <c r="M1392" s="22">
        <f>tbStoricoOrdini[[#This Row],[IMPORTO]]/tbStoricoOrdini[[#This Row],[PREZZO]]</f>
        <v>3.888888888888889E-2</v>
      </c>
      <c r="N1392" t="s">
        <v>6</v>
      </c>
      <c r="O1392" s="8">
        <f>VLOOKUP(tbStoricoOrdini[[#This Row],[AGENTE]],tbAgenti[],2,FALSE)</f>
        <v>7.4999999999999997E-2</v>
      </c>
      <c r="P1392" s="2">
        <v>7</v>
      </c>
      <c r="Q1392" s="2">
        <f>tbStoricoOrdini[[#This Row],[IMPORTO]]*tbStoricoOrdini[[#This Row],[% COMM.]]</f>
        <v>0.52500000000000002</v>
      </c>
      <c r="R1392" s="2">
        <f>tbStoricoOrdini[[#This Row],[TOT. COMM.]]+tbStoricoOrdini[[#This Row],[IMPORTO]]</f>
        <v>7.5250000000000004</v>
      </c>
    </row>
    <row r="1393" spans="1:18">
      <c r="A1393" s="1">
        <v>43862</v>
      </c>
      <c r="B1393" s="7">
        <f>MONTH(tbStoricoOrdini[[#This Row],[DATA]])</f>
        <v>2</v>
      </c>
      <c r="C1393" t="s">
        <v>1488</v>
      </c>
      <c r="D1393" t="str">
        <f>RIGHT(tbStoricoOrdini[[#This Row],[ORDINE]],4)</f>
        <v>1390</v>
      </c>
      <c r="E1393" t="s">
        <v>42</v>
      </c>
      <c r="F1393" t="str">
        <f>VLOOKUP(tbStoricoOrdini[[#This Row],[CLIENTE]],tbClienti[],3,FALSE)</f>
        <v>Lazio</v>
      </c>
      <c r="G1393" t="str">
        <f>VLOOKUP(tbStoricoOrdini[[#This Row],[CLIENTE]],tbClienti[],7,FALSE)</f>
        <v>AC</v>
      </c>
      <c r="H1393" t="s">
        <v>70</v>
      </c>
      <c r="I1393" t="str">
        <f>IF(LEFT(tbStoricoOrdini[[#This Row],[ARTICOLO]],3) = "COG","COG",LEFT(tbStoricoOrdini[[#This Row],[ARTICOLO]],FIND(" ",tbStoricoOrdini[[#This Row],[ARTICOLO]])-1))</f>
        <v>EB08</v>
      </c>
      <c r="J1393" t="str">
        <f>MID(tbStoricoOrdini[[#This Row],[ARTICOLO]],FIND(" ",tbStoricoOrdini[[#This Row],[ARTICOLO]])+1,4)</f>
        <v>7500</v>
      </c>
      <c r="K1393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1393" s="3">
        <f>VLOOKUP(tbStoricoOrdini[[#This Row],[ARTICOLO]],tbArticoli[],2,FALSE)</f>
        <v>180</v>
      </c>
      <c r="M1393" s="22">
        <f>tbStoricoOrdini[[#This Row],[IMPORTO]]/tbStoricoOrdini[[#This Row],[PREZZO]]</f>
        <v>1.9555555555555555</v>
      </c>
      <c r="N1393" t="s">
        <v>9</v>
      </c>
      <c r="O1393" s="8">
        <f>VLOOKUP(tbStoricoOrdini[[#This Row],[AGENTE]],tbAgenti[],2,FALSE)</f>
        <v>0.05</v>
      </c>
      <c r="P1393" s="2">
        <v>352</v>
      </c>
      <c r="Q1393" s="2">
        <f>tbStoricoOrdini[[#This Row],[IMPORTO]]*tbStoricoOrdini[[#This Row],[% COMM.]]</f>
        <v>17.600000000000001</v>
      </c>
      <c r="R1393" s="2">
        <f>tbStoricoOrdini[[#This Row],[TOT. COMM.]]+tbStoricoOrdini[[#This Row],[IMPORTO]]</f>
        <v>369.6</v>
      </c>
    </row>
    <row r="1394" spans="1:18">
      <c r="A1394" s="1">
        <v>43862</v>
      </c>
      <c r="B1394" s="7">
        <f>MONTH(tbStoricoOrdini[[#This Row],[DATA]])</f>
        <v>2</v>
      </c>
      <c r="C1394" t="s">
        <v>1489</v>
      </c>
      <c r="D1394" t="str">
        <f>RIGHT(tbStoricoOrdini[[#This Row],[ORDINE]],4)</f>
        <v>1391</v>
      </c>
      <c r="E1394" t="s">
        <v>42</v>
      </c>
      <c r="F1394" t="str">
        <f>VLOOKUP(tbStoricoOrdini[[#This Row],[CLIENTE]],tbClienti[],3,FALSE)</f>
        <v>Lazio</v>
      </c>
      <c r="G1394" t="str">
        <f>VLOOKUP(tbStoricoOrdini[[#This Row],[CLIENTE]],tbClienti[],7,FALSE)</f>
        <v>AC</v>
      </c>
      <c r="H1394" t="s">
        <v>75</v>
      </c>
      <c r="I1394" t="str">
        <f>IF(LEFT(tbStoricoOrdini[[#This Row],[ARTICOLO]],3) = "COG","COG",LEFT(tbStoricoOrdini[[#This Row],[ARTICOLO]],FIND(" ",tbStoricoOrdini[[#This Row],[ARTICOLO]])-1))</f>
        <v>AVRC</v>
      </c>
      <c r="J1394" t="str">
        <f>MID(tbStoricoOrdini[[#This Row],[ARTICOLO]],FIND(" ",tbStoricoOrdini[[#This Row],[ARTICOLO]])+1,4)</f>
        <v>1000</v>
      </c>
      <c r="K1394" t="str">
        <f>IFERROR(RIGHT(tbStoricoOrdini[[#This Row],[ARTICOLO]],LEN(tbStoricoOrdini[[#This Row],[ARTICOLO]])-FIND(" ",tbStoricoOrdini[[#This Row],[ARTICOLO]],FIND(" ",tbStoricoOrdini[[#This Row],[ARTICOLO]]) +1)),"")</f>
        <v>Silver</v>
      </c>
      <c r="L1394" s="3">
        <f>VLOOKUP(tbStoricoOrdini[[#This Row],[ARTICOLO]],tbArticoli[],2,FALSE)</f>
        <v>390</v>
      </c>
      <c r="M1394" s="22">
        <f>tbStoricoOrdini[[#This Row],[IMPORTO]]/tbStoricoOrdini[[#This Row],[PREZZO]]</f>
        <v>3.0051282051282051</v>
      </c>
      <c r="N1394" t="s">
        <v>9</v>
      </c>
      <c r="O1394" s="8">
        <f>VLOOKUP(tbStoricoOrdini[[#This Row],[AGENTE]],tbAgenti[],2,FALSE)</f>
        <v>0.05</v>
      </c>
      <c r="P1394" s="2">
        <v>1172</v>
      </c>
      <c r="Q1394" s="2">
        <f>tbStoricoOrdini[[#This Row],[IMPORTO]]*tbStoricoOrdini[[#This Row],[% COMM.]]</f>
        <v>58.6</v>
      </c>
      <c r="R1394" s="2">
        <f>tbStoricoOrdini[[#This Row],[TOT. COMM.]]+tbStoricoOrdini[[#This Row],[IMPORTO]]</f>
        <v>1230.5999999999999</v>
      </c>
    </row>
    <row r="1395" spans="1:18">
      <c r="A1395" s="1">
        <v>43862</v>
      </c>
      <c r="B1395" s="7">
        <f>MONTH(tbStoricoOrdini[[#This Row],[DATA]])</f>
        <v>2</v>
      </c>
      <c r="C1395" t="s">
        <v>1490</v>
      </c>
      <c r="D1395" t="str">
        <f>RIGHT(tbStoricoOrdini[[#This Row],[ORDINE]],4)</f>
        <v>1392</v>
      </c>
      <c r="E1395" t="s">
        <v>42</v>
      </c>
      <c r="F1395" t="str">
        <f>VLOOKUP(tbStoricoOrdini[[#This Row],[CLIENTE]],tbClienti[],3,FALSE)</f>
        <v>Lazio</v>
      </c>
      <c r="G1395" t="str">
        <f>VLOOKUP(tbStoricoOrdini[[#This Row],[CLIENTE]],tbClienti[],7,FALSE)</f>
        <v>AC</v>
      </c>
      <c r="H1395" t="s">
        <v>71</v>
      </c>
      <c r="I1395" t="str">
        <f>IF(LEFT(tbStoricoOrdini[[#This Row],[ARTICOLO]],3) = "COG","COG",LEFT(tbStoricoOrdini[[#This Row],[ARTICOLO]],FIND(" ",tbStoricoOrdini[[#This Row],[ARTICOLO]])-1))</f>
        <v>EB07</v>
      </c>
      <c r="J1395" t="str">
        <f>MID(tbStoricoOrdini[[#This Row],[ARTICOLO]],FIND(" ",tbStoricoOrdini[[#This Row],[ARTICOLO]])+1,4)</f>
        <v>5000</v>
      </c>
      <c r="K1395" t="str">
        <f>IFERROR(RIGHT(tbStoricoOrdini[[#This Row],[ARTICOLO]],LEN(tbStoricoOrdini[[#This Row],[ARTICOLO]])-FIND(" ",tbStoricoOrdini[[#This Row],[ARTICOLO]],FIND(" ",tbStoricoOrdini[[#This Row],[ARTICOLO]]) +1)),"")</f>
        <v/>
      </c>
      <c r="L1395" s="3">
        <f>VLOOKUP(tbStoricoOrdini[[#This Row],[ARTICOLO]],tbArticoli[],2,FALSE)</f>
        <v>140</v>
      </c>
      <c r="M1395" s="22">
        <f>tbStoricoOrdini[[#This Row],[IMPORTO]]/tbStoricoOrdini[[#This Row],[PREZZO]]</f>
        <v>7.857142857142857E-2</v>
      </c>
      <c r="N1395" t="s">
        <v>10</v>
      </c>
      <c r="O1395" s="8">
        <f>VLOOKUP(tbStoricoOrdini[[#This Row],[AGENTE]],tbAgenti[],2,FALSE)</f>
        <v>3.6999999999999998E-2</v>
      </c>
      <c r="P1395" s="2">
        <v>11</v>
      </c>
      <c r="Q1395" s="2">
        <f>tbStoricoOrdini[[#This Row],[IMPORTO]]*tbStoricoOrdini[[#This Row],[% COMM.]]</f>
        <v>0.40699999999999997</v>
      </c>
      <c r="R1395" s="2">
        <f>tbStoricoOrdini[[#This Row],[TOT. COMM.]]+tbStoricoOrdini[[#This Row],[IMPORTO]]</f>
        <v>11.407</v>
      </c>
    </row>
    <row r="1396" spans="1:18">
      <c r="A1396" s="1">
        <v>43862</v>
      </c>
      <c r="B1396" s="7">
        <f>MONTH(tbStoricoOrdini[[#This Row],[DATA]])</f>
        <v>2</v>
      </c>
      <c r="C1396" t="s">
        <v>1491</v>
      </c>
      <c r="D1396" t="str">
        <f>RIGHT(tbStoricoOrdini[[#This Row],[ORDINE]],4)</f>
        <v>1393</v>
      </c>
      <c r="E1396" t="s">
        <v>42</v>
      </c>
      <c r="F1396" t="str">
        <f>VLOOKUP(tbStoricoOrdini[[#This Row],[CLIENTE]],tbClienti[],3,FALSE)</f>
        <v>Lazio</v>
      </c>
      <c r="G1396" t="str">
        <f>VLOOKUP(tbStoricoOrdini[[#This Row],[CLIENTE]],tbClienti[],7,FALSE)</f>
        <v>AC</v>
      </c>
      <c r="H1396" t="s">
        <v>71</v>
      </c>
      <c r="I1396" t="str">
        <f>IF(LEFT(tbStoricoOrdini[[#This Row],[ARTICOLO]],3) = "COG","COG",LEFT(tbStoricoOrdini[[#This Row],[ARTICOLO]],FIND(" ",tbStoricoOrdini[[#This Row],[ARTICOLO]])-1))</f>
        <v>EB07</v>
      </c>
      <c r="J1396" t="str">
        <f>MID(tbStoricoOrdini[[#This Row],[ARTICOLO]],FIND(" ",tbStoricoOrdini[[#This Row],[ARTICOLO]])+1,4)</f>
        <v>5000</v>
      </c>
      <c r="K1396" t="str">
        <f>IFERROR(RIGHT(tbStoricoOrdini[[#This Row],[ARTICOLO]],LEN(tbStoricoOrdini[[#This Row],[ARTICOLO]])-FIND(" ",tbStoricoOrdini[[#This Row],[ARTICOLO]],FIND(" ",tbStoricoOrdini[[#This Row],[ARTICOLO]]) +1)),"")</f>
        <v/>
      </c>
      <c r="L1396" s="3">
        <f>VLOOKUP(tbStoricoOrdini[[#This Row],[ARTICOLO]],tbArticoli[],2,FALSE)</f>
        <v>140</v>
      </c>
      <c r="M1396" s="22">
        <f>tbStoricoOrdini[[#This Row],[IMPORTO]]/tbStoricoOrdini[[#This Row],[PREZZO]]</f>
        <v>16.171428571428571</v>
      </c>
      <c r="N1396" t="s">
        <v>6</v>
      </c>
      <c r="O1396" s="8">
        <f>VLOOKUP(tbStoricoOrdini[[#This Row],[AGENTE]],tbAgenti[],2,FALSE)</f>
        <v>7.4999999999999997E-2</v>
      </c>
      <c r="P1396" s="2">
        <v>2264</v>
      </c>
      <c r="Q1396" s="2">
        <f>tbStoricoOrdini[[#This Row],[IMPORTO]]*tbStoricoOrdini[[#This Row],[% COMM.]]</f>
        <v>169.79999999999998</v>
      </c>
      <c r="R1396" s="2">
        <f>tbStoricoOrdini[[#This Row],[TOT. COMM.]]+tbStoricoOrdini[[#This Row],[IMPORTO]]</f>
        <v>2433.8000000000002</v>
      </c>
    </row>
    <row r="1397" spans="1:18">
      <c r="A1397" s="1">
        <v>43862</v>
      </c>
      <c r="B1397" s="7">
        <f>MONTH(tbStoricoOrdini[[#This Row],[DATA]])</f>
        <v>2</v>
      </c>
      <c r="C1397" t="s">
        <v>1492</v>
      </c>
      <c r="D1397" t="str">
        <f>RIGHT(tbStoricoOrdini[[#This Row],[ORDINE]],4)</f>
        <v>1394</v>
      </c>
      <c r="E1397" t="s">
        <v>42</v>
      </c>
      <c r="F1397" t="str">
        <f>VLOOKUP(tbStoricoOrdini[[#This Row],[CLIENTE]],tbClienti[],3,FALSE)</f>
        <v>Lazio</v>
      </c>
      <c r="G1397" t="str">
        <f>VLOOKUP(tbStoricoOrdini[[#This Row],[CLIENTE]],tbClienti[],7,FALSE)</f>
        <v>AC</v>
      </c>
      <c r="H1397" t="s">
        <v>71</v>
      </c>
      <c r="I1397" t="str">
        <f>IF(LEFT(tbStoricoOrdini[[#This Row],[ARTICOLO]],3) = "COG","COG",LEFT(tbStoricoOrdini[[#This Row],[ARTICOLO]],FIND(" ",tbStoricoOrdini[[#This Row],[ARTICOLO]])-1))</f>
        <v>EB07</v>
      </c>
      <c r="J1397" t="str">
        <f>MID(tbStoricoOrdini[[#This Row],[ARTICOLO]],FIND(" ",tbStoricoOrdini[[#This Row],[ARTICOLO]])+1,4)</f>
        <v>5000</v>
      </c>
      <c r="K1397" t="str">
        <f>IFERROR(RIGHT(tbStoricoOrdini[[#This Row],[ARTICOLO]],LEN(tbStoricoOrdini[[#This Row],[ARTICOLO]])-FIND(" ",tbStoricoOrdini[[#This Row],[ARTICOLO]],FIND(" ",tbStoricoOrdini[[#This Row],[ARTICOLO]]) +1)),"")</f>
        <v/>
      </c>
      <c r="L1397" s="3">
        <f>VLOOKUP(tbStoricoOrdini[[#This Row],[ARTICOLO]],tbArticoli[],2,FALSE)</f>
        <v>140</v>
      </c>
      <c r="M1397" s="22">
        <f>tbStoricoOrdini[[#This Row],[IMPORTO]]/tbStoricoOrdini[[#This Row],[PREZZO]]</f>
        <v>647.54999999999995</v>
      </c>
      <c r="N1397" t="s">
        <v>9</v>
      </c>
      <c r="O1397" s="8">
        <f>VLOOKUP(tbStoricoOrdini[[#This Row],[AGENTE]],tbAgenti[],2,FALSE)</f>
        <v>0.05</v>
      </c>
      <c r="P1397" s="2">
        <v>90657</v>
      </c>
      <c r="Q1397" s="2">
        <f>tbStoricoOrdini[[#This Row],[IMPORTO]]*tbStoricoOrdini[[#This Row],[% COMM.]]</f>
        <v>4532.8500000000004</v>
      </c>
      <c r="R1397" s="2">
        <f>tbStoricoOrdini[[#This Row],[TOT. COMM.]]+tbStoricoOrdini[[#This Row],[IMPORTO]]</f>
        <v>95189.85</v>
      </c>
    </row>
    <row r="1398" spans="1:18">
      <c r="A1398" s="1">
        <v>43862</v>
      </c>
      <c r="B1398" s="7">
        <f>MONTH(tbStoricoOrdini[[#This Row],[DATA]])</f>
        <v>2</v>
      </c>
      <c r="C1398" t="s">
        <v>1493</v>
      </c>
      <c r="D1398" t="str">
        <f>RIGHT(tbStoricoOrdini[[#This Row],[ORDINE]],4)</f>
        <v>1395</v>
      </c>
      <c r="E1398" t="s">
        <v>42</v>
      </c>
      <c r="F1398" t="str">
        <f>VLOOKUP(tbStoricoOrdini[[#This Row],[CLIENTE]],tbClienti[],3,FALSE)</f>
        <v>Lazio</v>
      </c>
      <c r="G1398" t="str">
        <f>VLOOKUP(tbStoricoOrdini[[#This Row],[CLIENTE]],tbClienti[],7,FALSE)</f>
        <v>AC</v>
      </c>
      <c r="H1398" t="s">
        <v>76</v>
      </c>
      <c r="I1398" t="str">
        <f>IF(LEFT(tbStoricoOrdini[[#This Row],[ARTICOLO]],3) = "COG","COG",LEFT(tbStoricoOrdini[[#This Row],[ARTICOLO]],FIND(" ",tbStoricoOrdini[[#This Row],[ARTICOLO]])-1))</f>
        <v>COG</v>
      </c>
      <c r="J1398" t="str">
        <f>MID(tbStoricoOrdini[[#This Row],[ARTICOLO]],FIND(" ",tbStoricoOrdini[[#This Row],[ARTICOLO]])+1,4)</f>
        <v>1000</v>
      </c>
      <c r="K1398" t="str">
        <f>IFERROR(RIGHT(tbStoricoOrdini[[#This Row],[ARTICOLO]],LEN(tbStoricoOrdini[[#This Row],[ARTICOLO]])-FIND(" ",tbStoricoOrdini[[#This Row],[ARTICOLO]],FIND(" ",tbStoricoOrdini[[#This Row],[ARTICOLO]]) +1)),"")</f>
        <v/>
      </c>
      <c r="L1398" s="3">
        <f>VLOOKUP(tbStoricoOrdini[[#This Row],[ARTICOLO]],tbArticoli[],2,FALSE)</f>
        <v>150</v>
      </c>
      <c r="M1398" s="22">
        <f>tbStoricoOrdini[[#This Row],[IMPORTO]]/tbStoricoOrdini[[#This Row],[PREZZO]]</f>
        <v>0.98</v>
      </c>
      <c r="N1398" t="s">
        <v>6</v>
      </c>
      <c r="O1398" s="8">
        <f>VLOOKUP(tbStoricoOrdini[[#This Row],[AGENTE]],tbAgenti[],2,FALSE)</f>
        <v>7.4999999999999997E-2</v>
      </c>
      <c r="P1398" s="2">
        <v>147</v>
      </c>
      <c r="Q1398" s="2">
        <f>tbStoricoOrdini[[#This Row],[IMPORTO]]*tbStoricoOrdini[[#This Row],[% COMM.]]</f>
        <v>11.025</v>
      </c>
      <c r="R1398" s="2">
        <f>tbStoricoOrdini[[#This Row],[TOT. COMM.]]+tbStoricoOrdini[[#This Row],[IMPORTO]]</f>
        <v>158.02500000000001</v>
      </c>
    </row>
    <row r="1399" spans="1:18">
      <c r="A1399" s="1">
        <v>43862</v>
      </c>
      <c r="B1399" s="7">
        <f>MONTH(tbStoricoOrdini[[#This Row],[DATA]])</f>
        <v>2</v>
      </c>
      <c r="C1399" t="s">
        <v>1494</v>
      </c>
      <c r="D1399" t="str">
        <f>RIGHT(tbStoricoOrdini[[#This Row],[ORDINE]],4)</f>
        <v>1396</v>
      </c>
      <c r="E1399" t="s">
        <v>42</v>
      </c>
      <c r="F1399" t="str">
        <f>VLOOKUP(tbStoricoOrdini[[#This Row],[CLIENTE]],tbClienti[],3,FALSE)</f>
        <v>Lazio</v>
      </c>
      <c r="G1399" t="str">
        <f>VLOOKUP(tbStoricoOrdini[[#This Row],[CLIENTE]],tbClienti[],7,FALSE)</f>
        <v>AC</v>
      </c>
      <c r="H1399" t="s">
        <v>76</v>
      </c>
      <c r="I1399" t="str">
        <f>IF(LEFT(tbStoricoOrdini[[#This Row],[ARTICOLO]],3) = "COG","COG",LEFT(tbStoricoOrdini[[#This Row],[ARTICOLO]],FIND(" ",tbStoricoOrdini[[#This Row],[ARTICOLO]])-1))</f>
        <v>COG</v>
      </c>
      <c r="J1399" t="str">
        <f>MID(tbStoricoOrdini[[#This Row],[ARTICOLO]],FIND(" ",tbStoricoOrdini[[#This Row],[ARTICOLO]])+1,4)</f>
        <v>1000</v>
      </c>
      <c r="K1399" t="str">
        <f>IFERROR(RIGHT(tbStoricoOrdini[[#This Row],[ARTICOLO]],LEN(tbStoricoOrdini[[#This Row],[ARTICOLO]])-FIND(" ",tbStoricoOrdini[[#This Row],[ARTICOLO]],FIND(" ",tbStoricoOrdini[[#This Row],[ARTICOLO]]) +1)),"")</f>
        <v/>
      </c>
      <c r="L1399" s="3">
        <f>VLOOKUP(tbStoricoOrdini[[#This Row],[ARTICOLO]],tbArticoli[],2,FALSE)</f>
        <v>150</v>
      </c>
      <c r="M1399" s="22">
        <f>tbStoricoOrdini[[#This Row],[IMPORTO]]/tbStoricoOrdini[[#This Row],[PREZZO]]</f>
        <v>0.12</v>
      </c>
      <c r="N1399" t="s">
        <v>9</v>
      </c>
      <c r="O1399" s="8">
        <f>VLOOKUP(tbStoricoOrdini[[#This Row],[AGENTE]],tbAgenti[],2,FALSE)</f>
        <v>0.05</v>
      </c>
      <c r="P1399" s="2">
        <v>18</v>
      </c>
      <c r="Q1399" s="2">
        <f>tbStoricoOrdini[[#This Row],[IMPORTO]]*tbStoricoOrdini[[#This Row],[% COMM.]]</f>
        <v>0.9</v>
      </c>
      <c r="R1399" s="2">
        <f>tbStoricoOrdini[[#This Row],[TOT. COMM.]]+tbStoricoOrdini[[#This Row],[IMPORTO]]</f>
        <v>18.899999999999999</v>
      </c>
    </row>
    <row r="1400" spans="1:18">
      <c r="A1400" s="1">
        <v>43862</v>
      </c>
      <c r="B1400" s="7">
        <f>MONTH(tbStoricoOrdini[[#This Row],[DATA]])</f>
        <v>2</v>
      </c>
      <c r="C1400" t="s">
        <v>1495</v>
      </c>
      <c r="D1400" t="str">
        <f>RIGHT(tbStoricoOrdini[[#This Row],[ORDINE]],4)</f>
        <v>1397</v>
      </c>
      <c r="E1400" t="s">
        <v>42</v>
      </c>
      <c r="F1400" t="str">
        <f>VLOOKUP(tbStoricoOrdini[[#This Row],[CLIENTE]],tbClienti[],3,FALSE)</f>
        <v>Lazio</v>
      </c>
      <c r="G1400" t="str">
        <f>VLOOKUP(tbStoricoOrdini[[#This Row],[CLIENTE]],tbClienti[],7,FALSE)</f>
        <v>AC</v>
      </c>
      <c r="H1400" t="s">
        <v>72</v>
      </c>
      <c r="I1400" t="str">
        <f>IF(LEFT(tbStoricoOrdini[[#This Row],[ARTICOLO]],3) = "COG","COG",LEFT(tbStoricoOrdini[[#This Row],[ARTICOLO]],FIND(" ",tbStoricoOrdini[[#This Row],[ARTICOLO]])-1))</f>
        <v>EB06</v>
      </c>
      <c r="J1400" t="str">
        <f>MID(tbStoricoOrdini[[#This Row],[ARTICOLO]],FIND(" ",tbStoricoOrdini[[#This Row],[ARTICOLO]])+1,4)</f>
        <v>3000</v>
      </c>
      <c r="K1400" t="str">
        <f>IFERROR(RIGHT(tbStoricoOrdini[[#This Row],[ARTICOLO]],LEN(tbStoricoOrdini[[#This Row],[ARTICOLO]])-FIND(" ",tbStoricoOrdini[[#This Row],[ARTICOLO]],FIND(" ",tbStoricoOrdini[[#This Row],[ARTICOLO]]) +1)),"")</f>
        <v>Medium</v>
      </c>
      <c r="L1400" s="3">
        <f>VLOOKUP(tbStoricoOrdini[[#This Row],[ARTICOLO]],tbArticoli[],2,FALSE)</f>
        <v>120</v>
      </c>
      <c r="M1400" s="22">
        <f>tbStoricoOrdini[[#This Row],[IMPORTO]]/tbStoricoOrdini[[#This Row],[PREZZO]]</f>
        <v>16.8</v>
      </c>
      <c r="N1400" t="s">
        <v>6</v>
      </c>
      <c r="O1400" s="8">
        <f>VLOOKUP(tbStoricoOrdini[[#This Row],[AGENTE]],tbAgenti[],2,FALSE)</f>
        <v>7.4999999999999997E-2</v>
      </c>
      <c r="P1400" s="2">
        <v>2016</v>
      </c>
      <c r="Q1400" s="2">
        <f>tbStoricoOrdini[[#This Row],[IMPORTO]]*tbStoricoOrdini[[#This Row],[% COMM.]]</f>
        <v>151.19999999999999</v>
      </c>
      <c r="R1400" s="2">
        <f>tbStoricoOrdini[[#This Row],[TOT. COMM.]]+tbStoricoOrdini[[#This Row],[IMPORTO]]</f>
        <v>2167.1999999999998</v>
      </c>
    </row>
    <row r="1401" spans="1:18">
      <c r="A1401" s="1">
        <v>43862</v>
      </c>
      <c r="B1401" s="7">
        <f>MONTH(tbStoricoOrdini[[#This Row],[DATA]])</f>
        <v>2</v>
      </c>
      <c r="C1401" t="s">
        <v>1496</v>
      </c>
      <c r="D1401" t="str">
        <f>RIGHT(tbStoricoOrdini[[#This Row],[ORDINE]],4)</f>
        <v>1398</v>
      </c>
      <c r="E1401" t="s">
        <v>42</v>
      </c>
      <c r="F1401" t="str">
        <f>VLOOKUP(tbStoricoOrdini[[#This Row],[CLIENTE]],tbClienti[],3,FALSE)</f>
        <v>Lazio</v>
      </c>
      <c r="G1401" t="str">
        <f>VLOOKUP(tbStoricoOrdini[[#This Row],[CLIENTE]],tbClienti[],7,FALSE)</f>
        <v>AC</v>
      </c>
      <c r="H1401" t="s">
        <v>72</v>
      </c>
      <c r="I1401" t="str">
        <f>IF(LEFT(tbStoricoOrdini[[#This Row],[ARTICOLO]],3) = "COG","COG",LEFT(tbStoricoOrdini[[#This Row],[ARTICOLO]],FIND(" ",tbStoricoOrdini[[#This Row],[ARTICOLO]])-1))</f>
        <v>EB06</v>
      </c>
      <c r="J1401" t="str">
        <f>MID(tbStoricoOrdini[[#This Row],[ARTICOLO]],FIND(" ",tbStoricoOrdini[[#This Row],[ARTICOLO]])+1,4)</f>
        <v>3000</v>
      </c>
      <c r="K1401" t="str">
        <f>IFERROR(RIGHT(tbStoricoOrdini[[#This Row],[ARTICOLO]],LEN(tbStoricoOrdini[[#This Row],[ARTICOLO]])-FIND(" ",tbStoricoOrdini[[#This Row],[ARTICOLO]],FIND(" ",tbStoricoOrdini[[#This Row],[ARTICOLO]]) +1)),"")</f>
        <v>Medium</v>
      </c>
      <c r="L1401" s="3">
        <f>VLOOKUP(tbStoricoOrdini[[#This Row],[ARTICOLO]],tbArticoli[],2,FALSE)</f>
        <v>120</v>
      </c>
      <c r="M1401" s="22">
        <f>tbStoricoOrdini[[#This Row],[IMPORTO]]/tbStoricoOrdini[[#This Row],[PREZZO]]</f>
        <v>4.75</v>
      </c>
      <c r="N1401" t="s">
        <v>9</v>
      </c>
      <c r="O1401" s="8">
        <f>VLOOKUP(tbStoricoOrdini[[#This Row],[AGENTE]],tbAgenti[],2,FALSE)</f>
        <v>0.05</v>
      </c>
      <c r="P1401" s="2">
        <v>570</v>
      </c>
      <c r="Q1401" s="2">
        <f>tbStoricoOrdini[[#This Row],[IMPORTO]]*tbStoricoOrdini[[#This Row],[% COMM.]]</f>
        <v>28.5</v>
      </c>
      <c r="R1401" s="2">
        <f>tbStoricoOrdini[[#This Row],[TOT. COMM.]]+tbStoricoOrdini[[#This Row],[IMPORTO]]</f>
        <v>598.5</v>
      </c>
    </row>
    <row r="1402" spans="1:18">
      <c r="A1402" s="1">
        <v>43862</v>
      </c>
      <c r="B1402" s="7">
        <f>MONTH(tbStoricoOrdini[[#This Row],[DATA]])</f>
        <v>2</v>
      </c>
      <c r="C1402" t="s">
        <v>1497</v>
      </c>
      <c r="D1402" t="str">
        <f>RIGHT(tbStoricoOrdini[[#This Row],[ORDINE]],4)</f>
        <v>1399</v>
      </c>
      <c r="E1402" t="s">
        <v>42</v>
      </c>
      <c r="F1402" t="str">
        <f>VLOOKUP(tbStoricoOrdini[[#This Row],[CLIENTE]],tbClienti[],3,FALSE)</f>
        <v>Lazio</v>
      </c>
      <c r="G1402" t="str">
        <f>VLOOKUP(tbStoricoOrdini[[#This Row],[CLIENTE]],tbClienti[],7,FALSE)</f>
        <v>AC</v>
      </c>
      <c r="H1402" t="s">
        <v>73</v>
      </c>
      <c r="I1402" t="str">
        <f>IF(LEFT(tbStoricoOrdini[[#This Row],[ARTICOLO]],3) = "COG","COG",LEFT(tbStoricoOrdini[[#This Row],[ARTICOLO]],FIND(" ",tbStoricoOrdini[[#This Row],[ARTICOLO]])-1))</f>
        <v>EB06</v>
      </c>
      <c r="J1402" t="str">
        <f>MID(tbStoricoOrdini[[#This Row],[ARTICOLO]],FIND(" ",tbStoricoOrdini[[#This Row],[ARTICOLO]])+1,4)</f>
        <v>3000</v>
      </c>
      <c r="K1402" t="str">
        <f>IFERROR(RIGHT(tbStoricoOrdini[[#This Row],[ARTICOLO]],LEN(tbStoricoOrdini[[#This Row],[ARTICOLO]])-FIND(" ",tbStoricoOrdini[[#This Row],[ARTICOLO]],FIND(" ",tbStoricoOrdini[[#This Row],[ARTICOLO]]) +1)),"")</f>
        <v>Plus</v>
      </c>
      <c r="L1402" s="3">
        <f>VLOOKUP(tbStoricoOrdini[[#This Row],[ARTICOLO]],tbArticoli[],2,FALSE)</f>
        <v>130</v>
      </c>
      <c r="M1402" s="22">
        <f>tbStoricoOrdini[[#This Row],[IMPORTO]]/tbStoricoOrdini[[#This Row],[PREZZO]]</f>
        <v>7.6923076923076927E-3</v>
      </c>
      <c r="N1402" t="s">
        <v>6</v>
      </c>
      <c r="O1402" s="8">
        <f>VLOOKUP(tbStoricoOrdini[[#This Row],[AGENTE]],tbAgenti[],2,FALSE)</f>
        <v>7.4999999999999997E-2</v>
      </c>
      <c r="P1402" s="2">
        <v>1</v>
      </c>
      <c r="Q1402" s="2">
        <f>tbStoricoOrdini[[#This Row],[IMPORTO]]*tbStoricoOrdini[[#This Row],[% COMM.]]</f>
        <v>7.4999999999999997E-2</v>
      </c>
      <c r="R1402" s="2">
        <f>tbStoricoOrdini[[#This Row],[TOT. COMM.]]+tbStoricoOrdini[[#This Row],[IMPORTO]]</f>
        <v>1.075</v>
      </c>
    </row>
    <row r="1403" spans="1:18">
      <c r="A1403" s="1">
        <v>43862</v>
      </c>
      <c r="B1403" s="7">
        <f>MONTH(tbStoricoOrdini[[#This Row],[DATA]])</f>
        <v>2</v>
      </c>
      <c r="C1403" t="s">
        <v>1498</v>
      </c>
      <c r="D1403" t="str">
        <f>RIGHT(tbStoricoOrdini[[#This Row],[ORDINE]],4)</f>
        <v>1400</v>
      </c>
      <c r="E1403" t="s">
        <v>45</v>
      </c>
      <c r="F1403" t="str">
        <f>VLOOKUP(tbStoricoOrdini[[#This Row],[CLIENTE]],tbClienti[],3,FALSE)</f>
        <v>Lazio</v>
      </c>
      <c r="G1403" t="str">
        <f>VLOOKUP(tbStoricoOrdini[[#This Row],[CLIENTE]],tbClienti[],7,FALSE)</f>
        <v>DB</v>
      </c>
      <c r="H1403" t="s">
        <v>78</v>
      </c>
      <c r="I1403" t="str">
        <f>IF(LEFT(tbStoricoOrdini[[#This Row],[ARTICOLO]],3) = "COG","COG",LEFT(tbStoricoOrdini[[#This Row],[ARTICOLO]],FIND(" ",tbStoricoOrdini[[#This Row],[ARTICOLO]])-1))</f>
        <v>COG</v>
      </c>
      <c r="J1403" t="str">
        <f>MID(tbStoricoOrdini[[#This Row],[ARTICOLO]],FIND(" ",tbStoricoOrdini[[#This Row],[ARTICOLO]])+1,4)</f>
        <v>3000</v>
      </c>
      <c r="K1403" t="str">
        <f>IFERROR(RIGHT(tbStoricoOrdini[[#This Row],[ARTICOLO]],LEN(tbStoricoOrdini[[#This Row],[ARTICOLO]])-FIND(" ",tbStoricoOrdini[[#This Row],[ARTICOLO]],FIND(" ",tbStoricoOrdini[[#This Row],[ARTICOLO]]) +1)),"")</f>
        <v>Medium</v>
      </c>
      <c r="L1403" s="3">
        <f>VLOOKUP(tbStoricoOrdini[[#This Row],[ARTICOLO]],tbArticoli[],2,FALSE)</f>
        <v>220</v>
      </c>
      <c r="M1403" s="22">
        <f>tbStoricoOrdini[[#This Row],[IMPORTO]]/tbStoricoOrdini[[#This Row],[PREZZO]]</f>
        <v>26.968181818181819</v>
      </c>
      <c r="N1403" t="s">
        <v>9</v>
      </c>
      <c r="O1403" s="8">
        <f>VLOOKUP(tbStoricoOrdini[[#This Row],[AGENTE]],tbAgenti[],2,FALSE)</f>
        <v>0.05</v>
      </c>
      <c r="P1403" s="2">
        <v>5933</v>
      </c>
      <c r="Q1403" s="2">
        <f>tbStoricoOrdini[[#This Row],[IMPORTO]]*tbStoricoOrdini[[#This Row],[% COMM.]]</f>
        <v>296.65000000000003</v>
      </c>
      <c r="R1403" s="2">
        <f>tbStoricoOrdini[[#This Row],[TOT. COMM.]]+tbStoricoOrdini[[#This Row],[IMPORTO]]</f>
        <v>6229.65</v>
      </c>
    </row>
    <row r="1404" spans="1:18">
      <c r="A1404" s="1">
        <v>43862</v>
      </c>
      <c r="B1404" s="7">
        <f>MONTH(tbStoricoOrdini[[#This Row],[DATA]])</f>
        <v>2</v>
      </c>
      <c r="C1404" t="s">
        <v>1499</v>
      </c>
      <c r="D1404" t="str">
        <f>RIGHT(tbStoricoOrdini[[#This Row],[ORDINE]],4)</f>
        <v>1401</v>
      </c>
      <c r="E1404" t="s">
        <v>45</v>
      </c>
      <c r="F1404" t="str">
        <f>VLOOKUP(tbStoricoOrdini[[#This Row],[CLIENTE]],tbClienti[],3,FALSE)</f>
        <v>Lazio</v>
      </c>
      <c r="G1404" t="str">
        <f>VLOOKUP(tbStoricoOrdini[[#This Row],[CLIENTE]],tbClienti[],7,FALSE)</f>
        <v>DB</v>
      </c>
      <c r="H1404" t="s">
        <v>74</v>
      </c>
      <c r="I1404" t="str">
        <f>IF(LEFT(tbStoricoOrdini[[#This Row],[ARTICOLO]],3) = "COG","COG",LEFT(tbStoricoOrdini[[#This Row],[ARTICOLO]],FIND(" ",tbStoricoOrdini[[#This Row],[ARTICOLO]])-1))</f>
        <v>AVRC</v>
      </c>
      <c r="J1404" t="str">
        <f>MID(tbStoricoOrdini[[#This Row],[ARTICOLO]],FIND(" ",tbStoricoOrdini[[#This Row],[ARTICOLO]])+1,4)</f>
        <v>2500</v>
      </c>
      <c r="K1404" t="str">
        <f>IFERROR(RIGHT(tbStoricoOrdini[[#This Row],[ARTICOLO]],LEN(tbStoricoOrdini[[#This Row],[ARTICOLO]])-FIND(" ",tbStoricoOrdini[[#This Row],[ARTICOLO]],FIND(" ",tbStoricoOrdini[[#This Row],[ARTICOLO]]) +1)),"")</f>
        <v>Gold</v>
      </c>
      <c r="L1404" s="3">
        <f>VLOOKUP(tbStoricoOrdini[[#This Row],[ARTICOLO]],tbArticoli[],2,FALSE)</f>
        <v>500</v>
      </c>
      <c r="M1404" s="22">
        <f>tbStoricoOrdini[[#This Row],[IMPORTO]]/tbStoricoOrdini[[#This Row],[PREZZO]]</f>
        <v>2.1579999999999999</v>
      </c>
      <c r="N1404" t="s">
        <v>9</v>
      </c>
      <c r="O1404" s="8">
        <f>VLOOKUP(tbStoricoOrdini[[#This Row],[AGENTE]],tbAgenti[],2,FALSE)</f>
        <v>0.05</v>
      </c>
      <c r="P1404" s="2">
        <v>1079</v>
      </c>
      <c r="Q1404" s="2">
        <f>tbStoricoOrdini[[#This Row],[IMPORTO]]*tbStoricoOrdini[[#This Row],[% COMM.]]</f>
        <v>53.95</v>
      </c>
      <c r="R1404" s="2">
        <f>tbStoricoOrdini[[#This Row],[TOT. COMM.]]+tbStoricoOrdini[[#This Row],[IMPORTO]]</f>
        <v>1132.95</v>
      </c>
    </row>
    <row r="1405" spans="1:18">
      <c r="A1405" s="1">
        <v>43862</v>
      </c>
      <c r="B1405" s="7">
        <f>MONTH(tbStoricoOrdini[[#This Row],[DATA]])</f>
        <v>2</v>
      </c>
      <c r="C1405" t="s">
        <v>1500</v>
      </c>
      <c r="D1405" t="str">
        <f>RIGHT(tbStoricoOrdini[[#This Row],[ORDINE]],4)</f>
        <v>1402</v>
      </c>
      <c r="E1405" t="s">
        <v>45</v>
      </c>
      <c r="F1405" t="str">
        <f>VLOOKUP(tbStoricoOrdini[[#This Row],[CLIENTE]],tbClienti[],3,FALSE)</f>
        <v>Lazio</v>
      </c>
      <c r="G1405" t="str">
        <f>VLOOKUP(tbStoricoOrdini[[#This Row],[CLIENTE]],tbClienti[],7,FALSE)</f>
        <v>DB</v>
      </c>
      <c r="H1405" t="s">
        <v>77</v>
      </c>
      <c r="I1405" t="str">
        <f>IF(LEFT(tbStoricoOrdini[[#This Row],[ARTICOLO]],3) = "COG","COG",LEFT(tbStoricoOrdini[[#This Row],[ARTICOLO]],FIND(" ",tbStoricoOrdini[[#This Row],[ARTICOLO]])-1))</f>
        <v>COG</v>
      </c>
      <c r="J1405" t="str">
        <f>MID(tbStoricoOrdini[[#This Row],[ARTICOLO]],FIND(" ",tbStoricoOrdini[[#This Row],[ARTICOLO]])+1,4)</f>
        <v>2000</v>
      </c>
      <c r="K1405" t="str">
        <f>IFERROR(RIGHT(tbStoricoOrdini[[#This Row],[ARTICOLO]],LEN(tbStoricoOrdini[[#This Row],[ARTICOLO]])-FIND(" ",tbStoricoOrdini[[#This Row],[ARTICOLO]],FIND(" ",tbStoricoOrdini[[#This Row],[ARTICOLO]]) +1)),"")</f>
        <v>Medium</v>
      </c>
      <c r="L1405" s="3">
        <f>VLOOKUP(tbStoricoOrdini[[#This Row],[ARTICOLO]],tbArticoli[],2,FALSE)</f>
        <v>200</v>
      </c>
      <c r="M1405" s="22">
        <f>tbStoricoOrdini[[#This Row],[IMPORTO]]/tbStoricoOrdini[[#This Row],[PREZZO]]</f>
        <v>0.37</v>
      </c>
      <c r="N1405" t="s">
        <v>9</v>
      </c>
      <c r="O1405" s="8">
        <f>VLOOKUP(tbStoricoOrdini[[#This Row],[AGENTE]],tbAgenti[],2,FALSE)</f>
        <v>0.05</v>
      </c>
      <c r="P1405" s="2">
        <v>74</v>
      </c>
      <c r="Q1405" s="2">
        <f>tbStoricoOrdini[[#This Row],[IMPORTO]]*tbStoricoOrdini[[#This Row],[% COMM.]]</f>
        <v>3.7</v>
      </c>
      <c r="R1405" s="2">
        <f>tbStoricoOrdini[[#This Row],[TOT. COMM.]]+tbStoricoOrdini[[#This Row],[IMPORTO]]</f>
        <v>77.7</v>
      </c>
    </row>
    <row r="1406" spans="1:18">
      <c r="A1406" s="1">
        <v>43862</v>
      </c>
      <c r="B1406" s="7">
        <f>MONTH(tbStoricoOrdini[[#This Row],[DATA]])</f>
        <v>2</v>
      </c>
      <c r="C1406" t="s">
        <v>1501</v>
      </c>
      <c r="D1406" t="str">
        <f>RIGHT(tbStoricoOrdini[[#This Row],[ORDINE]],4)</f>
        <v>1403</v>
      </c>
      <c r="E1406" t="s">
        <v>45</v>
      </c>
      <c r="F1406" t="str">
        <f>VLOOKUP(tbStoricoOrdini[[#This Row],[CLIENTE]],tbClienti[],3,FALSE)</f>
        <v>Lazio</v>
      </c>
      <c r="G1406" t="str">
        <f>VLOOKUP(tbStoricoOrdini[[#This Row],[CLIENTE]],tbClienti[],7,FALSE)</f>
        <v>DB</v>
      </c>
      <c r="H1406" t="s">
        <v>61</v>
      </c>
      <c r="I1406" t="str">
        <f>IF(LEFT(tbStoricoOrdini[[#This Row],[ARTICOLO]],3) = "COG","COG",LEFT(tbStoricoOrdini[[#This Row],[ARTICOLO]],FIND(" ",tbStoricoOrdini[[#This Row],[ARTICOLO]])-1))</f>
        <v>KLM</v>
      </c>
      <c r="J1406" t="str">
        <f>MID(tbStoricoOrdini[[#This Row],[ARTICOLO]],FIND(" ",tbStoricoOrdini[[#This Row],[ARTICOLO]])+1,4)</f>
        <v>5000</v>
      </c>
      <c r="K1406" t="str">
        <f>IFERROR(RIGHT(tbStoricoOrdini[[#This Row],[ARTICOLO]],LEN(tbStoricoOrdini[[#This Row],[ARTICOLO]])-FIND(" ",tbStoricoOrdini[[#This Row],[ARTICOLO]],FIND(" ",tbStoricoOrdini[[#This Row],[ARTICOLO]]) +1)),"")</f>
        <v>Medium</v>
      </c>
      <c r="L1406" s="3">
        <f>VLOOKUP(tbStoricoOrdini[[#This Row],[ARTICOLO]],tbArticoli[],2,FALSE)</f>
        <v>150</v>
      </c>
      <c r="M1406" s="22">
        <f>tbStoricoOrdini[[#This Row],[IMPORTO]]/tbStoricoOrdini[[#This Row],[PREZZO]]</f>
        <v>93.106666666666669</v>
      </c>
      <c r="N1406" t="s">
        <v>9</v>
      </c>
      <c r="O1406" s="8">
        <f>VLOOKUP(tbStoricoOrdini[[#This Row],[AGENTE]],tbAgenti[],2,FALSE)</f>
        <v>0.05</v>
      </c>
      <c r="P1406" s="2">
        <v>13966</v>
      </c>
      <c r="Q1406" s="2">
        <f>tbStoricoOrdini[[#This Row],[IMPORTO]]*tbStoricoOrdini[[#This Row],[% COMM.]]</f>
        <v>698.30000000000007</v>
      </c>
      <c r="R1406" s="2">
        <f>tbStoricoOrdini[[#This Row],[TOT. COMM.]]+tbStoricoOrdini[[#This Row],[IMPORTO]]</f>
        <v>14664.3</v>
      </c>
    </row>
    <row r="1407" spans="1:18">
      <c r="A1407" s="1">
        <v>43862</v>
      </c>
      <c r="B1407" s="7">
        <f>MONTH(tbStoricoOrdini[[#This Row],[DATA]])</f>
        <v>2</v>
      </c>
      <c r="C1407" t="s">
        <v>1502</v>
      </c>
      <c r="D1407" t="str">
        <f>RIGHT(tbStoricoOrdini[[#This Row],[ORDINE]],4)</f>
        <v>1404</v>
      </c>
      <c r="E1407" t="s">
        <v>45</v>
      </c>
      <c r="F1407" t="str">
        <f>VLOOKUP(tbStoricoOrdini[[#This Row],[CLIENTE]],tbClienti[],3,FALSE)</f>
        <v>Lazio</v>
      </c>
      <c r="G1407" t="str">
        <f>VLOOKUP(tbStoricoOrdini[[#This Row],[CLIENTE]],tbClienti[],7,FALSE)</f>
        <v>DB</v>
      </c>
      <c r="H1407" t="s">
        <v>79</v>
      </c>
      <c r="I1407" t="str">
        <f>IF(LEFT(tbStoricoOrdini[[#This Row],[ARTICOLO]],3) = "COG","COG",LEFT(tbStoricoOrdini[[#This Row],[ARTICOLO]],FIND(" ",tbStoricoOrdini[[#This Row],[ARTICOLO]])-1))</f>
        <v>COG</v>
      </c>
      <c r="J1407" t="str">
        <f>MID(tbStoricoOrdini[[#This Row],[ARTICOLO]],FIND(" ",tbStoricoOrdini[[#This Row],[ARTICOLO]])+1,4)</f>
        <v>4000</v>
      </c>
      <c r="K1407" t="str">
        <f>IFERROR(RIGHT(tbStoricoOrdini[[#This Row],[ARTICOLO]],LEN(tbStoricoOrdini[[#This Row],[ARTICOLO]])-FIND(" ",tbStoricoOrdini[[#This Row],[ARTICOLO]],FIND(" ",tbStoricoOrdini[[#This Row],[ARTICOLO]]) +1)),"")</f>
        <v>Plus</v>
      </c>
      <c r="L1407" s="3">
        <f>VLOOKUP(tbStoricoOrdini[[#This Row],[ARTICOLO]],tbArticoli[],2,FALSE)</f>
        <v>240</v>
      </c>
      <c r="M1407" s="22">
        <f>tbStoricoOrdini[[#This Row],[IMPORTO]]/tbStoricoOrdini[[#This Row],[PREZZO]]</f>
        <v>5.3458333333333332</v>
      </c>
      <c r="N1407" t="s">
        <v>9</v>
      </c>
      <c r="O1407" s="8">
        <f>VLOOKUP(tbStoricoOrdini[[#This Row],[AGENTE]],tbAgenti[],2,FALSE)</f>
        <v>0.05</v>
      </c>
      <c r="P1407" s="2">
        <v>1283</v>
      </c>
      <c r="Q1407" s="2">
        <f>tbStoricoOrdini[[#This Row],[IMPORTO]]*tbStoricoOrdini[[#This Row],[% COMM.]]</f>
        <v>64.150000000000006</v>
      </c>
      <c r="R1407" s="2">
        <f>tbStoricoOrdini[[#This Row],[TOT. COMM.]]+tbStoricoOrdini[[#This Row],[IMPORTO]]</f>
        <v>1347.15</v>
      </c>
    </row>
    <row r="1408" spans="1:18">
      <c r="A1408" s="1">
        <v>43862</v>
      </c>
      <c r="B1408" s="7">
        <f>MONTH(tbStoricoOrdini[[#This Row],[DATA]])</f>
        <v>2</v>
      </c>
      <c r="C1408" t="s">
        <v>1503</v>
      </c>
      <c r="D1408" t="str">
        <f>RIGHT(tbStoricoOrdini[[#This Row],[ORDINE]],4)</f>
        <v>1405</v>
      </c>
      <c r="E1408" t="s">
        <v>45</v>
      </c>
      <c r="F1408" t="str">
        <f>VLOOKUP(tbStoricoOrdini[[#This Row],[CLIENTE]],tbClienti[],3,FALSE)</f>
        <v>Lazio</v>
      </c>
      <c r="G1408" t="str">
        <f>VLOOKUP(tbStoricoOrdini[[#This Row],[CLIENTE]],tbClienti[],7,FALSE)</f>
        <v>DB</v>
      </c>
      <c r="H1408" t="s">
        <v>63</v>
      </c>
      <c r="I1408" t="str">
        <f>IF(LEFT(tbStoricoOrdini[[#This Row],[ARTICOLO]],3) = "COG","COG",LEFT(tbStoricoOrdini[[#This Row],[ARTICOLO]],FIND(" ",tbStoricoOrdini[[#This Row],[ARTICOLO]])-1))</f>
        <v>KLM</v>
      </c>
      <c r="J1408" t="str">
        <f>MID(tbStoricoOrdini[[#This Row],[ARTICOLO]],FIND(" ",tbStoricoOrdini[[#This Row],[ARTICOLO]])+1,4)</f>
        <v>3000</v>
      </c>
      <c r="K1408" t="str">
        <f>IFERROR(RIGHT(tbStoricoOrdini[[#This Row],[ARTICOLO]],LEN(tbStoricoOrdini[[#This Row],[ARTICOLO]])-FIND(" ",tbStoricoOrdini[[#This Row],[ARTICOLO]],FIND(" ",tbStoricoOrdini[[#This Row],[ARTICOLO]]) +1)),"")</f>
        <v>Plus</v>
      </c>
      <c r="L1408" s="3">
        <f>VLOOKUP(tbStoricoOrdini[[#This Row],[ARTICOLO]],tbArticoli[],2,FALSE)</f>
        <v>145</v>
      </c>
      <c r="M1408" s="22">
        <f>tbStoricoOrdini[[#This Row],[IMPORTO]]/tbStoricoOrdini[[#This Row],[PREZZO]]</f>
        <v>478.37241379310348</v>
      </c>
      <c r="N1408" t="s">
        <v>9</v>
      </c>
      <c r="O1408" s="8">
        <f>VLOOKUP(tbStoricoOrdini[[#This Row],[AGENTE]],tbAgenti[],2,FALSE)</f>
        <v>0.05</v>
      </c>
      <c r="P1408" s="2">
        <v>69364</v>
      </c>
      <c r="Q1408" s="2">
        <f>tbStoricoOrdini[[#This Row],[IMPORTO]]*tbStoricoOrdini[[#This Row],[% COMM.]]</f>
        <v>3468.2000000000003</v>
      </c>
      <c r="R1408" s="2">
        <f>tbStoricoOrdini[[#This Row],[TOT. COMM.]]+tbStoricoOrdini[[#This Row],[IMPORTO]]</f>
        <v>72832.2</v>
      </c>
    </row>
    <row r="1409" spans="1:18">
      <c r="A1409" s="1">
        <v>43862</v>
      </c>
      <c r="B1409" s="7">
        <f>MONTH(tbStoricoOrdini[[#This Row],[DATA]])</f>
        <v>2</v>
      </c>
      <c r="C1409" t="s">
        <v>1504</v>
      </c>
      <c r="D1409" t="str">
        <f>RIGHT(tbStoricoOrdini[[#This Row],[ORDINE]],4)</f>
        <v>1406</v>
      </c>
      <c r="E1409" t="s">
        <v>45</v>
      </c>
      <c r="F1409" t="str">
        <f>VLOOKUP(tbStoricoOrdini[[#This Row],[CLIENTE]],tbClienti[],3,FALSE)</f>
        <v>Lazio</v>
      </c>
      <c r="G1409" t="str">
        <f>VLOOKUP(tbStoricoOrdini[[#This Row],[CLIENTE]],tbClienti[],7,FALSE)</f>
        <v>DB</v>
      </c>
      <c r="H1409" t="s">
        <v>66</v>
      </c>
      <c r="I1409" t="str">
        <f>IF(LEFT(tbStoricoOrdini[[#This Row],[ARTICOLO]],3) = "COG","COG",LEFT(tbStoricoOrdini[[#This Row],[ARTICOLO]],FIND(" ",tbStoricoOrdini[[#This Row],[ARTICOLO]])-1))</f>
        <v>BAG</v>
      </c>
      <c r="J1409" t="str">
        <f>MID(tbStoricoOrdini[[#This Row],[ARTICOLO]],FIND(" ",tbStoricoOrdini[[#This Row],[ARTICOLO]])+1,4)</f>
        <v>2500</v>
      </c>
      <c r="K1409" t="str">
        <f>IFERROR(RIGHT(tbStoricoOrdini[[#This Row],[ARTICOLO]],LEN(tbStoricoOrdini[[#This Row],[ARTICOLO]])-FIND(" ",tbStoricoOrdini[[#This Row],[ARTICOLO]],FIND(" ",tbStoricoOrdini[[#This Row],[ARTICOLO]]) +1)),"")</f>
        <v>Plus</v>
      </c>
      <c r="L1409" s="3">
        <f>VLOOKUP(tbStoricoOrdini[[#This Row],[ARTICOLO]],tbArticoli[],2,FALSE)</f>
        <v>220</v>
      </c>
      <c r="M1409" s="22">
        <f>tbStoricoOrdini[[#This Row],[IMPORTO]]/tbStoricoOrdini[[#This Row],[PREZZO]]</f>
        <v>12.00909090909091</v>
      </c>
      <c r="N1409" t="s">
        <v>9</v>
      </c>
      <c r="O1409" s="8">
        <f>VLOOKUP(tbStoricoOrdini[[#This Row],[AGENTE]],tbAgenti[],2,FALSE)</f>
        <v>0.05</v>
      </c>
      <c r="P1409" s="2">
        <v>2642</v>
      </c>
      <c r="Q1409" s="2">
        <f>tbStoricoOrdini[[#This Row],[IMPORTO]]*tbStoricoOrdini[[#This Row],[% COMM.]]</f>
        <v>132.1</v>
      </c>
      <c r="R1409" s="2">
        <f>tbStoricoOrdini[[#This Row],[TOT. COMM.]]+tbStoricoOrdini[[#This Row],[IMPORTO]]</f>
        <v>2774.1</v>
      </c>
    </row>
    <row r="1410" spans="1:18">
      <c r="A1410" s="1">
        <v>43862</v>
      </c>
      <c r="B1410" s="7">
        <f>MONTH(tbStoricoOrdini[[#This Row],[DATA]])</f>
        <v>2</v>
      </c>
      <c r="C1410" t="s">
        <v>1505</v>
      </c>
      <c r="D1410" t="str">
        <f>RIGHT(tbStoricoOrdini[[#This Row],[ORDINE]],4)</f>
        <v>1407</v>
      </c>
      <c r="E1410" t="s">
        <v>45</v>
      </c>
      <c r="F1410" t="str">
        <f>VLOOKUP(tbStoricoOrdini[[#This Row],[CLIENTE]],tbClienti[],3,FALSE)</f>
        <v>Lazio</v>
      </c>
      <c r="G1410" t="str">
        <f>VLOOKUP(tbStoricoOrdini[[#This Row],[CLIENTE]],tbClienti[],7,FALSE)</f>
        <v>DB</v>
      </c>
      <c r="H1410" t="s">
        <v>67</v>
      </c>
      <c r="I1410" t="str">
        <f>IF(LEFT(tbStoricoOrdini[[#This Row],[ARTICOLO]],3) = "COG","COG",LEFT(tbStoricoOrdini[[#This Row],[ARTICOLO]],FIND(" ",tbStoricoOrdini[[#This Row],[ARTICOLO]])-1))</f>
        <v>BAG</v>
      </c>
      <c r="J1410" t="str">
        <f>MID(tbStoricoOrdini[[#This Row],[ARTICOLO]],FIND(" ",tbStoricoOrdini[[#This Row],[ARTICOLO]])+1,4)</f>
        <v>2500</v>
      </c>
      <c r="K1410" t="str">
        <f>IFERROR(RIGHT(tbStoricoOrdini[[#This Row],[ARTICOLO]],LEN(tbStoricoOrdini[[#This Row],[ARTICOLO]])-FIND(" ",tbStoricoOrdini[[#This Row],[ARTICOLO]],FIND(" ",tbStoricoOrdini[[#This Row],[ARTICOLO]]) +1)),"")</f>
        <v>Medium</v>
      </c>
      <c r="L1410" s="3">
        <f>VLOOKUP(tbStoricoOrdini[[#This Row],[ARTICOLO]],tbArticoli[],2,FALSE)</f>
        <v>210</v>
      </c>
      <c r="M1410" s="22">
        <f>tbStoricoOrdini[[#This Row],[IMPORTO]]/tbStoricoOrdini[[#This Row],[PREZZO]]</f>
        <v>1.0285714285714285</v>
      </c>
      <c r="N1410" t="s">
        <v>9</v>
      </c>
      <c r="O1410" s="8">
        <f>VLOOKUP(tbStoricoOrdini[[#This Row],[AGENTE]],tbAgenti[],2,FALSE)</f>
        <v>0.05</v>
      </c>
      <c r="P1410" s="2">
        <v>216</v>
      </c>
      <c r="Q1410" s="2">
        <f>tbStoricoOrdini[[#This Row],[IMPORTO]]*tbStoricoOrdini[[#This Row],[% COMM.]]</f>
        <v>10.8</v>
      </c>
      <c r="R1410" s="2">
        <f>tbStoricoOrdini[[#This Row],[TOT. COMM.]]+tbStoricoOrdini[[#This Row],[IMPORTO]]</f>
        <v>226.8</v>
      </c>
    </row>
    <row r="1411" spans="1:18">
      <c r="A1411" s="1">
        <v>43862</v>
      </c>
      <c r="B1411" s="7">
        <f>MONTH(tbStoricoOrdini[[#This Row],[DATA]])</f>
        <v>2</v>
      </c>
      <c r="C1411" t="s">
        <v>1506</v>
      </c>
      <c r="D1411" t="str">
        <f>RIGHT(tbStoricoOrdini[[#This Row],[ORDINE]],4)</f>
        <v>1408</v>
      </c>
      <c r="E1411" t="s">
        <v>45</v>
      </c>
      <c r="F1411" t="str">
        <f>VLOOKUP(tbStoricoOrdini[[#This Row],[CLIENTE]],tbClienti[],3,FALSE)</f>
        <v>Lazio</v>
      </c>
      <c r="G1411" t="str">
        <f>VLOOKUP(tbStoricoOrdini[[#This Row],[CLIENTE]],tbClienti[],7,FALSE)</f>
        <v>DB</v>
      </c>
      <c r="H1411" t="s">
        <v>69</v>
      </c>
      <c r="I1411" t="str">
        <f>IF(LEFT(tbStoricoOrdini[[#This Row],[ARTICOLO]],3) = "COG","COG",LEFT(tbStoricoOrdini[[#This Row],[ARTICOLO]],FIND(" ",tbStoricoOrdini[[#This Row],[ARTICOLO]])-1))</f>
        <v>BAG</v>
      </c>
      <c r="J1411" t="str">
        <f>MID(tbStoricoOrdini[[#This Row],[ARTICOLO]],FIND(" ",tbStoricoOrdini[[#This Row],[ARTICOLO]])+1,4)</f>
        <v>1121</v>
      </c>
      <c r="K1411" t="str">
        <f>IFERROR(RIGHT(tbStoricoOrdini[[#This Row],[ARTICOLO]],LEN(tbStoricoOrdini[[#This Row],[ARTICOLO]])-FIND(" ",tbStoricoOrdini[[#This Row],[ARTICOLO]],FIND(" ",tbStoricoOrdini[[#This Row],[ARTICOLO]]) +1)),"")</f>
        <v>Gold</v>
      </c>
      <c r="L1411" s="3">
        <f>VLOOKUP(tbStoricoOrdini[[#This Row],[ARTICOLO]],tbArticoli[],2,FALSE)</f>
        <v>230</v>
      </c>
      <c r="M1411" s="22">
        <f>tbStoricoOrdini[[#This Row],[IMPORTO]]/tbStoricoOrdini[[#This Row],[PREZZO]]</f>
        <v>0.43043478260869567</v>
      </c>
      <c r="N1411" t="s">
        <v>9</v>
      </c>
      <c r="O1411" s="8">
        <f>VLOOKUP(tbStoricoOrdini[[#This Row],[AGENTE]],tbAgenti[],2,FALSE)</f>
        <v>0.05</v>
      </c>
      <c r="P1411" s="2">
        <v>99</v>
      </c>
      <c r="Q1411" s="2">
        <f>tbStoricoOrdini[[#This Row],[IMPORTO]]*tbStoricoOrdini[[#This Row],[% COMM.]]</f>
        <v>4.95</v>
      </c>
      <c r="R1411" s="2">
        <f>tbStoricoOrdini[[#This Row],[TOT. COMM.]]+tbStoricoOrdini[[#This Row],[IMPORTO]]</f>
        <v>103.95</v>
      </c>
    </row>
    <row r="1412" spans="1:18">
      <c r="A1412" s="1">
        <v>43862</v>
      </c>
      <c r="B1412" s="7">
        <f>MONTH(tbStoricoOrdini[[#This Row],[DATA]])</f>
        <v>2</v>
      </c>
      <c r="C1412" t="s">
        <v>1507</v>
      </c>
      <c r="D1412" t="str">
        <f>RIGHT(tbStoricoOrdini[[#This Row],[ORDINE]],4)</f>
        <v>1409</v>
      </c>
      <c r="E1412" t="s">
        <v>45</v>
      </c>
      <c r="F1412" t="str">
        <f>VLOOKUP(tbStoricoOrdini[[#This Row],[CLIENTE]],tbClienti[],3,FALSE)</f>
        <v>Lazio</v>
      </c>
      <c r="G1412" t="str">
        <f>VLOOKUP(tbStoricoOrdini[[#This Row],[CLIENTE]],tbClienti[],7,FALSE)</f>
        <v>DB</v>
      </c>
      <c r="H1412" t="s">
        <v>71</v>
      </c>
      <c r="I1412" t="str">
        <f>IF(LEFT(tbStoricoOrdini[[#This Row],[ARTICOLO]],3) = "COG","COG",LEFT(tbStoricoOrdini[[#This Row],[ARTICOLO]],FIND(" ",tbStoricoOrdini[[#This Row],[ARTICOLO]])-1))</f>
        <v>EB07</v>
      </c>
      <c r="J1412" t="str">
        <f>MID(tbStoricoOrdini[[#This Row],[ARTICOLO]],FIND(" ",tbStoricoOrdini[[#This Row],[ARTICOLO]])+1,4)</f>
        <v>5000</v>
      </c>
      <c r="K1412" t="str">
        <f>IFERROR(RIGHT(tbStoricoOrdini[[#This Row],[ARTICOLO]],LEN(tbStoricoOrdini[[#This Row],[ARTICOLO]])-FIND(" ",tbStoricoOrdini[[#This Row],[ARTICOLO]],FIND(" ",tbStoricoOrdini[[#This Row],[ARTICOLO]]) +1)),"")</f>
        <v/>
      </c>
      <c r="L1412" s="3">
        <f>VLOOKUP(tbStoricoOrdini[[#This Row],[ARTICOLO]],tbArticoli[],2,FALSE)</f>
        <v>140</v>
      </c>
      <c r="M1412" s="22">
        <f>tbStoricoOrdini[[#This Row],[IMPORTO]]/tbStoricoOrdini[[#This Row],[PREZZO]]</f>
        <v>2.592857142857143</v>
      </c>
      <c r="N1412" t="s">
        <v>9</v>
      </c>
      <c r="O1412" s="8">
        <f>VLOOKUP(tbStoricoOrdini[[#This Row],[AGENTE]],tbAgenti[],2,FALSE)</f>
        <v>0.05</v>
      </c>
      <c r="P1412" s="2">
        <v>363</v>
      </c>
      <c r="Q1412" s="2">
        <f>tbStoricoOrdini[[#This Row],[IMPORTO]]*tbStoricoOrdini[[#This Row],[% COMM.]]</f>
        <v>18.150000000000002</v>
      </c>
      <c r="R1412" s="2">
        <f>tbStoricoOrdini[[#This Row],[TOT. COMM.]]+tbStoricoOrdini[[#This Row],[IMPORTO]]</f>
        <v>381.15</v>
      </c>
    </row>
    <row r="1413" spans="1:18">
      <c r="A1413" s="1">
        <v>43862</v>
      </c>
      <c r="B1413" s="7">
        <f>MONTH(tbStoricoOrdini[[#This Row],[DATA]])</f>
        <v>2</v>
      </c>
      <c r="C1413" t="s">
        <v>1508</v>
      </c>
      <c r="D1413" t="str">
        <f>RIGHT(tbStoricoOrdini[[#This Row],[ORDINE]],4)</f>
        <v>1410</v>
      </c>
      <c r="E1413" t="s">
        <v>45</v>
      </c>
      <c r="F1413" t="str">
        <f>VLOOKUP(tbStoricoOrdini[[#This Row],[CLIENTE]],tbClienti[],3,FALSE)</f>
        <v>Lazio</v>
      </c>
      <c r="G1413" t="str">
        <f>VLOOKUP(tbStoricoOrdini[[#This Row],[CLIENTE]],tbClienti[],7,FALSE)</f>
        <v>DB</v>
      </c>
      <c r="H1413" t="s">
        <v>76</v>
      </c>
      <c r="I1413" t="str">
        <f>IF(LEFT(tbStoricoOrdini[[#This Row],[ARTICOLO]],3) = "COG","COG",LEFT(tbStoricoOrdini[[#This Row],[ARTICOLO]],FIND(" ",tbStoricoOrdini[[#This Row],[ARTICOLO]])-1))</f>
        <v>COG</v>
      </c>
      <c r="J1413" t="str">
        <f>MID(tbStoricoOrdini[[#This Row],[ARTICOLO]],FIND(" ",tbStoricoOrdini[[#This Row],[ARTICOLO]])+1,4)</f>
        <v>1000</v>
      </c>
      <c r="K1413" t="str">
        <f>IFERROR(RIGHT(tbStoricoOrdini[[#This Row],[ARTICOLO]],LEN(tbStoricoOrdini[[#This Row],[ARTICOLO]])-FIND(" ",tbStoricoOrdini[[#This Row],[ARTICOLO]],FIND(" ",tbStoricoOrdini[[#This Row],[ARTICOLO]]) +1)),"")</f>
        <v/>
      </c>
      <c r="L1413" s="3">
        <f>VLOOKUP(tbStoricoOrdini[[#This Row],[ARTICOLO]],tbArticoli[],2,FALSE)</f>
        <v>150</v>
      </c>
      <c r="M1413" s="22">
        <f>tbStoricoOrdini[[#This Row],[IMPORTO]]/tbStoricoOrdini[[#This Row],[PREZZO]]</f>
        <v>1.1200000000000001</v>
      </c>
      <c r="N1413" t="s">
        <v>9</v>
      </c>
      <c r="O1413" s="8">
        <f>VLOOKUP(tbStoricoOrdini[[#This Row],[AGENTE]],tbAgenti[],2,FALSE)</f>
        <v>0.05</v>
      </c>
      <c r="P1413" s="2">
        <v>168</v>
      </c>
      <c r="Q1413" s="2">
        <f>tbStoricoOrdini[[#This Row],[IMPORTO]]*tbStoricoOrdini[[#This Row],[% COMM.]]</f>
        <v>8.4</v>
      </c>
      <c r="R1413" s="2">
        <f>tbStoricoOrdini[[#This Row],[TOT. COMM.]]+tbStoricoOrdini[[#This Row],[IMPORTO]]</f>
        <v>176.4</v>
      </c>
    </row>
    <row r="1414" spans="1:18">
      <c r="A1414" s="1">
        <v>43862</v>
      </c>
      <c r="B1414" s="7">
        <f>MONTH(tbStoricoOrdini[[#This Row],[DATA]])</f>
        <v>2</v>
      </c>
      <c r="C1414" t="s">
        <v>1509</v>
      </c>
      <c r="D1414" t="str">
        <f>RIGHT(tbStoricoOrdini[[#This Row],[ORDINE]],4)</f>
        <v>1411</v>
      </c>
      <c r="E1414" t="s">
        <v>43</v>
      </c>
      <c r="F1414" t="str">
        <f>VLOOKUP(tbStoricoOrdini[[#This Row],[CLIENTE]],tbClienti[],3,FALSE)</f>
        <v>Lazio</v>
      </c>
      <c r="G1414" t="str">
        <f>VLOOKUP(tbStoricoOrdini[[#This Row],[CLIENTE]],tbClienti[],7,FALSE)</f>
        <v>CB</v>
      </c>
      <c r="H1414" t="s">
        <v>77</v>
      </c>
      <c r="I1414" t="str">
        <f>IF(LEFT(tbStoricoOrdini[[#This Row],[ARTICOLO]],3) = "COG","COG",LEFT(tbStoricoOrdini[[#This Row],[ARTICOLO]],FIND(" ",tbStoricoOrdini[[#This Row],[ARTICOLO]])-1))</f>
        <v>COG</v>
      </c>
      <c r="J1414" t="str">
        <f>MID(tbStoricoOrdini[[#This Row],[ARTICOLO]],FIND(" ",tbStoricoOrdini[[#This Row],[ARTICOLO]])+1,4)</f>
        <v>2000</v>
      </c>
      <c r="K1414" t="str">
        <f>IFERROR(RIGHT(tbStoricoOrdini[[#This Row],[ARTICOLO]],LEN(tbStoricoOrdini[[#This Row],[ARTICOLO]])-FIND(" ",tbStoricoOrdini[[#This Row],[ARTICOLO]],FIND(" ",tbStoricoOrdini[[#This Row],[ARTICOLO]]) +1)),"")</f>
        <v>Medium</v>
      </c>
      <c r="L1414" s="3">
        <f>VLOOKUP(tbStoricoOrdini[[#This Row],[ARTICOLO]],tbArticoli[],2,FALSE)</f>
        <v>200</v>
      </c>
      <c r="M1414" s="22">
        <f>tbStoricoOrdini[[#This Row],[IMPORTO]]/tbStoricoOrdini[[#This Row],[PREZZO]]</f>
        <v>0.77</v>
      </c>
      <c r="N1414" t="s">
        <v>9</v>
      </c>
      <c r="O1414" s="8">
        <f>VLOOKUP(tbStoricoOrdini[[#This Row],[AGENTE]],tbAgenti[],2,FALSE)</f>
        <v>0.05</v>
      </c>
      <c r="P1414" s="2">
        <v>154</v>
      </c>
      <c r="Q1414" s="2">
        <f>tbStoricoOrdini[[#This Row],[IMPORTO]]*tbStoricoOrdini[[#This Row],[% COMM.]]</f>
        <v>7.7</v>
      </c>
      <c r="R1414" s="2">
        <f>tbStoricoOrdini[[#This Row],[TOT. COMM.]]+tbStoricoOrdini[[#This Row],[IMPORTO]]</f>
        <v>161.69999999999999</v>
      </c>
    </row>
    <row r="1415" spans="1:18">
      <c r="A1415" s="1">
        <v>43862</v>
      </c>
      <c r="B1415" s="7">
        <f>MONTH(tbStoricoOrdini[[#This Row],[DATA]])</f>
        <v>2</v>
      </c>
      <c r="C1415" t="s">
        <v>1510</v>
      </c>
      <c r="D1415" t="str">
        <f>RIGHT(tbStoricoOrdini[[#This Row],[ORDINE]],4)</f>
        <v>1412</v>
      </c>
      <c r="E1415" t="s">
        <v>43</v>
      </c>
      <c r="F1415" t="str">
        <f>VLOOKUP(tbStoricoOrdini[[#This Row],[CLIENTE]],tbClienti[],3,FALSE)</f>
        <v>Lazio</v>
      </c>
      <c r="G1415" t="str">
        <f>VLOOKUP(tbStoricoOrdini[[#This Row],[CLIENTE]],tbClienti[],7,FALSE)</f>
        <v>CB</v>
      </c>
      <c r="H1415" t="s">
        <v>61</v>
      </c>
      <c r="I1415" t="str">
        <f>IF(LEFT(tbStoricoOrdini[[#This Row],[ARTICOLO]],3) = "COG","COG",LEFT(tbStoricoOrdini[[#This Row],[ARTICOLO]],FIND(" ",tbStoricoOrdini[[#This Row],[ARTICOLO]])-1))</f>
        <v>KLM</v>
      </c>
      <c r="J1415" t="str">
        <f>MID(tbStoricoOrdini[[#This Row],[ARTICOLO]],FIND(" ",tbStoricoOrdini[[#This Row],[ARTICOLO]])+1,4)</f>
        <v>5000</v>
      </c>
      <c r="K1415" t="str">
        <f>IFERROR(RIGHT(tbStoricoOrdini[[#This Row],[ARTICOLO]],LEN(tbStoricoOrdini[[#This Row],[ARTICOLO]])-FIND(" ",tbStoricoOrdini[[#This Row],[ARTICOLO]],FIND(" ",tbStoricoOrdini[[#This Row],[ARTICOLO]]) +1)),"")</f>
        <v>Medium</v>
      </c>
      <c r="L1415" s="3">
        <f>VLOOKUP(tbStoricoOrdini[[#This Row],[ARTICOLO]],tbArticoli[],2,FALSE)</f>
        <v>150</v>
      </c>
      <c r="M1415" s="22">
        <f>tbStoricoOrdini[[#This Row],[IMPORTO]]/tbStoricoOrdini[[#This Row],[PREZZO]]</f>
        <v>3.3333333333333333E-2</v>
      </c>
      <c r="N1415" t="s">
        <v>9</v>
      </c>
      <c r="O1415" s="8">
        <f>VLOOKUP(tbStoricoOrdini[[#This Row],[AGENTE]],tbAgenti[],2,FALSE)</f>
        <v>0.05</v>
      </c>
      <c r="P1415" s="2">
        <v>5</v>
      </c>
      <c r="Q1415" s="2">
        <f>tbStoricoOrdini[[#This Row],[IMPORTO]]*tbStoricoOrdini[[#This Row],[% COMM.]]</f>
        <v>0.25</v>
      </c>
      <c r="R1415" s="2">
        <f>tbStoricoOrdini[[#This Row],[TOT. COMM.]]+tbStoricoOrdini[[#This Row],[IMPORTO]]</f>
        <v>5.25</v>
      </c>
    </row>
    <row r="1416" spans="1:18">
      <c r="A1416" s="1">
        <v>43862</v>
      </c>
      <c r="B1416" s="7">
        <f>MONTH(tbStoricoOrdini[[#This Row],[DATA]])</f>
        <v>2</v>
      </c>
      <c r="C1416" t="s">
        <v>1511</v>
      </c>
      <c r="D1416" t="str">
        <f>RIGHT(tbStoricoOrdini[[#This Row],[ORDINE]],4)</f>
        <v>1413</v>
      </c>
      <c r="E1416" t="s">
        <v>43</v>
      </c>
      <c r="F1416" t="str">
        <f>VLOOKUP(tbStoricoOrdini[[#This Row],[CLIENTE]],tbClienti[],3,FALSE)</f>
        <v>Lazio</v>
      </c>
      <c r="G1416" t="str">
        <f>VLOOKUP(tbStoricoOrdini[[#This Row],[CLIENTE]],tbClienti[],7,FALSE)</f>
        <v>CB</v>
      </c>
      <c r="H1416" t="s">
        <v>79</v>
      </c>
      <c r="I1416" t="str">
        <f>IF(LEFT(tbStoricoOrdini[[#This Row],[ARTICOLO]],3) = "COG","COG",LEFT(tbStoricoOrdini[[#This Row],[ARTICOLO]],FIND(" ",tbStoricoOrdini[[#This Row],[ARTICOLO]])-1))</f>
        <v>COG</v>
      </c>
      <c r="J1416" t="str">
        <f>MID(tbStoricoOrdini[[#This Row],[ARTICOLO]],FIND(" ",tbStoricoOrdini[[#This Row],[ARTICOLO]])+1,4)</f>
        <v>4000</v>
      </c>
      <c r="K1416" t="str">
        <f>IFERROR(RIGHT(tbStoricoOrdini[[#This Row],[ARTICOLO]],LEN(tbStoricoOrdini[[#This Row],[ARTICOLO]])-FIND(" ",tbStoricoOrdini[[#This Row],[ARTICOLO]],FIND(" ",tbStoricoOrdini[[#This Row],[ARTICOLO]]) +1)),"")</f>
        <v>Plus</v>
      </c>
      <c r="L1416" s="3">
        <f>VLOOKUP(tbStoricoOrdini[[#This Row],[ARTICOLO]],tbArticoli[],2,FALSE)</f>
        <v>240</v>
      </c>
      <c r="M1416" s="22">
        <f>tbStoricoOrdini[[#This Row],[IMPORTO]]/tbStoricoOrdini[[#This Row],[PREZZO]]</f>
        <v>1.8708333333333333</v>
      </c>
      <c r="N1416" t="s">
        <v>9</v>
      </c>
      <c r="O1416" s="8">
        <f>VLOOKUP(tbStoricoOrdini[[#This Row],[AGENTE]],tbAgenti[],2,FALSE)</f>
        <v>0.05</v>
      </c>
      <c r="P1416" s="2">
        <v>449</v>
      </c>
      <c r="Q1416" s="2">
        <f>tbStoricoOrdini[[#This Row],[IMPORTO]]*tbStoricoOrdini[[#This Row],[% COMM.]]</f>
        <v>22.450000000000003</v>
      </c>
      <c r="R1416" s="2">
        <f>tbStoricoOrdini[[#This Row],[TOT. COMM.]]+tbStoricoOrdini[[#This Row],[IMPORTO]]</f>
        <v>471.45</v>
      </c>
    </row>
    <row r="1417" spans="1:18">
      <c r="A1417" s="1">
        <v>43862</v>
      </c>
      <c r="B1417" s="7">
        <f>MONTH(tbStoricoOrdini[[#This Row],[DATA]])</f>
        <v>2</v>
      </c>
      <c r="C1417" t="s">
        <v>1512</v>
      </c>
      <c r="D1417" t="str">
        <f>RIGHT(tbStoricoOrdini[[#This Row],[ORDINE]],4)</f>
        <v>1414</v>
      </c>
      <c r="E1417" t="s">
        <v>43</v>
      </c>
      <c r="F1417" t="str">
        <f>VLOOKUP(tbStoricoOrdini[[#This Row],[CLIENTE]],tbClienti[],3,FALSE)</f>
        <v>Lazio</v>
      </c>
      <c r="G1417" t="str">
        <f>VLOOKUP(tbStoricoOrdini[[#This Row],[CLIENTE]],tbClienti[],7,FALSE)</f>
        <v>CB</v>
      </c>
      <c r="H1417" t="s">
        <v>63</v>
      </c>
      <c r="I1417" t="str">
        <f>IF(LEFT(tbStoricoOrdini[[#This Row],[ARTICOLO]],3) = "COG","COG",LEFT(tbStoricoOrdini[[#This Row],[ARTICOLO]],FIND(" ",tbStoricoOrdini[[#This Row],[ARTICOLO]])-1))</f>
        <v>KLM</v>
      </c>
      <c r="J1417" t="str">
        <f>MID(tbStoricoOrdini[[#This Row],[ARTICOLO]],FIND(" ",tbStoricoOrdini[[#This Row],[ARTICOLO]])+1,4)</f>
        <v>3000</v>
      </c>
      <c r="K1417" t="str">
        <f>IFERROR(RIGHT(tbStoricoOrdini[[#This Row],[ARTICOLO]],LEN(tbStoricoOrdini[[#This Row],[ARTICOLO]])-FIND(" ",tbStoricoOrdini[[#This Row],[ARTICOLO]],FIND(" ",tbStoricoOrdini[[#This Row],[ARTICOLO]]) +1)),"")</f>
        <v>Plus</v>
      </c>
      <c r="L1417" s="3">
        <f>VLOOKUP(tbStoricoOrdini[[#This Row],[ARTICOLO]],tbArticoli[],2,FALSE)</f>
        <v>145</v>
      </c>
      <c r="M1417" s="22">
        <f>tbStoricoOrdini[[#This Row],[IMPORTO]]/tbStoricoOrdini[[#This Row],[PREZZO]]</f>
        <v>484.26896551724138</v>
      </c>
      <c r="N1417" t="s">
        <v>9</v>
      </c>
      <c r="O1417" s="8">
        <f>VLOOKUP(tbStoricoOrdini[[#This Row],[AGENTE]],tbAgenti[],2,FALSE)</f>
        <v>0.05</v>
      </c>
      <c r="P1417" s="2">
        <v>70219</v>
      </c>
      <c r="Q1417" s="2">
        <f>tbStoricoOrdini[[#This Row],[IMPORTO]]*tbStoricoOrdini[[#This Row],[% COMM.]]</f>
        <v>3510.9500000000003</v>
      </c>
      <c r="R1417" s="2">
        <f>tbStoricoOrdini[[#This Row],[TOT. COMM.]]+tbStoricoOrdini[[#This Row],[IMPORTO]]</f>
        <v>73729.95</v>
      </c>
    </row>
    <row r="1418" spans="1:18">
      <c r="A1418" s="1">
        <v>43862</v>
      </c>
      <c r="B1418" s="7">
        <f>MONTH(tbStoricoOrdini[[#This Row],[DATA]])</f>
        <v>2</v>
      </c>
      <c r="C1418" t="s">
        <v>1513</v>
      </c>
      <c r="D1418" t="str">
        <f>RIGHT(tbStoricoOrdini[[#This Row],[ORDINE]],4)</f>
        <v>1415</v>
      </c>
      <c r="E1418" t="s">
        <v>43</v>
      </c>
      <c r="F1418" t="str">
        <f>VLOOKUP(tbStoricoOrdini[[#This Row],[CLIENTE]],tbClienti[],3,FALSE)</f>
        <v>Lazio</v>
      </c>
      <c r="G1418" t="str">
        <f>VLOOKUP(tbStoricoOrdini[[#This Row],[CLIENTE]],tbClienti[],7,FALSE)</f>
        <v>CB</v>
      </c>
      <c r="H1418" t="s">
        <v>66</v>
      </c>
      <c r="I1418" t="str">
        <f>IF(LEFT(tbStoricoOrdini[[#This Row],[ARTICOLO]],3) = "COG","COG",LEFT(tbStoricoOrdini[[#This Row],[ARTICOLO]],FIND(" ",tbStoricoOrdini[[#This Row],[ARTICOLO]])-1))</f>
        <v>BAG</v>
      </c>
      <c r="J1418" t="str">
        <f>MID(tbStoricoOrdini[[#This Row],[ARTICOLO]],FIND(" ",tbStoricoOrdini[[#This Row],[ARTICOLO]])+1,4)</f>
        <v>2500</v>
      </c>
      <c r="K1418" t="str">
        <f>IFERROR(RIGHT(tbStoricoOrdini[[#This Row],[ARTICOLO]],LEN(tbStoricoOrdini[[#This Row],[ARTICOLO]])-FIND(" ",tbStoricoOrdini[[#This Row],[ARTICOLO]],FIND(" ",tbStoricoOrdini[[#This Row],[ARTICOLO]]) +1)),"")</f>
        <v>Plus</v>
      </c>
      <c r="L1418" s="3">
        <f>VLOOKUP(tbStoricoOrdini[[#This Row],[ARTICOLO]],tbArticoli[],2,FALSE)</f>
        <v>220</v>
      </c>
      <c r="M1418" s="22">
        <f>tbStoricoOrdini[[#This Row],[IMPORTO]]/tbStoricoOrdini[[#This Row],[PREZZO]]</f>
        <v>6.9045454545454543</v>
      </c>
      <c r="N1418" t="s">
        <v>9</v>
      </c>
      <c r="O1418" s="8">
        <f>VLOOKUP(tbStoricoOrdini[[#This Row],[AGENTE]],tbAgenti[],2,FALSE)</f>
        <v>0.05</v>
      </c>
      <c r="P1418" s="2">
        <v>1519</v>
      </c>
      <c r="Q1418" s="2">
        <f>tbStoricoOrdini[[#This Row],[IMPORTO]]*tbStoricoOrdini[[#This Row],[% COMM.]]</f>
        <v>75.95</v>
      </c>
      <c r="R1418" s="2">
        <f>tbStoricoOrdini[[#This Row],[TOT. COMM.]]+tbStoricoOrdini[[#This Row],[IMPORTO]]</f>
        <v>1594.95</v>
      </c>
    </row>
    <row r="1419" spans="1:18">
      <c r="A1419" s="1">
        <v>43862</v>
      </c>
      <c r="B1419" s="7">
        <f>MONTH(tbStoricoOrdini[[#This Row],[DATA]])</f>
        <v>2</v>
      </c>
      <c r="C1419" t="s">
        <v>1514</v>
      </c>
      <c r="D1419" t="str">
        <f>RIGHT(tbStoricoOrdini[[#This Row],[ORDINE]],4)</f>
        <v>1416</v>
      </c>
      <c r="E1419" t="s">
        <v>43</v>
      </c>
      <c r="F1419" t="str">
        <f>VLOOKUP(tbStoricoOrdini[[#This Row],[CLIENTE]],tbClienti[],3,FALSE)</f>
        <v>Lazio</v>
      </c>
      <c r="G1419" t="str">
        <f>VLOOKUP(tbStoricoOrdini[[#This Row],[CLIENTE]],tbClienti[],7,FALSE)</f>
        <v>CB</v>
      </c>
      <c r="H1419" t="s">
        <v>70</v>
      </c>
      <c r="I1419" t="str">
        <f>IF(LEFT(tbStoricoOrdini[[#This Row],[ARTICOLO]],3) = "COG","COG",LEFT(tbStoricoOrdini[[#This Row],[ARTICOLO]],FIND(" ",tbStoricoOrdini[[#This Row],[ARTICOLO]])-1))</f>
        <v>EB08</v>
      </c>
      <c r="J1419" t="str">
        <f>MID(tbStoricoOrdini[[#This Row],[ARTICOLO]],FIND(" ",tbStoricoOrdini[[#This Row],[ARTICOLO]])+1,4)</f>
        <v>7500</v>
      </c>
      <c r="K1419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1419" s="3">
        <f>VLOOKUP(tbStoricoOrdini[[#This Row],[ARTICOLO]],tbArticoli[],2,FALSE)</f>
        <v>180</v>
      </c>
      <c r="M1419" s="22">
        <f>tbStoricoOrdini[[#This Row],[IMPORTO]]/tbStoricoOrdini[[#This Row],[PREZZO]]</f>
        <v>0.46111111111111114</v>
      </c>
      <c r="N1419" t="s">
        <v>9</v>
      </c>
      <c r="O1419" s="8">
        <f>VLOOKUP(tbStoricoOrdini[[#This Row],[AGENTE]],tbAgenti[],2,FALSE)</f>
        <v>0.05</v>
      </c>
      <c r="P1419" s="2">
        <v>83</v>
      </c>
      <c r="Q1419" s="2">
        <f>tbStoricoOrdini[[#This Row],[IMPORTO]]*tbStoricoOrdini[[#This Row],[% COMM.]]</f>
        <v>4.1500000000000004</v>
      </c>
      <c r="R1419" s="2">
        <f>tbStoricoOrdini[[#This Row],[TOT. COMM.]]+tbStoricoOrdini[[#This Row],[IMPORTO]]</f>
        <v>87.15</v>
      </c>
    </row>
    <row r="1420" spans="1:18">
      <c r="A1420" s="1">
        <v>43862</v>
      </c>
      <c r="B1420" s="7">
        <f>MONTH(tbStoricoOrdini[[#This Row],[DATA]])</f>
        <v>2</v>
      </c>
      <c r="C1420" t="s">
        <v>1515</v>
      </c>
      <c r="D1420" t="str">
        <f>RIGHT(tbStoricoOrdini[[#This Row],[ORDINE]],4)</f>
        <v>1417</v>
      </c>
      <c r="E1420" t="s">
        <v>43</v>
      </c>
      <c r="F1420" t="str">
        <f>VLOOKUP(tbStoricoOrdini[[#This Row],[CLIENTE]],tbClienti[],3,FALSE)</f>
        <v>Lazio</v>
      </c>
      <c r="G1420" t="str">
        <f>VLOOKUP(tbStoricoOrdini[[#This Row],[CLIENTE]],tbClienti[],7,FALSE)</f>
        <v>CB</v>
      </c>
      <c r="H1420" t="s">
        <v>71</v>
      </c>
      <c r="I1420" t="str">
        <f>IF(LEFT(tbStoricoOrdini[[#This Row],[ARTICOLO]],3) = "COG","COG",LEFT(tbStoricoOrdini[[#This Row],[ARTICOLO]],FIND(" ",tbStoricoOrdini[[#This Row],[ARTICOLO]])-1))</f>
        <v>EB07</v>
      </c>
      <c r="J1420" t="str">
        <f>MID(tbStoricoOrdini[[#This Row],[ARTICOLO]],FIND(" ",tbStoricoOrdini[[#This Row],[ARTICOLO]])+1,4)</f>
        <v>5000</v>
      </c>
      <c r="K1420" t="str">
        <f>IFERROR(RIGHT(tbStoricoOrdini[[#This Row],[ARTICOLO]],LEN(tbStoricoOrdini[[#This Row],[ARTICOLO]])-FIND(" ",tbStoricoOrdini[[#This Row],[ARTICOLO]],FIND(" ",tbStoricoOrdini[[#This Row],[ARTICOLO]]) +1)),"")</f>
        <v/>
      </c>
      <c r="L1420" s="3">
        <f>VLOOKUP(tbStoricoOrdini[[#This Row],[ARTICOLO]],tbArticoli[],2,FALSE)</f>
        <v>140</v>
      </c>
      <c r="M1420" s="22">
        <f>tbStoricoOrdini[[#This Row],[IMPORTO]]/tbStoricoOrdini[[#This Row],[PREZZO]]</f>
        <v>14.121428571428572</v>
      </c>
      <c r="N1420" t="s">
        <v>9</v>
      </c>
      <c r="O1420" s="8">
        <f>VLOOKUP(tbStoricoOrdini[[#This Row],[AGENTE]],tbAgenti[],2,FALSE)</f>
        <v>0.05</v>
      </c>
      <c r="P1420" s="2">
        <v>1977</v>
      </c>
      <c r="Q1420" s="2">
        <f>tbStoricoOrdini[[#This Row],[IMPORTO]]*tbStoricoOrdini[[#This Row],[% COMM.]]</f>
        <v>98.850000000000009</v>
      </c>
      <c r="R1420" s="2">
        <f>tbStoricoOrdini[[#This Row],[TOT. COMM.]]+tbStoricoOrdini[[#This Row],[IMPORTO]]</f>
        <v>2075.85</v>
      </c>
    </row>
    <row r="1421" spans="1:18">
      <c r="A1421" s="1">
        <v>43862</v>
      </c>
      <c r="B1421" s="7">
        <f>MONTH(tbStoricoOrdini[[#This Row],[DATA]])</f>
        <v>2</v>
      </c>
      <c r="C1421" t="s">
        <v>1516</v>
      </c>
      <c r="D1421" t="str">
        <f>RIGHT(tbStoricoOrdini[[#This Row],[ORDINE]],4)</f>
        <v>1418</v>
      </c>
      <c r="E1421" t="s">
        <v>44</v>
      </c>
      <c r="F1421" t="str">
        <f>VLOOKUP(tbStoricoOrdini[[#This Row],[CLIENTE]],tbClienti[],3,FALSE)</f>
        <v>Umbria</v>
      </c>
      <c r="G1421" t="str">
        <f>VLOOKUP(tbStoricoOrdini[[#This Row],[CLIENTE]],tbClienti[],7,FALSE)</f>
        <v>BC</v>
      </c>
      <c r="H1421" t="s">
        <v>74</v>
      </c>
      <c r="I1421" t="str">
        <f>IF(LEFT(tbStoricoOrdini[[#This Row],[ARTICOLO]],3) = "COG","COG",LEFT(tbStoricoOrdini[[#This Row],[ARTICOLO]],FIND(" ",tbStoricoOrdini[[#This Row],[ARTICOLO]])-1))</f>
        <v>AVRC</v>
      </c>
      <c r="J1421" t="str">
        <f>MID(tbStoricoOrdini[[#This Row],[ARTICOLO]],FIND(" ",tbStoricoOrdini[[#This Row],[ARTICOLO]])+1,4)</f>
        <v>2500</v>
      </c>
      <c r="K1421" t="str">
        <f>IFERROR(RIGHT(tbStoricoOrdini[[#This Row],[ARTICOLO]],LEN(tbStoricoOrdini[[#This Row],[ARTICOLO]])-FIND(" ",tbStoricoOrdini[[#This Row],[ARTICOLO]],FIND(" ",tbStoricoOrdini[[#This Row],[ARTICOLO]]) +1)),"")</f>
        <v>Gold</v>
      </c>
      <c r="L1421" s="3">
        <f>VLOOKUP(tbStoricoOrdini[[#This Row],[ARTICOLO]],tbArticoli[],2,FALSE)</f>
        <v>500</v>
      </c>
      <c r="M1421" s="22">
        <f>tbStoricoOrdini[[#This Row],[IMPORTO]]/tbStoricoOrdini[[#This Row],[PREZZO]]</f>
        <v>0.57399999999999995</v>
      </c>
      <c r="N1421" t="s">
        <v>9</v>
      </c>
      <c r="O1421" s="8">
        <f>VLOOKUP(tbStoricoOrdini[[#This Row],[AGENTE]],tbAgenti[],2,FALSE)</f>
        <v>0.05</v>
      </c>
      <c r="P1421" s="2">
        <v>287</v>
      </c>
      <c r="Q1421" s="2">
        <f>tbStoricoOrdini[[#This Row],[IMPORTO]]*tbStoricoOrdini[[#This Row],[% COMM.]]</f>
        <v>14.350000000000001</v>
      </c>
      <c r="R1421" s="2">
        <f>tbStoricoOrdini[[#This Row],[TOT. COMM.]]+tbStoricoOrdini[[#This Row],[IMPORTO]]</f>
        <v>301.35000000000002</v>
      </c>
    </row>
    <row r="1422" spans="1:18">
      <c r="A1422" s="1">
        <v>43862</v>
      </c>
      <c r="B1422" s="7">
        <f>MONTH(tbStoricoOrdini[[#This Row],[DATA]])</f>
        <v>2</v>
      </c>
      <c r="C1422" t="s">
        <v>1517</v>
      </c>
      <c r="D1422" t="str">
        <f>RIGHT(tbStoricoOrdini[[#This Row],[ORDINE]],4)</f>
        <v>1419</v>
      </c>
      <c r="E1422" t="s">
        <v>44</v>
      </c>
      <c r="F1422" t="str">
        <f>VLOOKUP(tbStoricoOrdini[[#This Row],[CLIENTE]],tbClienti[],3,FALSE)</f>
        <v>Umbria</v>
      </c>
      <c r="G1422" t="str">
        <f>VLOOKUP(tbStoricoOrdini[[#This Row],[CLIENTE]],tbClienti[],7,FALSE)</f>
        <v>BC</v>
      </c>
      <c r="H1422" t="s">
        <v>77</v>
      </c>
      <c r="I1422" t="str">
        <f>IF(LEFT(tbStoricoOrdini[[#This Row],[ARTICOLO]],3) = "COG","COG",LEFT(tbStoricoOrdini[[#This Row],[ARTICOLO]],FIND(" ",tbStoricoOrdini[[#This Row],[ARTICOLO]])-1))</f>
        <v>COG</v>
      </c>
      <c r="J1422" t="str">
        <f>MID(tbStoricoOrdini[[#This Row],[ARTICOLO]],FIND(" ",tbStoricoOrdini[[#This Row],[ARTICOLO]])+1,4)</f>
        <v>2000</v>
      </c>
      <c r="K1422" t="str">
        <f>IFERROR(RIGHT(tbStoricoOrdini[[#This Row],[ARTICOLO]],LEN(tbStoricoOrdini[[#This Row],[ARTICOLO]])-FIND(" ",tbStoricoOrdini[[#This Row],[ARTICOLO]],FIND(" ",tbStoricoOrdini[[#This Row],[ARTICOLO]]) +1)),"")</f>
        <v>Medium</v>
      </c>
      <c r="L1422" s="3">
        <f>VLOOKUP(tbStoricoOrdini[[#This Row],[ARTICOLO]],tbArticoli[],2,FALSE)</f>
        <v>200</v>
      </c>
      <c r="M1422" s="22">
        <f>tbStoricoOrdini[[#This Row],[IMPORTO]]/tbStoricoOrdini[[#This Row],[PREZZO]]</f>
        <v>0.04</v>
      </c>
      <c r="N1422" t="s">
        <v>9</v>
      </c>
      <c r="O1422" s="8">
        <f>VLOOKUP(tbStoricoOrdini[[#This Row],[AGENTE]],tbAgenti[],2,FALSE)</f>
        <v>0.05</v>
      </c>
      <c r="P1422" s="2">
        <v>8</v>
      </c>
      <c r="Q1422" s="2">
        <f>tbStoricoOrdini[[#This Row],[IMPORTO]]*tbStoricoOrdini[[#This Row],[% COMM.]]</f>
        <v>0.4</v>
      </c>
      <c r="R1422" s="2">
        <f>tbStoricoOrdini[[#This Row],[TOT. COMM.]]+tbStoricoOrdini[[#This Row],[IMPORTO]]</f>
        <v>8.4</v>
      </c>
    </row>
    <row r="1423" spans="1:18">
      <c r="A1423" s="1">
        <v>43862</v>
      </c>
      <c r="B1423" s="7">
        <f>MONTH(tbStoricoOrdini[[#This Row],[DATA]])</f>
        <v>2</v>
      </c>
      <c r="C1423" t="s">
        <v>1518</v>
      </c>
      <c r="D1423" t="str">
        <f>RIGHT(tbStoricoOrdini[[#This Row],[ORDINE]],4)</f>
        <v>1420</v>
      </c>
      <c r="E1423" t="s">
        <v>44</v>
      </c>
      <c r="F1423" t="str">
        <f>VLOOKUP(tbStoricoOrdini[[#This Row],[CLIENTE]],tbClienti[],3,FALSE)</f>
        <v>Umbria</v>
      </c>
      <c r="G1423" t="str">
        <f>VLOOKUP(tbStoricoOrdini[[#This Row],[CLIENTE]],tbClienti[],7,FALSE)</f>
        <v>BC</v>
      </c>
      <c r="H1423" t="s">
        <v>61</v>
      </c>
      <c r="I1423" t="str">
        <f>IF(LEFT(tbStoricoOrdini[[#This Row],[ARTICOLO]],3) = "COG","COG",LEFT(tbStoricoOrdini[[#This Row],[ARTICOLO]],FIND(" ",tbStoricoOrdini[[#This Row],[ARTICOLO]])-1))</f>
        <v>KLM</v>
      </c>
      <c r="J1423" t="str">
        <f>MID(tbStoricoOrdini[[#This Row],[ARTICOLO]],FIND(" ",tbStoricoOrdini[[#This Row],[ARTICOLO]])+1,4)</f>
        <v>5000</v>
      </c>
      <c r="K1423" t="str">
        <f>IFERROR(RIGHT(tbStoricoOrdini[[#This Row],[ARTICOLO]],LEN(tbStoricoOrdini[[#This Row],[ARTICOLO]])-FIND(" ",tbStoricoOrdini[[#This Row],[ARTICOLO]],FIND(" ",tbStoricoOrdini[[#This Row],[ARTICOLO]]) +1)),"")</f>
        <v>Medium</v>
      </c>
      <c r="L1423" s="3">
        <f>VLOOKUP(tbStoricoOrdini[[#This Row],[ARTICOLO]],tbArticoli[],2,FALSE)</f>
        <v>150</v>
      </c>
      <c r="M1423" s="22">
        <f>tbStoricoOrdini[[#This Row],[IMPORTO]]/tbStoricoOrdini[[#This Row],[PREZZO]]</f>
        <v>359.22</v>
      </c>
      <c r="N1423" t="s">
        <v>9</v>
      </c>
      <c r="O1423" s="8">
        <f>VLOOKUP(tbStoricoOrdini[[#This Row],[AGENTE]],tbAgenti[],2,FALSE)</f>
        <v>0.05</v>
      </c>
      <c r="P1423" s="2">
        <v>53883</v>
      </c>
      <c r="Q1423" s="2">
        <f>tbStoricoOrdini[[#This Row],[IMPORTO]]*tbStoricoOrdini[[#This Row],[% COMM.]]</f>
        <v>2694.15</v>
      </c>
      <c r="R1423" s="2">
        <f>tbStoricoOrdini[[#This Row],[TOT. COMM.]]+tbStoricoOrdini[[#This Row],[IMPORTO]]</f>
        <v>56577.15</v>
      </c>
    </row>
    <row r="1424" spans="1:18">
      <c r="A1424" s="1">
        <v>43862</v>
      </c>
      <c r="B1424" s="7">
        <f>MONTH(tbStoricoOrdini[[#This Row],[DATA]])</f>
        <v>2</v>
      </c>
      <c r="C1424" t="s">
        <v>1519</v>
      </c>
      <c r="D1424" t="str">
        <f>RIGHT(tbStoricoOrdini[[#This Row],[ORDINE]],4)</f>
        <v>1421</v>
      </c>
      <c r="E1424" t="s">
        <v>44</v>
      </c>
      <c r="F1424" t="str">
        <f>VLOOKUP(tbStoricoOrdini[[#This Row],[CLIENTE]],tbClienti[],3,FALSE)</f>
        <v>Umbria</v>
      </c>
      <c r="G1424" t="str">
        <f>VLOOKUP(tbStoricoOrdini[[#This Row],[CLIENTE]],tbClienti[],7,FALSE)</f>
        <v>BC</v>
      </c>
      <c r="H1424" t="s">
        <v>79</v>
      </c>
      <c r="I1424" t="str">
        <f>IF(LEFT(tbStoricoOrdini[[#This Row],[ARTICOLO]],3) = "COG","COG",LEFT(tbStoricoOrdini[[#This Row],[ARTICOLO]],FIND(" ",tbStoricoOrdini[[#This Row],[ARTICOLO]])-1))</f>
        <v>COG</v>
      </c>
      <c r="J1424" t="str">
        <f>MID(tbStoricoOrdini[[#This Row],[ARTICOLO]],FIND(" ",tbStoricoOrdini[[#This Row],[ARTICOLO]])+1,4)</f>
        <v>4000</v>
      </c>
      <c r="K1424" t="str">
        <f>IFERROR(RIGHT(tbStoricoOrdini[[#This Row],[ARTICOLO]],LEN(tbStoricoOrdini[[#This Row],[ARTICOLO]])-FIND(" ",tbStoricoOrdini[[#This Row],[ARTICOLO]],FIND(" ",tbStoricoOrdini[[#This Row],[ARTICOLO]]) +1)),"")</f>
        <v>Plus</v>
      </c>
      <c r="L1424" s="3">
        <f>VLOOKUP(tbStoricoOrdini[[#This Row],[ARTICOLO]],tbArticoli[],2,FALSE)</f>
        <v>240</v>
      </c>
      <c r="M1424" s="22">
        <f>tbStoricoOrdini[[#This Row],[IMPORTO]]/tbStoricoOrdini[[#This Row],[PREZZO]]</f>
        <v>5.3624999999999998</v>
      </c>
      <c r="N1424" t="s">
        <v>9</v>
      </c>
      <c r="O1424" s="8">
        <f>VLOOKUP(tbStoricoOrdini[[#This Row],[AGENTE]],tbAgenti[],2,FALSE)</f>
        <v>0.05</v>
      </c>
      <c r="P1424" s="2">
        <v>1287</v>
      </c>
      <c r="Q1424" s="2">
        <f>tbStoricoOrdini[[#This Row],[IMPORTO]]*tbStoricoOrdini[[#This Row],[% COMM.]]</f>
        <v>64.350000000000009</v>
      </c>
      <c r="R1424" s="2">
        <f>tbStoricoOrdini[[#This Row],[TOT. COMM.]]+tbStoricoOrdini[[#This Row],[IMPORTO]]</f>
        <v>1351.35</v>
      </c>
    </row>
    <row r="1425" spans="1:18">
      <c r="A1425" s="1">
        <v>43862</v>
      </c>
      <c r="B1425" s="7">
        <f>MONTH(tbStoricoOrdini[[#This Row],[DATA]])</f>
        <v>2</v>
      </c>
      <c r="C1425" t="s">
        <v>1520</v>
      </c>
      <c r="D1425" t="str">
        <f>RIGHT(tbStoricoOrdini[[#This Row],[ORDINE]],4)</f>
        <v>1422</v>
      </c>
      <c r="E1425" t="s">
        <v>44</v>
      </c>
      <c r="F1425" t="str">
        <f>VLOOKUP(tbStoricoOrdini[[#This Row],[CLIENTE]],tbClienti[],3,FALSE)</f>
        <v>Umbria</v>
      </c>
      <c r="G1425" t="str">
        <f>VLOOKUP(tbStoricoOrdini[[#This Row],[CLIENTE]],tbClienti[],7,FALSE)</f>
        <v>BC</v>
      </c>
      <c r="H1425" t="s">
        <v>63</v>
      </c>
      <c r="I1425" t="str">
        <f>IF(LEFT(tbStoricoOrdini[[#This Row],[ARTICOLO]],3) = "COG","COG",LEFT(tbStoricoOrdini[[#This Row],[ARTICOLO]],FIND(" ",tbStoricoOrdini[[#This Row],[ARTICOLO]])-1))</f>
        <v>KLM</v>
      </c>
      <c r="J1425" t="str">
        <f>MID(tbStoricoOrdini[[#This Row],[ARTICOLO]],FIND(" ",tbStoricoOrdini[[#This Row],[ARTICOLO]])+1,4)</f>
        <v>3000</v>
      </c>
      <c r="K1425" t="str">
        <f>IFERROR(RIGHT(tbStoricoOrdini[[#This Row],[ARTICOLO]],LEN(tbStoricoOrdini[[#This Row],[ARTICOLO]])-FIND(" ",tbStoricoOrdini[[#This Row],[ARTICOLO]],FIND(" ",tbStoricoOrdini[[#This Row],[ARTICOLO]]) +1)),"")</f>
        <v>Plus</v>
      </c>
      <c r="L1425" s="3">
        <f>VLOOKUP(tbStoricoOrdini[[#This Row],[ARTICOLO]],tbArticoli[],2,FALSE)</f>
        <v>145</v>
      </c>
      <c r="M1425" s="22">
        <f>tbStoricoOrdini[[#This Row],[IMPORTO]]/tbStoricoOrdini[[#This Row],[PREZZO]]</f>
        <v>704.86896551724135</v>
      </c>
      <c r="N1425" t="s">
        <v>9</v>
      </c>
      <c r="O1425" s="8">
        <f>VLOOKUP(tbStoricoOrdini[[#This Row],[AGENTE]],tbAgenti[],2,FALSE)</f>
        <v>0.05</v>
      </c>
      <c r="P1425" s="2">
        <v>102206</v>
      </c>
      <c r="Q1425" s="2">
        <f>tbStoricoOrdini[[#This Row],[IMPORTO]]*tbStoricoOrdini[[#This Row],[% COMM.]]</f>
        <v>5110.3</v>
      </c>
      <c r="R1425" s="2">
        <f>tbStoricoOrdini[[#This Row],[TOT. COMM.]]+tbStoricoOrdini[[#This Row],[IMPORTO]]</f>
        <v>107316.3</v>
      </c>
    </row>
    <row r="1426" spans="1:18">
      <c r="A1426" s="1">
        <v>43862</v>
      </c>
      <c r="B1426" s="7">
        <f>MONTH(tbStoricoOrdini[[#This Row],[DATA]])</f>
        <v>2</v>
      </c>
      <c r="C1426" t="s">
        <v>1521</v>
      </c>
      <c r="D1426" t="str">
        <f>RIGHT(tbStoricoOrdini[[#This Row],[ORDINE]],4)</f>
        <v>1423</v>
      </c>
      <c r="E1426" t="s">
        <v>44</v>
      </c>
      <c r="F1426" t="str">
        <f>VLOOKUP(tbStoricoOrdini[[#This Row],[CLIENTE]],tbClienti[],3,FALSE)</f>
        <v>Umbria</v>
      </c>
      <c r="G1426" t="str">
        <f>VLOOKUP(tbStoricoOrdini[[#This Row],[CLIENTE]],tbClienti[],7,FALSE)</f>
        <v>BC</v>
      </c>
      <c r="H1426" t="s">
        <v>66</v>
      </c>
      <c r="I1426" t="str">
        <f>IF(LEFT(tbStoricoOrdini[[#This Row],[ARTICOLO]],3) = "COG","COG",LEFT(tbStoricoOrdini[[#This Row],[ARTICOLO]],FIND(" ",tbStoricoOrdini[[#This Row],[ARTICOLO]])-1))</f>
        <v>BAG</v>
      </c>
      <c r="J1426" t="str">
        <f>MID(tbStoricoOrdini[[#This Row],[ARTICOLO]],FIND(" ",tbStoricoOrdini[[#This Row],[ARTICOLO]])+1,4)</f>
        <v>2500</v>
      </c>
      <c r="K1426" t="str">
        <f>IFERROR(RIGHT(tbStoricoOrdini[[#This Row],[ARTICOLO]],LEN(tbStoricoOrdini[[#This Row],[ARTICOLO]])-FIND(" ",tbStoricoOrdini[[#This Row],[ARTICOLO]],FIND(" ",tbStoricoOrdini[[#This Row],[ARTICOLO]]) +1)),"")</f>
        <v>Plus</v>
      </c>
      <c r="L1426" s="3">
        <f>VLOOKUP(tbStoricoOrdini[[#This Row],[ARTICOLO]],tbArticoli[],2,FALSE)</f>
        <v>220</v>
      </c>
      <c r="M1426" s="22">
        <f>tbStoricoOrdini[[#This Row],[IMPORTO]]/tbStoricoOrdini[[#This Row],[PREZZO]]</f>
        <v>2.8454545454545452</v>
      </c>
      <c r="N1426" t="s">
        <v>9</v>
      </c>
      <c r="O1426" s="8">
        <f>VLOOKUP(tbStoricoOrdini[[#This Row],[AGENTE]],tbAgenti[],2,FALSE)</f>
        <v>0.05</v>
      </c>
      <c r="P1426" s="2">
        <v>626</v>
      </c>
      <c r="Q1426" s="2">
        <f>tbStoricoOrdini[[#This Row],[IMPORTO]]*tbStoricoOrdini[[#This Row],[% COMM.]]</f>
        <v>31.3</v>
      </c>
      <c r="R1426" s="2">
        <f>tbStoricoOrdini[[#This Row],[TOT. COMM.]]+tbStoricoOrdini[[#This Row],[IMPORTO]]</f>
        <v>657.3</v>
      </c>
    </row>
    <row r="1427" spans="1:18">
      <c r="A1427" s="1">
        <v>43862</v>
      </c>
      <c r="B1427" s="7">
        <f>MONTH(tbStoricoOrdini[[#This Row],[DATA]])</f>
        <v>2</v>
      </c>
      <c r="C1427" t="s">
        <v>1522</v>
      </c>
      <c r="D1427" t="str">
        <f>RIGHT(tbStoricoOrdini[[#This Row],[ORDINE]],4)</f>
        <v>1424</v>
      </c>
      <c r="E1427" t="s">
        <v>44</v>
      </c>
      <c r="F1427" t="str">
        <f>VLOOKUP(tbStoricoOrdini[[#This Row],[CLIENTE]],tbClienti[],3,FALSE)</f>
        <v>Umbria</v>
      </c>
      <c r="G1427" t="str">
        <f>VLOOKUP(tbStoricoOrdini[[#This Row],[CLIENTE]],tbClienti[],7,FALSE)</f>
        <v>BC</v>
      </c>
      <c r="H1427" t="s">
        <v>67</v>
      </c>
      <c r="I1427" t="str">
        <f>IF(LEFT(tbStoricoOrdini[[#This Row],[ARTICOLO]],3) = "COG","COG",LEFT(tbStoricoOrdini[[#This Row],[ARTICOLO]],FIND(" ",tbStoricoOrdini[[#This Row],[ARTICOLO]])-1))</f>
        <v>BAG</v>
      </c>
      <c r="J1427" t="str">
        <f>MID(tbStoricoOrdini[[#This Row],[ARTICOLO]],FIND(" ",tbStoricoOrdini[[#This Row],[ARTICOLO]])+1,4)</f>
        <v>2500</v>
      </c>
      <c r="K1427" t="str">
        <f>IFERROR(RIGHT(tbStoricoOrdini[[#This Row],[ARTICOLO]],LEN(tbStoricoOrdini[[#This Row],[ARTICOLO]])-FIND(" ",tbStoricoOrdini[[#This Row],[ARTICOLO]],FIND(" ",tbStoricoOrdini[[#This Row],[ARTICOLO]]) +1)),"")</f>
        <v>Medium</v>
      </c>
      <c r="L1427" s="3">
        <f>VLOOKUP(tbStoricoOrdini[[#This Row],[ARTICOLO]],tbArticoli[],2,FALSE)</f>
        <v>210</v>
      </c>
      <c r="M1427" s="22">
        <f>tbStoricoOrdini[[#This Row],[IMPORTO]]/tbStoricoOrdini[[#This Row],[PREZZO]]</f>
        <v>117.54761904761905</v>
      </c>
      <c r="N1427" t="s">
        <v>9</v>
      </c>
      <c r="O1427" s="8">
        <f>VLOOKUP(tbStoricoOrdini[[#This Row],[AGENTE]],tbAgenti[],2,FALSE)</f>
        <v>0.05</v>
      </c>
      <c r="P1427" s="2">
        <v>24685</v>
      </c>
      <c r="Q1427" s="2">
        <f>tbStoricoOrdini[[#This Row],[IMPORTO]]*tbStoricoOrdini[[#This Row],[% COMM.]]</f>
        <v>1234.25</v>
      </c>
      <c r="R1427" s="2">
        <f>tbStoricoOrdini[[#This Row],[TOT. COMM.]]+tbStoricoOrdini[[#This Row],[IMPORTO]]</f>
        <v>25919.25</v>
      </c>
    </row>
    <row r="1428" spans="1:18">
      <c r="A1428" s="1">
        <v>43862</v>
      </c>
      <c r="B1428" s="7">
        <f>MONTH(tbStoricoOrdini[[#This Row],[DATA]])</f>
        <v>2</v>
      </c>
      <c r="C1428" t="s">
        <v>1523</v>
      </c>
      <c r="D1428" t="str">
        <f>RIGHT(tbStoricoOrdini[[#This Row],[ORDINE]],4)</f>
        <v>1425</v>
      </c>
      <c r="E1428" t="s">
        <v>44</v>
      </c>
      <c r="F1428" t="str">
        <f>VLOOKUP(tbStoricoOrdini[[#This Row],[CLIENTE]],tbClienti[],3,FALSE)</f>
        <v>Umbria</v>
      </c>
      <c r="G1428" t="str">
        <f>VLOOKUP(tbStoricoOrdini[[#This Row],[CLIENTE]],tbClienti[],7,FALSE)</f>
        <v>BC</v>
      </c>
      <c r="H1428" t="s">
        <v>69</v>
      </c>
      <c r="I1428" t="str">
        <f>IF(LEFT(tbStoricoOrdini[[#This Row],[ARTICOLO]],3) = "COG","COG",LEFT(tbStoricoOrdini[[#This Row],[ARTICOLO]],FIND(" ",tbStoricoOrdini[[#This Row],[ARTICOLO]])-1))</f>
        <v>BAG</v>
      </c>
      <c r="J1428" t="str">
        <f>MID(tbStoricoOrdini[[#This Row],[ARTICOLO]],FIND(" ",tbStoricoOrdini[[#This Row],[ARTICOLO]])+1,4)</f>
        <v>1121</v>
      </c>
      <c r="K1428" t="str">
        <f>IFERROR(RIGHT(tbStoricoOrdini[[#This Row],[ARTICOLO]],LEN(tbStoricoOrdini[[#This Row],[ARTICOLO]])-FIND(" ",tbStoricoOrdini[[#This Row],[ARTICOLO]],FIND(" ",tbStoricoOrdini[[#This Row],[ARTICOLO]]) +1)),"")</f>
        <v>Gold</v>
      </c>
      <c r="L1428" s="3">
        <f>VLOOKUP(tbStoricoOrdini[[#This Row],[ARTICOLO]],tbArticoli[],2,FALSE)</f>
        <v>230</v>
      </c>
      <c r="M1428" s="22">
        <f>tbStoricoOrdini[[#This Row],[IMPORTO]]/tbStoricoOrdini[[#This Row],[PREZZO]]</f>
        <v>34.221739130434784</v>
      </c>
      <c r="N1428" t="s">
        <v>9</v>
      </c>
      <c r="O1428" s="8">
        <f>VLOOKUP(tbStoricoOrdini[[#This Row],[AGENTE]],tbAgenti[],2,FALSE)</f>
        <v>0.05</v>
      </c>
      <c r="P1428" s="2">
        <v>7871</v>
      </c>
      <c r="Q1428" s="2">
        <f>tbStoricoOrdini[[#This Row],[IMPORTO]]*tbStoricoOrdini[[#This Row],[% COMM.]]</f>
        <v>393.55</v>
      </c>
      <c r="R1428" s="2">
        <f>tbStoricoOrdini[[#This Row],[TOT. COMM.]]+tbStoricoOrdini[[#This Row],[IMPORTO]]</f>
        <v>8264.5499999999993</v>
      </c>
    </row>
    <row r="1429" spans="1:18">
      <c r="A1429" s="1">
        <v>43862</v>
      </c>
      <c r="B1429" s="7">
        <f>MONTH(tbStoricoOrdini[[#This Row],[DATA]])</f>
        <v>2</v>
      </c>
      <c r="C1429" t="s">
        <v>1524</v>
      </c>
      <c r="D1429" t="str">
        <f>RIGHT(tbStoricoOrdini[[#This Row],[ORDINE]],4)</f>
        <v>1426</v>
      </c>
      <c r="E1429" t="s">
        <v>44</v>
      </c>
      <c r="F1429" t="str">
        <f>VLOOKUP(tbStoricoOrdini[[#This Row],[CLIENTE]],tbClienti[],3,FALSE)</f>
        <v>Umbria</v>
      </c>
      <c r="G1429" t="str">
        <f>VLOOKUP(tbStoricoOrdini[[#This Row],[CLIENTE]],tbClienti[],7,FALSE)</f>
        <v>BC</v>
      </c>
      <c r="H1429" t="s">
        <v>83</v>
      </c>
      <c r="I1429" t="str">
        <f>IF(LEFT(tbStoricoOrdini[[#This Row],[ARTICOLO]],3) = "COG","COG",LEFT(tbStoricoOrdini[[#This Row],[ARTICOLO]],FIND(" ",tbStoricoOrdini[[#This Row],[ARTICOLO]])-1))</f>
        <v>COG</v>
      </c>
      <c r="J1429" t="str">
        <f>MID(tbStoricoOrdini[[#This Row],[ARTICOLO]],FIND(" ",tbStoricoOrdini[[#This Row],[ARTICOLO]])+1,4)</f>
        <v>8000</v>
      </c>
      <c r="K1429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1429" s="3">
        <f>VLOOKUP(tbStoricoOrdini[[#This Row],[ARTICOLO]],tbArticoli[],2,FALSE)</f>
        <v>670</v>
      </c>
      <c r="M1429" s="22">
        <f>tbStoricoOrdini[[#This Row],[IMPORTO]]/tbStoricoOrdini[[#This Row],[PREZZO]]</f>
        <v>23.229850746268657</v>
      </c>
      <c r="N1429" t="s">
        <v>9</v>
      </c>
      <c r="O1429" s="8">
        <f>VLOOKUP(tbStoricoOrdini[[#This Row],[AGENTE]],tbAgenti[],2,FALSE)</f>
        <v>0.05</v>
      </c>
      <c r="P1429" s="2">
        <v>15564</v>
      </c>
      <c r="Q1429" s="2">
        <f>tbStoricoOrdini[[#This Row],[IMPORTO]]*tbStoricoOrdini[[#This Row],[% COMM.]]</f>
        <v>778.2</v>
      </c>
      <c r="R1429" s="2">
        <f>tbStoricoOrdini[[#This Row],[TOT. COMM.]]+tbStoricoOrdini[[#This Row],[IMPORTO]]</f>
        <v>16342.2</v>
      </c>
    </row>
    <row r="1430" spans="1:18">
      <c r="A1430" s="1">
        <v>43862</v>
      </c>
      <c r="B1430" s="7">
        <f>MONTH(tbStoricoOrdini[[#This Row],[DATA]])</f>
        <v>2</v>
      </c>
      <c r="C1430" t="s">
        <v>1525</v>
      </c>
      <c r="D1430" t="str">
        <f>RIGHT(tbStoricoOrdini[[#This Row],[ORDINE]],4)</f>
        <v>1427</v>
      </c>
      <c r="E1430" t="s">
        <v>44</v>
      </c>
      <c r="F1430" t="str">
        <f>VLOOKUP(tbStoricoOrdini[[#This Row],[CLIENTE]],tbClienti[],3,FALSE)</f>
        <v>Umbria</v>
      </c>
      <c r="G1430" t="str">
        <f>VLOOKUP(tbStoricoOrdini[[#This Row],[CLIENTE]],tbClienti[],7,FALSE)</f>
        <v>BC</v>
      </c>
      <c r="H1430" t="s">
        <v>70</v>
      </c>
      <c r="I1430" t="str">
        <f>IF(LEFT(tbStoricoOrdini[[#This Row],[ARTICOLO]],3) = "COG","COG",LEFT(tbStoricoOrdini[[#This Row],[ARTICOLO]],FIND(" ",tbStoricoOrdini[[#This Row],[ARTICOLO]])-1))</f>
        <v>EB08</v>
      </c>
      <c r="J1430" t="str">
        <f>MID(tbStoricoOrdini[[#This Row],[ARTICOLO]],FIND(" ",tbStoricoOrdini[[#This Row],[ARTICOLO]])+1,4)</f>
        <v>7500</v>
      </c>
      <c r="K1430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1430" s="3">
        <f>VLOOKUP(tbStoricoOrdini[[#This Row],[ARTICOLO]],tbArticoli[],2,FALSE)</f>
        <v>180</v>
      </c>
      <c r="M1430" s="22">
        <f>tbStoricoOrdini[[#This Row],[IMPORTO]]/tbStoricoOrdini[[#This Row],[PREZZO]]</f>
        <v>0.76111111111111107</v>
      </c>
      <c r="N1430" t="s">
        <v>9</v>
      </c>
      <c r="O1430" s="8">
        <f>VLOOKUP(tbStoricoOrdini[[#This Row],[AGENTE]],tbAgenti[],2,FALSE)</f>
        <v>0.05</v>
      </c>
      <c r="P1430" s="2">
        <v>137</v>
      </c>
      <c r="Q1430" s="2">
        <f>tbStoricoOrdini[[#This Row],[IMPORTO]]*tbStoricoOrdini[[#This Row],[% COMM.]]</f>
        <v>6.8500000000000005</v>
      </c>
      <c r="R1430" s="2">
        <f>tbStoricoOrdini[[#This Row],[TOT. COMM.]]+tbStoricoOrdini[[#This Row],[IMPORTO]]</f>
        <v>143.85</v>
      </c>
    </row>
    <row r="1431" spans="1:18">
      <c r="A1431" s="1">
        <v>43862</v>
      </c>
      <c r="B1431" s="7">
        <f>MONTH(tbStoricoOrdini[[#This Row],[DATA]])</f>
        <v>2</v>
      </c>
      <c r="C1431" t="s">
        <v>1526</v>
      </c>
      <c r="D1431" t="str">
        <f>RIGHT(tbStoricoOrdini[[#This Row],[ORDINE]],4)</f>
        <v>1428</v>
      </c>
      <c r="E1431" t="s">
        <v>44</v>
      </c>
      <c r="F1431" t="str">
        <f>VLOOKUP(tbStoricoOrdini[[#This Row],[CLIENTE]],tbClienti[],3,FALSE)</f>
        <v>Umbria</v>
      </c>
      <c r="G1431" t="str">
        <f>VLOOKUP(tbStoricoOrdini[[#This Row],[CLIENTE]],tbClienti[],7,FALSE)</f>
        <v>BC</v>
      </c>
      <c r="H1431" t="s">
        <v>75</v>
      </c>
      <c r="I1431" t="str">
        <f>IF(LEFT(tbStoricoOrdini[[#This Row],[ARTICOLO]],3) = "COG","COG",LEFT(tbStoricoOrdini[[#This Row],[ARTICOLO]],FIND(" ",tbStoricoOrdini[[#This Row],[ARTICOLO]])-1))</f>
        <v>AVRC</v>
      </c>
      <c r="J1431" t="str">
        <f>MID(tbStoricoOrdini[[#This Row],[ARTICOLO]],FIND(" ",tbStoricoOrdini[[#This Row],[ARTICOLO]])+1,4)</f>
        <v>1000</v>
      </c>
      <c r="K1431" t="str">
        <f>IFERROR(RIGHT(tbStoricoOrdini[[#This Row],[ARTICOLO]],LEN(tbStoricoOrdini[[#This Row],[ARTICOLO]])-FIND(" ",tbStoricoOrdini[[#This Row],[ARTICOLO]],FIND(" ",tbStoricoOrdini[[#This Row],[ARTICOLO]]) +1)),"")</f>
        <v>Silver</v>
      </c>
      <c r="L1431" s="3">
        <f>VLOOKUP(tbStoricoOrdini[[#This Row],[ARTICOLO]],tbArticoli[],2,FALSE)</f>
        <v>390</v>
      </c>
      <c r="M1431" s="22">
        <f>tbStoricoOrdini[[#This Row],[IMPORTO]]/tbStoricoOrdini[[#This Row],[PREZZO]]</f>
        <v>0.22051282051282051</v>
      </c>
      <c r="N1431" t="s">
        <v>9</v>
      </c>
      <c r="O1431" s="8">
        <f>VLOOKUP(tbStoricoOrdini[[#This Row],[AGENTE]],tbAgenti[],2,FALSE)</f>
        <v>0.05</v>
      </c>
      <c r="P1431" s="2">
        <v>86</v>
      </c>
      <c r="Q1431" s="2">
        <f>tbStoricoOrdini[[#This Row],[IMPORTO]]*tbStoricoOrdini[[#This Row],[% COMM.]]</f>
        <v>4.3</v>
      </c>
      <c r="R1431" s="2">
        <f>tbStoricoOrdini[[#This Row],[TOT. COMM.]]+tbStoricoOrdini[[#This Row],[IMPORTO]]</f>
        <v>90.3</v>
      </c>
    </row>
    <row r="1432" spans="1:18">
      <c r="A1432" s="1">
        <v>43862</v>
      </c>
      <c r="B1432" s="7">
        <f>MONTH(tbStoricoOrdini[[#This Row],[DATA]])</f>
        <v>2</v>
      </c>
      <c r="C1432" t="s">
        <v>1527</v>
      </c>
      <c r="D1432" t="str">
        <f>RIGHT(tbStoricoOrdini[[#This Row],[ORDINE]],4)</f>
        <v>1429</v>
      </c>
      <c r="E1432" t="s">
        <v>44</v>
      </c>
      <c r="F1432" t="str">
        <f>VLOOKUP(tbStoricoOrdini[[#This Row],[CLIENTE]],tbClienti[],3,FALSE)</f>
        <v>Umbria</v>
      </c>
      <c r="G1432" t="str">
        <f>VLOOKUP(tbStoricoOrdini[[#This Row],[CLIENTE]],tbClienti[],7,FALSE)</f>
        <v>BC</v>
      </c>
      <c r="H1432" t="s">
        <v>71</v>
      </c>
      <c r="I1432" t="str">
        <f>IF(LEFT(tbStoricoOrdini[[#This Row],[ARTICOLO]],3) = "COG","COG",LEFT(tbStoricoOrdini[[#This Row],[ARTICOLO]],FIND(" ",tbStoricoOrdini[[#This Row],[ARTICOLO]])-1))</f>
        <v>EB07</v>
      </c>
      <c r="J1432" t="str">
        <f>MID(tbStoricoOrdini[[#This Row],[ARTICOLO]],FIND(" ",tbStoricoOrdini[[#This Row],[ARTICOLO]])+1,4)</f>
        <v>5000</v>
      </c>
      <c r="K1432" t="str">
        <f>IFERROR(RIGHT(tbStoricoOrdini[[#This Row],[ARTICOLO]],LEN(tbStoricoOrdini[[#This Row],[ARTICOLO]])-FIND(" ",tbStoricoOrdini[[#This Row],[ARTICOLO]],FIND(" ",tbStoricoOrdini[[#This Row],[ARTICOLO]]) +1)),"")</f>
        <v/>
      </c>
      <c r="L1432" s="3">
        <f>VLOOKUP(tbStoricoOrdini[[#This Row],[ARTICOLO]],tbArticoli[],2,FALSE)</f>
        <v>140</v>
      </c>
      <c r="M1432" s="22">
        <f>tbStoricoOrdini[[#This Row],[IMPORTO]]/tbStoricoOrdini[[#This Row],[PREZZO]]</f>
        <v>10.292857142857143</v>
      </c>
      <c r="N1432" t="s">
        <v>9</v>
      </c>
      <c r="O1432" s="8">
        <f>VLOOKUP(tbStoricoOrdini[[#This Row],[AGENTE]],tbAgenti[],2,FALSE)</f>
        <v>0.05</v>
      </c>
      <c r="P1432" s="2">
        <v>1441</v>
      </c>
      <c r="Q1432" s="2">
        <f>tbStoricoOrdini[[#This Row],[IMPORTO]]*tbStoricoOrdini[[#This Row],[% COMM.]]</f>
        <v>72.05</v>
      </c>
      <c r="R1432" s="2">
        <f>tbStoricoOrdini[[#This Row],[TOT. COMM.]]+tbStoricoOrdini[[#This Row],[IMPORTO]]</f>
        <v>1513.05</v>
      </c>
    </row>
    <row r="1433" spans="1:18">
      <c r="A1433" s="1">
        <v>43862</v>
      </c>
      <c r="B1433" s="7">
        <f>MONTH(tbStoricoOrdini[[#This Row],[DATA]])</f>
        <v>2</v>
      </c>
      <c r="C1433" t="s">
        <v>1528</v>
      </c>
      <c r="D1433" t="str">
        <f>RIGHT(tbStoricoOrdini[[#This Row],[ORDINE]],4)</f>
        <v>1430</v>
      </c>
      <c r="E1433" t="s">
        <v>44</v>
      </c>
      <c r="F1433" t="str">
        <f>VLOOKUP(tbStoricoOrdini[[#This Row],[CLIENTE]],tbClienti[],3,FALSE)</f>
        <v>Umbria</v>
      </c>
      <c r="G1433" t="str">
        <f>VLOOKUP(tbStoricoOrdini[[#This Row],[CLIENTE]],tbClienti[],7,FALSE)</f>
        <v>BC</v>
      </c>
      <c r="H1433" t="s">
        <v>76</v>
      </c>
      <c r="I1433" t="str">
        <f>IF(LEFT(tbStoricoOrdini[[#This Row],[ARTICOLO]],3) = "COG","COG",LEFT(tbStoricoOrdini[[#This Row],[ARTICOLO]],FIND(" ",tbStoricoOrdini[[#This Row],[ARTICOLO]])-1))</f>
        <v>COG</v>
      </c>
      <c r="J1433" t="str">
        <f>MID(tbStoricoOrdini[[#This Row],[ARTICOLO]],FIND(" ",tbStoricoOrdini[[#This Row],[ARTICOLO]])+1,4)</f>
        <v>1000</v>
      </c>
      <c r="K1433" t="str">
        <f>IFERROR(RIGHT(tbStoricoOrdini[[#This Row],[ARTICOLO]],LEN(tbStoricoOrdini[[#This Row],[ARTICOLO]])-FIND(" ",tbStoricoOrdini[[#This Row],[ARTICOLO]],FIND(" ",tbStoricoOrdini[[#This Row],[ARTICOLO]]) +1)),"")</f>
        <v/>
      </c>
      <c r="L1433" s="3">
        <f>VLOOKUP(tbStoricoOrdini[[#This Row],[ARTICOLO]],tbArticoli[],2,FALSE)</f>
        <v>150</v>
      </c>
      <c r="M1433" s="22">
        <f>tbStoricoOrdini[[#This Row],[IMPORTO]]/tbStoricoOrdini[[#This Row],[PREZZO]]</f>
        <v>6.0333333333333332</v>
      </c>
      <c r="N1433" t="s">
        <v>9</v>
      </c>
      <c r="O1433" s="8">
        <f>VLOOKUP(tbStoricoOrdini[[#This Row],[AGENTE]],tbAgenti[],2,FALSE)</f>
        <v>0.05</v>
      </c>
      <c r="P1433" s="2">
        <v>905</v>
      </c>
      <c r="Q1433" s="2">
        <f>tbStoricoOrdini[[#This Row],[IMPORTO]]*tbStoricoOrdini[[#This Row],[% COMM.]]</f>
        <v>45.25</v>
      </c>
      <c r="R1433" s="2">
        <f>tbStoricoOrdini[[#This Row],[TOT. COMM.]]+tbStoricoOrdini[[#This Row],[IMPORTO]]</f>
        <v>950.25</v>
      </c>
    </row>
    <row r="1434" spans="1:18">
      <c r="A1434" s="1">
        <v>43862</v>
      </c>
      <c r="B1434" s="7">
        <f>MONTH(tbStoricoOrdini[[#This Row],[DATA]])</f>
        <v>2</v>
      </c>
      <c r="C1434" t="s">
        <v>1529</v>
      </c>
      <c r="D1434" t="str">
        <f>RIGHT(tbStoricoOrdini[[#This Row],[ORDINE]],4)</f>
        <v>1431</v>
      </c>
      <c r="E1434" t="s">
        <v>44</v>
      </c>
      <c r="F1434" t="str">
        <f>VLOOKUP(tbStoricoOrdini[[#This Row],[CLIENTE]],tbClienti[],3,FALSE)</f>
        <v>Umbria</v>
      </c>
      <c r="G1434" t="str">
        <f>VLOOKUP(tbStoricoOrdini[[#This Row],[CLIENTE]],tbClienti[],7,FALSE)</f>
        <v>BC</v>
      </c>
      <c r="H1434" t="s">
        <v>72</v>
      </c>
      <c r="I1434" t="str">
        <f>IF(LEFT(tbStoricoOrdini[[#This Row],[ARTICOLO]],3) = "COG","COG",LEFT(tbStoricoOrdini[[#This Row],[ARTICOLO]],FIND(" ",tbStoricoOrdini[[#This Row],[ARTICOLO]])-1))</f>
        <v>EB06</v>
      </c>
      <c r="J1434" t="str">
        <f>MID(tbStoricoOrdini[[#This Row],[ARTICOLO]],FIND(" ",tbStoricoOrdini[[#This Row],[ARTICOLO]])+1,4)</f>
        <v>3000</v>
      </c>
      <c r="K1434" t="str">
        <f>IFERROR(RIGHT(tbStoricoOrdini[[#This Row],[ARTICOLO]],LEN(tbStoricoOrdini[[#This Row],[ARTICOLO]])-FIND(" ",tbStoricoOrdini[[#This Row],[ARTICOLO]],FIND(" ",tbStoricoOrdini[[#This Row],[ARTICOLO]]) +1)),"")</f>
        <v>Medium</v>
      </c>
      <c r="L1434" s="3">
        <f>VLOOKUP(tbStoricoOrdini[[#This Row],[ARTICOLO]],tbArticoli[],2,FALSE)</f>
        <v>120</v>
      </c>
      <c r="M1434" s="22">
        <f>tbStoricoOrdini[[#This Row],[IMPORTO]]/tbStoricoOrdini[[#This Row],[PREZZO]]</f>
        <v>3.85</v>
      </c>
      <c r="N1434" t="s">
        <v>9</v>
      </c>
      <c r="O1434" s="8">
        <f>VLOOKUP(tbStoricoOrdini[[#This Row],[AGENTE]],tbAgenti[],2,FALSE)</f>
        <v>0.05</v>
      </c>
      <c r="P1434" s="2">
        <v>462</v>
      </c>
      <c r="Q1434" s="2">
        <f>tbStoricoOrdini[[#This Row],[IMPORTO]]*tbStoricoOrdini[[#This Row],[% COMM.]]</f>
        <v>23.1</v>
      </c>
      <c r="R1434" s="2">
        <f>tbStoricoOrdini[[#This Row],[TOT. COMM.]]+tbStoricoOrdini[[#This Row],[IMPORTO]]</f>
        <v>485.1</v>
      </c>
    </row>
    <row r="1435" spans="1:18">
      <c r="A1435" s="1">
        <v>43862</v>
      </c>
      <c r="B1435" s="7">
        <f>MONTH(tbStoricoOrdini[[#This Row],[DATA]])</f>
        <v>2</v>
      </c>
      <c r="C1435" t="s">
        <v>1530</v>
      </c>
      <c r="D1435" t="str">
        <f>RIGHT(tbStoricoOrdini[[#This Row],[ORDINE]],4)</f>
        <v>1432</v>
      </c>
      <c r="E1435" t="s">
        <v>46</v>
      </c>
      <c r="F1435" t="str">
        <f>VLOOKUP(tbStoricoOrdini[[#This Row],[CLIENTE]],tbClienti[],3,FALSE)</f>
        <v>Umbria</v>
      </c>
      <c r="G1435" t="str">
        <f>VLOOKUP(tbStoricoOrdini[[#This Row],[CLIENTE]],tbClienti[],7,FALSE)</f>
        <v>BD</v>
      </c>
      <c r="H1435" t="s">
        <v>78</v>
      </c>
      <c r="I1435" t="str">
        <f>IF(LEFT(tbStoricoOrdini[[#This Row],[ARTICOLO]],3) = "COG","COG",LEFT(tbStoricoOrdini[[#This Row],[ARTICOLO]],FIND(" ",tbStoricoOrdini[[#This Row],[ARTICOLO]])-1))</f>
        <v>COG</v>
      </c>
      <c r="J1435" t="str">
        <f>MID(tbStoricoOrdini[[#This Row],[ARTICOLO]],FIND(" ",tbStoricoOrdini[[#This Row],[ARTICOLO]])+1,4)</f>
        <v>3000</v>
      </c>
      <c r="K1435" t="str">
        <f>IFERROR(RIGHT(tbStoricoOrdini[[#This Row],[ARTICOLO]],LEN(tbStoricoOrdini[[#This Row],[ARTICOLO]])-FIND(" ",tbStoricoOrdini[[#This Row],[ARTICOLO]],FIND(" ",tbStoricoOrdini[[#This Row],[ARTICOLO]]) +1)),"")</f>
        <v>Medium</v>
      </c>
      <c r="L1435" s="3">
        <f>VLOOKUP(tbStoricoOrdini[[#This Row],[ARTICOLO]],tbArticoli[],2,FALSE)</f>
        <v>220</v>
      </c>
      <c r="M1435" s="22">
        <f>tbStoricoOrdini[[#This Row],[IMPORTO]]/tbStoricoOrdini[[#This Row],[PREZZO]]</f>
        <v>0.27272727272727271</v>
      </c>
      <c r="N1435" t="s">
        <v>19</v>
      </c>
      <c r="O1435" s="8">
        <f>VLOOKUP(tbStoricoOrdini[[#This Row],[AGENTE]],tbAgenti[],2,FALSE)</f>
        <v>0.05</v>
      </c>
      <c r="P1435" s="2">
        <v>60</v>
      </c>
      <c r="Q1435" s="2">
        <f>tbStoricoOrdini[[#This Row],[IMPORTO]]*tbStoricoOrdini[[#This Row],[% COMM.]]</f>
        <v>3</v>
      </c>
      <c r="R1435" s="2">
        <f>tbStoricoOrdini[[#This Row],[TOT. COMM.]]+tbStoricoOrdini[[#This Row],[IMPORTO]]</f>
        <v>63</v>
      </c>
    </row>
    <row r="1436" spans="1:18">
      <c r="A1436" s="1">
        <v>43862</v>
      </c>
      <c r="B1436" s="7">
        <f>MONTH(tbStoricoOrdini[[#This Row],[DATA]])</f>
        <v>2</v>
      </c>
      <c r="C1436" t="s">
        <v>1531</v>
      </c>
      <c r="D1436" t="str">
        <f>RIGHT(tbStoricoOrdini[[#This Row],[ORDINE]],4)</f>
        <v>1433</v>
      </c>
      <c r="E1436" t="s">
        <v>46</v>
      </c>
      <c r="F1436" t="str">
        <f>VLOOKUP(tbStoricoOrdini[[#This Row],[CLIENTE]],tbClienti[],3,FALSE)</f>
        <v>Umbria</v>
      </c>
      <c r="G1436" t="str">
        <f>VLOOKUP(tbStoricoOrdini[[#This Row],[CLIENTE]],tbClienti[],7,FALSE)</f>
        <v>BD</v>
      </c>
      <c r="H1436" t="s">
        <v>78</v>
      </c>
      <c r="I1436" t="str">
        <f>IF(LEFT(tbStoricoOrdini[[#This Row],[ARTICOLO]],3) = "COG","COG",LEFT(tbStoricoOrdini[[#This Row],[ARTICOLO]],FIND(" ",tbStoricoOrdini[[#This Row],[ARTICOLO]])-1))</f>
        <v>COG</v>
      </c>
      <c r="J1436" t="str">
        <f>MID(tbStoricoOrdini[[#This Row],[ARTICOLO]],FIND(" ",tbStoricoOrdini[[#This Row],[ARTICOLO]])+1,4)</f>
        <v>3000</v>
      </c>
      <c r="K1436" t="str">
        <f>IFERROR(RIGHT(tbStoricoOrdini[[#This Row],[ARTICOLO]],LEN(tbStoricoOrdini[[#This Row],[ARTICOLO]])-FIND(" ",tbStoricoOrdini[[#This Row],[ARTICOLO]],FIND(" ",tbStoricoOrdini[[#This Row],[ARTICOLO]]) +1)),"")</f>
        <v>Medium</v>
      </c>
      <c r="L1436" s="3">
        <f>VLOOKUP(tbStoricoOrdini[[#This Row],[ARTICOLO]],tbArticoli[],2,FALSE)</f>
        <v>220</v>
      </c>
      <c r="M1436" s="22">
        <f>tbStoricoOrdini[[#This Row],[IMPORTO]]/tbStoricoOrdini[[#This Row],[PREZZO]]</f>
        <v>7.5090909090909088</v>
      </c>
      <c r="N1436" t="s">
        <v>7</v>
      </c>
      <c r="O1436" s="8">
        <f>VLOOKUP(tbStoricoOrdini[[#This Row],[AGENTE]],tbAgenti[],2,FALSE)</f>
        <v>0.03</v>
      </c>
      <c r="P1436" s="2">
        <v>1652</v>
      </c>
      <c r="Q1436" s="2">
        <f>tbStoricoOrdini[[#This Row],[IMPORTO]]*tbStoricoOrdini[[#This Row],[% COMM.]]</f>
        <v>49.559999999999995</v>
      </c>
      <c r="R1436" s="2">
        <f>tbStoricoOrdini[[#This Row],[TOT. COMM.]]+tbStoricoOrdini[[#This Row],[IMPORTO]]</f>
        <v>1701.56</v>
      </c>
    </row>
    <row r="1437" spans="1:18">
      <c r="A1437" s="1">
        <v>43862</v>
      </c>
      <c r="B1437" s="7">
        <f>MONTH(tbStoricoOrdini[[#This Row],[DATA]])</f>
        <v>2</v>
      </c>
      <c r="C1437" t="s">
        <v>1532</v>
      </c>
      <c r="D1437" t="str">
        <f>RIGHT(tbStoricoOrdini[[#This Row],[ORDINE]],4)</f>
        <v>1434</v>
      </c>
      <c r="E1437" t="s">
        <v>46</v>
      </c>
      <c r="F1437" t="str">
        <f>VLOOKUP(tbStoricoOrdini[[#This Row],[CLIENTE]],tbClienti[],3,FALSE)</f>
        <v>Umbria</v>
      </c>
      <c r="G1437" t="str">
        <f>VLOOKUP(tbStoricoOrdini[[#This Row],[CLIENTE]],tbClienti[],7,FALSE)</f>
        <v>BD</v>
      </c>
      <c r="H1437" t="s">
        <v>81</v>
      </c>
      <c r="I1437" t="str">
        <f>IF(LEFT(tbStoricoOrdini[[#This Row],[ARTICOLO]],3) = "COG","COG",LEFT(tbStoricoOrdini[[#This Row],[ARTICOLO]],FIND(" ",tbStoricoOrdini[[#This Row],[ARTICOLO]])-1))</f>
        <v>COG</v>
      </c>
      <c r="J1437" t="str">
        <f>MID(tbStoricoOrdini[[#This Row],[ARTICOLO]],FIND(" ",tbStoricoOrdini[[#This Row],[ARTICOLO]])+1,4)</f>
        <v>6000</v>
      </c>
      <c r="K1437" t="str">
        <f>IFERROR(RIGHT(tbStoricoOrdini[[#This Row],[ARTICOLO]],LEN(tbStoricoOrdini[[#This Row],[ARTICOLO]])-FIND(" ",tbStoricoOrdini[[#This Row],[ARTICOLO]],FIND(" ",tbStoricoOrdini[[#This Row],[ARTICOLO]]) +1)),"")</f>
        <v>Gold</v>
      </c>
      <c r="L1437" s="3">
        <f>VLOOKUP(tbStoricoOrdini[[#This Row],[ARTICOLO]],tbArticoli[],2,FALSE)</f>
        <v>450</v>
      </c>
      <c r="M1437" s="22">
        <f>tbStoricoOrdini[[#This Row],[IMPORTO]]/tbStoricoOrdini[[#This Row],[PREZZO]]</f>
        <v>8.8888888888888889E-3</v>
      </c>
      <c r="N1437" t="s">
        <v>6</v>
      </c>
      <c r="O1437" s="8">
        <f>VLOOKUP(tbStoricoOrdini[[#This Row],[AGENTE]],tbAgenti[],2,FALSE)</f>
        <v>7.4999999999999997E-2</v>
      </c>
      <c r="P1437" s="2">
        <v>4</v>
      </c>
      <c r="Q1437" s="2">
        <f>tbStoricoOrdini[[#This Row],[IMPORTO]]*tbStoricoOrdini[[#This Row],[% COMM.]]</f>
        <v>0.3</v>
      </c>
      <c r="R1437" s="2">
        <f>tbStoricoOrdini[[#This Row],[TOT. COMM.]]+tbStoricoOrdini[[#This Row],[IMPORTO]]</f>
        <v>4.3</v>
      </c>
    </row>
    <row r="1438" spans="1:18">
      <c r="A1438" s="1">
        <v>43862</v>
      </c>
      <c r="B1438" s="7">
        <f>MONTH(tbStoricoOrdini[[#This Row],[DATA]])</f>
        <v>2</v>
      </c>
      <c r="C1438" t="s">
        <v>1533</v>
      </c>
      <c r="D1438" t="str">
        <f>RIGHT(tbStoricoOrdini[[#This Row],[ORDINE]],4)</f>
        <v>1435</v>
      </c>
      <c r="E1438" t="s">
        <v>46</v>
      </c>
      <c r="F1438" t="str">
        <f>VLOOKUP(tbStoricoOrdini[[#This Row],[CLIENTE]],tbClienti[],3,FALSE)</f>
        <v>Umbria</v>
      </c>
      <c r="G1438" t="str">
        <f>VLOOKUP(tbStoricoOrdini[[#This Row],[CLIENTE]],tbClienti[],7,FALSE)</f>
        <v>BD</v>
      </c>
      <c r="H1438" t="s">
        <v>81</v>
      </c>
      <c r="I1438" t="str">
        <f>IF(LEFT(tbStoricoOrdini[[#This Row],[ARTICOLO]],3) = "COG","COG",LEFT(tbStoricoOrdini[[#This Row],[ARTICOLO]],FIND(" ",tbStoricoOrdini[[#This Row],[ARTICOLO]])-1))</f>
        <v>COG</v>
      </c>
      <c r="J1438" t="str">
        <f>MID(tbStoricoOrdini[[#This Row],[ARTICOLO]],FIND(" ",tbStoricoOrdini[[#This Row],[ARTICOLO]])+1,4)</f>
        <v>6000</v>
      </c>
      <c r="K1438" t="str">
        <f>IFERROR(RIGHT(tbStoricoOrdini[[#This Row],[ARTICOLO]],LEN(tbStoricoOrdini[[#This Row],[ARTICOLO]])-FIND(" ",tbStoricoOrdini[[#This Row],[ARTICOLO]],FIND(" ",tbStoricoOrdini[[#This Row],[ARTICOLO]]) +1)),"")</f>
        <v>Gold</v>
      </c>
      <c r="L1438" s="3">
        <f>VLOOKUP(tbStoricoOrdini[[#This Row],[ARTICOLO]],tbArticoli[],2,FALSE)</f>
        <v>450</v>
      </c>
      <c r="M1438" s="22">
        <f>tbStoricoOrdini[[#This Row],[IMPORTO]]/tbStoricoOrdini[[#This Row],[PREZZO]]</f>
        <v>3.3333333333333333E-2</v>
      </c>
      <c r="N1438" t="s">
        <v>9</v>
      </c>
      <c r="O1438" s="8">
        <f>VLOOKUP(tbStoricoOrdini[[#This Row],[AGENTE]],tbAgenti[],2,FALSE)</f>
        <v>0.05</v>
      </c>
      <c r="P1438" s="2">
        <v>15</v>
      </c>
      <c r="Q1438" s="2">
        <f>tbStoricoOrdini[[#This Row],[IMPORTO]]*tbStoricoOrdini[[#This Row],[% COMM.]]</f>
        <v>0.75</v>
      </c>
      <c r="R1438" s="2">
        <f>tbStoricoOrdini[[#This Row],[TOT. COMM.]]+tbStoricoOrdini[[#This Row],[IMPORTO]]</f>
        <v>15.75</v>
      </c>
    </row>
    <row r="1439" spans="1:18">
      <c r="A1439" s="1">
        <v>43862</v>
      </c>
      <c r="B1439" s="7">
        <f>MONTH(tbStoricoOrdini[[#This Row],[DATA]])</f>
        <v>2</v>
      </c>
      <c r="C1439" t="s">
        <v>1534</v>
      </c>
      <c r="D1439" t="str">
        <f>RIGHT(tbStoricoOrdini[[#This Row],[ORDINE]],4)</f>
        <v>1436</v>
      </c>
      <c r="E1439" t="s">
        <v>46</v>
      </c>
      <c r="F1439" t="str">
        <f>VLOOKUP(tbStoricoOrdini[[#This Row],[CLIENTE]],tbClienti[],3,FALSE)</f>
        <v>Umbria</v>
      </c>
      <c r="G1439" t="str">
        <f>VLOOKUP(tbStoricoOrdini[[#This Row],[CLIENTE]],tbClienti[],7,FALSE)</f>
        <v>BD</v>
      </c>
      <c r="H1439" t="s">
        <v>74</v>
      </c>
      <c r="I1439" t="str">
        <f>IF(LEFT(tbStoricoOrdini[[#This Row],[ARTICOLO]],3) = "COG","COG",LEFT(tbStoricoOrdini[[#This Row],[ARTICOLO]],FIND(" ",tbStoricoOrdini[[#This Row],[ARTICOLO]])-1))</f>
        <v>AVRC</v>
      </c>
      <c r="J1439" t="str">
        <f>MID(tbStoricoOrdini[[#This Row],[ARTICOLO]],FIND(" ",tbStoricoOrdini[[#This Row],[ARTICOLO]])+1,4)</f>
        <v>2500</v>
      </c>
      <c r="K1439" t="str">
        <f>IFERROR(RIGHT(tbStoricoOrdini[[#This Row],[ARTICOLO]],LEN(tbStoricoOrdini[[#This Row],[ARTICOLO]])-FIND(" ",tbStoricoOrdini[[#This Row],[ARTICOLO]],FIND(" ",tbStoricoOrdini[[#This Row],[ARTICOLO]]) +1)),"")</f>
        <v>Gold</v>
      </c>
      <c r="L1439" s="3">
        <f>VLOOKUP(tbStoricoOrdini[[#This Row],[ARTICOLO]],tbArticoli[],2,FALSE)</f>
        <v>500</v>
      </c>
      <c r="M1439" s="22">
        <f>tbStoricoOrdini[[#This Row],[IMPORTO]]/tbStoricoOrdini[[#This Row],[PREZZO]]</f>
        <v>0.68600000000000005</v>
      </c>
      <c r="N1439" t="s">
        <v>16</v>
      </c>
      <c r="O1439" s="8">
        <f>VLOOKUP(tbStoricoOrdini[[#This Row],[AGENTE]],tbAgenti[],2,FALSE)</f>
        <v>0.05</v>
      </c>
      <c r="P1439" s="2">
        <v>343</v>
      </c>
      <c r="Q1439" s="2">
        <f>tbStoricoOrdini[[#This Row],[IMPORTO]]*tbStoricoOrdini[[#This Row],[% COMM.]]</f>
        <v>17.150000000000002</v>
      </c>
      <c r="R1439" s="2">
        <f>tbStoricoOrdini[[#This Row],[TOT. COMM.]]+tbStoricoOrdini[[#This Row],[IMPORTO]]</f>
        <v>360.15</v>
      </c>
    </row>
    <row r="1440" spans="1:18">
      <c r="A1440" s="1">
        <v>43862</v>
      </c>
      <c r="B1440" s="7">
        <f>MONTH(tbStoricoOrdini[[#This Row],[DATA]])</f>
        <v>2</v>
      </c>
      <c r="C1440" t="s">
        <v>1535</v>
      </c>
      <c r="D1440" t="str">
        <f>RIGHT(tbStoricoOrdini[[#This Row],[ORDINE]],4)</f>
        <v>1437</v>
      </c>
      <c r="E1440" t="s">
        <v>46</v>
      </c>
      <c r="F1440" t="str">
        <f>VLOOKUP(tbStoricoOrdini[[#This Row],[CLIENTE]],tbClienti[],3,FALSE)</f>
        <v>Umbria</v>
      </c>
      <c r="G1440" t="str">
        <f>VLOOKUP(tbStoricoOrdini[[#This Row],[CLIENTE]],tbClienti[],7,FALSE)</f>
        <v>BD</v>
      </c>
      <c r="H1440" t="s">
        <v>74</v>
      </c>
      <c r="I1440" t="str">
        <f>IF(LEFT(tbStoricoOrdini[[#This Row],[ARTICOLO]],3) = "COG","COG",LEFT(tbStoricoOrdini[[#This Row],[ARTICOLO]],FIND(" ",tbStoricoOrdini[[#This Row],[ARTICOLO]])-1))</f>
        <v>AVRC</v>
      </c>
      <c r="J1440" t="str">
        <f>MID(tbStoricoOrdini[[#This Row],[ARTICOLO]],FIND(" ",tbStoricoOrdini[[#This Row],[ARTICOLO]])+1,4)</f>
        <v>2500</v>
      </c>
      <c r="K1440" t="str">
        <f>IFERROR(RIGHT(tbStoricoOrdini[[#This Row],[ARTICOLO]],LEN(tbStoricoOrdini[[#This Row],[ARTICOLO]])-FIND(" ",tbStoricoOrdini[[#This Row],[ARTICOLO]],FIND(" ",tbStoricoOrdini[[#This Row],[ARTICOLO]]) +1)),"")</f>
        <v>Gold</v>
      </c>
      <c r="L1440" s="3">
        <f>VLOOKUP(tbStoricoOrdini[[#This Row],[ARTICOLO]],tbArticoli[],2,FALSE)</f>
        <v>500</v>
      </c>
      <c r="M1440" s="22">
        <f>tbStoricoOrdini[[#This Row],[IMPORTO]]/tbStoricoOrdini[[#This Row],[PREZZO]]</f>
        <v>0.50600000000000001</v>
      </c>
      <c r="N1440" t="s">
        <v>39</v>
      </c>
      <c r="O1440" s="8">
        <f>VLOOKUP(tbStoricoOrdini[[#This Row],[AGENTE]],tbAgenti[],2,FALSE)</f>
        <v>0.05</v>
      </c>
      <c r="P1440" s="2">
        <v>253</v>
      </c>
      <c r="Q1440" s="2">
        <f>tbStoricoOrdini[[#This Row],[IMPORTO]]*tbStoricoOrdini[[#This Row],[% COMM.]]</f>
        <v>12.65</v>
      </c>
      <c r="R1440" s="2">
        <f>tbStoricoOrdini[[#This Row],[TOT. COMM.]]+tbStoricoOrdini[[#This Row],[IMPORTO]]</f>
        <v>265.64999999999998</v>
      </c>
    </row>
    <row r="1441" spans="1:18">
      <c r="A1441" s="1">
        <v>43862</v>
      </c>
      <c r="B1441" s="7">
        <f>MONTH(tbStoricoOrdini[[#This Row],[DATA]])</f>
        <v>2</v>
      </c>
      <c r="C1441" t="s">
        <v>1536</v>
      </c>
      <c r="D1441" t="str">
        <f>RIGHT(tbStoricoOrdini[[#This Row],[ORDINE]],4)</f>
        <v>1438</v>
      </c>
      <c r="E1441" t="s">
        <v>46</v>
      </c>
      <c r="F1441" t="str">
        <f>VLOOKUP(tbStoricoOrdini[[#This Row],[CLIENTE]],tbClienti[],3,FALSE)</f>
        <v>Umbria</v>
      </c>
      <c r="G1441" t="str">
        <f>VLOOKUP(tbStoricoOrdini[[#This Row],[CLIENTE]],tbClienti[],7,FALSE)</f>
        <v>BD</v>
      </c>
      <c r="H1441" t="s">
        <v>74</v>
      </c>
      <c r="I1441" t="str">
        <f>IF(LEFT(tbStoricoOrdini[[#This Row],[ARTICOLO]],3) = "COG","COG",LEFT(tbStoricoOrdini[[#This Row],[ARTICOLO]],FIND(" ",tbStoricoOrdini[[#This Row],[ARTICOLO]])-1))</f>
        <v>AVRC</v>
      </c>
      <c r="J1441" t="str">
        <f>MID(tbStoricoOrdini[[#This Row],[ARTICOLO]],FIND(" ",tbStoricoOrdini[[#This Row],[ARTICOLO]])+1,4)</f>
        <v>2500</v>
      </c>
      <c r="K1441" t="str">
        <f>IFERROR(RIGHT(tbStoricoOrdini[[#This Row],[ARTICOLO]],LEN(tbStoricoOrdini[[#This Row],[ARTICOLO]])-FIND(" ",tbStoricoOrdini[[#This Row],[ARTICOLO]],FIND(" ",tbStoricoOrdini[[#This Row],[ARTICOLO]]) +1)),"")</f>
        <v>Gold</v>
      </c>
      <c r="L1441" s="3">
        <f>VLOOKUP(tbStoricoOrdini[[#This Row],[ARTICOLO]],tbArticoli[],2,FALSE)</f>
        <v>500</v>
      </c>
      <c r="M1441" s="22">
        <f>tbStoricoOrdini[[#This Row],[IMPORTO]]/tbStoricoOrdini[[#This Row],[PREZZO]]</f>
        <v>2E-3</v>
      </c>
      <c r="N1441" t="s">
        <v>11</v>
      </c>
      <c r="O1441" s="8">
        <f>VLOOKUP(tbStoricoOrdini[[#This Row],[AGENTE]],tbAgenti[],2,FALSE)</f>
        <v>0.04</v>
      </c>
      <c r="P1441" s="2">
        <v>1</v>
      </c>
      <c r="Q1441" s="2">
        <f>tbStoricoOrdini[[#This Row],[IMPORTO]]*tbStoricoOrdini[[#This Row],[% COMM.]]</f>
        <v>0.04</v>
      </c>
      <c r="R1441" s="2">
        <f>tbStoricoOrdini[[#This Row],[TOT. COMM.]]+tbStoricoOrdini[[#This Row],[IMPORTO]]</f>
        <v>1.04</v>
      </c>
    </row>
    <row r="1442" spans="1:18">
      <c r="A1442" s="1">
        <v>43862</v>
      </c>
      <c r="B1442" s="7">
        <f>MONTH(tbStoricoOrdini[[#This Row],[DATA]])</f>
        <v>2</v>
      </c>
      <c r="C1442" t="s">
        <v>1537</v>
      </c>
      <c r="D1442" t="str">
        <f>RIGHT(tbStoricoOrdini[[#This Row],[ORDINE]],4)</f>
        <v>1439</v>
      </c>
      <c r="E1442" t="s">
        <v>46</v>
      </c>
      <c r="F1442" t="str">
        <f>VLOOKUP(tbStoricoOrdini[[#This Row],[CLIENTE]],tbClienti[],3,FALSE)</f>
        <v>Umbria</v>
      </c>
      <c r="G1442" t="str">
        <f>VLOOKUP(tbStoricoOrdini[[#This Row],[CLIENTE]],tbClienti[],7,FALSE)</f>
        <v>BD</v>
      </c>
      <c r="H1442" t="s">
        <v>74</v>
      </c>
      <c r="I1442" t="str">
        <f>IF(LEFT(tbStoricoOrdini[[#This Row],[ARTICOLO]],3) = "COG","COG",LEFT(tbStoricoOrdini[[#This Row],[ARTICOLO]],FIND(" ",tbStoricoOrdini[[#This Row],[ARTICOLO]])-1))</f>
        <v>AVRC</v>
      </c>
      <c r="J1442" t="str">
        <f>MID(tbStoricoOrdini[[#This Row],[ARTICOLO]],FIND(" ",tbStoricoOrdini[[#This Row],[ARTICOLO]])+1,4)</f>
        <v>2500</v>
      </c>
      <c r="K1442" t="str">
        <f>IFERROR(RIGHT(tbStoricoOrdini[[#This Row],[ARTICOLO]],LEN(tbStoricoOrdini[[#This Row],[ARTICOLO]])-FIND(" ",tbStoricoOrdini[[#This Row],[ARTICOLO]],FIND(" ",tbStoricoOrdini[[#This Row],[ARTICOLO]]) +1)),"")</f>
        <v>Gold</v>
      </c>
      <c r="L1442" s="3">
        <f>VLOOKUP(tbStoricoOrdini[[#This Row],[ARTICOLO]],tbArticoli[],2,FALSE)</f>
        <v>500</v>
      </c>
      <c r="M1442" s="22">
        <f>tbStoricoOrdini[[#This Row],[IMPORTO]]/tbStoricoOrdini[[#This Row],[PREZZO]]</f>
        <v>5.3860000000000001</v>
      </c>
      <c r="N1442" t="s">
        <v>19</v>
      </c>
      <c r="O1442" s="8">
        <f>VLOOKUP(tbStoricoOrdini[[#This Row],[AGENTE]],tbAgenti[],2,FALSE)</f>
        <v>0.05</v>
      </c>
      <c r="P1442" s="2">
        <v>2693</v>
      </c>
      <c r="Q1442" s="2">
        <f>tbStoricoOrdini[[#This Row],[IMPORTO]]*tbStoricoOrdini[[#This Row],[% COMM.]]</f>
        <v>134.65</v>
      </c>
      <c r="R1442" s="2">
        <f>tbStoricoOrdini[[#This Row],[TOT. COMM.]]+tbStoricoOrdini[[#This Row],[IMPORTO]]</f>
        <v>2827.65</v>
      </c>
    </row>
    <row r="1443" spans="1:18">
      <c r="A1443" s="1">
        <v>43862</v>
      </c>
      <c r="B1443" s="7">
        <f>MONTH(tbStoricoOrdini[[#This Row],[DATA]])</f>
        <v>2</v>
      </c>
      <c r="C1443" t="s">
        <v>1538</v>
      </c>
      <c r="D1443" t="str">
        <f>RIGHT(tbStoricoOrdini[[#This Row],[ORDINE]],4)</f>
        <v>1440</v>
      </c>
      <c r="E1443" t="s">
        <v>46</v>
      </c>
      <c r="F1443" t="str">
        <f>VLOOKUP(tbStoricoOrdini[[#This Row],[CLIENTE]],tbClienti[],3,FALSE)</f>
        <v>Umbria</v>
      </c>
      <c r="G1443" t="str">
        <f>VLOOKUP(tbStoricoOrdini[[#This Row],[CLIENTE]],tbClienti[],7,FALSE)</f>
        <v>BD</v>
      </c>
      <c r="H1443" t="s">
        <v>74</v>
      </c>
      <c r="I1443" t="str">
        <f>IF(LEFT(tbStoricoOrdini[[#This Row],[ARTICOLO]],3) = "COG","COG",LEFT(tbStoricoOrdini[[#This Row],[ARTICOLO]],FIND(" ",tbStoricoOrdini[[#This Row],[ARTICOLO]])-1))</f>
        <v>AVRC</v>
      </c>
      <c r="J1443" t="str">
        <f>MID(tbStoricoOrdini[[#This Row],[ARTICOLO]],FIND(" ",tbStoricoOrdini[[#This Row],[ARTICOLO]])+1,4)</f>
        <v>2500</v>
      </c>
      <c r="K1443" t="str">
        <f>IFERROR(RIGHT(tbStoricoOrdini[[#This Row],[ARTICOLO]],LEN(tbStoricoOrdini[[#This Row],[ARTICOLO]])-FIND(" ",tbStoricoOrdini[[#This Row],[ARTICOLO]],FIND(" ",tbStoricoOrdini[[#This Row],[ARTICOLO]]) +1)),"")</f>
        <v>Gold</v>
      </c>
      <c r="L1443" s="3">
        <f>VLOOKUP(tbStoricoOrdini[[#This Row],[ARTICOLO]],tbArticoli[],2,FALSE)</f>
        <v>500</v>
      </c>
      <c r="M1443" s="22">
        <f>tbStoricoOrdini[[#This Row],[IMPORTO]]/tbStoricoOrdini[[#This Row],[PREZZO]]</f>
        <v>6.9160000000000004</v>
      </c>
      <c r="N1443" t="s">
        <v>15</v>
      </c>
      <c r="O1443" s="8">
        <f>VLOOKUP(tbStoricoOrdini[[#This Row],[AGENTE]],tbAgenti[],2,FALSE)</f>
        <v>0.08</v>
      </c>
      <c r="P1443" s="2">
        <v>3458</v>
      </c>
      <c r="Q1443" s="2">
        <f>tbStoricoOrdini[[#This Row],[IMPORTO]]*tbStoricoOrdini[[#This Row],[% COMM.]]</f>
        <v>276.64</v>
      </c>
      <c r="R1443" s="2">
        <f>tbStoricoOrdini[[#This Row],[TOT. COMM.]]+tbStoricoOrdini[[#This Row],[IMPORTO]]</f>
        <v>3734.64</v>
      </c>
    </row>
    <row r="1444" spans="1:18">
      <c r="A1444" s="1">
        <v>43862</v>
      </c>
      <c r="B1444" s="7">
        <f>MONTH(tbStoricoOrdini[[#This Row],[DATA]])</f>
        <v>2</v>
      </c>
      <c r="C1444" t="s">
        <v>1539</v>
      </c>
      <c r="D1444" t="str">
        <f>RIGHT(tbStoricoOrdini[[#This Row],[ORDINE]],4)</f>
        <v>1441</v>
      </c>
      <c r="E1444" t="s">
        <v>46</v>
      </c>
      <c r="F1444" t="str">
        <f>VLOOKUP(tbStoricoOrdini[[#This Row],[CLIENTE]],tbClienti[],3,FALSE)</f>
        <v>Umbria</v>
      </c>
      <c r="G1444" t="str">
        <f>VLOOKUP(tbStoricoOrdini[[#This Row],[CLIENTE]],tbClienti[],7,FALSE)</f>
        <v>BD</v>
      </c>
      <c r="H1444" t="s">
        <v>74</v>
      </c>
      <c r="I1444" t="str">
        <f>IF(LEFT(tbStoricoOrdini[[#This Row],[ARTICOLO]],3) = "COG","COG",LEFT(tbStoricoOrdini[[#This Row],[ARTICOLO]],FIND(" ",tbStoricoOrdini[[#This Row],[ARTICOLO]])-1))</f>
        <v>AVRC</v>
      </c>
      <c r="J1444" t="str">
        <f>MID(tbStoricoOrdini[[#This Row],[ARTICOLO]],FIND(" ",tbStoricoOrdini[[#This Row],[ARTICOLO]])+1,4)</f>
        <v>2500</v>
      </c>
      <c r="K1444" t="str">
        <f>IFERROR(RIGHT(tbStoricoOrdini[[#This Row],[ARTICOLO]],LEN(tbStoricoOrdini[[#This Row],[ARTICOLO]])-FIND(" ",tbStoricoOrdini[[#This Row],[ARTICOLO]],FIND(" ",tbStoricoOrdini[[#This Row],[ARTICOLO]]) +1)),"")</f>
        <v>Gold</v>
      </c>
      <c r="L1444" s="3">
        <f>VLOOKUP(tbStoricoOrdini[[#This Row],[ARTICOLO]],tbArticoli[],2,FALSE)</f>
        <v>500</v>
      </c>
      <c r="M1444" s="22">
        <f>tbStoricoOrdini[[#This Row],[IMPORTO]]/tbStoricoOrdini[[#This Row],[PREZZO]]</f>
        <v>8.2539999999999996</v>
      </c>
      <c r="N1444" t="s">
        <v>14</v>
      </c>
      <c r="O1444" s="8">
        <f>VLOOKUP(tbStoricoOrdini[[#This Row],[AGENTE]],tbAgenti[],2,FALSE)</f>
        <v>0.05</v>
      </c>
      <c r="P1444" s="2">
        <v>4127</v>
      </c>
      <c r="Q1444" s="2">
        <f>tbStoricoOrdini[[#This Row],[IMPORTO]]*tbStoricoOrdini[[#This Row],[% COMM.]]</f>
        <v>206.35000000000002</v>
      </c>
      <c r="R1444" s="2">
        <f>tbStoricoOrdini[[#This Row],[TOT. COMM.]]+tbStoricoOrdini[[#This Row],[IMPORTO]]</f>
        <v>4333.3500000000004</v>
      </c>
    </row>
    <row r="1445" spans="1:18">
      <c r="A1445" s="1">
        <v>43862</v>
      </c>
      <c r="B1445" s="7">
        <f>MONTH(tbStoricoOrdini[[#This Row],[DATA]])</f>
        <v>2</v>
      </c>
      <c r="C1445" t="s">
        <v>1540</v>
      </c>
      <c r="D1445" t="str">
        <f>RIGHT(tbStoricoOrdini[[#This Row],[ORDINE]],4)</f>
        <v>1442</v>
      </c>
      <c r="E1445" t="s">
        <v>46</v>
      </c>
      <c r="F1445" t="str">
        <f>VLOOKUP(tbStoricoOrdini[[#This Row],[CLIENTE]],tbClienti[],3,FALSE)</f>
        <v>Umbria</v>
      </c>
      <c r="G1445" t="str">
        <f>VLOOKUP(tbStoricoOrdini[[#This Row],[CLIENTE]],tbClienti[],7,FALSE)</f>
        <v>BD</v>
      </c>
      <c r="H1445" t="s">
        <v>74</v>
      </c>
      <c r="I1445" t="str">
        <f>IF(LEFT(tbStoricoOrdini[[#This Row],[ARTICOLO]],3) = "COG","COG",LEFT(tbStoricoOrdini[[#This Row],[ARTICOLO]],FIND(" ",tbStoricoOrdini[[#This Row],[ARTICOLO]])-1))</f>
        <v>AVRC</v>
      </c>
      <c r="J1445" t="str">
        <f>MID(tbStoricoOrdini[[#This Row],[ARTICOLO]],FIND(" ",tbStoricoOrdini[[#This Row],[ARTICOLO]])+1,4)</f>
        <v>2500</v>
      </c>
      <c r="K1445" t="str">
        <f>IFERROR(RIGHT(tbStoricoOrdini[[#This Row],[ARTICOLO]],LEN(tbStoricoOrdini[[#This Row],[ARTICOLO]])-FIND(" ",tbStoricoOrdini[[#This Row],[ARTICOLO]],FIND(" ",tbStoricoOrdini[[#This Row],[ARTICOLO]]) +1)),"")</f>
        <v>Gold</v>
      </c>
      <c r="L1445" s="3">
        <f>VLOOKUP(tbStoricoOrdini[[#This Row],[ARTICOLO]],tbArticoli[],2,FALSE)</f>
        <v>500</v>
      </c>
      <c r="M1445" s="22">
        <f>tbStoricoOrdini[[#This Row],[IMPORTO]]/tbStoricoOrdini[[#This Row],[PREZZO]]</f>
        <v>31.847999999999999</v>
      </c>
      <c r="N1445" t="s">
        <v>7</v>
      </c>
      <c r="O1445" s="8">
        <f>VLOOKUP(tbStoricoOrdini[[#This Row],[AGENTE]],tbAgenti[],2,FALSE)</f>
        <v>0.03</v>
      </c>
      <c r="P1445" s="2">
        <v>15924</v>
      </c>
      <c r="Q1445" s="2">
        <f>tbStoricoOrdini[[#This Row],[IMPORTO]]*tbStoricoOrdini[[#This Row],[% COMM.]]</f>
        <v>477.71999999999997</v>
      </c>
      <c r="R1445" s="2">
        <f>tbStoricoOrdini[[#This Row],[TOT. COMM.]]+tbStoricoOrdini[[#This Row],[IMPORTO]]</f>
        <v>16401.72</v>
      </c>
    </row>
    <row r="1446" spans="1:18">
      <c r="A1446" s="1">
        <v>43862</v>
      </c>
      <c r="B1446" s="7">
        <f>MONTH(tbStoricoOrdini[[#This Row],[DATA]])</f>
        <v>2</v>
      </c>
      <c r="C1446" t="s">
        <v>1541</v>
      </c>
      <c r="D1446" t="str">
        <f>RIGHT(tbStoricoOrdini[[#This Row],[ORDINE]],4)</f>
        <v>1443</v>
      </c>
      <c r="E1446" t="s">
        <v>46</v>
      </c>
      <c r="F1446" t="str">
        <f>VLOOKUP(tbStoricoOrdini[[#This Row],[CLIENTE]],tbClienti[],3,FALSE)</f>
        <v>Umbria</v>
      </c>
      <c r="G1446" t="str">
        <f>VLOOKUP(tbStoricoOrdini[[#This Row],[CLIENTE]],tbClienti[],7,FALSE)</f>
        <v>BD</v>
      </c>
      <c r="H1446" t="s">
        <v>74</v>
      </c>
      <c r="I1446" t="str">
        <f>IF(LEFT(tbStoricoOrdini[[#This Row],[ARTICOLO]],3) = "COG","COG",LEFT(tbStoricoOrdini[[#This Row],[ARTICOLO]],FIND(" ",tbStoricoOrdini[[#This Row],[ARTICOLO]])-1))</f>
        <v>AVRC</v>
      </c>
      <c r="J1446" t="str">
        <f>MID(tbStoricoOrdini[[#This Row],[ARTICOLO]],FIND(" ",tbStoricoOrdini[[#This Row],[ARTICOLO]])+1,4)</f>
        <v>2500</v>
      </c>
      <c r="K1446" t="str">
        <f>IFERROR(RIGHT(tbStoricoOrdini[[#This Row],[ARTICOLO]],LEN(tbStoricoOrdini[[#This Row],[ARTICOLO]])-FIND(" ",tbStoricoOrdini[[#This Row],[ARTICOLO]],FIND(" ",tbStoricoOrdini[[#This Row],[ARTICOLO]]) +1)),"")</f>
        <v>Gold</v>
      </c>
      <c r="L1446" s="3">
        <f>VLOOKUP(tbStoricoOrdini[[#This Row],[ARTICOLO]],tbArticoli[],2,FALSE)</f>
        <v>500</v>
      </c>
      <c r="M1446" s="22">
        <f>tbStoricoOrdini[[#This Row],[IMPORTO]]/tbStoricoOrdini[[#This Row],[PREZZO]]</f>
        <v>0.57199999999999995</v>
      </c>
      <c r="N1446" t="s">
        <v>17</v>
      </c>
      <c r="O1446" s="8">
        <f>VLOOKUP(tbStoricoOrdini[[#This Row],[AGENTE]],tbAgenti[],2,FALSE)</f>
        <v>0.08</v>
      </c>
      <c r="P1446" s="2">
        <v>286</v>
      </c>
      <c r="Q1446" s="2">
        <f>tbStoricoOrdini[[#This Row],[IMPORTO]]*tbStoricoOrdini[[#This Row],[% COMM.]]</f>
        <v>22.88</v>
      </c>
      <c r="R1446" s="2">
        <f>tbStoricoOrdini[[#This Row],[TOT. COMM.]]+tbStoricoOrdini[[#This Row],[IMPORTO]]</f>
        <v>308.88</v>
      </c>
    </row>
    <row r="1447" spans="1:18">
      <c r="A1447" s="1">
        <v>43862</v>
      </c>
      <c r="B1447" s="7">
        <f>MONTH(tbStoricoOrdini[[#This Row],[DATA]])</f>
        <v>2</v>
      </c>
      <c r="C1447" t="s">
        <v>1542</v>
      </c>
      <c r="D1447" t="str">
        <f>RIGHT(tbStoricoOrdini[[#This Row],[ORDINE]],4)</f>
        <v>1444</v>
      </c>
      <c r="E1447" t="s">
        <v>46</v>
      </c>
      <c r="F1447" t="str">
        <f>VLOOKUP(tbStoricoOrdini[[#This Row],[CLIENTE]],tbClienti[],3,FALSE)</f>
        <v>Umbria</v>
      </c>
      <c r="G1447" t="str">
        <f>VLOOKUP(tbStoricoOrdini[[#This Row],[CLIENTE]],tbClienti[],7,FALSE)</f>
        <v>BD</v>
      </c>
      <c r="H1447" t="s">
        <v>74</v>
      </c>
      <c r="I1447" t="str">
        <f>IF(LEFT(tbStoricoOrdini[[#This Row],[ARTICOLO]],3) = "COG","COG",LEFT(tbStoricoOrdini[[#This Row],[ARTICOLO]],FIND(" ",tbStoricoOrdini[[#This Row],[ARTICOLO]])-1))</f>
        <v>AVRC</v>
      </c>
      <c r="J1447" t="str">
        <f>MID(tbStoricoOrdini[[#This Row],[ARTICOLO]],FIND(" ",tbStoricoOrdini[[#This Row],[ARTICOLO]])+1,4)</f>
        <v>2500</v>
      </c>
      <c r="K1447" t="str">
        <f>IFERROR(RIGHT(tbStoricoOrdini[[#This Row],[ARTICOLO]],LEN(tbStoricoOrdini[[#This Row],[ARTICOLO]])-FIND(" ",tbStoricoOrdini[[#This Row],[ARTICOLO]],FIND(" ",tbStoricoOrdini[[#This Row],[ARTICOLO]]) +1)),"")</f>
        <v>Gold</v>
      </c>
      <c r="L1447" s="3">
        <f>VLOOKUP(tbStoricoOrdini[[#This Row],[ARTICOLO]],tbArticoli[],2,FALSE)</f>
        <v>500</v>
      </c>
      <c r="M1447" s="22">
        <f>tbStoricoOrdini[[#This Row],[IMPORTO]]/tbStoricoOrdini[[#This Row],[PREZZO]]</f>
        <v>4.1120000000000001</v>
      </c>
      <c r="N1447" t="s">
        <v>18</v>
      </c>
      <c r="O1447" s="8">
        <f>VLOOKUP(tbStoricoOrdini[[#This Row],[AGENTE]],tbAgenti[],2,FALSE)</f>
        <v>0.03</v>
      </c>
      <c r="P1447" s="2">
        <v>2056</v>
      </c>
      <c r="Q1447" s="2">
        <f>tbStoricoOrdini[[#This Row],[IMPORTO]]*tbStoricoOrdini[[#This Row],[% COMM.]]</f>
        <v>61.68</v>
      </c>
      <c r="R1447" s="2">
        <f>tbStoricoOrdini[[#This Row],[TOT. COMM.]]+tbStoricoOrdini[[#This Row],[IMPORTO]]</f>
        <v>2117.6799999999998</v>
      </c>
    </row>
    <row r="1448" spans="1:18">
      <c r="A1448" s="1">
        <v>43862</v>
      </c>
      <c r="B1448" s="7">
        <f>MONTH(tbStoricoOrdini[[#This Row],[DATA]])</f>
        <v>2</v>
      </c>
      <c r="C1448" t="s">
        <v>1543</v>
      </c>
      <c r="D1448" t="str">
        <f>RIGHT(tbStoricoOrdini[[#This Row],[ORDINE]],4)</f>
        <v>1445</v>
      </c>
      <c r="E1448" t="s">
        <v>46</v>
      </c>
      <c r="F1448" t="str">
        <f>VLOOKUP(tbStoricoOrdini[[#This Row],[CLIENTE]],tbClienti[],3,FALSE)</f>
        <v>Umbria</v>
      </c>
      <c r="G1448" t="str">
        <f>VLOOKUP(tbStoricoOrdini[[#This Row],[CLIENTE]],tbClienti[],7,FALSE)</f>
        <v>BD</v>
      </c>
      <c r="H1448" t="s">
        <v>74</v>
      </c>
      <c r="I1448" t="str">
        <f>IF(LEFT(tbStoricoOrdini[[#This Row],[ARTICOLO]],3) = "COG","COG",LEFT(tbStoricoOrdini[[#This Row],[ARTICOLO]],FIND(" ",tbStoricoOrdini[[#This Row],[ARTICOLO]])-1))</f>
        <v>AVRC</v>
      </c>
      <c r="J1448" t="str">
        <f>MID(tbStoricoOrdini[[#This Row],[ARTICOLO]],FIND(" ",tbStoricoOrdini[[#This Row],[ARTICOLO]])+1,4)</f>
        <v>2500</v>
      </c>
      <c r="K1448" t="str">
        <f>IFERROR(RIGHT(tbStoricoOrdini[[#This Row],[ARTICOLO]],LEN(tbStoricoOrdini[[#This Row],[ARTICOLO]])-FIND(" ",tbStoricoOrdini[[#This Row],[ARTICOLO]],FIND(" ",tbStoricoOrdini[[#This Row],[ARTICOLO]]) +1)),"")</f>
        <v>Gold</v>
      </c>
      <c r="L1448" s="3">
        <f>VLOOKUP(tbStoricoOrdini[[#This Row],[ARTICOLO]],tbArticoli[],2,FALSE)</f>
        <v>500</v>
      </c>
      <c r="M1448" s="22">
        <f>tbStoricoOrdini[[#This Row],[IMPORTO]]/tbStoricoOrdini[[#This Row],[PREZZO]]</f>
        <v>0.872</v>
      </c>
      <c r="N1448" t="s">
        <v>13</v>
      </c>
      <c r="O1448" s="8">
        <f>VLOOKUP(tbStoricoOrdini[[#This Row],[AGENTE]],tbAgenti[],2,FALSE)</f>
        <v>0.1</v>
      </c>
      <c r="P1448" s="2">
        <v>436</v>
      </c>
      <c r="Q1448" s="2">
        <f>tbStoricoOrdini[[#This Row],[IMPORTO]]*tbStoricoOrdini[[#This Row],[% COMM.]]</f>
        <v>43.6</v>
      </c>
      <c r="R1448" s="2">
        <f>tbStoricoOrdini[[#This Row],[TOT. COMM.]]+tbStoricoOrdini[[#This Row],[IMPORTO]]</f>
        <v>479.6</v>
      </c>
    </row>
    <row r="1449" spans="1:18">
      <c r="A1449" s="1">
        <v>43862</v>
      </c>
      <c r="B1449" s="7">
        <f>MONTH(tbStoricoOrdini[[#This Row],[DATA]])</f>
        <v>2</v>
      </c>
      <c r="C1449" t="s">
        <v>1544</v>
      </c>
      <c r="D1449" t="str">
        <f>RIGHT(tbStoricoOrdini[[#This Row],[ORDINE]],4)</f>
        <v>1446</v>
      </c>
      <c r="E1449" t="s">
        <v>46</v>
      </c>
      <c r="F1449" t="str">
        <f>VLOOKUP(tbStoricoOrdini[[#This Row],[CLIENTE]],tbClienti[],3,FALSE)</f>
        <v>Umbria</v>
      </c>
      <c r="G1449" t="str">
        <f>VLOOKUP(tbStoricoOrdini[[#This Row],[CLIENTE]],tbClienti[],7,FALSE)</f>
        <v>BD</v>
      </c>
      <c r="H1449" t="s">
        <v>74</v>
      </c>
      <c r="I1449" t="str">
        <f>IF(LEFT(tbStoricoOrdini[[#This Row],[ARTICOLO]],3) = "COG","COG",LEFT(tbStoricoOrdini[[#This Row],[ARTICOLO]],FIND(" ",tbStoricoOrdini[[#This Row],[ARTICOLO]])-1))</f>
        <v>AVRC</v>
      </c>
      <c r="J1449" t="str">
        <f>MID(tbStoricoOrdini[[#This Row],[ARTICOLO]],FIND(" ",tbStoricoOrdini[[#This Row],[ARTICOLO]])+1,4)</f>
        <v>2500</v>
      </c>
      <c r="K1449" t="str">
        <f>IFERROR(RIGHT(tbStoricoOrdini[[#This Row],[ARTICOLO]],LEN(tbStoricoOrdini[[#This Row],[ARTICOLO]])-FIND(" ",tbStoricoOrdini[[#This Row],[ARTICOLO]],FIND(" ",tbStoricoOrdini[[#This Row],[ARTICOLO]]) +1)),"")</f>
        <v>Gold</v>
      </c>
      <c r="L1449" s="3">
        <f>VLOOKUP(tbStoricoOrdini[[#This Row],[ARTICOLO]],tbArticoli[],2,FALSE)</f>
        <v>500</v>
      </c>
      <c r="M1449" s="22">
        <f>tbStoricoOrdini[[#This Row],[IMPORTO]]/tbStoricoOrdini[[#This Row],[PREZZO]]</f>
        <v>0.27600000000000002</v>
      </c>
      <c r="N1449" t="s">
        <v>6</v>
      </c>
      <c r="O1449" s="8">
        <f>VLOOKUP(tbStoricoOrdini[[#This Row],[AGENTE]],tbAgenti[],2,FALSE)</f>
        <v>7.4999999999999997E-2</v>
      </c>
      <c r="P1449" s="2">
        <v>138</v>
      </c>
      <c r="Q1449" s="2">
        <f>tbStoricoOrdini[[#This Row],[IMPORTO]]*tbStoricoOrdini[[#This Row],[% COMM.]]</f>
        <v>10.35</v>
      </c>
      <c r="R1449" s="2">
        <f>tbStoricoOrdini[[#This Row],[TOT. COMM.]]+tbStoricoOrdini[[#This Row],[IMPORTO]]</f>
        <v>148.35</v>
      </c>
    </row>
    <row r="1450" spans="1:18">
      <c r="A1450" s="1">
        <v>43862</v>
      </c>
      <c r="B1450" s="7">
        <f>MONTH(tbStoricoOrdini[[#This Row],[DATA]])</f>
        <v>2</v>
      </c>
      <c r="C1450" t="s">
        <v>1545</v>
      </c>
      <c r="D1450" t="str">
        <f>RIGHT(tbStoricoOrdini[[#This Row],[ORDINE]],4)</f>
        <v>1447</v>
      </c>
      <c r="E1450" t="s">
        <v>46</v>
      </c>
      <c r="F1450" t="str">
        <f>VLOOKUP(tbStoricoOrdini[[#This Row],[CLIENTE]],tbClienti[],3,FALSE)</f>
        <v>Umbria</v>
      </c>
      <c r="G1450" t="str">
        <f>VLOOKUP(tbStoricoOrdini[[#This Row],[CLIENTE]],tbClienti[],7,FALSE)</f>
        <v>BD</v>
      </c>
      <c r="H1450" t="s">
        <v>74</v>
      </c>
      <c r="I1450" t="str">
        <f>IF(LEFT(tbStoricoOrdini[[#This Row],[ARTICOLO]],3) = "COG","COG",LEFT(tbStoricoOrdini[[#This Row],[ARTICOLO]],FIND(" ",tbStoricoOrdini[[#This Row],[ARTICOLO]])-1))</f>
        <v>AVRC</v>
      </c>
      <c r="J1450" t="str">
        <f>MID(tbStoricoOrdini[[#This Row],[ARTICOLO]],FIND(" ",tbStoricoOrdini[[#This Row],[ARTICOLO]])+1,4)</f>
        <v>2500</v>
      </c>
      <c r="K1450" t="str">
        <f>IFERROR(RIGHT(tbStoricoOrdini[[#This Row],[ARTICOLO]],LEN(tbStoricoOrdini[[#This Row],[ARTICOLO]])-FIND(" ",tbStoricoOrdini[[#This Row],[ARTICOLO]],FIND(" ",tbStoricoOrdini[[#This Row],[ARTICOLO]]) +1)),"")</f>
        <v>Gold</v>
      </c>
      <c r="L1450" s="3">
        <f>VLOOKUP(tbStoricoOrdini[[#This Row],[ARTICOLO]],tbArticoli[],2,FALSE)</f>
        <v>500</v>
      </c>
      <c r="M1450" s="22">
        <f>tbStoricoOrdini[[#This Row],[IMPORTO]]/tbStoricoOrdini[[#This Row],[PREZZO]]</f>
        <v>0.38800000000000001</v>
      </c>
      <c r="N1450" t="s">
        <v>9</v>
      </c>
      <c r="O1450" s="8">
        <f>VLOOKUP(tbStoricoOrdini[[#This Row],[AGENTE]],tbAgenti[],2,FALSE)</f>
        <v>0.05</v>
      </c>
      <c r="P1450" s="2">
        <v>194</v>
      </c>
      <c r="Q1450" s="2">
        <f>tbStoricoOrdini[[#This Row],[IMPORTO]]*tbStoricoOrdini[[#This Row],[% COMM.]]</f>
        <v>9.7000000000000011</v>
      </c>
      <c r="R1450" s="2">
        <f>tbStoricoOrdini[[#This Row],[TOT. COMM.]]+tbStoricoOrdini[[#This Row],[IMPORTO]]</f>
        <v>203.7</v>
      </c>
    </row>
    <row r="1451" spans="1:18">
      <c r="A1451" s="1">
        <v>43862</v>
      </c>
      <c r="B1451" s="7">
        <f>MONTH(tbStoricoOrdini[[#This Row],[DATA]])</f>
        <v>2</v>
      </c>
      <c r="C1451" t="s">
        <v>1546</v>
      </c>
      <c r="D1451" t="str">
        <f>RIGHT(tbStoricoOrdini[[#This Row],[ORDINE]],4)</f>
        <v>1448</v>
      </c>
      <c r="E1451" t="s">
        <v>46</v>
      </c>
      <c r="F1451" t="str">
        <f>VLOOKUP(tbStoricoOrdini[[#This Row],[CLIENTE]],tbClienti[],3,FALSE)</f>
        <v>Umbria</v>
      </c>
      <c r="G1451" t="str">
        <f>VLOOKUP(tbStoricoOrdini[[#This Row],[CLIENTE]],tbClienti[],7,FALSE)</f>
        <v>BD</v>
      </c>
      <c r="H1451" t="s">
        <v>77</v>
      </c>
      <c r="I1451" t="str">
        <f>IF(LEFT(tbStoricoOrdini[[#This Row],[ARTICOLO]],3) = "COG","COG",LEFT(tbStoricoOrdini[[#This Row],[ARTICOLO]],FIND(" ",tbStoricoOrdini[[#This Row],[ARTICOLO]])-1))</f>
        <v>COG</v>
      </c>
      <c r="J1451" t="str">
        <f>MID(tbStoricoOrdini[[#This Row],[ARTICOLO]],FIND(" ",tbStoricoOrdini[[#This Row],[ARTICOLO]])+1,4)</f>
        <v>2000</v>
      </c>
      <c r="K1451" t="str">
        <f>IFERROR(RIGHT(tbStoricoOrdini[[#This Row],[ARTICOLO]],LEN(tbStoricoOrdini[[#This Row],[ARTICOLO]])-FIND(" ",tbStoricoOrdini[[#This Row],[ARTICOLO]],FIND(" ",tbStoricoOrdini[[#This Row],[ARTICOLO]]) +1)),"")</f>
        <v>Medium</v>
      </c>
      <c r="L1451" s="3">
        <f>VLOOKUP(tbStoricoOrdini[[#This Row],[ARTICOLO]],tbArticoli[],2,FALSE)</f>
        <v>200</v>
      </c>
      <c r="M1451" s="22">
        <f>tbStoricoOrdini[[#This Row],[IMPORTO]]/tbStoricoOrdini[[#This Row],[PREZZO]]</f>
        <v>0.63</v>
      </c>
      <c r="N1451" t="s">
        <v>9</v>
      </c>
      <c r="O1451" s="8">
        <f>VLOOKUP(tbStoricoOrdini[[#This Row],[AGENTE]],tbAgenti[],2,FALSE)</f>
        <v>0.05</v>
      </c>
      <c r="P1451" s="2">
        <v>126</v>
      </c>
      <c r="Q1451" s="2">
        <f>tbStoricoOrdini[[#This Row],[IMPORTO]]*tbStoricoOrdini[[#This Row],[% COMM.]]</f>
        <v>6.3000000000000007</v>
      </c>
      <c r="R1451" s="2">
        <f>tbStoricoOrdini[[#This Row],[TOT. COMM.]]+tbStoricoOrdini[[#This Row],[IMPORTO]]</f>
        <v>132.30000000000001</v>
      </c>
    </row>
    <row r="1452" spans="1:18">
      <c r="A1452" s="1">
        <v>43862</v>
      </c>
      <c r="B1452" s="7">
        <f>MONTH(tbStoricoOrdini[[#This Row],[DATA]])</f>
        <v>2</v>
      </c>
      <c r="C1452" t="s">
        <v>1547</v>
      </c>
      <c r="D1452" t="str">
        <f>RIGHT(tbStoricoOrdini[[#This Row],[ORDINE]],4)</f>
        <v>1449</v>
      </c>
      <c r="E1452" t="s">
        <v>46</v>
      </c>
      <c r="F1452" t="str">
        <f>VLOOKUP(tbStoricoOrdini[[#This Row],[CLIENTE]],tbClienti[],3,FALSE)</f>
        <v>Umbria</v>
      </c>
      <c r="G1452" t="str">
        <f>VLOOKUP(tbStoricoOrdini[[#This Row],[CLIENTE]],tbClienti[],7,FALSE)</f>
        <v>BD</v>
      </c>
      <c r="H1452" t="s">
        <v>61</v>
      </c>
      <c r="I1452" t="str">
        <f>IF(LEFT(tbStoricoOrdini[[#This Row],[ARTICOLO]],3) = "COG","COG",LEFT(tbStoricoOrdini[[#This Row],[ARTICOLO]],FIND(" ",tbStoricoOrdini[[#This Row],[ARTICOLO]])-1))</f>
        <v>KLM</v>
      </c>
      <c r="J1452" t="str">
        <f>MID(tbStoricoOrdini[[#This Row],[ARTICOLO]],FIND(" ",tbStoricoOrdini[[#This Row],[ARTICOLO]])+1,4)</f>
        <v>5000</v>
      </c>
      <c r="K1452" t="str">
        <f>IFERROR(RIGHT(tbStoricoOrdini[[#This Row],[ARTICOLO]],LEN(tbStoricoOrdini[[#This Row],[ARTICOLO]])-FIND(" ",tbStoricoOrdini[[#This Row],[ARTICOLO]],FIND(" ",tbStoricoOrdini[[#This Row],[ARTICOLO]]) +1)),"")</f>
        <v>Medium</v>
      </c>
      <c r="L1452" s="3">
        <f>VLOOKUP(tbStoricoOrdini[[#This Row],[ARTICOLO]],tbArticoli[],2,FALSE)</f>
        <v>150</v>
      </c>
      <c r="M1452" s="22">
        <f>tbStoricoOrdini[[#This Row],[IMPORTO]]/tbStoricoOrdini[[#This Row],[PREZZO]]</f>
        <v>5.3333333333333337E-2</v>
      </c>
      <c r="N1452" t="s">
        <v>16</v>
      </c>
      <c r="O1452" s="8">
        <f>VLOOKUP(tbStoricoOrdini[[#This Row],[AGENTE]],tbAgenti[],2,FALSE)</f>
        <v>0.05</v>
      </c>
      <c r="P1452" s="2">
        <v>8</v>
      </c>
      <c r="Q1452" s="2">
        <f>tbStoricoOrdini[[#This Row],[IMPORTO]]*tbStoricoOrdini[[#This Row],[% COMM.]]</f>
        <v>0.4</v>
      </c>
      <c r="R1452" s="2">
        <f>tbStoricoOrdini[[#This Row],[TOT. COMM.]]+tbStoricoOrdini[[#This Row],[IMPORTO]]</f>
        <v>8.4</v>
      </c>
    </row>
    <row r="1453" spans="1:18">
      <c r="A1453" s="1">
        <v>43862</v>
      </c>
      <c r="B1453" s="7">
        <f>MONTH(tbStoricoOrdini[[#This Row],[DATA]])</f>
        <v>2</v>
      </c>
      <c r="C1453" t="s">
        <v>1548</v>
      </c>
      <c r="D1453" t="str">
        <f>RIGHT(tbStoricoOrdini[[#This Row],[ORDINE]],4)</f>
        <v>1450</v>
      </c>
      <c r="E1453" t="s">
        <v>46</v>
      </c>
      <c r="F1453" t="str">
        <f>VLOOKUP(tbStoricoOrdini[[#This Row],[CLIENTE]],tbClienti[],3,FALSE)</f>
        <v>Umbria</v>
      </c>
      <c r="G1453" t="str">
        <f>VLOOKUP(tbStoricoOrdini[[#This Row],[CLIENTE]],tbClienti[],7,FALSE)</f>
        <v>BD</v>
      </c>
      <c r="H1453" t="s">
        <v>61</v>
      </c>
      <c r="I1453" t="str">
        <f>IF(LEFT(tbStoricoOrdini[[#This Row],[ARTICOLO]],3) = "COG","COG",LEFT(tbStoricoOrdini[[#This Row],[ARTICOLO]],FIND(" ",tbStoricoOrdini[[#This Row],[ARTICOLO]])-1))</f>
        <v>KLM</v>
      </c>
      <c r="J1453" t="str">
        <f>MID(tbStoricoOrdini[[#This Row],[ARTICOLO]],FIND(" ",tbStoricoOrdini[[#This Row],[ARTICOLO]])+1,4)</f>
        <v>5000</v>
      </c>
      <c r="K1453" t="str">
        <f>IFERROR(RIGHT(tbStoricoOrdini[[#This Row],[ARTICOLO]],LEN(tbStoricoOrdini[[#This Row],[ARTICOLO]])-FIND(" ",tbStoricoOrdini[[#This Row],[ARTICOLO]],FIND(" ",tbStoricoOrdini[[#This Row],[ARTICOLO]]) +1)),"")</f>
        <v>Medium</v>
      </c>
      <c r="L1453" s="3">
        <f>VLOOKUP(tbStoricoOrdini[[#This Row],[ARTICOLO]],tbArticoli[],2,FALSE)</f>
        <v>150</v>
      </c>
      <c r="M1453" s="22">
        <f>tbStoricoOrdini[[#This Row],[IMPORTO]]/tbStoricoOrdini[[#This Row],[PREZZO]]</f>
        <v>0.96666666666666667</v>
      </c>
      <c r="N1453" t="s">
        <v>39</v>
      </c>
      <c r="O1453" s="8">
        <f>VLOOKUP(tbStoricoOrdini[[#This Row],[AGENTE]],tbAgenti[],2,FALSE)</f>
        <v>0.05</v>
      </c>
      <c r="P1453" s="2">
        <v>145</v>
      </c>
      <c r="Q1453" s="2">
        <f>tbStoricoOrdini[[#This Row],[IMPORTO]]*tbStoricoOrdini[[#This Row],[% COMM.]]</f>
        <v>7.25</v>
      </c>
      <c r="R1453" s="2">
        <f>tbStoricoOrdini[[#This Row],[TOT. COMM.]]+tbStoricoOrdini[[#This Row],[IMPORTO]]</f>
        <v>152.25</v>
      </c>
    </row>
    <row r="1454" spans="1:18">
      <c r="A1454" s="1">
        <v>43862</v>
      </c>
      <c r="B1454" s="7">
        <f>MONTH(tbStoricoOrdini[[#This Row],[DATA]])</f>
        <v>2</v>
      </c>
      <c r="C1454" t="s">
        <v>1549</v>
      </c>
      <c r="D1454" t="str">
        <f>RIGHT(tbStoricoOrdini[[#This Row],[ORDINE]],4)</f>
        <v>1451</v>
      </c>
      <c r="E1454" t="s">
        <v>46</v>
      </c>
      <c r="F1454" t="str">
        <f>VLOOKUP(tbStoricoOrdini[[#This Row],[CLIENTE]],tbClienti[],3,FALSE)</f>
        <v>Umbria</v>
      </c>
      <c r="G1454" t="str">
        <f>VLOOKUP(tbStoricoOrdini[[#This Row],[CLIENTE]],tbClienti[],7,FALSE)</f>
        <v>BD</v>
      </c>
      <c r="H1454" t="s">
        <v>61</v>
      </c>
      <c r="I1454" t="str">
        <f>IF(LEFT(tbStoricoOrdini[[#This Row],[ARTICOLO]],3) = "COG","COG",LEFT(tbStoricoOrdini[[#This Row],[ARTICOLO]],FIND(" ",tbStoricoOrdini[[#This Row],[ARTICOLO]])-1))</f>
        <v>KLM</v>
      </c>
      <c r="J1454" t="str">
        <f>MID(tbStoricoOrdini[[#This Row],[ARTICOLO]],FIND(" ",tbStoricoOrdini[[#This Row],[ARTICOLO]])+1,4)</f>
        <v>5000</v>
      </c>
      <c r="K1454" t="str">
        <f>IFERROR(RIGHT(tbStoricoOrdini[[#This Row],[ARTICOLO]],LEN(tbStoricoOrdini[[#This Row],[ARTICOLO]])-FIND(" ",tbStoricoOrdini[[#This Row],[ARTICOLO]],FIND(" ",tbStoricoOrdini[[#This Row],[ARTICOLO]]) +1)),"")</f>
        <v>Medium</v>
      </c>
      <c r="L1454" s="3">
        <f>VLOOKUP(tbStoricoOrdini[[#This Row],[ARTICOLO]],tbArticoli[],2,FALSE)</f>
        <v>150</v>
      </c>
      <c r="M1454" s="22">
        <f>tbStoricoOrdini[[#This Row],[IMPORTO]]/tbStoricoOrdini[[#This Row],[PREZZO]]</f>
        <v>29.746666666666666</v>
      </c>
      <c r="N1454" t="s">
        <v>11</v>
      </c>
      <c r="O1454" s="8">
        <f>VLOOKUP(tbStoricoOrdini[[#This Row],[AGENTE]],tbAgenti[],2,FALSE)</f>
        <v>0.04</v>
      </c>
      <c r="P1454" s="2">
        <v>4462</v>
      </c>
      <c r="Q1454" s="2">
        <f>tbStoricoOrdini[[#This Row],[IMPORTO]]*tbStoricoOrdini[[#This Row],[% COMM.]]</f>
        <v>178.48</v>
      </c>
      <c r="R1454" s="2">
        <f>tbStoricoOrdini[[#This Row],[TOT. COMM.]]+tbStoricoOrdini[[#This Row],[IMPORTO]]</f>
        <v>4640.4799999999996</v>
      </c>
    </row>
    <row r="1455" spans="1:18">
      <c r="A1455" s="1">
        <v>43862</v>
      </c>
      <c r="B1455" s="7">
        <f>MONTH(tbStoricoOrdini[[#This Row],[DATA]])</f>
        <v>2</v>
      </c>
      <c r="C1455" t="s">
        <v>1550</v>
      </c>
      <c r="D1455" t="str">
        <f>RIGHT(tbStoricoOrdini[[#This Row],[ORDINE]],4)</f>
        <v>1452</v>
      </c>
      <c r="E1455" t="s">
        <v>46</v>
      </c>
      <c r="F1455" t="str">
        <f>VLOOKUP(tbStoricoOrdini[[#This Row],[CLIENTE]],tbClienti[],3,FALSE)</f>
        <v>Umbria</v>
      </c>
      <c r="G1455" t="str">
        <f>VLOOKUP(tbStoricoOrdini[[#This Row],[CLIENTE]],tbClienti[],7,FALSE)</f>
        <v>BD</v>
      </c>
      <c r="H1455" t="s">
        <v>61</v>
      </c>
      <c r="I1455" t="str">
        <f>IF(LEFT(tbStoricoOrdini[[#This Row],[ARTICOLO]],3) = "COG","COG",LEFT(tbStoricoOrdini[[#This Row],[ARTICOLO]],FIND(" ",tbStoricoOrdini[[#This Row],[ARTICOLO]])-1))</f>
        <v>KLM</v>
      </c>
      <c r="J1455" t="str">
        <f>MID(tbStoricoOrdini[[#This Row],[ARTICOLO]],FIND(" ",tbStoricoOrdini[[#This Row],[ARTICOLO]])+1,4)</f>
        <v>5000</v>
      </c>
      <c r="K1455" t="str">
        <f>IFERROR(RIGHT(tbStoricoOrdini[[#This Row],[ARTICOLO]],LEN(tbStoricoOrdini[[#This Row],[ARTICOLO]])-FIND(" ",tbStoricoOrdini[[#This Row],[ARTICOLO]],FIND(" ",tbStoricoOrdini[[#This Row],[ARTICOLO]]) +1)),"")</f>
        <v>Medium</v>
      </c>
      <c r="L1455" s="3">
        <f>VLOOKUP(tbStoricoOrdini[[#This Row],[ARTICOLO]],tbArticoli[],2,FALSE)</f>
        <v>150</v>
      </c>
      <c r="M1455" s="22">
        <f>tbStoricoOrdini[[#This Row],[IMPORTO]]/tbStoricoOrdini[[#This Row],[PREZZO]]</f>
        <v>544.87333333333333</v>
      </c>
      <c r="N1455" t="s">
        <v>19</v>
      </c>
      <c r="O1455" s="8">
        <f>VLOOKUP(tbStoricoOrdini[[#This Row],[AGENTE]],tbAgenti[],2,FALSE)</f>
        <v>0.05</v>
      </c>
      <c r="P1455" s="2">
        <v>81731</v>
      </c>
      <c r="Q1455" s="2">
        <f>tbStoricoOrdini[[#This Row],[IMPORTO]]*tbStoricoOrdini[[#This Row],[% COMM.]]</f>
        <v>4086.55</v>
      </c>
      <c r="R1455" s="2">
        <f>tbStoricoOrdini[[#This Row],[TOT. COMM.]]+tbStoricoOrdini[[#This Row],[IMPORTO]]</f>
        <v>85817.55</v>
      </c>
    </row>
    <row r="1456" spans="1:18">
      <c r="A1456" s="1">
        <v>43862</v>
      </c>
      <c r="B1456" s="7">
        <f>MONTH(tbStoricoOrdini[[#This Row],[DATA]])</f>
        <v>2</v>
      </c>
      <c r="C1456" t="s">
        <v>1551</v>
      </c>
      <c r="D1456" t="str">
        <f>RIGHT(tbStoricoOrdini[[#This Row],[ORDINE]],4)</f>
        <v>1453</v>
      </c>
      <c r="E1456" t="s">
        <v>46</v>
      </c>
      <c r="F1456" t="str">
        <f>VLOOKUP(tbStoricoOrdini[[#This Row],[CLIENTE]],tbClienti[],3,FALSE)</f>
        <v>Umbria</v>
      </c>
      <c r="G1456" t="str">
        <f>VLOOKUP(tbStoricoOrdini[[#This Row],[CLIENTE]],tbClienti[],7,FALSE)</f>
        <v>BD</v>
      </c>
      <c r="H1456" t="s">
        <v>61</v>
      </c>
      <c r="I1456" t="str">
        <f>IF(LEFT(tbStoricoOrdini[[#This Row],[ARTICOLO]],3) = "COG","COG",LEFT(tbStoricoOrdini[[#This Row],[ARTICOLO]],FIND(" ",tbStoricoOrdini[[#This Row],[ARTICOLO]])-1))</f>
        <v>KLM</v>
      </c>
      <c r="J1456" t="str">
        <f>MID(tbStoricoOrdini[[#This Row],[ARTICOLO]],FIND(" ",tbStoricoOrdini[[#This Row],[ARTICOLO]])+1,4)</f>
        <v>5000</v>
      </c>
      <c r="K1456" t="str">
        <f>IFERROR(RIGHT(tbStoricoOrdini[[#This Row],[ARTICOLO]],LEN(tbStoricoOrdini[[#This Row],[ARTICOLO]])-FIND(" ",tbStoricoOrdini[[#This Row],[ARTICOLO]],FIND(" ",tbStoricoOrdini[[#This Row],[ARTICOLO]]) +1)),"")</f>
        <v>Medium</v>
      </c>
      <c r="L1456" s="3">
        <f>VLOOKUP(tbStoricoOrdini[[#This Row],[ARTICOLO]],tbArticoli[],2,FALSE)</f>
        <v>150</v>
      </c>
      <c r="M1456" s="22">
        <f>tbStoricoOrdini[[#This Row],[IMPORTO]]/tbStoricoOrdini[[#This Row],[PREZZO]]</f>
        <v>64.813333333333333</v>
      </c>
      <c r="N1456" t="s">
        <v>14</v>
      </c>
      <c r="O1456" s="8">
        <f>VLOOKUP(tbStoricoOrdini[[#This Row],[AGENTE]],tbAgenti[],2,FALSE)</f>
        <v>0.05</v>
      </c>
      <c r="P1456" s="2">
        <v>9722</v>
      </c>
      <c r="Q1456" s="2">
        <f>tbStoricoOrdini[[#This Row],[IMPORTO]]*tbStoricoOrdini[[#This Row],[% COMM.]]</f>
        <v>486.1</v>
      </c>
      <c r="R1456" s="2">
        <f>tbStoricoOrdini[[#This Row],[TOT. COMM.]]+tbStoricoOrdini[[#This Row],[IMPORTO]]</f>
        <v>10208.1</v>
      </c>
    </row>
    <row r="1457" spans="1:18">
      <c r="A1457" s="1">
        <v>43862</v>
      </c>
      <c r="B1457" s="7">
        <f>MONTH(tbStoricoOrdini[[#This Row],[DATA]])</f>
        <v>2</v>
      </c>
      <c r="C1457" t="s">
        <v>1552</v>
      </c>
      <c r="D1457" t="str">
        <f>RIGHT(tbStoricoOrdini[[#This Row],[ORDINE]],4)</f>
        <v>1454</v>
      </c>
      <c r="E1457" t="s">
        <v>46</v>
      </c>
      <c r="F1457" t="str">
        <f>VLOOKUP(tbStoricoOrdini[[#This Row],[CLIENTE]],tbClienti[],3,FALSE)</f>
        <v>Umbria</v>
      </c>
      <c r="G1457" t="str">
        <f>VLOOKUP(tbStoricoOrdini[[#This Row],[CLIENTE]],tbClienti[],7,FALSE)</f>
        <v>BD</v>
      </c>
      <c r="H1457" t="s">
        <v>61</v>
      </c>
      <c r="I1457" t="str">
        <f>IF(LEFT(tbStoricoOrdini[[#This Row],[ARTICOLO]],3) = "COG","COG",LEFT(tbStoricoOrdini[[#This Row],[ARTICOLO]],FIND(" ",tbStoricoOrdini[[#This Row],[ARTICOLO]])-1))</f>
        <v>KLM</v>
      </c>
      <c r="J1457" t="str">
        <f>MID(tbStoricoOrdini[[#This Row],[ARTICOLO]],FIND(" ",tbStoricoOrdini[[#This Row],[ARTICOLO]])+1,4)</f>
        <v>5000</v>
      </c>
      <c r="K1457" t="str">
        <f>IFERROR(RIGHT(tbStoricoOrdini[[#This Row],[ARTICOLO]],LEN(tbStoricoOrdini[[#This Row],[ARTICOLO]])-FIND(" ",tbStoricoOrdini[[#This Row],[ARTICOLO]],FIND(" ",tbStoricoOrdini[[#This Row],[ARTICOLO]]) +1)),"")</f>
        <v>Medium</v>
      </c>
      <c r="L1457" s="3">
        <f>VLOOKUP(tbStoricoOrdini[[#This Row],[ARTICOLO]],tbArticoli[],2,FALSE)</f>
        <v>150</v>
      </c>
      <c r="M1457" s="22">
        <f>tbStoricoOrdini[[#This Row],[IMPORTO]]/tbStoricoOrdini[[#This Row],[PREZZO]]</f>
        <v>89.32</v>
      </c>
      <c r="N1457" t="s">
        <v>7</v>
      </c>
      <c r="O1457" s="8">
        <f>VLOOKUP(tbStoricoOrdini[[#This Row],[AGENTE]],tbAgenti[],2,FALSE)</f>
        <v>0.03</v>
      </c>
      <c r="P1457" s="2">
        <v>13398</v>
      </c>
      <c r="Q1457" s="2">
        <f>tbStoricoOrdini[[#This Row],[IMPORTO]]*tbStoricoOrdini[[#This Row],[% COMM.]]</f>
        <v>401.94</v>
      </c>
      <c r="R1457" s="2">
        <f>tbStoricoOrdini[[#This Row],[TOT. COMM.]]+tbStoricoOrdini[[#This Row],[IMPORTO]]</f>
        <v>13799.94</v>
      </c>
    </row>
    <row r="1458" spans="1:18">
      <c r="A1458" s="1">
        <v>43862</v>
      </c>
      <c r="B1458" s="7">
        <f>MONTH(tbStoricoOrdini[[#This Row],[DATA]])</f>
        <v>2</v>
      </c>
      <c r="C1458" t="s">
        <v>1553</v>
      </c>
      <c r="D1458" t="str">
        <f>RIGHT(tbStoricoOrdini[[#This Row],[ORDINE]],4)</f>
        <v>1455</v>
      </c>
      <c r="E1458" t="s">
        <v>46</v>
      </c>
      <c r="F1458" t="str">
        <f>VLOOKUP(tbStoricoOrdini[[#This Row],[CLIENTE]],tbClienti[],3,FALSE)</f>
        <v>Umbria</v>
      </c>
      <c r="G1458" t="str">
        <f>VLOOKUP(tbStoricoOrdini[[#This Row],[CLIENTE]],tbClienti[],7,FALSE)</f>
        <v>BD</v>
      </c>
      <c r="H1458" t="s">
        <v>61</v>
      </c>
      <c r="I1458" t="str">
        <f>IF(LEFT(tbStoricoOrdini[[#This Row],[ARTICOLO]],3) = "COG","COG",LEFT(tbStoricoOrdini[[#This Row],[ARTICOLO]],FIND(" ",tbStoricoOrdini[[#This Row],[ARTICOLO]])-1))</f>
        <v>KLM</v>
      </c>
      <c r="J1458" t="str">
        <f>MID(tbStoricoOrdini[[#This Row],[ARTICOLO]],FIND(" ",tbStoricoOrdini[[#This Row],[ARTICOLO]])+1,4)</f>
        <v>5000</v>
      </c>
      <c r="K1458" t="str">
        <f>IFERROR(RIGHT(tbStoricoOrdini[[#This Row],[ARTICOLO]],LEN(tbStoricoOrdini[[#This Row],[ARTICOLO]])-FIND(" ",tbStoricoOrdini[[#This Row],[ARTICOLO]],FIND(" ",tbStoricoOrdini[[#This Row],[ARTICOLO]]) +1)),"")</f>
        <v>Medium</v>
      </c>
      <c r="L1458" s="3">
        <f>VLOOKUP(tbStoricoOrdini[[#This Row],[ARTICOLO]],tbArticoli[],2,FALSE)</f>
        <v>150</v>
      </c>
      <c r="M1458" s="22">
        <f>tbStoricoOrdini[[#This Row],[IMPORTO]]/tbStoricoOrdini[[#This Row],[PREZZO]]</f>
        <v>4.3666666666666663</v>
      </c>
      <c r="N1458" t="s">
        <v>18</v>
      </c>
      <c r="O1458" s="8">
        <f>VLOOKUP(tbStoricoOrdini[[#This Row],[AGENTE]],tbAgenti[],2,FALSE)</f>
        <v>0.03</v>
      </c>
      <c r="P1458" s="2">
        <v>655</v>
      </c>
      <c r="Q1458" s="2">
        <f>tbStoricoOrdini[[#This Row],[IMPORTO]]*tbStoricoOrdini[[#This Row],[% COMM.]]</f>
        <v>19.649999999999999</v>
      </c>
      <c r="R1458" s="2">
        <f>tbStoricoOrdini[[#This Row],[TOT. COMM.]]+tbStoricoOrdini[[#This Row],[IMPORTO]]</f>
        <v>674.65</v>
      </c>
    </row>
    <row r="1459" spans="1:18">
      <c r="A1459" s="1">
        <v>43862</v>
      </c>
      <c r="B1459" s="7">
        <f>MONTH(tbStoricoOrdini[[#This Row],[DATA]])</f>
        <v>2</v>
      </c>
      <c r="C1459" t="s">
        <v>1554</v>
      </c>
      <c r="D1459" t="str">
        <f>RIGHT(tbStoricoOrdini[[#This Row],[ORDINE]],4)</f>
        <v>1456</v>
      </c>
      <c r="E1459" t="s">
        <v>46</v>
      </c>
      <c r="F1459" t="str">
        <f>VLOOKUP(tbStoricoOrdini[[#This Row],[CLIENTE]],tbClienti[],3,FALSE)</f>
        <v>Umbria</v>
      </c>
      <c r="G1459" t="str">
        <f>VLOOKUP(tbStoricoOrdini[[#This Row],[CLIENTE]],tbClienti[],7,FALSE)</f>
        <v>BD</v>
      </c>
      <c r="H1459" t="s">
        <v>61</v>
      </c>
      <c r="I1459" t="str">
        <f>IF(LEFT(tbStoricoOrdini[[#This Row],[ARTICOLO]],3) = "COG","COG",LEFT(tbStoricoOrdini[[#This Row],[ARTICOLO]],FIND(" ",tbStoricoOrdini[[#This Row],[ARTICOLO]])-1))</f>
        <v>KLM</v>
      </c>
      <c r="J1459" t="str">
        <f>MID(tbStoricoOrdini[[#This Row],[ARTICOLO]],FIND(" ",tbStoricoOrdini[[#This Row],[ARTICOLO]])+1,4)</f>
        <v>5000</v>
      </c>
      <c r="K1459" t="str">
        <f>IFERROR(RIGHT(tbStoricoOrdini[[#This Row],[ARTICOLO]],LEN(tbStoricoOrdini[[#This Row],[ARTICOLO]])-FIND(" ",tbStoricoOrdini[[#This Row],[ARTICOLO]],FIND(" ",tbStoricoOrdini[[#This Row],[ARTICOLO]]) +1)),"")</f>
        <v>Medium</v>
      </c>
      <c r="L1459" s="3">
        <f>VLOOKUP(tbStoricoOrdini[[#This Row],[ARTICOLO]],tbArticoli[],2,FALSE)</f>
        <v>150</v>
      </c>
      <c r="M1459" s="22">
        <f>tbStoricoOrdini[[#This Row],[IMPORTO]]/tbStoricoOrdini[[#This Row],[PREZZO]]</f>
        <v>15.326666666666666</v>
      </c>
      <c r="N1459" t="s">
        <v>13</v>
      </c>
      <c r="O1459" s="8">
        <f>VLOOKUP(tbStoricoOrdini[[#This Row],[AGENTE]],tbAgenti[],2,FALSE)</f>
        <v>0.1</v>
      </c>
      <c r="P1459" s="2">
        <v>2299</v>
      </c>
      <c r="Q1459" s="2">
        <f>tbStoricoOrdini[[#This Row],[IMPORTO]]*tbStoricoOrdini[[#This Row],[% COMM.]]</f>
        <v>229.9</v>
      </c>
      <c r="R1459" s="2">
        <f>tbStoricoOrdini[[#This Row],[TOT. COMM.]]+tbStoricoOrdini[[#This Row],[IMPORTO]]</f>
        <v>2528.9</v>
      </c>
    </row>
    <row r="1460" spans="1:18">
      <c r="A1460" s="1">
        <v>43862</v>
      </c>
      <c r="B1460" s="7">
        <f>MONTH(tbStoricoOrdini[[#This Row],[DATA]])</f>
        <v>2</v>
      </c>
      <c r="C1460" t="s">
        <v>1555</v>
      </c>
      <c r="D1460" t="str">
        <f>RIGHT(tbStoricoOrdini[[#This Row],[ORDINE]],4)</f>
        <v>1457</v>
      </c>
      <c r="E1460" t="s">
        <v>46</v>
      </c>
      <c r="F1460" t="str">
        <f>VLOOKUP(tbStoricoOrdini[[#This Row],[CLIENTE]],tbClienti[],3,FALSE)</f>
        <v>Umbria</v>
      </c>
      <c r="G1460" t="str">
        <f>VLOOKUP(tbStoricoOrdini[[#This Row],[CLIENTE]],tbClienti[],7,FALSE)</f>
        <v>BD</v>
      </c>
      <c r="H1460" t="s">
        <v>61</v>
      </c>
      <c r="I1460" t="str">
        <f>IF(LEFT(tbStoricoOrdini[[#This Row],[ARTICOLO]],3) = "COG","COG",LEFT(tbStoricoOrdini[[#This Row],[ARTICOLO]],FIND(" ",tbStoricoOrdini[[#This Row],[ARTICOLO]])-1))</f>
        <v>KLM</v>
      </c>
      <c r="J1460" t="str">
        <f>MID(tbStoricoOrdini[[#This Row],[ARTICOLO]],FIND(" ",tbStoricoOrdini[[#This Row],[ARTICOLO]])+1,4)</f>
        <v>5000</v>
      </c>
      <c r="K1460" t="str">
        <f>IFERROR(RIGHT(tbStoricoOrdini[[#This Row],[ARTICOLO]],LEN(tbStoricoOrdini[[#This Row],[ARTICOLO]])-FIND(" ",tbStoricoOrdini[[#This Row],[ARTICOLO]],FIND(" ",tbStoricoOrdini[[#This Row],[ARTICOLO]]) +1)),"")</f>
        <v>Medium</v>
      </c>
      <c r="L1460" s="3">
        <f>VLOOKUP(tbStoricoOrdini[[#This Row],[ARTICOLO]],tbArticoli[],2,FALSE)</f>
        <v>150</v>
      </c>
      <c r="M1460" s="22">
        <f>tbStoricoOrdini[[#This Row],[IMPORTO]]/tbStoricoOrdini[[#This Row],[PREZZO]]</f>
        <v>244.22666666666666</v>
      </c>
      <c r="N1460" t="s">
        <v>6</v>
      </c>
      <c r="O1460" s="8">
        <f>VLOOKUP(tbStoricoOrdini[[#This Row],[AGENTE]],tbAgenti[],2,FALSE)</f>
        <v>7.4999999999999997E-2</v>
      </c>
      <c r="P1460" s="2">
        <v>36634</v>
      </c>
      <c r="Q1460" s="2">
        <f>tbStoricoOrdini[[#This Row],[IMPORTO]]*tbStoricoOrdini[[#This Row],[% COMM.]]</f>
        <v>2747.5499999999997</v>
      </c>
      <c r="R1460" s="2">
        <f>tbStoricoOrdini[[#This Row],[TOT. COMM.]]+tbStoricoOrdini[[#This Row],[IMPORTO]]</f>
        <v>39381.550000000003</v>
      </c>
    </row>
    <row r="1461" spans="1:18">
      <c r="A1461" s="1">
        <v>43862</v>
      </c>
      <c r="B1461" s="7">
        <f>MONTH(tbStoricoOrdini[[#This Row],[DATA]])</f>
        <v>2</v>
      </c>
      <c r="C1461" t="s">
        <v>1556</v>
      </c>
      <c r="D1461" t="str">
        <f>RIGHT(tbStoricoOrdini[[#This Row],[ORDINE]],4)</f>
        <v>1458</v>
      </c>
      <c r="E1461" t="s">
        <v>46</v>
      </c>
      <c r="F1461" t="str">
        <f>VLOOKUP(tbStoricoOrdini[[#This Row],[CLIENTE]],tbClienti[],3,FALSE)</f>
        <v>Umbria</v>
      </c>
      <c r="G1461" t="str">
        <f>VLOOKUP(tbStoricoOrdini[[#This Row],[CLIENTE]],tbClienti[],7,FALSE)</f>
        <v>BD</v>
      </c>
      <c r="H1461" t="s">
        <v>61</v>
      </c>
      <c r="I1461" t="str">
        <f>IF(LEFT(tbStoricoOrdini[[#This Row],[ARTICOLO]],3) = "COG","COG",LEFT(tbStoricoOrdini[[#This Row],[ARTICOLO]],FIND(" ",tbStoricoOrdini[[#This Row],[ARTICOLO]])-1))</f>
        <v>KLM</v>
      </c>
      <c r="J1461" t="str">
        <f>MID(tbStoricoOrdini[[#This Row],[ARTICOLO]],FIND(" ",tbStoricoOrdini[[#This Row],[ARTICOLO]])+1,4)</f>
        <v>5000</v>
      </c>
      <c r="K1461" t="str">
        <f>IFERROR(RIGHT(tbStoricoOrdini[[#This Row],[ARTICOLO]],LEN(tbStoricoOrdini[[#This Row],[ARTICOLO]])-FIND(" ",tbStoricoOrdini[[#This Row],[ARTICOLO]],FIND(" ",tbStoricoOrdini[[#This Row],[ARTICOLO]]) +1)),"")</f>
        <v>Medium</v>
      </c>
      <c r="L1461" s="3">
        <f>VLOOKUP(tbStoricoOrdini[[#This Row],[ARTICOLO]],tbArticoli[],2,FALSE)</f>
        <v>150</v>
      </c>
      <c r="M1461" s="22">
        <f>tbStoricoOrdini[[#This Row],[IMPORTO]]/tbStoricoOrdini[[#This Row],[PREZZO]]</f>
        <v>3425.18</v>
      </c>
      <c r="N1461" t="s">
        <v>9</v>
      </c>
      <c r="O1461" s="8">
        <f>VLOOKUP(tbStoricoOrdini[[#This Row],[AGENTE]],tbAgenti[],2,FALSE)</f>
        <v>0.05</v>
      </c>
      <c r="P1461" s="2">
        <v>513777</v>
      </c>
      <c r="Q1461" s="2">
        <f>tbStoricoOrdini[[#This Row],[IMPORTO]]*tbStoricoOrdini[[#This Row],[% COMM.]]</f>
        <v>25688.850000000002</v>
      </c>
      <c r="R1461" s="2">
        <f>tbStoricoOrdini[[#This Row],[TOT. COMM.]]+tbStoricoOrdini[[#This Row],[IMPORTO]]</f>
        <v>539465.85</v>
      </c>
    </row>
    <row r="1462" spans="1:18">
      <c r="A1462" s="1">
        <v>43862</v>
      </c>
      <c r="B1462" s="7">
        <f>MONTH(tbStoricoOrdini[[#This Row],[DATA]])</f>
        <v>2</v>
      </c>
      <c r="C1462" t="s">
        <v>1557</v>
      </c>
      <c r="D1462" t="str">
        <f>RIGHT(tbStoricoOrdini[[#This Row],[ORDINE]],4)</f>
        <v>1459</v>
      </c>
      <c r="E1462" t="s">
        <v>46</v>
      </c>
      <c r="F1462" t="str">
        <f>VLOOKUP(tbStoricoOrdini[[#This Row],[CLIENTE]],tbClienti[],3,FALSE)</f>
        <v>Umbria</v>
      </c>
      <c r="G1462" t="str">
        <f>VLOOKUP(tbStoricoOrdini[[#This Row],[CLIENTE]],tbClienti[],7,FALSE)</f>
        <v>BD</v>
      </c>
      <c r="H1462" t="s">
        <v>79</v>
      </c>
      <c r="I1462" t="str">
        <f>IF(LEFT(tbStoricoOrdini[[#This Row],[ARTICOLO]],3) = "COG","COG",LEFT(tbStoricoOrdini[[#This Row],[ARTICOLO]],FIND(" ",tbStoricoOrdini[[#This Row],[ARTICOLO]])-1))</f>
        <v>COG</v>
      </c>
      <c r="J1462" t="str">
        <f>MID(tbStoricoOrdini[[#This Row],[ARTICOLO]],FIND(" ",tbStoricoOrdini[[#This Row],[ARTICOLO]])+1,4)</f>
        <v>4000</v>
      </c>
      <c r="K1462" t="str">
        <f>IFERROR(RIGHT(tbStoricoOrdini[[#This Row],[ARTICOLO]],LEN(tbStoricoOrdini[[#This Row],[ARTICOLO]])-FIND(" ",tbStoricoOrdini[[#This Row],[ARTICOLO]],FIND(" ",tbStoricoOrdini[[#This Row],[ARTICOLO]]) +1)),"")</f>
        <v>Plus</v>
      </c>
      <c r="L1462" s="3">
        <f>VLOOKUP(tbStoricoOrdini[[#This Row],[ARTICOLO]],tbArticoli[],2,FALSE)</f>
        <v>240</v>
      </c>
      <c r="M1462" s="22">
        <f>tbStoricoOrdini[[#This Row],[IMPORTO]]/tbStoricoOrdini[[#This Row],[PREZZO]]</f>
        <v>61.170833333333334</v>
      </c>
      <c r="N1462" t="s">
        <v>16</v>
      </c>
      <c r="O1462" s="8">
        <f>VLOOKUP(tbStoricoOrdini[[#This Row],[AGENTE]],tbAgenti[],2,FALSE)</f>
        <v>0.05</v>
      </c>
      <c r="P1462" s="2">
        <v>14681</v>
      </c>
      <c r="Q1462" s="2">
        <f>tbStoricoOrdini[[#This Row],[IMPORTO]]*tbStoricoOrdini[[#This Row],[% COMM.]]</f>
        <v>734.05000000000007</v>
      </c>
      <c r="R1462" s="2">
        <f>tbStoricoOrdini[[#This Row],[TOT. COMM.]]+tbStoricoOrdini[[#This Row],[IMPORTO]]</f>
        <v>15415.05</v>
      </c>
    </row>
    <row r="1463" spans="1:18">
      <c r="A1463" s="1">
        <v>43862</v>
      </c>
      <c r="B1463" s="7">
        <f>MONTH(tbStoricoOrdini[[#This Row],[DATA]])</f>
        <v>2</v>
      </c>
      <c r="C1463" t="s">
        <v>1558</v>
      </c>
      <c r="D1463" t="str">
        <f>RIGHT(tbStoricoOrdini[[#This Row],[ORDINE]],4)</f>
        <v>1460</v>
      </c>
      <c r="E1463" t="s">
        <v>46</v>
      </c>
      <c r="F1463" t="str">
        <f>VLOOKUP(tbStoricoOrdini[[#This Row],[CLIENTE]],tbClienti[],3,FALSE)</f>
        <v>Umbria</v>
      </c>
      <c r="G1463" t="str">
        <f>VLOOKUP(tbStoricoOrdini[[#This Row],[CLIENTE]],tbClienti[],7,FALSE)</f>
        <v>BD</v>
      </c>
      <c r="H1463" t="s">
        <v>79</v>
      </c>
      <c r="I1463" t="str">
        <f>IF(LEFT(tbStoricoOrdini[[#This Row],[ARTICOLO]],3) = "COG","COG",LEFT(tbStoricoOrdini[[#This Row],[ARTICOLO]],FIND(" ",tbStoricoOrdini[[#This Row],[ARTICOLO]])-1))</f>
        <v>COG</v>
      </c>
      <c r="J1463" t="str">
        <f>MID(tbStoricoOrdini[[#This Row],[ARTICOLO]],FIND(" ",tbStoricoOrdini[[#This Row],[ARTICOLO]])+1,4)</f>
        <v>4000</v>
      </c>
      <c r="K1463" t="str">
        <f>IFERROR(RIGHT(tbStoricoOrdini[[#This Row],[ARTICOLO]],LEN(tbStoricoOrdini[[#This Row],[ARTICOLO]])-FIND(" ",tbStoricoOrdini[[#This Row],[ARTICOLO]],FIND(" ",tbStoricoOrdini[[#This Row],[ARTICOLO]]) +1)),"")</f>
        <v>Plus</v>
      </c>
      <c r="L1463" s="3">
        <f>VLOOKUP(tbStoricoOrdini[[#This Row],[ARTICOLO]],tbArticoli[],2,FALSE)</f>
        <v>240</v>
      </c>
      <c r="M1463" s="22">
        <f>tbStoricoOrdini[[#This Row],[IMPORTO]]/tbStoricoOrdini[[#This Row],[PREZZO]]</f>
        <v>4.0708333333333337</v>
      </c>
      <c r="N1463" t="s">
        <v>39</v>
      </c>
      <c r="O1463" s="8">
        <f>VLOOKUP(tbStoricoOrdini[[#This Row],[AGENTE]],tbAgenti[],2,FALSE)</f>
        <v>0.05</v>
      </c>
      <c r="P1463" s="2">
        <v>977</v>
      </c>
      <c r="Q1463" s="2">
        <f>tbStoricoOrdini[[#This Row],[IMPORTO]]*tbStoricoOrdini[[#This Row],[% COMM.]]</f>
        <v>48.85</v>
      </c>
      <c r="R1463" s="2">
        <f>tbStoricoOrdini[[#This Row],[TOT. COMM.]]+tbStoricoOrdini[[#This Row],[IMPORTO]]</f>
        <v>1025.8499999999999</v>
      </c>
    </row>
    <row r="1464" spans="1:18">
      <c r="A1464" s="1">
        <v>43862</v>
      </c>
      <c r="B1464" s="7">
        <f>MONTH(tbStoricoOrdini[[#This Row],[DATA]])</f>
        <v>2</v>
      </c>
      <c r="C1464" t="s">
        <v>1559</v>
      </c>
      <c r="D1464" t="str">
        <f>RIGHT(tbStoricoOrdini[[#This Row],[ORDINE]],4)</f>
        <v>1461</v>
      </c>
      <c r="E1464" t="s">
        <v>46</v>
      </c>
      <c r="F1464" t="str">
        <f>VLOOKUP(tbStoricoOrdini[[#This Row],[CLIENTE]],tbClienti[],3,FALSE)</f>
        <v>Umbria</v>
      </c>
      <c r="G1464" t="str">
        <f>VLOOKUP(tbStoricoOrdini[[#This Row],[CLIENTE]],tbClienti[],7,FALSE)</f>
        <v>BD</v>
      </c>
      <c r="H1464" t="s">
        <v>79</v>
      </c>
      <c r="I1464" t="str">
        <f>IF(LEFT(tbStoricoOrdini[[#This Row],[ARTICOLO]],3) = "COG","COG",LEFT(tbStoricoOrdini[[#This Row],[ARTICOLO]],FIND(" ",tbStoricoOrdini[[#This Row],[ARTICOLO]])-1))</f>
        <v>COG</v>
      </c>
      <c r="J1464" t="str">
        <f>MID(tbStoricoOrdini[[#This Row],[ARTICOLO]],FIND(" ",tbStoricoOrdini[[#This Row],[ARTICOLO]])+1,4)</f>
        <v>4000</v>
      </c>
      <c r="K1464" t="str">
        <f>IFERROR(RIGHT(tbStoricoOrdini[[#This Row],[ARTICOLO]],LEN(tbStoricoOrdini[[#This Row],[ARTICOLO]])-FIND(" ",tbStoricoOrdini[[#This Row],[ARTICOLO]],FIND(" ",tbStoricoOrdini[[#This Row],[ARTICOLO]]) +1)),"")</f>
        <v>Plus</v>
      </c>
      <c r="L1464" s="3">
        <f>VLOOKUP(tbStoricoOrdini[[#This Row],[ARTICOLO]],tbArticoli[],2,FALSE)</f>
        <v>240</v>
      </c>
      <c r="M1464" s="22">
        <f>tbStoricoOrdini[[#This Row],[IMPORTO]]/tbStoricoOrdini[[#This Row],[PREZZO]]</f>
        <v>2.0166666666666666</v>
      </c>
      <c r="N1464" t="s">
        <v>11</v>
      </c>
      <c r="O1464" s="8">
        <f>VLOOKUP(tbStoricoOrdini[[#This Row],[AGENTE]],tbAgenti[],2,FALSE)</f>
        <v>0.04</v>
      </c>
      <c r="P1464" s="2">
        <v>484</v>
      </c>
      <c r="Q1464" s="2">
        <f>tbStoricoOrdini[[#This Row],[IMPORTO]]*tbStoricoOrdini[[#This Row],[% COMM.]]</f>
        <v>19.36</v>
      </c>
      <c r="R1464" s="2">
        <f>tbStoricoOrdini[[#This Row],[TOT. COMM.]]+tbStoricoOrdini[[#This Row],[IMPORTO]]</f>
        <v>503.36</v>
      </c>
    </row>
    <row r="1465" spans="1:18">
      <c r="A1465" s="1">
        <v>43862</v>
      </c>
      <c r="B1465" s="7">
        <f>MONTH(tbStoricoOrdini[[#This Row],[DATA]])</f>
        <v>2</v>
      </c>
      <c r="C1465" t="s">
        <v>1560</v>
      </c>
      <c r="D1465" t="str">
        <f>RIGHT(tbStoricoOrdini[[#This Row],[ORDINE]],4)</f>
        <v>1462</v>
      </c>
      <c r="E1465" t="s">
        <v>46</v>
      </c>
      <c r="F1465" t="str">
        <f>VLOOKUP(tbStoricoOrdini[[#This Row],[CLIENTE]],tbClienti[],3,FALSE)</f>
        <v>Umbria</v>
      </c>
      <c r="G1465" t="str">
        <f>VLOOKUP(tbStoricoOrdini[[#This Row],[CLIENTE]],tbClienti[],7,FALSE)</f>
        <v>BD</v>
      </c>
      <c r="H1465" t="s">
        <v>79</v>
      </c>
      <c r="I1465" t="str">
        <f>IF(LEFT(tbStoricoOrdini[[#This Row],[ARTICOLO]],3) = "COG","COG",LEFT(tbStoricoOrdini[[#This Row],[ARTICOLO]],FIND(" ",tbStoricoOrdini[[#This Row],[ARTICOLO]])-1))</f>
        <v>COG</v>
      </c>
      <c r="J1465" t="str">
        <f>MID(tbStoricoOrdini[[#This Row],[ARTICOLO]],FIND(" ",tbStoricoOrdini[[#This Row],[ARTICOLO]])+1,4)</f>
        <v>4000</v>
      </c>
      <c r="K1465" t="str">
        <f>IFERROR(RIGHT(tbStoricoOrdini[[#This Row],[ARTICOLO]],LEN(tbStoricoOrdini[[#This Row],[ARTICOLO]])-FIND(" ",tbStoricoOrdini[[#This Row],[ARTICOLO]],FIND(" ",tbStoricoOrdini[[#This Row],[ARTICOLO]]) +1)),"")</f>
        <v>Plus</v>
      </c>
      <c r="L1465" s="3">
        <f>VLOOKUP(tbStoricoOrdini[[#This Row],[ARTICOLO]],tbArticoli[],2,FALSE)</f>
        <v>240</v>
      </c>
      <c r="M1465" s="22">
        <f>tbStoricoOrdini[[#This Row],[IMPORTO]]/tbStoricoOrdini[[#This Row],[PREZZO]]</f>
        <v>103.16249999999999</v>
      </c>
      <c r="N1465" t="s">
        <v>19</v>
      </c>
      <c r="O1465" s="8">
        <f>VLOOKUP(tbStoricoOrdini[[#This Row],[AGENTE]],tbAgenti[],2,FALSE)</f>
        <v>0.05</v>
      </c>
      <c r="P1465" s="2">
        <v>24759</v>
      </c>
      <c r="Q1465" s="2">
        <f>tbStoricoOrdini[[#This Row],[IMPORTO]]*tbStoricoOrdini[[#This Row],[% COMM.]]</f>
        <v>1237.95</v>
      </c>
      <c r="R1465" s="2">
        <f>tbStoricoOrdini[[#This Row],[TOT. COMM.]]+tbStoricoOrdini[[#This Row],[IMPORTO]]</f>
        <v>25996.95</v>
      </c>
    </row>
    <row r="1466" spans="1:18">
      <c r="A1466" s="1">
        <v>43862</v>
      </c>
      <c r="B1466" s="7">
        <f>MONTH(tbStoricoOrdini[[#This Row],[DATA]])</f>
        <v>2</v>
      </c>
      <c r="C1466" t="s">
        <v>1561</v>
      </c>
      <c r="D1466" t="str">
        <f>RIGHT(tbStoricoOrdini[[#This Row],[ORDINE]],4)</f>
        <v>1463</v>
      </c>
      <c r="E1466" t="s">
        <v>46</v>
      </c>
      <c r="F1466" t="str">
        <f>VLOOKUP(tbStoricoOrdini[[#This Row],[CLIENTE]],tbClienti[],3,FALSE)</f>
        <v>Umbria</v>
      </c>
      <c r="G1466" t="str">
        <f>VLOOKUP(tbStoricoOrdini[[#This Row],[CLIENTE]],tbClienti[],7,FALSE)</f>
        <v>BD</v>
      </c>
      <c r="H1466" t="s">
        <v>79</v>
      </c>
      <c r="I1466" t="str">
        <f>IF(LEFT(tbStoricoOrdini[[#This Row],[ARTICOLO]],3) = "COG","COG",LEFT(tbStoricoOrdini[[#This Row],[ARTICOLO]],FIND(" ",tbStoricoOrdini[[#This Row],[ARTICOLO]])-1))</f>
        <v>COG</v>
      </c>
      <c r="J1466" t="str">
        <f>MID(tbStoricoOrdini[[#This Row],[ARTICOLO]],FIND(" ",tbStoricoOrdini[[#This Row],[ARTICOLO]])+1,4)</f>
        <v>4000</v>
      </c>
      <c r="K1466" t="str">
        <f>IFERROR(RIGHT(tbStoricoOrdini[[#This Row],[ARTICOLO]],LEN(tbStoricoOrdini[[#This Row],[ARTICOLO]])-FIND(" ",tbStoricoOrdini[[#This Row],[ARTICOLO]],FIND(" ",tbStoricoOrdini[[#This Row],[ARTICOLO]]) +1)),"")</f>
        <v>Plus</v>
      </c>
      <c r="L1466" s="3">
        <f>VLOOKUP(tbStoricoOrdini[[#This Row],[ARTICOLO]],tbArticoli[],2,FALSE)</f>
        <v>240</v>
      </c>
      <c r="M1466" s="22">
        <f>tbStoricoOrdini[[#This Row],[IMPORTO]]/tbStoricoOrdini[[#This Row],[PREZZO]]</f>
        <v>251.3</v>
      </c>
      <c r="N1466" t="s">
        <v>15</v>
      </c>
      <c r="O1466" s="8">
        <f>VLOOKUP(tbStoricoOrdini[[#This Row],[AGENTE]],tbAgenti[],2,FALSE)</f>
        <v>0.08</v>
      </c>
      <c r="P1466" s="2">
        <v>60312</v>
      </c>
      <c r="Q1466" s="2">
        <f>tbStoricoOrdini[[#This Row],[IMPORTO]]*tbStoricoOrdini[[#This Row],[% COMM.]]</f>
        <v>4824.96</v>
      </c>
      <c r="R1466" s="2">
        <f>tbStoricoOrdini[[#This Row],[TOT. COMM.]]+tbStoricoOrdini[[#This Row],[IMPORTO]]</f>
        <v>65136.959999999999</v>
      </c>
    </row>
    <row r="1467" spans="1:18">
      <c r="A1467" s="1">
        <v>43862</v>
      </c>
      <c r="B1467" s="7">
        <f>MONTH(tbStoricoOrdini[[#This Row],[DATA]])</f>
        <v>2</v>
      </c>
      <c r="C1467" t="s">
        <v>1562</v>
      </c>
      <c r="D1467" t="str">
        <f>RIGHT(tbStoricoOrdini[[#This Row],[ORDINE]],4)</f>
        <v>1464</v>
      </c>
      <c r="E1467" t="s">
        <v>46</v>
      </c>
      <c r="F1467" t="str">
        <f>VLOOKUP(tbStoricoOrdini[[#This Row],[CLIENTE]],tbClienti[],3,FALSE)</f>
        <v>Umbria</v>
      </c>
      <c r="G1467" t="str">
        <f>VLOOKUP(tbStoricoOrdini[[#This Row],[CLIENTE]],tbClienti[],7,FALSE)</f>
        <v>BD</v>
      </c>
      <c r="H1467" t="s">
        <v>79</v>
      </c>
      <c r="I1467" t="str">
        <f>IF(LEFT(tbStoricoOrdini[[#This Row],[ARTICOLO]],3) = "COG","COG",LEFT(tbStoricoOrdini[[#This Row],[ARTICOLO]],FIND(" ",tbStoricoOrdini[[#This Row],[ARTICOLO]])-1))</f>
        <v>COG</v>
      </c>
      <c r="J1467" t="str">
        <f>MID(tbStoricoOrdini[[#This Row],[ARTICOLO]],FIND(" ",tbStoricoOrdini[[#This Row],[ARTICOLO]])+1,4)</f>
        <v>4000</v>
      </c>
      <c r="K1467" t="str">
        <f>IFERROR(RIGHT(tbStoricoOrdini[[#This Row],[ARTICOLO]],LEN(tbStoricoOrdini[[#This Row],[ARTICOLO]])-FIND(" ",tbStoricoOrdini[[#This Row],[ARTICOLO]],FIND(" ",tbStoricoOrdini[[#This Row],[ARTICOLO]]) +1)),"")</f>
        <v>Plus</v>
      </c>
      <c r="L1467" s="3">
        <f>VLOOKUP(tbStoricoOrdini[[#This Row],[ARTICOLO]],tbArticoli[],2,FALSE)</f>
        <v>240</v>
      </c>
      <c r="M1467" s="22">
        <f>tbStoricoOrdini[[#This Row],[IMPORTO]]/tbStoricoOrdini[[#This Row],[PREZZO]]</f>
        <v>0.24583333333333332</v>
      </c>
      <c r="N1467" t="s">
        <v>14</v>
      </c>
      <c r="O1467" s="8">
        <f>VLOOKUP(tbStoricoOrdini[[#This Row],[AGENTE]],tbAgenti[],2,FALSE)</f>
        <v>0.05</v>
      </c>
      <c r="P1467" s="2">
        <v>59</v>
      </c>
      <c r="Q1467" s="2">
        <f>tbStoricoOrdini[[#This Row],[IMPORTO]]*tbStoricoOrdini[[#This Row],[% COMM.]]</f>
        <v>2.95</v>
      </c>
      <c r="R1467" s="2">
        <f>tbStoricoOrdini[[#This Row],[TOT. COMM.]]+tbStoricoOrdini[[#This Row],[IMPORTO]]</f>
        <v>61.95</v>
      </c>
    </row>
    <row r="1468" spans="1:18">
      <c r="A1468" s="1">
        <v>43862</v>
      </c>
      <c r="B1468" s="7">
        <f>MONTH(tbStoricoOrdini[[#This Row],[DATA]])</f>
        <v>2</v>
      </c>
      <c r="C1468" t="s">
        <v>1563</v>
      </c>
      <c r="D1468" t="str">
        <f>RIGHT(tbStoricoOrdini[[#This Row],[ORDINE]],4)</f>
        <v>1465</v>
      </c>
      <c r="E1468" t="s">
        <v>46</v>
      </c>
      <c r="F1468" t="str">
        <f>VLOOKUP(tbStoricoOrdini[[#This Row],[CLIENTE]],tbClienti[],3,FALSE)</f>
        <v>Umbria</v>
      </c>
      <c r="G1468" t="str">
        <f>VLOOKUP(tbStoricoOrdini[[#This Row],[CLIENTE]],tbClienti[],7,FALSE)</f>
        <v>BD</v>
      </c>
      <c r="H1468" t="s">
        <v>79</v>
      </c>
      <c r="I1468" t="str">
        <f>IF(LEFT(tbStoricoOrdini[[#This Row],[ARTICOLO]],3) = "COG","COG",LEFT(tbStoricoOrdini[[#This Row],[ARTICOLO]],FIND(" ",tbStoricoOrdini[[#This Row],[ARTICOLO]])-1))</f>
        <v>COG</v>
      </c>
      <c r="J1468" t="str">
        <f>MID(tbStoricoOrdini[[#This Row],[ARTICOLO]],FIND(" ",tbStoricoOrdini[[#This Row],[ARTICOLO]])+1,4)</f>
        <v>4000</v>
      </c>
      <c r="K1468" t="str">
        <f>IFERROR(RIGHT(tbStoricoOrdini[[#This Row],[ARTICOLO]],LEN(tbStoricoOrdini[[#This Row],[ARTICOLO]])-FIND(" ",tbStoricoOrdini[[#This Row],[ARTICOLO]],FIND(" ",tbStoricoOrdini[[#This Row],[ARTICOLO]]) +1)),"")</f>
        <v>Plus</v>
      </c>
      <c r="L1468" s="3">
        <f>VLOOKUP(tbStoricoOrdini[[#This Row],[ARTICOLO]],tbArticoli[],2,FALSE)</f>
        <v>240</v>
      </c>
      <c r="M1468" s="22">
        <f>tbStoricoOrdini[[#This Row],[IMPORTO]]/tbStoricoOrdini[[#This Row],[PREZZO]]</f>
        <v>8.9916666666666671</v>
      </c>
      <c r="N1468" t="s">
        <v>17</v>
      </c>
      <c r="O1468" s="8">
        <f>VLOOKUP(tbStoricoOrdini[[#This Row],[AGENTE]],tbAgenti[],2,FALSE)</f>
        <v>0.08</v>
      </c>
      <c r="P1468" s="2">
        <v>2158</v>
      </c>
      <c r="Q1468" s="2">
        <f>tbStoricoOrdini[[#This Row],[IMPORTO]]*tbStoricoOrdini[[#This Row],[% COMM.]]</f>
        <v>172.64000000000001</v>
      </c>
      <c r="R1468" s="2">
        <f>tbStoricoOrdini[[#This Row],[TOT. COMM.]]+tbStoricoOrdini[[#This Row],[IMPORTO]]</f>
        <v>2330.64</v>
      </c>
    </row>
    <row r="1469" spans="1:18">
      <c r="A1469" s="1">
        <v>43862</v>
      </c>
      <c r="B1469" s="7">
        <f>MONTH(tbStoricoOrdini[[#This Row],[DATA]])</f>
        <v>2</v>
      </c>
      <c r="C1469" t="s">
        <v>1564</v>
      </c>
      <c r="D1469" t="str">
        <f>RIGHT(tbStoricoOrdini[[#This Row],[ORDINE]],4)</f>
        <v>1466</v>
      </c>
      <c r="E1469" t="s">
        <v>46</v>
      </c>
      <c r="F1469" t="str">
        <f>VLOOKUP(tbStoricoOrdini[[#This Row],[CLIENTE]],tbClienti[],3,FALSE)</f>
        <v>Umbria</v>
      </c>
      <c r="G1469" t="str">
        <f>VLOOKUP(tbStoricoOrdini[[#This Row],[CLIENTE]],tbClienti[],7,FALSE)</f>
        <v>BD</v>
      </c>
      <c r="H1469" t="s">
        <v>79</v>
      </c>
      <c r="I1469" t="str">
        <f>IF(LEFT(tbStoricoOrdini[[#This Row],[ARTICOLO]],3) = "COG","COG",LEFT(tbStoricoOrdini[[#This Row],[ARTICOLO]],FIND(" ",tbStoricoOrdini[[#This Row],[ARTICOLO]])-1))</f>
        <v>COG</v>
      </c>
      <c r="J1469" t="str">
        <f>MID(tbStoricoOrdini[[#This Row],[ARTICOLO]],FIND(" ",tbStoricoOrdini[[#This Row],[ARTICOLO]])+1,4)</f>
        <v>4000</v>
      </c>
      <c r="K1469" t="str">
        <f>IFERROR(RIGHT(tbStoricoOrdini[[#This Row],[ARTICOLO]],LEN(tbStoricoOrdini[[#This Row],[ARTICOLO]])-FIND(" ",tbStoricoOrdini[[#This Row],[ARTICOLO]],FIND(" ",tbStoricoOrdini[[#This Row],[ARTICOLO]]) +1)),"")</f>
        <v>Plus</v>
      </c>
      <c r="L1469" s="3">
        <f>VLOOKUP(tbStoricoOrdini[[#This Row],[ARTICOLO]],tbArticoli[],2,FALSE)</f>
        <v>240</v>
      </c>
      <c r="M1469" s="22">
        <f>tbStoricoOrdini[[#This Row],[IMPORTO]]/tbStoricoOrdini[[#This Row],[PREZZO]]</f>
        <v>142.29583333333332</v>
      </c>
      <c r="N1469" t="s">
        <v>18</v>
      </c>
      <c r="O1469" s="8">
        <f>VLOOKUP(tbStoricoOrdini[[#This Row],[AGENTE]],tbAgenti[],2,FALSE)</f>
        <v>0.03</v>
      </c>
      <c r="P1469" s="2">
        <v>34151</v>
      </c>
      <c r="Q1469" s="2">
        <f>tbStoricoOrdini[[#This Row],[IMPORTO]]*tbStoricoOrdini[[#This Row],[% COMM.]]</f>
        <v>1024.53</v>
      </c>
      <c r="R1469" s="2">
        <f>tbStoricoOrdini[[#This Row],[TOT. COMM.]]+tbStoricoOrdini[[#This Row],[IMPORTO]]</f>
        <v>35175.53</v>
      </c>
    </row>
    <row r="1470" spans="1:18">
      <c r="A1470" s="1">
        <v>43862</v>
      </c>
      <c r="B1470" s="7">
        <f>MONTH(tbStoricoOrdini[[#This Row],[DATA]])</f>
        <v>2</v>
      </c>
      <c r="C1470" t="s">
        <v>1565</v>
      </c>
      <c r="D1470" t="str">
        <f>RIGHT(tbStoricoOrdini[[#This Row],[ORDINE]],4)</f>
        <v>1467</v>
      </c>
      <c r="E1470" t="s">
        <v>46</v>
      </c>
      <c r="F1470" t="str">
        <f>VLOOKUP(tbStoricoOrdini[[#This Row],[CLIENTE]],tbClienti[],3,FALSE)</f>
        <v>Umbria</v>
      </c>
      <c r="G1470" t="str">
        <f>VLOOKUP(tbStoricoOrdini[[#This Row],[CLIENTE]],tbClienti[],7,FALSE)</f>
        <v>BD</v>
      </c>
      <c r="H1470" t="s">
        <v>79</v>
      </c>
      <c r="I1470" t="str">
        <f>IF(LEFT(tbStoricoOrdini[[#This Row],[ARTICOLO]],3) = "COG","COG",LEFT(tbStoricoOrdini[[#This Row],[ARTICOLO]],FIND(" ",tbStoricoOrdini[[#This Row],[ARTICOLO]])-1))</f>
        <v>COG</v>
      </c>
      <c r="J1470" t="str">
        <f>MID(tbStoricoOrdini[[#This Row],[ARTICOLO]],FIND(" ",tbStoricoOrdini[[#This Row],[ARTICOLO]])+1,4)</f>
        <v>4000</v>
      </c>
      <c r="K1470" t="str">
        <f>IFERROR(RIGHT(tbStoricoOrdini[[#This Row],[ARTICOLO]],LEN(tbStoricoOrdini[[#This Row],[ARTICOLO]])-FIND(" ",tbStoricoOrdini[[#This Row],[ARTICOLO]],FIND(" ",tbStoricoOrdini[[#This Row],[ARTICOLO]]) +1)),"")</f>
        <v>Plus</v>
      </c>
      <c r="L1470" s="3">
        <f>VLOOKUP(tbStoricoOrdini[[#This Row],[ARTICOLO]],tbArticoli[],2,FALSE)</f>
        <v>240</v>
      </c>
      <c r="M1470" s="22">
        <f>tbStoricoOrdini[[#This Row],[IMPORTO]]/tbStoricoOrdini[[#This Row],[PREZZO]]</f>
        <v>1.2124999999999999</v>
      </c>
      <c r="N1470" t="s">
        <v>13</v>
      </c>
      <c r="O1470" s="8">
        <f>VLOOKUP(tbStoricoOrdini[[#This Row],[AGENTE]],tbAgenti[],2,FALSE)</f>
        <v>0.1</v>
      </c>
      <c r="P1470" s="2">
        <v>291</v>
      </c>
      <c r="Q1470" s="2">
        <f>tbStoricoOrdini[[#This Row],[IMPORTO]]*tbStoricoOrdini[[#This Row],[% COMM.]]</f>
        <v>29.1</v>
      </c>
      <c r="R1470" s="2">
        <f>tbStoricoOrdini[[#This Row],[TOT. COMM.]]+tbStoricoOrdini[[#This Row],[IMPORTO]]</f>
        <v>320.10000000000002</v>
      </c>
    </row>
    <row r="1471" spans="1:18">
      <c r="A1471" s="1">
        <v>43862</v>
      </c>
      <c r="B1471" s="7">
        <f>MONTH(tbStoricoOrdini[[#This Row],[DATA]])</f>
        <v>2</v>
      </c>
      <c r="C1471" t="s">
        <v>1566</v>
      </c>
      <c r="D1471" t="str">
        <f>RIGHT(tbStoricoOrdini[[#This Row],[ORDINE]],4)</f>
        <v>1468</v>
      </c>
      <c r="E1471" t="s">
        <v>46</v>
      </c>
      <c r="F1471" t="str">
        <f>VLOOKUP(tbStoricoOrdini[[#This Row],[CLIENTE]],tbClienti[],3,FALSE)</f>
        <v>Umbria</v>
      </c>
      <c r="G1471" t="str">
        <f>VLOOKUP(tbStoricoOrdini[[#This Row],[CLIENTE]],tbClienti[],7,FALSE)</f>
        <v>BD</v>
      </c>
      <c r="H1471" t="s">
        <v>79</v>
      </c>
      <c r="I1471" t="str">
        <f>IF(LEFT(tbStoricoOrdini[[#This Row],[ARTICOLO]],3) = "COG","COG",LEFT(tbStoricoOrdini[[#This Row],[ARTICOLO]],FIND(" ",tbStoricoOrdini[[#This Row],[ARTICOLO]])-1))</f>
        <v>COG</v>
      </c>
      <c r="J1471" t="str">
        <f>MID(tbStoricoOrdini[[#This Row],[ARTICOLO]],FIND(" ",tbStoricoOrdini[[#This Row],[ARTICOLO]])+1,4)</f>
        <v>4000</v>
      </c>
      <c r="K1471" t="str">
        <f>IFERROR(RIGHT(tbStoricoOrdini[[#This Row],[ARTICOLO]],LEN(tbStoricoOrdini[[#This Row],[ARTICOLO]])-FIND(" ",tbStoricoOrdini[[#This Row],[ARTICOLO]],FIND(" ",tbStoricoOrdini[[#This Row],[ARTICOLO]]) +1)),"")</f>
        <v>Plus</v>
      </c>
      <c r="L1471" s="3">
        <f>VLOOKUP(tbStoricoOrdini[[#This Row],[ARTICOLO]],tbArticoli[],2,FALSE)</f>
        <v>240</v>
      </c>
      <c r="M1471" s="22">
        <f>tbStoricoOrdini[[#This Row],[IMPORTO]]/tbStoricoOrdini[[#This Row],[PREZZO]]</f>
        <v>74.612499999999997</v>
      </c>
      <c r="N1471" t="s">
        <v>6</v>
      </c>
      <c r="O1471" s="8">
        <f>VLOOKUP(tbStoricoOrdini[[#This Row],[AGENTE]],tbAgenti[],2,FALSE)</f>
        <v>7.4999999999999997E-2</v>
      </c>
      <c r="P1471" s="2">
        <v>17907</v>
      </c>
      <c r="Q1471" s="2">
        <f>tbStoricoOrdini[[#This Row],[IMPORTO]]*tbStoricoOrdini[[#This Row],[% COMM.]]</f>
        <v>1343.0249999999999</v>
      </c>
      <c r="R1471" s="2">
        <f>tbStoricoOrdini[[#This Row],[TOT. COMM.]]+tbStoricoOrdini[[#This Row],[IMPORTO]]</f>
        <v>19250.025000000001</v>
      </c>
    </row>
    <row r="1472" spans="1:18">
      <c r="A1472" s="1">
        <v>43862</v>
      </c>
      <c r="B1472" s="7">
        <f>MONTH(tbStoricoOrdini[[#This Row],[DATA]])</f>
        <v>2</v>
      </c>
      <c r="C1472" t="s">
        <v>1567</v>
      </c>
      <c r="D1472" t="str">
        <f>RIGHT(tbStoricoOrdini[[#This Row],[ORDINE]],4)</f>
        <v>1469</v>
      </c>
      <c r="E1472" t="s">
        <v>46</v>
      </c>
      <c r="F1472" t="str">
        <f>VLOOKUP(tbStoricoOrdini[[#This Row],[CLIENTE]],tbClienti[],3,FALSE)</f>
        <v>Umbria</v>
      </c>
      <c r="G1472" t="str">
        <f>VLOOKUP(tbStoricoOrdini[[#This Row],[CLIENTE]],tbClienti[],7,FALSE)</f>
        <v>BD</v>
      </c>
      <c r="H1472" t="s">
        <v>79</v>
      </c>
      <c r="I1472" t="str">
        <f>IF(LEFT(tbStoricoOrdini[[#This Row],[ARTICOLO]],3) = "COG","COG",LEFT(tbStoricoOrdini[[#This Row],[ARTICOLO]],FIND(" ",tbStoricoOrdini[[#This Row],[ARTICOLO]])-1))</f>
        <v>COG</v>
      </c>
      <c r="J1472" t="str">
        <f>MID(tbStoricoOrdini[[#This Row],[ARTICOLO]],FIND(" ",tbStoricoOrdini[[#This Row],[ARTICOLO]])+1,4)</f>
        <v>4000</v>
      </c>
      <c r="K1472" t="str">
        <f>IFERROR(RIGHT(tbStoricoOrdini[[#This Row],[ARTICOLO]],LEN(tbStoricoOrdini[[#This Row],[ARTICOLO]])-FIND(" ",tbStoricoOrdini[[#This Row],[ARTICOLO]],FIND(" ",tbStoricoOrdini[[#This Row],[ARTICOLO]]) +1)),"")</f>
        <v>Plus</v>
      </c>
      <c r="L1472" s="3">
        <f>VLOOKUP(tbStoricoOrdini[[#This Row],[ARTICOLO]],tbArticoli[],2,FALSE)</f>
        <v>240</v>
      </c>
      <c r="M1472" s="22">
        <f>tbStoricoOrdini[[#This Row],[IMPORTO]]/tbStoricoOrdini[[#This Row],[PREZZO]]</f>
        <v>1246.8375000000001</v>
      </c>
      <c r="N1472" t="s">
        <v>9</v>
      </c>
      <c r="O1472" s="8">
        <f>VLOOKUP(tbStoricoOrdini[[#This Row],[AGENTE]],tbAgenti[],2,FALSE)</f>
        <v>0.05</v>
      </c>
      <c r="P1472" s="2">
        <v>299241</v>
      </c>
      <c r="Q1472" s="2">
        <f>tbStoricoOrdini[[#This Row],[IMPORTO]]*tbStoricoOrdini[[#This Row],[% COMM.]]</f>
        <v>14962.050000000001</v>
      </c>
      <c r="R1472" s="2">
        <f>tbStoricoOrdini[[#This Row],[TOT. COMM.]]+tbStoricoOrdini[[#This Row],[IMPORTO]]</f>
        <v>314203.05</v>
      </c>
    </row>
    <row r="1473" spans="1:18">
      <c r="A1473" s="1">
        <v>43862</v>
      </c>
      <c r="B1473" s="7">
        <f>MONTH(tbStoricoOrdini[[#This Row],[DATA]])</f>
        <v>2</v>
      </c>
      <c r="C1473" t="s">
        <v>1568</v>
      </c>
      <c r="D1473" t="str">
        <f>RIGHT(tbStoricoOrdini[[#This Row],[ORDINE]],4)</f>
        <v>1470</v>
      </c>
      <c r="E1473" t="s">
        <v>46</v>
      </c>
      <c r="F1473" t="str">
        <f>VLOOKUP(tbStoricoOrdini[[#This Row],[CLIENTE]],tbClienti[],3,FALSE)</f>
        <v>Umbria</v>
      </c>
      <c r="G1473" t="str">
        <f>VLOOKUP(tbStoricoOrdini[[#This Row],[CLIENTE]],tbClienti[],7,FALSE)</f>
        <v>BD</v>
      </c>
      <c r="H1473" t="s">
        <v>60</v>
      </c>
      <c r="I1473" t="str">
        <f>IF(LEFT(tbStoricoOrdini[[#This Row],[ARTICOLO]],3) = "COG","COG",LEFT(tbStoricoOrdini[[#This Row],[ARTICOLO]],FIND(" ",tbStoricoOrdini[[#This Row],[ARTICOLO]])-1))</f>
        <v>KLM</v>
      </c>
      <c r="J1473" t="str">
        <f>MID(tbStoricoOrdini[[#This Row],[ARTICOLO]],FIND(" ",tbStoricoOrdini[[#This Row],[ARTICOLO]])+1,4)</f>
        <v>5000</v>
      </c>
      <c r="K1473" t="str">
        <f>IFERROR(RIGHT(tbStoricoOrdini[[#This Row],[ARTICOLO]],LEN(tbStoricoOrdini[[#This Row],[ARTICOLO]])-FIND(" ",tbStoricoOrdini[[#This Row],[ARTICOLO]],FIND(" ",tbStoricoOrdini[[#This Row],[ARTICOLO]]) +1)),"")</f>
        <v>Plus</v>
      </c>
      <c r="L1473" s="3">
        <f>VLOOKUP(tbStoricoOrdini[[#This Row],[ARTICOLO]],tbArticoli[],2,FALSE)</f>
        <v>175</v>
      </c>
      <c r="M1473" s="22">
        <f>tbStoricoOrdini[[#This Row],[IMPORTO]]/tbStoricoOrdini[[#This Row],[PREZZO]]</f>
        <v>0.58857142857142852</v>
      </c>
      <c r="N1473" t="s">
        <v>39</v>
      </c>
      <c r="O1473" s="8">
        <f>VLOOKUP(tbStoricoOrdini[[#This Row],[AGENTE]],tbAgenti[],2,FALSE)</f>
        <v>0.05</v>
      </c>
      <c r="P1473" s="2">
        <v>103</v>
      </c>
      <c r="Q1473" s="2">
        <f>tbStoricoOrdini[[#This Row],[IMPORTO]]*tbStoricoOrdini[[#This Row],[% COMM.]]</f>
        <v>5.15</v>
      </c>
      <c r="R1473" s="2">
        <f>tbStoricoOrdini[[#This Row],[TOT. COMM.]]+tbStoricoOrdini[[#This Row],[IMPORTO]]</f>
        <v>108.15</v>
      </c>
    </row>
    <row r="1474" spans="1:18">
      <c r="A1474" s="1">
        <v>43862</v>
      </c>
      <c r="B1474" s="7">
        <f>MONTH(tbStoricoOrdini[[#This Row],[DATA]])</f>
        <v>2</v>
      </c>
      <c r="C1474" t="s">
        <v>1569</v>
      </c>
      <c r="D1474" t="str">
        <f>RIGHT(tbStoricoOrdini[[#This Row],[ORDINE]],4)</f>
        <v>1471</v>
      </c>
      <c r="E1474" t="s">
        <v>46</v>
      </c>
      <c r="F1474" t="str">
        <f>VLOOKUP(tbStoricoOrdini[[#This Row],[CLIENTE]],tbClienti[],3,FALSE)</f>
        <v>Umbria</v>
      </c>
      <c r="G1474" t="str">
        <f>VLOOKUP(tbStoricoOrdini[[#This Row],[CLIENTE]],tbClienti[],7,FALSE)</f>
        <v>BD</v>
      </c>
      <c r="H1474" t="s">
        <v>60</v>
      </c>
      <c r="I1474" t="str">
        <f>IF(LEFT(tbStoricoOrdini[[#This Row],[ARTICOLO]],3) = "COG","COG",LEFT(tbStoricoOrdini[[#This Row],[ARTICOLO]],FIND(" ",tbStoricoOrdini[[#This Row],[ARTICOLO]])-1))</f>
        <v>KLM</v>
      </c>
      <c r="J1474" t="str">
        <f>MID(tbStoricoOrdini[[#This Row],[ARTICOLO]],FIND(" ",tbStoricoOrdini[[#This Row],[ARTICOLO]])+1,4)</f>
        <v>5000</v>
      </c>
      <c r="K1474" t="str">
        <f>IFERROR(RIGHT(tbStoricoOrdini[[#This Row],[ARTICOLO]],LEN(tbStoricoOrdini[[#This Row],[ARTICOLO]])-FIND(" ",tbStoricoOrdini[[#This Row],[ARTICOLO]],FIND(" ",tbStoricoOrdini[[#This Row],[ARTICOLO]]) +1)),"")</f>
        <v>Plus</v>
      </c>
      <c r="L1474" s="3">
        <f>VLOOKUP(tbStoricoOrdini[[#This Row],[ARTICOLO]],tbArticoli[],2,FALSE)</f>
        <v>175</v>
      </c>
      <c r="M1474" s="22">
        <f>tbStoricoOrdini[[#This Row],[IMPORTO]]/tbStoricoOrdini[[#This Row],[PREZZO]]</f>
        <v>36.394285714285715</v>
      </c>
      <c r="N1474" t="s">
        <v>19</v>
      </c>
      <c r="O1474" s="8">
        <f>VLOOKUP(tbStoricoOrdini[[#This Row],[AGENTE]],tbAgenti[],2,FALSE)</f>
        <v>0.05</v>
      </c>
      <c r="P1474" s="2">
        <v>6369</v>
      </c>
      <c r="Q1474" s="2">
        <f>tbStoricoOrdini[[#This Row],[IMPORTO]]*tbStoricoOrdini[[#This Row],[% COMM.]]</f>
        <v>318.45000000000005</v>
      </c>
      <c r="R1474" s="2">
        <f>tbStoricoOrdini[[#This Row],[TOT. COMM.]]+tbStoricoOrdini[[#This Row],[IMPORTO]]</f>
        <v>6687.45</v>
      </c>
    </row>
    <row r="1475" spans="1:18">
      <c r="A1475" s="1">
        <v>43862</v>
      </c>
      <c r="B1475" s="7">
        <f>MONTH(tbStoricoOrdini[[#This Row],[DATA]])</f>
        <v>2</v>
      </c>
      <c r="C1475" t="s">
        <v>1570</v>
      </c>
      <c r="D1475" t="str">
        <f>RIGHT(tbStoricoOrdini[[#This Row],[ORDINE]],4)</f>
        <v>1472</v>
      </c>
      <c r="E1475" t="s">
        <v>46</v>
      </c>
      <c r="F1475" t="str">
        <f>VLOOKUP(tbStoricoOrdini[[#This Row],[CLIENTE]],tbClienti[],3,FALSE)</f>
        <v>Umbria</v>
      </c>
      <c r="G1475" t="str">
        <f>VLOOKUP(tbStoricoOrdini[[#This Row],[CLIENTE]],tbClienti[],7,FALSE)</f>
        <v>BD</v>
      </c>
      <c r="H1475" t="s">
        <v>60</v>
      </c>
      <c r="I1475" t="str">
        <f>IF(LEFT(tbStoricoOrdini[[#This Row],[ARTICOLO]],3) = "COG","COG",LEFT(tbStoricoOrdini[[#This Row],[ARTICOLO]],FIND(" ",tbStoricoOrdini[[#This Row],[ARTICOLO]])-1))</f>
        <v>KLM</v>
      </c>
      <c r="J1475" t="str">
        <f>MID(tbStoricoOrdini[[#This Row],[ARTICOLO]],FIND(" ",tbStoricoOrdini[[#This Row],[ARTICOLO]])+1,4)</f>
        <v>5000</v>
      </c>
      <c r="K1475" t="str">
        <f>IFERROR(RIGHT(tbStoricoOrdini[[#This Row],[ARTICOLO]],LEN(tbStoricoOrdini[[#This Row],[ARTICOLO]])-FIND(" ",tbStoricoOrdini[[#This Row],[ARTICOLO]],FIND(" ",tbStoricoOrdini[[#This Row],[ARTICOLO]]) +1)),"")</f>
        <v>Plus</v>
      </c>
      <c r="L1475" s="3">
        <f>VLOOKUP(tbStoricoOrdini[[#This Row],[ARTICOLO]],tbArticoli[],2,FALSE)</f>
        <v>175</v>
      </c>
      <c r="M1475" s="22">
        <f>tbStoricoOrdini[[#This Row],[IMPORTO]]/tbStoricoOrdini[[#This Row],[PREZZO]]</f>
        <v>39.902857142857144</v>
      </c>
      <c r="N1475" t="s">
        <v>15</v>
      </c>
      <c r="O1475" s="8">
        <f>VLOOKUP(tbStoricoOrdini[[#This Row],[AGENTE]],tbAgenti[],2,FALSE)</f>
        <v>0.08</v>
      </c>
      <c r="P1475" s="2">
        <v>6983</v>
      </c>
      <c r="Q1475" s="2">
        <f>tbStoricoOrdini[[#This Row],[IMPORTO]]*tbStoricoOrdini[[#This Row],[% COMM.]]</f>
        <v>558.64</v>
      </c>
      <c r="R1475" s="2">
        <f>tbStoricoOrdini[[#This Row],[TOT. COMM.]]+tbStoricoOrdini[[#This Row],[IMPORTO]]</f>
        <v>7541.64</v>
      </c>
    </row>
    <row r="1476" spans="1:18">
      <c r="A1476" s="1">
        <v>43862</v>
      </c>
      <c r="B1476" s="7">
        <f>MONTH(tbStoricoOrdini[[#This Row],[DATA]])</f>
        <v>2</v>
      </c>
      <c r="C1476" t="s">
        <v>1571</v>
      </c>
      <c r="D1476" t="str">
        <f>RIGHT(tbStoricoOrdini[[#This Row],[ORDINE]],4)</f>
        <v>1473</v>
      </c>
      <c r="E1476" t="s">
        <v>46</v>
      </c>
      <c r="F1476" t="str">
        <f>VLOOKUP(tbStoricoOrdini[[#This Row],[CLIENTE]],tbClienti[],3,FALSE)</f>
        <v>Umbria</v>
      </c>
      <c r="G1476" t="str">
        <f>VLOOKUP(tbStoricoOrdini[[#This Row],[CLIENTE]],tbClienti[],7,FALSE)</f>
        <v>BD</v>
      </c>
      <c r="H1476" t="s">
        <v>60</v>
      </c>
      <c r="I1476" t="str">
        <f>IF(LEFT(tbStoricoOrdini[[#This Row],[ARTICOLO]],3) = "COG","COG",LEFT(tbStoricoOrdini[[#This Row],[ARTICOLO]],FIND(" ",tbStoricoOrdini[[#This Row],[ARTICOLO]])-1))</f>
        <v>KLM</v>
      </c>
      <c r="J1476" t="str">
        <f>MID(tbStoricoOrdini[[#This Row],[ARTICOLO]],FIND(" ",tbStoricoOrdini[[#This Row],[ARTICOLO]])+1,4)</f>
        <v>5000</v>
      </c>
      <c r="K1476" t="str">
        <f>IFERROR(RIGHT(tbStoricoOrdini[[#This Row],[ARTICOLO]],LEN(tbStoricoOrdini[[#This Row],[ARTICOLO]])-FIND(" ",tbStoricoOrdini[[#This Row],[ARTICOLO]],FIND(" ",tbStoricoOrdini[[#This Row],[ARTICOLO]]) +1)),"")</f>
        <v>Plus</v>
      </c>
      <c r="L1476" s="3">
        <f>VLOOKUP(tbStoricoOrdini[[#This Row],[ARTICOLO]],tbArticoli[],2,FALSE)</f>
        <v>175</v>
      </c>
      <c r="M1476" s="22">
        <f>tbStoricoOrdini[[#This Row],[IMPORTO]]/tbStoricoOrdini[[#This Row],[PREZZO]]</f>
        <v>24.417142857142856</v>
      </c>
      <c r="N1476" t="s">
        <v>14</v>
      </c>
      <c r="O1476" s="8">
        <f>VLOOKUP(tbStoricoOrdini[[#This Row],[AGENTE]],tbAgenti[],2,FALSE)</f>
        <v>0.05</v>
      </c>
      <c r="P1476" s="2">
        <v>4273</v>
      </c>
      <c r="Q1476" s="2">
        <f>tbStoricoOrdini[[#This Row],[IMPORTO]]*tbStoricoOrdini[[#This Row],[% COMM.]]</f>
        <v>213.65</v>
      </c>
      <c r="R1476" s="2">
        <f>tbStoricoOrdini[[#This Row],[TOT. COMM.]]+tbStoricoOrdini[[#This Row],[IMPORTO]]</f>
        <v>4486.6499999999996</v>
      </c>
    </row>
    <row r="1477" spans="1:18">
      <c r="A1477" s="1">
        <v>43862</v>
      </c>
      <c r="B1477" s="7">
        <f>MONTH(tbStoricoOrdini[[#This Row],[DATA]])</f>
        <v>2</v>
      </c>
      <c r="C1477" t="s">
        <v>1572</v>
      </c>
      <c r="D1477" t="str">
        <f>RIGHT(tbStoricoOrdini[[#This Row],[ORDINE]],4)</f>
        <v>1474</v>
      </c>
      <c r="E1477" t="s">
        <v>46</v>
      </c>
      <c r="F1477" t="str">
        <f>VLOOKUP(tbStoricoOrdini[[#This Row],[CLIENTE]],tbClienti[],3,FALSE)</f>
        <v>Umbria</v>
      </c>
      <c r="G1477" t="str">
        <f>VLOOKUP(tbStoricoOrdini[[#This Row],[CLIENTE]],tbClienti[],7,FALSE)</f>
        <v>BD</v>
      </c>
      <c r="H1477" t="s">
        <v>60</v>
      </c>
      <c r="I1477" t="str">
        <f>IF(LEFT(tbStoricoOrdini[[#This Row],[ARTICOLO]],3) = "COG","COG",LEFT(tbStoricoOrdini[[#This Row],[ARTICOLO]],FIND(" ",tbStoricoOrdini[[#This Row],[ARTICOLO]])-1))</f>
        <v>KLM</v>
      </c>
      <c r="J1477" t="str">
        <f>MID(tbStoricoOrdini[[#This Row],[ARTICOLO]],FIND(" ",tbStoricoOrdini[[#This Row],[ARTICOLO]])+1,4)</f>
        <v>5000</v>
      </c>
      <c r="K1477" t="str">
        <f>IFERROR(RIGHT(tbStoricoOrdini[[#This Row],[ARTICOLO]],LEN(tbStoricoOrdini[[#This Row],[ARTICOLO]])-FIND(" ",tbStoricoOrdini[[#This Row],[ARTICOLO]],FIND(" ",tbStoricoOrdini[[#This Row],[ARTICOLO]]) +1)),"")</f>
        <v>Plus</v>
      </c>
      <c r="L1477" s="3">
        <f>VLOOKUP(tbStoricoOrdini[[#This Row],[ARTICOLO]],tbArticoli[],2,FALSE)</f>
        <v>175</v>
      </c>
      <c r="M1477" s="22">
        <f>tbStoricoOrdini[[#This Row],[IMPORTO]]/tbStoricoOrdini[[#This Row],[PREZZO]]</f>
        <v>76.297142857142859</v>
      </c>
      <c r="N1477" t="s">
        <v>7</v>
      </c>
      <c r="O1477" s="8">
        <f>VLOOKUP(tbStoricoOrdini[[#This Row],[AGENTE]],tbAgenti[],2,FALSE)</f>
        <v>0.03</v>
      </c>
      <c r="P1477" s="2">
        <v>13352</v>
      </c>
      <c r="Q1477" s="2">
        <f>tbStoricoOrdini[[#This Row],[IMPORTO]]*tbStoricoOrdini[[#This Row],[% COMM.]]</f>
        <v>400.56</v>
      </c>
      <c r="R1477" s="2">
        <f>tbStoricoOrdini[[#This Row],[TOT. COMM.]]+tbStoricoOrdini[[#This Row],[IMPORTO]]</f>
        <v>13752.56</v>
      </c>
    </row>
    <row r="1478" spans="1:18">
      <c r="A1478" s="1">
        <v>43862</v>
      </c>
      <c r="B1478" s="7">
        <f>MONTH(tbStoricoOrdini[[#This Row],[DATA]])</f>
        <v>2</v>
      </c>
      <c r="C1478" t="s">
        <v>1573</v>
      </c>
      <c r="D1478" t="str">
        <f>RIGHT(tbStoricoOrdini[[#This Row],[ORDINE]],4)</f>
        <v>1475</v>
      </c>
      <c r="E1478" t="s">
        <v>46</v>
      </c>
      <c r="F1478" t="str">
        <f>VLOOKUP(tbStoricoOrdini[[#This Row],[CLIENTE]],tbClienti[],3,FALSE)</f>
        <v>Umbria</v>
      </c>
      <c r="G1478" t="str">
        <f>VLOOKUP(tbStoricoOrdini[[#This Row],[CLIENTE]],tbClienti[],7,FALSE)</f>
        <v>BD</v>
      </c>
      <c r="H1478" t="s">
        <v>60</v>
      </c>
      <c r="I1478" t="str">
        <f>IF(LEFT(tbStoricoOrdini[[#This Row],[ARTICOLO]],3) = "COG","COG",LEFT(tbStoricoOrdini[[#This Row],[ARTICOLO]],FIND(" ",tbStoricoOrdini[[#This Row],[ARTICOLO]])-1))</f>
        <v>KLM</v>
      </c>
      <c r="J1478" t="str">
        <f>MID(tbStoricoOrdini[[#This Row],[ARTICOLO]],FIND(" ",tbStoricoOrdini[[#This Row],[ARTICOLO]])+1,4)</f>
        <v>5000</v>
      </c>
      <c r="K1478" t="str">
        <f>IFERROR(RIGHT(tbStoricoOrdini[[#This Row],[ARTICOLO]],LEN(tbStoricoOrdini[[#This Row],[ARTICOLO]])-FIND(" ",tbStoricoOrdini[[#This Row],[ARTICOLO]],FIND(" ",tbStoricoOrdini[[#This Row],[ARTICOLO]]) +1)),"")</f>
        <v>Plus</v>
      </c>
      <c r="L1478" s="3">
        <f>VLOOKUP(tbStoricoOrdini[[#This Row],[ARTICOLO]],tbArticoli[],2,FALSE)</f>
        <v>175</v>
      </c>
      <c r="M1478" s="22">
        <f>tbStoricoOrdini[[#This Row],[IMPORTO]]/tbStoricoOrdini[[#This Row],[PREZZO]]</f>
        <v>13.137142857142857</v>
      </c>
      <c r="N1478" t="s">
        <v>18</v>
      </c>
      <c r="O1478" s="8">
        <f>VLOOKUP(tbStoricoOrdini[[#This Row],[AGENTE]],tbAgenti[],2,FALSE)</f>
        <v>0.03</v>
      </c>
      <c r="P1478" s="2">
        <v>2299</v>
      </c>
      <c r="Q1478" s="2">
        <f>tbStoricoOrdini[[#This Row],[IMPORTO]]*tbStoricoOrdini[[#This Row],[% COMM.]]</f>
        <v>68.97</v>
      </c>
      <c r="R1478" s="2">
        <f>tbStoricoOrdini[[#This Row],[TOT. COMM.]]+tbStoricoOrdini[[#This Row],[IMPORTO]]</f>
        <v>2367.9699999999998</v>
      </c>
    </row>
    <row r="1479" spans="1:18">
      <c r="A1479" s="1">
        <v>43862</v>
      </c>
      <c r="B1479" s="7">
        <f>MONTH(tbStoricoOrdini[[#This Row],[DATA]])</f>
        <v>2</v>
      </c>
      <c r="C1479" t="s">
        <v>1574</v>
      </c>
      <c r="D1479" t="str">
        <f>RIGHT(tbStoricoOrdini[[#This Row],[ORDINE]],4)</f>
        <v>1476</v>
      </c>
      <c r="E1479" t="s">
        <v>46</v>
      </c>
      <c r="F1479" t="str">
        <f>VLOOKUP(tbStoricoOrdini[[#This Row],[CLIENTE]],tbClienti[],3,FALSE)</f>
        <v>Umbria</v>
      </c>
      <c r="G1479" t="str">
        <f>VLOOKUP(tbStoricoOrdini[[#This Row],[CLIENTE]],tbClienti[],7,FALSE)</f>
        <v>BD</v>
      </c>
      <c r="H1479" t="s">
        <v>60</v>
      </c>
      <c r="I1479" t="str">
        <f>IF(LEFT(tbStoricoOrdini[[#This Row],[ARTICOLO]],3) = "COG","COG",LEFT(tbStoricoOrdini[[#This Row],[ARTICOLO]],FIND(" ",tbStoricoOrdini[[#This Row],[ARTICOLO]])-1))</f>
        <v>KLM</v>
      </c>
      <c r="J1479" t="str">
        <f>MID(tbStoricoOrdini[[#This Row],[ARTICOLO]],FIND(" ",tbStoricoOrdini[[#This Row],[ARTICOLO]])+1,4)</f>
        <v>5000</v>
      </c>
      <c r="K1479" t="str">
        <f>IFERROR(RIGHT(tbStoricoOrdini[[#This Row],[ARTICOLO]],LEN(tbStoricoOrdini[[#This Row],[ARTICOLO]])-FIND(" ",tbStoricoOrdini[[#This Row],[ARTICOLO]],FIND(" ",tbStoricoOrdini[[#This Row],[ARTICOLO]]) +1)),"")</f>
        <v>Plus</v>
      </c>
      <c r="L1479" s="3">
        <f>VLOOKUP(tbStoricoOrdini[[#This Row],[ARTICOLO]],tbArticoli[],2,FALSE)</f>
        <v>175</v>
      </c>
      <c r="M1479" s="22">
        <f>tbStoricoOrdini[[#This Row],[IMPORTO]]/tbStoricoOrdini[[#This Row],[PREZZO]]</f>
        <v>8.7885714285714283</v>
      </c>
      <c r="N1479" t="s">
        <v>13</v>
      </c>
      <c r="O1479" s="8">
        <f>VLOOKUP(tbStoricoOrdini[[#This Row],[AGENTE]],tbAgenti[],2,FALSE)</f>
        <v>0.1</v>
      </c>
      <c r="P1479" s="2">
        <v>1538</v>
      </c>
      <c r="Q1479" s="2">
        <f>tbStoricoOrdini[[#This Row],[IMPORTO]]*tbStoricoOrdini[[#This Row],[% COMM.]]</f>
        <v>153.80000000000001</v>
      </c>
      <c r="R1479" s="2">
        <f>tbStoricoOrdini[[#This Row],[TOT. COMM.]]+tbStoricoOrdini[[#This Row],[IMPORTO]]</f>
        <v>1691.8</v>
      </c>
    </row>
    <row r="1480" spans="1:18">
      <c r="A1480" s="1">
        <v>43862</v>
      </c>
      <c r="B1480" s="7">
        <f>MONTH(tbStoricoOrdini[[#This Row],[DATA]])</f>
        <v>2</v>
      </c>
      <c r="C1480" t="s">
        <v>1575</v>
      </c>
      <c r="D1480" t="str">
        <f>RIGHT(tbStoricoOrdini[[#This Row],[ORDINE]],4)</f>
        <v>1477</v>
      </c>
      <c r="E1480" t="s">
        <v>46</v>
      </c>
      <c r="F1480" t="str">
        <f>VLOOKUP(tbStoricoOrdini[[#This Row],[CLIENTE]],tbClienti[],3,FALSE)</f>
        <v>Umbria</v>
      </c>
      <c r="G1480" t="str">
        <f>VLOOKUP(tbStoricoOrdini[[#This Row],[CLIENTE]],tbClienti[],7,FALSE)</f>
        <v>BD</v>
      </c>
      <c r="H1480" t="s">
        <v>60</v>
      </c>
      <c r="I1480" t="str">
        <f>IF(LEFT(tbStoricoOrdini[[#This Row],[ARTICOLO]],3) = "COG","COG",LEFT(tbStoricoOrdini[[#This Row],[ARTICOLO]],FIND(" ",tbStoricoOrdini[[#This Row],[ARTICOLO]])-1))</f>
        <v>KLM</v>
      </c>
      <c r="J1480" t="str">
        <f>MID(tbStoricoOrdini[[#This Row],[ARTICOLO]],FIND(" ",tbStoricoOrdini[[#This Row],[ARTICOLO]])+1,4)</f>
        <v>5000</v>
      </c>
      <c r="K1480" t="str">
        <f>IFERROR(RIGHT(tbStoricoOrdini[[#This Row],[ARTICOLO]],LEN(tbStoricoOrdini[[#This Row],[ARTICOLO]])-FIND(" ",tbStoricoOrdini[[#This Row],[ARTICOLO]],FIND(" ",tbStoricoOrdini[[#This Row],[ARTICOLO]]) +1)),"")</f>
        <v>Plus</v>
      </c>
      <c r="L1480" s="3">
        <f>VLOOKUP(tbStoricoOrdini[[#This Row],[ARTICOLO]],tbArticoli[],2,FALSE)</f>
        <v>175</v>
      </c>
      <c r="M1480" s="22">
        <f>tbStoricoOrdini[[#This Row],[IMPORTO]]/tbStoricoOrdini[[#This Row],[PREZZO]]</f>
        <v>0.37714285714285717</v>
      </c>
      <c r="N1480" t="s">
        <v>6</v>
      </c>
      <c r="O1480" s="8">
        <f>VLOOKUP(tbStoricoOrdini[[#This Row],[AGENTE]],tbAgenti[],2,FALSE)</f>
        <v>7.4999999999999997E-2</v>
      </c>
      <c r="P1480" s="2">
        <v>66</v>
      </c>
      <c r="Q1480" s="2">
        <f>tbStoricoOrdini[[#This Row],[IMPORTO]]*tbStoricoOrdini[[#This Row],[% COMM.]]</f>
        <v>4.95</v>
      </c>
      <c r="R1480" s="2">
        <f>tbStoricoOrdini[[#This Row],[TOT. COMM.]]+tbStoricoOrdini[[#This Row],[IMPORTO]]</f>
        <v>70.95</v>
      </c>
    </row>
    <row r="1481" spans="1:18">
      <c r="A1481" s="1">
        <v>43862</v>
      </c>
      <c r="B1481" s="7">
        <f>MONTH(tbStoricoOrdini[[#This Row],[DATA]])</f>
        <v>2</v>
      </c>
      <c r="C1481" t="s">
        <v>1576</v>
      </c>
      <c r="D1481" t="str">
        <f>RIGHT(tbStoricoOrdini[[#This Row],[ORDINE]],4)</f>
        <v>1478</v>
      </c>
      <c r="E1481" t="s">
        <v>46</v>
      </c>
      <c r="F1481" t="str">
        <f>VLOOKUP(tbStoricoOrdini[[#This Row],[CLIENTE]],tbClienti[],3,FALSE)</f>
        <v>Umbria</v>
      </c>
      <c r="G1481" t="str">
        <f>VLOOKUP(tbStoricoOrdini[[#This Row],[CLIENTE]],tbClienti[],7,FALSE)</f>
        <v>BD</v>
      </c>
      <c r="H1481" t="s">
        <v>60</v>
      </c>
      <c r="I1481" t="str">
        <f>IF(LEFT(tbStoricoOrdini[[#This Row],[ARTICOLO]],3) = "COG","COG",LEFT(tbStoricoOrdini[[#This Row],[ARTICOLO]],FIND(" ",tbStoricoOrdini[[#This Row],[ARTICOLO]])-1))</f>
        <v>KLM</v>
      </c>
      <c r="J1481" t="str">
        <f>MID(tbStoricoOrdini[[#This Row],[ARTICOLO]],FIND(" ",tbStoricoOrdini[[#This Row],[ARTICOLO]])+1,4)</f>
        <v>5000</v>
      </c>
      <c r="K1481" t="str">
        <f>IFERROR(RIGHT(tbStoricoOrdini[[#This Row],[ARTICOLO]],LEN(tbStoricoOrdini[[#This Row],[ARTICOLO]])-FIND(" ",tbStoricoOrdini[[#This Row],[ARTICOLO]],FIND(" ",tbStoricoOrdini[[#This Row],[ARTICOLO]]) +1)),"")</f>
        <v>Plus</v>
      </c>
      <c r="L1481" s="3">
        <f>VLOOKUP(tbStoricoOrdini[[#This Row],[ARTICOLO]],tbArticoli[],2,FALSE)</f>
        <v>175</v>
      </c>
      <c r="M1481" s="22">
        <f>tbStoricoOrdini[[#This Row],[IMPORTO]]/tbStoricoOrdini[[#This Row],[PREZZO]]</f>
        <v>0.47428571428571431</v>
      </c>
      <c r="N1481" t="s">
        <v>9</v>
      </c>
      <c r="O1481" s="8">
        <f>VLOOKUP(tbStoricoOrdini[[#This Row],[AGENTE]],tbAgenti[],2,FALSE)</f>
        <v>0.05</v>
      </c>
      <c r="P1481" s="2">
        <v>83</v>
      </c>
      <c r="Q1481" s="2">
        <f>tbStoricoOrdini[[#This Row],[IMPORTO]]*tbStoricoOrdini[[#This Row],[% COMM.]]</f>
        <v>4.1500000000000004</v>
      </c>
      <c r="R1481" s="2">
        <f>tbStoricoOrdini[[#This Row],[TOT. COMM.]]+tbStoricoOrdini[[#This Row],[IMPORTO]]</f>
        <v>87.15</v>
      </c>
    </row>
    <row r="1482" spans="1:18">
      <c r="A1482" s="1">
        <v>43862</v>
      </c>
      <c r="B1482" s="7">
        <f>MONTH(tbStoricoOrdini[[#This Row],[DATA]])</f>
        <v>2</v>
      </c>
      <c r="C1482" t="s">
        <v>1577</v>
      </c>
      <c r="D1482" t="str">
        <f>RIGHT(tbStoricoOrdini[[#This Row],[ORDINE]],4)</f>
        <v>1479</v>
      </c>
      <c r="E1482" t="s">
        <v>46</v>
      </c>
      <c r="F1482" t="str">
        <f>VLOOKUP(tbStoricoOrdini[[#This Row],[CLIENTE]],tbClienti[],3,FALSE)</f>
        <v>Umbria</v>
      </c>
      <c r="G1482" t="str">
        <f>VLOOKUP(tbStoricoOrdini[[#This Row],[CLIENTE]],tbClienti[],7,FALSE)</f>
        <v>BD</v>
      </c>
      <c r="H1482" t="s">
        <v>62</v>
      </c>
      <c r="I1482" t="str">
        <f>IF(LEFT(tbStoricoOrdini[[#This Row],[ARTICOLO]],3) = "COG","COG",LEFT(tbStoricoOrdini[[#This Row],[ARTICOLO]],FIND(" ",tbStoricoOrdini[[#This Row],[ARTICOLO]])-1))</f>
        <v>KLM</v>
      </c>
      <c r="J1482" t="str">
        <f>MID(tbStoricoOrdini[[#This Row],[ARTICOLO]],FIND(" ",tbStoricoOrdini[[#This Row],[ARTICOLO]])+1,4)</f>
        <v>2500</v>
      </c>
      <c r="K1482" t="str">
        <f>IFERROR(RIGHT(tbStoricoOrdini[[#This Row],[ARTICOLO]],LEN(tbStoricoOrdini[[#This Row],[ARTICOLO]])-FIND(" ",tbStoricoOrdini[[#This Row],[ARTICOLO]],FIND(" ",tbStoricoOrdini[[#This Row],[ARTICOLO]]) +1)),"")</f>
        <v>Plus</v>
      </c>
      <c r="L1482" s="3">
        <f>VLOOKUP(tbStoricoOrdini[[#This Row],[ARTICOLO]],tbArticoli[],2,FALSE)</f>
        <v>130</v>
      </c>
      <c r="M1482" s="22">
        <f>tbStoricoOrdini[[#This Row],[IMPORTO]]/tbStoricoOrdini[[#This Row],[PREZZO]]</f>
        <v>11.584615384615384</v>
      </c>
      <c r="N1482" t="s">
        <v>15</v>
      </c>
      <c r="O1482" s="8">
        <f>VLOOKUP(tbStoricoOrdini[[#This Row],[AGENTE]],tbAgenti[],2,FALSE)</f>
        <v>0.08</v>
      </c>
      <c r="P1482" s="2">
        <v>1506</v>
      </c>
      <c r="Q1482" s="2">
        <f>tbStoricoOrdini[[#This Row],[IMPORTO]]*tbStoricoOrdini[[#This Row],[% COMM.]]</f>
        <v>120.48</v>
      </c>
      <c r="R1482" s="2">
        <f>tbStoricoOrdini[[#This Row],[TOT. COMM.]]+tbStoricoOrdini[[#This Row],[IMPORTO]]</f>
        <v>1626.48</v>
      </c>
    </row>
    <row r="1483" spans="1:18">
      <c r="A1483" s="1">
        <v>43862</v>
      </c>
      <c r="B1483" s="7">
        <f>MONTH(tbStoricoOrdini[[#This Row],[DATA]])</f>
        <v>2</v>
      </c>
      <c r="C1483" t="s">
        <v>1578</v>
      </c>
      <c r="D1483" t="str">
        <f>RIGHT(tbStoricoOrdini[[#This Row],[ORDINE]],4)</f>
        <v>1480</v>
      </c>
      <c r="E1483" t="s">
        <v>46</v>
      </c>
      <c r="F1483" t="str">
        <f>VLOOKUP(tbStoricoOrdini[[#This Row],[CLIENTE]],tbClienti[],3,FALSE)</f>
        <v>Umbria</v>
      </c>
      <c r="G1483" t="str">
        <f>VLOOKUP(tbStoricoOrdini[[#This Row],[CLIENTE]],tbClienti[],7,FALSE)</f>
        <v>BD</v>
      </c>
      <c r="H1483" t="s">
        <v>62</v>
      </c>
      <c r="I1483" t="str">
        <f>IF(LEFT(tbStoricoOrdini[[#This Row],[ARTICOLO]],3) = "COG","COG",LEFT(tbStoricoOrdini[[#This Row],[ARTICOLO]],FIND(" ",tbStoricoOrdini[[#This Row],[ARTICOLO]])-1))</f>
        <v>KLM</v>
      </c>
      <c r="J1483" t="str">
        <f>MID(tbStoricoOrdini[[#This Row],[ARTICOLO]],FIND(" ",tbStoricoOrdini[[#This Row],[ARTICOLO]])+1,4)</f>
        <v>2500</v>
      </c>
      <c r="K1483" t="str">
        <f>IFERROR(RIGHT(tbStoricoOrdini[[#This Row],[ARTICOLO]],LEN(tbStoricoOrdini[[#This Row],[ARTICOLO]])-FIND(" ",tbStoricoOrdini[[#This Row],[ARTICOLO]],FIND(" ",tbStoricoOrdini[[#This Row],[ARTICOLO]]) +1)),"")</f>
        <v>Plus</v>
      </c>
      <c r="L1483" s="3">
        <f>VLOOKUP(tbStoricoOrdini[[#This Row],[ARTICOLO]],tbArticoli[],2,FALSE)</f>
        <v>130</v>
      </c>
      <c r="M1483" s="22">
        <f>tbStoricoOrdini[[#This Row],[IMPORTO]]/tbStoricoOrdini[[#This Row],[PREZZO]]</f>
        <v>10.646153846153846</v>
      </c>
      <c r="N1483" t="s">
        <v>18</v>
      </c>
      <c r="O1483" s="8">
        <f>VLOOKUP(tbStoricoOrdini[[#This Row],[AGENTE]],tbAgenti[],2,FALSE)</f>
        <v>0.03</v>
      </c>
      <c r="P1483" s="2">
        <v>1384</v>
      </c>
      <c r="Q1483" s="2">
        <f>tbStoricoOrdini[[#This Row],[IMPORTO]]*tbStoricoOrdini[[#This Row],[% COMM.]]</f>
        <v>41.519999999999996</v>
      </c>
      <c r="R1483" s="2">
        <f>tbStoricoOrdini[[#This Row],[TOT. COMM.]]+tbStoricoOrdini[[#This Row],[IMPORTO]]</f>
        <v>1425.52</v>
      </c>
    </row>
    <row r="1484" spans="1:18">
      <c r="A1484" s="1">
        <v>43862</v>
      </c>
      <c r="B1484" s="7">
        <f>MONTH(tbStoricoOrdini[[#This Row],[DATA]])</f>
        <v>2</v>
      </c>
      <c r="C1484" t="s">
        <v>1579</v>
      </c>
      <c r="D1484" t="str">
        <f>RIGHT(tbStoricoOrdini[[#This Row],[ORDINE]],4)</f>
        <v>1481</v>
      </c>
      <c r="E1484" t="s">
        <v>46</v>
      </c>
      <c r="F1484" t="str">
        <f>VLOOKUP(tbStoricoOrdini[[#This Row],[CLIENTE]],tbClienti[],3,FALSE)</f>
        <v>Umbria</v>
      </c>
      <c r="G1484" t="str">
        <f>VLOOKUP(tbStoricoOrdini[[#This Row],[CLIENTE]],tbClienti[],7,FALSE)</f>
        <v>BD</v>
      </c>
      <c r="H1484" t="s">
        <v>62</v>
      </c>
      <c r="I1484" t="str">
        <f>IF(LEFT(tbStoricoOrdini[[#This Row],[ARTICOLO]],3) = "COG","COG",LEFT(tbStoricoOrdini[[#This Row],[ARTICOLO]],FIND(" ",tbStoricoOrdini[[#This Row],[ARTICOLO]])-1))</f>
        <v>KLM</v>
      </c>
      <c r="J1484" t="str">
        <f>MID(tbStoricoOrdini[[#This Row],[ARTICOLO]],FIND(" ",tbStoricoOrdini[[#This Row],[ARTICOLO]])+1,4)</f>
        <v>2500</v>
      </c>
      <c r="K1484" t="str">
        <f>IFERROR(RIGHT(tbStoricoOrdini[[#This Row],[ARTICOLO]],LEN(tbStoricoOrdini[[#This Row],[ARTICOLO]])-FIND(" ",tbStoricoOrdini[[#This Row],[ARTICOLO]],FIND(" ",tbStoricoOrdini[[#This Row],[ARTICOLO]]) +1)),"")</f>
        <v>Plus</v>
      </c>
      <c r="L1484" s="3">
        <f>VLOOKUP(tbStoricoOrdini[[#This Row],[ARTICOLO]],tbArticoli[],2,FALSE)</f>
        <v>130</v>
      </c>
      <c r="M1484" s="22">
        <f>tbStoricoOrdini[[#This Row],[IMPORTO]]/tbStoricoOrdini[[#This Row],[PREZZO]]</f>
        <v>0.33846153846153848</v>
      </c>
      <c r="N1484" t="s">
        <v>6</v>
      </c>
      <c r="O1484" s="8">
        <f>VLOOKUP(tbStoricoOrdini[[#This Row],[AGENTE]],tbAgenti[],2,FALSE)</f>
        <v>7.4999999999999997E-2</v>
      </c>
      <c r="P1484" s="2">
        <v>44</v>
      </c>
      <c r="Q1484" s="2">
        <f>tbStoricoOrdini[[#This Row],[IMPORTO]]*tbStoricoOrdini[[#This Row],[% COMM.]]</f>
        <v>3.3</v>
      </c>
      <c r="R1484" s="2">
        <f>tbStoricoOrdini[[#This Row],[TOT. COMM.]]+tbStoricoOrdini[[#This Row],[IMPORTO]]</f>
        <v>47.3</v>
      </c>
    </row>
    <row r="1485" spans="1:18">
      <c r="A1485" s="1">
        <v>43862</v>
      </c>
      <c r="B1485" s="7">
        <f>MONTH(tbStoricoOrdini[[#This Row],[DATA]])</f>
        <v>2</v>
      </c>
      <c r="C1485" t="s">
        <v>1580</v>
      </c>
      <c r="D1485" t="str">
        <f>RIGHT(tbStoricoOrdini[[#This Row],[ORDINE]],4)</f>
        <v>1482</v>
      </c>
      <c r="E1485" t="s">
        <v>46</v>
      </c>
      <c r="F1485" t="str">
        <f>VLOOKUP(tbStoricoOrdini[[#This Row],[CLIENTE]],tbClienti[],3,FALSE)</f>
        <v>Umbria</v>
      </c>
      <c r="G1485" t="str">
        <f>VLOOKUP(tbStoricoOrdini[[#This Row],[CLIENTE]],tbClienti[],7,FALSE)</f>
        <v>BD</v>
      </c>
      <c r="H1485" t="s">
        <v>63</v>
      </c>
      <c r="I1485" t="str">
        <f>IF(LEFT(tbStoricoOrdini[[#This Row],[ARTICOLO]],3) = "COG","COG",LEFT(tbStoricoOrdini[[#This Row],[ARTICOLO]],FIND(" ",tbStoricoOrdini[[#This Row],[ARTICOLO]])-1))</f>
        <v>KLM</v>
      </c>
      <c r="J1485" t="str">
        <f>MID(tbStoricoOrdini[[#This Row],[ARTICOLO]],FIND(" ",tbStoricoOrdini[[#This Row],[ARTICOLO]])+1,4)</f>
        <v>3000</v>
      </c>
      <c r="K1485" t="str">
        <f>IFERROR(RIGHT(tbStoricoOrdini[[#This Row],[ARTICOLO]],LEN(tbStoricoOrdini[[#This Row],[ARTICOLO]])-FIND(" ",tbStoricoOrdini[[#This Row],[ARTICOLO]],FIND(" ",tbStoricoOrdini[[#This Row],[ARTICOLO]]) +1)),"")</f>
        <v>Plus</v>
      </c>
      <c r="L1485" s="3">
        <f>VLOOKUP(tbStoricoOrdini[[#This Row],[ARTICOLO]],tbArticoli[],2,FALSE)</f>
        <v>145</v>
      </c>
      <c r="M1485" s="22">
        <f>tbStoricoOrdini[[#This Row],[IMPORTO]]/tbStoricoOrdini[[#This Row],[PREZZO]]</f>
        <v>29.475862068965519</v>
      </c>
      <c r="N1485" t="s">
        <v>16</v>
      </c>
      <c r="O1485" s="8">
        <f>VLOOKUP(tbStoricoOrdini[[#This Row],[AGENTE]],tbAgenti[],2,FALSE)</f>
        <v>0.05</v>
      </c>
      <c r="P1485" s="2">
        <v>4274</v>
      </c>
      <c r="Q1485" s="2">
        <f>tbStoricoOrdini[[#This Row],[IMPORTO]]*tbStoricoOrdini[[#This Row],[% COMM.]]</f>
        <v>213.70000000000002</v>
      </c>
      <c r="R1485" s="2">
        <f>tbStoricoOrdini[[#This Row],[TOT. COMM.]]+tbStoricoOrdini[[#This Row],[IMPORTO]]</f>
        <v>4487.7</v>
      </c>
    </row>
    <row r="1486" spans="1:18">
      <c r="A1486" s="1">
        <v>43862</v>
      </c>
      <c r="B1486" s="7">
        <f>MONTH(tbStoricoOrdini[[#This Row],[DATA]])</f>
        <v>2</v>
      </c>
      <c r="C1486" t="s">
        <v>1581</v>
      </c>
      <c r="D1486" t="str">
        <f>RIGHT(tbStoricoOrdini[[#This Row],[ORDINE]],4)</f>
        <v>1483</v>
      </c>
      <c r="E1486" t="s">
        <v>46</v>
      </c>
      <c r="F1486" t="str">
        <f>VLOOKUP(tbStoricoOrdini[[#This Row],[CLIENTE]],tbClienti[],3,FALSE)</f>
        <v>Umbria</v>
      </c>
      <c r="G1486" t="str">
        <f>VLOOKUP(tbStoricoOrdini[[#This Row],[CLIENTE]],tbClienti[],7,FALSE)</f>
        <v>BD</v>
      </c>
      <c r="H1486" t="s">
        <v>63</v>
      </c>
      <c r="I1486" t="str">
        <f>IF(LEFT(tbStoricoOrdini[[#This Row],[ARTICOLO]],3) = "COG","COG",LEFT(tbStoricoOrdini[[#This Row],[ARTICOLO]],FIND(" ",tbStoricoOrdini[[#This Row],[ARTICOLO]])-1))</f>
        <v>KLM</v>
      </c>
      <c r="J1486" t="str">
        <f>MID(tbStoricoOrdini[[#This Row],[ARTICOLO]],FIND(" ",tbStoricoOrdini[[#This Row],[ARTICOLO]])+1,4)</f>
        <v>3000</v>
      </c>
      <c r="K1486" t="str">
        <f>IFERROR(RIGHT(tbStoricoOrdini[[#This Row],[ARTICOLO]],LEN(tbStoricoOrdini[[#This Row],[ARTICOLO]])-FIND(" ",tbStoricoOrdini[[#This Row],[ARTICOLO]],FIND(" ",tbStoricoOrdini[[#This Row],[ARTICOLO]]) +1)),"")</f>
        <v>Plus</v>
      </c>
      <c r="L1486" s="3">
        <f>VLOOKUP(tbStoricoOrdini[[#This Row],[ARTICOLO]],tbArticoli[],2,FALSE)</f>
        <v>145</v>
      </c>
      <c r="M1486" s="22">
        <f>tbStoricoOrdini[[#This Row],[IMPORTO]]/tbStoricoOrdini[[#This Row],[PREZZO]]</f>
        <v>32.4</v>
      </c>
      <c r="N1486" t="s">
        <v>39</v>
      </c>
      <c r="O1486" s="8">
        <f>VLOOKUP(tbStoricoOrdini[[#This Row],[AGENTE]],tbAgenti[],2,FALSE)</f>
        <v>0.05</v>
      </c>
      <c r="P1486" s="2">
        <v>4698</v>
      </c>
      <c r="Q1486" s="2">
        <f>tbStoricoOrdini[[#This Row],[IMPORTO]]*tbStoricoOrdini[[#This Row],[% COMM.]]</f>
        <v>234.9</v>
      </c>
      <c r="R1486" s="2">
        <f>tbStoricoOrdini[[#This Row],[TOT. COMM.]]+tbStoricoOrdini[[#This Row],[IMPORTO]]</f>
        <v>4932.8999999999996</v>
      </c>
    </row>
    <row r="1487" spans="1:18">
      <c r="A1487" s="1">
        <v>43862</v>
      </c>
      <c r="B1487" s="7">
        <f>MONTH(tbStoricoOrdini[[#This Row],[DATA]])</f>
        <v>2</v>
      </c>
      <c r="C1487" t="s">
        <v>1582</v>
      </c>
      <c r="D1487" t="str">
        <f>RIGHT(tbStoricoOrdini[[#This Row],[ORDINE]],4)</f>
        <v>1484</v>
      </c>
      <c r="E1487" t="s">
        <v>46</v>
      </c>
      <c r="F1487" t="str">
        <f>VLOOKUP(tbStoricoOrdini[[#This Row],[CLIENTE]],tbClienti[],3,FALSE)</f>
        <v>Umbria</v>
      </c>
      <c r="G1487" t="str">
        <f>VLOOKUP(tbStoricoOrdini[[#This Row],[CLIENTE]],tbClienti[],7,FALSE)</f>
        <v>BD</v>
      </c>
      <c r="H1487" t="s">
        <v>63</v>
      </c>
      <c r="I1487" t="str">
        <f>IF(LEFT(tbStoricoOrdini[[#This Row],[ARTICOLO]],3) = "COG","COG",LEFT(tbStoricoOrdini[[#This Row],[ARTICOLO]],FIND(" ",tbStoricoOrdini[[#This Row],[ARTICOLO]])-1))</f>
        <v>KLM</v>
      </c>
      <c r="J1487" t="str">
        <f>MID(tbStoricoOrdini[[#This Row],[ARTICOLO]],FIND(" ",tbStoricoOrdini[[#This Row],[ARTICOLO]])+1,4)</f>
        <v>3000</v>
      </c>
      <c r="K1487" t="str">
        <f>IFERROR(RIGHT(tbStoricoOrdini[[#This Row],[ARTICOLO]],LEN(tbStoricoOrdini[[#This Row],[ARTICOLO]])-FIND(" ",tbStoricoOrdini[[#This Row],[ARTICOLO]],FIND(" ",tbStoricoOrdini[[#This Row],[ARTICOLO]]) +1)),"")</f>
        <v>Plus</v>
      </c>
      <c r="L1487" s="3">
        <f>VLOOKUP(tbStoricoOrdini[[#This Row],[ARTICOLO]],tbArticoli[],2,FALSE)</f>
        <v>145</v>
      </c>
      <c r="M1487" s="22">
        <f>tbStoricoOrdini[[#This Row],[IMPORTO]]/tbStoricoOrdini[[#This Row],[PREZZO]]</f>
        <v>91.951724137931038</v>
      </c>
      <c r="N1487" t="s">
        <v>19</v>
      </c>
      <c r="O1487" s="8">
        <f>VLOOKUP(tbStoricoOrdini[[#This Row],[AGENTE]],tbAgenti[],2,FALSE)</f>
        <v>0.05</v>
      </c>
      <c r="P1487" s="2">
        <v>13333</v>
      </c>
      <c r="Q1487" s="2">
        <f>tbStoricoOrdini[[#This Row],[IMPORTO]]*tbStoricoOrdini[[#This Row],[% COMM.]]</f>
        <v>666.65000000000009</v>
      </c>
      <c r="R1487" s="2">
        <f>tbStoricoOrdini[[#This Row],[TOT. COMM.]]+tbStoricoOrdini[[#This Row],[IMPORTO]]</f>
        <v>13999.65</v>
      </c>
    </row>
    <row r="1488" spans="1:18">
      <c r="A1488" s="1">
        <v>43862</v>
      </c>
      <c r="B1488" s="7">
        <f>MONTH(tbStoricoOrdini[[#This Row],[DATA]])</f>
        <v>2</v>
      </c>
      <c r="C1488" t="s">
        <v>1583</v>
      </c>
      <c r="D1488" t="str">
        <f>RIGHT(tbStoricoOrdini[[#This Row],[ORDINE]],4)</f>
        <v>1485</v>
      </c>
      <c r="E1488" t="s">
        <v>46</v>
      </c>
      <c r="F1488" t="str">
        <f>VLOOKUP(tbStoricoOrdini[[#This Row],[CLIENTE]],tbClienti[],3,FALSE)</f>
        <v>Umbria</v>
      </c>
      <c r="G1488" t="str">
        <f>VLOOKUP(tbStoricoOrdini[[#This Row],[CLIENTE]],tbClienti[],7,FALSE)</f>
        <v>BD</v>
      </c>
      <c r="H1488" t="s">
        <v>63</v>
      </c>
      <c r="I1488" t="str">
        <f>IF(LEFT(tbStoricoOrdini[[#This Row],[ARTICOLO]],3) = "COG","COG",LEFT(tbStoricoOrdini[[#This Row],[ARTICOLO]],FIND(" ",tbStoricoOrdini[[#This Row],[ARTICOLO]])-1))</f>
        <v>KLM</v>
      </c>
      <c r="J1488" t="str">
        <f>MID(tbStoricoOrdini[[#This Row],[ARTICOLO]],FIND(" ",tbStoricoOrdini[[#This Row],[ARTICOLO]])+1,4)</f>
        <v>3000</v>
      </c>
      <c r="K1488" t="str">
        <f>IFERROR(RIGHT(tbStoricoOrdini[[#This Row],[ARTICOLO]],LEN(tbStoricoOrdini[[#This Row],[ARTICOLO]])-FIND(" ",tbStoricoOrdini[[#This Row],[ARTICOLO]],FIND(" ",tbStoricoOrdini[[#This Row],[ARTICOLO]]) +1)),"")</f>
        <v>Plus</v>
      </c>
      <c r="L1488" s="3">
        <f>VLOOKUP(tbStoricoOrdini[[#This Row],[ARTICOLO]],tbArticoli[],2,FALSE)</f>
        <v>145</v>
      </c>
      <c r="M1488" s="22">
        <f>tbStoricoOrdini[[#This Row],[IMPORTO]]/tbStoricoOrdini[[#This Row],[PREZZO]]</f>
        <v>15.26896551724138</v>
      </c>
      <c r="N1488" t="s">
        <v>15</v>
      </c>
      <c r="O1488" s="8">
        <f>VLOOKUP(tbStoricoOrdini[[#This Row],[AGENTE]],tbAgenti[],2,FALSE)</f>
        <v>0.08</v>
      </c>
      <c r="P1488" s="2">
        <v>2214</v>
      </c>
      <c r="Q1488" s="2">
        <f>tbStoricoOrdini[[#This Row],[IMPORTO]]*tbStoricoOrdini[[#This Row],[% COMM.]]</f>
        <v>177.12</v>
      </c>
      <c r="R1488" s="2">
        <f>tbStoricoOrdini[[#This Row],[TOT. COMM.]]+tbStoricoOrdini[[#This Row],[IMPORTO]]</f>
        <v>2391.12</v>
      </c>
    </row>
    <row r="1489" spans="1:18">
      <c r="A1489" s="1">
        <v>43862</v>
      </c>
      <c r="B1489" s="7">
        <f>MONTH(tbStoricoOrdini[[#This Row],[DATA]])</f>
        <v>2</v>
      </c>
      <c r="C1489" t="s">
        <v>1584</v>
      </c>
      <c r="D1489" t="str">
        <f>RIGHT(tbStoricoOrdini[[#This Row],[ORDINE]],4)</f>
        <v>1486</v>
      </c>
      <c r="E1489" t="s">
        <v>46</v>
      </c>
      <c r="F1489" t="str">
        <f>VLOOKUP(tbStoricoOrdini[[#This Row],[CLIENTE]],tbClienti[],3,FALSE)</f>
        <v>Umbria</v>
      </c>
      <c r="G1489" t="str">
        <f>VLOOKUP(tbStoricoOrdini[[#This Row],[CLIENTE]],tbClienti[],7,FALSE)</f>
        <v>BD</v>
      </c>
      <c r="H1489" t="s">
        <v>63</v>
      </c>
      <c r="I1489" t="str">
        <f>IF(LEFT(tbStoricoOrdini[[#This Row],[ARTICOLO]],3) = "COG","COG",LEFT(tbStoricoOrdini[[#This Row],[ARTICOLO]],FIND(" ",tbStoricoOrdini[[#This Row],[ARTICOLO]])-1))</f>
        <v>KLM</v>
      </c>
      <c r="J1489" t="str">
        <f>MID(tbStoricoOrdini[[#This Row],[ARTICOLO]],FIND(" ",tbStoricoOrdini[[#This Row],[ARTICOLO]])+1,4)</f>
        <v>3000</v>
      </c>
      <c r="K1489" t="str">
        <f>IFERROR(RIGHT(tbStoricoOrdini[[#This Row],[ARTICOLO]],LEN(tbStoricoOrdini[[#This Row],[ARTICOLO]])-FIND(" ",tbStoricoOrdini[[#This Row],[ARTICOLO]],FIND(" ",tbStoricoOrdini[[#This Row],[ARTICOLO]]) +1)),"")</f>
        <v>Plus</v>
      </c>
      <c r="L1489" s="3">
        <f>VLOOKUP(tbStoricoOrdini[[#This Row],[ARTICOLO]],tbArticoli[],2,FALSE)</f>
        <v>145</v>
      </c>
      <c r="M1489" s="22">
        <f>tbStoricoOrdini[[#This Row],[IMPORTO]]/tbStoricoOrdini[[#This Row],[PREZZO]]</f>
        <v>87.020689655172418</v>
      </c>
      <c r="N1489" t="s">
        <v>7</v>
      </c>
      <c r="O1489" s="8">
        <f>VLOOKUP(tbStoricoOrdini[[#This Row],[AGENTE]],tbAgenti[],2,FALSE)</f>
        <v>0.03</v>
      </c>
      <c r="P1489" s="2">
        <v>12618</v>
      </c>
      <c r="Q1489" s="2">
        <f>tbStoricoOrdini[[#This Row],[IMPORTO]]*tbStoricoOrdini[[#This Row],[% COMM.]]</f>
        <v>378.53999999999996</v>
      </c>
      <c r="R1489" s="2">
        <f>tbStoricoOrdini[[#This Row],[TOT. COMM.]]+tbStoricoOrdini[[#This Row],[IMPORTO]]</f>
        <v>12996.54</v>
      </c>
    </row>
    <row r="1490" spans="1:18">
      <c r="A1490" s="1">
        <v>43862</v>
      </c>
      <c r="B1490" s="7">
        <f>MONTH(tbStoricoOrdini[[#This Row],[DATA]])</f>
        <v>2</v>
      </c>
      <c r="C1490" t="s">
        <v>1585</v>
      </c>
      <c r="D1490" t="str">
        <f>RIGHT(tbStoricoOrdini[[#This Row],[ORDINE]],4)</f>
        <v>1487</v>
      </c>
      <c r="E1490" t="s">
        <v>46</v>
      </c>
      <c r="F1490" t="str">
        <f>VLOOKUP(tbStoricoOrdini[[#This Row],[CLIENTE]],tbClienti[],3,FALSE)</f>
        <v>Umbria</v>
      </c>
      <c r="G1490" t="str">
        <f>VLOOKUP(tbStoricoOrdini[[#This Row],[CLIENTE]],tbClienti[],7,FALSE)</f>
        <v>BD</v>
      </c>
      <c r="H1490" t="s">
        <v>63</v>
      </c>
      <c r="I1490" t="str">
        <f>IF(LEFT(tbStoricoOrdini[[#This Row],[ARTICOLO]],3) = "COG","COG",LEFT(tbStoricoOrdini[[#This Row],[ARTICOLO]],FIND(" ",tbStoricoOrdini[[#This Row],[ARTICOLO]])-1))</f>
        <v>KLM</v>
      </c>
      <c r="J1490" t="str">
        <f>MID(tbStoricoOrdini[[#This Row],[ARTICOLO]],FIND(" ",tbStoricoOrdini[[#This Row],[ARTICOLO]])+1,4)</f>
        <v>3000</v>
      </c>
      <c r="K1490" t="str">
        <f>IFERROR(RIGHT(tbStoricoOrdini[[#This Row],[ARTICOLO]],LEN(tbStoricoOrdini[[#This Row],[ARTICOLO]])-FIND(" ",tbStoricoOrdini[[#This Row],[ARTICOLO]],FIND(" ",tbStoricoOrdini[[#This Row],[ARTICOLO]]) +1)),"")</f>
        <v>Plus</v>
      </c>
      <c r="L1490" s="3">
        <f>VLOOKUP(tbStoricoOrdini[[#This Row],[ARTICOLO]],tbArticoli[],2,FALSE)</f>
        <v>145</v>
      </c>
      <c r="M1490" s="22">
        <f>tbStoricoOrdini[[#This Row],[IMPORTO]]/tbStoricoOrdini[[#This Row],[PREZZO]]</f>
        <v>16.937931034482759</v>
      </c>
      <c r="N1490" t="s">
        <v>18</v>
      </c>
      <c r="O1490" s="8">
        <f>VLOOKUP(tbStoricoOrdini[[#This Row],[AGENTE]],tbAgenti[],2,FALSE)</f>
        <v>0.03</v>
      </c>
      <c r="P1490" s="2">
        <v>2456</v>
      </c>
      <c r="Q1490" s="2">
        <f>tbStoricoOrdini[[#This Row],[IMPORTO]]*tbStoricoOrdini[[#This Row],[% COMM.]]</f>
        <v>73.679999999999993</v>
      </c>
      <c r="R1490" s="2">
        <f>tbStoricoOrdini[[#This Row],[TOT. COMM.]]+tbStoricoOrdini[[#This Row],[IMPORTO]]</f>
        <v>2529.6799999999998</v>
      </c>
    </row>
    <row r="1491" spans="1:18">
      <c r="A1491" s="1">
        <v>43862</v>
      </c>
      <c r="B1491" s="7">
        <f>MONTH(tbStoricoOrdini[[#This Row],[DATA]])</f>
        <v>2</v>
      </c>
      <c r="C1491" t="s">
        <v>1586</v>
      </c>
      <c r="D1491" t="str">
        <f>RIGHT(tbStoricoOrdini[[#This Row],[ORDINE]],4)</f>
        <v>1488</v>
      </c>
      <c r="E1491" t="s">
        <v>46</v>
      </c>
      <c r="F1491" t="str">
        <f>VLOOKUP(tbStoricoOrdini[[#This Row],[CLIENTE]],tbClienti[],3,FALSE)</f>
        <v>Umbria</v>
      </c>
      <c r="G1491" t="str">
        <f>VLOOKUP(tbStoricoOrdini[[#This Row],[CLIENTE]],tbClienti[],7,FALSE)</f>
        <v>BD</v>
      </c>
      <c r="H1491" t="s">
        <v>63</v>
      </c>
      <c r="I1491" t="str">
        <f>IF(LEFT(tbStoricoOrdini[[#This Row],[ARTICOLO]],3) = "COG","COG",LEFT(tbStoricoOrdini[[#This Row],[ARTICOLO]],FIND(" ",tbStoricoOrdini[[#This Row],[ARTICOLO]])-1))</f>
        <v>KLM</v>
      </c>
      <c r="J1491" t="str">
        <f>MID(tbStoricoOrdini[[#This Row],[ARTICOLO]],FIND(" ",tbStoricoOrdini[[#This Row],[ARTICOLO]])+1,4)</f>
        <v>3000</v>
      </c>
      <c r="K1491" t="str">
        <f>IFERROR(RIGHT(tbStoricoOrdini[[#This Row],[ARTICOLO]],LEN(tbStoricoOrdini[[#This Row],[ARTICOLO]])-FIND(" ",tbStoricoOrdini[[#This Row],[ARTICOLO]],FIND(" ",tbStoricoOrdini[[#This Row],[ARTICOLO]]) +1)),"")</f>
        <v>Plus</v>
      </c>
      <c r="L1491" s="3">
        <f>VLOOKUP(tbStoricoOrdini[[#This Row],[ARTICOLO]],tbArticoli[],2,FALSE)</f>
        <v>145</v>
      </c>
      <c r="M1491" s="22">
        <f>tbStoricoOrdini[[#This Row],[IMPORTO]]/tbStoricoOrdini[[#This Row],[PREZZO]]</f>
        <v>52.944827586206898</v>
      </c>
      <c r="N1491" t="s">
        <v>13</v>
      </c>
      <c r="O1491" s="8">
        <f>VLOOKUP(tbStoricoOrdini[[#This Row],[AGENTE]],tbAgenti[],2,FALSE)</f>
        <v>0.1</v>
      </c>
      <c r="P1491" s="2">
        <v>7677</v>
      </c>
      <c r="Q1491" s="2">
        <f>tbStoricoOrdini[[#This Row],[IMPORTO]]*tbStoricoOrdini[[#This Row],[% COMM.]]</f>
        <v>767.7</v>
      </c>
      <c r="R1491" s="2">
        <f>tbStoricoOrdini[[#This Row],[TOT. COMM.]]+tbStoricoOrdini[[#This Row],[IMPORTO]]</f>
        <v>8444.7000000000007</v>
      </c>
    </row>
    <row r="1492" spans="1:18">
      <c r="A1492" s="1">
        <v>43862</v>
      </c>
      <c r="B1492" s="7">
        <f>MONTH(tbStoricoOrdini[[#This Row],[DATA]])</f>
        <v>2</v>
      </c>
      <c r="C1492" t="s">
        <v>1587</v>
      </c>
      <c r="D1492" t="str">
        <f>RIGHT(tbStoricoOrdini[[#This Row],[ORDINE]],4)</f>
        <v>1489</v>
      </c>
      <c r="E1492" t="s">
        <v>46</v>
      </c>
      <c r="F1492" t="str">
        <f>VLOOKUP(tbStoricoOrdini[[#This Row],[CLIENTE]],tbClienti[],3,FALSE)</f>
        <v>Umbria</v>
      </c>
      <c r="G1492" t="str">
        <f>VLOOKUP(tbStoricoOrdini[[#This Row],[CLIENTE]],tbClienti[],7,FALSE)</f>
        <v>BD</v>
      </c>
      <c r="H1492" t="s">
        <v>63</v>
      </c>
      <c r="I1492" t="str">
        <f>IF(LEFT(tbStoricoOrdini[[#This Row],[ARTICOLO]],3) = "COG","COG",LEFT(tbStoricoOrdini[[#This Row],[ARTICOLO]],FIND(" ",tbStoricoOrdini[[#This Row],[ARTICOLO]])-1))</f>
        <v>KLM</v>
      </c>
      <c r="J1492" t="str">
        <f>MID(tbStoricoOrdini[[#This Row],[ARTICOLO]],FIND(" ",tbStoricoOrdini[[#This Row],[ARTICOLO]])+1,4)</f>
        <v>3000</v>
      </c>
      <c r="K1492" t="str">
        <f>IFERROR(RIGHT(tbStoricoOrdini[[#This Row],[ARTICOLO]],LEN(tbStoricoOrdini[[#This Row],[ARTICOLO]])-FIND(" ",tbStoricoOrdini[[#This Row],[ARTICOLO]],FIND(" ",tbStoricoOrdini[[#This Row],[ARTICOLO]]) +1)),"")</f>
        <v>Plus</v>
      </c>
      <c r="L1492" s="3">
        <f>VLOOKUP(tbStoricoOrdini[[#This Row],[ARTICOLO]],tbArticoli[],2,FALSE)</f>
        <v>145</v>
      </c>
      <c r="M1492" s="22">
        <f>tbStoricoOrdini[[#This Row],[IMPORTO]]/tbStoricoOrdini[[#This Row],[PREZZO]]</f>
        <v>125.37241379310345</v>
      </c>
      <c r="N1492" t="s">
        <v>6</v>
      </c>
      <c r="O1492" s="8">
        <f>VLOOKUP(tbStoricoOrdini[[#This Row],[AGENTE]],tbAgenti[],2,FALSE)</f>
        <v>7.4999999999999997E-2</v>
      </c>
      <c r="P1492" s="2">
        <v>18179</v>
      </c>
      <c r="Q1492" s="2">
        <f>tbStoricoOrdini[[#This Row],[IMPORTO]]*tbStoricoOrdini[[#This Row],[% COMM.]]</f>
        <v>1363.425</v>
      </c>
      <c r="R1492" s="2">
        <f>tbStoricoOrdini[[#This Row],[TOT. COMM.]]+tbStoricoOrdini[[#This Row],[IMPORTO]]</f>
        <v>19542.424999999999</v>
      </c>
    </row>
    <row r="1493" spans="1:18">
      <c r="A1493" s="1">
        <v>43862</v>
      </c>
      <c r="B1493" s="7">
        <f>MONTH(tbStoricoOrdini[[#This Row],[DATA]])</f>
        <v>2</v>
      </c>
      <c r="C1493" t="s">
        <v>1588</v>
      </c>
      <c r="D1493" t="str">
        <f>RIGHT(tbStoricoOrdini[[#This Row],[ORDINE]],4)</f>
        <v>1490</v>
      </c>
      <c r="E1493" t="s">
        <v>46</v>
      </c>
      <c r="F1493" t="str">
        <f>VLOOKUP(tbStoricoOrdini[[#This Row],[CLIENTE]],tbClienti[],3,FALSE)</f>
        <v>Umbria</v>
      </c>
      <c r="G1493" t="str">
        <f>VLOOKUP(tbStoricoOrdini[[#This Row],[CLIENTE]],tbClienti[],7,FALSE)</f>
        <v>BD</v>
      </c>
      <c r="H1493" t="s">
        <v>63</v>
      </c>
      <c r="I1493" t="str">
        <f>IF(LEFT(tbStoricoOrdini[[#This Row],[ARTICOLO]],3) = "COG","COG",LEFT(tbStoricoOrdini[[#This Row],[ARTICOLO]],FIND(" ",tbStoricoOrdini[[#This Row],[ARTICOLO]])-1))</f>
        <v>KLM</v>
      </c>
      <c r="J1493" t="str">
        <f>MID(tbStoricoOrdini[[#This Row],[ARTICOLO]],FIND(" ",tbStoricoOrdini[[#This Row],[ARTICOLO]])+1,4)</f>
        <v>3000</v>
      </c>
      <c r="K1493" t="str">
        <f>IFERROR(RIGHT(tbStoricoOrdini[[#This Row],[ARTICOLO]],LEN(tbStoricoOrdini[[#This Row],[ARTICOLO]])-FIND(" ",tbStoricoOrdini[[#This Row],[ARTICOLO]],FIND(" ",tbStoricoOrdini[[#This Row],[ARTICOLO]]) +1)),"")</f>
        <v>Plus</v>
      </c>
      <c r="L1493" s="3">
        <f>VLOOKUP(tbStoricoOrdini[[#This Row],[ARTICOLO]],tbArticoli[],2,FALSE)</f>
        <v>145</v>
      </c>
      <c r="M1493" s="22">
        <f>tbStoricoOrdini[[#This Row],[IMPORTO]]/tbStoricoOrdini[[#This Row],[PREZZO]]</f>
        <v>37.717241379310344</v>
      </c>
      <c r="N1493" t="s">
        <v>9</v>
      </c>
      <c r="O1493" s="8">
        <f>VLOOKUP(tbStoricoOrdini[[#This Row],[AGENTE]],tbAgenti[],2,FALSE)</f>
        <v>0.05</v>
      </c>
      <c r="P1493" s="2">
        <v>5469</v>
      </c>
      <c r="Q1493" s="2">
        <f>tbStoricoOrdini[[#This Row],[IMPORTO]]*tbStoricoOrdini[[#This Row],[% COMM.]]</f>
        <v>273.45</v>
      </c>
      <c r="R1493" s="2">
        <f>tbStoricoOrdini[[#This Row],[TOT. COMM.]]+tbStoricoOrdini[[#This Row],[IMPORTO]]</f>
        <v>5742.45</v>
      </c>
    </row>
    <row r="1494" spans="1:18">
      <c r="A1494" s="1">
        <v>43862</v>
      </c>
      <c r="B1494" s="7">
        <f>MONTH(tbStoricoOrdini[[#This Row],[DATA]])</f>
        <v>2</v>
      </c>
      <c r="C1494" t="s">
        <v>1589</v>
      </c>
      <c r="D1494" t="str">
        <f>RIGHT(tbStoricoOrdini[[#This Row],[ORDINE]],4)</f>
        <v>1491</v>
      </c>
      <c r="E1494" t="s">
        <v>46</v>
      </c>
      <c r="F1494" t="str">
        <f>VLOOKUP(tbStoricoOrdini[[#This Row],[CLIENTE]],tbClienti[],3,FALSE)</f>
        <v>Umbria</v>
      </c>
      <c r="G1494" t="str">
        <f>VLOOKUP(tbStoricoOrdini[[#This Row],[CLIENTE]],tbClienti[],7,FALSE)</f>
        <v>BD</v>
      </c>
      <c r="H1494" t="s">
        <v>66</v>
      </c>
      <c r="I1494" t="str">
        <f>IF(LEFT(tbStoricoOrdini[[#This Row],[ARTICOLO]],3) = "COG","COG",LEFT(tbStoricoOrdini[[#This Row],[ARTICOLO]],FIND(" ",tbStoricoOrdini[[#This Row],[ARTICOLO]])-1))</f>
        <v>BAG</v>
      </c>
      <c r="J1494" t="str">
        <f>MID(tbStoricoOrdini[[#This Row],[ARTICOLO]],FIND(" ",tbStoricoOrdini[[#This Row],[ARTICOLO]])+1,4)</f>
        <v>2500</v>
      </c>
      <c r="K1494" t="str">
        <f>IFERROR(RIGHT(tbStoricoOrdini[[#This Row],[ARTICOLO]],LEN(tbStoricoOrdini[[#This Row],[ARTICOLO]])-FIND(" ",tbStoricoOrdini[[#This Row],[ARTICOLO]],FIND(" ",tbStoricoOrdini[[#This Row],[ARTICOLO]]) +1)),"")</f>
        <v>Plus</v>
      </c>
      <c r="L1494" s="3">
        <f>VLOOKUP(tbStoricoOrdini[[#This Row],[ARTICOLO]],tbArticoli[],2,FALSE)</f>
        <v>220</v>
      </c>
      <c r="M1494" s="22">
        <f>tbStoricoOrdini[[#This Row],[IMPORTO]]/tbStoricoOrdini[[#This Row],[PREZZO]]</f>
        <v>0.38181818181818183</v>
      </c>
      <c r="N1494" t="s">
        <v>16</v>
      </c>
      <c r="O1494" s="8">
        <f>VLOOKUP(tbStoricoOrdini[[#This Row],[AGENTE]],tbAgenti[],2,FALSE)</f>
        <v>0.05</v>
      </c>
      <c r="P1494" s="2">
        <v>84</v>
      </c>
      <c r="Q1494" s="2">
        <f>tbStoricoOrdini[[#This Row],[IMPORTO]]*tbStoricoOrdini[[#This Row],[% COMM.]]</f>
        <v>4.2</v>
      </c>
      <c r="R1494" s="2">
        <f>tbStoricoOrdini[[#This Row],[TOT. COMM.]]+tbStoricoOrdini[[#This Row],[IMPORTO]]</f>
        <v>88.2</v>
      </c>
    </row>
    <row r="1495" spans="1:18">
      <c r="A1495" s="1">
        <v>43862</v>
      </c>
      <c r="B1495" s="7">
        <f>MONTH(tbStoricoOrdini[[#This Row],[DATA]])</f>
        <v>2</v>
      </c>
      <c r="C1495" t="s">
        <v>1590</v>
      </c>
      <c r="D1495" t="str">
        <f>RIGHT(tbStoricoOrdini[[#This Row],[ORDINE]],4)</f>
        <v>1492</v>
      </c>
      <c r="E1495" t="s">
        <v>46</v>
      </c>
      <c r="F1495" t="str">
        <f>VLOOKUP(tbStoricoOrdini[[#This Row],[CLIENTE]],tbClienti[],3,FALSE)</f>
        <v>Umbria</v>
      </c>
      <c r="G1495" t="str">
        <f>VLOOKUP(tbStoricoOrdini[[#This Row],[CLIENTE]],tbClienti[],7,FALSE)</f>
        <v>BD</v>
      </c>
      <c r="H1495" t="s">
        <v>66</v>
      </c>
      <c r="I1495" t="str">
        <f>IF(LEFT(tbStoricoOrdini[[#This Row],[ARTICOLO]],3) = "COG","COG",LEFT(tbStoricoOrdini[[#This Row],[ARTICOLO]],FIND(" ",tbStoricoOrdini[[#This Row],[ARTICOLO]])-1))</f>
        <v>BAG</v>
      </c>
      <c r="J1495" t="str">
        <f>MID(tbStoricoOrdini[[#This Row],[ARTICOLO]],FIND(" ",tbStoricoOrdini[[#This Row],[ARTICOLO]])+1,4)</f>
        <v>2500</v>
      </c>
      <c r="K1495" t="str">
        <f>IFERROR(RIGHT(tbStoricoOrdini[[#This Row],[ARTICOLO]],LEN(tbStoricoOrdini[[#This Row],[ARTICOLO]])-FIND(" ",tbStoricoOrdini[[#This Row],[ARTICOLO]],FIND(" ",tbStoricoOrdini[[#This Row],[ARTICOLO]]) +1)),"")</f>
        <v>Plus</v>
      </c>
      <c r="L1495" s="3">
        <f>VLOOKUP(tbStoricoOrdini[[#This Row],[ARTICOLO]],tbArticoli[],2,FALSE)</f>
        <v>220</v>
      </c>
      <c r="M1495" s="22">
        <f>tbStoricoOrdini[[#This Row],[IMPORTO]]/tbStoricoOrdini[[#This Row],[PREZZO]]</f>
        <v>0.13181818181818181</v>
      </c>
      <c r="N1495" t="s">
        <v>39</v>
      </c>
      <c r="O1495" s="8">
        <f>VLOOKUP(tbStoricoOrdini[[#This Row],[AGENTE]],tbAgenti[],2,FALSE)</f>
        <v>0.05</v>
      </c>
      <c r="P1495" s="2">
        <v>29</v>
      </c>
      <c r="Q1495" s="2">
        <f>tbStoricoOrdini[[#This Row],[IMPORTO]]*tbStoricoOrdini[[#This Row],[% COMM.]]</f>
        <v>1.4500000000000002</v>
      </c>
      <c r="R1495" s="2">
        <f>tbStoricoOrdini[[#This Row],[TOT. COMM.]]+tbStoricoOrdini[[#This Row],[IMPORTO]]</f>
        <v>30.45</v>
      </c>
    </row>
    <row r="1496" spans="1:18">
      <c r="A1496" s="1">
        <v>43862</v>
      </c>
      <c r="B1496" s="7">
        <f>MONTH(tbStoricoOrdini[[#This Row],[DATA]])</f>
        <v>2</v>
      </c>
      <c r="C1496" t="s">
        <v>1591</v>
      </c>
      <c r="D1496" t="str">
        <f>RIGHT(tbStoricoOrdini[[#This Row],[ORDINE]],4)</f>
        <v>1493</v>
      </c>
      <c r="E1496" t="s">
        <v>46</v>
      </c>
      <c r="F1496" t="str">
        <f>VLOOKUP(tbStoricoOrdini[[#This Row],[CLIENTE]],tbClienti[],3,FALSE)</f>
        <v>Umbria</v>
      </c>
      <c r="G1496" t="str">
        <f>VLOOKUP(tbStoricoOrdini[[#This Row],[CLIENTE]],tbClienti[],7,FALSE)</f>
        <v>BD</v>
      </c>
      <c r="H1496" t="s">
        <v>66</v>
      </c>
      <c r="I1496" t="str">
        <f>IF(LEFT(tbStoricoOrdini[[#This Row],[ARTICOLO]],3) = "COG","COG",LEFT(tbStoricoOrdini[[#This Row],[ARTICOLO]],FIND(" ",tbStoricoOrdini[[#This Row],[ARTICOLO]])-1))</f>
        <v>BAG</v>
      </c>
      <c r="J1496" t="str">
        <f>MID(tbStoricoOrdini[[#This Row],[ARTICOLO]],FIND(" ",tbStoricoOrdini[[#This Row],[ARTICOLO]])+1,4)</f>
        <v>2500</v>
      </c>
      <c r="K1496" t="str">
        <f>IFERROR(RIGHT(tbStoricoOrdini[[#This Row],[ARTICOLO]],LEN(tbStoricoOrdini[[#This Row],[ARTICOLO]])-FIND(" ",tbStoricoOrdini[[#This Row],[ARTICOLO]],FIND(" ",tbStoricoOrdini[[#This Row],[ARTICOLO]]) +1)),"")</f>
        <v>Plus</v>
      </c>
      <c r="L1496" s="3">
        <f>VLOOKUP(tbStoricoOrdini[[#This Row],[ARTICOLO]],tbArticoli[],2,FALSE)</f>
        <v>220</v>
      </c>
      <c r="M1496" s="22">
        <f>tbStoricoOrdini[[#This Row],[IMPORTO]]/tbStoricoOrdini[[#This Row],[PREZZO]]</f>
        <v>30.122727272727271</v>
      </c>
      <c r="N1496" t="s">
        <v>11</v>
      </c>
      <c r="O1496" s="8">
        <f>VLOOKUP(tbStoricoOrdini[[#This Row],[AGENTE]],tbAgenti[],2,FALSE)</f>
        <v>0.04</v>
      </c>
      <c r="P1496" s="2">
        <v>6627</v>
      </c>
      <c r="Q1496" s="2">
        <f>tbStoricoOrdini[[#This Row],[IMPORTO]]*tbStoricoOrdini[[#This Row],[% COMM.]]</f>
        <v>265.08</v>
      </c>
      <c r="R1496" s="2">
        <f>tbStoricoOrdini[[#This Row],[TOT. COMM.]]+tbStoricoOrdini[[#This Row],[IMPORTO]]</f>
        <v>6892.08</v>
      </c>
    </row>
    <row r="1497" spans="1:18">
      <c r="A1497" s="1">
        <v>43862</v>
      </c>
      <c r="B1497" s="7">
        <f>MONTH(tbStoricoOrdini[[#This Row],[DATA]])</f>
        <v>2</v>
      </c>
      <c r="C1497" t="s">
        <v>1592</v>
      </c>
      <c r="D1497" t="str">
        <f>RIGHT(tbStoricoOrdini[[#This Row],[ORDINE]],4)</f>
        <v>1494</v>
      </c>
      <c r="E1497" t="s">
        <v>46</v>
      </c>
      <c r="F1497" t="str">
        <f>VLOOKUP(tbStoricoOrdini[[#This Row],[CLIENTE]],tbClienti[],3,FALSE)</f>
        <v>Umbria</v>
      </c>
      <c r="G1497" t="str">
        <f>VLOOKUP(tbStoricoOrdini[[#This Row],[CLIENTE]],tbClienti[],7,FALSE)</f>
        <v>BD</v>
      </c>
      <c r="H1497" t="s">
        <v>66</v>
      </c>
      <c r="I1497" t="str">
        <f>IF(LEFT(tbStoricoOrdini[[#This Row],[ARTICOLO]],3) = "COG","COG",LEFT(tbStoricoOrdini[[#This Row],[ARTICOLO]],FIND(" ",tbStoricoOrdini[[#This Row],[ARTICOLO]])-1))</f>
        <v>BAG</v>
      </c>
      <c r="J1497" t="str">
        <f>MID(tbStoricoOrdini[[#This Row],[ARTICOLO]],FIND(" ",tbStoricoOrdini[[#This Row],[ARTICOLO]])+1,4)</f>
        <v>2500</v>
      </c>
      <c r="K1497" t="str">
        <f>IFERROR(RIGHT(tbStoricoOrdini[[#This Row],[ARTICOLO]],LEN(tbStoricoOrdini[[#This Row],[ARTICOLO]])-FIND(" ",tbStoricoOrdini[[#This Row],[ARTICOLO]],FIND(" ",tbStoricoOrdini[[#This Row],[ARTICOLO]]) +1)),"")</f>
        <v>Plus</v>
      </c>
      <c r="L1497" s="3">
        <f>VLOOKUP(tbStoricoOrdini[[#This Row],[ARTICOLO]],tbArticoli[],2,FALSE)</f>
        <v>220</v>
      </c>
      <c r="M1497" s="22">
        <f>tbStoricoOrdini[[#This Row],[IMPORTO]]/tbStoricoOrdini[[#This Row],[PREZZO]]</f>
        <v>20.436363636363637</v>
      </c>
      <c r="N1497" t="s">
        <v>7</v>
      </c>
      <c r="O1497" s="8">
        <f>VLOOKUP(tbStoricoOrdini[[#This Row],[AGENTE]],tbAgenti[],2,FALSE)</f>
        <v>0.03</v>
      </c>
      <c r="P1497" s="2">
        <v>4496</v>
      </c>
      <c r="Q1497" s="2">
        <f>tbStoricoOrdini[[#This Row],[IMPORTO]]*tbStoricoOrdini[[#This Row],[% COMM.]]</f>
        <v>134.88</v>
      </c>
      <c r="R1497" s="2">
        <f>tbStoricoOrdini[[#This Row],[TOT. COMM.]]+tbStoricoOrdini[[#This Row],[IMPORTO]]</f>
        <v>4630.88</v>
      </c>
    </row>
    <row r="1498" spans="1:18">
      <c r="A1498" s="1">
        <v>43862</v>
      </c>
      <c r="B1498" s="7">
        <f>MONTH(tbStoricoOrdini[[#This Row],[DATA]])</f>
        <v>2</v>
      </c>
      <c r="C1498" t="s">
        <v>1593</v>
      </c>
      <c r="D1498" t="str">
        <f>RIGHT(tbStoricoOrdini[[#This Row],[ORDINE]],4)</f>
        <v>1495</v>
      </c>
      <c r="E1498" t="s">
        <v>46</v>
      </c>
      <c r="F1498" t="str">
        <f>VLOOKUP(tbStoricoOrdini[[#This Row],[CLIENTE]],tbClienti[],3,FALSE)</f>
        <v>Umbria</v>
      </c>
      <c r="G1498" t="str">
        <f>VLOOKUP(tbStoricoOrdini[[#This Row],[CLIENTE]],tbClienti[],7,FALSE)</f>
        <v>BD</v>
      </c>
      <c r="H1498" t="s">
        <v>66</v>
      </c>
      <c r="I1498" t="str">
        <f>IF(LEFT(tbStoricoOrdini[[#This Row],[ARTICOLO]],3) = "COG","COG",LEFT(tbStoricoOrdini[[#This Row],[ARTICOLO]],FIND(" ",tbStoricoOrdini[[#This Row],[ARTICOLO]])-1))</f>
        <v>BAG</v>
      </c>
      <c r="J1498" t="str">
        <f>MID(tbStoricoOrdini[[#This Row],[ARTICOLO]],FIND(" ",tbStoricoOrdini[[#This Row],[ARTICOLO]])+1,4)</f>
        <v>2500</v>
      </c>
      <c r="K1498" t="str">
        <f>IFERROR(RIGHT(tbStoricoOrdini[[#This Row],[ARTICOLO]],LEN(tbStoricoOrdini[[#This Row],[ARTICOLO]])-FIND(" ",tbStoricoOrdini[[#This Row],[ARTICOLO]],FIND(" ",tbStoricoOrdini[[#This Row],[ARTICOLO]]) +1)),"")</f>
        <v>Plus</v>
      </c>
      <c r="L1498" s="3">
        <f>VLOOKUP(tbStoricoOrdini[[#This Row],[ARTICOLO]],tbArticoli[],2,FALSE)</f>
        <v>220</v>
      </c>
      <c r="M1498" s="22">
        <f>tbStoricoOrdini[[#This Row],[IMPORTO]]/tbStoricoOrdini[[#This Row],[PREZZO]]</f>
        <v>0.98636363636363633</v>
      </c>
      <c r="N1498" t="s">
        <v>13</v>
      </c>
      <c r="O1498" s="8">
        <f>VLOOKUP(tbStoricoOrdini[[#This Row],[AGENTE]],tbAgenti[],2,FALSE)</f>
        <v>0.1</v>
      </c>
      <c r="P1498" s="2">
        <v>217</v>
      </c>
      <c r="Q1498" s="2">
        <f>tbStoricoOrdini[[#This Row],[IMPORTO]]*tbStoricoOrdini[[#This Row],[% COMM.]]</f>
        <v>21.700000000000003</v>
      </c>
      <c r="R1498" s="2">
        <f>tbStoricoOrdini[[#This Row],[TOT. COMM.]]+tbStoricoOrdini[[#This Row],[IMPORTO]]</f>
        <v>238.7</v>
      </c>
    </row>
    <row r="1499" spans="1:18">
      <c r="A1499" s="1">
        <v>43862</v>
      </c>
      <c r="B1499" s="7">
        <f>MONTH(tbStoricoOrdini[[#This Row],[DATA]])</f>
        <v>2</v>
      </c>
      <c r="C1499" t="s">
        <v>1594</v>
      </c>
      <c r="D1499" t="str">
        <f>RIGHT(tbStoricoOrdini[[#This Row],[ORDINE]],4)</f>
        <v>1496</v>
      </c>
      <c r="E1499" t="s">
        <v>46</v>
      </c>
      <c r="F1499" t="str">
        <f>VLOOKUP(tbStoricoOrdini[[#This Row],[CLIENTE]],tbClienti[],3,FALSE)</f>
        <v>Umbria</v>
      </c>
      <c r="G1499" t="str">
        <f>VLOOKUP(tbStoricoOrdini[[#This Row],[CLIENTE]],tbClienti[],7,FALSE)</f>
        <v>BD</v>
      </c>
      <c r="H1499" t="s">
        <v>66</v>
      </c>
      <c r="I1499" t="str">
        <f>IF(LEFT(tbStoricoOrdini[[#This Row],[ARTICOLO]],3) = "COG","COG",LEFT(tbStoricoOrdini[[#This Row],[ARTICOLO]],FIND(" ",tbStoricoOrdini[[#This Row],[ARTICOLO]])-1))</f>
        <v>BAG</v>
      </c>
      <c r="J1499" t="str">
        <f>MID(tbStoricoOrdini[[#This Row],[ARTICOLO]],FIND(" ",tbStoricoOrdini[[#This Row],[ARTICOLO]])+1,4)</f>
        <v>2500</v>
      </c>
      <c r="K1499" t="str">
        <f>IFERROR(RIGHT(tbStoricoOrdini[[#This Row],[ARTICOLO]],LEN(tbStoricoOrdini[[#This Row],[ARTICOLO]])-FIND(" ",tbStoricoOrdini[[#This Row],[ARTICOLO]],FIND(" ",tbStoricoOrdini[[#This Row],[ARTICOLO]]) +1)),"")</f>
        <v>Plus</v>
      </c>
      <c r="L1499" s="3">
        <f>VLOOKUP(tbStoricoOrdini[[#This Row],[ARTICOLO]],tbArticoli[],2,FALSE)</f>
        <v>220</v>
      </c>
      <c r="M1499" s="22">
        <f>tbStoricoOrdini[[#This Row],[IMPORTO]]/tbStoricoOrdini[[#This Row],[PREZZO]]</f>
        <v>18.981818181818181</v>
      </c>
      <c r="N1499" t="s">
        <v>6</v>
      </c>
      <c r="O1499" s="8">
        <f>VLOOKUP(tbStoricoOrdini[[#This Row],[AGENTE]],tbAgenti[],2,FALSE)</f>
        <v>7.4999999999999997E-2</v>
      </c>
      <c r="P1499" s="2">
        <v>4176</v>
      </c>
      <c r="Q1499" s="2">
        <f>tbStoricoOrdini[[#This Row],[IMPORTO]]*tbStoricoOrdini[[#This Row],[% COMM.]]</f>
        <v>313.2</v>
      </c>
      <c r="R1499" s="2">
        <f>tbStoricoOrdini[[#This Row],[TOT. COMM.]]+tbStoricoOrdini[[#This Row],[IMPORTO]]</f>
        <v>4489.2</v>
      </c>
    </row>
    <row r="1500" spans="1:18">
      <c r="A1500" s="1">
        <v>43862</v>
      </c>
      <c r="B1500" s="7">
        <f>MONTH(tbStoricoOrdini[[#This Row],[DATA]])</f>
        <v>2</v>
      </c>
      <c r="C1500" t="s">
        <v>1595</v>
      </c>
      <c r="D1500" t="str">
        <f>RIGHT(tbStoricoOrdini[[#This Row],[ORDINE]],4)</f>
        <v>1497</v>
      </c>
      <c r="E1500" t="s">
        <v>46</v>
      </c>
      <c r="F1500" t="str">
        <f>VLOOKUP(tbStoricoOrdini[[#This Row],[CLIENTE]],tbClienti[],3,FALSE)</f>
        <v>Umbria</v>
      </c>
      <c r="G1500" t="str">
        <f>VLOOKUP(tbStoricoOrdini[[#This Row],[CLIENTE]],tbClienti[],7,FALSE)</f>
        <v>BD</v>
      </c>
      <c r="H1500" t="s">
        <v>66</v>
      </c>
      <c r="I1500" t="str">
        <f>IF(LEFT(tbStoricoOrdini[[#This Row],[ARTICOLO]],3) = "COG","COG",LEFT(tbStoricoOrdini[[#This Row],[ARTICOLO]],FIND(" ",tbStoricoOrdini[[#This Row],[ARTICOLO]])-1))</f>
        <v>BAG</v>
      </c>
      <c r="J1500" t="str">
        <f>MID(tbStoricoOrdini[[#This Row],[ARTICOLO]],FIND(" ",tbStoricoOrdini[[#This Row],[ARTICOLO]])+1,4)</f>
        <v>2500</v>
      </c>
      <c r="K1500" t="str">
        <f>IFERROR(RIGHT(tbStoricoOrdini[[#This Row],[ARTICOLO]],LEN(tbStoricoOrdini[[#This Row],[ARTICOLO]])-FIND(" ",tbStoricoOrdini[[#This Row],[ARTICOLO]],FIND(" ",tbStoricoOrdini[[#This Row],[ARTICOLO]]) +1)),"")</f>
        <v>Plus</v>
      </c>
      <c r="L1500" s="3">
        <f>VLOOKUP(tbStoricoOrdini[[#This Row],[ARTICOLO]],tbArticoli[],2,FALSE)</f>
        <v>220</v>
      </c>
      <c r="M1500" s="22">
        <f>tbStoricoOrdini[[#This Row],[IMPORTO]]/tbStoricoOrdini[[#This Row],[PREZZO]]</f>
        <v>1.6318181818181818</v>
      </c>
      <c r="N1500" t="s">
        <v>9</v>
      </c>
      <c r="O1500" s="8">
        <f>VLOOKUP(tbStoricoOrdini[[#This Row],[AGENTE]],tbAgenti[],2,FALSE)</f>
        <v>0.05</v>
      </c>
      <c r="P1500" s="2">
        <v>359</v>
      </c>
      <c r="Q1500" s="2">
        <f>tbStoricoOrdini[[#This Row],[IMPORTO]]*tbStoricoOrdini[[#This Row],[% COMM.]]</f>
        <v>17.95</v>
      </c>
      <c r="R1500" s="2">
        <f>tbStoricoOrdini[[#This Row],[TOT. COMM.]]+tbStoricoOrdini[[#This Row],[IMPORTO]]</f>
        <v>376.95</v>
      </c>
    </row>
    <row r="1501" spans="1:18">
      <c r="A1501" s="1">
        <v>43862</v>
      </c>
      <c r="B1501" s="7">
        <f>MONTH(tbStoricoOrdini[[#This Row],[DATA]])</f>
        <v>2</v>
      </c>
      <c r="C1501" t="s">
        <v>1596</v>
      </c>
      <c r="D1501" t="str">
        <f>RIGHT(tbStoricoOrdini[[#This Row],[ORDINE]],4)</f>
        <v>1498</v>
      </c>
      <c r="E1501" t="s">
        <v>46</v>
      </c>
      <c r="F1501" t="str">
        <f>VLOOKUP(tbStoricoOrdini[[#This Row],[CLIENTE]],tbClienti[],3,FALSE)</f>
        <v>Umbria</v>
      </c>
      <c r="G1501" t="str">
        <f>VLOOKUP(tbStoricoOrdini[[#This Row],[CLIENTE]],tbClienti[],7,FALSE)</f>
        <v>BD</v>
      </c>
      <c r="H1501" t="s">
        <v>67</v>
      </c>
      <c r="I1501" t="str">
        <f>IF(LEFT(tbStoricoOrdini[[#This Row],[ARTICOLO]],3) = "COG","COG",LEFT(tbStoricoOrdini[[#This Row],[ARTICOLO]],FIND(" ",tbStoricoOrdini[[#This Row],[ARTICOLO]])-1))</f>
        <v>BAG</v>
      </c>
      <c r="J1501" t="str">
        <f>MID(tbStoricoOrdini[[#This Row],[ARTICOLO]],FIND(" ",tbStoricoOrdini[[#This Row],[ARTICOLO]])+1,4)</f>
        <v>2500</v>
      </c>
      <c r="K1501" t="str">
        <f>IFERROR(RIGHT(tbStoricoOrdini[[#This Row],[ARTICOLO]],LEN(tbStoricoOrdini[[#This Row],[ARTICOLO]])-FIND(" ",tbStoricoOrdini[[#This Row],[ARTICOLO]],FIND(" ",tbStoricoOrdini[[#This Row],[ARTICOLO]]) +1)),"")</f>
        <v>Medium</v>
      </c>
      <c r="L1501" s="3">
        <f>VLOOKUP(tbStoricoOrdini[[#This Row],[ARTICOLO]],tbArticoli[],2,FALSE)</f>
        <v>210</v>
      </c>
      <c r="M1501" s="22">
        <f>tbStoricoOrdini[[#This Row],[IMPORTO]]/tbStoricoOrdini[[#This Row],[PREZZO]]</f>
        <v>2.0238095238095237</v>
      </c>
      <c r="N1501" t="s">
        <v>6</v>
      </c>
      <c r="O1501" s="8">
        <f>VLOOKUP(tbStoricoOrdini[[#This Row],[AGENTE]],tbAgenti[],2,FALSE)</f>
        <v>7.4999999999999997E-2</v>
      </c>
      <c r="P1501" s="2">
        <v>425</v>
      </c>
      <c r="Q1501" s="2">
        <f>tbStoricoOrdini[[#This Row],[IMPORTO]]*tbStoricoOrdini[[#This Row],[% COMM.]]</f>
        <v>31.875</v>
      </c>
      <c r="R1501" s="2">
        <f>tbStoricoOrdini[[#This Row],[TOT. COMM.]]+tbStoricoOrdini[[#This Row],[IMPORTO]]</f>
        <v>456.875</v>
      </c>
    </row>
    <row r="1502" spans="1:18">
      <c r="A1502" s="1">
        <v>43862</v>
      </c>
      <c r="B1502" s="7">
        <f>MONTH(tbStoricoOrdini[[#This Row],[DATA]])</f>
        <v>2</v>
      </c>
      <c r="C1502" t="s">
        <v>1597</v>
      </c>
      <c r="D1502" t="str">
        <f>RIGHT(tbStoricoOrdini[[#This Row],[ORDINE]],4)</f>
        <v>1499</v>
      </c>
      <c r="E1502" t="s">
        <v>46</v>
      </c>
      <c r="F1502" t="str">
        <f>VLOOKUP(tbStoricoOrdini[[#This Row],[CLIENTE]],tbClienti[],3,FALSE)</f>
        <v>Umbria</v>
      </c>
      <c r="G1502" t="str">
        <f>VLOOKUP(tbStoricoOrdini[[#This Row],[CLIENTE]],tbClienti[],7,FALSE)</f>
        <v>BD</v>
      </c>
      <c r="H1502" t="s">
        <v>82</v>
      </c>
      <c r="I1502" t="str">
        <f>IF(LEFT(tbStoricoOrdini[[#This Row],[ARTICOLO]],3) = "COG","COG",LEFT(tbStoricoOrdini[[#This Row],[ARTICOLO]],FIND(" ",tbStoricoOrdini[[#This Row],[ARTICOLO]])-1))</f>
        <v>COG</v>
      </c>
      <c r="J1502" t="str">
        <f>MID(tbStoricoOrdini[[#This Row],[ARTICOLO]],FIND(" ",tbStoricoOrdini[[#This Row],[ARTICOLO]])+1,4)</f>
        <v>7000</v>
      </c>
      <c r="K1502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1502" s="3">
        <f>VLOOKUP(tbStoricoOrdini[[#This Row],[ARTICOLO]],tbArticoli[],2,FALSE)</f>
        <v>500</v>
      </c>
      <c r="M1502" s="22">
        <f>tbStoricoOrdini[[#This Row],[IMPORTO]]/tbStoricoOrdini[[#This Row],[PREZZO]]</f>
        <v>9.1460000000000008</v>
      </c>
      <c r="N1502" t="s">
        <v>6</v>
      </c>
      <c r="O1502" s="8">
        <f>VLOOKUP(tbStoricoOrdini[[#This Row],[AGENTE]],tbAgenti[],2,FALSE)</f>
        <v>7.4999999999999997E-2</v>
      </c>
      <c r="P1502" s="2">
        <v>4573</v>
      </c>
      <c r="Q1502" s="2">
        <f>tbStoricoOrdini[[#This Row],[IMPORTO]]*tbStoricoOrdini[[#This Row],[% COMM.]]</f>
        <v>342.97499999999997</v>
      </c>
      <c r="R1502" s="2">
        <f>tbStoricoOrdini[[#This Row],[TOT. COMM.]]+tbStoricoOrdini[[#This Row],[IMPORTO]]</f>
        <v>4915.9750000000004</v>
      </c>
    </row>
    <row r="1503" spans="1:18">
      <c r="A1503" s="1">
        <v>43862</v>
      </c>
      <c r="B1503" s="7">
        <f>MONTH(tbStoricoOrdini[[#This Row],[DATA]])</f>
        <v>2</v>
      </c>
      <c r="C1503" t="s">
        <v>1598</v>
      </c>
      <c r="D1503" t="str">
        <f>RIGHT(tbStoricoOrdini[[#This Row],[ORDINE]],4)</f>
        <v>1500</v>
      </c>
      <c r="E1503" t="s">
        <v>46</v>
      </c>
      <c r="F1503" t="str">
        <f>VLOOKUP(tbStoricoOrdini[[#This Row],[CLIENTE]],tbClienti[],3,FALSE)</f>
        <v>Umbria</v>
      </c>
      <c r="G1503" t="str">
        <f>VLOOKUP(tbStoricoOrdini[[#This Row],[CLIENTE]],tbClienti[],7,FALSE)</f>
        <v>BD</v>
      </c>
      <c r="H1503" t="s">
        <v>80</v>
      </c>
      <c r="I1503" t="str">
        <f>IF(LEFT(tbStoricoOrdini[[#This Row],[ARTICOLO]],3) = "COG","COG",LEFT(tbStoricoOrdini[[#This Row],[ARTICOLO]],FIND(" ",tbStoricoOrdini[[#This Row],[ARTICOLO]])-1))</f>
        <v>COG</v>
      </c>
      <c r="J1503" t="str">
        <f>MID(tbStoricoOrdini[[#This Row],[ARTICOLO]],FIND(" ",tbStoricoOrdini[[#This Row],[ARTICOLO]])+1,4)</f>
        <v>5000</v>
      </c>
      <c r="K1503" t="str">
        <f>IFERROR(RIGHT(tbStoricoOrdini[[#This Row],[ARTICOLO]],LEN(tbStoricoOrdini[[#This Row],[ARTICOLO]])-FIND(" ",tbStoricoOrdini[[#This Row],[ARTICOLO]],FIND(" ",tbStoricoOrdini[[#This Row],[ARTICOLO]]) +1)),"")</f>
        <v>Silver</v>
      </c>
      <c r="L1503" s="3">
        <f>VLOOKUP(tbStoricoOrdini[[#This Row],[ARTICOLO]],tbArticoli[],2,FALSE)</f>
        <v>300</v>
      </c>
      <c r="M1503" s="22">
        <f>tbStoricoOrdini[[#This Row],[IMPORTO]]/tbStoricoOrdini[[#This Row],[PREZZO]]</f>
        <v>0.22</v>
      </c>
      <c r="N1503" t="s">
        <v>16</v>
      </c>
      <c r="O1503" s="8">
        <f>VLOOKUP(tbStoricoOrdini[[#This Row],[AGENTE]],tbAgenti[],2,FALSE)</f>
        <v>0.05</v>
      </c>
      <c r="P1503" s="2">
        <v>66</v>
      </c>
      <c r="Q1503" s="2">
        <f>tbStoricoOrdini[[#This Row],[IMPORTO]]*tbStoricoOrdini[[#This Row],[% COMM.]]</f>
        <v>3.3000000000000003</v>
      </c>
      <c r="R1503" s="2">
        <f>tbStoricoOrdini[[#This Row],[TOT. COMM.]]+tbStoricoOrdini[[#This Row],[IMPORTO]]</f>
        <v>69.3</v>
      </c>
    </row>
    <row r="1504" spans="1:18">
      <c r="A1504" s="1">
        <v>43862</v>
      </c>
      <c r="B1504" s="7">
        <f>MONTH(tbStoricoOrdini[[#This Row],[DATA]])</f>
        <v>2</v>
      </c>
      <c r="C1504" t="s">
        <v>1599</v>
      </c>
      <c r="D1504" t="str">
        <f>RIGHT(tbStoricoOrdini[[#This Row],[ORDINE]],4)</f>
        <v>1501</v>
      </c>
      <c r="E1504" t="s">
        <v>46</v>
      </c>
      <c r="F1504" t="str">
        <f>VLOOKUP(tbStoricoOrdini[[#This Row],[CLIENTE]],tbClienti[],3,FALSE)</f>
        <v>Umbria</v>
      </c>
      <c r="G1504" t="str">
        <f>VLOOKUP(tbStoricoOrdini[[#This Row],[CLIENTE]],tbClienti[],7,FALSE)</f>
        <v>BD</v>
      </c>
      <c r="H1504" t="s">
        <v>68</v>
      </c>
      <c r="I1504" t="str">
        <f>IF(LEFT(tbStoricoOrdini[[#This Row],[ARTICOLO]],3) = "COG","COG",LEFT(tbStoricoOrdini[[#This Row],[ARTICOLO]],FIND(" ",tbStoricoOrdini[[#This Row],[ARTICOLO]])-1))</f>
        <v>BAG</v>
      </c>
      <c r="J1504" t="str">
        <f>MID(tbStoricoOrdini[[#This Row],[ARTICOLO]],FIND(" ",tbStoricoOrdini[[#This Row],[ARTICOLO]])+1,4)</f>
        <v>5000</v>
      </c>
      <c r="K1504" t="str">
        <f>IFERROR(RIGHT(tbStoricoOrdini[[#This Row],[ARTICOLO]],LEN(tbStoricoOrdini[[#This Row],[ARTICOLO]])-FIND(" ",tbStoricoOrdini[[#This Row],[ARTICOLO]],FIND(" ",tbStoricoOrdini[[#This Row],[ARTICOLO]]) +1)),"")</f>
        <v/>
      </c>
      <c r="L1504" s="3">
        <f>VLOOKUP(tbStoricoOrdini[[#This Row],[ARTICOLO]],tbArticoli[],2,FALSE)</f>
        <v>250</v>
      </c>
      <c r="M1504" s="22">
        <f>tbStoricoOrdini[[#This Row],[IMPORTO]]/tbStoricoOrdini[[#This Row],[PREZZO]]</f>
        <v>0.192</v>
      </c>
      <c r="N1504" t="s">
        <v>16</v>
      </c>
      <c r="O1504" s="8">
        <f>VLOOKUP(tbStoricoOrdini[[#This Row],[AGENTE]],tbAgenti[],2,FALSE)</f>
        <v>0.05</v>
      </c>
      <c r="P1504" s="2">
        <v>48</v>
      </c>
      <c r="Q1504" s="2">
        <f>tbStoricoOrdini[[#This Row],[IMPORTO]]*tbStoricoOrdini[[#This Row],[% COMM.]]</f>
        <v>2.4000000000000004</v>
      </c>
      <c r="R1504" s="2">
        <f>tbStoricoOrdini[[#This Row],[TOT. COMM.]]+tbStoricoOrdini[[#This Row],[IMPORTO]]</f>
        <v>50.4</v>
      </c>
    </row>
    <row r="1505" spans="1:18">
      <c r="A1505" s="1">
        <v>43862</v>
      </c>
      <c r="B1505" s="7">
        <f>MONTH(tbStoricoOrdini[[#This Row],[DATA]])</f>
        <v>2</v>
      </c>
      <c r="C1505" t="s">
        <v>1600</v>
      </c>
      <c r="D1505" t="str">
        <f>RIGHT(tbStoricoOrdini[[#This Row],[ORDINE]],4)</f>
        <v>1502</v>
      </c>
      <c r="E1505" t="s">
        <v>46</v>
      </c>
      <c r="F1505" t="str">
        <f>VLOOKUP(tbStoricoOrdini[[#This Row],[CLIENTE]],tbClienti[],3,FALSE)</f>
        <v>Umbria</v>
      </c>
      <c r="G1505" t="str">
        <f>VLOOKUP(tbStoricoOrdini[[#This Row],[CLIENTE]],tbClienti[],7,FALSE)</f>
        <v>BD</v>
      </c>
      <c r="H1505" t="s">
        <v>68</v>
      </c>
      <c r="I1505" t="str">
        <f>IF(LEFT(tbStoricoOrdini[[#This Row],[ARTICOLO]],3) = "COG","COG",LEFT(tbStoricoOrdini[[#This Row],[ARTICOLO]],FIND(" ",tbStoricoOrdini[[#This Row],[ARTICOLO]])-1))</f>
        <v>BAG</v>
      </c>
      <c r="J1505" t="str">
        <f>MID(tbStoricoOrdini[[#This Row],[ARTICOLO]],FIND(" ",tbStoricoOrdini[[#This Row],[ARTICOLO]])+1,4)</f>
        <v>5000</v>
      </c>
      <c r="K1505" t="str">
        <f>IFERROR(RIGHT(tbStoricoOrdini[[#This Row],[ARTICOLO]],LEN(tbStoricoOrdini[[#This Row],[ARTICOLO]])-FIND(" ",tbStoricoOrdini[[#This Row],[ARTICOLO]],FIND(" ",tbStoricoOrdini[[#This Row],[ARTICOLO]]) +1)),"")</f>
        <v/>
      </c>
      <c r="L1505" s="3">
        <f>VLOOKUP(tbStoricoOrdini[[#This Row],[ARTICOLO]],tbArticoli[],2,FALSE)</f>
        <v>250</v>
      </c>
      <c r="M1505" s="22">
        <f>tbStoricoOrdini[[#This Row],[IMPORTO]]/tbStoricoOrdini[[#This Row],[PREZZO]]</f>
        <v>1.6</v>
      </c>
      <c r="N1505" t="s">
        <v>7</v>
      </c>
      <c r="O1505" s="8">
        <f>VLOOKUP(tbStoricoOrdini[[#This Row],[AGENTE]],tbAgenti[],2,FALSE)</f>
        <v>0.03</v>
      </c>
      <c r="P1505" s="2">
        <v>400</v>
      </c>
      <c r="Q1505" s="2">
        <f>tbStoricoOrdini[[#This Row],[IMPORTO]]*tbStoricoOrdini[[#This Row],[% COMM.]]</f>
        <v>12</v>
      </c>
      <c r="R1505" s="2">
        <f>tbStoricoOrdini[[#This Row],[TOT. COMM.]]+tbStoricoOrdini[[#This Row],[IMPORTO]]</f>
        <v>412</v>
      </c>
    </row>
    <row r="1506" spans="1:18">
      <c r="A1506" s="1">
        <v>43862</v>
      </c>
      <c r="B1506" s="7">
        <f>MONTH(tbStoricoOrdini[[#This Row],[DATA]])</f>
        <v>2</v>
      </c>
      <c r="C1506" t="s">
        <v>1601</v>
      </c>
      <c r="D1506" t="str">
        <f>RIGHT(tbStoricoOrdini[[#This Row],[ORDINE]],4)</f>
        <v>1503</v>
      </c>
      <c r="E1506" t="s">
        <v>46</v>
      </c>
      <c r="F1506" t="str">
        <f>VLOOKUP(tbStoricoOrdini[[#This Row],[CLIENTE]],tbClienti[],3,FALSE)</f>
        <v>Umbria</v>
      </c>
      <c r="G1506" t="str">
        <f>VLOOKUP(tbStoricoOrdini[[#This Row],[CLIENTE]],tbClienti[],7,FALSE)</f>
        <v>BD</v>
      </c>
      <c r="H1506" t="s">
        <v>69</v>
      </c>
      <c r="I1506" t="str">
        <f>IF(LEFT(tbStoricoOrdini[[#This Row],[ARTICOLO]],3) = "COG","COG",LEFT(tbStoricoOrdini[[#This Row],[ARTICOLO]],FIND(" ",tbStoricoOrdini[[#This Row],[ARTICOLO]])-1))</f>
        <v>BAG</v>
      </c>
      <c r="J1506" t="str">
        <f>MID(tbStoricoOrdini[[#This Row],[ARTICOLO]],FIND(" ",tbStoricoOrdini[[#This Row],[ARTICOLO]])+1,4)</f>
        <v>1121</v>
      </c>
      <c r="K1506" t="str">
        <f>IFERROR(RIGHT(tbStoricoOrdini[[#This Row],[ARTICOLO]],LEN(tbStoricoOrdini[[#This Row],[ARTICOLO]])-FIND(" ",tbStoricoOrdini[[#This Row],[ARTICOLO]],FIND(" ",tbStoricoOrdini[[#This Row],[ARTICOLO]]) +1)),"")</f>
        <v>Gold</v>
      </c>
      <c r="L1506" s="3">
        <f>VLOOKUP(tbStoricoOrdini[[#This Row],[ARTICOLO]],tbArticoli[],2,FALSE)</f>
        <v>230</v>
      </c>
      <c r="M1506" s="22">
        <f>tbStoricoOrdini[[#This Row],[IMPORTO]]/tbStoricoOrdini[[#This Row],[PREZZO]]</f>
        <v>0.26956521739130435</v>
      </c>
      <c r="N1506" t="s">
        <v>19</v>
      </c>
      <c r="O1506" s="8">
        <f>VLOOKUP(tbStoricoOrdini[[#This Row],[AGENTE]],tbAgenti[],2,FALSE)</f>
        <v>0.05</v>
      </c>
      <c r="P1506" s="2">
        <v>62</v>
      </c>
      <c r="Q1506" s="2">
        <f>tbStoricoOrdini[[#This Row],[IMPORTO]]*tbStoricoOrdini[[#This Row],[% COMM.]]</f>
        <v>3.1</v>
      </c>
      <c r="R1506" s="2">
        <f>tbStoricoOrdini[[#This Row],[TOT. COMM.]]+tbStoricoOrdini[[#This Row],[IMPORTO]]</f>
        <v>65.099999999999994</v>
      </c>
    </row>
    <row r="1507" spans="1:18">
      <c r="A1507" s="1">
        <v>43862</v>
      </c>
      <c r="B1507" s="7">
        <f>MONTH(tbStoricoOrdini[[#This Row],[DATA]])</f>
        <v>2</v>
      </c>
      <c r="C1507" t="s">
        <v>1602</v>
      </c>
      <c r="D1507" t="str">
        <f>RIGHT(tbStoricoOrdini[[#This Row],[ORDINE]],4)</f>
        <v>1504</v>
      </c>
      <c r="E1507" t="s">
        <v>46</v>
      </c>
      <c r="F1507" t="str">
        <f>VLOOKUP(tbStoricoOrdini[[#This Row],[CLIENTE]],tbClienti[],3,FALSE)</f>
        <v>Umbria</v>
      </c>
      <c r="G1507" t="str">
        <f>VLOOKUP(tbStoricoOrdini[[#This Row],[CLIENTE]],tbClienti[],7,FALSE)</f>
        <v>BD</v>
      </c>
      <c r="H1507" t="s">
        <v>69</v>
      </c>
      <c r="I1507" t="str">
        <f>IF(LEFT(tbStoricoOrdini[[#This Row],[ARTICOLO]],3) = "COG","COG",LEFT(tbStoricoOrdini[[#This Row],[ARTICOLO]],FIND(" ",tbStoricoOrdini[[#This Row],[ARTICOLO]])-1))</f>
        <v>BAG</v>
      </c>
      <c r="J1507" t="str">
        <f>MID(tbStoricoOrdini[[#This Row],[ARTICOLO]],FIND(" ",tbStoricoOrdini[[#This Row],[ARTICOLO]])+1,4)</f>
        <v>1121</v>
      </c>
      <c r="K1507" t="str">
        <f>IFERROR(RIGHT(tbStoricoOrdini[[#This Row],[ARTICOLO]],LEN(tbStoricoOrdini[[#This Row],[ARTICOLO]])-FIND(" ",tbStoricoOrdini[[#This Row],[ARTICOLO]],FIND(" ",tbStoricoOrdini[[#This Row],[ARTICOLO]]) +1)),"")</f>
        <v>Gold</v>
      </c>
      <c r="L1507" s="3">
        <f>VLOOKUP(tbStoricoOrdini[[#This Row],[ARTICOLO]],tbArticoli[],2,FALSE)</f>
        <v>230</v>
      </c>
      <c r="M1507" s="22">
        <f>tbStoricoOrdini[[#This Row],[IMPORTO]]/tbStoricoOrdini[[#This Row],[PREZZO]]</f>
        <v>13.61304347826087</v>
      </c>
      <c r="N1507" t="s">
        <v>9</v>
      </c>
      <c r="O1507" s="8">
        <f>VLOOKUP(tbStoricoOrdini[[#This Row],[AGENTE]],tbAgenti[],2,FALSE)</f>
        <v>0.05</v>
      </c>
      <c r="P1507" s="2">
        <v>3131</v>
      </c>
      <c r="Q1507" s="2">
        <f>tbStoricoOrdini[[#This Row],[IMPORTO]]*tbStoricoOrdini[[#This Row],[% COMM.]]</f>
        <v>156.55000000000001</v>
      </c>
      <c r="R1507" s="2">
        <f>tbStoricoOrdini[[#This Row],[TOT. COMM.]]+tbStoricoOrdini[[#This Row],[IMPORTO]]</f>
        <v>3287.55</v>
      </c>
    </row>
    <row r="1508" spans="1:18">
      <c r="A1508" s="1">
        <v>43862</v>
      </c>
      <c r="B1508" s="7">
        <f>MONTH(tbStoricoOrdini[[#This Row],[DATA]])</f>
        <v>2</v>
      </c>
      <c r="C1508" t="s">
        <v>1603</v>
      </c>
      <c r="D1508" t="str">
        <f>RIGHT(tbStoricoOrdini[[#This Row],[ORDINE]],4)</f>
        <v>1505</v>
      </c>
      <c r="E1508" t="s">
        <v>46</v>
      </c>
      <c r="F1508" t="str">
        <f>VLOOKUP(tbStoricoOrdini[[#This Row],[CLIENTE]],tbClienti[],3,FALSE)</f>
        <v>Umbria</v>
      </c>
      <c r="G1508" t="str">
        <f>VLOOKUP(tbStoricoOrdini[[#This Row],[CLIENTE]],tbClienti[],7,FALSE)</f>
        <v>BD</v>
      </c>
      <c r="H1508" t="s">
        <v>83</v>
      </c>
      <c r="I1508" t="str">
        <f>IF(LEFT(tbStoricoOrdini[[#This Row],[ARTICOLO]],3) = "COG","COG",LEFT(tbStoricoOrdini[[#This Row],[ARTICOLO]],FIND(" ",tbStoricoOrdini[[#This Row],[ARTICOLO]])-1))</f>
        <v>COG</v>
      </c>
      <c r="J1508" t="str">
        <f>MID(tbStoricoOrdini[[#This Row],[ARTICOLO]],FIND(" ",tbStoricoOrdini[[#This Row],[ARTICOLO]])+1,4)</f>
        <v>8000</v>
      </c>
      <c r="K1508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1508" s="3">
        <f>VLOOKUP(tbStoricoOrdini[[#This Row],[ARTICOLO]],tbArticoli[],2,FALSE)</f>
        <v>670</v>
      </c>
      <c r="M1508" s="22">
        <f>tbStoricoOrdini[[#This Row],[IMPORTO]]/tbStoricoOrdini[[#This Row],[PREZZO]]</f>
        <v>13.77910447761194</v>
      </c>
      <c r="N1508" t="s">
        <v>39</v>
      </c>
      <c r="O1508" s="8">
        <f>VLOOKUP(tbStoricoOrdini[[#This Row],[AGENTE]],tbAgenti[],2,FALSE)</f>
        <v>0.05</v>
      </c>
      <c r="P1508" s="2">
        <v>9232</v>
      </c>
      <c r="Q1508" s="2">
        <f>tbStoricoOrdini[[#This Row],[IMPORTO]]*tbStoricoOrdini[[#This Row],[% COMM.]]</f>
        <v>461.6</v>
      </c>
      <c r="R1508" s="2">
        <f>tbStoricoOrdini[[#This Row],[TOT. COMM.]]+tbStoricoOrdini[[#This Row],[IMPORTO]]</f>
        <v>9693.6</v>
      </c>
    </row>
    <row r="1509" spans="1:18">
      <c r="A1509" s="1">
        <v>43862</v>
      </c>
      <c r="B1509" s="7">
        <f>MONTH(tbStoricoOrdini[[#This Row],[DATA]])</f>
        <v>2</v>
      </c>
      <c r="C1509" t="s">
        <v>1604</v>
      </c>
      <c r="D1509" t="str">
        <f>RIGHT(tbStoricoOrdini[[#This Row],[ORDINE]],4)</f>
        <v>1506</v>
      </c>
      <c r="E1509" t="s">
        <v>46</v>
      </c>
      <c r="F1509" t="str">
        <f>VLOOKUP(tbStoricoOrdini[[#This Row],[CLIENTE]],tbClienti[],3,FALSE)</f>
        <v>Umbria</v>
      </c>
      <c r="G1509" t="str">
        <f>VLOOKUP(tbStoricoOrdini[[#This Row],[CLIENTE]],tbClienti[],7,FALSE)</f>
        <v>BD</v>
      </c>
      <c r="H1509" t="s">
        <v>70</v>
      </c>
      <c r="I1509" t="str">
        <f>IF(LEFT(tbStoricoOrdini[[#This Row],[ARTICOLO]],3) = "COG","COG",LEFT(tbStoricoOrdini[[#This Row],[ARTICOLO]],FIND(" ",tbStoricoOrdini[[#This Row],[ARTICOLO]])-1))</f>
        <v>EB08</v>
      </c>
      <c r="J1509" t="str">
        <f>MID(tbStoricoOrdini[[#This Row],[ARTICOLO]],FIND(" ",tbStoricoOrdini[[#This Row],[ARTICOLO]])+1,4)</f>
        <v>7500</v>
      </c>
      <c r="K1509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1509" s="3">
        <f>VLOOKUP(tbStoricoOrdini[[#This Row],[ARTICOLO]],tbArticoli[],2,FALSE)</f>
        <v>180</v>
      </c>
      <c r="M1509" s="22">
        <f>tbStoricoOrdini[[#This Row],[IMPORTO]]/tbStoricoOrdini[[#This Row],[PREZZO]]</f>
        <v>0.86111111111111116</v>
      </c>
      <c r="N1509" t="s">
        <v>16</v>
      </c>
      <c r="O1509" s="8">
        <f>VLOOKUP(tbStoricoOrdini[[#This Row],[AGENTE]],tbAgenti[],2,FALSE)</f>
        <v>0.05</v>
      </c>
      <c r="P1509" s="2">
        <v>155</v>
      </c>
      <c r="Q1509" s="2">
        <f>tbStoricoOrdini[[#This Row],[IMPORTO]]*tbStoricoOrdini[[#This Row],[% COMM.]]</f>
        <v>7.75</v>
      </c>
      <c r="R1509" s="2">
        <f>tbStoricoOrdini[[#This Row],[TOT. COMM.]]+tbStoricoOrdini[[#This Row],[IMPORTO]]</f>
        <v>162.75</v>
      </c>
    </row>
    <row r="1510" spans="1:18">
      <c r="A1510" s="1">
        <v>43862</v>
      </c>
      <c r="B1510" s="7">
        <f>MONTH(tbStoricoOrdini[[#This Row],[DATA]])</f>
        <v>2</v>
      </c>
      <c r="C1510" t="s">
        <v>1605</v>
      </c>
      <c r="D1510" t="str">
        <f>RIGHT(tbStoricoOrdini[[#This Row],[ORDINE]],4)</f>
        <v>1507</v>
      </c>
      <c r="E1510" t="s">
        <v>46</v>
      </c>
      <c r="F1510" t="str">
        <f>VLOOKUP(tbStoricoOrdini[[#This Row],[CLIENTE]],tbClienti[],3,FALSE)</f>
        <v>Umbria</v>
      </c>
      <c r="G1510" t="str">
        <f>VLOOKUP(tbStoricoOrdini[[#This Row],[CLIENTE]],tbClienti[],7,FALSE)</f>
        <v>BD</v>
      </c>
      <c r="H1510" t="s">
        <v>70</v>
      </c>
      <c r="I1510" t="str">
        <f>IF(LEFT(tbStoricoOrdini[[#This Row],[ARTICOLO]],3) = "COG","COG",LEFT(tbStoricoOrdini[[#This Row],[ARTICOLO]],FIND(" ",tbStoricoOrdini[[#This Row],[ARTICOLO]])-1))</f>
        <v>EB08</v>
      </c>
      <c r="J1510" t="str">
        <f>MID(tbStoricoOrdini[[#This Row],[ARTICOLO]],FIND(" ",tbStoricoOrdini[[#This Row],[ARTICOLO]])+1,4)</f>
        <v>7500</v>
      </c>
      <c r="K1510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1510" s="3">
        <f>VLOOKUP(tbStoricoOrdini[[#This Row],[ARTICOLO]],tbArticoli[],2,FALSE)</f>
        <v>180</v>
      </c>
      <c r="M1510" s="22">
        <f>tbStoricoOrdini[[#This Row],[IMPORTO]]/tbStoricoOrdini[[#This Row],[PREZZO]]</f>
        <v>6.95</v>
      </c>
      <c r="N1510" t="s">
        <v>39</v>
      </c>
      <c r="O1510" s="8">
        <f>VLOOKUP(tbStoricoOrdini[[#This Row],[AGENTE]],tbAgenti[],2,FALSE)</f>
        <v>0.05</v>
      </c>
      <c r="P1510" s="2">
        <v>1251</v>
      </c>
      <c r="Q1510" s="2">
        <f>tbStoricoOrdini[[#This Row],[IMPORTO]]*tbStoricoOrdini[[#This Row],[% COMM.]]</f>
        <v>62.550000000000004</v>
      </c>
      <c r="R1510" s="2">
        <f>tbStoricoOrdini[[#This Row],[TOT. COMM.]]+tbStoricoOrdini[[#This Row],[IMPORTO]]</f>
        <v>1313.55</v>
      </c>
    </row>
    <row r="1511" spans="1:18">
      <c r="A1511" s="1">
        <v>43862</v>
      </c>
      <c r="B1511" s="7">
        <f>MONTH(tbStoricoOrdini[[#This Row],[DATA]])</f>
        <v>2</v>
      </c>
      <c r="C1511" t="s">
        <v>1606</v>
      </c>
      <c r="D1511" t="str">
        <f>RIGHT(tbStoricoOrdini[[#This Row],[ORDINE]],4)</f>
        <v>1508</v>
      </c>
      <c r="E1511" t="s">
        <v>46</v>
      </c>
      <c r="F1511" t="str">
        <f>VLOOKUP(tbStoricoOrdini[[#This Row],[CLIENTE]],tbClienti[],3,FALSE)</f>
        <v>Umbria</v>
      </c>
      <c r="G1511" t="str">
        <f>VLOOKUP(tbStoricoOrdini[[#This Row],[CLIENTE]],tbClienti[],7,FALSE)</f>
        <v>BD</v>
      </c>
      <c r="H1511" t="s">
        <v>70</v>
      </c>
      <c r="I1511" t="str">
        <f>IF(LEFT(tbStoricoOrdini[[#This Row],[ARTICOLO]],3) = "COG","COG",LEFT(tbStoricoOrdini[[#This Row],[ARTICOLO]],FIND(" ",tbStoricoOrdini[[#This Row],[ARTICOLO]])-1))</f>
        <v>EB08</v>
      </c>
      <c r="J1511" t="str">
        <f>MID(tbStoricoOrdini[[#This Row],[ARTICOLO]],FIND(" ",tbStoricoOrdini[[#This Row],[ARTICOLO]])+1,4)</f>
        <v>7500</v>
      </c>
      <c r="K1511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1511" s="3">
        <f>VLOOKUP(tbStoricoOrdini[[#This Row],[ARTICOLO]],tbArticoli[],2,FALSE)</f>
        <v>180</v>
      </c>
      <c r="M1511" s="22">
        <f>tbStoricoOrdini[[#This Row],[IMPORTO]]/tbStoricoOrdini[[#This Row],[PREZZO]]</f>
        <v>9.2611111111111111</v>
      </c>
      <c r="N1511" t="s">
        <v>11</v>
      </c>
      <c r="O1511" s="8">
        <f>VLOOKUP(tbStoricoOrdini[[#This Row],[AGENTE]],tbAgenti[],2,FALSE)</f>
        <v>0.04</v>
      </c>
      <c r="P1511" s="2">
        <v>1667</v>
      </c>
      <c r="Q1511" s="2">
        <f>tbStoricoOrdini[[#This Row],[IMPORTO]]*tbStoricoOrdini[[#This Row],[% COMM.]]</f>
        <v>66.680000000000007</v>
      </c>
      <c r="R1511" s="2">
        <f>tbStoricoOrdini[[#This Row],[TOT. COMM.]]+tbStoricoOrdini[[#This Row],[IMPORTO]]</f>
        <v>1733.68</v>
      </c>
    </row>
    <row r="1512" spans="1:18">
      <c r="A1512" s="1">
        <v>43862</v>
      </c>
      <c r="B1512" s="7">
        <f>MONTH(tbStoricoOrdini[[#This Row],[DATA]])</f>
        <v>2</v>
      </c>
      <c r="C1512" t="s">
        <v>1607</v>
      </c>
      <c r="D1512" t="str">
        <f>RIGHT(tbStoricoOrdini[[#This Row],[ORDINE]],4)</f>
        <v>1509</v>
      </c>
      <c r="E1512" t="s">
        <v>46</v>
      </c>
      <c r="F1512" t="str">
        <f>VLOOKUP(tbStoricoOrdini[[#This Row],[CLIENTE]],tbClienti[],3,FALSE)</f>
        <v>Umbria</v>
      </c>
      <c r="G1512" t="str">
        <f>VLOOKUP(tbStoricoOrdini[[#This Row],[CLIENTE]],tbClienti[],7,FALSE)</f>
        <v>BD</v>
      </c>
      <c r="H1512" t="s">
        <v>70</v>
      </c>
      <c r="I1512" t="str">
        <f>IF(LEFT(tbStoricoOrdini[[#This Row],[ARTICOLO]],3) = "COG","COG",LEFT(tbStoricoOrdini[[#This Row],[ARTICOLO]],FIND(" ",tbStoricoOrdini[[#This Row],[ARTICOLO]])-1))</f>
        <v>EB08</v>
      </c>
      <c r="J1512" t="str">
        <f>MID(tbStoricoOrdini[[#This Row],[ARTICOLO]],FIND(" ",tbStoricoOrdini[[#This Row],[ARTICOLO]])+1,4)</f>
        <v>7500</v>
      </c>
      <c r="K1512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1512" s="3">
        <f>VLOOKUP(tbStoricoOrdini[[#This Row],[ARTICOLO]],tbArticoli[],2,FALSE)</f>
        <v>180</v>
      </c>
      <c r="M1512" s="22">
        <f>tbStoricoOrdini[[#This Row],[IMPORTO]]/tbStoricoOrdini[[#This Row],[PREZZO]]</f>
        <v>1.7333333333333334</v>
      </c>
      <c r="N1512" t="s">
        <v>15</v>
      </c>
      <c r="O1512" s="8">
        <f>VLOOKUP(tbStoricoOrdini[[#This Row],[AGENTE]],tbAgenti[],2,FALSE)</f>
        <v>0.08</v>
      </c>
      <c r="P1512" s="2">
        <v>312</v>
      </c>
      <c r="Q1512" s="2">
        <f>tbStoricoOrdini[[#This Row],[IMPORTO]]*tbStoricoOrdini[[#This Row],[% COMM.]]</f>
        <v>24.96</v>
      </c>
      <c r="R1512" s="2">
        <f>tbStoricoOrdini[[#This Row],[TOT. COMM.]]+tbStoricoOrdini[[#This Row],[IMPORTO]]</f>
        <v>336.96</v>
      </c>
    </row>
    <row r="1513" spans="1:18">
      <c r="A1513" s="1">
        <v>43862</v>
      </c>
      <c r="B1513" s="7">
        <f>MONTH(tbStoricoOrdini[[#This Row],[DATA]])</f>
        <v>2</v>
      </c>
      <c r="C1513" t="s">
        <v>1608</v>
      </c>
      <c r="D1513" t="str">
        <f>RIGHT(tbStoricoOrdini[[#This Row],[ORDINE]],4)</f>
        <v>1510</v>
      </c>
      <c r="E1513" t="s">
        <v>46</v>
      </c>
      <c r="F1513" t="str">
        <f>VLOOKUP(tbStoricoOrdini[[#This Row],[CLIENTE]],tbClienti[],3,FALSE)</f>
        <v>Umbria</v>
      </c>
      <c r="G1513" t="str">
        <f>VLOOKUP(tbStoricoOrdini[[#This Row],[CLIENTE]],tbClienti[],7,FALSE)</f>
        <v>BD</v>
      </c>
      <c r="H1513" t="s">
        <v>70</v>
      </c>
      <c r="I1513" t="str">
        <f>IF(LEFT(tbStoricoOrdini[[#This Row],[ARTICOLO]],3) = "COG","COG",LEFT(tbStoricoOrdini[[#This Row],[ARTICOLO]],FIND(" ",tbStoricoOrdini[[#This Row],[ARTICOLO]])-1))</f>
        <v>EB08</v>
      </c>
      <c r="J1513" t="str">
        <f>MID(tbStoricoOrdini[[#This Row],[ARTICOLO]],FIND(" ",tbStoricoOrdini[[#This Row],[ARTICOLO]])+1,4)</f>
        <v>7500</v>
      </c>
      <c r="K1513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1513" s="3">
        <f>VLOOKUP(tbStoricoOrdini[[#This Row],[ARTICOLO]],tbArticoli[],2,FALSE)</f>
        <v>180</v>
      </c>
      <c r="M1513" s="22">
        <f>tbStoricoOrdini[[#This Row],[IMPORTO]]/tbStoricoOrdini[[#This Row],[PREZZO]]</f>
        <v>7.3666666666666663</v>
      </c>
      <c r="N1513" t="s">
        <v>14</v>
      </c>
      <c r="O1513" s="8">
        <f>VLOOKUP(tbStoricoOrdini[[#This Row],[AGENTE]],tbAgenti[],2,FALSE)</f>
        <v>0.05</v>
      </c>
      <c r="P1513" s="2">
        <v>1326</v>
      </c>
      <c r="Q1513" s="2">
        <f>tbStoricoOrdini[[#This Row],[IMPORTO]]*tbStoricoOrdini[[#This Row],[% COMM.]]</f>
        <v>66.3</v>
      </c>
      <c r="R1513" s="2">
        <f>tbStoricoOrdini[[#This Row],[TOT. COMM.]]+tbStoricoOrdini[[#This Row],[IMPORTO]]</f>
        <v>1392.3</v>
      </c>
    </row>
    <row r="1514" spans="1:18">
      <c r="A1514" s="1">
        <v>43862</v>
      </c>
      <c r="B1514" s="7">
        <f>MONTH(tbStoricoOrdini[[#This Row],[DATA]])</f>
        <v>2</v>
      </c>
      <c r="C1514" t="s">
        <v>1609</v>
      </c>
      <c r="D1514" t="str">
        <f>RIGHT(tbStoricoOrdini[[#This Row],[ORDINE]],4)</f>
        <v>1511</v>
      </c>
      <c r="E1514" t="s">
        <v>46</v>
      </c>
      <c r="F1514" t="str">
        <f>VLOOKUP(tbStoricoOrdini[[#This Row],[CLIENTE]],tbClienti[],3,FALSE)</f>
        <v>Umbria</v>
      </c>
      <c r="G1514" t="str">
        <f>VLOOKUP(tbStoricoOrdini[[#This Row],[CLIENTE]],tbClienti[],7,FALSE)</f>
        <v>BD</v>
      </c>
      <c r="H1514" t="s">
        <v>70</v>
      </c>
      <c r="I1514" t="str">
        <f>IF(LEFT(tbStoricoOrdini[[#This Row],[ARTICOLO]],3) = "COG","COG",LEFT(tbStoricoOrdini[[#This Row],[ARTICOLO]],FIND(" ",tbStoricoOrdini[[#This Row],[ARTICOLO]])-1))</f>
        <v>EB08</v>
      </c>
      <c r="J1514" t="str">
        <f>MID(tbStoricoOrdini[[#This Row],[ARTICOLO]],FIND(" ",tbStoricoOrdini[[#This Row],[ARTICOLO]])+1,4)</f>
        <v>7500</v>
      </c>
      <c r="K1514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1514" s="3">
        <f>VLOOKUP(tbStoricoOrdini[[#This Row],[ARTICOLO]],tbArticoli[],2,FALSE)</f>
        <v>180</v>
      </c>
      <c r="M1514" s="22">
        <f>tbStoricoOrdini[[#This Row],[IMPORTO]]/tbStoricoOrdini[[#This Row],[PREZZO]]</f>
        <v>7.8555555555555552</v>
      </c>
      <c r="N1514" t="s">
        <v>13</v>
      </c>
      <c r="O1514" s="8">
        <f>VLOOKUP(tbStoricoOrdini[[#This Row],[AGENTE]],tbAgenti[],2,FALSE)</f>
        <v>0.1</v>
      </c>
      <c r="P1514" s="2">
        <v>1414</v>
      </c>
      <c r="Q1514" s="2">
        <f>tbStoricoOrdini[[#This Row],[IMPORTO]]*tbStoricoOrdini[[#This Row],[% COMM.]]</f>
        <v>141.4</v>
      </c>
      <c r="R1514" s="2">
        <f>tbStoricoOrdini[[#This Row],[TOT. COMM.]]+tbStoricoOrdini[[#This Row],[IMPORTO]]</f>
        <v>1555.4</v>
      </c>
    </row>
    <row r="1515" spans="1:18">
      <c r="A1515" s="1">
        <v>43862</v>
      </c>
      <c r="B1515" s="7">
        <f>MONTH(tbStoricoOrdini[[#This Row],[DATA]])</f>
        <v>2</v>
      </c>
      <c r="C1515" t="s">
        <v>1610</v>
      </c>
      <c r="D1515" t="str">
        <f>RIGHT(tbStoricoOrdini[[#This Row],[ORDINE]],4)</f>
        <v>1512</v>
      </c>
      <c r="E1515" t="s">
        <v>46</v>
      </c>
      <c r="F1515" t="str">
        <f>VLOOKUP(tbStoricoOrdini[[#This Row],[CLIENTE]],tbClienti[],3,FALSE)</f>
        <v>Umbria</v>
      </c>
      <c r="G1515" t="str">
        <f>VLOOKUP(tbStoricoOrdini[[#This Row],[CLIENTE]],tbClienti[],7,FALSE)</f>
        <v>BD</v>
      </c>
      <c r="H1515" t="s">
        <v>70</v>
      </c>
      <c r="I1515" t="str">
        <f>IF(LEFT(tbStoricoOrdini[[#This Row],[ARTICOLO]],3) = "COG","COG",LEFT(tbStoricoOrdini[[#This Row],[ARTICOLO]],FIND(" ",tbStoricoOrdini[[#This Row],[ARTICOLO]])-1))</f>
        <v>EB08</v>
      </c>
      <c r="J1515" t="str">
        <f>MID(tbStoricoOrdini[[#This Row],[ARTICOLO]],FIND(" ",tbStoricoOrdini[[#This Row],[ARTICOLO]])+1,4)</f>
        <v>7500</v>
      </c>
      <c r="K1515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1515" s="3">
        <f>VLOOKUP(tbStoricoOrdini[[#This Row],[ARTICOLO]],tbArticoli[],2,FALSE)</f>
        <v>180</v>
      </c>
      <c r="M1515" s="22">
        <f>tbStoricoOrdini[[#This Row],[IMPORTO]]/tbStoricoOrdini[[#This Row],[PREZZO]]</f>
        <v>0.13333333333333333</v>
      </c>
      <c r="N1515" t="s">
        <v>6</v>
      </c>
      <c r="O1515" s="8">
        <f>VLOOKUP(tbStoricoOrdini[[#This Row],[AGENTE]],tbAgenti[],2,FALSE)</f>
        <v>7.4999999999999997E-2</v>
      </c>
      <c r="P1515" s="2">
        <v>24</v>
      </c>
      <c r="Q1515" s="2">
        <f>tbStoricoOrdini[[#This Row],[IMPORTO]]*tbStoricoOrdini[[#This Row],[% COMM.]]</f>
        <v>1.7999999999999998</v>
      </c>
      <c r="R1515" s="2">
        <f>tbStoricoOrdini[[#This Row],[TOT. COMM.]]+tbStoricoOrdini[[#This Row],[IMPORTO]]</f>
        <v>25.8</v>
      </c>
    </row>
    <row r="1516" spans="1:18">
      <c r="A1516" s="1">
        <v>43862</v>
      </c>
      <c r="B1516" s="7">
        <f>MONTH(tbStoricoOrdini[[#This Row],[DATA]])</f>
        <v>2</v>
      </c>
      <c r="C1516" t="s">
        <v>1611</v>
      </c>
      <c r="D1516" t="str">
        <f>RIGHT(tbStoricoOrdini[[#This Row],[ORDINE]],4)</f>
        <v>1513</v>
      </c>
      <c r="E1516" t="s">
        <v>46</v>
      </c>
      <c r="F1516" t="str">
        <f>VLOOKUP(tbStoricoOrdini[[#This Row],[CLIENTE]],tbClienti[],3,FALSE)</f>
        <v>Umbria</v>
      </c>
      <c r="G1516" t="str">
        <f>VLOOKUP(tbStoricoOrdini[[#This Row],[CLIENTE]],tbClienti[],7,FALSE)</f>
        <v>BD</v>
      </c>
      <c r="H1516" t="s">
        <v>70</v>
      </c>
      <c r="I1516" t="str">
        <f>IF(LEFT(tbStoricoOrdini[[#This Row],[ARTICOLO]],3) = "COG","COG",LEFT(tbStoricoOrdini[[#This Row],[ARTICOLO]],FIND(" ",tbStoricoOrdini[[#This Row],[ARTICOLO]])-1))</f>
        <v>EB08</v>
      </c>
      <c r="J1516" t="str">
        <f>MID(tbStoricoOrdini[[#This Row],[ARTICOLO]],FIND(" ",tbStoricoOrdini[[#This Row],[ARTICOLO]])+1,4)</f>
        <v>7500</v>
      </c>
      <c r="K1516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1516" s="3">
        <f>VLOOKUP(tbStoricoOrdini[[#This Row],[ARTICOLO]],tbArticoli[],2,FALSE)</f>
        <v>180</v>
      </c>
      <c r="M1516" s="22">
        <f>tbStoricoOrdini[[#This Row],[IMPORTO]]/tbStoricoOrdini[[#This Row],[PREZZO]]</f>
        <v>22.711111111111112</v>
      </c>
      <c r="N1516" t="s">
        <v>9</v>
      </c>
      <c r="O1516" s="8">
        <f>VLOOKUP(tbStoricoOrdini[[#This Row],[AGENTE]],tbAgenti[],2,FALSE)</f>
        <v>0.05</v>
      </c>
      <c r="P1516" s="2">
        <v>4088</v>
      </c>
      <c r="Q1516" s="2">
        <f>tbStoricoOrdini[[#This Row],[IMPORTO]]*tbStoricoOrdini[[#This Row],[% COMM.]]</f>
        <v>204.4</v>
      </c>
      <c r="R1516" s="2">
        <f>tbStoricoOrdini[[#This Row],[TOT. COMM.]]+tbStoricoOrdini[[#This Row],[IMPORTO]]</f>
        <v>4292.3999999999996</v>
      </c>
    </row>
    <row r="1517" spans="1:18">
      <c r="A1517" s="1">
        <v>43862</v>
      </c>
      <c r="B1517" s="7">
        <f>MONTH(tbStoricoOrdini[[#This Row],[DATA]])</f>
        <v>2</v>
      </c>
      <c r="C1517" t="s">
        <v>1612</v>
      </c>
      <c r="D1517" t="str">
        <f>RIGHT(tbStoricoOrdini[[#This Row],[ORDINE]],4)</f>
        <v>1514</v>
      </c>
      <c r="E1517" t="s">
        <v>46</v>
      </c>
      <c r="F1517" t="str">
        <f>VLOOKUP(tbStoricoOrdini[[#This Row],[CLIENTE]],tbClienti[],3,FALSE)</f>
        <v>Umbria</v>
      </c>
      <c r="G1517" t="str">
        <f>VLOOKUP(tbStoricoOrdini[[#This Row],[CLIENTE]],tbClienti[],7,FALSE)</f>
        <v>BD</v>
      </c>
      <c r="H1517" t="s">
        <v>75</v>
      </c>
      <c r="I1517" t="str">
        <f>IF(LEFT(tbStoricoOrdini[[#This Row],[ARTICOLO]],3) = "COG","COG",LEFT(tbStoricoOrdini[[#This Row],[ARTICOLO]],FIND(" ",tbStoricoOrdini[[#This Row],[ARTICOLO]])-1))</f>
        <v>AVRC</v>
      </c>
      <c r="J1517" t="str">
        <f>MID(tbStoricoOrdini[[#This Row],[ARTICOLO]],FIND(" ",tbStoricoOrdini[[#This Row],[ARTICOLO]])+1,4)</f>
        <v>1000</v>
      </c>
      <c r="K1517" t="str">
        <f>IFERROR(RIGHT(tbStoricoOrdini[[#This Row],[ARTICOLO]],LEN(tbStoricoOrdini[[#This Row],[ARTICOLO]])-FIND(" ",tbStoricoOrdini[[#This Row],[ARTICOLO]],FIND(" ",tbStoricoOrdini[[#This Row],[ARTICOLO]]) +1)),"")</f>
        <v>Silver</v>
      </c>
      <c r="L1517" s="3">
        <f>VLOOKUP(tbStoricoOrdini[[#This Row],[ARTICOLO]],tbArticoli[],2,FALSE)</f>
        <v>390</v>
      </c>
      <c r="M1517" s="22">
        <f>tbStoricoOrdini[[#This Row],[IMPORTO]]/tbStoricoOrdini[[#This Row],[PREZZO]]</f>
        <v>0.34102564102564104</v>
      </c>
      <c r="N1517" t="s">
        <v>9</v>
      </c>
      <c r="O1517" s="8">
        <f>VLOOKUP(tbStoricoOrdini[[#This Row],[AGENTE]],tbAgenti[],2,FALSE)</f>
        <v>0.05</v>
      </c>
      <c r="P1517" s="2">
        <v>133</v>
      </c>
      <c r="Q1517" s="2">
        <f>tbStoricoOrdini[[#This Row],[IMPORTO]]*tbStoricoOrdini[[#This Row],[% COMM.]]</f>
        <v>6.65</v>
      </c>
      <c r="R1517" s="2">
        <f>tbStoricoOrdini[[#This Row],[TOT. COMM.]]+tbStoricoOrdini[[#This Row],[IMPORTO]]</f>
        <v>139.65</v>
      </c>
    </row>
    <row r="1518" spans="1:18">
      <c r="A1518" s="1">
        <v>43862</v>
      </c>
      <c r="B1518" s="7">
        <f>MONTH(tbStoricoOrdini[[#This Row],[DATA]])</f>
        <v>2</v>
      </c>
      <c r="C1518" t="s">
        <v>1613</v>
      </c>
      <c r="D1518" t="str">
        <f>RIGHT(tbStoricoOrdini[[#This Row],[ORDINE]],4)</f>
        <v>1515</v>
      </c>
      <c r="E1518" t="s">
        <v>46</v>
      </c>
      <c r="F1518" t="str">
        <f>VLOOKUP(tbStoricoOrdini[[#This Row],[CLIENTE]],tbClienti[],3,FALSE)</f>
        <v>Umbria</v>
      </c>
      <c r="G1518" t="str">
        <f>VLOOKUP(tbStoricoOrdini[[#This Row],[CLIENTE]],tbClienti[],7,FALSE)</f>
        <v>BD</v>
      </c>
      <c r="H1518" t="s">
        <v>71</v>
      </c>
      <c r="I1518" t="str">
        <f>IF(LEFT(tbStoricoOrdini[[#This Row],[ARTICOLO]],3) = "COG","COG",LEFT(tbStoricoOrdini[[#This Row],[ARTICOLO]],FIND(" ",tbStoricoOrdini[[#This Row],[ARTICOLO]])-1))</f>
        <v>EB07</v>
      </c>
      <c r="J1518" t="str">
        <f>MID(tbStoricoOrdini[[#This Row],[ARTICOLO]],FIND(" ",tbStoricoOrdini[[#This Row],[ARTICOLO]])+1,4)</f>
        <v>5000</v>
      </c>
      <c r="K1518" t="str">
        <f>IFERROR(RIGHT(tbStoricoOrdini[[#This Row],[ARTICOLO]],LEN(tbStoricoOrdini[[#This Row],[ARTICOLO]])-FIND(" ",tbStoricoOrdini[[#This Row],[ARTICOLO]],FIND(" ",tbStoricoOrdini[[#This Row],[ARTICOLO]]) +1)),"")</f>
        <v/>
      </c>
      <c r="L1518" s="3">
        <f>VLOOKUP(tbStoricoOrdini[[#This Row],[ARTICOLO]],tbArticoli[],2,FALSE)</f>
        <v>140</v>
      </c>
      <c r="M1518" s="22">
        <f>tbStoricoOrdini[[#This Row],[IMPORTO]]/tbStoricoOrdini[[#This Row],[PREZZO]]</f>
        <v>7.857142857142857E-2</v>
      </c>
      <c r="N1518" t="s">
        <v>16</v>
      </c>
      <c r="O1518" s="8">
        <f>VLOOKUP(tbStoricoOrdini[[#This Row],[AGENTE]],tbAgenti[],2,FALSE)</f>
        <v>0.05</v>
      </c>
      <c r="P1518" s="2">
        <v>11</v>
      </c>
      <c r="Q1518" s="2">
        <f>tbStoricoOrdini[[#This Row],[IMPORTO]]*tbStoricoOrdini[[#This Row],[% COMM.]]</f>
        <v>0.55000000000000004</v>
      </c>
      <c r="R1518" s="2">
        <f>tbStoricoOrdini[[#This Row],[TOT. COMM.]]+tbStoricoOrdini[[#This Row],[IMPORTO]]</f>
        <v>11.55</v>
      </c>
    </row>
    <row r="1519" spans="1:18">
      <c r="A1519" s="1">
        <v>43862</v>
      </c>
      <c r="B1519" s="7">
        <f>MONTH(tbStoricoOrdini[[#This Row],[DATA]])</f>
        <v>2</v>
      </c>
      <c r="C1519" t="s">
        <v>1614</v>
      </c>
      <c r="D1519" t="str">
        <f>RIGHT(tbStoricoOrdini[[#This Row],[ORDINE]],4)</f>
        <v>1516</v>
      </c>
      <c r="E1519" t="s">
        <v>46</v>
      </c>
      <c r="F1519" t="str">
        <f>VLOOKUP(tbStoricoOrdini[[#This Row],[CLIENTE]],tbClienti[],3,FALSE)</f>
        <v>Umbria</v>
      </c>
      <c r="G1519" t="str">
        <f>VLOOKUP(tbStoricoOrdini[[#This Row],[CLIENTE]],tbClienti[],7,FALSE)</f>
        <v>BD</v>
      </c>
      <c r="H1519" t="s">
        <v>71</v>
      </c>
      <c r="I1519" t="str">
        <f>IF(LEFT(tbStoricoOrdini[[#This Row],[ARTICOLO]],3) = "COG","COG",LEFT(tbStoricoOrdini[[#This Row],[ARTICOLO]],FIND(" ",tbStoricoOrdini[[#This Row],[ARTICOLO]])-1))</f>
        <v>EB07</v>
      </c>
      <c r="J1519" t="str">
        <f>MID(tbStoricoOrdini[[#This Row],[ARTICOLO]],FIND(" ",tbStoricoOrdini[[#This Row],[ARTICOLO]])+1,4)</f>
        <v>5000</v>
      </c>
      <c r="K1519" t="str">
        <f>IFERROR(RIGHT(tbStoricoOrdini[[#This Row],[ARTICOLO]],LEN(tbStoricoOrdini[[#This Row],[ARTICOLO]])-FIND(" ",tbStoricoOrdini[[#This Row],[ARTICOLO]],FIND(" ",tbStoricoOrdini[[#This Row],[ARTICOLO]]) +1)),"")</f>
        <v/>
      </c>
      <c r="L1519" s="3">
        <f>VLOOKUP(tbStoricoOrdini[[#This Row],[ARTICOLO]],tbArticoli[],2,FALSE)</f>
        <v>140</v>
      </c>
      <c r="M1519" s="22">
        <f>tbStoricoOrdini[[#This Row],[IMPORTO]]/tbStoricoOrdini[[#This Row],[PREZZO]]</f>
        <v>18.007142857142856</v>
      </c>
      <c r="N1519" t="s">
        <v>39</v>
      </c>
      <c r="O1519" s="8">
        <f>VLOOKUP(tbStoricoOrdini[[#This Row],[AGENTE]],tbAgenti[],2,FALSE)</f>
        <v>0.05</v>
      </c>
      <c r="P1519" s="2">
        <v>2521</v>
      </c>
      <c r="Q1519" s="2">
        <f>tbStoricoOrdini[[#This Row],[IMPORTO]]*tbStoricoOrdini[[#This Row],[% COMM.]]</f>
        <v>126.05000000000001</v>
      </c>
      <c r="R1519" s="2">
        <f>tbStoricoOrdini[[#This Row],[TOT. COMM.]]+tbStoricoOrdini[[#This Row],[IMPORTO]]</f>
        <v>2647.05</v>
      </c>
    </row>
    <row r="1520" spans="1:18">
      <c r="A1520" s="1">
        <v>43862</v>
      </c>
      <c r="B1520" s="7">
        <f>MONTH(tbStoricoOrdini[[#This Row],[DATA]])</f>
        <v>2</v>
      </c>
      <c r="C1520" t="s">
        <v>1615</v>
      </c>
      <c r="D1520" t="str">
        <f>RIGHT(tbStoricoOrdini[[#This Row],[ORDINE]],4)</f>
        <v>1517</v>
      </c>
      <c r="E1520" t="s">
        <v>46</v>
      </c>
      <c r="F1520" t="str">
        <f>VLOOKUP(tbStoricoOrdini[[#This Row],[CLIENTE]],tbClienti[],3,FALSE)</f>
        <v>Umbria</v>
      </c>
      <c r="G1520" t="str">
        <f>VLOOKUP(tbStoricoOrdini[[#This Row],[CLIENTE]],tbClienti[],7,FALSE)</f>
        <v>BD</v>
      </c>
      <c r="H1520" t="s">
        <v>71</v>
      </c>
      <c r="I1520" t="str">
        <f>IF(LEFT(tbStoricoOrdini[[#This Row],[ARTICOLO]],3) = "COG","COG",LEFT(tbStoricoOrdini[[#This Row],[ARTICOLO]],FIND(" ",tbStoricoOrdini[[#This Row],[ARTICOLO]])-1))</f>
        <v>EB07</v>
      </c>
      <c r="J1520" t="str">
        <f>MID(tbStoricoOrdini[[#This Row],[ARTICOLO]],FIND(" ",tbStoricoOrdini[[#This Row],[ARTICOLO]])+1,4)</f>
        <v>5000</v>
      </c>
      <c r="K1520" t="str">
        <f>IFERROR(RIGHT(tbStoricoOrdini[[#This Row],[ARTICOLO]],LEN(tbStoricoOrdini[[#This Row],[ARTICOLO]])-FIND(" ",tbStoricoOrdini[[#This Row],[ARTICOLO]],FIND(" ",tbStoricoOrdini[[#This Row],[ARTICOLO]]) +1)),"")</f>
        <v/>
      </c>
      <c r="L1520" s="3">
        <f>VLOOKUP(tbStoricoOrdini[[#This Row],[ARTICOLO]],tbArticoli[],2,FALSE)</f>
        <v>140</v>
      </c>
      <c r="M1520" s="22">
        <f>tbStoricoOrdini[[#This Row],[IMPORTO]]/tbStoricoOrdini[[#This Row],[PREZZO]]</f>
        <v>71.707142857142856</v>
      </c>
      <c r="N1520" t="s">
        <v>19</v>
      </c>
      <c r="O1520" s="8">
        <f>VLOOKUP(tbStoricoOrdini[[#This Row],[AGENTE]],tbAgenti[],2,FALSE)</f>
        <v>0.05</v>
      </c>
      <c r="P1520" s="2">
        <v>10039</v>
      </c>
      <c r="Q1520" s="2">
        <f>tbStoricoOrdini[[#This Row],[IMPORTO]]*tbStoricoOrdini[[#This Row],[% COMM.]]</f>
        <v>501.95000000000005</v>
      </c>
      <c r="R1520" s="2">
        <f>tbStoricoOrdini[[#This Row],[TOT. COMM.]]+tbStoricoOrdini[[#This Row],[IMPORTO]]</f>
        <v>10540.95</v>
      </c>
    </row>
    <row r="1521" spans="1:18">
      <c r="A1521" s="1">
        <v>43862</v>
      </c>
      <c r="B1521" s="7">
        <f>MONTH(tbStoricoOrdini[[#This Row],[DATA]])</f>
        <v>2</v>
      </c>
      <c r="C1521" t="s">
        <v>1616</v>
      </c>
      <c r="D1521" t="str">
        <f>RIGHT(tbStoricoOrdini[[#This Row],[ORDINE]],4)</f>
        <v>1518</v>
      </c>
      <c r="E1521" t="s">
        <v>46</v>
      </c>
      <c r="F1521" t="str">
        <f>VLOOKUP(tbStoricoOrdini[[#This Row],[CLIENTE]],tbClienti[],3,FALSE)</f>
        <v>Umbria</v>
      </c>
      <c r="G1521" t="str">
        <f>VLOOKUP(tbStoricoOrdini[[#This Row],[CLIENTE]],tbClienti[],7,FALSE)</f>
        <v>BD</v>
      </c>
      <c r="H1521" t="s">
        <v>71</v>
      </c>
      <c r="I1521" t="str">
        <f>IF(LEFT(tbStoricoOrdini[[#This Row],[ARTICOLO]],3) = "COG","COG",LEFT(tbStoricoOrdini[[#This Row],[ARTICOLO]],FIND(" ",tbStoricoOrdini[[#This Row],[ARTICOLO]])-1))</f>
        <v>EB07</v>
      </c>
      <c r="J1521" t="str">
        <f>MID(tbStoricoOrdini[[#This Row],[ARTICOLO]],FIND(" ",tbStoricoOrdini[[#This Row],[ARTICOLO]])+1,4)</f>
        <v>5000</v>
      </c>
      <c r="K1521" t="str">
        <f>IFERROR(RIGHT(tbStoricoOrdini[[#This Row],[ARTICOLO]],LEN(tbStoricoOrdini[[#This Row],[ARTICOLO]])-FIND(" ",tbStoricoOrdini[[#This Row],[ARTICOLO]],FIND(" ",tbStoricoOrdini[[#This Row],[ARTICOLO]]) +1)),"")</f>
        <v/>
      </c>
      <c r="L1521" s="3">
        <f>VLOOKUP(tbStoricoOrdini[[#This Row],[ARTICOLO]],tbArticoli[],2,FALSE)</f>
        <v>140</v>
      </c>
      <c r="M1521" s="22">
        <f>tbStoricoOrdini[[#This Row],[IMPORTO]]/tbStoricoOrdini[[#This Row],[PREZZO]]</f>
        <v>103.61428571428571</v>
      </c>
      <c r="N1521" t="s">
        <v>15</v>
      </c>
      <c r="O1521" s="8">
        <f>VLOOKUP(tbStoricoOrdini[[#This Row],[AGENTE]],tbAgenti[],2,FALSE)</f>
        <v>0.08</v>
      </c>
      <c r="P1521" s="2">
        <v>14506</v>
      </c>
      <c r="Q1521" s="2">
        <f>tbStoricoOrdini[[#This Row],[IMPORTO]]*tbStoricoOrdini[[#This Row],[% COMM.]]</f>
        <v>1160.48</v>
      </c>
      <c r="R1521" s="2">
        <f>tbStoricoOrdini[[#This Row],[TOT. COMM.]]+tbStoricoOrdini[[#This Row],[IMPORTO]]</f>
        <v>15666.48</v>
      </c>
    </row>
    <row r="1522" spans="1:18">
      <c r="A1522" s="1">
        <v>43862</v>
      </c>
      <c r="B1522" s="7">
        <f>MONTH(tbStoricoOrdini[[#This Row],[DATA]])</f>
        <v>2</v>
      </c>
      <c r="C1522" t="s">
        <v>1617</v>
      </c>
      <c r="D1522" t="str">
        <f>RIGHT(tbStoricoOrdini[[#This Row],[ORDINE]],4)</f>
        <v>1519</v>
      </c>
      <c r="E1522" t="s">
        <v>46</v>
      </c>
      <c r="F1522" t="str">
        <f>VLOOKUP(tbStoricoOrdini[[#This Row],[CLIENTE]],tbClienti[],3,FALSE)</f>
        <v>Umbria</v>
      </c>
      <c r="G1522" t="str">
        <f>VLOOKUP(tbStoricoOrdini[[#This Row],[CLIENTE]],tbClienti[],7,FALSE)</f>
        <v>BD</v>
      </c>
      <c r="H1522" t="s">
        <v>71</v>
      </c>
      <c r="I1522" t="str">
        <f>IF(LEFT(tbStoricoOrdini[[#This Row],[ARTICOLO]],3) = "COG","COG",LEFT(tbStoricoOrdini[[#This Row],[ARTICOLO]],FIND(" ",tbStoricoOrdini[[#This Row],[ARTICOLO]])-1))</f>
        <v>EB07</v>
      </c>
      <c r="J1522" t="str">
        <f>MID(tbStoricoOrdini[[#This Row],[ARTICOLO]],FIND(" ",tbStoricoOrdini[[#This Row],[ARTICOLO]])+1,4)</f>
        <v>5000</v>
      </c>
      <c r="K1522" t="str">
        <f>IFERROR(RIGHT(tbStoricoOrdini[[#This Row],[ARTICOLO]],LEN(tbStoricoOrdini[[#This Row],[ARTICOLO]])-FIND(" ",tbStoricoOrdini[[#This Row],[ARTICOLO]],FIND(" ",tbStoricoOrdini[[#This Row],[ARTICOLO]]) +1)),"")</f>
        <v/>
      </c>
      <c r="L1522" s="3">
        <f>VLOOKUP(tbStoricoOrdini[[#This Row],[ARTICOLO]],tbArticoli[],2,FALSE)</f>
        <v>140</v>
      </c>
      <c r="M1522" s="22">
        <f>tbStoricoOrdini[[#This Row],[IMPORTO]]/tbStoricoOrdini[[#This Row],[PREZZO]]</f>
        <v>5.1785714285714288</v>
      </c>
      <c r="N1522" t="s">
        <v>7</v>
      </c>
      <c r="O1522" s="8">
        <f>VLOOKUP(tbStoricoOrdini[[#This Row],[AGENTE]],tbAgenti[],2,FALSE)</f>
        <v>0.03</v>
      </c>
      <c r="P1522" s="2">
        <v>725</v>
      </c>
      <c r="Q1522" s="2">
        <f>tbStoricoOrdini[[#This Row],[IMPORTO]]*tbStoricoOrdini[[#This Row],[% COMM.]]</f>
        <v>21.75</v>
      </c>
      <c r="R1522" s="2">
        <f>tbStoricoOrdini[[#This Row],[TOT. COMM.]]+tbStoricoOrdini[[#This Row],[IMPORTO]]</f>
        <v>746.75</v>
      </c>
    </row>
    <row r="1523" spans="1:18">
      <c r="A1523" s="1">
        <v>43862</v>
      </c>
      <c r="B1523" s="7">
        <f>MONTH(tbStoricoOrdini[[#This Row],[DATA]])</f>
        <v>2</v>
      </c>
      <c r="C1523" t="s">
        <v>1618</v>
      </c>
      <c r="D1523" t="str">
        <f>RIGHT(tbStoricoOrdini[[#This Row],[ORDINE]],4)</f>
        <v>1520</v>
      </c>
      <c r="E1523" t="s">
        <v>46</v>
      </c>
      <c r="F1523" t="str">
        <f>VLOOKUP(tbStoricoOrdini[[#This Row],[CLIENTE]],tbClienti[],3,FALSE)</f>
        <v>Umbria</v>
      </c>
      <c r="G1523" t="str">
        <f>VLOOKUP(tbStoricoOrdini[[#This Row],[CLIENTE]],tbClienti[],7,FALSE)</f>
        <v>BD</v>
      </c>
      <c r="H1523" t="s">
        <v>71</v>
      </c>
      <c r="I1523" t="str">
        <f>IF(LEFT(tbStoricoOrdini[[#This Row],[ARTICOLO]],3) = "COG","COG",LEFT(tbStoricoOrdini[[#This Row],[ARTICOLO]],FIND(" ",tbStoricoOrdini[[#This Row],[ARTICOLO]])-1))</f>
        <v>EB07</v>
      </c>
      <c r="J1523" t="str">
        <f>MID(tbStoricoOrdini[[#This Row],[ARTICOLO]],FIND(" ",tbStoricoOrdini[[#This Row],[ARTICOLO]])+1,4)</f>
        <v>5000</v>
      </c>
      <c r="K1523" t="str">
        <f>IFERROR(RIGHT(tbStoricoOrdini[[#This Row],[ARTICOLO]],LEN(tbStoricoOrdini[[#This Row],[ARTICOLO]])-FIND(" ",tbStoricoOrdini[[#This Row],[ARTICOLO]],FIND(" ",tbStoricoOrdini[[#This Row],[ARTICOLO]]) +1)),"")</f>
        <v/>
      </c>
      <c r="L1523" s="3">
        <f>VLOOKUP(tbStoricoOrdini[[#This Row],[ARTICOLO]],tbArticoli[],2,FALSE)</f>
        <v>140</v>
      </c>
      <c r="M1523" s="22">
        <f>tbStoricoOrdini[[#This Row],[IMPORTO]]/tbStoricoOrdini[[#This Row],[PREZZO]]</f>
        <v>288.47142857142859</v>
      </c>
      <c r="N1523" t="s">
        <v>18</v>
      </c>
      <c r="O1523" s="8">
        <f>VLOOKUP(tbStoricoOrdini[[#This Row],[AGENTE]],tbAgenti[],2,FALSE)</f>
        <v>0.03</v>
      </c>
      <c r="P1523" s="2">
        <v>40386</v>
      </c>
      <c r="Q1523" s="2">
        <f>tbStoricoOrdini[[#This Row],[IMPORTO]]*tbStoricoOrdini[[#This Row],[% COMM.]]</f>
        <v>1211.58</v>
      </c>
      <c r="R1523" s="2">
        <f>tbStoricoOrdini[[#This Row],[TOT. COMM.]]+tbStoricoOrdini[[#This Row],[IMPORTO]]</f>
        <v>41597.58</v>
      </c>
    </row>
    <row r="1524" spans="1:18">
      <c r="A1524" s="1">
        <v>43862</v>
      </c>
      <c r="B1524" s="7">
        <f>MONTH(tbStoricoOrdini[[#This Row],[DATA]])</f>
        <v>2</v>
      </c>
      <c r="C1524" t="s">
        <v>1619</v>
      </c>
      <c r="D1524" t="str">
        <f>RIGHT(tbStoricoOrdini[[#This Row],[ORDINE]],4)</f>
        <v>1521</v>
      </c>
      <c r="E1524" t="s">
        <v>46</v>
      </c>
      <c r="F1524" t="str">
        <f>VLOOKUP(tbStoricoOrdini[[#This Row],[CLIENTE]],tbClienti[],3,FALSE)</f>
        <v>Umbria</v>
      </c>
      <c r="G1524" t="str">
        <f>VLOOKUP(tbStoricoOrdini[[#This Row],[CLIENTE]],tbClienti[],7,FALSE)</f>
        <v>BD</v>
      </c>
      <c r="H1524" t="s">
        <v>71</v>
      </c>
      <c r="I1524" t="str">
        <f>IF(LEFT(tbStoricoOrdini[[#This Row],[ARTICOLO]],3) = "COG","COG",LEFT(tbStoricoOrdini[[#This Row],[ARTICOLO]],FIND(" ",tbStoricoOrdini[[#This Row],[ARTICOLO]])-1))</f>
        <v>EB07</v>
      </c>
      <c r="J1524" t="str">
        <f>MID(tbStoricoOrdini[[#This Row],[ARTICOLO]],FIND(" ",tbStoricoOrdini[[#This Row],[ARTICOLO]])+1,4)</f>
        <v>5000</v>
      </c>
      <c r="K1524" t="str">
        <f>IFERROR(RIGHT(tbStoricoOrdini[[#This Row],[ARTICOLO]],LEN(tbStoricoOrdini[[#This Row],[ARTICOLO]])-FIND(" ",tbStoricoOrdini[[#This Row],[ARTICOLO]],FIND(" ",tbStoricoOrdini[[#This Row],[ARTICOLO]]) +1)),"")</f>
        <v/>
      </c>
      <c r="L1524" s="3">
        <f>VLOOKUP(tbStoricoOrdini[[#This Row],[ARTICOLO]],tbArticoli[],2,FALSE)</f>
        <v>140</v>
      </c>
      <c r="M1524" s="22">
        <f>tbStoricoOrdini[[#This Row],[IMPORTO]]/tbStoricoOrdini[[#This Row],[PREZZO]]</f>
        <v>5.2642857142857142</v>
      </c>
      <c r="N1524" t="s">
        <v>13</v>
      </c>
      <c r="O1524" s="8">
        <f>VLOOKUP(tbStoricoOrdini[[#This Row],[AGENTE]],tbAgenti[],2,FALSE)</f>
        <v>0.1</v>
      </c>
      <c r="P1524" s="2">
        <v>737</v>
      </c>
      <c r="Q1524" s="2">
        <f>tbStoricoOrdini[[#This Row],[IMPORTO]]*tbStoricoOrdini[[#This Row],[% COMM.]]</f>
        <v>73.7</v>
      </c>
      <c r="R1524" s="2">
        <f>tbStoricoOrdini[[#This Row],[TOT. COMM.]]+tbStoricoOrdini[[#This Row],[IMPORTO]]</f>
        <v>810.7</v>
      </c>
    </row>
    <row r="1525" spans="1:18">
      <c r="A1525" s="1">
        <v>43862</v>
      </c>
      <c r="B1525" s="7">
        <f>MONTH(tbStoricoOrdini[[#This Row],[DATA]])</f>
        <v>2</v>
      </c>
      <c r="C1525" t="s">
        <v>1620</v>
      </c>
      <c r="D1525" t="str">
        <f>RIGHT(tbStoricoOrdini[[#This Row],[ORDINE]],4)</f>
        <v>1522</v>
      </c>
      <c r="E1525" t="s">
        <v>46</v>
      </c>
      <c r="F1525" t="str">
        <f>VLOOKUP(tbStoricoOrdini[[#This Row],[CLIENTE]],tbClienti[],3,FALSE)</f>
        <v>Umbria</v>
      </c>
      <c r="G1525" t="str">
        <f>VLOOKUP(tbStoricoOrdini[[#This Row],[CLIENTE]],tbClienti[],7,FALSE)</f>
        <v>BD</v>
      </c>
      <c r="H1525" t="s">
        <v>71</v>
      </c>
      <c r="I1525" t="str">
        <f>IF(LEFT(tbStoricoOrdini[[#This Row],[ARTICOLO]],3) = "COG","COG",LEFT(tbStoricoOrdini[[#This Row],[ARTICOLO]],FIND(" ",tbStoricoOrdini[[#This Row],[ARTICOLO]])-1))</f>
        <v>EB07</v>
      </c>
      <c r="J1525" t="str">
        <f>MID(tbStoricoOrdini[[#This Row],[ARTICOLO]],FIND(" ",tbStoricoOrdini[[#This Row],[ARTICOLO]])+1,4)</f>
        <v>5000</v>
      </c>
      <c r="K1525" t="str">
        <f>IFERROR(RIGHT(tbStoricoOrdini[[#This Row],[ARTICOLO]],LEN(tbStoricoOrdini[[#This Row],[ARTICOLO]])-FIND(" ",tbStoricoOrdini[[#This Row],[ARTICOLO]],FIND(" ",tbStoricoOrdini[[#This Row],[ARTICOLO]]) +1)),"")</f>
        <v/>
      </c>
      <c r="L1525" s="3">
        <f>VLOOKUP(tbStoricoOrdini[[#This Row],[ARTICOLO]],tbArticoli[],2,FALSE)</f>
        <v>140</v>
      </c>
      <c r="M1525" s="22">
        <f>tbStoricoOrdini[[#This Row],[IMPORTO]]/tbStoricoOrdini[[#This Row],[PREZZO]]</f>
        <v>723.42142857142858</v>
      </c>
      <c r="N1525" t="s">
        <v>6</v>
      </c>
      <c r="O1525" s="8">
        <f>VLOOKUP(tbStoricoOrdini[[#This Row],[AGENTE]],tbAgenti[],2,FALSE)</f>
        <v>7.4999999999999997E-2</v>
      </c>
      <c r="P1525" s="2">
        <v>101279</v>
      </c>
      <c r="Q1525" s="2">
        <f>tbStoricoOrdini[[#This Row],[IMPORTO]]*tbStoricoOrdini[[#This Row],[% COMM.]]</f>
        <v>7595.9249999999993</v>
      </c>
      <c r="R1525" s="2">
        <f>tbStoricoOrdini[[#This Row],[TOT. COMM.]]+tbStoricoOrdini[[#This Row],[IMPORTO]]</f>
        <v>108874.925</v>
      </c>
    </row>
    <row r="1526" spans="1:18">
      <c r="A1526" s="1">
        <v>43862</v>
      </c>
      <c r="B1526" s="7">
        <f>MONTH(tbStoricoOrdini[[#This Row],[DATA]])</f>
        <v>2</v>
      </c>
      <c r="C1526" t="s">
        <v>1621</v>
      </c>
      <c r="D1526" t="str">
        <f>RIGHT(tbStoricoOrdini[[#This Row],[ORDINE]],4)</f>
        <v>1523</v>
      </c>
      <c r="E1526" t="s">
        <v>46</v>
      </c>
      <c r="F1526" t="str">
        <f>VLOOKUP(tbStoricoOrdini[[#This Row],[CLIENTE]],tbClienti[],3,FALSE)</f>
        <v>Umbria</v>
      </c>
      <c r="G1526" t="str">
        <f>VLOOKUP(tbStoricoOrdini[[#This Row],[CLIENTE]],tbClienti[],7,FALSE)</f>
        <v>BD</v>
      </c>
      <c r="H1526" t="s">
        <v>71</v>
      </c>
      <c r="I1526" t="str">
        <f>IF(LEFT(tbStoricoOrdini[[#This Row],[ARTICOLO]],3) = "COG","COG",LEFT(tbStoricoOrdini[[#This Row],[ARTICOLO]],FIND(" ",tbStoricoOrdini[[#This Row],[ARTICOLO]])-1))</f>
        <v>EB07</v>
      </c>
      <c r="J1526" t="str">
        <f>MID(tbStoricoOrdini[[#This Row],[ARTICOLO]],FIND(" ",tbStoricoOrdini[[#This Row],[ARTICOLO]])+1,4)</f>
        <v>5000</v>
      </c>
      <c r="K1526" t="str">
        <f>IFERROR(RIGHT(tbStoricoOrdini[[#This Row],[ARTICOLO]],LEN(tbStoricoOrdini[[#This Row],[ARTICOLO]])-FIND(" ",tbStoricoOrdini[[#This Row],[ARTICOLO]],FIND(" ",tbStoricoOrdini[[#This Row],[ARTICOLO]]) +1)),"")</f>
        <v/>
      </c>
      <c r="L1526" s="3">
        <f>VLOOKUP(tbStoricoOrdini[[#This Row],[ARTICOLO]],tbArticoli[],2,FALSE)</f>
        <v>140</v>
      </c>
      <c r="M1526" s="22">
        <f>tbStoricoOrdini[[#This Row],[IMPORTO]]/tbStoricoOrdini[[#This Row],[PREZZO]]</f>
        <v>50.164285714285711</v>
      </c>
      <c r="N1526" t="s">
        <v>9</v>
      </c>
      <c r="O1526" s="8">
        <f>VLOOKUP(tbStoricoOrdini[[#This Row],[AGENTE]],tbAgenti[],2,FALSE)</f>
        <v>0.05</v>
      </c>
      <c r="P1526" s="2">
        <v>7023</v>
      </c>
      <c r="Q1526" s="2">
        <f>tbStoricoOrdini[[#This Row],[IMPORTO]]*tbStoricoOrdini[[#This Row],[% COMM.]]</f>
        <v>351.15000000000003</v>
      </c>
      <c r="R1526" s="2">
        <f>tbStoricoOrdini[[#This Row],[TOT. COMM.]]+tbStoricoOrdini[[#This Row],[IMPORTO]]</f>
        <v>7374.15</v>
      </c>
    </row>
    <row r="1527" spans="1:18">
      <c r="A1527" s="1">
        <v>43862</v>
      </c>
      <c r="B1527" s="7">
        <f>MONTH(tbStoricoOrdini[[#This Row],[DATA]])</f>
        <v>2</v>
      </c>
      <c r="C1527" t="s">
        <v>1622</v>
      </c>
      <c r="D1527" t="str">
        <f>RIGHT(tbStoricoOrdini[[#This Row],[ORDINE]],4)</f>
        <v>1524</v>
      </c>
      <c r="E1527" t="s">
        <v>46</v>
      </c>
      <c r="F1527" t="str">
        <f>VLOOKUP(tbStoricoOrdini[[#This Row],[CLIENTE]],tbClienti[],3,FALSE)</f>
        <v>Umbria</v>
      </c>
      <c r="G1527" t="str">
        <f>VLOOKUP(tbStoricoOrdini[[#This Row],[CLIENTE]],tbClienti[],7,FALSE)</f>
        <v>BD</v>
      </c>
      <c r="H1527" t="s">
        <v>76</v>
      </c>
      <c r="I1527" t="str">
        <f>IF(LEFT(tbStoricoOrdini[[#This Row],[ARTICOLO]],3) = "COG","COG",LEFT(tbStoricoOrdini[[#This Row],[ARTICOLO]],FIND(" ",tbStoricoOrdini[[#This Row],[ARTICOLO]])-1))</f>
        <v>COG</v>
      </c>
      <c r="J1527" t="str">
        <f>MID(tbStoricoOrdini[[#This Row],[ARTICOLO]],FIND(" ",tbStoricoOrdini[[#This Row],[ARTICOLO]])+1,4)</f>
        <v>1000</v>
      </c>
      <c r="K1527" t="str">
        <f>IFERROR(RIGHT(tbStoricoOrdini[[#This Row],[ARTICOLO]],LEN(tbStoricoOrdini[[#This Row],[ARTICOLO]])-FIND(" ",tbStoricoOrdini[[#This Row],[ARTICOLO]],FIND(" ",tbStoricoOrdini[[#This Row],[ARTICOLO]]) +1)),"")</f>
        <v/>
      </c>
      <c r="L1527" s="3">
        <f>VLOOKUP(tbStoricoOrdini[[#This Row],[ARTICOLO]],tbArticoli[],2,FALSE)</f>
        <v>150</v>
      </c>
      <c r="M1527" s="22">
        <f>tbStoricoOrdini[[#This Row],[IMPORTO]]/tbStoricoOrdini[[#This Row],[PREZZO]]</f>
        <v>3.92</v>
      </c>
      <c r="N1527" t="s">
        <v>6</v>
      </c>
      <c r="O1527" s="8">
        <f>VLOOKUP(tbStoricoOrdini[[#This Row],[AGENTE]],tbAgenti[],2,FALSE)</f>
        <v>7.4999999999999997E-2</v>
      </c>
      <c r="P1527" s="2">
        <v>588</v>
      </c>
      <c r="Q1527" s="2">
        <f>tbStoricoOrdini[[#This Row],[IMPORTO]]*tbStoricoOrdini[[#This Row],[% COMM.]]</f>
        <v>44.1</v>
      </c>
      <c r="R1527" s="2">
        <f>tbStoricoOrdini[[#This Row],[TOT. COMM.]]+tbStoricoOrdini[[#This Row],[IMPORTO]]</f>
        <v>632.1</v>
      </c>
    </row>
    <row r="1528" spans="1:18">
      <c r="A1528" s="1">
        <v>43862</v>
      </c>
      <c r="B1528" s="7">
        <f>MONTH(tbStoricoOrdini[[#This Row],[DATA]])</f>
        <v>2</v>
      </c>
      <c r="C1528" t="s">
        <v>1623</v>
      </c>
      <c r="D1528" t="str">
        <f>RIGHT(tbStoricoOrdini[[#This Row],[ORDINE]],4)</f>
        <v>1525</v>
      </c>
      <c r="E1528" t="s">
        <v>46</v>
      </c>
      <c r="F1528" t="str">
        <f>VLOOKUP(tbStoricoOrdini[[#This Row],[CLIENTE]],tbClienti[],3,FALSE)</f>
        <v>Umbria</v>
      </c>
      <c r="G1528" t="str">
        <f>VLOOKUP(tbStoricoOrdini[[#This Row],[CLIENTE]],tbClienti[],7,FALSE)</f>
        <v>BD</v>
      </c>
      <c r="H1528" t="s">
        <v>76</v>
      </c>
      <c r="I1528" t="str">
        <f>IF(LEFT(tbStoricoOrdini[[#This Row],[ARTICOLO]],3) = "COG","COG",LEFT(tbStoricoOrdini[[#This Row],[ARTICOLO]],FIND(" ",tbStoricoOrdini[[#This Row],[ARTICOLO]])-1))</f>
        <v>COG</v>
      </c>
      <c r="J1528" t="str">
        <f>MID(tbStoricoOrdini[[#This Row],[ARTICOLO]],FIND(" ",tbStoricoOrdini[[#This Row],[ARTICOLO]])+1,4)</f>
        <v>1000</v>
      </c>
      <c r="K1528" t="str">
        <f>IFERROR(RIGHT(tbStoricoOrdini[[#This Row],[ARTICOLO]],LEN(tbStoricoOrdini[[#This Row],[ARTICOLO]])-FIND(" ",tbStoricoOrdini[[#This Row],[ARTICOLO]],FIND(" ",tbStoricoOrdini[[#This Row],[ARTICOLO]]) +1)),"")</f>
        <v/>
      </c>
      <c r="L1528" s="3">
        <f>VLOOKUP(tbStoricoOrdini[[#This Row],[ARTICOLO]],tbArticoli[],2,FALSE)</f>
        <v>150</v>
      </c>
      <c r="M1528" s="22">
        <f>tbStoricoOrdini[[#This Row],[IMPORTO]]/tbStoricoOrdini[[#This Row],[PREZZO]]</f>
        <v>3.7333333333333334</v>
      </c>
      <c r="N1528" t="s">
        <v>9</v>
      </c>
      <c r="O1528" s="8">
        <f>VLOOKUP(tbStoricoOrdini[[#This Row],[AGENTE]],tbAgenti[],2,FALSE)</f>
        <v>0.05</v>
      </c>
      <c r="P1528" s="2">
        <v>560</v>
      </c>
      <c r="Q1528" s="2">
        <f>tbStoricoOrdini[[#This Row],[IMPORTO]]*tbStoricoOrdini[[#This Row],[% COMM.]]</f>
        <v>28</v>
      </c>
      <c r="R1528" s="2">
        <f>tbStoricoOrdini[[#This Row],[TOT. COMM.]]+tbStoricoOrdini[[#This Row],[IMPORTO]]</f>
        <v>588</v>
      </c>
    </row>
    <row r="1529" spans="1:18">
      <c r="A1529" s="1">
        <v>43862</v>
      </c>
      <c r="B1529" s="7">
        <f>MONTH(tbStoricoOrdini[[#This Row],[DATA]])</f>
        <v>2</v>
      </c>
      <c r="C1529" t="s">
        <v>1624</v>
      </c>
      <c r="D1529" t="str">
        <f>RIGHT(tbStoricoOrdini[[#This Row],[ORDINE]],4)</f>
        <v>1526</v>
      </c>
      <c r="E1529" t="s">
        <v>46</v>
      </c>
      <c r="F1529" t="str">
        <f>VLOOKUP(tbStoricoOrdini[[#This Row],[CLIENTE]],tbClienti[],3,FALSE)</f>
        <v>Umbria</v>
      </c>
      <c r="G1529" t="str">
        <f>VLOOKUP(tbStoricoOrdini[[#This Row],[CLIENTE]],tbClienti[],7,FALSE)</f>
        <v>BD</v>
      </c>
      <c r="H1529" t="s">
        <v>72</v>
      </c>
      <c r="I1529" t="str">
        <f>IF(LEFT(tbStoricoOrdini[[#This Row],[ARTICOLO]],3) = "COG","COG",LEFT(tbStoricoOrdini[[#This Row],[ARTICOLO]],FIND(" ",tbStoricoOrdini[[#This Row],[ARTICOLO]])-1))</f>
        <v>EB06</v>
      </c>
      <c r="J1529" t="str">
        <f>MID(tbStoricoOrdini[[#This Row],[ARTICOLO]],FIND(" ",tbStoricoOrdini[[#This Row],[ARTICOLO]])+1,4)</f>
        <v>3000</v>
      </c>
      <c r="K1529" t="str">
        <f>IFERROR(RIGHT(tbStoricoOrdini[[#This Row],[ARTICOLO]],LEN(tbStoricoOrdini[[#This Row],[ARTICOLO]])-FIND(" ",tbStoricoOrdini[[#This Row],[ARTICOLO]],FIND(" ",tbStoricoOrdini[[#This Row],[ARTICOLO]]) +1)),"")</f>
        <v>Medium</v>
      </c>
      <c r="L1529" s="3">
        <f>VLOOKUP(tbStoricoOrdini[[#This Row],[ARTICOLO]],tbArticoli[],2,FALSE)</f>
        <v>120</v>
      </c>
      <c r="M1529" s="22">
        <f>tbStoricoOrdini[[#This Row],[IMPORTO]]/tbStoricoOrdini[[#This Row],[PREZZO]]</f>
        <v>0.14166666666666666</v>
      </c>
      <c r="N1529" t="s">
        <v>39</v>
      </c>
      <c r="O1529" s="8">
        <f>VLOOKUP(tbStoricoOrdini[[#This Row],[AGENTE]],tbAgenti[],2,FALSE)</f>
        <v>0.05</v>
      </c>
      <c r="P1529" s="2">
        <v>17</v>
      </c>
      <c r="Q1529" s="2">
        <f>tbStoricoOrdini[[#This Row],[IMPORTO]]*tbStoricoOrdini[[#This Row],[% COMM.]]</f>
        <v>0.85000000000000009</v>
      </c>
      <c r="R1529" s="2">
        <f>tbStoricoOrdini[[#This Row],[TOT. COMM.]]+tbStoricoOrdini[[#This Row],[IMPORTO]]</f>
        <v>17.850000000000001</v>
      </c>
    </row>
    <row r="1530" spans="1:18">
      <c r="A1530" s="1">
        <v>43862</v>
      </c>
      <c r="B1530" s="7">
        <f>MONTH(tbStoricoOrdini[[#This Row],[DATA]])</f>
        <v>2</v>
      </c>
      <c r="C1530" t="s">
        <v>1625</v>
      </c>
      <c r="D1530" t="str">
        <f>RIGHT(tbStoricoOrdini[[#This Row],[ORDINE]],4)</f>
        <v>1527</v>
      </c>
      <c r="E1530" t="s">
        <v>46</v>
      </c>
      <c r="F1530" t="str">
        <f>VLOOKUP(tbStoricoOrdini[[#This Row],[CLIENTE]],tbClienti[],3,FALSE)</f>
        <v>Umbria</v>
      </c>
      <c r="G1530" t="str">
        <f>VLOOKUP(tbStoricoOrdini[[#This Row],[CLIENTE]],tbClienti[],7,FALSE)</f>
        <v>BD</v>
      </c>
      <c r="H1530" t="s">
        <v>72</v>
      </c>
      <c r="I1530" t="str">
        <f>IF(LEFT(tbStoricoOrdini[[#This Row],[ARTICOLO]],3) = "COG","COG",LEFT(tbStoricoOrdini[[#This Row],[ARTICOLO]],FIND(" ",tbStoricoOrdini[[#This Row],[ARTICOLO]])-1))</f>
        <v>EB06</v>
      </c>
      <c r="J1530" t="str">
        <f>MID(tbStoricoOrdini[[#This Row],[ARTICOLO]],FIND(" ",tbStoricoOrdini[[#This Row],[ARTICOLO]])+1,4)</f>
        <v>3000</v>
      </c>
      <c r="K1530" t="str">
        <f>IFERROR(RIGHT(tbStoricoOrdini[[#This Row],[ARTICOLO]],LEN(tbStoricoOrdini[[#This Row],[ARTICOLO]])-FIND(" ",tbStoricoOrdini[[#This Row],[ARTICOLO]],FIND(" ",tbStoricoOrdini[[#This Row],[ARTICOLO]]) +1)),"")</f>
        <v>Medium</v>
      </c>
      <c r="L1530" s="3">
        <f>VLOOKUP(tbStoricoOrdini[[#This Row],[ARTICOLO]],tbArticoli[],2,FALSE)</f>
        <v>120</v>
      </c>
      <c r="M1530" s="22">
        <f>tbStoricoOrdini[[#This Row],[IMPORTO]]/tbStoricoOrdini[[#This Row],[PREZZO]]</f>
        <v>9.2333333333333325</v>
      </c>
      <c r="N1530" t="s">
        <v>19</v>
      </c>
      <c r="O1530" s="8">
        <f>VLOOKUP(tbStoricoOrdini[[#This Row],[AGENTE]],tbAgenti[],2,FALSE)</f>
        <v>0.05</v>
      </c>
      <c r="P1530" s="2">
        <v>1108</v>
      </c>
      <c r="Q1530" s="2">
        <f>tbStoricoOrdini[[#This Row],[IMPORTO]]*tbStoricoOrdini[[#This Row],[% COMM.]]</f>
        <v>55.400000000000006</v>
      </c>
      <c r="R1530" s="2">
        <f>tbStoricoOrdini[[#This Row],[TOT. COMM.]]+tbStoricoOrdini[[#This Row],[IMPORTO]]</f>
        <v>1163.4000000000001</v>
      </c>
    </row>
    <row r="1531" spans="1:18">
      <c r="A1531" s="1">
        <v>43862</v>
      </c>
      <c r="B1531" s="7">
        <f>MONTH(tbStoricoOrdini[[#This Row],[DATA]])</f>
        <v>2</v>
      </c>
      <c r="C1531" t="s">
        <v>1626</v>
      </c>
      <c r="D1531" t="str">
        <f>RIGHT(tbStoricoOrdini[[#This Row],[ORDINE]],4)</f>
        <v>1528</v>
      </c>
      <c r="E1531" t="s">
        <v>46</v>
      </c>
      <c r="F1531" t="str">
        <f>VLOOKUP(tbStoricoOrdini[[#This Row],[CLIENTE]],tbClienti[],3,FALSE)</f>
        <v>Umbria</v>
      </c>
      <c r="G1531" t="str">
        <f>VLOOKUP(tbStoricoOrdini[[#This Row],[CLIENTE]],tbClienti[],7,FALSE)</f>
        <v>BD</v>
      </c>
      <c r="H1531" t="s">
        <v>72</v>
      </c>
      <c r="I1531" t="str">
        <f>IF(LEFT(tbStoricoOrdini[[#This Row],[ARTICOLO]],3) = "COG","COG",LEFT(tbStoricoOrdini[[#This Row],[ARTICOLO]],FIND(" ",tbStoricoOrdini[[#This Row],[ARTICOLO]])-1))</f>
        <v>EB06</v>
      </c>
      <c r="J1531" t="str">
        <f>MID(tbStoricoOrdini[[#This Row],[ARTICOLO]],FIND(" ",tbStoricoOrdini[[#This Row],[ARTICOLO]])+1,4)</f>
        <v>3000</v>
      </c>
      <c r="K1531" t="str">
        <f>IFERROR(RIGHT(tbStoricoOrdini[[#This Row],[ARTICOLO]],LEN(tbStoricoOrdini[[#This Row],[ARTICOLO]])-FIND(" ",tbStoricoOrdini[[#This Row],[ARTICOLO]],FIND(" ",tbStoricoOrdini[[#This Row],[ARTICOLO]]) +1)),"")</f>
        <v>Medium</v>
      </c>
      <c r="L1531" s="3">
        <f>VLOOKUP(tbStoricoOrdini[[#This Row],[ARTICOLO]],tbArticoli[],2,FALSE)</f>
        <v>120</v>
      </c>
      <c r="M1531" s="22">
        <f>tbStoricoOrdini[[#This Row],[IMPORTO]]/tbStoricoOrdini[[#This Row],[PREZZO]]</f>
        <v>19.3</v>
      </c>
      <c r="N1531" t="s">
        <v>7</v>
      </c>
      <c r="O1531" s="8">
        <f>VLOOKUP(tbStoricoOrdini[[#This Row],[AGENTE]],tbAgenti[],2,FALSE)</f>
        <v>0.03</v>
      </c>
      <c r="P1531" s="2">
        <v>2316</v>
      </c>
      <c r="Q1531" s="2">
        <f>tbStoricoOrdini[[#This Row],[IMPORTO]]*tbStoricoOrdini[[#This Row],[% COMM.]]</f>
        <v>69.48</v>
      </c>
      <c r="R1531" s="2">
        <f>tbStoricoOrdini[[#This Row],[TOT. COMM.]]+tbStoricoOrdini[[#This Row],[IMPORTO]]</f>
        <v>2385.48</v>
      </c>
    </row>
    <row r="1532" spans="1:18">
      <c r="A1532" s="1">
        <v>43862</v>
      </c>
      <c r="B1532" s="7">
        <f>MONTH(tbStoricoOrdini[[#This Row],[DATA]])</f>
        <v>2</v>
      </c>
      <c r="C1532" t="s">
        <v>1627</v>
      </c>
      <c r="D1532" t="str">
        <f>RIGHT(tbStoricoOrdini[[#This Row],[ORDINE]],4)</f>
        <v>1529</v>
      </c>
      <c r="E1532" t="s">
        <v>46</v>
      </c>
      <c r="F1532" t="str">
        <f>VLOOKUP(tbStoricoOrdini[[#This Row],[CLIENTE]],tbClienti[],3,FALSE)</f>
        <v>Umbria</v>
      </c>
      <c r="G1532" t="str">
        <f>VLOOKUP(tbStoricoOrdini[[#This Row],[CLIENTE]],tbClienti[],7,FALSE)</f>
        <v>BD</v>
      </c>
      <c r="H1532" t="s">
        <v>72</v>
      </c>
      <c r="I1532" t="str">
        <f>IF(LEFT(tbStoricoOrdini[[#This Row],[ARTICOLO]],3) = "COG","COG",LEFT(tbStoricoOrdini[[#This Row],[ARTICOLO]],FIND(" ",tbStoricoOrdini[[#This Row],[ARTICOLO]])-1))</f>
        <v>EB06</v>
      </c>
      <c r="J1532" t="str">
        <f>MID(tbStoricoOrdini[[#This Row],[ARTICOLO]],FIND(" ",tbStoricoOrdini[[#This Row],[ARTICOLO]])+1,4)</f>
        <v>3000</v>
      </c>
      <c r="K1532" t="str">
        <f>IFERROR(RIGHT(tbStoricoOrdini[[#This Row],[ARTICOLO]],LEN(tbStoricoOrdini[[#This Row],[ARTICOLO]])-FIND(" ",tbStoricoOrdini[[#This Row],[ARTICOLO]],FIND(" ",tbStoricoOrdini[[#This Row],[ARTICOLO]]) +1)),"")</f>
        <v>Medium</v>
      </c>
      <c r="L1532" s="3">
        <f>VLOOKUP(tbStoricoOrdini[[#This Row],[ARTICOLO]],tbArticoli[],2,FALSE)</f>
        <v>120</v>
      </c>
      <c r="M1532" s="22">
        <f>tbStoricoOrdini[[#This Row],[IMPORTO]]/tbStoricoOrdini[[#This Row],[PREZZO]]</f>
        <v>0.67500000000000004</v>
      </c>
      <c r="N1532" t="s">
        <v>13</v>
      </c>
      <c r="O1532" s="8">
        <f>VLOOKUP(tbStoricoOrdini[[#This Row],[AGENTE]],tbAgenti[],2,FALSE)</f>
        <v>0.1</v>
      </c>
      <c r="P1532" s="2">
        <v>81</v>
      </c>
      <c r="Q1532" s="2">
        <f>tbStoricoOrdini[[#This Row],[IMPORTO]]*tbStoricoOrdini[[#This Row],[% COMM.]]</f>
        <v>8.1</v>
      </c>
      <c r="R1532" s="2">
        <f>tbStoricoOrdini[[#This Row],[TOT. COMM.]]+tbStoricoOrdini[[#This Row],[IMPORTO]]</f>
        <v>89.1</v>
      </c>
    </row>
    <row r="1533" spans="1:18">
      <c r="A1533" s="1">
        <v>43862</v>
      </c>
      <c r="B1533" s="7">
        <f>MONTH(tbStoricoOrdini[[#This Row],[DATA]])</f>
        <v>2</v>
      </c>
      <c r="C1533" t="s">
        <v>1628</v>
      </c>
      <c r="D1533" t="str">
        <f>RIGHT(tbStoricoOrdini[[#This Row],[ORDINE]],4)</f>
        <v>1530</v>
      </c>
      <c r="E1533" t="s">
        <v>46</v>
      </c>
      <c r="F1533" t="str">
        <f>VLOOKUP(tbStoricoOrdini[[#This Row],[CLIENTE]],tbClienti[],3,FALSE)</f>
        <v>Umbria</v>
      </c>
      <c r="G1533" t="str">
        <f>VLOOKUP(tbStoricoOrdini[[#This Row],[CLIENTE]],tbClienti[],7,FALSE)</f>
        <v>BD</v>
      </c>
      <c r="H1533" t="s">
        <v>72</v>
      </c>
      <c r="I1533" t="str">
        <f>IF(LEFT(tbStoricoOrdini[[#This Row],[ARTICOLO]],3) = "COG","COG",LEFT(tbStoricoOrdini[[#This Row],[ARTICOLO]],FIND(" ",tbStoricoOrdini[[#This Row],[ARTICOLO]])-1))</f>
        <v>EB06</v>
      </c>
      <c r="J1533" t="str">
        <f>MID(tbStoricoOrdini[[#This Row],[ARTICOLO]],FIND(" ",tbStoricoOrdini[[#This Row],[ARTICOLO]])+1,4)</f>
        <v>3000</v>
      </c>
      <c r="K1533" t="str">
        <f>IFERROR(RIGHT(tbStoricoOrdini[[#This Row],[ARTICOLO]],LEN(tbStoricoOrdini[[#This Row],[ARTICOLO]])-FIND(" ",tbStoricoOrdini[[#This Row],[ARTICOLO]],FIND(" ",tbStoricoOrdini[[#This Row],[ARTICOLO]]) +1)),"")</f>
        <v>Medium</v>
      </c>
      <c r="L1533" s="3">
        <f>VLOOKUP(tbStoricoOrdini[[#This Row],[ARTICOLO]],tbArticoli[],2,FALSE)</f>
        <v>120</v>
      </c>
      <c r="M1533" s="22">
        <f>tbStoricoOrdini[[#This Row],[IMPORTO]]/tbStoricoOrdini[[#This Row],[PREZZO]]</f>
        <v>5.9416666666666664</v>
      </c>
      <c r="N1533" t="s">
        <v>6</v>
      </c>
      <c r="O1533" s="8">
        <f>VLOOKUP(tbStoricoOrdini[[#This Row],[AGENTE]],tbAgenti[],2,FALSE)</f>
        <v>7.4999999999999997E-2</v>
      </c>
      <c r="P1533" s="2">
        <v>713</v>
      </c>
      <c r="Q1533" s="2">
        <f>tbStoricoOrdini[[#This Row],[IMPORTO]]*tbStoricoOrdini[[#This Row],[% COMM.]]</f>
        <v>53.475000000000001</v>
      </c>
      <c r="R1533" s="2">
        <f>tbStoricoOrdini[[#This Row],[TOT. COMM.]]+tbStoricoOrdini[[#This Row],[IMPORTO]]</f>
        <v>766.47500000000002</v>
      </c>
    </row>
    <row r="1534" spans="1:18">
      <c r="A1534" s="1">
        <v>43862</v>
      </c>
      <c r="B1534" s="7">
        <f>MONTH(tbStoricoOrdini[[#This Row],[DATA]])</f>
        <v>2</v>
      </c>
      <c r="C1534" t="s">
        <v>1629</v>
      </c>
      <c r="D1534" t="str">
        <f>RIGHT(tbStoricoOrdini[[#This Row],[ORDINE]],4)</f>
        <v>1531</v>
      </c>
      <c r="E1534" t="s">
        <v>46</v>
      </c>
      <c r="F1534" t="str">
        <f>VLOOKUP(tbStoricoOrdini[[#This Row],[CLIENTE]],tbClienti[],3,FALSE)</f>
        <v>Umbria</v>
      </c>
      <c r="G1534" t="str">
        <f>VLOOKUP(tbStoricoOrdini[[#This Row],[CLIENTE]],tbClienti[],7,FALSE)</f>
        <v>BD</v>
      </c>
      <c r="H1534" t="s">
        <v>72</v>
      </c>
      <c r="I1534" t="str">
        <f>IF(LEFT(tbStoricoOrdini[[#This Row],[ARTICOLO]],3) = "COG","COG",LEFT(tbStoricoOrdini[[#This Row],[ARTICOLO]],FIND(" ",tbStoricoOrdini[[#This Row],[ARTICOLO]])-1))</f>
        <v>EB06</v>
      </c>
      <c r="J1534" t="str">
        <f>MID(tbStoricoOrdini[[#This Row],[ARTICOLO]],FIND(" ",tbStoricoOrdini[[#This Row],[ARTICOLO]])+1,4)</f>
        <v>3000</v>
      </c>
      <c r="K1534" t="str">
        <f>IFERROR(RIGHT(tbStoricoOrdini[[#This Row],[ARTICOLO]],LEN(tbStoricoOrdini[[#This Row],[ARTICOLO]])-FIND(" ",tbStoricoOrdini[[#This Row],[ARTICOLO]],FIND(" ",tbStoricoOrdini[[#This Row],[ARTICOLO]]) +1)),"")</f>
        <v>Medium</v>
      </c>
      <c r="L1534" s="3">
        <f>VLOOKUP(tbStoricoOrdini[[#This Row],[ARTICOLO]],tbArticoli[],2,FALSE)</f>
        <v>120</v>
      </c>
      <c r="M1534" s="22">
        <f>tbStoricoOrdini[[#This Row],[IMPORTO]]/tbStoricoOrdini[[#This Row],[PREZZO]]</f>
        <v>4.3416666666666668</v>
      </c>
      <c r="N1534" t="s">
        <v>9</v>
      </c>
      <c r="O1534" s="8">
        <f>VLOOKUP(tbStoricoOrdini[[#This Row],[AGENTE]],tbAgenti[],2,FALSE)</f>
        <v>0.05</v>
      </c>
      <c r="P1534" s="2">
        <v>521</v>
      </c>
      <c r="Q1534" s="2">
        <f>tbStoricoOrdini[[#This Row],[IMPORTO]]*tbStoricoOrdini[[#This Row],[% COMM.]]</f>
        <v>26.05</v>
      </c>
      <c r="R1534" s="2">
        <f>tbStoricoOrdini[[#This Row],[TOT. COMM.]]+tbStoricoOrdini[[#This Row],[IMPORTO]]</f>
        <v>547.04999999999995</v>
      </c>
    </row>
    <row r="1535" spans="1:18">
      <c r="A1535" s="1">
        <v>43862</v>
      </c>
      <c r="B1535" s="7">
        <f>MONTH(tbStoricoOrdini[[#This Row],[DATA]])</f>
        <v>2</v>
      </c>
      <c r="C1535" t="s">
        <v>1630</v>
      </c>
      <c r="D1535" t="str">
        <f>RIGHT(tbStoricoOrdini[[#This Row],[ORDINE]],4)</f>
        <v>1532</v>
      </c>
      <c r="E1535" t="s">
        <v>46</v>
      </c>
      <c r="F1535" t="str">
        <f>VLOOKUP(tbStoricoOrdini[[#This Row],[CLIENTE]],tbClienti[],3,FALSE)</f>
        <v>Umbria</v>
      </c>
      <c r="G1535" t="str">
        <f>VLOOKUP(tbStoricoOrdini[[#This Row],[CLIENTE]],tbClienti[],7,FALSE)</f>
        <v>BD</v>
      </c>
      <c r="H1535" t="s">
        <v>73</v>
      </c>
      <c r="I1535" t="str">
        <f>IF(LEFT(tbStoricoOrdini[[#This Row],[ARTICOLO]],3) = "COG","COG",LEFT(tbStoricoOrdini[[#This Row],[ARTICOLO]],FIND(" ",tbStoricoOrdini[[#This Row],[ARTICOLO]])-1))</f>
        <v>EB06</v>
      </c>
      <c r="J1535" t="str">
        <f>MID(tbStoricoOrdini[[#This Row],[ARTICOLO]],FIND(" ",tbStoricoOrdini[[#This Row],[ARTICOLO]])+1,4)</f>
        <v>3000</v>
      </c>
      <c r="K1535" t="str">
        <f>IFERROR(RIGHT(tbStoricoOrdini[[#This Row],[ARTICOLO]],LEN(tbStoricoOrdini[[#This Row],[ARTICOLO]])-FIND(" ",tbStoricoOrdini[[#This Row],[ARTICOLO]],FIND(" ",tbStoricoOrdini[[#This Row],[ARTICOLO]]) +1)),"")</f>
        <v>Plus</v>
      </c>
      <c r="L1535" s="3">
        <f>VLOOKUP(tbStoricoOrdini[[#This Row],[ARTICOLO]],tbArticoli[],2,FALSE)</f>
        <v>130</v>
      </c>
      <c r="M1535" s="22">
        <f>tbStoricoOrdini[[#This Row],[IMPORTO]]/tbStoricoOrdini[[#This Row],[PREZZO]]</f>
        <v>7.2384615384615385</v>
      </c>
      <c r="N1535" t="s">
        <v>39</v>
      </c>
      <c r="O1535" s="8">
        <f>VLOOKUP(tbStoricoOrdini[[#This Row],[AGENTE]],tbAgenti[],2,FALSE)</f>
        <v>0.05</v>
      </c>
      <c r="P1535" s="2">
        <v>941</v>
      </c>
      <c r="Q1535" s="2">
        <f>tbStoricoOrdini[[#This Row],[IMPORTO]]*tbStoricoOrdini[[#This Row],[% COMM.]]</f>
        <v>47.050000000000004</v>
      </c>
      <c r="R1535" s="2">
        <f>tbStoricoOrdini[[#This Row],[TOT. COMM.]]+tbStoricoOrdini[[#This Row],[IMPORTO]]</f>
        <v>988.05</v>
      </c>
    </row>
    <row r="1536" spans="1:18">
      <c r="A1536" s="1">
        <v>43862</v>
      </c>
      <c r="B1536" s="7">
        <f>MONTH(tbStoricoOrdini[[#This Row],[DATA]])</f>
        <v>2</v>
      </c>
      <c r="C1536" t="s">
        <v>1631</v>
      </c>
      <c r="D1536" t="str">
        <f>RIGHT(tbStoricoOrdini[[#This Row],[ORDINE]],4)</f>
        <v>1533</v>
      </c>
      <c r="E1536" t="s">
        <v>46</v>
      </c>
      <c r="F1536" t="str">
        <f>VLOOKUP(tbStoricoOrdini[[#This Row],[CLIENTE]],tbClienti[],3,FALSE)</f>
        <v>Umbria</v>
      </c>
      <c r="G1536" t="str">
        <f>VLOOKUP(tbStoricoOrdini[[#This Row],[CLIENTE]],tbClienti[],7,FALSE)</f>
        <v>BD</v>
      </c>
      <c r="H1536" t="s">
        <v>73</v>
      </c>
      <c r="I1536" t="str">
        <f>IF(LEFT(tbStoricoOrdini[[#This Row],[ARTICOLO]],3) = "COG","COG",LEFT(tbStoricoOrdini[[#This Row],[ARTICOLO]],FIND(" ",tbStoricoOrdini[[#This Row],[ARTICOLO]])-1))</f>
        <v>EB06</v>
      </c>
      <c r="J1536" t="str">
        <f>MID(tbStoricoOrdini[[#This Row],[ARTICOLO]],FIND(" ",tbStoricoOrdini[[#This Row],[ARTICOLO]])+1,4)</f>
        <v>3000</v>
      </c>
      <c r="K1536" t="str">
        <f>IFERROR(RIGHT(tbStoricoOrdini[[#This Row],[ARTICOLO]],LEN(tbStoricoOrdini[[#This Row],[ARTICOLO]])-FIND(" ",tbStoricoOrdini[[#This Row],[ARTICOLO]],FIND(" ",tbStoricoOrdini[[#This Row],[ARTICOLO]]) +1)),"")</f>
        <v>Plus</v>
      </c>
      <c r="L1536" s="3">
        <f>VLOOKUP(tbStoricoOrdini[[#This Row],[ARTICOLO]],tbArticoli[],2,FALSE)</f>
        <v>130</v>
      </c>
      <c r="M1536" s="22">
        <f>tbStoricoOrdini[[#This Row],[IMPORTO]]/tbStoricoOrdini[[#This Row],[PREZZO]]</f>
        <v>0.58461538461538465</v>
      </c>
      <c r="N1536" t="s">
        <v>18</v>
      </c>
      <c r="O1536" s="8">
        <f>VLOOKUP(tbStoricoOrdini[[#This Row],[AGENTE]],tbAgenti[],2,FALSE)</f>
        <v>0.03</v>
      </c>
      <c r="P1536" s="2">
        <v>76</v>
      </c>
      <c r="Q1536" s="2">
        <f>tbStoricoOrdini[[#This Row],[IMPORTO]]*tbStoricoOrdini[[#This Row],[% COMM.]]</f>
        <v>2.2799999999999998</v>
      </c>
      <c r="R1536" s="2">
        <f>tbStoricoOrdini[[#This Row],[TOT. COMM.]]+tbStoricoOrdini[[#This Row],[IMPORTO]]</f>
        <v>78.28</v>
      </c>
    </row>
    <row r="1537" spans="1:18">
      <c r="A1537" s="1">
        <v>43862</v>
      </c>
      <c r="B1537" s="7">
        <f>MONTH(tbStoricoOrdini[[#This Row],[DATA]])</f>
        <v>2</v>
      </c>
      <c r="C1537" t="s">
        <v>1632</v>
      </c>
      <c r="D1537" t="str">
        <f>RIGHT(tbStoricoOrdini[[#This Row],[ORDINE]],4)</f>
        <v>1534</v>
      </c>
      <c r="E1537" t="s">
        <v>46</v>
      </c>
      <c r="F1537" t="str">
        <f>VLOOKUP(tbStoricoOrdini[[#This Row],[CLIENTE]],tbClienti[],3,FALSE)</f>
        <v>Umbria</v>
      </c>
      <c r="G1537" t="str">
        <f>VLOOKUP(tbStoricoOrdini[[#This Row],[CLIENTE]],tbClienti[],7,FALSE)</f>
        <v>BD</v>
      </c>
      <c r="H1537" t="s">
        <v>73</v>
      </c>
      <c r="I1537" t="str">
        <f>IF(LEFT(tbStoricoOrdini[[#This Row],[ARTICOLO]],3) = "COG","COG",LEFT(tbStoricoOrdini[[#This Row],[ARTICOLO]],FIND(" ",tbStoricoOrdini[[#This Row],[ARTICOLO]])-1))</f>
        <v>EB06</v>
      </c>
      <c r="J1537" t="str">
        <f>MID(tbStoricoOrdini[[#This Row],[ARTICOLO]],FIND(" ",tbStoricoOrdini[[#This Row],[ARTICOLO]])+1,4)</f>
        <v>3000</v>
      </c>
      <c r="K1537" t="str">
        <f>IFERROR(RIGHT(tbStoricoOrdini[[#This Row],[ARTICOLO]],LEN(tbStoricoOrdini[[#This Row],[ARTICOLO]])-FIND(" ",tbStoricoOrdini[[#This Row],[ARTICOLO]],FIND(" ",tbStoricoOrdini[[#This Row],[ARTICOLO]]) +1)),"")</f>
        <v>Plus</v>
      </c>
      <c r="L1537" s="3">
        <f>VLOOKUP(tbStoricoOrdini[[#This Row],[ARTICOLO]],tbArticoli[],2,FALSE)</f>
        <v>130</v>
      </c>
      <c r="M1537" s="22">
        <f>tbStoricoOrdini[[#This Row],[IMPORTO]]/tbStoricoOrdini[[#This Row],[PREZZO]]</f>
        <v>2.5384615384615383</v>
      </c>
      <c r="N1537" t="s">
        <v>6</v>
      </c>
      <c r="O1537" s="8">
        <f>VLOOKUP(tbStoricoOrdini[[#This Row],[AGENTE]],tbAgenti[],2,FALSE)</f>
        <v>7.4999999999999997E-2</v>
      </c>
      <c r="P1537" s="2">
        <v>330</v>
      </c>
      <c r="Q1537" s="2">
        <f>tbStoricoOrdini[[#This Row],[IMPORTO]]*tbStoricoOrdini[[#This Row],[% COMM.]]</f>
        <v>24.75</v>
      </c>
      <c r="R1537" s="2">
        <f>tbStoricoOrdini[[#This Row],[TOT. COMM.]]+tbStoricoOrdini[[#This Row],[IMPORTO]]</f>
        <v>354.75</v>
      </c>
    </row>
    <row r="1538" spans="1:18">
      <c r="A1538" s="1">
        <v>43862</v>
      </c>
      <c r="B1538" s="7">
        <f>MONTH(tbStoricoOrdini[[#This Row],[DATA]])</f>
        <v>2</v>
      </c>
      <c r="C1538" t="s">
        <v>1633</v>
      </c>
      <c r="D1538" t="str">
        <f>RIGHT(tbStoricoOrdini[[#This Row],[ORDINE]],4)</f>
        <v>1535</v>
      </c>
      <c r="E1538" t="s">
        <v>46</v>
      </c>
      <c r="F1538" t="str">
        <f>VLOOKUP(tbStoricoOrdini[[#This Row],[CLIENTE]],tbClienti[],3,FALSE)</f>
        <v>Umbria</v>
      </c>
      <c r="G1538" t="str">
        <f>VLOOKUP(tbStoricoOrdini[[#This Row],[CLIENTE]],tbClienti[],7,FALSE)</f>
        <v>BD</v>
      </c>
      <c r="H1538" t="s">
        <v>73</v>
      </c>
      <c r="I1538" t="str">
        <f>IF(LEFT(tbStoricoOrdini[[#This Row],[ARTICOLO]],3) = "COG","COG",LEFT(tbStoricoOrdini[[#This Row],[ARTICOLO]],FIND(" ",tbStoricoOrdini[[#This Row],[ARTICOLO]])-1))</f>
        <v>EB06</v>
      </c>
      <c r="J1538" t="str">
        <f>MID(tbStoricoOrdini[[#This Row],[ARTICOLO]],FIND(" ",tbStoricoOrdini[[#This Row],[ARTICOLO]])+1,4)</f>
        <v>3000</v>
      </c>
      <c r="K1538" t="str">
        <f>IFERROR(RIGHT(tbStoricoOrdini[[#This Row],[ARTICOLO]],LEN(tbStoricoOrdini[[#This Row],[ARTICOLO]])-FIND(" ",tbStoricoOrdini[[#This Row],[ARTICOLO]],FIND(" ",tbStoricoOrdini[[#This Row],[ARTICOLO]]) +1)),"")</f>
        <v>Plus</v>
      </c>
      <c r="L1538" s="3">
        <f>VLOOKUP(tbStoricoOrdini[[#This Row],[ARTICOLO]],tbArticoli[],2,FALSE)</f>
        <v>130</v>
      </c>
      <c r="M1538" s="22">
        <f>tbStoricoOrdini[[#This Row],[IMPORTO]]/tbStoricoOrdini[[#This Row],[PREZZO]]</f>
        <v>3.0769230769230771E-2</v>
      </c>
      <c r="N1538" t="s">
        <v>9</v>
      </c>
      <c r="O1538" s="8">
        <f>VLOOKUP(tbStoricoOrdini[[#This Row],[AGENTE]],tbAgenti[],2,FALSE)</f>
        <v>0.05</v>
      </c>
      <c r="P1538" s="2">
        <v>4</v>
      </c>
      <c r="Q1538" s="2">
        <f>tbStoricoOrdini[[#This Row],[IMPORTO]]*tbStoricoOrdini[[#This Row],[% COMM.]]</f>
        <v>0.2</v>
      </c>
      <c r="R1538" s="2">
        <f>tbStoricoOrdini[[#This Row],[TOT. COMM.]]+tbStoricoOrdini[[#This Row],[IMPORTO]]</f>
        <v>4.2</v>
      </c>
    </row>
    <row r="1539" spans="1:18">
      <c r="A1539" s="1">
        <v>43862</v>
      </c>
      <c r="B1539" s="7">
        <f>MONTH(tbStoricoOrdini[[#This Row],[DATA]])</f>
        <v>2</v>
      </c>
      <c r="C1539" t="s">
        <v>1634</v>
      </c>
      <c r="D1539" t="str">
        <f>RIGHT(tbStoricoOrdini[[#This Row],[ORDINE]],4)</f>
        <v>1536</v>
      </c>
      <c r="E1539" t="s">
        <v>47</v>
      </c>
      <c r="F1539" t="str">
        <f>VLOOKUP(tbStoricoOrdini[[#This Row],[CLIENTE]],tbClienti[],3,FALSE)</f>
        <v>Umbria</v>
      </c>
      <c r="G1539" t="str">
        <f>VLOOKUP(tbStoricoOrdini[[#This Row],[CLIENTE]],tbClienti[],7,FALSE)</f>
        <v>BB</v>
      </c>
      <c r="H1539" t="s">
        <v>61</v>
      </c>
      <c r="I1539" t="str">
        <f>IF(LEFT(tbStoricoOrdini[[#This Row],[ARTICOLO]],3) = "COG","COG",LEFT(tbStoricoOrdini[[#This Row],[ARTICOLO]],FIND(" ",tbStoricoOrdini[[#This Row],[ARTICOLO]])-1))</f>
        <v>KLM</v>
      </c>
      <c r="J1539" t="str">
        <f>MID(tbStoricoOrdini[[#This Row],[ARTICOLO]],FIND(" ",tbStoricoOrdini[[#This Row],[ARTICOLO]])+1,4)</f>
        <v>5000</v>
      </c>
      <c r="K1539" t="str">
        <f>IFERROR(RIGHT(tbStoricoOrdini[[#This Row],[ARTICOLO]],LEN(tbStoricoOrdini[[#This Row],[ARTICOLO]])-FIND(" ",tbStoricoOrdini[[#This Row],[ARTICOLO]],FIND(" ",tbStoricoOrdini[[#This Row],[ARTICOLO]]) +1)),"")</f>
        <v>Medium</v>
      </c>
      <c r="L1539" s="3">
        <f>VLOOKUP(tbStoricoOrdini[[#This Row],[ARTICOLO]],tbArticoli[],2,FALSE)</f>
        <v>150</v>
      </c>
      <c r="M1539" s="22">
        <f>tbStoricoOrdini[[#This Row],[IMPORTO]]/tbStoricoOrdini[[#This Row],[PREZZO]]</f>
        <v>678.83333333333337</v>
      </c>
      <c r="N1539" t="s">
        <v>9</v>
      </c>
      <c r="O1539" s="8">
        <f>VLOOKUP(tbStoricoOrdini[[#This Row],[AGENTE]],tbAgenti[],2,FALSE)</f>
        <v>0.05</v>
      </c>
      <c r="P1539" s="2">
        <v>101825</v>
      </c>
      <c r="Q1539" s="2">
        <f>tbStoricoOrdini[[#This Row],[IMPORTO]]*tbStoricoOrdini[[#This Row],[% COMM.]]</f>
        <v>5091.25</v>
      </c>
      <c r="R1539" s="2">
        <f>tbStoricoOrdini[[#This Row],[TOT. COMM.]]+tbStoricoOrdini[[#This Row],[IMPORTO]]</f>
        <v>106916.25</v>
      </c>
    </row>
    <row r="1540" spans="1:18">
      <c r="A1540" s="1">
        <v>43862</v>
      </c>
      <c r="B1540" s="7">
        <f>MONTH(tbStoricoOrdini[[#This Row],[DATA]])</f>
        <v>2</v>
      </c>
      <c r="C1540" t="s">
        <v>1635</v>
      </c>
      <c r="D1540" t="str">
        <f>RIGHT(tbStoricoOrdini[[#This Row],[ORDINE]],4)</f>
        <v>1537</v>
      </c>
      <c r="E1540" t="s">
        <v>47</v>
      </c>
      <c r="F1540" t="str">
        <f>VLOOKUP(tbStoricoOrdini[[#This Row],[CLIENTE]],tbClienti[],3,FALSE)</f>
        <v>Umbria</v>
      </c>
      <c r="G1540" t="str">
        <f>VLOOKUP(tbStoricoOrdini[[#This Row],[CLIENTE]],tbClienti[],7,FALSE)</f>
        <v>BB</v>
      </c>
      <c r="H1540" t="s">
        <v>60</v>
      </c>
      <c r="I1540" t="str">
        <f>IF(LEFT(tbStoricoOrdini[[#This Row],[ARTICOLO]],3) = "COG","COG",LEFT(tbStoricoOrdini[[#This Row],[ARTICOLO]],FIND(" ",tbStoricoOrdini[[#This Row],[ARTICOLO]])-1))</f>
        <v>KLM</v>
      </c>
      <c r="J1540" t="str">
        <f>MID(tbStoricoOrdini[[#This Row],[ARTICOLO]],FIND(" ",tbStoricoOrdini[[#This Row],[ARTICOLO]])+1,4)</f>
        <v>5000</v>
      </c>
      <c r="K1540" t="str">
        <f>IFERROR(RIGHT(tbStoricoOrdini[[#This Row],[ARTICOLO]],LEN(tbStoricoOrdini[[#This Row],[ARTICOLO]])-FIND(" ",tbStoricoOrdini[[#This Row],[ARTICOLO]],FIND(" ",tbStoricoOrdini[[#This Row],[ARTICOLO]]) +1)),"")</f>
        <v>Plus</v>
      </c>
      <c r="L1540" s="3">
        <f>VLOOKUP(tbStoricoOrdini[[#This Row],[ARTICOLO]],tbArticoli[],2,FALSE)</f>
        <v>175</v>
      </c>
      <c r="M1540" s="22">
        <f>tbStoricoOrdini[[#This Row],[IMPORTO]]/tbStoricoOrdini[[#This Row],[PREZZO]]</f>
        <v>6.2857142857142861E-2</v>
      </c>
      <c r="N1540" t="s">
        <v>9</v>
      </c>
      <c r="O1540" s="8">
        <f>VLOOKUP(tbStoricoOrdini[[#This Row],[AGENTE]],tbAgenti[],2,FALSE)</f>
        <v>0.05</v>
      </c>
      <c r="P1540" s="2">
        <v>11</v>
      </c>
      <c r="Q1540" s="2">
        <f>tbStoricoOrdini[[#This Row],[IMPORTO]]*tbStoricoOrdini[[#This Row],[% COMM.]]</f>
        <v>0.55000000000000004</v>
      </c>
      <c r="R1540" s="2">
        <f>tbStoricoOrdini[[#This Row],[TOT. COMM.]]+tbStoricoOrdini[[#This Row],[IMPORTO]]</f>
        <v>11.55</v>
      </c>
    </row>
    <row r="1541" spans="1:18">
      <c r="A1541" s="1">
        <v>43862</v>
      </c>
      <c r="B1541" s="7">
        <f>MONTH(tbStoricoOrdini[[#This Row],[DATA]])</f>
        <v>2</v>
      </c>
      <c r="C1541" t="s">
        <v>1636</v>
      </c>
      <c r="D1541" t="str">
        <f>RIGHT(tbStoricoOrdini[[#This Row],[ORDINE]],4)</f>
        <v>1538</v>
      </c>
      <c r="E1541" t="s">
        <v>47</v>
      </c>
      <c r="F1541" t="str">
        <f>VLOOKUP(tbStoricoOrdini[[#This Row],[CLIENTE]],tbClienti[],3,FALSE)</f>
        <v>Umbria</v>
      </c>
      <c r="G1541" t="str">
        <f>VLOOKUP(tbStoricoOrdini[[#This Row],[CLIENTE]],tbClienti[],7,FALSE)</f>
        <v>BB</v>
      </c>
      <c r="H1541" t="s">
        <v>63</v>
      </c>
      <c r="I1541" t="str">
        <f>IF(LEFT(tbStoricoOrdini[[#This Row],[ARTICOLO]],3) = "COG","COG",LEFT(tbStoricoOrdini[[#This Row],[ARTICOLO]],FIND(" ",tbStoricoOrdini[[#This Row],[ARTICOLO]])-1))</f>
        <v>KLM</v>
      </c>
      <c r="J1541" t="str">
        <f>MID(tbStoricoOrdini[[#This Row],[ARTICOLO]],FIND(" ",tbStoricoOrdini[[#This Row],[ARTICOLO]])+1,4)</f>
        <v>3000</v>
      </c>
      <c r="K1541" t="str">
        <f>IFERROR(RIGHT(tbStoricoOrdini[[#This Row],[ARTICOLO]],LEN(tbStoricoOrdini[[#This Row],[ARTICOLO]])-FIND(" ",tbStoricoOrdini[[#This Row],[ARTICOLO]],FIND(" ",tbStoricoOrdini[[#This Row],[ARTICOLO]]) +1)),"")</f>
        <v>Plus</v>
      </c>
      <c r="L1541" s="3">
        <f>VLOOKUP(tbStoricoOrdini[[#This Row],[ARTICOLO]],tbArticoli[],2,FALSE)</f>
        <v>145</v>
      </c>
      <c r="M1541" s="22">
        <f>tbStoricoOrdini[[#This Row],[IMPORTO]]/tbStoricoOrdini[[#This Row],[PREZZO]]</f>
        <v>83.972413793103442</v>
      </c>
      <c r="N1541" t="s">
        <v>9</v>
      </c>
      <c r="O1541" s="8">
        <f>VLOOKUP(tbStoricoOrdini[[#This Row],[AGENTE]],tbAgenti[],2,FALSE)</f>
        <v>0.05</v>
      </c>
      <c r="P1541" s="2">
        <v>12176</v>
      </c>
      <c r="Q1541" s="2">
        <f>tbStoricoOrdini[[#This Row],[IMPORTO]]*tbStoricoOrdini[[#This Row],[% COMM.]]</f>
        <v>608.80000000000007</v>
      </c>
      <c r="R1541" s="2">
        <f>tbStoricoOrdini[[#This Row],[TOT. COMM.]]+tbStoricoOrdini[[#This Row],[IMPORTO]]</f>
        <v>12784.8</v>
      </c>
    </row>
    <row r="1542" spans="1:18">
      <c r="A1542" s="1">
        <v>43862</v>
      </c>
      <c r="B1542" s="7">
        <f>MONTH(tbStoricoOrdini[[#This Row],[DATA]])</f>
        <v>2</v>
      </c>
      <c r="C1542" t="s">
        <v>1637</v>
      </c>
      <c r="D1542" t="str">
        <f>RIGHT(tbStoricoOrdini[[#This Row],[ORDINE]],4)</f>
        <v>1539</v>
      </c>
      <c r="E1542" t="s">
        <v>47</v>
      </c>
      <c r="F1542" t="str">
        <f>VLOOKUP(tbStoricoOrdini[[#This Row],[CLIENTE]],tbClienti[],3,FALSE)</f>
        <v>Umbria</v>
      </c>
      <c r="G1542" t="str">
        <f>VLOOKUP(tbStoricoOrdini[[#This Row],[CLIENTE]],tbClienti[],7,FALSE)</f>
        <v>BB</v>
      </c>
      <c r="H1542" t="s">
        <v>66</v>
      </c>
      <c r="I1542" t="str">
        <f>IF(LEFT(tbStoricoOrdini[[#This Row],[ARTICOLO]],3) = "COG","COG",LEFT(tbStoricoOrdini[[#This Row],[ARTICOLO]],FIND(" ",tbStoricoOrdini[[#This Row],[ARTICOLO]])-1))</f>
        <v>BAG</v>
      </c>
      <c r="J1542" t="str">
        <f>MID(tbStoricoOrdini[[#This Row],[ARTICOLO]],FIND(" ",tbStoricoOrdini[[#This Row],[ARTICOLO]])+1,4)</f>
        <v>2500</v>
      </c>
      <c r="K1542" t="str">
        <f>IFERROR(RIGHT(tbStoricoOrdini[[#This Row],[ARTICOLO]],LEN(tbStoricoOrdini[[#This Row],[ARTICOLO]])-FIND(" ",tbStoricoOrdini[[#This Row],[ARTICOLO]],FIND(" ",tbStoricoOrdini[[#This Row],[ARTICOLO]]) +1)),"")</f>
        <v>Plus</v>
      </c>
      <c r="L1542" s="3">
        <f>VLOOKUP(tbStoricoOrdini[[#This Row],[ARTICOLO]],tbArticoli[],2,FALSE)</f>
        <v>220</v>
      </c>
      <c r="M1542" s="22">
        <f>tbStoricoOrdini[[#This Row],[IMPORTO]]/tbStoricoOrdini[[#This Row],[PREZZO]]</f>
        <v>0.88181818181818183</v>
      </c>
      <c r="N1542" t="s">
        <v>9</v>
      </c>
      <c r="O1542" s="8">
        <f>VLOOKUP(tbStoricoOrdini[[#This Row],[AGENTE]],tbAgenti[],2,FALSE)</f>
        <v>0.05</v>
      </c>
      <c r="P1542" s="2">
        <v>194</v>
      </c>
      <c r="Q1542" s="2">
        <f>tbStoricoOrdini[[#This Row],[IMPORTO]]*tbStoricoOrdini[[#This Row],[% COMM.]]</f>
        <v>9.7000000000000011</v>
      </c>
      <c r="R1542" s="2">
        <f>tbStoricoOrdini[[#This Row],[TOT. COMM.]]+tbStoricoOrdini[[#This Row],[IMPORTO]]</f>
        <v>203.7</v>
      </c>
    </row>
    <row r="1543" spans="1:18">
      <c r="A1543" s="1">
        <v>43862</v>
      </c>
      <c r="B1543" s="7">
        <f>MONTH(tbStoricoOrdini[[#This Row],[DATA]])</f>
        <v>2</v>
      </c>
      <c r="C1543" t="s">
        <v>1638</v>
      </c>
      <c r="D1543" t="str">
        <f>RIGHT(tbStoricoOrdini[[#This Row],[ORDINE]],4)</f>
        <v>1540</v>
      </c>
      <c r="E1543" t="s">
        <v>47</v>
      </c>
      <c r="F1543" t="str">
        <f>VLOOKUP(tbStoricoOrdini[[#This Row],[CLIENTE]],tbClienti[],3,FALSE)</f>
        <v>Umbria</v>
      </c>
      <c r="G1543" t="str">
        <f>VLOOKUP(tbStoricoOrdini[[#This Row],[CLIENTE]],tbClienti[],7,FALSE)</f>
        <v>BB</v>
      </c>
      <c r="H1543" t="s">
        <v>70</v>
      </c>
      <c r="I1543" t="str">
        <f>IF(LEFT(tbStoricoOrdini[[#This Row],[ARTICOLO]],3) = "COG","COG",LEFT(tbStoricoOrdini[[#This Row],[ARTICOLO]],FIND(" ",tbStoricoOrdini[[#This Row],[ARTICOLO]])-1))</f>
        <v>EB08</v>
      </c>
      <c r="J1543" t="str">
        <f>MID(tbStoricoOrdini[[#This Row],[ARTICOLO]],FIND(" ",tbStoricoOrdini[[#This Row],[ARTICOLO]])+1,4)</f>
        <v>7500</v>
      </c>
      <c r="K1543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1543" s="3">
        <f>VLOOKUP(tbStoricoOrdini[[#This Row],[ARTICOLO]],tbArticoli[],2,FALSE)</f>
        <v>180</v>
      </c>
      <c r="M1543" s="22">
        <f>tbStoricoOrdini[[#This Row],[IMPORTO]]/tbStoricoOrdini[[#This Row],[PREZZO]]</f>
        <v>0.18333333333333332</v>
      </c>
      <c r="N1543" t="s">
        <v>9</v>
      </c>
      <c r="O1543" s="8">
        <f>VLOOKUP(tbStoricoOrdini[[#This Row],[AGENTE]],tbAgenti[],2,FALSE)</f>
        <v>0.05</v>
      </c>
      <c r="P1543" s="2">
        <v>33</v>
      </c>
      <c r="Q1543" s="2">
        <f>tbStoricoOrdini[[#This Row],[IMPORTO]]*tbStoricoOrdini[[#This Row],[% COMM.]]</f>
        <v>1.6500000000000001</v>
      </c>
      <c r="R1543" s="2">
        <f>tbStoricoOrdini[[#This Row],[TOT. COMM.]]+tbStoricoOrdini[[#This Row],[IMPORTO]]</f>
        <v>34.65</v>
      </c>
    </row>
    <row r="1544" spans="1:18">
      <c r="A1544" s="1">
        <v>43862</v>
      </c>
      <c r="B1544" s="7">
        <f>MONTH(tbStoricoOrdini[[#This Row],[DATA]])</f>
        <v>2</v>
      </c>
      <c r="C1544" t="s">
        <v>1639</v>
      </c>
      <c r="D1544" t="str">
        <f>RIGHT(tbStoricoOrdini[[#This Row],[ORDINE]],4)</f>
        <v>1541</v>
      </c>
      <c r="E1544" t="s">
        <v>47</v>
      </c>
      <c r="F1544" t="str">
        <f>VLOOKUP(tbStoricoOrdini[[#This Row],[CLIENTE]],tbClienti[],3,FALSE)</f>
        <v>Umbria</v>
      </c>
      <c r="G1544" t="str">
        <f>VLOOKUP(tbStoricoOrdini[[#This Row],[CLIENTE]],tbClienti[],7,FALSE)</f>
        <v>BB</v>
      </c>
      <c r="H1544" t="s">
        <v>75</v>
      </c>
      <c r="I1544" t="str">
        <f>IF(LEFT(tbStoricoOrdini[[#This Row],[ARTICOLO]],3) = "COG","COG",LEFT(tbStoricoOrdini[[#This Row],[ARTICOLO]],FIND(" ",tbStoricoOrdini[[#This Row],[ARTICOLO]])-1))</f>
        <v>AVRC</v>
      </c>
      <c r="J1544" t="str">
        <f>MID(tbStoricoOrdini[[#This Row],[ARTICOLO]],FIND(" ",tbStoricoOrdini[[#This Row],[ARTICOLO]])+1,4)</f>
        <v>1000</v>
      </c>
      <c r="K1544" t="str">
        <f>IFERROR(RIGHT(tbStoricoOrdini[[#This Row],[ARTICOLO]],LEN(tbStoricoOrdini[[#This Row],[ARTICOLO]])-FIND(" ",tbStoricoOrdini[[#This Row],[ARTICOLO]],FIND(" ",tbStoricoOrdini[[#This Row],[ARTICOLO]]) +1)),"")</f>
        <v>Silver</v>
      </c>
      <c r="L1544" s="3">
        <f>VLOOKUP(tbStoricoOrdini[[#This Row],[ARTICOLO]],tbArticoli[],2,FALSE)</f>
        <v>390</v>
      </c>
      <c r="M1544" s="22">
        <f>tbStoricoOrdini[[#This Row],[IMPORTO]]/tbStoricoOrdini[[#This Row],[PREZZO]]</f>
        <v>1.282051282051282E-2</v>
      </c>
      <c r="N1544" t="s">
        <v>9</v>
      </c>
      <c r="O1544" s="8">
        <f>VLOOKUP(tbStoricoOrdini[[#This Row],[AGENTE]],tbAgenti[],2,FALSE)</f>
        <v>0.05</v>
      </c>
      <c r="P1544" s="2">
        <v>5</v>
      </c>
      <c r="Q1544" s="2">
        <f>tbStoricoOrdini[[#This Row],[IMPORTO]]*tbStoricoOrdini[[#This Row],[% COMM.]]</f>
        <v>0.25</v>
      </c>
      <c r="R1544" s="2">
        <f>tbStoricoOrdini[[#This Row],[TOT. COMM.]]+tbStoricoOrdini[[#This Row],[IMPORTO]]</f>
        <v>5.25</v>
      </c>
    </row>
    <row r="1545" spans="1:18">
      <c r="A1545" s="1">
        <v>43862</v>
      </c>
      <c r="B1545" s="7">
        <f>MONTH(tbStoricoOrdini[[#This Row],[DATA]])</f>
        <v>2</v>
      </c>
      <c r="C1545" t="s">
        <v>1640</v>
      </c>
      <c r="D1545" t="str">
        <f>RIGHT(tbStoricoOrdini[[#This Row],[ORDINE]],4)</f>
        <v>1542</v>
      </c>
      <c r="E1545" t="s">
        <v>47</v>
      </c>
      <c r="F1545" t="str">
        <f>VLOOKUP(tbStoricoOrdini[[#This Row],[CLIENTE]],tbClienti[],3,FALSE)</f>
        <v>Umbria</v>
      </c>
      <c r="G1545" t="str">
        <f>VLOOKUP(tbStoricoOrdini[[#This Row],[CLIENTE]],tbClienti[],7,FALSE)</f>
        <v>BB</v>
      </c>
      <c r="H1545" t="s">
        <v>71</v>
      </c>
      <c r="I1545" t="str">
        <f>IF(LEFT(tbStoricoOrdini[[#This Row],[ARTICOLO]],3) = "COG","COG",LEFT(tbStoricoOrdini[[#This Row],[ARTICOLO]],FIND(" ",tbStoricoOrdini[[#This Row],[ARTICOLO]])-1))</f>
        <v>EB07</v>
      </c>
      <c r="J1545" t="str">
        <f>MID(tbStoricoOrdini[[#This Row],[ARTICOLO]],FIND(" ",tbStoricoOrdini[[#This Row],[ARTICOLO]])+1,4)</f>
        <v>5000</v>
      </c>
      <c r="K1545" t="str">
        <f>IFERROR(RIGHT(tbStoricoOrdini[[#This Row],[ARTICOLO]],LEN(tbStoricoOrdini[[#This Row],[ARTICOLO]])-FIND(" ",tbStoricoOrdini[[#This Row],[ARTICOLO]],FIND(" ",tbStoricoOrdini[[#This Row],[ARTICOLO]]) +1)),"")</f>
        <v/>
      </c>
      <c r="L1545" s="3">
        <f>VLOOKUP(tbStoricoOrdini[[#This Row],[ARTICOLO]],tbArticoli[],2,FALSE)</f>
        <v>140</v>
      </c>
      <c r="M1545" s="22">
        <f>tbStoricoOrdini[[#This Row],[IMPORTO]]/tbStoricoOrdini[[#This Row],[PREZZO]]</f>
        <v>5.7214285714285715</v>
      </c>
      <c r="N1545" t="s">
        <v>9</v>
      </c>
      <c r="O1545" s="8">
        <f>VLOOKUP(tbStoricoOrdini[[#This Row],[AGENTE]],tbAgenti[],2,FALSE)</f>
        <v>0.05</v>
      </c>
      <c r="P1545" s="2">
        <v>801</v>
      </c>
      <c r="Q1545" s="2">
        <f>tbStoricoOrdini[[#This Row],[IMPORTO]]*tbStoricoOrdini[[#This Row],[% COMM.]]</f>
        <v>40.050000000000004</v>
      </c>
      <c r="R1545" s="2">
        <f>tbStoricoOrdini[[#This Row],[TOT. COMM.]]+tbStoricoOrdini[[#This Row],[IMPORTO]]</f>
        <v>841.05</v>
      </c>
    </row>
    <row r="1546" spans="1:18">
      <c r="A1546" s="1">
        <v>43862</v>
      </c>
      <c r="B1546" s="7">
        <f>MONTH(tbStoricoOrdini[[#This Row],[DATA]])</f>
        <v>2</v>
      </c>
      <c r="C1546" t="s">
        <v>1641</v>
      </c>
      <c r="D1546" t="str">
        <f>RIGHT(tbStoricoOrdini[[#This Row],[ORDINE]],4)</f>
        <v>1543</v>
      </c>
      <c r="E1546" t="s">
        <v>47</v>
      </c>
      <c r="F1546" t="str">
        <f>VLOOKUP(tbStoricoOrdini[[#This Row],[CLIENTE]],tbClienti[],3,FALSE)</f>
        <v>Umbria</v>
      </c>
      <c r="G1546" t="str">
        <f>VLOOKUP(tbStoricoOrdini[[#This Row],[CLIENTE]],tbClienti[],7,FALSE)</f>
        <v>BB</v>
      </c>
      <c r="H1546" t="s">
        <v>76</v>
      </c>
      <c r="I1546" t="str">
        <f>IF(LEFT(tbStoricoOrdini[[#This Row],[ARTICOLO]],3) = "COG","COG",LEFT(tbStoricoOrdini[[#This Row],[ARTICOLO]],FIND(" ",tbStoricoOrdini[[#This Row],[ARTICOLO]])-1))</f>
        <v>COG</v>
      </c>
      <c r="J1546" t="str">
        <f>MID(tbStoricoOrdini[[#This Row],[ARTICOLO]],FIND(" ",tbStoricoOrdini[[#This Row],[ARTICOLO]])+1,4)</f>
        <v>1000</v>
      </c>
      <c r="K1546" t="str">
        <f>IFERROR(RIGHT(tbStoricoOrdini[[#This Row],[ARTICOLO]],LEN(tbStoricoOrdini[[#This Row],[ARTICOLO]])-FIND(" ",tbStoricoOrdini[[#This Row],[ARTICOLO]],FIND(" ",tbStoricoOrdini[[#This Row],[ARTICOLO]]) +1)),"")</f>
        <v/>
      </c>
      <c r="L1546" s="3">
        <f>VLOOKUP(tbStoricoOrdini[[#This Row],[ARTICOLO]],tbArticoli[],2,FALSE)</f>
        <v>150</v>
      </c>
      <c r="M1546" s="22">
        <f>tbStoricoOrdini[[#This Row],[IMPORTO]]/tbStoricoOrdini[[#This Row],[PREZZO]]</f>
        <v>1.6933333333333334</v>
      </c>
      <c r="N1546" t="s">
        <v>9</v>
      </c>
      <c r="O1546" s="8">
        <f>VLOOKUP(tbStoricoOrdini[[#This Row],[AGENTE]],tbAgenti[],2,FALSE)</f>
        <v>0.05</v>
      </c>
      <c r="P1546" s="2">
        <v>254</v>
      </c>
      <c r="Q1546" s="2">
        <f>tbStoricoOrdini[[#This Row],[IMPORTO]]*tbStoricoOrdini[[#This Row],[% COMM.]]</f>
        <v>12.700000000000001</v>
      </c>
      <c r="R1546" s="2">
        <f>tbStoricoOrdini[[#This Row],[TOT. COMM.]]+tbStoricoOrdini[[#This Row],[IMPORTO]]</f>
        <v>266.7</v>
      </c>
    </row>
    <row r="1547" spans="1:18">
      <c r="A1547" s="1">
        <v>43862</v>
      </c>
      <c r="B1547" s="7">
        <f>MONTH(tbStoricoOrdini[[#This Row],[DATA]])</f>
        <v>2</v>
      </c>
      <c r="C1547" t="s">
        <v>1642</v>
      </c>
      <c r="D1547" t="str">
        <f>RIGHT(tbStoricoOrdini[[#This Row],[ORDINE]],4)</f>
        <v>1544</v>
      </c>
      <c r="E1547" t="s">
        <v>47</v>
      </c>
      <c r="F1547" t="str">
        <f>VLOOKUP(tbStoricoOrdini[[#This Row],[CLIENTE]],tbClienti[],3,FALSE)</f>
        <v>Umbria</v>
      </c>
      <c r="G1547" t="str">
        <f>VLOOKUP(tbStoricoOrdini[[#This Row],[CLIENTE]],tbClienti[],7,FALSE)</f>
        <v>BB</v>
      </c>
      <c r="H1547" t="s">
        <v>72</v>
      </c>
      <c r="I1547" t="str">
        <f>IF(LEFT(tbStoricoOrdini[[#This Row],[ARTICOLO]],3) = "COG","COG",LEFT(tbStoricoOrdini[[#This Row],[ARTICOLO]],FIND(" ",tbStoricoOrdini[[#This Row],[ARTICOLO]])-1))</f>
        <v>EB06</v>
      </c>
      <c r="J1547" t="str">
        <f>MID(tbStoricoOrdini[[#This Row],[ARTICOLO]],FIND(" ",tbStoricoOrdini[[#This Row],[ARTICOLO]])+1,4)</f>
        <v>3000</v>
      </c>
      <c r="K1547" t="str">
        <f>IFERROR(RIGHT(tbStoricoOrdini[[#This Row],[ARTICOLO]],LEN(tbStoricoOrdini[[#This Row],[ARTICOLO]])-FIND(" ",tbStoricoOrdini[[#This Row],[ARTICOLO]],FIND(" ",tbStoricoOrdini[[#This Row],[ARTICOLO]]) +1)),"")</f>
        <v>Medium</v>
      </c>
      <c r="L1547" s="3">
        <f>VLOOKUP(tbStoricoOrdini[[#This Row],[ARTICOLO]],tbArticoli[],2,FALSE)</f>
        <v>120</v>
      </c>
      <c r="M1547" s="22">
        <f>tbStoricoOrdini[[#This Row],[IMPORTO]]/tbStoricoOrdini[[#This Row],[PREZZO]]</f>
        <v>5.3833333333333337</v>
      </c>
      <c r="N1547" t="s">
        <v>9</v>
      </c>
      <c r="O1547" s="8">
        <f>VLOOKUP(tbStoricoOrdini[[#This Row],[AGENTE]],tbAgenti[],2,FALSE)</f>
        <v>0.05</v>
      </c>
      <c r="P1547" s="2">
        <v>646</v>
      </c>
      <c r="Q1547" s="2">
        <f>tbStoricoOrdini[[#This Row],[IMPORTO]]*tbStoricoOrdini[[#This Row],[% COMM.]]</f>
        <v>32.300000000000004</v>
      </c>
      <c r="R1547" s="2">
        <f>tbStoricoOrdini[[#This Row],[TOT. COMM.]]+tbStoricoOrdini[[#This Row],[IMPORTO]]</f>
        <v>678.3</v>
      </c>
    </row>
    <row r="1548" spans="1:18">
      <c r="A1548" s="1">
        <v>43862</v>
      </c>
      <c r="B1548" s="7">
        <f>MONTH(tbStoricoOrdini[[#This Row],[DATA]])</f>
        <v>2</v>
      </c>
      <c r="C1548" t="s">
        <v>1643</v>
      </c>
      <c r="D1548" t="str">
        <f>RIGHT(tbStoricoOrdini[[#This Row],[ORDINE]],4)</f>
        <v>1545</v>
      </c>
      <c r="E1548" t="s">
        <v>48</v>
      </c>
      <c r="F1548" t="str">
        <f>VLOOKUP(tbStoricoOrdini[[#This Row],[CLIENTE]],tbClienti[],3,FALSE)</f>
        <v>Umbria</v>
      </c>
      <c r="G1548" t="str">
        <f>VLOOKUP(tbStoricoOrdini[[#This Row],[CLIENTE]],tbClienti[],7,FALSE)</f>
        <v>BC</v>
      </c>
      <c r="H1548" t="s">
        <v>74</v>
      </c>
      <c r="I1548" t="str">
        <f>IF(LEFT(tbStoricoOrdini[[#This Row],[ARTICOLO]],3) = "COG","COG",LEFT(tbStoricoOrdini[[#This Row],[ARTICOLO]],FIND(" ",tbStoricoOrdini[[#This Row],[ARTICOLO]])-1))</f>
        <v>AVRC</v>
      </c>
      <c r="J1548" t="str">
        <f>MID(tbStoricoOrdini[[#This Row],[ARTICOLO]],FIND(" ",tbStoricoOrdini[[#This Row],[ARTICOLO]])+1,4)</f>
        <v>2500</v>
      </c>
      <c r="K1548" t="str">
        <f>IFERROR(RIGHT(tbStoricoOrdini[[#This Row],[ARTICOLO]],LEN(tbStoricoOrdini[[#This Row],[ARTICOLO]])-FIND(" ",tbStoricoOrdini[[#This Row],[ARTICOLO]],FIND(" ",tbStoricoOrdini[[#This Row],[ARTICOLO]]) +1)),"")</f>
        <v>Gold</v>
      </c>
      <c r="L1548" s="3">
        <f>VLOOKUP(tbStoricoOrdini[[#This Row],[ARTICOLO]],tbArticoli[],2,FALSE)</f>
        <v>500</v>
      </c>
      <c r="M1548" s="22">
        <f>tbStoricoOrdini[[#This Row],[IMPORTO]]/tbStoricoOrdini[[#This Row],[PREZZO]]</f>
        <v>1.1639999999999999</v>
      </c>
      <c r="N1548" t="s">
        <v>18</v>
      </c>
      <c r="O1548" s="8">
        <f>VLOOKUP(tbStoricoOrdini[[#This Row],[AGENTE]],tbAgenti[],2,FALSE)</f>
        <v>0.03</v>
      </c>
      <c r="P1548" s="2">
        <v>582</v>
      </c>
      <c r="Q1548" s="2">
        <f>tbStoricoOrdini[[#This Row],[IMPORTO]]*tbStoricoOrdini[[#This Row],[% COMM.]]</f>
        <v>17.46</v>
      </c>
      <c r="R1548" s="2">
        <f>tbStoricoOrdini[[#This Row],[TOT. COMM.]]+tbStoricoOrdini[[#This Row],[IMPORTO]]</f>
        <v>599.46</v>
      </c>
    </row>
    <row r="1549" spans="1:18">
      <c r="A1549" s="1">
        <v>43862</v>
      </c>
      <c r="B1549" s="7">
        <f>MONTH(tbStoricoOrdini[[#This Row],[DATA]])</f>
        <v>2</v>
      </c>
      <c r="C1549" t="s">
        <v>1644</v>
      </c>
      <c r="D1549" t="str">
        <f>RIGHT(tbStoricoOrdini[[#This Row],[ORDINE]],4)</f>
        <v>1546</v>
      </c>
      <c r="E1549" t="s">
        <v>48</v>
      </c>
      <c r="F1549" t="str">
        <f>VLOOKUP(tbStoricoOrdini[[#This Row],[CLIENTE]],tbClienti[],3,FALSE)</f>
        <v>Umbria</v>
      </c>
      <c r="G1549" t="str">
        <f>VLOOKUP(tbStoricoOrdini[[#This Row],[CLIENTE]],tbClienti[],7,FALSE)</f>
        <v>BC</v>
      </c>
      <c r="H1549" t="s">
        <v>74</v>
      </c>
      <c r="I1549" t="str">
        <f>IF(LEFT(tbStoricoOrdini[[#This Row],[ARTICOLO]],3) = "COG","COG",LEFT(tbStoricoOrdini[[#This Row],[ARTICOLO]],FIND(" ",tbStoricoOrdini[[#This Row],[ARTICOLO]])-1))</f>
        <v>AVRC</v>
      </c>
      <c r="J1549" t="str">
        <f>MID(tbStoricoOrdini[[#This Row],[ARTICOLO]],FIND(" ",tbStoricoOrdini[[#This Row],[ARTICOLO]])+1,4)</f>
        <v>2500</v>
      </c>
      <c r="K1549" t="str">
        <f>IFERROR(RIGHT(tbStoricoOrdini[[#This Row],[ARTICOLO]],LEN(tbStoricoOrdini[[#This Row],[ARTICOLO]])-FIND(" ",tbStoricoOrdini[[#This Row],[ARTICOLO]],FIND(" ",tbStoricoOrdini[[#This Row],[ARTICOLO]]) +1)),"")</f>
        <v>Gold</v>
      </c>
      <c r="L1549" s="3">
        <f>VLOOKUP(tbStoricoOrdini[[#This Row],[ARTICOLO]],tbArticoli[],2,FALSE)</f>
        <v>500</v>
      </c>
      <c r="M1549" s="22">
        <f>tbStoricoOrdini[[#This Row],[IMPORTO]]/tbStoricoOrdini[[#This Row],[PREZZO]]</f>
        <v>3.754</v>
      </c>
      <c r="N1549" t="s">
        <v>6</v>
      </c>
      <c r="O1549" s="8">
        <f>VLOOKUP(tbStoricoOrdini[[#This Row],[AGENTE]],tbAgenti[],2,FALSE)</f>
        <v>7.4999999999999997E-2</v>
      </c>
      <c r="P1549" s="2">
        <v>1877</v>
      </c>
      <c r="Q1549" s="2">
        <f>tbStoricoOrdini[[#This Row],[IMPORTO]]*tbStoricoOrdini[[#This Row],[% COMM.]]</f>
        <v>140.77500000000001</v>
      </c>
      <c r="R1549" s="2">
        <f>tbStoricoOrdini[[#This Row],[TOT. COMM.]]+tbStoricoOrdini[[#This Row],[IMPORTO]]</f>
        <v>2017.7750000000001</v>
      </c>
    </row>
    <row r="1550" spans="1:18">
      <c r="A1550" s="1">
        <v>43862</v>
      </c>
      <c r="B1550" s="7">
        <f>MONTH(tbStoricoOrdini[[#This Row],[DATA]])</f>
        <v>2</v>
      </c>
      <c r="C1550" t="s">
        <v>1645</v>
      </c>
      <c r="D1550" t="str">
        <f>RIGHT(tbStoricoOrdini[[#This Row],[ORDINE]],4)</f>
        <v>1547</v>
      </c>
      <c r="E1550" t="s">
        <v>48</v>
      </c>
      <c r="F1550" t="str">
        <f>VLOOKUP(tbStoricoOrdini[[#This Row],[CLIENTE]],tbClienti[],3,FALSE)</f>
        <v>Umbria</v>
      </c>
      <c r="G1550" t="str">
        <f>VLOOKUP(tbStoricoOrdini[[#This Row],[CLIENTE]],tbClienti[],7,FALSE)</f>
        <v>BC</v>
      </c>
      <c r="H1550" t="s">
        <v>77</v>
      </c>
      <c r="I1550" t="str">
        <f>IF(LEFT(tbStoricoOrdini[[#This Row],[ARTICOLO]],3) = "COG","COG",LEFT(tbStoricoOrdini[[#This Row],[ARTICOLO]],FIND(" ",tbStoricoOrdini[[#This Row],[ARTICOLO]])-1))</f>
        <v>COG</v>
      </c>
      <c r="J1550" t="str">
        <f>MID(tbStoricoOrdini[[#This Row],[ARTICOLO]],FIND(" ",tbStoricoOrdini[[#This Row],[ARTICOLO]])+1,4)</f>
        <v>2000</v>
      </c>
      <c r="K1550" t="str">
        <f>IFERROR(RIGHT(tbStoricoOrdini[[#This Row],[ARTICOLO]],LEN(tbStoricoOrdini[[#This Row],[ARTICOLO]])-FIND(" ",tbStoricoOrdini[[#This Row],[ARTICOLO]],FIND(" ",tbStoricoOrdini[[#This Row],[ARTICOLO]]) +1)),"")</f>
        <v>Medium</v>
      </c>
      <c r="L1550" s="3">
        <f>VLOOKUP(tbStoricoOrdini[[#This Row],[ARTICOLO]],tbArticoli[],2,FALSE)</f>
        <v>200</v>
      </c>
      <c r="M1550" s="22">
        <f>tbStoricoOrdini[[#This Row],[IMPORTO]]/tbStoricoOrdini[[#This Row],[PREZZO]]</f>
        <v>0.24</v>
      </c>
      <c r="N1550" t="s">
        <v>9</v>
      </c>
      <c r="O1550" s="8">
        <f>VLOOKUP(tbStoricoOrdini[[#This Row],[AGENTE]],tbAgenti[],2,FALSE)</f>
        <v>0.05</v>
      </c>
      <c r="P1550" s="2">
        <v>48</v>
      </c>
      <c r="Q1550" s="2">
        <f>tbStoricoOrdini[[#This Row],[IMPORTO]]*tbStoricoOrdini[[#This Row],[% COMM.]]</f>
        <v>2.4000000000000004</v>
      </c>
      <c r="R1550" s="2">
        <f>tbStoricoOrdini[[#This Row],[TOT. COMM.]]+tbStoricoOrdini[[#This Row],[IMPORTO]]</f>
        <v>50.4</v>
      </c>
    </row>
    <row r="1551" spans="1:18">
      <c r="A1551" s="1">
        <v>43862</v>
      </c>
      <c r="B1551" s="7">
        <f>MONTH(tbStoricoOrdini[[#This Row],[DATA]])</f>
        <v>2</v>
      </c>
      <c r="C1551" t="s">
        <v>1646</v>
      </c>
      <c r="D1551" t="str">
        <f>RIGHT(tbStoricoOrdini[[#This Row],[ORDINE]],4)</f>
        <v>1548</v>
      </c>
      <c r="E1551" t="s">
        <v>48</v>
      </c>
      <c r="F1551" t="str">
        <f>VLOOKUP(tbStoricoOrdini[[#This Row],[CLIENTE]],tbClienti[],3,FALSE)</f>
        <v>Umbria</v>
      </c>
      <c r="G1551" t="str">
        <f>VLOOKUP(tbStoricoOrdini[[#This Row],[CLIENTE]],tbClienti[],7,FALSE)</f>
        <v>BC</v>
      </c>
      <c r="H1551" t="s">
        <v>61</v>
      </c>
      <c r="I1551" t="str">
        <f>IF(LEFT(tbStoricoOrdini[[#This Row],[ARTICOLO]],3) = "COG","COG",LEFT(tbStoricoOrdini[[#This Row],[ARTICOLO]],FIND(" ",tbStoricoOrdini[[#This Row],[ARTICOLO]])-1))</f>
        <v>KLM</v>
      </c>
      <c r="J1551" t="str">
        <f>MID(tbStoricoOrdini[[#This Row],[ARTICOLO]],FIND(" ",tbStoricoOrdini[[#This Row],[ARTICOLO]])+1,4)</f>
        <v>5000</v>
      </c>
      <c r="K1551" t="str">
        <f>IFERROR(RIGHT(tbStoricoOrdini[[#This Row],[ARTICOLO]],LEN(tbStoricoOrdini[[#This Row],[ARTICOLO]])-FIND(" ",tbStoricoOrdini[[#This Row],[ARTICOLO]],FIND(" ",tbStoricoOrdini[[#This Row],[ARTICOLO]]) +1)),"")</f>
        <v>Medium</v>
      </c>
      <c r="L1551" s="3">
        <f>VLOOKUP(tbStoricoOrdini[[#This Row],[ARTICOLO]],tbArticoli[],2,FALSE)</f>
        <v>150</v>
      </c>
      <c r="M1551" s="22">
        <f>tbStoricoOrdini[[#This Row],[IMPORTO]]/tbStoricoOrdini[[#This Row],[PREZZO]]</f>
        <v>120.16</v>
      </c>
      <c r="N1551" t="s">
        <v>6</v>
      </c>
      <c r="O1551" s="8">
        <f>VLOOKUP(tbStoricoOrdini[[#This Row],[AGENTE]],tbAgenti[],2,FALSE)</f>
        <v>7.4999999999999997E-2</v>
      </c>
      <c r="P1551" s="2">
        <v>18024</v>
      </c>
      <c r="Q1551" s="2">
        <f>tbStoricoOrdini[[#This Row],[IMPORTO]]*tbStoricoOrdini[[#This Row],[% COMM.]]</f>
        <v>1351.8</v>
      </c>
      <c r="R1551" s="2">
        <f>tbStoricoOrdini[[#This Row],[TOT. COMM.]]+tbStoricoOrdini[[#This Row],[IMPORTO]]</f>
        <v>19375.8</v>
      </c>
    </row>
    <row r="1552" spans="1:18">
      <c r="A1552" s="1">
        <v>43862</v>
      </c>
      <c r="B1552" s="7">
        <f>MONTH(tbStoricoOrdini[[#This Row],[DATA]])</f>
        <v>2</v>
      </c>
      <c r="C1552" t="s">
        <v>1647</v>
      </c>
      <c r="D1552" t="str">
        <f>RIGHT(tbStoricoOrdini[[#This Row],[ORDINE]],4)</f>
        <v>1549</v>
      </c>
      <c r="E1552" t="s">
        <v>48</v>
      </c>
      <c r="F1552" t="str">
        <f>VLOOKUP(tbStoricoOrdini[[#This Row],[CLIENTE]],tbClienti[],3,FALSE)</f>
        <v>Umbria</v>
      </c>
      <c r="G1552" t="str">
        <f>VLOOKUP(tbStoricoOrdini[[#This Row],[CLIENTE]],tbClienti[],7,FALSE)</f>
        <v>BC</v>
      </c>
      <c r="H1552" t="s">
        <v>61</v>
      </c>
      <c r="I1552" t="str">
        <f>IF(LEFT(tbStoricoOrdini[[#This Row],[ARTICOLO]],3) = "COG","COG",LEFT(tbStoricoOrdini[[#This Row],[ARTICOLO]],FIND(" ",tbStoricoOrdini[[#This Row],[ARTICOLO]])-1))</f>
        <v>KLM</v>
      </c>
      <c r="J1552" t="str">
        <f>MID(tbStoricoOrdini[[#This Row],[ARTICOLO]],FIND(" ",tbStoricoOrdini[[#This Row],[ARTICOLO]])+1,4)</f>
        <v>5000</v>
      </c>
      <c r="K1552" t="str">
        <f>IFERROR(RIGHT(tbStoricoOrdini[[#This Row],[ARTICOLO]],LEN(tbStoricoOrdini[[#This Row],[ARTICOLO]])-FIND(" ",tbStoricoOrdini[[#This Row],[ARTICOLO]],FIND(" ",tbStoricoOrdini[[#This Row],[ARTICOLO]]) +1)),"")</f>
        <v>Medium</v>
      </c>
      <c r="L1552" s="3">
        <f>VLOOKUP(tbStoricoOrdini[[#This Row],[ARTICOLO]],tbArticoli[],2,FALSE)</f>
        <v>150</v>
      </c>
      <c r="M1552" s="22">
        <f>tbStoricoOrdini[[#This Row],[IMPORTO]]/tbStoricoOrdini[[#This Row],[PREZZO]]</f>
        <v>2205.06</v>
      </c>
      <c r="N1552" t="s">
        <v>9</v>
      </c>
      <c r="O1552" s="8">
        <f>VLOOKUP(tbStoricoOrdini[[#This Row],[AGENTE]],tbAgenti[],2,FALSE)</f>
        <v>0.05</v>
      </c>
      <c r="P1552" s="2">
        <v>330759</v>
      </c>
      <c r="Q1552" s="2">
        <f>tbStoricoOrdini[[#This Row],[IMPORTO]]*tbStoricoOrdini[[#This Row],[% COMM.]]</f>
        <v>16537.95</v>
      </c>
      <c r="R1552" s="2">
        <f>tbStoricoOrdini[[#This Row],[TOT. COMM.]]+tbStoricoOrdini[[#This Row],[IMPORTO]]</f>
        <v>347296.95</v>
      </c>
    </row>
    <row r="1553" spans="1:18">
      <c r="A1553" s="1">
        <v>43862</v>
      </c>
      <c r="B1553" s="7">
        <f>MONTH(tbStoricoOrdini[[#This Row],[DATA]])</f>
        <v>2</v>
      </c>
      <c r="C1553" t="s">
        <v>1648</v>
      </c>
      <c r="D1553" t="str">
        <f>RIGHT(tbStoricoOrdini[[#This Row],[ORDINE]],4)</f>
        <v>1550</v>
      </c>
      <c r="E1553" t="s">
        <v>48</v>
      </c>
      <c r="F1553" t="str">
        <f>VLOOKUP(tbStoricoOrdini[[#This Row],[CLIENTE]],tbClienti[],3,FALSE)</f>
        <v>Umbria</v>
      </c>
      <c r="G1553" t="str">
        <f>VLOOKUP(tbStoricoOrdini[[#This Row],[CLIENTE]],tbClienti[],7,FALSE)</f>
        <v>BC</v>
      </c>
      <c r="H1553" t="s">
        <v>79</v>
      </c>
      <c r="I1553" t="str">
        <f>IF(LEFT(tbStoricoOrdini[[#This Row],[ARTICOLO]],3) = "COG","COG",LEFT(tbStoricoOrdini[[#This Row],[ARTICOLO]],FIND(" ",tbStoricoOrdini[[#This Row],[ARTICOLO]])-1))</f>
        <v>COG</v>
      </c>
      <c r="J1553" t="str">
        <f>MID(tbStoricoOrdini[[#This Row],[ARTICOLO]],FIND(" ",tbStoricoOrdini[[#This Row],[ARTICOLO]])+1,4)</f>
        <v>4000</v>
      </c>
      <c r="K1553" t="str">
        <f>IFERROR(RIGHT(tbStoricoOrdini[[#This Row],[ARTICOLO]],LEN(tbStoricoOrdini[[#This Row],[ARTICOLO]])-FIND(" ",tbStoricoOrdini[[#This Row],[ARTICOLO]],FIND(" ",tbStoricoOrdini[[#This Row],[ARTICOLO]]) +1)),"")</f>
        <v>Plus</v>
      </c>
      <c r="L1553" s="3">
        <f>VLOOKUP(tbStoricoOrdini[[#This Row],[ARTICOLO]],tbArticoli[],2,FALSE)</f>
        <v>240</v>
      </c>
      <c r="M1553" s="22">
        <f>tbStoricoOrdini[[#This Row],[IMPORTO]]/tbStoricoOrdini[[#This Row],[PREZZO]]</f>
        <v>3.7208333333333332</v>
      </c>
      <c r="N1553" t="s">
        <v>9</v>
      </c>
      <c r="O1553" s="8">
        <f>VLOOKUP(tbStoricoOrdini[[#This Row],[AGENTE]],tbAgenti[],2,FALSE)</f>
        <v>0.05</v>
      </c>
      <c r="P1553" s="2">
        <v>893</v>
      </c>
      <c r="Q1553" s="2">
        <f>tbStoricoOrdini[[#This Row],[IMPORTO]]*tbStoricoOrdini[[#This Row],[% COMM.]]</f>
        <v>44.650000000000006</v>
      </c>
      <c r="R1553" s="2">
        <f>tbStoricoOrdini[[#This Row],[TOT. COMM.]]+tbStoricoOrdini[[#This Row],[IMPORTO]]</f>
        <v>937.65</v>
      </c>
    </row>
    <row r="1554" spans="1:18">
      <c r="A1554" s="1">
        <v>43862</v>
      </c>
      <c r="B1554" s="7">
        <f>MONTH(tbStoricoOrdini[[#This Row],[DATA]])</f>
        <v>2</v>
      </c>
      <c r="C1554" t="s">
        <v>1649</v>
      </c>
      <c r="D1554" t="str">
        <f>RIGHT(tbStoricoOrdini[[#This Row],[ORDINE]],4)</f>
        <v>1551</v>
      </c>
      <c r="E1554" t="s">
        <v>48</v>
      </c>
      <c r="F1554" t="str">
        <f>VLOOKUP(tbStoricoOrdini[[#This Row],[CLIENTE]],tbClienti[],3,FALSE)</f>
        <v>Umbria</v>
      </c>
      <c r="G1554" t="str">
        <f>VLOOKUP(tbStoricoOrdini[[#This Row],[CLIENTE]],tbClienti[],7,FALSE)</f>
        <v>BC</v>
      </c>
      <c r="H1554" t="s">
        <v>62</v>
      </c>
      <c r="I1554" t="str">
        <f>IF(LEFT(tbStoricoOrdini[[#This Row],[ARTICOLO]],3) = "COG","COG",LEFT(tbStoricoOrdini[[#This Row],[ARTICOLO]],FIND(" ",tbStoricoOrdini[[#This Row],[ARTICOLO]])-1))</f>
        <v>KLM</v>
      </c>
      <c r="J1554" t="str">
        <f>MID(tbStoricoOrdini[[#This Row],[ARTICOLO]],FIND(" ",tbStoricoOrdini[[#This Row],[ARTICOLO]])+1,4)</f>
        <v>2500</v>
      </c>
      <c r="K1554" t="str">
        <f>IFERROR(RIGHT(tbStoricoOrdini[[#This Row],[ARTICOLO]],LEN(tbStoricoOrdini[[#This Row],[ARTICOLO]])-FIND(" ",tbStoricoOrdini[[#This Row],[ARTICOLO]],FIND(" ",tbStoricoOrdini[[#This Row],[ARTICOLO]]) +1)),"")</f>
        <v>Plus</v>
      </c>
      <c r="L1554" s="3">
        <f>VLOOKUP(tbStoricoOrdini[[#This Row],[ARTICOLO]],tbArticoli[],2,FALSE)</f>
        <v>130</v>
      </c>
      <c r="M1554" s="22">
        <f>tbStoricoOrdini[[#This Row],[IMPORTO]]/tbStoricoOrdini[[#This Row],[PREZZO]]</f>
        <v>9.7846153846153854</v>
      </c>
      <c r="N1554" t="s">
        <v>18</v>
      </c>
      <c r="O1554" s="8">
        <f>VLOOKUP(tbStoricoOrdini[[#This Row],[AGENTE]],tbAgenti[],2,FALSE)</f>
        <v>0.03</v>
      </c>
      <c r="P1554" s="2">
        <v>1272</v>
      </c>
      <c r="Q1554" s="2">
        <f>tbStoricoOrdini[[#This Row],[IMPORTO]]*tbStoricoOrdini[[#This Row],[% COMM.]]</f>
        <v>38.159999999999997</v>
      </c>
      <c r="R1554" s="2">
        <f>tbStoricoOrdini[[#This Row],[TOT. COMM.]]+tbStoricoOrdini[[#This Row],[IMPORTO]]</f>
        <v>1310.1600000000001</v>
      </c>
    </row>
    <row r="1555" spans="1:18">
      <c r="A1555" s="1">
        <v>43862</v>
      </c>
      <c r="B1555" s="7">
        <f>MONTH(tbStoricoOrdini[[#This Row],[DATA]])</f>
        <v>2</v>
      </c>
      <c r="C1555" t="s">
        <v>1650</v>
      </c>
      <c r="D1555" t="str">
        <f>RIGHT(tbStoricoOrdini[[#This Row],[ORDINE]],4)</f>
        <v>1552</v>
      </c>
      <c r="E1555" t="s">
        <v>48</v>
      </c>
      <c r="F1555" t="str">
        <f>VLOOKUP(tbStoricoOrdini[[#This Row],[CLIENTE]],tbClienti[],3,FALSE)</f>
        <v>Umbria</v>
      </c>
      <c r="G1555" t="str">
        <f>VLOOKUP(tbStoricoOrdini[[#This Row],[CLIENTE]],tbClienti[],7,FALSE)</f>
        <v>BC</v>
      </c>
      <c r="H1555" t="s">
        <v>62</v>
      </c>
      <c r="I1555" t="str">
        <f>IF(LEFT(tbStoricoOrdini[[#This Row],[ARTICOLO]],3) = "COG","COG",LEFT(tbStoricoOrdini[[#This Row],[ARTICOLO]],FIND(" ",tbStoricoOrdini[[#This Row],[ARTICOLO]])-1))</f>
        <v>KLM</v>
      </c>
      <c r="J1555" t="str">
        <f>MID(tbStoricoOrdini[[#This Row],[ARTICOLO]],FIND(" ",tbStoricoOrdini[[#This Row],[ARTICOLO]])+1,4)</f>
        <v>2500</v>
      </c>
      <c r="K1555" t="str">
        <f>IFERROR(RIGHT(tbStoricoOrdini[[#This Row],[ARTICOLO]],LEN(tbStoricoOrdini[[#This Row],[ARTICOLO]])-FIND(" ",tbStoricoOrdini[[#This Row],[ARTICOLO]],FIND(" ",tbStoricoOrdini[[#This Row],[ARTICOLO]]) +1)),"")</f>
        <v>Plus</v>
      </c>
      <c r="L1555" s="3">
        <f>VLOOKUP(tbStoricoOrdini[[#This Row],[ARTICOLO]],tbArticoli[],2,FALSE)</f>
        <v>130</v>
      </c>
      <c r="M1555" s="22">
        <f>tbStoricoOrdini[[#This Row],[IMPORTO]]/tbStoricoOrdini[[#This Row],[PREZZO]]</f>
        <v>0.92307692307692313</v>
      </c>
      <c r="N1555" t="s">
        <v>6</v>
      </c>
      <c r="O1555" s="8">
        <f>VLOOKUP(tbStoricoOrdini[[#This Row],[AGENTE]],tbAgenti[],2,FALSE)</f>
        <v>7.4999999999999997E-2</v>
      </c>
      <c r="P1555" s="2">
        <v>120</v>
      </c>
      <c r="Q1555" s="2">
        <f>tbStoricoOrdini[[#This Row],[IMPORTO]]*tbStoricoOrdini[[#This Row],[% COMM.]]</f>
        <v>9</v>
      </c>
      <c r="R1555" s="2">
        <f>tbStoricoOrdini[[#This Row],[TOT. COMM.]]+tbStoricoOrdini[[#This Row],[IMPORTO]]</f>
        <v>129</v>
      </c>
    </row>
    <row r="1556" spans="1:18">
      <c r="A1556" s="1">
        <v>43862</v>
      </c>
      <c r="B1556" s="7">
        <f>MONTH(tbStoricoOrdini[[#This Row],[DATA]])</f>
        <v>2</v>
      </c>
      <c r="C1556" t="s">
        <v>1651</v>
      </c>
      <c r="D1556" t="str">
        <f>RIGHT(tbStoricoOrdini[[#This Row],[ORDINE]],4)</f>
        <v>1553</v>
      </c>
      <c r="E1556" t="s">
        <v>48</v>
      </c>
      <c r="F1556" t="str">
        <f>VLOOKUP(tbStoricoOrdini[[#This Row],[CLIENTE]],tbClienti[],3,FALSE)</f>
        <v>Umbria</v>
      </c>
      <c r="G1556" t="str">
        <f>VLOOKUP(tbStoricoOrdini[[#This Row],[CLIENTE]],tbClienti[],7,FALSE)</f>
        <v>BC</v>
      </c>
      <c r="H1556" t="s">
        <v>63</v>
      </c>
      <c r="I1556" t="str">
        <f>IF(LEFT(tbStoricoOrdini[[#This Row],[ARTICOLO]],3) = "COG","COG",LEFT(tbStoricoOrdini[[#This Row],[ARTICOLO]],FIND(" ",tbStoricoOrdini[[#This Row],[ARTICOLO]])-1))</f>
        <v>KLM</v>
      </c>
      <c r="J1556" t="str">
        <f>MID(tbStoricoOrdini[[#This Row],[ARTICOLO]],FIND(" ",tbStoricoOrdini[[#This Row],[ARTICOLO]])+1,4)</f>
        <v>3000</v>
      </c>
      <c r="K1556" t="str">
        <f>IFERROR(RIGHT(tbStoricoOrdini[[#This Row],[ARTICOLO]],LEN(tbStoricoOrdini[[#This Row],[ARTICOLO]])-FIND(" ",tbStoricoOrdini[[#This Row],[ARTICOLO]],FIND(" ",tbStoricoOrdini[[#This Row],[ARTICOLO]]) +1)),"")</f>
        <v>Plus</v>
      </c>
      <c r="L1556" s="3">
        <f>VLOOKUP(tbStoricoOrdini[[#This Row],[ARTICOLO]],tbArticoli[],2,FALSE)</f>
        <v>145</v>
      </c>
      <c r="M1556" s="22">
        <f>tbStoricoOrdini[[#This Row],[IMPORTO]]/tbStoricoOrdini[[#This Row],[PREZZO]]</f>
        <v>59.531034482758621</v>
      </c>
      <c r="N1556" t="s">
        <v>18</v>
      </c>
      <c r="O1556" s="8">
        <f>VLOOKUP(tbStoricoOrdini[[#This Row],[AGENTE]],tbAgenti[],2,FALSE)</f>
        <v>0.03</v>
      </c>
      <c r="P1556" s="2">
        <v>8632</v>
      </c>
      <c r="Q1556" s="2">
        <f>tbStoricoOrdini[[#This Row],[IMPORTO]]*tbStoricoOrdini[[#This Row],[% COMM.]]</f>
        <v>258.95999999999998</v>
      </c>
      <c r="R1556" s="2">
        <f>tbStoricoOrdini[[#This Row],[TOT. COMM.]]+tbStoricoOrdini[[#This Row],[IMPORTO]]</f>
        <v>8890.9599999999991</v>
      </c>
    </row>
    <row r="1557" spans="1:18">
      <c r="A1557" s="1">
        <v>43862</v>
      </c>
      <c r="B1557" s="7">
        <f>MONTH(tbStoricoOrdini[[#This Row],[DATA]])</f>
        <v>2</v>
      </c>
      <c r="C1557" t="s">
        <v>1652</v>
      </c>
      <c r="D1557" t="str">
        <f>RIGHT(tbStoricoOrdini[[#This Row],[ORDINE]],4)</f>
        <v>1554</v>
      </c>
      <c r="E1557" t="s">
        <v>48</v>
      </c>
      <c r="F1557" t="str">
        <f>VLOOKUP(tbStoricoOrdini[[#This Row],[CLIENTE]],tbClienti[],3,FALSE)</f>
        <v>Umbria</v>
      </c>
      <c r="G1557" t="str">
        <f>VLOOKUP(tbStoricoOrdini[[#This Row],[CLIENTE]],tbClienti[],7,FALSE)</f>
        <v>BC</v>
      </c>
      <c r="H1557" t="s">
        <v>63</v>
      </c>
      <c r="I1557" t="str">
        <f>IF(LEFT(tbStoricoOrdini[[#This Row],[ARTICOLO]],3) = "COG","COG",LEFT(tbStoricoOrdini[[#This Row],[ARTICOLO]],FIND(" ",tbStoricoOrdini[[#This Row],[ARTICOLO]])-1))</f>
        <v>KLM</v>
      </c>
      <c r="J1557" t="str">
        <f>MID(tbStoricoOrdini[[#This Row],[ARTICOLO]],FIND(" ",tbStoricoOrdini[[#This Row],[ARTICOLO]])+1,4)</f>
        <v>3000</v>
      </c>
      <c r="K1557" t="str">
        <f>IFERROR(RIGHT(tbStoricoOrdini[[#This Row],[ARTICOLO]],LEN(tbStoricoOrdini[[#This Row],[ARTICOLO]])-FIND(" ",tbStoricoOrdini[[#This Row],[ARTICOLO]],FIND(" ",tbStoricoOrdini[[#This Row],[ARTICOLO]]) +1)),"")</f>
        <v>Plus</v>
      </c>
      <c r="L1557" s="3">
        <f>VLOOKUP(tbStoricoOrdini[[#This Row],[ARTICOLO]],tbArticoli[],2,FALSE)</f>
        <v>145</v>
      </c>
      <c r="M1557" s="22">
        <f>tbStoricoOrdini[[#This Row],[IMPORTO]]/tbStoricoOrdini[[#This Row],[PREZZO]]</f>
        <v>702.6</v>
      </c>
      <c r="N1557" t="s">
        <v>6</v>
      </c>
      <c r="O1557" s="8">
        <f>VLOOKUP(tbStoricoOrdini[[#This Row],[AGENTE]],tbAgenti[],2,FALSE)</f>
        <v>7.4999999999999997E-2</v>
      </c>
      <c r="P1557" s="2">
        <v>101877</v>
      </c>
      <c r="Q1557" s="2">
        <f>tbStoricoOrdini[[#This Row],[IMPORTO]]*tbStoricoOrdini[[#This Row],[% COMM.]]</f>
        <v>7640.7749999999996</v>
      </c>
      <c r="R1557" s="2">
        <f>tbStoricoOrdini[[#This Row],[TOT. COMM.]]+tbStoricoOrdini[[#This Row],[IMPORTO]]</f>
        <v>109517.77499999999</v>
      </c>
    </row>
    <row r="1558" spans="1:18">
      <c r="A1558" s="1">
        <v>43862</v>
      </c>
      <c r="B1558" s="7">
        <f>MONTH(tbStoricoOrdini[[#This Row],[DATA]])</f>
        <v>2</v>
      </c>
      <c r="C1558" t="s">
        <v>1653</v>
      </c>
      <c r="D1558" t="str">
        <f>RIGHT(tbStoricoOrdini[[#This Row],[ORDINE]],4)</f>
        <v>1555</v>
      </c>
      <c r="E1558" t="s">
        <v>48</v>
      </c>
      <c r="F1558" t="str">
        <f>VLOOKUP(tbStoricoOrdini[[#This Row],[CLIENTE]],tbClienti[],3,FALSE)</f>
        <v>Umbria</v>
      </c>
      <c r="G1558" t="str">
        <f>VLOOKUP(tbStoricoOrdini[[#This Row],[CLIENTE]],tbClienti[],7,FALSE)</f>
        <v>BC</v>
      </c>
      <c r="H1558" t="s">
        <v>63</v>
      </c>
      <c r="I1558" t="str">
        <f>IF(LEFT(tbStoricoOrdini[[#This Row],[ARTICOLO]],3) = "COG","COG",LEFT(tbStoricoOrdini[[#This Row],[ARTICOLO]],FIND(" ",tbStoricoOrdini[[#This Row],[ARTICOLO]])-1))</f>
        <v>KLM</v>
      </c>
      <c r="J1558" t="str">
        <f>MID(tbStoricoOrdini[[#This Row],[ARTICOLO]],FIND(" ",tbStoricoOrdini[[#This Row],[ARTICOLO]])+1,4)</f>
        <v>3000</v>
      </c>
      <c r="K1558" t="str">
        <f>IFERROR(RIGHT(tbStoricoOrdini[[#This Row],[ARTICOLO]],LEN(tbStoricoOrdini[[#This Row],[ARTICOLO]])-FIND(" ",tbStoricoOrdini[[#This Row],[ARTICOLO]],FIND(" ",tbStoricoOrdini[[#This Row],[ARTICOLO]]) +1)),"")</f>
        <v>Plus</v>
      </c>
      <c r="L1558" s="3">
        <f>VLOOKUP(tbStoricoOrdini[[#This Row],[ARTICOLO]],tbArticoli[],2,FALSE)</f>
        <v>145</v>
      </c>
      <c r="M1558" s="22">
        <f>tbStoricoOrdini[[#This Row],[IMPORTO]]/tbStoricoOrdini[[#This Row],[PREZZO]]</f>
        <v>1240.2137931034483</v>
      </c>
      <c r="N1558" t="s">
        <v>9</v>
      </c>
      <c r="O1558" s="8">
        <f>VLOOKUP(tbStoricoOrdini[[#This Row],[AGENTE]],tbAgenti[],2,FALSE)</f>
        <v>0.05</v>
      </c>
      <c r="P1558" s="2">
        <v>179831</v>
      </c>
      <c r="Q1558" s="2">
        <f>tbStoricoOrdini[[#This Row],[IMPORTO]]*tbStoricoOrdini[[#This Row],[% COMM.]]</f>
        <v>8991.5500000000011</v>
      </c>
      <c r="R1558" s="2">
        <f>tbStoricoOrdini[[#This Row],[TOT. COMM.]]+tbStoricoOrdini[[#This Row],[IMPORTO]]</f>
        <v>188822.55</v>
      </c>
    </row>
    <row r="1559" spans="1:18">
      <c r="A1559" s="1">
        <v>43862</v>
      </c>
      <c r="B1559" s="7">
        <f>MONTH(tbStoricoOrdini[[#This Row],[DATA]])</f>
        <v>2</v>
      </c>
      <c r="C1559" t="s">
        <v>1654</v>
      </c>
      <c r="D1559" t="str">
        <f>RIGHT(tbStoricoOrdini[[#This Row],[ORDINE]],4)</f>
        <v>1556</v>
      </c>
      <c r="E1559" t="s">
        <v>48</v>
      </c>
      <c r="F1559" t="str">
        <f>VLOOKUP(tbStoricoOrdini[[#This Row],[CLIENTE]],tbClienti[],3,FALSE)</f>
        <v>Umbria</v>
      </c>
      <c r="G1559" t="str">
        <f>VLOOKUP(tbStoricoOrdini[[#This Row],[CLIENTE]],tbClienti[],7,FALSE)</f>
        <v>BC</v>
      </c>
      <c r="H1559" t="s">
        <v>65</v>
      </c>
      <c r="I1559" t="str">
        <f>IF(LEFT(tbStoricoOrdini[[#This Row],[ARTICOLO]],3) = "COG","COG",LEFT(tbStoricoOrdini[[#This Row],[ARTICOLO]],FIND(" ",tbStoricoOrdini[[#This Row],[ARTICOLO]])-1))</f>
        <v>GKLM</v>
      </c>
      <c r="J1559" t="str">
        <f>MID(tbStoricoOrdini[[#This Row],[ARTICOLO]],FIND(" ",tbStoricoOrdini[[#This Row],[ARTICOLO]])+1,4)</f>
        <v>5000</v>
      </c>
      <c r="K1559" t="str">
        <f>IFERROR(RIGHT(tbStoricoOrdini[[#This Row],[ARTICOLO]],LEN(tbStoricoOrdini[[#This Row],[ARTICOLO]])-FIND(" ",tbStoricoOrdini[[#This Row],[ARTICOLO]],FIND(" ",tbStoricoOrdini[[#This Row],[ARTICOLO]]) +1)),"")</f>
        <v/>
      </c>
      <c r="L1559" s="3">
        <f>VLOOKUP(tbStoricoOrdini[[#This Row],[ARTICOLO]],tbArticoli[],2,FALSE)</f>
        <v>75</v>
      </c>
      <c r="M1559" s="22">
        <f>tbStoricoOrdini[[#This Row],[IMPORTO]]/tbStoricoOrdini[[#This Row],[PREZZO]]</f>
        <v>371.52</v>
      </c>
      <c r="N1559" t="s">
        <v>6</v>
      </c>
      <c r="O1559" s="8">
        <f>VLOOKUP(tbStoricoOrdini[[#This Row],[AGENTE]],tbAgenti[],2,FALSE)</f>
        <v>7.4999999999999997E-2</v>
      </c>
      <c r="P1559" s="2">
        <v>27864</v>
      </c>
      <c r="Q1559" s="2">
        <f>tbStoricoOrdini[[#This Row],[IMPORTO]]*tbStoricoOrdini[[#This Row],[% COMM.]]</f>
        <v>2089.7999999999997</v>
      </c>
      <c r="R1559" s="2">
        <f>tbStoricoOrdini[[#This Row],[TOT. COMM.]]+tbStoricoOrdini[[#This Row],[IMPORTO]]</f>
        <v>29953.8</v>
      </c>
    </row>
    <row r="1560" spans="1:18">
      <c r="A1560" s="1">
        <v>43862</v>
      </c>
      <c r="B1560" s="7">
        <f>MONTH(tbStoricoOrdini[[#This Row],[DATA]])</f>
        <v>2</v>
      </c>
      <c r="C1560" t="s">
        <v>1655</v>
      </c>
      <c r="D1560" t="str">
        <f>RIGHT(tbStoricoOrdini[[#This Row],[ORDINE]],4)</f>
        <v>1557</v>
      </c>
      <c r="E1560" t="s">
        <v>48</v>
      </c>
      <c r="F1560" t="str">
        <f>VLOOKUP(tbStoricoOrdini[[#This Row],[CLIENTE]],tbClienti[],3,FALSE)</f>
        <v>Umbria</v>
      </c>
      <c r="G1560" t="str">
        <f>VLOOKUP(tbStoricoOrdini[[#This Row],[CLIENTE]],tbClienti[],7,FALSE)</f>
        <v>BC</v>
      </c>
      <c r="H1560" t="s">
        <v>66</v>
      </c>
      <c r="I1560" t="str">
        <f>IF(LEFT(tbStoricoOrdini[[#This Row],[ARTICOLO]],3) = "COG","COG",LEFT(tbStoricoOrdini[[#This Row],[ARTICOLO]],FIND(" ",tbStoricoOrdini[[#This Row],[ARTICOLO]])-1))</f>
        <v>BAG</v>
      </c>
      <c r="J1560" t="str">
        <f>MID(tbStoricoOrdini[[#This Row],[ARTICOLO]],FIND(" ",tbStoricoOrdini[[#This Row],[ARTICOLO]])+1,4)</f>
        <v>2500</v>
      </c>
      <c r="K1560" t="str">
        <f>IFERROR(RIGHT(tbStoricoOrdini[[#This Row],[ARTICOLO]],LEN(tbStoricoOrdini[[#This Row],[ARTICOLO]])-FIND(" ",tbStoricoOrdini[[#This Row],[ARTICOLO]],FIND(" ",tbStoricoOrdini[[#This Row],[ARTICOLO]]) +1)),"")</f>
        <v>Plus</v>
      </c>
      <c r="L1560" s="3">
        <f>VLOOKUP(tbStoricoOrdini[[#This Row],[ARTICOLO]],tbArticoli[],2,FALSE)</f>
        <v>220</v>
      </c>
      <c r="M1560" s="22">
        <f>tbStoricoOrdini[[#This Row],[IMPORTO]]/tbStoricoOrdini[[#This Row],[PREZZO]]</f>
        <v>9.5454545454545459E-2</v>
      </c>
      <c r="N1560" t="s">
        <v>18</v>
      </c>
      <c r="O1560" s="8">
        <f>VLOOKUP(tbStoricoOrdini[[#This Row],[AGENTE]],tbAgenti[],2,FALSE)</f>
        <v>0.03</v>
      </c>
      <c r="P1560" s="2">
        <v>21</v>
      </c>
      <c r="Q1560" s="2">
        <f>tbStoricoOrdini[[#This Row],[IMPORTO]]*tbStoricoOrdini[[#This Row],[% COMM.]]</f>
        <v>0.63</v>
      </c>
      <c r="R1560" s="2">
        <f>tbStoricoOrdini[[#This Row],[TOT. COMM.]]+tbStoricoOrdini[[#This Row],[IMPORTO]]</f>
        <v>21.63</v>
      </c>
    </row>
    <row r="1561" spans="1:18">
      <c r="A1561" s="1">
        <v>43862</v>
      </c>
      <c r="B1561" s="7">
        <f>MONTH(tbStoricoOrdini[[#This Row],[DATA]])</f>
        <v>2</v>
      </c>
      <c r="C1561" t="s">
        <v>1656</v>
      </c>
      <c r="D1561" t="str">
        <f>RIGHT(tbStoricoOrdini[[#This Row],[ORDINE]],4)</f>
        <v>1558</v>
      </c>
      <c r="E1561" t="s">
        <v>48</v>
      </c>
      <c r="F1561" t="str">
        <f>VLOOKUP(tbStoricoOrdini[[#This Row],[CLIENTE]],tbClienti[],3,FALSE)</f>
        <v>Umbria</v>
      </c>
      <c r="G1561" t="str">
        <f>VLOOKUP(tbStoricoOrdini[[#This Row],[CLIENTE]],tbClienti[],7,FALSE)</f>
        <v>BC</v>
      </c>
      <c r="H1561" t="s">
        <v>66</v>
      </c>
      <c r="I1561" t="str">
        <f>IF(LEFT(tbStoricoOrdini[[#This Row],[ARTICOLO]],3) = "COG","COG",LEFT(tbStoricoOrdini[[#This Row],[ARTICOLO]],FIND(" ",tbStoricoOrdini[[#This Row],[ARTICOLO]])-1))</f>
        <v>BAG</v>
      </c>
      <c r="J1561" t="str">
        <f>MID(tbStoricoOrdini[[#This Row],[ARTICOLO]],FIND(" ",tbStoricoOrdini[[#This Row],[ARTICOLO]])+1,4)</f>
        <v>2500</v>
      </c>
      <c r="K1561" t="str">
        <f>IFERROR(RIGHT(tbStoricoOrdini[[#This Row],[ARTICOLO]],LEN(tbStoricoOrdini[[#This Row],[ARTICOLO]])-FIND(" ",tbStoricoOrdini[[#This Row],[ARTICOLO]],FIND(" ",tbStoricoOrdini[[#This Row],[ARTICOLO]]) +1)),"")</f>
        <v>Plus</v>
      </c>
      <c r="L1561" s="3">
        <f>VLOOKUP(tbStoricoOrdini[[#This Row],[ARTICOLO]],tbArticoli[],2,FALSE)</f>
        <v>220</v>
      </c>
      <c r="M1561" s="22">
        <f>tbStoricoOrdini[[#This Row],[IMPORTO]]/tbStoricoOrdini[[#This Row],[PREZZO]]</f>
        <v>1.0636363636363637</v>
      </c>
      <c r="N1561" t="s">
        <v>6</v>
      </c>
      <c r="O1561" s="8">
        <f>VLOOKUP(tbStoricoOrdini[[#This Row],[AGENTE]],tbAgenti[],2,FALSE)</f>
        <v>7.4999999999999997E-2</v>
      </c>
      <c r="P1561" s="2">
        <v>234</v>
      </c>
      <c r="Q1561" s="2">
        <f>tbStoricoOrdini[[#This Row],[IMPORTO]]*tbStoricoOrdini[[#This Row],[% COMM.]]</f>
        <v>17.55</v>
      </c>
      <c r="R1561" s="2">
        <f>tbStoricoOrdini[[#This Row],[TOT. COMM.]]+tbStoricoOrdini[[#This Row],[IMPORTO]]</f>
        <v>251.55</v>
      </c>
    </row>
    <row r="1562" spans="1:18">
      <c r="A1562" s="1">
        <v>43862</v>
      </c>
      <c r="B1562" s="7">
        <f>MONTH(tbStoricoOrdini[[#This Row],[DATA]])</f>
        <v>2</v>
      </c>
      <c r="C1562" t="s">
        <v>1657</v>
      </c>
      <c r="D1562" t="str">
        <f>RIGHT(tbStoricoOrdini[[#This Row],[ORDINE]],4)</f>
        <v>1559</v>
      </c>
      <c r="E1562" t="s">
        <v>48</v>
      </c>
      <c r="F1562" t="str">
        <f>VLOOKUP(tbStoricoOrdini[[#This Row],[CLIENTE]],tbClienti[],3,FALSE)</f>
        <v>Umbria</v>
      </c>
      <c r="G1562" t="str">
        <f>VLOOKUP(tbStoricoOrdini[[#This Row],[CLIENTE]],tbClienti[],7,FALSE)</f>
        <v>BC</v>
      </c>
      <c r="H1562" t="s">
        <v>66</v>
      </c>
      <c r="I1562" t="str">
        <f>IF(LEFT(tbStoricoOrdini[[#This Row],[ARTICOLO]],3) = "COG","COG",LEFT(tbStoricoOrdini[[#This Row],[ARTICOLO]],FIND(" ",tbStoricoOrdini[[#This Row],[ARTICOLO]])-1))</f>
        <v>BAG</v>
      </c>
      <c r="J1562" t="str">
        <f>MID(tbStoricoOrdini[[#This Row],[ARTICOLO]],FIND(" ",tbStoricoOrdini[[#This Row],[ARTICOLO]])+1,4)</f>
        <v>2500</v>
      </c>
      <c r="K1562" t="str">
        <f>IFERROR(RIGHT(tbStoricoOrdini[[#This Row],[ARTICOLO]],LEN(tbStoricoOrdini[[#This Row],[ARTICOLO]])-FIND(" ",tbStoricoOrdini[[#This Row],[ARTICOLO]],FIND(" ",tbStoricoOrdini[[#This Row],[ARTICOLO]]) +1)),"")</f>
        <v>Plus</v>
      </c>
      <c r="L1562" s="3">
        <f>VLOOKUP(tbStoricoOrdini[[#This Row],[ARTICOLO]],tbArticoli[],2,FALSE)</f>
        <v>220</v>
      </c>
      <c r="M1562" s="22">
        <f>tbStoricoOrdini[[#This Row],[IMPORTO]]/tbStoricoOrdini[[#This Row],[PREZZO]]</f>
        <v>5.7954545454545459</v>
      </c>
      <c r="N1562" t="s">
        <v>9</v>
      </c>
      <c r="O1562" s="8">
        <f>VLOOKUP(tbStoricoOrdini[[#This Row],[AGENTE]],tbAgenti[],2,FALSE)</f>
        <v>0.05</v>
      </c>
      <c r="P1562" s="2">
        <v>1275</v>
      </c>
      <c r="Q1562" s="2">
        <f>tbStoricoOrdini[[#This Row],[IMPORTO]]*tbStoricoOrdini[[#This Row],[% COMM.]]</f>
        <v>63.75</v>
      </c>
      <c r="R1562" s="2">
        <f>tbStoricoOrdini[[#This Row],[TOT. COMM.]]+tbStoricoOrdini[[#This Row],[IMPORTO]]</f>
        <v>1338.75</v>
      </c>
    </row>
    <row r="1563" spans="1:18">
      <c r="A1563" s="1">
        <v>43862</v>
      </c>
      <c r="B1563" s="7">
        <f>MONTH(tbStoricoOrdini[[#This Row],[DATA]])</f>
        <v>2</v>
      </c>
      <c r="C1563" t="s">
        <v>1658</v>
      </c>
      <c r="D1563" t="str">
        <f>RIGHT(tbStoricoOrdini[[#This Row],[ORDINE]],4)</f>
        <v>1560</v>
      </c>
      <c r="E1563" t="s">
        <v>48</v>
      </c>
      <c r="F1563" t="str">
        <f>VLOOKUP(tbStoricoOrdini[[#This Row],[CLIENTE]],tbClienti[],3,FALSE)</f>
        <v>Umbria</v>
      </c>
      <c r="G1563" t="str">
        <f>VLOOKUP(tbStoricoOrdini[[#This Row],[CLIENTE]],tbClienti[],7,FALSE)</f>
        <v>BC</v>
      </c>
      <c r="H1563" t="s">
        <v>67</v>
      </c>
      <c r="I1563" t="str">
        <f>IF(LEFT(tbStoricoOrdini[[#This Row],[ARTICOLO]],3) = "COG","COG",LEFT(tbStoricoOrdini[[#This Row],[ARTICOLO]],FIND(" ",tbStoricoOrdini[[#This Row],[ARTICOLO]])-1))</f>
        <v>BAG</v>
      </c>
      <c r="J1563" t="str">
        <f>MID(tbStoricoOrdini[[#This Row],[ARTICOLO]],FIND(" ",tbStoricoOrdini[[#This Row],[ARTICOLO]])+1,4)</f>
        <v>2500</v>
      </c>
      <c r="K1563" t="str">
        <f>IFERROR(RIGHT(tbStoricoOrdini[[#This Row],[ARTICOLO]],LEN(tbStoricoOrdini[[#This Row],[ARTICOLO]])-FIND(" ",tbStoricoOrdini[[#This Row],[ARTICOLO]],FIND(" ",tbStoricoOrdini[[#This Row],[ARTICOLO]]) +1)),"")</f>
        <v>Medium</v>
      </c>
      <c r="L1563" s="3">
        <f>VLOOKUP(tbStoricoOrdini[[#This Row],[ARTICOLO]],tbArticoli[],2,FALSE)</f>
        <v>210</v>
      </c>
      <c r="M1563" s="22">
        <f>tbStoricoOrdini[[#This Row],[IMPORTO]]/tbStoricoOrdini[[#This Row],[PREZZO]]</f>
        <v>8.1476190476190471</v>
      </c>
      <c r="N1563" t="s">
        <v>18</v>
      </c>
      <c r="O1563" s="8">
        <f>VLOOKUP(tbStoricoOrdini[[#This Row],[AGENTE]],tbAgenti[],2,FALSE)</f>
        <v>0.03</v>
      </c>
      <c r="P1563" s="2">
        <v>1711</v>
      </c>
      <c r="Q1563" s="2">
        <f>tbStoricoOrdini[[#This Row],[IMPORTO]]*tbStoricoOrdini[[#This Row],[% COMM.]]</f>
        <v>51.33</v>
      </c>
      <c r="R1563" s="2">
        <f>tbStoricoOrdini[[#This Row],[TOT. COMM.]]+tbStoricoOrdini[[#This Row],[IMPORTO]]</f>
        <v>1762.33</v>
      </c>
    </row>
    <row r="1564" spans="1:18">
      <c r="A1564" s="1">
        <v>43862</v>
      </c>
      <c r="B1564" s="7">
        <f>MONTH(tbStoricoOrdini[[#This Row],[DATA]])</f>
        <v>2</v>
      </c>
      <c r="C1564" t="s">
        <v>1659</v>
      </c>
      <c r="D1564" t="str">
        <f>RIGHT(tbStoricoOrdini[[#This Row],[ORDINE]],4)</f>
        <v>1561</v>
      </c>
      <c r="E1564" t="s">
        <v>48</v>
      </c>
      <c r="F1564" t="str">
        <f>VLOOKUP(tbStoricoOrdini[[#This Row],[CLIENTE]],tbClienti[],3,FALSE)</f>
        <v>Umbria</v>
      </c>
      <c r="G1564" t="str">
        <f>VLOOKUP(tbStoricoOrdini[[#This Row],[CLIENTE]],tbClienti[],7,FALSE)</f>
        <v>BC</v>
      </c>
      <c r="H1564" t="s">
        <v>67</v>
      </c>
      <c r="I1564" t="str">
        <f>IF(LEFT(tbStoricoOrdini[[#This Row],[ARTICOLO]],3) = "COG","COG",LEFT(tbStoricoOrdini[[#This Row],[ARTICOLO]],FIND(" ",tbStoricoOrdini[[#This Row],[ARTICOLO]])-1))</f>
        <v>BAG</v>
      </c>
      <c r="J1564" t="str">
        <f>MID(tbStoricoOrdini[[#This Row],[ARTICOLO]],FIND(" ",tbStoricoOrdini[[#This Row],[ARTICOLO]])+1,4)</f>
        <v>2500</v>
      </c>
      <c r="K1564" t="str">
        <f>IFERROR(RIGHT(tbStoricoOrdini[[#This Row],[ARTICOLO]],LEN(tbStoricoOrdini[[#This Row],[ARTICOLO]])-FIND(" ",tbStoricoOrdini[[#This Row],[ARTICOLO]],FIND(" ",tbStoricoOrdini[[#This Row],[ARTICOLO]]) +1)),"")</f>
        <v>Medium</v>
      </c>
      <c r="L1564" s="3">
        <f>VLOOKUP(tbStoricoOrdini[[#This Row],[ARTICOLO]],tbArticoli[],2,FALSE)</f>
        <v>210</v>
      </c>
      <c r="M1564" s="22">
        <f>tbStoricoOrdini[[#This Row],[IMPORTO]]/tbStoricoOrdini[[#This Row],[PREZZO]]</f>
        <v>33.1</v>
      </c>
      <c r="N1564" t="s">
        <v>6</v>
      </c>
      <c r="O1564" s="8">
        <f>VLOOKUP(tbStoricoOrdini[[#This Row],[AGENTE]],tbAgenti[],2,FALSE)</f>
        <v>7.4999999999999997E-2</v>
      </c>
      <c r="P1564" s="2">
        <v>6951</v>
      </c>
      <c r="Q1564" s="2">
        <f>tbStoricoOrdini[[#This Row],[IMPORTO]]*tbStoricoOrdini[[#This Row],[% COMM.]]</f>
        <v>521.32499999999993</v>
      </c>
      <c r="R1564" s="2">
        <f>tbStoricoOrdini[[#This Row],[TOT. COMM.]]+tbStoricoOrdini[[#This Row],[IMPORTO]]</f>
        <v>7472.3249999999998</v>
      </c>
    </row>
    <row r="1565" spans="1:18">
      <c r="A1565" s="1">
        <v>43862</v>
      </c>
      <c r="B1565" s="7">
        <f>MONTH(tbStoricoOrdini[[#This Row],[DATA]])</f>
        <v>2</v>
      </c>
      <c r="C1565" t="s">
        <v>1660</v>
      </c>
      <c r="D1565" t="str">
        <f>RIGHT(tbStoricoOrdini[[#This Row],[ORDINE]],4)</f>
        <v>1562</v>
      </c>
      <c r="E1565" t="s">
        <v>48</v>
      </c>
      <c r="F1565" t="str">
        <f>VLOOKUP(tbStoricoOrdini[[#This Row],[CLIENTE]],tbClienti[],3,FALSE)</f>
        <v>Umbria</v>
      </c>
      <c r="G1565" t="str">
        <f>VLOOKUP(tbStoricoOrdini[[#This Row],[CLIENTE]],tbClienti[],7,FALSE)</f>
        <v>BC</v>
      </c>
      <c r="H1565" t="s">
        <v>83</v>
      </c>
      <c r="I1565" t="str">
        <f>IF(LEFT(tbStoricoOrdini[[#This Row],[ARTICOLO]],3) = "COG","COG",LEFT(tbStoricoOrdini[[#This Row],[ARTICOLO]],FIND(" ",tbStoricoOrdini[[#This Row],[ARTICOLO]])-1))</f>
        <v>COG</v>
      </c>
      <c r="J1565" t="str">
        <f>MID(tbStoricoOrdini[[#This Row],[ARTICOLO]],FIND(" ",tbStoricoOrdini[[#This Row],[ARTICOLO]])+1,4)</f>
        <v>8000</v>
      </c>
      <c r="K1565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1565" s="3">
        <f>VLOOKUP(tbStoricoOrdini[[#This Row],[ARTICOLO]],tbArticoli[],2,FALSE)</f>
        <v>670</v>
      </c>
      <c r="M1565" s="22">
        <f>tbStoricoOrdini[[#This Row],[IMPORTO]]/tbStoricoOrdini[[#This Row],[PREZZO]]</f>
        <v>1.0432835820895523</v>
      </c>
      <c r="N1565" t="s">
        <v>9</v>
      </c>
      <c r="O1565" s="8">
        <f>VLOOKUP(tbStoricoOrdini[[#This Row],[AGENTE]],tbAgenti[],2,FALSE)</f>
        <v>0.05</v>
      </c>
      <c r="P1565" s="2">
        <v>699</v>
      </c>
      <c r="Q1565" s="2">
        <f>tbStoricoOrdini[[#This Row],[IMPORTO]]*tbStoricoOrdini[[#This Row],[% COMM.]]</f>
        <v>34.950000000000003</v>
      </c>
      <c r="R1565" s="2">
        <f>tbStoricoOrdini[[#This Row],[TOT. COMM.]]+tbStoricoOrdini[[#This Row],[IMPORTO]]</f>
        <v>733.95</v>
      </c>
    </row>
    <row r="1566" spans="1:18">
      <c r="A1566" s="1">
        <v>43862</v>
      </c>
      <c r="B1566" s="7">
        <f>MONTH(tbStoricoOrdini[[#This Row],[DATA]])</f>
        <v>2</v>
      </c>
      <c r="C1566" t="s">
        <v>1661</v>
      </c>
      <c r="D1566" t="str">
        <f>RIGHT(tbStoricoOrdini[[#This Row],[ORDINE]],4)</f>
        <v>1563</v>
      </c>
      <c r="E1566" t="s">
        <v>48</v>
      </c>
      <c r="F1566" t="str">
        <f>VLOOKUP(tbStoricoOrdini[[#This Row],[CLIENTE]],tbClienti[],3,FALSE)</f>
        <v>Umbria</v>
      </c>
      <c r="G1566" t="str">
        <f>VLOOKUP(tbStoricoOrdini[[#This Row],[CLIENTE]],tbClienti[],7,FALSE)</f>
        <v>BC</v>
      </c>
      <c r="H1566" t="s">
        <v>70</v>
      </c>
      <c r="I1566" t="str">
        <f>IF(LEFT(tbStoricoOrdini[[#This Row],[ARTICOLO]],3) = "COG","COG",LEFT(tbStoricoOrdini[[#This Row],[ARTICOLO]],FIND(" ",tbStoricoOrdini[[#This Row],[ARTICOLO]])-1))</f>
        <v>EB08</v>
      </c>
      <c r="J1566" t="str">
        <f>MID(tbStoricoOrdini[[#This Row],[ARTICOLO]],FIND(" ",tbStoricoOrdini[[#This Row],[ARTICOLO]])+1,4)</f>
        <v>7500</v>
      </c>
      <c r="K1566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1566" s="3">
        <f>VLOOKUP(tbStoricoOrdini[[#This Row],[ARTICOLO]],tbArticoli[],2,FALSE)</f>
        <v>180</v>
      </c>
      <c r="M1566" s="22">
        <f>tbStoricoOrdini[[#This Row],[IMPORTO]]/tbStoricoOrdini[[#This Row],[PREZZO]]</f>
        <v>0.33333333333333331</v>
      </c>
      <c r="N1566" t="s">
        <v>18</v>
      </c>
      <c r="O1566" s="8">
        <f>VLOOKUP(tbStoricoOrdini[[#This Row],[AGENTE]],tbAgenti[],2,FALSE)</f>
        <v>0.03</v>
      </c>
      <c r="P1566" s="2">
        <v>60</v>
      </c>
      <c r="Q1566" s="2">
        <f>tbStoricoOrdini[[#This Row],[IMPORTO]]*tbStoricoOrdini[[#This Row],[% COMM.]]</f>
        <v>1.7999999999999998</v>
      </c>
      <c r="R1566" s="2">
        <f>tbStoricoOrdini[[#This Row],[TOT. COMM.]]+tbStoricoOrdini[[#This Row],[IMPORTO]]</f>
        <v>61.8</v>
      </c>
    </row>
    <row r="1567" spans="1:18">
      <c r="A1567" s="1">
        <v>43862</v>
      </c>
      <c r="B1567" s="7">
        <f>MONTH(tbStoricoOrdini[[#This Row],[DATA]])</f>
        <v>2</v>
      </c>
      <c r="C1567" t="s">
        <v>1662</v>
      </c>
      <c r="D1567" t="str">
        <f>RIGHT(tbStoricoOrdini[[#This Row],[ORDINE]],4)</f>
        <v>1564</v>
      </c>
      <c r="E1567" t="s">
        <v>48</v>
      </c>
      <c r="F1567" t="str">
        <f>VLOOKUP(tbStoricoOrdini[[#This Row],[CLIENTE]],tbClienti[],3,FALSE)</f>
        <v>Umbria</v>
      </c>
      <c r="G1567" t="str">
        <f>VLOOKUP(tbStoricoOrdini[[#This Row],[CLIENTE]],tbClienti[],7,FALSE)</f>
        <v>BC</v>
      </c>
      <c r="H1567" t="s">
        <v>70</v>
      </c>
      <c r="I1567" t="str">
        <f>IF(LEFT(tbStoricoOrdini[[#This Row],[ARTICOLO]],3) = "COG","COG",LEFT(tbStoricoOrdini[[#This Row],[ARTICOLO]],FIND(" ",tbStoricoOrdini[[#This Row],[ARTICOLO]])-1))</f>
        <v>EB08</v>
      </c>
      <c r="J1567" t="str">
        <f>MID(tbStoricoOrdini[[#This Row],[ARTICOLO]],FIND(" ",tbStoricoOrdini[[#This Row],[ARTICOLO]])+1,4)</f>
        <v>7500</v>
      </c>
      <c r="K1567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1567" s="3">
        <f>VLOOKUP(tbStoricoOrdini[[#This Row],[ARTICOLO]],tbArticoli[],2,FALSE)</f>
        <v>180</v>
      </c>
      <c r="M1567" s="22">
        <f>tbStoricoOrdini[[#This Row],[IMPORTO]]/tbStoricoOrdini[[#This Row],[PREZZO]]</f>
        <v>3.3333333333333333E-2</v>
      </c>
      <c r="N1567" t="s">
        <v>9</v>
      </c>
      <c r="O1567" s="8">
        <f>VLOOKUP(tbStoricoOrdini[[#This Row],[AGENTE]],tbAgenti[],2,FALSE)</f>
        <v>0.05</v>
      </c>
      <c r="P1567" s="2">
        <v>6</v>
      </c>
      <c r="Q1567" s="2">
        <f>tbStoricoOrdini[[#This Row],[IMPORTO]]*tbStoricoOrdini[[#This Row],[% COMM.]]</f>
        <v>0.30000000000000004</v>
      </c>
      <c r="R1567" s="2">
        <f>tbStoricoOrdini[[#This Row],[TOT. COMM.]]+tbStoricoOrdini[[#This Row],[IMPORTO]]</f>
        <v>6.3</v>
      </c>
    </row>
    <row r="1568" spans="1:18">
      <c r="A1568" s="1">
        <v>43862</v>
      </c>
      <c r="B1568" s="7">
        <f>MONTH(tbStoricoOrdini[[#This Row],[DATA]])</f>
        <v>2</v>
      </c>
      <c r="C1568" t="s">
        <v>1663</v>
      </c>
      <c r="D1568" t="str">
        <f>RIGHT(tbStoricoOrdini[[#This Row],[ORDINE]],4)</f>
        <v>1565</v>
      </c>
      <c r="E1568" t="s">
        <v>48</v>
      </c>
      <c r="F1568" t="str">
        <f>VLOOKUP(tbStoricoOrdini[[#This Row],[CLIENTE]],tbClienti[],3,FALSE)</f>
        <v>Umbria</v>
      </c>
      <c r="G1568" t="str">
        <f>VLOOKUP(tbStoricoOrdini[[#This Row],[CLIENTE]],tbClienti[],7,FALSE)</f>
        <v>BC</v>
      </c>
      <c r="H1568" t="s">
        <v>75</v>
      </c>
      <c r="I1568" t="str">
        <f>IF(LEFT(tbStoricoOrdini[[#This Row],[ARTICOLO]],3) = "COG","COG",LEFT(tbStoricoOrdini[[#This Row],[ARTICOLO]],FIND(" ",tbStoricoOrdini[[#This Row],[ARTICOLO]])-1))</f>
        <v>AVRC</v>
      </c>
      <c r="J1568" t="str">
        <f>MID(tbStoricoOrdini[[#This Row],[ARTICOLO]],FIND(" ",tbStoricoOrdini[[#This Row],[ARTICOLO]])+1,4)</f>
        <v>1000</v>
      </c>
      <c r="K1568" t="str">
        <f>IFERROR(RIGHT(tbStoricoOrdini[[#This Row],[ARTICOLO]],LEN(tbStoricoOrdini[[#This Row],[ARTICOLO]])-FIND(" ",tbStoricoOrdini[[#This Row],[ARTICOLO]],FIND(" ",tbStoricoOrdini[[#This Row],[ARTICOLO]]) +1)),"")</f>
        <v>Silver</v>
      </c>
      <c r="L1568" s="3">
        <f>VLOOKUP(tbStoricoOrdini[[#This Row],[ARTICOLO]],tbArticoli[],2,FALSE)</f>
        <v>390</v>
      </c>
      <c r="M1568" s="22">
        <f>tbStoricoOrdini[[#This Row],[IMPORTO]]/tbStoricoOrdini[[#This Row],[PREZZO]]</f>
        <v>3.4256410256410255</v>
      </c>
      <c r="N1568" t="s">
        <v>9</v>
      </c>
      <c r="O1568" s="8">
        <f>VLOOKUP(tbStoricoOrdini[[#This Row],[AGENTE]],tbAgenti[],2,FALSE)</f>
        <v>0.05</v>
      </c>
      <c r="P1568" s="2">
        <v>1336</v>
      </c>
      <c r="Q1568" s="2">
        <f>tbStoricoOrdini[[#This Row],[IMPORTO]]*tbStoricoOrdini[[#This Row],[% COMM.]]</f>
        <v>66.8</v>
      </c>
      <c r="R1568" s="2">
        <f>tbStoricoOrdini[[#This Row],[TOT. COMM.]]+tbStoricoOrdini[[#This Row],[IMPORTO]]</f>
        <v>1402.8</v>
      </c>
    </row>
    <row r="1569" spans="1:18">
      <c r="A1569" s="1">
        <v>43862</v>
      </c>
      <c r="B1569" s="7">
        <f>MONTH(tbStoricoOrdini[[#This Row],[DATA]])</f>
        <v>2</v>
      </c>
      <c r="C1569" t="s">
        <v>1664</v>
      </c>
      <c r="D1569" t="str">
        <f>RIGHT(tbStoricoOrdini[[#This Row],[ORDINE]],4)</f>
        <v>1566</v>
      </c>
      <c r="E1569" t="s">
        <v>48</v>
      </c>
      <c r="F1569" t="str">
        <f>VLOOKUP(tbStoricoOrdini[[#This Row],[CLIENTE]],tbClienti[],3,FALSE)</f>
        <v>Umbria</v>
      </c>
      <c r="G1569" t="str">
        <f>VLOOKUP(tbStoricoOrdini[[#This Row],[CLIENTE]],tbClienti[],7,FALSE)</f>
        <v>BC</v>
      </c>
      <c r="H1569" t="s">
        <v>71</v>
      </c>
      <c r="I1569" t="str">
        <f>IF(LEFT(tbStoricoOrdini[[#This Row],[ARTICOLO]],3) = "COG","COG",LEFT(tbStoricoOrdini[[#This Row],[ARTICOLO]],FIND(" ",tbStoricoOrdini[[#This Row],[ARTICOLO]])-1))</f>
        <v>EB07</v>
      </c>
      <c r="J1569" t="str">
        <f>MID(tbStoricoOrdini[[#This Row],[ARTICOLO]],FIND(" ",tbStoricoOrdini[[#This Row],[ARTICOLO]])+1,4)</f>
        <v>5000</v>
      </c>
      <c r="K1569" t="str">
        <f>IFERROR(RIGHT(tbStoricoOrdini[[#This Row],[ARTICOLO]],LEN(tbStoricoOrdini[[#This Row],[ARTICOLO]])-FIND(" ",tbStoricoOrdini[[#This Row],[ARTICOLO]],FIND(" ",tbStoricoOrdini[[#This Row],[ARTICOLO]]) +1)),"")</f>
        <v/>
      </c>
      <c r="L1569" s="3">
        <f>VLOOKUP(tbStoricoOrdini[[#This Row],[ARTICOLO]],tbArticoli[],2,FALSE)</f>
        <v>140</v>
      </c>
      <c r="M1569" s="22">
        <f>tbStoricoOrdini[[#This Row],[IMPORTO]]/tbStoricoOrdini[[#This Row],[PREZZO]]</f>
        <v>0.27857142857142858</v>
      </c>
      <c r="N1569" t="s">
        <v>6</v>
      </c>
      <c r="O1569" s="8">
        <f>VLOOKUP(tbStoricoOrdini[[#This Row],[AGENTE]],tbAgenti[],2,FALSE)</f>
        <v>7.4999999999999997E-2</v>
      </c>
      <c r="P1569" s="2">
        <v>39</v>
      </c>
      <c r="Q1569" s="2">
        <f>tbStoricoOrdini[[#This Row],[IMPORTO]]*tbStoricoOrdini[[#This Row],[% COMM.]]</f>
        <v>2.9249999999999998</v>
      </c>
      <c r="R1569" s="2">
        <f>tbStoricoOrdini[[#This Row],[TOT. COMM.]]+tbStoricoOrdini[[#This Row],[IMPORTO]]</f>
        <v>41.924999999999997</v>
      </c>
    </row>
    <row r="1570" spans="1:18">
      <c r="A1570" s="1">
        <v>43862</v>
      </c>
      <c r="B1570" s="7">
        <f>MONTH(tbStoricoOrdini[[#This Row],[DATA]])</f>
        <v>2</v>
      </c>
      <c r="C1570" t="s">
        <v>1665</v>
      </c>
      <c r="D1570" t="str">
        <f>RIGHT(tbStoricoOrdini[[#This Row],[ORDINE]],4)</f>
        <v>1567</v>
      </c>
      <c r="E1570" t="s">
        <v>48</v>
      </c>
      <c r="F1570" t="str">
        <f>VLOOKUP(tbStoricoOrdini[[#This Row],[CLIENTE]],tbClienti[],3,FALSE)</f>
        <v>Umbria</v>
      </c>
      <c r="G1570" t="str">
        <f>VLOOKUP(tbStoricoOrdini[[#This Row],[CLIENTE]],tbClienti[],7,FALSE)</f>
        <v>BC</v>
      </c>
      <c r="H1570" t="s">
        <v>71</v>
      </c>
      <c r="I1570" t="str">
        <f>IF(LEFT(tbStoricoOrdini[[#This Row],[ARTICOLO]],3) = "COG","COG",LEFT(tbStoricoOrdini[[#This Row],[ARTICOLO]],FIND(" ",tbStoricoOrdini[[#This Row],[ARTICOLO]])-1))</f>
        <v>EB07</v>
      </c>
      <c r="J1570" t="str">
        <f>MID(tbStoricoOrdini[[#This Row],[ARTICOLO]],FIND(" ",tbStoricoOrdini[[#This Row],[ARTICOLO]])+1,4)</f>
        <v>5000</v>
      </c>
      <c r="K1570" t="str">
        <f>IFERROR(RIGHT(tbStoricoOrdini[[#This Row],[ARTICOLO]],LEN(tbStoricoOrdini[[#This Row],[ARTICOLO]])-FIND(" ",tbStoricoOrdini[[#This Row],[ARTICOLO]],FIND(" ",tbStoricoOrdini[[#This Row],[ARTICOLO]]) +1)),"")</f>
        <v/>
      </c>
      <c r="L1570" s="3">
        <f>VLOOKUP(tbStoricoOrdini[[#This Row],[ARTICOLO]],tbArticoli[],2,FALSE)</f>
        <v>140</v>
      </c>
      <c r="M1570" s="22">
        <f>tbStoricoOrdini[[#This Row],[IMPORTO]]/tbStoricoOrdini[[#This Row],[PREZZO]]</f>
        <v>32.157142857142858</v>
      </c>
      <c r="N1570" t="s">
        <v>9</v>
      </c>
      <c r="O1570" s="8">
        <f>VLOOKUP(tbStoricoOrdini[[#This Row],[AGENTE]],tbAgenti[],2,FALSE)</f>
        <v>0.05</v>
      </c>
      <c r="P1570" s="2">
        <v>4502</v>
      </c>
      <c r="Q1570" s="2">
        <f>tbStoricoOrdini[[#This Row],[IMPORTO]]*tbStoricoOrdini[[#This Row],[% COMM.]]</f>
        <v>225.10000000000002</v>
      </c>
      <c r="R1570" s="2">
        <f>tbStoricoOrdini[[#This Row],[TOT. COMM.]]+tbStoricoOrdini[[#This Row],[IMPORTO]]</f>
        <v>4727.1000000000004</v>
      </c>
    </row>
    <row r="1571" spans="1:18">
      <c r="A1571" s="1">
        <v>43862</v>
      </c>
      <c r="B1571" s="7">
        <f>MONTH(tbStoricoOrdini[[#This Row],[DATA]])</f>
        <v>2</v>
      </c>
      <c r="C1571" t="s">
        <v>1666</v>
      </c>
      <c r="D1571" t="str">
        <f>RIGHT(tbStoricoOrdini[[#This Row],[ORDINE]],4)</f>
        <v>1568</v>
      </c>
      <c r="E1571" t="s">
        <v>48</v>
      </c>
      <c r="F1571" t="str">
        <f>VLOOKUP(tbStoricoOrdini[[#This Row],[CLIENTE]],tbClienti[],3,FALSE)</f>
        <v>Umbria</v>
      </c>
      <c r="G1571" t="str">
        <f>VLOOKUP(tbStoricoOrdini[[#This Row],[CLIENTE]],tbClienti[],7,FALSE)</f>
        <v>BC</v>
      </c>
      <c r="H1571" t="s">
        <v>76</v>
      </c>
      <c r="I1571" t="str">
        <f>IF(LEFT(tbStoricoOrdini[[#This Row],[ARTICOLO]],3) = "COG","COG",LEFT(tbStoricoOrdini[[#This Row],[ARTICOLO]],FIND(" ",tbStoricoOrdini[[#This Row],[ARTICOLO]])-1))</f>
        <v>COG</v>
      </c>
      <c r="J1571" t="str">
        <f>MID(tbStoricoOrdini[[#This Row],[ARTICOLO]],FIND(" ",tbStoricoOrdini[[#This Row],[ARTICOLO]])+1,4)</f>
        <v>1000</v>
      </c>
      <c r="K1571" t="str">
        <f>IFERROR(RIGHT(tbStoricoOrdini[[#This Row],[ARTICOLO]],LEN(tbStoricoOrdini[[#This Row],[ARTICOLO]])-FIND(" ",tbStoricoOrdini[[#This Row],[ARTICOLO]],FIND(" ",tbStoricoOrdini[[#This Row],[ARTICOLO]]) +1)),"")</f>
        <v/>
      </c>
      <c r="L1571" s="3">
        <f>VLOOKUP(tbStoricoOrdini[[#This Row],[ARTICOLO]],tbArticoli[],2,FALSE)</f>
        <v>150</v>
      </c>
      <c r="M1571" s="22">
        <f>tbStoricoOrdini[[#This Row],[IMPORTO]]/tbStoricoOrdini[[#This Row],[PREZZO]]</f>
        <v>6.58</v>
      </c>
      <c r="N1571" t="s">
        <v>6</v>
      </c>
      <c r="O1571" s="8">
        <f>VLOOKUP(tbStoricoOrdini[[#This Row],[AGENTE]],tbAgenti[],2,FALSE)</f>
        <v>7.4999999999999997E-2</v>
      </c>
      <c r="P1571" s="2">
        <v>987</v>
      </c>
      <c r="Q1571" s="2">
        <f>tbStoricoOrdini[[#This Row],[IMPORTO]]*tbStoricoOrdini[[#This Row],[% COMM.]]</f>
        <v>74.024999999999991</v>
      </c>
      <c r="R1571" s="2">
        <f>tbStoricoOrdini[[#This Row],[TOT. COMM.]]+tbStoricoOrdini[[#This Row],[IMPORTO]]</f>
        <v>1061.0250000000001</v>
      </c>
    </row>
    <row r="1572" spans="1:18">
      <c r="A1572" s="1">
        <v>43862</v>
      </c>
      <c r="B1572" s="7">
        <f>MONTH(tbStoricoOrdini[[#This Row],[DATA]])</f>
        <v>2</v>
      </c>
      <c r="C1572" t="s">
        <v>1667</v>
      </c>
      <c r="D1572" t="str">
        <f>RIGHT(tbStoricoOrdini[[#This Row],[ORDINE]],4)</f>
        <v>1569</v>
      </c>
      <c r="E1572" t="s">
        <v>48</v>
      </c>
      <c r="F1572" t="str">
        <f>VLOOKUP(tbStoricoOrdini[[#This Row],[CLIENTE]],tbClienti[],3,FALSE)</f>
        <v>Umbria</v>
      </c>
      <c r="G1572" t="str">
        <f>VLOOKUP(tbStoricoOrdini[[#This Row],[CLIENTE]],tbClienti[],7,FALSE)</f>
        <v>BC</v>
      </c>
      <c r="H1572" t="s">
        <v>76</v>
      </c>
      <c r="I1572" t="str">
        <f>IF(LEFT(tbStoricoOrdini[[#This Row],[ARTICOLO]],3) = "COG","COG",LEFT(tbStoricoOrdini[[#This Row],[ARTICOLO]],FIND(" ",tbStoricoOrdini[[#This Row],[ARTICOLO]])-1))</f>
        <v>COG</v>
      </c>
      <c r="J1572" t="str">
        <f>MID(tbStoricoOrdini[[#This Row],[ARTICOLO]],FIND(" ",tbStoricoOrdini[[#This Row],[ARTICOLO]])+1,4)</f>
        <v>1000</v>
      </c>
      <c r="K1572" t="str">
        <f>IFERROR(RIGHT(tbStoricoOrdini[[#This Row],[ARTICOLO]],LEN(tbStoricoOrdini[[#This Row],[ARTICOLO]])-FIND(" ",tbStoricoOrdini[[#This Row],[ARTICOLO]],FIND(" ",tbStoricoOrdini[[#This Row],[ARTICOLO]]) +1)),"")</f>
        <v/>
      </c>
      <c r="L1572" s="3">
        <f>VLOOKUP(tbStoricoOrdini[[#This Row],[ARTICOLO]],tbArticoli[],2,FALSE)</f>
        <v>150</v>
      </c>
      <c r="M1572" s="22">
        <f>tbStoricoOrdini[[#This Row],[IMPORTO]]/tbStoricoOrdini[[#This Row],[PREZZO]]</f>
        <v>13.213333333333333</v>
      </c>
      <c r="N1572" t="s">
        <v>9</v>
      </c>
      <c r="O1572" s="8">
        <f>VLOOKUP(tbStoricoOrdini[[#This Row],[AGENTE]],tbAgenti[],2,FALSE)</f>
        <v>0.05</v>
      </c>
      <c r="P1572" s="2">
        <v>1982</v>
      </c>
      <c r="Q1572" s="2">
        <f>tbStoricoOrdini[[#This Row],[IMPORTO]]*tbStoricoOrdini[[#This Row],[% COMM.]]</f>
        <v>99.100000000000009</v>
      </c>
      <c r="R1572" s="2">
        <f>tbStoricoOrdini[[#This Row],[TOT. COMM.]]+tbStoricoOrdini[[#This Row],[IMPORTO]]</f>
        <v>2081.1</v>
      </c>
    </row>
    <row r="1573" spans="1:18">
      <c r="A1573" s="1">
        <v>43862</v>
      </c>
      <c r="B1573" s="7">
        <f>MONTH(tbStoricoOrdini[[#This Row],[DATA]])</f>
        <v>2</v>
      </c>
      <c r="C1573" t="s">
        <v>1668</v>
      </c>
      <c r="D1573" t="str">
        <f>RIGHT(tbStoricoOrdini[[#This Row],[ORDINE]],4)</f>
        <v>1570</v>
      </c>
      <c r="E1573" t="s">
        <v>48</v>
      </c>
      <c r="F1573" t="str">
        <f>VLOOKUP(tbStoricoOrdini[[#This Row],[CLIENTE]],tbClienti[],3,FALSE)</f>
        <v>Umbria</v>
      </c>
      <c r="G1573" t="str">
        <f>VLOOKUP(tbStoricoOrdini[[#This Row],[CLIENTE]],tbClienti[],7,FALSE)</f>
        <v>BC</v>
      </c>
      <c r="H1573" t="s">
        <v>72</v>
      </c>
      <c r="I1573" t="str">
        <f>IF(LEFT(tbStoricoOrdini[[#This Row],[ARTICOLO]],3) = "COG","COG",LEFT(tbStoricoOrdini[[#This Row],[ARTICOLO]],FIND(" ",tbStoricoOrdini[[#This Row],[ARTICOLO]])-1))</f>
        <v>EB06</v>
      </c>
      <c r="J1573" t="str">
        <f>MID(tbStoricoOrdini[[#This Row],[ARTICOLO]],FIND(" ",tbStoricoOrdini[[#This Row],[ARTICOLO]])+1,4)</f>
        <v>3000</v>
      </c>
      <c r="K1573" t="str">
        <f>IFERROR(RIGHT(tbStoricoOrdini[[#This Row],[ARTICOLO]],LEN(tbStoricoOrdini[[#This Row],[ARTICOLO]])-FIND(" ",tbStoricoOrdini[[#This Row],[ARTICOLO]],FIND(" ",tbStoricoOrdini[[#This Row],[ARTICOLO]]) +1)),"")</f>
        <v>Medium</v>
      </c>
      <c r="L1573" s="3">
        <f>VLOOKUP(tbStoricoOrdini[[#This Row],[ARTICOLO]],tbArticoli[],2,FALSE)</f>
        <v>120</v>
      </c>
      <c r="M1573" s="22">
        <f>tbStoricoOrdini[[#This Row],[IMPORTO]]/tbStoricoOrdini[[#This Row],[PREZZO]]</f>
        <v>52.30833333333333</v>
      </c>
      <c r="N1573" t="s">
        <v>6</v>
      </c>
      <c r="O1573" s="8">
        <f>VLOOKUP(tbStoricoOrdini[[#This Row],[AGENTE]],tbAgenti[],2,FALSE)</f>
        <v>7.4999999999999997E-2</v>
      </c>
      <c r="P1573" s="2">
        <v>6277</v>
      </c>
      <c r="Q1573" s="2">
        <f>tbStoricoOrdini[[#This Row],[IMPORTO]]*tbStoricoOrdini[[#This Row],[% COMM.]]</f>
        <v>470.77499999999998</v>
      </c>
      <c r="R1573" s="2">
        <f>tbStoricoOrdini[[#This Row],[TOT. COMM.]]+tbStoricoOrdini[[#This Row],[IMPORTO]]</f>
        <v>6747.7749999999996</v>
      </c>
    </row>
    <row r="1574" spans="1:18">
      <c r="A1574" s="1">
        <v>43862</v>
      </c>
      <c r="B1574" s="7">
        <f>MONTH(tbStoricoOrdini[[#This Row],[DATA]])</f>
        <v>2</v>
      </c>
      <c r="C1574" t="s">
        <v>1669</v>
      </c>
      <c r="D1574" t="str">
        <f>RIGHT(tbStoricoOrdini[[#This Row],[ORDINE]],4)</f>
        <v>1571</v>
      </c>
      <c r="E1574" t="s">
        <v>48</v>
      </c>
      <c r="F1574" t="str">
        <f>VLOOKUP(tbStoricoOrdini[[#This Row],[CLIENTE]],tbClienti[],3,FALSE)</f>
        <v>Umbria</v>
      </c>
      <c r="G1574" t="str">
        <f>VLOOKUP(tbStoricoOrdini[[#This Row],[CLIENTE]],tbClienti[],7,FALSE)</f>
        <v>BC</v>
      </c>
      <c r="H1574" t="s">
        <v>72</v>
      </c>
      <c r="I1574" t="str">
        <f>IF(LEFT(tbStoricoOrdini[[#This Row],[ARTICOLO]],3) = "COG","COG",LEFT(tbStoricoOrdini[[#This Row],[ARTICOLO]],FIND(" ",tbStoricoOrdini[[#This Row],[ARTICOLO]])-1))</f>
        <v>EB06</v>
      </c>
      <c r="J1574" t="str">
        <f>MID(tbStoricoOrdini[[#This Row],[ARTICOLO]],FIND(" ",tbStoricoOrdini[[#This Row],[ARTICOLO]])+1,4)</f>
        <v>3000</v>
      </c>
      <c r="K1574" t="str">
        <f>IFERROR(RIGHT(tbStoricoOrdini[[#This Row],[ARTICOLO]],LEN(tbStoricoOrdini[[#This Row],[ARTICOLO]])-FIND(" ",tbStoricoOrdini[[#This Row],[ARTICOLO]],FIND(" ",tbStoricoOrdini[[#This Row],[ARTICOLO]]) +1)),"")</f>
        <v>Medium</v>
      </c>
      <c r="L1574" s="3">
        <f>VLOOKUP(tbStoricoOrdini[[#This Row],[ARTICOLO]],tbArticoli[],2,FALSE)</f>
        <v>120</v>
      </c>
      <c r="M1574" s="22">
        <f>tbStoricoOrdini[[#This Row],[IMPORTO]]/tbStoricoOrdini[[#This Row],[PREZZO]]</f>
        <v>16.441666666666666</v>
      </c>
      <c r="N1574" t="s">
        <v>9</v>
      </c>
      <c r="O1574" s="8">
        <f>VLOOKUP(tbStoricoOrdini[[#This Row],[AGENTE]],tbAgenti[],2,FALSE)</f>
        <v>0.05</v>
      </c>
      <c r="P1574" s="2">
        <v>1973</v>
      </c>
      <c r="Q1574" s="2">
        <f>tbStoricoOrdini[[#This Row],[IMPORTO]]*tbStoricoOrdini[[#This Row],[% COMM.]]</f>
        <v>98.65</v>
      </c>
      <c r="R1574" s="2">
        <f>tbStoricoOrdini[[#This Row],[TOT. COMM.]]+tbStoricoOrdini[[#This Row],[IMPORTO]]</f>
        <v>2071.65</v>
      </c>
    </row>
    <row r="1575" spans="1:18">
      <c r="A1575" s="1">
        <v>43862</v>
      </c>
      <c r="B1575" s="7">
        <f>MONTH(tbStoricoOrdini[[#This Row],[DATA]])</f>
        <v>2</v>
      </c>
      <c r="C1575" t="s">
        <v>1670</v>
      </c>
      <c r="D1575" t="str">
        <f>RIGHT(tbStoricoOrdini[[#This Row],[ORDINE]],4)</f>
        <v>1572</v>
      </c>
      <c r="E1575" t="s">
        <v>48</v>
      </c>
      <c r="F1575" t="str">
        <f>VLOOKUP(tbStoricoOrdini[[#This Row],[CLIENTE]],tbClienti[],3,FALSE)</f>
        <v>Umbria</v>
      </c>
      <c r="G1575" t="str">
        <f>VLOOKUP(tbStoricoOrdini[[#This Row],[CLIENTE]],tbClienti[],7,FALSE)</f>
        <v>BC</v>
      </c>
      <c r="H1575" t="s">
        <v>73</v>
      </c>
      <c r="I1575" t="str">
        <f>IF(LEFT(tbStoricoOrdini[[#This Row],[ARTICOLO]],3) = "COG","COG",LEFT(tbStoricoOrdini[[#This Row],[ARTICOLO]],FIND(" ",tbStoricoOrdini[[#This Row],[ARTICOLO]])-1))</f>
        <v>EB06</v>
      </c>
      <c r="J1575" t="str">
        <f>MID(tbStoricoOrdini[[#This Row],[ARTICOLO]],FIND(" ",tbStoricoOrdini[[#This Row],[ARTICOLO]])+1,4)</f>
        <v>3000</v>
      </c>
      <c r="K1575" t="str">
        <f>IFERROR(RIGHT(tbStoricoOrdini[[#This Row],[ARTICOLO]],LEN(tbStoricoOrdini[[#This Row],[ARTICOLO]])-FIND(" ",tbStoricoOrdini[[#This Row],[ARTICOLO]],FIND(" ",tbStoricoOrdini[[#This Row],[ARTICOLO]]) +1)),"")</f>
        <v>Plus</v>
      </c>
      <c r="L1575" s="3">
        <f>VLOOKUP(tbStoricoOrdini[[#This Row],[ARTICOLO]],tbArticoli[],2,FALSE)</f>
        <v>130</v>
      </c>
      <c r="M1575" s="22">
        <f>tbStoricoOrdini[[#This Row],[IMPORTO]]/tbStoricoOrdini[[#This Row],[PREZZO]]</f>
        <v>2.5076923076923077</v>
      </c>
      <c r="N1575" t="s">
        <v>6</v>
      </c>
      <c r="O1575" s="8">
        <f>VLOOKUP(tbStoricoOrdini[[#This Row],[AGENTE]],tbAgenti[],2,FALSE)</f>
        <v>7.4999999999999997E-2</v>
      </c>
      <c r="P1575" s="2">
        <v>326</v>
      </c>
      <c r="Q1575" s="2">
        <f>tbStoricoOrdini[[#This Row],[IMPORTO]]*tbStoricoOrdini[[#This Row],[% COMM.]]</f>
        <v>24.45</v>
      </c>
      <c r="R1575" s="2">
        <f>tbStoricoOrdini[[#This Row],[TOT. COMM.]]+tbStoricoOrdini[[#This Row],[IMPORTO]]</f>
        <v>350.45</v>
      </c>
    </row>
    <row r="1576" spans="1:18">
      <c r="A1576" s="1">
        <v>43862</v>
      </c>
      <c r="B1576" s="7">
        <f>MONTH(tbStoricoOrdini[[#This Row],[DATA]])</f>
        <v>2</v>
      </c>
      <c r="C1576" t="s">
        <v>1671</v>
      </c>
      <c r="D1576" t="str">
        <f>RIGHT(tbStoricoOrdini[[#This Row],[ORDINE]],4)</f>
        <v>1573</v>
      </c>
      <c r="E1576" t="s">
        <v>49</v>
      </c>
      <c r="F1576" t="str">
        <f>VLOOKUP(tbStoricoOrdini[[#This Row],[CLIENTE]],tbClienti[],3,FALSE)</f>
        <v>Veneto</v>
      </c>
      <c r="G1576" t="str">
        <f>VLOOKUP(tbStoricoOrdini[[#This Row],[CLIENTE]],tbClienti[],7,FALSE)</f>
        <v>CC</v>
      </c>
      <c r="H1576" t="s">
        <v>74</v>
      </c>
      <c r="I1576" t="str">
        <f>IF(LEFT(tbStoricoOrdini[[#This Row],[ARTICOLO]],3) = "COG","COG",LEFT(tbStoricoOrdini[[#This Row],[ARTICOLO]],FIND(" ",tbStoricoOrdini[[#This Row],[ARTICOLO]])-1))</f>
        <v>AVRC</v>
      </c>
      <c r="J1576" t="str">
        <f>MID(tbStoricoOrdini[[#This Row],[ARTICOLO]],FIND(" ",tbStoricoOrdini[[#This Row],[ARTICOLO]])+1,4)</f>
        <v>2500</v>
      </c>
      <c r="K1576" t="str">
        <f>IFERROR(RIGHT(tbStoricoOrdini[[#This Row],[ARTICOLO]],LEN(tbStoricoOrdini[[#This Row],[ARTICOLO]])-FIND(" ",tbStoricoOrdini[[#This Row],[ARTICOLO]],FIND(" ",tbStoricoOrdini[[#This Row],[ARTICOLO]]) +1)),"")</f>
        <v>Gold</v>
      </c>
      <c r="L1576" s="3">
        <f>VLOOKUP(tbStoricoOrdini[[#This Row],[ARTICOLO]],tbArticoli[],2,FALSE)</f>
        <v>500</v>
      </c>
      <c r="M1576" s="22">
        <f>tbStoricoOrdini[[#This Row],[IMPORTO]]/tbStoricoOrdini[[#This Row],[PREZZO]]</f>
        <v>1.7999999999999999E-2</v>
      </c>
      <c r="N1576" t="s">
        <v>16</v>
      </c>
      <c r="O1576" s="8">
        <f>VLOOKUP(tbStoricoOrdini[[#This Row],[AGENTE]],tbAgenti[],2,FALSE)</f>
        <v>0.05</v>
      </c>
      <c r="P1576" s="2">
        <v>9</v>
      </c>
      <c r="Q1576" s="2">
        <f>tbStoricoOrdini[[#This Row],[IMPORTO]]*tbStoricoOrdini[[#This Row],[% COMM.]]</f>
        <v>0.45</v>
      </c>
      <c r="R1576" s="2">
        <f>tbStoricoOrdini[[#This Row],[TOT. COMM.]]+tbStoricoOrdini[[#This Row],[IMPORTO]]</f>
        <v>9.4499999999999993</v>
      </c>
    </row>
    <row r="1577" spans="1:18">
      <c r="A1577" s="1">
        <v>43862</v>
      </c>
      <c r="B1577" s="7">
        <f>MONTH(tbStoricoOrdini[[#This Row],[DATA]])</f>
        <v>2</v>
      </c>
      <c r="C1577" t="s">
        <v>1672</v>
      </c>
      <c r="D1577" t="str">
        <f>RIGHT(tbStoricoOrdini[[#This Row],[ORDINE]],4)</f>
        <v>1574</v>
      </c>
      <c r="E1577" t="s">
        <v>49</v>
      </c>
      <c r="F1577" t="str">
        <f>VLOOKUP(tbStoricoOrdini[[#This Row],[CLIENTE]],tbClienti[],3,FALSE)</f>
        <v>Veneto</v>
      </c>
      <c r="G1577" t="str">
        <f>VLOOKUP(tbStoricoOrdini[[#This Row],[CLIENTE]],tbClienti[],7,FALSE)</f>
        <v>CC</v>
      </c>
      <c r="H1577" t="s">
        <v>74</v>
      </c>
      <c r="I1577" t="str">
        <f>IF(LEFT(tbStoricoOrdini[[#This Row],[ARTICOLO]],3) = "COG","COG",LEFT(tbStoricoOrdini[[#This Row],[ARTICOLO]],FIND(" ",tbStoricoOrdini[[#This Row],[ARTICOLO]])-1))</f>
        <v>AVRC</v>
      </c>
      <c r="J1577" t="str">
        <f>MID(tbStoricoOrdini[[#This Row],[ARTICOLO]],FIND(" ",tbStoricoOrdini[[#This Row],[ARTICOLO]])+1,4)</f>
        <v>2500</v>
      </c>
      <c r="K1577" t="str">
        <f>IFERROR(RIGHT(tbStoricoOrdini[[#This Row],[ARTICOLO]],LEN(tbStoricoOrdini[[#This Row],[ARTICOLO]])-FIND(" ",tbStoricoOrdini[[#This Row],[ARTICOLO]],FIND(" ",tbStoricoOrdini[[#This Row],[ARTICOLO]]) +1)),"")</f>
        <v>Gold</v>
      </c>
      <c r="L1577" s="3">
        <f>VLOOKUP(tbStoricoOrdini[[#This Row],[ARTICOLO]],tbArticoli[],2,FALSE)</f>
        <v>500</v>
      </c>
      <c r="M1577" s="22">
        <f>tbStoricoOrdini[[#This Row],[IMPORTO]]/tbStoricoOrdini[[#This Row],[PREZZO]]</f>
        <v>8.0000000000000002E-3</v>
      </c>
      <c r="N1577" t="s">
        <v>39</v>
      </c>
      <c r="O1577" s="8">
        <f>VLOOKUP(tbStoricoOrdini[[#This Row],[AGENTE]],tbAgenti[],2,FALSE)</f>
        <v>0.05</v>
      </c>
      <c r="P1577" s="2">
        <v>4</v>
      </c>
      <c r="Q1577" s="2">
        <f>tbStoricoOrdini[[#This Row],[IMPORTO]]*tbStoricoOrdini[[#This Row],[% COMM.]]</f>
        <v>0.2</v>
      </c>
      <c r="R1577" s="2">
        <f>tbStoricoOrdini[[#This Row],[TOT. COMM.]]+tbStoricoOrdini[[#This Row],[IMPORTO]]</f>
        <v>4.2</v>
      </c>
    </row>
    <row r="1578" spans="1:18">
      <c r="A1578" s="1">
        <v>43862</v>
      </c>
      <c r="B1578" s="7">
        <f>MONTH(tbStoricoOrdini[[#This Row],[DATA]])</f>
        <v>2</v>
      </c>
      <c r="C1578" t="s">
        <v>1673</v>
      </c>
      <c r="D1578" t="str">
        <f>RIGHT(tbStoricoOrdini[[#This Row],[ORDINE]],4)</f>
        <v>1575</v>
      </c>
      <c r="E1578" t="s">
        <v>49</v>
      </c>
      <c r="F1578" t="str">
        <f>VLOOKUP(tbStoricoOrdini[[#This Row],[CLIENTE]],tbClienti[],3,FALSE)</f>
        <v>Veneto</v>
      </c>
      <c r="G1578" t="str">
        <f>VLOOKUP(tbStoricoOrdini[[#This Row],[CLIENTE]],tbClienti[],7,FALSE)</f>
        <v>CC</v>
      </c>
      <c r="H1578" t="s">
        <v>61</v>
      </c>
      <c r="I1578" t="str">
        <f>IF(LEFT(tbStoricoOrdini[[#This Row],[ARTICOLO]],3) = "COG","COG",LEFT(tbStoricoOrdini[[#This Row],[ARTICOLO]],FIND(" ",tbStoricoOrdini[[#This Row],[ARTICOLO]])-1))</f>
        <v>KLM</v>
      </c>
      <c r="J1578" t="str">
        <f>MID(tbStoricoOrdini[[#This Row],[ARTICOLO]],FIND(" ",tbStoricoOrdini[[#This Row],[ARTICOLO]])+1,4)</f>
        <v>5000</v>
      </c>
      <c r="K1578" t="str">
        <f>IFERROR(RIGHT(tbStoricoOrdini[[#This Row],[ARTICOLO]],LEN(tbStoricoOrdini[[#This Row],[ARTICOLO]])-FIND(" ",tbStoricoOrdini[[#This Row],[ARTICOLO]],FIND(" ",tbStoricoOrdini[[#This Row],[ARTICOLO]]) +1)),"")</f>
        <v>Medium</v>
      </c>
      <c r="L1578" s="3">
        <f>VLOOKUP(tbStoricoOrdini[[#This Row],[ARTICOLO]],tbArticoli[],2,FALSE)</f>
        <v>150</v>
      </c>
      <c r="M1578" s="22">
        <f>tbStoricoOrdini[[#This Row],[IMPORTO]]/tbStoricoOrdini[[#This Row],[PREZZO]]</f>
        <v>514.32000000000005</v>
      </c>
      <c r="N1578" t="s">
        <v>39</v>
      </c>
      <c r="O1578" s="8">
        <f>VLOOKUP(tbStoricoOrdini[[#This Row],[AGENTE]],tbAgenti[],2,FALSE)</f>
        <v>0.05</v>
      </c>
      <c r="P1578" s="2">
        <v>77148</v>
      </c>
      <c r="Q1578" s="2">
        <f>tbStoricoOrdini[[#This Row],[IMPORTO]]*tbStoricoOrdini[[#This Row],[% COMM.]]</f>
        <v>3857.4</v>
      </c>
      <c r="R1578" s="2">
        <f>tbStoricoOrdini[[#This Row],[TOT. COMM.]]+tbStoricoOrdini[[#This Row],[IMPORTO]]</f>
        <v>81005.399999999994</v>
      </c>
    </row>
    <row r="1579" spans="1:18">
      <c r="A1579" s="1">
        <v>43862</v>
      </c>
      <c r="B1579" s="7">
        <f>MONTH(tbStoricoOrdini[[#This Row],[DATA]])</f>
        <v>2</v>
      </c>
      <c r="C1579" t="s">
        <v>1674</v>
      </c>
      <c r="D1579" t="str">
        <f>RIGHT(tbStoricoOrdini[[#This Row],[ORDINE]],4)</f>
        <v>1576</v>
      </c>
      <c r="E1579" t="s">
        <v>49</v>
      </c>
      <c r="F1579" t="str">
        <f>VLOOKUP(tbStoricoOrdini[[#This Row],[CLIENTE]],tbClienti[],3,FALSE)</f>
        <v>Veneto</v>
      </c>
      <c r="G1579" t="str">
        <f>VLOOKUP(tbStoricoOrdini[[#This Row],[CLIENTE]],tbClienti[],7,FALSE)</f>
        <v>CC</v>
      </c>
      <c r="H1579" t="s">
        <v>61</v>
      </c>
      <c r="I1579" t="str">
        <f>IF(LEFT(tbStoricoOrdini[[#This Row],[ARTICOLO]],3) = "COG","COG",LEFT(tbStoricoOrdini[[#This Row],[ARTICOLO]],FIND(" ",tbStoricoOrdini[[#This Row],[ARTICOLO]])-1))</f>
        <v>KLM</v>
      </c>
      <c r="J1579" t="str">
        <f>MID(tbStoricoOrdini[[#This Row],[ARTICOLO]],FIND(" ",tbStoricoOrdini[[#This Row],[ARTICOLO]])+1,4)</f>
        <v>5000</v>
      </c>
      <c r="K1579" t="str">
        <f>IFERROR(RIGHT(tbStoricoOrdini[[#This Row],[ARTICOLO]],LEN(tbStoricoOrdini[[#This Row],[ARTICOLO]])-FIND(" ",tbStoricoOrdini[[#This Row],[ARTICOLO]],FIND(" ",tbStoricoOrdini[[#This Row],[ARTICOLO]]) +1)),"")</f>
        <v>Medium</v>
      </c>
      <c r="L1579" s="3">
        <f>VLOOKUP(tbStoricoOrdini[[#This Row],[ARTICOLO]],tbArticoli[],2,FALSE)</f>
        <v>150</v>
      </c>
      <c r="M1579" s="22">
        <f>tbStoricoOrdini[[#This Row],[IMPORTO]]/tbStoricoOrdini[[#This Row],[PREZZO]]</f>
        <v>1.28</v>
      </c>
      <c r="N1579" t="s">
        <v>11</v>
      </c>
      <c r="O1579" s="8">
        <f>VLOOKUP(tbStoricoOrdini[[#This Row],[AGENTE]],tbAgenti[],2,FALSE)</f>
        <v>0.04</v>
      </c>
      <c r="P1579" s="2">
        <v>192</v>
      </c>
      <c r="Q1579" s="2">
        <f>tbStoricoOrdini[[#This Row],[IMPORTO]]*tbStoricoOrdini[[#This Row],[% COMM.]]</f>
        <v>7.68</v>
      </c>
      <c r="R1579" s="2">
        <f>tbStoricoOrdini[[#This Row],[TOT. COMM.]]+tbStoricoOrdini[[#This Row],[IMPORTO]]</f>
        <v>199.68</v>
      </c>
    </row>
    <row r="1580" spans="1:18">
      <c r="A1580" s="1">
        <v>43862</v>
      </c>
      <c r="B1580" s="7">
        <f>MONTH(tbStoricoOrdini[[#This Row],[DATA]])</f>
        <v>2</v>
      </c>
      <c r="C1580" t="s">
        <v>1675</v>
      </c>
      <c r="D1580" t="str">
        <f>RIGHT(tbStoricoOrdini[[#This Row],[ORDINE]],4)</f>
        <v>1577</v>
      </c>
      <c r="E1580" t="s">
        <v>49</v>
      </c>
      <c r="F1580" t="str">
        <f>VLOOKUP(tbStoricoOrdini[[#This Row],[CLIENTE]],tbClienti[],3,FALSE)</f>
        <v>Veneto</v>
      </c>
      <c r="G1580" t="str">
        <f>VLOOKUP(tbStoricoOrdini[[#This Row],[CLIENTE]],tbClienti[],7,FALSE)</f>
        <v>CC</v>
      </c>
      <c r="H1580" t="s">
        <v>61</v>
      </c>
      <c r="I1580" t="str">
        <f>IF(LEFT(tbStoricoOrdini[[#This Row],[ARTICOLO]],3) = "COG","COG",LEFT(tbStoricoOrdini[[#This Row],[ARTICOLO]],FIND(" ",tbStoricoOrdini[[#This Row],[ARTICOLO]])-1))</f>
        <v>KLM</v>
      </c>
      <c r="J1580" t="str">
        <f>MID(tbStoricoOrdini[[#This Row],[ARTICOLO]],FIND(" ",tbStoricoOrdini[[#This Row],[ARTICOLO]])+1,4)</f>
        <v>5000</v>
      </c>
      <c r="K1580" t="str">
        <f>IFERROR(RIGHT(tbStoricoOrdini[[#This Row],[ARTICOLO]],LEN(tbStoricoOrdini[[#This Row],[ARTICOLO]])-FIND(" ",tbStoricoOrdini[[#This Row],[ARTICOLO]],FIND(" ",tbStoricoOrdini[[#This Row],[ARTICOLO]]) +1)),"")</f>
        <v>Medium</v>
      </c>
      <c r="L1580" s="3">
        <f>VLOOKUP(tbStoricoOrdini[[#This Row],[ARTICOLO]],tbArticoli[],2,FALSE)</f>
        <v>150</v>
      </c>
      <c r="M1580" s="22">
        <f>tbStoricoOrdini[[#This Row],[IMPORTO]]/tbStoricoOrdini[[#This Row],[PREZZO]]</f>
        <v>185.99333333333334</v>
      </c>
      <c r="N1580" t="s">
        <v>15</v>
      </c>
      <c r="O1580" s="8">
        <f>VLOOKUP(tbStoricoOrdini[[#This Row],[AGENTE]],tbAgenti[],2,FALSE)</f>
        <v>0.08</v>
      </c>
      <c r="P1580" s="2">
        <v>27899</v>
      </c>
      <c r="Q1580" s="2">
        <f>tbStoricoOrdini[[#This Row],[IMPORTO]]*tbStoricoOrdini[[#This Row],[% COMM.]]</f>
        <v>2231.92</v>
      </c>
      <c r="R1580" s="2">
        <f>tbStoricoOrdini[[#This Row],[TOT. COMM.]]+tbStoricoOrdini[[#This Row],[IMPORTO]]</f>
        <v>30130.92</v>
      </c>
    </row>
    <row r="1581" spans="1:18">
      <c r="A1581" s="1">
        <v>43862</v>
      </c>
      <c r="B1581" s="7">
        <f>MONTH(tbStoricoOrdini[[#This Row],[DATA]])</f>
        <v>2</v>
      </c>
      <c r="C1581" t="s">
        <v>1676</v>
      </c>
      <c r="D1581" t="str">
        <f>RIGHT(tbStoricoOrdini[[#This Row],[ORDINE]],4)</f>
        <v>1578</v>
      </c>
      <c r="E1581" t="s">
        <v>49</v>
      </c>
      <c r="F1581" t="str">
        <f>VLOOKUP(tbStoricoOrdini[[#This Row],[CLIENTE]],tbClienti[],3,FALSE)</f>
        <v>Veneto</v>
      </c>
      <c r="G1581" t="str">
        <f>VLOOKUP(tbStoricoOrdini[[#This Row],[CLIENTE]],tbClienti[],7,FALSE)</f>
        <v>CC</v>
      </c>
      <c r="H1581" t="s">
        <v>61</v>
      </c>
      <c r="I1581" t="str">
        <f>IF(LEFT(tbStoricoOrdini[[#This Row],[ARTICOLO]],3) = "COG","COG",LEFT(tbStoricoOrdini[[#This Row],[ARTICOLO]],FIND(" ",tbStoricoOrdini[[#This Row],[ARTICOLO]])-1))</f>
        <v>KLM</v>
      </c>
      <c r="J1581" t="str">
        <f>MID(tbStoricoOrdini[[#This Row],[ARTICOLO]],FIND(" ",tbStoricoOrdini[[#This Row],[ARTICOLO]])+1,4)</f>
        <v>5000</v>
      </c>
      <c r="K1581" t="str">
        <f>IFERROR(RIGHT(tbStoricoOrdini[[#This Row],[ARTICOLO]],LEN(tbStoricoOrdini[[#This Row],[ARTICOLO]])-FIND(" ",tbStoricoOrdini[[#This Row],[ARTICOLO]],FIND(" ",tbStoricoOrdini[[#This Row],[ARTICOLO]]) +1)),"")</f>
        <v>Medium</v>
      </c>
      <c r="L1581" s="3">
        <f>VLOOKUP(tbStoricoOrdini[[#This Row],[ARTICOLO]],tbArticoli[],2,FALSE)</f>
        <v>150</v>
      </c>
      <c r="M1581" s="22">
        <f>tbStoricoOrdini[[#This Row],[IMPORTO]]/tbStoricoOrdini[[#This Row],[PREZZO]]</f>
        <v>10.346666666666666</v>
      </c>
      <c r="N1581" t="s">
        <v>6</v>
      </c>
      <c r="O1581" s="8">
        <f>VLOOKUP(tbStoricoOrdini[[#This Row],[AGENTE]],tbAgenti[],2,FALSE)</f>
        <v>7.4999999999999997E-2</v>
      </c>
      <c r="P1581" s="2">
        <v>1552</v>
      </c>
      <c r="Q1581" s="2">
        <f>tbStoricoOrdini[[#This Row],[IMPORTO]]*tbStoricoOrdini[[#This Row],[% COMM.]]</f>
        <v>116.39999999999999</v>
      </c>
      <c r="R1581" s="2">
        <f>tbStoricoOrdini[[#This Row],[TOT. COMM.]]+tbStoricoOrdini[[#This Row],[IMPORTO]]</f>
        <v>1668.4</v>
      </c>
    </row>
    <row r="1582" spans="1:18">
      <c r="A1582" s="1">
        <v>43862</v>
      </c>
      <c r="B1582" s="7">
        <f>MONTH(tbStoricoOrdini[[#This Row],[DATA]])</f>
        <v>2</v>
      </c>
      <c r="C1582" t="s">
        <v>1677</v>
      </c>
      <c r="D1582" t="str">
        <f>RIGHT(tbStoricoOrdini[[#This Row],[ORDINE]],4)</f>
        <v>1579</v>
      </c>
      <c r="E1582" t="s">
        <v>49</v>
      </c>
      <c r="F1582" t="str">
        <f>VLOOKUP(tbStoricoOrdini[[#This Row],[CLIENTE]],tbClienti[],3,FALSE)</f>
        <v>Veneto</v>
      </c>
      <c r="G1582" t="str">
        <f>VLOOKUP(tbStoricoOrdini[[#This Row],[CLIENTE]],tbClienti[],7,FALSE)</f>
        <v>CC</v>
      </c>
      <c r="H1582" t="s">
        <v>79</v>
      </c>
      <c r="I1582" t="str">
        <f>IF(LEFT(tbStoricoOrdini[[#This Row],[ARTICOLO]],3) = "COG","COG",LEFT(tbStoricoOrdini[[#This Row],[ARTICOLO]],FIND(" ",tbStoricoOrdini[[#This Row],[ARTICOLO]])-1))</f>
        <v>COG</v>
      </c>
      <c r="J1582" t="str">
        <f>MID(tbStoricoOrdini[[#This Row],[ARTICOLO]],FIND(" ",tbStoricoOrdini[[#This Row],[ARTICOLO]])+1,4)</f>
        <v>4000</v>
      </c>
      <c r="K1582" t="str">
        <f>IFERROR(RIGHT(tbStoricoOrdini[[#This Row],[ARTICOLO]],LEN(tbStoricoOrdini[[#This Row],[ARTICOLO]])-FIND(" ",tbStoricoOrdini[[#This Row],[ARTICOLO]],FIND(" ",tbStoricoOrdini[[#This Row],[ARTICOLO]]) +1)),"")</f>
        <v>Plus</v>
      </c>
      <c r="L1582" s="3">
        <f>VLOOKUP(tbStoricoOrdini[[#This Row],[ARTICOLO]],tbArticoli[],2,FALSE)</f>
        <v>240</v>
      </c>
      <c r="M1582" s="22">
        <f>tbStoricoOrdini[[#This Row],[IMPORTO]]/tbStoricoOrdini[[#This Row],[PREZZO]]</f>
        <v>0.30833333333333335</v>
      </c>
      <c r="N1582" t="s">
        <v>11</v>
      </c>
      <c r="O1582" s="8">
        <f>VLOOKUP(tbStoricoOrdini[[#This Row],[AGENTE]],tbAgenti[],2,FALSE)</f>
        <v>0.04</v>
      </c>
      <c r="P1582" s="2">
        <v>74</v>
      </c>
      <c r="Q1582" s="2">
        <f>tbStoricoOrdini[[#This Row],[IMPORTO]]*tbStoricoOrdini[[#This Row],[% COMM.]]</f>
        <v>2.96</v>
      </c>
      <c r="R1582" s="2">
        <f>tbStoricoOrdini[[#This Row],[TOT. COMM.]]+tbStoricoOrdini[[#This Row],[IMPORTO]]</f>
        <v>76.959999999999994</v>
      </c>
    </row>
    <row r="1583" spans="1:18">
      <c r="A1583" s="1">
        <v>43862</v>
      </c>
      <c r="B1583" s="7">
        <f>MONTH(tbStoricoOrdini[[#This Row],[DATA]])</f>
        <v>2</v>
      </c>
      <c r="C1583" t="s">
        <v>1678</v>
      </c>
      <c r="D1583" t="str">
        <f>RIGHT(tbStoricoOrdini[[#This Row],[ORDINE]],4)</f>
        <v>1580</v>
      </c>
      <c r="E1583" t="s">
        <v>49</v>
      </c>
      <c r="F1583" t="str">
        <f>VLOOKUP(tbStoricoOrdini[[#This Row],[CLIENTE]],tbClienti[],3,FALSE)</f>
        <v>Veneto</v>
      </c>
      <c r="G1583" t="str">
        <f>VLOOKUP(tbStoricoOrdini[[#This Row],[CLIENTE]],tbClienti[],7,FALSE)</f>
        <v>CC</v>
      </c>
      <c r="H1583" t="s">
        <v>63</v>
      </c>
      <c r="I1583" t="str">
        <f>IF(LEFT(tbStoricoOrdini[[#This Row],[ARTICOLO]],3) = "COG","COG",LEFT(tbStoricoOrdini[[#This Row],[ARTICOLO]],FIND(" ",tbStoricoOrdini[[#This Row],[ARTICOLO]])-1))</f>
        <v>KLM</v>
      </c>
      <c r="J1583" t="str">
        <f>MID(tbStoricoOrdini[[#This Row],[ARTICOLO]],FIND(" ",tbStoricoOrdini[[#This Row],[ARTICOLO]])+1,4)</f>
        <v>3000</v>
      </c>
      <c r="K1583" t="str">
        <f>IFERROR(RIGHT(tbStoricoOrdini[[#This Row],[ARTICOLO]],LEN(tbStoricoOrdini[[#This Row],[ARTICOLO]])-FIND(" ",tbStoricoOrdini[[#This Row],[ARTICOLO]],FIND(" ",tbStoricoOrdini[[#This Row],[ARTICOLO]]) +1)),"")</f>
        <v>Plus</v>
      </c>
      <c r="L1583" s="3">
        <f>VLOOKUP(tbStoricoOrdini[[#This Row],[ARTICOLO]],tbArticoli[],2,FALSE)</f>
        <v>145</v>
      </c>
      <c r="M1583" s="22">
        <f>tbStoricoOrdini[[#This Row],[IMPORTO]]/tbStoricoOrdini[[#This Row],[PREZZO]]</f>
        <v>48.096551724137932</v>
      </c>
      <c r="N1583" t="s">
        <v>16</v>
      </c>
      <c r="O1583" s="8">
        <f>VLOOKUP(tbStoricoOrdini[[#This Row],[AGENTE]],tbAgenti[],2,FALSE)</f>
        <v>0.05</v>
      </c>
      <c r="P1583" s="2">
        <v>6974</v>
      </c>
      <c r="Q1583" s="2">
        <f>tbStoricoOrdini[[#This Row],[IMPORTO]]*tbStoricoOrdini[[#This Row],[% COMM.]]</f>
        <v>348.70000000000005</v>
      </c>
      <c r="R1583" s="2">
        <f>tbStoricoOrdini[[#This Row],[TOT. COMM.]]+tbStoricoOrdini[[#This Row],[IMPORTO]]</f>
        <v>7322.7</v>
      </c>
    </row>
    <row r="1584" spans="1:18">
      <c r="A1584" s="1">
        <v>43862</v>
      </c>
      <c r="B1584" s="7">
        <f>MONTH(tbStoricoOrdini[[#This Row],[DATA]])</f>
        <v>2</v>
      </c>
      <c r="C1584" t="s">
        <v>1679</v>
      </c>
      <c r="D1584" t="str">
        <f>RIGHT(tbStoricoOrdini[[#This Row],[ORDINE]],4)</f>
        <v>1581</v>
      </c>
      <c r="E1584" t="s">
        <v>49</v>
      </c>
      <c r="F1584" t="str">
        <f>VLOOKUP(tbStoricoOrdini[[#This Row],[CLIENTE]],tbClienti[],3,FALSE)</f>
        <v>Veneto</v>
      </c>
      <c r="G1584" t="str">
        <f>VLOOKUP(tbStoricoOrdini[[#This Row],[CLIENTE]],tbClienti[],7,FALSE)</f>
        <v>CC</v>
      </c>
      <c r="H1584" t="s">
        <v>63</v>
      </c>
      <c r="I1584" t="str">
        <f>IF(LEFT(tbStoricoOrdini[[#This Row],[ARTICOLO]],3) = "COG","COG",LEFT(tbStoricoOrdini[[#This Row],[ARTICOLO]],FIND(" ",tbStoricoOrdini[[#This Row],[ARTICOLO]])-1))</f>
        <v>KLM</v>
      </c>
      <c r="J1584" t="str">
        <f>MID(tbStoricoOrdini[[#This Row],[ARTICOLO]],FIND(" ",tbStoricoOrdini[[#This Row],[ARTICOLO]])+1,4)</f>
        <v>3000</v>
      </c>
      <c r="K1584" t="str">
        <f>IFERROR(RIGHT(tbStoricoOrdini[[#This Row],[ARTICOLO]],LEN(tbStoricoOrdini[[#This Row],[ARTICOLO]])-FIND(" ",tbStoricoOrdini[[#This Row],[ARTICOLO]],FIND(" ",tbStoricoOrdini[[#This Row],[ARTICOLO]]) +1)),"")</f>
        <v>Plus</v>
      </c>
      <c r="L1584" s="3">
        <f>VLOOKUP(tbStoricoOrdini[[#This Row],[ARTICOLO]],tbArticoli[],2,FALSE)</f>
        <v>145</v>
      </c>
      <c r="M1584" s="22">
        <f>tbStoricoOrdini[[#This Row],[IMPORTO]]/tbStoricoOrdini[[#This Row],[PREZZO]]</f>
        <v>135.69655172413792</v>
      </c>
      <c r="N1584" t="s">
        <v>39</v>
      </c>
      <c r="O1584" s="8">
        <f>VLOOKUP(tbStoricoOrdini[[#This Row],[AGENTE]],tbAgenti[],2,FALSE)</f>
        <v>0.05</v>
      </c>
      <c r="P1584" s="2">
        <v>19676</v>
      </c>
      <c r="Q1584" s="2">
        <f>tbStoricoOrdini[[#This Row],[IMPORTO]]*tbStoricoOrdini[[#This Row],[% COMM.]]</f>
        <v>983.80000000000007</v>
      </c>
      <c r="R1584" s="2">
        <f>tbStoricoOrdini[[#This Row],[TOT. COMM.]]+tbStoricoOrdini[[#This Row],[IMPORTO]]</f>
        <v>20659.8</v>
      </c>
    </row>
    <row r="1585" spans="1:18">
      <c r="A1585" s="1">
        <v>43862</v>
      </c>
      <c r="B1585" s="7">
        <f>MONTH(tbStoricoOrdini[[#This Row],[DATA]])</f>
        <v>2</v>
      </c>
      <c r="C1585" t="s">
        <v>1680</v>
      </c>
      <c r="D1585" t="str">
        <f>RIGHT(tbStoricoOrdini[[#This Row],[ORDINE]],4)</f>
        <v>1582</v>
      </c>
      <c r="E1585" t="s">
        <v>49</v>
      </c>
      <c r="F1585" t="str">
        <f>VLOOKUP(tbStoricoOrdini[[#This Row],[CLIENTE]],tbClienti[],3,FALSE)</f>
        <v>Veneto</v>
      </c>
      <c r="G1585" t="str">
        <f>VLOOKUP(tbStoricoOrdini[[#This Row],[CLIENTE]],tbClienti[],7,FALSE)</f>
        <v>CC</v>
      </c>
      <c r="H1585" t="s">
        <v>63</v>
      </c>
      <c r="I1585" t="str">
        <f>IF(LEFT(tbStoricoOrdini[[#This Row],[ARTICOLO]],3) = "COG","COG",LEFT(tbStoricoOrdini[[#This Row],[ARTICOLO]],FIND(" ",tbStoricoOrdini[[#This Row],[ARTICOLO]])-1))</f>
        <v>KLM</v>
      </c>
      <c r="J1585" t="str">
        <f>MID(tbStoricoOrdini[[#This Row],[ARTICOLO]],FIND(" ",tbStoricoOrdini[[#This Row],[ARTICOLO]])+1,4)</f>
        <v>3000</v>
      </c>
      <c r="K1585" t="str">
        <f>IFERROR(RIGHT(tbStoricoOrdini[[#This Row],[ARTICOLO]],LEN(tbStoricoOrdini[[#This Row],[ARTICOLO]])-FIND(" ",tbStoricoOrdini[[#This Row],[ARTICOLO]],FIND(" ",tbStoricoOrdini[[#This Row],[ARTICOLO]]) +1)),"")</f>
        <v>Plus</v>
      </c>
      <c r="L1585" s="3">
        <f>VLOOKUP(tbStoricoOrdini[[#This Row],[ARTICOLO]],tbArticoli[],2,FALSE)</f>
        <v>145</v>
      </c>
      <c r="M1585" s="22">
        <f>tbStoricoOrdini[[#This Row],[IMPORTO]]/tbStoricoOrdini[[#This Row],[PREZZO]]</f>
        <v>92.524137931034488</v>
      </c>
      <c r="N1585" t="s">
        <v>11</v>
      </c>
      <c r="O1585" s="8">
        <f>VLOOKUP(tbStoricoOrdini[[#This Row],[AGENTE]],tbAgenti[],2,FALSE)</f>
        <v>0.04</v>
      </c>
      <c r="P1585" s="2">
        <v>13416</v>
      </c>
      <c r="Q1585" s="2">
        <f>tbStoricoOrdini[[#This Row],[IMPORTO]]*tbStoricoOrdini[[#This Row],[% COMM.]]</f>
        <v>536.64</v>
      </c>
      <c r="R1585" s="2">
        <f>tbStoricoOrdini[[#This Row],[TOT. COMM.]]+tbStoricoOrdini[[#This Row],[IMPORTO]]</f>
        <v>13952.64</v>
      </c>
    </row>
    <row r="1586" spans="1:18">
      <c r="A1586" s="1">
        <v>43862</v>
      </c>
      <c r="B1586" s="7">
        <f>MONTH(tbStoricoOrdini[[#This Row],[DATA]])</f>
        <v>2</v>
      </c>
      <c r="C1586" t="s">
        <v>1681</v>
      </c>
      <c r="D1586" t="str">
        <f>RIGHT(tbStoricoOrdini[[#This Row],[ORDINE]],4)</f>
        <v>1583</v>
      </c>
      <c r="E1586" t="s">
        <v>49</v>
      </c>
      <c r="F1586" t="str">
        <f>VLOOKUP(tbStoricoOrdini[[#This Row],[CLIENTE]],tbClienti[],3,FALSE)</f>
        <v>Veneto</v>
      </c>
      <c r="G1586" t="str">
        <f>VLOOKUP(tbStoricoOrdini[[#This Row],[CLIENTE]],tbClienti[],7,FALSE)</f>
        <v>CC</v>
      </c>
      <c r="H1586" t="s">
        <v>63</v>
      </c>
      <c r="I1586" t="str">
        <f>IF(LEFT(tbStoricoOrdini[[#This Row],[ARTICOLO]],3) = "COG","COG",LEFT(tbStoricoOrdini[[#This Row],[ARTICOLO]],FIND(" ",tbStoricoOrdini[[#This Row],[ARTICOLO]])-1))</f>
        <v>KLM</v>
      </c>
      <c r="J1586" t="str">
        <f>MID(tbStoricoOrdini[[#This Row],[ARTICOLO]],FIND(" ",tbStoricoOrdini[[#This Row],[ARTICOLO]])+1,4)</f>
        <v>3000</v>
      </c>
      <c r="K1586" t="str">
        <f>IFERROR(RIGHT(tbStoricoOrdini[[#This Row],[ARTICOLO]],LEN(tbStoricoOrdini[[#This Row],[ARTICOLO]])-FIND(" ",tbStoricoOrdini[[#This Row],[ARTICOLO]],FIND(" ",tbStoricoOrdini[[#This Row],[ARTICOLO]]) +1)),"")</f>
        <v>Plus</v>
      </c>
      <c r="L1586" s="3">
        <f>VLOOKUP(tbStoricoOrdini[[#This Row],[ARTICOLO]],tbArticoli[],2,FALSE)</f>
        <v>145</v>
      </c>
      <c r="M1586" s="22">
        <f>tbStoricoOrdini[[#This Row],[IMPORTO]]/tbStoricoOrdini[[#This Row],[PREZZO]]</f>
        <v>52.862068965517238</v>
      </c>
      <c r="N1586" t="s">
        <v>15</v>
      </c>
      <c r="O1586" s="8">
        <f>VLOOKUP(tbStoricoOrdini[[#This Row],[AGENTE]],tbAgenti[],2,FALSE)</f>
        <v>0.08</v>
      </c>
      <c r="P1586" s="2">
        <v>7665</v>
      </c>
      <c r="Q1586" s="2">
        <f>tbStoricoOrdini[[#This Row],[IMPORTO]]*tbStoricoOrdini[[#This Row],[% COMM.]]</f>
        <v>613.20000000000005</v>
      </c>
      <c r="R1586" s="2">
        <f>tbStoricoOrdini[[#This Row],[TOT. COMM.]]+tbStoricoOrdini[[#This Row],[IMPORTO]]</f>
        <v>8278.2000000000007</v>
      </c>
    </row>
    <row r="1587" spans="1:18">
      <c r="A1587" s="1">
        <v>43862</v>
      </c>
      <c r="B1587" s="7">
        <f>MONTH(tbStoricoOrdini[[#This Row],[DATA]])</f>
        <v>2</v>
      </c>
      <c r="C1587" t="s">
        <v>1682</v>
      </c>
      <c r="D1587" t="str">
        <f>RIGHT(tbStoricoOrdini[[#This Row],[ORDINE]],4)</f>
        <v>1584</v>
      </c>
      <c r="E1587" t="s">
        <v>49</v>
      </c>
      <c r="F1587" t="str">
        <f>VLOOKUP(tbStoricoOrdini[[#This Row],[CLIENTE]],tbClienti[],3,FALSE)</f>
        <v>Veneto</v>
      </c>
      <c r="G1587" t="str">
        <f>VLOOKUP(tbStoricoOrdini[[#This Row],[CLIENTE]],tbClienti[],7,FALSE)</f>
        <v>CC</v>
      </c>
      <c r="H1587" t="s">
        <v>63</v>
      </c>
      <c r="I1587" t="str">
        <f>IF(LEFT(tbStoricoOrdini[[#This Row],[ARTICOLO]],3) = "COG","COG",LEFT(tbStoricoOrdini[[#This Row],[ARTICOLO]],FIND(" ",tbStoricoOrdini[[#This Row],[ARTICOLO]])-1))</f>
        <v>KLM</v>
      </c>
      <c r="J1587" t="str">
        <f>MID(tbStoricoOrdini[[#This Row],[ARTICOLO]],FIND(" ",tbStoricoOrdini[[#This Row],[ARTICOLO]])+1,4)</f>
        <v>3000</v>
      </c>
      <c r="K1587" t="str">
        <f>IFERROR(RIGHT(tbStoricoOrdini[[#This Row],[ARTICOLO]],LEN(tbStoricoOrdini[[#This Row],[ARTICOLO]])-FIND(" ",tbStoricoOrdini[[#This Row],[ARTICOLO]],FIND(" ",tbStoricoOrdini[[#This Row],[ARTICOLO]]) +1)),"")</f>
        <v>Plus</v>
      </c>
      <c r="L1587" s="3">
        <f>VLOOKUP(tbStoricoOrdini[[#This Row],[ARTICOLO]],tbArticoli[],2,FALSE)</f>
        <v>145</v>
      </c>
      <c r="M1587" s="22">
        <f>tbStoricoOrdini[[#This Row],[IMPORTO]]/tbStoricoOrdini[[#This Row],[PREZZO]]</f>
        <v>33.089655172413792</v>
      </c>
      <c r="N1587" t="s">
        <v>7</v>
      </c>
      <c r="O1587" s="8">
        <f>VLOOKUP(tbStoricoOrdini[[#This Row],[AGENTE]],tbAgenti[],2,FALSE)</f>
        <v>0.03</v>
      </c>
      <c r="P1587" s="2">
        <v>4798</v>
      </c>
      <c r="Q1587" s="2">
        <f>tbStoricoOrdini[[#This Row],[IMPORTO]]*tbStoricoOrdini[[#This Row],[% COMM.]]</f>
        <v>143.94</v>
      </c>
      <c r="R1587" s="2">
        <f>tbStoricoOrdini[[#This Row],[TOT. COMM.]]+tbStoricoOrdini[[#This Row],[IMPORTO]]</f>
        <v>4941.9399999999996</v>
      </c>
    </row>
    <row r="1588" spans="1:18">
      <c r="A1588" s="1">
        <v>43862</v>
      </c>
      <c r="B1588" s="7">
        <f>MONTH(tbStoricoOrdini[[#This Row],[DATA]])</f>
        <v>2</v>
      </c>
      <c r="C1588" t="s">
        <v>1683</v>
      </c>
      <c r="D1588" t="str">
        <f>RIGHT(tbStoricoOrdini[[#This Row],[ORDINE]],4)</f>
        <v>1585</v>
      </c>
      <c r="E1588" t="s">
        <v>49</v>
      </c>
      <c r="F1588" t="str">
        <f>VLOOKUP(tbStoricoOrdini[[#This Row],[CLIENTE]],tbClienti[],3,FALSE)</f>
        <v>Veneto</v>
      </c>
      <c r="G1588" t="str">
        <f>VLOOKUP(tbStoricoOrdini[[#This Row],[CLIENTE]],tbClienti[],7,FALSE)</f>
        <v>CC</v>
      </c>
      <c r="H1588" t="s">
        <v>63</v>
      </c>
      <c r="I1588" t="str">
        <f>IF(LEFT(tbStoricoOrdini[[#This Row],[ARTICOLO]],3) = "COG","COG",LEFT(tbStoricoOrdini[[#This Row],[ARTICOLO]],FIND(" ",tbStoricoOrdini[[#This Row],[ARTICOLO]])-1))</f>
        <v>KLM</v>
      </c>
      <c r="J1588" t="str">
        <f>MID(tbStoricoOrdini[[#This Row],[ARTICOLO]],FIND(" ",tbStoricoOrdini[[#This Row],[ARTICOLO]])+1,4)</f>
        <v>3000</v>
      </c>
      <c r="K1588" t="str">
        <f>IFERROR(RIGHT(tbStoricoOrdini[[#This Row],[ARTICOLO]],LEN(tbStoricoOrdini[[#This Row],[ARTICOLO]])-FIND(" ",tbStoricoOrdini[[#This Row],[ARTICOLO]],FIND(" ",tbStoricoOrdini[[#This Row],[ARTICOLO]]) +1)),"")</f>
        <v>Plus</v>
      </c>
      <c r="L1588" s="3">
        <f>VLOOKUP(tbStoricoOrdini[[#This Row],[ARTICOLO]],tbArticoli[],2,FALSE)</f>
        <v>145</v>
      </c>
      <c r="M1588" s="22">
        <f>tbStoricoOrdini[[#This Row],[IMPORTO]]/tbStoricoOrdini[[#This Row],[PREZZO]]</f>
        <v>35.055172413793102</v>
      </c>
      <c r="N1588" t="s">
        <v>18</v>
      </c>
      <c r="O1588" s="8">
        <f>VLOOKUP(tbStoricoOrdini[[#This Row],[AGENTE]],tbAgenti[],2,FALSE)</f>
        <v>0.03</v>
      </c>
      <c r="P1588" s="2">
        <v>5083</v>
      </c>
      <c r="Q1588" s="2">
        <f>tbStoricoOrdini[[#This Row],[IMPORTO]]*tbStoricoOrdini[[#This Row],[% COMM.]]</f>
        <v>152.48999999999998</v>
      </c>
      <c r="R1588" s="2">
        <f>tbStoricoOrdini[[#This Row],[TOT. COMM.]]+tbStoricoOrdini[[#This Row],[IMPORTO]]</f>
        <v>5235.49</v>
      </c>
    </row>
    <row r="1589" spans="1:18">
      <c r="A1589" s="1">
        <v>43862</v>
      </c>
      <c r="B1589" s="7">
        <f>MONTH(tbStoricoOrdini[[#This Row],[DATA]])</f>
        <v>2</v>
      </c>
      <c r="C1589" t="s">
        <v>1684</v>
      </c>
      <c r="D1589" t="str">
        <f>RIGHT(tbStoricoOrdini[[#This Row],[ORDINE]],4)</f>
        <v>1586</v>
      </c>
      <c r="E1589" t="s">
        <v>49</v>
      </c>
      <c r="F1589" t="str">
        <f>VLOOKUP(tbStoricoOrdini[[#This Row],[CLIENTE]],tbClienti[],3,FALSE)</f>
        <v>Veneto</v>
      </c>
      <c r="G1589" t="str">
        <f>VLOOKUP(tbStoricoOrdini[[#This Row],[CLIENTE]],tbClienti[],7,FALSE)</f>
        <v>CC</v>
      </c>
      <c r="H1589" t="s">
        <v>63</v>
      </c>
      <c r="I1589" t="str">
        <f>IF(LEFT(tbStoricoOrdini[[#This Row],[ARTICOLO]],3) = "COG","COG",LEFT(tbStoricoOrdini[[#This Row],[ARTICOLO]],FIND(" ",tbStoricoOrdini[[#This Row],[ARTICOLO]])-1))</f>
        <v>KLM</v>
      </c>
      <c r="J1589" t="str">
        <f>MID(tbStoricoOrdini[[#This Row],[ARTICOLO]],FIND(" ",tbStoricoOrdini[[#This Row],[ARTICOLO]])+1,4)</f>
        <v>3000</v>
      </c>
      <c r="K1589" t="str">
        <f>IFERROR(RIGHT(tbStoricoOrdini[[#This Row],[ARTICOLO]],LEN(tbStoricoOrdini[[#This Row],[ARTICOLO]])-FIND(" ",tbStoricoOrdini[[#This Row],[ARTICOLO]],FIND(" ",tbStoricoOrdini[[#This Row],[ARTICOLO]]) +1)),"")</f>
        <v>Plus</v>
      </c>
      <c r="L1589" s="3">
        <f>VLOOKUP(tbStoricoOrdini[[#This Row],[ARTICOLO]],tbArticoli[],2,FALSE)</f>
        <v>145</v>
      </c>
      <c r="M1589" s="22">
        <f>tbStoricoOrdini[[#This Row],[IMPORTO]]/tbStoricoOrdini[[#This Row],[PREZZO]]</f>
        <v>14.289655172413793</v>
      </c>
      <c r="N1589" t="s">
        <v>6</v>
      </c>
      <c r="O1589" s="8">
        <f>VLOOKUP(tbStoricoOrdini[[#This Row],[AGENTE]],tbAgenti[],2,FALSE)</f>
        <v>7.4999999999999997E-2</v>
      </c>
      <c r="P1589" s="2">
        <v>2072</v>
      </c>
      <c r="Q1589" s="2">
        <f>tbStoricoOrdini[[#This Row],[IMPORTO]]*tbStoricoOrdini[[#This Row],[% COMM.]]</f>
        <v>155.4</v>
      </c>
      <c r="R1589" s="2">
        <f>tbStoricoOrdini[[#This Row],[TOT. COMM.]]+tbStoricoOrdini[[#This Row],[IMPORTO]]</f>
        <v>2227.4</v>
      </c>
    </row>
    <row r="1590" spans="1:18">
      <c r="A1590" s="1">
        <v>43862</v>
      </c>
      <c r="B1590" s="7">
        <f>MONTH(tbStoricoOrdini[[#This Row],[DATA]])</f>
        <v>2</v>
      </c>
      <c r="C1590" t="s">
        <v>1685</v>
      </c>
      <c r="D1590" t="str">
        <f>RIGHT(tbStoricoOrdini[[#This Row],[ORDINE]],4)</f>
        <v>1587</v>
      </c>
      <c r="E1590" t="s">
        <v>49</v>
      </c>
      <c r="F1590" t="str">
        <f>VLOOKUP(tbStoricoOrdini[[#This Row],[CLIENTE]],tbClienti[],3,FALSE)</f>
        <v>Veneto</v>
      </c>
      <c r="G1590" t="str">
        <f>VLOOKUP(tbStoricoOrdini[[#This Row],[CLIENTE]],tbClienti[],7,FALSE)</f>
        <v>CC</v>
      </c>
      <c r="H1590" t="s">
        <v>66</v>
      </c>
      <c r="I1590" t="str">
        <f>IF(LEFT(tbStoricoOrdini[[#This Row],[ARTICOLO]],3) = "COG","COG",LEFT(tbStoricoOrdini[[#This Row],[ARTICOLO]],FIND(" ",tbStoricoOrdini[[#This Row],[ARTICOLO]])-1))</f>
        <v>BAG</v>
      </c>
      <c r="J1590" t="str">
        <f>MID(tbStoricoOrdini[[#This Row],[ARTICOLO]],FIND(" ",tbStoricoOrdini[[#This Row],[ARTICOLO]])+1,4)</f>
        <v>2500</v>
      </c>
      <c r="K1590" t="str">
        <f>IFERROR(RIGHT(tbStoricoOrdini[[#This Row],[ARTICOLO]],LEN(tbStoricoOrdini[[#This Row],[ARTICOLO]])-FIND(" ",tbStoricoOrdini[[#This Row],[ARTICOLO]],FIND(" ",tbStoricoOrdini[[#This Row],[ARTICOLO]]) +1)),"")</f>
        <v>Plus</v>
      </c>
      <c r="L1590" s="3">
        <f>VLOOKUP(tbStoricoOrdini[[#This Row],[ARTICOLO]],tbArticoli[],2,FALSE)</f>
        <v>220</v>
      </c>
      <c r="M1590" s="22">
        <f>tbStoricoOrdini[[#This Row],[IMPORTO]]/tbStoricoOrdini[[#This Row],[PREZZO]]</f>
        <v>0.2</v>
      </c>
      <c r="N1590" t="s">
        <v>16</v>
      </c>
      <c r="O1590" s="8">
        <f>VLOOKUP(tbStoricoOrdini[[#This Row],[AGENTE]],tbAgenti[],2,FALSE)</f>
        <v>0.05</v>
      </c>
      <c r="P1590" s="2">
        <v>44</v>
      </c>
      <c r="Q1590" s="2">
        <f>tbStoricoOrdini[[#This Row],[IMPORTO]]*tbStoricoOrdini[[#This Row],[% COMM.]]</f>
        <v>2.2000000000000002</v>
      </c>
      <c r="R1590" s="2">
        <f>tbStoricoOrdini[[#This Row],[TOT. COMM.]]+tbStoricoOrdini[[#This Row],[IMPORTO]]</f>
        <v>46.2</v>
      </c>
    </row>
    <row r="1591" spans="1:18">
      <c r="A1591" s="1">
        <v>43862</v>
      </c>
      <c r="B1591" s="7">
        <f>MONTH(tbStoricoOrdini[[#This Row],[DATA]])</f>
        <v>2</v>
      </c>
      <c r="C1591" t="s">
        <v>1686</v>
      </c>
      <c r="D1591" t="str">
        <f>RIGHT(tbStoricoOrdini[[#This Row],[ORDINE]],4)</f>
        <v>1588</v>
      </c>
      <c r="E1591" t="s">
        <v>49</v>
      </c>
      <c r="F1591" t="str">
        <f>VLOOKUP(tbStoricoOrdini[[#This Row],[CLIENTE]],tbClienti[],3,FALSE)</f>
        <v>Veneto</v>
      </c>
      <c r="G1591" t="str">
        <f>VLOOKUP(tbStoricoOrdini[[#This Row],[CLIENTE]],tbClienti[],7,FALSE)</f>
        <v>CC</v>
      </c>
      <c r="H1591" t="s">
        <v>66</v>
      </c>
      <c r="I1591" t="str">
        <f>IF(LEFT(tbStoricoOrdini[[#This Row],[ARTICOLO]],3) = "COG","COG",LEFT(tbStoricoOrdini[[#This Row],[ARTICOLO]],FIND(" ",tbStoricoOrdini[[#This Row],[ARTICOLO]])-1))</f>
        <v>BAG</v>
      </c>
      <c r="J1591" t="str">
        <f>MID(tbStoricoOrdini[[#This Row],[ARTICOLO]],FIND(" ",tbStoricoOrdini[[#This Row],[ARTICOLO]])+1,4)</f>
        <v>2500</v>
      </c>
      <c r="K1591" t="str">
        <f>IFERROR(RIGHT(tbStoricoOrdini[[#This Row],[ARTICOLO]],LEN(tbStoricoOrdini[[#This Row],[ARTICOLO]])-FIND(" ",tbStoricoOrdini[[#This Row],[ARTICOLO]],FIND(" ",tbStoricoOrdini[[#This Row],[ARTICOLO]]) +1)),"")</f>
        <v>Plus</v>
      </c>
      <c r="L1591" s="3">
        <f>VLOOKUP(tbStoricoOrdini[[#This Row],[ARTICOLO]],tbArticoli[],2,FALSE)</f>
        <v>220</v>
      </c>
      <c r="M1591" s="22">
        <f>tbStoricoOrdini[[#This Row],[IMPORTO]]/tbStoricoOrdini[[#This Row],[PREZZO]]</f>
        <v>0.72272727272727277</v>
      </c>
      <c r="N1591" t="s">
        <v>39</v>
      </c>
      <c r="O1591" s="8">
        <f>VLOOKUP(tbStoricoOrdini[[#This Row],[AGENTE]],tbAgenti[],2,FALSE)</f>
        <v>0.05</v>
      </c>
      <c r="P1591" s="2">
        <v>159</v>
      </c>
      <c r="Q1591" s="2">
        <f>tbStoricoOrdini[[#This Row],[IMPORTO]]*tbStoricoOrdini[[#This Row],[% COMM.]]</f>
        <v>7.95</v>
      </c>
      <c r="R1591" s="2">
        <f>tbStoricoOrdini[[#This Row],[TOT. COMM.]]+tbStoricoOrdini[[#This Row],[IMPORTO]]</f>
        <v>166.95</v>
      </c>
    </row>
    <row r="1592" spans="1:18">
      <c r="A1592" s="1">
        <v>43862</v>
      </c>
      <c r="B1592" s="7">
        <f>MONTH(tbStoricoOrdini[[#This Row],[DATA]])</f>
        <v>2</v>
      </c>
      <c r="C1592" t="s">
        <v>1687</v>
      </c>
      <c r="D1592" t="str">
        <f>RIGHT(tbStoricoOrdini[[#This Row],[ORDINE]],4)</f>
        <v>1589</v>
      </c>
      <c r="E1592" t="s">
        <v>49</v>
      </c>
      <c r="F1592" t="str">
        <f>VLOOKUP(tbStoricoOrdini[[#This Row],[CLIENTE]],tbClienti[],3,FALSE)</f>
        <v>Veneto</v>
      </c>
      <c r="G1592" t="str">
        <f>VLOOKUP(tbStoricoOrdini[[#This Row],[CLIENTE]],tbClienti[],7,FALSE)</f>
        <v>CC</v>
      </c>
      <c r="H1592" t="s">
        <v>66</v>
      </c>
      <c r="I1592" t="str">
        <f>IF(LEFT(tbStoricoOrdini[[#This Row],[ARTICOLO]],3) = "COG","COG",LEFT(tbStoricoOrdini[[#This Row],[ARTICOLO]],FIND(" ",tbStoricoOrdini[[#This Row],[ARTICOLO]])-1))</f>
        <v>BAG</v>
      </c>
      <c r="J1592" t="str">
        <f>MID(tbStoricoOrdini[[#This Row],[ARTICOLO]],FIND(" ",tbStoricoOrdini[[#This Row],[ARTICOLO]])+1,4)</f>
        <v>2500</v>
      </c>
      <c r="K1592" t="str">
        <f>IFERROR(RIGHT(tbStoricoOrdini[[#This Row],[ARTICOLO]],LEN(tbStoricoOrdini[[#This Row],[ARTICOLO]])-FIND(" ",tbStoricoOrdini[[#This Row],[ARTICOLO]],FIND(" ",tbStoricoOrdini[[#This Row],[ARTICOLO]]) +1)),"")</f>
        <v>Plus</v>
      </c>
      <c r="L1592" s="3">
        <f>VLOOKUP(tbStoricoOrdini[[#This Row],[ARTICOLO]],tbArticoli[],2,FALSE)</f>
        <v>220</v>
      </c>
      <c r="M1592" s="22">
        <f>tbStoricoOrdini[[#This Row],[IMPORTO]]/tbStoricoOrdini[[#This Row],[PREZZO]]</f>
        <v>10.559090909090909</v>
      </c>
      <c r="N1592" t="s">
        <v>15</v>
      </c>
      <c r="O1592" s="8">
        <f>VLOOKUP(tbStoricoOrdini[[#This Row],[AGENTE]],tbAgenti[],2,FALSE)</f>
        <v>0.08</v>
      </c>
      <c r="P1592" s="2">
        <v>2323</v>
      </c>
      <c r="Q1592" s="2">
        <f>tbStoricoOrdini[[#This Row],[IMPORTO]]*tbStoricoOrdini[[#This Row],[% COMM.]]</f>
        <v>185.84</v>
      </c>
      <c r="R1592" s="2">
        <f>tbStoricoOrdini[[#This Row],[TOT. COMM.]]+tbStoricoOrdini[[#This Row],[IMPORTO]]</f>
        <v>2508.84</v>
      </c>
    </row>
    <row r="1593" spans="1:18">
      <c r="A1593" s="1">
        <v>43862</v>
      </c>
      <c r="B1593" s="7">
        <f>MONTH(tbStoricoOrdini[[#This Row],[DATA]])</f>
        <v>2</v>
      </c>
      <c r="C1593" t="s">
        <v>1688</v>
      </c>
      <c r="D1593" t="str">
        <f>RIGHT(tbStoricoOrdini[[#This Row],[ORDINE]],4)</f>
        <v>1590</v>
      </c>
      <c r="E1593" t="s">
        <v>49</v>
      </c>
      <c r="F1593" t="str">
        <f>VLOOKUP(tbStoricoOrdini[[#This Row],[CLIENTE]],tbClienti[],3,FALSE)</f>
        <v>Veneto</v>
      </c>
      <c r="G1593" t="str">
        <f>VLOOKUP(tbStoricoOrdini[[#This Row],[CLIENTE]],tbClienti[],7,FALSE)</f>
        <v>CC</v>
      </c>
      <c r="H1593" t="s">
        <v>80</v>
      </c>
      <c r="I1593" t="str">
        <f>IF(LEFT(tbStoricoOrdini[[#This Row],[ARTICOLO]],3) = "COG","COG",LEFT(tbStoricoOrdini[[#This Row],[ARTICOLO]],FIND(" ",tbStoricoOrdini[[#This Row],[ARTICOLO]])-1))</f>
        <v>COG</v>
      </c>
      <c r="J1593" t="str">
        <f>MID(tbStoricoOrdini[[#This Row],[ARTICOLO]],FIND(" ",tbStoricoOrdini[[#This Row],[ARTICOLO]])+1,4)</f>
        <v>5000</v>
      </c>
      <c r="K1593" t="str">
        <f>IFERROR(RIGHT(tbStoricoOrdini[[#This Row],[ARTICOLO]],LEN(tbStoricoOrdini[[#This Row],[ARTICOLO]])-FIND(" ",tbStoricoOrdini[[#This Row],[ARTICOLO]],FIND(" ",tbStoricoOrdini[[#This Row],[ARTICOLO]]) +1)),"")</f>
        <v>Silver</v>
      </c>
      <c r="L1593" s="3">
        <f>VLOOKUP(tbStoricoOrdini[[#This Row],[ARTICOLO]],tbArticoli[],2,FALSE)</f>
        <v>300</v>
      </c>
      <c r="M1593" s="22">
        <f>tbStoricoOrdini[[#This Row],[IMPORTO]]/tbStoricoOrdini[[#This Row],[PREZZO]]</f>
        <v>0.11666666666666667</v>
      </c>
      <c r="N1593" t="s">
        <v>16</v>
      </c>
      <c r="O1593" s="8">
        <f>VLOOKUP(tbStoricoOrdini[[#This Row],[AGENTE]],tbAgenti[],2,FALSE)</f>
        <v>0.05</v>
      </c>
      <c r="P1593" s="2">
        <v>35</v>
      </c>
      <c r="Q1593" s="2">
        <f>tbStoricoOrdini[[#This Row],[IMPORTO]]*tbStoricoOrdini[[#This Row],[% COMM.]]</f>
        <v>1.75</v>
      </c>
      <c r="R1593" s="2">
        <f>tbStoricoOrdini[[#This Row],[TOT. COMM.]]+tbStoricoOrdini[[#This Row],[IMPORTO]]</f>
        <v>36.75</v>
      </c>
    </row>
    <row r="1594" spans="1:18">
      <c r="A1594" s="1">
        <v>43862</v>
      </c>
      <c r="B1594" s="7">
        <f>MONTH(tbStoricoOrdini[[#This Row],[DATA]])</f>
        <v>2</v>
      </c>
      <c r="C1594" t="s">
        <v>1689</v>
      </c>
      <c r="D1594" t="str">
        <f>RIGHT(tbStoricoOrdini[[#This Row],[ORDINE]],4)</f>
        <v>1591</v>
      </c>
      <c r="E1594" t="s">
        <v>49</v>
      </c>
      <c r="F1594" t="str">
        <f>VLOOKUP(tbStoricoOrdini[[#This Row],[CLIENTE]],tbClienti[],3,FALSE)</f>
        <v>Veneto</v>
      </c>
      <c r="G1594" t="str">
        <f>VLOOKUP(tbStoricoOrdini[[#This Row],[CLIENTE]],tbClienti[],7,FALSE)</f>
        <v>CC</v>
      </c>
      <c r="H1594" t="s">
        <v>68</v>
      </c>
      <c r="I1594" t="str">
        <f>IF(LEFT(tbStoricoOrdini[[#This Row],[ARTICOLO]],3) = "COG","COG",LEFT(tbStoricoOrdini[[#This Row],[ARTICOLO]],FIND(" ",tbStoricoOrdini[[#This Row],[ARTICOLO]])-1))</f>
        <v>BAG</v>
      </c>
      <c r="J1594" t="str">
        <f>MID(tbStoricoOrdini[[#This Row],[ARTICOLO]],FIND(" ",tbStoricoOrdini[[#This Row],[ARTICOLO]])+1,4)</f>
        <v>5000</v>
      </c>
      <c r="K1594" t="str">
        <f>IFERROR(RIGHT(tbStoricoOrdini[[#This Row],[ARTICOLO]],LEN(tbStoricoOrdini[[#This Row],[ARTICOLO]])-FIND(" ",tbStoricoOrdini[[#This Row],[ARTICOLO]],FIND(" ",tbStoricoOrdini[[#This Row],[ARTICOLO]]) +1)),"")</f>
        <v/>
      </c>
      <c r="L1594" s="3">
        <f>VLOOKUP(tbStoricoOrdini[[#This Row],[ARTICOLO]],tbArticoli[],2,FALSE)</f>
        <v>250</v>
      </c>
      <c r="M1594" s="22">
        <f>tbStoricoOrdini[[#This Row],[IMPORTO]]/tbStoricoOrdini[[#This Row],[PREZZO]]</f>
        <v>0.13200000000000001</v>
      </c>
      <c r="N1594" t="s">
        <v>16</v>
      </c>
      <c r="O1594" s="8">
        <f>VLOOKUP(tbStoricoOrdini[[#This Row],[AGENTE]],tbAgenti[],2,FALSE)</f>
        <v>0.05</v>
      </c>
      <c r="P1594" s="2">
        <v>33</v>
      </c>
      <c r="Q1594" s="2">
        <f>tbStoricoOrdini[[#This Row],[IMPORTO]]*tbStoricoOrdini[[#This Row],[% COMM.]]</f>
        <v>1.6500000000000001</v>
      </c>
      <c r="R1594" s="2">
        <f>tbStoricoOrdini[[#This Row],[TOT. COMM.]]+tbStoricoOrdini[[#This Row],[IMPORTO]]</f>
        <v>34.65</v>
      </c>
    </row>
    <row r="1595" spans="1:18">
      <c r="A1595" s="1">
        <v>43862</v>
      </c>
      <c r="B1595" s="7">
        <f>MONTH(tbStoricoOrdini[[#This Row],[DATA]])</f>
        <v>2</v>
      </c>
      <c r="C1595" t="s">
        <v>1690</v>
      </c>
      <c r="D1595" t="str">
        <f>RIGHT(tbStoricoOrdini[[#This Row],[ORDINE]],4)</f>
        <v>1592</v>
      </c>
      <c r="E1595" t="s">
        <v>49</v>
      </c>
      <c r="F1595" t="str">
        <f>VLOOKUP(tbStoricoOrdini[[#This Row],[CLIENTE]],tbClienti[],3,FALSE)</f>
        <v>Veneto</v>
      </c>
      <c r="G1595" t="str">
        <f>VLOOKUP(tbStoricoOrdini[[#This Row],[CLIENTE]],tbClienti[],7,FALSE)</f>
        <v>CC</v>
      </c>
      <c r="H1595" t="s">
        <v>68</v>
      </c>
      <c r="I1595" t="str">
        <f>IF(LEFT(tbStoricoOrdini[[#This Row],[ARTICOLO]],3) = "COG","COG",LEFT(tbStoricoOrdini[[#This Row],[ARTICOLO]],FIND(" ",tbStoricoOrdini[[#This Row],[ARTICOLO]])-1))</f>
        <v>BAG</v>
      </c>
      <c r="J1595" t="str">
        <f>MID(tbStoricoOrdini[[#This Row],[ARTICOLO]],FIND(" ",tbStoricoOrdini[[#This Row],[ARTICOLO]])+1,4)</f>
        <v>5000</v>
      </c>
      <c r="K1595" t="str">
        <f>IFERROR(RIGHT(tbStoricoOrdini[[#This Row],[ARTICOLO]],LEN(tbStoricoOrdini[[#This Row],[ARTICOLO]])-FIND(" ",tbStoricoOrdini[[#This Row],[ARTICOLO]],FIND(" ",tbStoricoOrdini[[#This Row],[ARTICOLO]]) +1)),"")</f>
        <v/>
      </c>
      <c r="L1595" s="3">
        <f>VLOOKUP(tbStoricoOrdini[[#This Row],[ARTICOLO]],tbArticoli[],2,FALSE)</f>
        <v>250</v>
      </c>
      <c r="M1595" s="22">
        <f>tbStoricoOrdini[[#This Row],[IMPORTO]]/tbStoricoOrdini[[#This Row],[PREZZO]]</f>
        <v>0.60799999999999998</v>
      </c>
      <c r="N1595" t="s">
        <v>7</v>
      </c>
      <c r="O1595" s="8">
        <f>VLOOKUP(tbStoricoOrdini[[#This Row],[AGENTE]],tbAgenti[],2,FALSE)</f>
        <v>0.03</v>
      </c>
      <c r="P1595" s="2">
        <v>152</v>
      </c>
      <c r="Q1595" s="2">
        <f>tbStoricoOrdini[[#This Row],[IMPORTO]]*tbStoricoOrdini[[#This Row],[% COMM.]]</f>
        <v>4.5599999999999996</v>
      </c>
      <c r="R1595" s="2">
        <f>tbStoricoOrdini[[#This Row],[TOT. COMM.]]+tbStoricoOrdini[[#This Row],[IMPORTO]]</f>
        <v>156.56</v>
      </c>
    </row>
    <row r="1596" spans="1:18">
      <c r="A1596" s="1">
        <v>43862</v>
      </c>
      <c r="B1596" s="7">
        <f>MONTH(tbStoricoOrdini[[#This Row],[DATA]])</f>
        <v>2</v>
      </c>
      <c r="C1596" t="s">
        <v>1691</v>
      </c>
      <c r="D1596" t="str">
        <f>RIGHT(tbStoricoOrdini[[#This Row],[ORDINE]],4)</f>
        <v>1593</v>
      </c>
      <c r="E1596" t="s">
        <v>49</v>
      </c>
      <c r="F1596" t="str">
        <f>VLOOKUP(tbStoricoOrdini[[#This Row],[CLIENTE]],tbClienti[],3,FALSE)</f>
        <v>Veneto</v>
      </c>
      <c r="G1596" t="str">
        <f>VLOOKUP(tbStoricoOrdini[[#This Row],[CLIENTE]],tbClienti[],7,FALSE)</f>
        <v>CC</v>
      </c>
      <c r="H1596" t="s">
        <v>83</v>
      </c>
      <c r="I1596" t="str">
        <f>IF(LEFT(tbStoricoOrdini[[#This Row],[ARTICOLO]],3) = "COG","COG",LEFT(tbStoricoOrdini[[#This Row],[ARTICOLO]],FIND(" ",tbStoricoOrdini[[#This Row],[ARTICOLO]])-1))</f>
        <v>COG</v>
      </c>
      <c r="J1596" t="str">
        <f>MID(tbStoricoOrdini[[#This Row],[ARTICOLO]],FIND(" ",tbStoricoOrdini[[#This Row],[ARTICOLO]])+1,4)</f>
        <v>8000</v>
      </c>
      <c r="K1596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1596" s="3">
        <f>VLOOKUP(tbStoricoOrdini[[#This Row],[ARTICOLO]],tbArticoli[],2,FALSE)</f>
        <v>670</v>
      </c>
      <c r="M1596" s="22">
        <f>tbStoricoOrdini[[#This Row],[IMPORTO]]/tbStoricoOrdini[[#This Row],[PREZZO]]</f>
        <v>0.29402985074626864</v>
      </c>
      <c r="N1596" t="s">
        <v>7</v>
      </c>
      <c r="O1596" s="8">
        <f>VLOOKUP(tbStoricoOrdini[[#This Row],[AGENTE]],tbAgenti[],2,FALSE)</f>
        <v>0.03</v>
      </c>
      <c r="P1596" s="2">
        <v>197</v>
      </c>
      <c r="Q1596" s="2">
        <f>tbStoricoOrdini[[#This Row],[IMPORTO]]*tbStoricoOrdini[[#This Row],[% COMM.]]</f>
        <v>5.91</v>
      </c>
      <c r="R1596" s="2">
        <f>tbStoricoOrdini[[#This Row],[TOT. COMM.]]+tbStoricoOrdini[[#This Row],[IMPORTO]]</f>
        <v>202.91</v>
      </c>
    </row>
    <row r="1597" spans="1:18">
      <c r="A1597" s="1">
        <v>43862</v>
      </c>
      <c r="B1597" s="7">
        <f>MONTH(tbStoricoOrdini[[#This Row],[DATA]])</f>
        <v>2</v>
      </c>
      <c r="C1597" t="s">
        <v>1692</v>
      </c>
      <c r="D1597" t="str">
        <f>RIGHT(tbStoricoOrdini[[#This Row],[ORDINE]],4)</f>
        <v>1594</v>
      </c>
      <c r="E1597" t="s">
        <v>49</v>
      </c>
      <c r="F1597" t="str">
        <f>VLOOKUP(tbStoricoOrdini[[#This Row],[CLIENTE]],tbClienti[],3,FALSE)</f>
        <v>Veneto</v>
      </c>
      <c r="G1597" t="str">
        <f>VLOOKUP(tbStoricoOrdini[[#This Row],[CLIENTE]],tbClienti[],7,FALSE)</f>
        <v>CC</v>
      </c>
      <c r="H1597" t="s">
        <v>70</v>
      </c>
      <c r="I1597" t="str">
        <f>IF(LEFT(tbStoricoOrdini[[#This Row],[ARTICOLO]],3) = "COG","COG",LEFT(tbStoricoOrdini[[#This Row],[ARTICOLO]],FIND(" ",tbStoricoOrdini[[#This Row],[ARTICOLO]])-1))</f>
        <v>EB08</v>
      </c>
      <c r="J1597" t="str">
        <f>MID(tbStoricoOrdini[[#This Row],[ARTICOLO]],FIND(" ",tbStoricoOrdini[[#This Row],[ARTICOLO]])+1,4)</f>
        <v>7500</v>
      </c>
      <c r="K1597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1597" s="3">
        <f>VLOOKUP(tbStoricoOrdini[[#This Row],[ARTICOLO]],tbArticoli[],2,FALSE)</f>
        <v>180</v>
      </c>
      <c r="M1597" s="22">
        <f>tbStoricoOrdini[[#This Row],[IMPORTO]]/tbStoricoOrdini[[#This Row],[PREZZO]]</f>
        <v>0.17222222222222222</v>
      </c>
      <c r="N1597" t="s">
        <v>16</v>
      </c>
      <c r="O1597" s="8">
        <f>VLOOKUP(tbStoricoOrdini[[#This Row],[AGENTE]],tbAgenti[],2,FALSE)</f>
        <v>0.05</v>
      </c>
      <c r="P1597" s="2">
        <v>31</v>
      </c>
      <c r="Q1597" s="2">
        <f>tbStoricoOrdini[[#This Row],[IMPORTO]]*tbStoricoOrdini[[#This Row],[% COMM.]]</f>
        <v>1.55</v>
      </c>
      <c r="R1597" s="2">
        <f>tbStoricoOrdini[[#This Row],[TOT. COMM.]]+tbStoricoOrdini[[#This Row],[IMPORTO]]</f>
        <v>32.549999999999997</v>
      </c>
    </row>
    <row r="1598" spans="1:18">
      <c r="A1598" s="1">
        <v>43862</v>
      </c>
      <c r="B1598" s="7">
        <f>MONTH(tbStoricoOrdini[[#This Row],[DATA]])</f>
        <v>2</v>
      </c>
      <c r="C1598" t="s">
        <v>1693</v>
      </c>
      <c r="D1598" t="str">
        <f>RIGHT(tbStoricoOrdini[[#This Row],[ORDINE]],4)</f>
        <v>1595</v>
      </c>
      <c r="E1598" t="s">
        <v>49</v>
      </c>
      <c r="F1598" t="str">
        <f>VLOOKUP(tbStoricoOrdini[[#This Row],[CLIENTE]],tbClienti[],3,FALSE)</f>
        <v>Veneto</v>
      </c>
      <c r="G1598" t="str">
        <f>VLOOKUP(tbStoricoOrdini[[#This Row],[CLIENTE]],tbClienti[],7,FALSE)</f>
        <v>CC</v>
      </c>
      <c r="H1598" t="s">
        <v>70</v>
      </c>
      <c r="I1598" t="str">
        <f>IF(LEFT(tbStoricoOrdini[[#This Row],[ARTICOLO]],3) = "COG","COG",LEFT(tbStoricoOrdini[[#This Row],[ARTICOLO]],FIND(" ",tbStoricoOrdini[[#This Row],[ARTICOLO]])-1))</f>
        <v>EB08</v>
      </c>
      <c r="J1598" t="str">
        <f>MID(tbStoricoOrdini[[#This Row],[ARTICOLO]],FIND(" ",tbStoricoOrdini[[#This Row],[ARTICOLO]])+1,4)</f>
        <v>7500</v>
      </c>
      <c r="K1598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1598" s="3">
        <f>VLOOKUP(tbStoricoOrdini[[#This Row],[ARTICOLO]],tbArticoli[],2,FALSE)</f>
        <v>180</v>
      </c>
      <c r="M1598" s="22">
        <f>tbStoricoOrdini[[#This Row],[IMPORTO]]/tbStoricoOrdini[[#This Row],[PREZZO]]</f>
        <v>1.1888888888888889</v>
      </c>
      <c r="N1598" t="s">
        <v>11</v>
      </c>
      <c r="O1598" s="8">
        <f>VLOOKUP(tbStoricoOrdini[[#This Row],[AGENTE]],tbAgenti[],2,FALSE)</f>
        <v>0.04</v>
      </c>
      <c r="P1598" s="2">
        <v>214</v>
      </c>
      <c r="Q1598" s="2">
        <f>tbStoricoOrdini[[#This Row],[IMPORTO]]*tbStoricoOrdini[[#This Row],[% COMM.]]</f>
        <v>8.56</v>
      </c>
      <c r="R1598" s="2">
        <f>tbStoricoOrdini[[#This Row],[TOT. COMM.]]+tbStoricoOrdini[[#This Row],[IMPORTO]]</f>
        <v>222.56</v>
      </c>
    </row>
    <row r="1599" spans="1:18">
      <c r="A1599" s="1">
        <v>43862</v>
      </c>
      <c r="B1599" s="7">
        <f>MONTH(tbStoricoOrdini[[#This Row],[DATA]])</f>
        <v>2</v>
      </c>
      <c r="C1599" t="s">
        <v>1694</v>
      </c>
      <c r="D1599" t="str">
        <f>RIGHT(tbStoricoOrdini[[#This Row],[ORDINE]],4)</f>
        <v>1596</v>
      </c>
      <c r="E1599" t="s">
        <v>49</v>
      </c>
      <c r="F1599" t="str">
        <f>VLOOKUP(tbStoricoOrdini[[#This Row],[CLIENTE]],tbClienti[],3,FALSE)</f>
        <v>Veneto</v>
      </c>
      <c r="G1599" t="str">
        <f>VLOOKUP(tbStoricoOrdini[[#This Row],[CLIENTE]],tbClienti[],7,FALSE)</f>
        <v>CC</v>
      </c>
      <c r="H1599" t="s">
        <v>71</v>
      </c>
      <c r="I1599" t="str">
        <f>IF(LEFT(tbStoricoOrdini[[#This Row],[ARTICOLO]],3) = "COG","COG",LEFT(tbStoricoOrdini[[#This Row],[ARTICOLO]],FIND(" ",tbStoricoOrdini[[#This Row],[ARTICOLO]])-1))</f>
        <v>EB07</v>
      </c>
      <c r="J1599" t="str">
        <f>MID(tbStoricoOrdini[[#This Row],[ARTICOLO]],FIND(" ",tbStoricoOrdini[[#This Row],[ARTICOLO]])+1,4)</f>
        <v>5000</v>
      </c>
      <c r="K1599" t="str">
        <f>IFERROR(RIGHT(tbStoricoOrdini[[#This Row],[ARTICOLO]],LEN(tbStoricoOrdini[[#This Row],[ARTICOLO]])-FIND(" ",tbStoricoOrdini[[#This Row],[ARTICOLO]],FIND(" ",tbStoricoOrdini[[#This Row],[ARTICOLO]]) +1)),"")</f>
        <v/>
      </c>
      <c r="L1599" s="3">
        <f>VLOOKUP(tbStoricoOrdini[[#This Row],[ARTICOLO]],tbArticoli[],2,FALSE)</f>
        <v>140</v>
      </c>
      <c r="M1599" s="22">
        <f>tbStoricoOrdini[[#This Row],[IMPORTO]]/tbStoricoOrdini[[#This Row],[PREZZO]]</f>
        <v>0.25714285714285712</v>
      </c>
      <c r="N1599" t="s">
        <v>16</v>
      </c>
      <c r="O1599" s="8">
        <f>VLOOKUP(tbStoricoOrdini[[#This Row],[AGENTE]],tbAgenti[],2,FALSE)</f>
        <v>0.05</v>
      </c>
      <c r="P1599" s="2">
        <v>36</v>
      </c>
      <c r="Q1599" s="2">
        <f>tbStoricoOrdini[[#This Row],[IMPORTO]]*tbStoricoOrdini[[#This Row],[% COMM.]]</f>
        <v>1.8</v>
      </c>
      <c r="R1599" s="2">
        <f>tbStoricoOrdini[[#This Row],[TOT. COMM.]]+tbStoricoOrdini[[#This Row],[IMPORTO]]</f>
        <v>37.799999999999997</v>
      </c>
    </row>
    <row r="1600" spans="1:18">
      <c r="A1600" s="1">
        <v>43862</v>
      </c>
      <c r="B1600" s="7">
        <f>MONTH(tbStoricoOrdini[[#This Row],[DATA]])</f>
        <v>2</v>
      </c>
      <c r="C1600" t="s">
        <v>1695</v>
      </c>
      <c r="D1600" t="str">
        <f>RIGHT(tbStoricoOrdini[[#This Row],[ORDINE]],4)</f>
        <v>1597</v>
      </c>
      <c r="E1600" t="s">
        <v>49</v>
      </c>
      <c r="F1600" t="str">
        <f>VLOOKUP(tbStoricoOrdini[[#This Row],[CLIENTE]],tbClienti[],3,FALSE)</f>
        <v>Veneto</v>
      </c>
      <c r="G1600" t="str">
        <f>VLOOKUP(tbStoricoOrdini[[#This Row],[CLIENTE]],tbClienti[],7,FALSE)</f>
        <v>CC</v>
      </c>
      <c r="H1600" t="s">
        <v>71</v>
      </c>
      <c r="I1600" t="str">
        <f>IF(LEFT(tbStoricoOrdini[[#This Row],[ARTICOLO]],3) = "COG","COG",LEFT(tbStoricoOrdini[[#This Row],[ARTICOLO]],FIND(" ",tbStoricoOrdini[[#This Row],[ARTICOLO]])-1))</f>
        <v>EB07</v>
      </c>
      <c r="J1600" t="str">
        <f>MID(tbStoricoOrdini[[#This Row],[ARTICOLO]],FIND(" ",tbStoricoOrdini[[#This Row],[ARTICOLO]])+1,4)</f>
        <v>5000</v>
      </c>
      <c r="K1600" t="str">
        <f>IFERROR(RIGHT(tbStoricoOrdini[[#This Row],[ARTICOLO]],LEN(tbStoricoOrdini[[#This Row],[ARTICOLO]])-FIND(" ",tbStoricoOrdini[[#This Row],[ARTICOLO]],FIND(" ",tbStoricoOrdini[[#This Row],[ARTICOLO]]) +1)),"")</f>
        <v/>
      </c>
      <c r="L1600" s="3">
        <f>VLOOKUP(tbStoricoOrdini[[#This Row],[ARTICOLO]],tbArticoli[],2,FALSE)</f>
        <v>140</v>
      </c>
      <c r="M1600" s="22">
        <f>tbStoricoOrdini[[#This Row],[IMPORTO]]/tbStoricoOrdini[[#This Row],[PREZZO]]</f>
        <v>0.85</v>
      </c>
      <c r="N1600" t="s">
        <v>39</v>
      </c>
      <c r="O1600" s="8">
        <f>VLOOKUP(tbStoricoOrdini[[#This Row],[AGENTE]],tbAgenti[],2,FALSE)</f>
        <v>0.05</v>
      </c>
      <c r="P1600" s="2">
        <v>119</v>
      </c>
      <c r="Q1600" s="2">
        <f>tbStoricoOrdini[[#This Row],[IMPORTO]]*tbStoricoOrdini[[#This Row],[% COMM.]]</f>
        <v>5.95</v>
      </c>
      <c r="R1600" s="2">
        <f>tbStoricoOrdini[[#This Row],[TOT. COMM.]]+tbStoricoOrdini[[#This Row],[IMPORTO]]</f>
        <v>124.95</v>
      </c>
    </row>
    <row r="1601" spans="1:18">
      <c r="A1601" s="1">
        <v>43862</v>
      </c>
      <c r="B1601" s="7">
        <f>MONTH(tbStoricoOrdini[[#This Row],[DATA]])</f>
        <v>2</v>
      </c>
      <c r="C1601" t="s">
        <v>1696</v>
      </c>
      <c r="D1601" t="str">
        <f>RIGHT(tbStoricoOrdini[[#This Row],[ORDINE]],4)</f>
        <v>1598</v>
      </c>
      <c r="E1601" t="s">
        <v>49</v>
      </c>
      <c r="F1601" t="str">
        <f>VLOOKUP(tbStoricoOrdini[[#This Row],[CLIENTE]],tbClienti[],3,FALSE)</f>
        <v>Veneto</v>
      </c>
      <c r="G1601" t="str">
        <f>VLOOKUP(tbStoricoOrdini[[#This Row],[CLIENTE]],tbClienti[],7,FALSE)</f>
        <v>CC</v>
      </c>
      <c r="H1601" t="s">
        <v>71</v>
      </c>
      <c r="I1601" t="str">
        <f>IF(LEFT(tbStoricoOrdini[[#This Row],[ARTICOLO]],3) = "COG","COG",LEFT(tbStoricoOrdini[[#This Row],[ARTICOLO]],FIND(" ",tbStoricoOrdini[[#This Row],[ARTICOLO]])-1))</f>
        <v>EB07</v>
      </c>
      <c r="J1601" t="str">
        <f>MID(tbStoricoOrdini[[#This Row],[ARTICOLO]],FIND(" ",tbStoricoOrdini[[#This Row],[ARTICOLO]])+1,4)</f>
        <v>5000</v>
      </c>
      <c r="K1601" t="str">
        <f>IFERROR(RIGHT(tbStoricoOrdini[[#This Row],[ARTICOLO]],LEN(tbStoricoOrdini[[#This Row],[ARTICOLO]])-FIND(" ",tbStoricoOrdini[[#This Row],[ARTICOLO]],FIND(" ",tbStoricoOrdini[[#This Row],[ARTICOLO]]) +1)),"")</f>
        <v/>
      </c>
      <c r="L1601" s="3">
        <f>VLOOKUP(tbStoricoOrdini[[#This Row],[ARTICOLO]],tbArticoli[],2,FALSE)</f>
        <v>140</v>
      </c>
      <c r="M1601" s="22">
        <f>tbStoricoOrdini[[#This Row],[IMPORTO]]/tbStoricoOrdini[[#This Row],[PREZZO]]</f>
        <v>1.7571428571428571</v>
      </c>
      <c r="N1601" t="s">
        <v>11</v>
      </c>
      <c r="O1601" s="8">
        <f>VLOOKUP(tbStoricoOrdini[[#This Row],[AGENTE]],tbAgenti[],2,FALSE)</f>
        <v>0.04</v>
      </c>
      <c r="P1601" s="2">
        <v>246</v>
      </c>
      <c r="Q1601" s="2">
        <f>tbStoricoOrdini[[#This Row],[IMPORTO]]*tbStoricoOrdini[[#This Row],[% COMM.]]</f>
        <v>9.84</v>
      </c>
      <c r="R1601" s="2">
        <f>tbStoricoOrdini[[#This Row],[TOT. COMM.]]+tbStoricoOrdini[[#This Row],[IMPORTO]]</f>
        <v>255.84</v>
      </c>
    </row>
    <row r="1602" spans="1:18">
      <c r="A1602" s="1">
        <v>43862</v>
      </c>
      <c r="B1602" s="7">
        <f>MONTH(tbStoricoOrdini[[#This Row],[DATA]])</f>
        <v>2</v>
      </c>
      <c r="C1602" t="s">
        <v>1697</v>
      </c>
      <c r="D1602" t="str">
        <f>RIGHT(tbStoricoOrdini[[#This Row],[ORDINE]],4)</f>
        <v>1599</v>
      </c>
      <c r="E1602" t="s">
        <v>49</v>
      </c>
      <c r="F1602" t="str">
        <f>VLOOKUP(tbStoricoOrdini[[#This Row],[CLIENTE]],tbClienti[],3,FALSE)</f>
        <v>Veneto</v>
      </c>
      <c r="G1602" t="str">
        <f>VLOOKUP(tbStoricoOrdini[[#This Row],[CLIENTE]],tbClienti[],7,FALSE)</f>
        <v>CC</v>
      </c>
      <c r="H1602" t="s">
        <v>71</v>
      </c>
      <c r="I1602" t="str">
        <f>IF(LEFT(tbStoricoOrdini[[#This Row],[ARTICOLO]],3) = "COG","COG",LEFT(tbStoricoOrdini[[#This Row],[ARTICOLO]],FIND(" ",tbStoricoOrdini[[#This Row],[ARTICOLO]])-1))</f>
        <v>EB07</v>
      </c>
      <c r="J1602" t="str">
        <f>MID(tbStoricoOrdini[[#This Row],[ARTICOLO]],FIND(" ",tbStoricoOrdini[[#This Row],[ARTICOLO]])+1,4)</f>
        <v>5000</v>
      </c>
      <c r="K1602" t="str">
        <f>IFERROR(RIGHT(tbStoricoOrdini[[#This Row],[ARTICOLO]],LEN(tbStoricoOrdini[[#This Row],[ARTICOLO]])-FIND(" ",tbStoricoOrdini[[#This Row],[ARTICOLO]],FIND(" ",tbStoricoOrdini[[#This Row],[ARTICOLO]]) +1)),"")</f>
        <v/>
      </c>
      <c r="L1602" s="3">
        <f>VLOOKUP(tbStoricoOrdini[[#This Row],[ARTICOLO]],tbArticoli[],2,FALSE)</f>
        <v>140</v>
      </c>
      <c r="M1602" s="22">
        <f>tbStoricoOrdini[[#This Row],[IMPORTO]]/tbStoricoOrdini[[#This Row],[PREZZO]]</f>
        <v>5.7142857142857141E-2</v>
      </c>
      <c r="N1602" t="s">
        <v>7</v>
      </c>
      <c r="O1602" s="8">
        <f>VLOOKUP(tbStoricoOrdini[[#This Row],[AGENTE]],tbAgenti[],2,FALSE)</f>
        <v>0.03</v>
      </c>
      <c r="P1602" s="2">
        <v>8</v>
      </c>
      <c r="Q1602" s="2">
        <f>tbStoricoOrdini[[#This Row],[IMPORTO]]*tbStoricoOrdini[[#This Row],[% COMM.]]</f>
        <v>0.24</v>
      </c>
      <c r="R1602" s="2">
        <f>tbStoricoOrdini[[#This Row],[TOT. COMM.]]+tbStoricoOrdini[[#This Row],[IMPORTO]]</f>
        <v>8.24</v>
      </c>
    </row>
    <row r="1603" spans="1:18">
      <c r="A1603" s="1">
        <v>43862</v>
      </c>
      <c r="B1603" s="7">
        <f>MONTH(tbStoricoOrdini[[#This Row],[DATA]])</f>
        <v>2</v>
      </c>
      <c r="C1603" t="s">
        <v>1698</v>
      </c>
      <c r="D1603" t="str">
        <f>RIGHT(tbStoricoOrdini[[#This Row],[ORDINE]],4)</f>
        <v>1600</v>
      </c>
      <c r="E1603" t="s">
        <v>49</v>
      </c>
      <c r="F1603" t="str">
        <f>VLOOKUP(tbStoricoOrdini[[#This Row],[CLIENTE]],tbClienti[],3,FALSE)</f>
        <v>Veneto</v>
      </c>
      <c r="G1603" t="str">
        <f>VLOOKUP(tbStoricoOrdini[[#This Row],[CLIENTE]],tbClienti[],7,FALSE)</f>
        <v>CC</v>
      </c>
      <c r="H1603" t="s">
        <v>71</v>
      </c>
      <c r="I1603" t="str">
        <f>IF(LEFT(tbStoricoOrdini[[#This Row],[ARTICOLO]],3) = "COG","COG",LEFT(tbStoricoOrdini[[#This Row],[ARTICOLO]],FIND(" ",tbStoricoOrdini[[#This Row],[ARTICOLO]])-1))</f>
        <v>EB07</v>
      </c>
      <c r="J1603" t="str">
        <f>MID(tbStoricoOrdini[[#This Row],[ARTICOLO]],FIND(" ",tbStoricoOrdini[[#This Row],[ARTICOLO]])+1,4)</f>
        <v>5000</v>
      </c>
      <c r="K1603" t="str">
        <f>IFERROR(RIGHT(tbStoricoOrdini[[#This Row],[ARTICOLO]],LEN(tbStoricoOrdini[[#This Row],[ARTICOLO]])-FIND(" ",tbStoricoOrdini[[#This Row],[ARTICOLO]],FIND(" ",tbStoricoOrdini[[#This Row],[ARTICOLO]]) +1)),"")</f>
        <v/>
      </c>
      <c r="L1603" s="3">
        <f>VLOOKUP(tbStoricoOrdini[[#This Row],[ARTICOLO]],tbArticoli[],2,FALSE)</f>
        <v>140</v>
      </c>
      <c r="M1603" s="22">
        <f>tbStoricoOrdini[[#This Row],[IMPORTO]]/tbStoricoOrdini[[#This Row],[PREZZO]]</f>
        <v>0.93571428571428572</v>
      </c>
      <c r="N1603" t="s">
        <v>6</v>
      </c>
      <c r="O1603" s="8">
        <f>VLOOKUP(tbStoricoOrdini[[#This Row],[AGENTE]],tbAgenti[],2,FALSE)</f>
        <v>7.4999999999999997E-2</v>
      </c>
      <c r="P1603" s="2">
        <v>131</v>
      </c>
      <c r="Q1603" s="2">
        <f>tbStoricoOrdini[[#This Row],[IMPORTO]]*tbStoricoOrdini[[#This Row],[% COMM.]]</f>
        <v>9.8249999999999993</v>
      </c>
      <c r="R1603" s="2">
        <f>tbStoricoOrdini[[#This Row],[TOT. COMM.]]+tbStoricoOrdini[[#This Row],[IMPORTO]]</f>
        <v>140.82499999999999</v>
      </c>
    </row>
    <row r="1604" spans="1:18">
      <c r="A1604" s="1">
        <v>43862</v>
      </c>
      <c r="B1604" s="7">
        <f>MONTH(tbStoricoOrdini[[#This Row],[DATA]])</f>
        <v>2</v>
      </c>
      <c r="C1604" t="s">
        <v>1699</v>
      </c>
      <c r="D1604" t="str">
        <f>RIGHT(tbStoricoOrdini[[#This Row],[ORDINE]],4)</f>
        <v>1601</v>
      </c>
      <c r="E1604" t="s">
        <v>49</v>
      </c>
      <c r="F1604" t="str">
        <f>VLOOKUP(tbStoricoOrdini[[#This Row],[CLIENTE]],tbClienti[],3,FALSE)</f>
        <v>Veneto</v>
      </c>
      <c r="G1604" t="str">
        <f>VLOOKUP(tbStoricoOrdini[[#This Row],[CLIENTE]],tbClienti[],7,FALSE)</f>
        <v>CC</v>
      </c>
      <c r="H1604" t="s">
        <v>72</v>
      </c>
      <c r="I1604" t="str">
        <f>IF(LEFT(tbStoricoOrdini[[#This Row],[ARTICOLO]],3) = "COG","COG",LEFT(tbStoricoOrdini[[#This Row],[ARTICOLO]],FIND(" ",tbStoricoOrdini[[#This Row],[ARTICOLO]])-1))</f>
        <v>EB06</v>
      </c>
      <c r="J1604" t="str">
        <f>MID(tbStoricoOrdini[[#This Row],[ARTICOLO]],FIND(" ",tbStoricoOrdini[[#This Row],[ARTICOLO]])+1,4)</f>
        <v>3000</v>
      </c>
      <c r="K1604" t="str">
        <f>IFERROR(RIGHT(tbStoricoOrdini[[#This Row],[ARTICOLO]],LEN(tbStoricoOrdini[[#This Row],[ARTICOLO]])-FIND(" ",tbStoricoOrdini[[#This Row],[ARTICOLO]],FIND(" ",tbStoricoOrdini[[#This Row],[ARTICOLO]]) +1)),"")</f>
        <v>Medium</v>
      </c>
      <c r="L1604" s="3">
        <f>VLOOKUP(tbStoricoOrdini[[#This Row],[ARTICOLO]],tbArticoli[],2,FALSE)</f>
        <v>120</v>
      </c>
      <c r="M1604" s="22">
        <f>tbStoricoOrdini[[#This Row],[IMPORTO]]/tbStoricoOrdini[[#This Row],[PREZZO]]</f>
        <v>0.15833333333333333</v>
      </c>
      <c r="N1604" t="s">
        <v>16</v>
      </c>
      <c r="O1604" s="8">
        <f>VLOOKUP(tbStoricoOrdini[[#This Row],[AGENTE]],tbAgenti[],2,FALSE)</f>
        <v>0.05</v>
      </c>
      <c r="P1604" s="2">
        <v>19</v>
      </c>
      <c r="Q1604" s="2">
        <f>tbStoricoOrdini[[#This Row],[IMPORTO]]*tbStoricoOrdini[[#This Row],[% COMM.]]</f>
        <v>0.95000000000000007</v>
      </c>
      <c r="R1604" s="2">
        <f>tbStoricoOrdini[[#This Row],[TOT. COMM.]]+tbStoricoOrdini[[#This Row],[IMPORTO]]</f>
        <v>19.95</v>
      </c>
    </row>
    <row r="1605" spans="1:18">
      <c r="A1605" s="1">
        <v>43862</v>
      </c>
      <c r="B1605" s="7">
        <f>MONTH(tbStoricoOrdini[[#This Row],[DATA]])</f>
        <v>2</v>
      </c>
      <c r="C1605" t="s">
        <v>1700</v>
      </c>
      <c r="D1605" t="str">
        <f>RIGHT(tbStoricoOrdini[[#This Row],[ORDINE]],4)</f>
        <v>1602</v>
      </c>
      <c r="E1605" t="s">
        <v>49</v>
      </c>
      <c r="F1605" t="str">
        <f>VLOOKUP(tbStoricoOrdini[[#This Row],[CLIENTE]],tbClienti[],3,FALSE)</f>
        <v>Veneto</v>
      </c>
      <c r="G1605" t="str">
        <f>VLOOKUP(tbStoricoOrdini[[#This Row],[CLIENTE]],tbClienti[],7,FALSE)</f>
        <v>CC</v>
      </c>
      <c r="H1605" t="s">
        <v>72</v>
      </c>
      <c r="I1605" t="str">
        <f>IF(LEFT(tbStoricoOrdini[[#This Row],[ARTICOLO]],3) = "COG","COG",LEFT(tbStoricoOrdini[[#This Row],[ARTICOLO]],FIND(" ",tbStoricoOrdini[[#This Row],[ARTICOLO]])-1))</f>
        <v>EB06</v>
      </c>
      <c r="J1605" t="str">
        <f>MID(tbStoricoOrdini[[#This Row],[ARTICOLO]],FIND(" ",tbStoricoOrdini[[#This Row],[ARTICOLO]])+1,4)</f>
        <v>3000</v>
      </c>
      <c r="K1605" t="str">
        <f>IFERROR(RIGHT(tbStoricoOrdini[[#This Row],[ARTICOLO]],LEN(tbStoricoOrdini[[#This Row],[ARTICOLO]])-FIND(" ",tbStoricoOrdini[[#This Row],[ARTICOLO]],FIND(" ",tbStoricoOrdini[[#This Row],[ARTICOLO]]) +1)),"")</f>
        <v>Medium</v>
      </c>
      <c r="L1605" s="3">
        <f>VLOOKUP(tbStoricoOrdini[[#This Row],[ARTICOLO]],tbArticoli[],2,FALSE)</f>
        <v>120</v>
      </c>
      <c r="M1605" s="22">
        <f>tbStoricoOrdini[[#This Row],[IMPORTO]]/tbStoricoOrdini[[#This Row],[PREZZO]]</f>
        <v>4.1749999999999998</v>
      </c>
      <c r="N1605" t="s">
        <v>39</v>
      </c>
      <c r="O1605" s="8">
        <f>VLOOKUP(tbStoricoOrdini[[#This Row],[AGENTE]],tbAgenti[],2,FALSE)</f>
        <v>0.05</v>
      </c>
      <c r="P1605" s="2">
        <v>501</v>
      </c>
      <c r="Q1605" s="2">
        <f>tbStoricoOrdini[[#This Row],[IMPORTO]]*tbStoricoOrdini[[#This Row],[% COMM.]]</f>
        <v>25.05</v>
      </c>
      <c r="R1605" s="2">
        <f>tbStoricoOrdini[[#This Row],[TOT. COMM.]]+tbStoricoOrdini[[#This Row],[IMPORTO]]</f>
        <v>526.04999999999995</v>
      </c>
    </row>
    <row r="1606" spans="1:18">
      <c r="A1606" s="1">
        <v>43862</v>
      </c>
      <c r="B1606" s="7">
        <f>MONTH(tbStoricoOrdini[[#This Row],[DATA]])</f>
        <v>2</v>
      </c>
      <c r="C1606" t="s">
        <v>1701</v>
      </c>
      <c r="D1606" t="str">
        <f>RIGHT(tbStoricoOrdini[[#This Row],[ORDINE]],4)</f>
        <v>1603</v>
      </c>
      <c r="E1606" t="s">
        <v>49</v>
      </c>
      <c r="F1606" t="str">
        <f>VLOOKUP(tbStoricoOrdini[[#This Row],[CLIENTE]],tbClienti[],3,FALSE)</f>
        <v>Veneto</v>
      </c>
      <c r="G1606" t="str">
        <f>VLOOKUP(tbStoricoOrdini[[#This Row],[CLIENTE]],tbClienti[],7,FALSE)</f>
        <v>CC</v>
      </c>
      <c r="H1606" t="s">
        <v>72</v>
      </c>
      <c r="I1606" t="str">
        <f>IF(LEFT(tbStoricoOrdini[[#This Row],[ARTICOLO]],3) = "COG","COG",LEFT(tbStoricoOrdini[[#This Row],[ARTICOLO]],FIND(" ",tbStoricoOrdini[[#This Row],[ARTICOLO]])-1))</f>
        <v>EB06</v>
      </c>
      <c r="J1606" t="str">
        <f>MID(tbStoricoOrdini[[#This Row],[ARTICOLO]],FIND(" ",tbStoricoOrdini[[#This Row],[ARTICOLO]])+1,4)</f>
        <v>3000</v>
      </c>
      <c r="K1606" t="str">
        <f>IFERROR(RIGHT(tbStoricoOrdini[[#This Row],[ARTICOLO]],LEN(tbStoricoOrdini[[#This Row],[ARTICOLO]])-FIND(" ",tbStoricoOrdini[[#This Row],[ARTICOLO]],FIND(" ",tbStoricoOrdini[[#This Row],[ARTICOLO]]) +1)),"")</f>
        <v>Medium</v>
      </c>
      <c r="L1606" s="3">
        <f>VLOOKUP(tbStoricoOrdini[[#This Row],[ARTICOLO]],tbArticoli[],2,FALSE)</f>
        <v>120</v>
      </c>
      <c r="M1606" s="22">
        <f>tbStoricoOrdini[[#This Row],[IMPORTO]]/tbStoricoOrdini[[#This Row],[PREZZO]]</f>
        <v>1.0416666666666667</v>
      </c>
      <c r="N1606" t="s">
        <v>11</v>
      </c>
      <c r="O1606" s="8">
        <f>VLOOKUP(tbStoricoOrdini[[#This Row],[AGENTE]],tbAgenti[],2,FALSE)</f>
        <v>0.04</v>
      </c>
      <c r="P1606" s="2">
        <v>125</v>
      </c>
      <c r="Q1606" s="2">
        <f>tbStoricoOrdini[[#This Row],[IMPORTO]]*tbStoricoOrdini[[#This Row],[% COMM.]]</f>
        <v>5</v>
      </c>
      <c r="R1606" s="2">
        <f>tbStoricoOrdini[[#This Row],[TOT. COMM.]]+tbStoricoOrdini[[#This Row],[IMPORTO]]</f>
        <v>130</v>
      </c>
    </row>
    <row r="1607" spans="1:18">
      <c r="A1607" s="1">
        <v>43862</v>
      </c>
      <c r="B1607" s="7">
        <f>MONTH(tbStoricoOrdini[[#This Row],[DATA]])</f>
        <v>2</v>
      </c>
      <c r="C1607" t="s">
        <v>1702</v>
      </c>
      <c r="D1607" t="str">
        <f>RIGHT(tbStoricoOrdini[[#This Row],[ORDINE]],4)</f>
        <v>1604</v>
      </c>
      <c r="E1607" t="s">
        <v>49</v>
      </c>
      <c r="F1607" t="str">
        <f>VLOOKUP(tbStoricoOrdini[[#This Row],[CLIENTE]],tbClienti[],3,FALSE)</f>
        <v>Veneto</v>
      </c>
      <c r="G1607" t="str">
        <f>VLOOKUP(tbStoricoOrdini[[#This Row],[CLIENTE]],tbClienti[],7,FALSE)</f>
        <v>CC</v>
      </c>
      <c r="H1607" t="s">
        <v>72</v>
      </c>
      <c r="I1607" t="str">
        <f>IF(LEFT(tbStoricoOrdini[[#This Row],[ARTICOLO]],3) = "COG","COG",LEFT(tbStoricoOrdini[[#This Row],[ARTICOLO]],FIND(" ",tbStoricoOrdini[[#This Row],[ARTICOLO]])-1))</f>
        <v>EB06</v>
      </c>
      <c r="J1607" t="str">
        <f>MID(tbStoricoOrdini[[#This Row],[ARTICOLO]],FIND(" ",tbStoricoOrdini[[#This Row],[ARTICOLO]])+1,4)</f>
        <v>3000</v>
      </c>
      <c r="K1607" t="str">
        <f>IFERROR(RIGHT(tbStoricoOrdini[[#This Row],[ARTICOLO]],LEN(tbStoricoOrdini[[#This Row],[ARTICOLO]])-FIND(" ",tbStoricoOrdini[[#This Row],[ARTICOLO]],FIND(" ",tbStoricoOrdini[[#This Row],[ARTICOLO]]) +1)),"")</f>
        <v>Medium</v>
      </c>
      <c r="L1607" s="3">
        <f>VLOOKUP(tbStoricoOrdini[[#This Row],[ARTICOLO]],tbArticoli[],2,FALSE)</f>
        <v>120</v>
      </c>
      <c r="M1607" s="22">
        <f>tbStoricoOrdini[[#This Row],[IMPORTO]]/tbStoricoOrdini[[#This Row],[PREZZO]]</f>
        <v>2.4750000000000001</v>
      </c>
      <c r="N1607" t="s">
        <v>6</v>
      </c>
      <c r="O1607" s="8">
        <f>VLOOKUP(tbStoricoOrdini[[#This Row],[AGENTE]],tbAgenti[],2,FALSE)</f>
        <v>7.4999999999999997E-2</v>
      </c>
      <c r="P1607" s="2">
        <v>297</v>
      </c>
      <c r="Q1607" s="2">
        <f>tbStoricoOrdini[[#This Row],[IMPORTO]]*tbStoricoOrdini[[#This Row],[% COMM.]]</f>
        <v>22.274999999999999</v>
      </c>
      <c r="R1607" s="2">
        <f>tbStoricoOrdini[[#This Row],[TOT. COMM.]]+tbStoricoOrdini[[#This Row],[IMPORTO]]</f>
        <v>319.27499999999998</v>
      </c>
    </row>
    <row r="1608" spans="1:18">
      <c r="A1608" s="1">
        <v>43862</v>
      </c>
      <c r="B1608" s="7">
        <f>MONTH(tbStoricoOrdini[[#This Row],[DATA]])</f>
        <v>2</v>
      </c>
      <c r="C1608" t="s">
        <v>1703</v>
      </c>
      <c r="D1608" t="str">
        <f>RIGHT(tbStoricoOrdini[[#This Row],[ORDINE]],4)</f>
        <v>1605</v>
      </c>
      <c r="E1608" t="s">
        <v>49</v>
      </c>
      <c r="F1608" t="str">
        <f>VLOOKUP(tbStoricoOrdini[[#This Row],[CLIENTE]],tbClienti[],3,FALSE)</f>
        <v>Veneto</v>
      </c>
      <c r="G1608" t="str">
        <f>VLOOKUP(tbStoricoOrdini[[#This Row],[CLIENTE]],tbClienti[],7,FALSE)</f>
        <v>CC</v>
      </c>
      <c r="H1608" t="s">
        <v>73</v>
      </c>
      <c r="I1608" t="str">
        <f>IF(LEFT(tbStoricoOrdini[[#This Row],[ARTICOLO]],3) = "COG","COG",LEFT(tbStoricoOrdini[[#This Row],[ARTICOLO]],FIND(" ",tbStoricoOrdini[[#This Row],[ARTICOLO]])-1))</f>
        <v>EB06</v>
      </c>
      <c r="J1608" t="str">
        <f>MID(tbStoricoOrdini[[#This Row],[ARTICOLO]],FIND(" ",tbStoricoOrdini[[#This Row],[ARTICOLO]])+1,4)</f>
        <v>3000</v>
      </c>
      <c r="K1608" t="str">
        <f>IFERROR(RIGHT(tbStoricoOrdini[[#This Row],[ARTICOLO]],LEN(tbStoricoOrdini[[#This Row],[ARTICOLO]])-FIND(" ",tbStoricoOrdini[[#This Row],[ARTICOLO]],FIND(" ",tbStoricoOrdini[[#This Row],[ARTICOLO]]) +1)),"")</f>
        <v>Plus</v>
      </c>
      <c r="L1608" s="3">
        <f>VLOOKUP(tbStoricoOrdini[[#This Row],[ARTICOLO]],tbArticoli[],2,FALSE)</f>
        <v>130</v>
      </c>
      <c r="M1608" s="22">
        <f>tbStoricoOrdini[[#This Row],[IMPORTO]]/tbStoricoOrdini[[#This Row],[PREZZO]]</f>
        <v>7.2461538461538462</v>
      </c>
      <c r="N1608" t="s">
        <v>39</v>
      </c>
      <c r="O1608" s="8">
        <f>VLOOKUP(tbStoricoOrdini[[#This Row],[AGENTE]],tbAgenti[],2,FALSE)</f>
        <v>0.05</v>
      </c>
      <c r="P1608" s="2">
        <v>942</v>
      </c>
      <c r="Q1608" s="2">
        <f>tbStoricoOrdini[[#This Row],[IMPORTO]]*tbStoricoOrdini[[#This Row],[% COMM.]]</f>
        <v>47.1</v>
      </c>
      <c r="R1608" s="2">
        <f>tbStoricoOrdini[[#This Row],[TOT. COMM.]]+tbStoricoOrdini[[#This Row],[IMPORTO]]</f>
        <v>989.1</v>
      </c>
    </row>
    <row r="1609" spans="1:18">
      <c r="A1609" s="1">
        <v>43862</v>
      </c>
      <c r="B1609" s="7">
        <f>MONTH(tbStoricoOrdini[[#This Row],[DATA]])</f>
        <v>2</v>
      </c>
      <c r="C1609" t="s">
        <v>1704</v>
      </c>
      <c r="D1609" t="str">
        <f>RIGHT(tbStoricoOrdini[[#This Row],[ORDINE]],4)</f>
        <v>1606</v>
      </c>
      <c r="E1609" t="s">
        <v>49</v>
      </c>
      <c r="F1609" t="str">
        <f>VLOOKUP(tbStoricoOrdini[[#This Row],[CLIENTE]],tbClienti[],3,FALSE)</f>
        <v>Veneto</v>
      </c>
      <c r="G1609" t="str">
        <f>VLOOKUP(tbStoricoOrdini[[#This Row],[CLIENTE]],tbClienti[],7,FALSE)</f>
        <v>CC</v>
      </c>
      <c r="H1609" t="s">
        <v>73</v>
      </c>
      <c r="I1609" t="str">
        <f>IF(LEFT(tbStoricoOrdini[[#This Row],[ARTICOLO]],3) = "COG","COG",LEFT(tbStoricoOrdini[[#This Row],[ARTICOLO]],FIND(" ",tbStoricoOrdini[[#This Row],[ARTICOLO]])-1))</f>
        <v>EB06</v>
      </c>
      <c r="J1609" t="str">
        <f>MID(tbStoricoOrdini[[#This Row],[ARTICOLO]],FIND(" ",tbStoricoOrdini[[#This Row],[ARTICOLO]])+1,4)</f>
        <v>3000</v>
      </c>
      <c r="K1609" t="str">
        <f>IFERROR(RIGHT(tbStoricoOrdini[[#This Row],[ARTICOLO]],LEN(tbStoricoOrdini[[#This Row],[ARTICOLO]])-FIND(" ",tbStoricoOrdini[[#This Row],[ARTICOLO]],FIND(" ",tbStoricoOrdini[[#This Row],[ARTICOLO]]) +1)),"")</f>
        <v>Plus</v>
      </c>
      <c r="L1609" s="3">
        <f>VLOOKUP(tbStoricoOrdini[[#This Row],[ARTICOLO]],tbArticoli[],2,FALSE)</f>
        <v>130</v>
      </c>
      <c r="M1609" s="22">
        <f>tbStoricoOrdini[[#This Row],[IMPORTO]]/tbStoricoOrdini[[#This Row],[PREZZO]]</f>
        <v>3.0769230769230771E-2</v>
      </c>
      <c r="N1609" t="s">
        <v>11</v>
      </c>
      <c r="O1609" s="8">
        <f>VLOOKUP(tbStoricoOrdini[[#This Row],[AGENTE]],tbAgenti[],2,FALSE)</f>
        <v>0.04</v>
      </c>
      <c r="P1609" s="2">
        <v>4</v>
      </c>
      <c r="Q1609" s="2">
        <f>tbStoricoOrdini[[#This Row],[IMPORTO]]*tbStoricoOrdini[[#This Row],[% COMM.]]</f>
        <v>0.16</v>
      </c>
      <c r="R1609" s="2">
        <f>tbStoricoOrdini[[#This Row],[TOT. COMM.]]+tbStoricoOrdini[[#This Row],[IMPORTO]]</f>
        <v>4.16</v>
      </c>
    </row>
    <row r="1610" spans="1:18">
      <c r="A1610" s="1">
        <v>43862</v>
      </c>
      <c r="B1610" s="7">
        <f>MONTH(tbStoricoOrdini[[#This Row],[DATA]])</f>
        <v>2</v>
      </c>
      <c r="C1610" t="s">
        <v>1705</v>
      </c>
      <c r="D1610" t="str">
        <f>RIGHT(tbStoricoOrdini[[#This Row],[ORDINE]],4)</f>
        <v>1607</v>
      </c>
      <c r="E1610" t="s">
        <v>49</v>
      </c>
      <c r="F1610" t="str">
        <f>VLOOKUP(tbStoricoOrdini[[#This Row],[CLIENTE]],tbClienti[],3,FALSE)</f>
        <v>Veneto</v>
      </c>
      <c r="G1610" t="str">
        <f>VLOOKUP(tbStoricoOrdini[[#This Row],[CLIENTE]],tbClienti[],7,FALSE)</f>
        <v>CC</v>
      </c>
      <c r="H1610" t="s">
        <v>73</v>
      </c>
      <c r="I1610" t="str">
        <f>IF(LEFT(tbStoricoOrdini[[#This Row],[ARTICOLO]],3) = "COG","COG",LEFT(tbStoricoOrdini[[#This Row],[ARTICOLO]],FIND(" ",tbStoricoOrdini[[#This Row],[ARTICOLO]])-1))</f>
        <v>EB06</v>
      </c>
      <c r="J1610" t="str">
        <f>MID(tbStoricoOrdini[[#This Row],[ARTICOLO]],FIND(" ",tbStoricoOrdini[[#This Row],[ARTICOLO]])+1,4)</f>
        <v>3000</v>
      </c>
      <c r="K1610" t="str">
        <f>IFERROR(RIGHT(tbStoricoOrdini[[#This Row],[ARTICOLO]],LEN(tbStoricoOrdini[[#This Row],[ARTICOLO]])-FIND(" ",tbStoricoOrdini[[#This Row],[ARTICOLO]],FIND(" ",tbStoricoOrdini[[#This Row],[ARTICOLO]]) +1)),"")</f>
        <v>Plus</v>
      </c>
      <c r="L1610" s="3">
        <f>VLOOKUP(tbStoricoOrdini[[#This Row],[ARTICOLO]],tbArticoli[],2,FALSE)</f>
        <v>130</v>
      </c>
      <c r="M1610" s="22">
        <f>tbStoricoOrdini[[#This Row],[IMPORTO]]/tbStoricoOrdini[[#This Row],[PREZZO]]</f>
        <v>7.6923076923076927E-3</v>
      </c>
      <c r="N1610" t="s">
        <v>6</v>
      </c>
      <c r="O1610" s="8">
        <f>VLOOKUP(tbStoricoOrdini[[#This Row],[AGENTE]],tbAgenti[],2,FALSE)</f>
        <v>7.4999999999999997E-2</v>
      </c>
      <c r="P1610" s="2">
        <v>1</v>
      </c>
      <c r="Q1610" s="2">
        <f>tbStoricoOrdini[[#This Row],[IMPORTO]]*tbStoricoOrdini[[#This Row],[% COMM.]]</f>
        <v>7.4999999999999997E-2</v>
      </c>
      <c r="R1610" s="2">
        <f>tbStoricoOrdini[[#This Row],[TOT. COMM.]]+tbStoricoOrdini[[#This Row],[IMPORTO]]</f>
        <v>1.075</v>
      </c>
    </row>
    <row r="1611" spans="1:18">
      <c r="A1611" s="1">
        <v>43862</v>
      </c>
      <c r="B1611" s="7">
        <f>MONTH(tbStoricoOrdini[[#This Row],[DATA]])</f>
        <v>2</v>
      </c>
      <c r="C1611" t="s">
        <v>1706</v>
      </c>
      <c r="D1611" t="str">
        <f>RIGHT(tbStoricoOrdini[[#This Row],[ORDINE]],4)</f>
        <v>1608</v>
      </c>
      <c r="E1611" t="s">
        <v>50</v>
      </c>
      <c r="F1611" t="str">
        <f>VLOOKUP(tbStoricoOrdini[[#This Row],[CLIENTE]],tbClienti[],3,FALSE)</f>
        <v>Veneto</v>
      </c>
      <c r="G1611" t="str">
        <f>VLOOKUP(tbStoricoOrdini[[#This Row],[CLIENTE]],tbClienti[],7,FALSE)</f>
        <v>AD</v>
      </c>
      <c r="H1611" t="s">
        <v>78</v>
      </c>
      <c r="I1611" t="str">
        <f>IF(LEFT(tbStoricoOrdini[[#This Row],[ARTICOLO]],3) = "COG","COG",LEFT(tbStoricoOrdini[[#This Row],[ARTICOLO]],FIND(" ",tbStoricoOrdini[[#This Row],[ARTICOLO]])-1))</f>
        <v>COG</v>
      </c>
      <c r="J1611" t="str">
        <f>MID(tbStoricoOrdini[[#This Row],[ARTICOLO]],FIND(" ",tbStoricoOrdini[[#This Row],[ARTICOLO]])+1,4)</f>
        <v>3000</v>
      </c>
      <c r="K1611" t="str">
        <f>IFERROR(RIGHT(tbStoricoOrdini[[#This Row],[ARTICOLO]],LEN(tbStoricoOrdini[[#This Row],[ARTICOLO]])-FIND(" ",tbStoricoOrdini[[#This Row],[ARTICOLO]],FIND(" ",tbStoricoOrdini[[#This Row],[ARTICOLO]]) +1)),"")</f>
        <v>Medium</v>
      </c>
      <c r="L1611" s="3">
        <f>VLOOKUP(tbStoricoOrdini[[#This Row],[ARTICOLO]],tbArticoli[],2,FALSE)</f>
        <v>220</v>
      </c>
      <c r="M1611" s="22">
        <f>tbStoricoOrdini[[#This Row],[IMPORTO]]/tbStoricoOrdini[[#This Row],[PREZZO]]</f>
        <v>12.340909090909092</v>
      </c>
      <c r="N1611" t="s">
        <v>6</v>
      </c>
      <c r="O1611" s="8">
        <f>VLOOKUP(tbStoricoOrdini[[#This Row],[AGENTE]],tbAgenti[],2,FALSE)</f>
        <v>7.4999999999999997E-2</v>
      </c>
      <c r="P1611" s="2">
        <v>2715</v>
      </c>
      <c r="Q1611" s="2">
        <f>tbStoricoOrdini[[#This Row],[IMPORTO]]*tbStoricoOrdini[[#This Row],[% COMM.]]</f>
        <v>203.625</v>
      </c>
      <c r="R1611" s="2">
        <f>tbStoricoOrdini[[#This Row],[TOT. COMM.]]+tbStoricoOrdini[[#This Row],[IMPORTO]]</f>
        <v>2918.625</v>
      </c>
    </row>
    <row r="1612" spans="1:18">
      <c r="A1612" s="1">
        <v>43862</v>
      </c>
      <c r="B1612" s="7">
        <f>MONTH(tbStoricoOrdini[[#This Row],[DATA]])</f>
        <v>2</v>
      </c>
      <c r="C1612" t="s">
        <v>1707</v>
      </c>
      <c r="D1612" t="str">
        <f>RIGHT(tbStoricoOrdini[[#This Row],[ORDINE]],4)</f>
        <v>1609</v>
      </c>
      <c r="E1612" t="s">
        <v>50</v>
      </c>
      <c r="F1612" t="str">
        <f>VLOOKUP(tbStoricoOrdini[[#This Row],[CLIENTE]],tbClienti[],3,FALSE)</f>
        <v>Veneto</v>
      </c>
      <c r="G1612" t="str">
        <f>VLOOKUP(tbStoricoOrdini[[#This Row],[CLIENTE]],tbClienti[],7,FALSE)</f>
        <v>AD</v>
      </c>
      <c r="H1612" t="s">
        <v>78</v>
      </c>
      <c r="I1612" t="str">
        <f>IF(LEFT(tbStoricoOrdini[[#This Row],[ARTICOLO]],3) = "COG","COG",LEFT(tbStoricoOrdini[[#This Row],[ARTICOLO]],FIND(" ",tbStoricoOrdini[[#This Row],[ARTICOLO]])-1))</f>
        <v>COG</v>
      </c>
      <c r="J1612" t="str">
        <f>MID(tbStoricoOrdini[[#This Row],[ARTICOLO]],FIND(" ",tbStoricoOrdini[[#This Row],[ARTICOLO]])+1,4)</f>
        <v>3000</v>
      </c>
      <c r="K1612" t="str">
        <f>IFERROR(RIGHT(tbStoricoOrdini[[#This Row],[ARTICOLO]],LEN(tbStoricoOrdini[[#This Row],[ARTICOLO]])-FIND(" ",tbStoricoOrdini[[#This Row],[ARTICOLO]],FIND(" ",tbStoricoOrdini[[#This Row],[ARTICOLO]]) +1)),"")</f>
        <v>Medium</v>
      </c>
      <c r="L1612" s="3">
        <f>VLOOKUP(tbStoricoOrdini[[#This Row],[ARTICOLO]],tbArticoli[],2,FALSE)</f>
        <v>220</v>
      </c>
      <c r="M1612" s="22">
        <f>tbStoricoOrdini[[#This Row],[IMPORTO]]/tbStoricoOrdini[[#This Row],[PREZZO]]</f>
        <v>0</v>
      </c>
      <c r="N1612" t="s">
        <v>9</v>
      </c>
      <c r="O1612" s="8">
        <f>VLOOKUP(tbStoricoOrdini[[#This Row],[AGENTE]],tbAgenti[],2,FALSE)</f>
        <v>0.05</v>
      </c>
      <c r="P1612" s="2">
        <v>0</v>
      </c>
      <c r="Q1612" s="2">
        <f>tbStoricoOrdini[[#This Row],[IMPORTO]]*tbStoricoOrdini[[#This Row],[% COMM.]]</f>
        <v>0</v>
      </c>
      <c r="R1612" s="2">
        <f>tbStoricoOrdini[[#This Row],[TOT. COMM.]]+tbStoricoOrdini[[#This Row],[IMPORTO]]</f>
        <v>0</v>
      </c>
    </row>
    <row r="1613" spans="1:18">
      <c r="A1613" s="1">
        <v>43862</v>
      </c>
      <c r="B1613" s="7">
        <f>MONTH(tbStoricoOrdini[[#This Row],[DATA]])</f>
        <v>2</v>
      </c>
      <c r="C1613" t="s">
        <v>1708</v>
      </c>
      <c r="D1613" t="str">
        <f>RIGHT(tbStoricoOrdini[[#This Row],[ORDINE]],4)</f>
        <v>1610</v>
      </c>
      <c r="E1613" t="s">
        <v>50</v>
      </c>
      <c r="F1613" t="str">
        <f>VLOOKUP(tbStoricoOrdini[[#This Row],[CLIENTE]],tbClienti[],3,FALSE)</f>
        <v>Veneto</v>
      </c>
      <c r="G1613" t="str">
        <f>VLOOKUP(tbStoricoOrdini[[#This Row],[CLIENTE]],tbClienti[],7,FALSE)</f>
        <v>AD</v>
      </c>
      <c r="H1613" t="s">
        <v>81</v>
      </c>
      <c r="I1613" t="str">
        <f>IF(LEFT(tbStoricoOrdini[[#This Row],[ARTICOLO]],3) = "COG","COG",LEFT(tbStoricoOrdini[[#This Row],[ARTICOLO]],FIND(" ",tbStoricoOrdini[[#This Row],[ARTICOLO]])-1))</f>
        <v>COG</v>
      </c>
      <c r="J1613" t="str">
        <f>MID(tbStoricoOrdini[[#This Row],[ARTICOLO]],FIND(" ",tbStoricoOrdini[[#This Row],[ARTICOLO]])+1,4)</f>
        <v>6000</v>
      </c>
      <c r="K1613" t="str">
        <f>IFERROR(RIGHT(tbStoricoOrdini[[#This Row],[ARTICOLO]],LEN(tbStoricoOrdini[[#This Row],[ARTICOLO]])-FIND(" ",tbStoricoOrdini[[#This Row],[ARTICOLO]],FIND(" ",tbStoricoOrdini[[#This Row],[ARTICOLO]]) +1)),"")</f>
        <v>Gold</v>
      </c>
      <c r="L1613" s="3">
        <f>VLOOKUP(tbStoricoOrdini[[#This Row],[ARTICOLO]],tbArticoli[],2,FALSE)</f>
        <v>450</v>
      </c>
      <c r="M1613" s="22">
        <f>tbStoricoOrdini[[#This Row],[IMPORTO]]/tbStoricoOrdini[[#This Row],[PREZZO]]</f>
        <v>1.7844444444444445</v>
      </c>
      <c r="N1613" t="s">
        <v>6</v>
      </c>
      <c r="O1613" s="8">
        <f>VLOOKUP(tbStoricoOrdini[[#This Row],[AGENTE]],tbAgenti[],2,FALSE)</f>
        <v>7.4999999999999997E-2</v>
      </c>
      <c r="P1613" s="2">
        <v>803</v>
      </c>
      <c r="Q1613" s="2">
        <f>tbStoricoOrdini[[#This Row],[IMPORTO]]*tbStoricoOrdini[[#This Row],[% COMM.]]</f>
        <v>60.224999999999994</v>
      </c>
      <c r="R1613" s="2">
        <f>tbStoricoOrdini[[#This Row],[TOT. COMM.]]+tbStoricoOrdini[[#This Row],[IMPORTO]]</f>
        <v>863.22500000000002</v>
      </c>
    </row>
    <row r="1614" spans="1:18">
      <c r="A1614" s="1">
        <v>43862</v>
      </c>
      <c r="B1614" s="7">
        <f>MONTH(tbStoricoOrdini[[#This Row],[DATA]])</f>
        <v>2</v>
      </c>
      <c r="C1614" t="s">
        <v>1709</v>
      </c>
      <c r="D1614" t="str">
        <f>RIGHT(tbStoricoOrdini[[#This Row],[ORDINE]],4)</f>
        <v>1611</v>
      </c>
      <c r="E1614" t="s">
        <v>50</v>
      </c>
      <c r="F1614" t="str">
        <f>VLOOKUP(tbStoricoOrdini[[#This Row],[CLIENTE]],tbClienti[],3,FALSE)</f>
        <v>Veneto</v>
      </c>
      <c r="G1614" t="str">
        <f>VLOOKUP(tbStoricoOrdini[[#This Row],[CLIENTE]],tbClienti[],7,FALSE)</f>
        <v>AD</v>
      </c>
      <c r="H1614" t="s">
        <v>81</v>
      </c>
      <c r="I1614" t="str">
        <f>IF(LEFT(tbStoricoOrdini[[#This Row],[ARTICOLO]],3) = "COG","COG",LEFT(tbStoricoOrdini[[#This Row],[ARTICOLO]],FIND(" ",tbStoricoOrdini[[#This Row],[ARTICOLO]])-1))</f>
        <v>COG</v>
      </c>
      <c r="J1614" t="str">
        <f>MID(tbStoricoOrdini[[#This Row],[ARTICOLO]],FIND(" ",tbStoricoOrdini[[#This Row],[ARTICOLO]])+1,4)</f>
        <v>6000</v>
      </c>
      <c r="K1614" t="str">
        <f>IFERROR(RIGHT(tbStoricoOrdini[[#This Row],[ARTICOLO]],LEN(tbStoricoOrdini[[#This Row],[ARTICOLO]])-FIND(" ",tbStoricoOrdini[[#This Row],[ARTICOLO]],FIND(" ",tbStoricoOrdini[[#This Row],[ARTICOLO]]) +1)),"")</f>
        <v>Gold</v>
      </c>
      <c r="L1614" s="3">
        <f>VLOOKUP(tbStoricoOrdini[[#This Row],[ARTICOLO]],tbArticoli[],2,FALSE)</f>
        <v>450</v>
      </c>
      <c r="M1614" s="22">
        <f>tbStoricoOrdini[[#This Row],[IMPORTO]]/tbStoricoOrdini[[#This Row],[PREZZO]]</f>
        <v>143.78444444444443</v>
      </c>
      <c r="N1614" t="s">
        <v>9</v>
      </c>
      <c r="O1614" s="8">
        <f>VLOOKUP(tbStoricoOrdini[[#This Row],[AGENTE]],tbAgenti[],2,FALSE)</f>
        <v>0.05</v>
      </c>
      <c r="P1614" s="2">
        <v>64703</v>
      </c>
      <c r="Q1614" s="2">
        <f>tbStoricoOrdini[[#This Row],[IMPORTO]]*tbStoricoOrdini[[#This Row],[% COMM.]]</f>
        <v>3235.15</v>
      </c>
      <c r="R1614" s="2">
        <f>tbStoricoOrdini[[#This Row],[TOT. COMM.]]+tbStoricoOrdini[[#This Row],[IMPORTO]]</f>
        <v>67938.149999999994</v>
      </c>
    </row>
    <row r="1615" spans="1:18">
      <c r="A1615" s="1">
        <v>43862</v>
      </c>
      <c r="B1615" s="7">
        <f>MONTH(tbStoricoOrdini[[#This Row],[DATA]])</f>
        <v>2</v>
      </c>
      <c r="C1615" t="s">
        <v>1710</v>
      </c>
      <c r="D1615" t="str">
        <f>RIGHT(tbStoricoOrdini[[#This Row],[ORDINE]],4)</f>
        <v>1612</v>
      </c>
      <c r="E1615" t="s">
        <v>50</v>
      </c>
      <c r="F1615" t="str">
        <f>VLOOKUP(tbStoricoOrdini[[#This Row],[CLIENTE]],tbClienti[],3,FALSE)</f>
        <v>Veneto</v>
      </c>
      <c r="G1615" t="str">
        <f>VLOOKUP(tbStoricoOrdini[[#This Row],[CLIENTE]],tbClienti[],7,FALSE)</f>
        <v>AD</v>
      </c>
      <c r="H1615" t="s">
        <v>74</v>
      </c>
      <c r="I1615" t="str">
        <f>IF(LEFT(tbStoricoOrdini[[#This Row],[ARTICOLO]],3) = "COG","COG",LEFT(tbStoricoOrdini[[#This Row],[ARTICOLO]],FIND(" ",tbStoricoOrdini[[#This Row],[ARTICOLO]])-1))</f>
        <v>AVRC</v>
      </c>
      <c r="J1615" t="str">
        <f>MID(tbStoricoOrdini[[#This Row],[ARTICOLO]],FIND(" ",tbStoricoOrdini[[#This Row],[ARTICOLO]])+1,4)</f>
        <v>2500</v>
      </c>
      <c r="K1615" t="str">
        <f>IFERROR(RIGHT(tbStoricoOrdini[[#This Row],[ARTICOLO]],LEN(tbStoricoOrdini[[#This Row],[ARTICOLO]])-FIND(" ",tbStoricoOrdini[[#This Row],[ARTICOLO]],FIND(" ",tbStoricoOrdini[[#This Row],[ARTICOLO]]) +1)),"")</f>
        <v>Gold</v>
      </c>
      <c r="L1615" s="3">
        <f>VLOOKUP(tbStoricoOrdini[[#This Row],[ARTICOLO]],tbArticoli[],2,FALSE)</f>
        <v>500</v>
      </c>
      <c r="M1615" s="22">
        <f>tbStoricoOrdini[[#This Row],[IMPORTO]]/tbStoricoOrdini[[#This Row],[PREZZO]]</f>
        <v>20.954000000000001</v>
      </c>
      <c r="N1615" t="s">
        <v>10</v>
      </c>
      <c r="O1615" s="8">
        <f>VLOOKUP(tbStoricoOrdini[[#This Row],[AGENTE]],tbAgenti[],2,FALSE)</f>
        <v>3.6999999999999998E-2</v>
      </c>
      <c r="P1615" s="2">
        <v>10477</v>
      </c>
      <c r="Q1615" s="2">
        <f>tbStoricoOrdini[[#This Row],[IMPORTO]]*tbStoricoOrdini[[#This Row],[% COMM.]]</f>
        <v>387.649</v>
      </c>
      <c r="R1615" s="2">
        <f>tbStoricoOrdini[[#This Row],[TOT. COMM.]]+tbStoricoOrdini[[#This Row],[IMPORTO]]</f>
        <v>10864.648999999999</v>
      </c>
    </row>
    <row r="1616" spans="1:18">
      <c r="A1616" s="1">
        <v>43862</v>
      </c>
      <c r="B1616" s="7">
        <f>MONTH(tbStoricoOrdini[[#This Row],[DATA]])</f>
        <v>2</v>
      </c>
      <c r="C1616" t="s">
        <v>1711</v>
      </c>
      <c r="D1616" t="str">
        <f>RIGHT(tbStoricoOrdini[[#This Row],[ORDINE]],4)</f>
        <v>1613</v>
      </c>
      <c r="E1616" t="s">
        <v>50</v>
      </c>
      <c r="F1616" t="str">
        <f>VLOOKUP(tbStoricoOrdini[[#This Row],[CLIENTE]],tbClienti[],3,FALSE)</f>
        <v>Veneto</v>
      </c>
      <c r="G1616" t="str">
        <f>VLOOKUP(tbStoricoOrdini[[#This Row],[CLIENTE]],tbClienti[],7,FALSE)</f>
        <v>AD</v>
      </c>
      <c r="H1616" t="s">
        <v>74</v>
      </c>
      <c r="I1616" t="str">
        <f>IF(LEFT(tbStoricoOrdini[[#This Row],[ARTICOLO]],3) = "COG","COG",LEFT(tbStoricoOrdini[[#This Row],[ARTICOLO]],FIND(" ",tbStoricoOrdini[[#This Row],[ARTICOLO]])-1))</f>
        <v>AVRC</v>
      </c>
      <c r="J1616" t="str">
        <f>MID(tbStoricoOrdini[[#This Row],[ARTICOLO]],FIND(" ",tbStoricoOrdini[[#This Row],[ARTICOLO]])+1,4)</f>
        <v>2500</v>
      </c>
      <c r="K1616" t="str">
        <f>IFERROR(RIGHT(tbStoricoOrdini[[#This Row],[ARTICOLO]],LEN(tbStoricoOrdini[[#This Row],[ARTICOLO]])-FIND(" ",tbStoricoOrdini[[#This Row],[ARTICOLO]],FIND(" ",tbStoricoOrdini[[#This Row],[ARTICOLO]]) +1)),"")</f>
        <v>Gold</v>
      </c>
      <c r="L1616" s="3">
        <f>VLOOKUP(tbStoricoOrdini[[#This Row],[ARTICOLO]],tbArticoli[],2,FALSE)</f>
        <v>500</v>
      </c>
      <c r="M1616" s="22">
        <f>tbStoricoOrdini[[#This Row],[IMPORTO]]/tbStoricoOrdini[[#This Row],[PREZZO]]</f>
        <v>4.0000000000000001E-3</v>
      </c>
      <c r="N1616" t="s">
        <v>8</v>
      </c>
      <c r="O1616" s="8">
        <f>VLOOKUP(tbStoricoOrdini[[#This Row],[AGENTE]],tbAgenti[],2,FALSE)</f>
        <v>0.05</v>
      </c>
      <c r="P1616" s="2">
        <v>2</v>
      </c>
      <c r="Q1616" s="2">
        <f>tbStoricoOrdini[[#This Row],[IMPORTO]]*tbStoricoOrdini[[#This Row],[% COMM.]]</f>
        <v>0.1</v>
      </c>
      <c r="R1616" s="2">
        <f>tbStoricoOrdini[[#This Row],[TOT. COMM.]]+tbStoricoOrdini[[#This Row],[IMPORTO]]</f>
        <v>2.1</v>
      </c>
    </row>
    <row r="1617" spans="1:18">
      <c r="A1617" s="1">
        <v>43862</v>
      </c>
      <c r="B1617" s="7">
        <f>MONTH(tbStoricoOrdini[[#This Row],[DATA]])</f>
        <v>2</v>
      </c>
      <c r="C1617" t="s">
        <v>1712</v>
      </c>
      <c r="D1617" t="str">
        <f>RIGHT(tbStoricoOrdini[[#This Row],[ORDINE]],4)</f>
        <v>1614</v>
      </c>
      <c r="E1617" t="s">
        <v>50</v>
      </c>
      <c r="F1617" t="str">
        <f>VLOOKUP(tbStoricoOrdini[[#This Row],[CLIENTE]],tbClienti[],3,FALSE)</f>
        <v>Veneto</v>
      </c>
      <c r="G1617" t="str">
        <f>VLOOKUP(tbStoricoOrdini[[#This Row],[CLIENTE]],tbClienti[],7,FALSE)</f>
        <v>AD</v>
      </c>
      <c r="H1617" t="s">
        <v>74</v>
      </c>
      <c r="I1617" t="str">
        <f>IF(LEFT(tbStoricoOrdini[[#This Row],[ARTICOLO]],3) = "COG","COG",LEFT(tbStoricoOrdini[[#This Row],[ARTICOLO]],FIND(" ",tbStoricoOrdini[[#This Row],[ARTICOLO]])-1))</f>
        <v>AVRC</v>
      </c>
      <c r="J1617" t="str">
        <f>MID(tbStoricoOrdini[[#This Row],[ARTICOLO]],FIND(" ",tbStoricoOrdini[[#This Row],[ARTICOLO]])+1,4)</f>
        <v>2500</v>
      </c>
      <c r="K1617" t="str">
        <f>IFERROR(RIGHT(tbStoricoOrdini[[#This Row],[ARTICOLO]],LEN(tbStoricoOrdini[[#This Row],[ARTICOLO]])-FIND(" ",tbStoricoOrdini[[#This Row],[ARTICOLO]],FIND(" ",tbStoricoOrdini[[#This Row],[ARTICOLO]]) +1)),"")</f>
        <v>Gold</v>
      </c>
      <c r="L1617" s="3">
        <f>VLOOKUP(tbStoricoOrdini[[#This Row],[ARTICOLO]],tbArticoli[],2,FALSE)</f>
        <v>500</v>
      </c>
      <c r="M1617" s="22">
        <f>tbStoricoOrdini[[#This Row],[IMPORTO]]/tbStoricoOrdini[[#This Row],[PREZZO]]</f>
        <v>0.45400000000000001</v>
      </c>
      <c r="N1617" t="s">
        <v>6</v>
      </c>
      <c r="O1617" s="8">
        <f>VLOOKUP(tbStoricoOrdini[[#This Row],[AGENTE]],tbAgenti[],2,FALSE)</f>
        <v>7.4999999999999997E-2</v>
      </c>
      <c r="P1617" s="2">
        <v>227</v>
      </c>
      <c r="Q1617" s="2">
        <f>tbStoricoOrdini[[#This Row],[IMPORTO]]*tbStoricoOrdini[[#This Row],[% COMM.]]</f>
        <v>17.024999999999999</v>
      </c>
      <c r="R1617" s="2">
        <f>tbStoricoOrdini[[#This Row],[TOT. COMM.]]+tbStoricoOrdini[[#This Row],[IMPORTO]]</f>
        <v>244.02500000000001</v>
      </c>
    </row>
    <row r="1618" spans="1:18">
      <c r="A1618" s="1">
        <v>43862</v>
      </c>
      <c r="B1618" s="7">
        <f>MONTH(tbStoricoOrdini[[#This Row],[DATA]])</f>
        <v>2</v>
      </c>
      <c r="C1618" t="s">
        <v>1713</v>
      </c>
      <c r="D1618" t="str">
        <f>RIGHT(tbStoricoOrdini[[#This Row],[ORDINE]],4)</f>
        <v>1615</v>
      </c>
      <c r="E1618" t="s">
        <v>50</v>
      </c>
      <c r="F1618" t="str">
        <f>VLOOKUP(tbStoricoOrdini[[#This Row],[CLIENTE]],tbClienti[],3,FALSE)</f>
        <v>Veneto</v>
      </c>
      <c r="G1618" t="str">
        <f>VLOOKUP(tbStoricoOrdini[[#This Row],[CLIENTE]],tbClienti[],7,FALSE)</f>
        <v>AD</v>
      </c>
      <c r="H1618" t="s">
        <v>74</v>
      </c>
      <c r="I1618" t="str">
        <f>IF(LEFT(tbStoricoOrdini[[#This Row],[ARTICOLO]],3) = "COG","COG",LEFT(tbStoricoOrdini[[#This Row],[ARTICOLO]],FIND(" ",tbStoricoOrdini[[#This Row],[ARTICOLO]])-1))</f>
        <v>AVRC</v>
      </c>
      <c r="J1618" t="str">
        <f>MID(tbStoricoOrdini[[#This Row],[ARTICOLO]],FIND(" ",tbStoricoOrdini[[#This Row],[ARTICOLO]])+1,4)</f>
        <v>2500</v>
      </c>
      <c r="K1618" t="str">
        <f>IFERROR(RIGHT(tbStoricoOrdini[[#This Row],[ARTICOLO]],LEN(tbStoricoOrdini[[#This Row],[ARTICOLO]])-FIND(" ",tbStoricoOrdini[[#This Row],[ARTICOLO]],FIND(" ",tbStoricoOrdini[[#This Row],[ARTICOLO]]) +1)),"")</f>
        <v>Gold</v>
      </c>
      <c r="L1618" s="3">
        <f>VLOOKUP(tbStoricoOrdini[[#This Row],[ARTICOLO]],tbArticoli[],2,FALSE)</f>
        <v>500</v>
      </c>
      <c r="M1618" s="22">
        <f>tbStoricoOrdini[[#This Row],[IMPORTO]]/tbStoricoOrdini[[#This Row],[PREZZO]]</f>
        <v>177.18600000000001</v>
      </c>
      <c r="N1618" t="s">
        <v>9</v>
      </c>
      <c r="O1618" s="8">
        <f>VLOOKUP(tbStoricoOrdini[[#This Row],[AGENTE]],tbAgenti[],2,FALSE)</f>
        <v>0.05</v>
      </c>
      <c r="P1618" s="2">
        <v>88593</v>
      </c>
      <c r="Q1618" s="2">
        <f>tbStoricoOrdini[[#This Row],[IMPORTO]]*tbStoricoOrdini[[#This Row],[% COMM.]]</f>
        <v>4429.6500000000005</v>
      </c>
      <c r="R1618" s="2">
        <f>tbStoricoOrdini[[#This Row],[TOT. COMM.]]+tbStoricoOrdini[[#This Row],[IMPORTO]]</f>
        <v>93022.65</v>
      </c>
    </row>
    <row r="1619" spans="1:18">
      <c r="A1619" s="1">
        <v>43862</v>
      </c>
      <c r="B1619" s="7">
        <f>MONTH(tbStoricoOrdini[[#This Row],[DATA]])</f>
        <v>2</v>
      </c>
      <c r="C1619" t="s">
        <v>1714</v>
      </c>
      <c r="D1619" t="str">
        <f>RIGHT(tbStoricoOrdini[[#This Row],[ORDINE]],4)</f>
        <v>1616</v>
      </c>
      <c r="E1619" t="s">
        <v>50</v>
      </c>
      <c r="F1619" t="str">
        <f>VLOOKUP(tbStoricoOrdini[[#This Row],[CLIENTE]],tbClienti[],3,FALSE)</f>
        <v>Veneto</v>
      </c>
      <c r="G1619" t="str">
        <f>VLOOKUP(tbStoricoOrdini[[#This Row],[CLIENTE]],tbClienti[],7,FALSE)</f>
        <v>AD</v>
      </c>
      <c r="H1619" t="s">
        <v>77</v>
      </c>
      <c r="I1619" t="str">
        <f>IF(LEFT(tbStoricoOrdini[[#This Row],[ARTICOLO]],3) = "COG","COG",LEFT(tbStoricoOrdini[[#This Row],[ARTICOLO]],FIND(" ",tbStoricoOrdini[[#This Row],[ARTICOLO]])-1))</f>
        <v>COG</v>
      </c>
      <c r="J1619" t="str">
        <f>MID(tbStoricoOrdini[[#This Row],[ARTICOLO]],FIND(" ",tbStoricoOrdini[[#This Row],[ARTICOLO]])+1,4)</f>
        <v>2000</v>
      </c>
      <c r="K1619" t="str">
        <f>IFERROR(RIGHT(tbStoricoOrdini[[#This Row],[ARTICOLO]],LEN(tbStoricoOrdini[[#This Row],[ARTICOLO]])-FIND(" ",tbStoricoOrdini[[#This Row],[ARTICOLO]],FIND(" ",tbStoricoOrdini[[#This Row],[ARTICOLO]]) +1)),"")</f>
        <v>Medium</v>
      </c>
      <c r="L1619" s="3">
        <f>VLOOKUP(tbStoricoOrdini[[#This Row],[ARTICOLO]],tbArticoli[],2,FALSE)</f>
        <v>200</v>
      </c>
      <c r="M1619" s="22">
        <f>tbStoricoOrdini[[#This Row],[IMPORTO]]/tbStoricoOrdini[[#This Row],[PREZZO]]</f>
        <v>2.29</v>
      </c>
      <c r="N1619" t="s">
        <v>9</v>
      </c>
      <c r="O1619" s="8">
        <f>VLOOKUP(tbStoricoOrdini[[#This Row],[AGENTE]],tbAgenti[],2,FALSE)</f>
        <v>0.05</v>
      </c>
      <c r="P1619" s="2">
        <v>458</v>
      </c>
      <c r="Q1619" s="2">
        <f>tbStoricoOrdini[[#This Row],[IMPORTO]]*tbStoricoOrdini[[#This Row],[% COMM.]]</f>
        <v>22.900000000000002</v>
      </c>
      <c r="R1619" s="2">
        <f>tbStoricoOrdini[[#This Row],[TOT. COMM.]]+tbStoricoOrdini[[#This Row],[IMPORTO]]</f>
        <v>480.9</v>
      </c>
    </row>
    <row r="1620" spans="1:18">
      <c r="A1620" s="1">
        <v>43862</v>
      </c>
      <c r="B1620" s="7">
        <f>MONTH(tbStoricoOrdini[[#This Row],[DATA]])</f>
        <v>2</v>
      </c>
      <c r="C1620" t="s">
        <v>1715</v>
      </c>
      <c r="D1620" t="str">
        <f>RIGHT(tbStoricoOrdini[[#This Row],[ORDINE]],4)</f>
        <v>1617</v>
      </c>
      <c r="E1620" t="s">
        <v>50</v>
      </c>
      <c r="F1620" t="str">
        <f>VLOOKUP(tbStoricoOrdini[[#This Row],[CLIENTE]],tbClienti[],3,FALSE)</f>
        <v>Veneto</v>
      </c>
      <c r="G1620" t="str">
        <f>VLOOKUP(tbStoricoOrdini[[#This Row],[CLIENTE]],tbClienti[],7,FALSE)</f>
        <v>AD</v>
      </c>
      <c r="H1620" t="s">
        <v>61</v>
      </c>
      <c r="I1620" t="str">
        <f>IF(LEFT(tbStoricoOrdini[[#This Row],[ARTICOLO]],3) = "COG","COG",LEFT(tbStoricoOrdini[[#This Row],[ARTICOLO]],FIND(" ",tbStoricoOrdini[[#This Row],[ARTICOLO]])-1))</f>
        <v>KLM</v>
      </c>
      <c r="J1620" t="str">
        <f>MID(tbStoricoOrdini[[#This Row],[ARTICOLO]],FIND(" ",tbStoricoOrdini[[#This Row],[ARTICOLO]])+1,4)</f>
        <v>5000</v>
      </c>
      <c r="K1620" t="str">
        <f>IFERROR(RIGHT(tbStoricoOrdini[[#This Row],[ARTICOLO]],LEN(tbStoricoOrdini[[#This Row],[ARTICOLO]])-FIND(" ",tbStoricoOrdini[[#This Row],[ARTICOLO]],FIND(" ",tbStoricoOrdini[[#This Row],[ARTICOLO]]) +1)),"")</f>
        <v>Medium</v>
      </c>
      <c r="L1620" s="3">
        <f>VLOOKUP(tbStoricoOrdini[[#This Row],[ARTICOLO]],tbArticoli[],2,FALSE)</f>
        <v>150</v>
      </c>
      <c r="M1620" s="22">
        <f>tbStoricoOrdini[[#This Row],[IMPORTO]]/tbStoricoOrdini[[#This Row],[PREZZO]]</f>
        <v>146.62</v>
      </c>
      <c r="N1620" t="s">
        <v>10</v>
      </c>
      <c r="O1620" s="8">
        <f>VLOOKUP(tbStoricoOrdini[[#This Row],[AGENTE]],tbAgenti[],2,FALSE)</f>
        <v>3.6999999999999998E-2</v>
      </c>
      <c r="P1620" s="2">
        <v>21993</v>
      </c>
      <c r="Q1620" s="2">
        <f>tbStoricoOrdini[[#This Row],[IMPORTO]]*tbStoricoOrdini[[#This Row],[% COMM.]]</f>
        <v>813.74099999999999</v>
      </c>
      <c r="R1620" s="2">
        <f>tbStoricoOrdini[[#This Row],[TOT. COMM.]]+tbStoricoOrdini[[#This Row],[IMPORTO]]</f>
        <v>22806.741000000002</v>
      </c>
    </row>
    <row r="1621" spans="1:18">
      <c r="A1621" s="1">
        <v>43862</v>
      </c>
      <c r="B1621" s="7">
        <f>MONTH(tbStoricoOrdini[[#This Row],[DATA]])</f>
        <v>2</v>
      </c>
      <c r="C1621" t="s">
        <v>1716</v>
      </c>
      <c r="D1621" t="str">
        <f>RIGHT(tbStoricoOrdini[[#This Row],[ORDINE]],4)</f>
        <v>1618</v>
      </c>
      <c r="E1621" t="s">
        <v>50</v>
      </c>
      <c r="F1621" t="str">
        <f>VLOOKUP(tbStoricoOrdini[[#This Row],[CLIENTE]],tbClienti[],3,FALSE)</f>
        <v>Veneto</v>
      </c>
      <c r="G1621" t="str">
        <f>VLOOKUP(tbStoricoOrdini[[#This Row],[CLIENTE]],tbClienti[],7,FALSE)</f>
        <v>AD</v>
      </c>
      <c r="H1621" t="s">
        <v>61</v>
      </c>
      <c r="I1621" t="str">
        <f>IF(LEFT(tbStoricoOrdini[[#This Row],[ARTICOLO]],3) = "COG","COG",LEFT(tbStoricoOrdini[[#This Row],[ARTICOLO]],FIND(" ",tbStoricoOrdini[[#This Row],[ARTICOLO]])-1))</f>
        <v>KLM</v>
      </c>
      <c r="J1621" t="str">
        <f>MID(tbStoricoOrdini[[#This Row],[ARTICOLO]],FIND(" ",tbStoricoOrdini[[#This Row],[ARTICOLO]])+1,4)</f>
        <v>5000</v>
      </c>
      <c r="K1621" t="str">
        <f>IFERROR(RIGHT(tbStoricoOrdini[[#This Row],[ARTICOLO]],LEN(tbStoricoOrdini[[#This Row],[ARTICOLO]])-FIND(" ",tbStoricoOrdini[[#This Row],[ARTICOLO]],FIND(" ",tbStoricoOrdini[[#This Row],[ARTICOLO]]) +1)),"")</f>
        <v>Medium</v>
      </c>
      <c r="L1621" s="3">
        <f>VLOOKUP(tbStoricoOrdini[[#This Row],[ARTICOLO]],tbArticoli[],2,FALSE)</f>
        <v>150</v>
      </c>
      <c r="M1621" s="22">
        <f>tbStoricoOrdini[[#This Row],[IMPORTO]]/tbStoricoOrdini[[#This Row],[PREZZO]]</f>
        <v>0.62</v>
      </c>
      <c r="N1621" t="s">
        <v>19</v>
      </c>
      <c r="O1621" s="8">
        <f>VLOOKUP(tbStoricoOrdini[[#This Row],[AGENTE]],tbAgenti[],2,FALSE)</f>
        <v>0.05</v>
      </c>
      <c r="P1621" s="2">
        <v>93</v>
      </c>
      <c r="Q1621" s="2">
        <f>tbStoricoOrdini[[#This Row],[IMPORTO]]*tbStoricoOrdini[[#This Row],[% COMM.]]</f>
        <v>4.6500000000000004</v>
      </c>
      <c r="R1621" s="2">
        <f>tbStoricoOrdini[[#This Row],[TOT. COMM.]]+tbStoricoOrdini[[#This Row],[IMPORTO]]</f>
        <v>97.65</v>
      </c>
    </row>
    <row r="1622" spans="1:18">
      <c r="A1622" s="1">
        <v>43862</v>
      </c>
      <c r="B1622" s="7">
        <f>MONTH(tbStoricoOrdini[[#This Row],[DATA]])</f>
        <v>2</v>
      </c>
      <c r="C1622" t="s">
        <v>1717</v>
      </c>
      <c r="D1622" t="str">
        <f>RIGHT(tbStoricoOrdini[[#This Row],[ORDINE]],4)</f>
        <v>1619</v>
      </c>
      <c r="E1622" t="s">
        <v>50</v>
      </c>
      <c r="F1622" t="str">
        <f>VLOOKUP(tbStoricoOrdini[[#This Row],[CLIENTE]],tbClienti[],3,FALSE)</f>
        <v>Veneto</v>
      </c>
      <c r="G1622" t="str">
        <f>VLOOKUP(tbStoricoOrdini[[#This Row],[CLIENTE]],tbClienti[],7,FALSE)</f>
        <v>AD</v>
      </c>
      <c r="H1622" t="s">
        <v>61</v>
      </c>
      <c r="I1622" t="str">
        <f>IF(LEFT(tbStoricoOrdini[[#This Row],[ARTICOLO]],3) = "COG","COG",LEFT(tbStoricoOrdini[[#This Row],[ARTICOLO]],FIND(" ",tbStoricoOrdini[[#This Row],[ARTICOLO]])-1))</f>
        <v>KLM</v>
      </c>
      <c r="J1622" t="str">
        <f>MID(tbStoricoOrdini[[#This Row],[ARTICOLO]],FIND(" ",tbStoricoOrdini[[#This Row],[ARTICOLO]])+1,4)</f>
        <v>5000</v>
      </c>
      <c r="K1622" t="str">
        <f>IFERROR(RIGHT(tbStoricoOrdini[[#This Row],[ARTICOLO]],LEN(tbStoricoOrdini[[#This Row],[ARTICOLO]])-FIND(" ",tbStoricoOrdini[[#This Row],[ARTICOLO]],FIND(" ",tbStoricoOrdini[[#This Row],[ARTICOLO]]) +1)),"")</f>
        <v>Medium</v>
      </c>
      <c r="L1622" s="3">
        <f>VLOOKUP(tbStoricoOrdini[[#This Row],[ARTICOLO]],tbArticoli[],2,FALSE)</f>
        <v>150</v>
      </c>
      <c r="M1622" s="22">
        <f>tbStoricoOrdini[[#This Row],[IMPORTO]]/tbStoricoOrdini[[#This Row],[PREZZO]]</f>
        <v>4.5933333333333337</v>
      </c>
      <c r="N1622" t="s">
        <v>8</v>
      </c>
      <c r="O1622" s="8">
        <f>VLOOKUP(tbStoricoOrdini[[#This Row],[AGENTE]],tbAgenti[],2,FALSE)</f>
        <v>0.05</v>
      </c>
      <c r="P1622" s="2">
        <v>689</v>
      </c>
      <c r="Q1622" s="2">
        <f>tbStoricoOrdini[[#This Row],[IMPORTO]]*tbStoricoOrdini[[#This Row],[% COMM.]]</f>
        <v>34.450000000000003</v>
      </c>
      <c r="R1622" s="2">
        <f>tbStoricoOrdini[[#This Row],[TOT. COMM.]]+tbStoricoOrdini[[#This Row],[IMPORTO]]</f>
        <v>723.45</v>
      </c>
    </row>
    <row r="1623" spans="1:18">
      <c r="A1623" s="1">
        <v>43862</v>
      </c>
      <c r="B1623" s="7">
        <f>MONTH(tbStoricoOrdini[[#This Row],[DATA]])</f>
        <v>2</v>
      </c>
      <c r="C1623" t="s">
        <v>1718</v>
      </c>
      <c r="D1623" t="str">
        <f>RIGHT(tbStoricoOrdini[[#This Row],[ORDINE]],4)</f>
        <v>1620</v>
      </c>
      <c r="E1623" t="s">
        <v>50</v>
      </c>
      <c r="F1623" t="str">
        <f>VLOOKUP(tbStoricoOrdini[[#This Row],[CLIENTE]],tbClienti[],3,FALSE)</f>
        <v>Veneto</v>
      </c>
      <c r="G1623" t="str">
        <f>VLOOKUP(tbStoricoOrdini[[#This Row],[CLIENTE]],tbClienti[],7,FALSE)</f>
        <v>AD</v>
      </c>
      <c r="H1623" t="s">
        <v>61</v>
      </c>
      <c r="I1623" t="str">
        <f>IF(LEFT(tbStoricoOrdini[[#This Row],[ARTICOLO]],3) = "COG","COG",LEFT(tbStoricoOrdini[[#This Row],[ARTICOLO]],FIND(" ",tbStoricoOrdini[[#This Row],[ARTICOLO]])-1))</f>
        <v>KLM</v>
      </c>
      <c r="J1623" t="str">
        <f>MID(tbStoricoOrdini[[#This Row],[ARTICOLO]],FIND(" ",tbStoricoOrdini[[#This Row],[ARTICOLO]])+1,4)</f>
        <v>5000</v>
      </c>
      <c r="K1623" t="str">
        <f>IFERROR(RIGHT(tbStoricoOrdini[[#This Row],[ARTICOLO]],LEN(tbStoricoOrdini[[#This Row],[ARTICOLO]])-FIND(" ",tbStoricoOrdini[[#This Row],[ARTICOLO]],FIND(" ",tbStoricoOrdini[[#This Row],[ARTICOLO]]) +1)),"")</f>
        <v>Medium</v>
      </c>
      <c r="L1623" s="3">
        <f>VLOOKUP(tbStoricoOrdini[[#This Row],[ARTICOLO]],tbArticoli[],2,FALSE)</f>
        <v>150</v>
      </c>
      <c r="M1623" s="22">
        <f>tbStoricoOrdini[[#This Row],[IMPORTO]]/tbStoricoOrdini[[#This Row],[PREZZO]]</f>
        <v>6.6666666666666666E-2</v>
      </c>
      <c r="N1623" t="s">
        <v>13</v>
      </c>
      <c r="O1623" s="8">
        <f>VLOOKUP(tbStoricoOrdini[[#This Row],[AGENTE]],tbAgenti[],2,FALSE)</f>
        <v>0.1</v>
      </c>
      <c r="P1623" s="2">
        <v>10</v>
      </c>
      <c r="Q1623" s="2">
        <f>tbStoricoOrdini[[#This Row],[IMPORTO]]*tbStoricoOrdini[[#This Row],[% COMM.]]</f>
        <v>1</v>
      </c>
      <c r="R1623" s="2">
        <f>tbStoricoOrdini[[#This Row],[TOT. COMM.]]+tbStoricoOrdini[[#This Row],[IMPORTO]]</f>
        <v>11</v>
      </c>
    </row>
    <row r="1624" spans="1:18">
      <c r="A1624" s="1">
        <v>43862</v>
      </c>
      <c r="B1624" s="7">
        <f>MONTH(tbStoricoOrdini[[#This Row],[DATA]])</f>
        <v>2</v>
      </c>
      <c r="C1624" t="s">
        <v>1719</v>
      </c>
      <c r="D1624" t="str">
        <f>RIGHT(tbStoricoOrdini[[#This Row],[ORDINE]],4)</f>
        <v>1621</v>
      </c>
      <c r="E1624" t="s">
        <v>50</v>
      </c>
      <c r="F1624" t="str">
        <f>VLOOKUP(tbStoricoOrdini[[#This Row],[CLIENTE]],tbClienti[],3,FALSE)</f>
        <v>Veneto</v>
      </c>
      <c r="G1624" t="str">
        <f>VLOOKUP(tbStoricoOrdini[[#This Row],[CLIENTE]],tbClienti[],7,FALSE)</f>
        <v>AD</v>
      </c>
      <c r="H1624" t="s">
        <v>61</v>
      </c>
      <c r="I1624" t="str">
        <f>IF(LEFT(tbStoricoOrdini[[#This Row],[ARTICOLO]],3) = "COG","COG",LEFT(tbStoricoOrdini[[#This Row],[ARTICOLO]],FIND(" ",tbStoricoOrdini[[#This Row],[ARTICOLO]])-1))</f>
        <v>KLM</v>
      </c>
      <c r="J1624" t="str">
        <f>MID(tbStoricoOrdini[[#This Row],[ARTICOLO]],FIND(" ",tbStoricoOrdini[[#This Row],[ARTICOLO]])+1,4)</f>
        <v>5000</v>
      </c>
      <c r="K1624" t="str">
        <f>IFERROR(RIGHT(tbStoricoOrdini[[#This Row],[ARTICOLO]],LEN(tbStoricoOrdini[[#This Row],[ARTICOLO]])-FIND(" ",tbStoricoOrdini[[#This Row],[ARTICOLO]],FIND(" ",tbStoricoOrdini[[#This Row],[ARTICOLO]]) +1)),"")</f>
        <v>Medium</v>
      </c>
      <c r="L1624" s="3">
        <f>VLOOKUP(tbStoricoOrdini[[#This Row],[ARTICOLO]],tbArticoli[],2,FALSE)</f>
        <v>150</v>
      </c>
      <c r="M1624" s="22">
        <f>tbStoricoOrdini[[#This Row],[IMPORTO]]/tbStoricoOrdini[[#This Row],[PREZZO]]</f>
        <v>282.10666666666668</v>
      </c>
      <c r="N1624" t="s">
        <v>6</v>
      </c>
      <c r="O1624" s="8">
        <f>VLOOKUP(tbStoricoOrdini[[#This Row],[AGENTE]],tbAgenti[],2,FALSE)</f>
        <v>7.4999999999999997E-2</v>
      </c>
      <c r="P1624" s="2">
        <v>42316</v>
      </c>
      <c r="Q1624" s="2">
        <f>tbStoricoOrdini[[#This Row],[IMPORTO]]*tbStoricoOrdini[[#This Row],[% COMM.]]</f>
        <v>3173.7</v>
      </c>
      <c r="R1624" s="2">
        <f>tbStoricoOrdini[[#This Row],[TOT. COMM.]]+tbStoricoOrdini[[#This Row],[IMPORTO]]</f>
        <v>45489.7</v>
      </c>
    </row>
    <row r="1625" spans="1:18">
      <c r="A1625" s="1">
        <v>43862</v>
      </c>
      <c r="B1625" s="7">
        <f>MONTH(tbStoricoOrdini[[#This Row],[DATA]])</f>
        <v>2</v>
      </c>
      <c r="C1625" t="s">
        <v>1720</v>
      </c>
      <c r="D1625" t="str">
        <f>RIGHT(tbStoricoOrdini[[#This Row],[ORDINE]],4)</f>
        <v>1622</v>
      </c>
      <c r="E1625" t="s">
        <v>50</v>
      </c>
      <c r="F1625" t="str">
        <f>VLOOKUP(tbStoricoOrdini[[#This Row],[CLIENTE]],tbClienti[],3,FALSE)</f>
        <v>Veneto</v>
      </c>
      <c r="G1625" t="str">
        <f>VLOOKUP(tbStoricoOrdini[[#This Row],[CLIENTE]],tbClienti[],7,FALSE)</f>
        <v>AD</v>
      </c>
      <c r="H1625" t="s">
        <v>61</v>
      </c>
      <c r="I1625" t="str">
        <f>IF(LEFT(tbStoricoOrdini[[#This Row],[ARTICOLO]],3) = "COG","COG",LEFT(tbStoricoOrdini[[#This Row],[ARTICOLO]],FIND(" ",tbStoricoOrdini[[#This Row],[ARTICOLO]])-1))</f>
        <v>KLM</v>
      </c>
      <c r="J1625" t="str">
        <f>MID(tbStoricoOrdini[[#This Row],[ARTICOLO]],FIND(" ",tbStoricoOrdini[[#This Row],[ARTICOLO]])+1,4)</f>
        <v>5000</v>
      </c>
      <c r="K1625" t="str">
        <f>IFERROR(RIGHT(tbStoricoOrdini[[#This Row],[ARTICOLO]],LEN(tbStoricoOrdini[[#This Row],[ARTICOLO]])-FIND(" ",tbStoricoOrdini[[#This Row],[ARTICOLO]],FIND(" ",tbStoricoOrdini[[#This Row],[ARTICOLO]]) +1)),"")</f>
        <v>Medium</v>
      </c>
      <c r="L1625" s="3">
        <f>VLOOKUP(tbStoricoOrdini[[#This Row],[ARTICOLO]],tbArticoli[],2,FALSE)</f>
        <v>150</v>
      </c>
      <c r="M1625" s="22">
        <f>tbStoricoOrdini[[#This Row],[IMPORTO]]/tbStoricoOrdini[[#This Row],[PREZZO]]</f>
        <v>2913.14</v>
      </c>
      <c r="N1625" t="s">
        <v>9</v>
      </c>
      <c r="O1625" s="8">
        <f>VLOOKUP(tbStoricoOrdini[[#This Row],[AGENTE]],tbAgenti[],2,FALSE)</f>
        <v>0.05</v>
      </c>
      <c r="P1625" s="2">
        <v>436971</v>
      </c>
      <c r="Q1625" s="2">
        <f>tbStoricoOrdini[[#This Row],[IMPORTO]]*tbStoricoOrdini[[#This Row],[% COMM.]]</f>
        <v>21848.550000000003</v>
      </c>
      <c r="R1625" s="2">
        <f>tbStoricoOrdini[[#This Row],[TOT. COMM.]]+tbStoricoOrdini[[#This Row],[IMPORTO]]</f>
        <v>458819.55</v>
      </c>
    </row>
    <row r="1626" spans="1:18">
      <c r="A1626" s="1">
        <v>43862</v>
      </c>
      <c r="B1626" s="7">
        <f>MONTH(tbStoricoOrdini[[#This Row],[DATA]])</f>
        <v>2</v>
      </c>
      <c r="C1626" t="s">
        <v>1721</v>
      </c>
      <c r="D1626" t="str">
        <f>RIGHT(tbStoricoOrdini[[#This Row],[ORDINE]],4)</f>
        <v>1623</v>
      </c>
      <c r="E1626" t="s">
        <v>50</v>
      </c>
      <c r="F1626" t="str">
        <f>VLOOKUP(tbStoricoOrdini[[#This Row],[CLIENTE]],tbClienti[],3,FALSE)</f>
        <v>Veneto</v>
      </c>
      <c r="G1626" t="str">
        <f>VLOOKUP(tbStoricoOrdini[[#This Row],[CLIENTE]],tbClienti[],7,FALSE)</f>
        <v>AD</v>
      </c>
      <c r="H1626" t="s">
        <v>79</v>
      </c>
      <c r="I1626" t="str">
        <f>IF(LEFT(tbStoricoOrdini[[#This Row],[ARTICOLO]],3) = "COG","COG",LEFT(tbStoricoOrdini[[#This Row],[ARTICOLO]],FIND(" ",tbStoricoOrdini[[#This Row],[ARTICOLO]])-1))</f>
        <v>COG</v>
      </c>
      <c r="J1626" t="str">
        <f>MID(tbStoricoOrdini[[#This Row],[ARTICOLO]],FIND(" ",tbStoricoOrdini[[#This Row],[ARTICOLO]])+1,4)</f>
        <v>4000</v>
      </c>
      <c r="K1626" t="str">
        <f>IFERROR(RIGHT(tbStoricoOrdini[[#This Row],[ARTICOLO]],LEN(tbStoricoOrdini[[#This Row],[ARTICOLO]])-FIND(" ",tbStoricoOrdini[[#This Row],[ARTICOLO]],FIND(" ",tbStoricoOrdini[[#This Row],[ARTICOLO]]) +1)),"")</f>
        <v>Plus</v>
      </c>
      <c r="L1626" s="3">
        <f>VLOOKUP(tbStoricoOrdini[[#This Row],[ARTICOLO]],tbArticoli[],2,FALSE)</f>
        <v>240</v>
      </c>
      <c r="M1626" s="22">
        <f>tbStoricoOrdini[[#This Row],[IMPORTO]]/tbStoricoOrdini[[#This Row],[PREZZO]]</f>
        <v>46.720833333333331</v>
      </c>
      <c r="N1626" t="s">
        <v>9</v>
      </c>
      <c r="O1626" s="8">
        <f>VLOOKUP(tbStoricoOrdini[[#This Row],[AGENTE]],tbAgenti[],2,FALSE)</f>
        <v>0.05</v>
      </c>
      <c r="P1626" s="2">
        <v>11213</v>
      </c>
      <c r="Q1626" s="2">
        <f>tbStoricoOrdini[[#This Row],[IMPORTO]]*tbStoricoOrdini[[#This Row],[% COMM.]]</f>
        <v>560.65</v>
      </c>
      <c r="R1626" s="2">
        <f>tbStoricoOrdini[[#This Row],[TOT. COMM.]]+tbStoricoOrdini[[#This Row],[IMPORTO]]</f>
        <v>11773.65</v>
      </c>
    </row>
    <row r="1627" spans="1:18">
      <c r="A1627" s="1">
        <v>43862</v>
      </c>
      <c r="B1627" s="7">
        <f>MONTH(tbStoricoOrdini[[#This Row],[DATA]])</f>
        <v>2</v>
      </c>
      <c r="C1627" t="s">
        <v>1722</v>
      </c>
      <c r="D1627" t="str">
        <f>RIGHT(tbStoricoOrdini[[#This Row],[ORDINE]],4)</f>
        <v>1624</v>
      </c>
      <c r="E1627" t="s">
        <v>50</v>
      </c>
      <c r="F1627" t="str">
        <f>VLOOKUP(tbStoricoOrdini[[#This Row],[CLIENTE]],tbClienti[],3,FALSE)</f>
        <v>Veneto</v>
      </c>
      <c r="G1627" t="str">
        <f>VLOOKUP(tbStoricoOrdini[[#This Row],[CLIENTE]],tbClienti[],7,FALSE)</f>
        <v>AD</v>
      </c>
      <c r="H1627" t="s">
        <v>60</v>
      </c>
      <c r="I1627" t="str">
        <f>IF(LEFT(tbStoricoOrdini[[#This Row],[ARTICOLO]],3) = "COG","COG",LEFT(tbStoricoOrdini[[#This Row],[ARTICOLO]],FIND(" ",tbStoricoOrdini[[#This Row],[ARTICOLO]])-1))</f>
        <v>KLM</v>
      </c>
      <c r="J1627" t="str">
        <f>MID(tbStoricoOrdini[[#This Row],[ARTICOLO]],FIND(" ",tbStoricoOrdini[[#This Row],[ARTICOLO]])+1,4)</f>
        <v>5000</v>
      </c>
      <c r="K1627" t="str">
        <f>IFERROR(RIGHT(tbStoricoOrdini[[#This Row],[ARTICOLO]],LEN(tbStoricoOrdini[[#This Row],[ARTICOLO]])-FIND(" ",tbStoricoOrdini[[#This Row],[ARTICOLO]],FIND(" ",tbStoricoOrdini[[#This Row],[ARTICOLO]]) +1)),"")</f>
        <v>Plus</v>
      </c>
      <c r="L1627" s="3">
        <f>VLOOKUP(tbStoricoOrdini[[#This Row],[ARTICOLO]],tbArticoli[],2,FALSE)</f>
        <v>175</v>
      </c>
      <c r="M1627" s="22">
        <f>tbStoricoOrdini[[#This Row],[IMPORTO]]/tbStoricoOrdini[[#This Row],[PREZZO]]</f>
        <v>14.565714285714286</v>
      </c>
      <c r="N1627" t="s">
        <v>10</v>
      </c>
      <c r="O1627" s="8">
        <f>VLOOKUP(tbStoricoOrdini[[#This Row],[AGENTE]],tbAgenti[],2,FALSE)</f>
        <v>3.6999999999999998E-2</v>
      </c>
      <c r="P1627" s="2">
        <v>2549</v>
      </c>
      <c r="Q1627" s="2">
        <f>tbStoricoOrdini[[#This Row],[IMPORTO]]*tbStoricoOrdini[[#This Row],[% COMM.]]</f>
        <v>94.313000000000002</v>
      </c>
      <c r="R1627" s="2">
        <f>tbStoricoOrdini[[#This Row],[TOT. COMM.]]+tbStoricoOrdini[[#This Row],[IMPORTO]]</f>
        <v>2643.3130000000001</v>
      </c>
    </row>
    <row r="1628" spans="1:18">
      <c r="A1628" s="1">
        <v>43862</v>
      </c>
      <c r="B1628" s="7">
        <f>MONTH(tbStoricoOrdini[[#This Row],[DATA]])</f>
        <v>2</v>
      </c>
      <c r="C1628" t="s">
        <v>1723</v>
      </c>
      <c r="D1628" t="str">
        <f>RIGHT(tbStoricoOrdini[[#This Row],[ORDINE]],4)</f>
        <v>1625</v>
      </c>
      <c r="E1628" t="s">
        <v>50</v>
      </c>
      <c r="F1628" t="str">
        <f>VLOOKUP(tbStoricoOrdini[[#This Row],[CLIENTE]],tbClienti[],3,FALSE)</f>
        <v>Veneto</v>
      </c>
      <c r="G1628" t="str">
        <f>VLOOKUP(tbStoricoOrdini[[#This Row],[CLIENTE]],tbClienti[],7,FALSE)</f>
        <v>AD</v>
      </c>
      <c r="H1628" t="s">
        <v>60</v>
      </c>
      <c r="I1628" t="str">
        <f>IF(LEFT(tbStoricoOrdini[[#This Row],[ARTICOLO]],3) = "COG","COG",LEFT(tbStoricoOrdini[[#This Row],[ARTICOLO]],FIND(" ",tbStoricoOrdini[[#This Row],[ARTICOLO]])-1))</f>
        <v>KLM</v>
      </c>
      <c r="J1628" t="str">
        <f>MID(tbStoricoOrdini[[#This Row],[ARTICOLO]],FIND(" ",tbStoricoOrdini[[#This Row],[ARTICOLO]])+1,4)</f>
        <v>5000</v>
      </c>
      <c r="K1628" t="str">
        <f>IFERROR(RIGHT(tbStoricoOrdini[[#This Row],[ARTICOLO]],LEN(tbStoricoOrdini[[#This Row],[ARTICOLO]])-FIND(" ",tbStoricoOrdini[[#This Row],[ARTICOLO]],FIND(" ",tbStoricoOrdini[[#This Row],[ARTICOLO]]) +1)),"")</f>
        <v>Plus</v>
      </c>
      <c r="L1628" s="3">
        <f>VLOOKUP(tbStoricoOrdini[[#This Row],[ARTICOLO]],tbArticoli[],2,FALSE)</f>
        <v>175</v>
      </c>
      <c r="M1628" s="22">
        <f>tbStoricoOrdini[[#This Row],[IMPORTO]]/tbStoricoOrdini[[#This Row],[PREZZO]]</f>
        <v>0.73142857142857143</v>
      </c>
      <c r="N1628" t="s">
        <v>9</v>
      </c>
      <c r="O1628" s="8">
        <f>VLOOKUP(tbStoricoOrdini[[#This Row],[AGENTE]],tbAgenti[],2,FALSE)</f>
        <v>0.05</v>
      </c>
      <c r="P1628" s="2">
        <v>128</v>
      </c>
      <c r="Q1628" s="2">
        <f>tbStoricoOrdini[[#This Row],[IMPORTO]]*tbStoricoOrdini[[#This Row],[% COMM.]]</f>
        <v>6.4</v>
      </c>
      <c r="R1628" s="2">
        <f>tbStoricoOrdini[[#This Row],[TOT. COMM.]]+tbStoricoOrdini[[#This Row],[IMPORTO]]</f>
        <v>134.4</v>
      </c>
    </row>
    <row r="1629" spans="1:18">
      <c r="A1629" s="1">
        <v>43862</v>
      </c>
      <c r="B1629" s="7">
        <f>MONTH(tbStoricoOrdini[[#This Row],[DATA]])</f>
        <v>2</v>
      </c>
      <c r="C1629" t="s">
        <v>1724</v>
      </c>
      <c r="D1629" t="str">
        <f>RIGHT(tbStoricoOrdini[[#This Row],[ORDINE]],4)</f>
        <v>1626</v>
      </c>
      <c r="E1629" t="s">
        <v>50</v>
      </c>
      <c r="F1629" t="str">
        <f>VLOOKUP(tbStoricoOrdini[[#This Row],[CLIENTE]],tbClienti[],3,FALSE)</f>
        <v>Veneto</v>
      </c>
      <c r="G1629" t="str">
        <f>VLOOKUP(tbStoricoOrdini[[#This Row],[CLIENTE]],tbClienti[],7,FALSE)</f>
        <v>AD</v>
      </c>
      <c r="H1629" t="s">
        <v>62</v>
      </c>
      <c r="I1629" t="str">
        <f>IF(LEFT(tbStoricoOrdini[[#This Row],[ARTICOLO]],3) = "COG","COG",LEFT(tbStoricoOrdini[[#This Row],[ARTICOLO]],FIND(" ",tbStoricoOrdini[[#This Row],[ARTICOLO]])-1))</f>
        <v>KLM</v>
      </c>
      <c r="J1629" t="str">
        <f>MID(tbStoricoOrdini[[#This Row],[ARTICOLO]],FIND(" ",tbStoricoOrdini[[#This Row],[ARTICOLO]])+1,4)</f>
        <v>2500</v>
      </c>
      <c r="K1629" t="str">
        <f>IFERROR(RIGHT(tbStoricoOrdini[[#This Row],[ARTICOLO]],LEN(tbStoricoOrdini[[#This Row],[ARTICOLO]])-FIND(" ",tbStoricoOrdini[[#This Row],[ARTICOLO]],FIND(" ",tbStoricoOrdini[[#This Row],[ARTICOLO]]) +1)),"")</f>
        <v>Plus</v>
      </c>
      <c r="L1629" s="3">
        <f>VLOOKUP(tbStoricoOrdini[[#This Row],[ARTICOLO]],tbArticoli[],2,FALSE)</f>
        <v>130</v>
      </c>
      <c r="M1629" s="22">
        <f>tbStoricoOrdini[[#This Row],[IMPORTO]]/tbStoricoOrdini[[#This Row],[PREZZO]]</f>
        <v>2.4307692307692306</v>
      </c>
      <c r="N1629" t="s">
        <v>10</v>
      </c>
      <c r="O1629" s="8">
        <f>VLOOKUP(tbStoricoOrdini[[#This Row],[AGENTE]],tbAgenti[],2,FALSE)</f>
        <v>3.6999999999999998E-2</v>
      </c>
      <c r="P1629" s="2">
        <v>316</v>
      </c>
      <c r="Q1629" s="2">
        <f>tbStoricoOrdini[[#This Row],[IMPORTO]]*tbStoricoOrdini[[#This Row],[% COMM.]]</f>
        <v>11.692</v>
      </c>
      <c r="R1629" s="2">
        <f>tbStoricoOrdini[[#This Row],[TOT. COMM.]]+tbStoricoOrdini[[#This Row],[IMPORTO]]</f>
        <v>327.69200000000001</v>
      </c>
    </row>
    <row r="1630" spans="1:18">
      <c r="A1630" s="1">
        <v>43862</v>
      </c>
      <c r="B1630" s="7">
        <f>MONTH(tbStoricoOrdini[[#This Row],[DATA]])</f>
        <v>2</v>
      </c>
      <c r="C1630" t="s">
        <v>1725</v>
      </c>
      <c r="D1630" t="str">
        <f>RIGHT(tbStoricoOrdini[[#This Row],[ORDINE]],4)</f>
        <v>1627</v>
      </c>
      <c r="E1630" t="s">
        <v>50</v>
      </c>
      <c r="F1630" t="str">
        <f>VLOOKUP(tbStoricoOrdini[[#This Row],[CLIENTE]],tbClienti[],3,FALSE)</f>
        <v>Veneto</v>
      </c>
      <c r="G1630" t="str">
        <f>VLOOKUP(tbStoricoOrdini[[#This Row],[CLIENTE]],tbClienti[],7,FALSE)</f>
        <v>AD</v>
      </c>
      <c r="H1630" t="s">
        <v>62</v>
      </c>
      <c r="I1630" t="str">
        <f>IF(LEFT(tbStoricoOrdini[[#This Row],[ARTICOLO]],3) = "COG","COG",LEFT(tbStoricoOrdini[[#This Row],[ARTICOLO]],FIND(" ",tbStoricoOrdini[[#This Row],[ARTICOLO]])-1))</f>
        <v>KLM</v>
      </c>
      <c r="J1630" t="str">
        <f>MID(tbStoricoOrdini[[#This Row],[ARTICOLO]],FIND(" ",tbStoricoOrdini[[#This Row],[ARTICOLO]])+1,4)</f>
        <v>2500</v>
      </c>
      <c r="K1630" t="str">
        <f>IFERROR(RIGHT(tbStoricoOrdini[[#This Row],[ARTICOLO]],LEN(tbStoricoOrdini[[#This Row],[ARTICOLO]])-FIND(" ",tbStoricoOrdini[[#This Row],[ARTICOLO]],FIND(" ",tbStoricoOrdini[[#This Row],[ARTICOLO]]) +1)),"")</f>
        <v>Plus</v>
      </c>
      <c r="L1630" s="3">
        <f>VLOOKUP(tbStoricoOrdini[[#This Row],[ARTICOLO]],tbArticoli[],2,FALSE)</f>
        <v>130</v>
      </c>
      <c r="M1630" s="22">
        <f>tbStoricoOrdini[[#This Row],[IMPORTO]]/tbStoricoOrdini[[#This Row],[PREZZO]]</f>
        <v>10.646153846153846</v>
      </c>
      <c r="N1630" t="s">
        <v>18</v>
      </c>
      <c r="O1630" s="8">
        <f>VLOOKUP(tbStoricoOrdini[[#This Row],[AGENTE]],tbAgenti[],2,FALSE)</f>
        <v>0.03</v>
      </c>
      <c r="P1630" s="2">
        <v>1384</v>
      </c>
      <c r="Q1630" s="2">
        <f>tbStoricoOrdini[[#This Row],[IMPORTO]]*tbStoricoOrdini[[#This Row],[% COMM.]]</f>
        <v>41.519999999999996</v>
      </c>
      <c r="R1630" s="2">
        <f>tbStoricoOrdini[[#This Row],[TOT. COMM.]]+tbStoricoOrdini[[#This Row],[IMPORTO]]</f>
        <v>1425.52</v>
      </c>
    </row>
    <row r="1631" spans="1:18">
      <c r="A1631" s="1">
        <v>43862</v>
      </c>
      <c r="B1631" s="7">
        <f>MONTH(tbStoricoOrdini[[#This Row],[DATA]])</f>
        <v>2</v>
      </c>
      <c r="C1631" t="s">
        <v>1726</v>
      </c>
      <c r="D1631" t="str">
        <f>RIGHT(tbStoricoOrdini[[#This Row],[ORDINE]],4)</f>
        <v>1628</v>
      </c>
      <c r="E1631" t="s">
        <v>50</v>
      </c>
      <c r="F1631" t="str">
        <f>VLOOKUP(tbStoricoOrdini[[#This Row],[CLIENTE]],tbClienti[],3,FALSE)</f>
        <v>Veneto</v>
      </c>
      <c r="G1631" t="str">
        <f>VLOOKUP(tbStoricoOrdini[[#This Row],[CLIENTE]],tbClienti[],7,FALSE)</f>
        <v>AD</v>
      </c>
      <c r="H1631" t="s">
        <v>63</v>
      </c>
      <c r="I1631" t="str">
        <f>IF(LEFT(tbStoricoOrdini[[#This Row],[ARTICOLO]],3) = "COG","COG",LEFT(tbStoricoOrdini[[#This Row],[ARTICOLO]],FIND(" ",tbStoricoOrdini[[#This Row],[ARTICOLO]])-1))</f>
        <v>KLM</v>
      </c>
      <c r="J1631" t="str">
        <f>MID(tbStoricoOrdini[[#This Row],[ARTICOLO]],FIND(" ",tbStoricoOrdini[[#This Row],[ARTICOLO]])+1,4)</f>
        <v>3000</v>
      </c>
      <c r="K1631" t="str">
        <f>IFERROR(RIGHT(tbStoricoOrdini[[#This Row],[ARTICOLO]],LEN(tbStoricoOrdini[[#This Row],[ARTICOLO]])-FIND(" ",tbStoricoOrdini[[#This Row],[ARTICOLO]],FIND(" ",tbStoricoOrdini[[#This Row],[ARTICOLO]]) +1)),"")</f>
        <v>Plus</v>
      </c>
      <c r="L1631" s="3">
        <f>VLOOKUP(tbStoricoOrdini[[#This Row],[ARTICOLO]],tbArticoli[],2,FALSE)</f>
        <v>145</v>
      </c>
      <c r="M1631" s="22">
        <f>tbStoricoOrdini[[#This Row],[IMPORTO]]/tbStoricoOrdini[[#This Row],[PREZZO]]</f>
        <v>30.606896551724137</v>
      </c>
      <c r="N1631" t="s">
        <v>39</v>
      </c>
      <c r="O1631" s="8">
        <f>VLOOKUP(tbStoricoOrdini[[#This Row],[AGENTE]],tbAgenti[],2,FALSE)</f>
        <v>0.05</v>
      </c>
      <c r="P1631" s="2">
        <v>4438</v>
      </c>
      <c r="Q1631" s="2">
        <f>tbStoricoOrdini[[#This Row],[IMPORTO]]*tbStoricoOrdini[[#This Row],[% COMM.]]</f>
        <v>221.9</v>
      </c>
      <c r="R1631" s="2">
        <f>tbStoricoOrdini[[#This Row],[TOT. COMM.]]+tbStoricoOrdini[[#This Row],[IMPORTO]]</f>
        <v>4659.8999999999996</v>
      </c>
    </row>
    <row r="1632" spans="1:18">
      <c r="A1632" s="1">
        <v>43862</v>
      </c>
      <c r="B1632" s="7">
        <f>MONTH(tbStoricoOrdini[[#This Row],[DATA]])</f>
        <v>2</v>
      </c>
      <c r="C1632" t="s">
        <v>1727</v>
      </c>
      <c r="D1632" t="str">
        <f>RIGHT(tbStoricoOrdini[[#This Row],[ORDINE]],4)</f>
        <v>1629</v>
      </c>
      <c r="E1632" t="s">
        <v>50</v>
      </c>
      <c r="F1632" t="str">
        <f>VLOOKUP(tbStoricoOrdini[[#This Row],[CLIENTE]],tbClienti[],3,FALSE)</f>
        <v>Veneto</v>
      </c>
      <c r="G1632" t="str">
        <f>VLOOKUP(tbStoricoOrdini[[#This Row],[CLIENTE]],tbClienti[],7,FALSE)</f>
        <v>AD</v>
      </c>
      <c r="H1632" t="s">
        <v>63</v>
      </c>
      <c r="I1632" t="str">
        <f>IF(LEFT(tbStoricoOrdini[[#This Row],[ARTICOLO]],3) = "COG","COG",LEFT(tbStoricoOrdini[[#This Row],[ARTICOLO]],FIND(" ",tbStoricoOrdini[[#This Row],[ARTICOLO]])-1))</f>
        <v>KLM</v>
      </c>
      <c r="J1632" t="str">
        <f>MID(tbStoricoOrdini[[#This Row],[ARTICOLO]],FIND(" ",tbStoricoOrdini[[#This Row],[ARTICOLO]])+1,4)</f>
        <v>3000</v>
      </c>
      <c r="K1632" t="str">
        <f>IFERROR(RIGHT(tbStoricoOrdini[[#This Row],[ARTICOLO]],LEN(tbStoricoOrdini[[#This Row],[ARTICOLO]])-FIND(" ",tbStoricoOrdini[[#This Row],[ARTICOLO]],FIND(" ",tbStoricoOrdini[[#This Row],[ARTICOLO]]) +1)),"")</f>
        <v>Plus</v>
      </c>
      <c r="L1632" s="3">
        <f>VLOOKUP(tbStoricoOrdini[[#This Row],[ARTICOLO]],tbArticoli[],2,FALSE)</f>
        <v>145</v>
      </c>
      <c r="M1632" s="22">
        <f>tbStoricoOrdini[[#This Row],[IMPORTO]]/tbStoricoOrdini[[#This Row],[PREZZO]]</f>
        <v>78.241379310344826</v>
      </c>
      <c r="N1632" t="s">
        <v>10</v>
      </c>
      <c r="O1632" s="8">
        <f>VLOOKUP(tbStoricoOrdini[[#This Row],[AGENTE]],tbAgenti[],2,FALSE)</f>
        <v>3.6999999999999998E-2</v>
      </c>
      <c r="P1632" s="2">
        <v>11345</v>
      </c>
      <c r="Q1632" s="2">
        <f>tbStoricoOrdini[[#This Row],[IMPORTO]]*tbStoricoOrdini[[#This Row],[% COMM.]]</f>
        <v>419.76499999999999</v>
      </c>
      <c r="R1632" s="2">
        <f>tbStoricoOrdini[[#This Row],[TOT. COMM.]]+tbStoricoOrdini[[#This Row],[IMPORTO]]</f>
        <v>11764.764999999999</v>
      </c>
    </row>
    <row r="1633" spans="1:18">
      <c r="A1633" s="1">
        <v>43862</v>
      </c>
      <c r="B1633" s="7">
        <f>MONTH(tbStoricoOrdini[[#This Row],[DATA]])</f>
        <v>2</v>
      </c>
      <c r="C1633" t="s">
        <v>1728</v>
      </c>
      <c r="D1633" t="str">
        <f>RIGHT(tbStoricoOrdini[[#This Row],[ORDINE]],4)</f>
        <v>1630</v>
      </c>
      <c r="E1633" t="s">
        <v>50</v>
      </c>
      <c r="F1633" t="str">
        <f>VLOOKUP(tbStoricoOrdini[[#This Row],[CLIENTE]],tbClienti[],3,FALSE)</f>
        <v>Veneto</v>
      </c>
      <c r="G1633" t="str">
        <f>VLOOKUP(tbStoricoOrdini[[#This Row],[CLIENTE]],tbClienti[],7,FALSE)</f>
        <v>AD</v>
      </c>
      <c r="H1633" t="s">
        <v>63</v>
      </c>
      <c r="I1633" t="str">
        <f>IF(LEFT(tbStoricoOrdini[[#This Row],[ARTICOLO]],3) = "COG","COG",LEFT(tbStoricoOrdini[[#This Row],[ARTICOLO]],FIND(" ",tbStoricoOrdini[[#This Row],[ARTICOLO]])-1))</f>
        <v>KLM</v>
      </c>
      <c r="J1633" t="str">
        <f>MID(tbStoricoOrdini[[#This Row],[ARTICOLO]],FIND(" ",tbStoricoOrdini[[#This Row],[ARTICOLO]])+1,4)</f>
        <v>3000</v>
      </c>
      <c r="K1633" t="str">
        <f>IFERROR(RIGHT(tbStoricoOrdini[[#This Row],[ARTICOLO]],LEN(tbStoricoOrdini[[#This Row],[ARTICOLO]])-FIND(" ",tbStoricoOrdini[[#This Row],[ARTICOLO]],FIND(" ",tbStoricoOrdini[[#This Row],[ARTICOLO]]) +1)),"")</f>
        <v>Plus</v>
      </c>
      <c r="L1633" s="3">
        <f>VLOOKUP(tbStoricoOrdini[[#This Row],[ARTICOLO]],tbArticoli[],2,FALSE)</f>
        <v>145</v>
      </c>
      <c r="M1633" s="22">
        <f>tbStoricoOrdini[[#This Row],[IMPORTO]]/tbStoricoOrdini[[#This Row],[PREZZO]]</f>
        <v>100.35862068965517</v>
      </c>
      <c r="N1633" t="s">
        <v>15</v>
      </c>
      <c r="O1633" s="8">
        <f>VLOOKUP(tbStoricoOrdini[[#This Row],[AGENTE]],tbAgenti[],2,FALSE)</f>
        <v>0.08</v>
      </c>
      <c r="P1633" s="2">
        <v>14552</v>
      </c>
      <c r="Q1633" s="2">
        <f>tbStoricoOrdini[[#This Row],[IMPORTO]]*tbStoricoOrdini[[#This Row],[% COMM.]]</f>
        <v>1164.1600000000001</v>
      </c>
      <c r="R1633" s="2">
        <f>tbStoricoOrdini[[#This Row],[TOT. COMM.]]+tbStoricoOrdini[[#This Row],[IMPORTO]]</f>
        <v>15716.16</v>
      </c>
    </row>
    <row r="1634" spans="1:18">
      <c r="A1634" s="1">
        <v>43862</v>
      </c>
      <c r="B1634" s="7">
        <f>MONTH(tbStoricoOrdini[[#This Row],[DATA]])</f>
        <v>2</v>
      </c>
      <c r="C1634" t="s">
        <v>1729</v>
      </c>
      <c r="D1634" t="str">
        <f>RIGHT(tbStoricoOrdini[[#This Row],[ORDINE]],4)</f>
        <v>1631</v>
      </c>
      <c r="E1634" t="s">
        <v>50</v>
      </c>
      <c r="F1634" t="str">
        <f>VLOOKUP(tbStoricoOrdini[[#This Row],[CLIENTE]],tbClienti[],3,FALSE)</f>
        <v>Veneto</v>
      </c>
      <c r="G1634" t="str">
        <f>VLOOKUP(tbStoricoOrdini[[#This Row],[CLIENTE]],tbClienti[],7,FALSE)</f>
        <v>AD</v>
      </c>
      <c r="H1634" t="s">
        <v>63</v>
      </c>
      <c r="I1634" t="str">
        <f>IF(LEFT(tbStoricoOrdini[[#This Row],[ARTICOLO]],3) = "COG","COG",LEFT(tbStoricoOrdini[[#This Row],[ARTICOLO]],FIND(" ",tbStoricoOrdini[[#This Row],[ARTICOLO]])-1))</f>
        <v>KLM</v>
      </c>
      <c r="J1634" t="str">
        <f>MID(tbStoricoOrdini[[#This Row],[ARTICOLO]],FIND(" ",tbStoricoOrdini[[#This Row],[ARTICOLO]])+1,4)</f>
        <v>3000</v>
      </c>
      <c r="K1634" t="str">
        <f>IFERROR(RIGHT(tbStoricoOrdini[[#This Row],[ARTICOLO]],LEN(tbStoricoOrdini[[#This Row],[ARTICOLO]])-FIND(" ",tbStoricoOrdini[[#This Row],[ARTICOLO]],FIND(" ",tbStoricoOrdini[[#This Row],[ARTICOLO]]) +1)),"")</f>
        <v>Plus</v>
      </c>
      <c r="L1634" s="3">
        <f>VLOOKUP(tbStoricoOrdini[[#This Row],[ARTICOLO]],tbArticoli[],2,FALSE)</f>
        <v>145</v>
      </c>
      <c r="M1634" s="22">
        <f>tbStoricoOrdini[[#This Row],[IMPORTO]]/tbStoricoOrdini[[#This Row],[PREZZO]]</f>
        <v>18.282758620689656</v>
      </c>
      <c r="N1634" t="s">
        <v>7</v>
      </c>
      <c r="O1634" s="8">
        <f>VLOOKUP(tbStoricoOrdini[[#This Row],[AGENTE]],tbAgenti[],2,FALSE)</f>
        <v>0.03</v>
      </c>
      <c r="P1634" s="2">
        <v>2651</v>
      </c>
      <c r="Q1634" s="2">
        <f>tbStoricoOrdini[[#This Row],[IMPORTO]]*tbStoricoOrdini[[#This Row],[% COMM.]]</f>
        <v>79.53</v>
      </c>
      <c r="R1634" s="2">
        <f>tbStoricoOrdini[[#This Row],[TOT. COMM.]]+tbStoricoOrdini[[#This Row],[IMPORTO]]</f>
        <v>2730.53</v>
      </c>
    </row>
    <row r="1635" spans="1:18">
      <c r="A1635" s="1">
        <v>43862</v>
      </c>
      <c r="B1635" s="7">
        <f>MONTH(tbStoricoOrdini[[#This Row],[DATA]])</f>
        <v>2</v>
      </c>
      <c r="C1635" t="s">
        <v>1730</v>
      </c>
      <c r="D1635" t="str">
        <f>RIGHT(tbStoricoOrdini[[#This Row],[ORDINE]],4)</f>
        <v>1632</v>
      </c>
      <c r="E1635" t="s">
        <v>50</v>
      </c>
      <c r="F1635" t="str">
        <f>VLOOKUP(tbStoricoOrdini[[#This Row],[CLIENTE]],tbClienti[],3,FALSE)</f>
        <v>Veneto</v>
      </c>
      <c r="G1635" t="str">
        <f>VLOOKUP(tbStoricoOrdini[[#This Row],[CLIENTE]],tbClienti[],7,FALSE)</f>
        <v>AD</v>
      </c>
      <c r="H1635" t="s">
        <v>63</v>
      </c>
      <c r="I1635" t="str">
        <f>IF(LEFT(tbStoricoOrdini[[#This Row],[ARTICOLO]],3) = "COG","COG",LEFT(tbStoricoOrdini[[#This Row],[ARTICOLO]],FIND(" ",tbStoricoOrdini[[#This Row],[ARTICOLO]])-1))</f>
        <v>KLM</v>
      </c>
      <c r="J1635" t="str">
        <f>MID(tbStoricoOrdini[[#This Row],[ARTICOLO]],FIND(" ",tbStoricoOrdini[[#This Row],[ARTICOLO]])+1,4)</f>
        <v>3000</v>
      </c>
      <c r="K1635" t="str">
        <f>IFERROR(RIGHT(tbStoricoOrdini[[#This Row],[ARTICOLO]],LEN(tbStoricoOrdini[[#This Row],[ARTICOLO]])-FIND(" ",tbStoricoOrdini[[#This Row],[ARTICOLO]],FIND(" ",tbStoricoOrdini[[#This Row],[ARTICOLO]]) +1)),"")</f>
        <v>Plus</v>
      </c>
      <c r="L1635" s="3">
        <f>VLOOKUP(tbStoricoOrdini[[#This Row],[ARTICOLO]],tbArticoli[],2,FALSE)</f>
        <v>145</v>
      </c>
      <c r="M1635" s="22">
        <f>tbStoricoOrdini[[#This Row],[IMPORTO]]/tbStoricoOrdini[[#This Row],[PREZZO]]</f>
        <v>34.806896551724137</v>
      </c>
      <c r="N1635" t="s">
        <v>18</v>
      </c>
      <c r="O1635" s="8">
        <f>VLOOKUP(tbStoricoOrdini[[#This Row],[AGENTE]],tbAgenti[],2,FALSE)</f>
        <v>0.03</v>
      </c>
      <c r="P1635" s="2">
        <v>5047</v>
      </c>
      <c r="Q1635" s="2">
        <f>tbStoricoOrdini[[#This Row],[IMPORTO]]*tbStoricoOrdini[[#This Row],[% COMM.]]</f>
        <v>151.41</v>
      </c>
      <c r="R1635" s="2">
        <f>tbStoricoOrdini[[#This Row],[TOT. COMM.]]+tbStoricoOrdini[[#This Row],[IMPORTO]]</f>
        <v>5198.41</v>
      </c>
    </row>
    <row r="1636" spans="1:18">
      <c r="A1636" s="1">
        <v>43862</v>
      </c>
      <c r="B1636" s="7">
        <f>MONTH(tbStoricoOrdini[[#This Row],[DATA]])</f>
        <v>2</v>
      </c>
      <c r="C1636" t="s">
        <v>1731</v>
      </c>
      <c r="D1636" t="str">
        <f>RIGHT(tbStoricoOrdini[[#This Row],[ORDINE]],4)</f>
        <v>1633</v>
      </c>
      <c r="E1636" t="s">
        <v>50</v>
      </c>
      <c r="F1636" t="str">
        <f>VLOOKUP(tbStoricoOrdini[[#This Row],[CLIENTE]],tbClienti[],3,FALSE)</f>
        <v>Veneto</v>
      </c>
      <c r="G1636" t="str">
        <f>VLOOKUP(tbStoricoOrdini[[#This Row],[CLIENTE]],tbClienti[],7,FALSE)</f>
        <v>AD</v>
      </c>
      <c r="H1636" t="s">
        <v>63</v>
      </c>
      <c r="I1636" t="str">
        <f>IF(LEFT(tbStoricoOrdini[[#This Row],[ARTICOLO]],3) = "COG","COG",LEFT(tbStoricoOrdini[[#This Row],[ARTICOLO]],FIND(" ",tbStoricoOrdini[[#This Row],[ARTICOLO]])-1))</f>
        <v>KLM</v>
      </c>
      <c r="J1636" t="str">
        <f>MID(tbStoricoOrdini[[#This Row],[ARTICOLO]],FIND(" ",tbStoricoOrdini[[#This Row],[ARTICOLO]])+1,4)</f>
        <v>3000</v>
      </c>
      <c r="K1636" t="str">
        <f>IFERROR(RIGHT(tbStoricoOrdini[[#This Row],[ARTICOLO]],LEN(tbStoricoOrdini[[#This Row],[ARTICOLO]])-FIND(" ",tbStoricoOrdini[[#This Row],[ARTICOLO]],FIND(" ",tbStoricoOrdini[[#This Row],[ARTICOLO]]) +1)),"")</f>
        <v>Plus</v>
      </c>
      <c r="L1636" s="3">
        <f>VLOOKUP(tbStoricoOrdini[[#This Row],[ARTICOLO]],tbArticoli[],2,FALSE)</f>
        <v>145</v>
      </c>
      <c r="M1636" s="22">
        <f>tbStoricoOrdini[[#This Row],[IMPORTO]]/tbStoricoOrdini[[#This Row],[PREZZO]]</f>
        <v>46.889655172413796</v>
      </c>
      <c r="N1636" t="s">
        <v>13</v>
      </c>
      <c r="O1636" s="8">
        <f>VLOOKUP(tbStoricoOrdini[[#This Row],[AGENTE]],tbAgenti[],2,FALSE)</f>
        <v>0.1</v>
      </c>
      <c r="P1636" s="2">
        <v>6799</v>
      </c>
      <c r="Q1636" s="2">
        <f>tbStoricoOrdini[[#This Row],[IMPORTO]]*tbStoricoOrdini[[#This Row],[% COMM.]]</f>
        <v>679.90000000000009</v>
      </c>
      <c r="R1636" s="2">
        <f>tbStoricoOrdini[[#This Row],[TOT. COMM.]]+tbStoricoOrdini[[#This Row],[IMPORTO]]</f>
        <v>7478.9</v>
      </c>
    </row>
    <row r="1637" spans="1:18">
      <c r="A1637" s="1">
        <v>43862</v>
      </c>
      <c r="B1637" s="7">
        <f>MONTH(tbStoricoOrdini[[#This Row],[DATA]])</f>
        <v>2</v>
      </c>
      <c r="C1637" t="s">
        <v>1732</v>
      </c>
      <c r="D1637" t="str">
        <f>RIGHT(tbStoricoOrdini[[#This Row],[ORDINE]],4)</f>
        <v>1634</v>
      </c>
      <c r="E1637" t="s">
        <v>50</v>
      </c>
      <c r="F1637" t="str">
        <f>VLOOKUP(tbStoricoOrdini[[#This Row],[CLIENTE]],tbClienti[],3,FALSE)</f>
        <v>Veneto</v>
      </c>
      <c r="G1637" t="str">
        <f>VLOOKUP(tbStoricoOrdini[[#This Row],[CLIENTE]],tbClienti[],7,FALSE)</f>
        <v>AD</v>
      </c>
      <c r="H1637" t="s">
        <v>63</v>
      </c>
      <c r="I1637" t="str">
        <f>IF(LEFT(tbStoricoOrdini[[#This Row],[ARTICOLO]],3) = "COG","COG",LEFT(tbStoricoOrdini[[#This Row],[ARTICOLO]],FIND(" ",tbStoricoOrdini[[#This Row],[ARTICOLO]])-1))</f>
        <v>KLM</v>
      </c>
      <c r="J1637" t="str">
        <f>MID(tbStoricoOrdini[[#This Row],[ARTICOLO]],FIND(" ",tbStoricoOrdini[[#This Row],[ARTICOLO]])+1,4)</f>
        <v>3000</v>
      </c>
      <c r="K1637" t="str">
        <f>IFERROR(RIGHT(tbStoricoOrdini[[#This Row],[ARTICOLO]],LEN(tbStoricoOrdini[[#This Row],[ARTICOLO]])-FIND(" ",tbStoricoOrdini[[#This Row],[ARTICOLO]],FIND(" ",tbStoricoOrdini[[#This Row],[ARTICOLO]]) +1)),"")</f>
        <v>Plus</v>
      </c>
      <c r="L1637" s="3">
        <f>VLOOKUP(tbStoricoOrdini[[#This Row],[ARTICOLO]],tbArticoli[],2,FALSE)</f>
        <v>145</v>
      </c>
      <c r="M1637" s="22">
        <f>tbStoricoOrdini[[#This Row],[IMPORTO]]/tbStoricoOrdini[[#This Row],[PREZZO]]</f>
        <v>500.94482758620688</v>
      </c>
      <c r="N1637" t="s">
        <v>6</v>
      </c>
      <c r="O1637" s="8">
        <f>VLOOKUP(tbStoricoOrdini[[#This Row],[AGENTE]],tbAgenti[],2,FALSE)</f>
        <v>7.4999999999999997E-2</v>
      </c>
      <c r="P1637" s="2">
        <v>72637</v>
      </c>
      <c r="Q1637" s="2">
        <f>tbStoricoOrdini[[#This Row],[IMPORTO]]*tbStoricoOrdini[[#This Row],[% COMM.]]</f>
        <v>5447.7749999999996</v>
      </c>
      <c r="R1637" s="2">
        <f>tbStoricoOrdini[[#This Row],[TOT. COMM.]]+tbStoricoOrdini[[#This Row],[IMPORTO]]</f>
        <v>78084.774999999994</v>
      </c>
    </row>
    <row r="1638" spans="1:18">
      <c r="A1638" s="1">
        <v>43862</v>
      </c>
      <c r="B1638" s="7">
        <f>MONTH(tbStoricoOrdini[[#This Row],[DATA]])</f>
        <v>2</v>
      </c>
      <c r="C1638" t="s">
        <v>1733</v>
      </c>
      <c r="D1638" t="str">
        <f>RIGHT(tbStoricoOrdini[[#This Row],[ORDINE]],4)</f>
        <v>1635</v>
      </c>
      <c r="E1638" t="s">
        <v>50</v>
      </c>
      <c r="F1638" t="str">
        <f>VLOOKUP(tbStoricoOrdini[[#This Row],[CLIENTE]],tbClienti[],3,FALSE)</f>
        <v>Veneto</v>
      </c>
      <c r="G1638" t="str">
        <f>VLOOKUP(tbStoricoOrdini[[#This Row],[CLIENTE]],tbClienti[],7,FALSE)</f>
        <v>AD</v>
      </c>
      <c r="H1638" t="s">
        <v>63</v>
      </c>
      <c r="I1638" t="str">
        <f>IF(LEFT(tbStoricoOrdini[[#This Row],[ARTICOLO]],3) = "COG","COG",LEFT(tbStoricoOrdini[[#This Row],[ARTICOLO]],FIND(" ",tbStoricoOrdini[[#This Row],[ARTICOLO]])-1))</f>
        <v>KLM</v>
      </c>
      <c r="J1638" t="str">
        <f>MID(tbStoricoOrdini[[#This Row],[ARTICOLO]],FIND(" ",tbStoricoOrdini[[#This Row],[ARTICOLO]])+1,4)</f>
        <v>3000</v>
      </c>
      <c r="K1638" t="str">
        <f>IFERROR(RIGHT(tbStoricoOrdini[[#This Row],[ARTICOLO]],LEN(tbStoricoOrdini[[#This Row],[ARTICOLO]])-FIND(" ",tbStoricoOrdini[[#This Row],[ARTICOLO]],FIND(" ",tbStoricoOrdini[[#This Row],[ARTICOLO]]) +1)),"")</f>
        <v>Plus</v>
      </c>
      <c r="L1638" s="3">
        <f>VLOOKUP(tbStoricoOrdini[[#This Row],[ARTICOLO]],tbArticoli[],2,FALSE)</f>
        <v>145</v>
      </c>
      <c r="M1638" s="22">
        <f>tbStoricoOrdini[[#This Row],[IMPORTO]]/tbStoricoOrdini[[#This Row],[PREZZO]]</f>
        <v>2786.2689655172412</v>
      </c>
      <c r="N1638" t="s">
        <v>9</v>
      </c>
      <c r="O1638" s="8">
        <f>VLOOKUP(tbStoricoOrdini[[#This Row],[AGENTE]],tbAgenti[],2,FALSE)</f>
        <v>0.05</v>
      </c>
      <c r="P1638" s="2">
        <v>404009</v>
      </c>
      <c r="Q1638" s="2">
        <f>tbStoricoOrdini[[#This Row],[IMPORTO]]*tbStoricoOrdini[[#This Row],[% COMM.]]</f>
        <v>20200.45</v>
      </c>
      <c r="R1638" s="2">
        <f>tbStoricoOrdini[[#This Row],[TOT. COMM.]]+tbStoricoOrdini[[#This Row],[IMPORTO]]</f>
        <v>424209.45</v>
      </c>
    </row>
    <row r="1639" spans="1:18">
      <c r="A1639" s="1">
        <v>43862</v>
      </c>
      <c r="B1639" s="7">
        <f>MONTH(tbStoricoOrdini[[#This Row],[DATA]])</f>
        <v>2</v>
      </c>
      <c r="C1639" t="s">
        <v>1734</v>
      </c>
      <c r="D1639" t="str">
        <f>RIGHT(tbStoricoOrdini[[#This Row],[ORDINE]],4)</f>
        <v>1636</v>
      </c>
      <c r="E1639" t="s">
        <v>50</v>
      </c>
      <c r="F1639" t="str">
        <f>VLOOKUP(tbStoricoOrdini[[#This Row],[CLIENTE]],tbClienti[],3,FALSE)</f>
        <v>Veneto</v>
      </c>
      <c r="G1639" t="str">
        <f>VLOOKUP(tbStoricoOrdini[[#This Row],[CLIENTE]],tbClienti[],7,FALSE)</f>
        <v>AD</v>
      </c>
      <c r="H1639" t="s">
        <v>65</v>
      </c>
      <c r="I1639" t="str">
        <f>IF(LEFT(tbStoricoOrdini[[#This Row],[ARTICOLO]],3) = "COG","COG",LEFT(tbStoricoOrdini[[#This Row],[ARTICOLO]],FIND(" ",tbStoricoOrdini[[#This Row],[ARTICOLO]])-1))</f>
        <v>GKLM</v>
      </c>
      <c r="J1639" t="str">
        <f>MID(tbStoricoOrdini[[#This Row],[ARTICOLO]],FIND(" ",tbStoricoOrdini[[#This Row],[ARTICOLO]])+1,4)</f>
        <v>5000</v>
      </c>
      <c r="K1639" t="str">
        <f>IFERROR(RIGHT(tbStoricoOrdini[[#This Row],[ARTICOLO]],LEN(tbStoricoOrdini[[#This Row],[ARTICOLO]])-FIND(" ",tbStoricoOrdini[[#This Row],[ARTICOLO]],FIND(" ",tbStoricoOrdini[[#This Row],[ARTICOLO]]) +1)),"")</f>
        <v/>
      </c>
      <c r="L1639" s="3">
        <f>VLOOKUP(tbStoricoOrdini[[#This Row],[ARTICOLO]],tbArticoli[],2,FALSE)</f>
        <v>75</v>
      </c>
      <c r="M1639" s="22">
        <f>tbStoricoOrdini[[#This Row],[IMPORTO]]/tbStoricoOrdini[[#This Row],[PREZZO]]</f>
        <v>43.84</v>
      </c>
      <c r="N1639" t="s">
        <v>9</v>
      </c>
      <c r="O1639" s="8">
        <f>VLOOKUP(tbStoricoOrdini[[#This Row],[AGENTE]],tbAgenti[],2,FALSE)</f>
        <v>0.05</v>
      </c>
      <c r="P1639" s="2">
        <v>3288</v>
      </c>
      <c r="Q1639" s="2">
        <f>tbStoricoOrdini[[#This Row],[IMPORTO]]*tbStoricoOrdini[[#This Row],[% COMM.]]</f>
        <v>164.4</v>
      </c>
      <c r="R1639" s="2">
        <f>tbStoricoOrdini[[#This Row],[TOT. COMM.]]+tbStoricoOrdini[[#This Row],[IMPORTO]]</f>
        <v>3452.4</v>
      </c>
    </row>
    <row r="1640" spans="1:18">
      <c r="A1640" s="1">
        <v>43862</v>
      </c>
      <c r="B1640" s="7">
        <f>MONTH(tbStoricoOrdini[[#This Row],[DATA]])</f>
        <v>2</v>
      </c>
      <c r="C1640" t="s">
        <v>1735</v>
      </c>
      <c r="D1640" t="str">
        <f>RIGHT(tbStoricoOrdini[[#This Row],[ORDINE]],4)</f>
        <v>1637</v>
      </c>
      <c r="E1640" t="s">
        <v>50</v>
      </c>
      <c r="F1640" t="str">
        <f>VLOOKUP(tbStoricoOrdini[[#This Row],[CLIENTE]],tbClienti[],3,FALSE)</f>
        <v>Veneto</v>
      </c>
      <c r="G1640" t="str">
        <f>VLOOKUP(tbStoricoOrdini[[#This Row],[CLIENTE]],tbClienti[],7,FALSE)</f>
        <v>AD</v>
      </c>
      <c r="H1640" t="s">
        <v>66</v>
      </c>
      <c r="I1640" t="str">
        <f>IF(LEFT(tbStoricoOrdini[[#This Row],[ARTICOLO]],3) = "COG","COG",LEFT(tbStoricoOrdini[[#This Row],[ARTICOLO]],FIND(" ",tbStoricoOrdini[[#This Row],[ARTICOLO]])-1))</f>
        <v>BAG</v>
      </c>
      <c r="J1640" t="str">
        <f>MID(tbStoricoOrdini[[#This Row],[ARTICOLO]],FIND(" ",tbStoricoOrdini[[#This Row],[ARTICOLO]])+1,4)</f>
        <v>2500</v>
      </c>
      <c r="K1640" t="str">
        <f>IFERROR(RIGHT(tbStoricoOrdini[[#This Row],[ARTICOLO]],LEN(tbStoricoOrdini[[#This Row],[ARTICOLO]])-FIND(" ",tbStoricoOrdini[[#This Row],[ARTICOLO]],FIND(" ",tbStoricoOrdini[[#This Row],[ARTICOLO]]) +1)),"")</f>
        <v>Plus</v>
      </c>
      <c r="L1640" s="3">
        <f>VLOOKUP(tbStoricoOrdini[[#This Row],[ARTICOLO]],tbArticoli[],2,FALSE)</f>
        <v>220</v>
      </c>
      <c r="M1640" s="22">
        <f>tbStoricoOrdini[[#This Row],[IMPORTO]]/tbStoricoOrdini[[#This Row],[PREZZO]]</f>
        <v>0.12272727272727273</v>
      </c>
      <c r="N1640" t="s">
        <v>39</v>
      </c>
      <c r="O1640" s="8">
        <f>VLOOKUP(tbStoricoOrdini[[#This Row],[AGENTE]],tbAgenti[],2,FALSE)</f>
        <v>0.05</v>
      </c>
      <c r="P1640" s="2">
        <v>27</v>
      </c>
      <c r="Q1640" s="2">
        <f>tbStoricoOrdini[[#This Row],[IMPORTO]]*tbStoricoOrdini[[#This Row],[% COMM.]]</f>
        <v>1.35</v>
      </c>
      <c r="R1640" s="2">
        <f>tbStoricoOrdini[[#This Row],[TOT. COMM.]]+tbStoricoOrdini[[#This Row],[IMPORTO]]</f>
        <v>28.35</v>
      </c>
    </row>
    <row r="1641" spans="1:18">
      <c r="A1641" s="1">
        <v>43862</v>
      </c>
      <c r="B1641" s="7">
        <f>MONTH(tbStoricoOrdini[[#This Row],[DATA]])</f>
        <v>2</v>
      </c>
      <c r="C1641" t="s">
        <v>1736</v>
      </c>
      <c r="D1641" t="str">
        <f>RIGHT(tbStoricoOrdini[[#This Row],[ORDINE]],4)</f>
        <v>1638</v>
      </c>
      <c r="E1641" t="s">
        <v>50</v>
      </c>
      <c r="F1641" t="str">
        <f>VLOOKUP(tbStoricoOrdini[[#This Row],[CLIENTE]],tbClienti[],3,FALSE)</f>
        <v>Veneto</v>
      </c>
      <c r="G1641" t="str">
        <f>VLOOKUP(tbStoricoOrdini[[#This Row],[CLIENTE]],tbClienti[],7,FALSE)</f>
        <v>AD</v>
      </c>
      <c r="H1641" t="s">
        <v>66</v>
      </c>
      <c r="I1641" t="str">
        <f>IF(LEFT(tbStoricoOrdini[[#This Row],[ARTICOLO]],3) = "COG","COG",LEFT(tbStoricoOrdini[[#This Row],[ARTICOLO]],FIND(" ",tbStoricoOrdini[[#This Row],[ARTICOLO]])-1))</f>
        <v>BAG</v>
      </c>
      <c r="J1641" t="str">
        <f>MID(tbStoricoOrdini[[#This Row],[ARTICOLO]],FIND(" ",tbStoricoOrdini[[#This Row],[ARTICOLO]])+1,4)</f>
        <v>2500</v>
      </c>
      <c r="K1641" t="str">
        <f>IFERROR(RIGHT(tbStoricoOrdini[[#This Row],[ARTICOLO]],LEN(tbStoricoOrdini[[#This Row],[ARTICOLO]])-FIND(" ",tbStoricoOrdini[[#This Row],[ARTICOLO]],FIND(" ",tbStoricoOrdini[[#This Row],[ARTICOLO]]) +1)),"")</f>
        <v>Plus</v>
      </c>
      <c r="L1641" s="3">
        <f>VLOOKUP(tbStoricoOrdini[[#This Row],[ARTICOLO]],tbArticoli[],2,FALSE)</f>
        <v>220</v>
      </c>
      <c r="M1641" s="22">
        <f>tbStoricoOrdini[[#This Row],[IMPORTO]]/tbStoricoOrdini[[#This Row],[PREZZO]]</f>
        <v>20.522727272727273</v>
      </c>
      <c r="N1641" t="s">
        <v>10</v>
      </c>
      <c r="O1641" s="8">
        <f>VLOOKUP(tbStoricoOrdini[[#This Row],[AGENTE]],tbAgenti[],2,FALSE)</f>
        <v>3.6999999999999998E-2</v>
      </c>
      <c r="P1641" s="2">
        <v>4515</v>
      </c>
      <c r="Q1641" s="2">
        <f>tbStoricoOrdini[[#This Row],[IMPORTO]]*tbStoricoOrdini[[#This Row],[% COMM.]]</f>
        <v>167.05499999999998</v>
      </c>
      <c r="R1641" s="2">
        <f>tbStoricoOrdini[[#This Row],[TOT. COMM.]]+tbStoricoOrdini[[#This Row],[IMPORTO]]</f>
        <v>4682.0550000000003</v>
      </c>
    </row>
    <row r="1642" spans="1:18">
      <c r="A1642" s="1">
        <v>43862</v>
      </c>
      <c r="B1642" s="7">
        <f>MONTH(tbStoricoOrdini[[#This Row],[DATA]])</f>
        <v>2</v>
      </c>
      <c r="C1642" t="s">
        <v>1737</v>
      </c>
      <c r="D1642" t="str">
        <f>RIGHT(tbStoricoOrdini[[#This Row],[ORDINE]],4)</f>
        <v>1639</v>
      </c>
      <c r="E1642" t="s">
        <v>50</v>
      </c>
      <c r="F1642" t="str">
        <f>VLOOKUP(tbStoricoOrdini[[#This Row],[CLIENTE]],tbClienti[],3,FALSE)</f>
        <v>Veneto</v>
      </c>
      <c r="G1642" t="str">
        <f>VLOOKUP(tbStoricoOrdini[[#This Row],[CLIENTE]],tbClienti[],7,FALSE)</f>
        <v>AD</v>
      </c>
      <c r="H1642" t="s">
        <v>66</v>
      </c>
      <c r="I1642" t="str">
        <f>IF(LEFT(tbStoricoOrdini[[#This Row],[ARTICOLO]],3) = "COG","COG",LEFT(tbStoricoOrdini[[#This Row],[ARTICOLO]],FIND(" ",tbStoricoOrdini[[#This Row],[ARTICOLO]])-1))</f>
        <v>BAG</v>
      </c>
      <c r="J1642" t="str">
        <f>MID(tbStoricoOrdini[[#This Row],[ARTICOLO]],FIND(" ",tbStoricoOrdini[[#This Row],[ARTICOLO]])+1,4)</f>
        <v>2500</v>
      </c>
      <c r="K1642" t="str">
        <f>IFERROR(RIGHT(tbStoricoOrdini[[#This Row],[ARTICOLO]],LEN(tbStoricoOrdini[[#This Row],[ARTICOLO]])-FIND(" ",tbStoricoOrdini[[#This Row],[ARTICOLO]],FIND(" ",tbStoricoOrdini[[#This Row],[ARTICOLO]]) +1)),"")</f>
        <v>Plus</v>
      </c>
      <c r="L1642" s="3">
        <f>VLOOKUP(tbStoricoOrdini[[#This Row],[ARTICOLO]],tbArticoli[],2,FALSE)</f>
        <v>220</v>
      </c>
      <c r="M1642" s="22">
        <f>tbStoricoOrdini[[#This Row],[IMPORTO]]/tbStoricoOrdini[[#This Row],[PREZZO]]</f>
        <v>0.27727272727272728</v>
      </c>
      <c r="N1642" t="s">
        <v>15</v>
      </c>
      <c r="O1642" s="8">
        <f>VLOOKUP(tbStoricoOrdini[[#This Row],[AGENTE]],tbAgenti[],2,FALSE)</f>
        <v>0.08</v>
      </c>
      <c r="P1642" s="2">
        <v>61</v>
      </c>
      <c r="Q1642" s="2">
        <f>tbStoricoOrdini[[#This Row],[IMPORTO]]*tbStoricoOrdini[[#This Row],[% COMM.]]</f>
        <v>4.88</v>
      </c>
      <c r="R1642" s="2">
        <f>tbStoricoOrdini[[#This Row],[TOT. COMM.]]+tbStoricoOrdini[[#This Row],[IMPORTO]]</f>
        <v>65.88</v>
      </c>
    </row>
    <row r="1643" spans="1:18">
      <c r="A1643" s="1">
        <v>43862</v>
      </c>
      <c r="B1643" s="7">
        <f>MONTH(tbStoricoOrdini[[#This Row],[DATA]])</f>
        <v>2</v>
      </c>
      <c r="C1643" t="s">
        <v>1738</v>
      </c>
      <c r="D1643" t="str">
        <f>RIGHT(tbStoricoOrdini[[#This Row],[ORDINE]],4)</f>
        <v>1640</v>
      </c>
      <c r="E1643" t="s">
        <v>50</v>
      </c>
      <c r="F1643" t="str">
        <f>VLOOKUP(tbStoricoOrdini[[#This Row],[CLIENTE]],tbClienti[],3,FALSE)</f>
        <v>Veneto</v>
      </c>
      <c r="G1643" t="str">
        <f>VLOOKUP(tbStoricoOrdini[[#This Row],[CLIENTE]],tbClienti[],7,FALSE)</f>
        <v>AD</v>
      </c>
      <c r="H1643" t="s">
        <v>66</v>
      </c>
      <c r="I1643" t="str">
        <f>IF(LEFT(tbStoricoOrdini[[#This Row],[ARTICOLO]],3) = "COG","COG",LEFT(tbStoricoOrdini[[#This Row],[ARTICOLO]],FIND(" ",tbStoricoOrdini[[#This Row],[ARTICOLO]])-1))</f>
        <v>BAG</v>
      </c>
      <c r="J1643" t="str">
        <f>MID(tbStoricoOrdini[[#This Row],[ARTICOLO]],FIND(" ",tbStoricoOrdini[[#This Row],[ARTICOLO]])+1,4)</f>
        <v>2500</v>
      </c>
      <c r="K1643" t="str">
        <f>IFERROR(RIGHT(tbStoricoOrdini[[#This Row],[ARTICOLO]],LEN(tbStoricoOrdini[[#This Row],[ARTICOLO]])-FIND(" ",tbStoricoOrdini[[#This Row],[ARTICOLO]],FIND(" ",tbStoricoOrdini[[#This Row],[ARTICOLO]]) +1)),"")</f>
        <v>Plus</v>
      </c>
      <c r="L1643" s="3">
        <f>VLOOKUP(tbStoricoOrdini[[#This Row],[ARTICOLO]],tbArticoli[],2,FALSE)</f>
        <v>220</v>
      </c>
      <c r="M1643" s="22">
        <f>tbStoricoOrdini[[#This Row],[IMPORTO]]/tbStoricoOrdini[[#This Row],[PREZZO]]</f>
        <v>7.5272727272727273</v>
      </c>
      <c r="N1643" t="s">
        <v>7</v>
      </c>
      <c r="O1643" s="8">
        <f>VLOOKUP(tbStoricoOrdini[[#This Row],[AGENTE]],tbAgenti[],2,FALSE)</f>
        <v>0.03</v>
      </c>
      <c r="P1643" s="2">
        <v>1656</v>
      </c>
      <c r="Q1643" s="2">
        <f>tbStoricoOrdini[[#This Row],[IMPORTO]]*tbStoricoOrdini[[#This Row],[% COMM.]]</f>
        <v>49.68</v>
      </c>
      <c r="R1643" s="2">
        <f>tbStoricoOrdini[[#This Row],[TOT. COMM.]]+tbStoricoOrdini[[#This Row],[IMPORTO]]</f>
        <v>1705.68</v>
      </c>
    </row>
    <row r="1644" spans="1:18">
      <c r="A1644" s="1">
        <v>43862</v>
      </c>
      <c r="B1644" s="7">
        <f>MONTH(tbStoricoOrdini[[#This Row],[DATA]])</f>
        <v>2</v>
      </c>
      <c r="C1644" t="s">
        <v>1739</v>
      </c>
      <c r="D1644" t="str">
        <f>RIGHT(tbStoricoOrdini[[#This Row],[ORDINE]],4)</f>
        <v>1641</v>
      </c>
      <c r="E1644" t="s">
        <v>50</v>
      </c>
      <c r="F1644" t="str">
        <f>VLOOKUP(tbStoricoOrdini[[#This Row],[CLIENTE]],tbClienti[],3,FALSE)</f>
        <v>Veneto</v>
      </c>
      <c r="G1644" t="str">
        <f>VLOOKUP(tbStoricoOrdini[[#This Row],[CLIENTE]],tbClienti[],7,FALSE)</f>
        <v>AD</v>
      </c>
      <c r="H1644" t="s">
        <v>66</v>
      </c>
      <c r="I1644" t="str">
        <f>IF(LEFT(tbStoricoOrdini[[#This Row],[ARTICOLO]],3) = "COG","COG",LEFT(tbStoricoOrdini[[#This Row],[ARTICOLO]],FIND(" ",tbStoricoOrdini[[#This Row],[ARTICOLO]])-1))</f>
        <v>BAG</v>
      </c>
      <c r="J1644" t="str">
        <f>MID(tbStoricoOrdini[[#This Row],[ARTICOLO]],FIND(" ",tbStoricoOrdini[[#This Row],[ARTICOLO]])+1,4)</f>
        <v>2500</v>
      </c>
      <c r="K1644" t="str">
        <f>IFERROR(RIGHT(tbStoricoOrdini[[#This Row],[ARTICOLO]],LEN(tbStoricoOrdini[[#This Row],[ARTICOLO]])-FIND(" ",tbStoricoOrdini[[#This Row],[ARTICOLO]],FIND(" ",tbStoricoOrdini[[#This Row],[ARTICOLO]]) +1)),"")</f>
        <v>Plus</v>
      </c>
      <c r="L1644" s="3">
        <f>VLOOKUP(tbStoricoOrdini[[#This Row],[ARTICOLO]],tbArticoli[],2,FALSE)</f>
        <v>220</v>
      </c>
      <c r="M1644" s="22">
        <f>tbStoricoOrdini[[#This Row],[IMPORTO]]/tbStoricoOrdini[[#This Row],[PREZZO]]</f>
        <v>31.427272727272726</v>
      </c>
      <c r="N1644" t="s">
        <v>6</v>
      </c>
      <c r="O1644" s="8">
        <f>VLOOKUP(tbStoricoOrdini[[#This Row],[AGENTE]],tbAgenti[],2,FALSE)</f>
        <v>7.4999999999999997E-2</v>
      </c>
      <c r="P1644" s="2">
        <v>6914</v>
      </c>
      <c r="Q1644" s="2">
        <f>tbStoricoOrdini[[#This Row],[IMPORTO]]*tbStoricoOrdini[[#This Row],[% COMM.]]</f>
        <v>518.54999999999995</v>
      </c>
      <c r="R1644" s="2">
        <f>tbStoricoOrdini[[#This Row],[TOT. COMM.]]+tbStoricoOrdini[[#This Row],[IMPORTO]]</f>
        <v>7432.55</v>
      </c>
    </row>
    <row r="1645" spans="1:18">
      <c r="A1645" s="1">
        <v>43862</v>
      </c>
      <c r="B1645" s="7">
        <f>MONTH(tbStoricoOrdini[[#This Row],[DATA]])</f>
        <v>2</v>
      </c>
      <c r="C1645" t="s">
        <v>1740</v>
      </c>
      <c r="D1645" t="str">
        <f>RIGHT(tbStoricoOrdini[[#This Row],[ORDINE]],4)</f>
        <v>1642</v>
      </c>
      <c r="E1645" t="s">
        <v>50</v>
      </c>
      <c r="F1645" t="str">
        <f>VLOOKUP(tbStoricoOrdini[[#This Row],[CLIENTE]],tbClienti[],3,FALSE)</f>
        <v>Veneto</v>
      </c>
      <c r="G1645" t="str">
        <f>VLOOKUP(tbStoricoOrdini[[#This Row],[CLIENTE]],tbClienti[],7,FALSE)</f>
        <v>AD</v>
      </c>
      <c r="H1645" t="s">
        <v>66</v>
      </c>
      <c r="I1645" t="str">
        <f>IF(LEFT(tbStoricoOrdini[[#This Row],[ARTICOLO]],3) = "COG","COG",LEFT(tbStoricoOrdini[[#This Row],[ARTICOLO]],FIND(" ",tbStoricoOrdini[[#This Row],[ARTICOLO]])-1))</f>
        <v>BAG</v>
      </c>
      <c r="J1645" t="str">
        <f>MID(tbStoricoOrdini[[#This Row],[ARTICOLO]],FIND(" ",tbStoricoOrdini[[#This Row],[ARTICOLO]])+1,4)</f>
        <v>2500</v>
      </c>
      <c r="K1645" t="str">
        <f>IFERROR(RIGHT(tbStoricoOrdini[[#This Row],[ARTICOLO]],LEN(tbStoricoOrdini[[#This Row],[ARTICOLO]])-FIND(" ",tbStoricoOrdini[[#This Row],[ARTICOLO]],FIND(" ",tbStoricoOrdini[[#This Row],[ARTICOLO]]) +1)),"")</f>
        <v>Plus</v>
      </c>
      <c r="L1645" s="3">
        <f>VLOOKUP(tbStoricoOrdini[[#This Row],[ARTICOLO]],tbArticoli[],2,FALSE)</f>
        <v>220</v>
      </c>
      <c r="M1645" s="22">
        <f>tbStoricoOrdini[[#This Row],[IMPORTO]]/tbStoricoOrdini[[#This Row],[PREZZO]]</f>
        <v>0.48181818181818181</v>
      </c>
      <c r="N1645" t="s">
        <v>9</v>
      </c>
      <c r="O1645" s="8">
        <f>VLOOKUP(tbStoricoOrdini[[#This Row],[AGENTE]],tbAgenti[],2,FALSE)</f>
        <v>0.05</v>
      </c>
      <c r="P1645" s="2">
        <v>106</v>
      </c>
      <c r="Q1645" s="2">
        <f>tbStoricoOrdini[[#This Row],[IMPORTO]]*tbStoricoOrdini[[#This Row],[% COMM.]]</f>
        <v>5.3000000000000007</v>
      </c>
      <c r="R1645" s="2">
        <f>tbStoricoOrdini[[#This Row],[TOT. COMM.]]+tbStoricoOrdini[[#This Row],[IMPORTO]]</f>
        <v>111.3</v>
      </c>
    </row>
    <row r="1646" spans="1:18">
      <c r="A1646" s="1">
        <v>43862</v>
      </c>
      <c r="B1646" s="7">
        <f>MONTH(tbStoricoOrdini[[#This Row],[DATA]])</f>
        <v>2</v>
      </c>
      <c r="C1646" t="s">
        <v>1741</v>
      </c>
      <c r="D1646" t="str">
        <f>RIGHT(tbStoricoOrdini[[#This Row],[ORDINE]],4)</f>
        <v>1643</v>
      </c>
      <c r="E1646" t="s">
        <v>50</v>
      </c>
      <c r="F1646" t="str">
        <f>VLOOKUP(tbStoricoOrdini[[#This Row],[CLIENTE]],tbClienti[],3,FALSE)</f>
        <v>Veneto</v>
      </c>
      <c r="G1646" t="str">
        <f>VLOOKUP(tbStoricoOrdini[[#This Row],[CLIENTE]],tbClienti[],7,FALSE)</f>
        <v>AD</v>
      </c>
      <c r="H1646" t="s">
        <v>82</v>
      </c>
      <c r="I1646" t="str">
        <f>IF(LEFT(tbStoricoOrdini[[#This Row],[ARTICOLO]],3) = "COG","COG",LEFT(tbStoricoOrdini[[#This Row],[ARTICOLO]],FIND(" ",tbStoricoOrdini[[#This Row],[ARTICOLO]])-1))</f>
        <v>COG</v>
      </c>
      <c r="J1646" t="str">
        <f>MID(tbStoricoOrdini[[#This Row],[ARTICOLO]],FIND(" ",tbStoricoOrdini[[#This Row],[ARTICOLO]])+1,4)</f>
        <v>7000</v>
      </c>
      <c r="K1646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1646" s="3">
        <f>VLOOKUP(tbStoricoOrdini[[#This Row],[ARTICOLO]],tbArticoli[],2,FALSE)</f>
        <v>500</v>
      </c>
      <c r="M1646" s="22">
        <f>tbStoricoOrdini[[#This Row],[IMPORTO]]/tbStoricoOrdini[[#This Row],[PREZZO]]</f>
        <v>63.781999999999996</v>
      </c>
      <c r="N1646" t="s">
        <v>9</v>
      </c>
      <c r="O1646" s="8">
        <f>VLOOKUP(tbStoricoOrdini[[#This Row],[AGENTE]],tbAgenti[],2,FALSE)</f>
        <v>0.05</v>
      </c>
      <c r="P1646" s="2">
        <v>31891</v>
      </c>
      <c r="Q1646" s="2">
        <f>tbStoricoOrdini[[#This Row],[IMPORTO]]*tbStoricoOrdini[[#This Row],[% COMM.]]</f>
        <v>1594.5500000000002</v>
      </c>
      <c r="R1646" s="2">
        <f>tbStoricoOrdini[[#This Row],[TOT. COMM.]]+tbStoricoOrdini[[#This Row],[IMPORTO]]</f>
        <v>33485.550000000003</v>
      </c>
    </row>
    <row r="1647" spans="1:18">
      <c r="A1647" s="1">
        <v>43862</v>
      </c>
      <c r="B1647" s="7">
        <f>MONTH(tbStoricoOrdini[[#This Row],[DATA]])</f>
        <v>2</v>
      </c>
      <c r="C1647" t="s">
        <v>1742</v>
      </c>
      <c r="D1647" t="str">
        <f>RIGHT(tbStoricoOrdini[[#This Row],[ORDINE]],4)</f>
        <v>1644</v>
      </c>
      <c r="E1647" t="s">
        <v>50</v>
      </c>
      <c r="F1647" t="str">
        <f>VLOOKUP(tbStoricoOrdini[[#This Row],[CLIENTE]],tbClienti[],3,FALSE)</f>
        <v>Veneto</v>
      </c>
      <c r="G1647" t="str">
        <f>VLOOKUP(tbStoricoOrdini[[#This Row],[CLIENTE]],tbClienti[],7,FALSE)</f>
        <v>AD</v>
      </c>
      <c r="H1647" t="s">
        <v>80</v>
      </c>
      <c r="I1647" t="str">
        <f>IF(LEFT(tbStoricoOrdini[[#This Row],[ARTICOLO]],3) = "COG","COG",LEFT(tbStoricoOrdini[[#This Row],[ARTICOLO]],FIND(" ",tbStoricoOrdini[[#This Row],[ARTICOLO]])-1))</f>
        <v>COG</v>
      </c>
      <c r="J1647" t="str">
        <f>MID(tbStoricoOrdini[[#This Row],[ARTICOLO]],FIND(" ",tbStoricoOrdini[[#This Row],[ARTICOLO]])+1,4)</f>
        <v>5000</v>
      </c>
      <c r="K1647" t="str">
        <f>IFERROR(RIGHT(tbStoricoOrdini[[#This Row],[ARTICOLO]],LEN(tbStoricoOrdini[[#This Row],[ARTICOLO]])-FIND(" ",tbStoricoOrdini[[#This Row],[ARTICOLO]],FIND(" ",tbStoricoOrdini[[#This Row],[ARTICOLO]]) +1)),"")</f>
        <v>Silver</v>
      </c>
      <c r="L1647" s="3">
        <f>VLOOKUP(tbStoricoOrdini[[#This Row],[ARTICOLO]],tbArticoli[],2,FALSE)</f>
        <v>300</v>
      </c>
      <c r="M1647" s="22">
        <f>tbStoricoOrdini[[#This Row],[IMPORTO]]/tbStoricoOrdini[[#This Row],[PREZZO]]</f>
        <v>0.21666666666666667</v>
      </c>
      <c r="N1647" t="s">
        <v>10</v>
      </c>
      <c r="O1647" s="8">
        <f>VLOOKUP(tbStoricoOrdini[[#This Row],[AGENTE]],tbAgenti[],2,FALSE)</f>
        <v>3.6999999999999998E-2</v>
      </c>
      <c r="P1647" s="2">
        <v>65</v>
      </c>
      <c r="Q1647" s="2">
        <f>tbStoricoOrdini[[#This Row],[IMPORTO]]*tbStoricoOrdini[[#This Row],[% COMM.]]</f>
        <v>2.4049999999999998</v>
      </c>
      <c r="R1647" s="2">
        <f>tbStoricoOrdini[[#This Row],[TOT. COMM.]]+tbStoricoOrdini[[#This Row],[IMPORTO]]</f>
        <v>67.405000000000001</v>
      </c>
    </row>
    <row r="1648" spans="1:18">
      <c r="A1648" s="1">
        <v>43862</v>
      </c>
      <c r="B1648" s="7">
        <f>MONTH(tbStoricoOrdini[[#This Row],[DATA]])</f>
        <v>2</v>
      </c>
      <c r="C1648" t="s">
        <v>1743</v>
      </c>
      <c r="D1648" t="str">
        <f>RIGHT(tbStoricoOrdini[[#This Row],[ORDINE]],4)</f>
        <v>1645</v>
      </c>
      <c r="E1648" t="s">
        <v>50</v>
      </c>
      <c r="F1648" t="str">
        <f>VLOOKUP(tbStoricoOrdini[[#This Row],[CLIENTE]],tbClienti[],3,FALSE)</f>
        <v>Veneto</v>
      </c>
      <c r="G1648" t="str">
        <f>VLOOKUP(tbStoricoOrdini[[#This Row],[CLIENTE]],tbClienti[],7,FALSE)</f>
        <v>AD</v>
      </c>
      <c r="H1648" t="s">
        <v>68</v>
      </c>
      <c r="I1648" t="str">
        <f>IF(LEFT(tbStoricoOrdini[[#This Row],[ARTICOLO]],3) = "COG","COG",LEFT(tbStoricoOrdini[[#This Row],[ARTICOLO]],FIND(" ",tbStoricoOrdini[[#This Row],[ARTICOLO]])-1))</f>
        <v>BAG</v>
      </c>
      <c r="J1648" t="str">
        <f>MID(tbStoricoOrdini[[#This Row],[ARTICOLO]],FIND(" ",tbStoricoOrdini[[#This Row],[ARTICOLO]])+1,4)</f>
        <v>5000</v>
      </c>
      <c r="K1648" t="str">
        <f>IFERROR(RIGHT(tbStoricoOrdini[[#This Row],[ARTICOLO]],LEN(tbStoricoOrdini[[#This Row],[ARTICOLO]])-FIND(" ",tbStoricoOrdini[[#This Row],[ARTICOLO]],FIND(" ",tbStoricoOrdini[[#This Row],[ARTICOLO]]) +1)),"")</f>
        <v/>
      </c>
      <c r="L1648" s="3">
        <f>VLOOKUP(tbStoricoOrdini[[#This Row],[ARTICOLO]],tbArticoli[],2,FALSE)</f>
        <v>250</v>
      </c>
      <c r="M1648" s="22">
        <f>tbStoricoOrdini[[#This Row],[IMPORTO]]/tbStoricoOrdini[[#This Row],[PREZZO]]</f>
        <v>2.56</v>
      </c>
      <c r="N1648" t="s">
        <v>10</v>
      </c>
      <c r="O1648" s="8">
        <f>VLOOKUP(tbStoricoOrdini[[#This Row],[AGENTE]],tbAgenti[],2,FALSE)</f>
        <v>3.6999999999999998E-2</v>
      </c>
      <c r="P1648" s="2">
        <v>640</v>
      </c>
      <c r="Q1648" s="2">
        <f>tbStoricoOrdini[[#This Row],[IMPORTO]]*tbStoricoOrdini[[#This Row],[% COMM.]]</f>
        <v>23.68</v>
      </c>
      <c r="R1648" s="2">
        <f>tbStoricoOrdini[[#This Row],[TOT. COMM.]]+tbStoricoOrdini[[#This Row],[IMPORTO]]</f>
        <v>663.68</v>
      </c>
    </row>
    <row r="1649" spans="1:18">
      <c r="A1649" s="1">
        <v>43862</v>
      </c>
      <c r="B1649" s="7">
        <f>MONTH(tbStoricoOrdini[[#This Row],[DATA]])</f>
        <v>2</v>
      </c>
      <c r="C1649" t="s">
        <v>1744</v>
      </c>
      <c r="D1649" t="str">
        <f>RIGHT(tbStoricoOrdini[[#This Row],[ORDINE]],4)</f>
        <v>1646</v>
      </c>
      <c r="E1649" t="s">
        <v>50</v>
      </c>
      <c r="F1649" t="str">
        <f>VLOOKUP(tbStoricoOrdini[[#This Row],[CLIENTE]],tbClienti[],3,FALSE)</f>
        <v>Veneto</v>
      </c>
      <c r="G1649" t="str">
        <f>VLOOKUP(tbStoricoOrdini[[#This Row],[CLIENTE]],tbClienti[],7,FALSE)</f>
        <v>AD</v>
      </c>
      <c r="H1649" t="s">
        <v>68</v>
      </c>
      <c r="I1649" t="str">
        <f>IF(LEFT(tbStoricoOrdini[[#This Row],[ARTICOLO]],3) = "COG","COG",LEFT(tbStoricoOrdini[[#This Row],[ARTICOLO]],FIND(" ",tbStoricoOrdini[[#This Row],[ARTICOLO]])-1))</f>
        <v>BAG</v>
      </c>
      <c r="J1649" t="str">
        <f>MID(tbStoricoOrdini[[#This Row],[ARTICOLO]],FIND(" ",tbStoricoOrdini[[#This Row],[ARTICOLO]])+1,4)</f>
        <v>5000</v>
      </c>
      <c r="K1649" t="str">
        <f>IFERROR(RIGHT(tbStoricoOrdini[[#This Row],[ARTICOLO]],LEN(tbStoricoOrdini[[#This Row],[ARTICOLO]])-FIND(" ",tbStoricoOrdini[[#This Row],[ARTICOLO]],FIND(" ",tbStoricoOrdini[[#This Row],[ARTICOLO]]) +1)),"")</f>
        <v/>
      </c>
      <c r="L1649" s="3">
        <f>VLOOKUP(tbStoricoOrdini[[#This Row],[ARTICOLO]],tbArticoli[],2,FALSE)</f>
        <v>250</v>
      </c>
      <c r="M1649" s="22">
        <f>tbStoricoOrdini[[#This Row],[IMPORTO]]/tbStoricoOrdini[[#This Row],[PREZZO]]</f>
        <v>0.38400000000000001</v>
      </c>
      <c r="N1649" t="s">
        <v>7</v>
      </c>
      <c r="O1649" s="8">
        <f>VLOOKUP(tbStoricoOrdini[[#This Row],[AGENTE]],tbAgenti[],2,FALSE)</f>
        <v>0.03</v>
      </c>
      <c r="P1649" s="2">
        <v>96</v>
      </c>
      <c r="Q1649" s="2">
        <f>tbStoricoOrdini[[#This Row],[IMPORTO]]*tbStoricoOrdini[[#This Row],[% COMM.]]</f>
        <v>2.88</v>
      </c>
      <c r="R1649" s="2">
        <f>tbStoricoOrdini[[#This Row],[TOT. COMM.]]+tbStoricoOrdini[[#This Row],[IMPORTO]]</f>
        <v>98.88</v>
      </c>
    </row>
    <row r="1650" spans="1:18">
      <c r="A1650" s="1">
        <v>43862</v>
      </c>
      <c r="B1650" s="7">
        <f>MONTH(tbStoricoOrdini[[#This Row],[DATA]])</f>
        <v>2</v>
      </c>
      <c r="C1650" t="s">
        <v>1745</v>
      </c>
      <c r="D1650" t="str">
        <f>RIGHT(tbStoricoOrdini[[#This Row],[ORDINE]],4)</f>
        <v>1647</v>
      </c>
      <c r="E1650" t="s">
        <v>50</v>
      </c>
      <c r="F1650" t="str">
        <f>VLOOKUP(tbStoricoOrdini[[#This Row],[CLIENTE]],tbClienti[],3,FALSE)</f>
        <v>Veneto</v>
      </c>
      <c r="G1650" t="str">
        <f>VLOOKUP(tbStoricoOrdini[[#This Row],[CLIENTE]],tbClienti[],7,FALSE)</f>
        <v>AD</v>
      </c>
      <c r="H1650" t="s">
        <v>69</v>
      </c>
      <c r="I1650" t="str">
        <f>IF(LEFT(tbStoricoOrdini[[#This Row],[ARTICOLO]],3) = "COG","COG",LEFT(tbStoricoOrdini[[#This Row],[ARTICOLO]],FIND(" ",tbStoricoOrdini[[#This Row],[ARTICOLO]])-1))</f>
        <v>BAG</v>
      </c>
      <c r="J1650" t="str">
        <f>MID(tbStoricoOrdini[[#This Row],[ARTICOLO]],FIND(" ",tbStoricoOrdini[[#This Row],[ARTICOLO]])+1,4)</f>
        <v>1121</v>
      </c>
      <c r="K1650" t="str">
        <f>IFERROR(RIGHT(tbStoricoOrdini[[#This Row],[ARTICOLO]],LEN(tbStoricoOrdini[[#This Row],[ARTICOLO]])-FIND(" ",tbStoricoOrdini[[#This Row],[ARTICOLO]],FIND(" ",tbStoricoOrdini[[#This Row],[ARTICOLO]]) +1)),"")</f>
        <v>Gold</v>
      </c>
      <c r="L1650" s="3">
        <f>VLOOKUP(tbStoricoOrdini[[#This Row],[ARTICOLO]],tbArticoli[],2,FALSE)</f>
        <v>230</v>
      </c>
      <c r="M1650" s="22">
        <f>tbStoricoOrdini[[#This Row],[IMPORTO]]/tbStoricoOrdini[[#This Row],[PREZZO]]</f>
        <v>11.469565217391304</v>
      </c>
      <c r="N1650" t="s">
        <v>6</v>
      </c>
      <c r="O1650" s="8">
        <f>VLOOKUP(tbStoricoOrdini[[#This Row],[AGENTE]],tbAgenti[],2,FALSE)</f>
        <v>7.4999999999999997E-2</v>
      </c>
      <c r="P1650" s="2">
        <v>2638</v>
      </c>
      <c r="Q1650" s="2">
        <f>tbStoricoOrdini[[#This Row],[IMPORTO]]*tbStoricoOrdini[[#This Row],[% COMM.]]</f>
        <v>197.85</v>
      </c>
      <c r="R1650" s="2">
        <f>tbStoricoOrdini[[#This Row],[TOT. COMM.]]+tbStoricoOrdini[[#This Row],[IMPORTO]]</f>
        <v>2835.85</v>
      </c>
    </row>
    <row r="1651" spans="1:18">
      <c r="A1651" s="1">
        <v>43862</v>
      </c>
      <c r="B1651" s="7">
        <f>MONTH(tbStoricoOrdini[[#This Row],[DATA]])</f>
        <v>2</v>
      </c>
      <c r="C1651" t="s">
        <v>1746</v>
      </c>
      <c r="D1651" t="str">
        <f>RIGHT(tbStoricoOrdini[[#This Row],[ORDINE]],4)</f>
        <v>1648</v>
      </c>
      <c r="E1651" t="s">
        <v>50</v>
      </c>
      <c r="F1651" t="str">
        <f>VLOOKUP(tbStoricoOrdini[[#This Row],[CLIENTE]],tbClienti[],3,FALSE)</f>
        <v>Veneto</v>
      </c>
      <c r="G1651" t="str">
        <f>VLOOKUP(tbStoricoOrdini[[#This Row],[CLIENTE]],tbClienti[],7,FALSE)</f>
        <v>AD</v>
      </c>
      <c r="H1651" t="s">
        <v>69</v>
      </c>
      <c r="I1651" t="str">
        <f>IF(LEFT(tbStoricoOrdini[[#This Row],[ARTICOLO]],3) = "COG","COG",LEFT(tbStoricoOrdini[[#This Row],[ARTICOLO]],FIND(" ",tbStoricoOrdini[[#This Row],[ARTICOLO]])-1))</f>
        <v>BAG</v>
      </c>
      <c r="J1651" t="str">
        <f>MID(tbStoricoOrdini[[#This Row],[ARTICOLO]],FIND(" ",tbStoricoOrdini[[#This Row],[ARTICOLO]])+1,4)</f>
        <v>1121</v>
      </c>
      <c r="K1651" t="str">
        <f>IFERROR(RIGHT(tbStoricoOrdini[[#This Row],[ARTICOLO]],LEN(tbStoricoOrdini[[#This Row],[ARTICOLO]])-FIND(" ",tbStoricoOrdini[[#This Row],[ARTICOLO]],FIND(" ",tbStoricoOrdini[[#This Row],[ARTICOLO]]) +1)),"")</f>
        <v>Gold</v>
      </c>
      <c r="L1651" s="3">
        <f>VLOOKUP(tbStoricoOrdini[[#This Row],[ARTICOLO]],tbArticoli[],2,FALSE)</f>
        <v>230</v>
      </c>
      <c r="M1651" s="22">
        <f>tbStoricoOrdini[[#This Row],[IMPORTO]]/tbStoricoOrdini[[#This Row],[PREZZO]]</f>
        <v>1873.0826086956522</v>
      </c>
      <c r="N1651" t="s">
        <v>9</v>
      </c>
      <c r="O1651" s="8">
        <f>VLOOKUP(tbStoricoOrdini[[#This Row],[AGENTE]],tbAgenti[],2,FALSE)</f>
        <v>0.05</v>
      </c>
      <c r="P1651" s="2">
        <v>430809</v>
      </c>
      <c r="Q1651" s="2">
        <f>tbStoricoOrdini[[#This Row],[IMPORTO]]*tbStoricoOrdini[[#This Row],[% COMM.]]</f>
        <v>21540.45</v>
      </c>
      <c r="R1651" s="2">
        <f>tbStoricoOrdini[[#This Row],[TOT. COMM.]]+tbStoricoOrdini[[#This Row],[IMPORTO]]</f>
        <v>452349.45</v>
      </c>
    </row>
    <row r="1652" spans="1:18">
      <c r="A1652" s="1">
        <v>43862</v>
      </c>
      <c r="B1652" s="7">
        <f>MONTH(tbStoricoOrdini[[#This Row],[DATA]])</f>
        <v>2</v>
      </c>
      <c r="C1652" t="s">
        <v>1747</v>
      </c>
      <c r="D1652" t="str">
        <f>RIGHT(tbStoricoOrdini[[#This Row],[ORDINE]],4)</f>
        <v>1649</v>
      </c>
      <c r="E1652" t="s">
        <v>50</v>
      </c>
      <c r="F1652" t="str">
        <f>VLOOKUP(tbStoricoOrdini[[#This Row],[CLIENTE]],tbClienti[],3,FALSE)</f>
        <v>Veneto</v>
      </c>
      <c r="G1652" t="str">
        <f>VLOOKUP(tbStoricoOrdini[[#This Row],[CLIENTE]],tbClienti[],7,FALSE)</f>
        <v>AD</v>
      </c>
      <c r="H1652" t="s">
        <v>83</v>
      </c>
      <c r="I1652" t="str">
        <f>IF(LEFT(tbStoricoOrdini[[#This Row],[ARTICOLO]],3) = "COG","COG",LEFT(tbStoricoOrdini[[#This Row],[ARTICOLO]],FIND(" ",tbStoricoOrdini[[#This Row],[ARTICOLO]])-1))</f>
        <v>COG</v>
      </c>
      <c r="J1652" t="str">
        <f>MID(tbStoricoOrdini[[#This Row],[ARTICOLO]],FIND(" ",tbStoricoOrdini[[#This Row],[ARTICOLO]])+1,4)</f>
        <v>8000</v>
      </c>
      <c r="K1652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1652" s="3">
        <f>VLOOKUP(tbStoricoOrdini[[#This Row],[ARTICOLO]],tbArticoli[],2,FALSE)</f>
        <v>670</v>
      </c>
      <c r="M1652" s="22">
        <f>tbStoricoOrdini[[#This Row],[IMPORTO]]/tbStoricoOrdini[[#This Row],[PREZZO]]</f>
        <v>11.804477611940298</v>
      </c>
      <c r="N1652" t="s">
        <v>9</v>
      </c>
      <c r="O1652" s="8">
        <f>VLOOKUP(tbStoricoOrdini[[#This Row],[AGENTE]],tbAgenti[],2,FALSE)</f>
        <v>0.05</v>
      </c>
      <c r="P1652" s="2">
        <v>7909</v>
      </c>
      <c r="Q1652" s="2">
        <f>tbStoricoOrdini[[#This Row],[IMPORTO]]*tbStoricoOrdini[[#This Row],[% COMM.]]</f>
        <v>395.45000000000005</v>
      </c>
      <c r="R1652" s="2">
        <f>tbStoricoOrdini[[#This Row],[TOT. COMM.]]+tbStoricoOrdini[[#This Row],[IMPORTO]]</f>
        <v>8304.4500000000007</v>
      </c>
    </row>
    <row r="1653" spans="1:18">
      <c r="A1653" s="1">
        <v>43862</v>
      </c>
      <c r="B1653" s="7">
        <f>MONTH(tbStoricoOrdini[[#This Row],[DATA]])</f>
        <v>2</v>
      </c>
      <c r="C1653" t="s">
        <v>1748</v>
      </c>
      <c r="D1653" t="str">
        <f>RIGHT(tbStoricoOrdini[[#This Row],[ORDINE]],4)</f>
        <v>1650</v>
      </c>
      <c r="E1653" t="s">
        <v>50</v>
      </c>
      <c r="F1653" t="str">
        <f>VLOOKUP(tbStoricoOrdini[[#This Row],[CLIENTE]],tbClienti[],3,FALSE)</f>
        <v>Veneto</v>
      </c>
      <c r="G1653" t="str">
        <f>VLOOKUP(tbStoricoOrdini[[#This Row],[CLIENTE]],tbClienti[],7,FALSE)</f>
        <v>AD</v>
      </c>
      <c r="H1653" t="s">
        <v>70</v>
      </c>
      <c r="I1653" t="str">
        <f>IF(LEFT(tbStoricoOrdini[[#This Row],[ARTICOLO]],3) = "COG","COG",LEFT(tbStoricoOrdini[[#This Row],[ARTICOLO]],FIND(" ",tbStoricoOrdini[[#This Row],[ARTICOLO]])-1))</f>
        <v>EB08</v>
      </c>
      <c r="J1653" t="str">
        <f>MID(tbStoricoOrdini[[#This Row],[ARTICOLO]],FIND(" ",tbStoricoOrdini[[#This Row],[ARTICOLO]])+1,4)</f>
        <v>7500</v>
      </c>
      <c r="K1653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1653" s="3">
        <f>VLOOKUP(tbStoricoOrdini[[#This Row],[ARTICOLO]],tbArticoli[],2,FALSE)</f>
        <v>180</v>
      </c>
      <c r="M1653" s="22">
        <f>tbStoricoOrdini[[#This Row],[IMPORTO]]/tbStoricoOrdini[[#This Row],[PREZZO]]</f>
        <v>1.7777777777777777</v>
      </c>
      <c r="N1653" t="s">
        <v>10</v>
      </c>
      <c r="O1653" s="8">
        <f>VLOOKUP(tbStoricoOrdini[[#This Row],[AGENTE]],tbAgenti[],2,FALSE)</f>
        <v>3.6999999999999998E-2</v>
      </c>
      <c r="P1653" s="2">
        <v>320</v>
      </c>
      <c r="Q1653" s="2">
        <f>tbStoricoOrdini[[#This Row],[IMPORTO]]*tbStoricoOrdini[[#This Row],[% COMM.]]</f>
        <v>11.84</v>
      </c>
      <c r="R1653" s="2">
        <f>tbStoricoOrdini[[#This Row],[TOT. COMM.]]+tbStoricoOrdini[[#This Row],[IMPORTO]]</f>
        <v>331.84</v>
      </c>
    </row>
    <row r="1654" spans="1:18">
      <c r="A1654" s="1">
        <v>43862</v>
      </c>
      <c r="B1654" s="7">
        <f>MONTH(tbStoricoOrdini[[#This Row],[DATA]])</f>
        <v>2</v>
      </c>
      <c r="C1654" t="s">
        <v>1749</v>
      </c>
      <c r="D1654" t="str">
        <f>RIGHT(tbStoricoOrdini[[#This Row],[ORDINE]],4)</f>
        <v>1651</v>
      </c>
      <c r="E1654" t="s">
        <v>50</v>
      </c>
      <c r="F1654" t="str">
        <f>VLOOKUP(tbStoricoOrdini[[#This Row],[CLIENTE]],tbClienti[],3,FALSE)</f>
        <v>Veneto</v>
      </c>
      <c r="G1654" t="str">
        <f>VLOOKUP(tbStoricoOrdini[[#This Row],[CLIENTE]],tbClienti[],7,FALSE)</f>
        <v>AD</v>
      </c>
      <c r="H1654" t="s">
        <v>70</v>
      </c>
      <c r="I1654" t="str">
        <f>IF(LEFT(tbStoricoOrdini[[#This Row],[ARTICOLO]],3) = "COG","COG",LEFT(tbStoricoOrdini[[#This Row],[ARTICOLO]],FIND(" ",tbStoricoOrdini[[#This Row],[ARTICOLO]])-1))</f>
        <v>EB08</v>
      </c>
      <c r="J1654" t="str">
        <f>MID(tbStoricoOrdini[[#This Row],[ARTICOLO]],FIND(" ",tbStoricoOrdini[[#This Row],[ARTICOLO]])+1,4)</f>
        <v>7500</v>
      </c>
      <c r="K1654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1654" s="3">
        <f>VLOOKUP(tbStoricoOrdini[[#This Row],[ARTICOLO]],tbArticoli[],2,FALSE)</f>
        <v>180</v>
      </c>
      <c r="M1654" s="22">
        <f>tbStoricoOrdini[[#This Row],[IMPORTO]]/tbStoricoOrdini[[#This Row],[PREZZO]]</f>
        <v>0.2388888888888889</v>
      </c>
      <c r="N1654" t="s">
        <v>9</v>
      </c>
      <c r="O1654" s="8">
        <f>VLOOKUP(tbStoricoOrdini[[#This Row],[AGENTE]],tbAgenti[],2,FALSE)</f>
        <v>0.05</v>
      </c>
      <c r="P1654" s="2">
        <v>43</v>
      </c>
      <c r="Q1654" s="2">
        <f>tbStoricoOrdini[[#This Row],[IMPORTO]]*tbStoricoOrdini[[#This Row],[% COMM.]]</f>
        <v>2.15</v>
      </c>
      <c r="R1654" s="2">
        <f>tbStoricoOrdini[[#This Row],[TOT. COMM.]]+tbStoricoOrdini[[#This Row],[IMPORTO]]</f>
        <v>45.15</v>
      </c>
    </row>
    <row r="1655" spans="1:18">
      <c r="A1655" s="1">
        <v>43862</v>
      </c>
      <c r="B1655" s="7">
        <f>MONTH(tbStoricoOrdini[[#This Row],[DATA]])</f>
        <v>2</v>
      </c>
      <c r="C1655" t="s">
        <v>1750</v>
      </c>
      <c r="D1655" t="str">
        <f>RIGHT(tbStoricoOrdini[[#This Row],[ORDINE]],4)</f>
        <v>1652</v>
      </c>
      <c r="E1655" t="s">
        <v>50</v>
      </c>
      <c r="F1655" t="str">
        <f>VLOOKUP(tbStoricoOrdini[[#This Row],[CLIENTE]],tbClienti[],3,FALSE)</f>
        <v>Veneto</v>
      </c>
      <c r="G1655" t="str">
        <f>VLOOKUP(tbStoricoOrdini[[#This Row],[CLIENTE]],tbClienti[],7,FALSE)</f>
        <v>AD</v>
      </c>
      <c r="H1655" t="s">
        <v>75</v>
      </c>
      <c r="I1655" t="str">
        <f>IF(LEFT(tbStoricoOrdini[[#This Row],[ARTICOLO]],3) = "COG","COG",LEFT(tbStoricoOrdini[[#This Row],[ARTICOLO]],FIND(" ",tbStoricoOrdini[[#This Row],[ARTICOLO]])-1))</f>
        <v>AVRC</v>
      </c>
      <c r="J1655" t="str">
        <f>MID(tbStoricoOrdini[[#This Row],[ARTICOLO]],FIND(" ",tbStoricoOrdini[[#This Row],[ARTICOLO]])+1,4)</f>
        <v>1000</v>
      </c>
      <c r="K1655" t="str">
        <f>IFERROR(RIGHT(tbStoricoOrdini[[#This Row],[ARTICOLO]],LEN(tbStoricoOrdini[[#This Row],[ARTICOLO]])-FIND(" ",tbStoricoOrdini[[#This Row],[ARTICOLO]],FIND(" ",tbStoricoOrdini[[#This Row],[ARTICOLO]]) +1)),"")</f>
        <v>Silver</v>
      </c>
      <c r="L1655" s="3">
        <f>VLOOKUP(tbStoricoOrdini[[#This Row],[ARTICOLO]],tbArticoli[],2,FALSE)</f>
        <v>390</v>
      </c>
      <c r="M1655" s="22">
        <f>tbStoricoOrdini[[#This Row],[IMPORTO]]/tbStoricoOrdini[[#This Row],[PREZZO]]</f>
        <v>12.602564102564102</v>
      </c>
      <c r="N1655" t="s">
        <v>9</v>
      </c>
      <c r="O1655" s="8">
        <f>VLOOKUP(tbStoricoOrdini[[#This Row],[AGENTE]],tbAgenti[],2,FALSE)</f>
        <v>0.05</v>
      </c>
      <c r="P1655" s="2">
        <v>4915</v>
      </c>
      <c r="Q1655" s="2">
        <f>tbStoricoOrdini[[#This Row],[IMPORTO]]*tbStoricoOrdini[[#This Row],[% COMM.]]</f>
        <v>245.75</v>
      </c>
      <c r="R1655" s="2">
        <f>tbStoricoOrdini[[#This Row],[TOT. COMM.]]+tbStoricoOrdini[[#This Row],[IMPORTO]]</f>
        <v>5160.75</v>
      </c>
    </row>
    <row r="1656" spans="1:18">
      <c r="A1656" s="1">
        <v>43862</v>
      </c>
      <c r="B1656" s="7">
        <f>MONTH(tbStoricoOrdini[[#This Row],[DATA]])</f>
        <v>2</v>
      </c>
      <c r="C1656" t="s">
        <v>1751</v>
      </c>
      <c r="D1656" t="str">
        <f>RIGHT(tbStoricoOrdini[[#This Row],[ORDINE]],4)</f>
        <v>1653</v>
      </c>
      <c r="E1656" t="s">
        <v>50</v>
      </c>
      <c r="F1656" t="str">
        <f>VLOOKUP(tbStoricoOrdini[[#This Row],[CLIENTE]],tbClienti[],3,FALSE)</f>
        <v>Veneto</v>
      </c>
      <c r="G1656" t="str">
        <f>VLOOKUP(tbStoricoOrdini[[#This Row],[CLIENTE]],tbClienti[],7,FALSE)</f>
        <v>AD</v>
      </c>
      <c r="H1656" t="s">
        <v>71</v>
      </c>
      <c r="I1656" t="str">
        <f>IF(LEFT(tbStoricoOrdini[[#This Row],[ARTICOLO]],3) = "COG","COG",LEFT(tbStoricoOrdini[[#This Row],[ARTICOLO]],FIND(" ",tbStoricoOrdini[[#This Row],[ARTICOLO]])-1))</f>
        <v>EB07</v>
      </c>
      <c r="J1656" t="str">
        <f>MID(tbStoricoOrdini[[#This Row],[ARTICOLO]],FIND(" ",tbStoricoOrdini[[#This Row],[ARTICOLO]])+1,4)</f>
        <v>5000</v>
      </c>
      <c r="K1656" t="str">
        <f>IFERROR(RIGHT(tbStoricoOrdini[[#This Row],[ARTICOLO]],LEN(tbStoricoOrdini[[#This Row],[ARTICOLO]])-FIND(" ",tbStoricoOrdini[[#This Row],[ARTICOLO]],FIND(" ",tbStoricoOrdini[[#This Row],[ARTICOLO]]) +1)),"")</f>
        <v/>
      </c>
      <c r="L1656" s="3">
        <f>VLOOKUP(tbStoricoOrdini[[#This Row],[ARTICOLO]],tbArticoli[],2,FALSE)</f>
        <v>140</v>
      </c>
      <c r="M1656" s="22">
        <f>tbStoricoOrdini[[#This Row],[IMPORTO]]/tbStoricoOrdini[[#This Row],[PREZZO]]</f>
        <v>2.5142857142857142</v>
      </c>
      <c r="N1656" t="s">
        <v>10</v>
      </c>
      <c r="O1656" s="8">
        <f>VLOOKUP(tbStoricoOrdini[[#This Row],[AGENTE]],tbAgenti[],2,FALSE)</f>
        <v>3.6999999999999998E-2</v>
      </c>
      <c r="P1656" s="2">
        <v>352</v>
      </c>
      <c r="Q1656" s="2">
        <f>tbStoricoOrdini[[#This Row],[IMPORTO]]*tbStoricoOrdini[[#This Row],[% COMM.]]</f>
        <v>13.023999999999999</v>
      </c>
      <c r="R1656" s="2">
        <f>tbStoricoOrdini[[#This Row],[TOT. COMM.]]+tbStoricoOrdini[[#This Row],[IMPORTO]]</f>
        <v>365.024</v>
      </c>
    </row>
    <row r="1657" spans="1:18">
      <c r="A1657" s="1">
        <v>43862</v>
      </c>
      <c r="B1657" s="7">
        <f>MONTH(tbStoricoOrdini[[#This Row],[DATA]])</f>
        <v>2</v>
      </c>
      <c r="C1657" t="s">
        <v>1752</v>
      </c>
      <c r="D1657" t="str">
        <f>RIGHT(tbStoricoOrdini[[#This Row],[ORDINE]],4)</f>
        <v>1654</v>
      </c>
      <c r="E1657" t="s">
        <v>50</v>
      </c>
      <c r="F1657" t="str">
        <f>VLOOKUP(tbStoricoOrdini[[#This Row],[CLIENTE]],tbClienti[],3,FALSE)</f>
        <v>Veneto</v>
      </c>
      <c r="G1657" t="str">
        <f>VLOOKUP(tbStoricoOrdini[[#This Row],[CLIENTE]],tbClienti[],7,FALSE)</f>
        <v>AD</v>
      </c>
      <c r="H1657" t="s">
        <v>71</v>
      </c>
      <c r="I1657" t="str">
        <f>IF(LEFT(tbStoricoOrdini[[#This Row],[ARTICOLO]],3) = "COG","COG",LEFT(tbStoricoOrdini[[#This Row],[ARTICOLO]],FIND(" ",tbStoricoOrdini[[#This Row],[ARTICOLO]])-1))</f>
        <v>EB07</v>
      </c>
      <c r="J1657" t="str">
        <f>MID(tbStoricoOrdini[[#This Row],[ARTICOLO]],FIND(" ",tbStoricoOrdini[[#This Row],[ARTICOLO]])+1,4)</f>
        <v>5000</v>
      </c>
      <c r="K1657" t="str">
        <f>IFERROR(RIGHT(tbStoricoOrdini[[#This Row],[ARTICOLO]],LEN(tbStoricoOrdini[[#This Row],[ARTICOLO]])-FIND(" ",tbStoricoOrdini[[#This Row],[ARTICOLO]],FIND(" ",tbStoricoOrdini[[#This Row],[ARTICOLO]]) +1)),"")</f>
        <v/>
      </c>
      <c r="L1657" s="3">
        <f>VLOOKUP(tbStoricoOrdini[[#This Row],[ARTICOLO]],tbArticoli[],2,FALSE)</f>
        <v>140</v>
      </c>
      <c r="M1657" s="22">
        <f>tbStoricoOrdini[[#This Row],[IMPORTO]]/tbStoricoOrdini[[#This Row],[PREZZO]]</f>
        <v>0.14285714285714285</v>
      </c>
      <c r="N1657" t="s">
        <v>13</v>
      </c>
      <c r="O1657" s="8">
        <f>VLOOKUP(tbStoricoOrdini[[#This Row],[AGENTE]],tbAgenti[],2,FALSE)</f>
        <v>0.1</v>
      </c>
      <c r="P1657" s="2">
        <v>20</v>
      </c>
      <c r="Q1657" s="2">
        <f>tbStoricoOrdini[[#This Row],[IMPORTO]]*tbStoricoOrdini[[#This Row],[% COMM.]]</f>
        <v>2</v>
      </c>
      <c r="R1657" s="2">
        <f>tbStoricoOrdini[[#This Row],[TOT. COMM.]]+tbStoricoOrdini[[#This Row],[IMPORTO]]</f>
        <v>22</v>
      </c>
    </row>
    <row r="1658" spans="1:18">
      <c r="A1658" s="1">
        <v>43862</v>
      </c>
      <c r="B1658" s="7">
        <f>MONTH(tbStoricoOrdini[[#This Row],[DATA]])</f>
        <v>2</v>
      </c>
      <c r="C1658" t="s">
        <v>1753</v>
      </c>
      <c r="D1658" t="str">
        <f>RIGHT(tbStoricoOrdini[[#This Row],[ORDINE]],4)</f>
        <v>1655</v>
      </c>
      <c r="E1658" t="s">
        <v>50</v>
      </c>
      <c r="F1658" t="str">
        <f>VLOOKUP(tbStoricoOrdini[[#This Row],[CLIENTE]],tbClienti[],3,FALSE)</f>
        <v>Veneto</v>
      </c>
      <c r="G1658" t="str">
        <f>VLOOKUP(tbStoricoOrdini[[#This Row],[CLIENTE]],tbClienti[],7,FALSE)</f>
        <v>AD</v>
      </c>
      <c r="H1658" t="s">
        <v>71</v>
      </c>
      <c r="I1658" t="str">
        <f>IF(LEFT(tbStoricoOrdini[[#This Row],[ARTICOLO]],3) = "COG","COG",LEFT(tbStoricoOrdini[[#This Row],[ARTICOLO]],FIND(" ",tbStoricoOrdini[[#This Row],[ARTICOLO]])-1))</f>
        <v>EB07</v>
      </c>
      <c r="J1658" t="str">
        <f>MID(tbStoricoOrdini[[#This Row],[ARTICOLO]],FIND(" ",tbStoricoOrdini[[#This Row],[ARTICOLO]])+1,4)</f>
        <v>5000</v>
      </c>
      <c r="K1658" t="str">
        <f>IFERROR(RIGHT(tbStoricoOrdini[[#This Row],[ARTICOLO]],LEN(tbStoricoOrdini[[#This Row],[ARTICOLO]])-FIND(" ",tbStoricoOrdini[[#This Row],[ARTICOLO]],FIND(" ",tbStoricoOrdini[[#This Row],[ARTICOLO]]) +1)),"")</f>
        <v/>
      </c>
      <c r="L1658" s="3">
        <f>VLOOKUP(tbStoricoOrdini[[#This Row],[ARTICOLO]],tbArticoli[],2,FALSE)</f>
        <v>140</v>
      </c>
      <c r="M1658" s="22">
        <f>tbStoricoOrdini[[#This Row],[IMPORTO]]/tbStoricoOrdini[[#This Row],[PREZZO]]</f>
        <v>5.2214285714285715</v>
      </c>
      <c r="N1658" t="s">
        <v>6</v>
      </c>
      <c r="O1658" s="8">
        <f>VLOOKUP(tbStoricoOrdini[[#This Row],[AGENTE]],tbAgenti[],2,FALSE)</f>
        <v>7.4999999999999997E-2</v>
      </c>
      <c r="P1658" s="2">
        <v>731</v>
      </c>
      <c r="Q1658" s="2">
        <f>tbStoricoOrdini[[#This Row],[IMPORTO]]*tbStoricoOrdini[[#This Row],[% COMM.]]</f>
        <v>54.824999999999996</v>
      </c>
      <c r="R1658" s="2">
        <f>tbStoricoOrdini[[#This Row],[TOT. COMM.]]+tbStoricoOrdini[[#This Row],[IMPORTO]]</f>
        <v>785.82500000000005</v>
      </c>
    </row>
    <row r="1659" spans="1:18">
      <c r="A1659" s="1">
        <v>43862</v>
      </c>
      <c r="B1659" s="7">
        <f>MONTH(tbStoricoOrdini[[#This Row],[DATA]])</f>
        <v>2</v>
      </c>
      <c r="C1659" t="s">
        <v>1754</v>
      </c>
      <c r="D1659" t="str">
        <f>RIGHT(tbStoricoOrdini[[#This Row],[ORDINE]],4)</f>
        <v>1656</v>
      </c>
      <c r="E1659" t="s">
        <v>50</v>
      </c>
      <c r="F1659" t="str">
        <f>VLOOKUP(tbStoricoOrdini[[#This Row],[CLIENTE]],tbClienti[],3,FALSE)</f>
        <v>Veneto</v>
      </c>
      <c r="G1659" t="str">
        <f>VLOOKUP(tbStoricoOrdini[[#This Row],[CLIENTE]],tbClienti[],7,FALSE)</f>
        <v>AD</v>
      </c>
      <c r="H1659" t="s">
        <v>71</v>
      </c>
      <c r="I1659" t="str">
        <f>IF(LEFT(tbStoricoOrdini[[#This Row],[ARTICOLO]],3) = "COG","COG",LEFT(tbStoricoOrdini[[#This Row],[ARTICOLO]],FIND(" ",tbStoricoOrdini[[#This Row],[ARTICOLO]])-1))</f>
        <v>EB07</v>
      </c>
      <c r="J1659" t="str">
        <f>MID(tbStoricoOrdini[[#This Row],[ARTICOLO]],FIND(" ",tbStoricoOrdini[[#This Row],[ARTICOLO]])+1,4)</f>
        <v>5000</v>
      </c>
      <c r="K1659" t="str">
        <f>IFERROR(RIGHT(tbStoricoOrdini[[#This Row],[ARTICOLO]],LEN(tbStoricoOrdini[[#This Row],[ARTICOLO]])-FIND(" ",tbStoricoOrdini[[#This Row],[ARTICOLO]],FIND(" ",tbStoricoOrdini[[#This Row],[ARTICOLO]]) +1)),"")</f>
        <v/>
      </c>
      <c r="L1659" s="3">
        <f>VLOOKUP(tbStoricoOrdini[[#This Row],[ARTICOLO]],tbArticoli[],2,FALSE)</f>
        <v>140</v>
      </c>
      <c r="M1659" s="22">
        <f>tbStoricoOrdini[[#This Row],[IMPORTO]]/tbStoricoOrdini[[#This Row],[PREZZO]]</f>
        <v>12.85</v>
      </c>
      <c r="N1659" t="s">
        <v>9</v>
      </c>
      <c r="O1659" s="8">
        <f>VLOOKUP(tbStoricoOrdini[[#This Row],[AGENTE]],tbAgenti[],2,FALSE)</f>
        <v>0.05</v>
      </c>
      <c r="P1659" s="2">
        <v>1799</v>
      </c>
      <c r="Q1659" s="2">
        <f>tbStoricoOrdini[[#This Row],[IMPORTO]]*tbStoricoOrdini[[#This Row],[% COMM.]]</f>
        <v>89.95</v>
      </c>
      <c r="R1659" s="2">
        <f>tbStoricoOrdini[[#This Row],[TOT. COMM.]]+tbStoricoOrdini[[#This Row],[IMPORTO]]</f>
        <v>1888.95</v>
      </c>
    </row>
    <row r="1660" spans="1:18">
      <c r="A1660" s="1">
        <v>43862</v>
      </c>
      <c r="B1660" s="7">
        <f>MONTH(tbStoricoOrdini[[#This Row],[DATA]])</f>
        <v>2</v>
      </c>
      <c r="C1660" t="s">
        <v>1755</v>
      </c>
      <c r="D1660" t="str">
        <f>RIGHT(tbStoricoOrdini[[#This Row],[ORDINE]],4)</f>
        <v>1657</v>
      </c>
      <c r="E1660" t="s">
        <v>50</v>
      </c>
      <c r="F1660" t="str">
        <f>VLOOKUP(tbStoricoOrdini[[#This Row],[CLIENTE]],tbClienti[],3,FALSE)</f>
        <v>Veneto</v>
      </c>
      <c r="G1660" t="str">
        <f>VLOOKUP(tbStoricoOrdini[[#This Row],[CLIENTE]],tbClienti[],7,FALSE)</f>
        <v>AD</v>
      </c>
      <c r="H1660" t="s">
        <v>76</v>
      </c>
      <c r="I1660" t="str">
        <f>IF(LEFT(tbStoricoOrdini[[#This Row],[ARTICOLO]],3) = "COG","COG",LEFT(tbStoricoOrdini[[#This Row],[ARTICOLO]],FIND(" ",tbStoricoOrdini[[#This Row],[ARTICOLO]])-1))</f>
        <v>COG</v>
      </c>
      <c r="J1660" t="str">
        <f>MID(tbStoricoOrdini[[#This Row],[ARTICOLO]],FIND(" ",tbStoricoOrdini[[#This Row],[ARTICOLO]])+1,4)</f>
        <v>1000</v>
      </c>
      <c r="K1660" t="str">
        <f>IFERROR(RIGHT(tbStoricoOrdini[[#This Row],[ARTICOLO]],LEN(tbStoricoOrdini[[#This Row],[ARTICOLO]])-FIND(" ",tbStoricoOrdini[[#This Row],[ARTICOLO]],FIND(" ",tbStoricoOrdini[[#This Row],[ARTICOLO]]) +1)),"")</f>
        <v/>
      </c>
      <c r="L1660" s="3">
        <f>VLOOKUP(tbStoricoOrdini[[#This Row],[ARTICOLO]],tbArticoli[],2,FALSE)</f>
        <v>150</v>
      </c>
      <c r="M1660" s="22">
        <f>tbStoricoOrdini[[#This Row],[IMPORTO]]/tbStoricoOrdini[[#This Row],[PREZZO]]</f>
        <v>16.833333333333332</v>
      </c>
      <c r="N1660" t="s">
        <v>6</v>
      </c>
      <c r="O1660" s="8">
        <f>VLOOKUP(tbStoricoOrdini[[#This Row],[AGENTE]],tbAgenti[],2,FALSE)</f>
        <v>7.4999999999999997E-2</v>
      </c>
      <c r="P1660" s="2">
        <v>2525</v>
      </c>
      <c r="Q1660" s="2">
        <f>tbStoricoOrdini[[#This Row],[IMPORTO]]*tbStoricoOrdini[[#This Row],[% COMM.]]</f>
        <v>189.375</v>
      </c>
      <c r="R1660" s="2">
        <f>tbStoricoOrdini[[#This Row],[TOT. COMM.]]+tbStoricoOrdini[[#This Row],[IMPORTO]]</f>
        <v>2714.375</v>
      </c>
    </row>
    <row r="1661" spans="1:18">
      <c r="A1661" s="1">
        <v>43862</v>
      </c>
      <c r="B1661" s="7">
        <f>MONTH(tbStoricoOrdini[[#This Row],[DATA]])</f>
        <v>2</v>
      </c>
      <c r="C1661" t="s">
        <v>1756</v>
      </c>
      <c r="D1661" t="str">
        <f>RIGHT(tbStoricoOrdini[[#This Row],[ORDINE]],4)</f>
        <v>1658</v>
      </c>
      <c r="E1661" t="s">
        <v>50</v>
      </c>
      <c r="F1661" t="str">
        <f>VLOOKUP(tbStoricoOrdini[[#This Row],[CLIENTE]],tbClienti[],3,FALSE)</f>
        <v>Veneto</v>
      </c>
      <c r="G1661" t="str">
        <f>VLOOKUP(tbStoricoOrdini[[#This Row],[CLIENTE]],tbClienti[],7,FALSE)</f>
        <v>AD</v>
      </c>
      <c r="H1661" t="s">
        <v>76</v>
      </c>
      <c r="I1661" t="str">
        <f>IF(LEFT(tbStoricoOrdini[[#This Row],[ARTICOLO]],3) = "COG","COG",LEFT(tbStoricoOrdini[[#This Row],[ARTICOLO]],FIND(" ",tbStoricoOrdini[[#This Row],[ARTICOLO]])-1))</f>
        <v>COG</v>
      </c>
      <c r="J1661" t="str">
        <f>MID(tbStoricoOrdini[[#This Row],[ARTICOLO]],FIND(" ",tbStoricoOrdini[[#This Row],[ARTICOLO]])+1,4)</f>
        <v>1000</v>
      </c>
      <c r="K1661" t="str">
        <f>IFERROR(RIGHT(tbStoricoOrdini[[#This Row],[ARTICOLO]],LEN(tbStoricoOrdini[[#This Row],[ARTICOLO]])-FIND(" ",tbStoricoOrdini[[#This Row],[ARTICOLO]],FIND(" ",tbStoricoOrdini[[#This Row],[ARTICOLO]]) +1)),"")</f>
        <v/>
      </c>
      <c r="L1661" s="3">
        <f>VLOOKUP(tbStoricoOrdini[[#This Row],[ARTICOLO]],tbArticoli[],2,FALSE)</f>
        <v>150</v>
      </c>
      <c r="M1661" s="22">
        <f>tbStoricoOrdini[[#This Row],[IMPORTO]]/tbStoricoOrdini[[#This Row],[PREZZO]]</f>
        <v>5.7133333333333329</v>
      </c>
      <c r="N1661" t="s">
        <v>9</v>
      </c>
      <c r="O1661" s="8">
        <f>VLOOKUP(tbStoricoOrdini[[#This Row],[AGENTE]],tbAgenti[],2,FALSE)</f>
        <v>0.05</v>
      </c>
      <c r="P1661" s="2">
        <v>857</v>
      </c>
      <c r="Q1661" s="2">
        <f>tbStoricoOrdini[[#This Row],[IMPORTO]]*tbStoricoOrdini[[#This Row],[% COMM.]]</f>
        <v>42.85</v>
      </c>
      <c r="R1661" s="2">
        <f>tbStoricoOrdini[[#This Row],[TOT. COMM.]]+tbStoricoOrdini[[#This Row],[IMPORTO]]</f>
        <v>899.85</v>
      </c>
    </row>
    <row r="1662" spans="1:18">
      <c r="A1662" s="1">
        <v>43862</v>
      </c>
      <c r="B1662" s="7">
        <f>MONTH(tbStoricoOrdini[[#This Row],[DATA]])</f>
        <v>2</v>
      </c>
      <c r="C1662" t="s">
        <v>1757</v>
      </c>
      <c r="D1662" t="str">
        <f>RIGHT(tbStoricoOrdini[[#This Row],[ORDINE]],4)</f>
        <v>1659</v>
      </c>
      <c r="E1662" t="s">
        <v>50</v>
      </c>
      <c r="F1662" t="str">
        <f>VLOOKUP(tbStoricoOrdini[[#This Row],[CLIENTE]],tbClienti[],3,FALSE)</f>
        <v>Veneto</v>
      </c>
      <c r="G1662" t="str">
        <f>VLOOKUP(tbStoricoOrdini[[#This Row],[CLIENTE]],tbClienti[],7,FALSE)</f>
        <v>AD</v>
      </c>
      <c r="H1662" t="s">
        <v>72</v>
      </c>
      <c r="I1662" t="str">
        <f>IF(LEFT(tbStoricoOrdini[[#This Row],[ARTICOLO]],3) = "COG","COG",LEFT(tbStoricoOrdini[[#This Row],[ARTICOLO]],FIND(" ",tbStoricoOrdini[[#This Row],[ARTICOLO]])-1))</f>
        <v>EB06</v>
      </c>
      <c r="J1662" t="str">
        <f>MID(tbStoricoOrdini[[#This Row],[ARTICOLO]],FIND(" ",tbStoricoOrdini[[#This Row],[ARTICOLO]])+1,4)</f>
        <v>3000</v>
      </c>
      <c r="K1662" t="str">
        <f>IFERROR(RIGHT(tbStoricoOrdini[[#This Row],[ARTICOLO]],LEN(tbStoricoOrdini[[#This Row],[ARTICOLO]])-FIND(" ",tbStoricoOrdini[[#This Row],[ARTICOLO]],FIND(" ",tbStoricoOrdini[[#This Row],[ARTICOLO]]) +1)),"")</f>
        <v>Medium</v>
      </c>
      <c r="L1662" s="3">
        <f>VLOOKUP(tbStoricoOrdini[[#This Row],[ARTICOLO]],tbArticoli[],2,FALSE)</f>
        <v>120</v>
      </c>
      <c r="M1662" s="22">
        <f>tbStoricoOrdini[[#This Row],[IMPORTO]]/tbStoricoOrdini[[#This Row],[PREZZO]]</f>
        <v>4.3083333333333336</v>
      </c>
      <c r="N1662" t="s">
        <v>10</v>
      </c>
      <c r="O1662" s="8">
        <f>VLOOKUP(tbStoricoOrdini[[#This Row],[AGENTE]],tbAgenti[],2,FALSE)</f>
        <v>3.6999999999999998E-2</v>
      </c>
      <c r="P1662" s="2">
        <v>517</v>
      </c>
      <c r="Q1662" s="2">
        <f>tbStoricoOrdini[[#This Row],[IMPORTO]]*tbStoricoOrdini[[#This Row],[% COMM.]]</f>
        <v>19.128999999999998</v>
      </c>
      <c r="R1662" s="2">
        <f>tbStoricoOrdini[[#This Row],[TOT. COMM.]]+tbStoricoOrdini[[#This Row],[IMPORTO]]</f>
        <v>536.12900000000002</v>
      </c>
    </row>
    <row r="1663" spans="1:18">
      <c r="A1663" s="1">
        <v>43862</v>
      </c>
      <c r="B1663" s="7">
        <f>MONTH(tbStoricoOrdini[[#This Row],[DATA]])</f>
        <v>2</v>
      </c>
      <c r="C1663" t="s">
        <v>1758</v>
      </c>
      <c r="D1663" t="str">
        <f>RIGHT(tbStoricoOrdini[[#This Row],[ORDINE]],4)</f>
        <v>1660</v>
      </c>
      <c r="E1663" t="s">
        <v>50</v>
      </c>
      <c r="F1663" t="str">
        <f>VLOOKUP(tbStoricoOrdini[[#This Row],[CLIENTE]],tbClienti[],3,FALSE)</f>
        <v>Veneto</v>
      </c>
      <c r="G1663" t="str">
        <f>VLOOKUP(tbStoricoOrdini[[#This Row],[CLIENTE]],tbClienti[],7,FALSE)</f>
        <v>AD</v>
      </c>
      <c r="H1663" t="s">
        <v>72</v>
      </c>
      <c r="I1663" t="str">
        <f>IF(LEFT(tbStoricoOrdini[[#This Row],[ARTICOLO]],3) = "COG","COG",LEFT(tbStoricoOrdini[[#This Row],[ARTICOLO]],FIND(" ",tbStoricoOrdini[[#This Row],[ARTICOLO]])-1))</f>
        <v>EB06</v>
      </c>
      <c r="J1663" t="str">
        <f>MID(tbStoricoOrdini[[#This Row],[ARTICOLO]],FIND(" ",tbStoricoOrdini[[#This Row],[ARTICOLO]])+1,4)</f>
        <v>3000</v>
      </c>
      <c r="K1663" t="str">
        <f>IFERROR(RIGHT(tbStoricoOrdini[[#This Row],[ARTICOLO]],LEN(tbStoricoOrdini[[#This Row],[ARTICOLO]])-FIND(" ",tbStoricoOrdini[[#This Row],[ARTICOLO]],FIND(" ",tbStoricoOrdini[[#This Row],[ARTICOLO]]) +1)),"")</f>
        <v>Medium</v>
      </c>
      <c r="L1663" s="3">
        <f>VLOOKUP(tbStoricoOrdini[[#This Row],[ARTICOLO]],tbArticoli[],2,FALSE)</f>
        <v>120</v>
      </c>
      <c r="M1663" s="22">
        <f>tbStoricoOrdini[[#This Row],[IMPORTO]]/tbStoricoOrdini[[#This Row],[PREZZO]]</f>
        <v>0.41666666666666669</v>
      </c>
      <c r="N1663" t="s">
        <v>13</v>
      </c>
      <c r="O1663" s="8">
        <f>VLOOKUP(tbStoricoOrdini[[#This Row],[AGENTE]],tbAgenti[],2,FALSE)</f>
        <v>0.1</v>
      </c>
      <c r="P1663" s="2">
        <v>50</v>
      </c>
      <c r="Q1663" s="2">
        <f>tbStoricoOrdini[[#This Row],[IMPORTO]]*tbStoricoOrdini[[#This Row],[% COMM.]]</f>
        <v>5</v>
      </c>
      <c r="R1663" s="2">
        <f>tbStoricoOrdini[[#This Row],[TOT. COMM.]]+tbStoricoOrdini[[#This Row],[IMPORTO]]</f>
        <v>55</v>
      </c>
    </row>
    <row r="1664" spans="1:18">
      <c r="A1664" s="1">
        <v>43862</v>
      </c>
      <c r="B1664" s="7">
        <f>MONTH(tbStoricoOrdini[[#This Row],[DATA]])</f>
        <v>2</v>
      </c>
      <c r="C1664" t="s">
        <v>1759</v>
      </c>
      <c r="D1664" t="str">
        <f>RIGHT(tbStoricoOrdini[[#This Row],[ORDINE]],4)</f>
        <v>1661</v>
      </c>
      <c r="E1664" t="s">
        <v>50</v>
      </c>
      <c r="F1664" t="str">
        <f>VLOOKUP(tbStoricoOrdini[[#This Row],[CLIENTE]],tbClienti[],3,FALSE)</f>
        <v>Veneto</v>
      </c>
      <c r="G1664" t="str">
        <f>VLOOKUP(tbStoricoOrdini[[#This Row],[CLIENTE]],tbClienti[],7,FALSE)</f>
        <v>AD</v>
      </c>
      <c r="H1664" t="s">
        <v>72</v>
      </c>
      <c r="I1664" t="str">
        <f>IF(LEFT(tbStoricoOrdini[[#This Row],[ARTICOLO]],3) = "COG","COG",LEFT(tbStoricoOrdini[[#This Row],[ARTICOLO]],FIND(" ",tbStoricoOrdini[[#This Row],[ARTICOLO]])-1))</f>
        <v>EB06</v>
      </c>
      <c r="J1664" t="str">
        <f>MID(tbStoricoOrdini[[#This Row],[ARTICOLO]],FIND(" ",tbStoricoOrdini[[#This Row],[ARTICOLO]])+1,4)</f>
        <v>3000</v>
      </c>
      <c r="K1664" t="str">
        <f>IFERROR(RIGHT(tbStoricoOrdini[[#This Row],[ARTICOLO]],LEN(tbStoricoOrdini[[#This Row],[ARTICOLO]])-FIND(" ",tbStoricoOrdini[[#This Row],[ARTICOLO]],FIND(" ",tbStoricoOrdini[[#This Row],[ARTICOLO]]) +1)),"")</f>
        <v>Medium</v>
      </c>
      <c r="L1664" s="3">
        <f>VLOOKUP(tbStoricoOrdini[[#This Row],[ARTICOLO]],tbArticoli[],2,FALSE)</f>
        <v>120</v>
      </c>
      <c r="M1664" s="22">
        <f>tbStoricoOrdini[[#This Row],[IMPORTO]]/tbStoricoOrdini[[#This Row],[PREZZO]]</f>
        <v>10.266666666666667</v>
      </c>
      <c r="N1664" t="s">
        <v>6</v>
      </c>
      <c r="O1664" s="8">
        <f>VLOOKUP(tbStoricoOrdini[[#This Row],[AGENTE]],tbAgenti[],2,FALSE)</f>
        <v>7.4999999999999997E-2</v>
      </c>
      <c r="P1664" s="2">
        <v>1232</v>
      </c>
      <c r="Q1664" s="2">
        <f>tbStoricoOrdini[[#This Row],[IMPORTO]]*tbStoricoOrdini[[#This Row],[% COMM.]]</f>
        <v>92.399999999999991</v>
      </c>
      <c r="R1664" s="2">
        <f>tbStoricoOrdini[[#This Row],[TOT. COMM.]]+tbStoricoOrdini[[#This Row],[IMPORTO]]</f>
        <v>1324.4</v>
      </c>
    </row>
    <row r="1665" spans="1:18">
      <c r="A1665" s="1">
        <v>43862</v>
      </c>
      <c r="B1665" s="7">
        <f>MONTH(tbStoricoOrdini[[#This Row],[DATA]])</f>
        <v>2</v>
      </c>
      <c r="C1665" t="s">
        <v>1760</v>
      </c>
      <c r="D1665" t="str">
        <f>RIGHT(tbStoricoOrdini[[#This Row],[ORDINE]],4)</f>
        <v>1662</v>
      </c>
      <c r="E1665" t="s">
        <v>50</v>
      </c>
      <c r="F1665" t="str">
        <f>VLOOKUP(tbStoricoOrdini[[#This Row],[CLIENTE]],tbClienti[],3,FALSE)</f>
        <v>Veneto</v>
      </c>
      <c r="G1665" t="str">
        <f>VLOOKUP(tbStoricoOrdini[[#This Row],[CLIENTE]],tbClienti[],7,FALSE)</f>
        <v>AD</v>
      </c>
      <c r="H1665" t="s">
        <v>72</v>
      </c>
      <c r="I1665" t="str">
        <f>IF(LEFT(tbStoricoOrdini[[#This Row],[ARTICOLO]],3) = "COG","COG",LEFT(tbStoricoOrdini[[#This Row],[ARTICOLO]],FIND(" ",tbStoricoOrdini[[#This Row],[ARTICOLO]])-1))</f>
        <v>EB06</v>
      </c>
      <c r="J1665" t="str">
        <f>MID(tbStoricoOrdini[[#This Row],[ARTICOLO]],FIND(" ",tbStoricoOrdini[[#This Row],[ARTICOLO]])+1,4)</f>
        <v>3000</v>
      </c>
      <c r="K1665" t="str">
        <f>IFERROR(RIGHT(tbStoricoOrdini[[#This Row],[ARTICOLO]],LEN(tbStoricoOrdini[[#This Row],[ARTICOLO]])-FIND(" ",tbStoricoOrdini[[#This Row],[ARTICOLO]],FIND(" ",tbStoricoOrdini[[#This Row],[ARTICOLO]]) +1)),"")</f>
        <v>Medium</v>
      </c>
      <c r="L1665" s="3">
        <f>VLOOKUP(tbStoricoOrdini[[#This Row],[ARTICOLO]],tbArticoli[],2,FALSE)</f>
        <v>120</v>
      </c>
      <c r="M1665" s="22">
        <f>tbStoricoOrdini[[#This Row],[IMPORTO]]/tbStoricoOrdini[[#This Row],[PREZZO]]</f>
        <v>84.8</v>
      </c>
      <c r="N1665" t="s">
        <v>9</v>
      </c>
      <c r="O1665" s="8">
        <f>VLOOKUP(tbStoricoOrdini[[#This Row],[AGENTE]],tbAgenti[],2,FALSE)</f>
        <v>0.05</v>
      </c>
      <c r="P1665" s="2">
        <v>10176</v>
      </c>
      <c r="Q1665" s="2">
        <f>tbStoricoOrdini[[#This Row],[IMPORTO]]*tbStoricoOrdini[[#This Row],[% COMM.]]</f>
        <v>508.8</v>
      </c>
      <c r="R1665" s="2">
        <f>tbStoricoOrdini[[#This Row],[TOT. COMM.]]+tbStoricoOrdini[[#This Row],[IMPORTO]]</f>
        <v>10684.8</v>
      </c>
    </row>
    <row r="1666" spans="1:18">
      <c r="A1666" s="1">
        <v>43862</v>
      </c>
      <c r="B1666" s="7">
        <f>MONTH(tbStoricoOrdini[[#This Row],[DATA]])</f>
        <v>2</v>
      </c>
      <c r="C1666" t="s">
        <v>1761</v>
      </c>
      <c r="D1666" t="str">
        <f>RIGHT(tbStoricoOrdini[[#This Row],[ORDINE]],4)</f>
        <v>1663</v>
      </c>
      <c r="E1666" t="s">
        <v>50</v>
      </c>
      <c r="F1666" t="str">
        <f>VLOOKUP(tbStoricoOrdini[[#This Row],[CLIENTE]],tbClienti[],3,FALSE)</f>
        <v>Veneto</v>
      </c>
      <c r="G1666" t="str">
        <f>VLOOKUP(tbStoricoOrdini[[#This Row],[CLIENTE]],tbClienti[],7,FALSE)</f>
        <v>AD</v>
      </c>
      <c r="H1666" t="s">
        <v>73</v>
      </c>
      <c r="I1666" t="str">
        <f>IF(LEFT(tbStoricoOrdini[[#This Row],[ARTICOLO]],3) = "COG","COG",LEFT(tbStoricoOrdini[[#This Row],[ARTICOLO]],FIND(" ",tbStoricoOrdini[[#This Row],[ARTICOLO]])-1))</f>
        <v>EB06</v>
      </c>
      <c r="J1666" t="str">
        <f>MID(tbStoricoOrdini[[#This Row],[ARTICOLO]],FIND(" ",tbStoricoOrdini[[#This Row],[ARTICOLO]])+1,4)</f>
        <v>3000</v>
      </c>
      <c r="K1666" t="str">
        <f>IFERROR(RIGHT(tbStoricoOrdini[[#This Row],[ARTICOLO]],LEN(tbStoricoOrdini[[#This Row],[ARTICOLO]])-FIND(" ",tbStoricoOrdini[[#This Row],[ARTICOLO]],FIND(" ",tbStoricoOrdini[[#This Row],[ARTICOLO]]) +1)),"")</f>
        <v>Plus</v>
      </c>
      <c r="L1666" s="3">
        <f>VLOOKUP(tbStoricoOrdini[[#This Row],[ARTICOLO]],tbArticoli[],2,FALSE)</f>
        <v>130</v>
      </c>
      <c r="M1666" s="22">
        <f>tbStoricoOrdini[[#This Row],[IMPORTO]]/tbStoricoOrdini[[#This Row],[PREZZO]]</f>
        <v>5.4230769230769234</v>
      </c>
      <c r="N1666" t="s">
        <v>6</v>
      </c>
      <c r="O1666" s="8">
        <f>VLOOKUP(tbStoricoOrdini[[#This Row],[AGENTE]],tbAgenti[],2,FALSE)</f>
        <v>7.4999999999999997E-2</v>
      </c>
      <c r="P1666" s="2">
        <v>705</v>
      </c>
      <c r="Q1666" s="2">
        <f>tbStoricoOrdini[[#This Row],[IMPORTO]]*tbStoricoOrdini[[#This Row],[% COMM.]]</f>
        <v>52.875</v>
      </c>
      <c r="R1666" s="2">
        <f>tbStoricoOrdini[[#This Row],[TOT. COMM.]]+tbStoricoOrdini[[#This Row],[IMPORTO]]</f>
        <v>757.875</v>
      </c>
    </row>
    <row r="1667" spans="1:18">
      <c r="A1667" s="1">
        <v>43862</v>
      </c>
      <c r="B1667" s="7">
        <f>MONTH(tbStoricoOrdini[[#This Row],[DATA]])</f>
        <v>2</v>
      </c>
      <c r="C1667" t="s">
        <v>1762</v>
      </c>
      <c r="D1667" t="str">
        <f>RIGHT(tbStoricoOrdini[[#This Row],[ORDINE]],4)</f>
        <v>1664</v>
      </c>
      <c r="E1667" t="s">
        <v>51</v>
      </c>
      <c r="F1667" t="str">
        <f>VLOOKUP(tbStoricoOrdini[[#This Row],[CLIENTE]],tbClienti[],3,FALSE)</f>
        <v>Veneto</v>
      </c>
      <c r="G1667" t="str">
        <f>VLOOKUP(tbStoricoOrdini[[#This Row],[CLIENTE]],tbClienti[],7,FALSE)</f>
        <v>AC</v>
      </c>
      <c r="H1667" t="s">
        <v>78</v>
      </c>
      <c r="I1667" t="str">
        <f>IF(LEFT(tbStoricoOrdini[[#This Row],[ARTICOLO]],3) = "COG","COG",LEFT(tbStoricoOrdini[[#This Row],[ARTICOLO]],FIND(" ",tbStoricoOrdini[[#This Row],[ARTICOLO]])-1))</f>
        <v>COG</v>
      </c>
      <c r="J1667" t="str">
        <f>MID(tbStoricoOrdini[[#This Row],[ARTICOLO]],FIND(" ",tbStoricoOrdini[[#This Row],[ARTICOLO]])+1,4)</f>
        <v>3000</v>
      </c>
      <c r="K1667" t="str">
        <f>IFERROR(RIGHT(tbStoricoOrdini[[#This Row],[ARTICOLO]],LEN(tbStoricoOrdini[[#This Row],[ARTICOLO]])-FIND(" ",tbStoricoOrdini[[#This Row],[ARTICOLO]],FIND(" ",tbStoricoOrdini[[#This Row],[ARTICOLO]]) +1)),"")</f>
        <v>Medium</v>
      </c>
      <c r="L1667" s="3">
        <f>VLOOKUP(tbStoricoOrdini[[#This Row],[ARTICOLO]],tbArticoli[],2,FALSE)</f>
        <v>220</v>
      </c>
      <c r="M1667" s="22">
        <f>tbStoricoOrdini[[#This Row],[IMPORTO]]/tbStoricoOrdini[[#This Row],[PREZZO]]</f>
        <v>1959.3818181818183</v>
      </c>
      <c r="N1667" t="s">
        <v>9</v>
      </c>
      <c r="O1667" s="8">
        <f>VLOOKUP(tbStoricoOrdini[[#This Row],[AGENTE]],tbAgenti[],2,FALSE)</f>
        <v>0.05</v>
      </c>
      <c r="P1667" s="2">
        <v>431064</v>
      </c>
      <c r="Q1667" s="2">
        <f>tbStoricoOrdini[[#This Row],[IMPORTO]]*tbStoricoOrdini[[#This Row],[% COMM.]]</f>
        <v>21553.200000000001</v>
      </c>
      <c r="R1667" s="2">
        <f>tbStoricoOrdini[[#This Row],[TOT. COMM.]]+tbStoricoOrdini[[#This Row],[IMPORTO]]</f>
        <v>452617.2</v>
      </c>
    </row>
    <row r="1668" spans="1:18">
      <c r="A1668" s="1">
        <v>43862</v>
      </c>
      <c r="B1668" s="7">
        <f>MONTH(tbStoricoOrdini[[#This Row],[DATA]])</f>
        <v>2</v>
      </c>
      <c r="C1668" t="s">
        <v>1763</v>
      </c>
      <c r="D1668" t="str">
        <f>RIGHT(tbStoricoOrdini[[#This Row],[ORDINE]],4)</f>
        <v>1665</v>
      </c>
      <c r="E1668" t="s">
        <v>51</v>
      </c>
      <c r="F1668" t="str">
        <f>VLOOKUP(tbStoricoOrdini[[#This Row],[CLIENTE]],tbClienti[],3,FALSE)</f>
        <v>Veneto</v>
      </c>
      <c r="G1668" t="str">
        <f>VLOOKUP(tbStoricoOrdini[[#This Row],[CLIENTE]],tbClienti[],7,FALSE)</f>
        <v>AC</v>
      </c>
      <c r="H1668" t="s">
        <v>74</v>
      </c>
      <c r="I1668" t="str">
        <f>IF(LEFT(tbStoricoOrdini[[#This Row],[ARTICOLO]],3) = "COG","COG",LEFT(tbStoricoOrdini[[#This Row],[ARTICOLO]],FIND(" ",tbStoricoOrdini[[#This Row],[ARTICOLO]])-1))</f>
        <v>AVRC</v>
      </c>
      <c r="J1668" t="str">
        <f>MID(tbStoricoOrdini[[#This Row],[ARTICOLO]],FIND(" ",tbStoricoOrdini[[#This Row],[ARTICOLO]])+1,4)</f>
        <v>2500</v>
      </c>
      <c r="K1668" t="str">
        <f>IFERROR(RIGHT(tbStoricoOrdini[[#This Row],[ARTICOLO]],LEN(tbStoricoOrdini[[#This Row],[ARTICOLO]])-FIND(" ",tbStoricoOrdini[[#This Row],[ARTICOLO]],FIND(" ",tbStoricoOrdini[[#This Row],[ARTICOLO]]) +1)),"")</f>
        <v>Gold</v>
      </c>
      <c r="L1668" s="3">
        <f>VLOOKUP(tbStoricoOrdini[[#This Row],[ARTICOLO]],tbArticoli[],2,FALSE)</f>
        <v>500</v>
      </c>
      <c r="M1668" s="22">
        <f>tbStoricoOrdini[[#This Row],[IMPORTO]]/tbStoricoOrdini[[#This Row],[PREZZO]]</f>
        <v>7.1239999999999997</v>
      </c>
      <c r="N1668" t="s">
        <v>9</v>
      </c>
      <c r="O1668" s="8">
        <f>VLOOKUP(tbStoricoOrdini[[#This Row],[AGENTE]],tbAgenti[],2,FALSE)</f>
        <v>0.05</v>
      </c>
      <c r="P1668" s="2">
        <v>3562</v>
      </c>
      <c r="Q1668" s="2">
        <f>tbStoricoOrdini[[#This Row],[IMPORTO]]*tbStoricoOrdini[[#This Row],[% COMM.]]</f>
        <v>178.10000000000002</v>
      </c>
      <c r="R1668" s="2">
        <f>tbStoricoOrdini[[#This Row],[TOT. COMM.]]+tbStoricoOrdini[[#This Row],[IMPORTO]]</f>
        <v>3740.1</v>
      </c>
    </row>
    <row r="1669" spans="1:18">
      <c r="A1669" s="1">
        <v>43862</v>
      </c>
      <c r="B1669" s="7">
        <f>MONTH(tbStoricoOrdini[[#This Row],[DATA]])</f>
        <v>2</v>
      </c>
      <c r="C1669" t="s">
        <v>1764</v>
      </c>
      <c r="D1669" t="str">
        <f>RIGHT(tbStoricoOrdini[[#This Row],[ORDINE]],4)</f>
        <v>1666</v>
      </c>
      <c r="E1669" t="s">
        <v>51</v>
      </c>
      <c r="F1669" t="str">
        <f>VLOOKUP(tbStoricoOrdini[[#This Row],[CLIENTE]],tbClienti[],3,FALSE)</f>
        <v>Veneto</v>
      </c>
      <c r="G1669" t="str">
        <f>VLOOKUP(tbStoricoOrdini[[#This Row],[CLIENTE]],tbClienti[],7,FALSE)</f>
        <v>AC</v>
      </c>
      <c r="H1669" t="s">
        <v>61</v>
      </c>
      <c r="I1669" t="str">
        <f>IF(LEFT(tbStoricoOrdini[[#This Row],[ARTICOLO]],3) = "COG","COG",LEFT(tbStoricoOrdini[[#This Row],[ARTICOLO]],FIND(" ",tbStoricoOrdini[[#This Row],[ARTICOLO]])-1))</f>
        <v>KLM</v>
      </c>
      <c r="J1669" t="str">
        <f>MID(tbStoricoOrdini[[#This Row],[ARTICOLO]],FIND(" ",tbStoricoOrdini[[#This Row],[ARTICOLO]])+1,4)</f>
        <v>5000</v>
      </c>
      <c r="K1669" t="str">
        <f>IFERROR(RIGHT(tbStoricoOrdini[[#This Row],[ARTICOLO]],LEN(tbStoricoOrdini[[#This Row],[ARTICOLO]])-FIND(" ",tbStoricoOrdini[[#This Row],[ARTICOLO]],FIND(" ",tbStoricoOrdini[[#This Row],[ARTICOLO]]) +1)),"")</f>
        <v>Medium</v>
      </c>
      <c r="L1669" s="3">
        <f>VLOOKUP(tbStoricoOrdini[[#This Row],[ARTICOLO]],tbArticoli[],2,FALSE)</f>
        <v>150</v>
      </c>
      <c r="M1669" s="22">
        <f>tbStoricoOrdini[[#This Row],[IMPORTO]]/tbStoricoOrdini[[#This Row],[PREZZO]]</f>
        <v>22.48</v>
      </c>
      <c r="N1669" t="s">
        <v>15</v>
      </c>
      <c r="O1669" s="8">
        <f>VLOOKUP(tbStoricoOrdini[[#This Row],[AGENTE]],tbAgenti[],2,FALSE)</f>
        <v>0.08</v>
      </c>
      <c r="P1669" s="2">
        <v>3372</v>
      </c>
      <c r="Q1669" s="2">
        <f>tbStoricoOrdini[[#This Row],[IMPORTO]]*tbStoricoOrdini[[#This Row],[% COMM.]]</f>
        <v>269.76</v>
      </c>
      <c r="R1669" s="2">
        <f>tbStoricoOrdini[[#This Row],[TOT. COMM.]]+tbStoricoOrdini[[#This Row],[IMPORTO]]</f>
        <v>3641.76</v>
      </c>
    </row>
    <row r="1670" spans="1:18">
      <c r="A1670" s="1">
        <v>43862</v>
      </c>
      <c r="B1670" s="7">
        <f>MONTH(tbStoricoOrdini[[#This Row],[DATA]])</f>
        <v>2</v>
      </c>
      <c r="C1670" t="s">
        <v>1765</v>
      </c>
      <c r="D1670" t="str">
        <f>RIGHT(tbStoricoOrdini[[#This Row],[ORDINE]],4)</f>
        <v>1667</v>
      </c>
      <c r="E1670" t="s">
        <v>51</v>
      </c>
      <c r="F1670" t="str">
        <f>VLOOKUP(tbStoricoOrdini[[#This Row],[CLIENTE]],tbClienti[],3,FALSE)</f>
        <v>Veneto</v>
      </c>
      <c r="G1670" t="str">
        <f>VLOOKUP(tbStoricoOrdini[[#This Row],[CLIENTE]],tbClienti[],7,FALSE)</f>
        <v>AC</v>
      </c>
      <c r="H1670" t="s">
        <v>61</v>
      </c>
      <c r="I1670" t="str">
        <f>IF(LEFT(tbStoricoOrdini[[#This Row],[ARTICOLO]],3) = "COG","COG",LEFT(tbStoricoOrdini[[#This Row],[ARTICOLO]],FIND(" ",tbStoricoOrdini[[#This Row],[ARTICOLO]])-1))</f>
        <v>KLM</v>
      </c>
      <c r="J1670" t="str">
        <f>MID(tbStoricoOrdini[[#This Row],[ARTICOLO]],FIND(" ",tbStoricoOrdini[[#This Row],[ARTICOLO]])+1,4)</f>
        <v>5000</v>
      </c>
      <c r="K1670" t="str">
        <f>IFERROR(RIGHT(tbStoricoOrdini[[#This Row],[ARTICOLO]],LEN(tbStoricoOrdini[[#This Row],[ARTICOLO]])-FIND(" ",tbStoricoOrdini[[#This Row],[ARTICOLO]],FIND(" ",tbStoricoOrdini[[#This Row],[ARTICOLO]]) +1)),"")</f>
        <v>Medium</v>
      </c>
      <c r="L1670" s="3">
        <f>VLOOKUP(tbStoricoOrdini[[#This Row],[ARTICOLO]],tbArticoli[],2,FALSE)</f>
        <v>150</v>
      </c>
      <c r="M1670" s="22">
        <f>tbStoricoOrdini[[#This Row],[IMPORTO]]/tbStoricoOrdini[[#This Row],[PREZZO]]</f>
        <v>178.31333333333333</v>
      </c>
      <c r="N1670" t="s">
        <v>6</v>
      </c>
      <c r="O1670" s="8">
        <f>VLOOKUP(tbStoricoOrdini[[#This Row],[AGENTE]],tbAgenti[],2,FALSE)</f>
        <v>7.4999999999999997E-2</v>
      </c>
      <c r="P1670" s="2">
        <v>26747</v>
      </c>
      <c r="Q1670" s="2">
        <f>tbStoricoOrdini[[#This Row],[IMPORTO]]*tbStoricoOrdini[[#This Row],[% COMM.]]</f>
        <v>2006.0249999999999</v>
      </c>
      <c r="R1670" s="2">
        <f>tbStoricoOrdini[[#This Row],[TOT. COMM.]]+tbStoricoOrdini[[#This Row],[IMPORTO]]</f>
        <v>28753.025000000001</v>
      </c>
    </row>
    <row r="1671" spans="1:18">
      <c r="A1671" s="1">
        <v>43862</v>
      </c>
      <c r="B1671" s="7">
        <f>MONTH(tbStoricoOrdini[[#This Row],[DATA]])</f>
        <v>2</v>
      </c>
      <c r="C1671" t="s">
        <v>1766</v>
      </c>
      <c r="D1671" t="str">
        <f>RIGHT(tbStoricoOrdini[[#This Row],[ORDINE]],4)</f>
        <v>1668</v>
      </c>
      <c r="E1671" t="s">
        <v>51</v>
      </c>
      <c r="F1671" t="str">
        <f>VLOOKUP(tbStoricoOrdini[[#This Row],[CLIENTE]],tbClienti[],3,FALSE)</f>
        <v>Veneto</v>
      </c>
      <c r="G1671" t="str">
        <f>VLOOKUP(tbStoricoOrdini[[#This Row],[CLIENTE]],tbClienti[],7,FALSE)</f>
        <v>AC</v>
      </c>
      <c r="H1671" t="s">
        <v>61</v>
      </c>
      <c r="I1671" t="str">
        <f>IF(LEFT(tbStoricoOrdini[[#This Row],[ARTICOLO]],3) = "COG","COG",LEFT(tbStoricoOrdini[[#This Row],[ARTICOLO]],FIND(" ",tbStoricoOrdini[[#This Row],[ARTICOLO]])-1))</f>
        <v>KLM</v>
      </c>
      <c r="J1671" t="str">
        <f>MID(tbStoricoOrdini[[#This Row],[ARTICOLO]],FIND(" ",tbStoricoOrdini[[#This Row],[ARTICOLO]])+1,4)</f>
        <v>5000</v>
      </c>
      <c r="K1671" t="str">
        <f>IFERROR(RIGHT(tbStoricoOrdini[[#This Row],[ARTICOLO]],LEN(tbStoricoOrdini[[#This Row],[ARTICOLO]])-FIND(" ",tbStoricoOrdini[[#This Row],[ARTICOLO]],FIND(" ",tbStoricoOrdini[[#This Row],[ARTICOLO]]) +1)),"")</f>
        <v>Medium</v>
      </c>
      <c r="L1671" s="3">
        <f>VLOOKUP(tbStoricoOrdini[[#This Row],[ARTICOLO]],tbArticoli[],2,FALSE)</f>
        <v>150</v>
      </c>
      <c r="M1671" s="22">
        <f>tbStoricoOrdini[[#This Row],[IMPORTO]]/tbStoricoOrdini[[#This Row],[PREZZO]]</f>
        <v>3556.6066666666666</v>
      </c>
      <c r="N1671" t="s">
        <v>9</v>
      </c>
      <c r="O1671" s="8">
        <f>VLOOKUP(tbStoricoOrdini[[#This Row],[AGENTE]],tbAgenti[],2,FALSE)</f>
        <v>0.05</v>
      </c>
      <c r="P1671" s="2">
        <v>533491</v>
      </c>
      <c r="Q1671" s="2">
        <f>tbStoricoOrdini[[#This Row],[IMPORTO]]*tbStoricoOrdini[[#This Row],[% COMM.]]</f>
        <v>26674.550000000003</v>
      </c>
      <c r="R1671" s="2">
        <f>tbStoricoOrdini[[#This Row],[TOT. COMM.]]+tbStoricoOrdini[[#This Row],[IMPORTO]]</f>
        <v>560165.55000000005</v>
      </c>
    </row>
    <row r="1672" spans="1:18">
      <c r="A1672" s="1">
        <v>43862</v>
      </c>
      <c r="B1672" s="7">
        <f>MONTH(tbStoricoOrdini[[#This Row],[DATA]])</f>
        <v>2</v>
      </c>
      <c r="C1672" t="s">
        <v>1767</v>
      </c>
      <c r="D1672" t="str">
        <f>RIGHT(tbStoricoOrdini[[#This Row],[ORDINE]],4)</f>
        <v>1669</v>
      </c>
      <c r="E1672" t="s">
        <v>51</v>
      </c>
      <c r="F1672" t="str">
        <f>VLOOKUP(tbStoricoOrdini[[#This Row],[CLIENTE]],tbClienti[],3,FALSE)</f>
        <v>Veneto</v>
      </c>
      <c r="G1672" t="str">
        <f>VLOOKUP(tbStoricoOrdini[[#This Row],[CLIENTE]],tbClienti[],7,FALSE)</f>
        <v>AC</v>
      </c>
      <c r="H1672" t="s">
        <v>79</v>
      </c>
      <c r="I1672" t="str">
        <f>IF(LEFT(tbStoricoOrdini[[#This Row],[ARTICOLO]],3) = "COG","COG",LEFT(tbStoricoOrdini[[#This Row],[ARTICOLO]],FIND(" ",tbStoricoOrdini[[#This Row],[ARTICOLO]])-1))</f>
        <v>COG</v>
      </c>
      <c r="J1672" t="str">
        <f>MID(tbStoricoOrdini[[#This Row],[ARTICOLO]],FIND(" ",tbStoricoOrdini[[#This Row],[ARTICOLO]])+1,4)</f>
        <v>4000</v>
      </c>
      <c r="K1672" t="str">
        <f>IFERROR(RIGHT(tbStoricoOrdini[[#This Row],[ARTICOLO]],LEN(tbStoricoOrdini[[#This Row],[ARTICOLO]])-FIND(" ",tbStoricoOrdini[[#This Row],[ARTICOLO]],FIND(" ",tbStoricoOrdini[[#This Row],[ARTICOLO]]) +1)),"")</f>
        <v>Plus</v>
      </c>
      <c r="L1672" s="3">
        <f>VLOOKUP(tbStoricoOrdini[[#This Row],[ARTICOLO]],tbArticoli[],2,FALSE)</f>
        <v>240</v>
      </c>
      <c r="M1672" s="22">
        <f>tbStoricoOrdini[[#This Row],[IMPORTO]]/tbStoricoOrdini[[#This Row],[PREZZO]]</f>
        <v>2.5166666666666666</v>
      </c>
      <c r="N1672" t="s">
        <v>9</v>
      </c>
      <c r="O1672" s="8">
        <f>VLOOKUP(tbStoricoOrdini[[#This Row],[AGENTE]],tbAgenti[],2,FALSE)</f>
        <v>0.05</v>
      </c>
      <c r="P1672" s="2">
        <v>604</v>
      </c>
      <c r="Q1672" s="2">
        <f>tbStoricoOrdini[[#This Row],[IMPORTO]]*tbStoricoOrdini[[#This Row],[% COMM.]]</f>
        <v>30.200000000000003</v>
      </c>
      <c r="R1672" s="2">
        <f>tbStoricoOrdini[[#This Row],[TOT. COMM.]]+tbStoricoOrdini[[#This Row],[IMPORTO]]</f>
        <v>634.20000000000005</v>
      </c>
    </row>
    <row r="1673" spans="1:18">
      <c r="A1673" s="1">
        <v>43862</v>
      </c>
      <c r="B1673" s="7">
        <f>MONTH(tbStoricoOrdini[[#This Row],[DATA]])</f>
        <v>2</v>
      </c>
      <c r="C1673" t="s">
        <v>1768</v>
      </c>
      <c r="D1673" t="str">
        <f>RIGHT(tbStoricoOrdini[[#This Row],[ORDINE]],4)</f>
        <v>1670</v>
      </c>
      <c r="E1673" t="s">
        <v>51</v>
      </c>
      <c r="F1673" t="str">
        <f>VLOOKUP(tbStoricoOrdini[[#This Row],[CLIENTE]],tbClienti[],3,FALSE)</f>
        <v>Veneto</v>
      </c>
      <c r="G1673" t="str">
        <f>VLOOKUP(tbStoricoOrdini[[#This Row],[CLIENTE]],tbClienti[],7,FALSE)</f>
        <v>AC</v>
      </c>
      <c r="H1673" t="s">
        <v>63</v>
      </c>
      <c r="I1673" t="str">
        <f>IF(LEFT(tbStoricoOrdini[[#This Row],[ARTICOLO]],3) = "COG","COG",LEFT(tbStoricoOrdini[[#This Row],[ARTICOLO]],FIND(" ",tbStoricoOrdini[[#This Row],[ARTICOLO]])-1))</f>
        <v>KLM</v>
      </c>
      <c r="J1673" t="str">
        <f>MID(tbStoricoOrdini[[#This Row],[ARTICOLO]],FIND(" ",tbStoricoOrdini[[#This Row],[ARTICOLO]])+1,4)</f>
        <v>3000</v>
      </c>
      <c r="K1673" t="str">
        <f>IFERROR(RIGHT(tbStoricoOrdini[[#This Row],[ARTICOLO]],LEN(tbStoricoOrdini[[#This Row],[ARTICOLO]])-FIND(" ",tbStoricoOrdini[[#This Row],[ARTICOLO]],FIND(" ",tbStoricoOrdini[[#This Row],[ARTICOLO]]) +1)),"")</f>
        <v>Plus</v>
      </c>
      <c r="L1673" s="3">
        <f>VLOOKUP(tbStoricoOrdini[[#This Row],[ARTICOLO]],tbArticoli[],2,FALSE)</f>
        <v>145</v>
      </c>
      <c r="M1673" s="22">
        <f>tbStoricoOrdini[[#This Row],[IMPORTO]]/tbStoricoOrdini[[#This Row],[PREZZO]]</f>
        <v>51.896551724137929</v>
      </c>
      <c r="N1673" t="s">
        <v>39</v>
      </c>
      <c r="O1673" s="8">
        <f>VLOOKUP(tbStoricoOrdini[[#This Row],[AGENTE]],tbAgenti[],2,FALSE)</f>
        <v>0.05</v>
      </c>
      <c r="P1673" s="2">
        <v>7525</v>
      </c>
      <c r="Q1673" s="2">
        <f>tbStoricoOrdini[[#This Row],[IMPORTO]]*tbStoricoOrdini[[#This Row],[% COMM.]]</f>
        <v>376.25</v>
      </c>
      <c r="R1673" s="2">
        <f>tbStoricoOrdini[[#This Row],[TOT. COMM.]]+tbStoricoOrdini[[#This Row],[IMPORTO]]</f>
        <v>7901.25</v>
      </c>
    </row>
    <row r="1674" spans="1:18">
      <c r="A1674" s="1">
        <v>43862</v>
      </c>
      <c r="B1674" s="7">
        <f>MONTH(tbStoricoOrdini[[#This Row],[DATA]])</f>
        <v>2</v>
      </c>
      <c r="C1674" t="s">
        <v>1769</v>
      </c>
      <c r="D1674" t="str">
        <f>RIGHT(tbStoricoOrdini[[#This Row],[ORDINE]],4)</f>
        <v>1671</v>
      </c>
      <c r="E1674" t="s">
        <v>51</v>
      </c>
      <c r="F1674" t="str">
        <f>VLOOKUP(tbStoricoOrdini[[#This Row],[CLIENTE]],tbClienti[],3,FALSE)</f>
        <v>Veneto</v>
      </c>
      <c r="G1674" t="str">
        <f>VLOOKUP(tbStoricoOrdini[[#This Row],[CLIENTE]],tbClienti[],7,FALSE)</f>
        <v>AC</v>
      </c>
      <c r="H1674" t="s">
        <v>63</v>
      </c>
      <c r="I1674" t="str">
        <f>IF(LEFT(tbStoricoOrdini[[#This Row],[ARTICOLO]],3) = "COG","COG",LEFT(tbStoricoOrdini[[#This Row],[ARTICOLO]],FIND(" ",tbStoricoOrdini[[#This Row],[ARTICOLO]])-1))</f>
        <v>KLM</v>
      </c>
      <c r="J1674" t="str">
        <f>MID(tbStoricoOrdini[[#This Row],[ARTICOLO]],FIND(" ",tbStoricoOrdini[[#This Row],[ARTICOLO]])+1,4)</f>
        <v>3000</v>
      </c>
      <c r="K1674" t="str">
        <f>IFERROR(RIGHT(tbStoricoOrdini[[#This Row],[ARTICOLO]],LEN(tbStoricoOrdini[[#This Row],[ARTICOLO]])-FIND(" ",tbStoricoOrdini[[#This Row],[ARTICOLO]],FIND(" ",tbStoricoOrdini[[#This Row],[ARTICOLO]]) +1)),"")</f>
        <v>Plus</v>
      </c>
      <c r="L1674" s="3">
        <f>VLOOKUP(tbStoricoOrdini[[#This Row],[ARTICOLO]],tbArticoli[],2,FALSE)</f>
        <v>145</v>
      </c>
      <c r="M1674" s="22">
        <f>tbStoricoOrdini[[#This Row],[IMPORTO]]/tbStoricoOrdini[[#This Row],[PREZZO]]</f>
        <v>4.63448275862069</v>
      </c>
      <c r="N1674" t="s">
        <v>19</v>
      </c>
      <c r="O1674" s="8">
        <f>VLOOKUP(tbStoricoOrdini[[#This Row],[AGENTE]],tbAgenti[],2,FALSE)</f>
        <v>0.05</v>
      </c>
      <c r="P1674" s="2">
        <v>672</v>
      </c>
      <c r="Q1674" s="2">
        <f>tbStoricoOrdini[[#This Row],[IMPORTO]]*tbStoricoOrdini[[#This Row],[% COMM.]]</f>
        <v>33.6</v>
      </c>
      <c r="R1674" s="2">
        <f>tbStoricoOrdini[[#This Row],[TOT. COMM.]]+tbStoricoOrdini[[#This Row],[IMPORTO]]</f>
        <v>705.6</v>
      </c>
    </row>
    <row r="1675" spans="1:18">
      <c r="A1675" s="1">
        <v>43862</v>
      </c>
      <c r="B1675" s="7">
        <f>MONTH(tbStoricoOrdini[[#This Row],[DATA]])</f>
        <v>2</v>
      </c>
      <c r="C1675" t="s">
        <v>1770</v>
      </c>
      <c r="D1675" t="str">
        <f>RIGHT(tbStoricoOrdini[[#This Row],[ORDINE]],4)</f>
        <v>1672</v>
      </c>
      <c r="E1675" t="s">
        <v>51</v>
      </c>
      <c r="F1675" t="str">
        <f>VLOOKUP(tbStoricoOrdini[[#This Row],[CLIENTE]],tbClienti[],3,FALSE)</f>
        <v>Veneto</v>
      </c>
      <c r="G1675" t="str">
        <f>VLOOKUP(tbStoricoOrdini[[#This Row],[CLIENTE]],tbClienti[],7,FALSE)</f>
        <v>AC</v>
      </c>
      <c r="H1675" t="s">
        <v>63</v>
      </c>
      <c r="I1675" t="str">
        <f>IF(LEFT(tbStoricoOrdini[[#This Row],[ARTICOLO]],3) = "COG","COG",LEFT(tbStoricoOrdini[[#This Row],[ARTICOLO]],FIND(" ",tbStoricoOrdini[[#This Row],[ARTICOLO]])-1))</f>
        <v>KLM</v>
      </c>
      <c r="J1675" t="str">
        <f>MID(tbStoricoOrdini[[#This Row],[ARTICOLO]],FIND(" ",tbStoricoOrdini[[#This Row],[ARTICOLO]])+1,4)</f>
        <v>3000</v>
      </c>
      <c r="K1675" t="str">
        <f>IFERROR(RIGHT(tbStoricoOrdini[[#This Row],[ARTICOLO]],LEN(tbStoricoOrdini[[#This Row],[ARTICOLO]])-FIND(" ",tbStoricoOrdini[[#This Row],[ARTICOLO]],FIND(" ",tbStoricoOrdini[[#This Row],[ARTICOLO]]) +1)),"")</f>
        <v>Plus</v>
      </c>
      <c r="L1675" s="3">
        <f>VLOOKUP(tbStoricoOrdini[[#This Row],[ARTICOLO]],tbArticoli[],2,FALSE)</f>
        <v>145</v>
      </c>
      <c r="M1675" s="22">
        <f>tbStoricoOrdini[[#This Row],[IMPORTO]]/tbStoricoOrdini[[#This Row],[PREZZO]]</f>
        <v>41.882758620689657</v>
      </c>
      <c r="N1675" t="s">
        <v>15</v>
      </c>
      <c r="O1675" s="8">
        <f>VLOOKUP(tbStoricoOrdini[[#This Row],[AGENTE]],tbAgenti[],2,FALSE)</f>
        <v>0.08</v>
      </c>
      <c r="P1675" s="2">
        <v>6073</v>
      </c>
      <c r="Q1675" s="2">
        <f>tbStoricoOrdini[[#This Row],[IMPORTO]]*tbStoricoOrdini[[#This Row],[% COMM.]]</f>
        <v>485.84000000000003</v>
      </c>
      <c r="R1675" s="2">
        <f>tbStoricoOrdini[[#This Row],[TOT. COMM.]]+tbStoricoOrdini[[#This Row],[IMPORTO]]</f>
        <v>6558.84</v>
      </c>
    </row>
    <row r="1676" spans="1:18">
      <c r="A1676" s="1">
        <v>43862</v>
      </c>
      <c r="B1676" s="7">
        <f>MONTH(tbStoricoOrdini[[#This Row],[DATA]])</f>
        <v>2</v>
      </c>
      <c r="C1676" t="s">
        <v>1771</v>
      </c>
      <c r="D1676" t="str">
        <f>RIGHT(tbStoricoOrdini[[#This Row],[ORDINE]],4)</f>
        <v>1673</v>
      </c>
      <c r="E1676" t="s">
        <v>51</v>
      </c>
      <c r="F1676" t="str">
        <f>VLOOKUP(tbStoricoOrdini[[#This Row],[CLIENTE]],tbClienti[],3,FALSE)</f>
        <v>Veneto</v>
      </c>
      <c r="G1676" t="str">
        <f>VLOOKUP(tbStoricoOrdini[[#This Row],[CLIENTE]],tbClienti[],7,FALSE)</f>
        <v>AC</v>
      </c>
      <c r="H1676" t="s">
        <v>63</v>
      </c>
      <c r="I1676" t="str">
        <f>IF(LEFT(tbStoricoOrdini[[#This Row],[ARTICOLO]],3) = "COG","COG",LEFT(tbStoricoOrdini[[#This Row],[ARTICOLO]],FIND(" ",tbStoricoOrdini[[#This Row],[ARTICOLO]])-1))</f>
        <v>KLM</v>
      </c>
      <c r="J1676" t="str">
        <f>MID(tbStoricoOrdini[[#This Row],[ARTICOLO]],FIND(" ",tbStoricoOrdini[[#This Row],[ARTICOLO]])+1,4)</f>
        <v>3000</v>
      </c>
      <c r="K1676" t="str">
        <f>IFERROR(RIGHT(tbStoricoOrdini[[#This Row],[ARTICOLO]],LEN(tbStoricoOrdini[[#This Row],[ARTICOLO]])-FIND(" ",tbStoricoOrdini[[#This Row],[ARTICOLO]],FIND(" ",tbStoricoOrdini[[#This Row],[ARTICOLO]]) +1)),"")</f>
        <v>Plus</v>
      </c>
      <c r="L1676" s="3">
        <f>VLOOKUP(tbStoricoOrdini[[#This Row],[ARTICOLO]],tbArticoli[],2,FALSE)</f>
        <v>145</v>
      </c>
      <c r="M1676" s="22">
        <f>tbStoricoOrdini[[#This Row],[IMPORTO]]/tbStoricoOrdini[[#This Row],[PREZZO]]</f>
        <v>14.848275862068965</v>
      </c>
      <c r="N1676" t="s">
        <v>18</v>
      </c>
      <c r="O1676" s="8">
        <f>VLOOKUP(tbStoricoOrdini[[#This Row],[AGENTE]],tbAgenti[],2,FALSE)</f>
        <v>0.03</v>
      </c>
      <c r="P1676" s="2">
        <v>2153</v>
      </c>
      <c r="Q1676" s="2">
        <f>tbStoricoOrdini[[#This Row],[IMPORTO]]*tbStoricoOrdini[[#This Row],[% COMM.]]</f>
        <v>64.59</v>
      </c>
      <c r="R1676" s="2">
        <f>tbStoricoOrdini[[#This Row],[TOT. COMM.]]+tbStoricoOrdini[[#This Row],[IMPORTO]]</f>
        <v>2217.59</v>
      </c>
    </row>
    <row r="1677" spans="1:18">
      <c r="A1677" s="1">
        <v>43862</v>
      </c>
      <c r="B1677" s="7">
        <f>MONTH(tbStoricoOrdini[[#This Row],[DATA]])</f>
        <v>2</v>
      </c>
      <c r="C1677" t="s">
        <v>1772</v>
      </c>
      <c r="D1677" t="str">
        <f>RIGHT(tbStoricoOrdini[[#This Row],[ORDINE]],4)</f>
        <v>1674</v>
      </c>
      <c r="E1677" t="s">
        <v>51</v>
      </c>
      <c r="F1677" t="str">
        <f>VLOOKUP(tbStoricoOrdini[[#This Row],[CLIENTE]],tbClienti[],3,FALSE)</f>
        <v>Veneto</v>
      </c>
      <c r="G1677" t="str">
        <f>VLOOKUP(tbStoricoOrdini[[#This Row],[CLIENTE]],tbClienti[],7,FALSE)</f>
        <v>AC</v>
      </c>
      <c r="H1677" t="s">
        <v>63</v>
      </c>
      <c r="I1677" t="str">
        <f>IF(LEFT(tbStoricoOrdini[[#This Row],[ARTICOLO]],3) = "COG","COG",LEFT(tbStoricoOrdini[[#This Row],[ARTICOLO]],FIND(" ",tbStoricoOrdini[[#This Row],[ARTICOLO]])-1))</f>
        <v>KLM</v>
      </c>
      <c r="J1677" t="str">
        <f>MID(tbStoricoOrdini[[#This Row],[ARTICOLO]],FIND(" ",tbStoricoOrdini[[#This Row],[ARTICOLO]])+1,4)</f>
        <v>3000</v>
      </c>
      <c r="K1677" t="str">
        <f>IFERROR(RIGHT(tbStoricoOrdini[[#This Row],[ARTICOLO]],LEN(tbStoricoOrdini[[#This Row],[ARTICOLO]])-FIND(" ",tbStoricoOrdini[[#This Row],[ARTICOLO]],FIND(" ",tbStoricoOrdini[[#This Row],[ARTICOLO]]) +1)),"")</f>
        <v>Plus</v>
      </c>
      <c r="L1677" s="3">
        <f>VLOOKUP(tbStoricoOrdini[[#This Row],[ARTICOLO]],tbArticoli[],2,FALSE)</f>
        <v>145</v>
      </c>
      <c r="M1677" s="22">
        <f>tbStoricoOrdini[[#This Row],[IMPORTO]]/tbStoricoOrdini[[#This Row],[PREZZO]]</f>
        <v>42.868965517241378</v>
      </c>
      <c r="N1677" t="s">
        <v>13</v>
      </c>
      <c r="O1677" s="8">
        <f>VLOOKUP(tbStoricoOrdini[[#This Row],[AGENTE]],tbAgenti[],2,FALSE)</f>
        <v>0.1</v>
      </c>
      <c r="P1677" s="2">
        <v>6216</v>
      </c>
      <c r="Q1677" s="2">
        <f>tbStoricoOrdini[[#This Row],[IMPORTO]]*tbStoricoOrdini[[#This Row],[% COMM.]]</f>
        <v>621.6</v>
      </c>
      <c r="R1677" s="2">
        <f>tbStoricoOrdini[[#This Row],[TOT. COMM.]]+tbStoricoOrdini[[#This Row],[IMPORTO]]</f>
        <v>6837.6</v>
      </c>
    </row>
    <row r="1678" spans="1:18">
      <c r="A1678" s="1">
        <v>43862</v>
      </c>
      <c r="B1678" s="7">
        <f>MONTH(tbStoricoOrdini[[#This Row],[DATA]])</f>
        <v>2</v>
      </c>
      <c r="C1678" t="s">
        <v>1773</v>
      </c>
      <c r="D1678" t="str">
        <f>RIGHT(tbStoricoOrdini[[#This Row],[ORDINE]],4)</f>
        <v>1675</v>
      </c>
      <c r="E1678" t="s">
        <v>51</v>
      </c>
      <c r="F1678" t="str">
        <f>VLOOKUP(tbStoricoOrdini[[#This Row],[CLIENTE]],tbClienti[],3,FALSE)</f>
        <v>Veneto</v>
      </c>
      <c r="G1678" t="str">
        <f>VLOOKUP(tbStoricoOrdini[[#This Row],[CLIENTE]],tbClienti[],7,FALSE)</f>
        <v>AC</v>
      </c>
      <c r="H1678" t="s">
        <v>63</v>
      </c>
      <c r="I1678" t="str">
        <f>IF(LEFT(tbStoricoOrdini[[#This Row],[ARTICOLO]],3) = "COG","COG",LEFT(tbStoricoOrdini[[#This Row],[ARTICOLO]],FIND(" ",tbStoricoOrdini[[#This Row],[ARTICOLO]])-1))</f>
        <v>KLM</v>
      </c>
      <c r="J1678" t="str">
        <f>MID(tbStoricoOrdini[[#This Row],[ARTICOLO]],FIND(" ",tbStoricoOrdini[[#This Row],[ARTICOLO]])+1,4)</f>
        <v>3000</v>
      </c>
      <c r="K1678" t="str">
        <f>IFERROR(RIGHT(tbStoricoOrdini[[#This Row],[ARTICOLO]],LEN(tbStoricoOrdini[[#This Row],[ARTICOLO]])-FIND(" ",tbStoricoOrdini[[#This Row],[ARTICOLO]],FIND(" ",tbStoricoOrdini[[#This Row],[ARTICOLO]]) +1)),"")</f>
        <v>Plus</v>
      </c>
      <c r="L1678" s="3">
        <f>VLOOKUP(tbStoricoOrdini[[#This Row],[ARTICOLO]],tbArticoli[],2,FALSE)</f>
        <v>145</v>
      </c>
      <c r="M1678" s="22">
        <f>tbStoricoOrdini[[#This Row],[IMPORTO]]/tbStoricoOrdini[[#This Row],[PREZZO]]</f>
        <v>327.3862068965517</v>
      </c>
      <c r="N1678" t="s">
        <v>6</v>
      </c>
      <c r="O1678" s="8">
        <f>VLOOKUP(tbStoricoOrdini[[#This Row],[AGENTE]],tbAgenti[],2,FALSE)</f>
        <v>7.4999999999999997E-2</v>
      </c>
      <c r="P1678" s="2">
        <v>47471</v>
      </c>
      <c r="Q1678" s="2">
        <f>tbStoricoOrdini[[#This Row],[IMPORTO]]*tbStoricoOrdini[[#This Row],[% COMM.]]</f>
        <v>3560.3249999999998</v>
      </c>
      <c r="R1678" s="2">
        <f>tbStoricoOrdini[[#This Row],[TOT. COMM.]]+tbStoricoOrdini[[#This Row],[IMPORTO]]</f>
        <v>51031.324999999997</v>
      </c>
    </row>
    <row r="1679" spans="1:18">
      <c r="A1679" s="1">
        <v>43862</v>
      </c>
      <c r="B1679" s="7">
        <f>MONTH(tbStoricoOrdini[[#This Row],[DATA]])</f>
        <v>2</v>
      </c>
      <c r="C1679" t="s">
        <v>1774</v>
      </c>
      <c r="D1679" t="str">
        <f>RIGHT(tbStoricoOrdini[[#This Row],[ORDINE]],4)</f>
        <v>1676</v>
      </c>
      <c r="E1679" t="s">
        <v>51</v>
      </c>
      <c r="F1679" t="str">
        <f>VLOOKUP(tbStoricoOrdini[[#This Row],[CLIENTE]],tbClienti[],3,FALSE)</f>
        <v>Veneto</v>
      </c>
      <c r="G1679" t="str">
        <f>VLOOKUP(tbStoricoOrdini[[#This Row],[CLIENTE]],tbClienti[],7,FALSE)</f>
        <v>AC</v>
      </c>
      <c r="H1679" t="s">
        <v>63</v>
      </c>
      <c r="I1679" t="str">
        <f>IF(LEFT(tbStoricoOrdini[[#This Row],[ARTICOLO]],3) = "COG","COG",LEFT(tbStoricoOrdini[[#This Row],[ARTICOLO]],FIND(" ",tbStoricoOrdini[[#This Row],[ARTICOLO]])-1))</f>
        <v>KLM</v>
      </c>
      <c r="J1679" t="str">
        <f>MID(tbStoricoOrdini[[#This Row],[ARTICOLO]],FIND(" ",tbStoricoOrdini[[#This Row],[ARTICOLO]])+1,4)</f>
        <v>3000</v>
      </c>
      <c r="K1679" t="str">
        <f>IFERROR(RIGHT(tbStoricoOrdini[[#This Row],[ARTICOLO]],LEN(tbStoricoOrdini[[#This Row],[ARTICOLO]])-FIND(" ",tbStoricoOrdini[[#This Row],[ARTICOLO]],FIND(" ",tbStoricoOrdini[[#This Row],[ARTICOLO]]) +1)),"")</f>
        <v>Plus</v>
      </c>
      <c r="L1679" s="3">
        <f>VLOOKUP(tbStoricoOrdini[[#This Row],[ARTICOLO]],tbArticoli[],2,FALSE)</f>
        <v>145</v>
      </c>
      <c r="M1679" s="22">
        <f>tbStoricoOrdini[[#This Row],[IMPORTO]]/tbStoricoOrdini[[#This Row],[PREZZO]]</f>
        <v>29.296551724137931</v>
      </c>
      <c r="N1679" t="s">
        <v>9</v>
      </c>
      <c r="O1679" s="8">
        <f>VLOOKUP(tbStoricoOrdini[[#This Row],[AGENTE]],tbAgenti[],2,FALSE)</f>
        <v>0.05</v>
      </c>
      <c r="P1679" s="2">
        <v>4248</v>
      </c>
      <c r="Q1679" s="2">
        <f>tbStoricoOrdini[[#This Row],[IMPORTO]]*tbStoricoOrdini[[#This Row],[% COMM.]]</f>
        <v>212.4</v>
      </c>
      <c r="R1679" s="2">
        <f>tbStoricoOrdini[[#This Row],[TOT. COMM.]]+tbStoricoOrdini[[#This Row],[IMPORTO]]</f>
        <v>4460.3999999999996</v>
      </c>
    </row>
    <row r="1680" spans="1:18">
      <c r="A1680" s="1">
        <v>43862</v>
      </c>
      <c r="B1680" s="7">
        <f>MONTH(tbStoricoOrdini[[#This Row],[DATA]])</f>
        <v>2</v>
      </c>
      <c r="C1680" t="s">
        <v>1775</v>
      </c>
      <c r="D1680" t="str">
        <f>RIGHT(tbStoricoOrdini[[#This Row],[ORDINE]],4)</f>
        <v>1677</v>
      </c>
      <c r="E1680" t="s">
        <v>51</v>
      </c>
      <c r="F1680" t="str">
        <f>VLOOKUP(tbStoricoOrdini[[#This Row],[CLIENTE]],tbClienti[],3,FALSE)</f>
        <v>Veneto</v>
      </c>
      <c r="G1680" t="str">
        <f>VLOOKUP(tbStoricoOrdini[[#This Row],[CLIENTE]],tbClienti[],7,FALSE)</f>
        <v>AC</v>
      </c>
      <c r="H1680" t="s">
        <v>65</v>
      </c>
      <c r="I1680" t="str">
        <f>IF(LEFT(tbStoricoOrdini[[#This Row],[ARTICOLO]],3) = "COG","COG",LEFT(tbStoricoOrdini[[#This Row],[ARTICOLO]],FIND(" ",tbStoricoOrdini[[#This Row],[ARTICOLO]])-1))</f>
        <v>GKLM</v>
      </c>
      <c r="J1680" t="str">
        <f>MID(tbStoricoOrdini[[#This Row],[ARTICOLO]],FIND(" ",tbStoricoOrdini[[#This Row],[ARTICOLO]])+1,4)</f>
        <v>5000</v>
      </c>
      <c r="K1680" t="str">
        <f>IFERROR(RIGHT(tbStoricoOrdini[[#This Row],[ARTICOLO]],LEN(tbStoricoOrdini[[#This Row],[ARTICOLO]])-FIND(" ",tbStoricoOrdini[[#This Row],[ARTICOLO]],FIND(" ",tbStoricoOrdini[[#This Row],[ARTICOLO]]) +1)),"")</f>
        <v/>
      </c>
      <c r="L1680" s="3">
        <f>VLOOKUP(tbStoricoOrdini[[#This Row],[ARTICOLO]],tbArticoli[],2,FALSE)</f>
        <v>75</v>
      </c>
      <c r="M1680" s="22">
        <f>tbStoricoOrdini[[#This Row],[IMPORTO]]/tbStoricoOrdini[[#This Row],[PREZZO]]</f>
        <v>688.98666666666668</v>
      </c>
      <c r="N1680" t="s">
        <v>6</v>
      </c>
      <c r="O1680" s="8">
        <f>VLOOKUP(tbStoricoOrdini[[#This Row],[AGENTE]],tbAgenti[],2,FALSE)</f>
        <v>7.4999999999999997E-2</v>
      </c>
      <c r="P1680" s="2">
        <v>51674</v>
      </c>
      <c r="Q1680" s="2">
        <f>tbStoricoOrdini[[#This Row],[IMPORTO]]*tbStoricoOrdini[[#This Row],[% COMM.]]</f>
        <v>3875.5499999999997</v>
      </c>
      <c r="R1680" s="2">
        <f>tbStoricoOrdini[[#This Row],[TOT. COMM.]]+tbStoricoOrdini[[#This Row],[IMPORTO]]</f>
        <v>55549.55</v>
      </c>
    </row>
    <row r="1681" spans="1:18">
      <c r="A1681" s="1">
        <v>43862</v>
      </c>
      <c r="B1681" s="7">
        <f>MONTH(tbStoricoOrdini[[#This Row],[DATA]])</f>
        <v>2</v>
      </c>
      <c r="C1681" t="s">
        <v>1776</v>
      </c>
      <c r="D1681" t="str">
        <f>RIGHT(tbStoricoOrdini[[#This Row],[ORDINE]],4)</f>
        <v>1678</v>
      </c>
      <c r="E1681" t="s">
        <v>51</v>
      </c>
      <c r="F1681" t="str">
        <f>VLOOKUP(tbStoricoOrdini[[#This Row],[CLIENTE]],tbClienti[],3,FALSE)</f>
        <v>Veneto</v>
      </c>
      <c r="G1681" t="str">
        <f>VLOOKUP(tbStoricoOrdini[[#This Row],[CLIENTE]],tbClienti[],7,FALSE)</f>
        <v>AC</v>
      </c>
      <c r="H1681" t="s">
        <v>66</v>
      </c>
      <c r="I1681" t="str">
        <f>IF(LEFT(tbStoricoOrdini[[#This Row],[ARTICOLO]],3) = "COG","COG",LEFT(tbStoricoOrdini[[#This Row],[ARTICOLO]],FIND(" ",tbStoricoOrdini[[#This Row],[ARTICOLO]])-1))</f>
        <v>BAG</v>
      </c>
      <c r="J1681" t="str">
        <f>MID(tbStoricoOrdini[[#This Row],[ARTICOLO]],FIND(" ",tbStoricoOrdini[[#This Row],[ARTICOLO]])+1,4)</f>
        <v>2500</v>
      </c>
      <c r="K1681" t="str">
        <f>IFERROR(RIGHT(tbStoricoOrdini[[#This Row],[ARTICOLO]],LEN(tbStoricoOrdini[[#This Row],[ARTICOLO]])-FIND(" ",tbStoricoOrdini[[#This Row],[ARTICOLO]],FIND(" ",tbStoricoOrdini[[#This Row],[ARTICOLO]]) +1)),"")</f>
        <v>Plus</v>
      </c>
      <c r="L1681" s="3">
        <f>VLOOKUP(tbStoricoOrdini[[#This Row],[ARTICOLO]],tbArticoli[],2,FALSE)</f>
        <v>220</v>
      </c>
      <c r="M1681" s="22">
        <f>tbStoricoOrdini[[#This Row],[IMPORTO]]/tbStoricoOrdini[[#This Row],[PREZZO]]</f>
        <v>0.10909090909090909</v>
      </c>
      <c r="N1681" t="s">
        <v>39</v>
      </c>
      <c r="O1681" s="8">
        <f>VLOOKUP(tbStoricoOrdini[[#This Row],[AGENTE]],tbAgenti[],2,FALSE)</f>
        <v>0.05</v>
      </c>
      <c r="P1681" s="2">
        <v>24</v>
      </c>
      <c r="Q1681" s="2">
        <f>tbStoricoOrdini[[#This Row],[IMPORTO]]*tbStoricoOrdini[[#This Row],[% COMM.]]</f>
        <v>1.2000000000000002</v>
      </c>
      <c r="R1681" s="2">
        <f>tbStoricoOrdini[[#This Row],[TOT. COMM.]]+tbStoricoOrdini[[#This Row],[IMPORTO]]</f>
        <v>25.2</v>
      </c>
    </row>
    <row r="1682" spans="1:18">
      <c r="A1682" s="1">
        <v>43862</v>
      </c>
      <c r="B1682" s="7">
        <f>MONTH(tbStoricoOrdini[[#This Row],[DATA]])</f>
        <v>2</v>
      </c>
      <c r="C1682" t="s">
        <v>1777</v>
      </c>
      <c r="D1682" t="str">
        <f>RIGHT(tbStoricoOrdini[[#This Row],[ORDINE]],4)</f>
        <v>1679</v>
      </c>
      <c r="E1682" t="s">
        <v>51</v>
      </c>
      <c r="F1682" t="str">
        <f>VLOOKUP(tbStoricoOrdini[[#This Row],[CLIENTE]],tbClienti[],3,FALSE)</f>
        <v>Veneto</v>
      </c>
      <c r="G1682" t="str">
        <f>VLOOKUP(tbStoricoOrdini[[#This Row],[CLIENTE]],tbClienti[],7,FALSE)</f>
        <v>AC</v>
      </c>
      <c r="H1682" t="s">
        <v>66</v>
      </c>
      <c r="I1682" t="str">
        <f>IF(LEFT(tbStoricoOrdini[[#This Row],[ARTICOLO]],3) = "COG","COG",LEFT(tbStoricoOrdini[[#This Row],[ARTICOLO]],FIND(" ",tbStoricoOrdini[[#This Row],[ARTICOLO]])-1))</f>
        <v>BAG</v>
      </c>
      <c r="J1682" t="str">
        <f>MID(tbStoricoOrdini[[#This Row],[ARTICOLO]],FIND(" ",tbStoricoOrdini[[#This Row],[ARTICOLO]])+1,4)</f>
        <v>2500</v>
      </c>
      <c r="K1682" t="str">
        <f>IFERROR(RIGHT(tbStoricoOrdini[[#This Row],[ARTICOLO]],LEN(tbStoricoOrdini[[#This Row],[ARTICOLO]])-FIND(" ",tbStoricoOrdini[[#This Row],[ARTICOLO]],FIND(" ",tbStoricoOrdini[[#This Row],[ARTICOLO]]) +1)),"")</f>
        <v>Plus</v>
      </c>
      <c r="L1682" s="3">
        <f>VLOOKUP(tbStoricoOrdini[[#This Row],[ARTICOLO]],tbArticoli[],2,FALSE)</f>
        <v>220</v>
      </c>
      <c r="M1682" s="22">
        <f>tbStoricoOrdini[[#This Row],[IMPORTO]]/tbStoricoOrdini[[#This Row],[PREZZO]]</f>
        <v>6.8181818181818177E-2</v>
      </c>
      <c r="N1682" t="s">
        <v>15</v>
      </c>
      <c r="O1682" s="8">
        <f>VLOOKUP(tbStoricoOrdini[[#This Row],[AGENTE]],tbAgenti[],2,FALSE)</f>
        <v>0.08</v>
      </c>
      <c r="P1682" s="2">
        <v>15</v>
      </c>
      <c r="Q1682" s="2">
        <f>tbStoricoOrdini[[#This Row],[IMPORTO]]*tbStoricoOrdini[[#This Row],[% COMM.]]</f>
        <v>1.2</v>
      </c>
      <c r="R1682" s="2">
        <f>tbStoricoOrdini[[#This Row],[TOT. COMM.]]+tbStoricoOrdini[[#This Row],[IMPORTO]]</f>
        <v>16.2</v>
      </c>
    </row>
    <row r="1683" spans="1:18">
      <c r="A1683" s="1">
        <v>43862</v>
      </c>
      <c r="B1683" s="7">
        <f>MONTH(tbStoricoOrdini[[#This Row],[DATA]])</f>
        <v>2</v>
      </c>
      <c r="C1683" t="s">
        <v>1778</v>
      </c>
      <c r="D1683" t="str">
        <f>RIGHT(tbStoricoOrdini[[#This Row],[ORDINE]],4)</f>
        <v>1680</v>
      </c>
      <c r="E1683" t="s">
        <v>51</v>
      </c>
      <c r="F1683" t="str">
        <f>VLOOKUP(tbStoricoOrdini[[#This Row],[CLIENTE]],tbClienti[],3,FALSE)</f>
        <v>Veneto</v>
      </c>
      <c r="G1683" t="str">
        <f>VLOOKUP(tbStoricoOrdini[[#This Row],[CLIENTE]],tbClienti[],7,FALSE)</f>
        <v>AC</v>
      </c>
      <c r="H1683" t="s">
        <v>66</v>
      </c>
      <c r="I1683" t="str">
        <f>IF(LEFT(tbStoricoOrdini[[#This Row],[ARTICOLO]],3) = "COG","COG",LEFT(tbStoricoOrdini[[#This Row],[ARTICOLO]],FIND(" ",tbStoricoOrdini[[#This Row],[ARTICOLO]])-1))</f>
        <v>BAG</v>
      </c>
      <c r="J1683" t="str">
        <f>MID(tbStoricoOrdini[[#This Row],[ARTICOLO]],FIND(" ",tbStoricoOrdini[[#This Row],[ARTICOLO]])+1,4)</f>
        <v>2500</v>
      </c>
      <c r="K1683" t="str">
        <f>IFERROR(RIGHT(tbStoricoOrdini[[#This Row],[ARTICOLO]],LEN(tbStoricoOrdini[[#This Row],[ARTICOLO]])-FIND(" ",tbStoricoOrdini[[#This Row],[ARTICOLO]],FIND(" ",tbStoricoOrdini[[#This Row],[ARTICOLO]]) +1)),"")</f>
        <v>Plus</v>
      </c>
      <c r="L1683" s="3">
        <f>VLOOKUP(tbStoricoOrdini[[#This Row],[ARTICOLO]],tbArticoli[],2,FALSE)</f>
        <v>220</v>
      </c>
      <c r="M1683" s="22">
        <f>tbStoricoOrdini[[#This Row],[IMPORTO]]/tbStoricoOrdini[[#This Row],[PREZZO]]</f>
        <v>2.2727272727272728E-2</v>
      </c>
      <c r="N1683" t="s">
        <v>18</v>
      </c>
      <c r="O1683" s="8">
        <f>VLOOKUP(tbStoricoOrdini[[#This Row],[AGENTE]],tbAgenti[],2,FALSE)</f>
        <v>0.03</v>
      </c>
      <c r="P1683" s="2">
        <v>5</v>
      </c>
      <c r="Q1683" s="2">
        <f>tbStoricoOrdini[[#This Row],[IMPORTO]]*tbStoricoOrdini[[#This Row],[% COMM.]]</f>
        <v>0.15</v>
      </c>
      <c r="R1683" s="2">
        <f>tbStoricoOrdini[[#This Row],[TOT. COMM.]]+tbStoricoOrdini[[#This Row],[IMPORTO]]</f>
        <v>5.15</v>
      </c>
    </row>
    <row r="1684" spans="1:18">
      <c r="A1684" s="1">
        <v>43862</v>
      </c>
      <c r="B1684" s="7">
        <f>MONTH(tbStoricoOrdini[[#This Row],[DATA]])</f>
        <v>2</v>
      </c>
      <c r="C1684" t="s">
        <v>1779</v>
      </c>
      <c r="D1684" t="str">
        <f>RIGHT(tbStoricoOrdini[[#This Row],[ORDINE]],4)</f>
        <v>1681</v>
      </c>
      <c r="E1684" t="s">
        <v>51</v>
      </c>
      <c r="F1684" t="str">
        <f>VLOOKUP(tbStoricoOrdini[[#This Row],[CLIENTE]],tbClienti[],3,FALSE)</f>
        <v>Veneto</v>
      </c>
      <c r="G1684" t="str">
        <f>VLOOKUP(tbStoricoOrdini[[#This Row],[CLIENTE]],tbClienti[],7,FALSE)</f>
        <v>AC</v>
      </c>
      <c r="H1684" t="s">
        <v>66</v>
      </c>
      <c r="I1684" t="str">
        <f>IF(LEFT(tbStoricoOrdini[[#This Row],[ARTICOLO]],3) = "COG","COG",LEFT(tbStoricoOrdini[[#This Row],[ARTICOLO]],FIND(" ",tbStoricoOrdini[[#This Row],[ARTICOLO]])-1))</f>
        <v>BAG</v>
      </c>
      <c r="J1684" t="str">
        <f>MID(tbStoricoOrdini[[#This Row],[ARTICOLO]],FIND(" ",tbStoricoOrdini[[#This Row],[ARTICOLO]])+1,4)</f>
        <v>2500</v>
      </c>
      <c r="K1684" t="str">
        <f>IFERROR(RIGHT(tbStoricoOrdini[[#This Row],[ARTICOLO]],LEN(tbStoricoOrdini[[#This Row],[ARTICOLO]])-FIND(" ",tbStoricoOrdini[[#This Row],[ARTICOLO]],FIND(" ",tbStoricoOrdini[[#This Row],[ARTICOLO]]) +1)),"")</f>
        <v>Plus</v>
      </c>
      <c r="L1684" s="3">
        <f>VLOOKUP(tbStoricoOrdini[[#This Row],[ARTICOLO]],tbArticoli[],2,FALSE)</f>
        <v>220</v>
      </c>
      <c r="M1684" s="22">
        <f>tbStoricoOrdini[[#This Row],[IMPORTO]]/tbStoricoOrdini[[#This Row],[PREZZO]]</f>
        <v>1.2545454545454546</v>
      </c>
      <c r="N1684" t="s">
        <v>6</v>
      </c>
      <c r="O1684" s="8">
        <f>VLOOKUP(tbStoricoOrdini[[#This Row],[AGENTE]],tbAgenti[],2,FALSE)</f>
        <v>7.4999999999999997E-2</v>
      </c>
      <c r="P1684" s="2">
        <v>276</v>
      </c>
      <c r="Q1684" s="2">
        <f>tbStoricoOrdini[[#This Row],[IMPORTO]]*tbStoricoOrdini[[#This Row],[% COMM.]]</f>
        <v>20.7</v>
      </c>
      <c r="R1684" s="2">
        <f>tbStoricoOrdini[[#This Row],[TOT. COMM.]]+tbStoricoOrdini[[#This Row],[IMPORTO]]</f>
        <v>296.7</v>
      </c>
    </row>
    <row r="1685" spans="1:18">
      <c r="A1685" s="1">
        <v>43862</v>
      </c>
      <c r="B1685" s="7">
        <f>MONTH(tbStoricoOrdini[[#This Row],[DATA]])</f>
        <v>2</v>
      </c>
      <c r="C1685" t="s">
        <v>1780</v>
      </c>
      <c r="D1685" t="str">
        <f>RIGHT(tbStoricoOrdini[[#This Row],[ORDINE]],4)</f>
        <v>1682</v>
      </c>
      <c r="E1685" t="s">
        <v>51</v>
      </c>
      <c r="F1685" t="str">
        <f>VLOOKUP(tbStoricoOrdini[[#This Row],[CLIENTE]],tbClienti[],3,FALSE)</f>
        <v>Veneto</v>
      </c>
      <c r="G1685" t="str">
        <f>VLOOKUP(tbStoricoOrdini[[#This Row],[CLIENTE]],tbClienti[],7,FALSE)</f>
        <v>AC</v>
      </c>
      <c r="H1685" t="s">
        <v>66</v>
      </c>
      <c r="I1685" t="str">
        <f>IF(LEFT(tbStoricoOrdini[[#This Row],[ARTICOLO]],3) = "COG","COG",LEFT(tbStoricoOrdini[[#This Row],[ARTICOLO]],FIND(" ",tbStoricoOrdini[[#This Row],[ARTICOLO]])-1))</f>
        <v>BAG</v>
      </c>
      <c r="J1685" t="str">
        <f>MID(tbStoricoOrdini[[#This Row],[ARTICOLO]],FIND(" ",tbStoricoOrdini[[#This Row],[ARTICOLO]])+1,4)</f>
        <v>2500</v>
      </c>
      <c r="K1685" t="str">
        <f>IFERROR(RIGHT(tbStoricoOrdini[[#This Row],[ARTICOLO]],LEN(tbStoricoOrdini[[#This Row],[ARTICOLO]])-FIND(" ",tbStoricoOrdini[[#This Row],[ARTICOLO]],FIND(" ",tbStoricoOrdini[[#This Row],[ARTICOLO]]) +1)),"")</f>
        <v>Plus</v>
      </c>
      <c r="L1685" s="3">
        <f>VLOOKUP(tbStoricoOrdini[[#This Row],[ARTICOLO]],tbArticoli[],2,FALSE)</f>
        <v>220</v>
      </c>
      <c r="M1685" s="22">
        <f>tbStoricoOrdini[[#This Row],[IMPORTO]]/tbStoricoOrdini[[#This Row],[PREZZO]]</f>
        <v>5.2045454545454541</v>
      </c>
      <c r="N1685" t="s">
        <v>9</v>
      </c>
      <c r="O1685" s="8">
        <f>VLOOKUP(tbStoricoOrdini[[#This Row],[AGENTE]],tbAgenti[],2,FALSE)</f>
        <v>0.05</v>
      </c>
      <c r="P1685" s="2">
        <v>1145</v>
      </c>
      <c r="Q1685" s="2">
        <f>tbStoricoOrdini[[#This Row],[IMPORTO]]*tbStoricoOrdini[[#This Row],[% COMM.]]</f>
        <v>57.25</v>
      </c>
      <c r="R1685" s="2">
        <f>tbStoricoOrdini[[#This Row],[TOT. COMM.]]+tbStoricoOrdini[[#This Row],[IMPORTO]]</f>
        <v>1202.25</v>
      </c>
    </row>
    <row r="1686" spans="1:18">
      <c r="A1686" s="1">
        <v>43862</v>
      </c>
      <c r="B1686" s="7">
        <f>MONTH(tbStoricoOrdini[[#This Row],[DATA]])</f>
        <v>2</v>
      </c>
      <c r="C1686" t="s">
        <v>1781</v>
      </c>
      <c r="D1686" t="str">
        <f>RIGHT(tbStoricoOrdini[[#This Row],[ORDINE]],4)</f>
        <v>1683</v>
      </c>
      <c r="E1686" t="s">
        <v>51</v>
      </c>
      <c r="F1686" t="str">
        <f>VLOOKUP(tbStoricoOrdini[[#This Row],[CLIENTE]],tbClienti[],3,FALSE)</f>
        <v>Veneto</v>
      </c>
      <c r="G1686" t="str">
        <f>VLOOKUP(tbStoricoOrdini[[#This Row],[CLIENTE]],tbClienti[],7,FALSE)</f>
        <v>AC</v>
      </c>
      <c r="H1686" t="s">
        <v>69</v>
      </c>
      <c r="I1686" t="str">
        <f>IF(LEFT(tbStoricoOrdini[[#This Row],[ARTICOLO]],3) = "COG","COG",LEFT(tbStoricoOrdini[[#This Row],[ARTICOLO]],FIND(" ",tbStoricoOrdini[[#This Row],[ARTICOLO]])-1))</f>
        <v>BAG</v>
      </c>
      <c r="J1686" t="str">
        <f>MID(tbStoricoOrdini[[#This Row],[ARTICOLO]],FIND(" ",tbStoricoOrdini[[#This Row],[ARTICOLO]])+1,4)</f>
        <v>1121</v>
      </c>
      <c r="K1686" t="str">
        <f>IFERROR(RIGHT(tbStoricoOrdini[[#This Row],[ARTICOLO]],LEN(tbStoricoOrdini[[#This Row],[ARTICOLO]])-FIND(" ",tbStoricoOrdini[[#This Row],[ARTICOLO]],FIND(" ",tbStoricoOrdini[[#This Row],[ARTICOLO]]) +1)),"")</f>
        <v>Gold</v>
      </c>
      <c r="L1686" s="3">
        <f>VLOOKUP(tbStoricoOrdini[[#This Row],[ARTICOLO]],tbArticoli[],2,FALSE)</f>
        <v>230</v>
      </c>
      <c r="M1686" s="22">
        <f>tbStoricoOrdini[[#This Row],[IMPORTO]]/tbStoricoOrdini[[#This Row],[PREZZO]]</f>
        <v>107.32173913043478</v>
      </c>
      <c r="N1686" t="s">
        <v>6</v>
      </c>
      <c r="O1686" s="8">
        <f>VLOOKUP(tbStoricoOrdini[[#This Row],[AGENTE]],tbAgenti[],2,FALSE)</f>
        <v>7.4999999999999997E-2</v>
      </c>
      <c r="P1686" s="2">
        <v>24684</v>
      </c>
      <c r="Q1686" s="2">
        <f>tbStoricoOrdini[[#This Row],[IMPORTO]]*tbStoricoOrdini[[#This Row],[% COMM.]]</f>
        <v>1851.3</v>
      </c>
      <c r="R1686" s="2">
        <f>tbStoricoOrdini[[#This Row],[TOT. COMM.]]+tbStoricoOrdini[[#This Row],[IMPORTO]]</f>
        <v>26535.3</v>
      </c>
    </row>
    <row r="1687" spans="1:18">
      <c r="A1687" s="1">
        <v>43862</v>
      </c>
      <c r="B1687" s="7">
        <f>MONTH(tbStoricoOrdini[[#This Row],[DATA]])</f>
        <v>2</v>
      </c>
      <c r="C1687" t="s">
        <v>1782</v>
      </c>
      <c r="D1687" t="str">
        <f>RIGHT(tbStoricoOrdini[[#This Row],[ORDINE]],4)</f>
        <v>1684</v>
      </c>
      <c r="E1687" t="s">
        <v>51</v>
      </c>
      <c r="F1687" t="str">
        <f>VLOOKUP(tbStoricoOrdini[[#This Row],[CLIENTE]],tbClienti[],3,FALSE)</f>
        <v>Veneto</v>
      </c>
      <c r="G1687" t="str">
        <f>VLOOKUP(tbStoricoOrdini[[#This Row],[CLIENTE]],tbClienti[],7,FALSE)</f>
        <v>AC</v>
      </c>
      <c r="H1687" t="s">
        <v>69</v>
      </c>
      <c r="I1687" t="str">
        <f>IF(LEFT(tbStoricoOrdini[[#This Row],[ARTICOLO]],3) = "COG","COG",LEFT(tbStoricoOrdini[[#This Row],[ARTICOLO]],FIND(" ",tbStoricoOrdini[[#This Row],[ARTICOLO]])-1))</f>
        <v>BAG</v>
      </c>
      <c r="J1687" t="str">
        <f>MID(tbStoricoOrdini[[#This Row],[ARTICOLO]],FIND(" ",tbStoricoOrdini[[#This Row],[ARTICOLO]])+1,4)</f>
        <v>1121</v>
      </c>
      <c r="K1687" t="str">
        <f>IFERROR(RIGHT(tbStoricoOrdini[[#This Row],[ARTICOLO]],LEN(tbStoricoOrdini[[#This Row],[ARTICOLO]])-FIND(" ",tbStoricoOrdini[[#This Row],[ARTICOLO]],FIND(" ",tbStoricoOrdini[[#This Row],[ARTICOLO]]) +1)),"")</f>
        <v>Gold</v>
      </c>
      <c r="L1687" s="3">
        <f>VLOOKUP(tbStoricoOrdini[[#This Row],[ARTICOLO]],tbArticoli[],2,FALSE)</f>
        <v>230</v>
      </c>
      <c r="M1687" s="22">
        <f>tbStoricoOrdini[[#This Row],[IMPORTO]]/tbStoricoOrdini[[#This Row],[PREZZO]]</f>
        <v>396.12608695652176</v>
      </c>
      <c r="N1687" t="s">
        <v>9</v>
      </c>
      <c r="O1687" s="8">
        <f>VLOOKUP(tbStoricoOrdini[[#This Row],[AGENTE]],tbAgenti[],2,FALSE)</f>
        <v>0.05</v>
      </c>
      <c r="P1687" s="2">
        <v>91109</v>
      </c>
      <c r="Q1687" s="2">
        <f>tbStoricoOrdini[[#This Row],[IMPORTO]]*tbStoricoOrdini[[#This Row],[% COMM.]]</f>
        <v>4555.45</v>
      </c>
      <c r="R1687" s="2">
        <f>tbStoricoOrdini[[#This Row],[TOT. COMM.]]+tbStoricoOrdini[[#This Row],[IMPORTO]]</f>
        <v>95664.45</v>
      </c>
    </row>
    <row r="1688" spans="1:18">
      <c r="A1688" s="1">
        <v>43862</v>
      </c>
      <c r="B1688" s="7">
        <f>MONTH(tbStoricoOrdini[[#This Row],[DATA]])</f>
        <v>2</v>
      </c>
      <c r="C1688" t="s">
        <v>1783</v>
      </c>
      <c r="D1688" t="str">
        <f>RIGHT(tbStoricoOrdini[[#This Row],[ORDINE]],4)</f>
        <v>1685</v>
      </c>
      <c r="E1688" t="s">
        <v>51</v>
      </c>
      <c r="F1688" t="str">
        <f>VLOOKUP(tbStoricoOrdini[[#This Row],[CLIENTE]],tbClienti[],3,FALSE)</f>
        <v>Veneto</v>
      </c>
      <c r="G1688" t="str">
        <f>VLOOKUP(tbStoricoOrdini[[#This Row],[CLIENTE]],tbClienti[],7,FALSE)</f>
        <v>AC</v>
      </c>
      <c r="H1688" t="s">
        <v>83</v>
      </c>
      <c r="I1688" t="str">
        <f>IF(LEFT(tbStoricoOrdini[[#This Row],[ARTICOLO]],3) = "COG","COG",LEFT(tbStoricoOrdini[[#This Row],[ARTICOLO]],FIND(" ",tbStoricoOrdini[[#This Row],[ARTICOLO]])-1))</f>
        <v>COG</v>
      </c>
      <c r="J1688" t="str">
        <f>MID(tbStoricoOrdini[[#This Row],[ARTICOLO]],FIND(" ",tbStoricoOrdini[[#This Row],[ARTICOLO]])+1,4)</f>
        <v>8000</v>
      </c>
      <c r="K1688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1688" s="3">
        <f>VLOOKUP(tbStoricoOrdini[[#This Row],[ARTICOLO]],tbArticoli[],2,FALSE)</f>
        <v>670</v>
      </c>
      <c r="M1688" s="22">
        <f>tbStoricoOrdini[[#This Row],[IMPORTO]]/tbStoricoOrdini[[#This Row],[PREZZO]]</f>
        <v>41.822388059701495</v>
      </c>
      <c r="N1688" t="s">
        <v>9</v>
      </c>
      <c r="O1688" s="8">
        <f>VLOOKUP(tbStoricoOrdini[[#This Row],[AGENTE]],tbAgenti[],2,FALSE)</f>
        <v>0.05</v>
      </c>
      <c r="P1688" s="2">
        <v>28021</v>
      </c>
      <c r="Q1688" s="2">
        <f>tbStoricoOrdini[[#This Row],[IMPORTO]]*tbStoricoOrdini[[#This Row],[% COMM.]]</f>
        <v>1401.0500000000002</v>
      </c>
      <c r="R1688" s="2">
        <f>tbStoricoOrdini[[#This Row],[TOT. COMM.]]+tbStoricoOrdini[[#This Row],[IMPORTO]]</f>
        <v>29422.05</v>
      </c>
    </row>
    <row r="1689" spans="1:18">
      <c r="A1689" s="1">
        <v>43862</v>
      </c>
      <c r="B1689" s="7">
        <f>MONTH(tbStoricoOrdini[[#This Row],[DATA]])</f>
        <v>2</v>
      </c>
      <c r="C1689" t="s">
        <v>1784</v>
      </c>
      <c r="D1689" t="str">
        <f>RIGHT(tbStoricoOrdini[[#This Row],[ORDINE]],4)</f>
        <v>1686</v>
      </c>
      <c r="E1689" t="s">
        <v>51</v>
      </c>
      <c r="F1689" t="str">
        <f>VLOOKUP(tbStoricoOrdini[[#This Row],[CLIENTE]],tbClienti[],3,FALSE)</f>
        <v>Veneto</v>
      </c>
      <c r="G1689" t="str">
        <f>VLOOKUP(tbStoricoOrdini[[#This Row],[CLIENTE]],tbClienti[],7,FALSE)</f>
        <v>AC</v>
      </c>
      <c r="H1689" t="s">
        <v>75</v>
      </c>
      <c r="I1689" t="str">
        <f>IF(LEFT(tbStoricoOrdini[[#This Row],[ARTICOLO]],3) = "COG","COG",LEFT(tbStoricoOrdini[[#This Row],[ARTICOLO]],FIND(" ",tbStoricoOrdini[[#This Row],[ARTICOLO]])-1))</f>
        <v>AVRC</v>
      </c>
      <c r="J1689" t="str">
        <f>MID(tbStoricoOrdini[[#This Row],[ARTICOLO]],FIND(" ",tbStoricoOrdini[[#This Row],[ARTICOLO]])+1,4)</f>
        <v>1000</v>
      </c>
      <c r="K1689" t="str">
        <f>IFERROR(RIGHT(tbStoricoOrdini[[#This Row],[ARTICOLO]],LEN(tbStoricoOrdini[[#This Row],[ARTICOLO]])-FIND(" ",tbStoricoOrdini[[#This Row],[ARTICOLO]],FIND(" ",tbStoricoOrdini[[#This Row],[ARTICOLO]]) +1)),"")</f>
        <v>Silver</v>
      </c>
      <c r="L1689" s="3">
        <f>VLOOKUP(tbStoricoOrdini[[#This Row],[ARTICOLO]],tbArticoli[],2,FALSE)</f>
        <v>390</v>
      </c>
      <c r="M1689" s="22">
        <f>tbStoricoOrdini[[#This Row],[IMPORTO]]/tbStoricoOrdini[[#This Row],[PREZZO]]</f>
        <v>0.20256410256410257</v>
      </c>
      <c r="N1689" t="s">
        <v>9</v>
      </c>
      <c r="O1689" s="8">
        <f>VLOOKUP(tbStoricoOrdini[[#This Row],[AGENTE]],tbAgenti[],2,FALSE)</f>
        <v>0.05</v>
      </c>
      <c r="P1689" s="2">
        <v>79</v>
      </c>
      <c r="Q1689" s="2">
        <f>tbStoricoOrdini[[#This Row],[IMPORTO]]*tbStoricoOrdini[[#This Row],[% COMM.]]</f>
        <v>3.95</v>
      </c>
      <c r="R1689" s="2">
        <f>tbStoricoOrdini[[#This Row],[TOT. COMM.]]+tbStoricoOrdini[[#This Row],[IMPORTO]]</f>
        <v>82.95</v>
      </c>
    </row>
    <row r="1690" spans="1:18">
      <c r="A1690" s="1">
        <v>43862</v>
      </c>
      <c r="B1690" s="7">
        <f>MONTH(tbStoricoOrdini[[#This Row],[DATA]])</f>
        <v>2</v>
      </c>
      <c r="C1690" t="s">
        <v>1785</v>
      </c>
      <c r="D1690" t="str">
        <f>RIGHT(tbStoricoOrdini[[#This Row],[ORDINE]],4)</f>
        <v>1687</v>
      </c>
      <c r="E1690" t="s">
        <v>51</v>
      </c>
      <c r="F1690" t="str">
        <f>VLOOKUP(tbStoricoOrdini[[#This Row],[CLIENTE]],tbClienti[],3,FALSE)</f>
        <v>Veneto</v>
      </c>
      <c r="G1690" t="str">
        <f>VLOOKUP(tbStoricoOrdini[[#This Row],[CLIENTE]],tbClienti[],7,FALSE)</f>
        <v>AC</v>
      </c>
      <c r="H1690" t="s">
        <v>71</v>
      </c>
      <c r="I1690" t="str">
        <f>IF(LEFT(tbStoricoOrdini[[#This Row],[ARTICOLO]],3) = "COG","COG",LEFT(tbStoricoOrdini[[#This Row],[ARTICOLO]],FIND(" ",tbStoricoOrdini[[#This Row],[ARTICOLO]])-1))</f>
        <v>EB07</v>
      </c>
      <c r="J1690" t="str">
        <f>MID(tbStoricoOrdini[[#This Row],[ARTICOLO]],FIND(" ",tbStoricoOrdini[[#This Row],[ARTICOLO]])+1,4)</f>
        <v>5000</v>
      </c>
      <c r="K1690" t="str">
        <f>IFERROR(RIGHT(tbStoricoOrdini[[#This Row],[ARTICOLO]],LEN(tbStoricoOrdini[[#This Row],[ARTICOLO]])-FIND(" ",tbStoricoOrdini[[#This Row],[ARTICOLO]],FIND(" ",tbStoricoOrdini[[#This Row],[ARTICOLO]]) +1)),"")</f>
        <v/>
      </c>
      <c r="L1690" s="3">
        <f>VLOOKUP(tbStoricoOrdini[[#This Row],[ARTICOLO]],tbArticoli[],2,FALSE)</f>
        <v>140</v>
      </c>
      <c r="M1690" s="22">
        <f>tbStoricoOrdini[[#This Row],[IMPORTO]]/tbStoricoOrdini[[#This Row],[PREZZO]]</f>
        <v>0.37142857142857144</v>
      </c>
      <c r="N1690" t="s">
        <v>39</v>
      </c>
      <c r="O1690" s="8">
        <f>VLOOKUP(tbStoricoOrdini[[#This Row],[AGENTE]],tbAgenti[],2,FALSE)</f>
        <v>0.05</v>
      </c>
      <c r="P1690" s="2">
        <v>52</v>
      </c>
      <c r="Q1690" s="2">
        <f>tbStoricoOrdini[[#This Row],[IMPORTO]]*tbStoricoOrdini[[#This Row],[% COMM.]]</f>
        <v>2.6</v>
      </c>
      <c r="R1690" s="2">
        <f>tbStoricoOrdini[[#This Row],[TOT. COMM.]]+tbStoricoOrdini[[#This Row],[IMPORTO]]</f>
        <v>54.6</v>
      </c>
    </row>
    <row r="1691" spans="1:18">
      <c r="A1691" s="1">
        <v>43862</v>
      </c>
      <c r="B1691" s="7">
        <f>MONTH(tbStoricoOrdini[[#This Row],[DATA]])</f>
        <v>2</v>
      </c>
      <c r="C1691" t="s">
        <v>1786</v>
      </c>
      <c r="D1691" t="str">
        <f>RIGHT(tbStoricoOrdini[[#This Row],[ORDINE]],4)</f>
        <v>1688</v>
      </c>
      <c r="E1691" t="s">
        <v>51</v>
      </c>
      <c r="F1691" t="str">
        <f>VLOOKUP(tbStoricoOrdini[[#This Row],[CLIENTE]],tbClienti[],3,FALSE)</f>
        <v>Veneto</v>
      </c>
      <c r="G1691" t="str">
        <f>VLOOKUP(tbStoricoOrdini[[#This Row],[CLIENTE]],tbClienti[],7,FALSE)</f>
        <v>AC</v>
      </c>
      <c r="H1691" t="s">
        <v>71</v>
      </c>
      <c r="I1691" t="str">
        <f>IF(LEFT(tbStoricoOrdini[[#This Row],[ARTICOLO]],3) = "COG","COG",LEFT(tbStoricoOrdini[[#This Row],[ARTICOLO]],FIND(" ",tbStoricoOrdini[[#This Row],[ARTICOLO]])-1))</f>
        <v>EB07</v>
      </c>
      <c r="J1691" t="str">
        <f>MID(tbStoricoOrdini[[#This Row],[ARTICOLO]],FIND(" ",tbStoricoOrdini[[#This Row],[ARTICOLO]])+1,4)</f>
        <v>5000</v>
      </c>
      <c r="K1691" t="str">
        <f>IFERROR(RIGHT(tbStoricoOrdini[[#This Row],[ARTICOLO]],LEN(tbStoricoOrdini[[#This Row],[ARTICOLO]])-FIND(" ",tbStoricoOrdini[[#This Row],[ARTICOLO]],FIND(" ",tbStoricoOrdini[[#This Row],[ARTICOLO]]) +1)),"")</f>
        <v/>
      </c>
      <c r="L1691" s="3">
        <f>VLOOKUP(tbStoricoOrdini[[#This Row],[ARTICOLO]],tbArticoli[],2,FALSE)</f>
        <v>140</v>
      </c>
      <c r="M1691" s="22">
        <f>tbStoricoOrdini[[#This Row],[IMPORTO]]/tbStoricoOrdini[[#This Row],[PREZZO]]</f>
        <v>0.50714285714285712</v>
      </c>
      <c r="N1691" t="s">
        <v>13</v>
      </c>
      <c r="O1691" s="8">
        <f>VLOOKUP(tbStoricoOrdini[[#This Row],[AGENTE]],tbAgenti[],2,FALSE)</f>
        <v>0.1</v>
      </c>
      <c r="P1691" s="2">
        <v>71</v>
      </c>
      <c r="Q1691" s="2">
        <f>tbStoricoOrdini[[#This Row],[IMPORTO]]*tbStoricoOrdini[[#This Row],[% COMM.]]</f>
        <v>7.1000000000000005</v>
      </c>
      <c r="R1691" s="2">
        <f>tbStoricoOrdini[[#This Row],[TOT. COMM.]]+tbStoricoOrdini[[#This Row],[IMPORTO]]</f>
        <v>78.099999999999994</v>
      </c>
    </row>
    <row r="1692" spans="1:18">
      <c r="A1692" s="1">
        <v>43862</v>
      </c>
      <c r="B1692" s="7">
        <f>MONTH(tbStoricoOrdini[[#This Row],[DATA]])</f>
        <v>2</v>
      </c>
      <c r="C1692" t="s">
        <v>1787</v>
      </c>
      <c r="D1692" t="str">
        <f>RIGHT(tbStoricoOrdini[[#This Row],[ORDINE]],4)</f>
        <v>1689</v>
      </c>
      <c r="E1692" t="s">
        <v>51</v>
      </c>
      <c r="F1692" t="str">
        <f>VLOOKUP(tbStoricoOrdini[[#This Row],[CLIENTE]],tbClienti[],3,FALSE)</f>
        <v>Veneto</v>
      </c>
      <c r="G1692" t="str">
        <f>VLOOKUP(tbStoricoOrdini[[#This Row],[CLIENTE]],tbClienti[],7,FALSE)</f>
        <v>AC</v>
      </c>
      <c r="H1692" t="s">
        <v>71</v>
      </c>
      <c r="I1692" t="str">
        <f>IF(LEFT(tbStoricoOrdini[[#This Row],[ARTICOLO]],3) = "COG","COG",LEFT(tbStoricoOrdini[[#This Row],[ARTICOLO]],FIND(" ",tbStoricoOrdini[[#This Row],[ARTICOLO]])-1))</f>
        <v>EB07</v>
      </c>
      <c r="J1692" t="str">
        <f>MID(tbStoricoOrdini[[#This Row],[ARTICOLO]],FIND(" ",tbStoricoOrdini[[#This Row],[ARTICOLO]])+1,4)</f>
        <v>5000</v>
      </c>
      <c r="K1692" t="str">
        <f>IFERROR(RIGHT(tbStoricoOrdini[[#This Row],[ARTICOLO]],LEN(tbStoricoOrdini[[#This Row],[ARTICOLO]])-FIND(" ",tbStoricoOrdini[[#This Row],[ARTICOLO]],FIND(" ",tbStoricoOrdini[[#This Row],[ARTICOLO]]) +1)),"")</f>
        <v/>
      </c>
      <c r="L1692" s="3">
        <f>VLOOKUP(tbStoricoOrdini[[#This Row],[ARTICOLO]],tbArticoli[],2,FALSE)</f>
        <v>140</v>
      </c>
      <c r="M1692" s="22">
        <f>tbStoricoOrdini[[#This Row],[IMPORTO]]/tbStoricoOrdini[[#This Row],[PREZZO]]</f>
        <v>0.8</v>
      </c>
      <c r="N1692" t="s">
        <v>6</v>
      </c>
      <c r="O1692" s="8">
        <f>VLOOKUP(tbStoricoOrdini[[#This Row],[AGENTE]],tbAgenti[],2,FALSE)</f>
        <v>7.4999999999999997E-2</v>
      </c>
      <c r="P1692" s="2">
        <v>112</v>
      </c>
      <c r="Q1692" s="2">
        <f>tbStoricoOrdini[[#This Row],[IMPORTO]]*tbStoricoOrdini[[#This Row],[% COMM.]]</f>
        <v>8.4</v>
      </c>
      <c r="R1692" s="2">
        <f>tbStoricoOrdini[[#This Row],[TOT. COMM.]]+tbStoricoOrdini[[#This Row],[IMPORTO]]</f>
        <v>120.4</v>
      </c>
    </row>
    <row r="1693" spans="1:18">
      <c r="A1693" s="1">
        <v>43862</v>
      </c>
      <c r="B1693" s="7">
        <f>MONTH(tbStoricoOrdini[[#This Row],[DATA]])</f>
        <v>2</v>
      </c>
      <c r="C1693" t="s">
        <v>1788</v>
      </c>
      <c r="D1693" t="str">
        <f>RIGHT(tbStoricoOrdini[[#This Row],[ORDINE]],4)</f>
        <v>1690</v>
      </c>
      <c r="E1693" t="s">
        <v>51</v>
      </c>
      <c r="F1693" t="str">
        <f>VLOOKUP(tbStoricoOrdini[[#This Row],[CLIENTE]],tbClienti[],3,FALSE)</f>
        <v>Veneto</v>
      </c>
      <c r="G1693" t="str">
        <f>VLOOKUP(tbStoricoOrdini[[#This Row],[CLIENTE]],tbClienti[],7,FALSE)</f>
        <v>AC</v>
      </c>
      <c r="H1693" t="s">
        <v>71</v>
      </c>
      <c r="I1693" t="str">
        <f>IF(LEFT(tbStoricoOrdini[[#This Row],[ARTICOLO]],3) = "COG","COG",LEFT(tbStoricoOrdini[[#This Row],[ARTICOLO]],FIND(" ",tbStoricoOrdini[[#This Row],[ARTICOLO]])-1))</f>
        <v>EB07</v>
      </c>
      <c r="J1693" t="str">
        <f>MID(tbStoricoOrdini[[#This Row],[ARTICOLO]],FIND(" ",tbStoricoOrdini[[#This Row],[ARTICOLO]])+1,4)</f>
        <v>5000</v>
      </c>
      <c r="K1693" t="str">
        <f>IFERROR(RIGHT(tbStoricoOrdini[[#This Row],[ARTICOLO]],LEN(tbStoricoOrdini[[#This Row],[ARTICOLO]])-FIND(" ",tbStoricoOrdini[[#This Row],[ARTICOLO]],FIND(" ",tbStoricoOrdini[[#This Row],[ARTICOLO]]) +1)),"")</f>
        <v/>
      </c>
      <c r="L1693" s="3">
        <f>VLOOKUP(tbStoricoOrdini[[#This Row],[ARTICOLO]],tbArticoli[],2,FALSE)</f>
        <v>140</v>
      </c>
      <c r="M1693" s="22">
        <f>tbStoricoOrdini[[#This Row],[IMPORTO]]/tbStoricoOrdini[[#This Row],[PREZZO]]</f>
        <v>4.6714285714285717</v>
      </c>
      <c r="N1693" t="s">
        <v>9</v>
      </c>
      <c r="O1693" s="8">
        <f>VLOOKUP(tbStoricoOrdini[[#This Row],[AGENTE]],tbAgenti[],2,FALSE)</f>
        <v>0.05</v>
      </c>
      <c r="P1693" s="2">
        <v>654</v>
      </c>
      <c r="Q1693" s="2">
        <f>tbStoricoOrdini[[#This Row],[IMPORTO]]*tbStoricoOrdini[[#This Row],[% COMM.]]</f>
        <v>32.700000000000003</v>
      </c>
      <c r="R1693" s="2">
        <f>tbStoricoOrdini[[#This Row],[TOT. COMM.]]+tbStoricoOrdini[[#This Row],[IMPORTO]]</f>
        <v>686.7</v>
      </c>
    </row>
    <row r="1694" spans="1:18">
      <c r="A1694" s="1">
        <v>43862</v>
      </c>
      <c r="B1694" s="7">
        <f>MONTH(tbStoricoOrdini[[#This Row],[DATA]])</f>
        <v>2</v>
      </c>
      <c r="C1694" t="s">
        <v>1789</v>
      </c>
      <c r="D1694" t="str">
        <f>RIGHT(tbStoricoOrdini[[#This Row],[ORDINE]],4)</f>
        <v>1691</v>
      </c>
      <c r="E1694" t="s">
        <v>51</v>
      </c>
      <c r="F1694" t="str">
        <f>VLOOKUP(tbStoricoOrdini[[#This Row],[CLIENTE]],tbClienti[],3,FALSE)</f>
        <v>Veneto</v>
      </c>
      <c r="G1694" t="str">
        <f>VLOOKUP(tbStoricoOrdini[[#This Row],[CLIENTE]],tbClienti[],7,FALSE)</f>
        <v>AC</v>
      </c>
      <c r="H1694" t="s">
        <v>76</v>
      </c>
      <c r="I1694" t="str">
        <f>IF(LEFT(tbStoricoOrdini[[#This Row],[ARTICOLO]],3) = "COG","COG",LEFT(tbStoricoOrdini[[#This Row],[ARTICOLO]],FIND(" ",tbStoricoOrdini[[#This Row],[ARTICOLO]])-1))</f>
        <v>COG</v>
      </c>
      <c r="J1694" t="str">
        <f>MID(tbStoricoOrdini[[#This Row],[ARTICOLO]],FIND(" ",tbStoricoOrdini[[#This Row],[ARTICOLO]])+1,4)</f>
        <v>1000</v>
      </c>
      <c r="K1694" t="str">
        <f>IFERROR(RIGHT(tbStoricoOrdini[[#This Row],[ARTICOLO]],LEN(tbStoricoOrdini[[#This Row],[ARTICOLO]])-FIND(" ",tbStoricoOrdini[[#This Row],[ARTICOLO]],FIND(" ",tbStoricoOrdini[[#This Row],[ARTICOLO]]) +1)),"")</f>
        <v/>
      </c>
      <c r="L1694" s="3">
        <f>VLOOKUP(tbStoricoOrdini[[#This Row],[ARTICOLO]],tbArticoli[],2,FALSE)</f>
        <v>150</v>
      </c>
      <c r="M1694" s="22">
        <f>tbStoricoOrdini[[#This Row],[IMPORTO]]/tbStoricoOrdini[[#This Row],[PREZZO]]</f>
        <v>0.97333333333333338</v>
      </c>
      <c r="N1694" t="s">
        <v>18</v>
      </c>
      <c r="O1694" s="8">
        <f>VLOOKUP(tbStoricoOrdini[[#This Row],[AGENTE]],tbAgenti[],2,FALSE)</f>
        <v>0.03</v>
      </c>
      <c r="P1694" s="2">
        <v>146</v>
      </c>
      <c r="Q1694" s="2">
        <f>tbStoricoOrdini[[#This Row],[IMPORTO]]*tbStoricoOrdini[[#This Row],[% COMM.]]</f>
        <v>4.38</v>
      </c>
      <c r="R1694" s="2">
        <f>tbStoricoOrdini[[#This Row],[TOT. COMM.]]+tbStoricoOrdini[[#This Row],[IMPORTO]]</f>
        <v>150.38</v>
      </c>
    </row>
    <row r="1695" spans="1:18">
      <c r="A1695" s="1">
        <v>43862</v>
      </c>
      <c r="B1695" s="7">
        <f>MONTH(tbStoricoOrdini[[#This Row],[DATA]])</f>
        <v>2</v>
      </c>
      <c r="C1695" t="s">
        <v>1790</v>
      </c>
      <c r="D1695" t="str">
        <f>RIGHT(tbStoricoOrdini[[#This Row],[ORDINE]],4)</f>
        <v>1692</v>
      </c>
      <c r="E1695" t="s">
        <v>51</v>
      </c>
      <c r="F1695" t="str">
        <f>VLOOKUP(tbStoricoOrdini[[#This Row],[CLIENTE]],tbClienti[],3,FALSE)</f>
        <v>Veneto</v>
      </c>
      <c r="G1695" t="str">
        <f>VLOOKUP(tbStoricoOrdini[[#This Row],[CLIENTE]],tbClienti[],7,FALSE)</f>
        <v>AC</v>
      </c>
      <c r="H1695" t="s">
        <v>76</v>
      </c>
      <c r="I1695" t="str">
        <f>IF(LEFT(tbStoricoOrdini[[#This Row],[ARTICOLO]],3) = "COG","COG",LEFT(tbStoricoOrdini[[#This Row],[ARTICOLO]],FIND(" ",tbStoricoOrdini[[#This Row],[ARTICOLO]])-1))</f>
        <v>COG</v>
      </c>
      <c r="J1695" t="str">
        <f>MID(tbStoricoOrdini[[#This Row],[ARTICOLO]],FIND(" ",tbStoricoOrdini[[#This Row],[ARTICOLO]])+1,4)</f>
        <v>1000</v>
      </c>
      <c r="K1695" t="str">
        <f>IFERROR(RIGHT(tbStoricoOrdini[[#This Row],[ARTICOLO]],LEN(tbStoricoOrdini[[#This Row],[ARTICOLO]])-FIND(" ",tbStoricoOrdini[[#This Row],[ARTICOLO]],FIND(" ",tbStoricoOrdini[[#This Row],[ARTICOLO]]) +1)),"")</f>
        <v/>
      </c>
      <c r="L1695" s="3">
        <f>VLOOKUP(tbStoricoOrdini[[#This Row],[ARTICOLO]],tbArticoli[],2,FALSE)</f>
        <v>150</v>
      </c>
      <c r="M1695" s="22">
        <f>tbStoricoOrdini[[#This Row],[IMPORTO]]/tbStoricoOrdini[[#This Row],[PREZZO]]</f>
        <v>1.8133333333333332</v>
      </c>
      <c r="N1695" t="s">
        <v>13</v>
      </c>
      <c r="O1695" s="8">
        <f>VLOOKUP(tbStoricoOrdini[[#This Row],[AGENTE]],tbAgenti[],2,FALSE)</f>
        <v>0.1</v>
      </c>
      <c r="P1695" s="2">
        <v>272</v>
      </c>
      <c r="Q1695" s="2">
        <f>tbStoricoOrdini[[#This Row],[IMPORTO]]*tbStoricoOrdini[[#This Row],[% COMM.]]</f>
        <v>27.200000000000003</v>
      </c>
      <c r="R1695" s="2">
        <f>tbStoricoOrdini[[#This Row],[TOT. COMM.]]+tbStoricoOrdini[[#This Row],[IMPORTO]]</f>
        <v>299.2</v>
      </c>
    </row>
    <row r="1696" spans="1:18">
      <c r="A1696" s="1">
        <v>43862</v>
      </c>
      <c r="B1696" s="7">
        <f>MONTH(tbStoricoOrdini[[#This Row],[DATA]])</f>
        <v>2</v>
      </c>
      <c r="C1696" t="s">
        <v>1791</v>
      </c>
      <c r="D1696" t="str">
        <f>RIGHT(tbStoricoOrdini[[#This Row],[ORDINE]],4)</f>
        <v>1693</v>
      </c>
      <c r="E1696" t="s">
        <v>51</v>
      </c>
      <c r="F1696" t="str">
        <f>VLOOKUP(tbStoricoOrdini[[#This Row],[CLIENTE]],tbClienti[],3,FALSE)</f>
        <v>Veneto</v>
      </c>
      <c r="G1696" t="str">
        <f>VLOOKUP(tbStoricoOrdini[[#This Row],[CLIENTE]],tbClienti[],7,FALSE)</f>
        <v>AC</v>
      </c>
      <c r="H1696" t="s">
        <v>72</v>
      </c>
      <c r="I1696" t="str">
        <f>IF(LEFT(tbStoricoOrdini[[#This Row],[ARTICOLO]],3) = "COG","COG",LEFT(tbStoricoOrdini[[#This Row],[ARTICOLO]],FIND(" ",tbStoricoOrdini[[#This Row],[ARTICOLO]])-1))</f>
        <v>EB06</v>
      </c>
      <c r="J1696" t="str">
        <f>MID(tbStoricoOrdini[[#This Row],[ARTICOLO]],FIND(" ",tbStoricoOrdini[[#This Row],[ARTICOLO]])+1,4)</f>
        <v>3000</v>
      </c>
      <c r="K1696" t="str">
        <f>IFERROR(RIGHT(tbStoricoOrdini[[#This Row],[ARTICOLO]],LEN(tbStoricoOrdini[[#This Row],[ARTICOLO]])-FIND(" ",tbStoricoOrdini[[#This Row],[ARTICOLO]],FIND(" ",tbStoricoOrdini[[#This Row],[ARTICOLO]]) +1)),"")</f>
        <v>Medium</v>
      </c>
      <c r="L1696" s="3">
        <f>VLOOKUP(tbStoricoOrdini[[#This Row],[ARTICOLO]],tbArticoli[],2,FALSE)</f>
        <v>120</v>
      </c>
      <c r="M1696" s="22">
        <f>tbStoricoOrdini[[#This Row],[IMPORTO]]/tbStoricoOrdini[[#This Row],[PREZZO]]</f>
        <v>11.525</v>
      </c>
      <c r="N1696" t="s">
        <v>39</v>
      </c>
      <c r="O1696" s="8">
        <f>VLOOKUP(tbStoricoOrdini[[#This Row],[AGENTE]],tbAgenti[],2,FALSE)</f>
        <v>0.05</v>
      </c>
      <c r="P1696" s="2">
        <v>1383</v>
      </c>
      <c r="Q1696" s="2">
        <f>tbStoricoOrdini[[#This Row],[IMPORTO]]*tbStoricoOrdini[[#This Row],[% COMM.]]</f>
        <v>69.150000000000006</v>
      </c>
      <c r="R1696" s="2">
        <f>tbStoricoOrdini[[#This Row],[TOT. COMM.]]+tbStoricoOrdini[[#This Row],[IMPORTO]]</f>
        <v>1452.15</v>
      </c>
    </row>
    <row r="1697" spans="1:18">
      <c r="A1697" s="1">
        <v>43862</v>
      </c>
      <c r="B1697" s="7">
        <f>MONTH(tbStoricoOrdini[[#This Row],[DATA]])</f>
        <v>2</v>
      </c>
      <c r="C1697" t="s">
        <v>1792</v>
      </c>
      <c r="D1697" t="str">
        <f>RIGHT(tbStoricoOrdini[[#This Row],[ORDINE]],4)</f>
        <v>1694</v>
      </c>
      <c r="E1697" t="s">
        <v>51</v>
      </c>
      <c r="F1697" t="str">
        <f>VLOOKUP(tbStoricoOrdini[[#This Row],[CLIENTE]],tbClienti[],3,FALSE)</f>
        <v>Veneto</v>
      </c>
      <c r="G1697" t="str">
        <f>VLOOKUP(tbStoricoOrdini[[#This Row],[CLIENTE]],tbClienti[],7,FALSE)</f>
        <v>AC</v>
      </c>
      <c r="H1697" t="s">
        <v>72</v>
      </c>
      <c r="I1697" t="str">
        <f>IF(LEFT(tbStoricoOrdini[[#This Row],[ARTICOLO]],3) = "COG","COG",LEFT(tbStoricoOrdini[[#This Row],[ARTICOLO]],FIND(" ",tbStoricoOrdini[[#This Row],[ARTICOLO]])-1))</f>
        <v>EB06</v>
      </c>
      <c r="J1697" t="str">
        <f>MID(tbStoricoOrdini[[#This Row],[ARTICOLO]],FIND(" ",tbStoricoOrdini[[#This Row],[ARTICOLO]])+1,4)</f>
        <v>3000</v>
      </c>
      <c r="K1697" t="str">
        <f>IFERROR(RIGHT(tbStoricoOrdini[[#This Row],[ARTICOLO]],LEN(tbStoricoOrdini[[#This Row],[ARTICOLO]])-FIND(" ",tbStoricoOrdini[[#This Row],[ARTICOLO]],FIND(" ",tbStoricoOrdini[[#This Row],[ARTICOLO]]) +1)),"")</f>
        <v>Medium</v>
      </c>
      <c r="L1697" s="3">
        <f>VLOOKUP(tbStoricoOrdini[[#This Row],[ARTICOLO]],tbArticoli[],2,FALSE)</f>
        <v>120</v>
      </c>
      <c r="M1697" s="22">
        <f>tbStoricoOrdini[[#This Row],[IMPORTO]]/tbStoricoOrdini[[#This Row],[PREZZO]]</f>
        <v>5.2</v>
      </c>
      <c r="N1697" t="s">
        <v>15</v>
      </c>
      <c r="O1697" s="8">
        <f>VLOOKUP(tbStoricoOrdini[[#This Row],[AGENTE]],tbAgenti[],2,FALSE)</f>
        <v>0.08</v>
      </c>
      <c r="P1697" s="2">
        <v>624</v>
      </c>
      <c r="Q1697" s="2">
        <f>tbStoricoOrdini[[#This Row],[IMPORTO]]*tbStoricoOrdini[[#This Row],[% COMM.]]</f>
        <v>49.92</v>
      </c>
      <c r="R1697" s="2">
        <f>tbStoricoOrdini[[#This Row],[TOT. COMM.]]+tbStoricoOrdini[[#This Row],[IMPORTO]]</f>
        <v>673.92</v>
      </c>
    </row>
    <row r="1698" spans="1:18">
      <c r="A1698" s="1">
        <v>43862</v>
      </c>
      <c r="B1698" s="7">
        <f>MONTH(tbStoricoOrdini[[#This Row],[DATA]])</f>
        <v>2</v>
      </c>
      <c r="C1698" t="s">
        <v>1793</v>
      </c>
      <c r="D1698" t="str">
        <f>RIGHT(tbStoricoOrdini[[#This Row],[ORDINE]],4)</f>
        <v>1695</v>
      </c>
      <c r="E1698" t="s">
        <v>51</v>
      </c>
      <c r="F1698" t="str">
        <f>VLOOKUP(tbStoricoOrdini[[#This Row],[CLIENTE]],tbClienti[],3,FALSE)</f>
        <v>Veneto</v>
      </c>
      <c r="G1698" t="str">
        <f>VLOOKUP(tbStoricoOrdini[[#This Row],[CLIENTE]],tbClienti[],7,FALSE)</f>
        <v>AC</v>
      </c>
      <c r="H1698" t="s">
        <v>72</v>
      </c>
      <c r="I1698" t="str">
        <f>IF(LEFT(tbStoricoOrdini[[#This Row],[ARTICOLO]],3) = "COG","COG",LEFT(tbStoricoOrdini[[#This Row],[ARTICOLO]],FIND(" ",tbStoricoOrdini[[#This Row],[ARTICOLO]])-1))</f>
        <v>EB06</v>
      </c>
      <c r="J1698" t="str">
        <f>MID(tbStoricoOrdini[[#This Row],[ARTICOLO]],FIND(" ",tbStoricoOrdini[[#This Row],[ARTICOLO]])+1,4)</f>
        <v>3000</v>
      </c>
      <c r="K1698" t="str">
        <f>IFERROR(RIGHT(tbStoricoOrdini[[#This Row],[ARTICOLO]],LEN(tbStoricoOrdini[[#This Row],[ARTICOLO]])-FIND(" ",tbStoricoOrdini[[#This Row],[ARTICOLO]],FIND(" ",tbStoricoOrdini[[#This Row],[ARTICOLO]]) +1)),"")</f>
        <v>Medium</v>
      </c>
      <c r="L1698" s="3">
        <f>VLOOKUP(tbStoricoOrdini[[#This Row],[ARTICOLO]],tbArticoli[],2,FALSE)</f>
        <v>120</v>
      </c>
      <c r="M1698" s="22">
        <f>tbStoricoOrdini[[#This Row],[IMPORTO]]/tbStoricoOrdini[[#This Row],[PREZZO]]</f>
        <v>73.966666666666669</v>
      </c>
      <c r="N1698" t="s">
        <v>6</v>
      </c>
      <c r="O1698" s="8">
        <f>VLOOKUP(tbStoricoOrdini[[#This Row],[AGENTE]],tbAgenti[],2,FALSE)</f>
        <v>7.4999999999999997E-2</v>
      </c>
      <c r="P1698" s="2">
        <v>8876</v>
      </c>
      <c r="Q1698" s="2">
        <f>tbStoricoOrdini[[#This Row],[IMPORTO]]*tbStoricoOrdini[[#This Row],[% COMM.]]</f>
        <v>665.69999999999993</v>
      </c>
      <c r="R1698" s="2">
        <f>tbStoricoOrdini[[#This Row],[TOT. COMM.]]+tbStoricoOrdini[[#This Row],[IMPORTO]]</f>
        <v>9541.7000000000007</v>
      </c>
    </row>
    <row r="1699" spans="1:18">
      <c r="A1699" s="1">
        <v>43862</v>
      </c>
      <c r="B1699" s="7">
        <f>MONTH(tbStoricoOrdini[[#This Row],[DATA]])</f>
        <v>2</v>
      </c>
      <c r="C1699" t="s">
        <v>1794</v>
      </c>
      <c r="D1699" t="str">
        <f>RIGHT(tbStoricoOrdini[[#This Row],[ORDINE]],4)</f>
        <v>1696</v>
      </c>
      <c r="E1699" t="s">
        <v>51</v>
      </c>
      <c r="F1699" t="str">
        <f>VLOOKUP(tbStoricoOrdini[[#This Row],[CLIENTE]],tbClienti[],3,FALSE)</f>
        <v>Veneto</v>
      </c>
      <c r="G1699" t="str">
        <f>VLOOKUP(tbStoricoOrdini[[#This Row],[CLIENTE]],tbClienti[],7,FALSE)</f>
        <v>AC</v>
      </c>
      <c r="H1699" t="s">
        <v>72</v>
      </c>
      <c r="I1699" t="str">
        <f>IF(LEFT(tbStoricoOrdini[[#This Row],[ARTICOLO]],3) = "COG","COG",LEFT(tbStoricoOrdini[[#This Row],[ARTICOLO]],FIND(" ",tbStoricoOrdini[[#This Row],[ARTICOLO]])-1))</f>
        <v>EB06</v>
      </c>
      <c r="J1699" t="str">
        <f>MID(tbStoricoOrdini[[#This Row],[ARTICOLO]],FIND(" ",tbStoricoOrdini[[#This Row],[ARTICOLO]])+1,4)</f>
        <v>3000</v>
      </c>
      <c r="K1699" t="str">
        <f>IFERROR(RIGHT(tbStoricoOrdini[[#This Row],[ARTICOLO]],LEN(tbStoricoOrdini[[#This Row],[ARTICOLO]])-FIND(" ",tbStoricoOrdini[[#This Row],[ARTICOLO]],FIND(" ",tbStoricoOrdini[[#This Row],[ARTICOLO]]) +1)),"")</f>
        <v>Medium</v>
      </c>
      <c r="L1699" s="3">
        <f>VLOOKUP(tbStoricoOrdini[[#This Row],[ARTICOLO]],tbArticoli[],2,FALSE)</f>
        <v>120</v>
      </c>
      <c r="M1699" s="22">
        <f>tbStoricoOrdini[[#This Row],[IMPORTO]]/tbStoricoOrdini[[#This Row],[PREZZO]]</f>
        <v>20.758333333333333</v>
      </c>
      <c r="N1699" t="s">
        <v>9</v>
      </c>
      <c r="O1699" s="8">
        <f>VLOOKUP(tbStoricoOrdini[[#This Row],[AGENTE]],tbAgenti[],2,FALSE)</f>
        <v>0.05</v>
      </c>
      <c r="P1699" s="2">
        <v>2491</v>
      </c>
      <c r="Q1699" s="2">
        <f>tbStoricoOrdini[[#This Row],[IMPORTO]]*tbStoricoOrdini[[#This Row],[% COMM.]]</f>
        <v>124.55000000000001</v>
      </c>
      <c r="R1699" s="2">
        <f>tbStoricoOrdini[[#This Row],[TOT. COMM.]]+tbStoricoOrdini[[#This Row],[IMPORTO]]</f>
        <v>2615.5500000000002</v>
      </c>
    </row>
    <row r="1700" spans="1:18">
      <c r="A1700" s="1">
        <v>43862</v>
      </c>
      <c r="B1700" s="7">
        <f>MONTH(tbStoricoOrdini[[#This Row],[DATA]])</f>
        <v>2</v>
      </c>
      <c r="C1700" t="s">
        <v>1795</v>
      </c>
      <c r="D1700" t="str">
        <f>RIGHT(tbStoricoOrdini[[#This Row],[ORDINE]],4)</f>
        <v>1697</v>
      </c>
      <c r="E1700" t="s">
        <v>51</v>
      </c>
      <c r="F1700" t="str">
        <f>VLOOKUP(tbStoricoOrdini[[#This Row],[CLIENTE]],tbClienti[],3,FALSE)</f>
        <v>Veneto</v>
      </c>
      <c r="G1700" t="str">
        <f>VLOOKUP(tbStoricoOrdini[[#This Row],[CLIENTE]],tbClienti[],7,FALSE)</f>
        <v>AC</v>
      </c>
      <c r="H1700" t="s">
        <v>73</v>
      </c>
      <c r="I1700" t="str">
        <f>IF(LEFT(tbStoricoOrdini[[#This Row],[ARTICOLO]],3) = "COG","COG",LEFT(tbStoricoOrdini[[#This Row],[ARTICOLO]],FIND(" ",tbStoricoOrdini[[#This Row],[ARTICOLO]])-1))</f>
        <v>EB06</v>
      </c>
      <c r="J1700" t="str">
        <f>MID(tbStoricoOrdini[[#This Row],[ARTICOLO]],FIND(" ",tbStoricoOrdini[[#This Row],[ARTICOLO]])+1,4)</f>
        <v>3000</v>
      </c>
      <c r="K1700" t="str">
        <f>IFERROR(RIGHT(tbStoricoOrdini[[#This Row],[ARTICOLO]],LEN(tbStoricoOrdini[[#This Row],[ARTICOLO]])-FIND(" ",tbStoricoOrdini[[#This Row],[ARTICOLO]],FIND(" ",tbStoricoOrdini[[#This Row],[ARTICOLO]]) +1)),"")</f>
        <v>Plus</v>
      </c>
      <c r="L1700" s="3">
        <f>VLOOKUP(tbStoricoOrdini[[#This Row],[ARTICOLO]],tbArticoli[],2,FALSE)</f>
        <v>130</v>
      </c>
      <c r="M1700" s="22">
        <f>tbStoricoOrdini[[#This Row],[IMPORTO]]/tbStoricoOrdini[[#This Row],[PREZZO]]</f>
        <v>12.592307692307692</v>
      </c>
      <c r="N1700" t="s">
        <v>39</v>
      </c>
      <c r="O1700" s="8">
        <f>VLOOKUP(tbStoricoOrdini[[#This Row],[AGENTE]],tbAgenti[],2,FALSE)</f>
        <v>0.05</v>
      </c>
      <c r="P1700" s="2">
        <v>1637</v>
      </c>
      <c r="Q1700" s="2">
        <f>tbStoricoOrdini[[#This Row],[IMPORTO]]*tbStoricoOrdini[[#This Row],[% COMM.]]</f>
        <v>81.850000000000009</v>
      </c>
      <c r="R1700" s="2">
        <f>tbStoricoOrdini[[#This Row],[TOT. COMM.]]+tbStoricoOrdini[[#This Row],[IMPORTO]]</f>
        <v>1718.85</v>
      </c>
    </row>
    <row r="1701" spans="1:18">
      <c r="A1701" s="1">
        <v>43862</v>
      </c>
      <c r="B1701" s="7">
        <f>MONTH(tbStoricoOrdini[[#This Row],[DATA]])</f>
        <v>2</v>
      </c>
      <c r="C1701" t="s">
        <v>1796</v>
      </c>
      <c r="D1701" t="str">
        <f>RIGHT(tbStoricoOrdini[[#This Row],[ORDINE]],4)</f>
        <v>1698</v>
      </c>
      <c r="E1701" t="s">
        <v>51</v>
      </c>
      <c r="F1701" t="str">
        <f>VLOOKUP(tbStoricoOrdini[[#This Row],[CLIENTE]],tbClienti[],3,FALSE)</f>
        <v>Veneto</v>
      </c>
      <c r="G1701" t="str">
        <f>VLOOKUP(tbStoricoOrdini[[#This Row],[CLIENTE]],tbClienti[],7,FALSE)</f>
        <v>AC</v>
      </c>
      <c r="H1701" t="s">
        <v>73</v>
      </c>
      <c r="I1701" t="str">
        <f>IF(LEFT(tbStoricoOrdini[[#This Row],[ARTICOLO]],3) = "COG","COG",LEFT(tbStoricoOrdini[[#This Row],[ARTICOLO]],FIND(" ",tbStoricoOrdini[[#This Row],[ARTICOLO]])-1))</f>
        <v>EB06</v>
      </c>
      <c r="J1701" t="str">
        <f>MID(tbStoricoOrdini[[#This Row],[ARTICOLO]],FIND(" ",tbStoricoOrdini[[#This Row],[ARTICOLO]])+1,4)</f>
        <v>3000</v>
      </c>
      <c r="K1701" t="str">
        <f>IFERROR(RIGHT(tbStoricoOrdini[[#This Row],[ARTICOLO]],LEN(tbStoricoOrdini[[#This Row],[ARTICOLO]])-FIND(" ",tbStoricoOrdini[[#This Row],[ARTICOLO]],FIND(" ",tbStoricoOrdini[[#This Row],[ARTICOLO]]) +1)),"")</f>
        <v>Plus</v>
      </c>
      <c r="L1701" s="3">
        <f>VLOOKUP(tbStoricoOrdini[[#This Row],[ARTICOLO]],tbArticoli[],2,FALSE)</f>
        <v>130</v>
      </c>
      <c r="M1701" s="22">
        <f>tbStoricoOrdini[[#This Row],[IMPORTO]]/tbStoricoOrdini[[#This Row],[PREZZO]]</f>
        <v>1.0461538461538462</v>
      </c>
      <c r="N1701" t="s">
        <v>18</v>
      </c>
      <c r="O1701" s="8">
        <f>VLOOKUP(tbStoricoOrdini[[#This Row],[AGENTE]],tbAgenti[],2,FALSE)</f>
        <v>0.03</v>
      </c>
      <c r="P1701" s="2">
        <v>136</v>
      </c>
      <c r="Q1701" s="2">
        <f>tbStoricoOrdini[[#This Row],[IMPORTO]]*tbStoricoOrdini[[#This Row],[% COMM.]]</f>
        <v>4.08</v>
      </c>
      <c r="R1701" s="2">
        <f>tbStoricoOrdini[[#This Row],[TOT. COMM.]]+tbStoricoOrdini[[#This Row],[IMPORTO]]</f>
        <v>140.08000000000001</v>
      </c>
    </row>
    <row r="1702" spans="1:18">
      <c r="A1702" s="1">
        <v>43862</v>
      </c>
      <c r="B1702" s="7">
        <f>MONTH(tbStoricoOrdini[[#This Row],[DATA]])</f>
        <v>2</v>
      </c>
      <c r="C1702" t="s">
        <v>1797</v>
      </c>
      <c r="D1702" t="str">
        <f>RIGHT(tbStoricoOrdini[[#This Row],[ORDINE]],4)</f>
        <v>1699</v>
      </c>
      <c r="E1702" t="s">
        <v>51</v>
      </c>
      <c r="F1702" t="str">
        <f>VLOOKUP(tbStoricoOrdini[[#This Row],[CLIENTE]],tbClienti[],3,FALSE)</f>
        <v>Veneto</v>
      </c>
      <c r="G1702" t="str">
        <f>VLOOKUP(tbStoricoOrdini[[#This Row],[CLIENTE]],tbClienti[],7,FALSE)</f>
        <v>AC</v>
      </c>
      <c r="H1702" t="s">
        <v>73</v>
      </c>
      <c r="I1702" t="str">
        <f>IF(LEFT(tbStoricoOrdini[[#This Row],[ARTICOLO]],3) = "COG","COG",LEFT(tbStoricoOrdini[[#This Row],[ARTICOLO]],FIND(" ",tbStoricoOrdini[[#This Row],[ARTICOLO]])-1))</f>
        <v>EB06</v>
      </c>
      <c r="J1702" t="str">
        <f>MID(tbStoricoOrdini[[#This Row],[ARTICOLO]],FIND(" ",tbStoricoOrdini[[#This Row],[ARTICOLO]])+1,4)</f>
        <v>3000</v>
      </c>
      <c r="K1702" t="str">
        <f>IFERROR(RIGHT(tbStoricoOrdini[[#This Row],[ARTICOLO]],LEN(tbStoricoOrdini[[#This Row],[ARTICOLO]])-FIND(" ",tbStoricoOrdini[[#This Row],[ARTICOLO]],FIND(" ",tbStoricoOrdini[[#This Row],[ARTICOLO]]) +1)),"")</f>
        <v>Plus</v>
      </c>
      <c r="L1702" s="3">
        <f>VLOOKUP(tbStoricoOrdini[[#This Row],[ARTICOLO]],tbArticoli[],2,FALSE)</f>
        <v>130</v>
      </c>
      <c r="M1702" s="22">
        <f>tbStoricoOrdini[[#This Row],[IMPORTO]]/tbStoricoOrdini[[#This Row],[PREZZO]]</f>
        <v>41.03846153846154</v>
      </c>
      <c r="N1702" t="s">
        <v>6</v>
      </c>
      <c r="O1702" s="8">
        <f>VLOOKUP(tbStoricoOrdini[[#This Row],[AGENTE]],tbAgenti[],2,FALSE)</f>
        <v>7.4999999999999997E-2</v>
      </c>
      <c r="P1702" s="2">
        <v>5335</v>
      </c>
      <c r="Q1702" s="2">
        <f>tbStoricoOrdini[[#This Row],[IMPORTO]]*tbStoricoOrdini[[#This Row],[% COMM.]]</f>
        <v>400.125</v>
      </c>
      <c r="R1702" s="2">
        <f>tbStoricoOrdini[[#This Row],[TOT. COMM.]]+tbStoricoOrdini[[#This Row],[IMPORTO]]</f>
        <v>5735.125</v>
      </c>
    </row>
    <row r="1703" spans="1:18">
      <c r="A1703" s="1">
        <v>43862</v>
      </c>
      <c r="B1703" s="7">
        <f>MONTH(tbStoricoOrdini[[#This Row],[DATA]])</f>
        <v>2</v>
      </c>
      <c r="C1703" t="s">
        <v>1798</v>
      </c>
      <c r="D1703" t="str">
        <f>RIGHT(tbStoricoOrdini[[#This Row],[ORDINE]],4)</f>
        <v>1700</v>
      </c>
      <c r="E1703" t="s">
        <v>52</v>
      </c>
      <c r="F1703" t="str">
        <f>VLOOKUP(tbStoricoOrdini[[#This Row],[CLIENTE]],tbClienti[],3,FALSE)</f>
        <v>Lombardia</v>
      </c>
      <c r="G1703" t="str">
        <f>VLOOKUP(tbStoricoOrdini[[#This Row],[CLIENTE]],tbClienti[],7,FALSE)</f>
        <v>AC</v>
      </c>
      <c r="H1703" t="s">
        <v>78</v>
      </c>
      <c r="I1703" t="str">
        <f>IF(LEFT(tbStoricoOrdini[[#This Row],[ARTICOLO]],3) = "COG","COG",LEFT(tbStoricoOrdini[[#This Row],[ARTICOLO]],FIND(" ",tbStoricoOrdini[[#This Row],[ARTICOLO]])-1))</f>
        <v>COG</v>
      </c>
      <c r="J1703" t="str">
        <f>MID(tbStoricoOrdini[[#This Row],[ARTICOLO]],FIND(" ",tbStoricoOrdini[[#This Row],[ARTICOLO]])+1,4)</f>
        <v>3000</v>
      </c>
      <c r="K1703" t="str">
        <f>IFERROR(RIGHT(tbStoricoOrdini[[#This Row],[ARTICOLO]],LEN(tbStoricoOrdini[[#This Row],[ARTICOLO]])-FIND(" ",tbStoricoOrdini[[#This Row],[ARTICOLO]],FIND(" ",tbStoricoOrdini[[#This Row],[ARTICOLO]]) +1)),"")</f>
        <v>Medium</v>
      </c>
      <c r="L1703" s="3">
        <f>VLOOKUP(tbStoricoOrdini[[#This Row],[ARTICOLO]],tbArticoli[],2,FALSE)</f>
        <v>220</v>
      </c>
      <c r="M1703" s="22">
        <f>tbStoricoOrdini[[#This Row],[IMPORTO]]/tbStoricoOrdini[[#This Row],[PREZZO]]</f>
        <v>27.172727272727272</v>
      </c>
      <c r="N1703" t="s">
        <v>9</v>
      </c>
      <c r="O1703" s="8">
        <f>VLOOKUP(tbStoricoOrdini[[#This Row],[AGENTE]],tbAgenti[],2,FALSE)</f>
        <v>0.05</v>
      </c>
      <c r="P1703" s="2">
        <v>5978</v>
      </c>
      <c r="Q1703" s="2">
        <f>tbStoricoOrdini[[#This Row],[IMPORTO]]*tbStoricoOrdini[[#This Row],[% COMM.]]</f>
        <v>298.90000000000003</v>
      </c>
      <c r="R1703" s="2">
        <f>tbStoricoOrdini[[#This Row],[TOT. COMM.]]+tbStoricoOrdini[[#This Row],[IMPORTO]]</f>
        <v>6276.9</v>
      </c>
    </row>
    <row r="1704" spans="1:18">
      <c r="A1704" s="1">
        <v>43862</v>
      </c>
      <c r="B1704" s="7">
        <f>MONTH(tbStoricoOrdini[[#This Row],[DATA]])</f>
        <v>2</v>
      </c>
      <c r="C1704" t="s">
        <v>1799</v>
      </c>
      <c r="D1704" t="str">
        <f>RIGHT(tbStoricoOrdini[[#This Row],[ORDINE]],4)</f>
        <v>1701</v>
      </c>
      <c r="E1704" t="s">
        <v>52</v>
      </c>
      <c r="F1704" t="str">
        <f>VLOOKUP(tbStoricoOrdini[[#This Row],[CLIENTE]],tbClienti[],3,FALSE)</f>
        <v>Lombardia</v>
      </c>
      <c r="G1704" t="str">
        <f>VLOOKUP(tbStoricoOrdini[[#This Row],[CLIENTE]],tbClienti[],7,FALSE)</f>
        <v>AC</v>
      </c>
      <c r="H1704" t="s">
        <v>81</v>
      </c>
      <c r="I1704" t="str">
        <f>IF(LEFT(tbStoricoOrdini[[#This Row],[ARTICOLO]],3) = "COG","COG",LEFT(tbStoricoOrdini[[#This Row],[ARTICOLO]],FIND(" ",tbStoricoOrdini[[#This Row],[ARTICOLO]])-1))</f>
        <v>COG</v>
      </c>
      <c r="J1704" t="str">
        <f>MID(tbStoricoOrdini[[#This Row],[ARTICOLO]],FIND(" ",tbStoricoOrdini[[#This Row],[ARTICOLO]])+1,4)</f>
        <v>6000</v>
      </c>
      <c r="K1704" t="str">
        <f>IFERROR(RIGHT(tbStoricoOrdini[[#This Row],[ARTICOLO]],LEN(tbStoricoOrdini[[#This Row],[ARTICOLO]])-FIND(" ",tbStoricoOrdini[[#This Row],[ARTICOLO]],FIND(" ",tbStoricoOrdini[[#This Row],[ARTICOLO]]) +1)),"")</f>
        <v>Gold</v>
      </c>
      <c r="L1704" s="3">
        <f>VLOOKUP(tbStoricoOrdini[[#This Row],[ARTICOLO]],tbArticoli[],2,FALSE)</f>
        <v>450</v>
      </c>
      <c r="M1704" s="22">
        <f>tbStoricoOrdini[[#This Row],[IMPORTO]]/tbStoricoOrdini[[#This Row],[PREZZO]]</f>
        <v>298.04000000000002</v>
      </c>
      <c r="N1704" t="s">
        <v>9</v>
      </c>
      <c r="O1704" s="8">
        <f>VLOOKUP(tbStoricoOrdini[[#This Row],[AGENTE]],tbAgenti[],2,FALSE)</f>
        <v>0.05</v>
      </c>
      <c r="P1704" s="2">
        <v>134118</v>
      </c>
      <c r="Q1704" s="2">
        <f>tbStoricoOrdini[[#This Row],[IMPORTO]]*tbStoricoOrdini[[#This Row],[% COMM.]]</f>
        <v>6705.9000000000005</v>
      </c>
      <c r="R1704" s="2">
        <f>tbStoricoOrdini[[#This Row],[TOT. COMM.]]+tbStoricoOrdini[[#This Row],[IMPORTO]]</f>
        <v>140823.9</v>
      </c>
    </row>
    <row r="1705" spans="1:18">
      <c r="A1705" s="1">
        <v>43862</v>
      </c>
      <c r="B1705" s="7">
        <f>MONTH(tbStoricoOrdini[[#This Row],[DATA]])</f>
        <v>2</v>
      </c>
      <c r="C1705" t="s">
        <v>1800</v>
      </c>
      <c r="D1705" t="str">
        <f>RIGHT(tbStoricoOrdini[[#This Row],[ORDINE]],4)</f>
        <v>1702</v>
      </c>
      <c r="E1705" t="s">
        <v>52</v>
      </c>
      <c r="F1705" t="str">
        <f>VLOOKUP(tbStoricoOrdini[[#This Row],[CLIENTE]],tbClienti[],3,FALSE)</f>
        <v>Lombardia</v>
      </c>
      <c r="G1705" t="str">
        <f>VLOOKUP(tbStoricoOrdini[[#This Row],[CLIENTE]],tbClienti[],7,FALSE)</f>
        <v>AC</v>
      </c>
      <c r="H1705" t="s">
        <v>74</v>
      </c>
      <c r="I1705" t="str">
        <f>IF(LEFT(tbStoricoOrdini[[#This Row],[ARTICOLO]],3) = "COG","COG",LEFT(tbStoricoOrdini[[#This Row],[ARTICOLO]],FIND(" ",tbStoricoOrdini[[#This Row],[ARTICOLO]])-1))</f>
        <v>AVRC</v>
      </c>
      <c r="J1705" t="str">
        <f>MID(tbStoricoOrdini[[#This Row],[ARTICOLO]],FIND(" ",tbStoricoOrdini[[#This Row],[ARTICOLO]])+1,4)</f>
        <v>2500</v>
      </c>
      <c r="K1705" t="str">
        <f>IFERROR(RIGHT(tbStoricoOrdini[[#This Row],[ARTICOLO]],LEN(tbStoricoOrdini[[#This Row],[ARTICOLO]])-FIND(" ",tbStoricoOrdini[[#This Row],[ARTICOLO]],FIND(" ",tbStoricoOrdini[[#This Row],[ARTICOLO]]) +1)),"")</f>
        <v>Gold</v>
      </c>
      <c r="L1705" s="3">
        <f>VLOOKUP(tbStoricoOrdini[[#This Row],[ARTICOLO]],tbArticoli[],2,FALSE)</f>
        <v>500</v>
      </c>
      <c r="M1705" s="22">
        <f>tbStoricoOrdini[[#This Row],[IMPORTO]]/tbStoricoOrdini[[#This Row],[PREZZO]]</f>
        <v>83.951999999999998</v>
      </c>
      <c r="N1705" t="s">
        <v>9</v>
      </c>
      <c r="O1705" s="8">
        <f>VLOOKUP(tbStoricoOrdini[[#This Row],[AGENTE]],tbAgenti[],2,FALSE)</f>
        <v>0.05</v>
      </c>
      <c r="P1705" s="2">
        <v>41976</v>
      </c>
      <c r="Q1705" s="2">
        <f>tbStoricoOrdini[[#This Row],[IMPORTO]]*tbStoricoOrdini[[#This Row],[% COMM.]]</f>
        <v>2098.8000000000002</v>
      </c>
      <c r="R1705" s="2">
        <f>tbStoricoOrdini[[#This Row],[TOT. COMM.]]+tbStoricoOrdini[[#This Row],[IMPORTO]]</f>
        <v>44074.8</v>
      </c>
    </row>
    <row r="1706" spans="1:18">
      <c r="A1706" s="1">
        <v>43862</v>
      </c>
      <c r="B1706" s="7">
        <f>MONTH(tbStoricoOrdini[[#This Row],[DATA]])</f>
        <v>2</v>
      </c>
      <c r="C1706" t="s">
        <v>1801</v>
      </c>
      <c r="D1706" t="str">
        <f>RIGHT(tbStoricoOrdini[[#This Row],[ORDINE]],4)</f>
        <v>1703</v>
      </c>
      <c r="E1706" t="s">
        <v>52</v>
      </c>
      <c r="F1706" t="str">
        <f>VLOOKUP(tbStoricoOrdini[[#This Row],[CLIENTE]],tbClienti[],3,FALSE)</f>
        <v>Lombardia</v>
      </c>
      <c r="G1706" t="str">
        <f>VLOOKUP(tbStoricoOrdini[[#This Row],[CLIENTE]],tbClienti[],7,FALSE)</f>
        <v>AC</v>
      </c>
      <c r="H1706" t="s">
        <v>77</v>
      </c>
      <c r="I1706" t="str">
        <f>IF(LEFT(tbStoricoOrdini[[#This Row],[ARTICOLO]],3) = "COG","COG",LEFT(tbStoricoOrdini[[#This Row],[ARTICOLO]],FIND(" ",tbStoricoOrdini[[#This Row],[ARTICOLO]])-1))</f>
        <v>COG</v>
      </c>
      <c r="J1706" t="str">
        <f>MID(tbStoricoOrdini[[#This Row],[ARTICOLO]],FIND(" ",tbStoricoOrdini[[#This Row],[ARTICOLO]])+1,4)</f>
        <v>2000</v>
      </c>
      <c r="K1706" t="str">
        <f>IFERROR(RIGHT(tbStoricoOrdini[[#This Row],[ARTICOLO]],LEN(tbStoricoOrdini[[#This Row],[ARTICOLO]])-FIND(" ",tbStoricoOrdini[[#This Row],[ARTICOLO]],FIND(" ",tbStoricoOrdini[[#This Row],[ARTICOLO]]) +1)),"")</f>
        <v>Medium</v>
      </c>
      <c r="L1706" s="3">
        <f>VLOOKUP(tbStoricoOrdini[[#This Row],[ARTICOLO]],tbArticoli[],2,FALSE)</f>
        <v>200</v>
      </c>
      <c r="M1706" s="22">
        <f>tbStoricoOrdini[[#This Row],[IMPORTO]]/tbStoricoOrdini[[#This Row],[PREZZO]]</f>
        <v>3.6349999999999998</v>
      </c>
      <c r="N1706" t="s">
        <v>9</v>
      </c>
      <c r="O1706" s="8">
        <f>VLOOKUP(tbStoricoOrdini[[#This Row],[AGENTE]],tbAgenti[],2,FALSE)</f>
        <v>0.05</v>
      </c>
      <c r="P1706" s="2">
        <v>727</v>
      </c>
      <c r="Q1706" s="2">
        <f>tbStoricoOrdini[[#This Row],[IMPORTO]]*tbStoricoOrdini[[#This Row],[% COMM.]]</f>
        <v>36.35</v>
      </c>
      <c r="R1706" s="2">
        <f>tbStoricoOrdini[[#This Row],[TOT. COMM.]]+tbStoricoOrdini[[#This Row],[IMPORTO]]</f>
        <v>763.35</v>
      </c>
    </row>
    <row r="1707" spans="1:18">
      <c r="A1707" s="1">
        <v>43862</v>
      </c>
      <c r="B1707" s="7">
        <f>MONTH(tbStoricoOrdini[[#This Row],[DATA]])</f>
        <v>2</v>
      </c>
      <c r="C1707" t="s">
        <v>1802</v>
      </c>
      <c r="D1707" t="str">
        <f>RIGHT(tbStoricoOrdini[[#This Row],[ORDINE]],4)</f>
        <v>1704</v>
      </c>
      <c r="E1707" t="s">
        <v>52</v>
      </c>
      <c r="F1707" t="str">
        <f>VLOOKUP(tbStoricoOrdini[[#This Row],[CLIENTE]],tbClienti[],3,FALSE)</f>
        <v>Lombardia</v>
      </c>
      <c r="G1707" t="str">
        <f>VLOOKUP(tbStoricoOrdini[[#This Row],[CLIENTE]],tbClienti[],7,FALSE)</f>
        <v>AC</v>
      </c>
      <c r="H1707" t="s">
        <v>61</v>
      </c>
      <c r="I1707" t="str">
        <f>IF(LEFT(tbStoricoOrdini[[#This Row],[ARTICOLO]],3) = "COG","COG",LEFT(tbStoricoOrdini[[#This Row],[ARTICOLO]],FIND(" ",tbStoricoOrdini[[#This Row],[ARTICOLO]])-1))</f>
        <v>KLM</v>
      </c>
      <c r="J1707" t="str">
        <f>MID(tbStoricoOrdini[[#This Row],[ARTICOLO]],FIND(" ",tbStoricoOrdini[[#This Row],[ARTICOLO]])+1,4)</f>
        <v>5000</v>
      </c>
      <c r="K1707" t="str">
        <f>IFERROR(RIGHT(tbStoricoOrdini[[#This Row],[ARTICOLO]],LEN(tbStoricoOrdini[[#This Row],[ARTICOLO]])-FIND(" ",tbStoricoOrdini[[#This Row],[ARTICOLO]],FIND(" ",tbStoricoOrdini[[#This Row],[ARTICOLO]]) +1)),"")</f>
        <v>Medium</v>
      </c>
      <c r="L1707" s="3">
        <f>VLOOKUP(tbStoricoOrdini[[#This Row],[ARTICOLO]],tbArticoli[],2,FALSE)</f>
        <v>150</v>
      </c>
      <c r="M1707" s="22">
        <f>tbStoricoOrdini[[#This Row],[IMPORTO]]/tbStoricoOrdini[[#This Row],[PREZZO]]</f>
        <v>2.8</v>
      </c>
      <c r="N1707" t="s">
        <v>20</v>
      </c>
      <c r="O1707" s="8">
        <f>VLOOKUP(tbStoricoOrdini[[#This Row],[AGENTE]],tbAgenti[],2,FALSE)</f>
        <v>0.05</v>
      </c>
      <c r="P1707" s="2">
        <v>420</v>
      </c>
      <c r="Q1707" s="2">
        <f>tbStoricoOrdini[[#This Row],[IMPORTO]]*tbStoricoOrdini[[#This Row],[% COMM.]]</f>
        <v>21</v>
      </c>
      <c r="R1707" s="2">
        <f>tbStoricoOrdini[[#This Row],[TOT. COMM.]]+tbStoricoOrdini[[#This Row],[IMPORTO]]</f>
        <v>441</v>
      </c>
    </row>
    <row r="1708" spans="1:18">
      <c r="A1708" s="1">
        <v>43862</v>
      </c>
      <c r="B1708" s="7">
        <f>MONTH(tbStoricoOrdini[[#This Row],[DATA]])</f>
        <v>2</v>
      </c>
      <c r="C1708" t="s">
        <v>1803</v>
      </c>
      <c r="D1708" t="str">
        <f>RIGHT(tbStoricoOrdini[[#This Row],[ORDINE]],4)</f>
        <v>1705</v>
      </c>
      <c r="E1708" t="s">
        <v>52</v>
      </c>
      <c r="F1708" t="str">
        <f>VLOOKUP(tbStoricoOrdini[[#This Row],[CLIENTE]],tbClienti[],3,FALSE)</f>
        <v>Lombardia</v>
      </c>
      <c r="G1708" t="str">
        <f>VLOOKUP(tbStoricoOrdini[[#This Row],[CLIENTE]],tbClienti[],7,FALSE)</f>
        <v>AC</v>
      </c>
      <c r="H1708" t="s">
        <v>61</v>
      </c>
      <c r="I1708" t="str">
        <f>IF(LEFT(tbStoricoOrdini[[#This Row],[ARTICOLO]],3) = "COG","COG",LEFT(tbStoricoOrdini[[#This Row],[ARTICOLO]],FIND(" ",tbStoricoOrdini[[#This Row],[ARTICOLO]])-1))</f>
        <v>KLM</v>
      </c>
      <c r="J1708" t="str">
        <f>MID(tbStoricoOrdini[[#This Row],[ARTICOLO]],FIND(" ",tbStoricoOrdini[[#This Row],[ARTICOLO]])+1,4)</f>
        <v>5000</v>
      </c>
      <c r="K1708" t="str">
        <f>IFERROR(RIGHT(tbStoricoOrdini[[#This Row],[ARTICOLO]],LEN(tbStoricoOrdini[[#This Row],[ARTICOLO]])-FIND(" ",tbStoricoOrdini[[#This Row],[ARTICOLO]],FIND(" ",tbStoricoOrdini[[#This Row],[ARTICOLO]]) +1)),"")</f>
        <v>Medium</v>
      </c>
      <c r="L1708" s="3">
        <f>VLOOKUP(tbStoricoOrdini[[#This Row],[ARTICOLO]],tbArticoli[],2,FALSE)</f>
        <v>150</v>
      </c>
      <c r="M1708" s="22">
        <f>tbStoricoOrdini[[#This Row],[IMPORTO]]/tbStoricoOrdini[[#This Row],[PREZZO]]</f>
        <v>4350.26</v>
      </c>
      <c r="N1708" t="s">
        <v>9</v>
      </c>
      <c r="O1708" s="8">
        <f>VLOOKUP(tbStoricoOrdini[[#This Row],[AGENTE]],tbAgenti[],2,FALSE)</f>
        <v>0.05</v>
      </c>
      <c r="P1708" s="2">
        <v>652539</v>
      </c>
      <c r="Q1708" s="2">
        <f>tbStoricoOrdini[[#This Row],[IMPORTO]]*tbStoricoOrdini[[#This Row],[% COMM.]]</f>
        <v>32626.95</v>
      </c>
      <c r="R1708" s="2">
        <f>tbStoricoOrdini[[#This Row],[TOT. COMM.]]+tbStoricoOrdini[[#This Row],[IMPORTO]]</f>
        <v>685165.95</v>
      </c>
    </row>
    <row r="1709" spans="1:18">
      <c r="A1709" s="1">
        <v>43862</v>
      </c>
      <c r="B1709" s="7">
        <f>MONTH(tbStoricoOrdini[[#This Row],[DATA]])</f>
        <v>2</v>
      </c>
      <c r="C1709" t="s">
        <v>1804</v>
      </c>
      <c r="D1709" t="str">
        <f>RIGHT(tbStoricoOrdini[[#This Row],[ORDINE]],4)</f>
        <v>1706</v>
      </c>
      <c r="E1709" t="s">
        <v>52</v>
      </c>
      <c r="F1709" t="str">
        <f>VLOOKUP(tbStoricoOrdini[[#This Row],[CLIENTE]],tbClienti[],3,FALSE)</f>
        <v>Lombardia</v>
      </c>
      <c r="G1709" t="str">
        <f>VLOOKUP(tbStoricoOrdini[[#This Row],[CLIENTE]],tbClienti[],7,FALSE)</f>
        <v>AC</v>
      </c>
      <c r="H1709" t="s">
        <v>79</v>
      </c>
      <c r="I1709" t="str">
        <f>IF(LEFT(tbStoricoOrdini[[#This Row],[ARTICOLO]],3) = "COG","COG",LEFT(tbStoricoOrdini[[#This Row],[ARTICOLO]],FIND(" ",tbStoricoOrdini[[#This Row],[ARTICOLO]])-1))</f>
        <v>COG</v>
      </c>
      <c r="J1709" t="str">
        <f>MID(tbStoricoOrdini[[#This Row],[ARTICOLO]],FIND(" ",tbStoricoOrdini[[#This Row],[ARTICOLO]])+1,4)</f>
        <v>4000</v>
      </c>
      <c r="K1709" t="str">
        <f>IFERROR(RIGHT(tbStoricoOrdini[[#This Row],[ARTICOLO]],LEN(tbStoricoOrdini[[#This Row],[ARTICOLO]])-FIND(" ",tbStoricoOrdini[[#This Row],[ARTICOLO]],FIND(" ",tbStoricoOrdini[[#This Row],[ARTICOLO]]) +1)),"")</f>
        <v>Plus</v>
      </c>
      <c r="L1709" s="3">
        <f>VLOOKUP(tbStoricoOrdini[[#This Row],[ARTICOLO]],tbArticoli[],2,FALSE)</f>
        <v>240</v>
      </c>
      <c r="M1709" s="22">
        <f>tbStoricoOrdini[[#This Row],[IMPORTO]]/tbStoricoOrdini[[#This Row],[PREZZO]]</f>
        <v>65.020833333333329</v>
      </c>
      <c r="N1709" t="s">
        <v>20</v>
      </c>
      <c r="O1709" s="8">
        <f>VLOOKUP(tbStoricoOrdini[[#This Row],[AGENTE]],tbAgenti[],2,FALSE)</f>
        <v>0.05</v>
      </c>
      <c r="P1709" s="2">
        <v>15605</v>
      </c>
      <c r="Q1709" s="2">
        <f>tbStoricoOrdini[[#This Row],[IMPORTO]]*tbStoricoOrdini[[#This Row],[% COMM.]]</f>
        <v>780.25</v>
      </c>
      <c r="R1709" s="2">
        <f>tbStoricoOrdini[[#This Row],[TOT. COMM.]]+tbStoricoOrdini[[#This Row],[IMPORTO]]</f>
        <v>16385.25</v>
      </c>
    </row>
    <row r="1710" spans="1:18">
      <c r="A1710" s="1">
        <v>43862</v>
      </c>
      <c r="B1710" s="7">
        <f>MONTH(tbStoricoOrdini[[#This Row],[DATA]])</f>
        <v>2</v>
      </c>
      <c r="C1710" t="s">
        <v>1805</v>
      </c>
      <c r="D1710" t="str">
        <f>RIGHT(tbStoricoOrdini[[#This Row],[ORDINE]],4)</f>
        <v>1707</v>
      </c>
      <c r="E1710" t="s">
        <v>52</v>
      </c>
      <c r="F1710" t="str">
        <f>VLOOKUP(tbStoricoOrdini[[#This Row],[CLIENTE]],tbClienti[],3,FALSE)</f>
        <v>Lombardia</v>
      </c>
      <c r="G1710" t="str">
        <f>VLOOKUP(tbStoricoOrdini[[#This Row],[CLIENTE]],tbClienti[],7,FALSE)</f>
        <v>AC</v>
      </c>
      <c r="H1710" t="s">
        <v>79</v>
      </c>
      <c r="I1710" t="str">
        <f>IF(LEFT(tbStoricoOrdini[[#This Row],[ARTICOLO]],3) = "COG","COG",LEFT(tbStoricoOrdini[[#This Row],[ARTICOLO]],FIND(" ",tbStoricoOrdini[[#This Row],[ARTICOLO]])-1))</f>
        <v>COG</v>
      </c>
      <c r="J1710" t="str">
        <f>MID(tbStoricoOrdini[[#This Row],[ARTICOLO]],FIND(" ",tbStoricoOrdini[[#This Row],[ARTICOLO]])+1,4)</f>
        <v>4000</v>
      </c>
      <c r="K1710" t="str">
        <f>IFERROR(RIGHT(tbStoricoOrdini[[#This Row],[ARTICOLO]],LEN(tbStoricoOrdini[[#This Row],[ARTICOLO]])-FIND(" ",tbStoricoOrdini[[#This Row],[ARTICOLO]],FIND(" ",tbStoricoOrdini[[#This Row],[ARTICOLO]]) +1)),"")</f>
        <v>Plus</v>
      </c>
      <c r="L1710" s="3">
        <f>VLOOKUP(tbStoricoOrdini[[#This Row],[ARTICOLO]],tbArticoli[],2,FALSE)</f>
        <v>240</v>
      </c>
      <c r="M1710" s="22">
        <f>tbStoricoOrdini[[#This Row],[IMPORTO]]/tbStoricoOrdini[[#This Row],[PREZZO]]</f>
        <v>25.487500000000001</v>
      </c>
      <c r="N1710" t="s">
        <v>9</v>
      </c>
      <c r="O1710" s="8">
        <f>VLOOKUP(tbStoricoOrdini[[#This Row],[AGENTE]],tbAgenti[],2,FALSE)</f>
        <v>0.05</v>
      </c>
      <c r="P1710" s="2">
        <v>6117</v>
      </c>
      <c r="Q1710" s="2">
        <f>tbStoricoOrdini[[#This Row],[IMPORTO]]*tbStoricoOrdini[[#This Row],[% COMM.]]</f>
        <v>305.85000000000002</v>
      </c>
      <c r="R1710" s="2">
        <f>tbStoricoOrdini[[#This Row],[TOT. COMM.]]+tbStoricoOrdini[[#This Row],[IMPORTO]]</f>
        <v>6422.85</v>
      </c>
    </row>
    <row r="1711" spans="1:18">
      <c r="A1711" s="1">
        <v>43862</v>
      </c>
      <c r="B1711" s="7">
        <f>MONTH(tbStoricoOrdini[[#This Row],[DATA]])</f>
        <v>2</v>
      </c>
      <c r="C1711" t="s">
        <v>1806</v>
      </c>
      <c r="D1711" t="str">
        <f>RIGHT(tbStoricoOrdini[[#This Row],[ORDINE]],4)</f>
        <v>1708</v>
      </c>
      <c r="E1711" t="s">
        <v>52</v>
      </c>
      <c r="F1711" t="str">
        <f>VLOOKUP(tbStoricoOrdini[[#This Row],[CLIENTE]],tbClienti[],3,FALSE)</f>
        <v>Lombardia</v>
      </c>
      <c r="G1711" t="str">
        <f>VLOOKUP(tbStoricoOrdini[[#This Row],[CLIENTE]],tbClienti[],7,FALSE)</f>
        <v>AC</v>
      </c>
      <c r="H1711" t="s">
        <v>60</v>
      </c>
      <c r="I1711" t="str">
        <f>IF(LEFT(tbStoricoOrdini[[#This Row],[ARTICOLO]],3) = "COG","COG",LEFT(tbStoricoOrdini[[#This Row],[ARTICOLO]],FIND(" ",tbStoricoOrdini[[#This Row],[ARTICOLO]])-1))</f>
        <v>KLM</v>
      </c>
      <c r="J1711" t="str">
        <f>MID(tbStoricoOrdini[[#This Row],[ARTICOLO]],FIND(" ",tbStoricoOrdini[[#This Row],[ARTICOLO]])+1,4)</f>
        <v>5000</v>
      </c>
      <c r="K1711" t="str">
        <f>IFERROR(RIGHT(tbStoricoOrdini[[#This Row],[ARTICOLO]],LEN(tbStoricoOrdini[[#This Row],[ARTICOLO]])-FIND(" ",tbStoricoOrdini[[#This Row],[ARTICOLO]],FIND(" ",tbStoricoOrdini[[#This Row],[ARTICOLO]]) +1)),"")</f>
        <v>Plus</v>
      </c>
      <c r="L1711" s="3">
        <f>VLOOKUP(tbStoricoOrdini[[#This Row],[ARTICOLO]],tbArticoli[],2,FALSE)</f>
        <v>175</v>
      </c>
      <c r="M1711" s="22">
        <f>tbStoricoOrdini[[#This Row],[IMPORTO]]/tbStoricoOrdini[[#This Row],[PREZZO]]</f>
        <v>1.9828571428571429</v>
      </c>
      <c r="N1711" t="s">
        <v>20</v>
      </c>
      <c r="O1711" s="8">
        <f>VLOOKUP(tbStoricoOrdini[[#This Row],[AGENTE]],tbAgenti[],2,FALSE)</f>
        <v>0.05</v>
      </c>
      <c r="P1711" s="2">
        <v>347</v>
      </c>
      <c r="Q1711" s="2">
        <f>tbStoricoOrdini[[#This Row],[IMPORTO]]*tbStoricoOrdini[[#This Row],[% COMM.]]</f>
        <v>17.350000000000001</v>
      </c>
      <c r="R1711" s="2">
        <f>tbStoricoOrdini[[#This Row],[TOT. COMM.]]+tbStoricoOrdini[[#This Row],[IMPORTO]]</f>
        <v>364.35</v>
      </c>
    </row>
    <row r="1712" spans="1:18">
      <c r="A1712" s="1">
        <v>43862</v>
      </c>
      <c r="B1712" s="7">
        <f>MONTH(tbStoricoOrdini[[#This Row],[DATA]])</f>
        <v>2</v>
      </c>
      <c r="C1712" t="s">
        <v>1807</v>
      </c>
      <c r="D1712" t="str">
        <f>RIGHT(tbStoricoOrdini[[#This Row],[ORDINE]],4)</f>
        <v>1709</v>
      </c>
      <c r="E1712" t="s">
        <v>52</v>
      </c>
      <c r="F1712" t="str">
        <f>VLOOKUP(tbStoricoOrdini[[#This Row],[CLIENTE]],tbClienti[],3,FALSE)</f>
        <v>Lombardia</v>
      </c>
      <c r="G1712" t="str">
        <f>VLOOKUP(tbStoricoOrdini[[#This Row],[CLIENTE]],tbClienti[],7,FALSE)</f>
        <v>AC</v>
      </c>
      <c r="H1712" t="s">
        <v>63</v>
      </c>
      <c r="I1712" t="str">
        <f>IF(LEFT(tbStoricoOrdini[[#This Row],[ARTICOLO]],3) = "COG","COG",LEFT(tbStoricoOrdini[[#This Row],[ARTICOLO]],FIND(" ",tbStoricoOrdini[[#This Row],[ARTICOLO]])-1))</f>
        <v>KLM</v>
      </c>
      <c r="J1712" t="str">
        <f>MID(tbStoricoOrdini[[#This Row],[ARTICOLO]],FIND(" ",tbStoricoOrdini[[#This Row],[ARTICOLO]])+1,4)</f>
        <v>3000</v>
      </c>
      <c r="K1712" t="str">
        <f>IFERROR(RIGHT(tbStoricoOrdini[[#This Row],[ARTICOLO]],LEN(tbStoricoOrdini[[#This Row],[ARTICOLO]])-FIND(" ",tbStoricoOrdini[[#This Row],[ARTICOLO]],FIND(" ",tbStoricoOrdini[[#This Row],[ARTICOLO]]) +1)),"")</f>
        <v>Plus</v>
      </c>
      <c r="L1712" s="3">
        <f>VLOOKUP(tbStoricoOrdini[[#This Row],[ARTICOLO]],tbArticoli[],2,FALSE)</f>
        <v>145</v>
      </c>
      <c r="M1712" s="22">
        <f>tbStoricoOrdini[[#This Row],[IMPORTO]]/tbStoricoOrdini[[#This Row],[PREZZO]]</f>
        <v>6.5793103448275865</v>
      </c>
      <c r="N1712" t="s">
        <v>20</v>
      </c>
      <c r="O1712" s="8">
        <f>VLOOKUP(tbStoricoOrdini[[#This Row],[AGENTE]],tbAgenti[],2,FALSE)</f>
        <v>0.05</v>
      </c>
      <c r="P1712" s="2">
        <v>954</v>
      </c>
      <c r="Q1712" s="2">
        <f>tbStoricoOrdini[[#This Row],[IMPORTO]]*tbStoricoOrdini[[#This Row],[% COMM.]]</f>
        <v>47.7</v>
      </c>
      <c r="R1712" s="2">
        <f>tbStoricoOrdini[[#This Row],[TOT. COMM.]]+tbStoricoOrdini[[#This Row],[IMPORTO]]</f>
        <v>1001.7</v>
      </c>
    </row>
    <row r="1713" spans="1:18">
      <c r="A1713" s="1">
        <v>43862</v>
      </c>
      <c r="B1713" s="7">
        <f>MONTH(tbStoricoOrdini[[#This Row],[DATA]])</f>
        <v>2</v>
      </c>
      <c r="C1713" t="s">
        <v>1808</v>
      </c>
      <c r="D1713" t="str">
        <f>RIGHT(tbStoricoOrdini[[#This Row],[ORDINE]],4)</f>
        <v>1710</v>
      </c>
      <c r="E1713" t="s">
        <v>52</v>
      </c>
      <c r="F1713" t="str">
        <f>VLOOKUP(tbStoricoOrdini[[#This Row],[CLIENTE]],tbClienti[],3,FALSE)</f>
        <v>Lombardia</v>
      </c>
      <c r="G1713" t="str">
        <f>VLOOKUP(tbStoricoOrdini[[#This Row],[CLIENTE]],tbClienti[],7,FALSE)</f>
        <v>AC</v>
      </c>
      <c r="H1713" t="s">
        <v>63</v>
      </c>
      <c r="I1713" t="str">
        <f>IF(LEFT(tbStoricoOrdini[[#This Row],[ARTICOLO]],3) = "COG","COG",LEFT(tbStoricoOrdini[[#This Row],[ARTICOLO]],FIND(" ",tbStoricoOrdini[[#This Row],[ARTICOLO]])-1))</f>
        <v>KLM</v>
      </c>
      <c r="J1713" t="str">
        <f>MID(tbStoricoOrdini[[#This Row],[ARTICOLO]],FIND(" ",tbStoricoOrdini[[#This Row],[ARTICOLO]])+1,4)</f>
        <v>3000</v>
      </c>
      <c r="K1713" t="str">
        <f>IFERROR(RIGHT(tbStoricoOrdini[[#This Row],[ARTICOLO]],LEN(tbStoricoOrdini[[#This Row],[ARTICOLO]])-FIND(" ",tbStoricoOrdini[[#This Row],[ARTICOLO]],FIND(" ",tbStoricoOrdini[[#This Row],[ARTICOLO]]) +1)),"")</f>
        <v>Plus</v>
      </c>
      <c r="L1713" s="3">
        <f>VLOOKUP(tbStoricoOrdini[[#This Row],[ARTICOLO]],tbArticoli[],2,FALSE)</f>
        <v>145</v>
      </c>
      <c r="M1713" s="22">
        <f>tbStoricoOrdini[[#This Row],[IMPORTO]]/tbStoricoOrdini[[#This Row],[PREZZO]]</f>
        <v>1872.0827586206897</v>
      </c>
      <c r="N1713" t="s">
        <v>9</v>
      </c>
      <c r="O1713" s="8">
        <f>VLOOKUP(tbStoricoOrdini[[#This Row],[AGENTE]],tbAgenti[],2,FALSE)</f>
        <v>0.05</v>
      </c>
      <c r="P1713" s="2">
        <v>271452</v>
      </c>
      <c r="Q1713" s="2">
        <f>tbStoricoOrdini[[#This Row],[IMPORTO]]*tbStoricoOrdini[[#This Row],[% COMM.]]</f>
        <v>13572.6</v>
      </c>
      <c r="R1713" s="2">
        <f>tbStoricoOrdini[[#This Row],[TOT. COMM.]]+tbStoricoOrdini[[#This Row],[IMPORTO]]</f>
        <v>285024.59999999998</v>
      </c>
    </row>
    <row r="1714" spans="1:18">
      <c r="A1714" s="1">
        <v>43862</v>
      </c>
      <c r="B1714" s="7">
        <f>MONTH(tbStoricoOrdini[[#This Row],[DATA]])</f>
        <v>2</v>
      </c>
      <c r="C1714" t="s">
        <v>1809</v>
      </c>
      <c r="D1714" t="str">
        <f>RIGHT(tbStoricoOrdini[[#This Row],[ORDINE]],4)</f>
        <v>1711</v>
      </c>
      <c r="E1714" t="s">
        <v>52</v>
      </c>
      <c r="F1714" t="str">
        <f>VLOOKUP(tbStoricoOrdini[[#This Row],[CLIENTE]],tbClienti[],3,FALSE)</f>
        <v>Lombardia</v>
      </c>
      <c r="G1714" t="str">
        <f>VLOOKUP(tbStoricoOrdini[[#This Row],[CLIENTE]],tbClienti[],7,FALSE)</f>
        <v>AC</v>
      </c>
      <c r="H1714" t="s">
        <v>66</v>
      </c>
      <c r="I1714" t="str">
        <f>IF(LEFT(tbStoricoOrdini[[#This Row],[ARTICOLO]],3) = "COG","COG",LEFT(tbStoricoOrdini[[#This Row],[ARTICOLO]],FIND(" ",tbStoricoOrdini[[#This Row],[ARTICOLO]])-1))</f>
        <v>BAG</v>
      </c>
      <c r="J1714" t="str">
        <f>MID(tbStoricoOrdini[[#This Row],[ARTICOLO]],FIND(" ",tbStoricoOrdini[[#This Row],[ARTICOLO]])+1,4)</f>
        <v>2500</v>
      </c>
      <c r="K1714" t="str">
        <f>IFERROR(RIGHT(tbStoricoOrdini[[#This Row],[ARTICOLO]],LEN(tbStoricoOrdini[[#This Row],[ARTICOLO]])-FIND(" ",tbStoricoOrdini[[#This Row],[ARTICOLO]],FIND(" ",tbStoricoOrdini[[#This Row],[ARTICOLO]]) +1)),"")</f>
        <v>Plus</v>
      </c>
      <c r="L1714" s="3">
        <f>VLOOKUP(tbStoricoOrdini[[#This Row],[ARTICOLO]],tbArticoli[],2,FALSE)</f>
        <v>220</v>
      </c>
      <c r="M1714" s="22">
        <f>tbStoricoOrdini[[#This Row],[IMPORTO]]/tbStoricoOrdini[[#This Row],[PREZZO]]</f>
        <v>0.15909090909090909</v>
      </c>
      <c r="N1714" t="s">
        <v>20</v>
      </c>
      <c r="O1714" s="8">
        <f>VLOOKUP(tbStoricoOrdini[[#This Row],[AGENTE]],tbAgenti[],2,FALSE)</f>
        <v>0.05</v>
      </c>
      <c r="P1714" s="2">
        <v>35</v>
      </c>
      <c r="Q1714" s="2">
        <f>tbStoricoOrdini[[#This Row],[IMPORTO]]*tbStoricoOrdini[[#This Row],[% COMM.]]</f>
        <v>1.75</v>
      </c>
      <c r="R1714" s="2">
        <f>tbStoricoOrdini[[#This Row],[TOT. COMM.]]+tbStoricoOrdini[[#This Row],[IMPORTO]]</f>
        <v>36.75</v>
      </c>
    </row>
    <row r="1715" spans="1:18">
      <c r="A1715" s="1">
        <v>43862</v>
      </c>
      <c r="B1715" s="7">
        <f>MONTH(tbStoricoOrdini[[#This Row],[DATA]])</f>
        <v>2</v>
      </c>
      <c r="C1715" t="s">
        <v>1810</v>
      </c>
      <c r="D1715" t="str">
        <f>RIGHT(tbStoricoOrdini[[#This Row],[ORDINE]],4)</f>
        <v>1712</v>
      </c>
      <c r="E1715" t="s">
        <v>52</v>
      </c>
      <c r="F1715" t="str">
        <f>VLOOKUP(tbStoricoOrdini[[#This Row],[CLIENTE]],tbClienti[],3,FALSE)</f>
        <v>Lombardia</v>
      </c>
      <c r="G1715" t="str">
        <f>VLOOKUP(tbStoricoOrdini[[#This Row],[CLIENTE]],tbClienti[],7,FALSE)</f>
        <v>AC</v>
      </c>
      <c r="H1715" t="s">
        <v>66</v>
      </c>
      <c r="I1715" t="str">
        <f>IF(LEFT(tbStoricoOrdini[[#This Row],[ARTICOLO]],3) = "COG","COG",LEFT(tbStoricoOrdini[[#This Row],[ARTICOLO]],FIND(" ",tbStoricoOrdini[[#This Row],[ARTICOLO]])-1))</f>
        <v>BAG</v>
      </c>
      <c r="J1715" t="str">
        <f>MID(tbStoricoOrdini[[#This Row],[ARTICOLO]],FIND(" ",tbStoricoOrdini[[#This Row],[ARTICOLO]])+1,4)</f>
        <v>2500</v>
      </c>
      <c r="K1715" t="str">
        <f>IFERROR(RIGHT(tbStoricoOrdini[[#This Row],[ARTICOLO]],LEN(tbStoricoOrdini[[#This Row],[ARTICOLO]])-FIND(" ",tbStoricoOrdini[[#This Row],[ARTICOLO]],FIND(" ",tbStoricoOrdini[[#This Row],[ARTICOLO]]) +1)),"")</f>
        <v>Plus</v>
      </c>
      <c r="L1715" s="3">
        <f>VLOOKUP(tbStoricoOrdini[[#This Row],[ARTICOLO]],tbArticoli[],2,FALSE)</f>
        <v>220</v>
      </c>
      <c r="M1715" s="22">
        <f>tbStoricoOrdini[[#This Row],[IMPORTO]]/tbStoricoOrdini[[#This Row],[PREZZO]]</f>
        <v>3.5863636363636364</v>
      </c>
      <c r="N1715" t="s">
        <v>9</v>
      </c>
      <c r="O1715" s="8">
        <f>VLOOKUP(tbStoricoOrdini[[#This Row],[AGENTE]],tbAgenti[],2,FALSE)</f>
        <v>0.05</v>
      </c>
      <c r="P1715" s="2">
        <v>789</v>
      </c>
      <c r="Q1715" s="2">
        <f>tbStoricoOrdini[[#This Row],[IMPORTO]]*tbStoricoOrdini[[#This Row],[% COMM.]]</f>
        <v>39.450000000000003</v>
      </c>
      <c r="R1715" s="2">
        <f>tbStoricoOrdini[[#This Row],[TOT. COMM.]]+tbStoricoOrdini[[#This Row],[IMPORTO]]</f>
        <v>828.45</v>
      </c>
    </row>
    <row r="1716" spans="1:18">
      <c r="A1716" s="1">
        <v>43862</v>
      </c>
      <c r="B1716" s="7">
        <f>MONTH(tbStoricoOrdini[[#This Row],[DATA]])</f>
        <v>2</v>
      </c>
      <c r="C1716" t="s">
        <v>1811</v>
      </c>
      <c r="D1716" t="str">
        <f>RIGHT(tbStoricoOrdini[[#This Row],[ORDINE]],4)</f>
        <v>1713</v>
      </c>
      <c r="E1716" t="s">
        <v>52</v>
      </c>
      <c r="F1716" t="str">
        <f>VLOOKUP(tbStoricoOrdini[[#This Row],[CLIENTE]],tbClienti[],3,FALSE)</f>
        <v>Lombardia</v>
      </c>
      <c r="G1716" t="str">
        <f>VLOOKUP(tbStoricoOrdini[[#This Row],[CLIENTE]],tbClienti[],7,FALSE)</f>
        <v>AC</v>
      </c>
      <c r="H1716" t="s">
        <v>69</v>
      </c>
      <c r="I1716" t="str">
        <f>IF(LEFT(tbStoricoOrdini[[#This Row],[ARTICOLO]],3) = "COG","COG",LEFT(tbStoricoOrdini[[#This Row],[ARTICOLO]],FIND(" ",tbStoricoOrdini[[#This Row],[ARTICOLO]])-1))</f>
        <v>BAG</v>
      </c>
      <c r="J1716" t="str">
        <f>MID(tbStoricoOrdini[[#This Row],[ARTICOLO]],FIND(" ",tbStoricoOrdini[[#This Row],[ARTICOLO]])+1,4)</f>
        <v>1121</v>
      </c>
      <c r="K1716" t="str">
        <f>IFERROR(RIGHT(tbStoricoOrdini[[#This Row],[ARTICOLO]],LEN(tbStoricoOrdini[[#This Row],[ARTICOLO]])-FIND(" ",tbStoricoOrdini[[#This Row],[ARTICOLO]],FIND(" ",tbStoricoOrdini[[#This Row],[ARTICOLO]]) +1)),"")</f>
        <v>Gold</v>
      </c>
      <c r="L1716" s="3">
        <f>VLOOKUP(tbStoricoOrdini[[#This Row],[ARTICOLO]],tbArticoli[],2,FALSE)</f>
        <v>230</v>
      </c>
      <c r="M1716" s="22">
        <f>tbStoricoOrdini[[#This Row],[IMPORTO]]/tbStoricoOrdini[[#This Row],[PREZZO]]</f>
        <v>0.38260869565217392</v>
      </c>
      <c r="N1716" t="s">
        <v>9</v>
      </c>
      <c r="O1716" s="8">
        <f>VLOOKUP(tbStoricoOrdini[[#This Row],[AGENTE]],tbAgenti[],2,FALSE)</f>
        <v>0.05</v>
      </c>
      <c r="P1716" s="2">
        <v>88</v>
      </c>
      <c r="Q1716" s="2">
        <f>tbStoricoOrdini[[#This Row],[IMPORTO]]*tbStoricoOrdini[[#This Row],[% COMM.]]</f>
        <v>4.4000000000000004</v>
      </c>
      <c r="R1716" s="2">
        <f>tbStoricoOrdini[[#This Row],[TOT. COMM.]]+tbStoricoOrdini[[#This Row],[IMPORTO]]</f>
        <v>92.4</v>
      </c>
    </row>
    <row r="1717" spans="1:18">
      <c r="A1717" s="1">
        <v>43862</v>
      </c>
      <c r="B1717" s="7">
        <f>MONTH(tbStoricoOrdini[[#This Row],[DATA]])</f>
        <v>2</v>
      </c>
      <c r="C1717" t="s">
        <v>1812</v>
      </c>
      <c r="D1717" t="str">
        <f>RIGHT(tbStoricoOrdini[[#This Row],[ORDINE]],4)</f>
        <v>1714</v>
      </c>
      <c r="E1717" t="s">
        <v>52</v>
      </c>
      <c r="F1717" t="str">
        <f>VLOOKUP(tbStoricoOrdini[[#This Row],[CLIENTE]],tbClienti[],3,FALSE)</f>
        <v>Lombardia</v>
      </c>
      <c r="G1717" t="str">
        <f>VLOOKUP(tbStoricoOrdini[[#This Row],[CLIENTE]],tbClienti[],7,FALSE)</f>
        <v>AC</v>
      </c>
      <c r="H1717" t="s">
        <v>83</v>
      </c>
      <c r="I1717" t="str">
        <f>IF(LEFT(tbStoricoOrdini[[#This Row],[ARTICOLO]],3) = "COG","COG",LEFT(tbStoricoOrdini[[#This Row],[ARTICOLO]],FIND(" ",tbStoricoOrdini[[#This Row],[ARTICOLO]])-1))</f>
        <v>COG</v>
      </c>
      <c r="J1717" t="str">
        <f>MID(tbStoricoOrdini[[#This Row],[ARTICOLO]],FIND(" ",tbStoricoOrdini[[#This Row],[ARTICOLO]])+1,4)</f>
        <v>8000</v>
      </c>
      <c r="K1717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1717" s="3">
        <f>VLOOKUP(tbStoricoOrdini[[#This Row],[ARTICOLO]],tbArticoli[],2,FALSE)</f>
        <v>670</v>
      </c>
      <c r="M1717" s="22">
        <f>tbStoricoOrdini[[#This Row],[IMPORTO]]/tbStoricoOrdini[[#This Row],[PREZZO]]</f>
        <v>243.7</v>
      </c>
      <c r="N1717" t="s">
        <v>9</v>
      </c>
      <c r="O1717" s="8">
        <f>VLOOKUP(tbStoricoOrdini[[#This Row],[AGENTE]],tbAgenti[],2,FALSE)</f>
        <v>0.05</v>
      </c>
      <c r="P1717" s="2">
        <v>163279</v>
      </c>
      <c r="Q1717" s="2">
        <f>tbStoricoOrdini[[#This Row],[IMPORTO]]*tbStoricoOrdini[[#This Row],[% COMM.]]</f>
        <v>8163.9500000000007</v>
      </c>
      <c r="R1717" s="2">
        <f>tbStoricoOrdini[[#This Row],[TOT. COMM.]]+tbStoricoOrdini[[#This Row],[IMPORTO]]</f>
        <v>171442.95</v>
      </c>
    </row>
    <row r="1718" spans="1:18">
      <c r="A1718" s="1">
        <v>43862</v>
      </c>
      <c r="B1718" s="7">
        <f>MONTH(tbStoricoOrdini[[#This Row],[DATA]])</f>
        <v>2</v>
      </c>
      <c r="C1718" t="s">
        <v>1813</v>
      </c>
      <c r="D1718" t="str">
        <f>RIGHT(tbStoricoOrdini[[#This Row],[ORDINE]],4)</f>
        <v>1715</v>
      </c>
      <c r="E1718" t="s">
        <v>52</v>
      </c>
      <c r="F1718" t="str">
        <f>VLOOKUP(tbStoricoOrdini[[#This Row],[CLIENTE]],tbClienti[],3,FALSE)</f>
        <v>Lombardia</v>
      </c>
      <c r="G1718" t="str">
        <f>VLOOKUP(tbStoricoOrdini[[#This Row],[CLIENTE]],tbClienti[],7,FALSE)</f>
        <v>AC</v>
      </c>
      <c r="H1718" t="s">
        <v>70</v>
      </c>
      <c r="I1718" t="str">
        <f>IF(LEFT(tbStoricoOrdini[[#This Row],[ARTICOLO]],3) = "COG","COG",LEFT(tbStoricoOrdini[[#This Row],[ARTICOLO]],FIND(" ",tbStoricoOrdini[[#This Row],[ARTICOLO]])-1))</f>
        <v>EB08</v>
      </c>
      <c r="J1718" t="str">
        <f>MID(tbStoricoOrdini[[#This Row],[ARTICOLO]],FIND(" ",tbStoricoOrdini[[#This Row],[ARTICOLO]])+1,4)</f>
        <v>7500</v>
      </c>
      <c r="K1718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1718" s="3">
        <f>VLOOKUP(tbStoricoOrdini[[#This Row],[ARTICOLO]],tbArticoli[],2,FALSE)</f>
        <v>180</v>
      </c>
      <c r="M1718" s="22">
        <f>tbStoricoOrdini[[#This Row],[IMPORTO]]/tbStoricoOrdini[[#This Row],[PREZZO]]</f>
        <v>1.1222222222222222</v>
      </c>
      <c r="N1718" t="s">
        <v>9</v>
      </c>
      <c r="O1718" s="8">
        <f>VLOOKUP(tbStoricoOrdini[[#This Row],[AGENTE]],tbAgenti[],2,FALSE)</f>
        <v>0.05</v>
      </c>
      <c r="P1718" s="2">
        <v>202</v>
      </c>
      <c r="Q1718" s="2">
        <f>tbStoricoOrdini[[#This Row],[IMPORTO]]*tbStoricoOrdini[[#This Row],[% COMM.]]</f>
        <v>10.100000000000001</v>
      </c>
      <c r="R1718" s="2">
        <f>tbStoricoOrdini[[#This Row],[TOT. COMM.]]+tbStoricoOrdini[[#This Row],[IMPORTO]]</f>
        <v>212.1</v>
      </c>
    </row>
    <row r="1719" spans="1:18">
      <c r="A1719" s="1">
        <v>43862</v>
      </c>
      <c r="B1719" s="7">
        <f>MONTH(tbStoricoOrdini[[#This Row],[DATA]])</f>
        <v>2</v>
      </c>
      <c r="C1719" t="s">
        <v>1814</v>
      </c>
      <c r="D1719" t="str">
        <f>RIGHT(tbStoricoOrdini[[#This Row],[ORDINE]],4)</f>
        <v>1716</v>
      </c>
      <c r="E1719" t="s">
        <v>52</v>
      </c>
      <c r="F1719" t="str">
        <f>VLOOKUP(tbStoricoOrdini[[#This Row],[CLIENTE]],tbClienti[],3,FALSE)</f>
        <v>Lombardia</v>
      </c>
      <c r="G1719" t="str">
        <f>VLOOKUP(tbStoricoOrdini[[#This Row],[CLIENTE]],tbClienti[],7,FALSE)</f>
        <v>AC</v>
      </c>
      <c r="H1719" t="s">
        <v>75</v>
      </c>
      <c r="I1719" t="str">
        <f>IF(LEFT(tbStoricoOrdini[[#This Row],[ARTICOLO]],3) = "COG","COG",LEFT(tbStoricoOrdini[[#This Row],[ARTICOLO]],FIND(" ",tbStoricoOrdini[[#This Row],[ARTICOLO]])-1))</f>
        <v>AVRC</v>
      </c>
      <c r="J1719" t="str">
        <f>MID(tbStoricoOrdini[[#This Row],[ARTICOLO]],FIND(" ",tbStoricoOrdini[[#This Row],[ARTICOLO]])+1,4)</f>
        <v>1000</v>
      </c>
      <c r="K1719" t="str">
        <f>IFERROR(RIGHT(tbStoricoOrdini[[#This Row],[ARTICOLO]],LEN(tbStoricoOrdini[[#This Row],[ARTICOLO]])-FIND(" ",tbStoricoOrdini[[#This Row],[ARTICOLO]],FIND(" ",tbStoricoOrdini[[#This Row],[ARTICOLO]]) +1)),"")</f>
        <v>Silver</v>
      </c>
      <c r="L1719" s="3">
        <f>VLOOKUP(tbStoricoOrdini[[#This Row],[ARTICOLO]],tbArticoli[],2,FALSE)</f>
        <v>390</v>
      </c>
      <c r="M1719" s="22">
        <f>tbStoricoOrdini[[#This Row],[IMPORTO]]/tbStoricoOrdini[[#This Row],[PREZZO]]</f>
        <v>7.7</v>
      </c>
      <c r="N1719" t="s">
        <v>9</v>
      </c>
      <c r="O1719" s="8">
        <f>VLOOKUP(tbStoricoOrdini[[#This Row],[AGENTE]],tbAgenti[],2,FALSE)</f>
        <v>0.05</v>
      </c>
      <c r="P1719" s="2">
        <v>3003</v>
      </c>
      <c r="Q1719" s="2">
        <f>tbStoricoOrdini[[#This Row],[IMPORTO]]*tbStoricoOrdini[[#This Row],[% COMM.]]</f>
        <v>150.15</v>
      </c>
      <c r="R1719" s="2">
        <f>tbStoricoOrdini[[#This Row],[TOT. COMM.]]+tbStoricoOrdini[[#This Row],[IMPORTO]]</f>
        <v>3153.15</v>
      </c>
    </row>
    <row r="1720" spans="1:18">
      <c r="A1720" s="1">
        <v>43862</v>
      </c>
      <c r="B1720" s="7">
        <f>MONTH(tbStoricoOrdini[[#This Row],[DATA]])</f>
        <v>2</v>
      </c>
      <c r="C1720" t="s">
        <v>1815</v>
      </c>
      <c r="D1720" t="str">
        <f>RIGHT(tbStoricoOrdini[[#This Row],[ORDINE]],4)</f>
        <v>1717</v>
      </c>
      <c r="E1720" t="s">
        <v>52</v>
      </c>
      <c r="F1720" t="str">
        <f>VLOOKUP(tbStoricoOrdini[[#This Row],[CLIENTE]],tbClienti[],3,FALSE)</f>
        <v>Lombardia</v>
      </c>
      <c r="G1720" t="str">
        <f>VLOOKUP(tbStoricoOrdini[[#This Row],[CLIENTE]],tbClienti[],7,FALSE)</f>
        <v>AC</v>
      </c>
      <c r="H1720" t="s">
        <v>71</v>
      </c>
      <c r="I1720" t="str">
        <f>IF(LEFT(tbStoricoOrdini[[#This Row],[ARTICOLO]],3) = "COG","COG",LEFT(tbStoricoOrdini[[#This Row],[ARTICOLO]],FIND(" ",tbStoricoOrdini[[#This Row],[ARTICOLO]])-1))</f>
        <v>EB07</v>
      </c>
      <c r="J1720" t="str">
        <f>MID(tbStoricoOrdini[[#This Row],[ARTICOLO]],FIND(" ",tbStoricoOrdini[[#This Row],[ARTICOLO]])+1,4)</f>
        <v>5000</v>
      </c>
      <c r="K1720" t="str">
        <f>IFERROR(RIGHT(tbStoricoOrdini[[#This Row],[ARTICOLO]],LEN(tbStoricoOrdini[[#This Row],[ARTICOLO]])-FIND(" ",tbStoricoOrdini[[#This Row],[ARTICOLO]],FIND(" ",tbStoricoOrdini[[#This Row],[ARTICOLO]]) +1)),"")</f>
        <v/>
      </c>
      <c r="L1720" s="3">
        <f>VLOOKUP(tbStoricoOrdini[[#This Row],[ARTICOLO]],tbArticoli[],2,FALSE)</f>
        <v>140</v>
      </c>
      <c r="M1720" s="22">
        <f>tbStoricoOrdini[[#This Row],[IMPORTO]]/tbStoricoOrdini[[#This Row],[PREZZO]]</f>
        <v>0.2857142857142857</v>
      </c>
      <c r="N1720" t="s">
        <v>20</v>
      </c>
      <c r="O1720" s="8">
        <f>VLOOKUP(tbStoricoOrdini[[#This Row],[AGENTE]],tbAgenti[],2,FALSE)</f>
        <v>0.05</v>
      </c>
      <c r="P1720" s="2">
        <v>40</v>
      </c>
      <c r="Q1720" s="2">
        <f>tbStoricoOrdini[[#This Row],[IMPORTO]]*tbStoricoOrdini[[#This Row],[% COMM.]]</f>
        <v>2</v>
      </c>
      <c r="R1720" s="2">
        <f>tbStoricoOrdini[[#This Row],[TOT. COMM.]]+tbStoricoOrdini[[#This Row],[IMPORTO]]</f>
        <v>42</v>
      </c>
    </row>
    <row r="1721" spans="1:18">
      <c r="A1721" s="1">
        <v>43862</v>
      </c>
      <c r="B1721" s="7">
        <f>MONTH(tbStoricoOrdini[[#This Row],[DATA]])</f>
        <v>2</v>
      </c>
      <c r="C1721" t="s">
        <v>1816</v>
      </c>
      <c r="D1721" t="str">
        <f>RIGHT(tbStoricoOrdini[[#This Row],[ORDINE]],4)</f>
        <v>1718</v>
      </c>
      <c r="E1721" t="s">
        <v>52</v>
      </c>
      <c r="F1721" t="str">
        <f>VLOOKUP(tbStoricoOrdini[[#This Row],[CLIENTE]],tbClienti[],3,FALSE)</f>
        <v>Lombardia</v>
      </c>
      <c r="G1721" t="str">
        <f>VLOOKUP(tbStoricoOrdini[[#This Row],[CLIENTE]],tbClienti[],7,FALSE)</f>
        <v>AC</v>
      </c>
      <c r="H1721" t="s">
        <v>71</v>
      </c>
      <c r="I1721" t="str">
        <f>IF(LEFT(tbStoricoOrdini[[#This Row],[ARTICOLO]],3) = "COG","COG",LEFT(tbStoricoOrdini[[#This Row],[ARTICOLO]],FIND(" ",tbStoricoOrdini[[#This Row],[ARTICOLO]])-1))</f>
        <v>EB07</v>
      </c>
      <c r="J1721" t="str">
        <f>MID(tbStoricoOrdini[[#This Row],[ARTICOLO]],FIND(" ",tbStoricoOrdini[[#This Row],[ARTICOLO]])+1,4)</f>
        <v>5000</v>
      </c>
      <c r="K1721" t="str">
        <f>IFERROR(RIGHT(tbStoricoOrdini[[#This Row],[ARTICOLO]],LEN(tbStoricoOrdini[[#This Row],[ARTICOLO]])-FIND(" ",tbStoricoOrdini[[#This Row],[ARTICOLO]],FIND(" ",tbStoricoOrdini[[#This Row],[ARTICOLO]]) +1)),"")</f>
        <v/>
      </c>
      <c r="L1721" s="3">
        <f>VLOOKUP(tbStoricoOrdini[[#This Row],[ARTICOLO]],tbArticoli[],2,FALSE)</f>
        <v>140</v>
      </c>
      <c r="M1721" s="22">
        <f>tbStoricoOrdini[[#This Row],[IMPORTO]]/tbStoricoOrdini[[#This Row],[PREZZO]]</f>
        <v>104.87857142857143</v>
      </c>
      <c r="N1721" t="s">
        <v>9</v>
      </c>
      <c r="O1721" s="8">
        <f>VLOOKUP(tbStoricoOrdini[[#This Row],[AGENTE]],tbAgenti[],2,FALSE)</f>
        <v>0.05</v>
      </c>
      <c r="P1721" s="2">
        <v>14683</v>
      </c>
      <c r="Q1721" s="2">
        <f>tbStoricoOrdini[[#This Row],[IMPORTO]]*tbStoricoOrdini[[#This Row],[% COMM.]]</f>
        <v>734.15000000000009</v>
      </c>
      <c r="R1721" s="2">
        <f>tbStoricoOrdini[[#This Row],[TOT. COMM.]]+tbStoricoOrdini[[#This Row],[IMPORTO]]</f>
        <v>15417.15</v>
      </c>
    </row>
    <row r="1722" spans="1:18">
      <c r="A1722" s="1">
        <v>43862</v>
      </c>
      <c r="B1722" s="7">
        <f>MONTH(tbStoricoOrdini[[#This Row],[DATA]])</f>
        <v>2</v>
      </c>
      <c r="C1722" t="s">
        <v>1817</v>
      </c>
      <c r="D1722" t="str">
        <f>RIGHT(tbStoricoOrdini[[#This Row],[ORDINE]],4)</f>
        <v>1719</v>
      </c>
      <c r="E1722" t="s">
        <v>52</v>
      </c>
      <c r="F1722" t="str">
        <f>VLOOKUP(tbStoricoOrdini[[#This Row],[CLIENTE]],tbClienti[],3,FALSE)</f>
        <v>Lombardia</v>
      </c>
      <c r="G1722" t="str">
        <f>VLOOKUP(tbStoricoOrdini[[#This Row],[CLIENTE]],tbClienti[],7,FALSE)</f>
        <v>AC</v>
      </c>
      <c r="H1722" t="s">
        <v>76</v>
      </c>
      <c r="I1722" t="str">
        <f>IF(LEFT(tbStoricoOrdini[[#This Row],[ARTICOLO]],3) = "COG","COG",LEFT(tbStoricoOrdini[[#This Row],[ARTICOLO]],FIND(" ",tbStoricoOrdini[[#This Row],[ARTICOLO]])-1))</f>
        <v>COG</v>
      </c>
      <c r="J1722" t="str">
        <f>MID(tbStoricoOrdini[[#This Row],[ARTICOLO]],FIND(" ",tbStoricoOrdini[[#This Row],[ARTICOLO]])+1,4)</f>
        <v>1000</v>
      </c>
      <c r="K1722" t="str">
        <f>IFERROR(RIGHT(tbStoricoOrdini[[#This Row],[ARTICOLO]],LEN(tbStoricoOrdini[[#This Row],[ARTICOLO]])-FIND(" ",tbStoricoOrdini[[#This Row],[ARTICOLO]],FIND(" ",tbStoricoOrdini[[#This Row],[ARTICOLO]]) +1)),"")</f>
        <v/>
      </c>
      <c r="L1722" s="3">
        <f>VLOOKUP(tbStoricoOrdini[[#This Row],[ARTICOLO]],tbArticoli[],2,FALSE)</f>
        <v>150</v>
      </c>
      <c r="M1722" s="22">
        <f>tbStoricoOrdini[[#This Row],[IMPORTO]]/tbStoricoOrdini[[#This Row],[PREZZO]]</f>
        <v>30.393333333333334</v>
      </c>
      <c r="N1722" t="s">
        <v>9</v>
      </c>
      <c r="O1722" s="8">
        <f>VLOOKUP(tbStoricoOrdini[[#This Row],[AGENTE]],tbAgenti[],2,FALSE)</f>
        <v>0.05</v>
      </c>
      <c r="P1722" s="2">
        <v>4559</v>
      </c>
      <c r="Q1722" s="2">
        <f>tbStoricoOrdini[[#This Row],[IMPORTO]]*tbStoricoOrdini[[#This Row],[% COMM.]]</f>
        <v>227.95000000000002</v>
      </c>
      <c r="R1722" s="2">
        <f>tbStoricoOrdini[[#This Row],[TOT. COMM.]]+tbStoricoOrdini[[#This Row],[IMPORTO]]</f>
        <v>4786.95</v>
      </c>
    </row>
    <row r="1723" spans="1:18">
      <c r="A1723" s="1">
        <v>43862</v>
      </c>
      <c r="B1723" s="7">
        <f>MONTH(tbStoricoOrdini[[#This Row],[DATA]])</f>
        <v>2</v>
      </c>
      <c r="C1723" t="s">
        <v>1818</v>
      </c>
      <c r="D1723" t="str">
        <f>RIGHT(tbStoricoOrdini[[#This Row],[ORDINE]],4)</f>
        <v>1720</v>
      </c>
      <c r="E1723" t="s">
        <v>52</v>
      </c>
      <c r="F1723" t="str">
        <f>VLOOKUP(tbStoricoOrdini[[#This Row],[CLIENTE]],tbClienti[],3,FALSE)</f>
        <v>Lombardia</v>
      </c>
      <c r="G1723" t="str">
        <f>VLOOKUP(tbStoricoOrdini[[#This Row],[CLIENTE]],tbClienti[],7,FALSE)</f>
        <v>AC</v>
      </c>
      <c r="H1723" t="s">
        <v>72</v>
      </c>
      <c r="I1723" t="str">
        <f>IF(LEFT(tbStoricoOrdini[[#This Row],[ARTICOLO]],3) = "COG","COG",LEFT(tbStoricoOrdini[[#This Row],[ARTICOLO]],FIND(" ",tbStoricoOrdini[[#This Row],[ARTICOLO]])-1))</f>
        <v>EB06</v>
      </c>
      <c r="J1723" t="str">
        <f>MID(tbStoricoOrdini[[#This Row],[ARTICOLO]],FIND(" ",tbStoricoOrdini[[#This Row],[ARTICOLO]])+1,4)</f>
        <v>3000</v>
      </c>
      <c r="K1723" t="str">
        <f>IFERROR(RIGHT(tbStoricoOrdini[[#This Row],[ARTICOLO]],LEN(tbStoricoOrdini[[#This Row],[ARTICOLO]])-FIND(" ",tbStoricoOrdini[[#This Row],[ARTICOLO]],FIND(" ",tbStoricoOrdini[[#This Row],[ARTICOLO]]) +1)),"")</f>
        <v>Medium</v>
      </c>
      <c r="L1723" s="3">
        <f>VLOOKUP(tbStoricoOrdini[[#This Row],[ARTICOLO]],tbArticoli[],2,FALSE)</f>
        <v>120</v>
      </c>
      <c r="M1723" s="22">
        <f>tbStoricoOrdini[[#This Row],[IMPORTO]]/tbStoricoOrdini[[#This Row],[PREZZO]]</f>
        <v>0.71666666666666667</v>
      </c>
      <c r="N1723" t="s">
        <v>20</v>
      </c>
      <c r="O1723" s="8">
        <f>VLOOKUP(tbStoricoOrdini[[#This Row],[AGENTE]],tbAgenti[],2,FALSE)</f>
        <v>0.05</v>
      </c>
      <c r="P1723" s="2">
        <v>86</v>
      </c>
      <c r="Q1723" s="2">
        <f>tbStoricoOrdini[[#This Row],[IMPORTO]]*tbStoricoOrdini[[#This Row],[% COMM.]]</f>
        <v>4.3</v>
      </c>
      <c r="R1723" s="2">
        <f>tbStoricoOrdini[[#This Row],[TOT. COMM.]]+tbStoricoOrdini[[#This Row],[IMPORTO]]</f>
        <v>90.3</v>
      </c>
    </row>
    <row r="1724" spans="1:18">
      <c r="A1724" s="1">
        <v>43862</v>
      </c>
      <c r="B1724" s="7">
        <f>MONTH(tbStoricoOrdini[[#This Row],[DATA]])</f>
        <v>2</v>
      </c>
      <c r="C1724" t="s">
        <v>1819</v>
      </c>
      <c r="D1724" t="str">
        <f>RIGHT(tbStoricoOrdini[[#This Row],[ORDINE]],4)</f>
        <v>1721</v>
      </c>
      <c r="E1724" t="s">
        <v>52</v>
      </c>
      <c r="F1724" t="str">
        <f>VLOOKUP(tbStoricoOrdini[[#This Row],[CLIENTE]],tbClienti[],3,FALSE)</f>
        <v>Lombardia</v>
      </c>
      <c r="G1724" t="str">
        <f>VLOOKUP(tbStoricoOrdini[[#This Row],[CLIENTE]],tbClienti[],7,FALSE)</f>
        <v>AC</v>
      </c>
      <c r="H1724" t="s">
        <v>72</v>
      </c>
      <c r="I1724" t="str">
        <f>IF(LEFT(tbStoricoOrdini[[#This Row],[ARTICOLO]],3) = "COG","COG",LEFT(tbStoricoOrdini[[#This Row],[ARTICOLO]],FIND(" ",tbStoricoOrdini[[#This Row],[ARTICOLO]])-1))</f>
        <v>EB06</v>
      </c>
      <c r="J1724" t="str">
        <f>MID(tbStoricoOrdini[[#This Row],[ARTICOLO]],FIND(" ",tbStoricoOrdini[[#This Row],[ARTICOLO]])+1,4)</f>
        <v>3000</v>
      </c>
      <c r="K1724" t="str">
        <f>IFERROR(RIGHT(tbStoricoOrdini[[#This Row],[ARTICOLO]],LEN(tbStoricoOrdini[[#This Row],[ARTICOLO]])-FIND(" ",tbStoricoOrdini[[#This Row],[ARTICOLO]],FIND(" ",tbStoricoOrdini[[#This Row],[ARTICOLO]]) +1)),"")</f>
        <v>Medium</v>
      </c>
      <c r="L1724" s="3">
        <f>VLOOKUP(tbStoricoOrdini[[#This Row],[ARTICOLO]],tbArticoli[],2,FALSE)</f>
        <v>120</v>
      </c>
      <c r="M1724" s="22">
        <f>tbStoricoOrdini[[#This Row],[IMPORTO]]/tbStoricoOrdini[[#This Row],[PREZZO]]</f>
        <v>8.0749999999999993</v>
      </c>
      <c r="N1724" t="s">
        <v>9</v>
      </c>
      <c r="O1724" s="8">
        <f>VLOOKUP(tbStoricoOrdini[[#This Row],[AGENTE]],tbAgenti[],2,FALSE)</f>
        <v>0.05</v>
      </c>
      <c r="P1724" s="2">
        <v>969</v>
      </c>
      <c r="Q1724" s="2">
        <f>tbStoricoOrdini[[#This Row],[IMPORTO]]*tbStoricoOrdini[[#This Row],[% COMM.]]</f>
        <v>48.45</v>
      </c>
      <c r="R1724" s="2">
        <f>tbStoricoOrdini[[#This Row],[TOT. COMM.]]+tbStoricoOrdini[[#This Row],[IMPORTO]]</f>
        <v>1017.45</v>
      </c>
    </row>
    <row r="1725" spans="1:18">
      <c r="A1725" s="1">
        <v>43862</v>
      </c>
      <c r="B1725" s="7">
        <f>MONTH(tbStoricoOrdini[[#This Row],[DATA]])</f>
        <v>2</v>
      </c>
      <c r="C1725" t="s">
        <v>1820</v>
      </c>
      <c r="D1725" t="str">
        <f>RIGHT(tbStoricoOrdini[[#This Row],[ORDINE]],4)</f>
        <v>1722</v>
      </c>
      <c r="E1725" t="s">
        <v>52</v>
      </c>
      <c r="F1725" t="str">
        <f>VLOOKUP(tbStoricoOrdini[[#This Row],[CLIENTE]],tbClienti[],3,FALSE)</f>
        <v>Lombardia</v>
      </c>
      <c r="G1725" t="str">
        <f>VLOOKUP(tbStoricoOrdini[[#This Row],[CLIENTE]],tbClienti[],7,FALSE)</f>
        <v>AC</v>
      </c>
      <c r="H1725" t="s">
        <v>73</v>
      </c>
      <c r="I1725" t="str">
        <f>IF(LEFT(tbStoricoOrdini[[#This Row],[ARTICOLO]],3) = "COG","COG",LEFT(tbStoricoOrdini[[#This Row],[ARTICOLO]],FIND(" ",tbStoricoOrdini[[#This Row],[ARTICOLO]])-1))</f>
        <v>EB06</v>
      </c>
      <c r="J1725" t="str">
        <f>MID(tbStoricoOrdini[[#This Row],[ARTICOLO]],FIND(" ",tbStoricoOrdini[[#This Row],[ARTICOLO]])+1,4)</f>
        <v>3000</v>
      </c>
      <c r="K1725" t="str">
        <f>IFERROR(RIGHT(tbStoricoOrdini[[#This Row],[ARTICOLO]],LEN(tbStoricoOrdini[[#This Row],[ARTICOLO]])-FIND(" ",tbStoricoOrdini[[#This Row],[ARTICOLO]],FIND(" ",tbStoricoOrdini[[#This Row],[ARTICOLO]]) +1)),"")</f>
        <v>Plus</v>
      </c>
      <c r="L1725" s="3">
        <f>VLOOKUP(tbStoricoOrdini[[#This Row],[ARTICOLO]],tbArticoli[],2,FALSE)</f>
        <v>130</v>
      </c>
      <c r="M1725" s="22">
        <f>tbStoricoOrdini[[#This Row],[IMPORTO]]/tbStoricoOrdini[[#This Row],[PREZZO]]</f>
        <v>1.9307692307692308</v>
      </c>
      <c r="N1725" t="s">
        <v>20</v>
      </c>
      <c r="O1725" s="8">
        <f>VLOOKUP(tbStoricoOrdini[[#This Row],[AGENTE]],tbAgenti[],2,FALSE)</f>
        <v>0.05</v>
      </c>
      <c r="P1725" s="2">
        <v>251</v>
      </c>
      <c r="Q1725" s="2">
        <f>tbStoricoOrdini[[#This Row],[IMPORTO]]*tbStoricoOrdini[[#This Row],[% COMM.]]</f>
        <v>12.55</v>
      </c>
      <c r="R1725" s="2">
        <f>tbStoricoOrdini[[#This Row],[TOT. COMM.]]+tbStoricoOrdini[[#This Row],[IMPORTO]]</f>
        <v>263.55</v>
      </c>
    </row>
    <row r="1726" spans="1:18">
      <c r="A1726" s="1">
        <v>43862</v>
      </c>
      <c r="B1726" s="7">
        <f>MONTH(tbStoricoOrdini[[#This Row],[DATA]])</f>
        <v>2</v>
      </c>
      <c r="C1726" t="s">
        <v>1821</v>
      </c>
      <c r="D1726" t="str">
        <f>RIGHT(tbStoricoOrdini[[#This Row],[ORDINE]],4)</f>
        <v>1723</v>
      </c>
      <c r="E1726" t="s">
        <v>53</v>
      </c>
      <c r="F1726" t="str">
        <f>VLOOKUP(tbStoricoOrdini[[#This Row],[CLIENTE]],tbClienti[],3,FALSE)</f>
        <v>Lombardia</v>
      </c>
      <c r="G1726" t="str">
        <f>VLOOKUP(tbStoricoOrdini[[#This Row],[CLIENTE]],tbClienti[],7,FALSE)</f>
        <v>DB</v>
      </c>
      <c r="H1726" t="s">
        <v>77</v>
      </c>
      <c r="I1726" t="str">
        <f>IF(LEFT(tbStoricoOrdini[[#This Row],[ARTICOLO]],3) = "COG","COG",LEFT(tbStoricoOrdini[[#This Row],[ARTICOLO]],FIND(" ",tbStoricoOrdini[[#This Row],[ARTICOLO]])-1))</f>
        <v>COG</v>
      </c>
      <c r="J1726" t="str">
        <f>MID(tbStoricoOrdini[[#This Row],[ARTICOLO]],FIND(" ",tbStoricoOrdini[[#This Row],[ARTICOLO]])+1,4)</f>
        <v>2000</v>
      </c>
      <c r="K1726" t="str">
        <f>IFERROR(RIGHT(tbStoricoOrdini[[#This Row],[ARTICOLO]],LEN(tbStoricoOrdini[[#This Row],[ARTICOLO]])-FIND(" ",tbStoricoOrdini[[#This Row],[ARTICOLO]],FIND(" ",tbStoricoOrdini[[#This Row],[ARTICOLO]]) +1)),"")</f>
        <v>Medium</v>
      </c>
      <c r="L1726" s="3">
        <f>VLOOKUP(tbStoricoOrdini[[#This Row],[ARTICOLO]],tbArticoli[],2,FALSE)</f>
        <v>200</v>
      </c>
      <c r="M1726" s="22">
        <f>tbStoricoOrdini[[#This Row],[IMPORTO]]/tbStoricoOrdini[[#This Row],[PREZZO]]</f>
        <v>5.0000000000000001E-3</v>
      </c>
      <c r="N1726" t="s">
        <v>9</v>
      </c>
      <c r="O1726" s="8">
        <f>VLOOKUP(tbStoricoOrdini[[#This Row],[AGENTE]],tbAgenti[],2,FALSE)</f>
        <v>0.05</v>
      </c>
      <c r="P1726" s="2">
        <v>1</v>
      </c>
      <c r="Q1726" s="2">
        <f>tbStoricoOrdini[[#This Row],[IMPORTO]]*tbStoricoOrdini[[#This Row],[% COMM.]]</f>
        <v>0.05</v>
      </c>
      <c r="R1726" s="2">
        <f>tbStoricoOrdini[[#This Row],[TOT. COMM.]]+tbStoricoOrdini[[#This Row],[IMPORTO]]</f>
        <v>1.05</v>
      </c>
    </row>
    <row r="1727" spans="1:18">
      <c r="A1727" s="1">
        <v>43862</v>
      </c>
      <c r="B1727" s="7">
        <f>MONTH(tbStoricoOrdini[[#This Row],[DATA]])</f>
        <v>2</v>
      </c>
      <c r="C1727" t="s">
        <v>1822</v>
      </c>
      <c r="D1727" t="str">
        <f>RIGHT(tbStoricoOrdini[[#This Row],[ORDINE]],4)</f>
        <v>1724</v>
      </c>
      <c r="E1727" t="s">
        <v>53</v>
      </c>
      <c r="F1727" t="str">
        <f>VLOOKUP(tbStoricoOrdini[[#This Row],[CLIENTE]],tbClienti[],3,FALSE)</f>
        <v>Lombardia</v>
      </c>
      <c r="G1727" t="str">
        <f>VLOOKUP(tbStoricoOrdini[[#This Row],[CLIENTE]],tbClienti[],7,FALSE)</f>
        <v>DB</v>
      </c>
      <c r="H1727" t="s">
        <v>79</v>
      </c>
      <c r="I1727" t="str">
        <f>IF(LEFT(tbStoricoOrdini[[#This Row],[ARTICOLO]],3) = "COG","COG",LEFT(tbStoricoOrdini[[#This Row],[ARTICOLO]],FIND(" ",tbStoricoOrdini[[#This Row],[ARTICOLO]])-1))</f>
        <v>COG</v>
      </c>
      <c r="J1727" t="str">
        <f>MID(tbStoricoOrdini[[#This Row],[ARTICOLO]],FIND(" ",tbStoricoOrdini[[#This Row],[ARTICOLO]])+1,4)</f>
        <v>4000</v>
      </c>
      <c r="K1727" t="str">
        <f>IFERROR(RIGHT(tbStoricoOrdini[[#This Row],[ARTICOLO]],LEN(tbStoricoOrdini[[#This Row],[ARTICOLO]])-FIND(" ",tbStoricoOrdini[[#This Row],[ARTICOLO]],FIND(" ",tbStoricoOrdini[[#This Row],[ARTICOLO]]) +1)),"")</f>
        <v>Plus</v>
      </c>
      <c r="L1727" s="3">
        <f>VLOOKUP(tbStoricoOrdini[[#This Row],[ARTICOLO]],tbArticoli[],2,FALSE)</f>
        <v>240</v>
      </c>
      <c r="M1727" s="22">
        <f>tbStoricoOrdini[[#This Row],[IMPORTO]]/tbStoricoOrdini[[#This Row],[PREZZO]]</f>
        <v>0.29166666666666669</v>
      </c>
      <c r="N1727" t="s">
        <v>9</v>
      </c>
      <c r="O1727" s="8">
        <f>VLOOKUP(tbStoricoOrdini[[#This Row],[AGENTE]],tbAgenti[],2,FALSE)</f>
        <v>0.05</v>
      </c>
      <c r="P1727" s="2">
        <v>70</v>
      </c>
      <c r="Q1727" s="2">
        <f>tbStoricoOrdini[[#This Row],[IMPORTO]]*tbStoricoOrdini[[#This Row],[% COMM.]]</f>
        <v>3.5</v>
      </c>
      <c r="R1727" s="2">
        <f>tbStoricoOrdini[[#This Row],[TOT. COMM.]]+tbStoricoOrdini[[#This Row],[IMPORTO]]</f>
        <v>73.5</v>
      </c>
    </row>
    <row r="1728" spans="1:18">
      <c r="A1728" s="1">
        <v>43862</v>
      </c>
      <c r="B1728" s="7">
        <f>MONTH(tbStoricoOrdini[[#This Row],[DATA]])</f>
        <v>2</v>
      </c>
      <c r="C1728" t="s">
        <v>1823</v>
      </c>
      <c r="D1728" t="str">
        <f>RIGHT(tbStoricoOrdini[[#This Row],[ORDINE]],4)</f>
        <v>1725</v>
      </c>
      <c r="E1728" t="s">
        <v>53</v>
      </c>
      <c r="F1728" t="str">
        <f>VLOOKUP(tbStoricoOrdini[[#This Row],[CLIENTE]],tbClienti[],3,FALSE)</f>
        <v>Lombardia</v>
      </c>
      <c r="G1728" t="str">
        <f>VLOOKUP(tbStoricoOrdini[[#This Row],[CLIENTE]],tbClienti[],7,FALSE)</f>
        <v>DB</v>
      </c>
      <c r="H1728" t="s">
        <v>63</v>
      </c>
      <c r="I1728" t="str">
        <f>IF(LEFT(tbStoricoOrdini[[#This Row],[ARTICOLO]],3) = "COG","COG",LEFT(tbStoricoOrdini[[#This Row],[ARTICOLO]],FIND(" ",tbStoricoOrdini[[#This Row],[ARTICOLO]])-1))</f>
        <v>KLM</v>
      </c>
      <c r="J1728" t="str">
        <f>MID(tbStoricoOrdini[[#This Row],[ARTICOLO]],FIND(" ",tbStoricoOrdini[[#This Row],[ARTICOLO]])+1,4)</f>
        <v>3000</v>
      </c>
      <c r="K1728" t="str">
        <f>IFERROR(RIGHT(tbStoricoOrdini[[#This Row],[ARTICOLO]],LEN(tbStoricoOrdini[[#This Row],[ARTICOLO]])-FIND(" ",tbStoricoOrdini[[#This Row],[ARTICOLO]],FIND(" ",tbStoricoOrdini[[#This Row],[ARTICOLO]]) +1)),"")</f>
        <v>Plus</v>
      </c>
      <c r="L1728" s="3">
        <f>VLOOKUP(tbStoricoOrdini[[#This Row],[ARTICOLO]],tbArticoli[],2,FALSE)</f>
        <v>145</v>
      </c>
      <c r="M1728" s="22">
        <f>tbStoricoOrdini[[#This Row],[IMPORTO]]/tbStoricoOrdini[[#This Row],[PREZZO]]</f>
        <v>40.117241379310343</v>
      </c>
      <c r="N1728" t="s">
        <v>9</v>
      </c>
      <c r="O1728" s="8">
        <f>VLOOKUP(tbStoricoOrdini[[#This Row],[AGENTE]],tbAgenti[],2,FALSE)</f>
        <v>0.05</v>
      </c>
      <c r="P1728" s="2">
        <v>5817</v>
      </c>
      <c r="Q1728" s="2">
        <f>tbStoricoOrdini[[#This Row],[IMPORTO]]*tbStoricoOrdini[[#This Row],[% COMM.]]</f>
        <v>290.85000000000002</v>
      </c>
      <c r="R1728" s="2">
        <f>tbStoricoOrdini[[#This Row],[TOT. COMM.]]+tbStoricoOrdini[[#This Row],[IMPORTO]]</f>
        <v>6107.85</v>
      </c>
    </row>
    <row r="1729" spans="1:18">
      <c r="A1729" s="1">
        <v>43862</v>
      </c>
      <c r="B1729" s="7">
        <f>MONTH(tbStoricoOrdini[[#This Row],[DATA]])</f>
        <v>2</v>
      </c>
      <c r="C1729" t="s">
        <v>1824</v>
      </c>
      <c r="D1729" t="str">
        <f>RIGHT(tbStoricoOrdini[[#This Row],[ORDINE]],4)</f>
        <v>1726</v>
      </c>
      <c r="E1729" t="s">
        <v>53</v>
      </c>
      <c r="F1729" t="str">
        <f>VLOOKUP(tbStoricoOrdini[[#This Row],[CLIENTE]],tbClienti[],3,FALSE)</f>
        <v>Lombardia</v>
      </c>
      <c r="G1729" t="str">
        <f>VLOOKUP(tbStoricoOrdini[[#This Row],[CLIENTE]],tbClienti[],7,FALSE)</f>
        <v>DB</v>
      </c>
      <c r="H1729" t="s">
        <v>66</v>
      </c>
      <c r="I1729" t="str">
        <f>IF(LEFT(tbStoricoOrdini[[#This Row],[ARTICOLO]],3) = "COG","COG",LEFT(tbStoricoOrdini[[#This Row],[ARTICOLO]],FIND(" ",tbStoricoOrdini[[#This Row],[ARTICOLO]])-1))</f>
        <v>BAG</v>
      </c>
      <c r="J1729" t="str">
        <f>MID(tbStoricoOrdini[[#This Row],[ARTICOLO]],FIND(" ",tbStoricoOrdini[[#This Row],[ARTICOLO]])+1,4)</f>
        <v>2500</v>
      </c>
      <c r="K1729" t="str">
        <f>IFERROR(RIGHT(tbStoricoOrdini[[#This Row],[ARTICOLO]],LEN(tbStoricoOrdini[[#This Row],[ARTICOLO]])-FIND(" ",tbStoricoOrdini[[#This Row],[ARTICOLO]],FIND(" ",tbStoricoOrdini[[#This Row],[ARTICOLO]]) +1)),"")</f>
        <v>Plus</v>
      </c>
      <c r="L1729" s="3">
        <f>VLOOKUP(tbStoricoOrdini[[#This Row],[ARTICOLO]],tbArticoli[],2,FALSE)</f>
        <v>220</v>
      </c>
      <c r="M1729" s="22">
        <f>tbStoricoOrdini[[#This Row],[IMPORTO]]/tbStoricoOrdini[[#This Row],[PREZZO]]</f>
        <v>0.36818181818181817</v>
      </c>
      <c r="N1729" t="s">
        <v>9</v>
      </c>
      <c r="O1729" s="8">
        <f>VLOOKUP(tbStoricoOrdini[[#This Row],[AGENTE]],tbAgenti[],2,FALSE)</f>
        <v>0.05</v>
      </c>
      <c r="P1729" s="2">
        <v>81</v>
      </c>
      <c r="Q1729" s="2">
        <f>tbStoricoOrdini[[#This Row],[IMPORTO]]*tbStoricoOrdini[[#This Row],[% COMM.]]</f>
        <v>4.05</v>
      </c>
      <c r="R1729" s="2">
        <f>tbStoricoOrdini[[#This Row],[TOT. COMM.]]+tbStoricoOrdini[[#This Row],[IMPORTO]]</f>
        <v>85.05</v>
      </c>
    </row>
    <row r="1730" spans="1:18">
      <c r="A1730" s="1">
        <v>43862</v>
      </c>
      <c r="B1730" s="7">
        <f>MONTH(tbStoricoOrdini[[#This Row],[DATA]])</f>
        <v>2</v>
      </c>
      <c r="C1730" t="s">
        <v>1825</v>
      </c>
      <c r="D1730" t="str">
        <f>RIGHT(tbStoricoOrdini[[#This Row],[ORDINE]],4)</f>
        <v>1727</v>
      </c>
      <c r="E1730" t="s">
        <v>53</v>
      </c>
      <c r="F1730" t="str">
        <f>VLOOKUP(tbStoricoOrdini[[#This Row],[CLIENTE]],tbClienti[],3,FALSE)</f>
        <v>Lombardia</v>
      </c>
      <c r="G1730" t="str">
        <f>VLOOKUP(tbStoricoOrdini[[#This Row],[CLIENTE]],tbClienti[],7,FALSE)</f>
        <v>DB</v>
      </c>
      <c r="H1730" t="s">
        <v>70</v>
      </c>
      <c r="I1730" t="str">
        <f>IF(LEFT(tbStoricoOrdini[[#This Row],[ARTICOLO]],3) = "COG","COG",LEFT(tbStoricoOrdini[[#This Row],[ARTICOLO]],FIND(" ",tbStoricoOrdini[[#This Row],[ARTICOLO]])-1))</f>
        <v>EB08</v>
      </c>
      <c r="J1730" t="str">
        <f>MID(tbStoricoOrdini[[#This Row],[ARTICOLO]],FIND(" ",tbStoricoOrdini[[#This Row],[ARTICOLO]])+1,4)</f>
        <v>7500</v>
      </c>
      <c r="K1730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1730" s="3">
        <f>VLOOKUP(tbStoricoOrdini[[#This Row],[ARTICOLO]],tbArticoli[],2,FALSE)</f>
        <v>180</v>
      </c>
      <c r="M1730" s="22">
        <f>tbStoricoOrdini[[#This Row],[IMPORTO]]/tbStoricoOrdini[[#This Row],[PREZZO]]</f>
        <v>0.22777777777777777</v>
      </c>
      <c r="N1730" t="s">
        <v>9</v>
      </c>
      <c r="O1730" s="8">
        <f>VLOOKUP(tbStoricoOrdini[[#This Row],[AGENTE]],tbAgenti[],2,FALSE)</f>
        <v>0.05</v>
      </c>
      <c r="P1730" s="2">
        <v>41</v>
      </c>
      <c r="Q1730" s="2">
        <f>tbStoricoOrdini[[#This Row],[IMPORTO]]*tbStoricoOrdini[[#This Row],[% COMM.]]</f>
        <v>2.0500000000000003</v>
      </c>
      <c r="R1730" s="2">
        <f>tbStoricoOrdini[[#This Row],[TOT. COMM.]]+tbStoricoOrdini[[#This Row],[IMPORTO]]</f>
        <v>43.05</v>
      </c>
    </row>
    <row r="1731" spans="1:18">
      <c r="A1731" s="1">
        <v>43862</v>
      </c>
      <c r="B1731" s="7">
        <f>MONTH(tbStoricoOrdini[[#This Row],[DATA]])</f>
        <v>2</v>
      </c>
      <c r="C1731" t="s">
        <v>1826</v>
      </c>
      <c r="D1731" t="str">
        <f>RIGHT(tbStoricoOrdini[[#This Row],[ORDINE]],4)</f>
        <v>1728</v>
      </c>
      <c r="E1731" t="s">
        <v>53</v>
      </c>
      <c r="F1731" t="str">
        <f>VLOOKUP(tbStoricoOrdini[[#This Row],[CLIENTE]],tbClienti[],3,FALSE)</f>
        <v>Lombardia</v>
      </c>
      <c r="G1731" t="str">
        <f>VLOOKUP(tbStoricoOrdini[[#This Row],[CLIENTE]],tbClienti[],7,FALSE)</f>
        <v>DB</v>
      </c>
      <c r="H1731" t="s">
        <v>75</v>
      </c>
      <c r="I1731" t="str">
        <f>IF(LEFT(tbStoricoOrdini[[#This Row],[ARTICOLO]],3) = "COG","COG",LEFT(tbStoricoOrdini[[#This Row],[ARTICOLO]],FIND(" ",tbStoricoOrdini[[#This Row],[ARTICOLO]])-1))</f>
        <v>AVRC</v>
      </c>
      <c r="J1731" t="str">
        <f>MID(tbStoricoOrdini[[#This Row],[ARTICOLO]],FIND(" ",tbStoricoOrdini[[#This Row],[ARTICOLO]])+1,4)</f>
        <v>1000</v>
      </c>
      <c r="K1731" t="str">
        <f>IFERROR(RIGHT(tbStoricoOrdini[[#This Row],[ARTICOLO]],LEN(tbStoricoOrdini[[#This Row],[ARTICOLO]])-FIND(" ",tbStoricoOrdini[[#This Row],[ARTICOLO]],FIND(" ",tbStoricoOrdini[[#This Row],[ARTICOLO]]) +1)),"")</f>
        <v>Silver</v>
      </c>
      <c r="L1731" s="3">
        <f>VLOOKUP(tbStoricoOrdini[[#This Row],[ARTICOLO]],tbArticoli[],2,FALSE)</f>
        <v>390</v>
      </c>
      <c r="M1731" s="22">
        <f>tbStoricoOrdini[[#This Row],[IMPORTO]]/tbStoricoOrdini[[#This Row],[PREZZO]]</f>
        <v>5.128205128205128E-2</v>
      </c>
      <c r="N1731" t="s">
        <v>9</v>
      </c>
      <c r="O1731" s="8">
        <f>VLOOKUP(tbStoricoOrdini[[#This Row],[AGENTE]],tbAgenti[],2,FALSE)</f>
        <v>0.05</v>
      </c>
      <c r="P1731" s="2">
        <v>20</v>
      </c>
      <c r="Q1731" s="2">
        <f>tbStoricoOrdini[[#This Row],[IMPORTO]]*tbStoricoOrdini[[#This Row],[% COMM.]]</f>
        <v>1</v>
      </c>
      <c r="R1731" s="2">
        <f>tbStoricoOrdini[[#This Row],[TOT. COMM.]]+tbStoricoOrdini[[#This Row],[IMPORTO]]</f>
        <v>21</v>
      </c>
    </row>
    <row r="1732" spans="1:18">
      <c r="A1732" s="1">
        <v>43862</v>
      </c>
      <c r="B1732" s="7">
        <f>MONTH(tbStoricoOrdini[[#This Row],[DATA]])</f>
        <v>2</v>
      </c>
      <c r="C1732" t="s">
        <v>1827</v>
      </c>
      <c r="D1732" t="str">
        <f>RIGHT(tbStoricoOrdini[[#This Row],[ORDINE]],4)</f>
        <v>1729</v>
      </c>
      <c r="E1732" t="s">
        <v>53</v>
      </c>
      <c r="F1732" t="str">
        <f>VLOOKUP(tbStoricoOrdini[[#This Row],[CLIENTE]],tbClienti[],3,FALSE)</f>
        <v>Lombardia</v>
      </c>
      <c r="G1732" t="str">
        <f>VLOOKUP(tbStoricoOrdini[[#This Row],[CLIENTE]],tbClienti[],7,FALSE)</f>
        <v>DB</v>
      </c>
      <c r="H1732" t="s">
        <v>71</v>
      </c>
      <c r="I1732" t="str">
        <f>IF(LEFT(tbStoricoOrdini[[#This Row],[ARTICOLO]],3) = "COG","COG",LEFT(tbStoricoOrdini[[#This Row],[ARTICOLO]],FIND(" ",tbStoricoOrdini[[#This Row],[ARTICOLO]])-1))</f>
        <v>EB07</v>
      </c>
      <c r="J1732" t="str">
        <f>MID(tbStoricoOrdini[[#This Row],[ARTICOLO]],FIND(" ",tbStoricoOrdini[[#This Row],[ARTICOLO]])+1,4)</f>
        <v>5000</v>
      </c>
      <c r="K1732" t="str">
        <f>IFERROR(RIGHT(tbStoricoOrdini[[#This Row],[ARTICOLO]],LEN(tbStoricoOrdini[[#This Row],[ARTICOLO]])-FIND(" ",tbStoricoOrdini[[#This Row],[ARTICOLO]],FIND(" ",tbStoricoOrdini[[#This Row],[ARTICOLO]]) +1)),"")</f>
        <v/>
      </c>
      <c r="L1732" s="3">
        <f>VLOOKUP(tbStoricoOrdini[[#This Row],[ARTICOLO]],tbArticoli[],2,FALSE)</f>
        <v>140</v>
      </c>
      <c r="M1732" s="22">
        <f>tbStoricoOrdini[[#This Row],[IMPORTO]]/tbStoricoOrdini[[#This Row],[PREZZO]]</f>
        <v>7.9785714285714286</v>
      </c>
      <c r="N1732" t="s">
        <v>9</v>
      </c>
      <c r="O1732" s="8">
        <f>VLOOKUP(tbStoricoOrdini[[#This Row],[AGENTE]],tbAgenti[],2,FALSE)</f>
        <v>0.05</v>
      </c>
      <c r="P1732" s="2">
        <v>1117</v>
      </c>
      <c r="Q1732" s="2">
        <f>tbStoricoOrdini[[#This Row],[IMPORTO]]*tbStoricoOrdini[[#This Row],[% COMM.]]</f>
        <v>55.85</v>
      </c>
      <c r="R1732" s="2">
        <f>tbStoricoOrdini[[#This Row],[TOT. COMM.]]+tbStoricoOrdini[[#This Row],[IMPORTO]]</f>
        <v>1172.8499999999999</v>
      </c>
    </row>
    <row r="1733" spans="1:18">
      <c r="A1733" s="1">
        <v>43862</v>
      </c>
      <c r="B1733" s="7">
        <f>MONTH(tbStoricoOrdini[[#This Row],[DATA]])</f>
        <v>2</v>
      </c>
      <c r="C1733" t="s">
        <v>1828</v>
      </c>
      <c r="D1733" t="str">
        <f>RIGHT(tbStoricoOrdini[[#This Row],[ORDINE]],4)</f>
        <v>1730</v>
      </c>
      <c r="E1733" t="s">
        <v>53</v>
      </c>
      <c r="F1733" t="str">
        <f>VLOOKUP(tbStoricoOrdini[[#This Row],[CLIENTE]],tbClienti[],3,FALSE)</f>
        <v>Lombardia</v>
      </c>
      <c r="G1733" t="str">
        <f>VLOOKUP(tbStoricoOrdini[[#This Row],[CLIENTE]],tbClienti[],7,FALSE)</f>
        <v>DB</v>
      </c>
      <c r="H1733" t="s">
        <v>72</v>
      </c>
      <c r="I1733" t="str">
        <f>IF(LEFT(tbStoricoOrdini[[#This Row],[ARTICOLO]],3) = "COG","COG",LEFT(tbStoricoOrdini[[#This Row],[ARTICOLO]],FIND(" ",tbStoricoOrdini[[#This Row],[ARTICOLO]])-1))</f>
        <v>EB06</v>
      </c>
      <c r="J1733" t="str">
        <f>MID(tbStoricoOrdini[[#This Row],[ARTICOLO]],FIND(" ",tbStoricoOrdini[[#This Row],[ARTICOLO]])+1,4)</f>
        <v>3000</v>
      </c>
      <c r="K1733" t="str">
        <f>IFERROR(RIGHT(tbStoricoOrdini[[#This Row],[ARTICOLO]],LEN(tbStoricoOrdini[[#This Row],[ARTICOLO]])-FIND(" ",tbStoricoOrdini[[#This Row],[ARTICOLO]],FIND(" ",tbStoricoOrdini[[#This Row],[ARTICOLO]]) +1)),"")</f>
        <v>Medium</v>
      </c>
      <c r="L1733" s="3">
        <f>VLOOKUP(tbStoricoOrdini[[#This Row],[ARTICOLO]],tbArticoli[],2,FALSE)</f>
        <v>120</v>
      </c>
      <c r="M1733" s="22">
        <f>tbStoricoOrdini[[#This Row],[IMPORTO]]/tbStoricoOrdini[[#This Row],[PREZZO]]</f>
        <v>6.4</v>
      </c>
      <c r="N1733" t="s">
        <v>9</v>
      </c>
      <c r="O1733" s="8">
        <f>VLOOKUP(tbStoricoOrdini[[#This Row],[AGENTE]],tbAgenti[],2,FALSE)</f>
        <v>0.05</v>
      </c>
      <c r="P1733" s="2">
        <v>768</v>
      </c>
      <c r="Q1733" s="2">
        <f>tbStoricoOrdini[[#This Row],[IMPORTO]]*tbStoricoOrdini[[#This Row],[% COMM.]]</f>
        <v>38.400000000000006</v>
      </c>
      <c r="R1733" s="2">
        <f>tbStoricoOrdini[[#This Row],[TOT. COMM.]]+tbStoricoOrdini[[#This Row],[IMPORTO]]</f>
        <v>806.4</v>
      </c>
    </row>
    <row r="1734" spans="1:18">
      <c r="A1734" s="1">
        <v>43862</v>
      </c>
      <c r="B1734" s="7">
        <f>MONTH(tbStoricoOrdini[[#This Row],[DATA]])</f>
        <v>2</v>
      </c>
      <c r="C1734" t="s">
        <v>1829</v>
      </c>
      <c r="D1734" t="str">
        <f>RIGHT(tbStoricoOrdini[[#This Row],[ORDINE]],4)</f>
        <v>1731</v>
      </c>
      <c r="E1734" t="s">
        <v>54</v>
      </c>
      <c r="F1734" t="str">
        <f>VLOOKUP(tbStoricoOrdini[[#This Row],[CLIENTE]],tbClienti[],3,FALSE)</f>
        <v>Emilia Romagna</v>
      </c>
      <c r="G1734" t="str">
        <f>VLOOKUP(tbStoricoOrdini[[#This Row],[CLIENTE]],tbClienti[],7,FALSE)</f>
        <v>DB</v>
      </c>
      <c r="H1734" t="s">
        <v>77</v>
      </c>
      <c r="I1734" t="str">
        <f>IF(LEFT(tbStoricoOrdini[[#This Row],[ARTICOLO]],3) = "COG","COG",LEFT(tbStoricoOrdini[[#This Row],[ARTICOLO]],FIND(" ",tbStoricoOrdini[[#This Row],[ARTICOLO]])-1))</f>
        <v>COG</v>
      </c>
      <c r="J1734" t="str">
        <f>MID(tbStoricoOrdini[[#This Row],[ARTICOLO]],FIND(" ",tbStoricoOrdini[[#This Row],[ARTICOLO]])+1,4)</f>
        <v>2000</v>
      </c>
      <c r="K1734" t="str">
        <f>IFERROR(RIGHT(tbStoricoOrdini[[#This Row],[ARTICOLO]],LEN(tbStoricoOrdini[[#This Row],[ARTICOLO]])-FIND(" ",tbStoricoOrdini[[#This Row],[ARTICOLO]],FIND(" ",tbStoricoOrdini[[#This Row],[ARTICOLO]]) +1)),"")</f>
        <v>Medium</v>
      </c>
      <c r="L1734" s="3">
        <f>VLOOKUP(tbStoricoOrdini[[#This Row],[ARTICOLO]],tbArticoli[],2,FALSE)</f>
        <v>200</v>
      </c>
      <c r="M1734" s="22">
        <f>tbStoricoOrdini[[#This Row],[IMPORTO]]/tbStoricoOrdini[[#This Row],[PREZZO]]</f>
        <v>0.03</v>
      </c>
      <c r="N1734" t="s">
        <v>9</v>
      </c>
      <c r="O1734" s="8">
        <f>VLOOKUP(tbStoricoOrdini[[#This Row],[AGENTE]],tbAgenti[],2,FALSE)</f>
        <v>0.05</v>
      </c>
      <c r="P1734" s="2">
        <v>6</v>
      </c>
      <c r="Q1734" s="2">
        <f>tbStoricoOrdini[[#This Row],[IMPORTO]]*tbStoricoOrdini[[#This Row],[% COMM.]]</f>
        <v>0.30000000000000004</v>
      </c>
      <c r="R1734" s="2">
        <f>tbStoricoOrdini[[#This Row],[TOT. COMM.]]+tbStoricoOrdini[[#This Row],[IMPORTO]]</f>
        <v>6.3</v>
      </c>
    </row>
    <row r="1735" spans="1:18">
      <c r="A1735" s="1">
        <v>43862</v>
      </c>
      <c r="B1735" s="7">
        <f>MONTH(tbStoricoOrdini[[#This Row],[DATA]])</f>
        <v>2</v>
      </c>
      <c r="C1735" t="s">
        <v>1830</v>
      </c>
      <c r="D1735" t="str">
        <f>RIGHT(tbStoricoOrdini[[#This Row],[ORDINE]],4)</f>
        <v>1732</v>
      </c>
      <c r="E1735" t="s">
        <v>54</v>
      </c>
      <c r="F1735" t="str">
        <f>VLOOKUP(tbStoricoOrdini[[#This Row],[CLIENTE]],tbClienti[],3,FALSE)</f>
        <v>Emilia Romagna</v>
      </c>
      <c r="G1735" t="str">
        <f>VLOOKUP(tbStoricoOrdini[[#This Row],[CLIENTE]],tbClienti[],7,FALSE)</f>
        <v>DB</v>
      </c>
      <c r="H1735" t="s">
        <v>63</v>
      </c>
      <c r="I1735" t="str">
        <f>IF(LEFT(tbStoricoOrdini[[#This Row],[ARTICOLO]],3) = "COG","COG",LEFT(tbStoricoOrdini[[#This Row],[ARTICOLO]],FIND(" ",tbStoricoOrdini[[#This Row],[ARTICOLO]])-1))</f>
        <v>KLM</v>
      </c>
      <c r="J1735" t="str">
        <f>MID(tbStoricoOrdini[[#This Row],[ARTICOLO]],FIND(" ",tbStoricoOrdini[[#This Row],[ARTICOLO]])+1,4)</f>
        <v>3000</v>
      </c>
      <c r="K1735" t="str">
        <f>IFERROR(RIGHT(tbStoricoOrdini[[#This Row],[ARTICOLO]],LEN(tbStoricoOrdini[[#This Row],[ARTICOLO]])-FIND(" ",tbStoricoOrdini[[#This Row],[ARTICOLO]],FIND(" ",tbStoricoOrdini[[#This Row],[ARTICOLO]]) +1)),"")</f>
        <v>Plus</v>
      </c>
      <c r="L1735" s="3">
        <f>VLOOKUP(tbStoricoOrdini[[#This Row],[ARTICOLO]],tbArticoli[],2,FALSE)</f>
        <v>145</v>
      </c>
      <c r="M1735" s="22">
        <f>tbStoricoOrdini[[#This Row],[IMPORTO]]/tbStoricoOrdini[[#This Row],[PREZZO]]</f>
        <v>22.517241379310345</v>
      </c>
      <c r="N1735" t="s">
        <v>9</v>
      </c>
      <c r="O1735" s="8">
        <f>VLOOKUP(tbStoricoOrdini[[#This Row],[AGENTE]],tbAgenti[],2,FALSE)</f>
        <v>0.05</v>
      </c>
      <c r="P1735" s="2">
        <v>3265</v>
      </c>
      <c r="Q1735" s="2">
        <f>tbStoricoOrdini[[#This Row],[IMPORTO]]*tbStoricoOrdini[[#This Row],[% COMM.]]</f>
        <v>163.25</v>
      </c>
      <c r="R1735" s="2">
        <f>tbStoricoOrdini[[#This Row],[TOT. COMM.]]+tbStoricoOrdini[[#This Row],[IMPORTO]]</f>
        <v>3428.25</v>
      </c>
    </row>
    <row r="1736" spans="1:18">
      <c r="A1736" s="1">
        <v>43862</v>
      </c>
      <c r="B1736" s="7">
        <f>MONTH(tbStoricoOrdini[[#This Row],[DATA]])</f>
        <v>2</v>
      </c>
      <c r="C1736" t="s">
        <v>1831</v>
      </c>
      <c r="D1736" t="str">
        <f>RIGHT(tbStoricoOrdini[[#This Row],[ORDINE]],4)</f>
        <v>1733</v>
      </c>
      <c r="E1736" t="s">
        <v>54</v>
      </c>
      <c r="F1736" t="str">
        <f>VLOOKUP(tbStoricoOrdini[[#This Row],[CLIENTE]],tbClienti[],3,FALSE)</f>
        <v>Emilia Romagna</v>
      </c>
      <c r="G1736" t="str">
        <f>VLOOKUP(tbStoricoOrdini[[#This Row],[CLIENTE]],tbClienti[],7,FALSE)</f>
        <v>DB</v>
      </c>
      <c r="H1736" t="s">
        <v>65</v>
      </c>
      <c r="I1736" t="str">
        <f>IF(LEFT(tbStoricoOrdini[[#This Row],[ARTICOLO]],3) = "COG","COG",LEFT(tbStoricoOrdini[[#This Row],[ARTICOLO]],FIND(" ",tbStoricoOrdini[[#This Row],[ARTICOLO]])-1))</f>
        <v>GKLM</v>
      </c>
      <c r="J1736" t="str">
        <f>MID(tbStoricoOrdini[[#This Row],[ARTICOLO]],FIND(" ",tbStoricoOrdini[[#This Row],[ARTICOLO]])+1,4)</f>
        <v>5000</v>
      </c>
      <c r="K1736" t="str">
        <f>IFERROR(RIGHT(tbStoricoOrdini[[#This Row],[ARTICOLO]],LEN(tbStoricoOrdini[[#This Row],[ARTICOLO]])-FIND(" ",tbStoricoOrdini[[#This Row],[ARTICOLO]],FIND(" ",tbStoricoOrdini[[#This Row],[ARTICOLO]]) +1)),"")</f>
        <v/>
      </c>
      <c r="L1736" s="3">
        <f>VLOOKUP(tbStoricoOrdini[[#This Row],[ARTICOLO]],tbArticoli[],2,FALSE)</f>
        <v>75</v>
      </c>
      <c r="M1736" s="22">
        <f>tbStoricoOrdini[[#This Row],[IMPORTO]]/tbStoricoOrdini[[#This Row],[PREZZO]]</f>
        <v>2.3333333333333335</v>
      </c>
      <c r="N1736" t="s">
        <v>9</v>
      </c>
      <c r="O1736" s="8">
        <f>VLOOKUP(tbStoricoOrdini[[#This Row],[AGENTE]],tbAgenti[],2,FALSE)</f>
        <v>0.05</v>
      </c>
      <c r="P1736" s="2">
        <v>175</v>
      </c>
      <c r="Q1736" s="2">
        <f>tbStoricoOrdini[[#This Row],[IMPORTO]]*tbStoricoOrdini[[#This Row],[% COMM.]]</f>
        <v>8.75</v>
      </c>
      <c r="R1736" s="2">
        <f>tbStoricoOrdini[[#This Row],[TOT. COMM.]]+tbStoricoOrdini[[#This Row],[IMPORTO]]</f>
        <v>183.75</v>
      </c>
    </row>
    <row r="1737" spans="1:18">
      <c r="A1737" s="1">
        <v>43862</v>
      </c>
      <c r="B1737" s="7">
        <f>MONTH(tbStoricoOrdini[[#This Row],[DATA]])</f>
        <v>2</v>
      </c>
      <c r="C1737" t="s">
        <v>1832</v>
      </c>
      <c r="D1737" t="str">
        <f>RIGHT(tbStoricoOrdini[[#This Row],[ORDINE]],4)</f>
        <v>1734</v>
      </c>
      <c r="E1737" t="s">
        <v>54</v>
      </c>
      <c r="F1737" t="str">
        <f>VLOOKUP(tbStoricoOrdini[[#This Row],[CLIENTE]],tbClienti[],3,FALSE)</f>
        <v>Emilia Romagna</v>
      </c>
      <c r="G1737" t="str">
        <f>VLOOKUP(tbStoricoOrdini[[#This Row],[CLIENTE]],tbClienti[],7,FALSE)</f>
        <v>DB</v>
      </c>
      <c r="H1737" t="s">
        <v>66</v>
      </c>
      <c r="I1737" t="str">
        <f>IF(LEFT(tbStoricoOrdini[[#This Row],[ARTICOLO]],3) = "COG","COG",LEFT(tbStoricoOrdini[[#This Row],[ARTICOLO]],FIND(" ",tbStoricoOrdini[[#This Row],[ARTICOLO]])-1))</f>
        <v>BAG</v>
      </c>
      <c r="J1737" t="str">
        <f>MID(tbStoricoOrdini[[#This Row],[ARTICOLO]],FIND(" ",tbStoricoOrdini[[#This Row],[ARTICOLO]])+1,4)</f>
        <v>2500</v>
      </c>
      <c r="K1737" t="str">
        <f>IFERROR(RIGHT(tbStoricoOrdini[[#This Row],[ARTICOLO]],LEN(tbStoricoOrdini[[#This Row],[ARTICOLO]])-FIND(" ",tbStoricoOrdini[[#This Row],[ARTICOLO]],FIND(" ",tbStoricoOrdini[[#This Row],[ARTICOLO]]) +1)),"")</f>
        <v>Plus</v>
      </c>
      <c r="L1737" s="3">
        <f>VLOOKUP(tbStoricoOrdini[[#This Row],[ARTICOLO]],tbArticoli[],2,FALSE)</f>
        <v>220</v>
      </c>
      <c r="M1737" s="22">
        <f>tbStoricoOrdini[[#This Row],[IMPORTO]]/tbStoricoOrdini[[#This Row],[PREZZO]]</f>
        <v>1.1909090909090909</v>
      </c>
      <c r="N1737" t="s">
        <v>9</v>
      </c>
      <c r="O1737" s="8">
        <f>VLOOKUP(tbStoricoOrdini[[#This Row],[AGENTE]],tbAgenti[],2,FALSE)</f>
        <v>0.05</v>
      </c>
      <c r="P1737" s="2">
        <v>262</v>
      </c>
      <c r="Q1737" s="2">
        <f>tbStoricoOrdini[[#This Row],[IMPORTO]]*tbStoricoOrdini[[#This Row],[% COMM.]]</f>
        <v>13.100000000000001</v>
      </c>
      <c r="R1737" s="2">
        <f>tbStoricoOrdini[[#This Row],[TOT. COMM.]]+tbStoricoOrdini[[#This Row],[IMPORTO]]</f>
        <v>275.10000000000002</v>
      </c>
    </row>
    <row r="1738" spans="1:18">
      <c r="A1738" s="1">
        <v>43862</v>
      </c>
      <c r="B1738" s="7">
        <f>MONTH(tbStoricoOrdini[[#This Row],[DATA]])</f>
        <v>2</v>
      </c>
      <c r="C1738" t="s">
        <v>1833</v>
      </c>
      <c r="D1738" t="str">
        <f>RIGHT(tbStoricoOrdini[[#This Row],[ORDINE]],4)</f>
        <v>1735</v>
      </c>
      <c r="E1738" t="s">
        <v>54</v>
      </c>
      <c r="F1738" t="str">
        <f>VLOOKUP(tbStoricoOrdini[[#This Row],[CLIENTE]],tbClienti[],3,FALSE)</f>
        <v>Emilia Romagna</v>
      </c>
      <c r="G1738" t="str">
        <f>VLOOKUP(tbStoricoOrdini[[#This Row],[CLIENTE]],tbClienti[],7,FALSE)</f>
        <v>DB</v>
      </c>
      <c r="H1738" t="s">
        <v>71</v>
      </c>
      <c r="I1738" t="str">
        <f>IF(LEFT(tbStoricoOrdini[[#This Row],[ARTICOLO]],3) = "COG","COG",LEFT(tbStoricoOrdini[[#This Row],[ARTICOLO]],FIND(" ",tbStoricoOrdini[[#This Row],[ARTICOLO]])-1))</f>
        <v>EB07</v>
      </c>
      <c r="J1738" t="str">
        <f>MID(tbStoricoOrdini[[#This Row],[ARTICOLO]],FIND(" ",tbStoricoOrdini[[#This Row],[ARTICOLO]])+1,4)</f>
        <v>5000</v>
      </c>
      <c r="K1738" t="str">
        <f>IFERROR(RIGHT(tbStoricoOrdini[[#This Row],[ARTICOLO]],LEN(tbStoricoOrdini[[#This Row],[ARTICOLO]])-FIND(" ",tbStoricoOrdini[[#This Row],[ARTICOLO]],FIND(" ",tbStoricoOrdini[[#This Row],[ARTICOLO]]) +1)),"")</f>
        <v/>
      </c>
      <c r="L1738" s="3">
        <f>VLOOKUP(tbStoricoOrdini[[#This Row],[ARTICOLO]],tbArticoli[],2,FALSE)</f>
        <v>140</v>
      </c>
      <c r="M1738" s="22">
        <f>tbStoricoOrdini[[#This Row],[IMPORTO]]/tbStoricoOrdini[[#This Row],[PREZZO]]</f>
        <v>3.5571428571428569</v>
      </c>
      <c r="N1738" t="s">
        <v>9</v>
      </c>
      <c r="O1738" s="8">
        <f>VLOOKUP(tbStoricoOrdini[[#This Row],[AGENTE]],tbAgenti[],2,FALSE)</f>
        <v>0.05</v>
      </c>
      <c r="P1738" s="2">
        <v>498</v>
      </c>
      <c r="Q1738" s="2">
        <f>tbStoricoOrdini[[#This Row],[IMPORTO]]*tbStoricoOrdini[[#This Row],[% COMM.]]</f>
        <v>24.900000000000002</v>
      </c>
      <c r="R1738" s="2">
        <f>tbStoricoOrdini[[#This Row],[TOT. COMM.]]+tbStoricoOrdini[[#This Row],[IMPORTO]]</f>
        <v>522.9</v>
      </c>
    </row>
    <row r="1739" spans="1:18">
      <c r="A1739" s="1">
        <v>43862</v>
      </c>
      <c r="B1739" s="7">
        <f>MONTH(tbStoricoOrdini[[#This Row],[DATA]])</f>
        <v>2</v>
      </c>
      <c r="C1739" t="s">
        <v>1834</v>
      </c>
      <c r="D1739" t="str">
        <f>RIGHT(tbStoricoOrdini[[#This Row],[ORDINE]],4)</f>
        <v>1736</v>
      </c>
      <c r="E1739" t="s">
        <v>55</v>
      </c>
      <c r="F1739" t="str">
        <f>VLOOKUP(tbStoricoOrdini[[#This Row],[CLIENTE]],tbClienti[],3,FALSE)</f>
        <v>Emilia Romagna</v>
      </c>
      <c r="G1739" t="str">
        <f>VLOOKUP(tbStoricoOrdini[[#This Row],[CLIENTE]],tbClienti[],7,FALSE)</f>
        <v>CC</v>
      </c>
      <c r="H1739" t="s">
        <v>78</v>
      </c>
      <c r="I1739" t="str">
        <f>IF(LEFT(tbStoricoOrdini[[#This Row],[ARTICOLO]],3) = "COG","COG",LEFT(tbStoricoOrdini[[#This Row],[ARTICOLO]],FIND(" ",tbStoricoOrdini[[#This Row],[ARTICOLO]])-1))</f>
        <v>COG</v>
      </c>
      <c r="J1739" t="str">
        <f>MID(tbStoricoOrdini[[#This Row],[ARTICOLO]],FIND(" ",tbStoricoOrdini[[#This Row],[ARTICOLO]])+1,4)</f>
        <v>3000</v>
      </c>
      <c r="K1739" t="str">
        <f>IFERROR(RIGHT(tbStoricoOrdini[[#This Row],[ARTICOLO]],LEN(tbStoricoOrdini[[#This Row],[ARTICOLO]])-FIND(" ",tbStoricoOrdini[[#This Row],[ARTICOLO]],FIND(" ",tbStoricoOrdini[[#This Row],[ARTICOLO]]) +1)),"")</f>
        <v>Medium</v>
      </c>
      <c r="L1739" s="3">
        <f>VLOOKUP(tbStoricoOrdini[[#This Row],[ARTICOLO]],tbArticoli[],2,FALSE)</f>
        <v>220</v>
      </c>
      <c r="M1739" s="22">
        <f>tbStoricoOrdini[[#This Row],[IMPORTO]]/tbStoricoOrdini[[#This Row],[PREZZO]]</f>
        <v>1.4363636363636363</v>
      </c>
      <c r="N1739" t="s">
        <v>9</v>
      </c>
      <c r="O1739" s="8">
        <f>VLOOKUP(tbStoricoOrdini[[#This Row],[AGENTE]],tbAgenti[],2,FALSE)</f>
        <v>0.05</v>
      </c>
      <c r="P1739" s="2">
        <v>316</v>
      </c>
      <c r="Q1739" s="2">
        <f>tbStoricoOrdini[[#This Row],[IMPORTO]]*tbStoricoOrdini[[#This Row],[% COMM.]]</f>
        <v>15.8</v>
      </c>
      <c r="R1739" s="2">
        <f>tbStoricoOrdini[[#This Row],[TOT. COMM.]]+tbStoricoOrdini[[#This Row],[IMPORTO]]</f>
        <v>331.8</v>
      </c>
    </row>
    <row r="1740" spans="1:18">
      <c r="A1740" s="1">
        <v>43862</v>
      </c>
      <c r="B1740" s="7">
        <f>MONTH(tbStoricoOrdini[[#This Row],[DATA]])</f>
        <v>2</v>
      </c>
      <c r="C1740" t="s">
        <v>1835</v>
      </c>
      <c r="D1740" t="str">
        <f>RIGHT(tbStoricoOrdini[[#This Row],[ORDINE]],4)</f>
        <v>1737</v>
      </c>
      <c r="E1740" t="s">
        <v>55</v>
      </c>
      <c r="F1740" t="str">
        <f>VLOOKUP(tbStoricoOrdini[[#This Row],[CLIENTE]],tbClienti[],3,FALSE)</f>
        <v>Emilia Romagna</v>
      </c>
      <c r="G1740" t="str">
        <f>VLOOKUP(tbStoricoOrdini[[#This Row],[CLIENTE]],tbClienti[],7,FALSE)</f>
        <v>CC</v>
      </c>
      <c r="H1740" t="s">
        <v>74</v>
      </c>
      <c r="I1740" t="str">
        <f>IF(LEFT(tbStoricoOrdini[[#This Row],[ARTICOLO]],3) = "COG","COG",LEFT(tbStoricoOrdini[[#This Row],[ARTICOLO]],FIND(" ",tbStoricoOrdini[[#This Row],[ARTICOLO]])-1))</f>
        <v>AVRC</v>
      </c>
      <c r="J1740" t="str">
        <f>MID(tbStoricoOrdini[[#This Row],[ARTICOLO]],FIND(" ",tbStoricoOrdini[[#This Row],[ARTICOLO]])+1,4)</f>
        <v>2500</v>
      </c>
      <c r="K1740" t="str">
        <f>IFERROR(RIGHT(tbStoricoOrdini[[#This Row],[ARTICOLO]],LEN(tbStoricoOrdini[[#This Row],[ARTICOLO]])-FIND(" ",tbStoricoOrdini[[#This Row],[ARTICOLO]],FIND(" ",tbStoricoOrdini[[#This Row],[ARTICOLO]]) +1)),"")</f>
        <v>Gold</v>
      </c>
      <c r="L1740" s="3">
        <f>VLOOKUP(tbStoricoOrdini[[#This Row],[ARTICOLO]],tbArticoli[],2,FALSE)</f>
        <v>500</v>
      </c>
      <c r="M1740" s="22">
        <f>tbStoricoOrdini[[#This Row],[IMPORTO]]/tbStoricoOrdini[[#This Row],[PREZZO]]</f>
        <v>4.9219999999999997</v>
      </c>
      <c r="N1740" t="s">
        <v>9</v>
      </c>
      <c r="O1740" s="8">
        <f>VLOOKUP(tbStoricoOrdini[[#This Row],[AGENTE]],tbAgenti[],2,FALSE)</f>
        <v>0.05</v>
      </c>
      <c r="P1740" s="2">
        <v>2461</v>
      </c>
      <c r="Q1740" s="2">
        <f>tbStoricoOrdini[[#This Row],[IMPORTO]]*tbStoricoOrdini[[#This Row],[% COMM.]]</f>
        <v>123.05000000000001</v>
      </c>
      <c r="R1740" s="2">
        <f>tbStoricoOrdini[[#This Row],[TOT. COMM.]]+tbStoricoOrdini[[#This Row],[IMPORTO]]</f>
        <v>2584.0500000000002</v>
      </c>
    </row>
    <row r="1741" spans="1:18">
      <c r="A1741" s="1">
        <v>43862</v>
      </c>
      <c r="B1741" s="7">
        <f>MONTH(tbStoricoOrdini[[#This Row],[DATA]])</f>
        <v>2</v>
      </c>
      <c r="C1741" t="s">
        <v>1836</v>
      </c>
      <c r="D1741" t="str">
        <f>RIGHT(tbStoricoOrdini[[#This Row],[ORDINE]],4)</f>
        <v>1738</v>
      </c>
      <c r="E1741" t="s">
        <v>55</v>
      </c>
      <c r="F1741" t="str">
        <f>VLOOKUP(tbStoricoOrdini[[#This Row],[CLIENTE]],tbClienti[],3,FALSE)</f>
        <v>Emilia Romagna</v>
      </c>
      <c r="G1741" t="str">
        <f>VLOOKUP(tbStoricoOrdini[[#This Row],[CLIENTE]],tbClienti[],7,FALSE)</f>
        <v>CC</v>
      </c>
      <c r="H1741" t="s">
        <v>77</v>
      </c>
      <c r="I1741" t="str">
        <f>IF(LEFT(tbStoricoOrdini[[#This Row],[ARTICOLO]],3) = "COG","COG",LEFT(tbStoricoOrdini[[#This Row],[ARTICOLO]],FIND(" ",tbStoricoOrdini[[#This Row],[ARTICOLO]])-1))</f>
        <v>COG</v>
      </c>
      <c r="J1741" t="str">
        <f>MID(tbStoricoOrdini[[#This Row],[ARTICOLO]],FIND(" ",tbStoricoOrdini[[#This Row],[ARTICOLO]])+1,4)</f>
        <v>2000</v>
      </c>
      <c r="K1741" t="str">
        <f>IFERROR(RIGHT(tbStoricoOrdini[[#This Row],[ARTICOLO]],LEN(tbStoricoOrdini[[#This Row],[ARTICOLO]])-FIND(" ",tbStoricoOrdini[[#This Row],[ARTICOLO]],FIND(" ",tbStoricoOrdini[[#This Row],[ARTICOLO]]) +1)),"")</f>
        <v>Medium</v>
      </c>
      <c r="L1741" s="3">
        <f>VLOOKUP(tbStoricoOrdini[[#This Row],[ARTICOLO]],tbArticoli[],2,FALSE)</f>
        <v>200</v>
      </c>
      <c r="M1741" s="22">
        <f>tbStoricoOrdini[[#This Row],[IMPORTO]]/tbStoricoOrdini[[#This Row],[PREZZO]]</f>
        <v>0.15</v>
      </c>
      <c r="N1741" t="s">
        <v>9</v>
      </c>
      <c r="O1741" s="8">
        <f>VLOOKUP(tbStoricoOrdini[[#This Row],[AGENTE]],tbAgenti[],2,FALSE)</f>
        <v>0.05</v>
      </c>
      <c r="P1741" s="2">
        <v>30</v>
      </c>
      <c r="Q1741" s="2">
        <f>tbStoricoOrdini[[#This Row],[IMPORTO]]*tbStoricoOrdini[[#This Row],[% COMM.]]</f>
        <v>1.5</v>
      </c>
      <c r="R1741" s="2">
        <f>tbStoricoOrdini[[#This Row],[TOT. COMM.]]+tbStoricoOrdini[[#This Row],[IMPORTO]]</f>
        <v>31.5</v>
      </c>
    </row>
    <row r="1742" spans="1:18">
      <c r="A1742" s="1">
        <v>43862</v>
      </c>
      <c r="B1742" s="7">
        <f>MONTH(tbStoricoOrdini[[#This Row],[DATA]])</f>
        <v>2</v>
      </c>
      <c r="C1742" t="s">
        <v>1837</v>
      </c>
      <c r="D1742" t="str">
        <f>RIGHT(tbStoricoOrdini[[#This Row],[ORDINE]],4)</f>
        <v>1739</v>
      </c>
      <c r="E1742" t="s">
        <v>55</v>
      </c>
      <c r="F1742" t="str">
        <f>VLOOKUP(tbStoricoOrdini[[#This Row],[CLIENTE]],tbClienti[],3,FALSE)</f>
        <v>Emilia Romagna</v>
      </c>
      <c r="G1742" t="str">
        <f>VLOOKUP(tbStoricoOrdini[[#This Row],[CLIENTE]],tbClienti[],7,FALSE)</f>
        <v>CC</v>
      </c>
      <c r="H1742" t="s">
        <v>61</v>
      </c>
      <c r="I1742" t="str">
        <f>IF(LEFT(tbStoricoOrdini[[#This Row],[ARTICOLO]],3) = "COG","COG",LEFT(tbStoricoOrdini[[#This Row],[ARTICOLO]],FIND(" ",tbStoricoOrdini[[#This Row],[ARTICOLO]])-1))</f>
        <v>KLM</v>
      </c>
      <c r="J1742" t="str">
        <f>MID(tbStoricoOrdini[[#This Row],[ARTICOLO]],FIND(" ",tbStoricoOrdini[[#This Row],[ARTICOLO]])+1,4)</f>
        <v>5000</v>
      </c>
      <c r="K1742" t="str">
        <f>IFERROR(RIGHT(tbStoricoOrdini[[#This Row],[ARTICOLO]],LEN(tbStoricoOrdini[[#This Row],[ARTICOLO]])-FIND(" ",tbStoricoOrdini[[#This Row],[ARTICOLO]],FIND(" ",tbStoricoOrdini[[#This Row],[ARTICOLO]]) +1)),"")</f>
        <v>Medium</v>
      </c>
      <c r="L1742" s="3">
        <f>VLOOKUP(tbStoricoOrdini[[#This Row],[ARTICOLO]],tbArticoli[],2,FALSE)</f>
        <v>150</v>
      </c>
      <c r="M1742" s="22">
        <f>tbStoricoOrdini[[#This Row],[IMPORTO]]/tbStoricoOrdini[[#This Row],[PREZZO]]</f>
        <v>759.22</v>
      </c>
      <c r="N1742" t="s">
        <v>9</v>
      </c>
      <c r="O1742" s="8">
        <f>VLOOKUP(tbStoricoOrdini[[#This Row],[AGENTE]],tbAgenti[],2,FALSE)</f>
        <v>0.05</v>
      </c>
      <c r="P1742" s="2">
        <v>113883</v>
      </c>
      <c r="Q1742" s="2">
        <f>tbStoricoOrdini[[#This Row],[IMPORTO]]*tbStoricoOrdini[[#This Row],[% COMM.]]</f>
        <v>5694.1500000000005</v>
      </c>
      <c r="R1742" s="2">
        <f>tbStoricoOrdini[[#This Row],[TOT. COMM.]]+tbStoricoOrdini[[#This Row],[IMPORTO]]</f>
        <v>119577.15</v>
      </c>
    </row>
    <row r="1743" spans="1:18">
      <c r="A1743" s="1">
        <v>43862</v>
      </c>
      <c r="B1743" s="7">
        <f>MONTH(tbStoricoOrdini[[#This Row],[DATA]])</f>
        <v>2</v>
      </c>
      <c r="C1743" t="s">
        <v>1838</v>
      </c>
      <c r="D1743" t="str">
        <f>RIGHT(tbStoricoOrdini[[#This Row],[ORDINE]],4)</f>
        <v>1740</v>
      </c>
      <c r="E1743" t="s">
        <v>55</v>
      </c>
      <c r="F1743" t="str">
        <f>VLOOKUP(tbStoricoOrdini[[#This Row],[CLIENTE]],tbClienti[],3,FALSE)</f>
        <v>Emilia Romagna</v>
      </c>
      <c r="G1743" t="str">
        <f>VLOOKUP(tbStoricoOrdini[[#This Row],[CLIENTE]],tbClienti[],7,FALSE)</f>
        <v>CC</v>
      </c>
      <c r="H1743" t="s">
        <v>63</v>
      </c>
      <c r="I1743" t="str">
        <f>IF(LEFT(tbStoricoOrdini[[#This Row],[ARTICOLO]],3) = "COG","COG",LEFT(tbStoricoOrdini[[#This Row],[ARTICOLO]],FIND(" ",tbStoricoOrdini[[#This Row],[ARTICOLO]])-1))</f>
        <v>KLM</v>
      </c>
      <c r="J1743" t="str">
        <f>MID(tbStoricoOrdini[[#This Row],[ARTICOLO]],FIND(" ",tbStoricoOrdini[[#This Row],[ARTICOLO]])+1,4)</f>
        <v>3000</v>
      </c>
      <c r="K1743" t="str">
        <f>IFERROR(RIGHT(tbStoricoOrdini[[#This Row],[ARTICOLO]],LEN(tbStoricoOrdini[[#This Row],[ARTICOLO]])-FIND(" ",tbStoricoOrdini[[#This Row],[ARTICOLO]],FIND(" ",tbStoricoOrdini[[#This Row],[ARTICOLO]]) +1)),"")</f>
        <v>Plus</v>
      </c>
      <c r="L1743" s="3">
        <f>VLOOKUP(tbStoricoOrdini[[#This Row],[ARTICOLO]],tbArticoli[],2,FALSE)</f>
        <v>145</v>
      </c>
      <c r="M1743" s="22">
        <f>tbStoricoOrdini[[#This Row],[IMPORTO]]/tbStoricoOrdini[[#This Row],[PREZZO]]</f>
        <v>529.20689655172418</v>
      </c>
      <c r="N1743" t="s">
        <v>9</v>
      </c>
      <c r="O1743" s="8">
        <f>VLOOKUP(tbStoricoOrdini[[#This Row],[AGENTE]],tbAgenti[],2,FALSE)</f>
        <v>0.05</v>
      </c>
      <c r="P1743" s="2">
        <v>76735</v>
      </c>
      <c r="Q1743" s="2">
        <f>tbStoricoOrdini[[#This Row],[IMPORTO]]*tbStoricoOrdini[[#This Row],[% COMM.]]</f>
        <v>3836.75</v>
      </c>
      <c r="R1743" s="2">
        <f>tbStoricoOrdini[[#This Row],[TOT. COMM.]]+tbStoricoOrdini[[#This Row],[IMPORTO]]</f>
        <v>80571.75</v>
      </c>
    </row>
    <row r="1744" spans="1:18">
      <c r="A1744" s="1">
        <v>43862</v>
      </c>
      <c r="B1744" s="7">
        <f>MONTH(tbStoricoOrdini[[#This Row],[DATA]])</f>
        <v>2</v>
      </c>
      <c r="C1744" t="s">
        <v>1839</v>
      </c>
      <c r="D1744" t="str">
        <f>RIGHT(tbStoricoOrdini[[#This Row],[ORDINE]],4)</f>
        <v>1741</v>
      </c>
      <c r="E1744" t="s">
        <v>55</v>
      </c>
      <c r="F1744" t="str">
        <f>VLOOKUP(tbStoricoOrdini[[#This Row],[CLIENTE]],tbClienti[],3,FALSE)</f>
        <v>Emilia Romagna</v>
      </c>
      <c r="G1744" t="str">
        <f>VLOOKUP(tbStoricoOrdini[[#This Row],[CLIENTE]],tbClienti[],7,FALSE)</f>
        <v>CC</v>
      </c>
      <c r="H1744" t="s">
        <v>69</v>
      </c>
      <c r="I1744" t="str">
        <f>IF(LEFT(tbStoricoOrdini[[#This Row],[ARTICOLO]],3) = "COG","COG",LEFT(tbStoricoOrdini[[#This Row],[ARTICOLO]],FIND(" ",tbStoricoOrdini[[#This Row],[ARTICOLO]])-1))</f>
        <v>BAG</v>
      </c>
      <c r="J1744" t="str">
        <f>MID(tbStoricoOrdini[[#This Row],[ARTICOLO]],FIND(" ",tbStoricoOrdini[[#This Row],[ARTICOLO]])+1,4)</f>
        <v>1121</v>
      </c>
      <c r="K1744" t="str">
        <f>IFERROR(RIGHT(tbStoricoOrdini[[#This Row],[ARTICOLO]],LEN(tbStoricoOrdini[[#This Row],[ARTICOLO]])-FIND(" ",tbStoricoOrdini[[#This Row],[ARTICOLO]],FIND(" ",tbStoricoOrdini[[#This Row],[ARTICOLO]]) +1)),"")</f>
        <v>Gold</v>
      </c>
      <c r="L1744" s="3">
        <f>VLOOKUP(tbStoricoOrdini[[#This Row],[ARTICOLO]],tbArticoli[],2,FALSE)</f>
        <v>230</v>
      </c>
      <c r="M1744" s="22">
        <f>tbStoricoOrdini[[#This Row],[IMPORTO]]/tbStoricoOrdini[[#This Row],[PREZZO]]</f>
        <v>69.852173913043472</v>
      </c>
      <c r="N1744" t="s">
        <v>9</v>
      </c>
      <c r="O1744" s="8">
        <f>VLOOKUP(tbStoricoOrdini[[#This Row],[AGENTE]],tbAgenti[],2,FALSE)</f>
        <v>0.05</v>
      </c>
      <c r="P1744" s="2">
        <v>16066</v>
      </c>
      <c r="Q1744" s="2">
        <f>tbStoricoOrdini[[#This Row],[IMPORTO]]*tbStoricoOrdini[[#This Row],[% COMM.]]</f>
        <v>803.30000000000007</v>
      </c>
      <c r="R1744" s="2">
        <f>tbStoricoOrdini[[#This Row],[TOT. COMM.]]+tbStoricoOrdini[[#This Row],[IMPORTO]]</f>
        <v>16869.3</v>
      </c>
    </row>
    <row r="1745" spans="1:18">
      <c r="A1745" s="1">
        <v>43862</v>
      </c>
      <c r="B1745" s="7">
        <f>MONTH(tbStoricoOrdini[[#This Row],[DATA]])</f>
        <v>2</v>
      </c>
      <c r="C1745" t="s">
        <v>1840</v>
      </c>
      <c r="D1745" t="str">
        <f>RIGHT(tbStoricoOrdini[[#This Row],[ORDINE]],4)</f>
        <v>1742</v>
      </c>
      <c r="E1745" t="s">
        <v>55</v>
      </c>
      <c r="F1745" t="str">
        <f>VLOOKUP(tbStoricoOrdini[[#This Row],[CLIENTE]],tbClienti[],3,FALSE)</f>
        <v>Emilia Romagna</v>
      </c>
      <c r="G1745" t="str">
        <f>VLOOKUP(tbStoricoOrdini[[#This Row],[CLIENTE]],tbClienti[],7,FALSE)</f>
        <v>CC</v>
      </c>
      <c r="H1745" t="s">
        <v>83</v>
      </c>
      <c r="I1745" t="str">
        <f>IF(LEFT(tbStoricoOrdini[[#This Row],[ARTICOLO]],3) = "COG","COG",LEFT(tbStoricoOrdini[[#This Row],[ARTICOLO]],FIND(" ",tbStoricoOrdini[[#This Row],[ARTICOLO]])-1))</f>
        <v>COG</v>
      </c>
      <c r="J1745" t="str">
        <f>MID(tbStoricoOrdini[[#This Row],[ARTICOLO]],FIND(" ",tbStoricoOrdini[[#This Row],[ARTICOLO]])+1,4)</f>
        <v>8000</v>
      </c>
      <c r="K1745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1745" s="3">
        <f>VLOOKUP(tbStoricoOrdini[[#This Row],[ARTICOLO]],tbArticoli[],2,FALSE)</f>
        <v>670</v>
      </c>
      <c r="M1745" s="22">
        <f>tbStoricoOrdini[[#This Row],[IMPORTO]]/tbStoricoOrdini[[#This Row],[PREZZO]]</f>
        <v>32.638805970149257</v>
      </c>
      <c r="N1745" t="s">
        <v>9</v>
      </c>
      <c r="O1745" s="8">
        <f>VLOOKUP(tbStoricoOrdini[[#This Row],[AGENTE]],tbAgenti[],2,FALSE)</f>
        <v>0.05</v>
      </c>
      <c r="P1745" s="2">
        <v>21868</v>
      </c>
      <c r="Q1745" s="2">
        <f>tbStoricoOrdini[[#This Row],[IMPORTO]]*tbStoricoOrdini[[#This Row],[% COMM.]]</f>
        <v>1093.4000000000001</v>
      </c>
      <c r="R1745" s="2">
        <f>tbStoricoOrdini[[#This Row],[TOT. COMM.]]+tbStoricoOrdini[[#This Row],[IMPORTO]]</f>
        <v>22961.4</v>
      </c>
    </row>
    <row r="1746" spans="1:18">
      <c r="A1746" s="1">
        <v>43862</v>
      </c>
      <c r="B1746" s="7">
        <f>MONTH(tbStoricoOrdini[[#This Row],[DATA]])</f>
        <v>2</v>
      </c>
      <c r="C1746" t="s">
        <v>1841</v>
      </c>
      <c r="D1746" t="str">
        <f>RIGHT(tbStoricoOrdini[[#This Row],[ORDINE]],4)</f>
        <v>1743</v>
      </c>
      <c r="E1746" t="s">
        <v>55</v>
      </c>
      <c r="F1746" t="str">
        <f>VLOOKUP(tbStoricoOrdini[[#This Row],[CLIENTE]],tbClienti[],3,FALSE)</f>
        <v>Emilia Romagna</v>
      </c>
      <c r="G1746" t="str">
        <f>VLOOKUP(tbStoricoOrdini[[#This Row],[CLIENTE]],tbClienti[],7,FALSE)</f>
        <v>CC</v>
      </c>
      <c r="H1746" t="s">
        <v>70</v>
      </c>
      <c r="I1746" t="str">
        <f>IF(LEFT(tbStoricoOrdini[[#This Row],[ARTICOLO]],3) = "COG","COG",LEFT(tbStoricoOrdini[[#This Row],[ARTICOLO]],FIND(" ",tbStoricoOrdini[[#This Row],[ARTICOLO]])-1))</f>
        <v>EB08</v>
      </c>
      <c r="J1746" t="str">
        <f>MID(tbStoricoOrdini[[#This Row],[ARTICOLO]],FIND(" ",tbStoricoOrdini[[#This Row],[ARTICOLO]])+1,4)</f>
        <v>7500</v>
      </c>
      <c r="K1746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1746" s="3">
        <f>VLOOKUP(tbStoricoOrdini[[#This Row],[ARTICOLO]],tbArticoli[],2,FALSE)</f>
        <v>180</v>
      </c>
      <c r="M1746" s="22">
        <f>tbStoricoOrdini[[#This Row],[IMPORTO]]/tbStoricoOrdini[[#This Row],[PREZZO]]</f>
        <v>0.18888888888888888</v>
      </c>
      <c r="N1746" t="s">
        <v>9</v>
      </c>
      <c r="O1746" s="8">
        <f>VLOOKUP(tbStoricoOrdini[[#This Row],[AGENTE]],tbAgenti[],2,FALSE)</f>
        <v>0.05</v>
      </c>
      <c r="P1746" s="2">
        <v>34</v>
      </c>
      <c r="Q1746" s="2">
        <f>tbStoricoOrdini[[#This Row],[IMPORTO]]*tbStoricoOrdini[[#This Row],[% COMM.]]</f>
        <v>1.7000000000000002</v>
      </c>
      <c r="R1746" s="2">
        <f>tbStoricoOrdini[[#This Row],[TOT. COMM.]]+tbStoricoOrdini[[#This Row],[IMPORTO]]</f>
        <v>35.700000000000003</v>
      </c>
    </row>
    <row r="1747" spans="1:18">
      <c r="A1747" s="1">
        <v>43862</v>
      </c>
      <c r="B1747" s="7">
        <f>MONTH(tbStoricoOrdini[[#This Row],[DATA]])</f>
        <v>2</v>
      </c>
      <c r="C1747" t="s">
        <v>1842</v>
      </c>
      <c r="D1747" t="str">
        <f>RIGHT(tbStoricoOrdini[[#This Row],[ORDINE]],4)</f>
        <v>1744</v>
      </c>
      <c r="E1747" t="s">
        <v>55</v>
      </c>
      <c r="F1747" t="str">
        <f>VLOOKUP(tbStoricoOrdini[[#This Row],[CLIENTE]],tbClienti[],3,FALSE)</f>
        <v>Emilia Romagna</v>
      </c>
      <c r="G1747" t="str">
        <f>VLOOKUP(tbStoricoOrdini[[#This Row],[CLIENTE]],tbClienti[],7,FALSE)</f>
        <v>CC</v>
      </c>
      <c r="H1747" t="s">
        <v>75</v>
      </c>
      <c r="I1747" t="str">
        <f>IF(LEFT(tbStoricoOrdini[[#This Row],[ARTICOLO]],3) = "COG","COG",LEFT(tbStoricoOrdini[[#This Row],[ARTICOLO]],FIND(" ",tbStoricoOrdini[[#This Row],[ARTICOLO]])-1))</f>
        <v>AVRC</v>
      </c>
      <c r="J1747" t="str">
        <f>MID(tbStoricoOrdini[[#This Row],[ARTICOLO]],FIND(" ",tbStoricoOrdini[[#This Row],[ARTICOLO]])+1,4)</f>
        <v>1000</v>
      </c>
      <c r="K1747" t="str">
        <f>IFERROR(RIGHT(tbStoricoOrdini[[#This Row],[ARTICOLO]],LEN(tbStoricoOrdini[[#This Row],[ARTICOLO]])-FIND(" ",tbStoricoOrdini[[#This Row],[ARTICOLO]],FIND(" ",tbStoricoOrdini[[#This Row],[ARTICOLO]]) +1)),"")</f>
        <v>Silver</v>
      </c>
      <c r="L1747" s="3">
        <f>VLOOKUP(tbStoricoOrdini[[#This Row],[ARTICOLO]],tbArticoli[],2,FALSE)</f>
        <v>390</v>
      </c>
      <c r="M1747" s="22">
        <f>tbStoricoOrdini[[#This Row],[IMPORTO]]/tbStoricoOrdini[[#This Row],[PREZZO]]</f>
        <v>0.11794871794871795</v>
      </c>
      <c r="N1747" t="s">
        <v>9</v>
      </c>
      <c r="O1747" s="8">
        <f>VLOOKUP(tbStoricoOrdini[[#This Row],[AGENTE]],tbAgenti[],2,FALSE)</f>
        <v>0.05</v>
      </c>
      <c r="P1747" s="2">
        <v>46</v>
      </c>
      <c r="Q1747" s="2">
        <f>tbStoricoOrdini[[#This Row],[IMPORTO]]*tbStoricoOrdini[[#This Row],[% COMM.]]</f>
        <v>2.3000000000000003</v>
      </c>
      <c r="R1747" s="2">
        <f>tbStoricoOrdini[[#This Row],[TOT. COMM.]]+tbStoricoOrdini[[#This Row],[IMPORTO]]</f>
        <v>48.3</v>
      </c>
    </row>
    <row r="1748" spans="1:18">
      <c r="A1748" s="1">
        <v>43862</v>
      </c>
      <c r="B1748" s="7">
        <f>MONTH(tbStoricoOrdini[[#This Row],[DATA]])</f>
        <v>2</v>
      </c>
      <c r="C1748" t="s">
        <v>1843</v>
      </c>
      <c r="D1748" t="str">
        <f>RIGHT(tbStoricoOrdini[[#This Row],[ORDINE]],4)</f>
        <v>1745</v>
      </c>
      <c r="E1748" t="s">
        <v>55</v>
      </c>
      <c r="F1748" t="str">
        <f>VLOOKUP(tbStoricoOrdini[[#This Row],[CLIENTE]],tbClienti[],3,FALSE)</f>
        <v>Emilia Romagna</v>
      </c>
      <c r="G1748" t="str">
        <f>VLOOKUP(tbStoricoOrdini[[#This Row],[CLIENTE]],tbClienti[],7,FALSE)</f>
        <v>CC</v>
      </c>
      <c r="H1748" t="s">
        <v>71</v>
      </c>
      <c r="I1748" t="str">
        <f>IF(LEFT(tbStoricoOrdini[[#This Row],[ARTICOLO]],3) = "COG","COG",LEFT(tbStoricoOrdini[[#This Row],[ARTICOLO]],FIND(" ",tbStoricoOrdini[[#This Row],[ARTICOLO]])-1))</f>
        <v>EB07</v>
      </c>
      <c r="J1748" t="str">
        <f>MID(tbStoricoOrdini[[#This Row],[ARTICOLO]],FIND(" ",tbStoricoOrdini[[#This Row],[ARTICOLO]])+1,4)</f>
        <v>5000</v>
      </c>
      <c r="K1748" t="str">
        <f>IFERROR(RIGHT(tbStoricoOrdini[[#This Row],[ARTICOLO]],LEN(tbStoricoOrdini[[#This Row],[ARTICOLO]])-FIND(" ",tbStoricoOrdini[[#This Row],[ARTICOLO]],FIND(" ",tbStoricoOrdini[[#This Row],[ARTICOLO]]) +1)),"")</f>
        <v/>
      </c>
      <c r="L1748" s="3">
        <f>VLOOKUP(tbStoricoOrdini[[#This Row],[ARTICOLO]],tbArticoli[],2,FALSE)</f>
        <v>140</v>
      </c>
      <c r="M1748" s="22">
        <f>tbStoricoOrdini[[#This Row],[IMPORTO]]/tbStoricoOrdini[[#This Row],[PREZZO]]</f>
        <v>14.95</v>
      </c>
      <c r="N1748" t="s">
        <v>9</v>
      </c>
      <c r="O1748" s="8">
        <f>VLOOKUP(tbStoricoOrdini[[#This Row],[AGENTE]],tbAgenti[],2,FALSE)</f>
        <v>0.05</v>
      </c>
      <c r="P1748" s="2">
        <v>2093</v>
      </c>
      <c r="Q1748" s="2">
        <f>tbStoricoOrdini[[#This Row],[IMPORTO]]*tbStoricoOrdini[[#This Row],[% COMM.]]</f>
        <v>104.65</v>
      </c>
      <c r="R1748" s="2">
        <f>tbStoricoOrdini[[#This Row],[TOT. COMM.]]+tbStoricoOrdini[[#This Row],[IMPORTO]]</f>
        <v>2197.65</v>
      </c>
    </row>
    <row r="1749" spans="1:18">
      <c r="A1749" s="1">
        <v>43862</v>
      </c>
      <c r="B1749" s="7">
        <f>MONTH(tbStoricoOrdini[[#This Row],[DATA]])</f>
        <v>2</v>
      </c>
      <c r="C1749" t="s">
        <v>1844</v>
      </c>
      <c r="D1749" t="str">
        <f>RIGHT(tbStoricoOrdini[[#This Row],[ORDINE]],4)</f>
        <v>1746</v>
      </c>
      <c r="E1749" t="s">
        <v>55</v>
      </c>
      <c r="F1749" t="str">
        <f>VLOOKUP(tbStoricoOrdini[[#This Row],[CLIENTE]],tbClienti[],3,FALSE)</f>
        <v>Emilia Romagna</v>
      </c>
      <c r="G1749" t="str">
        <f>VLOOKUP(tbStoricoOrdini[[#This Row],[CLIENTE]],tbClienti[],7,FALSE)</f>
        <v>CC</v>
      </c>
      <c r="H1749" t="s">
        <v>76</v>
      </c>
      <c r="I1749" t="str">
        <f>IF(LEFT(tbStoricoOrdini[[#This Row],[ARTICOLO]],3) = "COG","COG",LEFT(tbStoricoOrdini[[#This Row],[ARTICOLO]],FIND(" ",tbStoricoOrdini[[#This Row],[ARTICOLO]])-1))</f>
        <v>COG</v>
      </c>
      <c r="J1749" t="str">
        <f>MID(tbStoricoOrdini[[#This Row],[ARTICOLO]],FIND(" ",tbStoricoOrdini[[#This Row],[ARTICOLO]])+1,4)</f>
        <v>1000</v>
      </c>
      <c r="K1749" t="str">
        <f>IFERROR(RIGHT(tbStoricoOrdini[[#This Row],[ARTICOLO]],LEN(tbStoricoOrdini[[#This Row],[ARTICOLO]])-FIND(" ",tbStoricoOrdini[[#This Row],[ARTICOLO]],FIND(" ",tbStoricoOrdini[[#This Row],[ARTICOLO]]) +1)),"")</f>
        <v/>
      </c>
      <c r="L1749" s="3">
        <f>VLOOKUP(tbStoricoOrdini[[#This Row],[ARTICOLO]],tbArticoli[],2,FALSE)</f>
        <v>150</v>
      </c>
      <c r="M1749" s="22">
        <f>tbStoricoOrdini[[#This Row],[IMPORTO]]/tbStoricoOrdini[[#This Row],[PREZZO]]</f>
        <v>1.7</v>
      </c>
      <c r="N1749" t="s">
        <v>9</v>
      </c>
      <c r="O1749" s="8">
        <f>VLOOKUP(tbStoricoOrdini[[#This Row],[AGENTE]],tbAgenti[],2,FALSE)</f>
        <v>0.05</v>
      </c>
      <c r="P1749" s="2">
        <v>255</v>
      </c>
      <c r="Q1749" s="2">
        <f>tbStoricoOrdini[[#This Row],[IMPORTO]]*tbStoricoOrdini[[#This Row],[% COMM.]]</f>
        <v>12.75</v>
      </c>
      <c r="R1749" s="2">
        <f>tbStoricoOrdini[[#This Row],[TOT. COMM.]]+tbStoricoOrdini[[#This Row],[IMPORTO]]</f>
        <v>267.75</v>
      </c>
    </row>
    <row r="1750" spans="1:18">
      <c r="A1750" s="1">
        <v>43862</v>
      </c>
      <c r="B1750" s="7">
        <f>MONTH(tbStoricoOrdini[[#This Row],[DATA]])</f>
        <v>2</v>
      </c>
      <c r="C1750" t="s">
        <v>1845</v>
      </c>
      <c r="D1750" t="str">
        <f>RIGHT(tbStoricoOrdini[[#This Row],[ORDINE]],4)</f>
        <v>1747</v>
      </c>
      <c r="E1750" t="s">
        <v>55</v>
      </c>
      <c r="F1750" t="str">
        <f>VLOOKUP(tbStoricoOrdini[[#This Row],[CLIENTE]],tbClienti[],3,FALSE)</f>
        <v>Emilia Romagna</v>
      </c>
      <c r="G1750" t="str">
        <f>VLOOKUP(tbStoricoOrdini[[#This Row],[CLIENTE]],tbClienti[],7,FALSE)</f>
        <v>CC</v>
      </c>
      <c r="H1750" t="s">
        <v>72</v>
      </c>
      <c r="I1750" t="str">
        <f>IF(LEFT(tbStoricoOrdini[[#This Row],[ARTICOLO]],3) = "COG","COG",LEFT(tbStoricoOrdini[[#This Row],[ARTICOLO]],FIND(" ",tbStoricoOrdini[[#This Row],[ARTICOLO]])-1))</f>
        <v>EB06</v>
      </c>
      <c r="J1750" t="str">
        <f>MID(tbStoricoOrdini[[#This Row],[ARTICOLO]],FIND(" ",tbStoricoOrdini[[#This Row],[ARTICOLO]])+1,4)</f>
        <v>3000</v>
      </c>
      <c r="K1750" t="str">
        <f>IFERROR(RIGHT(tbStoricoOrdini[[#This Row],[ARTICOLO]],LEN(tbStoricoOrdini[[#This Row],[ARTICOLO]])-FIND(" ",tbStoricoOrdini[[#This Row],[ARTICOLO]],FIND(" ",tbStoricoOrdini[[#This Row],[ARTICOLO]]) +1)),"")</f>
        <v>Medium</v>
      </c>
      <c r="L1750" s="3">
        <f>VLOOKUP(tbStoricoOrdini[[#This Row],[ARTICOLO]],tbArticoli[],2,FALSE)</f>
        <v>120</v>
      </c>
      <c r="M1750" s="22">
        <f>tbStoricoOrdini[[#This Row],[IMPORTO]]/tbStoricoOrdini[[#This Row],[PREZZO]]</f>
        <v>8.3333333333333329E-2</v>
      </c>
      <c r="N1750" t="s">
        <v>9</v>
      </c>
      <c r="O1750" s="8">
        <f>VLOOKUP(tbStoricoOrdini[[#This Row],[AGENTE]],tbAgenti[],2,FALSE)</f>
        <v>0.05</v>
      </c>
      <c r="P1750" s="2">
        <v>10</v>
      </c>
      <c r="Q1750" s="2">
        <f>tbStoricoOrdini[[#This Row],[IMPORTO]]*tbStoricoOrdini[[#This Row],[% COMM.]]</f>
        <v>0.5</v>
      </c>
      <c r="R1750" s="2">
        <f>tbStoricoOrdini[[#This Row],[TOT. COMM.]]+tbStoricoOrdini[[#This Row],[IMPORTO]]</f>
        <v>10.5</v>
      </c>
    </row>
    <row r="1751" spans="1:18">
      <c r="A1751" s="1">
        <v>43862</v>
      </c>
      <c r="B1751" s="7">
        <f>MONTH(tbStoricoOrdini[[#This Row],[DATA]])</f>
        <v>2</v>
      </c>
      <c r="C1751" t="s">
        <v>1846</v>
      </c>
      <c r="D1751" t="str">
        <f>RIGHT(tbStoricoOrdini[[#This Row],[ORDINE]],4)</f>
        <v>1748</v>
      </c>
      <c r="E1751" t="s">
        <v>56</v>
      </c>
      <c r="F1751" t="str">
        <f>VLOOKUP(tbStoricoOrdini[[#This Row],[CLIENTE]],tbClienti[],3,FALSE)</f>
        <v>Piemonte</v>
      </c>
      <c r="G1751" t="str">
        <f>VLOOKUP(tbStoricoOrdini[[#This Row],[CLIENTE]],tbClienti[],7,FALSE)</f>
        <v>CB</v>
      </c>
      <c r="H1751" t="s">
        <v>74</v>
      </c>
      <c r="I1751" t="str">
        <f>IF(LEFT(tbStoricoOrdini[[#This Row],[ARTICOLO]],3) = "COG","COG",LEFT(tbStoricoOrdini[[#This Row],[ARTICOLO]],FIND(" ",tbStoricoOrdini[[#This Row],[ARTICOLO]])-1))</f>
        <v>AVRC</v>
      </c>
      <c r="J1751" t="str">
        <f>MID(tbStoricoOrdini[[#This Row],[ARTICOLO]],FIND(" ",tbStoricoOrdini[[#This Row],[ARTICOLO]])+1,4)</f>
        <v>2500</v>
      </c>
      <c r="K1751" t="str">
        <f>IFERROR(RIGHT(tbStoricoOrdini[[#This Row],[ARTICOLO]],LEN(tbStoricoOrdini[[#This Row],[ARTICOLO]])-FIND(" ",tbStoricoOrdini[[#This Row],[ARTICOLO]],FIND(" ",tbStoricoOrdini[[#This Row],[ARTICOLO]]) +1)),"")</f>
        <v>Gold</v>
      </c>
      <c r="L1751" s="3">
        <f>VLOOKUP(tbStoricoOrdini[[#This Row],[ARTICOLO]],tbArticoli[],2,FALSE)</f>
        <v>500</v>
      </c>
      <c r="M1751" s="22">
        <f>tbStoricoOrdini[[#This Row],[IMPORTO]]/tbStoricoOrdini[[#This Row],[PREZZO]]</f>
        <v>0.23400000000000001</v>
      </c>
      <c r="N1751" t="s">
        <v>9</v>
      </c>
      <c r="O1751" s="8">
        <f>VLOOKUP(tbStoricoOrdini[[#This Row],[AGENTE]],tbAgenti[],2,FALSE)</f>
        <v>0.05</v>
      </c>
      <c r="P1751" s="2">
        <v>117</v>
      </c>
      <c r="Q1751" s="2">
        <f>tbStoricoOrdini[[#This Row],[IMPORTO]]*tbStoricoOrdini[[#This Row],[% COMM.]]</f>
        <v>5.8500000000000005</v>
      </c>
      <c r="R1751" s="2">
        <f>tbStoricoOrdini[[#This Row],[TOT. COMM.]]+tbStoricoOrdini[[#This Row],[IMPORTO]]</f>
        <v>122.85</v>
      </c>
    </row>
    <row r="1752" spans="1:18">
      <c r="A1752" s="1">
        <v>43862</v>
      </c>
      <c r="B1752" s="7">
        <f>MONTH(tbStoricoOrdini[[#This Row],[DATA]])</f>
        <v>2</v>
      </c>
      <c r="C1752" t="s">
        <v>1847</v>
      </c>
      <c r="D1752" t="str">
        <f>RIGHT(tbStoricoOrdini[[#This Row],[ORDINE]],4)</f>
        <v>1749</v>
      </c>
      <c r="E1752" t="s">
        <v>56</v>
      </c>
      <c r="F1752" t="str">
        <f>VLOOKUP(tbStoricoOrdini[[#This Row],[CLIENTE]],tbClienti[],3,FALSE)</f>
        <v>Piemonte</v>
      </c>
      <c r="G1752" t="str">
        <f>VLOOKUP(tbStoricoOrdini[[#This Row],[CLIENTE]],tbClienti[],7,FALSE)</f>
        <v>CB</v>
      </c>
      <c r="H1752" t="s">
        <v>77</v>
      </c>
      <c r="I1752" t="str">
        <f>IF(LEFT(tbStoricoOrdini[[#This Row],[ARTICOLO]],3) = "COG","COG",LEFT(tbStoricoOrdini[[#This Row],[ARTICOLO]],FIND(" ",tbStoricoOrdini[[#This Row],[ARTICOLO]])-1))</f>
        <v>COG</v>
      </c>
      <c r="J1752" t="str">
        <f>MID(tbStoricoOrdini[[#This Row],[ARTICOLO]],FIND(" ",tbStoricoOrdini[[#This Row],[ARTICOLO]])+1,4)</f>
        <v>2000</v>
      </c>
      <c r="K1752" t="str">
        <f>IFERROR(RIGHT(tbStoricoOrdini[[#This Row],[ARTICOLO]],LEN(tbStoricoOrdini[[#This Row],[ARTICOLO]])-FIND(" ",tbStoricoOrdini[[#This Row],[ARTICOLO]],FIND(" ",tbStoricoOrdini[[#This Row],[ARTICOLO]]) +1)),"")</f>
        <v>Medium</v>
      </c>
      <c r="L1752" s="3">
        <f>VLOOKUP(tbStoricoOrdini[[#This Row],[ARTICOLO]],tbArticoli[],2,FALSE)</f>
        <v>200</v>
      </c>
      <c r="M1752" s="22">
        <f>tbStoricoOrdini[[#This Row],[IMPORTO]]/tbStoricoOrdini[[#This Row],[PREZZO]]</f>
        <v>0.01</v>
      </c>
      <c r="N1752" t="s">
        <v>9</v>
      </c>
      <c r="O1752" s="8">
        <f>VLOOKUP(tbStoricoOrdini[[#This Row],[AGENTE]],tbAgenti[],2,FALSE)</f>
        <v>0.05</v>
      </c>
      <c r="P1752" s="2">
        <v>2</v>
      </c>
      <c r="Q1752" s="2">
        <f>tbStoricoOrdini[[#This Row],[IMPORTO]]*tbStoricoOrdini[[#This Row],[% COMM.]]</f>
        <v>0.1</v>
      </c>
      <c r="R1752" s="2">
        <f>tbStoricoOrdini[[#This Row],[TOT. COMM.]]+tbStoricoOrdini[[#This Row],[IMPORTO]]</f>
        <v>2.1</v>
      </c>
    </row>
    <row r="1753" spans="1:18">
      <c r="A1753" s="1">
        <v>43862</v>
      </c>
      <c r="B1753" s="7">
        <f>MONTH(tbStoricoOrdini[[#This Row],[DATA]])</f>
        <v>2</v>
      </c>
      <c r="C1753" t="s">
        <v>1848</v>
      </c>
      <c r="D1753" t="str">
        <f>RIGHT(tbStoricoOrdini[[#This Row],[ORDINE]],4)</f>
        <v>1750</v>
      </c>
      <c r="E1753" t="s">
        <v>56</v>
      </c>
      <c r="F1753" t="str">
        <f>VLOOKUP(tbStoricoOrdini[[#This Row],[CLIENTE]],tbClienti[],3,FALSE)</f>
        <v>Piemonte</v>
      </c>
      <c r="G1753" t="str">
        <f>VLOOKUP(tbStoricoOrdini[[#This Row],[CLIENTE]],tbClienti[],7,FALSE)</f>
        <v>CB</v>
      </c>
      <c r="H1753" t="s">
        <v>61</v>
      </c>
      <c r="I1753" t="str">
        <f>IF(LEFT(tbStoricoOrdini[[#This Row],[ARTICOLO]],3) = "COG","COG",LEFT(tbStoricoOrdini[[#This Row],[ARTICOLO]],FIND(" ",tbStoricoOrdini[[#This Row],[ARTICOLO]])-1))</f>
        <v>KLM</v>
      </c>
      <c r="J1753" t="str">
        <f>MID(tbStoricoOrdini[[#This Row],[ARTICOLO]],FIND(" ",tbStoricoOrdini[[#This Row],[ARTICOLO]])+1,4)</f>
        <v>5000</v>
      </c>
      <c r="K1753" t="str">
        <f>IFERROR(RIGHT(tbStoricoOrdini[[#This Row],[ARTICOLO]],LEN(tbStoricoOrdini[[#This Row],[ARTICOLO]])-FIND(" ",tbStoricoOrdini[[#This Row],[ARTICOLO]],FIND(" ",tbStoricoOrdini[[#This Row],[ARTICOLO]]) +1)),"")</f>
        <v>Medium</v>
      </c>
      <c r="L1753" s="3">
        <f>VLOOKUP(tbStoricoOrdini[[#This Row],[ARTICOLO]],tbArticoli[],2,FALSE)</f>
        <v>150</v>
      </c>
      <c r="M1753" s="22">
        <f>tbStoricoOrdini[[#This Row],[IMPORTO]]/tbStoricoOrdini[[#This Row],[PREZZO]]</f>
        <v>32.75333333333333</v>
      </c>
      <c r="N1753" t="s">
        <v>9</v>
      </c>
      <c r="O1753" s="8">
        <f>VLOOKUP(tbStoricoOrdini[[#This Row],[AGENTE]],tbAgenti[],2,FALSE)</f>
        <v>0.05</v>
      </c>
      <c r="P1753" s="2">
        <v>4913</v>
      </c>
      <c r="Q1753" s="2">
        <f>tbStoricoOrdini[[#This Row],[IMPORTO]]*tbStoricoOrdini[[#This Row],[% COMM.]]</f>
        <v>245.65</v>
      </c>
      <c r="R1753" s="2">
        <f>tbStoricoOrdini[[#This Row],[TOT. COMM.]]+tbStoricoOrdini[[#This Row],[IMPORTO]]</f>
        <v>5158.6499999999996</v>
      </c>
    </row>
    <row r="1754" spans="1:18">
      <c r="A1754" s="1">
        <v>43862</v>
      </c>
      <c r="B1754" s="7">
        <f>MONTH(tbStoricoOrdini[[#This Row],[DATA]])</f>
        <v>2</v>
      </c>
      <c r="C1754" t="s">
        <v>1849</v>
      </c>
      <c r="D1754" t="str">
        <f>RIGHT(tbStoricoOrdini[[#This Row],[ORDINE]],4)</f>
        <v>1751</v>
      </c>
      <c r="E1754" t="s">
        <v>56</v>
      </c>
      <c r="F1754" t="str">
        <f>VLOOKUP(tbStoricoOrdini[[#This Row],[CLIENTE]],tbClienti[],3,FALSE)</f>
        <v>Piemonte</v>
      </c>
      <c r="G1754" t="str">
        <f>VLOOKUP(tbStoricoOrdini[[#This Row],[CLIENTE]],tbClienti[],7,FALSE)</f>
        <v>CB</v>
      </c>
      <c r="H1754" t="s">
        <v>79</v>
      </c>
      <c r="I1754" t="str">
        <f>IF(LEFT(tbStoricoOrdini[[#This Row],[ARTICOLO]],3) = "COG","COG",LEFT(tbStoricoOrdini[[#This Row],[ARTICOLO]],FIND(" ",tbStoricoOrdini[[#This Row],[ARTICOLO]])-1))</f>
        <v>COG</v>
      </c>
      <c r="J1754" t="str">
        <f>MID(tbStoricoOrdini[[#This Row],[ARTICOLO]],FIND(" ",tbStoricoOrdini[[#This Row],[ARTICOLO]])+1,4)</f>
        <v>4000</v>
      </c>
      <c r="K1754" t="str">
        <f>IFERROR(RIGHT(tbStoricoOrdini[[#This Row],[ARTICOLO]],LEN(tbStoricoOrdini[[#This Row],[ARTICOLO]])-FIND(" ",tbStoricoOrdini[[#This Row],[ARTICOLO]],FIND(" ",tbStoricoOrdini[[#This Row],[ARTICOLO]]) +1)),"")</f>
        <v>Plus</v>
      </c>
      <c r="L1754" s="3">
        <f>VLOOKUP(tbStoricoOrdini[[#This Row],[ARTICOLO]],tbArticoli[],2,FALSE)</f>
        <v>240</v>
      </c>
      <c r="M1754" s="22">
        <f>tbStoricoOrdini[[#This Row],[IMPORTO]]/tbStoricoOrdini[[#This Row],[PREZZO]]</f>
        <v>7.8166666666666664</v>
      </c>
      <c r="N1754" t="s">
        <v>9</v>
      </c>
      <c r="O1754" s="8">
        <f>VLOOKUP(tbStoricoOrdini[[#This Row],[AGENTE]],tbAgenti[],2,FALSE)</f>
        <v>0.05</v>
      </c>
      <c r="P1754" s="2">
        <v>1876</v>
      </c>
      <c r="Q1754" s="2">
        <f>tbStoricoOrdini[[#This Row],[IMPORTO]]*tbStoricoOrdini[[#This Row],[% COMM.]]</f>
        <v>93.800000000000011</v>
      </c>
      <c r="R1754" s="2">
        <f>tbStoricoOrdini[[#This Row],[TOT. COMM.]]+tbStoricoOrdini[[#This Row],[IMPORTO]]</f>
        <v>1969.8</v>
      </c>
    </row>
    <row r="1755" spans="1:18">
      <c r="A1755" s="1">
        <v>43862</v>
      </c>
      <c r="B1755" s="7">
        <f>MONTH(tbStoricoOrdini[[#This Row],[DATA]])</f>
        <v>2</v>
      </c>
      <c r="C1755" t="s">
        <v>1850</v>
      </c>
      <c r="D1755" t="str">
        <f>RIGHT(tbStoricoOrdini[[#This Row],[ORDINE]],4)</f>
        <v>1752</v>
      </c>
      <c r="E1755" t="s">
        <v>56</v>
      </c>
      <c r="F1755" t="str">
        <f>VLOOKUP(tbStoricoOrdini[[#This Row],[CLIENTE]],tbClienti[],3,FALSE)</f>
        <v>Piemonte</v>
      </c>
      <c r="G1755" t="str">
        <f>VLOOKUP(tbStoricoOrdini[[#This Row],[CLIENTE]],tbClienti[],7,FALSE)</f>
        <v>CB</v>
      </c>
      <c r="H1755" t="s">
        <v>63</v>
      </c>
      <c r="I1755" t="str">
        <f>IF(LEFT(tbStoricoOrdini[[#This Row],[ARTICOLO]],3) = "COG","COG",LEFT(tbStoricoOrdini[[#This Row],[ARTICOLO]],FIND(" ",tbStoricoOrdini[[#This Row],[ARTICOLO]])-1))</f>
        <v>KLM</v>
      </c>
      <c r="J1755" t="str">
        <f>MID(tbStoricoOrdini[[#This Row],[ARTICOLO]],FIND(" ",tbStoricoOrdini[[#This Row],[ARTICOLO]])+1,4)</f>
        <v>3000</v>
      </c>
      <c r="K1755" t="str">
        <f>IFERROR(RIGHT(tbStoricoOrdini[[#This Row],[ARTICOLO]],LEN(tbStoricoOrdini[[#This Row],[ARTICOLO]])-FIND(" ",tbStoricoOrdini[[#This Row],[ARTICOLO]],FIND(" ",tbStoricoOrdini[[#This Row],[ARTICOLO]]) +1)),"")</f>
        <v>Plus</v>
      </c>
      <c r="L1755" s="3">
        <f>VLOOKUP(tbStoricoOrdini[[#This Row],[ARTICOLO]],tbArticoli[],2,FALSE)</f>
        <v>145</v>
      </c>
      <c r="M1755" s="22">
        <f>tbStoricoOrdini[[#This Row],[IMPORTO]]/tbStoricoOrdini[[#This Row],[PREZZO]]</f>
        <v>1067.048275862069</v>
      </c>
      <c r="N1755" t="s">
        <v>9</v>
      </c>
      <c r="O1755" s="8">
        <f>VLOOKUP(tbStoricoOrdini[[#This Row],[AGENTE]],tbAgenti[],2,FALSE)</f>
        <v>0.05</v>
      </c>
      <c r="P1755" s="2">
        <v>154722</v>
      </c>
      <c r="Q1755" s="2">
        <f>tbStoricoOrdini[[#This Row],[IMPORTO]]*tbStoricoOrdini[[#This Row],[% COMM.]]</f>
        <v>7736.1</v>
      </c>
      <c r="R1755" s="2">
        <f>tbStoricoOrdini[[#This Row],[TOT. COMM.]]+tbStoricoOrdini[[#This Row],[IMPORTO]]</f>
        <v>162458.1</v>
      </c>
    </row>
    <row r="1756" spans="1:18">
      <c r="A1756" s="1">
        <v>43862</v>
      </c>
      <c r="B1756" s="7">
        <f>MONTH(tbStoricoOrdini[[#This Row],[DATA]])</f>
        <v>2</v>
      </c>
      <c r="C1756" t="s">
        <v>1851</v>
      </c>
      <c r="D1756" t="str">
        <f>RIGHT(tbStoricoOrdini[[#This Row],[ORDINE]],4)</f>
        <v>1753</v>
      </c>
      <c r="E1756" t="s">
        <v>56</v>
      </c>
      <c r="F1756" t="str">
        <f>VLOOKUP(tbStoricoOrdini[[#This Row],[CLIENTE]],tbClienti[],3,FALSE)</f>
        <v>Piemonte</v>
      </c>
      <c r="G1756" t="str">
        <f>VLOOKUP(tbStoricoOrdini[[#This Row],[CLIENTE]],tbClienti[],7,FALSE)</f>
        <v>CB</v>
      </c>
      <c r="H1756" t="s">
        <v>66</v>
      </c>
      <c r="I1756" t="str">
        <f>IF(LEFT(tbStoricoOrdini[[#This Row],[ARTICOLO]],3) = "COG","COG",LEFT(tbStoricoOrdini[[#This Row],[ARTICOLO]],FIND(" ",tbStoricoOrdini[[#This Row],[ARTICOLO]])-1))</f>
        <v>BAG</v>
      </c>
      <c r="J1756" t="str">
        <f>MID(tbStoricoOrdini[[#This Row],[ARTICOLO]],FIND(" ",tbStoricoOrdini[[#This Row],[ARTICOLO]])+1,4)</f>
        <v>2500</v>
      </c>
      <c r="K1756" t="str">
        <f>IFERROR(RIGHT(tbStoricoOrdini[[#This Row],[ARTICOLO]],LEN(tbStoricoOrdini[[#This Row],[ARTICOLO]])-FIND(" ",tbStoricoOrdini[[#This Row],[ARTICOLO]],FIND(" ",tbStoricoOrdini[[#This Row],[ARTICOLO]]) +1)),"")</f>
        <v>Plus</v>
      </c>
      <c r="L1756" s="3">
        <f>VLOOKUP(tbStoricoOrdini[[#This Row],[ARTICOLO]],tbArticoli[],2,FALSE)</f>
        <v>220</v>
      </c>
      <c r="M1756" s="22">
        <f>tbStoricoOrdini[[#This Row],[IMPORTO]]/tbStoricoOrdini[[#This Row],[PREZZO]]</f>
        <v>33.959090909090911</v>
      </c>
      <c r="N1756" t="s">
        <v>9</v>
      </c>
      <c r="O1756" s="8">
        <f>VLOOKUP(tbStoricoOrdini[[#This Row],[AGENTE]],tbAgenti[],2,FALSE)</f>
        <v>0.05</v>
      </c>
      <c r="P1756" s="2">
        <v>7471</v>
      </c>
      <c r="Q1756" s="2">
        <f>tbStoricoOrdini[[#This Row],[IMPORTO]]*tbStoricoOrdini[[#This Row],[% COMM.]]</f>
        <v>373.55</v>
      </c>
      <c r="R1756" s="2">
        <f>tbStoricoOrdini[[#This Row],[TOT. COMM.]]+tbStoricoOrdini[[#This Row],[IMPORTO]]</f>
        <v>7844.55</v>
      </c>
    </row>
    <row r="1757" spans="1:18">
      <c r="A1757" s="1">
        <v>43862</v>
      </c>
      <c r="B1757" s="7">
        <f>MONTH(tbStoricoOrdini[[#This Row],[DATA]])</f>
        <v>2</v>
      </c>
      <c r="C1757" t="s">
        <v>1852</v>
      </c>
      <c r="D1757" t="str">
        <f>RIGHT(tbStoricoOrdini[[#This Row],[ORDINE]],4)</f>
        <v>1754</v>
      </c>
      <c r="E1757" t="s">
        <v>56</v>
      </c>
      <c r="F1757" t="str">
        <f>VLOOKUP(tbStoricoOrdini[[#This Row],[CLIENTE]],tbClienti[],3,FALSE)</f>
        <v>Piemonte</v>
      </c>
      <c r="G1757" t="str">
        <f>VLOOKUP(tbStoricoOrdini[[#This Row],[CLIENTE]],tbClienti[],7,FALSE)</f>
        <v>CB</v>
      </c>
      <c r="H1757" t="s">
        <v>69</v>
      </c>
      <c r="I1757" t="str">
        <f>IF(LEFT(tbStoricoOrdini[[#This Row],[ARTICOLO]],3) = "COG","COG",LEFT(tbStoricoOrdini[[#This Row],[ARTICOLO]],FIND(" ",tbStoricoOrdini[[#This Row],[ARTICOLO]])-1))</f>
        <v>BAG</v>
      </c>
      <c r="J1757" t="str">
        <f>MID(tbStoricoOrdini[[#This Row],[ARTICOLO]],FIND(" ",tbStoricoOrdini[[#This Row],[ARTICOLO]])+1,4)</f>
        <v>1121</v>
      </c>
      <c r="K1757" t="str">
        <f>IFERROR(RIGHT(tbStoricoOrdini[[#This Row],[ARTICOLO]],LEN(tbStoricoOrdini[[#This Row],[ARTICOLO]])-FIND(" ",tbStoricoOrdini[[#This Row],[ARTICOLO]],FIND(" ",tbStoricoOrdini[[#This Row],[ARTICOLO]]) +1)),"")</f>
        <v>Gold</v>
      </c>
      <c r="L1757" s="3">
        <f>VLOOKUP(tbStoricoOrdini[[#This Row],[ARTICOLO]],tbArticoli[],2,FALSE)</f>
        <v>230</v>
      </c>
      <c r="M1757" s="22">
        <f>tbStoricoOrdini[[#This Row],[IMPORTO]]/tbStoricoOrdini[[#This Row],[PREZZO]]</f>
        <v>2.6086956521739129E-2</v>
      </c>
      <c r="N1757" t="s">
        <v>9</v>
      </c>
      <c r="O1757" s="8">
        <f>VLOOKUP(tbStoricoOrdini[[#This Row],[AGENTE]],tbAgenti[],2,FALSE)</f>
        <v>0.05</v>
      </c>
      <c r="P1757" s="2">
        <v>6</v>
      </c>
      <c r="Q1757" s="2">
        <f>tbStoricoOrdini[[#This Row],[IMPORTO]]*tbStoricoOrdini[[#This Row],[% COMM.]]</f>
        <v>0.30000000000000004</v>
      </c>
      <c r="R1757" s="2">
        <f>tbStoricoOrdini[[#This Row],[TOT. COMM.]]+tbStoricoOrdini[[#This Row],[IMPORTO]]</f>
        <v>6.3</v>
      </c>
    </row>
    <row r="1758" spans="1:18">
      <c r="A1758" s="1">
        <v>43862</v>
      </c>
      <c r="B1758" s="7">
        <f>MONTH(tbStoricoOrdini[[#This Row],[DATA]])</f>
        <v>2</v>
      </c>
      <c r="C1758" t="s">
        <v>1853</v>
      </c>
      <c r="D1758" t="str">
        <f>RIGHT(tbStoricoOrdini[[#This Row],[ORDINE]],4)</f>
        <v>1755</v>
      </c>
      <c r="E1758" t="s">
        <v>56</v>
      </c>
      <c r="F1758" t="str">
        <f>VLOOKUP(tbStoricoOrdini[[#This Row],[CLIENTE]],tbClienti[],3,FALSE)</f>
        <v>Piemonte</v>
      </c>
      <c r="G1758" t="str">
        <f>VLOOKUP(tbStoricoOrdini[[#This Row],[CLIENTE]],tbClienti[],7,FALSE)</f>
        <v>CB</v>
      </c>
      <c r="H1758" t="s">
        <v>70</v>
      </c>
      <c r="I1758" t="str">
        <f>IF(LEFT(tbStoricoOrdini[[#This Row],[ARTICOLO]],3) = "COG","COG",LEFT(tbStoricoOrdini[[#This Row],[ARTICOLO]],FIND(" ",tbStoricoOrdini[[#This Row],[ARTICOLO]])-1))</f>
        <v>EB08</v>
      </c>
      <c r="J1758" t="str">
        <f>MID(tbStoricoOrdini[[#This Row],[ARTICOLO]],FIND(" ",tbStoricoOrdini[[#This Row],[ARTICOLO]])+1,4)</f>
        <v>7500</v>
      </c>
      <c r="K1758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1758" s="3">
        <f>VLOOKUP(tbStoricoOrdini[[#This Row],[ARTICOLO]],tbArticoli[],2,FALSE)</f>
        <v>180</v>
      </c>
      <c r="M1758" s="22">
        <f>tbStoricoOrdini[[#This Row],[IMPORTO]]/tbStoricoOrdini[[#This Row],[PREZZO]]</f>
        <v>0.24444444444444444</v>
      </c>
      <c r="N1758" t="s">
        <v>9</v>
      </c>
      <c r="O1758" s="8">
        <f>VLOOKUP(tbStoricoOrdini[[#This Row],[AGENTE]],tbAgenti[],2,FALSE)</f>
        <v>0.05</v>
      </c>
      <c r="P1758" s="2">
        <v>44</v>
      </c>
      <c r="Q1758" s="2">
        <f>tbStoricoOrdini[[#This Row],[IMPORTO]]*tbStoricoOrdini[[#This Row],[% COMM.]]</f>
        <v>2.2000000000000002</v>
      </c>
      <c r="R1758" s="2">
        <f>tbStoricoOrdini[[#This Row],[TOT. COMM.]]+tbStoricoOrdini[[#This Row],[IMPORTO]]</f>
        <v>46.2</v>
      </c>
    </row>
    <row r="1759" spans="1:18">
      <c r="A1759" s="1">
        <v>43862</v>
      </c>
      <c r="B1759" s="7">
        <f>MONTH(tbStoricoOrdini[[#This Row],[DATA]])</f>
        <v>2</v>
      </c>
      <c r="C1759" t="s">
        <v>1854</v>
      </c>
      <c r="D1759" t="str">
        <f>RIGHT(tbStoricoOrdini[[#This Row],[ORDINE]],4)</f>
        <v>1756</v>
      </c>
      <c r="E1759" t="s">
        <v>56</v>
      </c>
      <c r="F1759" t="str">
        <f>VLOOKUP(tbStoricoOrdini[[#This Row],[CLIENTE]],tbClienti[],3,FALSE)</f>
        <v>Piemonte</v>
      </c>
      <c r="G1759" t="str">
        <f>VLOOKUP(tbStoricoOrdini[[#This Row],[CLIENTE]],tbClienti[],7,FALSE)</f>
        <v>CB</v>
      </c>
      <c r="H1759" t="s">
        <v>75</v>
      </c>
      <c r="I1759" t="str">
        <f>IF(LEFT(tbStoricoOrdini[[#This Row],[ARTICOLO]],3) = "COG","COG",LEFT(tbStoricoOrdini[[#This Row],[ARTICOLO]],FIND(" ",tbStoricoOrdini[[#This Row],[ARTICOLO]])-1))</f>
        <v>AVRC</v>
      </c>
      <c r="J1759" t="str">
        <f>MID(tbStoricoOrdini[[#This Row],[ARTICOLO]],FIND(" ",tbStoricoOrdini[[#This Row],[ARTICOLO]])+1,4)</f>
        <v>1000</v>
      </c>
      <c r="K1759" t="str">
        <f>IFERROR(RIGHT(tbStoricoOrdini[[#This Row],[ARTICOLO]],LEN(tbStoricoOrdini[[#This Row],[ARTICOLO]])-FIND(" ",tbStoricoOrdini[[#This Row],[ARTICOLO]],FIND(" ",tbStoricoOrdini[[#This Row],[ARTICOLO]]) +1)),"")</f>
        <v>Silver</v>
      </c>
      <c r="L1759" s="3">
        <f>VLOOKUP(tbStoricoOrdini[[#This Row],[ARTICOLO]],tbArticoli[],2,FALSE)</f>
        <v>390</v>
      </c>
      <c r="M1759" s="22">
        <f>tbStoricoOrdini[[#This Row],[IMPORTO]]/tbStoricoOrdini[[#This Row],[PREZZO]]</f>
        <v>3.3333333333333333E-2</v>
      </c>
      <c r="N1759" t="s">
        <v>9</v>
      </c>
      <c r="O1759" s="8">
        <f>VLOOKUP(tbStoricoOrdini[[#This Row],[AGENTE]],tbAgenti[],2,FALSE)</f>
        <v>0.05</v>
      </c>
      <c r="P1759" s="2">
        <v>13</v>
      </c>
      <c r="Q1759" s="2">
        <f>tbStoricoOrdini[[#This Row],[IMPORTO]]*tbStoricoOrdini[[#This Row],[% COMM.]]</f>
        <v>0.65</v>
      </c>
      <c r="R1759" s="2">
        <f>tbStoricoOrdini[[#This Row],[TOT. COMM.]]+tbStoricoOrdini[[#This Row],[IMPORTO]]</f>
        <v>13.65</v>
      </c>
    </row>
    <row r="1760" spans="1:18">
      <c r="A1760" s="1">
        <v>43862</v>
      </c>
      <c r="B1760" s="7">
        <f>MONTH(tbStoricoOrdini[[#This Row],[DATA]])</f>
        <v>2</v>
      </c>
      <c r="C1760" t="s">
        <v>1855</v>
      </c>
      <c r="D1760" t="str">
        <f>RIGHT(tbStoricoOrdini[[#This Row],[ORDINE]],4)</f>
        <v>1757</v>
      </c>
      <c r="E1760" t="s">
        <v>56</v>
      </c>
      <c r="F1760" t="str">
        <f>VLOOKUP(tbStoricoOrdini[[#This Row],[CLIENTE]],tbClienti[],3,FALSE)</f>
        <v>Piemonte</v>
      </c>
      <c r="G1760" t="str">
        <f>VLOOKUP(tbStoricoOrdini[[#This Row],[CLIENTE]],tbClienti[],7,FALSE)</f>
        <v>CB</v>
      </c>
      <c r="H1760" t="s">
        <v>71</v>
      </c>
      <c r="I1760" t="str">
        <f>IF(LEFT(tbStoricoOrdini[[#This Row],[ARTICOLO]],3) = "COG","COG",LEFT(tbStoricoOrdini[[#This Row],[ARTICOLO]],FIND(" ",tbStoricoOrdini[[#This Row],[ARTICOLO]])-1))</f>
        <v>EB07</v>
      </c>
      <c r="J1760" t="str">
        <f>MID(tbStoricoOrdini[[#This Row],[ARTICOLO]],FIND(" ",tbStoricoOrdini[[#This Row],[ARTICOLO]])+1,4)</f>
        <v>5000</v>
      </c>
      <c r="K1760" t="str">
        <f>IFERROR(RIGHT(tbStoricoOrdini[[#This Row],[ARTICOLO]],LEN(tbStoricoOrdini[[#This Row],[ARTICOLO]])-FIND(" ",tbStoricoOrdini[[#This Row],[ARTICOLO]],FIND(" ",tbStoricoOrdini[[#This Row],[ARTICOLO]]) +1)),"")</f>
        <v/>
      </c>
      <c r="L1760" s="3">
        <f>VLOOKUP(tbStoricoOrdini[[#This Row],[ARTICOLO]],tbArticoli[],2,FALSE)</f>
        <v>140</v>
      </c>
      <c r="M1760" s="22">
        <f>tbStoricoOrdini[[#This Row],[IMPORTO]]/tbStoricoOrdini[[#This Row],[PREZZO]]</f>
        <v>12.021428571428572</v>
      </c>
      <c r="N1760" t="s">
        <v>9</v>
      </c>
      <c r="O1760" s="8">
        <f>VLOOKUP(tbStoricoOrdini[[#This Row],[AGENTE]],tbAgenti[],2,FALSE)</f>
        <v>0.05</v>
      </c>
      <c r="P1760" s="2">
        <v>1683</v>
      </c>
      <c r="Q1760" s="2">
        <f>tbStoricoOrdini[[#This Row],[IMPORTO]]*tbStoricoOrdini[[#This Row],[% COMM.]]</f>
        <v>84.15</v>
      </c>
      <c r="R1760" s="2">
        <f>tbStoricoOrdini[[#This Row],[TOT. COMM.]]+tbStoricoOrdini[[#This Row],[IMPORTO]]</f>
        <v>1767.15</v>
      </c>
    </row>
    <row r="1761" spans="1:18">
      <c r="A1761" s="1">
        <v>43862</v>
      </c>
      <c r="B1761" s="7">
        <f>MONTH(tbStoricoOrdini[[#This Row],[DATA]])</f>
        <v>2</v>
      </c>
      <c r="C1761" t="s">
        <v>1856</v>
      </c>
      <c r="D1761" t="str">
        <f>RIGHT(tbStoricoOrdini[[#This Row],[ORDINE]],4)</f>
        <v>1758</v>
      </c>
      <c r="E1761" t="s">
        <v>56</v>
      </c>
      <c r="F1761" t="str">
        <f>VLOOKUP(tbStoricoOrdini[[#This Row],[CLIENTE]],tbClienti[],3,FALSE)</f>
        <v>Piemonte</v>
      </c>
      <c r="G1761" t="str">
        <f>VLOOKUP(tbStoricoOrdini[[#This Row],[CLIENTE]],tbClienti[],7,FALSE)</f>
        <v>CB</v>
      </c>
      <c r="H1761" t="s">
        <v>76</v>
      </c>
      <c r="I1761" t="str">
        <f>IF(LEFT(tbStoricoOrdini[[#This Row],[ARTICOLO]],3) = "COG","COG",LEFT(tbStoricoOrdini[[#This Row],[ARTICOLO]],FIND(" ",tbStoricoOrdini[[#This Row],[ARTICOLO]])-1))</f>
        <v>COG</v>
      </c>
      <c r="J1761" t="str">
        <f>MID(tbStoricoOrdini[[#This Row],[ARTICOLO]],FIND(" ",tbStoricoOrdini[[#This Row],[ARTICOLO]])+1,4)</f>
        <v>1000</v>
      </c>
      <c r="K1761" t="str">
        <f>IFERROR(RIGHT(tbStoricoOrdini[[#This Row],[ARTICOLO]],LEN(tbStoricoOrdini[[#This Row],[ARTICOLO]])-FIND(" ",tbStoricoOrdini[[#This Row],[ARTICOLO]],FIND(" ",tbStoricoOrdini[[#This Row],[ARTICOLO]]) +1)),"")</f>
        <v/>
      </c>
      <c r="L1761" s="3">
        <f>VLOOKUP(tbStoricoOrdini[[#This Row],[ARTICOLO]],tbArticoli[],2,FALSE)</f>
        <v>150</v>
      </c>
      <c r="M1761" s="22">
        <f>tbStoricoOrdini[[#This Row],[IMPORTO]]/tbStoricoOrdini[[#This Row],[PREZZO]]</f>
        <v>7.4266666666666667</v>
      </c>
      <c r="N1761" t="s">
        <v>9</v>
      </c>
      <c r="O1761" s="8">
        <f>VLOOKUP(tbStoricoOrdini[[#This Row],[AGENTE]],tbAgenti[],2,FALSE)</f>
        <v>0.05</v>
      </c>
      <c r="P1761" s="2">
        <v>1114</v>
      </c>
      <c r="Q1761" s="2">
        <f>tbStoricoOrdini[[#This Row],[IMPORTO]]*tbStoricoOrdini[[#This Row],[% COMM.]]</f>
        <v>55.7</v>
      </c>
      <c r="R1761" s="2">
        <f>tbStoricoOrdini[[#This Row],[TOT. COMM.]]+tbStoricoOrdini[[#This Row],[IMPORTO]]</f>
        <v>1169.7</v>
      </c>
    </row>
    <row r="1762" spans="1:18">
      <c r="A1762" s="1">
        <v>43862</v>
      </c>
      <c r="B1762" s="7">
        <f>MONTH(tbStoricoOrdini[[#This Row],[DATA]])</f>
        <v>2</v>
      </c>
      <c r="C1762" t="s">
        <v>1857</v>
      </c>
      <c r="D1762" t="str">
        <f>RIGHT(tbStoricoOrdini[[#This Row],[ORDINE]],4)</f>
        <v>1759</v>
      </c>
      <c r="E1762" t="s">
        <v>56</v>
      </c>
      <c r="F1762" t="str">
        <f>VLOOKUP(tbStoricoOrdini[[#This Row],[CLIENTE]],tbClienti[],3,FALSE)</f>
        <v>Piemonte</v>
      </c>
      <c r="G1762" t="str">
        <f>VLOOKUP(tbStoricoOrdini[[#This Row],[CLIENTE]],tbClienti[],7,FALSE)</f>
        <v>CB</v>
      </c>
      <c r="H1762" t="s">
        <v>72</v>
      </c>
      <c r="I1762" t="str">
        <f>IF(LEFT(tbStoricoOrdini[[#This Row],[ARTICOLO]],3) = "COG","COG",LEFT(tbStoricoOrdini[[#This Row],[ARTICOLO]],FIND(" ",tbStoricoOrdini[[#This Row],[ARTICOLO]])-1))</f>
        <v>EB06</v>
      </c>
      <c r="J1762" t="str">
        <f>MID(tbStoricoOrdini[[#This Row],[ARTICOLO]],FIND(" ",tbStoricoOrdini[[#This Row],[ARTICOLO]])+1,4)</f>
        <v>3000</v>
      </c>
      <c r="K1762" t="str">
        <f>IFERROR(RIGHT(tbStoricoOrdini[[#This Row],[ARTICOLO]],LEN(tbStoricoOrdini[[#This Row],[ARTICOLO]])-FIND(" ",tbStoricoOrdini[[#This Row],[ARTICOLO]],FIND(" ",tbStoricoOrdini[[#This Row],[ARTICOLO]]) +1)),"")</f>
        <v>Medium</v>
      </c>
      <c r="L1762" s="3">
        <f>VLOOKUP(tbStoricoOrdini[[#This Row],[ARTICOLO]],tbArticoli[],2,FALSE)</f>
        <v>120</v>
      </c>
      <c r="M1762" s="22">
        <f>tbStoricoOrdini[[#This Row],[IMPORTO]]/tbStoricoOrdini[[#This Row],[PREZZO]]</f>
        <v>2.6749999999999998</v>
      </c>
      <c r="N1762" t="s">
        <v>9</v>
      </c>
      <c r="O1762" s="8">
        <f>VLOOKUP(tbStoricoOrdini[[#This Row],[AGENTE]],tbAgenti[],2,FALSE)</f>
        <v>0.05</v>
      </c>
      <c r="P1762" s="2">
        <v>321</v>
      </c>
      <c r="Q1762" s="2">
        <f>tbStoricoOrdini[[#This Row],[IMPORTO]]*tbStoricoOrdini[[#This Row],[% COMM.]]</f>
        <v>16.05</v>
      </c>
      <c r="R1762" s="2">
        <f>tbStoricoOrdini[[#This Row],[TOT. COMM.]]+tbStoricoOrdini[[#This Row],[IMPORTO]]</f>
        <v>337.05</v>
      </c>
    </row>
    <row r="1763" spans="1:18">
      <c r="A1763" s="1">
        <v>43891</v>
      </c>
      <c r="B1763" s="7">
        <f>MONTH(tbStoricoOrdini[[#This Row],[DATA]])</f>
        <v>3</v>
      </c>
      <c r="C1763" t="s">
        <v>1858</v>
      </c>
      <c r="D1763" t="str">
        <f>RIGHT(tbStoricoOrdini[[#This Row],[ORDINE]],4)</f>
        <v>1760</v>
      </c>
      <c r="E1763" t="s">
        <v>30</v>
      </c>
      <c r="F1763" t="str">
        <f>VLOOKUP(tbStoricoOrdini[[#This Row],[CLIENTE]],tbClienti[],3,FALSE)</f>
        <v>NYC</v>
      </c>
      <c r="G1763" t="str">
        <f>VLOOKUP(tbStoricoOrdini[[#This Row],[CLIENTE]],tbClienti[],7,FALSE)</f>
        <v>CC</v>
      </c>
      <c r="H1763" t="s">
        <v>77</v>
      </c>
      <c r="I1763" t="str">
        <f>IF(LEFT(tbStoricoOrdini[[#This Row],[ARTICOLO]],3) = "COG","COG",LEFT(tbStoricoOrdini[[#This Row],[ARTICOLO]],FIND(" ",tbStoricoOrdini[[#This Row],[ARTICOLO]])-1))</f>
        <v>COG</v>
      </c>
      <c r="J1763" t="str">
        <f>MID(tbStoricoOrdini[[#This Row],[ARTICOLO]],FIND(" ",tbStoricoOrdini[[#This Row],[ARTICOLO]])+1,4)</f>
        <v>2000</v>
      </c>
      <c r="K1763" t="str">
        <f>IFERROR(RIGHT(tbStoricoOrdini[[#This Row],[ARTICOLO]],LEN(tbStoricoOrdini[[#This Row],[ARTICOLO]])-FIND(" ",tbStoricoOrdini[[#This Row],[ARTICOLO]],FIND(" ",tbStoricoOrdini[[#This Row],[ARTICOLO]]) +1)),"")</f>
        <v>Medium</v>
      </c>
      <c r="L1763" s="3">
        <f>VLOOKUP(tbStoricoOrdini[[#This Row],[ARTICOLO]],tbArticoli[],2,FALSE)</f>
        <v>200</v>
      </c>
      <c r="M1763" s="22">
        <f>tbStoricoOrdini[[#This Row],[IMPORTO]]/tbStoricoOrdini[[#This Row],[PREZZO]]</f>
        <v>0.75</v>
      </c>
      <c r="N1763" t="s">
        <v>9</v>
      </c>
      <c r="O1763" s="8">
        <f>VLOOKUP(tbStoricoOrdini[[#This Row],[AGENTE]],tbAgenti[],2,FALSE)</f>
        <v>0.05</v>
      </c>
      <c r="P1763" s="2">
        <v>150</v>
      </c>
      <c r="Q1763" s="2">
        <f>tbStoricoOrdini[[#This Row],[IMPORTO]]*tbStoricoOrdini[[#This Row],[% COMM.]]</f>
        <v>7.5</v>
      </c>
      <c r="R1763" s="2">
        <f>tbStoricoOrdini[[#This Row],[TOT. COMM.]]+tbStoricoOrdini[[#This Row],[IMPORTO]]</f>
        <v>157.5</v>
      </c>
    </row>
    <row r="1764" spans="1:18">
      <c r="A1764" s="1">
        <v>43891</v>
      </c>
      <c r="B1764" s="7">
        <f>MONTH(tbStoricoOrdini[[#This Row],[DATA]])</f>
        <v>3</v>
      </c>
      <c r="C1764" t="s">
        <v>1859</v>
      </c>
      <c r="D1764" t="str">
        <f>RIGHT(tbStoricoOrdini[[#This Row],[ORDINE]],4)</f>
        <v>1761</v>
      </c>
      <c r="E1764" t="s">
        <v>30</v>
      </c>
      <c r="F1764" t="str">
        <f>VLOOKUP(tbStoricoOrdini[[#This Row],[CLIENTE]],tbClienti[],3,FALSE)</f>
        <v>NYC</v>
      </c>
      <c r="G1764" t="str">
        <f>VLOOKUP(tbStoricoOrdini[[#This Row],[CLIENTE]],tbClienti[],7,FALSE)</f>
        <v>CC</v>
      </c>
      <c r="H1764" t="s">
        <v>61</v>
      </c>
      <c r="I1764" t="str">
        <f>IF(LEFT(tbStoricoOrdini[[#This Row],[ARTICOLO]],3) = "COG","COG",LEFT(tbStoricoOrdini[[#This Row],[ARTICOLO]],FIND(" ",tbStoricoOrdini[[#This Row],[ARTICOLO]])-1))</f>
        <v>KLM</v>
      </c>
      <c r="J1764" t="str">
        <f>MID(tbStoricoOrdini[[#This Row],[ARTICOLO]],FIND(" ",tbStoricoOrdini[[#This Row],[ARTICOLO]])+1,4)</f>
        <v>5000</v>
      </c>
      <c r="K1764" t="str">
        <f>IFERROR(RIGHT(tbStoricoOrdini[[#This Row],[ARTICOLO]],LEN(tbStoricoOrdini[[#This Row],[ARTICOLO]])-FIND(" ",tbStoricoOrdini[[#This Row],[ARTICOLO]],FIND(" ",tbStoricoOrdini[[#This Row],[ARTICOLO]]) +1)),"")</f>
        <v>Medium</v>
      </c>
      <c r="L1764" s="3">
        <f>VLOOKUP(tbStoricoOrdini[[#This Row],[ARTICOLO]],tbArticoli[],2,FALSE)</f>
        <v>150</v>
      </c>
      <c r="M1764" s="22">
        <f>tbStoricoOrdini[[#This Row],[IMPORTO]]/tbStoricoOrdini[[#This Row],[PREZZO]]</f>
        <v>14.786666666666667</v>
      </c>
      <c r="N1764" t="s">
        <v>6</v>
      </c>
      <c r="O1764" s="8">
        <f>VLOOKUP(tbStoricoOrdini[[#This Row],[AGENTE]],tbAgenti[],2,FALSE)</f>
        <v>7.4999999999999997E-2</v>
      </c>
      <c r="P1764" s="2">
        <v>2218</v>
      </c>
      <c r="Q1764" s="2">
        <f>tbStoricoOrdini[[#This Row],[IMPORTO]]*tbStoricoOrdini[[#This Row],[% COMM.]]</f>
        <v>166.35</v>
      </c>
      <c r="R1764" s="2">
        <f>tbStoricoOrdini[[#This Row],[TOT. COMM.]]+tbStoricoOrdini[[#This Row],[IMPORTO]]</f>
        <v>2384.35</v>
      </c>
    </row>
    <row r="1765" spans="1:18">
      <c r="A1765" s="1">
        <v>43891</v>
      </c>
      <c r="B1765" s="7">
        <f>MONTH(tbStoricoOrdini[[#This Row],[DATA]])</f>
        <v>3</v>
      </c>
      <c r="C1765" t="s">
        <v>1860</v>
      </c>
      <c r="D1765" t="str">
        <f>RIGHT(tbStoricoOrdini[[#This Row],[ORDINE]],4)</f>
        <v>1762</v>
      </c>
      <c r="E1765" t="s">
        <v>30</v>
      </c>
      <c r="F1765" t="str">
        <f>VLOOKUP(tbStoricoOrdini[[#This Row],[CLIENTE]],tbClienti[],3,FALSE)</f>
        <v>NYC</v>
      </c>
      <c r="G1765" t="str">
        <f>VLOOKUP(tbStoricoOrdini[[#This Row],[CLIENTE]],tbClienti[],7,FALSE)</f>
        <v>CC</v>
      </c>
      <c r="H1765" t="s">
        <v>61</v>
      </c>
      <c r="I1765" t="str">
        <f>IF(LEFT(tbStoricoOrdini[[#This Row],[ARTICOLO]],3) = "COG","COG",LEFT(tbStoricoOrdini[[#This Row],[ARTICOLO]],FIND(" ",tbStoricoOrdini[[#This Row],[ARTICOLO]])-1))</f>
        <v>KLM</v>
      </c>
      <c r="J1765" t="str">
        <f>MID(tbStoricoOrdini[[#This Row],[ARTICOLO]],FIND(" ",tbStoricoOrdini[[#This Row],[ARTICOLO]])+1,4)</f>
        <v>5000</v>
      </c>
      <c r="K1765" t="str">
        <f>IFERROR(RIGHT(tbStoricoOrdini[[#This Row],[ARTICOLO]],LEN(tbStoricoOrdini[[#This Row],[ARTICOLO]])-FIND(" ",tbStoricoOrdini[[#This Row],[ARTICOLO]],FIND(" ",tbStoricoOrdini[[#This Row],[ARTICOLO]]) +1)),"")</f>
        <v>Medium</v>
      </c>
      <c r="L1765" s="3">
        <f>VLOOKUP(tbStoricoOrdini[[#This Row],[ARTICOLO]],tbArticoli[],2,FALSE)</f>
        <v>150</v>
      </c>
      <c r="M1765" s="22">
        <f>tbStoricoOrdini[[#This Row],[IMPORTO]]/tbStoricoOrdini[[#This Row],[PREZZO]]</f>
        <v>646.04</v>
      </c>
      <c r="N1765" t="s">
        <v>9</v>
      </c>
      <c r="O1765" s="8">
        <f>VLOOKUP(tbStoricoOrdini[[#This Row],[AGENTE]],tbAgenti[],2,FALSE)</f>
        <v>0.05</v>
      </c>
      <c r="P1765" s="2">
        <v>96906</v>
      </c>
      <c r="Q1765" s="2">
        <f>tbStoricoOrdini[[#This Row],[IMPORTO]]*tbStoricoOrdini[[#This Row],[% COMM.]]</f>
        <v>4845.3</v>
      </c>
      <c r="R1765" s="2">
        <f>tbStoricoOrdini[[#This Row],[TOT. COMM.]]+tbStoricoOrdini[[#This Row],[IMPORTO]]</f>
        <v>101751.3</v>
      </c>
    </row>
    <row r="1766" spans="1:18">
      <c r="A1766" s="1">
        <v>43891</v>
      </c>
      <c r="B1766" s="7">
        <f>MONTH(tbStoricoOrdini[[#This Row],[DATA]])</f>
        <v>3</v>
      </c>
      <c r="C1766" t="s">
        <v>1861</v>
      </c>
      <c r="D1766" t="str">
        <f>RIGHT(tbStoricoOrdini[[#This Row],[ORDINE]],4)</f>
        <v>1763</v>
      </c>
      <c r="E1766" t="s">
        <v>30</v>
      </c>
      <c r="F1766" t="str">
        <f>VLOOKUP(tbStoricoOrdini[[#This Row],[CLIENTE]],tbClienti[],3,FALSE)</f>
        <v>NYC</v>
      </c>
      <c r="G1766" t="str">
        <f>VLOOKUP(tbStoricoOrdini[[#This Row],[CLIENTE]],tbClienti[],7,FALSE)</f>
        <v>CC</v>
      </c>
      <c r="H1766" t="s">
        <v>79</v>
      </c>
      <c r="I1766" t="str">
        <f>IF(LEFT(tbStoricoOrdini[[#This Row],[ARTICOLO]],3) = "COG","COG",LEFT(tbStoricoOrdini[[#This Row],[ARTICOLO]],FIND(" ",tbStoricoOrdini[[#This Row],[ARTICOLO]])-1))</f>
        <v>COG</v>
      </c>
      <c r="J1766" t="str">
        <f>MID(tbStoricoOrdini[[#This Row],[ARTICOLO]],FIND(" ",tbStoricoOrdini[[#This Row],[ARTICOLO]])+1,4)</f>
        <v>4000</v>
      </c>
      <c r="K1766" t="str">
        <f>IFERROR(RIGHT(tbStoricoOrdini[[#This Row],[ARTICOLO]],LEN(tbStoricoOrdini[[#This Row],[ARTICOLO]])-FIND(" ",tbStoricoOrdini[[#This Row],[ARTICOLO]],FIND(" ",tbStoricoOrdini[[#This Row],[ARTICOLO]]) +1)),"")</f>
        <v>Plus</v>
      </c>
      <c r="L1766" s="3">
        <f>VLOOKUP(tbStoricoOrdini[[#This Row],[ARTICOLO]],tbArticoli[],2,FALSE)</f>
        <v>240</v>
      </c>
      <c r="M1766" s="22">
        <f>tbStoricoOrdini[[#This Row],[IMPORTO]]/tbStoricoOrdini[[#This Row],[PREZZO]]</f>
        <v>12.0875</v>
      </c>
      <c r="N1766" t="s">
        <v>9</v>
      </c>
      <c r="O1766" s="8">
        <f>VLOOKUP(tbStoricoOrdini[[#This Row],[AGENTE]],tbAgenti[],2,FALSE)</f>
        <v>0.05</v>
      </c>
      <c r="P1766" s="2">
        <v>2901</v>
      </c>
      <c r="Q1766" s="2">
        <f>tbStoricoOrdini[[#This Row],[IMPORTO]]*tbStoricoOrdini[[#This Row],[% COMM.]]</f>
        <v>145.05000000000001</v>
      </c>
      <c r="R1766" s="2">
        <f>tbStoricoOrdini[[#This Row],[TOT. COMM.]]+tbStoricoOrdini[[#This Row],[IMPORTO]]</f>
        <v>3046.05</v>
      </c>
    </row>
    <row r="1767" spans="1:18">
      <c r="A1767" s="1">
        <v>43891</v>
      </c>
      <c r="B1767" s="7">
        <f>MONTH(tbStoricoOrdini[[#This Row],[DATA]])</f>
        <v>3</v>
      </c>
      <c r="C1767" t="s">
        <v>1862</v>
      </c>
      <c r="D1767" t="str">
        <f>RIGHT(tbStoricoOrdini[[#This Row],[ORDINE]],4)</f>
        <v>1764</v>
      </c>
      <c r="E1767" t="s">
        <v>30</v>
      </c>
      <c r="F1767" t="str">
        <f>VLOOKUP(tbStoricoOrdini[[#This Row],[CLIENTE]],tbClienti[],3,FALSE)</f>
        <v>NYC</v>
      </c>
      <c r="G1767" t="str">
        <f>VLOOKUP(tbStoricoOrdini[[#This Row],[CLIENTE]],tbClienti[],7,FALSE)</f>
        <v>CC</v>
      </c>
      <c r="H1767" t="s">
        <v>62</v>
      </c>
      <c r="I1767" t="str">
        <f>IF(LEFT(tbStoricoOrdini[[#This Row],[ARTICOLO]],3) = "COG","COG",LEFT(tbStoricoOrdini[[#This Row],[ARTICOLO]],FIND(" ",tbStoricoOrdini[[#This Row],[ARTICOLO]])-1))</f>
        <v>KLM</v>
      </c>
      <c r="J1767" t="str">
        <f>MID(tbStoricoOrdini[[#This Row],[ARTICOLO]],FIND(" ",tbStoricoOrdini[[#This Row],[ARTICOLO]])+1,4)</f>
        <v>2500</v>
      </c>
      <c r="K1767" t="str">
        <f>IFERROR(RIGHT(tbStoricoOrdini[[#This Row],[ARTICOLO]],LEN(tbStoricoOrdini[[#This Row],[ARTICOLO]])-FIND(" ",tbStoricoOrdini[[#This Row],[ARTICOLO]],FIND(" ",tbStoricoOrdini[[#This Row],[ARTICOLO]]) +1)),"")</f>
        <v>Plus</v>
      </c>
      <c r="L1767" s="3">
        <f>VLOOKUP(tbStoricoOrdini[[#This Row],[ARTICOLO]],tbArticoli[],2,FALSE)</f>
        <v>130</v>
      </c>
      <c r="M1767" s="22">
        <f>tbStoricoOrdini[[#This Row],[IMPORTO]]/tbStoricoOrdini[[#This Row],[PREZZO]]</f>
        <v>5.1230769230769226</v>
      </c>
      <c r="N1767" t="s">
        <v>6</v>
      </c>
      <c r="O1767" s="8">
        <f>VLOOKUP(tbStoricoOrdini[[#This Row],[AGENTE]],tbAgenti[],2,FALSE)</f>
        <v>7.4999999999999997E-2</v>
      </c>
      <c r="P1767" s="2">
        <v>666</v>
      </c>
      <c r="Q1767" s="2">
        <f>tbStoricoOrdini[[#This Row],[IMPORTO]]*tbStoricoOrdini[[#This Row],[% COMM.]]</f>
        <v>49.949999999999996</v>
      </c>
      <c r="R1767" s="2">
        <f>tbStoricoOrdini[[#This Row],[TOT. COMM.]]+tbStoricoOrdini[[#This Row],[IMPORTO]]</f>
        <v>715.95</v>
      </c>
    </row>
    <row r="1768" spans="1:18">
      <c r="A1768" s="1">
        <v>43891</v>
      </c>
      <c r="B1768" s="7">
        <f>MONTH(tbStoricoOrdini[[#This Row],[DATA]])</f>
        <v>3</v>
      </c>
      <c r="C1768" t="s">
        <v>1863</v>
      </c>
      <c r="D1768" t="str">
        <f>RIGHT(tbStoricoOrdini[[#This Row],[ORDINE]],4)</f>
        <v>1765</v>
      </c>
      <c r="E1768" t="s">
        <v>30</v>
      </c>
      <c r="F1768" t="str">
        <f>VLOOKUP(tbStoricoOrdini[[#This Row],[CLIENTE]],tbClienti[],3,FALSE)</f>
        <v>NYC</v>
      </c>
      <c r="G1768" t="str">
        <f>VLOOKUP(tbStoricoOrdini[[#This Row],[CLIENTE]],tbClienti[],7,FALSE)</f>
        <v>CC</v>
      </c>
      <c r="H1768" t="s">
        <v>63</v>
      </c>
      <c r="I1768" t="str">
        <f>IF(LEFT(tbStoricoOrdini[[#This Row],[ARTICOLO]],3) = "COG","COG",LEFT(tbStoricoOrdini[[#This Row],[ARTICOLO]],FIND(" ",tbStoricoOrdini[[#This Row],[ARTICOLO]])-1))</f>
        <v>KLM</v>
      </c>
      <c r="J1768" t="str">
        <f>MID(tbStoricoOrdini[[#This Row],[ARTICOLO]],FIND(" ",tbStoricoOrdini[[#This Row],[ARTICOLO]])+1,4)</f>
        <v>3000</v>
      </c>
      <c r="K1768" t="str">
        <f>IFERROR(RIGHT(tbStoricoOrdini[[#This Row],[ARTICOLO]],LEN(tbStoricoOrdini[[#This Row],[ARTICOLO]])-FIND(" ",tbStoricoOrdini[[#This Row],[ARTICOLO]],FIND(" ",tbStoricoOrdini[[#This Row],[ARTICOLO]]) +1)),"")</f>
        <v>Plus</v>
      </c>
      <c r="L1768" s="3">
        <f>VLOOKUP(tbStoricoOrdini[[#This Row],[ARTICOLO]],tbArticoli[],2,FALSE)</f>
        <v>145</v>
      </c>
      <c r="M1768" s="22">
        <f>tbStoricoOrdini[[#This Row],[IMPORTO]]/tbStoricoOrdini[[#This Row],[PREZZO]]</f>
        <v>212.16551724137932</v>
      </c>
      <c r="N1768" t="s">
        <v>15</v>
      </c>
      <c r="O1768" s="8">
        <f>VLOOKUP(tbStoricoOrdini[[#This Row],[AGENTE]],tbAgenti[],2,FALSE)</f>
        <v>0.08</v>
      </c>
      <c r="P1768" s="2">
        <v>30764</v>
      </c>
      <c r="Q1768" s="2">
        <f>tbStoricoOrdini[[#This Row],[IMPORTO]]*tbStoricoOrdini[[#This Row],[% COMM.]]</f>
        <v>2461.12</v>
      </c>
      <c r="R1768" s="2">
        <f>tbStoricoOrdini[[#This Row],[TOT. COMM.]]+tbStoricoOrdini[[#This Row],[IMPORTO]]</f>
        <v>33225.120000000003</v>
      </c>
    </row>
    <row r="1769" spans="1:18">
      <c r="A1769" s="1">
        <v>43891</v>
      </c>
      <c r="B1769" s="7">
        <f>MONTH(tbStoricoOrdini[[#This Row],[DATA]])</f>
        <v>3</v>
      </c>
      <c r="C1769" t="s">
        <v>1864</v>
      </c>
      <c r="D1769" t="str">
        <f>RIGHT(tbStoricoOrdini[[#This Row],[ORDINE]],4)</f>
        <v>1766</v>
      </c>
      <c r="E1769" t="s">
        <v>30</v>
      </c>
      <c r="F1769" t="str">
        <f>VLOOKUP(tbStoricoOrdini[[#This Row],[CLIENTE]],tbClienti[],3,FALSE)</f>
        <v>NYC</v>
      </c>
      <c r="G1769" t="str">
        <f>VLOOKUP(tbStoricoOrdini[[#This Row],[CLIENTE]],tbClienti[],7,FALSE)</f>
        <v>CC</v>
      </c>
      <c r="H1769" t="s">
        <v>63</v>
      </c>
      <c r="I1769" t="str">
        <f>IF(LEFT(tbStoricoOrdini[[#This Row],[ARTICOLO]],3) = "COG","COG",LEFT(tbStoricoOrdini[[#This Row],[ARTICOLO]],FIND(" ",tbStoricoOrdini[[#This Row],[ARTICOLO]])-1))</f>
        <v>KLM</v>
      </c>
      <c r="J1769" t="str">
        <f>MID(tbStoricoOrdini[[#This Row],[ARTICOLO]],FIND(" ",tbStoricoOrdini[[#This Row],[ARTICOLO]])+1,4)</f>
        <v>3000</v>
      </c>
      <c r="K1769" t="str">
        <f>IFERROR(RIGHT(tbStoricoOrdini[[#This Row],[ARTICOLO]],LEN(tbStoricoOrdini[[#This Row],[ARTICOLO]])-FIND(" ",tbStoricoOrdini[[#This Row],[ARTICOLO]],FIND(" ",tbStoricoOrdini[[#This Row],[ARTICOLO]]) +1)),"")</f>
        <v>Plus</v>
      </c>
      <c r="L1769" s="3">
        <f>VLOOKUP(tbStoricoOrdini[[#This Row],[ARTICOLO]],tbArticoli[],2,FALSE)</f>
        <v>145</v>
      </c>
      <c r="M1769" s="22">
        <f>tbStoricoOrdini[[#This Row],[IMPORTO]]/tbStoricoOrdini[[#This Row],[PREZZO]]</f>
        <v>15.124137931034483</v>
      </c>
      <c r="N1769" t="s">
        <v>7</v>
      </c>
      <c r="O1769" s="8">
        <f>VLOOKUP(tbStoricoOrdini[[#This Row],[AGENTE]],tbAgenti[],2,FALSE)</f>
        <v>0.03</v>
      </c>
      <c r="P1769" s="2">
        <v>2193</v>
      </c>
      <c r="Q1769" s="2">
        <f>tbStoricoOrdini[[#This Row],[IMPORTO]]*tbStoricoOrdini[[#This Row],[% COMM.]]</f>
        <v>65.789999999999992</v>
      </c>
      <c r="R1769" s="2">
        <f>tbStoricoOrdini[[#This Row],[TOT. COMM.]]+tbStoricoOrdini[[#This Row],[IMPORTO]]</f>
        <v>2258.79</v>
      </c>
    </row>
    <row r="1770" spans="1:18">
      <c r="A1770" s="1">
        <v>43891</v>
      </c>
      <c r="B1770" s="7">
        <f>MONTH(tbStoricoOrdini[[#This Row],[DATA]])</f>
        <v>3</v>
      </c>
      <c r="C1770" t="s">
        <v>1865</v>
      </c>
      <c r="D1770" t="str">
        <f>RIGHT(tbStoricoOrdini[[#This Row],[ORDINE]],4)</f>
        <v>1767</v>
      </c>
      <c r="E1770" t="s">
        <v>30</v>
      </c>
      <c r="F1770" t="str">
        <f>VLOOKUP(tbStoricoOrdini[[#This Row],[CLIENTE]],tbClienti[],3,FALSE)</f>
        <v>NYC</v>
      </c>
      <c r="G1770" t="str">
        <f>VLOOKUP(tbStoricoOrdini[[#This Row],[CLIENTE]],tbClienti[],7,FALSE)</f>
        <v>CC</v>
      </c>
      <c r="H1770" t="s">
        <v>63</v>
      </c>
      <c r="I1770" t="str">
        <f>IF(LEFT(tbStoricoOrdini[[#This Row],[ARTICOLO]],3) = "COG","COG",LEFT(tbStoricoOrdini[[#This Row],[ARTICOLO]],FIND(" ",tbStoricoOrdini[[#This Row],[ARTICOLO]])-1))</f>
        <v>KLM</v>
      </c>
      <c r="J1770" t="str">
        <f>MID(tbStoricoOrdini[[#This Row],[ARTICOLO]],FIND(" ",tbStoricoOrdini[[#This Row],[ARTICOLO]])+1,4)</f>
        <v>3000</v>
      </c>
      <c r="K1770" t="str">
        <f>IFERROR(RIGHT(tbStoricoOrdini[[#This Row],[ARTICOLO]],LEN(tbStoricoOrdini[[#This Row],[ARTICOLO]])-FIND(" ",tbStoricoOrdini[[#This Row],[ARTICOLO]],FIND(" ",tbStoricoOrdini[[#This Row],[ARTICOLO]]) +1)),"")</f>
        <v>Plus</v>
      </c>
      <c r="L1770" s="3">
        <f>VLOOKUP(tbStoricoOrdini[[#This Row],[ARTICOLO]],tbArticoli[],2,FALSE)</f>
        <v>145</v>
      </c>
      <c r="M1770" s="22">
        <f>tbStoricoOrdini[[#This Row],[IMPORTO]]/tbStoricoOrdini[[#This Row],[PREZZO]]</f>
        <v>146.97241379310344</v>
      </c>
      <c r="N1770" t="s">
        <v>6</v>
      </c>
      <c r="O1770" s="8">
        <f>VLOOKUP(tbStoricoOrdini[[#This Row],[AGENTE]],tbAgenti[],2,FALSE)</f>
        <v>7.4999999999999997E-2</v>
      </c>
      <c r="P1770" s="2">
        <v>21311</v>
      </c>
      <c r="Q1770" s="2">
        <f>tbStoricoOrdini[[#This Row],[IMPORTO]]*tbStoricoOrdini[[#This Row],[% COMM.]]</f>
        <v>1598.325</v>
      </c>
      <c r="R1770" s="2">
        <f>tbStoricoOrdini[[#This Row],[TOT. COMM.]]+tbStoricoOrdini[[#This Row],[IMPORTO]]</f>
        <v>22909.325000000001</v>
      </c>
    </row>
    <row r="1771" spans="1:18">
      <c r="A1771" s="1">
        <v>43891</v>
      </c>
      <c r="B1771" s="7">
        <f>MONTH(tbStoricoOrdini[[#This Row],[DATA]])</f>
        <v>3</v>
      </c>
      <c r="C1771" t="s">
        <v>1866</v>
      </c>
      <c r="D1771" t="str">
        <f>RIGHT(tbStoricoOrdini[[#This Row],[ORDINE]],4)</f>
        <v>1768</v>
      </c>
      <c r="E1771" t="s">
        <v>30</v>
      </c>
      <c r="F1771" t="str">
        <f>VLOOKUP(tbStoricoOrdini[[#This Row],[CLIENTE]],tbClienti[],3,FALSE)</f>
        <v>NYC</v>
      </c>
      <c r="G1771" t="str">
        <f>VLOOKUP(tbStoricoOrdini[[#This Row],[CLIENTE]],tbClienti[],7,FALSE)</f>
        <v>CC</v>
      </c>
      <c r="H1771" t="s">
        <v>63</v>
      </c>
      <c r="I1771" t="str">
        <f>IF(LEFT(tbStoricoOrdini[[#This Row],[ARTICOLO]],3) = "COG","COG",LEFT(tbStoricoOrdini[[#This Row],[ARTICOLO]],FIND(" ",tbStoricoOrdini[[#This Row],[ARTICOLO]])-1))</f>
        <v>KLM</v>
      </c>
      <c r="J1771" t="str">
        <f>MID(tbStoricoOrdini[[#This Row],[ARTICOLO]],FIND(" ",tbStoricoOrdini[[#This Row],[ARTICOLO]])+1,4)</f>
        <v>3000</v>
      </c>
      <c r="K1771" t="str">
        <f>IFERROR(RIGHT(tbStoricoOrdini[[#This Row],[ARTICOLO]],LEN(tbStoricoOrdini[[#This Row],[ARTICOLO]])-FIND(" ",tbStoricoOrdini[[#This Row],[ARTICOLO]],FIND(" ",tbStoricoOrdini[[#This Row],[ARTICOLO]]) +1)),"")</f>
        <v>Plus</v>
      </c>
      <c r="L1771" s="3">
        <f>VLOOKUP(tbStoricoOrdini[[#This Row],[ARTICOLO]],tbArticoli[],2,FALSE)</f>
        <v>145</v>
      </c>
      <c r="M1771" s="22">
        <f>tbStoricoOrdini[[#This Row],[IMPORTO]]/tbStoricoOrdini[[#This Row],[PREZZO]]</f>
        <v>805.5793103448276</v>
      </c>
      <c r="N1771" t="s">
        <v>9</v>
      </c>
      <c r="O1771" s="8">
        <f>VLOOKUP(tbStoricoOrdini[[#This Row],[AGENTE]],tbAgenti[],2,FALSE)</f>
        <v>0.05</v>
      </c>
      <c r="P1771" s="2">
        <v>116809</v>
      </c>
      <c r="Q1771" s="2">
        <f>tbStoricoOrdini[[#This Row],[IMPORTO]]*tbStoricoOrdini[[#This Row],[% COMM.]]</f>
        <v>5840.4500000000007</v>
      </c>
      <c r="R1771" s="2">
        <f>tbStoricoOrdini[[#This Row],[TOT. COMM.]]+tbStoricoOrdini[[#This Row],[IMPORTO]]</f>
        <v>122649.45</v>
      </c>
    </row>
    <row r="1772" spans="1:18">
      <c r="A1772" s="1">
        <v>43891</v>
      </c>
      <c r="B1772" s="7">
        <f>MONTH(tbStoricoOrdini[[#This Row],[DATA]])</f>
        <v>3</v>
      </c>
      <c r="C1772" t="s">
        <v>1867</v>
      </c>
      <c r="D1772" t="str">
        <f>RIGHT(tbStoricoOrdini[[#This Row],[ORDINE]],4)</f>
        <v>1769</v>
      </c>
      <c r="E1772" t="s">
        <v>30</v>
      </c>
      <c r="F1772" t="str">
        <f>VLOOKUP(tbStoricoOrdini[[#This Row],[CLIENTE]],tbClienti[],3,FALSE)</f>
        <v>NYC</v>
      </c>
      <c r="G1772" t="str">
        <f>VLOOKUP(tbStoricoOrdini[[#This Row],[CLIENTE]],tbClienti[],7,FALSE)</f>
        <v>CC</v>
      </c>
      <c r="H1772" t="s">
        <v>64</v>
      </c>
      <c r="I1772" t="str">
        <f>IF(LEFT(tbStoricoOrdini[[#This Row],[ARTICOLO]],3) = "COG","COG",LEFT(tbStoricoOrdini[[#This Row],[ARTICOLO]],FIND(" ",tbStoricoOrdini[[#This Row],[ARTICOLO]])-1))</f>
        <v>GKLM</v>
      </c>
      <c r="J1772" t="str">
        <f>MID(tbStoricoOrdini[[#This Row],[ARTICOLO]],FIND(" ",tbStoricoOrdini[[#This Row],[ARTICOLO]])+1,4)</f>
        <v>1000</v>
      </c>
      <c r="K1772" t="str">
        <f>IFERROR(RIGHT(tbStoricoOrdini[[#This Row],[ARTICOLO]],LEN(tbStoricoOrdini[[#This Row],[ARTICOLO]])-FIND(" ",tbStoricoOrdini[[#This Row],[ARTICOLO]],FIND(" ",tbStoricoOrdini[[#This Row],[ARTICOLO]]) +1)),"")</f>
        <v/>
      </c>
      <c r="L1772" s="3">
        <f>VLOOKUP(tbStoricoOrdini[[#This Row],[ARTICOLO]],tbArticoli[],2,FALSE)</f>
        <v>50</v>
      </c>
      <c r="M1772" s="22">
        <f>tbStoricoOrdini[[#This Row],[IMPORTO]]/tbStoricoOrdini[[#This Row],[PREZZO]]</f>
        <v>11.24</v>
      </c>
      <c r="N1772" t="s">
        <v>9</v>
      </c>
      <c r="O1772" s="8">
        <f>VLOOKUP(tbStoricoOrdini[[#This Row],[AGENTE]],tbAgenti[],2,FALSE)</f>
        <v>0.05</v>
      </c>
      <c r="P1772" s="2">
        <v>562</v>
      </c>
      <c r="Q1772" s="2">
        <f>tbStoricoOrdini[[#This Row],[IMPORTO]]*tbStoricoOrdini[[#This Row],[% COMM.]]</f>
        <v>28.1</v>
      </c>
      <c r="R1772" s="2">
        <f>tbStoricoOrdini[[#This Row],[TOT. COMM.]]+tbStoricoOrdini[[#This Row],[IMPORTO]]</f>
        <v>590.1</v>
      </c>
    </row>
    <row r="1773" spans="1:18">
      <c r="A1773" s="1">
        <v>43891</v>
      </c>
      <c r="B1773" s="7">
        <f>MONTH(tbStoricoOrdini[[#This Row],[DATA]])</f>
        <v>3</v>
      </c>
      <c r="C1773" t="s">
        <v>1868</v>
      </c>
      <c r="D1773" t="str">
        <f>RIGHT(tbStoricoOrdini[[#This Row],[ORDINE]],4)</f>
        <v>1770</v>
      </c>
      <c r="E1773" t="s">
        <v>30</v>
      </c>
      <c r="F1773" t="str">
        <f>VLOOKUP(tbStoricoOrdini[[#This Row],[CLIENTE]],tbClienti[],3,FALSE)</f>
        <v>NYC</v>
      </c>
      <c r="G1773" t="str">
        <f>VLOOKUP(tbStoricoOrdini[[#This Row],[CLIENTE]],tbClienti[],7,FALSE)</f>
        <v>CC</v>
      </c>
      <c r="H1773" t="s">
        <v>65</v>
      </c>
      <c r="I1773" t="str">
        <f>IF(LEFT(tbStoricoOrdini[[#This Row],[ARTICOLO]],3) = "COG","COG",LEFT(tbStoricoOrdini[[#This Row],[ARTICOLO]],FIND(" ",tbStoricoOrdini[[#This Row],[ARTICOLO]])-1))</f>
        <v>GKLM</v>
      </c>
      <c r="J1773" t="str">
        <f>MID(tbStoricoOrdini[[#This Row],[ARTICOLO]],FIND(" ",tbStoricoOrdini[[#This Row],[ARTICOLO]])+1,4)</f>
        <v>5000</v>
      </c>
      <c r="K1773" t="str">
        <f>IFERROR(RIGHT(tbStoricoOrdini[[#This Row],[ARTICOLO]],LEN(tbStoricoOrdini[[#This Row],[ARTICOLO]])-FIND(" ",tbStoricoOrdini[[#This Row],[ARTICOLO]],FIND(" ",tbStoricoOrdini[[#This Row],[ARTICOLO]]) +1)),"")</f>
        <v/>
      </c>
      <c r="L1773" s="3">
        <f>VLOOKUP(tbStoricoOrdini[[#This Row],[ARTICOLO]],tbArticoli[],2,FALSE)</f>
        <v>75</v>
      </c>
      <c r="M1773" s="22">
        <f>tbStoricoOrdini[[#This Row],[IMPORTO]]/tbStoricoOrdini[[#This Row],[PREZZO]]</f>
        <v>11.56</v>
      </c>
      <c r="N1773" t="s">
        <v>9</v>
      </c>
      <c r="O1773" s="8">
        <f>VLOOKUP(tbStoricoOrdini[[#This Row],[AGENTE]],tbAgenti[],2,FALSE)</f>
        <v>0.05</v>
      </c>
      <c r="P1773" s="2">
        <v>867</v>
      </c>
      <c r="Q1773" s="2">
        <f>tbStoricoOrdini[[#This Row],[IMPORTO]]*tbStoricoOrdini[[#This Row],[% COMM.]]</f>
        <v>43.35</v>
      </c>
      <c r="R1773" s="2">
        <f>tbStoricoOrdini[[#This Row],[TOT. COMM.]]+tbStoricoOrdini[[#This Row],[IMPORTO]]</f>
        <v>910.35</v>
      </c>
    </row>
    <row r="1774" spans="1:18">
      <c r="A1774" s="1">
        <v>43891</v>
      </c>
      <c r="B1774" s="7">
        <f>MONTH(tbStoricoOrdini[[#This Row],[DATA]])</f>
        <v>3</v>
      </c>
      <c r="C1774" t="s">
        <v>1869</v>
      </c>
      <c r="D1774" t="str">
        <f>RIGHT(tbStoricoOrdini[[#This Row],[ORDINE]],4)</f>
        <v>1771</v>
      </c>
      <c r="E1774" t="s">
        <v>30</v>
      </c>
      <c r="F1774" t="str">
        <f>VLOOKUP(tbStoricoOrdini[[#This Row],[CLIENTE]],tbClienti[],3,FALSE)</f>
        <v>NYC</v>
      </c>
      <c r="G1774" t="str">
        <f>VLOOKUP(tbStoricoOrdini[[#This Row],[CLIENTE]],tbClienti[],7,FALSE)</f>
        <v>CC</v>
      </c>
      <c r="H1774" t="s">
        <v>66</v>
      </c>
      <c r="I1774" t="str">
        <f>IF(LEFT(tbStoricoOrdini[[#This Row],[ARTICOLO]],3) = "COG","COG",LEFT(tbStoricoOrdini[[#This Row],[ARTICOLO]],FIND(" ",tbStoricoOrdini[[#This Row],[ARTICOLO]])-1))</f>
        <v>BAG</v>
      </c>
      <c r="J1774" t="str">
        <f>MID(tbStoricoOrdini[[#This Row],[ARTICOLO]],FIND(" ",tbStoricoOrdini[[#This Row],[ARTICOLO]])+1,4)</f>
        <v>2500</v>
      </c>
      <c r="K1774" t="str">
        <f>IFERROR(RIGHT(tbStoricoOrdini[[#This Row],[ARTICOLO]],LEN(tbStoricoOrdini[[#This Row],[ARTICOLO]])-FIND(" ",tbStoricoOrdini[[#This Row],[ARTICOLO]],FIND(" ",tbStoricoOrdini[[#This Row],[ARTICOLO]]) +1)),"")</f>
        <v>Plus</v>
      </c>
      <c r="L1774" s="3">
        <f>VLOOKUP(tbStoricoOrdini[[#This Row],[ARTICOLO]],tbArticoli[],2,FALSE)</f>
        <v>220</v>
      </c>
      <c r="M1774" s="22">
        <f>tbStoricoOrdini[[#This Row],[IMPORTO]]/tbStoricoOrdini[[#This Row],[PREZZO]]</f>
        <v>0.13636363636363635</v>
      </c>
      <c r="N1774" t="s">
        <v>7</v>
      </c>
      <c r="O1774" s="8">
        <f>VLOOKUP(tbStoricoOrdini[[#This Row],[AGENTE]],tbAgenti[],2,FALSE)</f>
        <v>0.03</v>
      </c>
      <c r="P1774" s="2">
        <v>30</v>
      </c>
      <c r="Q1774" s="2">
        <f>tbStoricoOrdini[[#This Row],[IMPORTO]]*tbStoricoOrdini[[#This Row],[% COMM.]]</f>
        <v>0.89999999999999991</v>
      </c>
      <c r="R1774" s="2">
        <f>tbStoricoOrdini[[#This Row],[TOT. COMM.]]+tbStoricoOrdini[[#This Row],[IMPORTO]]</f>
        <v>30.9</v>
      </c>
    </row>
    <row r="1775" spans="1:18">
      <c r="A1775" s="1">
        <v>43891</v>
      </c>
      <c r="B1775" s="7">
        <f>MONTH(tbStoricoOrdini[[#This Row],[DATA]])</f>
        <v>3</v>
      </c>
      <c r="C1775" t="s">
        <v>1870</v>
      </c>
      <c r="D1775" t="str">
        <f>RIGHT(tbStoricoOrdini[[#This Row],[ORDINE]],4)</f>
        <v>1772</v>
      </c>
      <c r="E1775" t="s">
        <v>30</v>
      </c>
      <c r="F1775" t="str">
        <f>VLOOKUP(tbStoricoOrdini[[#This Row],[CLIENTE]],tbClienti[],3,FALSE)</f>
        <v>NYC</v>
      </c>
      <c r="G1775" t="str">
        <f>VLOOKUP(tbStoricoOrdini[[#This Row],[CLIENTE]],tbClienti[],7,FALSE)</f>
        <v>CC</v>
      </c>
      <c r="H1775" t="s">
        <v>66</v>
      </c>
      <c r="I1775" t="str">
        <f>IF(LEFT(tbStoricoOrdini[[#This Row],[ARTICOLO]],3) = "COG","COG",LEFT(tbStoricoOrdini[[#This Row],[ARTICOLO]],FIND(" ",tbStoricoOrdini[[#This Row],[ARTICOLO]])-1))</f>
        <v>BAG</v>
      </c>
      <c r="J1775" t="str">
        <f>MID(tbStoricoOrdini[[#This Row],[ARTICOLO]],FIND(" ",tbStoricoOrdini[[#This Row],[ARTICOLO]])+1,4)</f>
        <v>2500</v>
      </c>
      <c r="K1775" t="str">
        <f>IFERROR(RIGHT(tbStoricoOrdini[[#This Row],[ARTICOLO]],LEN(tbStoricoOrdini[[#This Row],[ARTICOLO]])-FIND(" ",tbStoricoOrdini[[#This Row],[ARTICOLO]],FIND(" ",tbStoricoOrdini[[#This Row],[ARTICOLO]]) +1)),"")</f>
        <v>Plus</v>
      </c>
      <c r="L1775" s="3">
        <f>VLOOKUP(tbStoricoOrdini[[#This Row],[ARTICOLO]],tbArticoli[],2,FALSE)</f>
        <v>220</v>
      </c>
      <c r="M1775" s="22">
        <f>tbStoricoOrdini[[#This Row],[IMPORTO]]/tbStoricoOrdini[[#This Row],[PREZZO]]</f>
        <v>5.909090909090909E-2</v>
      </c>
      <c r="N1775" t="s">
        <v>6</v>
      </c>
      <c r="O1775" s="8">
        <f>VLOOKUP(tbStoricoOrdini[[#This Row],[AGENTE]],tbAgenti[],2,FALSE)</f>
        <v>7.4999999999999997E-2</v>
      </c>
      <c r="P1775" s="2">
        <v>13</v>
      </c>
      <c r="Q1775" s="2">
        <f>tbStoricoOrdini[[#This Row],[IMPORTO]]*tbStoricoOrdini[[#This Row],[% COMM.]]</f>
        <v>0.97499999999999998</v>
      </c>
      <c r="R1775" s="2">
        <f>tbStoricoOrdini[[#This Row],[TOT. COMM.]]+tbStoricoOrdini[[#This Row],[IMPORTO]]</f>
        <v>13.975</v>
      </c>
    </row>
    <row r="1776" spans="1:18">
      <c r="A1776" s="1">
        <v>43891</v>
      </c>
      <c r="B1776" s="7">
        <f>MONTH(tbStoricoOrdini[[#This Row],[DATA]])</f>
        <v>3</v>
      </c>
      <c r="C1776" t="s">
        <v>1871</v>
      </c>
      <c r="D1776" t="str">
        <f>RIGHT(tbStoricoOrdini[[#This Row],[ORDINE]],4)</f>
        <v>1773</v>
      </c>
      <c r="E1776" t="s">
        <v>30</v>
      </c>
      <c r="F1776" t="str">
        <f>VLOOKUP(tbStoricoOrdini[[#This Row],[CLIENTE]],tbClienti[],3,FALSE)</f>
        <v>NYC</v>
      </c>
      <c r="G1776" t="str">
        <f>VLOOKUP(tbStoricoOrdini[[#This Row],[CLIENTE]],tbClienti[],7,FALSE)</f>
        <v>CC</v>
      </c>
      <c r="H1776" t="s">
        <v>66</v>
      </c>
      <c r="I1776" t="str">
        <f>IF(LEFT(tbStoricoOrdini[[#This Row],[ARTICOLO]],3) = "COG","COG",LEFT(tbStoricoOrdini[[#This Row],[ARTICOLO]],FIND(" ",tbStoricoOrdini[[#This Row],[ARTICOLO]])-1))</f>
        <v>BAG</v>
      </c>
      <c r="J1776" t="str">
        <f>MID(tbStoricoOrdini[[#This Row],[ARTICOLO]],FIND(" ",tbStoricoOrdini[[#This Row],[ARTICOLO]])+1,4)</f>
        <v>2500</v>
      </c>
      <c r="K1776" t="str">
        <f>IFERROR(RIGHT(tbStoricoOrdini[[#This Row],[ARTICOLO]],LEN(tbStoricoOrdini[[#This Row],[ARTICOLO]])-FIND(" ",tbStoricoOrdini[[#This Row],[ARTICOLO]],FIND(" ",tbStoricoOrdini[[#This Row],[ARTICOLO]]) +1)),"")</f>
        <v>Plus</v>
      </c>
      <c r="L1776" s="3">
        <f>VLOOKUP(tbStoricoOrdini[[#This Row],[ARTICOLO]],tbArticoli[],2,FALSE)</f>
        <v>220</v>
      </c>
      <c r="M1776" s="22">
        <f>tbStoricoOrdini[[#This Row],[IMPORTO]]/tbStoricoOrdini[[#This Row],[PREZZO]]</f>
        <v>134.37727272727273</v>
      </c>
      <c r="N1776" t="s">
        <v>9</v>
      </c>
      <c r="O1776" s="8">
        <f>VLOOKUP(tbStoricoOrdini[[#This Row],[AGENTE]],tbAgenti[],2,FALSE)</f>
        <v>0.05</v>
      </c>
      <c r="P1776" s="2">
        <v>29563</v>
      </c>
      <c r="Q1776" s="2">
        <f>tbStoricoOrdini[[#This Row],[IMPORTO]]*tbStoricoOrdini[[#This Row],[% COMM.]]</f>
        <v>1478.15</v>
      </c>
      <c r="R1776" s="2">
        <f>tbStoricoOrdini[[#This Row],[TOT. COMM.]]+tbStoricoOrdini[[#This Row],[IMPORTO]]</f>
        <v>31041.15</v>
      </c>
    </row>
    <row r="1777" spans="1:18">
      <c r="A1777" s="1">
        <v>43891</v>
      </c>
      <c r="B1777" s="7">
        <f>MONTH(tbStoricoOrdini[[#This Row],[DATA]])</f>
        <v>3</v>
      </c>
      <c r="C1777" t="s">
        <v>1872</v>
      </c>
      <c r="D1777" t="str">
        <f>RIGHT(tbStoricoOrdini[[#This Row],[ORDINE]],4)</f>
        <v>1774</v>
      </c>
      <c r="E1777" t="s">
        <v>30</v>
      </c>
      <c r="F1777" t="str">
        <f>VLOOKUP(tbStoricoOrdini[[#This Row],[CLIENTE]],tbClienti[],3,FALSE)</f>
        <v>NYC</v>
      </c>
      <c r="G1777" t="str">
        <f>VLOOKUP(tbStoricoOrdini[[#This Row],[CLIENTE]],tbClienti[],7,FALSE)</f>
        <v>CC</v>
      </c>
      <c r="H1777" t="s">
        <v>67</v>
      </c>
      <c r="I1777" t="str">
        <f>IF(LEFT(tbStoricoOrdini[[#This Row],[ARTICOLO]],3) = "COG","COG",LEFT(tbStoricoOrdini[[#This Row],[ARTICOLO]],FIND(" ",tbStoricoOrdini[[#This Row],[ARTICOLO]])-1))</f>
        <v>BAG</v>
      </c>
      <c r="J1777" t="str">
        <f>MID(tbStoricoOrdini[[#This Row],[ARTICOLO]],FIND(" ",tbStoricoOrdini[[#This Row],[ARTICOLO]])+1,4)</f>
        <v>2500</v>
      </c>
      <c r="K1777" t="str">
        <f>IFERROR(RIGHT(tbStoricoOrdini[[#This Row],[ARTICOLO]],LEN(tbStoricoOrdini[[#This Row],[ARTICOLO]])-FIND(" ",tbStoricoOrdini[[#This Row],[ARTICOLO]],FIND(" ",tbStoricoOrdini[[#This Row],[ARTICOLO]]) +1)),"")</f>
        <v>Medium</v>
      </c>
      <c r="L1777" s="3">
        <f>VLOOKUP(tbStoricoOrdini[[#This Row],[ARTICOLO]],tbArticoli[],2,FALSE)</f>
        <v>210</v>
      </c>
      <c r="M1777" s="22">
        <f>tbStoricoOrdini[[#This Row],[IMPORTO]]/tbStoricoOrdini[[#This Row],[PREZZO]]</f>
        <v>3.4142857142857141</v>
      </c>
      <c r="N1777" t="s">
        <v>6</v>
      </c>
      <c r="O1777" s="8">
        <f>VLOOKUP(tbStoricoOrdini[[#This Row],[AGENTE]],tbAgenti[],2,FALSE)</f>
        <v>7.4999999999999997E-2</v>
      </c>
      <c r="P1777" s="2">
        <v>717</v>
      </c>
      <c r="Q1777" s="2">
        <f>tbStoricoOrdini[[#This Row],[IMPORTO]]*tbStoricoOrdini[[#This Row],[% COMM.]]</f>
        <v>53.774999999999999</v>
      </c>
      <c r="R1777" s="2">
        <f>tbStoricoOrdini[[#This Row],[TOT. COMM.]]+tbStoricoOrdini[[#This Row],[IMPORTO]]</f>
        <v>770.77499999999998</v>
      </c>
    </row>
    <row r="1778" spans="1:18">
      <c r="A1778" s="1">
        <v>43891</v>
      </c>
      <c r="B1778" s="7">
        <f>MONTH(tbStoricoOrdini[[#This Row],[DATA]])</f>
        <v>3</v>
      </c>
      <c r="C1778" t="s">
        <v>1873</v>
      </c>
      <c r="D1778" t="str">
        <f>RIGHT(tbStoricoOrdini[[#This Row],[ORDINE]],4)</f>
        <v>1775</v>
      </c>
      <c r="E1778" t="s">
        <v>30</v>
      </c>
      <c r="F1778" t="str">
        <f>VLOOKUP(tbStoricoOrdini[[#This Row],[CLIENTE]],tbClienti[],3,FALSE)</f>
        <v>NYC</v>
      </c>
      <c r="G1778" t="str">
        <f>VLOOKUP(tbStoricoOrdini[[#This Row],[CLIENTE]],tbClienti[],7,FALSE)</f>
        <v>CC</v>
      </c>
      <c r="H1778" t="s">
        <v>68</v>
      </c>
      <c r="I1778" t="str">
        <f>IF(LEFT(tbStoricoOrdini[[#This Row],[ARTICOLO]],3) = "COG","COG",LEFT(tbStoricoOrdini[[#This Row],[ARTICOLO]],FIND(" ",tbStoricoOrdini[[#This Row],[ARTICOLO]])-1))</f>
        <v>BAG</v>
      </c>
      <c r="J1778" t="str">
        <f>MID(tbStoricoOrdini[[#This Row],[ARTICOLO]],FIND(" ",tbStoricoOrdini[[#This Row],[ARTICOLO]])+1,4)</f>
        <v>5000</v>
      </c>
      <c r="K1778" t="str">
        <f>IFERROR(RIGHT(tbStoricoOrdini[[#This Row],[ARTICOLO]],LEN(tbStoricoOrdini[[#This Row],[ARTICOLO]])-FIND(" ",tbStoricoOrdini[[#This Row],[ARTICOLO]],FIND(" ",tbStoricoOrdini[[#This Row],[ARTICOLO]]) +1)),"")</f>
        <v/>
      </c>
      <c r="L1778" s="3">
        <f>VLOOKUP(tbStoricoOrdini[[#This Row],[ARTICOLO]],tbArticoli[],2,FALSE)</f>
        <v>250</v>
      </c>
      <c r="M1778" s="22">
        <f>tbStoricoOrdini[[#This Row],[IMPORTO]]/tbStoricoOrdini[[#This Row],[PREZZO]]</f>
        <v>171.05199999999999</v>
      </c>
      <c r="N1778" t="s">
        <v>7</v>
      </c>
      <c r="O1778" s="8">
        <f>VLOOKUP(tbStoricoOrdini[[#This Row],[AGENTE]],tbAgenti[],2,FALSE)</f>
        <v>0.03</v>
      </c>
      <c r="P1778" s="2">
        <v>42763</v>
      </c>
      <c r="Q1778" s="2">
        <f>tbStoricoOrdini[[#This Row],[IMPORTO]]*tbStoricoOrdini[[#This Row],[% COMM.]]</f>
        <v>1282.8899999999999</v>
      </c>
      <c r="R1778" s="2">
        <f>tbStoricoOrdini[[#This Row],[TOT. COMM.]]+tbStoricoOrdini[[#This Row],[IMPORTO]]</f>
        <v>44045.89</v>
      </c>
    </row>
    <row r="1779" spans="1:18">
      <c r="A1779" s="1">
        <v>43891</v>
      </c>
      <c r="B1779" s="7">
        <f>MONTH(tbStoricoOrdini[[#This Row],[DATA]])</f>
        <v>3</v>
      </c>
      <c r="C1779" t="s">
        <v>1874</v>
      </c>
      <c r="D1779" t="str">
        <f>RIGHT(tbStoricoOrdini[[#This Row],[ORDINE]],4)</f>
        <v>1776</v>
      </c>
      <c r="E1779" t="s">
        <v>30</v>
      </c>
      <c r="F1779" t="str">
        <f>VLOOKUP(tbStoricoOrdini[[#This Row],[CLIENTE]],tbClienti[],3,FALSE)</f>
        <v>NYC</v>
      </c>
      <c r="G1779" t="str">
        <f>VLOOKUP(tbStoricoOrdini[[#This Row],[CLIENTE]],tbClienti[],7,FALSE)</f>
        <v>CC</v>
      </c>
      <c r="H1779" t="s">
        <v>70</v>
      </c>
      <c r="I1779" t="str">
        <f>IF(LEFT(tbStoricoOrdini[[#This Row],[ARTICOLO]],3) = "COG","COG",LEFT(tbStoricoOrdini[[#This Row],[ARTICOLO]],FIND(" ",tbStoricoOrdini[[#This Row],[ARTICOLO]])-1))</f>
        <v>EB08</v>
      </c>
      <c r="J1779" t="str">
        <f>MID(tbStoricoOrdini[[#This Row],[ARTICOLO]],FIND(" ",tbStoricoOrdini[[#This Row],[ARTICOLO]])+1,4)</f>
        <v>7500</v>
      </c>
      <c r="K1779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1779" s="3">
        <f>VLOOKUP(tbStoricoOrdini[[#This Row],[ARTICOLO]],tbArticoli[],2,FALSE)</f>
        <v>180</v>
      </c>
      <c r="M1779" s="22">
        <f>tbStoricoOrdini[[#This Row],[IMPORTO]]/tbStoricoOrdini[[#This Row],[PREZZO]]</f>
        <v>2.588888888888889</v>
      </c>
      <c r="N1779" t="s">
        <v>9</v>
      </c>
      <c r="O1779" s="8">
        <f>VLOOKUP(tbStoricoOrdini[[#This Row],[AGENTE]],tbAgenti[],2,FALSE)</f>
        <v>0.05</v>
      </c>
      <c r="P1779" s="2">
        <v>466</v>
      </c>
      <c r="Q1779" s="2">
        <f>tbStoricoOrdini[[#This Row],[IMPORTO]]*tbStoricoOrdini[[#This Row],[% COMM.]]</f>
        <v>23.3</v>
      </c>
      <c r="R1779" s="2">
        <f>tbStoricoOrdini[[#This Row],[TOT. COMM.]]+tbStoricoOrdini[[#This Row],[IMPORTO]]</f>
        <v>489.3</v>
      </c>
    </row>
    <row r="1780" spans="1:18">
      <c r="A1780" s="1">
        <v>43891</v>
      </c>
      <c r="B1780" s="7">
        <f>MONTH(tbStoricoOrdini[[#This Row],[DATA]])</f>
        <v>3</v>
      </c>
      <c r="C1780" t="s">
        <v>1875</v>
      </c>
      <c r="D1780" t="str">
        <f>RIGHT(tbStoricoOrdini[[#This Row],[ORDINE]],4)</f>
        <v>1777</v>
      </c>
      <c r="E1780" t="s">
        <v>30</v>
      </c>
      <c r="F1780" t="str">
        <f>VLOOKUP(tbStoricoOrdini[[#This Row],[CLIENTE]],tbClienti[],3,FALSE)</f>
        <v>NYC</v>
      </c>
      <c r="G1780" t="str">
        <f>VLOOKUP(tbStoricoOrdini[[#This Row],[CLIENTE]],tbClienti[],7,FALSE)</f>
        <v>CC</v>
      </c>
      <c r="H1780" t="s">
        <v>71</v>
      </c>
      <c r="I1780" t="str">
        <f>IF(LEFT(tbStoricoOrdini[[#This Row],[ARTICOLO]],3) = "COG","COG",LEFT(tbStoricoOrdini[[#This Row],[ARTICOLO]],FIND(" ",tbStoricoOrdini[[#This Row],[ARTICOLO]])-1))</f>
        <v>EB07</v>
      </c>
      <c r="J1780" t="str">
        <f>MID(tbStoricoOrdini[[#This Row],[ARTICOLO]],FIND(" ",tbStoricoOrdini[[#This Row],[ARTICOLO]])+1,4)</f>
        <v>5000</v>
      </c>
      <c r="K1780" t="str">
        <f>IFERROR(RIGHT(tbStoricoOrdini[[#This Row],[ARTICOLO]],LEN(tbStoricoOrdini[[#This Row],[ARTICOLO]])-FIND(" ",tbStoricoOrdini[[#This Row],[ARTICOLO]],FIND(" ",tbStoricoOrdini[[#This Row],[ARTICOLO]]) +1)),"")</f>
        <v/>
      </c>
      <c r="L1780" s="3">
        <f>VLOOKUP(tbStoricoOrdini[[#This Row],[ARTICOLO]],tbArticoli[],2,FALSE)</f>
        <v>140</v>
      </c>
      <c r="M1780" s="22">
        <f>tbStoricoOrdini[[#This Row],[IMPORTO]]/tbStoricoOrdini[[#This Row],[PREZZO]]</f>
        <v>0.58571428571428574</v>
      </c>
      <c r="N1780" t="s">
        <v>7</v>
      </c>
      <c r="O1780" s="8">
        <f>VLOOKUP(tbStoricoOrdini[[#This Row],[AGENTE]],tbAgenti[],2,FALSE)</f>
        <v>0.03</v>
      </c>
      <c r="P1780" s="2">
        <v>82</v>
      </c>
      <c r="Q1780" s="2">
        <f>tbStoricoOrdini[[#This Row],[IMPORTO]]*tbStoricoOrdini[[#This Row],[% COMM.]]</f>
        <v>2.46</v>
      </c>
      <c r="R1780" s="2">
        <f>tbStoricoOrdini[[#This Row],[TOT. COMM.]]+tbStoricoOrdini[[#This Row],[IMPORTO]]</f>
        <v>84.46</v>
      </c>
    </row>
    <row r="1781" spans="1:18">
      <c r="A1781" s="1">
        <v>43891</v>
      </c>
      <c r="B1781" s="7">
        <f>MONTH(tbStoricoOrdini[[#This Row],[DATA]])</f>
        <v>3</v>
      </c>
      <c r="C1781" t="s">
        <v>1876</v>
      </c>
      <c r="D1781" t="str">
        <f>RIGHT(tbStoricoOrdini[[#This Row],[ORDINE]],4)</f>
        <v>1778</v>
      </c>
      <c r="E1781" t="s">
        <v>30</v>
      </c>
      <c r="F1781" t="str">
        <f>VLOOKUP(tbStoricoOrdini[[#This Row],[CLIENTE]],tbClienti[],3,FALSE)</f>
        <v>NYC</v>
      </c>
      <c r="G1781" t="str">
        <f>VLOOKUP(tbStoricoOrdini[[#This Row],[CLIENTE]],tbClienti[],7,FALSE)</f>
        <v>CC</v>
      </c>
      <c r="H1781" t="s">
        <v>71</v>
      </c>
      <c r="I1781" t="str">
        <f>IF(LEFT(tbStoricoOrdini[[#This Row],[ARTICOLO]],3) = "COG","COG",LEFT(tbStoricoOrdini[[#This Row],[ARTICOLO]],FIND(" ",tbStoricoOrdini[[#This Row],[ARTICOLO]])-1))</f>
        <v>EB07</v>
      </c>
      <c r="J1781" t="str">
        <f>MID(tbStoricoOrdini[[#This Row],[ARTICOLO]],FIND(" ",tbStoricoOrdini[[#This Row],[ARTICOLO]])+1,4)</f>
        <v>5000</v>
      </c>
      <c r="K1781" t="str">
        <f>IFERROR(RIGHT(tbStoricoOrdini[[#This Row],[ARTICOLO]],LEN(tbStoricoOrdini[[#This Row],[ARTICOLO]])-FIND(" ",tbStoricoOrdini[[#This Row],[ARTICOLO]],FIND(" ",tbStoricoOrdini[[#This Row],[ARTICOLO]]) +1)),"")</f>
        <v/>
      </c>
      <c r="L1781" s="3">
        <f>VLOOKUP(tbStoricoOrdini[[#This Row],[ARTICOLO]],tbArticoli[],2,FALSE)</f>
        <v>140</v>
      </c>
      <c r="M1781" s="22">
        <f>tbStoricoOrdini[[#This Row],[IMPORTO]]/tbStoricoOrdini[[#This Row],[PREZZO]]</f>
        <v>1.5357142857142858</v>
      </c>
      <c r="N1781" t="s">
        <v>6</v>
      </c>
      <c r="O1781" s="8">
        <f>VLOOKUP(tbStoricoOrdini[[#This Row],[AGENTE]],tbAgenti[],2,FALSE)</f>
        <v>7.4999999999999997E-2</v>
      </c>
      <c r="P1781" s="2">
        <v>215</v>
      </c>
      <c r="Q1781" s="2">
        <f>tbStoricoOrdini[[#This Row],[IMPORTO]]*tbStoricoOrdini[[#This Row],[% COMM.]]</f>
        <v>16.125</v>
      </c>
      <c r="R1781" s="2">
        <f>tbStoricoOrdini[[#This Row],[TOT. COMM.]]+tbStoricoOrdini[[#This Row],[IMPORTO]]</f>
        <v>231.125</v>
      </c>
    </row>
    <row r="1782" spans="1:18">
      <c r="A1782" s="1">
        <v>43891</v>
      </c>
      <c r="B1782" s="7">
        <f>MONTH(tbStoricoOrdini[[#This Row],[DATA]])</f>
        <v>3</v>
      </c>
      <c r="C1782" t="s">
        <v>1877</v>
      </c>
      <c r="D1782" t="str">
        <f>RIGHT(tbStoricoOrdini[[#This Row],[ORDINE]],4)</f>
        <v>1779</v>
      </c>
      <c r="E1782" t="s">
        <v>30</v>
      </c>
      <c r="F1782" t="str">
        <f>VLOOKUP(tbStoricoOrdini[[#This Row],[CLIENTE]],tbClienti[],3,FALSE)</f>
        <v>NYC</v>
      </c>
      <c r="G1782" t="str">
        <f>VLOOKUP(tbStoricoOrdini[[#This Row],[CLIENTE]],tbClienti[],7,FALSE)</f>
        <v>CC</v>
      </c>
      <c r="H1782" t="s">
        <v>71</v>
      </c>
      <c r="I1782" t="str">
        <f>IF(LEFT(tbStoricoOrdini[[#This Row],[ARTICOLO]],3) = "COG","COG",LEFT(tbStoricoOrdini[[#This Row],[ARTICOLO]],FIND(" ",tbStoricoOrdini[[#This Row],[ARTICOLO]])-1))</f>
        <v>EB07</v>
      </c>
      <c r="J1782" t="str">
        <f>MID(tbStoricoOrdini[[#This Row],[ARTICOLO]],FIND(" ",tbStoricoOrdini[[#This Row],[ARTICOLO]])+1,4)</f>
        <v>5000</v>
      </c>
      <c r="K1782" t="str">
        <f>IFERROR(RIGHT(tbStoricoOrdini[[#This Row],[ARTICOLO]],LEN(tbStoricoOrdini[[#This Row],[ARTICOLO]])-FIND(" ",tbStoricoOrdini[[#This Row],[ARTICOLO]],FIND(" ",tbStoricoOrdini[[#This Row],[ARTICOLO]]) +1)),"")</f>
        <v/>
      </c>
      <c r="L1782" s="3">
        <f>VLOOKUP(tbStoricoOrdini[[#This Row],[ARTICOLO]],tbArticoli[],2,FALSE)</f>
        <v>140</v>
      </c>
      <c r="M1782" s="22">
        <f>tbStoricoOrdini[[#This Row],[IMPORTO]]/tbStoricoOrdini[[#This Row],[PREZZO]]</f>
        <v>7.6642857142857146</v>
      </c>
      <c r="N1782" t="s">
        <v>9</v>
      </c>
      <c r="O1782" s="8">
        <f>VLOOKUP(tbStoricoOrdini[[#This Row],[AGENTE]],tbAgenti[],2,FALSE)</f>
        <v>0.05</v>
      </c>
      <c r="P1782" s="2">
        <v>1073</v>
      </c>
      <c r="Q1782" s="2">
        <f>tbStoricoOrdini[[#This Row],[IMPORTO]]*tbStoricoOrdini[[#This Row],[% COMM.]]</f>
        <v>53.650000000000006</v>
      </c>
      <c r="R1782" s="2">
        <f>tbStoricoOrdini[[#This Row],[TOT. COMM.]]+tbStoricoOrdini[[#This Row],[IMPORTO]]</f>
        <v>1126.6500000000001</v>
      </c>
    </row>
    <row r="1783" spans="1:18">
      <c r="A1783" s="1">
        <v>43891</v>
      </c>
      <c r="B1783" s="7">
        <f>MONTH(tbStoricoOrdini[[#This Row],[DATA]])</f>
        <v>3</v>
      </c>
      <c r="C1783" t="s">
        <v>1878</v>
      </c>
      <c r="D1783" t="str">
        <f>RIGHT(tbStoricoOrdini[[#This Row],[ORDINE]],4)</f>
        <v>1780</v>
      </c>
      <c r="E1783" t="s">
        <v>30</v>
      </c>
      <c r="F1783" t="str">
        <f>VLOOKUP(tbStoricoOrdini[[#This Row],[CLIENTE]],tbClienti[],3,FALSE)</f>
        <v>NYC</v>
      </c>
      <c r="G1783" t="str">
        <f>VLOOKUP(tbStoricoOrdini[[#This Row],[CLIENTE]],tbClienti[],7,FALSE)</f>
        <v>CC</v>
      </c>
      <c r="H1783" t="s">
        <v>76</v>
      </c>
      <c r="I1783" t="str">
        <f>IF(LEFT(tbStoricoOrdini[[#This Row],[ARTICOLO]],3) = "COG","COG",LEFT(tbStoricoOrdini[[#This Row],[ARTICOLO]],FIND(" ",tbStoricoOrdini[[#This Row],[ARTICOLO]])-1))</f>
        <v>COG</v>
      </c>
      <c r="J1783" t="str">
        <f>MID(tbStoricoOrdini[[#This Row],[ARTICOLO]],FIND(" ",tbStoricoOrdini[[#This Row],[ARTICOLO]])+1,4)</f>
        <v>1000</v>
      </c>
      <c r="K1783" t="str">
        <f>IFERROR(RIGHT(tbStoricoOrdini[[#This Row],[ARTICOLO]],LEN(tbStoricoOrdini[[#This Row],[ARTICOLO]])-FIND(" ",tbStoricoOrdini[[#This Row],[ARTICOLO]],FIND(" ",tbStoricoOrdini[[#This Row],[ARTICOLO]]) +1)),"")</f>
        <v/>
      </c>
      <c r="L1783" s="3">
        <f>VLOOKUP(tbStoricoOrdini[[#This Row],[ARTICOLO]],tbArticoli[],2,FALSE)</f>
        <v>150</v>
      </c>
      <c r="M1783" s="22">
        <f>tbStoricoOrdini[[#This Row],[IMPORTO]]/tbStoricoOrdini[[#This Row],[PREZZO]]</f>
        <v>27.093333333333334</v>
      </c>
      <c r="N1783" t="s">
        <v>15</v>
      </c>
      <c r="O1783" s="8">
        <f>VLOOKUP(tbStoricoOrdini[[#This Row],[AGENTE]],tbAgenti[],2,FALSE)</f>
        <v>0.08</v>
      </c>
      <c r="P1783" s="2">
        <v>4064</v>
      </c>
      <c r="Q1783" s="2">
        <f>tbStoricoOrdini[[#This Row],[IMPORTO]]*tbStoricoOrdini[[#This Row],[% COMM.]]</f>
        <v>325.12</v>
      </c>
      <c r="R1783" s="2">
        <f>tbStoricoOrdini[[#This Row],[TOT. COMM.]]+tbStoricoOrdini[[#This Row],[IMPORTO]]</f>
        <v>4389.12</v>
      </c>
    </row>
    <row r="1784" spans="1:18">
      <c r="A1784" s="1">
        <v>43891</v>
      </c>
      <c r="B1784" s="7">
        <f>MONTH(tbStoricoOrdini[[#This Row],[DATA]])</f>
        <v>3</v>
      </c>
      <c r="C1784" t="s">
        <v>1879</v>
      </c>
      <c r="D1784" t="str">
        <f>RIGHT(tbStoricoOrdini[[#This Row],[ORDINE]],4)</f>
        <v>1781</v>
      </c>
      <c r="E1784" t="s">
        <v>30</v>
      </c>
      <c r="F1784" t="str">
        <f>VLOOKUP(tbStoricoOrdini[[#This Row],[CLIENTE]],tbClienti[],3,FALSE)</f>
        <v>NYC</v>
      </c>
      <c r="G1784" t="str">
        <f>VLOOKUP(tbStoricoOrdini[[#This Row],[CLIENTE]],tbClienti[],7,FALSE)</f>
        <v>CC</v>
      </c>
      <c r="H1784" t="s">
        <v>76</v>
      </c>
      <c r="I1784" t="str">
        <f>IF(LEFT(tbStoricoOrdini[[#This Row],[ARTICOLO]],3) = "COG","COG",LEFT(tbStoricoOrdini[[#This Row],[ARTICOLO]],FIND(" ",tbStoricoOrdini[[#This Row],[ARTICOLO]])-1))</f>
        <v>COG</v>
      </c>
      <c r="J1784" t="str">
        <f>MID(tbStoricoOrdini[[#This Row],[ARTICOLO]],FIND(" ",tbStoricoOrdini[[#This Row],[ARTICOLO]])+1,4)</f>
        <v>1000</v>
      </c>
      <c r="K1784" t="str">
        <f>IFERROR(RIGHT(tbStoricoOrdini[[#This Row],[ARTICOLO]],LEN(tbStoricoOrdini[[#This Row],[ARTICOLO]])-FIND(" ",tbStoricoOrdini[[#This Row],[ARTICOLO]],FIND(" ",tbStoricoOrdini[[#This Row],[ARTICOLO]]) +1)),"")</f>
        <v/>
      </c>
      <c r="L1784" s="3">
        <f>VLOOKUP(tbStoricoOrdini[[#This Row],[ARTICOLO]],tbArticoli[],2,FALSE)</f>
        <v>150</v>
      </c>
      <c r="M1784" s="22">
        <f>tbStoricoOrdini[[#This Row],[IMPORTO]]/tbStoricoOrdini[[#This Row],[PREZZO]]</f>
        <v>0.58666666666666667</v>
      </c>
      <c r="N1784" t="s">
        <v>9</v>
      </c>
      <c r="O1784" s="8">
        <f>VLOOKUP(tbStoricoOrdini[[#This Row],[AGENTE]],tbAgenti[],2,FALSE)</f>
        <v>0.05</v>
      </c>
      <c r="P1784" s="2">
        <v>88</v>
      </c>
      <c r="Q1784" s="2">
        <f>tbStoricoOrdini[[#This Row],[IMPORTO]]*tbStoricoOrdini[[#This Row],[% COMM.]]</f>
        <v>4.4000000000000004</v>
      </c>
      <c r="R1784" s="2">
        <f>tbStoricoOrdini[[#This Row],[TOT. COMM.]]+tbStoricoOrdini[[#This Row],[IMPORTO]]</f>
        <v>92.4</v>
      </c>
    </row>
    <row r="1785" spans="1:18">
      <c r="A1785" s="1">
        <v>43891</v>
      </c>
      <c r="B1785" s="7">
        <f>MONTH(tbStoricoOrdini[[#This Row],[DATA]])</f>
        <v>3</v>
      </c>
      <c r="C1785" t="s">
        <v>1880</v>
      </c>
      <c r="D1785" t="str">
        <f>RIGHT(tbStoricoOrdini[[#This Row],[ORDINE]],4)</f>
        <v>1782</v>
      </c>
      <c r="E1785" t="s">
        <v>30</v>
      </c>
      <c r="F1785" t="str">
        <f>VLOOKUP(tbStoricoOrdini[[#This Row],[CLIENTE]],tbClienti[],3,FALSE)</f>
        <v>NYC</v>
      </c>
      <c r="G1785" t="str">
        <f>VLOOKUP(tbStoricoOrdini[[#This Row],[CLIENTE]],tbClienti[],7,FALSE)</f>
        <v>CC</v>
      </c>
      <c r="H1785" t="s">
        <v>72</v>
      </c>
      <c r="I1785" t="str">
        <f>IF(LEFT(tbStoricoOrdini[[#This Row],[ARTICOLO]],3) = "COG","COG",LEFT(tbStoricoOrdini[[#This Row],[ARTICOLO]],FIND(" ",tbStoricoOrdini[[#This Row],[ARTICOLO]])-1))</f>
        <v>EB06</v>
      </c>
      <c r="J1785" t="str">
        <f>MID(tbStoricoOrdini[[#This Row],[ARTICOLO]],FIND(" ",tbStoricoOrdini[[#This Row],[ARTICOLO]])+1,4)</f>
        <v>3000</v>
      </c>
      <c r="K1785" t="str">
        <f>IFERROR(RIGHT(tbStoricoOrdini[[#This Row],[ARTICOLO]],LEN(tbStoricoOrdini[[#This Row],[ARTICOLO]])-FIND(" ",tbStoricoOrdini[[#This Row],[ARTICOLO]],FIND(" ",tbStoricoOrdini[[#This Row],[ARTICOLO]]) +1)),"")</f>
        <v>Medium</v>
      </c>
      <c r="L1785" s="3">
        <f>VLOOKUP(tbStoricoOrdini[[#This Row],[ARTICOLO]],tbArticoli[],2,FALSE)</f>
        <v>120</v>
      </c>
      <c r="M1785" s="22">
        <f>tbStoricoOrdini[[#This Row],[IMPORTO]]/tbStoricoOrdini[[#This Row],[PREZZO]]</f>
        <v>0.79166666666666663</v>
      </c>
      <c r="N1785" t="s">
        <v>15</v>
      </c>
      <c r="O1785" s="8">
        <f>VLOOKUP(tbStoricoOrdini[[#This Row],[AGENTE]],tbAgenti[],2,FALSE)</f>
        <v>0.08</v>
      </c>
      <c r="P1785" s="2">
        <v>95</v>
      </c>
      <c r="Q1785" s="2">
        <f>tbStoricoOrdini[[#This Row],[IMPORTO]]*tbStoricoOrdini[[#This Row],[% COMM.]]</f>
        <v>7.6000000000000005</v>
      </c>
      <c r="R1785" s="2">
        <f>tbStoricoOrdini[[#This Row],[TOT. COMM.]]+tbStoricoOrdini[[#This Row],[IMPORTO]]</f>
        <v>102.6</v>
      </c>
    </row>
    <row r="1786" spans="1:18">
      <c r="A1786" s="1">
        <v>43891</v>
      </c>
      <c r="B1786" s="7">
        <f>MONTH(tbStoricoOrdini[[#This Row],[DATA]])</f>
        <v>3</v>
      </c>
      <c r="C1786" t="s">
        <v>1881</v>
      </c>
      <c r="D1786" t="str">
        <f>RIGHT(tbStoricoOrdini[[#This Row],[ORDINE]],4)</f>
        <v>1783</v>
      </c>
      <c r="E1786" t="s">
        <v>30</v>
      </c>
      <c r="F1786" t="str">
        <f>VLOOKUP(tbStoricoOrdini[[#This Row],[CLIENTE]],tbClienti[],3,FALSE)</f>
        <v>NYC</v>
      </c>
      <c r="G1786" t="str">
        <f>VLOOKUP(tbStoricoOrdini[[#This Row],[CLIENTE]],tbClienti[],7,FALSE)</f>
        <v>CC</v>
      </c>
      <c r="H1786" t="s">
        <v>72</v>
      </c>
      <c r="I1786" t="str">
        <f>IF(LEFT(tbStoricoOrdini[[#This Row],[ARTICOLO]],3) = "COG","COG",LEFT(tbStoricoOrdini[[#This Row],[ARTICOLO]],FIND(" ",tbStoricoOrdini[[#This Row],[ARTICOLO]])-1))</f>
        <v>EB06</v>
      </c>
      <c r="J1786" t="str">
        <f>MID(tbStoricoOrdini[[#This Row],[ARTICOLO]],FIND(" ",tbStoricoOrdini[[#This Row],[ARTICOLO]])+1,4)</f>
        <v>3000</v>
      </c>
      <c r="K1786" t="str">
        <f>IFERROR(RIGHT(tbStoricoOrdini[[#This Row],[ARTICOLO]],LEN(tbStoricoOrdini[[#This Row],[ARTICOLO]])-FIND(" ",tbStoricoOrdini[[#This Row],[ARTICOLO]],FIND(" ",tbStoricoOrdini[[#This Row],[ARTICOLO]]) +1)),"")</f>
        <v>Medium</v>
      </c>
      <c r="L1786" s="3">
        <f>VLOOKUP(tbStoricoOrdini[[#This Row],[ARTICOLO]],tbArticoli[],2,FALSE)</f>
        <v>120</v>
      </c>
      <c r="M1786" s="22">
        <f>tbStoricoOrdini[[#This Row],[IMPORTO]]/tbStoricoOrdini[[#This Row],[PREZZO]]</f>
        <v>87.65</v>
      </c>
      <c r="N1786" t="s">
        <v>9</v>
      </c>
      <c r="O1786" s="8">
        <f>VLOOKUP(tbStoricoOrdini[[#This Row],[AGENTE]],tbAgenti[],2,FALSE)</f>
        <v>0.05</v>
      </c>
      <c r="P1786" s="2">
        <v>10518</v>
      </c>
      <c r="Q1786" s="2">
        <f>tbStoricoOrdini[[#This Row],[IMPORTO]]*tbStoricoOrdini[[#This Row],[% COMM.]]</f>
        <v>525.9</v>
      </c>
      <c r="R1786" s="2">
        <f>tbStoricoOrdini[[#This Row],[TOT. COMM.]]+tbStoricoOrdini[[#This Row],[IMPORTO]]</f>
        <v>11043.9</v>
      </c>
    </row>
    <row r="1787" spans="1:18">
      <c r="A1787" s="1">
        <v>43891</v>
      </c>
      <c r="B1787" s="7">
        <f>MONTH(tbStoricoOrdini[[#This Row],[DATA]])</f>
        <v>3</v>
      </c>
      <c r="C1787" t="s">
        <v>1882</v>
      </c>
      <c r="D1787" t="str">
        <f>RIGHT(tbStoricoOrdini[[#This Row],[ORDINE]],4)</f>
        <v>1784</v>
      </c>
      <c r="E1787" t="s">
        <v>22</v>
      </c>
      <c r="F1787" t="str">
        <f>VLOOKUP(tbStoricoOrdini[[#This Row],[CLIENTE]],tbClienti[],3,FALSE)</f>
        <v>Veneto</v>
      </c>
      <c r="G1787" t="str">
        <f>VLOOKUP(tbStoricoOrdini[[#This Row],[CLIENTE]],tbClienti[],7,FALSE)</f>
        <v>CB</v>
      </c>
      <c r="H1787" t="s">
        <v>74</v>
      </c>
      <c r="I1787" t="str">
        <f>IF(LEFT(tbStoricoOrdini[[#This Row],[ARTICOLO]],3) = "COG","COG",LEFT(tbStoricoOrdini[[#This Row],[ARTICOLO]],FIND(" ",tbStoricoOrdini[[#This Row],[ARTICOLO]])-1))</f>
        <v>AVRC</v>
      </c>
      <c r="J1787" t="str">
        <f>MID(tbStoricoOrdini[[#This Row],[ARTICOLO]],FIND(" ",tbStoricoOrdini[[#This Row],[ARTICOLO]])+1,4)</f>
        <v>2500</v>
      </c>
      <c r="K1787" t="str">
        <f>IFERROR(RIGHT(tbStoricoOrdini[[#This Row],[ARTICOLO]],LEN(tbStoricoOrdini[[#This Row],[ARTICOLO]])-FIND(" ",tbStoricoOrdini[[#This Row],[ARTICOLO]],FIND(" ",tbStoricoOrdini[[#This Row],[ARTICOLO]]) +1)),"")</f>
        <v>Gold</v>
      </c>
      <c r="L1787" s="3">
        <f>VLOOKUP(tbStoricoOrdini[[#This Row],[ARTICOLO]],tbArticoli[],2,FALSE)</f>
        <v>500</v>
      </c>
      <c r="M1787" s="22">
        <f>tbStoricoOrdini[[#This Row],[IMPORTO]]/tbStoricoOrdini[[#This Row],[PREZZO]]</f>
        <v>1.3859999999999999</v>
      </c>
      <c r="N1787" t="s">
        <v>9</v>
      </c>
      <c r="O1787" s="8">
        <f>VLOOKUP(tbStoricoOrdini[[#This Row],[AGENTE]],tbAgenti[],2,FALSE)</f>
        <v>0.05</v>
      </c>
      <c r="P1787" s="2">
        <v>693</v>
      </c>
      <c r="Q1787" s="2">
        <f>tbStoricoOrdini[[#This Row],[IMPORTO]]*tbStoricoOrdini[[#This Row],[% COMM.]]</f>
        <v>34.65</v>
      </c>
      <c r="R1787" s="2">
        <f>tbStoricoOrdini[[#This Row],[TOT. COMM.]]+tbStoricoOrdini[[#This Row],[IMPORTO]]</f>
        <v>727.65</v>
      </c>
    </row>
    <row r="1788" spans="1:18">
      <c r="A1788" s="1">
        <v>43891</v>
      </c>
      <c r="B1788" s="7">
        <f>MONTH(tbStoricoOrdini[[#This Row],[DATA]])</f>
        <v>3</v>
      </c>
      <c r="C1788" t="s">
        <v>1883</v>
      </c>
      <c r="D1788" t="str">
        <f>RIGHT(tbStoricoOrdini[[#This Row],[ORDINE]],4)</f>
        <v>1785</v>
      </c>
      <c r="E1788" t="s">
        <v>22</v>
      </c>
      <c r="F1788" t="str">
        <f>VLOOKUP(tbStoricoOrdini[[#This Row],[CLIENTE]],tbClienti[],3,FALSE)</f>
        <v>Veneto</v>
      </c>
      <c r="G1788" t="str">
        <f>VLOOKUP(tbStoricoOrdini[[#This Row],[CLIENTE]],tbClienti[],7,FALSE)</f>
        <v>CB</v>
      </c>
      <c r="H1788" t="s">
        <v>77</v>
      </c>
      <c r="I1788" t="str">
        <f>IF(LEFT(tbStoricoOrdini[[#This Row],[ARTICOLO]],3) = "COG","COG",LEFT(tbStoricoOrdini[[#This Row],[ARTICOLO]],FIND(" ",tbStoricoOrdini[[#This Row],[ARTICOLO]])-1))</f>
        <v>COG</v>
      </c>
      <c r="J1788" t="str">
        <f>MID(tbStoricoOrdini[[#This Row],[ARTICOLO]],FIND(" ",tbStoricoOrdini[[#This Row],[ARTICOLO]])+1,4)</f>
        <v>2000</v>
      </c>
      <c r="K1788" t="str">
        <f>IFERROR(RIGHT(tbStoricoOrdini[[#This Row],[ARTICOLO]],LEN(tbStoricoOrdini[[#This Row],[ARTICOLO]])-FIND(" ",tbStoricoOrdini[[#This Row],[ARTICOLO]],FIND(" ",tbStoricoOrdini[[#This Row],[ARTICOLO]]) +1)),"")</f>
        <v>Medium</v>
      </c>
      <c r="L1788" s="3">
        <f>VLOOKUP(tbStoricoOrdini[[#This Row],[ARTICOLO]],tbArticoli[],2,FALSE)</f>
        <v>200</v>
      </c>
      <c r="M1788" s="22">
        <f>tbStoricoOrdini[[#This Row],[IMPORTO]]/tbStoricoOrdini[[#This Row],[PREZZO]]</f>
        <v>0.02</v>
      </c>
      <c r="N1788" t="s">
        <v>9</v>
      </c>
      <c r="O1788" s="8">
        <f>VLOOKUP(tbStoricoOrdini[[#This Row],[AGENTE]],tbAgenti[],2,FALSE)</f>
        <v>0.05</v>
      </c>
      <c r="P1788" s="2">
        <v>4</v>
      </c>
      <c r="Q1788" s="2">
        <f>tbStoricoOrdini[[#This Row],[IMPORTO]]*tbStoricoOrdini[[#This Row],[% COMM.]]</f>
        <v>0.2</v>
      </c>
      <c r="R1788" s="2">
        <f>tbStoricoOrdini[[#This Row],[TOT. COMM.]]+tbStoricoOrdini[[#This Row],[IMPORTO]]</f>
        <v>4.2</v>
      </c>
    </row>
    <row r="1789" spans="1:18">
      <c r="A1789" s="1">
        <v>43891</v>
      </c>
      <c r="B1789" s="7">
        <f>MONTH(tbStoricoOrdini[[#This Row],[DATA]])</f>
        <v>3</v>
      </c>
      <c r="C1789" t="s">
        <v>1884</v>
      </c>
      <c r="D1789" t="str">
        <f>RIGHT(tbStoricoOrdini[[#This Row],[ORDINE]],4)</f>
        <v>1786</v>
      </c>
      <c r="E1789" t="s">
        <v>22</v>
      </c>
      <c r="F1789" t="str">
        <f>VLOOKUP(tbStoricoOrdini[[#This Row],[CLIENTE]],tbClienti[],3,FALSE)</f>
        <v>Veneto</v>
      </c>
      <c r="G1789" t="str">
        <f>VLOOKUP(tbStoricoOrdini[[#This Row],[CLIENTE]],tbClienti[],7,FALSE)</f>
        <v>CB</v>
      </c>
      <c r="H1789" t="s">
        <v>79</v>
      </c>
      <c r="I1789" t="str">
        <f>IF(LEFT(tbStoricoOrdini[[#This Row],[ARTICOLO]],3) = "COG","COG",LEFT(tbStoricoOrdini[[#This Row],[ARTICOLO]],FIND(" ",tbStoricoOrdini[[#This Row],[ARTICOLO]])-1))</f>
        <v>COG</v>
      </c>
      <c r="J1789" t="str">
        <f>MID(tbStoricoOrdini[[#This Row],[ARTICOLO]],FIND(" ",tbStoricoOrdini[[#This Row],[ARTICOLO]])+1,4)</f>
        <v>4000</v>
      </c>
      <c r="K1789" t="str">
        <f>IFERROR(RIGHT(tbStoricoOrdini[[#This Row],[ARTICOLO]],LEN(tbStoricoOrdini[[#This Row],[ARTICOLO]])-FIND(" ",tbStoricoOrdini[[#This Row],[ARTICOLO]],FIND(" ",tbStoricoOrdini[[#This Row],[ARTICOLO]]) +1)),"")</f>
        <v>Plus</v>
      </c>
      <c r="L1789" s="3">
        <f>VLOOKUP(tbStoricoOrdini[[#This Row],[ARTICOLO]],tbArticoli[],2,FALSE)</f>
        <v>240</v>
      </c>
      <c r="M1789" s="22">
        <f>tbStoricoOrdini[[#This Row],[IMPORTO]]/tbStoricoOrdini[[#This Row],[PREZZO]]</f>
        <v>1</v>
      </c>
      <c r="N1789" t="s">
        <v>9</v>
      </c>
      <c r="O1789" s="8">
        <f>VLOOKUP(tbStoricoOrdini[[#This Row],[AGENTE]],tbAgenti[],2,FALSE)</f>
        <v>0.05</v>
      </c>
      <c r="P1789" s="2">
        <v>240</v>
      </c>
      <c r="Q1789" s="2">
        <f>tbStoricoOrdini[[#This Row],[IMPORTO]]*tbStoricoOrdini[[#This Row],[% COMM.]]</f>
        <v>12</v>
      </c>
      <c r="R1789" s="2">
        <f>tbStoricoOrdini[[#This Row],[TOT. COMM.]]+tbStoricoOrdini[[#This Row],[IMPORTO]]</f>
        <v>252</v>
      </c>
    </row>
    <row r="1790" spans="1:18">
      <c r="A1790" s="1">
        <v>43891</v>
      </c>
      <c r="B1790" s="7">
        <f>MONTH(tbStoricoOrdini[[#This Row],[DATA]])</f>
        <v>3</v>
      </c>
      <c r="C1790" t="s">
        <v>1885</v>
      </c>
      <c r="D1790" t="str">
        <f>RIGHT(tbStoricoOrdini[[#This Row],[ORDINE]],4)</f>
        <v>1787</v>
      </c>
      <c r="E1790" t="s">
        <v>22</v>
      </c>
      <c r="F1790" t="str">
        <f>VLOOKUP(tbStoricoOrdini[[#This Row],[CLIENTE]],tbClienti[],3,FALSE)</f>
        <v>Veneto</v>
      </c>
      <c r="G1790" t="str">
        <f>VLOOKUP(tbStoricoOrdini[[#This Row],[CLIENTE]],tbClienti[],7,FALSE)</f>
        <v>CB</v>
      </c>
      <c r="H1790" t="s">
        <v>63</v>
      </c>
      <c r="I1790" t="str">
        <f>IF(LEFT(tbStoricoOrdini[[#This Row],[ARTICOLO]],3) = "COG","COG",LEFT(tbStoricoOrdini[[#This Row],[ARTICOLO]],FIND(" ",tbStoricoOrdini[[#This Row],[ARTICOLO]])-1))</f>
        <v>KLM</v>
      </c>
      <c r="J1790" t="str">
        <f>MID(tbStoricoOrdini[[#This Row],[ARTICOLO]],FIND(" ",tbStoricoOrdini[[#This Row],[ARTICOLO]])+1,4)</f>
        <v>3000</v>
      </c>
      <c r="K1790" t="str">
        <f>IFERROR(RIGHT(tbStoricoOrdini[[#This Row],[ARTICOLO]],LEN(tbStoricoOrdini[[#This Row],[ARTICOLO]])-FIND(" ",tbStoricoOrdini[[#This Row],[ARTICOLO]],FIND(" ",tbStoricoOrdini[[#This Row],[ARTICOLO]]) +1)),"")</f>
        <v>Plus</v>
      </c>
      <c r="L1790" s="3">
        <f>VLOOKUP(tbStoricoOrdini[[#This Row],[ARTICOLO]],tbArticoli[],2,FALSE)</f>
        <v>145</v>
      </c>
      <c r="M1790" s="22">
        <f>tbStoricoOrdini[[#This Row],[IMPORTO]]/tbStoricoOrdini[[#This Row],[PREZZO]]</f>
        <v>313</v>
      </c>
      <c r="N1790" t="s">
        <v>9</v>
      </c>
      <c r="O1790" s="8">
        <f>VLOOKUP(tbStoricoOrdini[[#This Row],[AGENTE]],tbAgenti[],2,FALSE)</f>
        <v>0.05</v>
      </c>
      <c r="P1790" s="2">
        <v>45385</v>
      </c>
      <c r="Q1790" s="2">
        <f>tbStoricoOrdini[[#This Row],[IMPORTO]]*tbStoricoOrdini[[#This Row],[% COMM.]]</f>
        <v>2269.25</v>
      </c>
      <c r="R1790" s="2">
        <f>tbStoricoOrdini[[#This Row],[TOT. COMM.]]+tbStoricoOrdini[[#This Row],[IMPORTO]]</f>
        <v>47654.25</v>
      </c>
    </row>
    <row r="1791" spans="1:18">
      <c r="A1791" s="1">
        <v>43891</v>
      </c>
      <c r="B1791" s="7">
        <f>MONTH(tbStoricoOrdini[[#This Row],[DATA]])</f>
        <v>3</v>
      </c>
      <c r="C1791" t="s">
        <v>1886</v>
      </c>
      <c r="D1791" t="str">
        <f>RIGHT(tbStoricoOrdini[[#This Row],[ORDINE]],4)</f>
        <v>1788</v>
      </c>
      <c r="E1791" t="s">
        <v>22</v>
      </c>
      <c r="F1791" t="str">
        <f>VLOOKUP(tbStoricoOrdini[[#This Row],[CLIENTE]],tbClienti[],3,FALSE)</f>
        <v>Veneto</v>
      </c>
      <c r="G1791" t="str">
        <f>VLOOKUP(tbStoricoOrdini[[#This Row],[CLIENTE]],tbClienti[],7,FALSE)</f>
        <v>CB</v>
      </c>
      <c r="H1791" t="s">
        <v>66</v>
      </c>
      <c r="I1791" t="str">
        <f>IF(LEFT(tbStoricoOrdini[[#This Row],[ARTICOLO]],3) = "COG","COG",LEFT(tbStoricoOrdini[[#This Row],[ARTICOLO]],FIND(" ",tbStoricoOrdini[[#This Row],[ARTICOLO]])-1))</f>
        <v>BAG</v>
      </c>
      <c r="J1791" t="str">
        <f>MID(tbStoricoOrdini[[#This Row],[ARTICOLO]],FIND(" ",tbStoricoOrdini[[#This Row],[ARTICOLO]])+1,4)</f>
        <v>2500</v>
      </c>
      <c r="K1791" t="str">
        <f>IFERROR(RIGHT(tbStoricoOrdini[[#This Row],[ARTICOLO]],LEN(tbStoricoOrdini[[#This Row],[ARTICOLO]])-FIND(" ",tbStoricoOrdini[[#This Row],[ARTICOLO]],FIND(" ",tbStoricoOrdini[[#This Row],[ARTICOLO]]) +1)),"")</f>
        <v>Plus</v>
      </c>
      <c r="L1791" s="3">
        <f>VLOOKUP(tbStoricoOrdini[[#This Row],[ARTICOLO]],tbArticoli[],2,FALSE)</f>
        <v>220</v>
      </c>
      <c r="M1791" s="22">
        <f>tbStoricoOrdini[[#This Row],[IMPORTO]]/tbStoricoOrdini[[#This Row],[PREZZO]]</f>
        <v>7.1954545454545453</v>
      </c>
      <c r="N1791" t="s">
        <v>9</v>
      </c>
      <c r="O1791" s="8">
        <f>VLOOKUP(tbStoricoOrdini[[#This Row],[AGENTE]],tbAgenti[],2,FALSE)</f>
        <v>0.05</v>
      </c>
      <c r="P1791" s="2">
        <v>1583</v>
      </c>
      <c r="Q1791" s="2">
        <f>tbStoricoOrdini[[#This Row],[IMPORTO]]*tbStoricoOrdini[[#This Row],[% COMM.]]</f>
        <v>79.150000000000006</v>
      </c>
      <c r="R1791" s="2">
        <f>tbStoricoOrdini[[#This Row],[TOT. COMM.]]+tbStoricoOrdini[[#This Row],[IMPORTO]]</f>
        <v>1662.15</v>
      </c>
    </row>
    <row r="1792" spans="1:18">
      <c r="A1792" s="1">
        <v>43891</v>
      </c>
      <c r="B1792" s="7">
        <f>MONTH(tbStoricoOrdini[[#This Row],[DATA]])</f>
        <v>3</v>
      </c>
      <c r="C1792" t="s">
        <v>1887</v>
      </c>
      <c r="D1792" t="str">
        <f>RIGHT(tbStoricoOrdini[[#This Row],[ORDINE]],4)</f>
        <v>1789</v>
      </c>
      <c r="E1792" t="s">
        <v>22</v>
      </c>
      <c r="F1792" t="str">
        <f>VLOOKUP(tbStoricoOrdini[[#This Row],[CLIENTE]],tbClienti[],3,FALSE)</f>
        <v>Veneto</v>
      </c>
      <c r="G1792" t="str">
        <f>VLOOKUP(tbStoricoOrdini[[#This Row],[CLIENTE]],tbClienti[],7,FALSE)</f>
        <v>CB</v>
      </c>
      <c r="H1792" t="s">
        <v>70</v>
      </c>
      <c r="I1792" t="str">
        <f>IF(LEFT(tbStoricoOrdini[[#This Row],[ARTICOLO]],3) = "COG","COG",LEFT(tbStoricoOrdini[[#This Row],[ARTICOLO]],FIND(" ",tbStoricoOrdini[[#This Row],[ARTICOLO]])-1))</f>
        <v>EB08</v>
      </c>
      <c r="J1792" t="str">
        <f>MID(tbStoricoOrdini[[#This Row],[ARTICOLO]],FIND(" ",tbStoricoOrdini[[#This Row],[ARTICOLO]])+1,4)</f>
        <v>7500</v>
      </c>
      <c r="K1792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1792" s="3">
        <f>VLOOKUP(tbStoricoOrdini[[#This Row],[ARTICOLO]],tbArticoli[],2,FALSE)</f>
        <v>180</v>
      </c>
      <c r="M1792" s="22">
        <f>tbStoricoOrdini[[#This Row],[IMPORTO]]/tbStoricoOrdini[[#This Row],[PREZZO]]</f>
        <v>0.15</v>
      </c>
      <c r="N1792" t="s">
        <v>9</v>
      </c>
      <c r="O1792" s="8">
        <f>VLOOKUP(tbStoricoOrdini[[#This Row],[AGENTE]],tbAgenti[],2,FALSE)</f>
        <v>0.05</v>
      </c>
      <c r="P1792" s="2">
        <v>27</v>
      </c>
      <c r="Q1792" s="2">
        <f>tbStoricoOrdini[[#This Row],[IMPORTO]]*tbStoricoOrdini[[#This Row],[% COMM.]]</f>
        <v>1.35</v>
      </c>
      <c r="R1792" s="2">
        <f>tbStoricoOrdini[[#This Row],[TOT. COMM.]]+tbStoricoOrdini[[#This Row],[IMPORTO]]</f>
        <v>28.35</v>
      </c>
    </row>
    <row r="1793" spans="1:18">
      <c r="A1793" s="1">
        <v>43891</v>
      </c>
      <c r="B1793" s="7">
        <f>MONTH(tbStoricoOrdini[[#This Row],[DATA]])</f>
        <v>3</v>
      </c>
      <c r="C1793" t="s">
        <v>1888</v>
      </c>
      <c r="D1793" t="str">
        <f>RIGHT(tbStoricoOrdini[[#This Row],[ORDINE]],4)</f>
        <v>1790</v>
      </c>
      <c r="E1793" t="s">
        <v>22</v>
      </c>
      <c r="F1793" t="str">
        <f>VLOOKUP(tbStoricoOrdini[[#This Row],[CLIENTE]],tbClienti[],3,FALSE)</f>
        <v>Veneto</v>
      </c>
      <c r="G1793" t="str">
        <f>VLOOKUP(tbStoricoOrdini[[#This Row],[CLIENTE]],tbClienti[],7,FALSE)</f>
        <v>CB</v>
      </c>
      <c r="H1793" t="s">
        <v>75</v>
      </c>
      <c r="I1793" t="str">
        <f>IF(LEFT(tbStoricoOrdini[[#This Row],[ARTICOLO]],3) = "COG","COG",LEFT(tbStoricoOrdini[[#This Row],[ARTICOLO]],FIND(" ",tbStoricoOrdini[[#This Row],[ARTICOLO]])-1))</f>
        <v>AVRC</v>
      </c>
      <c r="J1793" t="str">
        <f>MID(tbStoricoOrdini[[#This Row],[ARTICOLO]],FIND(" ",tbStoricoOrdini[[#This Row],[ARTICOLO]])+1,4)</f>
        <v>1000</v>
      </c>
      <c r="K1793" t="str">
        <f>IFERROR(RIGHT(tbStoricoOrdini[[#This Row],[ARTICOLO]],LEN(tbStoricoOrdini[[#This Row],[ARTICOLO]])-FIND(" ",tbStoricoOrdini[[#This Row],[ARTICOLO]],FIND(" ",tbStoricoOrdini[[#This Row],[ARTICOLO]]) +1)),"")</f>
        <v>Silver</v>
      </c>
      <c r="L1793" s="3">
        <f>VLOOKUP(tbStoricoOrdini[[#This Row],[ARTICOLO]],tbArticoli[],2,FALSE)</f>
        <v>390</v>
      </c>
      <c r="M1793" s="22">
        <f>tbStoricoOrdini[[#This Row],[IMPORTO]]/tbStoricoOrdini[[#This Row],[PREZZO]]</f>
        <v>0.11282051282051282</v>
      </c>
      <c r="N1793" t="s">
        <v>9</v>
      </c>
      <c r="O1793" s="8">
        <f>VLOOKUP(tbStoricoOrdini[[#This Row],[AGENTE]],tbAgenti[],2,FALSE)</f>
        <v>0.05</v>
      </c>
      <c r="P1793" s="2">
        <v>44</v>
      </c>
      <c r="Q1793" s="2">
        <f>tbStoricoOrdini[[#This Row],[IMPORTO]]*tbStoricoOrdini[[#This Row],[% COMM.]]</f>
        <v>2.2000000000000002</v>
      </c>
      <c r="R1793" s="2">
        <f>tbStoricoOrdini[[#This Row],[TOT. COMM.]]+tbStoricoOrdini[[#This Row],[IMPORTO]]</f>
        <v>46.2</v>
      </c>
    </row>
    <row r="1794" spans="1:18">
      <c r="A1794" s="1">
        <v>43891</v>
      </c>
      <c r="B1794" s="7">
        <f>MONTH(tbStoricoOrdini[[#This Row],[DATA]])</f>
        <v>3</v>
      </c>
      <c r="C1794" t="s">
        <v>1889</v>
      </c>
      <c r="D1794" t="str">
        <f>RIGHT(tbStoricoOrdini[[#This Row],[ORDINE]],4)</f>
        <v>1791</v>
      </c>
      <c r="E1794" t="s">
        <v>22</v>
      </c>
      <c r="F1794" t="str">
        <f>VLOOKUP(tbStoricoOrdini[[#This Row],[CLIENTE]],tbClienti[],3,FALSE)</f>
        <v>Veneto</v>
      </c>
      <c r="G1794" t="str">
        <f>VLOOKUP(tbStoricoOrdini[[#This Row],[CLIENTE]],tbClienti[],7,FALSE)</f>
        <v>CB</v>
      </c>
      <c r="H1794" t="s">
        <v>71</v>
      </c>
      <c r="I1794" t="str">
        <f>IF(LEFT(tbStoricoOrdini[[#This Row],[ARTICOLO]],3) = "COG","COG",LEFT(tbStoricoOrdini[[#This Row],[ARTICOLO]],FIND(" ",tbStoricoOrdini[[#This Row],[ARTICOLO]])-1))</f>
        <v>EB07</v>
      </c>
      <c r="J1794" t="str">
        <f>MID(tbStoricoOrdini[[#This Row],[ARTICOLO]],FIND(" ",tbStoricoOrdini[[#This Row],[ARTICOLO]])+1,4)</f>
        <v>5000</v>
      </c>
      <c r="K1794" t="str">
        <f>IFERROR(RIGHT(tbStoricoOrdini[[#This Row],[ARTICOLO]],LEN(tbStoricoOrdini[[#This Row],[ARTICOLO]])-FIND(" ",tbStoricoOrdini[[#This Row],[ARTICOLO]],FIND(" ",tbStoricoOrdini[[#This Row],[ARTICOLO]]) +1)),"")</f>
        <v/>
      </c>
      <c r="L1794" s="3">
        <f>VLOOKUP(tbStoricoOrdini[[#This Row],[ARTICOLO]],tbArticoli[],2,FALSE)</f>
        <v>140</v>
      </c>
      <c r="M1794" s="22">
        <f>tbStoricoOrdini[[#This Row],[IMPORTO]]/tbStoricoOrdini[[#This Row],[PREZZO]]</f>
        <v>3.6857142857142855</v>
      </c>
      <c r="N1794" t="s">
        <v>9</v>
      </c>
      <c r="O1794" s="8">
        <f>VLOOKUP(tbStoricoOrdini[[#This Row],[AGENTE]],tbAgenti[],2,FALSE)</f>
        <v>0.05</v>
      </c>
      <c r="P1794" s="2">
        <v>516</v>
      </c>
      <c r="Q1794" s="2">
        <f>tbStoricoOrdini[[#This Row],[IMPORTO]]*tbStoricoOrdini[[#This Row],[% COMM.]]</f>
        <v>25.8</v>
      </c>
      <c r="R1794" s="2">
        <f>tbStoricoOrdini[[#This Row],[TOT. COMM.]]+tbStoricoOrdini[[#This Row],[IMPORTO]]</f>
        <v>541.79999999999995</v>
      </c>
    </row>
    <row r="1795" spans="1:18">
      <c r="A1795" s="1">
        <v>43891</v>
      </c>
      <c r="B1795" s="7">
        <f>MONTH(tbStoricoOrdini[[#This Row],[DATA]])</f>
        <v>3</v>
      </c>
      <c r="C1795" t="s">
        <v>1890</v>
      </c>
      <c r="D1795" t="str">
        <f>RIGHT(tbStoricoOrdini[[#This Row],[ORDINE]],4)</f>
        <v>1792</v>
      </c>
      <c r="E1795" t="s">
        <v>22</v>
      </c>
      <c r="F1795" t="str">
        <f>VLOOKUP(tbStoricoOrdini[[#This Row],[CLIENTE]],tbClienti[],3,FALSE)</f>
        <v>Veneto</v>
      </c>
      <c r="G1795" t="str">
        <f>VLOOKUP(tbStoricoOrdini[[#This Row],[CLIENTE]],tbClienti[],7,FALSE)</f>
        <v>CB</v>
      </c>
      <c r="H1795" t="s">
        <v>76</v>
      </c>
      <c r="I1795" t="str">
        <f>IF(LEFT(tbStoricoOrdini[[#This Row],[ARTICOLO]],3) = "COG","COG",LEFT(tbStoricoOrdini[[#This Row],[ARTICOLO]],FIND(" ",tbStoricoOrdini[[#This Row],[ARTICOLO]])-1))</f>
        <v>COG</v>
      </c>
      <c r="J1795" t="str">
        <f>MID(tbStoricoOrdini[[#This Row],[ARTICOLO]],FIND(" ",tbStoricoOrdini[[#This Row],[ARTICOLO]])+1,4)</f>
        <v>1000</v>
      </c>
      <c r="K1795" t="str">
        <f>IFERROR(RIGHT(tbStoricoOrdini[[#This Row],[ARTICOLO]],LEN(tbStoricoOrdini[[#This Row],[ARTICOLO]])-FIND(" ",tbStoricoOrdini[[#This Row],[ARTICOLO]],FIND(" ",tbStoricoOrdini[[#This Row],[ARTICOLO]]) +1)),"")</f>
        <v/>
      </c>
      <c r="L1795" s="3">
        <f>VLOOKUP(tbStoricoOrdini[[#This Row],[ARTICOLO]],tbArticoli[],2,FALSE)</f>
        <v>150</v>
      </c>
      <c r="M1795" s="22">
        <f>tbStoricoOrdini[[#This Row],[IMPORTO]]/tbStoricoOrdini[[#This Row],[PREZZO]]</f>
        <v>7.3733333333333331</v>
      </c>
      <c r="N1795" t="s">
        <v>9</v>
      </c>
      <c r="O1795" s="8">
        <f>VLOOKUP(tbStoricoOrdini[[#This Row],[AGENTE]],tbAgenti[],2,FALSE)</f>
        <v>0.05</v>
      </c>
      <c r="P1795" s="2">
        <v>1106</v>
      </c>
      <c r="Q1795" s="2">
        <f>tbStoricoOrdini[[#This Row],[IMPORTO]]*tbStoricoOrdini[[#This Row],[% COMM.]]</f>
        <v>55.300000000000004</v>
      </c>
      <c r="R1795" s="2">
        <f>tbStoricoOrdini[[#This Row],[TOT. COMM.]]+tbStoricoOrdini[[#This Row],[IMPORTO]]</f>
        <v>1161.3</v>
      </c>
    </row>
    <row r="1796" spans="1:18">
      <c r="A1796" s="1">
        <v>43891</v>
      </c>
      <c r="B1796" s="7">
        <f>MONTH(tbStoricoOrdini[[#This Row],[DATA]])</f>
        <v>3</v>
      </c>
      <c r="C1796" t="s">
        <v>1891</v>
      </c>
      <c r="D1796" t="str">
        <f>RIGHT(tbStoricoOrdini[[#This Row],[ORDINE]],4)</f>
        <v>1793</v>
      </c>
      <c r="E1796" t="s">
        <v>22</v>
      </c>
      <c r="F1796" t="str">
        <f>VLOOKUP(tbStoricoOrdini[[#This Row],[CLIENTE]],tbClienti[],3,FALSE)</f>
        <v>Veneto</v>
      </c>
      <c r="G1796" t="str">
        <f>VLOOKUP(tbStoricoOrdini[[#This Row],[CLIENTE]],tbClienti[],7,FALSE)</f>
        <v>CB</v>
      </c>
      <c r="H1796" t="s">
        <v>72</v>
      </c>
      <c r="I1796" t="str">
        <f>IF(LEFT(tbStoricoOrdini[[#This Row],[ARTICOLO]],3) = "COG","COG",LEFT(tbStoricoOrdini[[#This Row],[ARTICOLO]],FIND(" ",tbStoricoOrdini[[#This Row],[ARTICOLO]])-1))</f>
        <v>EB06</v>
      </c>
      <c r="J1796" t="str">
        <f>MID(tbStoricoOrdini[[#This Row],[ARTICOLO]],FIND(" ",tbStoricoOrdini[[#This Row],[ARTICOLO]])+1,4)</f>
        <v>3000</v>
      </c>
      <c r="K1796" t="str">
        <f>IFERROR(RIGHT(tbStoricoOrdini[[#This Row],[ARTICOLO]],LEN(tbStoricoOrdini[[#This Row],[ARTICOLO]])-FIND(" ",tbStoricoOrdini[[#This Row],[ARTICOLO]],FIND(" ",tbStoricoOrdini[[#This Row],[ARTICOLO]]) +1)),"")</f>
        <v>Medium</v>
      </c>
      <c r="L1796" s="3">
        <f>VLOOKUP(tbStoricoOrdini[[#This Row],[ARTICOLO]],tbArticoli[],2,FALSE)</f>
        <v>120</v>
      </c>
      <c r="M1796" s="22">
        <f>tbStoricoOrdini[[#This Row],[IMPORTO]]/tbStoricoOrdini[[#This Row],[PREZZO]]</f>
        <v>13.741666666666667</v>
      </c>
      <c r="N1796" t="s">
        <v>9</v>
      </c>
      <c r="O1796" s="8">
        <f>VLOOKUP(tbStoricoOrdini[[#This Row],[AGENTE]],tbAgenti[],2,FALSE)</f>
        <v>0.05</v>
      </c>
      <c r="P1796" s="2">
        <v>1649</v>
      </c>
      <c r="Q1796" s="2">
        <f>tbStoricoOrdini[[#This Row],[IMPORTO]]*tbStoricoOrdini[[#This Row],[% COMM.]]</f>
        <v>82.45</v>
      </c>
      <c r="R1796" s="2">
        <f>tbStoricoOrdini[[#This Row],[TOT. COMM.]]+tbStoricoOrdini[[#This Row],[IMPORTO]]</f>
        <v>1731.45</v>
      </c>
    </row>
    <row r="1797" spans="1:18">
      <c r="A1797" s="1">
        <v>43891</v>
      </c>
      <c r="B1797" s="7">
        <f>MONTH(tbStoricoOrdini[[#This Row],[DATA]])</f>
        <v>3</v>
      </c>
      <c r="C1797" t="s">
        <v>1892</v>
      </c>
      <c r="D1797" t="str">
        <f>RIGHT(tbStoricoOrdini[[#This Row],[ORDINE]],4)</f>
        <v>1794</v>
      </c>
      <c r="E1797" t="s">
        <v>23</v>
      </c>
      <c r="F1797" t="str">
        <f>VLOOKUP(tbStoricoOrdini[[#This Row],[CLIENTE]],tbClienti[],3,FALSE)</f>
        <v>Veneto</v>
      </c>
      <c r="G1797" t="str">
        <f>VLOOKUP(tbStoricoOrdini[[#This Row],[CLIENTE]],tbClienti[],7,FALSE)</f>
        <v>DB</v>
      </c>
      <c r="H1797" t="s">
        <v>81</v>
      </c>
      <c r="I1797" t="str">
        <f>IF(LEFT(tbStoricoOrdini[[#This Row],[ARTICOLO]],3) = "COG","COG",LEFT(tbStoricoOrdini[[#This Row],[ARTICOLO]],FIND(" ",tbStoricoOrdini[[#This Row],[ARTICOLO]])-1))</f>
        <v>COG</v>
      </c>
      <c r="J1797" t="str">
        <f>MID(tbStoricoOrdini[[#This Row],[ARTICOLO]],FIND(" ",tbStoricoOrdini[[#This Row],[ARTICOLO]])+1,4)</f>
        <v>6000</v>
      </c>
      <c r="K1797" t="str">
        <f>IFERROR(RIGHT(tbStoricoOrdini[[#This Row],[ARTICOLO]],LEN(tbStoricoOrdini[[#This Row],[ARTICOLO]])-FIND(" ",tbStoricoOrdini[[#This Row],[ARTICOLO]],FIND(" ",tbStoricoOrdini[[#This Row],[ARTICOLO]]) +1)),"")</f>
        <v>Gold</v>
      </c>
      <c r="L1797" s="3">
        <f>VLOOKUP(tbStoricoOrdini[[#This Row],[ARTICOLO]],tbArticoli[],2,FALSE)</f>
        <v>450</v>
      </c>
      <c r="M1797" s="22">
        <f>tbStoricoOrdini[[#This Row],[IMPORTO]]/tbStoricoOrdini[[#This Row],[PREZZO]]</f>
        <v>0.90666666666666662</v>
      </c>
      <c r="N1797" t="s">
        <v>9</v>
      </c>
      <c r="O1797" s="8">
        <f>VLOOKUP(tbStoricoOrdini[[#This Row],[AGENTE]],tbAgenti[],2,FALSE)</f>
        <v>0.05</v>
      </c>
      <c r="P1797" s="2">
        <v>408</v>
      </c>
      <c r="Q1797" s="2">
        <f>tbStoricoOrdini[[#This Row],[IMPORTO]]*tbStoricoOrdini[[#This Row],[% COMM.]]</f>
        <v>20.400000000000002</v>
      </c>
      <c r="R1797" s="2">
        <f>tbStoricoOrdini[[#This Row],[TOT. COMM.]]+tbStoricoOrdini[[#This Row],[IMPORTO]]</f>
        <v>428.4</v>
      </c>
    </row>
    <row r="1798" spans="1:18">
      <c r="A1798" s="1">
        <v>43891</v>
      </c>
      <c r="B1798" s="7">
        <f>MONTH(tbStoricoOrdini[[#This Row],[DATA]])</f>
        <v>3</v>
      </c>
      <c r="C1798" t="s">
        <v>1893</v>
      </c>
      <c r="D1798" t="str">
        <f>RIGHT(tbStoricoOrdini[[#This Row],[ORDINE]],4)</f>
        <v>1795</v>
      </c>
      <c r="E1798" t="s">
        <v>23</v>
      </c>
      <c r="F1798" t="str">
        <f>VLOOKUP(tbStoricoOrdini[[#This Row],[CLIENTE]],tbClienti[],3,FALSE)</f>
        <v>Veneto</v>
      </c>
      <c r="G1798" t="str">
        <f>VLOOKUP(tbStoricoOrdini[[#This Row],[CLIENTE]],tbClienti[],7,FALSE)</f>
        <v>DB</v>
      </c>
      <c r="H1798" t="s">
        <v>77</v>
      </c>
      <c r="I1798" t="str">
        <f>IF(LEFT(tbStoricoOrdini[[#This Row],[ARTICOLO]],3) = "COG","COG",LEFT(tbStoricoOrdini[[#This Row],[ARTICOLO]],FIND(" ",tbStoricoOrdini[[#This Row],[ARTICOLO]])-1))</f>
        <v>COG</v>
      </c>
      <c r="J1798" t="str">
        <f>MID(tbStoricoOrdini[[#This Row],[ARTICOLO]],FIND(" ",tbStoricoOrdini[[#This Row],[ARTICOLO]])+1,4)</f>
        <v>2000</v>
      </c>
      <c r="K1798" t="str">
        <f>IFERROR(RIGHT(tbStoricoOrdini[[#This Row],[ARTICOLO]],LEN(tbStoricoOrdini[[#This Row],[ARTICOLO]])-FIND(" ",tbStoricoOrdini[[#This Row],[ARTICOLO]],FIND(" ",tbStoricoOrdini[[#This Row],[ARTICOLO]]) +1)),"")</f>
        <v>Medium</v>
      </c>
      <c r="L1798" s="3">
        <f>VLOOKUP(tbStoricoOrdini[[#This Row],[ARTICOLO]],tbArticoli[],2,FALSE)</f>
        <v>200</v>
      </c>
      <c r="M1798" s="22">
        <f>tbStoricoOrdini[[#This Row],[IMPORTO]]/tbStoricoOrdini[[#This Row],[PREZZO]]</f>
        <v>0.375</v>
      </c>
      <c r="N1798" t="s">
        <v>9</v>
      </c>
      <c r="O1798" s="8">
        <f>VLOOKUP(tbStoricoOrdini[[#This Row],[AGENTE]],tbAgenti[],2,FALSE)</f>
        <v>0.05</v>
      </c>
      <c r="P1798" s="2">
        <v>75</v>
      </c>
      <c r="Q1798" s="2">
        <f>tbStoricoOrdini[[#This Row],[IMPORTO]]*tbStoricoOrdini[[#This Row],[% COMM.]]</f>
        <v>3.75</v>
      </c>
      <c r="R1798" s="2">
        <f>tbStoricoOrdini[[#This Row],[TOT. COMM.]]+tbStoricoOrdini[[#This Row],[IMPORTO]]</f>
        <v>78.75</v>
      </c>
    </row>
    <row r="1799" spans="1:18">
      <c r="A1799" s="1">
        <v>43891</v>
      </c>
      <c r="B1799" s="7">
        <f>MONTH(tbStoricoOrdini[[#This Row],[DATA]])</f>
        <v>3</v>
      </c>
      <c r="C1799" t="s">
        <v>1894</v>
      </c>
      <c r="D1799" t="str">
        <f>RIGHT(tbStoricoOrdini[[#This Row],[ORDINE]],4)</f>
        <v>1796</v>
      </c>
      <c r="E1799" t="s">
        <v>23</v>
      </c>
      <c r="F1799" t="str">
        <f>VLOOKUP(tbStoricoOrdini[[#This Row],[CLIENTE]],tbClienti[],3,FALSE)</f>
        <v>Veneto</v>
      </c>
      <c r="G1799" t="str">
        <f>VLOOKUP(tbStoricoOrdini[[#This Row],[CLIENTE]],tbClienti[],7,FALSE)</f>
        <v>DB</v>
      </c>
      <c r="H1799" t="s">
        <v>61</v>
      </c>
      <c r="I1799" t="str">
        <f>IF(LEFT(tbStoricoOrdini[[#This Row],[ARTICOLO]],3) = "COG","COG",LEFT(tbStoricoOrdini[[#This Row],[ARTICOLO]],FIND(" ",tbStoricoOrdini[[#This Row],[ARTICOLO]])-1))</f>
        <v>KLM</v>
      </c>
      <c r="J1799" t="str">
        <f>MID(tbStoricoOrdini[[#This Row],[ARTICOLO]],FIND(" ",tbStoricoOrdini[[#This Row],[ARTICOLO]])+1,4)</f>
        <v>5000</v>
      </c>
      <c r="K1799" t="str">
        <f>IFERROR(RIGHT(tbStoricoOrdini[[#This Row],[ARTICOLO]],LEN(tbStoricoOrdini[[#This Row],[ARTICOLO]])-FIND(" ",tbStoricoOrdini[[#This Row],[ARTICOLO]],FIND(" ",tbStoricoOrdini[[#This Row],[ARTICOLO]]) +1)),"")</f>
        <v>Medium</v>
      </c>
      <c r="L1799" s="3">
        <f>VLOOKUP(tbStoricoOrdini[[#This Row],[ARTICOLO]],tbArticoli[],2,FALSE)</f>
        <v>150</v>
      </c>
      <c r="M1799" s="22">
        <f>tbStoricoOrdini[[#This Row],[IMPORTO]]/tbStoricoOrdini[[#This Row],[PREZZO]]</f>
        <v>55.773333333333333</v>
      </c>
      <c r="N1799" t="s">
        <v>9</v>
      </c>
      <c r="O1799" s="8">
        <f>VLOOKUP(tbStoricoOrdini[[#This Row],[AGENTE]],tbAgenti[],2,FALSE)</f>
        <v>0.05</v>
      </c>
      <c r="P1799" s="2">
        <v>8366</v>
      </c>
      <c r="Q1799" s="2">
        <f>tbStoricoOrdini[[#This Row],[IMPORTO]]*tbStoricoOrdini[[#This Row],[% COMM.]]</f>
        <v>418.3</v>
      </c>
      <c r="R1799" s="2">
        <f>tbStoricoOrdini[[#This Row],[TOT. COMM.]]+tbStoricoOrdini[[#This Row],[IMPORTO]]</f>
        <v>8784.2999999999993</v>
      </c>
    </row>
    <row r="1800" spans="1:18">
      <c r="A1800" s="1">
        <v>43891</v>
      </c>
      <c r="B1800" s="7">
        <f>MONTH(tbStoricoOrdini[[#This Row],[DATA]])</f>
        <v>3</v>
      </c>
      <c r="C1800" t="s">
        <v>1895</v>
      </c>
      <c r="D1800" t="str">
        <f>RIGHT(tbStoricoOrdini[[#This Row],[ORDINE]],4)</f>
        <v>1797</v>
      </c>
      <c r="E1800" t="s">
        <v>23</v>
      </c>
      <c r="F1800" t="str">
        <f>VLOOKUP(tbStoricoOrdini[[#This Row],[CLIENTE]],tbClienti[],3,FALSE)</f>
        <v>Veneto</v>
      </c>
      <c r="G1800" t="str">
        <f>VLOOKUP(tbStoricoOrdini[[#This Row],[CLIENTE]],tbClienti[],7,FALSE)</f>
        <v>DB</v>
      </c>
      <c r="H1800" t="s">
        <v>79</v>
      </c>
      <c r="I1800" t="str">
        <f>IF(LEFT(tbStoricoOrdini[[#This Row],[ARTICOLO]],3) = "COG","COG",LEFT(tbStoricoOrdini[[#This Row],[ARTICOLO]],FIND(" ",tbStoricoOrdini[[#This Row],[ARTICOLO]])-1))</f>
        <v>COG</v>
      </c>
      <c r="J1800" t="str">
        <f>MID(tbStoricoOrdini[[#This Row],[ARTICOLO]],FIND(" ",tbStoricoOrdini[[#This Row],[ARTICOLO]])+1,4)</f>
        <v>4000</v>
      </c>
      <c r="K1800" t="str">
        <f>IFERROR(RIGHT(tbStoricoOrdini[[#This Row],[ARTICOLO]],LEN(tbStoricoOrdini[[#This Row],[ARTICOLO]])-FIND(" ",tbStoricoOrdini[[#This Row],[ARTICOLO]],FIND(" ",tbStoricoOrdini[[#This Row],[ARTICOLO]]) +1)),"")</f>
        <v>Plus</v>
      </c>
      <c r="L1800" s="3">
        <f>VLOOKUP(tbStoricoOrdini[[#This Row],[ARTICOLO]],tbArticoli[],2,FALSE)</f>
        <v>240</v>
      </c>
      <c r="M1800" s="22">
        <f>tbStoricoOrdini[[#This Row],[IMPORTO]]/tbStoricoOrdini[[#This Row],[PREZZO]]</f>
        <v>1.7749999999999999</v>
      </c>
      <c r="N1800" t="s">
        <v>9</v>
      </c>
      <c r="O1800" s="8">
        <f>VLOOKUP(tbStoricoOrdini[[#This Row],[AGENTE]],tbAgenti[],2,FALSE)</f>
        <v>0.05</v>
      </c>
      <c r="P1800" s="2">
        <v>426</v>
      </c>
      <c r="Q1800" s="2">
        <f>tbStoricoOrdini[[#This Row],[IMPORTO]]*tbStoricoOrdini[[#This Row],[% COMM.]]</f>
        <v>21.3</v>
      </c>
      <c r="R1800" s="2">
        <f>tbStoricoOrdini[[#This Row],[TOT. COMM.]]+tbStoricoOrdini[[#This Row],[IMPORTO]]</f>
        <v>447.3</v>
      </c>
    </row>
    <row r="1801" spans="1:18">
      <c r="A1801" s="1">
        <v>43891</v>
      </c>
      <c r="B1801" s="7">
        <f>MONTH(tbStoricoOrdini[[#This Row],[DATA]])</f>
        <v>3</v>
      </c>
      <c r="C1801" t="s">
        <v>1896</v>
      </c>
      <c r="D1801" t="str">
        <f>RIGHT(tbStoricoOrdini[[#This Row],[ORDINE]],4)</f>
        <v>1798</v>
      </c>
      <c r="E1801" t="s">
        <v>23</v>
      </c>
      <c r="F1801" t="str">
        <f>VLOOKUP(tbStoricoOrdini[[#This Row],[CLIENTE]],tbClienti[],3,FALSE)</f>
        <v>Veneto</v>
      </c>
      <c r="G1801" t="str">
        <f>VLOOKUP(tbStoricoOrdini[[#This Row],[CLIENTE]],tbClienti[],7,FALSE)</f>
        <v>DB</v>
      </c>
      <c r="H1801" t="s">
        <v>63</v>
      </c>
      <c r="I1801" t="str">
        <f>IF(LEFT(tbStoricoOrdini[[#This Row],[ARTICOLO]],3) = "COG","COG",LEFT(tbStoricoOrdini[[#This Row],[ARTICOLO]],FIND(" ",tbStoricoOrdini[[#This Row],[ARTICOLO]])-1))</f>
        <v>KLM</v>
      </c>
      <c r="J1801" t="str">
        <f>MID(tbStoricoOrdini[[#This Row],[ARTICOLO]],FIND(" ",tbStoricoOrdini[[#This Row],[ARTICOLO]])+1,4)</f>
        <v>3000</v>
      </c>
      <c r="K1801" t="str">
        <f>IFERROR(RIGHT(tbStoricoOrdini[[#This Row],[ARTICOLO]],LEN(tbStoricoOrdini[[#This Row],[ARTICOLO]])-FIND(" ",tbStoricoOrdini[[#This Row],[ARTICOLO]],FIND(" ",tbStoricoOrdini[[#This Row],[ARTICOLO]]) +1)),"")</f>
        <v>Plus</v>
      </c>
      <c r="L1801" s="3">
        <f>VLOOKUP(tbStoricoOrdini[[#This Row],[ARTICOLO]],tbArticoli[],2,FALSE)</f>
        <v>145</v>
      </c>
      <c r="M1801" s="22">
        <f>tbStoricoOrdini[[#This Row],[IMPORTO]]/tbStoricoOrdini[[#This Row],[PREZZO]]</f>
        <v>486.22068965517241</v>
      </c>
      <c r="N1801" t="s">
        <v>9</v>
      </c>
      <c r="O1801" s="8">
        <f>VLOOKUP(tbStoricoOrdini[[#This Row],[AGENTE]],tbAgenti[],2,FALSE)</f>
        <v>0.05</v>
      </c>
      <c r="P1801" s="2">
        <v>70502</v>
      </c>
      <c r="Q1801" s="2">
        <f>tbStoricoOrdini[[#This Row],[IMPORTO]]*tbStoricoOrdini[[#This Row],[% COMM.]]</f>
        <v>3525.1000000000004</v>
      </c>
      <c r="R1801" s="2">
        <f>tbStoricoOrdini[[#This Row],[TOT. COMM.]]+tbStoricoOrdini[[#This Row],[IMPORTO]]</f>
        <v>74027.100000000006</v>
      </c>
    </row>
    <row r="1802" spans="1:18">
      <c r="A1802" s="1">
        <v>43891</v>
      </c>
      <c r="B1802" s="7">
        <f>MONTH(tbStoricoOrdini[[#This Row],[DATA]])</f>
        <v>3</v>
      </c>
      <c r="C1802" t="s">
        <v>1897</v>
      </c>
      <c r="D1802" t="str">
        <f>RIGHT(tbStoricoOrdini[[#This Row],[ORDINE]],4)</f>
        <v>1799</v>
      </c>
      <c r="E1802" t="s">
        <v>23</v>
      </c>
      <c r="F1802" t="str">
        <f>VLOOKUP(tbStoricoOrdini[[#This Row],[CLIENTE]],tbClienti[],3,FALSE)</f>
        <v>Veneto</v>
      </c>
      <c r="G1802" t="str">
        <f>VLOOKUP(tbStoricoOrdini[[#This Row],[CLIENTE]],tbClienti[],7,FALSE)</f>
        <v>DB</v>
      </c>
      <c r="H1802" t="s">
        <v>66</v>
      </c>
      <c r="I1802" t="str">
        <f>IF(LEFT(tbStoricoOrdini[[#This Row],[ARTICOLO]],3) = "COG","COG",LEFT(tbStoricoOrdini[[#This Row],[ARTICOLO]],FIND(" ",tbStoricoOrdini[[#This Row],[ARTICOLO]])-1))</f>
        <v>BAG</v>
      </c>
      <c r="J1802" t="str">
        <f>MID(tbStoricoOrdini[[#This Row],[ARTICOLO]],FIND(" ",tbStoricoOrdini[[#This Row],[ARTICOLO]])+1,4)</f>
        <v>2500</v>
      </c>
      <c r="K1802" t="str">
        <f>IFERROR(RIGHT(tbStoricoOrdini[[#This Row],[ARTICOLO]],LEN(tbStoricoOrdini[[#This Row],[ARTICOLO]])-FIND(" ",tbStoricoOrdini[[#This Row],[ARTICOLO]],FIND(" ",tbStoricoOrdini[[#This Row],[ARTICOLO]]) +1)),"")</f>
        <v>Plus</v>
      </c>
      <c r="L1802" s="3">
        <f>VLOOKUP(tbStoricoOrdini[[#This Row],[ARTICOLO]],tbArticoli[],2,FALSE)</f>
        <v>220</v>
      </c>
      <c r="M1802" s="22">
        <f>tbStoricoOrdini[[#This Row],[IMPORTO]]/tbStoricoOrdini[[#This Row],[PREZZO]]</f>
        <v>9.0909090909090905E-3</v>
      </c>
      <c r="N1802" t="s">
        <v>9</v>
      </c>
      <c r="O1802" s="8">
        <f>VLOOKUP(tbStoricoOrdini[[#This Row],[AGENTE]],tbAgenti[],2,FALSE)</f>
        <v>0.05</v>
      </c>
      <c r="P1802" s="2">
        <v>2</v>
      </c>
      <c r="Q1802" s="2">
        <f>tbStoricoOrdini[[#This Row],[IMPORTO]]*tbStoricoOrdini[[#This Row],[% COMM.]]</f>
        <v>0.1</v>
      </c>
      <c r="R1802" s="2">
        <f>tbStoricoOrdini[[#This Row],[TOT. COMM.]]+tbStoricoOrdini[[#This Row],[IMPORTO]]</f>
        <v>2.1</v>
      </c>
    </row>
    <row r="1803" spans="1:18">
      <c r="A1803" s="1">
        <v>43891</v>
      </c>
      <c r="B1803" s="7">
        <f>MONTH(tbStoricoOrdini[[#This Row],[DATA]])</f>
        <v>3</v>
      </c>
      <c r="C1803" t="s">
        <v>1898</v>
      </c>
      <c r="D1803" t="str">
        <f>RIGHT(tbStoricoOrdini[[#This Row],[ORDINE]],4)</f>
        <v>1800</v>
      </c>
      <c r="E1803" t="s">
        <v>23</v>
      </c>
      <c r="F1803" t="str">
        <f>VLOOKUP(tbStoricoOrdini[[#This Row],[CLIENTE]],tbClienti[],3,FALSE)</f>
        <v>Veneto</v>
      </c>
      <c r="G1803" t="str">
        <f>VLOOKUP(tbStoricoOrdini[[#This Row],[CLIENTE]],tbClienti[],7,FALSE)</f>
        <v>DB</v>
      </c>
      <c r="H1803" t="s">
        <v>70</v>
      </c>
      <c r="I1803" t="str">
        <f>IF(LEFT(tbStoricoOrdini[[#This Row],[ARTICOLO]],3) = "COG","COG",LEFT(tbStoricoOrdini[[#This Row],[ARTICOLO]],FIND(" ",tbStoricoOrdini[[#This Row],[ARTICOLO]])-1))</f>
        <v>EB08</v>
      </c>
      <c r="J1803" t="str">
        <f>MID(tbStoricoOrdini[[#This Row],[ARTICOLO]],FIND(" ",tbStoricoOrdini[[#This Row],[ARTICOLO]])+1,4)</f>
        <v>7500</v>
      </c>
      <c r="K1803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1803" s="3">
        <f>VLOOKUP(tbStoricoOrdini[[#This Row],[ARTICOLO]],tbArticoli[],2,FALSE)</f>
        <v>180</v>
      </c>
      <c r="M1803" s="22">
        <f>tbStoricoOrdini[[#This Row],[IMPORTO]]/tbStoricoOrdini[[#This Row],[PREZZO]]</f>
        <v>1.8666666666666667</v>
      </c>
      <c r="N1803" t="s">
        <v>9</v>
      </c>
      <c r="O1803" s="8">
        <f>VLOOKUP(tbStoricoOrdini[[#This Row],[AGENTE]],tbAgenti[],2,FALSE)</f>
        <v>0.05</v>
      </c>
      <c r="P1803" s="2">
        <v>336</v>
      </c>
      <c r="Q1803" s="2">
        <f>tbStoricoOrdini[[#This Row],[IMPORTO]]*tbStoricoOrdini[[#This Row],[% COMM.]]</f>
        <v>16.8</v>
      </c>
      <c r="R1803" s="2">
        <f>tbStoricoOrdini[[#This Row],[TOT. COMM.]]+tbStoricoOrdini[[#This Row],[IMPORTO]]</f>
        <v>352.8</v>
      </c>
    </row>
    <row r="1804" spans="1:18">
      <c r="A1804" s="1">
        <v>43891</v>
      </c>
      <c r="B1804" s="7">
        <f>MONTH(tbStoricoOrdini[[#This Row],[DATA]])</f>
        <v>3</v>
      </c>
      <c r="C1804" t="s">
        <v>1899</v>
      </c>
      <c r="D1804" t="str">
        <f>RIGHT(tbStoricoOrdini[[#This Row],[ORDINE]],4)</f>
        <v>1801</v>
      </c>
      <c r="E1804" t="s">
        <v>23</v>
      </c>
      <c r="F1804" t="str">
        <f>VLOOKUP(tbStoricoOrdini[[#This Row],[CLIENTE]],tbClienti[],3,FALSE)</f>
        <v>Veneto</v>
      </c>
      <c r="G1804" t="str">
        <f>VLOOKUP(tbStoricoOrdini[[#This Row],[CLIENTE]],tbClienti[],7,FALSE)</f>
        <v>DB</v>
      </c>
      <c r="H1804" t="s">
        <v>71</v>
      </c>
      <c r="I1804" t="str">
        <f>IF(LEFT(tbStoricoOrdini[[#This Row],[ARTICOLO]],3) = "COG","COG",LEFT(tbStoricoOrdini[[#This Row],[ARTICOLO]],FIND(" ",tbStoricoOrdini[[#This Row],[ARTICOLO]])-1))</f>
        <v>EB07</v>
      </c>
      <c r="J1804" t="str">
        <f>MID(tbStoricoOrdini[[#This Row],[ARTICOLO]],FIND(" ",tbStoricoOrdini[[#This Row],[ARTICOLO]])+1,4)</f>
        <v>5000</v>
      </c>
      <c r="K1804" t="str">
        <f>IFERROR(RIGHT(tbStoricoOrdini[[#This Row],[ARTICOLO]],LEN(tbStoricoOrdini[[#This Row],[ARTICOLO]])-FIND(" ",tbStoricoOrdini[[#This Row],[ARTICOLO]],FIND(" ",tbStoricoOrdini[[#This Row],[ARTICOLO]]) +1)),"")</f>
        <v/>
      </c>
      <c r="L1804" s="3">
        <f>VLOOKUP(tbStoricoOrdini[[#This Row],[ARTICOLO]],tbArticoli[],2,FALSE)</f>
        <v>140</v>
      </c>
      <c r="M1804" s="22">
        <f>tbStoricoOrdini[[#This Row],[IMPORTO]]/tbStoricoOrdini[[#This Row],[PREZZO]]</f>
        <v>2.6285714285714286</v>
      </c>
      <c r="N1804" t="s">
        <v>9</v>
      </c>
      <c r="O1804" s="8">
        <f>VLOOKUP(tbStoricoOrdini[[#This Row],[AGENTE]],tbAgenti[],2,FALSE)</f>
        <v>0.05</v>
      </c>
      <c r="P1804" s="2">
        <v>368</v>
      </c>
      <c r="Q1804" s="2">
        <f>tbStoricoOrdini[[#This Row],[IMPORTO]]*tbStoricoOrdini[[#This Row],[% COMM.]]</f>
        <v>18.400000000000002</v>
      </c>
      <c r="R1804" s="2">
        <f>tbStoricoOrdini[[#This Row],[TOT. COMM.]]+tbStoricoOrdini[[#This Row],[IMPORTO]]</f>
        <v>386.4</v>
      </c>
    </row>
    <row r="1805" spans="1:18">
      <c r="A1805" s="1">
        <v>43891</v>
      </c>
      <c r="B1805" s="7">
        <f>MONTH(tbStoricoOrdini[[#This Row],[DATA]])</f>
        <v>3</v>
      </c>
      <c r="C1805" t="s">
        <v>1900</v>
      </c>
      <c r="D1805" t="str">
        <f>RIGHT(tbStoricoOrdini[[#This Row],[ORDINE]],4)</f>
        <v>1802</v>
      </c>
      <c r="E1805" t="s">
        <v>23</v>
      </c>
      <c r="F1805" t="str">
        <f>VLOOKUP(tbStoricoOrdini[[#This Row],[CLIENTE]],tbClienti[],3,FALSE)</f>
        <v>Veneto</v>
      </c>
      <c r="G1805" t="str">
        <f>VLOOKUP(tbStoricoOrdini[[#This Row],[CLIENTE]],tbClienti[],7,FALSE)</f>
        <v>DB</v>
      </c>
      <c r="H1805" t="s">
        <v>76</v>
      </c>
      <c r="I1805" t="str">
        <f>IF(LEFT(tbStoricoOrdini[[#This Row],[ARTICOLO]],3) = "COG","COG",LEFT(tbStoricoOrdini[[#This Row],[ARTICOLO]],FIND(" ",tbStoricoOrdini[[#This Row],[ARTICOLO]])-1))</f>
        <v>COG</v>
      </c>
      <c r="J1805" t="str">
        <f>MID(tbStoricoOrdini[[#This Row],[ARTICOLO]],FIND(" ",tbStoricoOrdini[[#This Row],[ARTICOLO]])+1,4)</f>
        <v>1000</v>
      </c>
      <c r="K1805" t="str">
        <f>IFERROR(RIGHT(tbStoricoOrdini[[#This Row],[ARTICOLO]],LEN(tbStoricoOrdini[[#This Row],[ARTICOLO]])-FIND(" ",tbStoricoOrdini[[#This Row],[ARTICOLO]],FIND(" ",tbStoricoOrdini[[#This Row],[ARTICOLO]]) +1)),"")</f>
        <v/>
      </c>
      <c r="L1805" s="3">
        <f>VLOOKUP(tbStoricoOrdini[[#This Row],[ARTICOLO]],tbArticoli[],2,FALSE)</f>
        <v>150</v>
      </c>
      <c r="M1805" s="22">
        <f>tbStoricoOrdini[[#This Row],[IMPORTO]]/tbStoricoOrdini[[#This Row],[PREZZO]]</f>
        <v>1.76</v>
      </c>
      <c r="N1805" t="s">
        <v>9</v>
      </c>
      <c r="O1805" s="8">
        <f>VLOOKUP(tbStoricoOrdini[[#This Row],[AGENTE]],tbAgenti[],2,FALSE)</f>
        <v>0.05</v>
      </c>
      <c r="P1805" s="2">
        <v>264</v>
      </c>
      <c r="Q1805" s="2">
        <f>tbStoricoOrdini[[#This Row],[IMPORTO]]*tbStoricoOrdini[[#This Row],[% COMM.]]</f>
        <v>13.200000000000001</v>
      </c>
      <c r="R1805" s="2">
        <f>tbStoricoOrdini[[#This Row],[TOT. COMM.]]+tbStoricoOrdini[[#This Row],[IMPORTO]]</f>
        <v>277.2</v>
      </c>
    </row>
    <row r="1806" spans="1:18">
      <c r="A1806" s="1">
        <v>43891</v>
      </c>
      <c r="B1806" s="7">
        <f>MONTH(tbStoricoOrdini[[#This Row],[DATA]])</f>
        <v>3</v>
      </c>
      <c r="C1806" t="s">
        <v>1901</v>
      </c>
      <c r="D1806" t="str">
        <f>RIGHT(tbStoricoOrdini[[#This Row],[ORDINE]],4)</f>
        <v>1803</v>
      </c>
      <c r="E1806" t="s">
        <v>24</v>
      </c>
      <c r="F1806" t="str">
        <f>VLOOKUP(tbStoricoOrdini[[#This Row],[CLIENTE]],tbClienti[],3,FALSE)</f>
        <v>Lombardia</v>
      </c>
      <c r="G1806" t="str">
        <f>VLOOKUP(tbStoricoOrdini[[#This Row],[CLIENTE]],tbClienti[],7,FALSE)</f>
        <v>DB</v>
      </c>
      <c r="H1806" t="s">
        <v>61</v>
      </c>
      <c r="I1806" t="str">
        <f>IF(LEFT(tbStoricoOrdini[[#This Row],[ARTICOLO]],3) = "COG","COG",LEFT(tbStoricoOrdini[[#This Row],[ARTICOLO]],FIND(" ",tbStoricoOrdini[[#This Row],[ARTICOLO]])-1))</f>
        <v>KLM</v>
      </c>
      <c r="J1806" t="str">
        <f>MID(tbStoricoOrdini[[#This Row],[ARTICOLO]],FIND(" ",tbStoricoOrdini[[#This Row],[ARTICOLO]])+1,4)</f>
        <v>5000</v>
      </c>
      <c r="K1806" t="str">
        <f>IFERROR(RIGHT(tbStoricoOrdini[[#This Row],[ARTICOLO]],LEN(tbStoricoOrdini[[#This Row],[ARTICOLO]])-FIND(" ",tbStoricoOrdini[[#This Row],[ARTICOLO]],FIND(" ",tbStoricoOrdini[[#This Row],[ARTICOLO]]) +1)),"")</f>
        <v>Medium</v>
      </c>
      <c r="L1806" s="3">
        <f>VLOOKUP(tbStoricoOrdini[[#This Row],[ARTICOLO]],tbArticoli[],2,FALSE)</f>
        <v>150</v>
      </c>
      <c r="M1806" s="22">
        <f>tbStoricoOrdini[[#This Row],[IMPORTO]]/tbStoricoOrdini[[#This Row],[PREZZO]]</f>
        <v>11.486666666666666</v>
      </c>
      <c r="N1806" t="s">
        <v>9</v>
      </c>
      <c r="O1806" s="8">
        <f>VLOOKUP(tbStoricoOrdini[[#This Row],[AGENTE]],tbAgenti[],2,FALSE)</f>
        <v>0.05</v>
      </c>
      <c r="P1806" s="2">
        <v>1723</v>
      </c>
      <c r="Q1806" s="2">
        <f>tbStoricoOrdini[[#This Row],[IMPORTO]]*tbStoricoOrdini[[#This Row],[% COMM.]]</f>
        <v>86.15</v>
      </c>
      <c r="R1806" s="2">
        <f>tbStoricoOrdini[[#This Row],[TOT. COMM.]]+tbStoricoOrdini[[#This Row],[IMPORTO]]</f>
        <v>1809.15</v>
      </c>
    </row>
    <row r="1807" spans="1:18">
      <c r="A1807" s="1">
        <v>43891</v>
      </c>
      <c r="B1807" s="7">
        <f>MONTH(tbStoricoOrdini[[#This Row],[DATA]])</f>
        <v>3</v>
      </c>
      <c r="C1807" t="s">
        <v>1902</v>
      </c>
      <c r="D1807" t="str">
        <f>RIGHT(tbStoricoOrdini[[#This Row],[ORDINE]],4)</f>
        <v>1804</v>
      </c>
      <c r="E1807" t="s">
        <v>24</v>
      </c>
      <c r="F1807" t="str">
        <f>VLOOKUP(tbStoricoOrdini[[#This Row],[CLIENTE]],tbClienti[],3,FALSE)</f>
        <v>Lombardia</v>
      </c>
      <c r="G1807" t="str">
        <f>VLOOKUP(tbStoricoOrdini[[#This Row],[CLIENTE]],tbClienti[],7,FALSE)</f>
        <v>DB</v>
      </c>
      <c r="H1807" t="s">
        <v>79</v>
      </c>
      <c r="I1807" t="str">
        <f>IF(LEFT(tbStoricoOrdini[[#This Row],[ARTICOLO]],3) = "COG","COG",LEFT(tbStoricoOrdini[[#This Row],[ARTICOLO]],FIND(" ",tbStoricoOrdini[[#This Row],[ARTICOLO]])-1))</f>
        <v>COG</v>
      </c>
      <c r="J1807" t="str">
        <f>MID(tbStoricoOrdini[[#This Row],[ARTICOLO]],FIND(" ",tbStoricoOrdini[[#This Row],[ARTICOLO]])+1,4)</f>
        <v>4000</v>
      </c>
      <c r="K1807" t="str">
        <f>IFERROR(RIGHT(tbStoricoOrdini[[#This Row],[ARTICOLO]],LEN(tbStoricoOrdini[[#This Row],[ARTICOLO]])-FIND(" ",tbStoricoOrdini[[#This Row],[ARTICOLO]],FIND(" ",tbStoricoOrdini[[#This Row],[ARTICOLO]]) +1)),"")</f>
        <v>Plus</v>
      </c>
      <c r="L1807" s="3">
        <f>VLOOKUP(tbStoricoOrdini[[#This Row],[ARTICOLO]],tbArticoli[],2,FALSE)</f>
        <v>240</v>
      </c>
      <c r="M1807" s="22">
        <f>tbStoricoOrdini[[#This Row],[IMPORTO]]/tbStoricoOrdini[[#This Row],[PREZZO]]</f>
        <v>4.1666666666666664E-2</v>
      </c>
      <c r="N1807" t="s">
        <v>9</v>
      </c>
      <c r="O1807" s="8">
        <f>VLOOKUP(tbStoricoOrdini[[#This Row],[AGENTE]],tbAgenti[],2,FALSE)</f>
        <v>0.05</v>
      </c>
      <c r="P1807" s="2">
        <v>10</v>
      </c>
      <c r="Q1807" s="2">
        <f>tbStoricoOrdini[[#This Row],[IMPORTO]]*tbStoricoOrdini[[#This Row],[% COMM.]]</f>
        <v>0.5</v>
      </c>
      <c r="R1807" s="2">
        <f>tbStoricoOrdini[[#This Row],[TOT. COMM.]]+tbStoricoOrdini[[#This Row],[IMPORTO]]</f>
        <v>10.5</v>
      </c>
    </row>
    <row r="1808" spans="1:18">
      <c r="A1808" s="1">
        <v>43891</v>
      </c>
      <c r="B1808" s="7">
        <f>MONTH(tbStoricoOrdini[[#This Row],[DATA]])</f>
        <v>3</v>
      </c>
      <c r="C1808" t="s">
        <v>1903</v>
      </c>
      <c r="D1808" t="str">
        <f>RIGHT(tbStoricoOrdini[[#This Row],[ORDINE]],4)</f>
        <v>1805</v>
      </c>
      <c r="E1808" t="s">
        <v>24</v>
      </c>
      <c r="F1808" t="str">
        <f>VLOOKUP(tbStoricoOrdini[[#This Row],[CLIENTE]],tbClienti[],3,FALSE)</f>
        <v>Lombardia</v>
      </c>
      <c r="G1808" t="str">
        <f>VLOOKUP(tbStoricoOrdini[[#This Row],[CLIENTE]],tbClienti[],7,FALSE)</f>
        <v>DB</v>
      </c>
      <c r="H1808" t="s">
        <v>63</v>
      </c>
      <c r="I1808" t="str">
        <f>IF(LEFT(tbStoricoOrdini[[#This Row],[ARTICOLO]],3) = "COG","COG",LEFT(tbStoricoOrdini[[#This Row],[ARTICOLO]],FIND(" ",tbStoricoOrdini[[#This Row],[ARTICOLO]])-1))</f>
        <v>KLM</v>
      </c>
      <c r="J1808" t="str">
        <f>MID(tbStoricoOrdini[[#This Row],[ARTICOLO]],FIND(" ",tbStoricoOrdini[[#This Row],[ARTICOLO]])+1,4)</f>
        <v>3000</v>
      </c>
      <c r="K1808" t="str">
        <f>IFERROR(RIGHT(tbStoricoOrdini[[#This Row],[ARTICOLO]],LEN(tbStoricoOrdini[[#This Row],[ARTICOLO]])-FIND(" ",tbStoricoOrdini[[#This Row],[ARTICOLO]],FIND(" ",tbStoricoOrdini[[#This Row],[ARTICOLO]]) +1)),"")</f>
        <v>Plus</v>
      </c>
      <c r="L1808" s="3">
        <f>VLOOKUP(tbStoricoOrdini[[#This Row],[ARTICOLO]],tbArticoli[],2,FALSE)</f>
        <v>145</v>
      </c>
      <c r="M1808" s="22">
        <f>tbStoricoOrdini[[#This Row],[IMPORTO]]/tbStoricoOrdini[[#This Row],[PREZZO]]</f>
        <v>163.6</v>
      </c>
      <c r="N1808" t="s">
        <v>9</v>
      </c>
      <c r="O1808" s="8">
        <f>VLOOKUP(tbStoricoOrdini[[#This Row],[AGENTE]],tbAgenti[],2,FALSE)</f>
        <v>0.05</v>
      </c>
      <c r="P1808" s="2">
        <v>23722</v>
      </c>
      <c r="Q1808" s="2">
        <f>tbStoricoOrdini[[#This Row],[IMPORTO]]*tbStoricoOrdini[[#This Row],[% COMM.]]</f>
        <v>1186.1000000000001</v>
      </c>
      <c r="R1808" s="2">
        <f>tbStoricoOrdini[[#This Row],[TOT. COMM.]]+tbStoricoOrdini[[#This Row],[IMPORTO]]</f>
        <v>24908.1</v>
      </c>
    </row>
    <row r="1809" spans="1:18">
      <c r="A1809" s="1">
        <v>43891</v>
      </c>
      <c r="B1809" s="7">
        <f>MONTH(tbStoricoOrdini[[#This Row],[DATA]])</f>
        <v>3</v>
      </c>
      <c r="C1809" t="s">
        <v>1904</v>
      </c>
      <c r="D1809" t="str">
        <f>RIGHT(tbStoricoOrdini[[#This Row],[ORDINE]],4)</f>
        <v>1806</v>
      </c>
      <c r="E1809" t="s">
        <v>24</v>
      </c>
      <c r="F1809" t="str">
        <f>VLOOKUP(tbStoricoOrdini[[#This Row],[CLIENTE]],tbClienti[],3,FALSE)</f>
        <v>Lombardia</v>
      </c>
      <c r="G1809" t="str">
        <f>VLOOKUP(tbStoricoOrdini[[#This Row],[CLIENTE]],tbClienti[],7,FALSE)</f>
        <v>DB</v>
      </c>
      <c r="H1809" t="s">
        <v>71</v>
      </c>
      <c r="I1809" t="str">
        <f>IF(LEFT(tbStoricoOrdini[[#This Row],[ARTICOLO]],3) = "COG","COG",LEFT(tbStoricoOrdini[[#This Row],[ARTICOLO]],FIND(" ",tbStoricoOrdini[[#This Row],[ARTICOLO]])-1))</f>
        <v>EB07</v>
      </c>
      <c r="J1809" t="str">
        <f>MID(tbStoricoOrdini[[#This Row],[ARTICOLO]],FIND(" ",tbStoricoOrdini[[#This Row],[ARTICOLO]])+1,4)</f>
        <v>5000</v>
      </c>
      <c r="K1809" t="str">
        <f>IFERROR(RIGHT(tbStoricoOrdini[[#This Row],[ARTICOLO]],LEN(tbStoricoOrdini[[#This Row],[ARTICOLO]])-FIND(" ",tbStoricoOrdini[[#This Row],[ARTICOLO]],FIND(" ",tbStoricoOrdini[[#This Row],[ARTICOLO]]) +1)),"")</f>
        <v/>
      </c>
      <c r="L1809" s="3">
        <f>VLOOKUP(tbStoricoOrdini[[#This Row],[ARTICOLO]],tbArticoli[],2,FALSE)</f>
        <v>140</v>
      </c>
      <c r="M1809" s="22">
        <f>tbStoricoOrdini[[#This Row],[IMPORTO]]/tbStoricoOrdini[[#This Row],[PREZZO]]</f>
        <v>1.6571428571428573</v>
      </c>
      <c r="N1809" t="s">
        <v>9</v>
      </c>
      <c r="O1809" s="8">
        <f>VLOOKUP(tbStoricoOrdini[[#This Row],[AGENTE]],tbAgenti[],2,FALSE)</f>
        <v>0.05</v>
      </c>
      <c r="P1809" s="2">
        <v>232</v>
      </c>
      <c r="Q1809" s="2">
        <f>tbStoricoOrdini[[#This Row],[IMPORTO]]*tbStoricoOrdini[[#This Row],[% COMM.]]</f>
        <v>11.600000000000001</v>
      </c>
      <c r="R1809" s="2">
        <f>tbStoricoOrdini[[#This Row],[TOT. COMM.]]+tbStoricoOrdini[[#This Row],[IMPORTO]]</f>
        <v>243.6</v>
      </c>
    </row>
    <row r="1810" spans="1:18">
      <c r="A1810" s="1">
        <v>43891</v>
      </c>
      <c r="B1810" s="7">
        <f>MONTH(tbStoricoOrdini[[#This Row],[DATA]])</f>
        <v>3</v>
      </c>
      <c r="C1810" t="s">
        <v>1905</v>
      </c>
      <c r="D1810" t="str">
        <f>RIGHT(tbStoricoOrdini[[#This Row],[ORDINE]],4)</f>
        <v>1807</v>
      </c>
      <c r="E1810" t="s">
        <v>24</v>
      </c>
      <c r="F1810" t="str">
        <f>VLOOKUP(tbStoricoOrdini[[#This Row],[CLIENTE]],tbClienti[],3,FALSE)</f>
        <v>Lombardia</v>
      </c>
      <c r="G1810" t="str">
        <f>VLOOKUP(tbStoricoOrdini[[#This Row],[CLIENTE]],tbClienti[],7,FALSE)</f>
        <v>DB</v>
      </c>
      <c r="H1810" t="s">
        <v>72</v>
      </c>
      <c r="I1810" t="str">
        <f>IF(LEFT(tbStoricoOrdini[[#This Row],[ARTICOLO]],3) = "COG","COG",LEFT(tbStoricoOrdini[[#This Row],[ARTICOLO]],FIND(" ",tbStoricoOrdini[[#This Row],[ARTICOLO]])-1))</f>
        <v>EB06</v>
      </c>
      <c r="J1810" t="str">
        <f>MID(tbStoricoOrdini[[#This Row],[ARTICOLO]],FIND(" ",tbStoricoOrdini[[#This Row],[ARTICOLO]])+1,4)</f>
        <v>3000</v>
      </c>
      <c r="K1810" t="str">
        <f>IFERROR(RIGHT(tbStoricoOrdini[[#This Row],[ARTICOLO]],LEN(tbStoricoOrdini[[#This Row],[ARTICOLO]])-FIND(" ",tbStoricoOrdini[[#This Row],[ARTICOLO]],FIND(" ",tbStoricoOrdini[[#This Row],[ARTICOLO]]) +1)),"")</f>
        <v>Medium</v>
      </c>
      <c r="L1810" s="3">
        <f>VLOOKUP(tbStoricoOrdini[[#This Row],[ARTICOLO]],tbArticoli[],2,FALSE)</f>
        <v>120</v>
      </c>
      <c r="M1810" s="22">
        <f>tbStoricoOrdini[[#This Row],[IMPORTO]]/tbStoricoOrdini[[#This Row],[PREZZO]]</f>
        <v>31.441666666666666</v>
      </c>
      <c r="N1810" t="s">
        <v>9</v>
      </c>
      <c r="O1810" s="8">
        <f>VLOOKUP(tbStoricoOrdini[[#This Row],[AGENTE]],tbAgenti[],2,FALSE)</f>
        <v>0.05</v>
      </c>
      <c r="P1810" s="2">
        <v>3773</v>
      </c>
      <c r="Q1810" s="2">
        <f>tbStoricoOrdini[[#This Row],[IMPORTO]]*tbStoricoOrdini[[#This Row],[% COMM.]]</f>
        <v>188.65</v>
      </c>
      <c r="R1810" s="2">
        <f>tbStoricoOrdini[[#This Row],[TOT. COMM.]]+tbStoricoOrdini[[#This Row],[IMPORTO]]</f>
        <v>3961.65</v>
      </c>
    </row>
    <row r="1811" spans="1:18">
      <c r="A1811" s="1">
        <v>43891</v>
      </c>
      <c r="B1811" s="7">
        <f>MONTH(tbStoricoOrdini[[#This Row],[DATA]])</f>
        <v>3</v>
      </c>
      <c r="C1811" t="s">
        <v>1906</v>
      </c>
      <c r="D1811" t="str">
        <f>RIGHT(tbStoricoOrdini[[#This Row],[ORDINE]],4)</f>
        <v>1808</v>
      </c>
      <c r="E1811" t="s">
        <v>25</v>
      </c>
      <c r="F1811" t="str">
        <f>VLOOKUP(tbStoricoOrdini[[#This Row],[CLIENTE]],tbClienti[],3,FALSE)</f>
        <v>Lombardia</v>
      </c>
      <c r="G1811" t="str">
        <f>VLOOKUP(tbStoricoOrdini[[#This Row],[CLIENTE]],tbClienti[],7,FALSE)</f>
        <v>CD</v>
      </c>
      <c r="H1811" t="s">
        <v>78</v>
      </c>
      <c r="I1811" t="str">
        <f>IF(LEFT(tbStoricoOrdini[[#This Row],[ARTICOLO]],3) = "COG","COG",LEFT(tbStoricoOrdini[[#This Row],[ARTICOLO]],FIND(" ",tbStoricoOrdini[[#This Row],[ARTICOLO]])-1))</f>
        <v>COG</v>
      </c>
      <c r="J1811" t="str">
        <f>MID(tbStoricoOrdini[[#This Row],[ARTICOLO]],FIND(" ",tbStoricoOrdini[[#This Row],[ARTICOLO]])+1,4)</f>
        <v>3000</v>
      </c>
      <c r="K1811" t="str">
        <f>IFERROR(RIGHT(tbStoricoOrdini[[#This Row],[ARTICOLO]],LEN(tbStoricoOrdini[[#This Row],[ARTICOLO]])-FIND(" ",tbStoricoOrdini[[#This Row],[ARTICOLO]],FIND(" ",tbStoricoOrdini[[#This Row],[ARTICOLO]]) +1)),"")</f>
        <v>Medium</v>
      </c>
      <c r="L1811" s="3">
        <f>VLOOKUP(tbStoricoOrdini[[#This Row],[ARTICOLO]],tbArticoli[],2,FALSE)</f>
        <v>220</v>
      </c>
      <c r="M1811" s="22">
        <f>tbStoricoOrdini[[#This Row],[IMPORTO]]/tbStoricoOrdini[[#This Row],[PREZZO]]</f>
        <v>4.5545454545454547</v>
      </c>
      <c r="N1811" t="s">
        <v>8</v>
      </c>
      <c r="O1811" s="8">
        <f>VLOOKUP(tbStoricoOrdini[[#This Row],[AGENTE]],tbAgenti[],2,FALSE)</f>
        <v>0.05</v>
      </c>
      <c r="P1811" s="2">
        <v>1002</v>
      </c>
      <c r="Q1811" s="2">
        <f>tbStoricoOrdini[[#This Row],[IMPORTO]]*tbStoricoOrdini[[#This Row],[% COMM.]]</f>
        <v>50.1</v>
      </c>
      <c r="R1811" s="2">
        <f>tbStoricoOrdini[[#This Row],[TOT. COMM.]]+tbStoricoOrdini[[#This Row],[IMPORTO]]</f>
        <v>1052.0999999999999</v>
      </c>
    </row>
    <row r="1812" spans="1:18">
      <c r="A1812" s="1">
        <v>43891</v>
      </c>
      <c r="B1812" s="7">
        <f>MONTH(tbStoricoOrdini[[#This Row],[DATA]])</f>
        <v>3</v>
      </c>
      <c r="C1812" t="s">
        <v>1907</v>
      </c>
      <c r="D1812" t="str">
        <f>RIGHT(tbStoricoOrdini[[#This Row],[ORDINE]],4)</f>
        <v>1809</v>
      </c>
      <c r="E1812" t="s">
        <v>25</v>
      </c>
      <c r="F1812" t="str">
        <f>VLOOKUP(tbStoricoOrdini[[#This Row],[CLIENTE]],tbClienti[],3,FALSE)</f>
        <v>Lombardia</v>
      </c>
      <c r="G1812" t="str">
        <f>VLOOKUP(tbStoricoOrdini[[#This Row],[CLIENTE]],tbClienti[],7,FALSE)</f>
        <v>CD</v>
      </c>
      <c r="H1812" t="s">
        <v>74</v>
      </c>
      <c r="I1812" t="str">
        <f>IF(LEFT(tbStoricoOrdini[[#This Row],[ARTICOLO]],3) = "COG","COG",LEFT(tbStoricoOrdini[[#This Row],[ARTICOLO]],FIND(" ",tbStoricoOrdini[[#This Row],[ARTICOLO]])-1))</f>
        <v>AVRC</v>
      </c>
      <c r="J1812" t="str">
        <f>MID(tbStoricoOrdini[[#This Row],[ARTICOLO]],FIND(" ",tbStoricoOrdini[[#This Row],[ARTICOLO]])+1,4)</f>
        <v>2500</v>
      </c>
      <c r="K1812" t="str">
        <f>IFERROR(RIGHT(tbStoricoOrdini[[#This Row],[ARTICOLO]],LEN(tbStoricoOrdini[[#This Row],[ARTICOLO]])-FIND(" ",tbStoricoOrdini[[#This Row],[ARTICOLO]],FIND(" ",tbStoricoOrdini[[#This Row],[ARTICOLO]]) +1)),"")</f>
        <v>Gold</v>
      </c>
      <c r="L1812" s="3">
        <f>VLOOKUP(tbStoricoOrdini[[#This Row],[ARTICOLO]],tbArticoli[],2,FALSE)</f>
        <v>500</v>
      </c>
      <c r="M1812" s="22">
        <f>tbStoricoOrdini[[#This Row],[IMPORTO]]/tbStoricoOrdini[[#This Row],[PREZZO]]</f>
        <v>26.928000000000001</v>
      </c>
      <c r="N1812" t="s">
        <v>10</v>
      </c>
      <c r="O1812" s="8">
        <f>VLOOKUP(tbStoricoOrdini[[#This Row],[AGENTE]],tbAgenti[],2,FALSE)</f>
        <v>3.6999999999999998E-2</v>
      </c>
      <c r="P1812" s="2">
        <v>13464</v>
      </c>
      <c r="Q1812" s="2">
        <f>tbStoricoOrdini[[#This Row],[IMPORTO]]*tbStoricoOrdini[[#This Row],[% COMM.]]</f>
        <v>498.16799999999995</v>
      </c>
      <c r="R1812" s="2">
        <f>tbStoricoOrdini[[#This Row],[TOT. COMM.]]+tbStoricoOrdini[[#This Row],[IMPORTO]]</f>
        <v>13962.168</v>
      </c>
    </row>
    <row r="1813" spans="1:18">
      <c r="A1813" s="1">
        <v>43891</v>
      </c>
      <c r="B1813" s="7">
        <f>MONTH(tbStoricoOrdini[[#This Row],[DATA]])</f>
        <v>3</v>
      </c>
      <c r="C1813" t="s">
        <v>1908</v>
      </c>
      <c r="D1813" t="str">
        <f>RIGHT(tbStoricoOrdini[[#This Row],[ORDINE]],4)</f>
        <v>1810</v>
      </c>
      <c r="E1813" t="s">
        <v>25</v>
      </c>
      <c r="F1813" t="str">
        <f>VLOOKUP(tbStoricoOrdini[[#This Row],[CLIENTE]],tbClienti[],3,FALSE)</f>
        <v>Lombardia</v>
      </c>
      <c r="G1813" t="str">
        <f>VLOOKUP(tbStoricoOrdini[[#This Row],[CLIENTE]],tbClienti[],7,FALSE)</f>
        <v>CD</v>
      </c>
      <c r="H1813" t="s">
        <v>74</v>
      </c>
      <c r="I1813" t="str">
        <f>IF(LEFT(tbStoricoOrdini[[#This Row],[ARTICOLO]],3) = "COG","COG",LEFT(tbStoricoOrdini[[#This Row],[ARTICOLO]],FIND(" ",tbStoricoOrdini[[#This Row],[ARTICOLO]])-1))</f>
        <v>AVRC</v>
      </c>
      <c r="J1813" t="str">
        <f>MID(tbStoricoOrdini[[#This Row],[ARTICOLO]],FIND(" ",tbStoricoOrdini[[#This Row],[ARTICOLO]])+1,4)</f>
        <v>2500</v>
      </c>
      <c r="K1813" t="str">
        <f>IFERROR(RIGHT(tbStoricoOrdini[[#This Row],[ARTICOLO]],LEN(tbStoricoOrdini[[#This Row],[ARTICOLO]])-FIND(" ",tbStoricoOrdini[[#This Row],[ARTICOLO]],FIND(" ",tbStoricoOrdini[[#This Row],[ARTICOLO]]) +1)),"")</f>
        <v>Gold</v>
      </c>
      <c r="L1813" s="3">
        <f>VLOOKUP(tbStoricoOrdini[[#This Row],[ARTICOLO]],tbArticoli[],2,FALSE)</f>
        <v>500</v>
      </c>
      <c r="M1813" s="22">
        <f>tbStoricoOrdini[[#This Row],[IMPORTO]]/tbStoricoOrdini[[#This Row],[PREZZO]]</f>
        <v>14.074</v>
      </c>
      <c r="N1813" t="s">
        <v>11</v>
      </c>
      <c r="O1813" s="8">
        <f>VLOOKUP(tbStoricoOrdini[[#This Row],[AGENTE]],tbAgenti[],2,FALSE)</f>
        <v>0.04</v>
      </c>
      <c r="P1813" s="2">
        <v>7037</v>
      </c>
      <c r="Q1813" s="2">
        <f>tbStoricoOrdini[[#This Row],[IMPORTO]]*tbStoricoOrdini[[#This Row],[% COMM.]]</f>
        <v>281.48</v>
      </c>
      <c r="R1813" s="2">
        <f>tbStoricoOrdini[[#This Row],[TOT. COMM.]]+tbStoricoOrdini[[#This Row],[IMPORTO]]</f>
        <v>7318.48</v>
      </c>
    </row>
    <row r="1814" spans="1:18">
      <c r="A1814" s="1">
        <v>43891</v>
      </c>
      <c r="B1814" s="7">
        <f>MONTH(tbStoricoOrdini[[#This Row],[DATA]])</f>
        <v>3</v>
      </c>
      <c r="C1814" t="s">
        <v>1909</v>
      </c>
      <c r="D1814" t="str">
        <f>RIGHT(tbStoricoOrdini[[#This Row],[ORDINE]],4)</f>
        <v>1811</v>
      </c>
      <c r="E1814" t="s">
        <v>25</v>
      </c>
      <c r="F1814" t="str">
        <f>VLOOKUP(tbStoricoOrdini[[#This Row],[CLIENTE]],tbClienti[],3,FALSE)</f>
        <v>Lombardia</v>
      </c>
      <c r="G1814" t="str">
        <f>VLOOKUP(tbStoricoOrdini[[#This Row],[CLIENTE]],tbClienti[],7,FALSE)</f>
        <v>CD</v>
      </c>
      <c r="H1814" t="s">
        <v>74</v>
      </c>
      <c r="I1814" t="str">
        <f>IF(LEFT(tbStoricoOrdini[[#This Row],[ARTICOLO]],3) = "COG","COG",LEFT(tbStoricoOrdini[[#This Row],[ARTICOLO]],FIND(" ",tbStoricoOrdini[[#This Row],[ARTICOLO]])-1))</f>
        <v>AVRC</v>
      </c>
      <c r="J1814" t="str">
        <f>MID(tbStoricoOrdini[[#This Row],[ARTICOLO]],FIND(" ",tbStoricoOrdini[[#This Row],[ARTICOLO]])+1,4)</f>
        <v>2500</v>
      </c>
      <c r="K1814" t="str">
        <f>IFERROR(RIGHT(tbStoricoOrdini[[#This Row],[ARTICOLO]],LEN(tbStoricoOrdini[[#This Row],[ARTICOLO]])-FIND(" ",tbStoricoOrdini[[#This Row],[ARTICOLO]],FIND(" ",tbStoricoOrdini[[#This Row],[ARTICOLO]]) +1)),"")</f>
        <v>Gold</v>
      </c>
      <c r="L1814" s="3">
        <f>VLOOKUP(tbStoricoOrdini[[#This Row],[ARTICOLO]],tbArticoli[],2,FALSE)</f>
        <v>500</v>
      </c>
      <c r="M1814" s="22">
        <f>tbStoricoOrdini[[#This Row],[IMPORTO]]/tbStoricoOrdini[[#This Row],[PREZZO]]</f>
        <v>7.5460000000000003</v>
      </c>
      <c r="N1814" t="s">
        <v>8</v>
      </c>
      <c r="O1814" s="8">
        <f>VLOOKUP(tbStoricoOrdini[[#This Row],[AGENTE]],tbAgenti[],2,FALSE)</f>
        <v>0.05</v>
      </c>
      <c r="P1814" s="2">
        <v>3773</v>
      </c>
      <c r="Q1814" s="2">
        <f>tbStoricoOrdini[[#This Row],[IMPORTO]]*tbStoricoOrdini[[#This Row],[% COMM.]]</f>
        <v>188.65</v>
      </c>
      <c r="R1814" s="2">
        <f>tbStoricoOrdini[[#This Row],[TOT. COMM.]]+tbStoricoOrdini[[#This Row],[IMPORTO]]</f>
        <v>3961.65</v>
      </c>
    </row>
    <row r="1815" spans="1:18">
      <c r="A1815" s="1">
        <v>43891</v>
      </c>
      <c r="B1815" s="7">
        <f>MONTH(tbStoricoOrdini[[#This Row],[DATA]])</f>
        <v>3</v>
      </c>
      <c r="C1815" t="s">
        <v>1910</v>
      </c>
      <c r="D1815" t="str">
        <f>RIGHT(tbStoricoOrdini[[#This Row],[ORDINE]],4)</f>
        <v>1812</v>
      </c>
      <c r="E1815" t="s">
        <v>25</v>
      </c>
      <c r="F1815" t="str">
        <f>VLOOKUP(tbStoricoOrdini[[#This Row],[CLIENTE]],tbClienti[],3,FALSE)</f>
        <v>Lombardia</v>
      </c>
      <c r="G1815" t="str">
        <f>VLOOKUP(tbStoricoOrdini[[#This Row],[CLIENTE]],tbClienti[],7,FALSE)</f>
        <v>CD</v>
      </c>
      <c r="H1815" t="s">
        <v>74</v>
      </c>
      <c r="I1815" t="str">
        <f>IF(LEFT(tbStoricoOrdini[[#This Row],[ARTICOLO]],3) = "COG","COG",LEFT(tbStoricoOrdini[[#This Row],[ARTICOLO]],FIND(" ",tbStoricoOrdini[[#This Row],[ARTICOLO]])-1))</f>
        <v>AVRC</v>
      </c>
      <c r="J1815" t="str">
        <f>MID(tbStoricoOrdini[[#This Row],[ARTICOLO]],FIND(" ",tbStoricoOrdini[[#This Row],[ARTICOLO]])+1,4)</f>
        <v>2500</v>
      </c>
      <c r="K1815" t="str">
        <f>IFERROR(RIGHT(tbStoricoOrdini[[#This Row],[ARTICOLO]],LEN(tbStoricoOrdini[[#This Row],[ARTICOLO]])-FIND(" ",tbStoricoOrdini[[#This Row],[ARTICOLO]],FIND(" ",tbStoricoOrdini[[#This Row],[ARTICOLO]]) +1)),"")</f>
        <v>Gold</v>
      </c>
      <c r="L1815" s="3">
        <f>VLOOKUP(tbStoricoOrdini[[#This Row],[ARTICOLO]],tbArticoli[],2,FALSE)</f>
        <v>500</v>
      </c>
      <c r="M1815" s="22">
        <f>tbStoricoOrdini[[#This Row],[IMPORTO]]/tbStoricoOrdini[[#This Row],[PREZZO]]</f>
        <v>11.917999999999999</v>
      </c>
      <c r="N1815" t="s">
        <v>12</v>
      </c>
      <c r="O1815" s="8">
        <f>VLOOKUP(tbStoricoOrdini[[#This Row],[AGENTE]],tbAgenti[],2,FALSE)</f>
        <v>0.05</v>
      </c>
      <c r="P1815" s="2">
        <v>5959</v>
      </c>
      <c r="Q1815" s="2">
        <f>tbStoricoOrdini[[#This Row],[IMPORTO]]*tbStoricoOrdini[[#This Row],[% COMM.]]</f>
        <v>297.95</v>
      </c>
      <c r="R1815" s="2">
        <f>tbStoricoOrdini[[#This Row],[TOT. COMM.]]+tbStoricoOrdini[[#This Row],[IMPORTO]]</f>
        <v>6256.95</v>
      </c>
    </row>
    <row r="1816" spans="1:18">
      <c r="A1816" s="1">
        <v>43891</v>
      </c>
      <c r="B1816" s="7">
        <f>MONTH(tbStoricoOrdini[[#This Row],[DATA]])</f>
        <v>3</v>
      </c>
      <c r="C1816" t="s">
        <v>1911</v>
      </c>
      <c r="D1816" t="str">
        <f>RIGHT(tbStoricoOrdini[[#This Row],[ORDINE]],4)</f>
        <v>1813</v>
      </c>
      <c r="E1816" t="s">
        <v>25</v>
      </c>
      <c r="F1816" t="str">
        <f>VLOOKUP(tbStoricoOrdini[[#This Row],[CLIENTE]],tbClienti[],3,FALSE)</f>
        <v>Lombardia</v>
      </c>
      <c r="G1816" t="str">
        <f>VLOOKUP(tbStoricoOrdini[[#This Row],[CLIENTE]],tbClienti[],7,FALSE)</f>
        <v>CD</v>
      </c>
      <c r="H1816" t="s">
        <v>77</v>
      </c>
      <c r="I1816" t="str">
        <f>IF(LEFT(tbStoricoOrdini[[#This Row],[ARTICOLO]],3) = "COG","COG",LEFT(tbStoricoOrdini[[#This Row],[ARTICOLO]],FIND(" ",tbStoricoOrdini[[#This Row],[ARTICOLO]])-1))</f>
        <v>COG</v>
      </c>
      <c r="J1816" t="str">
        <f>MID(tbStoricoOrdini[[#This Row],[ARTICOLO]],FIND(" ",tbStoricoOrdini[[#This Row],[ARTICOLO]])+1,4)</f>
        <v>2000</v>
      </c>
      <c r="K1816" t="str">
        <f>IFERROR(RIGHT(tbStoricoOrdini[[#This Row],[ARTICOLO]],LEN(tbStoricoOrdini[[#This Row],[ARTICOLO]])-FIND(" ",tbStoricoOrdini[[#This Row],[ARTICOLO]],FIND(" ",tbStoricoOrdini[[#This Row],[ARTICOLO]]) +1)),"")</f>
        <v>Medium</v>
      </c>
      <c r="L1816" s="3">
        <f>VLOOKUP(tbStoricoOrdini[[#This Row],[ARTICOLO]],tbArticoli[],2,FALSE)</f>
        <v>200</v>
      </c>
      <c r="M1816" s="22">
        <f>tbStoricoOrdini[[#This Row],[IMPORTO]]/tbStoricoOrdini[[#This Row],[PREZZO]]</f>
        <v>3</v>
      </c>
      <c r="N1816" t="s">
        <v>9</v>
      </c>
      <c r="O1816" s="8">
        <f>VLOOKUP(tbStoricoOrdini[[#This Row],[AGENTE]],tbAgenti[],2,FALSE)</f>
        <v>0.05</v>
      </c>
      <c r="P1816" s="2">
        <v>600</v>
      </c>
      <c r="Q1816" s="2">
        <f>tbStoricoOrdini[[#This Row],[IMPORTO]]*tbStoricoOrdini[[#This Row],[% COMM.]]</f>
        <v>30</v>
      </c>
      <c r="R1816" s="2">
        <f>tbStoricoOrdini[[#This Row],[TOT. COMM.]]+tbStoricoOrdini[[#This Row],[IMPORTO]]</f>
        <v>630</v>
      </c>
    </row>
    <row r="1817" spans="1:18">
      <c r="A1817" s="1">
        <v>43891</v>
      </c>
      <c r="B1817" s="7">
        <f>MONTH(tbStoricoOrdini[[#This Row],[DATA]])</f>
        <v>3</v>
      </c>
      <c r="C1817" t="s">
        <v>1912</v>
      </c>
      <c r="D1817" t="str">
        <f>RIGHT(tbStoricoOrdini[[#This Row],[ORDINE]],4)</f>
        <v>1814</v>
      </c>
      <c r="E1817" t="s">
        <v>25</v>
      </c>
      <c r="F1817" t="str">
        <f>VLOOKUP(tbStoricoOrdini[[#This Row],[CLIENTE]],tbClienti[],3,FALSE)</f>
        <v>Lombardia</v>
      </c>
      <c r="G1817" t="str">
        <f>VLOOKUP(tbStoricoOrdini[[#This Row],[CLIENTE]],tbClienti[],7,FALSE)</f>
        <v>CD</v>
      </c>
      <c r="H1817" t="s">
        <v>61</v>
      </c>
      <c r="I1817" t="str">
        <f>IF(LEFT(tbStoricoOrdini[[#This Row],[ARTICOLO]],3) = "COG","COG",LEFT(tbStoricoOrdini[[#This Row],[ARTICOLO]],FIND(" ",tbStoricoOrdini[[#This Row],[ARTICOLO]])-1))</f>
        <v>KLM</v>
      </c>
      <c r="J1817" t="str">
        <f>MID(tbStoricoOrdini[[#This Row],[ARTICOLO]],FIND(" ",tbStoricoOrdini[[#This Row],[ARTICOLO]])+1,4)</f>
        <v>5000</v>
      </c>
      <c r="K1817" t="str">
        <f>IFERROR(RIGHT(tbStoricoOrdini[[#This Row],[ARTICOLO]],LEN(tbStoricoOrdini[[#This Row],[ARTICOLO]])-FIND(" ",tbStoricoOrdini[[#This Row],[ARTICOLO]],FIND(" ",tbStoricoOrdini[[#This Row],[ARTICOLO]]) +1)),"")</f>
        <v>Medium</v>
      </c>
      <c r="L1817" s="3">
        <f>VLOOKUP(tbStoricoOrdini[[#This Row],[ARTICOLO]],tbArticoli[],2,FALSE)</f>
        <v>150</v>
      </c>
      <c r="M1817" s="22">
        <f>tbStoricoOrdini[[#This Row],[IMPORTO]]/tbStoricoOrdini[[#This Row],[PREZZO]]</f>
        <v>102.98666666666666</v>
      </c>
      <c r="N1817" t="s">
        <v>10</v>
      </c>
      <c r="O1817" s="8">
        <f>VLOOKUP(tbStoricoOrdini[[#This Row],[AGENTE]],tbAgenti[],2,FALSE)</f>
        <v>3.6999999999999998E-2</v>
      </c>
      <c r="P1817" s="2">
        <v>15448</v>
      </c>
      <c r="Q1817" s="2">
        <f>tbStoricoOrdini[[#This Row],[IMPORTO]]*tbStoricoOrdini[[#This Row],[% COMM.]]</f>
        <v>571.57600000000002</v>
      </c>
      <c r="R1817" s="2">
        <f>tbStoricoOrdini[[#This Row],[TOT. COMM.]]+tbStoricoOrdini[[#This Row],[IMPORTO]]</f>
        <v>16019.576000000001</v>
      </c>
    </row>
    <row r="1818" spans="1:18">
      <c r="A1818" s="1">
        <v>43891</v>
      </c>
      <c r="B1818" s="7">
        <f>MONTH(tbStoricoOrdini[[#This Row],[DATA]])</f>
        <v>3</v>
      </c>
      <c r="C1818" t="s">
        <v>1913</v>
      </c>
      <c r="D1818" t="str">
        <f>RIGHT(tbStoricoOrdini[[#This Row],[ORDINE]],4)</f>
        <v>1815</v>
      </c>
      <c r="E1818" t="s">
        <v>25</v>
      </c>
      <c r="F1818" t="str">
        <f>VLOOKUP(tbStoricoOrdini[[#This Row],[CLIENTE]],tbClienti[],3,FALSE)</f>
        <v>Lombardia</v>
      </c>
      <c r="G1818" t="str">
        <f>VLOOKUP(tbStoricoOrdini[[#This Row],[CLIENTE]],tbClienti[],7,FALSE)</f>
        <v>CD</v>
      </c>
      <c r="H1818" t="s">
        <v>61</v>
      </c>
      <c r="I1818" t="str">
        <f>IF(LEFT(tbStoricoOrdini[[#This Row],[ARTICOLO]],3) = "COG","COG",LEFT(tbStoricoOrdini[[#This Row],[ARTICOLO]],FIND(" ",tbStoricoOrdini[[#This Row],[ARTICOLO]])-1))</f>
        <v>KLM</v>
      </c>
      <c r="J1818" t="str">
        <f>MID(tbStoricoOrdini[[#This Row],[ARTICOLO]],FIND(" ",tbStoricoOrdini[[#This Row],[ARTICOLO]])+1,4)</f>
        <v>5000</v>
      </c>
      <c r="K1818" t="str">
        <f>IFERROR(RIGHT(tbStoricoOrdini[[#This Row],[ARTICOLO]],LEN(tbStoricoOrdini[[#This Row],[ARTICOLO]])-FIND(" ",tbStoricoOrdini[[#This Row],[ARTICOLO]],FIND(" ",tbStoricoOrdini[[#This Row],[ARTICOLO]]) +1)),"")</f>
        <v>Medium</v>
      </c>
      <c r="L1818" s="3">
        <f>VLOOKUP(tbStoricoOrdini[[#This Row],[ARTICOLO]],tbArticoli[],2,FALSE)</f>
        <v>150</v>
      </c>
      <c r="M1818" s="22">
        <f>tbStoricoOrdini[[#This Row],[IMPORTO]]/tbStoricoOrdini[[#This Row],[PREZZO]]</f>
        <v>137.22</v>
      </c>
      <c r="N1818" t="s">
        <v>11</v>
      </c>
      <c r="O1818" s="8">
        <f>VLOOKUP(tbStoricoOrdini[[#This Row],[AGENTE]],tbAgenti[],2,FALSE)</f>
        <v>0.04</v>
      </c>
      <c r="P1818" s="2">
        <v>20583</v>
      </c>
      <c r="Q1818" s="2">
        <f>tbStoricoOrdini[[#This Row],[IMPORTO]]*tbStoricoOrdini[[#This Row],[% COMM.]]</f>
        <v>823.32</v>
      </c>
      <c r="R1818" s="2">
        <f>tbStoricoOrdini[[#This Row],[TOT. COMM.]]+tbStoricoOrdini[[#This Row],[IMPORTO]]</f>
        <v>21406.32</v>
      </c>
    </row>
    <row r="1819" spans="1:18">
      <c r="A1819" s="1">
        <v>43891</v>
      </c>
      <c r="B1819" s="7">
        <f>MONTH(tbStoricoOrdini[[#This Row],[DATA]])</f>
        <v>3</v>
      </c>
      <c r="C1819" t="s">
        <v>1914</v>
      </c>
      <c r="D1819" t="str">
        <f>RIGHT(tbStoricoOrdini[[#This Row],[ORDINE]],4)</f>
        <v>1816</v>
      </c>
      <c r="E1819" t="s">
        <v>25</v>
      </c>
      <c r="F1819" t="str">
        <f>VLOOKUP(tbStoricoOrdini[[#This Row],[CLIENTE]],tbClienti[],3,FALSE)</f>
        <v>Lombardia</v>
      </c>
      <c r="G1819" t="str">
        <f>VLOOKUP(tbStoricoOrdini[[#This Row],[CLIENTE]],tbClienti[],7,FALSE)</f>
        <v>CD</v>
      </c>
      <c r="H1819" t="s">
        <v>61</v>
      </c>
      <c r="I1819" t="str">
        <f>IF(LEFT(tbStoricoOrdini[[#This Row],[ARTICOLO]],3) = "COG","COG",LEFT(tbStoricoOrdini[[#This Row],[ARTICOLO]],FIND(" ",tbStoricoOrdini[[#This Row],[ARTICOLO]])-1))</f>
        <v>KLM</v>
      </c>
      <c r="J1819" t="str">
        <f>MID(tbStoricoOrdini[[#This Row],[ARTICOLO]],FIND(" ",tbStoricoOrdini[[#This Row],[ARTICOLO]])+1,4)</f>
        <v>5000</v>
      </c>
      <c r="K1819" t="str">
        <f>IFERROR(RIGHT(tbStoricoOrdini[[#This Row],[ARTICOLO]],LEN(tbStoricoOrdini[[#This Row],[ARTICOLO]])-FIND(" ",tbStoricoOrdini[[#This Row],[ARTICOLO]],FIND(" ",tbStoricoOrdini[[#This Row],[ARTICOLO]]) +1)),"")</f>
        <v>Medium</v>
      </c>
      <c r="L1819" s="3">
        <f>VLOOKUP(tbStoricoOrdini[[#This Row],[ARTICOLO]],tbArticoli[],2,FALSE)</f>
        <v>150</v>
      </c>
      <c r="M1819" s="22">
        <f>tbStoricoOrdini[[#This Row],[IMPORTO]]/tbStoricoOrdini[[#This Row],[PREZZO]]</f>
        <v>48.44</v>
      </c>
      <c r="N1819" t="s">
        <v>8</v>
      </c>
      <c r="O1819" s="8">
        <f>VLOOKUP(tbStoricoOrdini[[#This Row],[AGENTE]],tbAgenti[],2,FALSE)</f>
        <v>0.05</v>
      </c>
      <c r="P1819" s="2">
        <v>7266</v>
      </c>
      <c r="Q1819" s="2">
        <f>tbStoricoOrdini[[#This Row],[IMPORTO]]*tbStoricoOrdini[[#This Row],[% COMM.]]</f>
        <v>363.3</v>
      </c>
      <c r="R1819" s="2">
        <f>tbStoricoOrdini[[#This Row],[TOT. COMM.]]+tbStoricoOrdini[[#This Row],[IMPORTO]]</f>
        <v>7629.3</v>
      </c>
    </row>
    <row r="1820" spans="1:18">
      <c r="A1820" s="1">
        <v>43891</v>
      </c>
      <c r="B1820" s="7">
        <f>MONTH(tbStoricoOrdini[[#This Row],[DATA]])</f>
        <v>3</v>
      </c>
      <c r="C1820" t="s">
        <v>1915</v>
      </c>
      <c r="D1820" t="str">
        <f>RIGHT(tbStoricoOrdini[[#This Row],[ORDINE]],4)</f>
        <v>1817</v>
      </c>
      <c r="E1820" t="s">
        <v>25</v>
      </c>
      <c r="F1820" t="str">
        <f>VLOOKUP(tbStoricoOrdini[[#This Row],[CLIENTE]],tbClienti[],3,FALSE)</f>
        <v>Lombardia</v>
      </c>
      <c r="G1820" t="str">
        <f>VLOOKUP(tbStoricoOrdini[[#This Row],[CLIENTE]],tbClienti[],7,FALSE)</f>
        <v>CD</v>
      </c>
      <c r="H1820" t="s">
        <v>61</v>
      </c>
      <c r="I1820" t="str">
        <f>IF(LEFT(tbStoricoOrdini[[#This Row],[ARTICOLO]],3) = "COG","COG",LEFT(tbStoricoOrdini[[#This Row],[ARTICOLO]],FIND(" ",tbStoricoOrdini[[#This Row],[ARTICOLO]])-1))</f>
        <v>KLM</v>
      </c>
      <c r="J1820" t="str">
        <f>MID(tbStoricoOrdini[[#This Row],[ARTICOLO]],FIND(" ",tbStoricoOrdini[[#This Row],[ARTICOLO]])+1,4)</f>
        <v>5000</v>
      </c>
      <c r="K1820" t="str">
        <f>IFERROR(RIGHT(tbStoricoOrdini[[#This Row],[ARTICOLO]],LEN(tbStoricoOrdini[[#This Row],[ARTICOLO]])-FIND(" ",tbStoricoOrdini[[#This Row],[ARTICOLO]],FIND(" ",tbStoricoOrdini[[#This Row],[ARTICOLO]]) +1)),"")</f>
        <v>Medium</v>
      </c>
      <c r="L1820" s="3">
        <f>VLOOKUP(tbStoricoOrdini[[#This Row],[ARTICOLO]],tbArticoli[],2,FALSE)</f>
        <v>150</v>
      </c>
      <c r="M1820" s="22">
        <f>tbStoricoOrdini[[#This Row],[IMPORTO]]/tbStoricoOrdini[[#This Row],[PREZZO]]</f>
        <v>145.94</v>
      </c>
      <c r="N1820" t="s">
        <v>12</v>
      </c>
      <c r="O1820" s="8">
        <f>VLOOKUP(tbStoricoOrdini[[#This Row],[AGENTE]],tbAgenti[],2,FALSE)</f>
        <v>0.05</v>
      </c>
      <c r="P1820" s="2">
        <v>21891</v>
      </c>
      <c r="Q1820" s="2">
        <f>tbStoricoOrdini[[#This Row],[IMPORTO]]*tbStoricoOrdini[[#This Row],[% COMM.]]</f>
        <v>1094.55</v>
      </c>
      <c r="R1820" s="2">
        <f>tbStoricoOrdini[[#This Row],[TOT. COMM.]]+tbStoricoOrdini[[#This Row],[IMPORTO]]</f>
        <v>22985.55</v>
      </c>
    </row>
    <row r="1821" spans="1:18">
      <c r="A1821" s="1">
        <v>43891</v>
      </c>
      <c r="B1821" s="7">
        <f>MONTH(tbStoricoOrdini[[#This Row],[DATA]])</f>
        <v>3</v>
      </c>
      <c r="C1821" t="s">
        <v>1916</v>
      </c>
      <c r="D1821" t="str">
        <f>RIGHT(tbStoricoOrdini[[#This Row],[ORDINE]],4)</f>
        <v>1818</v>
      </c>
      <c r="E1821" t="s">
        <v>25</v>
      </c>
      <c r="F1821" t="str">
        <f>VLOOKUP(tbStoricoOrdini[[#This Row],[CLIENTE]],tbClienti[],3,FALSE)</f>
        <v>Lombardia</v>
      </c>
      <c r="G1821" t="str">
        <f>VLOOKUP(tbStoricoOrdini[[#This Row],[CLIENTE]],tbClienti[],7,FALSE)</f>
        <v>CD</v>
      </c>
      <c r="H1821" t="s">
        <v>61</v>
      </c>
      <c r="I1821" t="str">
        <f>IF(LEFT(tbStoricoOrdini[[#This Row],[ARTICOLO]],3) = "COG","COG",LEFT(tbStoricoOrdini[[#This Row],[ARTICOLO]],FIND(" ",tbStoricoOrdini[[#This Row],[ARTICOLO]])-1))</f>
        <v>KLM</v>
      </c>
      <c r="J1821" t="str">
        <f>MID(tbStoricoOrdini[[#This Row],[ARTICOLO]],FIND(" ",tbStoricoOrdini[[#This Row],[ARTICOLO]])+1,4)</f>
        <v>5000</v>
      </c>
      <c r="K1821" t="str">
        <f>IFERROR(RIGHT(tbStoricoOrdini[[#This Row],[ARTICOLO]],LEN(tbStoricoOrdini[[#This Row],[ARTICOLO]])-FIND(" ",tbStoricoOrdini[[#This Row],[ARTICOLO]],FIND(" ",tbStoricoOrdini[[#This Row],[ARTICOLO]]) +1)),"")</f>
        <v>Medium</v>
      </c>
      <c r="L1821" s="3">
        <f>VLOOKUP(tbStoricoOrdini[[#This Row],[ARTICOLO]],tbArticoli[],2,FALSE)</f>
        <v>150</v>
      </c>
      <c r="M1821" s="22">
        <f>tbStoricoOrdini[[#This Row],[IMPORTO]]/tbStoricoOrdini[[#This Row],[PREZZO]]</f>
        <v>1052.7933333333333</v>
      </c>
      <c r="N1821" t="s">
        <v>9</v>
      </c>
      <c r="O1821" s="8">
        <f>VLOOKUP(tbStoricoOrdini[[#This Row],[AGENTE]],tbAgenti[],2,FALSE)</f>
        <v>0.05</v>
      </c>
      <c r="P1821" s="2">
        <v>157919</v>
      </c>
      <c r="Q1821" s="2">
        <f>tbStoricoOrdini[[#This Row],[IMPORTO]]*tbStoricoOrdini[[#This Row],[% COMM.]]</f>
        <v>7895.9500000000007</v>
      </c>
      <c r="R1821" s="2">
        <f>tbStoricoOrdini[[#This Row],[TOT. COMM.]]+tbStoricoOrdini[[#This Row],[IMPORTO]]</f>
        <v>165814.95000000001</v>
      </c>
    </row>
    <row r="1822" spans="1:18">
      <c r="A1822" s="1">
        <v>43891</v>
      </c>
      <c r="B1822" s="7">
        <f>MONTH(tbStoricoOrdini[[#This Row],[DATA]])</f>
        <v>3</v>
      </c>
      <c r="C1822" t="s">
        <v>1917</v>
      </c>
      <c r="D1822" t="str">
        <f>RIGHT(tbStoricoOrdini[[#This Row],[ORDINE]],4)</f>
        <v>1819</v>
      </c>
      <c r="E1822" t="s">
        <v>25</v>
      </c>
      <c r="F1822" t="str">
        <f>VLOOKUP(tbStoricoOrdini[[#This Row],[CLIENTE]],tbClienti[],3,FALSE)</f>
        <v>Lombardia</v>
      </c>
      <c r="G1822" t="str">
        <f>VLOOKUP(tbStoricoOrdini[[#This Row],[CLIENTE]],tbClienti[],7,FALSE)</f>
        <v>CD</v>
      </c>
      <c r="H1822" t="s">
        <v>79</v>
      </c>
      <c r="I1822" t="str">
        <f>IF(LEFT(tbStoricoOrdini[[#This Row],[ARTICOLO]],3) = "COG","COG",LEFT(tbStoricoOrdini[[#This Row],[ARTICOLO]],FIND(" ",tbStoricoOrdini[[#This Row],[ARTICOLO]])-1))</f>
        <v>COG</v>
      </c>
      <c r="J1822" t="str">
        <f>MID(tbStoricoOrdini[[#This Row],[ARTICOLO]],FIND(" ",tbStoricoOrdini[[#This Row],[ARTICOLO]])+1,4)</f>
        <v>4000</v>
      </c>
      <c r="K1822" t="str">
        <f>IFERROR(RIGHT(tbStoricoOrdini[[#This Row],[ARTICOLO]],LEN(tbStoricoOrdini[[#This Row],[ARTICOLO]])-FIND(" ",tbStoricoOrdini[[#This Row],[ARTICOLO]],FIND(" ",tbStoricoOrdini[[#This Row],[ARTICOLO]]) +1)),"")</f>
        <v>Plus</v>
      </c>
      <c r="L1822" s="3">
        <f>VLOOKUP(tbStoricoOrdini[[#This Row],[ARTICOLO]],tbArticoli[],2,FALSE)</f>
        <v>240</v>
      </c>
      <c r="M1822" s="22">
        <f>tbStoricoOrdini[[#This Row],[IMPORTO]]/tbStoricoOrdini[[#This Row],[PREZZO]]</f>
        <v>4.979166666666667</v>
      </c>
      <c r="N1822" t="s">
        <v>10</v>
      </c>
      <c r="O1822" s="8">
        <f>VLOOKUP(tbStoricoOrdini[[#This Row],[AGENTE]],tbAgenti[],2,FALSE)</f>
        <v>3.6999999999999998E-2</v>
      </c>
      <c r="P1822" s="2">
        <v>1195</v>
      </c>
      <c r="Q1822" s="2">
        <f>tbStoricoOrdini[[#This Row],[IMPORTO]]*tbStoricoOrdini[[#This Row],[% COMM.]]</f>
        <v>44.214999999999996</v>
      </c>
      <c r="R1822" s="2">
        <f>tbStoricoOrdini[[#This Row],[TOT. COMM.]]+tbStoricoOrdini[[#This Row],[IMPORTO]]</f>
        <v>1239.2149999999999</v>
      </c>
    </row>
    <row r="1823" spans="1:18">
      <c r="A1823" s="1">
        <v>43891</v>
      </c>
      <c r="B1823" s="7">
        <f>MONTH(tbStoricoOrdini[[#This Row],[DATA]])</f>
        <v>3</v>
      </c>
      <c r="C1823" t="s">
        <v>1918</v>
      </c>
      <c r="D1823" t="str">
        <f>RIGHT(tbStoricoOrdini[[#This Row],[ORDINE]],4)</f>
        <v>1820</v>
      </c>
      <c r="E1823" t="s">
        <v>25</v>
      </c>
      <c r="F1823" t="str">
        <f>VLOOKUP(tbStoricoOrdini[[#This Row],[CLIENTE]],tbClienti[],3,FALSE)</f>
        <v>Lombardia</v>
      </c>
      <c r="G1823" t="str">
        <f>VLOOKUP(tbStoricoOrdini[[#This Row],[CLIENTE]],tbClienti[],7,FALSE)</f>
        <v>CD</v>
      </c>
      <c r="H1823" t="s">
        <v>79</v>
      </c>
      <c r="I1823" t="str">
        <f>IF(LEFT(tbStoricoOrdini[[#This Row],[ARTICOLO]],3) = "COG","COG",LEFT(tbStoricoOrdini[[#This Row],[ARTICOLO]],FIND(" ",tbStoricoOrdini[[#This Row],[ARTICOLO]])-1))</f>
        <v>COG</v>
      </c>
      <c r="J1823" t="str">
        <f>MID(tbStoricoOrdini[[#This Row],[ARTICOLO]],FIND(" ",tbStoricoOrdini[[#This Row],[ARTICOLO]])+1,4)</f>
        <v>4000</v>
      </c>
      <c r="K1823" t="str">
        <f>IFERROR(RIGHT(tbStoricoOrdini[[#This Row],[ARTICOLO]],LEN(tbStoricoOrdini[[#This Row],[ARTICOLO]])-FIND(" ",tbStoricoOrdini[[#This Row],[ARTICOLO]],FIND(" ",tbStoricoOrdini[[#This Row],[ARTICOLO]]) +1)),"")</f>
        <v>Plus</v>
      </c>
      <c r="L1823" s="3">
        <f>VLOOKUP(tbStoricoOrdini[[#This Row],[ARTICOLO]],tbArticoli[],2,FALSE)</f>
        <v>240</v>
      </c>
      <c r="M1823" s="22">
        <f>tbStoricoOrdini[[#This Row],[IMPORTO]]/tbStoricoOrdini[[#This Row],[PREZZO]]</f>
        <v>10.908333333333333</v>
      </c>
      <c r="N1823" t="s">
        <v>8</v>
      </c>
      <c r="O1823" s="8">
        <f>VLOOKUP(tbStoricoOrdini[[#This Row],[AGENTE]],tbAgenti[],2,FALSE)</f>
        <v>0.05</v>
      </c>
      <c r="P1823" s="2">
        <v>2618</v>
      </c>
      <c r="Q1823" s="2">
        <f>tbStoricoOrdini[[#This Row],[IMPORTO]]*tbStoricoOrdini[[#This Row],[% COMM.]]</f>
        <v>130.9</v>
      </c>
      <c r="R1823" s="2">
        <f>tbStoricoOrdini[[#This Row],[TOT. COMM.]]+tbStoricoOrdini[[#This Row],[IMPORTO]]</f>
        <v>2748.9</v>
      </c>
    </row>
    <row r="1824" spans="1:18">
      <c r="A1824" s="1">
        <v>43891</v>
      </c>
      <c r="B1824" s="7">
        <f>MONTH(tbStoricoOrdini[[#This Row],[DATA]])</f>
        <v>3</v>
      </c>
      <c r="C1824" t="s">
        <v>1919</v>
      </c>
      <c r="D1824" t="str">
        <f>RIGHT(tbStoricoOrdini[[#This Row],[ORDINE]],4)</f>
        <v>1821</v>
      </c>
      <c r="E1824" t="s">
        <v>25</v>
      </c>
      <c r="F1824" t="str">
        <f>VLOOKUP(tbStoricoOrdini[[#This Row],[CLIENTE]],tbClienti[],3,FALSE)</f>
        <v>Lombardia</v>
      </c>
      <c r="G1824" t="str">
        <f>VLOOKUP(tbStoricoOrdini[[#This Row],[CLIENTE]],tbClienti[],7,FALSE)</f>
        <v>CD</v>
      </c>
      <c r="H1824" t="s">
        <v>79</v>
      </c>
      <c r="I1824" t="str">
        <f>IF(LEFT(tbStoricoOrdini[[#This Row],[ARTICOLO]],3) = "COG","COG",LEFT(tbStoricoOrdini[[#This Row],[ARTICOLO]],FIND(" ",tbStoricoOrdini[[#This Row],[ARTICOLO]])-1))</f>
        <v>COG</v>
      </c>
      <c r="J1824" t="str">
        <f>MID(tbStoricoOrdini[[#This Row],[ARTICOLO]],FIND(" ",tbStoricoOrdini[[#This Row],[ARTICOLO]])+1,4)</f>
        <v>4000</v>
      </c>
      <c r="K1824" t="str">
        <f>IFERROR(RIGHT(tbStoricoOrdini[[#This Row],[ARTICOLO]],LEN(tbStoricoOrdini[[#This Row],[ARTICOLO]])-FIND(" ",tbStoricoOrdini[[#This Row],[ARTICOLO]],FIND(" ",tbStoricoOrdini[[#This Row],[ARTICOLO]]) +1)),"")</f>
        <v>Plus</v>
      </c>
      <c r="L1824" s="3">
        <f>VLOOKUP(tbStoricoOrdini[[#This Row],[ARTICOLO]],tbArticoli[],2,FALSE)</f>
        <v>240</v>
      </c>
      <c r="M1824" s="22">
        <f>tbStoricoOrdini[[#This Row],[IMPORTO]]/tbStoricoOrdini[[#This Row],[PREZZO]]</f>
        <v>92.69583333333334</v>
      </c>
      <c r="N1824" t="s">
        <v>12</v>
      </c>
      <c r="O1824" s="8">
        <f>VLOOKUP(tbStoricoOrdini[[#This Row],[AGENTE]],tbAgenti[],2,FALSE)</f>
        <v>0.05</v>
      </c>
      <c r="P1824" s="2">
        <v>22247</v>
      </c>
      <c r="Q1824" s="2">
        <f>tbStoricoOrdini[[#This Row],[IMPORTO]]*tbStoricoOrdini[[#This Row],[% COMM.]]</f>
        <v>1112.3500000000001</v>
      </c>
      <c r="R1824" s="2">
        <f>tbStoricoOrdini[[#This Row],[TOT. COMM.]]+tbStoricoOrdini[[#This Row],[IMPORTO]]</f>
        <v>23359.35</v>
      </c>
    </row>
    <row r="1825" spans="1:18">
      <c r="A1825" s="1">
        <v>43891</v>
      </c>
      <c r="B1825" s="7">
        <f>MONTH(tbStoricoOrdini[[#This Row],[DATA]])</f>
        <v>3</v>
      </c>
      <c r="C1825" t="s">
        <v>1920</v>
      </c>
      <c r="D1825" t="str">
        <f>RIGHT(tbStoricoOrdini[[#This Row],[ORDINE]],4)</f>
        <v>1822</v>
      </c>
      <c r="E1825" t="s">
        <v>25</v>
      </c>
      <c r="F1825" t="str">
        <f>VLOOKUP(tbStoricoOrdini[[#This Row],[CLIENTE]],tbClienti[],3,FALSE)</f>
        <v>Lombardia</v>
      </c>
      <c r="G1825" t="str">
        <f>VLOOKUP(tbStoricoOrdini[[#This Row],[CLIENTE]],tbClienti[],7,FALSE)</f>
        <v>CD</v>
      </c>
      <c r="H1825" t="s">
        <v>79</v>
      </c>
      <c r="I1825" t="str">
        <f>IF(LEFT(tbStoricoOrdini[[#This Row],[ARTICOLO]],3) = "COG","COG",LEFT(tbStoricoOrdini[[#This Row],[ARTICOLO]],FIND(" ",tbStoricoOrdini[[#This Row],[ARTICOLO]])-1))</f>
        <v>COG</v>
      </c>
      <c r="J1825" t="str">
        <f>MID(tbStoricoOrdini[[#This Row],[ARTICOLO]],FIND(" ",tbStoricoOrdini[[#This Row],[ARTICOLO]])+1,4)</f>
        <v>4000</v>
      </c>
      <c r="K1825" t="str">
        <f>IFERROR(RIGHT(tbStoricoOrdini[[#This Row],[ARTICOLO]],LEN(tbStoricoOrdini[[#This Row],[ARTICOLO]])-FIND(" ",tbStoricoOrdini[[#This Row],[ARTICOLO]],FIND(" ",tbStoricoOrdini[[#This Row],[ARTICOLO]]) +1)),"")</f>
        <v>Plus</v>
      </c>
      <c r="L1825" s="3">
        <f>VLOOKUP(tbStoricoOrdini[[#This Row],[ARTICOLO]],tbArticoli[],2,FALSE)</f>
        <v>240</v>
      </c>
      <c r="M1825" s="22">
        <f>tbStoricoOrdini[[#This Row],[IMPORTO]]/tbStoricoOrdini[[#This Row],[PREZZO]]</f>
        <v>12.012499999999999</v>
      </c>
      <c r="N1825" t="s">
        <v>9</v>
      </c>
      <c r="O1825" s="8">
        <f>VLOOKUP(tbStoricoOrdini[[#This Row],[AGENTE]],tbAgenti[],2,FALSE)</f>
        <v>0.05</v>
      </c>
      <c r="P1825" s="2">
        <v>2883</v>
      </c>
      <c r="Q1825" s="2">
        <f>tbStoricoOrdini[[#This Row],[IMPORTO]]*tbStoricoOrdini[[#This Row],[% COMM.]]</f>
        <v>144.15</v>
      </c>
      <c r="R1825" s="2">
        <f>tbStoricoOrdini[[#This Row],[TOT. COMM.]]+tbStoricoOrdini[[#This Row],[IMPORTO]]</f>
        <v>3027.15</v>
      </c>
    </row>
    <row r="1826" spans="1:18">
      <c r="A1826" s="1">
        <v>43891</v>
      </c>
      <c r="B1826" s="7">
        <f>MONTH(tbStoricoOrdini[[#This Row],[DATA]])</f>
        <v>3</v>
      </c>
      <c r="C1826" t="s">
        <v>1921</v>
      </c>
      <c r="D1826" t="str">
        <f>RIGHT(tbStoricoOrdini[[#This Row],[ORDINE]],4)</f>
        <v>1823</v>
      </c>
      <c r="E1826" t="s">
        <v>25</v>
      </c>
      <c r="F1826" t="str">
        <f>VLOOKUP(tbStoricoOrdini[[#This Row],[CLIENTE]],tbClienti[],3,FALSE)</f>
        <v>Lombardia</v>
      </c>
      <c r="G1826" t="str">
        <f>VLOOKUP(tbStoricoOrdini[[#This Row],[CLIENTE]],tbClienti[],7,FALSE)</f>
        <v>CD</v>
      </c>
      <c r="H1826" t="s">
        <v>60</v>
      </c>
      <c r="I1826" t="str">
        <f>IF(LEFT(tbStoricoOrdini[[#This Row],[ARTICOLO]],3) = "COG","COG",LEFT(tbStoricoOrdini[[#This Row],[ARTICOLO]],FIND(" ",tbStoricoOrdini[[#This Row],[ARTICOLO]])-1))</f>
        <v>KLM</v>
      </c>
      <c r="J1826" t="str">
        <f>MID(tbStoricoOrdini[[#This Row],[ARTICOLO]],FIND(" ",tbStoricoOrdini[[#This Row],[ARTICOLO]])+1,4)</f>
        <v>5000</v>
      </c>
      <c r="K1826" t="str">
        <f>IFERROR(RIGHT(tbStoricoOrdini[[#This Row],[ARTICOLO]],LEN(tbStoricoOrdini[[#This Row],[ARTICOLO]])-FIND(" ",tbStoricoOrdini[[#This Row],[ARTICOLO]],FIND(" ",tbStoricoOrdini[[#This Row],[ARTICOLO]]) +1)),"")</f>
        <v>Plus</v>
      </c>
      <c r="L1826" s="3">
        <f>VLOOKUP(tbStoricoOrdini[[#This Row],[ARTICOLO]],tbArticoli[],2,FALSE)</f>
        <v>175</v>
      </c>
      <c r="M1826" s="22">
        <f>tbStoricoOrdini[[#This Row],[IMPORTO]]/tbStoricoOrdini[[#This Row],[PREZZO]]</f>
        <v>29.382857142857144</v>
      </c>
      <c r="N1826" t="s">
        <v>10</v>
      </c>
      <c r="O1826" s="8">
        <f>VLOOKUP(tbStoricoOrdini[[#This Row],[AGENTE]],tbAgenti[],2,FALSE)</f>
        <v>3.6999999999999998E-2</v>
      </c>
      <c r="P1826" s="2">
        <v>5142</v>
      </c>
      <c r="Q1826" s="2">
        <f>tbStoricoOrdini[[#This Row],[IMPORTO]]*tbStoricoOrdini[[#This Row],[% COMM.]]</f>
        <v>190.25399999999999</v>
      </c>
      <c r="R1826" s="2">
        <f>tbStoricoOrdini[[#This Row],[TOT. COMM.]]+tbStoricoOrdini[[#This Row],[IMPORTO]]</f>
        <v>5332.2539999999999</v>
      </c>
    </row>
    <row r="1827" spans="1:18">
      <c r="A1827" s="1">
        <v>43891</v>
      </c>
      <c r="B1827" s="7">
        <f>MONTH(tbStoricoOrdini[[#This Row],[DATA]])</f>
        <v>3</v>
      </c>
      <c r="C1827" t="s">
        <v>1922</v>
      </c>
      <c r="D1827" t="str">
        <f>RIGHT(tbStoricoOrdini[[#This Row],[ORDINE]],4)</f>
        <v>1824</v>
      </c>
      <c r="E1827" t="s">
        <v>25</v>
      </c>
      <c r="F1827" t="str">
        <f>VLOOKUP(tbStoricoOrdini[[#This Row],[CLIENTE]],tbClienti[],3,FALSE)</f>
        <v>Lombardia</v>
      </c>
      <c r="G1827" t="str">
        <f>VLOOKUP(tbStoricoOrdini[[#This Row],[CLIENTE]],tbClienti[],7,FALSE)</f>
        <v>CD</v>
      </c>
      <c r="H1827" t="s">
        <v>60</v>
      </c>
      <c r="I1827" t="str">
        <f>IF(LEFT(tbStoricoOrdini[[#This Row],[ARTICOLO]],3) = "COG","COG",LEFT(tbStoricoOrdini[[#This Row],[ARTICOLO]],FIND(" ",tbStoricoOrdini[[#This Row],[ARTICOLO]])-1))</f>
        <v>KLM</v>
      </c>
      <c r="J1827" t="str">
        <f>MID(tbStoricoOrdini[[#This Row],[ARTICOLO]],FIND(" ",tbStoricoOrdini[[#This Row],[ARTICOLO]])+1,4)</f>
        <v>5000</v>
      </c>
      <c r="K1827" t="str">
        <f>IFERROR(RIGHT(tbStoricoOrdini[[#This Row],[ARTICOLO]],LEN(tbStoricoOrdini[[#This Row],[ARTICOLO]])-FIND(" ",tbStoricoOrdini[[#This Row],[ARTICOLO]],FIND(" ",tbStoricoOrdini[[#This Row],[ARTICOLO]]) +1)),"")</f>
        <v>Plus</v>
      </c>
      <c r="L1827" s="3">
        <f>VLOOKUP(tbStoricoOrdini[[#This Row],[ARTICOLO]],tbArticoli[],2,FALSE)</f>
        <v>175</v>
      </c>
      <c r="M1827" s="22">
        <f>tbStoricoOrdini[[#This Row],[IMPORTO]]/tbStoricoOrdini[[#This Row],[PREZZO]]</f>
        <v>3.36</v>
      </c>
      <c r="N1827" t="s">
        <v>11</v>
      </c>
      <c r="O1827" s="8">
        <f>VLOOKUP(tbStoricoOrdini[[#This Row],[AGENTE]],tbAgenti[],2,FALSE)</f>
        <v>0.04</v>
      </c>
      <c r="P1827" s="2">
        <v>588</v>
      </c>
      <c r="Q1827" s="2">
        <f>tbStoricoOrdini[[#This Row],[IMPORTO]]*tbStoricoOrdini[[#This Row],[% COMM.]]</f>
        <v>23.52</v>
      </c>
      <c r="R1827" s="2">
        <f>tbStoricoOrdini[[#This Row],[TOT. COMM.]]+tbStoricoOrdini[[#This Row],[IMPORTO]]</f>
        <v>611.52</v>
      </c>
    </row>
    <row r="1828" spans="1:18">
      <c r="A1828" s="1">
        <v>43891</v>
      </c>
      <c r="B1828" s="7">
        <f>MONTH(tbStoricoOrdini[[#This Row],[DATA]])</f>
        <v>3</v>
      </c>
      <c r="C1828" t="s">
        <v>1923</v>
      </c>
      <c r="D1828" t="str">
        <f>RIGHT(tbStoricoOrdini[[#This Row],[ORDINE]],4)</f>
        <v>1825</v>
      </c>
      <c r="E1828" t="s">
        <v>25</v>
      </c>
      <c r="F1828" t="str">
        <f>VLOOKUP(tbStoricoOrdini[[#This Row],[CLIENTE]],tbClienti[],3,FALSE)</f>
        <v>Lombardia</v>
      </c>
      <c r="G1828" t="str">
        <f>VLOOKUP(tbStoricoOrdini[[#This Row],[CLIENTE]],tbClienti[],7,FALSE)</f>
        <v>CD</v>
      </c>
      <c r="H1828" t="s">
        <v>60</v>
      </c>
      <c r="I1828" t="str">
        <f>IF(LEFT(tbStoricoOrdini[[#This Row],[ARTICOLO]],3) = "COG","COG",LEFT(tbStoricoOrdini[[#This Row],[ARTICOLO]],FIND(" ",tbStoricoOrdini[[#This Row],[ARTICOLO]])-1))</f>
        <v>KLM</v>
      </c>
      <c r="J1828" t="str">
        <f>MID(tbStoricoOrdini[[#This Row],[ARTICOLO]],FIND(" ",tbStoricoOrdini[[#This Row],[ARTICOLO]])+1,4)</f>
        <v>5000</v>
      </c>
      <c r="K1828" t="str">
        <f>IFERROR(RIGHT(tbStoricoOrdini[[#This Row],[ARTICOLO]],LEN(tbStoricoOrdini[[#This Row],[ARTICOLO]])-FIND(" ",tbStoricoOrdini[[#This Row],[ARTICOLO]],FIND(" ",tbStoricoOrdini[[#This Row],[ARTICOLO]]) +1)),"")</f>
        <v>Plus</v>
      </c>
      <c r="L1828" s="3">
        <f>VLOOKUP(tbStoricoOrdini[[#This Row],[ARTICOLO]],tbArticoli[],2,FALSE)</f>
        <v>175</v>
      </c>
      <c r="M1828" s="22">
        <f>tbStoricoOrdini[[#This Row],[IMPORTO]]/tbStoricoOrdini[[#This Row],[PREZZO]]</f>
        <v>69.228571428571428</v>
      </c>
      <c r="N1828" t="s">
        <v>8</v>
      </c>
      <c r="O1828" s="8">
        <f>VLOOKUP(tbStoricoOrdini[[#This Row],[AGENTE]],tbAgenti[],2,FALSE)</f>
        <v>0.05</v>
      </c>
      <c r="P1828" s="2">
        <v>12115</v>
      </c>
      <c r="Q1828" s="2">
        <f>tbStoricoOrdini[[#This Row],[IMPORTO]]*tbStoricoOrdini[[#This Row],[% COMM.]]</f>
        <v>605.75</v>
      </c>
      <c r="R1828" s="2">
        <f>tbStoricoOrdini[[#This Row],[TOT. COMM.]]+tbStoricoOrdini[[#This Row],[IMPORTO]]</f>
        <v>12720.75</v>
      </c>
    </row>
    <row r="1829" spans="1:18">
      <c r="A1829" s="1">
        <v>43891</v>
      </c>
      <c r="B1829" s="7">
        <f>MONTH(tbStoricoOrdini[[#This Row],[DATA]])</f>
        <v>3</v>
      </c>
      <c r="C1829" t="s">
        <v>1924</v>
      </c>
      <c r="D1829" t="str">
        <f>RIGHT(tbStoricoOrdini[[#This Row],[ORDINE]],4)</f>
        <v>1826</v>
      </c>
      <c r="E1829" t="s">
        <v>25</v>
      </c>
      <c r="F1829" t="str">
        <f>VLOOKUP(tbStoricoOrdini[[#This Row],[CLIENTE]],tbClienti[],3,FALSE)</f>
        <v>Lombardia</v>
      </c>
      <c r="G1829" t="str">
        <f>VLOOKUP(tbStoricoOrdini[[#This Row],[CLIENTE]],tbClienti[],7,FALSE)</f>
        <v>CD</v>
      </c>
      <c r="H1829" t="s">
        <v>60</v>
      </c>
      <c r="I1829" t="str">
        <f>IF(LEFT(tbStoricoOrdini[[#This Row],[ARTICOLO]],3) = "COG","COG",LEFT(tbStoricoOrdini[[#This Row],[ARTICOLO]],FIND(" ",tbStoricoOrdini[[#This Row],[ARTICOLO]])-1))</f>
        <v>KLM</v>
      </c>
      <c r="J1829" t="str">
        <f>MID(tbStoricoOrdini[[#This Row],[ARTICOLO]],FIND(" ",tbStoricoOrdini[[#This Row],[ARTICOLO]])+1,4)</f>
        <v>5000</v>
      </c>
      <c r="K1829" t="str">
        <f>IFERROR(RIGHT(tbStoricoOrdini[[#This Row],[ARTICOLO]],LEN(tbStoricoOrdini[[#This Row],[ARTICOLO]])-FIND(" ",tbStoricoOrdini[[#This Row],[ARTICOLO]],FIND(" ",tbStoricoOrdini[[#This Row],[ARTICOLO]]) +1)),"")</f>
        <v>Plus</v>
      </c>
      <c r="L1829" s="3">
        <f>VLOOKUP(tbStoricoOrdini[[#This Row],[ARTICOLO]],tbArticoli[],2,FALSE)</f>
        <v>175</v>
      </c>
      <c r="M1829" s="22">
        <f>tbStoricoOrdini[[#This Row],[IMPORTO]]/tbStoricoOrdini[[#This Row],[PREZZO]]</f>
        <v>5.2171428571428571</v>
      </c>
      <c r="N1829" t="s">
        <v>12</v>
      </c>
      <c r="O1829" s="8">
        <f>VLOOKUP(tbStoricoOrdini[[#This Row],[AGENTE]],tbAgenti[],2,FALSE)</f>
        <v>0.05</v>
      </c>
      <c r="P1829" s="2">
        <v>913</v>
      </c>
      <c r="Q1829" s="2">
        <f>tbStoricoOrdini[[#This Row],[IMPORTO]]*tbStoricoOrdini[[#This Row],[% COMM.]]</f>
        <v>45.650000000000006</v>
      </c>
      <c r="R1829" s="2">
        <f>tbStoricoOrdini[[#This Row],[TOT. COMM.]]+tbStoricoOrdini[[#This Row],[IMPORTO]]</f>
        <v>958.65</v>
      </c>
    </row>
    <row r="1830" spans="1:18">
      <c r="A1830" s="1">
        <v>43891</v>
      </c>
      <c r="B1830" s="7">
        <f>MONTH(tbStoricoOrdini[[#This Row],[DATA]])</f>
        <v>3</v>
      </c>
      <c r="C1830" t="s">
        <v>1925</v>
      </c>
      <c r="D1830" t="str">
        <f>RIGHT(tbStoricoOrdini[[#This Row],[ORDINE]],4)</f>
        <v>1827</v>
      </c>
      <c r="E1830" t="s">
        <v>25</v>
      </c>
      <c r="F1830" t="str">
        <f>VLOOKUP(tbStoricoOrdini[[#This Row],[CLIENTE]],tbClienti[],3,FALSE)</f>
        <v>Lombardia</v>
      </c>
      <c r="G1830" t="str">
        <f>VLOOKUP(tbStoricoOrdini[[#This Row],[CLIENTE]],tbClienti[],7,FALSE)</f>
        <v>CD</v>
      </c>
      <c r="H1830" t="s">
        <v>60</v>
      </c>
      <c r="I1830" t="str">
        <f>IF(LEFT(tbStoricoOrdini[[#This Row],[ARTICOLO]],3) = "COG","COG",LEFT(tbStoricoOrdini[[#This Row],[ARTICOLO]],FIND(" ",tbStoricoOrdini[[#This Row],[ARTICOLO]])-1))</f>
        <v>KLM</v>
      </c>
      <c r="J1830" t="str">
        <f>MID(tbStoricoOrdini[[#This Row],[ARTICOLO]],FIND(" ",tbStoricoOrdini[[#This Row],[ARTICOLO]])+1,4)</f>
        <v>5000</v>
      </c>
      <c r="K1830" t="str">
        <f>IFERROR(RIGHT(tbStoricoOrdini[[#This Row],[ARTICOLO]],LEN(tbStoricoOrdini[[#This Row],[ARTICOLO]])-FIND(" ",tbStoricoOrdini[[#This Row],[ARTICOLO]],FIND(" ",tbStoricoOrdini[[#This Row],[ARTICOLO]]) +1)),"")</f>
        <v>Plus</v>
      </c>
      <c r="L1830" s="3">
        <f>VLOOKUP(tbStoricoOrdini[[#This Row],[ARTICOLO]],tbArticoli[],2,FALSE)</f>
        <v>175</v>
      </c>
      <c r="M1830" s="22">
        <f>tbStoricoOrdini[[#This Row],[IMPORTO]]/tbStoricoOrdini[[#This Row],[PREZZO]]</f>
        <v>1.0457142857142858</v>
      </c>
      <c r="N1830" t="s">
        <v>9</v>
      </c>
      <c r="O1830" s="8">
        <f>VLOOKUP(tbStoricoOrdini[[#This Row],[AGENTE]],tbAgenti[],2,FALSE)</f>
        <v>0.05</v>
      </c>
      <c r="P1830" s="2">
        <v>183</v>
      </c>
      <c r="Q1830" s="2">
        <f>tbStoricoOrdini[[#This Row],[IMPORTO]]*tbStoricoOrdini[[#This Row],[% COMM.]]</f>
        <v>9.15</v>
      </c>
      <c r="R1830" s="2">
        <f>tbStoricoOrdini[[#This Row],[TOT. COMM.]]+tbStoricoOrdini[[#This Row],[IMPORTO]]</f>
        <v>192.15</v>
      </c>
    </row>
    <row r="1831" spans="1:18">
      <c r="A1831" s="1">
        <v>43891</v>
      </c>
      <c r="B1831" s="7">
        <f>MONTH(tbStoricoOrdini[[#This Row],[DATA]])</f>
        <v>3</v>
      </c>
      <c r="C1831" t="s">
        <v>1926</v>
      </c>
      <c r="D1831" t="str">
        <f>RIGHT(tbStoricoOrdini[[#This Row],[ORDINE]],4)</f>
        <v>1828</v>
      </c>
      <c r="E1831" t="s">
        <v>25</v>
      </c>
      <c r="F1831" t="str">
        <f>VLOOKUP(tbStoricoOrdini[[#This Row],[CLIENTE]],tbClienti[],3,FALSE)</f>
        <v>Lombardia</v>
      </c>
      <c r="G1831" t="str">
        <f>VLOOKUP(tbStoricoOrdini[[#This Row],[CLIENTE]],tbClienti[],7,FALSE)</f>
        <v>CD</v>
      </c>
      <c r="H1831" t="s">
        <v>63</v>
      </c>
      <c r="I1831" t="str">
        <f>IF(LEFT(tbStoricoOrdini[[#This Row],[ARTICOLO]],3) = "COG","COG",LEFT(tbStoricoOrdini[[#This Row],[ARTICOLO]],FIND(" ",tbStoricoOrdini[[#This Row],[ARTICOLO]])-1))</f>
        <v>KLM</v>
      </c>
      <c r="J1831" t="str">
        <f>MID(tbStoricoOrdini[[#This Row],[ARTICOLO]],FIND(" ",tbStoricoOrdini[[#This Row],[ARTICOLO]])+1,4)</f>
        <v>3000</v>
      </c>
      <c r="K1831" t="str">
        <f>IFERROR(RIGHT(tbStoricoOrdini[[#This Row],[ARTICOLO]],LEN(tbStoricoOrdini[[#This Row],[ARTICOLO]])-FIND(" ",tbStoricoOrdini[[#This Row],[ARTICOLO]],FIND(" ",tbStoricoOrdini[[#This Row],[ARTICOLO]]) +1)),"")</f>
        <v>Plus</v>
      </c>
      <c r="L1831" s="3">
        <f>VLOOKUP(tbStoricoOrdini[[#This Row],[ARTICOLO]],tbArticoli[],2,FALSE)</f>
        <v>145</v>
      </c>
      <c r="M1831" s="22">
        <f>tbStoricoOrdini[[#This Row],[IMPORTO]]/tbStoricoOrdini[[#This Row],[PREZZO]]</f>
        <v>112.95862068965518</v>
      </c>
      <c r="N1831" t="s">
        <v>10</v>
      </c>
      <c r="O1831" s="8">
        <f>VLOOKUP(tbStoricoOrdini[[#This Row],[AGENTE]],tbAgenti[],2,FALSE)</f>
        <v>3.6999999999999998E-2</v>
      </c>
      <c r="P1831" s="2">
        <v>16379</v>
      </c>
      <c r="Q1831" s="2">
        <f>tbStoricoOrdini[[#This Row],[IMPORTO]]*tbStoricoOrdini[[#This Row],[% COMM.]]</f>
        <v>606.02300000000002</v>
      </c>
      <c r="R1831" s="2">
        <f>tbStoricoOrdini[[#This Row],[TOT. COMM.]]+tbStoricoOrdini[[#This Row],[IMPORTO]]</f>
        <v>16985.023000000001</v>
      </c>
    </row>
    <row r="1832" spans="1:18">
      <c r="A1832" s="1">
        <v>43891</v>
      </c>
      <c r="B1832" s="7">
        <f>MONTH(tbStoricoOrdini[[#This Row],[DATA]])</f>
        <v>3</v>
      </c>
      <c r="C1832" t="s">
        <v>1927</v>
      </c>
      <c r="D1832" t="str">
        <f>RIGHT(tbStoricoOrdini[[#This Row],[ORDINE]],4)</f>
        <v>1829</v>
      </c>
      <c r="E1832" t="s">
        <v>25</v>
      </c>
      <c r="F1832" t="str">
        <f>VLOOKUP(tbStoricoOrdini[[#This Row],[CLIENTE]],tbClienti[],3,FALSE)</f>
        <v>Lombardia</v>
      </c>
      <c r="G1832" t="str">
        <f>VLOOKUP(tbStoricoOrdini[[#This Row],[CLIENTE]],tbClienti[],7,FALSE)</f>
        <v>CD</v>
      </c>
      <c r="H1832" t="s">
        <v>63</v>
      </c>
      <c r="I1832" t="str">
        <f>IF(LEFT(tbStoricoOrdini[[#This Row],[ARTICOLO]],3) = "COG","COG",LEFT(tbStoricoOrdini[[#This Row],[ARTICOLO]],FIND(" ",tbStoricoOrdini[[#This Row],[ARTICOLO]])-1))</f>
        <v>KLM</v>
      </c>
      <c r="J1832" t="str">
        <f>MID(tbStoricoOrdini[[#This Row],[ARTICOLO]],FIND(" ",tbStoricoOrdini[[#This Row],[ARTICOLO]])+1,4)</f>
        <v>3000</v>
      </c>
      <c r="K1832" t="str">
        <f>IFERROR(RIGHT(tbStoricoOrdini[[#This Row],[ARTICOLO]],LEN(tbStoricoOrdini[[#This Row],[ARTICOLO]])-FIND(" ",tbStoricoOrdini[[#This Row],[ARTICOLO]],FIND(" ",tbStoricoOrdini[[#This Row],[ARTICOLO]]) +1)),"")</f>
        <v>Plus</v>
      </c>
      <c r="L1832" s="3">
        <f>VLOOKUP(tbStoricoOrdini[[#This Row],[ARTICOLO]],tbArticoli[],2,FALSE)</f>
        <v>145</v>
      </c>
      <c r="M1832" s="22">
        <f>tbStoricoOrdini[[#This Row],[IMPORTO]]/tbStoricoOrdini[[#This Row],[PREZZO]]</f>
        <v>14.193103448275862</v>
      </c>
      <c r="N1832" t="s">
        <v>8</v>
      </c>
      <c r="O1832" s="8">
        <f>VLOOKUP(tbStoricoOrdini[[#This Row],[AGENTE]],tbAgenti[],2,FALSE)</f>
        <v>0.05</v>
      </c>
      <c r="P1832" s="2">
        <v>2058</v>
      </c>
      <c r="Q1832" s="2">
        <f>tbStoricoOrdini[[#This Row],[IMPORTO]]*tbStoricoOrdini[[#This Row],[% COMM.]]</f>
        <v>102.9</v>
      </c>
      <c r="R1832" s="2">
        <f>tbStoricoOrdini[[#This Row],[TOT. COMM.]]+tbStoricoOrdini[[#This Row],[IMPORTO]]</f>
        <v>2160.9</v>
      </c>
    </row>
    <row r="1833" spans="1:18">
      <c r="A1833" s="1">
        <v>43891</v>
      </c>
      <c r="B1833" s="7">
        <f>MONTH(tbStoricoOrdini[[#This Row],[DATA]])</f>
        <v>3</v>
      </c>
      <c r="C1833" t="s">
        <v>1928</v>
      </c>
      <c r="D1833" t="str">
        <f>RIGHT(tbStoricoOrdini[[#This Row],[ORDINE]],4)</f>
        <v>1830</v>
      </c>
      <c r="E1833" t="s">
        <v>25</v>
      </c>
      <c r="F1833" t="str">
        <f>VLOOKUP(tbStoricoOrdini[[#This Row],[CLIENTE]],tbClienti[],3,FALSE)</f>
        <v>Lombardia</v>
      </c>
      <c r="G1833" t="str">
        <f>VLOOKUP(tbStoricoOrdini[[#This Row],[CLIENTE]],tbClienti[],7,FALSE)</f>
        <v>CD</v>
      </c>
      <c r="H1833" t="s">
        <v>63</v>
      </c>
      <c r="I1833" t="str">
        <f>IF(LEFT(tbStoricoOrdini[[#This Row],[ARTICOLO]],3) = "COG","COG",LEFT(tbStoricoOrdini[[#This Row],[ARTICOLO]],FIND(" ",tbStoricoOrdini[[#This Row],[ARTICOLO]])-1))</f>
        <v>KLM</v>
      </c>
      <c r="J1833" t="str">
        <f>MID(tbStoricoOrdini[[#This Row],[ARTICOLO]],FIND(" ",tbStoricoOrdini[[#This Row],[ARTICOLO]])+1,4)</f>
        <v>3000</v>
      </c>
      <c r="K1833" t="str">
        <f>IFERROR(RIGHT(tbStoricoOrdini[[#This Row],[ARTICOLO]],LEN(tbStoricoOrdini[[#This Row],[ARTICOLO]])-FIND(" ",tbStoricoOrdini[[#This Row],[ARTICOLO]],FIND(" ",tbStoricoOrdini[[#This Row],[ARTICOLO]]) +1)),"")</f>
        <v>Plus</v>
      </c>
      <c r="L1833" s="3">
        <f>VLOOKUP(tbStoricoOrdini[[#This Row],[ARTICOLO]],tbArticoli[],2,FALSE)</f>
        <v>145</v>
      </c>
      <c r="M1833" s="22">
        <f>tbStoricoOrdini[[#This Row],[IMPORTO]]/tbStoricoOrdini[[#This Row],[PREZZO]]</f>
        <v>269.11724137931037</v>
      </c>
      <c r="N1833" t="s">
        <v>12</v>
      </c>
      <c r="O1833" s="8">
        <f>VLOOKUP(tbStoricoOrdini[[#This Row],[AGENTE]],tbAgenti[],2,FALSE)</f>
        <v>0.05</v>
      </c>
      <c r="P1833" s="2">
        <v>39022</v>
      </c>
      <c r="Q1833" s="2">
        <f>tbStoricoOrdini[[#This Row],[IMPORTO]]*tbStoricoOrdini[[#This Row],[% COMM.]]</f>
        <v>1951.1000000000001</v>
      </c>
      <c r="R1833" s="2">
        <f>tbStoricoOrdini[[#This Row],[TOT. COMM.]]+tbStoricoOrdini[[#This Row],[IMPORTO]]</f>
        <v>40973.1</v>
      </c>
    </row>
    <row r="1834" spans="1:18">
      <c r="A1834" s="1">
        <v>43891</v>
      </c>
      <c r="B1834" s="7">
        <f>MONTH(tbStoricoOrdini[[#This Row],[DATA]])</f>
        <v>3</v>
      </c>
      <c r="C1834" t="s">
        <v>1929</v>
      </c>
      <c r="D1834" t="str">
        <f>RIGHT(tbStoricoOrdini[[#This Row],[ORDINE]],4)</f>
        <v>1831</v>
      </c>
      <c r="E1834" t="s">
        <v>25</v>
      </c>
      <c r="F1834" t="str">
        <f>VLOOKUP(tbStoricoOrdini[[#This Row],[CLIENTE]],tbClienti[],3,FALSE)</f>
        <v>Lombardia</v>
      </c>
      <c r="G1834" t="str">
        <f>VLOOKUP(tbStoricoOrdini[[#This Row],[CLIENTE]],tbClienti[],7,FALSE)</f>
        <v>CD</v>
      </c>
      <c r="H1834" t="s">
        <v>63</v>
      </c>
      <c r="I1834" t="str">
        <f>IF(LEFT(tbStoricoOrdini[[#This Row],[ARTICOLO]],3) = "COG","COG",LEFT(tbStoricoOrdini[[#This Row],[ARTICOLO]],FIND(" ",tbStoricoOrdini[[#This Row],[ARTICOLO]])-1))</f>
        <v>KLM</v>
      </c>
      <c r="J1834" t="str">
        <f>MID(tbStoricoOrdini[[#This Row],[ARTICOLO]],FIND(" ",tbStoricoOrdini[[#This Row],[ARTICOLO]])+1,4)</f>
        <v>3000</v>
      </c>
      <c r="K1834" t="str">
        <f>IFERROR(RIGHT(tbStoricoOrdini[[#This Row],[ARTICOLO]],LEN(tbStoricoOrdini[[#This Row],[ARTICOLO]])-FIND(" ",tbStoricoOrdini[[#This Row],[ARTICOLO]],FIND(" ",tbStoricoOrdini[[#This Row],[ARTICOLO]]) +1)),"")</f>
        <v>Plus</v>
      </c>
      <c r="L1834" s="3">
        <f>VLOOKUP(tbStoricoOrdini[[#This Row],[ARTICOLO]],tbArticoli[],2,FALSE)</f>
        <v>145</v>
      </c>
      <c r="M1834" s="22">
        <f>tbStoricoOrdini[[#This Row],[IMPORTO]]/tbStoricoOrdini[[#This Row],[PREZZO]]</f>
        <v>69.041379310344823</v>
      </c>
      <c r="N1834" t="s">
        <v>13</v>
      </c>
      <c r="O1834" s="8">
        <f>VLOOKUP(tbStoricoOrdini[[#This Row],[AGENTE]],tbAgenti[],2,FALSE)</f>
        <v>0.1</v>
      </c>
      <c r="P1834" s="2">
        <v>10011</v>
      </c>
      <c r="Q1834" s="2">
        <f>tbStoricoOrdini[[#This Row],[IMPORTO]]*tbStoricoOrdini[[#This Row],[% COMM.]]</f>
        <v>1001.1</v>
      </c>
      <c r="R1834" s="2">
        <f>tbStoricoOrdini[[#This Row],[TOT. COMM.]]+tbStoricoOrdini[[#This Row],[IMPORTO]]</f>
        <v>11012.1</v>
      </c>
    </row>
    <row r="1835" spans="1:18">
      <c r="A1835" s="1">
        <v>43891</v>
      </c>
      <c r="B1835" s="7">
        <f>MONTH(tbStoricoOrdini[[#This Row],[DATA]])</f>
        <v>3</v>
      </c>
      <c r="C1835" t="s">
        <v>1930</v>
      </c>
      <c r="D1835" t="str">
        <f>RIGHT(tbStoricoOrdini[[#This Row],[ORDINE]],4)</f>
        <v>1832</v>
      </c>
      <c r="E1835" t="s">
        <v>25</v>
      </c>
      <c r="F1835" t="str">
        <f>VLOOKUP(tbStoricoOrdini[[#This Row],[CLIENTE]],tbClienti[],3,FALSE)</f>
        <v>Lombardia</v>
      </c>
      <c r="G1835" t="str">
        <f>VLOOKUP(tbStoricoOrdini[[#This Row],[CLIENTE]],tbClienti[],7,FALSE)</f>
        <v>CD</v>
      </c>
      <c r="H1835" t="s">
        <v>63</v>
      </c>
      <c r="I1835" t="str">
        <f>IF(LEFT(tbStoricoOrdini[[#This Row],[ARTICOLO]],3) = "COG","COG",LEFT(tbStoricoOrdini[[#This Row],[ARTICOLO]],FIND(" ",tbStoricoOrdini[[#This Row],[ARTICOLO]])-1))</f>
        <v>KLM</v>
      </c>
      <c r="J1835" t="str">
        <f>MID(tbStoricoOrdini[[#This Row],[ARTICOLO]],FIND(" ",tbStoricoOrdini[[#This Row],[ARTICOLO]])+1,4)</f>
        <v>3000</v>
      </c>
      <c r="K1835" t="str">
        <f>IFERROR(RIGHT(tbStoricoOrdini[[#This Row],[ARTICOLO]],LEN(tbStoricoOrdini[[#This Row],[ARTICOLO]])-FIND(" ",tbStoricoOrdini[[#This Row],[ARTICOLO]],FIND(" ",tbStoricoOrdini[[#This Row],[ARTICOLO]]) +1)),"")</f>
        <v>Plus</v>
      </c>
      <c r="L1835" s="3">
        <f>VLOOKUP(tbStoricoOrdini[[#This Row],[ARTICOLO]],tbArticoli[],2,FALSE)</f>
        <v>145</v>
      </c>
      <c r="M1835" s="22">
        <f>tbStoricoOrdini[[#This Row],[IMPORTO]]/tbStoricoOrdini[[#This Row],[PREZZO]]</f>
        <v>398.40689655172412</v>
      </c>
      <c r="N1835" t="s">
        <v>9</v>
      </c>
      <c r="O1835" s="8">
        <f>VLOOKUP(tbStoricoOrdini[[#This Row],[AGENTE]],tbAgenti[],2,FALSE)</f>
        <v>0.05</v>
      </c>
      <c r="P1835" s="2">
        <v>57769</v>
      </c>
      <c r="Q1835" s="2">
        <f>tbStoricoOrdini[[#This Row],[IMPORTO]]*tbStoricoOrdini[[#This Row],[% COMM.]]</f>
        <v>2888.4500000000003</v>
      </c>
      <c r="R1835" s="2">
        <f>tbStoricoOrdini[[#This Row],[TOT. COMM.]]+tbStoricoOrdini[[#This Row],[IMPORTO]]</f>
        <v>60657.45</v>
      </c>
    </row>
    <row r="1836" spans="1:18">
      <c r="A1836" s="1">
        <v>43891</v>
      </c>
      <c r="B1836" s="7">
        <f>MONTH(tbStoricoOrdini[[#This Row],[DATA]])</f>
        <v>3</v>
      </c>
      <c r="C1836" t="s">
        <v>1931</v>
      </c>
      <c r="D1836" t="str">
        <f>RIGHT(tbStoricoOrdini[[#This Row],[ORDINE]],4)</f>
        <v>1833</v>
      </c>
      <c r="E1836" t="s">
        <v>25</v>
      </c>
      <c r="F1836" t="str">
        <f>VLOOKUP(tbStoricoOrdini[[#This Row],[CLIENTE]],tbClienti[],3,FALSE)</f>
        <v>Lombardia</v>
      </c>
      <c r="G1836" t="str">
        <f>VLOOKUP(tbStoricoOrdini[[#This Row],[CLIENTE]],tbClienti[],7,FALSE)</f>
        <v>CD</v>
      </c>
      <c r="H1836" t="s">
        <v>65</v>
      </c>
      <c r="I1836" t="str">
        <f>IF(LEFT(tbStoricoOrdini[[#This Row],[ARTICOLO]],3) = "COG","COG",LEFT(tbStoricoOrdini[[#This Row],[ARTICOLO]],FIND(" ",tbStoricoOrdini[[#This Row],[ARTICOLO]])-1))</f>
        <v>GKLM</v>
      </c>
      <c r="J1836" t="str">
        <f>MID(tbStoricoOrdini[[#This Row],[ARTICOLO]],FIND(" ",tbStoricoOrdini[[#This Row],[ARTICOLO]])+1,4)</f>
        <v>5000</v>
      </c>
      <c r="K1836" t="str">
        <f>IFERROR(RIGHT(tbStoricoOrdini[[#This Row],[ARTICOLO]],LEN(tbStoricoOrdini[[#This Row],[ARTICOLO]])-FIND(" ",tbStoricoOrdini[[#This Row],[ARTICOLO]],FIND(" ",tbStoricoOrdini[[#This Row],[ARTICOLO]]) +1)),"")</f>
        <v/>
      </c>
      <c r="L1836" s="3">
        <f>VLOOKUP(tbStoricoOrdini[[#This Row],[ARTICOLO]],tbArticoli[],2,FALSE)</f>
        <v>75</v>
      </c>
      <c r="M1836" s="22">
        <f>tbStoricoOrdini[[#This Row],[IMPORTO]]/tbStoricoOrdini[[#This Row],[PREZZO]]</f>
        <v>15.586666666666666</v>
      </c>
      <c r="N1836" t="s">
        <v>9</v>
      </c>
      <c r="O1836" s="8">
        <f>VLOOKUP(tbStoricoOrdini[[#This Row],[AGENTE]],tbAgenti[],2,FALSE)</f>
        <v>0.05</v>
      </c>
      <c r="P1836" s="2">
        <v>1169</v>
      </c>
      <c r="Q1836" s="2">
        <f>tbStoricoOrdini[[#This Row],[IMPORTO]]*tbStoricoOrdini[[#This Row],[% COMM.]]</f>
        <v>58.45</v>
      </c>
      <c r="R1836" s="2">
        <f>tbStoricoOrdini[[#This Row],[TOT. COMM.]]+tbStoricoOrdini[[#This Row],[IMPORTO]]</f>
        <v>1227.45</v>
      </c>
    </row>
    <row r="1837" spans="1:18">
      <c r="A1837" s="1">
        <v>43891</v>
      </c>
      <c r="B1837" s="7">
        <f>MONTH(tbStoricoOrdini[[#This Row],[DATA]])</f>
        <v>3</v>
      </c>
      <c r="C1837" t="s">
        <v>1932</v>
      </c>
      <c r="D1837" t="str">
        <f>RIGHT(tbStoricoOrdini[[#This Row],[ORDINE]],4)</f>
        <v>1834</v>
      </c>
      <c r="E1837" t="s">
        <v>25</v>
      </c>
      <c r="F1837" t="str">
        <f>VLOOKUP(tbStoricoOrdini[[#This Row],[CLIENTE]],tbClienti[],3,FALSE)</f>
        <v>Lombardia</v>
      </c>
      <c r="G1837" t="str">
        <f>VLOOKUP(tbStoricoOrdini[[#This Row],[CLIENTE]],tbClienti[],7,FALSE)</f>
        <v>CD</v>
      </c>
      <c r="H1837" t="s">
        <v>66</v>
      </c>
      <c r="I1837" t="str">
        <f>IF(LEFT(tbStoricoOrdini[[#This Row],[ARTICOLO]],3) = "COG","COG",LEFT(tbStoricoOrdini[[#This Row],[ARTICOLO]],FIND(" ",tbStoricoOrdini[[#This Row],[ARTICOLO]])-1))</f>
        <v>BAG</v>
      </c>
      <c r="J1837" t="str">
        <f>MID(tbStoricoOrdini[[#This Row],[ARTICOLO]],FIND(" ",tbStoricoOrdini[[#This Row],[ARTICOLO]])+1,4)</f>
        <v>2500</v>
      </c>
      <c r="K1837" t="str">
        <f>IFERROR(RIGHT(tbStoricoOrdini[[#This Row],[ARTICOLO]],LEN(tbStoricoOrdini[[#This Row],[ARTICOLO]])-FIND(" ",tbStoricoOrdini[[#This Row],[ARTICOLO]],FIND(" ",tbStoricoOrdini[[#This Row],[ARTICOLO]]) +1)),"")</f>
        <v>Plus</v>
      </c>
      <c r="L1837" s="3">
        <f>VLOOKUP(tbStoricoOrdini[[#This Row],[ARTICOLO]],tbArticoli[],2,FALSE)</f>
        <v>220</v>
      </c>
      <c r="M1837" s="22">
        <f>tbStoricoOrdini[[#This Row],[IMPORTO]]/tbStoricoOrdini[[#This Row],[PREZZO]]</f>
        <v>56.486363636363635</v>
      </c>
      <c r="N1837" t="s">
        <v>10</v>
      </c>
      <c r="O1837" s="8">
        <f>VLOOKUP(tbStoricoOrdini[[#This Row],[AGENTE]],tbAgenti[],2,FALSE)</f>
        <v>3.6999999999999998E-2</v>
      </c>
      <c r="P1837" s="2">
        <v>12427</v>
      </c>
      <c r="Q1837" s="2">
        <f>tbStoricoOrdini[[#This Row],[IMPORTO]]*tbStoricoOrdini[[#This Row],[% COMM.]]</f>
        <v>459.79899999999998</v>
      </c>
      <c r="R1837" s="2">
        <f>tbStoricoOrdini[[#This Row],[TOT. COMM.]]+tbStoricoOrdini[[#This Row],[IMPORTO]]</f>
        <v>12886.798999999999</v>
      </c>
    </row>
    <row r="1838" spans="1:18">
      <c r="A1838" s="1">
        <v>43891</v>
      </c>
      <c r="B1838" s="7">
        <f>MONTH(tbStoricoOrdini[[#This Row],[DATA]])</f>
        <v>3</v>
      </c>
      <c r="C1838" t="s">
        <v>1933</v>
      </c>
      <c r="D1838" t="str">
        <f>RIGHT(tbStoricoOrdini[[#This Row],[ORDINE]],4)</f>
        <v>1835</v>
      </c>
      <c r="E1838" t="s">
        <v>25</v>
      </c>
      <c r="F1838" t="str">
        <f>VLOOKUP(tbStoricoOrdini[[#This Row],[CLIENTE]],tbClienti[],3,FALSE)</f>
        <v>Lombardia</v>
      </c>
      <c r="G1838" t="str">
        <f>VLOOKUP(tbStoricoOrdini[[#This Row],[CLIENTE]],tbClienti[],7,FALSE)</f>
        <v>CD</v>
      </c>
      <c r="H1838" t="s">
        <v>66</v>
      </c>
      <c r="I1838" t="str">
        <f>IF(LEFT(tbStoricoOrdini[[#This Row],[ARTICOLO]],3) = "COG","COG",LEFT(tbStoricoOrdini[[#This Row],[ARTICOLO]],FIND(" ",tbStoricoOrdini[[#This Row],[ARTICOLO]])-1))</f>
        <v>BAG</v>
      </c>
      <c r="J1838" t="str">
        <f>MID(tbStoricoOrdini[[#This Row],[ARTICOLO]],FIND(" ",tbStoricoOrdini[[#This Row],[ARTICOLO]])+1,4)</f>
        <v>2500</v>
      </c>
      <c r="K1838" t="str">
        <f>IFERROR(RIGHT(tbStoricoOrdini[[#This Row],[ARTICOLO]],LEN(tbStoricoOrdini[[#This Row],[ARTICOLO]])-FIND(" ",tbStoricoOrdini[[#This Row],[ARTICOLO]],FIND(" ",tbStoricoOrdini[[#This Row],[ARTICOLO]]) +1)),"")</f>
        <v>Plus</v>
      </c>
      <c r="L1838" s="3">
        <f>VLOOKUP(tbStoricoOrdini[[#This Row],[ARTICOLO]],tbArticoli[],2,FALSE)</f>
        <v>220</v>
      </c>
      <c r="M1838" s="22">
        <f>tbStoricoOrdini[[#This Row],[IMPORTO]]/tbStoricoOrdini[[#This Row],[PREZZO]]</f>
        <v>2.8227272727272728</v>
      </c>
      <c r="N1838" t="s">
        <v>8</v>
      </c>
      <c r="O1838" s="8">
        <f>VLOOKUP(tbStoricoOrdini[[#This Row],[AGENTE]],tbAgenti[],2,FALSE)</f>
        <v>0.05</v>
      </c>
      <c r="P1838" s="2">
        <v>621</v>
      </c>
      <c r="Q1838" s="2">
        <f>tbStoricoOrdini[[#This Row],[IMPORTO]]*tbStoricoOrdini[[#This Row],[% COMM.]]</f>
        <v>31.05</v>
      </c>
      <c r="R1838" s="2">
        <f>tbStoricoOrdini[[#This Row],[TOT. COMM.]]+tbStoricoOrdini[[#This Row],[IMPORTO]]</f>
        <v>652.04999999999995</v>
      </c>
    </row>
    <row r="1839" spans="1:18">
      <c r="A1839" s="1">
        <v>43891</v>
      </c>
      <c r="B1839" s="7">
        <f>MONTH(tbStoricoOrdini[[#This Row],[DATA]])</f>
        <v>3</v>
      </c>
      <c r="C1839" t="s">
        <v>1934</v>
      </c>
      <c r="D1839" t="str">
        <f>RIGHT(tbStoricoOrdini[[#This Row],[ORDINE]],4)</f>
        <v>1836</v>
      </c>
      <c r="E1839" t="s">
        <v>25</v>
      </c>
      <c r="F1839" t="str">
        <f>VLOOKUP(tbStoricoOrdini[[#This Row],[CLIENTE]],tbClienti[],3,FALSE)</f>
        <v>Lombardia</v>
      </c>
      <c r="G1839" t="str">
        <f>VLOOKUP(tbStoricoOrdini[[#This Row],[CLIENTE]],tbClienti[],7,FALSE)</f>
        <v>CD</v>
      </c>
      <c r="H1839" t="s">
        <v>66</v>
      </c>
      <c r="I1839" t="str">
        <f>IF(LEFT(tbStoricoOrdini[[#This Row],[ARTICOLO]],3) = "COG","COG",LEFT(tbStoricoOrdini[[#This Row],[ARTICOLO]],FIND(" ",tbStoricoOrdini[[#This Row],[ARTICOLO]])-1))</f>
        <v>BAG</v>
      </c>
      <c r="J1839" t="str">
        <f>MID(tbStoricoOrdini[[#This Row],[ARTICOLO]],FIND(" ",tbStoricoOrdini[[#This Row],[ARTICOLO]])+1,4)</f>
        <v>2500</v>
      </c>
      <c r="K1839" t="str">
        <f>IFERROR(RIGHT(tbStoricoOrdini[[#This Row],[ARTICOLO]],LEN(tbStoricoOrdini[[#This Row],[ARTICOLO]])-FIND(" ",tbStoricoOrdini[[#This Row],[ARTICOLO]],FIND(" ",tbStoricoOrdini[[#This Row],[ARTICOLO]]) +1)),"")</f>
        <v>Plus</v>
      </c>
      <c r="L1839" s="3">
        <f>VLOOKUP(tbStoricoOrdini[[#This Row],[ARTICOLO]],tbArticoli[],2,FALSE)</f>
        <v>220</v>
      </c>
      <c r="M1839" s="22">
        <f>tbStoricoOrdini[[#This Row],[IMPORTO]]/tbStoricoOrdini[[#This Row],[PREZZO]]</f>
        <v>338.5090909090909</v>
      </c>
      <c r="N1839" t="s">
        <v>12</v>
      </c>
      <c r="O1839" s="8">
        <f>VLOOKUP(tbStoricoOrdini[[#This Row],[AGENTE]],tbAgenti[],2,FALSE)</f>
        <v>0.05</v>
      </c>
      <c r="P1839" s="2">
        <v>74472</v>
      </c>
      <c r="Q1839" s="2">
        <f>tbStoricoOrdini[[#This Row],[IMPORTO]]*tbStoricoOrdini[[#This Row],[% COMM.]]</f>
        <v>3723.6000000000004</v>
      </c>
      <c r="R1839" s="2">
        <f>tbStoricoOrdini[[#This Row],[TOT. COMM.]]+tbStoricoOrdini[[#This Row],[IMPORTO]]</f>
        <v>78195.600000000006</v>
      </c>
    </row>
    <row r="1840" spans="1:18">
      <c r="A1840" s="1">
        <v>43891</v>
      </c>
      <c r="B1840" s="7">
        <f>MONTH(tbStoricoOrdini[[#This Row],[DATA]])</f>
        <v>3</v>
      </c>
      <c r="C1840" t="s">
        <v>1935</v>
      </c>
      <c r="D1840" t="str">
        <f>RIGHT(tbStoricoOrdini[[#This Row],[ORDINE]],4)</f>
        <v>1837</v>
      </c>
      <c r="E1840" t="s">
        <v>25</v>
      </c>
      <c r="F1840" t="str">
        <f>VLOOKUP(tbStoricoOrdini[[#This Row],[CLIENTE]],tbClienti[],3,FALSE)</f>
        <v>Lombardia</v>
      </c>
      <c r="G1840" t="str">
        <f>VLOOKUP(tbStoricoOrdini[[#This Row],[CLIENTE]],tbClienti[],7,FALSE)</f>
        <v>CD</v>
      </c>
      <c r="H1840" t="s">
        <v>66</v>
      </c>
      <c r="I1840" t="str">
        <f>IF(LEFT(tbStoricoOrdini[[#This Row],[ARTICOLO]],3) = "COG","COG",LEFT(tbStoricoOrdini[[#This Row],[ARTICOLO]],FIND(" ",tbStoricoOrdini[[#This Row],[ARTICOLO]])-1))</f>
        <v>BAG</v>
      </c>
      <c r="J1840" t="str">
        <f>MID(tbStoricoOrdini[[#This Row],[ARTICOLO]],FIND(" ",tbStoricoOrdini[[#This Row],[ARTICOLO]])+1,4)</f>
        <v>2500</v>
      </c>
      <c r="K1840" t="str">
        <f>IFERROR(RIGHT(tbStoricoOrdini[[#This Row],[ARTICOLO]],LEN(tbStoricoOrdini[[#This Row],[ARTICOLO]])-FIND(" ",tbStoricoOrdini[[#This Row],[ARTICOLO]],FIND(" ",tbStoricoOrdini[[#This Row],[ARTICOLO]]) +1)),"")</f>
        <v>Plus</v>
      </c>
      <c r="L1840" s="3">
        <f>VLOOKUP(tbStoricoOrdini[[#This Row],[ARTICOLO]],tbArticoli[],2,FALSE)</f>
        <v>220</v>
      </c>
      <c r="M1840" s="22">
        <f>tbStoricoOrdini[[#This Row],[IMPORTO]]/tbStoricoOrdini[[#This Row],[PREZZO]]</f>
        <v>4.5454545454545456E-2</v>
      </c>
      <c r="N1840" t="s">
        <v>13</v>
      </c>
      <c r="O1840" s="8">
        <f>VLOOKUP(tbStoricoOrdini[[#This Row],[AGENTE]],tbAgenti[],2,FALSE)</f>
        <v>0.1</v>
      </c>
      <c r="P1840" s="2">
        <v>10</v>
      </c>
      <c r="Q1840" s="2">
        <f>tbStoricoOrdini[[#This Row],[IMPORTO]]*tbStoricoOrdini[[#This Row],[% COMM.]]</f>
        <v>1</v>
      </c>
      <c r="R1840" s="2">
        <f>tbStoricoOrdini[[#This Row],[TOT. COMM.]]+tbStoricoOrdini[[#This Row],[IMPORTO]]</f>
        <v>11</v>
      </c>
    </row>
    <row r="1841" spans="1:18">
      <c r="A1841" s="1">
        <v>43891</v>
      </c>
      <c r="B1841" s="7">
        <f>MONTH(tbStoricoOrdini[[#This Row],[DATA]])</f>
        <v>3</v>
      </c>
      <c r="C1841" t="s">
        <v>1936</v>
      </c>
      <c r="D1841" t="str">
        <f>RIGHT(tbStoricoOrdini[[#This Row],[ORDINE]],4)</f>
        <v>1838</v>
      </c>
      <c r="E1841" t="s">
        <v>25</v>
      </c>
      <c r="F1841" t="str">
        <f>VLOOKUP(tbStoricoOrdini[[#This Row],[CLIENTE]],tbClienti[],3,FALSE)</f>
        <v>Lombardia</v>
      </c>
      <c r="G1841" t="str">
        <f>VLOOKUP(tbStoricoOrdini[[#This Row],[CLIENTE]],tbClienti[],7,FALSE)</f>
        <v>CD</v>
      </c>
      <c r="H1841" t="s">
        <v>66</v>
      </c>
      <c r="I1841" t="str">
        <f>IF(LEFT(tbStoricoOrdini[[#This Row],[ARTICOLO]],3) = "COG","COG",LEFT(tbStoricoOrdini[[#This Row],[ARTICOLO]],FIND(" ",tbStoricoOrdini[[#This Row],[ARTICOLO]])-1))</f>
        <v>BAG</v>
      </c>
      <c r="J1841" t="str">
        <f>MID(tbStoricoOrdini[[#This Row],[ARTICOLO]],FIND(" ",tbStoricoOrdini[[#This Row],[ARTICOLO]])+1,4)</f>
        <v>2500</v>
      </c>
      <c r="K1841" t="str">
        <f>IFERROR(RIGHT(tbStoricoOrdini[[#This Row],[ARTICOLO]],LEN(tbStoricoOrdini[[#This Row],[ARTICOLO]])-FIND(" ",tbStoricoOrdini[[#This Row],[ARTICOLO]],FIND(" ",tbStoricoOrdini[[#This Row],[ARTICOLO]]) +1)),"")</f>
        <v>Plus</v>
      </c>
      <c r="L1841" s="3">
        <f>VLOOKUP(tbStoricoOrdini[[#This Row],[ARTICOLO]],tbArticoli[],2,FALSE)</f>
        <v>220</v>
      </c>
      <c r="M1841" s="22">
        <f>tbStoricoOrdini[[#This Row],[IMPORTO]]/tbStoricoOrdini[[#This Row],[PREZZO]]</f>
        <v>0.48636363636363639</v>
      </c>
      <c r="N1841" t="s">
        <v>9</v>
      </c>
      <c r="O1841" s="8">
        <f>VLOOKUP(tbStoricoOrdini[[#This Row],[AGENTE]],tbAgenti[],2,FALSE)</f>
        <v>0.05</v>
      </c>
      <c r="P1841" s="2">
        <v>107</v>
      </c>
      <c r="Q1841" s="2">
        <f>tbStoricoOrdini[[#This Row],[IMPORTO]]*tbStoricoOrdini[[#This Row],[% COMM.]]</f>
        <v>5.3500000000000005</v>
      </c>
      <c r="R1841" s="2">
        <f>tbStoricoOrdini[[#This Row],[TOT. COMM.]]+tbStoricoOrdini[[#This Row],[IMPORTO]]</f>
        <v>112.35</v>
      </c>
    </row>
    <row r="1842" spans="1:18">
      <c r="A1842" s="1">
        <v>43891</v>
      </c>
      <c r="B1842" s="7">
        <f>MONTH(tbStoricoOrdini[[#This Row],[DATA]])</f>
        <v>3</v>
      </c>
      <c r="C1842" t="s">
        <v>1937</v>
      </c>
      <c r="D1842" t="str">
        <f>RIGHT(tbStoricoOrdini[[#This Row],[ORDINE]],4)</f>
        <v>1839</v>
      </c>
      <c r="E1842" t="s">
        <v>25</v>
      </c>
      <c r="F1842" t="str">
        <f>VLOOKUP(tbStoricoOrdini[[#This Row],[CLIENTE]],tbClienti[],3,FALSE)</f>
        <v>Lombardia</v>
      </c>
      <c r="G1842" t="str">
        <f>VLOOKUP(tbStoricoOrdini[[#This Row],[CLIENTE]],tbClienti[],7,FALSE)</f>
        <v>CD</v>
      </c>
      <c r="H1842" t="s">
        <v>80</v>
      </c>
      <c r="I1842" t="str">
        <f>IF(LEFT(tbStoricoOrdini[[#This Row],[ARTICOLO]],3) = "COG","COG",LEFT(tbStoricoOrdini[[#This Row],[ARTICOLO]],FIND(" ",tbStoricoOrdini[[#This Row],[ARTICOLO]])-1))</f>
        <v>COG</v>
      </c>
      <c r="J1842" t="str">
        <f>MID(tbStoricoOrdini[[#This Row],[ARTICOLO]],FIND(" ",tbStoricoOrdini[[#This Row],[ARTICOLO]])+1,4)</f>
        <v>5000</v>
      </c>
      <c r="K1842" t="str">
        <f>IFERROR(RIGHT(tbStoricoOrdini[[#This Row],[ARTICOLO]],LEN(tbStoricoOrdini[[#This Row],[ARTICOLO]])-FIND(" ",tbStoricoOrdini[[#This Row],[ARTICOLO]],FIND(" ",tbStoricoOrdini[[#This Row],[ARTICOLO]]) +1)),"")</f>
        <v>Silver</v>
      </c>
      <c r="L1842" s="3">
        <f>VLOOKUP(tbStoricoOrdini[[#This Row],[ARTICOLO]],tbArticoli[],2,FALSE)</f>
        <v>300</v>
      </c>
      <c r="M1842" s="22">
        <f>tbStoricoOrdini[[#This Row],[IMPORTO]]/tbStoricoOrdini[[#This Row],[PREZZO]]</f>
        <v>7.0000000000000007E-2</v>
      </c>
      <c r="N1842" t="s">
        <v>12</v>
      </c>
      <c r="O1842" s="8">
        <f>VLOOKUP(tbStoricoOrdini[[#This Row],[AGENTE]],tbAgenti[],2,FALSE)</f>
        <v>0.05</v>
      </c>
      <c r="P1842" s="2">
        <v>21</v>
      </c>
      <c r="Q1842" s="2">
        <f>tbStoricoOrdini[[#This Row],[IMPORTO]]*tbStoricoOrdini[[#This Row],[% COMM.]]</f>
        <v>1.05</v>
      </c>
      <c r="R1842" s="2">
        <f>tbStoricoOrdini[[#This Row],[TOT. COMM.]]+tbStoricoOrdini[[#This Row],[IMPORTO]]</f>
        <v>22.05</v>
      </c>
    </row>
    <row r="1843" spans="1:18">
      <c r="A1843" s="1">
        <v>43891</v>
      </c>
      <c r="B1843" s="7">
        <f>MONTH(tbStoricoOrdini[[#This Row],[DATA]])</f>
        <v>3</v>
      </c>
      <c r="C1843" t="s">
        <v>1938</v>
      </c>
      <c r="D1843" t="str">
        <f>RIGHT(tbStoricoOrdini[[#This Row],[ORDINE]],4)</f>
        <v>1840</v>
      </c>
      <c r="E1843" t="s">
        <v>25</v>
      </c>
      <c r="F1843" t="str">
        <f>VLOOKUP(tbStoricoOrdini[[#This Row],[CLIENTE]],tbClienti[],3,FALSE)</f>
        <v>Lombardia</v>
      </c>
      <c r="G1843" t="str">
        <f>VLOOKUP(tbStoricoOrdini[[#This Row],[CLIENTE]],tbClienti[],7,FALSE)</f>
        <v>CD</v>
      </c>
      <c r="H1843" t="s">
        <v>68</v>
      </c>
      <c r="I1843" t="str">
        <f>IF(LEFT(tbStoricoOrdini[[#This Row],[ARTICOLO]],3) = "COG","COG",LEFT(tbStoricoOrdini[[#This Row],[ARTICOLO]],FIND(" ",tbStoricoOrdini[[#This Row],[ARTICOLO]])-1))</f>
        <v>BAG</v>
      </c>
      <c r="J1843" t="str">
        <f>MID(tbStoricoOrdini[[#This Row],[ARTICOLO]],FIND(" ",tbStoricoOrdini[[#This Row],[ARTICOLO]])+1,4)</f>
        <v>5000</v>
      </c>
      <c r="K1843" t="str">
        <f>IFERROR(RIGHT(tbStoricoOrdini[[#This Row],[ARTICOLO]],LEN(tbStoricoOrdini[[#This Row],[ARTICOLO]])-FIND(" ",tbStoricoOrdini[[#This Row],[ARTICOLO]],FIND(" ",tbStoricoOrdini[[#This Row],[ARTICOLO]]) +1)),"")</f>
        <v/>
      </c>
      <c r="L1843" s="3">
        <f>VLOOKUP(tbStoricoOrdini[[#This Row],[ARTICOLO]],tbArticoli[],2,FALSE)</f>
        <v>250</v>
      </c>
      <c r="M1843" s="22">
        <f>tbStoricoOrdini[[#This Row],[IMPORTO]]/tbStoricoOrdini[[#This Row],[PREZZO]]</f>
        <v>3.5640000000000001</v>
      </c>
      <c r="N1843" t="s">
        <v>10</v>
      </c>
      <c r="O1843" s="8">
        <f>VLOOKUP(tbStoricoOrdini[[#This Row],[AGENTE]],tbAgenti[],2,FALSE)</f>
        <v>3.6999999999999998E-2</v>
      </c>
      <c r="P1843" s="2">
        <v>891</v>
      </c>
      <c r="Q1843" s="2">
        <f>tbStoricoOrdini[[#This Row],[IMPORTO]]*tbStoricoOrdini[[#This Row],[% COMM.]]</f>
        <v>32.966999999999999</v>
      </c>
      <c r="R1843" s="2">
        <f>tbStoricoOrdini[[#This Row],[TOT. COMM.]]+tbStoricoOrdini[[#This Row],[IMPORTO]]</f>
        <v>923.96699999999998</v>
      </c>
    </row>
    <row r="1844" spans="1:18">
      <c r="A1844" s="1">
        <v>43891</v>
      </c>
      <c r="B1844" s="7">
        <f>MONTH(tbStoricoOrdini[[#This Row],[DATA]])</f>
        <v>3</v>
      </c>
      <c r="C1844" t="s">
        <v>1939</v>
      </c>
      <c r="D1844" t="str">
        <f>RIGHT(tbStoricoOrdini[[#This Row],[ORDINE]],4)</f>
        <v>1841</v>
      </c>
      <c r="E1844" t="s">
        <v>25</v>
      </c>
      <c r="F1844" t="str">
        <f>VLOOKUP(tbStoricoOrdini[[#This Row],[CLIENTE]],tbClienti[],3,FALSE)</f>
        <v>Lombardia</v>
      </c>
      <c r="G1844" t="str">
        <f>VLOOKUP(tbStoricoOrdini[[#This Row],[CLIENTE]],tbClienti[],7,FALSE)</f>
        <v>CD</v>
      </c>
      <c r="H1844" t="s">
        <v>68</v>
      </c>
      <c r="I1844" t="str">
        <f>IF(LEFT(tbStoricoOrdini[[#This Row],[ARTICOLO]],3) = "COG","COG",LEFT(tbStoricoOrdini[[#This Row],[ARTICOLO]],FIND(" ",tbStoricoOrdini[[#This Row],[ARTICOLO]])-1))</f>
        <v>BAG</v>
      </c>
      <c r="J1844" t="str">
        <f>MID(tbStoricoOrdini[[#This Row],[ARTICOLO]],FIND(" ",tbStoricoOrdini[[#This Row],[ARTICOLO]])+1,4)</f>
        <v>5000</v>
      </c>
      <c r="K1844" t="str">
        <f>IFERROR(RIGHT(tbStoricoOrdini[[#This Row],[ARTICOLO]],LEN(tbStoricoOrdini[[#This Row],[ARTICOLO]])-FIND(" ",tbStoricoOrdini[[#This Row],[ARTICOLO]],FIND(" ",tbStoricoOrdini[[#This Row],[ARTICOLO]]) +1)),"")</f>
        <v/>
      </c>
      <c r="L1844" s="3">
        <f>VLOOKUP(tbStoricoOrdini[[#This Row],[ARTICOLO]],tbArticoli[],2,FALSE)</f>
        <v>250</v>
      </c>
      <c r="M1844" s="22">
        <f>tbStoricoOrdini[[#This Row],[IMPORTO]]/tbStoricoOrdini[[#This Row],[PREZZO]]</f>
        <v>3.8239999999999998</v>
      </c>
      <c r="N1844" t="s">
        <v>12</v>
      </c>
      <c r="O1844" s="8">
        <f>VLOOKUP(tbStoricoOrdini[[#This Row],[AGENTE]],tbAgenti[],2,FALSE)</f>
        <v>0.05</v>
      </c>
      <c r="P1844" s="2">
        <v>956</v>
      </c>
      <c r="Q1844" s="2">
        <f>tbStoricoOrdini[[#This Row],[IMPORTO]]*tbStoricoOrdini[[#This Row],[% COMM.]]</f>
        <v>47.800000000000004</v>
      </c>
      <c r="R1844" s="2">
        <f>tbStoricoOrdini[[#This Row],[TOT. COMM.]]+tbStoricoOrdini[[#This Row],[IMPORTO]]</f>
        <v>1003.8</v>
      </c>
    </row>
    <row r="1845" spans="1:18">
      <c r="A1845" s="1">
        <v>43891</v>
      </c>
      <c r="B1845" s="7">
        <f>MONTH(tbStoricoOrdini[[#This Row],[DATA]])</f>
        <v>3</v>
      </c>
      <c r="C1845" t="s">
        <v>1940</v>
      </c>
      <c r="D1845" t="str">
        <f>RIGHT(tbStoricoOrdini[[#This Row],[ORDINE]],4)</f>
        <v>1842</v>
      </c>
      <c r="E1845" t="s">
        <v>25</v>
      </c>
      <c r="F1845" t="str">
        <f>VLOOKUP(tbStoricoOrdini[[#This Row],[CLIENTE]],tbClienti[],3,FALSE)</f>
        <v>Lombardia</v>
      </c>
      <c r="G1845" t="str">
        <f>VLOOKUP(tbStoricoOrdini[[#This Row],[CLIENTE]],tbClienti[],7,FALSE)</f>
        <v>CD</v>
      </c>
      <c r="H1845" t="s">
        <v>83</v>
      </c>
      <c r="I1845" t="str">
        <f>IF(LEFT(tbStoricoOrdini[[#This Row],[ARTICOLO]],3) = "COG","COG",LEFT(tbStoricoOrdini[[#This Row],[ARTICOLO]],FIND(" ",tbStoricoOrdini[[#This Row],[ARTICOLO]])-1))</f>
        <v>COG</v>
      </c>
      <c r="J1845" t="str">
        <f>MID(tbStoricoOrdini[[#This Row],[ARTICOLO]],FIND(" ",tbStoricoOrdini[[#This Row],[ARTICOLO]])+1,4)</f>
        <v>8000</v>
      </c>
      <c r="K1845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1845" s="3">
        <f>VLOOKUP(tbStoricoOrdini[[#This Row],[ARTICOLO]],tbArticoli[],2,FALSE)</f>
        <v>670</v>
      </c>
      <c r="M1845" s="22">
        <f>tbStoricoOrdini[[#This Row],[IMPORTO]]/tbStoricoOrdini[[#This Row],[PREZZO]]</f>
        <v>9.4044776119402993</v>
      </c>
      <c r="N1845" t="s">
        <v>9</v>
      </c>
      <c r="O1845" s="8">
        <f>VLOOKUP(tbStoricoOrdini[[#This Row],[AGENTE]],tbAgenti[],2,FALSE)</f>
        <v>0.05</v>
      </c>
      <c r="P1845" s="2">
        <v>6301</v>
      </c>
      <c r="Q1845" s="2">
        <f>tbStoricoOrdini[[#This Row],[IMPORTO]]*tbStoricoOrdini[[#This Row],[% COMM.]]</f>
        <v>315.05</v>
      </c>
      <c r="R1845" s="2">
        <f>tbStoricoOrdini[[#This Row],[TOT. COMM.]]+tbStoricoOrdini[[#This Row],[IMPORTO]]</f>
        <v>6616.05</v>
      </c>
    </row>
    <row r="1846" spans="1:18">
      <c r="A1846" s="1">
        <v>43891</v>
      </c>
      <c r="B1846" s="7">
        <f>MONTH(tbStoricoOrdini[[#This Row],[DATA]])</f>
        <v>3</v>
      </c>
      <c r="C1846" t="s">
        <v>1941</v>
      </c>
      <c r="D1846" t="str">
        <f>RIGHT(tbStoricoOrdini[[#This Row],[ORDINE]],4)</f>
        <v>1843</v>
      </c>
      <c r="E1846" t="s">
        <v>25</v>
      </c>
      <c r="F1846" t="str">
        <f>VLOOKUP(tbStoricoOrdini[[#This Row],[CLIENTE]],tbClienti[],3,FALSE)</f>
        <v>Lombardia</v>
      </c>
      <c r="G1846" t="str">
        <f>VLOOKUP(tbStoricoOrdini[[#This Row],[CLIENTE]],tbClienti[],7,FALSE)</f>
        <v>CD</v>
      </c>
      <c r="H1846" t="s">
        <v>70</v>
      </c>
      <c r="I1846" t="str">
        <f>IF(LEFT(tbStoricoOrdini[[#This Row],[ARTICOLO]],3) = "COG","COG",LEFT(tbStoricoOrdini[[#This Row],[ARTICOLO]],FIND(" ",tbStoricoOrdini[[#This Row],[ARTICOLO]])-1))</f>
        <v>EB08</v>
      </c>
      <c r="J1846" t="str">
        <f>MID(tbStoricoOrdini[[#This Row],[ARTICOLO]],FIND(" ",tbStoricoOrdini[[#This Row],[ARTICOLO]])+1,4)</f>
        <v>7500</v>
      </c>
      <c r="K1846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1846" s="3">
        <f>VLOOKUP(tbStoricoOrdini[[#This Row],[ARTICOLO]],tbArticoli[],2,FALSE)</f>
        <v>180</v>
      </c>
      <c r="M1846" s="22">
        <f>tbStoricoOrdini[[#This Row],[IMPORTO]]/tbStoricoOrdini[[#This Row],[PREZZO]]</f>
        <v>14.633333333333333</v>
      </c>
      <c r="N1846" t="s">
        <v>10</v>
      </c>
      <c r="O1846" s="8">
        <f>VLOOKUP(tbStoricoOrdini[[#This Row],[AGENTE]],tbAgenti[],2,FALSE)</f>
        <v>3.6999999999999998E-2</v>
      </c>
      <c r="P1846" s="2">
        <v>2634</v>
      </c>
      <c r="Q1846" s="2">
        <f>tbStoricoOrdini[[#This Row],[IMPORTO]]*tbStoricoOrdini[[#This Row],[% COMM.]]</f>
        <v>97.457999999999998</v>
      </c>
      <c r="R1846" s="2">
        <f>tbStoricoOrdini[[#This Row],[TOT. COMM.]]+tbStoricoOrdini[[#This Row],[IMPORTO]]</f>
        <v>2731.4580000000001</v>
      </c>
    </row>
    <row r="1847" spans="1:18">
      <c r="A1847" s="1">
        <v>43891</v>
      </c>
      <c r="B1847" s="7">
        <f>MONTH(tbStoricoOrdini[[#This Row],[DATA]])</f>
        <v>3</v>
      </c>
      <c r="C1847" t="s">
        <v>1942</v>
      </c>
      <c r="D1847" t="str">
        <f>RIGHT(tbStoricoOrdini[[#This Row],[ORDINE]],4)</f>
        <v>1844</v>
      </c>
      <c r="E1847" t="s">
        <v>25</v>
      </c>
      <c r="F1847" t="str">
        <f>VLOOKUP(tbStoricoOrdini[[#This Row],[CLIENTE]],tbClienti[],3,FALSE)</f>
        <v>Lombardia</v>
      </c>
      <c r="G1847" t="str">
        <f>VLOOKUP(tbStoricoOrdini[[#This Row],[CLIENTE]],tbClienti[],7,FALSE)</f>
        <v>CD</v>
      </c>
      <c r="H1847" t="s">
        <v>70</v>
      </c>
      <c r="I1847" t="str">
        <f>IF(LEFT(tbStoricoOrdini[[#This Row],[ARTICOLO]],3) = "COG","COG",LEFT(tbStoricoOrdini[[#This Row],[ARTICOLO]],FIND(" ",tbStoricoOrdini[[#This Row],[ARTICOLO]])-1))</f>
        <v>EB08</v>
      </c>
      <c r="J1847" t="str">
        <f>MID(tbStoricoOrdini[[#This Row],[ARTICOLO]],FIND(" ",tbStoricoOrdini[[#This Row],[ARTICOLO]])+1,4)</f>
        <v>7500</v>
      </c>
      <c r="K1847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1847" s="3">
        <f>VLOOKUP(tbStoricoOrdini[[#This Row],[ARTICOLO]],tbArticoli[],2,FALSE)</f>
        <v>180</v>
      </c>
      <c r="M1847" s="22">
        <f>tbStoricoOrdini[[#This Row],[IMPORTO]]/tbStoricoOrdini[[#This Row],[PREZZO]]</f>
        <v>6.9055555555555559</v>
      </c>
      <c r="N1847" t="s">
        <v>11</v>
      </c>
      <c r="O1847" s="8">
        <f>VLOOKUP(tbStoricoOrdini[[#This Row],[AGENTE]],tbAgenti[],2,FALSE)</f>
        <v>0.04</v>
      </c>
      <c r="P1847" s="2">
        <v>1243</v>
      </c>
      <c r="Q1847" s="2">
        <f>tbStoricoOrdini[[#This Row],[IMPORTO]]*tbStoricoOrdini[[#This Row],[% COMM.]]</f>
        <v>49.72</v>
      </c>
      <c r="R1847" s="2">
        <f>tbStoricoOrdini[[#This Row],[TOT. COMM.]]+tbStoricoOrdini[[#This Row],[IMPORTO]]</f>
        <v>1292.72</v>
      </c>
    </row>
    <row r="1848" spans="1:18">
      <c r="A1848" s="1">
        <v>43891</v>
      </c>
      <c r="B1848" s="7">
        <f>MONTH(tbStoricoOrdini[[#This Row],[DATA]])</f>
        <v>3</v>
      </c>
      <c r="C1848" t="s">
        <v>1943</v>
      </c>
      <c r="D1848" t="str">
        <f>RIGHT(tbStoricoOrdini[[#This Row],[ORDINE]],4)</f>
        <v>1845</v>
      </c>
      <c r="E1848" t="s">
        <v>25</v>
      </c>
      <c r="F1848" t="str">
        <f>VLOOKUP(tbStoricoOrdini[[#This Row],[CLIENTE]],tbClienti[],3,FALSE)</f>
        <v>Lombardia</v>
      </c>
      <c r="G1848" t="str">
        <f>VLOOKUP(tbStoricoOrdini[[#This Row],[CLIENTE]],tbClienti[],7,FALSE)</f>
        <v>CD</v>
      </c>
      <c r="H1848" t="s">
        <v>70</v>
      </c>
      <c r="I1848" t="str">
        <f>IF(LEFT(tbStoricoOrdini[[#This Row],[ARTICOLO]],3) = "COG","COG",LEFT(tbStoricoOrdini[[#This Row],[ARTICOLO]],FIND(" ",tbStoricoOrdini[[#This Row],[ARTICOLO]])-1))</f>
        <v>EB08</v>
      </c>
      <c r="J1848" t="str">
        <f>MID(tbStoricoOrdini[[#This Row],[ARTICOLO]],FIND(" ",tbStoricoOrdini[[#This Row],[ARTICOLO]])+1,4)</f>
        <v>7500</v>
      </c>
      <c r="K1848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1848" s="3">
        <f>VLOOKUP(tbStoricoOrdini[[#This Row],[ARTICOLO]],tbArticoli[],2,FALSE)</f>
        <v>180</v>
      </c>
      <c r="M1848" s="22">
        <f>tbStoricoOrdini[[#This Row],[IMPORTO]]/tbStoricoOrdini[[#This Row],[PREZZO]]</f>
        <v>1.2388888888888889</v>
      </c>
      <c r="N1848" t="s">
        <v>8</v>
      </c>
      <c r="O1848" s="8">
        <f>VLOOKUP(tbStoricoOrdini[[#This Row],[AGENTE]],tbAgenti[],2,FALSE)</f>
        <v>0.05</v>
      </c>
      <c r="P1848" s="2">
        <v>223</v>
      </c>
      <c r="Q1848" s="2">
        <f>tbStoricoOrdini[[#This Row],[IMPORTO]]*tbStoricoOrdini[[#This Row],[% COMM.]]</f>
        <v>11.15</v>
      </c>
      <c r="R1848" s="2">
        <f>tbStoricoOrdini[[#This Row],[TOT. COMM.]]+tbStoricoOrdini[[#This Row],[IMPORTO]]</f>
        <v>234.15</v>
      </c>
    </row>
    <row r="1849" spans="1:18">
      <c r="A1849" s="1">
        <v>43891</v>
      </c>
      <c r="B1849" s="7">
        <f>MONTH(tbStoricoOrdini[[#This Row],[DATA]])</f>
        <v>3</v>
      </c>
      <c r="C1849" t="s">
        <v>1944</v>
      </c>
      <c r="D1849" t="str">
        <f>RIGHT(tbStoricoOrdini[[#This Row],[ORDINE]],4)</f>
        <v>1846</v>
      </c>
      <c r="E1849" t="s">
        <v>25</v>
      </c>
      <c r="F1849" t="str">
        <f>VLOOKUP(tbStoricoOrdini[[#This Row],[CLIENTE]],tbClienti[],3,FALSE)</f>
        <v>Lombardia</v>
      </c>
      <c r="G1849" t="str">
        <f>VLOOKUP(tbStoricoOrdini[[#This Row],[CLIENTE]],tbClienti[],7,FALSE)</f>
        <v>CD</v>
      </c>
      <c r="H1849" t="s">
        <v>70</v>
      </c>
      <c r="I1849" t="str">
        <f>IF(LEFT(tbStoricoOrdini[[#This Row],[ARTICOLO]],3) = "COG","COG",LEFT(tbStoricoOrdini[[#This Row],[ARTICOLO]],FIND(" ",tbStoricoOrdini[[#This Row],[ARTICOLO]])-1))</f>
        <v>EB08</v>
      </c>
      <c r="J1849" t="str">
        <f>MID(tbStoricoOrdini[[#This Row],[ARTICOLO]],FIND(" ",tbStoricoOrdini[[#This Row],[ARTICOLO]])+1,4)</f>
        <v>7500</v>
      </c>
      <c r="K1849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1849" s="3">
        <f>VLOOKUP(tbStoricoOrdini[[#This Row],[ARTICOLO]],tbArticoli[],2,FALSE)</f>
        <v>180</v>
      </c>
      <c r="M1849" s="22">
        <f>tbStoricoOrdini[[#This Row],[IMPORTO]]/tbStoricoOrdini[[#This Row],[PREZZO]]</f>
        <v>0.1111111111111111</v>
      </c>
      <c r="N1849" t="s">
        <v>12</v>
      </c>
      <c r="O1849" s="8">
        <f>VLOOKUP(tbStoricoOrdini[[#This Row],[AGENTE]],tbAgenti[],2,FALSE)</f>
        <v>0.05</v>
      </c>
      <c r="P1849" s="2">
        <v>20</v>
      </c>
      <c r="Q1849" s="2">
        <f>tbStoricoOrdini[[#This Row],[IMPORTO]]*tbStoricoOrdini[[#This Row],[% COMM.]]</f>
        <v>1</v>
      </c>
      <c r="R1849" s="2">
        <f>tbStoricoOrdini[[#This Row],[TOT. COMM.]]+tbStoricoOrdini[[#This Row],[IMPORTO]]</f>
        <v>21</v>
      </c>
    </row>
    <row r="1850" spans="1:18">
      <c r="A1850" s="1">
        <v>43891</v>
      </c>
      <c r="B1850" s="7">
        <f>MONTH(tbStoricoOrdini[[#This Row],[DATA]])</f>
        <v>3</v>
      </c>
      <c r="C1850" t="s">
        <v>1945</v>
      </c>
      <c r="D1850" t="str">
        <f>RIGHT(tbStoricoOrdini[[#This Row],[ORDINE]],4)</f>
        <v>1847</v>
      </c>
      <c r="E1850" t="s">
        <v>25</v>
      </c>
      <c r="F1850" t="str">
        <f>VLOOKUP(tbStoricoOrdini[[#This Row],[CLIENTE]],tbClienti[],3,FALSE)</f>
        <v>Lombardia</v>
      </c>
      <c r="G1850" t="str">
        <f>VLOOKUP(tbStoricoOrdini[[#This Row],[CLIENTE]],tbClienti[],7,FALSE)</f>
        <v>CD</v>
      </c>
      <c r="H1850" t="s">
        <v>70</v>
      </c>
      <c r="I1850" t="str">
        <f>IF(LEFT(tbStoricoOrdini[[#This Row],[ARTICOLO]],3) = "COG","COG",LEFT(tbStoricoOrdini[[#This Row],[ARTICOLO]],FIND(" ",tbStoricoOrdini[[#This Row],[ARTICOLO]])-1))</f>
        <v>EB08</v>
      </c>
      <c r="J1850" t="str">
        <f>MID(tbStoricoOrdini[[#This Row],[ARTICOLO]],FIND(" ",tbStoricoOrdini[[#This Row],[ARTICOLO]])+1,4)</f>
        <v>7500</v>
      </c>
      <c r="K1850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1850" s="3">
        <f>VLOOKUP(tbStoricoOrdini[[#This Row],[ARTICOLO]],tbArticoli[],2,FALSE)</f>
        <v>180</v>
      </c>
      <c r="M1850" s="22">
        <f>tbStoricoOrdini[[#This Row],[IMPORTO]]/tbStoricoOrdini[[#This Row],[PREZZO]]</f>
        <v>4.9000000000000004</v>
      </c>
      <c r="N1850" t="s">
        <v>9</v>
      </c>
      <c r="O1850" s="8">
        <f>VLOOKUP(tbStoricoOrdini[[#This Row],[AGENTE]],tbAgenti[],2,FALSE)</f>
        <v>0.05</v>
      </c>
      <c r="P1850" s="2">
        <v>882</v>
      </c>
      <c r="Q1850" s="2">
        <f>tbStoricoOrdini[[#This Row],[IMPORTO]]*tbStoricoOrdini[[#This Row],[% COMM.]]</f>
        <v>44.1</v>
      </c>
      <c r="R1850" s="2">
        <f>tbStoricoOrdini[[#This Row],[TOT. COMM.]]+tbStoricoOrdini[[#This Row],[IMPORTO]]</f>
        <v>926.1</v>
      </c>
    </row>
    <row r="1851" spans="1:18">
      <c r="A1851" s="1">
        <v>43891</v>
      </c>
      <c r="B1851" s="7">
        <f>MONTH(tbStoricoOrdini[[#This Row],[DATA]])</f>
        <v>3</v>
      </c>
      <c r="C1851" t="s">
        <v>1946</v>
      </c>
      <c r="D1851" t="str">
        <f>RIGHT(tbStoricoOrdini[[#This Row],[ORDINE]],4)</f>
        <v>1848</v>
      </c>
      <c r="E1851" t="s">
        <v>25</v>
      </c>
      <c r="F1851" t="str">
        <f>VLOOKUP(tbStoricoOrdini[[#This Row],[CLIENTE]],tbClienti[],3,FALSE)</f>
        <v>Lombardia</v>
      </c>
      <c r="G1851" t="str">
        <f>VLOOKUP(tbStoricoOrdini[[#This Row],[CLIENTE]],tbClienti[],7,FALSE)</f>
        <v>CD</v>
      </c>
      <c r="H1851" t="s">
        <v>75</v>
      </c>
      <c r="I1851" t="str">
        <f>IF(LEFT(tbStoricoOrdini[[#This Row],[ARTICOLO]],3) = "COG","COG",LEFT(tbStoricoOrdini[[#This Row],[ARTICOLO]],FIND(" ",tbStoricoOrdini[[#This Row],[ARTICOLO]])-1))</f>
        <v>AVRC</v>
      </c>
      <c r="J1851" t="str">
        <f>MID(tbStoricoOrdini[[#This Row],[ARTICOLO]],FIND(" ",tbStoricoOrdini[[#This Row],[ARTICOLO]])+1,4)</f>
        <v>1000</v>
      </c>
      <c r="K1851" t="str">
        <f>IFERROR(RIGHT(tbStoricoOrdini[[#This Row],[ARTICOLO]],LEN(tbStoricoOrdini[[#This Row],[ARTICOLO]])-FIND(" ",tbStoricoOrdini[[#This Row],[ARTICOLO]],FIND(" ",tbStoricoOrdini[[#This Row],[ARTICOLO]]) +1)),"")</f>
        <v>Silver</v>
      </c>
      <c r="L1851" s="3">
        <f>VLOOKUP(tbStoricoOrdini[[#This Row],[ARTICOLO]],tbArticoli[],2,FALSE)</f>
        <v>390</v>
      </c>
      <c r="M1851" s="22">
        <f>tbStoricoOrdini[[#This Row],[IMPORTO]]/tbStoricoOrdini[[#This Row],[PREZZO]]</f>
        <v>1.7948717948717947E-2</v>
      </c>
      <c r="N1851" t="s">
        <v>10</v>
      </c>
      <c r="O1851" s="8">
        <f>VLOOKUP(tbStoricoOrdini[[#This Row],[AGENTE]],tbAgenti[],2,FALSE)</f>
        <v>3.6999999999999998E-2</v>
      </c>
      <c r="P1851" s="2">
        <v>7</v>
      </c>
      <c r="Q1851" s="2">
        <f>tbStoricoOrdini[[#This Row],[IMPORTO]]*tbStoricoOrdini[[#This Row],[% COMM.]]</f>
        <v>0.25900000000000001</v>
      </c>
      <c r="R1851" s="2">
        <f>tbStoricoOrdini[[#This Row],[TOT. COMM.]]+tbStoricoOrdini[[#This Row],[IMPORTO]]</f>
        <v>7.2590000000000003</v>
      </c>
    </row>
    <row r="1852" spans="1:18">
      <c r="A1852" s="1">
        <v>43891</v>
      </c>
      <c r="B1852" s="7">
        <f>MONTH(tbStoricoOrdini[[#This Row],[DATA]])</f>
        <v>3</v>
      </c>
      <c r="C1852" t="s">
        <v>1947</v>
      </c>
      <c r="D1852" t="str">
        <f>RIGHT(tbStoricoOrdini[[#This Row],[ORDINE]],4)</f>
        <v>1849</v>
      </c>
      <c r="E1852" t="s">
        <v>25</v>
      </c>
      <c r="F1852" t="str">
        <f>VLOOKUP(tbStoricoOrdini[[#This Row],[CLIENTE]],tbClienti[],3,FALSE)</f>
        <v>Lombardia</v>
      </c>
      <c r="G1852" t="str">
        <f>VLOOKUP(tbStoricoOrdini[[#This Row],[CLIENTE]],tbClienti[],7,FALSE)</f>
        <v>CD</v>
      </c>
      <c r="H1852" t="s">
        <v>75</v>
      </c>
      <c r="I1852" t="str">
        <f>IF(LEFT(tbStoricoOrdini[[#This Row],[ARTICOLO]],3) = "COG","COG",LEFT(tbStoricoOrdini[[#This Row],[ARTICOLO]],FIND(" ",tbStoricoOrdini[[#This Row],[ARTICOLO]])-1))</f>
        <v>AVRC</v>
      </c>
      <c r="J1852" t="str">
        <f>MID(tbStoricoOrdini[[#This Row],[ARTICOLO]],FIND(" ",tbStoricoOrdini[[#This Row],[ARTICOLO]])+1,4)</f>
        <v>1000</v>
      </c>
      <c r="K1852" t="str">
        <f>IFERROR(RIGHT(tbStoricoOrdini[[#This Row],[ARTICOLO]],LEN(tbStoricoOrdini[[#This Row],[ARTICOLO]])-FIND(" ",tbStoricoOrdini[[#This Row],[ARTICOLO]],FIND(" ",tbStoricoOrdini[[#This Row],[ARTICOLO]]) +1)),"")</f>
        <v>Silver</v>
      </c>
      <c r="L1852" s="3">
        <f>VLOOKUP(tbStoricoOrdini[[#This Row],[ARTICOLO]],tbArticoli[],2,FALSE)</f>
        <v>390</v>
      </c>
      <c r="M1852" s="22">
        <f>tbStoricoOrdini[[#This Row],[IMPORTO]]/tbStoricoOrdini[[#This Row],[PREZZO]]</f>
        <v>0.41538461538461541</v>
      </c>
      <c r="N1852" t="s">
        <v>8</v>
      </c>
      <c r="O1852" s="8">
        <f>VLOOKUP(tbStoricoOrdini[[#This Row],[AGENTE]],tbAgenti[],2,FALSE)</f>
        <v>0.05</v>
      </c>
      <c r="P1852" s="2">
        <v>162</v>
      </c>
      <c r="Q1852" s="2">
        <f>tbStoricoOrdini[[#This Row],[IMPORTO]]*tbStoricoOrdini[[#This Row],[% COMM.]]</f>
        <v>8.1</v>
      </c>
      <c r="R1852" s="2">
        <f>tbStoricoOrdini[[#This Row],[TOT. COMM.]]+tbStoricoOrdini[[#This Row],[IMPORTO]]</f>
        <v>170.1</v>
      </c>
    </row>
    <row r="1853" spans="1:18">
      <c r="A1853" s="1">
        <v>43891</v>
      </c>
      <c r="B1853" s="7">
        <f>MONTH(tbStoricoOrdini[[#This Row],[DATA]])</f>
        <v>3</v>
      </c>
      <c r="C1853" t="s">
        <v>1948</v>
      </c>
      <c r="D1853" t="str">
        <f>RIGHT(tbStoricoOrdini[[#This Row],[ORDINE]],4)</f>
        <v>1850</v>
      </c>
      <c r="E1853" t="s">
        <v>25</v>
      </c>
      <c r="F1853" t="str">
        <f>VLOOKUP(tbStoricoOrdini[[#This Row],[CLIENTE]],tbClienti[],3,FALSE)</f>
        <v>Lombardia</v>
      </c>
      <c r="G1853" t="str">
        <f>VLOOKUP(tbStoricoOrdini[[#This Row],[CLIENTE]],tbClienti[],7,FALSE)</f>
        <v>CD</v>
      </c>
      <c r="H1853" t="s">
        <v>75</v>
      </c>
      <c r="I1853" t="str">
        <f>IF(LEFT(tbStoricoOrdini[[#This Row],[ARTICOLO]],3) = "COG","COG",LEFT(tbStoricoOrdini[[#This Row],[ARTICOLO]],FIND(" ",tbStoricoOrdini[[#This Row],[ARTICOLO]])-1))</f>
        <v>AVRC</v>
      </c>
      <c r="J1853" t="str">
        <f>MID(tbStoricoOrdini[[#This Row],[ARTICOLO]],FIND(" ",tbStoricoOrdini[[#This Row],[ARTICOLO]])+1,4)</f>
        <v>1000</v>
      </c>
      <c r="K1853" t="str">
        <f>IFERROR(RIGHT(tbStoricoOrdini[[#This Row],[ARTICOLO]],LEN(tbStoricoOrdini[[#This Row],[ARTICOLO]])-FIND(" ",tbStoricoOrdini[[#This Row],[ARTICOLO]],FIND(" ",tbStoricoOrdini[[#This Row],[ARTICOLO]]) +1)),"")</f>
        <v>Silver</v>
      </c>
      <c r="L1853" s="3">
        <f>VLOOKUP(tbStoricoOrdini[[#This Row],[ARTICOLO]],tbArticoli[],2,FALSE)</f>
        <v>390</v>
      </c>
      <c r="M1853" s="22">
        <f>tbStoricoOrdini[[#This Row],[IMPORTO]]/tbStoricoOrdini[[#This Row],[PREZZO]]</f>
        <v>2.3076923076923078E-2</v>
      </c>
      <c r="N1853" t="s">
        <v>9</v>
      </c>
      <c r="O1853" s="8">
        <f>VLOOKUP(tbStoricoOrdini[[#This Row],[AGENTE]],tbAgenti[],2,FALSE)</f>
        <v>0.05</v>
      </c>
      <c r="P1853" s="2">
        <v>9</v>
      </c>
      <c r="Q1853" s="2">
        <f>tbStoricoOrdini[[#This Row],[IMPORTO]]*tbStoricoOrdini[[#This Row],[% COMM.]]</f>
        <v>0.45</v>
      </c>
      <c r="R1853" s="2">
        <f>tbStoricoOrdini[[#This Row],[TOT. COMM.]]+tbStoricoOrdini[[#This Row],[IMPORTO]]</f>
        <v>9.4499999999999993</v>
      </c>
    </row>
    <row r="1854" spans="1:18">
      <c r="A1854" s="1">
        <v>43891</v>
      </c>
      <c r="B1854" s="7">
        <f>MONTH(tbStoricoOrdini[[#This Row],[DATA]])</f>
        <v>3</v>
      </c>
      <c r="C1854" t="s">
        <v>1949</v>
      </c>
      <c r="D1854" t="str">
        <f>RIGHT(tbStoricoOrdini[[#This Row],[ORDINE]],4)</f>
        <v>1851</v>
      </c>
      <c r="E1854" t="s">
        <v>25</v>
      </c>
      <c r="F1854" t="str">
        <f>VLOOKUP(tbStoricoOrdini[[#This Row],[CLIENTE]],tbClienti[],3,FALSE)</f>
        <v>Lombardia</v>
      </c>
      <c r="G1854" t="str">
        <f>VLOOKUP(tbStoricoOrdini[[#This Row],[CLIENTE]],tbClienti[],7,FALSE)</f>
        <v>CD</v>
      </c>
      <c r="H1854" t="s">
        <v>71</v>
      </c>
      <c r="I1854" t="str">
        <f>IF(LEFT(tbStoricoOrdini[[#This Row],[ARTICOLO]],3) = "COG","COG",LEFT(tbStoricoOrdini[[#This Row],[ARTICOLO]],FIND(" ",tbStoricoOrdini[[#This Row],[ARTICOLO]])-1))</f>
        <v>EB07</v>
      </c>
      <c r="J1854" t="str">
        <f>MID(tbStoricoOrdini[[#This Row],[ARTICOLO]],FIND(" ",tbStoricoOrdini[[#This Row],[ARTICOLO]])+1,4)</f>
        <v>5000</v>
      </c>
      <c r="K1854" t="str">
        <f>IFERROR(RIGHT(tbStoricoOrdini[[#This Row],[ARTICOLO]],LEN(tbStoricoOrdini[[#This Row],[ARTICOLO]])-FIND(" ",tbStoricoOrdini[[#This Row],[ARTICOLO]],FIND(" ",tbStoricoOrdini[[#This Row],[ARTICOLO]]) +1)),"")</f>
        <v/>
      </c>
      <c r="L1854" s="3">
        <f>VLOOKUP(tbStoricoOrdini[[#This Row],[ARTICOLO]],tbArticoli[],2,FALSE)</f>
        <v>140</v>
      </c>
      <c r="M1854" s="22">
        <f>tbStoricoOrdini[[#This Row],[IMPORTO]]/tbStoricoOrdini[[#This Row],[PREZZO]]</f>
        <v>15.342857142857143</v>
      </c>
      <c r="N1854" t="s">
        <v>10</v>
      </c>
      <c r="O1854" s="8">
        <f>VLOOKUP(tbStoricoOrdini[[#This Row],[AGENTE]],tbAgenti[],2,FALSE)</f>
        <v>3.6999999999999998E-2</v>
      </c>
      <c r="P1854" s="2">
        <v>2148</v>
      </c>
      <c r="Q1854" s="2">
        <f>tbStoricoOrdini[[#This Row],[IMPORTO]]*tbStoricoOrdini[[#This Row],[% COMM.]]</f>
        <v>79.475999999999999</v>
      </c>
      <c r="R1854" s="2">
        <f>tbStoricoOrdini[[#This Row],[TOT. COMM.]]+tbStoricoOrdini[[#This Row],[IMPORTO]]</f>
        <v>2227.4760000000001</v>
      </c>
    </row>
    <row r="1855" spans="1:18">
      <c r="A1855" s="1">
        <v>43891</v>
      </c>
      <c r="B1855" s="7">
        <f>MONTH(tbStoricoOrdini[[#This Row],[DATA]])</f>
        <v>3</v>
      </c>
      <c r="C1855" t="s">
        <v>1950</v>
      </c>
      <c r="D1855" t="str">
        <f>RIGHT(tbStoricoOrdini[[#This Row],[ORDINE]],4)</f>
        <v>1852</v>
      </c>
      <c r="E1855" t="s">
        <v>25</v>
      </c>
      <c r="F1855" t="str">
        <f>VLOOKUP(tbStoricoOrdini[[#This Row],[CLIENTE]],tbClienti[],3,FALSE)</f>
        <v>Lombardia</v>
      </c>
      <c r="G1855" t="str">
        <f>VLOOKUP(tbStoricoOrdini[[#This Row],[CLIENTE]],tbClienti[],7,FALSE)</f>
        <v>CD</v>
      </c>
      <c r="H1855" t="s">
        <v>71</v>
      </c>
      <c r="I1855" t="str">
        <f>IF(LEFT(tbStoricoOrdini[[#This Row],[ARTICOLO]],3) = "COG","COG",LEFT(tbStoricoOrdini[[#This Row],[ARTICOLO]],FIND(" ",tbStoricoOrdini[[#This Row],[ARTICOLO]])-1))</f>
        <v>EB07</v>
      </c>
      <c r="J1855" t="str">
        <f>MID(tbStoricoOrdini[[#This Row],[ARTICOLO]],FIND(" ",tbStoricoOrdini[[#This Row],[ARTICOLO]])+1,4)</f>
        <v>5000</v>
      </c>
      <c r="K1855" t="str">
        <f>IFERROR(RIGHT(tbStoricoOrdini[[#This Row],[ARTICOLO]],LEN(tbStoricoOrdini[[#This Row],[ARTICOLO]])-FIND(" ",tbStoricoOrdini[[#This Row],[ARTICOLO]],FIND(" ",tbStoricoOrdini[[#This Row],[ARTICOLO]]) +1)),"")</f>
        <v/>
      </c>
      <c r="L1855" s="3">
        <f>VLOOKUP(tbStoricoOrdini[[#This Row],[ARTICOLO]],tbArticoli[],2,FALSE)</f>
        <v>140</v>
      </c>
      <c r="M1855" s="22">
        <f>tbStoricoOrdini[[#This Row],[IMPORTO]]/tbStoricoOrdini[[#This Row],[PREZZO]]</f>
        <v>18.164285714285715</v>
      </c>
      <c r="N1855" t="s">
        <v>11</v>
      </c>
      <c r="O1855" s="8">
        <f>VLOOKUP(tbStoricoOrdini[[#This Row],[AGENTE]],tbAgenti[],2,FALSE)</f>
        <v>0.04</v>
      </c>
      <c r="P1855" s="2">
        <v>2543</v>
      </c>
      <c r="Q1855" s="2">
        <f>tbStoricoOrdini[[#This Row],[IMPORTO]]*tbStoricoOrdini[[#This Row],[% COMM.]]</f>
        <v>101.72</v>
      </c>
      <c r="R1855" s="2">
        <f>tbStoricoOrdini[[#This Row],[TOT. COMM.]]+tbStoricoOrdini[[#This Row],[IMPORTO]]</f>
        <v>2644.72</v>
      </c>
    </row>
    <row r="1856" spans="1:18">
      <c r="A1856" s="1">
        <v>43891</v>
      </c>
      <c r="B1856" s="7">
        <f>MONTH(tbStoricoOrdini[[#This Row],[DATA]])</f>
        <v>3</v>
      </c>
      <c r="C1856" t="s">
        <v>1951</v>
      </c>
      <c r="D1856" t="str">
        <f>RIGHT(tbStoricoOrdini[[#This Row],[ORDINE]],4)</f>
        <v>1853</v>
      </c>
      <c r="E1856" t="s">
        <v>25</v>
      </c>
      <c r="F1856" t="str">
        <f>VLOOKUP(tbStoricoOrdini[[#This Row],[CLIENTE]],tbClienti[],3,FALSE)</f>
        <v>Lombardia</v>
      </c>
      <c r="G1856" t="str">
        <f>VLOOKUP(tbStoricoOrdini[[#This Row],[CLIENTE]],tbClienti[],7,FALSE)</f>
        <v>CD</v>
      </c>
      <c r="H1856" t="s">
        <v>71</v>
      </c>
      <c r="I1856" t="str">
        <f>IF(LEFT(tbStoricoOrdini[[#This Row],[ARTICOLO]],3) = "COG","COG",LEFT(tbStoricoOrdini[[#This Row],[ARTICOLO]],FIND(" ",tbStoricoOrdini[[#This Row],[ARTICOLO]])-1))</f>
        <v>EB07</v>
      </c>
      <c r="J1856" t="str">
        <f>MID(tbStoricoOrdini[[#This Row],[ARTICOLO]],FIND(" ",tbStoricoOrdini[[#This Row],[ARTICOLO]])+1,4)</f>
        <v>5000</v>
      </c>
      <c r="K1856" t="str">
        <f>IFERROR(RIGHT(tbStoricoOrdini[[#This Row],[ARTICOLO]],LEN(tbStoricoOrdini[[#This Row],[ARTICOLO]])-FIND(" ",tbStoricoOrdini[[#This Row],[ARTICOLO]],FIND(" ",tbStoricoOrdini[[#This Row],[ARTICOLO]]) +1)),"")</f>
        <v/>
      </c>
      <c r="L1856" s="3">
        <f>VLOOKUP(tbStoricoOrdini[[#This Row],[ARTICOLO]],tbArticoli[],2,FALSE)</f>
        <v>140</v>
      </c>
      <c r="M1856" s="22">
        <f>tbStoricoOrdini[[#This Row],[IMPORTO]]/tbStoricoOrdini[[#This Row],[PREZZO]]</f>
        <v>25.685714285714287</v>
      </c>
      <c r="N1856" t="s">
        <v>8</v>
      </c>
      <c r="O1856" s="8">
        <f>VLOOKUP(tbStoricoOrdini[[#This Row],[AGENTE]],tbAgenti[],2,FALSE)</f>
        <v>0.05</v>
      </c>
      <c r="P1856" s="2">
        <v>3596</v>
      </c>
      <c r="Q1856" s="2">
        <f>tbStoricoOrdini[[#This Row],[IMPORTO]]*tbStoricoOrdini[[#This Row],[% COMM.]]</f>
        <v>179.8</v>
      </c>
      <c r="R1856" s="2">
        <f>tbStoricoOrdini[[#This Row],[TOT. COMM.]]+tbStoricoOrdini[[#This Row],[IMPORTO]]</f>
        <v>3775.8</v>
      </c>
    </row>
    <row r="1857" spans="1:18">
      <c r="A1857" s="1">
        <v>43891</v>
      </c>
      <c r="B1857" s="7">
        <f>MONTH(tbStoricoOrdini[[#This Row],[DATA]])</f>
        <v>3</v>
      </c>
      <c r="C1857" t="s">
        <v>1952</v>
      </c>
      <c r="D1857" t="str">
        <f>RIGHT(tbStoricoOrdini[[#This Row],[ORDINE]],4)</f>
        <v>1854</v>
      </c>
      <c r="E1857" t="s">
        <v>25</v>
      </c>
      <c r="F1857" t="str">
        <f>VLOOKUP(tbStoricoOrdini[[#This Row],[CLIENTE]],tbClienti[],3,FALSE)</f>
        <v>Lombardia</v>
      </c>
      <c r="G1857" t="str">
        <f>VLOOKUP(tbStoricoOrdini[[#This Row],[CLIENTE]],tbClienti[],7,FALSE)</f>
        <v>CD</v>
      </c>
      <c r="H1857" t="s">
        <v>71</v>
      </c>
      <c r="I1857" t="str">
        <f>IF(LEFT(tbStoricoOrdini[[#This Row],[ARTICOLO]],3) = "COG","COG",LEFT(tbStoricoOrdini[[#This Row],[ARTICOLO]],FIND(" ",tbStoricoOrdini[[#This Row],[ARTICOLO]])-1))</f>
        <v>EB07</v>
      </c>
      <c r="J1857" t="str">
        <f>MID(tbStoricoOrdini[[#This Row],[ARTICOLO]],FIND(" ",tbStoricoOrdini[[#This Row],[ARTICOLO]])+1,4)</f>
        <v>5000</v>
      </c>
      <c r="K1857" t="str">
        <f>IFERROR(RIGHT(tbStoricoOrdini[[#This Row],[ARTICOLO]],LEN(tbStoricoOrdini[[#This Row],[ARTICOLO]])-FIND(" ",tbStoricoOrdini[[#This Row],[ARTICOLO]],FIND(" ",tbStoricoOrdini[[#This Row],[ARTICOLO]]) +1)),"")</f>
        <v/>
      </c>
      <c r="L1857" s="3">
        <f>VLOOKUP(tbStoricoOrdini[[#This Row],[ARTICOLO]],tbArticoli[],2,FALSE)</f>
        <v>140</v>
      </c>
      <c r="M1857" s="22">
        <f>tbStoricoOrdini[[#This Row],[IMPORTO]]/tbStoricoOrdini[[#This Row],[PREZZO]]</f>
        <v>261.30714285714288</v>
      </c>
      <c r="N1857" t="s">
        <v>12</v>
      </c>
      <c r="O1857" s="8">
        <f>VLOOKUP(tbStoricoOrdini[[#This Row],[AGENTE]],tbAgenti[],2,FALSE)</f>
        <v>0.05</v>
      </c>
      <c r="P1857" s="2">
        <v>36583</v>
      </c>
      <c r="Q1857" s="2">
        <f>tbStoricoOrdini[[#This Row],[IMPORTO]]*tbStoricoOrdini[[#This Row],[% COMM.]]</f>
        <v>1829.15</v>
      </c>
      <c r="R1857" s="2">
        <f>tbStoricoOrdini[[#This Row],[TOT. COMM.]]+tbStoricoOrdini[[#This Row],[IMPORTO]]</f>
        <v>38412.15</v>
      </c>
    </row>
    <row r="1858" spans="1:18">
      <c r="A1858" s="1">
        <v>43891</v>
      </c>
      <c r="B1858" s="7">
        <f>MONTH(tbStoricoOrdini[[#This Row],[DATA]])</f>
        <v>3</v>
      </c>
      <c r="C1858" t="s">
        <v>1953</v>
      </c>
      <c r="D1858" t="str">
        <f>RIGHT(tbStoricoOrdini[[#This Row],[ORDINE]],4)</f>
        <v>1855</v>
      </c>
      <c r="E1858" t="s">
        <v>25</v>
      </c>
      <c r="F1858" t="str">
        <f>VLOOKUP(tbStoricoOrdini[[#This Row],[CLIENTE]],tbClienti[],3,FALSE)</f>
        <v>Lombardia</v>
      </c>
      <c r="G1858" t="str">
        <f>VLOOKUP(tbStoricoOrdini[[#This Row],[CLIENTE]],tbClienti[],7,FALSE)</f>
        <v>CD</v>
      </c>
      <c r="H1858" t="s">
        <v>71</v>
      </c>
      <c r="I1858" t="str">
        <f>IF(LEFT(tbStoricoOrdini[[#This Row],[ARTICOLO]],3) = "COG","COG",LEFT(tbStoricoOrdini[[#This Row],[ARTICOLO]],FIND(" ",tbStoricoOrdini[[#This Row],[ARTICOLO]])-1))</f>
        <v>EB07</v>
      </c>
      <c r="J1858" t="str">
        <f>MID(tbStoricoOrdini[[#This Row],[ARTICOLO]],FIND(" ",tbStoricoOrdini[[#This Row],[ARTICOLO]])+1,4)</f>
        <v>5000</v>
      </c>
      <c r="K1858" t="str">
        <f>IFERROR(RIGHT(tbStoricoOrdini[[#This Row],[ARTICOLO]],LEN(tbStoricoOrdini[[#This Row],[ARTICOLO]])-FIND(" ",tbStoricoOrdini[[#This Row],[ARTICOLO]],FIND(" ",tbStoricoOrdini[[#This Row],[ARTICOLO]]) +1)),"")</f>
        <v/>
      </c>
      <c r="L1858" s="3">
        <f>VLOOKUP(tbStoricoOrdini[[#This Row],[ARTICOLO]],tbArticoli[],2,FALSE)</f>
        <v>140</v>
      </c>
      <c r="M1858" s="22">
        <f>tbStoricoOrdini[[#This Row],[IMPORTO]]/tbStoricoOrdini[[#This Row],[PREZZO]]</f>
        <v>0.51428571428571423</v>
      </c>
      <c r="N1858" t="s">
        <v>13</v>
      </c>
      <c r="O1858" s="8">
        <f>VLOOKUP(tbStoricoOrdini[[#This Row],[AGENTE]],tbAgenti[],2,FALSE)</f>
        <v>0.1</v>
      </c>
      <c r="P1858" s="2">
        <v>72</v>
      </c>
      <c r="Q1858" s="2">
        <f>tbStoricoOrdini[[#This Row],[IMPORTO]]*tbStoricoOrdini[[#This Row],[% COMM.]]</f>
        <v>7.2</v>
      </c>
      <c r="R1858" s="2">
        <f>tbStoricoOrdini[[#This Row],[TOT. COMM.]]+tbStoricoOrdini[[#This Row],[IMPORTO]]</f>
        <v>79.2</v>
      </c>
    </row>
    <row r="1859" spans="1:18">
      <c r="A1859" s="1">
        <v>43891</v>
      </c>
      <c r="B1859" s="7">
        <f>MONTH(tbStoricoOrdini[[#This Row],[DATA]])</f>
        <v>3</v>
      </c>
      <c r="C1859" t="s">
        <v>1954</v>
      </c>
      <c r="D1859" t="str">
        <f>RIGHT(tbStoricoOrdini[[#This Row],[ORDINE]],4)</f>
        <v>1856</v>
      </c>
      <c r="E1859" t="s">
        <v>25</v>
      </c>
      <c r="F1859" t="str">
        <f>VLOOKUP(tbStoricoOrdini[[#This Row],[CLIENTE]],tbClienti[],3,FALSE)</f>
        <v>Lombardia</v>
      </c>
      <c r="G1859" t="str">
        <f>VLOOKUP(tbStoricoOrdini[[#This Row],[CLIENTE]],tbClienti[],7,FALSE)</f>
        <v>CD</v>
      </c>
      <c r="H1859" t="s">
        <v>71</v>
      </c>
      <c r="I1859" t="str">
        <f>IF(LEFT(tbStoricoOrdini[[#This Row],[ARTICOLO]],3) = "COG","COG",LEFT(tbStoricoOrdini[[#This Row],[ARTICOLO]],FIND(" ",tbStoricoOrdini[[#This Row],[ARTICOLO]])-1))</f>
        <v>EB07</v>
      </c>
      <c r="J1859" t="str">
        <f>MID(tbStoricoOrdini[[#This Row],[ARTICOLO]],FIND(" ",tbStoricoOrdini[[#This Row],[ARTICOLO]])+1,4)</f>
        <v>5000</v>
      </c>
      <c r="K1859" t="str">
        <f>IFERROR(RIGHT(tbStoricoOrdini[[#This Row],[ARTICOLO]],LEN(tbStoricoOrdini[[#This Row],[ARTICOLO]])-FIND(" ",tbStoricoOrdini[[#This Row],[ARTICOLO]],FIND(" ",tbStoricoOrdini[[#This Row],[ARTICOLO]]) +1)),"")</f>
        <v/>
      </c>
      <c r="L1859" s="3">
        <f>VLOOKUP(tbStoricoOrdini[[#This Row],[ARTICOLO]],tbArticoli[],2,FALSE)</f>
        <v>140</v>
      </c>
      <c r="M1859" s="22">
        <f>tbStoricoOrdini[[#This Row],[IMPORTO]]/tbStoricoOrdini[[#This Row],[PREZZO]]</f>
        <v>6.4571428571428573</v>
      </c>
      <c r="N1859" t="s">
        <v>9</v>
      </c>
      <c r="O1859" s="8">
        <f>VLOOKUP(tbStoricoOrdini[[#This Row],[AGENTE]],tbAgenti[],2,FALSE)</f>
        <v>0.05</v>
      </c>
      <c r="P1859" s="2">
        <v>904</v>
      </c>
      <c r="Q1859" s="2">
        <f>tbStoricoOrdini[[#This Row],[IMPORTO]]*tbStoricoOrdini[[#This Row],[% COMM.]]</f>
        <v>45.2</v>
      </c>
      <c r="R1859" s="2">
        <f>tbStoricoOrdini[[#This Row],[TOT. COMM.]]+tbStoricoOrdini[[#This Row],[IMPORTO]]</f>
        <v>949.2</v>
      </c>
    </row>
    <row r="1860" spans="1:18">
      <c r="A1860" s="1">
        <v>43891</v>
      </c>
      <c r="B1860" s="7">
        <f>MONTH(tbStoricoOrdini[[#This Row],[DATA]])</f>
        <v>3</v>
      </c>
      <c r="C1860" t="s">
        <v>1955</v>
      </c>
      <c r="D1860" t="str">
        <f>RIGHT(tbStoricoOrdini[[#This Row],[ORDINE]],4)</f>
        <v>1857</v>
      </c>
      <c r="E1860" t="s">
        <v>25</v>
      </c>
      <c r="F1860" t="str">
        <f>VLOOKUP(tbStoricoOrdini[[#This Row],[CLIENTE]],tbClienti[],3,FALSE)</f>
        <v>Lombardia</v>
      </c>
      <c r="G1860" t="str">
        <f>VLOOKUP(tbStoricoOrdini[[#This Row],[CLIENTE]],tbClienti[],7,FALSE)</f>
        <v>CD</v>
      </c>
      <c r="H1860" t="s">
        <v>76</v>
      </c>
      <c r="I1860" t="str">
        <f>IF(LEFT(tbStoricoOrdini[[#This Row],[ARTICOLO]],3) = "COG","COG",LEFT(tbStoricoOrdini[[#This Row],[ARTICOLO]],FIND(" ",tbStoricoOrdini[[#This Row],[ARTICOLO]])-1))</f>
        <v>COG</v>
      </c>
      <c r="J1860" t="str">
        <f>MID(tbStoricoOrdini[[#This Row],[ARTICOLO]],FIND(" ",tbStoricoOrdini[[#This Row],[ARTICOLO]])+1,4)</f>
        <v>1000</v>
      </c>
      <c r="K1860" t="str">
        <f>IFERROR(RIGHT(tbStoricoOrdini[[#This Row],[ARTICOLO]],LEN(tbStoricoOrdini[[#This Row],[ARTICOLO]])-FIND(" ",tbStoricoOrdini[[#This Row],[ARTICOLO]],FIND(" ",tbStoricoOrdini[[#This Row],[ARTICOLO]]) +1)),"")</f>
        <v/>
      </c>
      <c r="L1860" s="3">
        <f>VLOOKUP(tbStoricoOrdini[[#This Row],[ARTICOLO]],tbArticoli[],2,FALSE)</f>
        <v>150</v>
      </c>
      <c r="M1860" s="22">
        <f>tbStoricoOrdini[[#This Row],[IMPORTO]]/tbStoricoOrdini[[#This Row],[PREZZO]]</f>
        <v>9.84</v>
      </c>
      <c r="N1860" t="s">
        <v>9</v>
      </c>
      <c r="O1860" s="8">
        <f>VLOOKUP(tbStoricoOrdini[[#This Row],[AGENTE]],tbAgenti[],2,FALSE)</f>
        <v>0.05</v>
      </c>
      <c r="P1860" s="2">
        <v>1476</v>
      </c>
      <c r="Q1860" s="2">
        <f>tbStoricoOrdini[[#This Row],[IMPORTO]]*tbStoricoOrdini[[#This Row],[% COMM.]]</f>
        <v>73.8</v>
      </c>
      <c r="R1860" s="2">
        <f>tbStoricoOrdini[[#This Row],[TOT. COMM.]]+tbStoricoOrdini[[#This Row],[IMPORTO]]</f>
        <v>1549.8</v>
      </c>
    </row>
    <row r="1861" spans="1:18">
      <c r="A1861" s="1">
        <v>43891</v>
      </c>
      <c r="B1861" s="7">
        <f>MONTH(tbStoricoOrdini[[#This Row],[DATA]])</f>
        <v>3</v>
      </c>
      <c r="C1861" t="s">
        <v>1956</v>
      </c>
      <c r="D1861" t="str">
        <f>RIGHT(tbStoricoOrdini[[#This Row],[ORDINE]],4)</f>
        <v>1858</v>
      </c>
      <c r="E1861" t="s">
        <v>25</v>
      </c>
      <c r="F1861" t="str">
        <f>VLOOKUP(tbStoricoOrdini[[#This Row],[CLIENTE]],tbClienti[],3,FALSE)</f>
        <v>Lombardia</v>
      </c>
      <c r="G1861" t="str">
        <f>VLOOKUP(tbStoricoOrdini[[#This Row],[CLIENTE]],tbClienti[],7,FALSE)</f>
        <v>CD</v>
      </c>
      <c r="H1861" t="s">
        <v>72</v>
      </c>
      <c r="I1861" t="str">
        <f>IF(LEFT(tbStoricoOrdini[[#This Row],[ARTICOLO]],3) = "COG","COG",LEFT(tbStoricoOrdini[[#This Row],[ARTICOLO]],FIND(" ",tbStoricoOrdini[[#This Row],[ARTICOLO]])-1))</f>
        <v>EB06</v>
      </c>
      <c r="J1861" t="str">
        <f>MID(tbStoricoOrdini[[#This Row],[ARTICOLO]],FIND(" ",tbStoricoOrdini[[#This Row],[ARTICOLO]])+1,4)</f>
        <v>3000</v>
      </c>
      <c r="K1861" t="str">
        <f>IFERROR(RIGHT(tbStoricoOrdini[[#This Row],[ARTICOLO]],LEN(tbStoricoOrdini[[#This Row],[ARTICOLO]])-FIND(" ",tbStoricoOrdini[[#This Row],[ARTICOLO]],FIND(" ",tbStoricoOrdini[[#This Row],[ARTICOLO]]) +1)),"")</f>
        <v>Medium</v>
      </c>
      <c r="L1861" s="3">
        <f>VLOOKUP(tbStoricoOrdini[[#This Row],[ARTICOLO]],tbArticoli[],2,FALSE)</f>
        <v>120</v>
      </c>
      <c r="M1861" s="22">
        <f>tbStoricoOrdini[[#This Row],[IMPORTO]]/tbStoricoOrdini[[#This Row],[PREZZO]]</f>
        <v>11.425000000000001</v>
      </c>
      <c r="N1861" t="s">
        <v>10</v>
      </c>
      <c r="O1861" s="8">
        <f>VLOOKUP(tbStoricoOrdini[[#This Row],[AGENTE]],tbAgenti[],2,FALSE)</f>
        <v>3.6999999999999998E-2</v>
      </c>
      <c r="P1861" s="2">
        <v>1371</v>
      </c>
      <c r="Q1861" s="2">
        <f>tbStoricoOrdini[[#This Row],[IMPORTO]]*tbStoricoOrdini[[#This Row],[% COMM.]]</f>
        <v>50.726999999999997</v>
      </c>
      <c r="R1861" s="2">
        <f>tbStoricoOrdini[[#This Row],[TOT. COMM.]]+tbStoricoOrdini[[#This Row],[IMPORTO]]</f>
        <v>1421.7270000000001</v>
      </c>
    </row>
    <row r="1862" spans="1:18">
      <c r="A1862" s="1">
        <v>43891</v>
      </c>
      <c r="B1862" s="7">
        <f>MONTH(tbStoricoOrdini[[#This Row],[DATA]])</f>
        <v>3</v>
      </c>
      <c r="C1862" t="s">
        <v>1957</v>
      </c>
      <c r="D1862" t="str">
        <f>RIGHT(tbStoricoOrdini[[#This Row],[ORDINE]],4)</f>
        <v>1859</v>
      </c>
      <c r="E1862" t="s">
        <v>25</v>
      </c>
      <c r="F1862" t="str">
        <f>VLOOKUP(tbStoricoOrdini[[#This Row],[CLIENTE]],tbClienti[],3,FALSE)</f>
        <v>Lombardia</v>
      </c>
      <c r="G1862" t="str">
        <f>VLOOKUP(tbStoricoOrdini[[#This Row],[CLIENTE]],tbClienti[],7,FALSE)</f>
        <v>CD</v>
      </c>
      <c r="H1862" t="s">
        <v>72</v>
      </c>
      <c r="I1862" t="str">
        <f>IF(LEFT(tbStoricoOrdini[[#This Row],[ARTICOLO]],3) = "COG","COG",LEFT(tbStoricoOrdini[[#This Row],[ARTICOLO]],FIND(" ",tbStoricoOrdini[[#This Row],[ARTICOLO]])-1))</f>
        <v>EB06</v>
      </c>
      <c r="J1862" t="str">
        <f>MID(tbStoricoOrdini[[#This Row],[ARTICOLO]],FIND(" ",tbStoricoOrdini[[#This Row],[ARTICOLO]])+1,4)</f>
        <v>3000</v>
      </c>
      <c r="K1862" t="str">
        <f>IFERROR(RIGHT(tbStoricoOrdini[[#This Row],[ARTICOLO]],LEN(tbStoricoOrdini[[#This Row],[ARTICOLO]])-FIND(" ",tbStoricoOrdini[[#This Row],[ARTICOLO]],FIND(" ",tbStoricoOrdini[[#This Row],[ARTICOLO]]) +1)),"")</f>
        <v>Medium</v>
      </c>
      <c r="L1862" s="3">
        <f>VLOOKUP(tbStoricoOrdini[[#This Row],[ARTICOLO]],tbArticoli[],2,FALSE)</f>
        <v>120</v>
      </c>
      <c r="M1862" s="22">
        <f>tbStoricoOrdini[[#This Row],[IMPORTO]]/tbStoricoOrdini[[#This Row],[PREZZO]]</f>
        <v>21.274999999999999</v>
      </c>
      <c r="N1862" t="s">
        <v>8</v>
      </c>
      <c r="O1862" s="8">
        <f>VLOOKUP(tbStoricoOrdini[[#This Row],[AGENTE]],tbAgenti[],2,FALSE)</f>
        <v>0.05</v>
      </c>
      <c r="P1862" s="2">
        <v>2553</v>
      </c>
      <c r="Q1862" s="2">
        <f>tbStoricoOrdini[[#This Row],[IMPORTO]]*tbStoricoOrdini[[#This Row],[% COMM.]]</f>
        <v>127.65</v>
      </c>
      <c r="R1862" s="2">
        <f>tbStoricoOrdini[[#This Row],[TOT. COMM.]]+tbStoricoOrdini[[#This Row],[IMPORTO]]</f>
        <v>2680.65</v>
      </c>
    </row>
    <row r="1863" spans="1:18">
      <c r="A1863" s="1">
        <v>43891</v>
      </c>
      <c r="B1863" s="7">
        <f>MONTH(tbStoricoOrdini[[#This Row],[DATA]])</f>
        <v>3</v>
      </c>
      <c r="C1863" t="s">
        <v>1958</v>
      </c>
      <c r="D1863" t="str">
        <f>RIGHT(tbStoricoOrdini[[#This Row],[ORDINE]],4)</f>
        <v>1860</v>
      </c>
      <c r="E1863" t="s">
        <v>25</v>
      </c>
      <c r="F1863" t="str">
        <f>VLOOKUP(tbStoricoOrdini[[#This Row],[CLIENTE]],tbClienti[],3,FALSE)</f>
        <v>Lombardia</v>
      </c>
      <c r="G1863" t="str">
        <f>VLOOKUP(tbStoricoOrdini[[#This Row],[CLIENTE]],tbClienti[],7,FALSE)</f>
        <v>CD</v>
      </c>
      <c r="H1863" t="s">
        <v>72</v>
      </c>
      <c r="I1863" t="str">
        <f>IF(LEFT(tbStoricoOrdini[[#This Row],[ARTICOLO]],3) = "COG","COG",LEFT(tbStoricoOrdini[[#This Row],[ARTICOLO]],FIND(" ",tbStoricoOrdini[[#This Row],[ARTICOLO]])-1))</f>
        <v>EB06</v>
      </c>
      <c r="J1863" t="str">
        <f>MID(tbStoricoOrdini[[#This Row],[ARTICOLO]],FIND(" ",tbStoricoOrdini[[#This Row],[ARTICOLO]])+1,4)</f>
        <v>3000</v>
      </c>
      <c r="K1863" t="str">
        <f>IFERROR(RIGHT(tbStoricoOrdini[[#This Row],[ARTICOLO]],LEN(tbStoricoOrdini[[#This Row],[ARTICOLO]])-FIND(" ",tbStoricoOrdini[[#This Row],[ARTICOLO]],FIND(" ",tbStoricoOrdini[[#This Row],[ARTICOLO]]) +1)),"")</f>
        <v>Medium</v>
      </c>
      <c r="L1863" s="3">
        <f>VLOOKUP(tbStoricoOrdini[[#This Row],[ARTICOLO]],tbArticoli[],2,FALSE)</f>
        <v>120</v>
      </c>
      <c r="M1863" s="22">
        <f>tbStoricoOrdini[[#This Row],[IMPORTO]]/tbStoricoOrdini[[#This Row],[PREZZO]]</f>
        <v>29.258333333333333</v>
      </c>
      <c r="N1863" t="s">
        <v>12</v>
      </c>
      <c r="O1863" s="8">
        <f>VLOOKUP(tbStoricoOrdini[[#This Row],[AGENTE]],tbAgenti[],2,FALSE)</f>
        <v>0.05</v>
      </c>
      <c r="P1863" s="2">
        <v>3511</v>
      </c>
      <c r="Q1863" s="2">
        <f>tbStoricoOrdini[[#This Row],[IMPORTO]]*tbStoricoOrdini[[#This Row],[% COMM.]]</f>
        <v>175.55</v>
      </c>
      <c r="R1863" s="2">
        <f>tbStoricoOrdini[[#This Row],[TOT. COMM.]]+tbStoricoOrdini[[#This Row],[IMPORTO]]</f>
        <v>3686.55</v>
      </c>
    </row>
    <row r="1864" spans="1:18">
      <c r="A1864" s="1">
        <v>43891</v>
      </c>
      <c r="B1864" s="7">
        <f>MONTH(tbStoricoOrdini[[#This Row],[DATA]])</f>
        <v>3</v>
      </c>
      <c r="C1864" t="s">
        <v>1959</v>
      </c>
      <c r="D1864" t="str">
        <f>RIGHT(tbStoricoOrdini[[#This Row],[ORDINE]],4)</f>
        <v>1861</v>
      </c>
      <c r="E1864" t="s">
        <v>25</v>
      </c>
      <c r="F1864" t="str">
        <f>VLOOKUP(tbStoricoOrdini[[#This Row],[CLIENTE]],tbClienti[],3,FALSE)</f>
        <v>Lombardia</v>
      </c>
      <c r="G1864" t="str">
        <f>VLOOKUP(tbStoricoOrdini[[#This Row],[CLIENTE]],tbClienti[],7,FALSE)</f>
        <v>CD</v>
      </c>
      <c r="H1864" t="s">
        <v>72</v>
      </c>
      <c r="I1864" t="str">
        <f>IF(LEFT(tbStoricoOrdini[[#This Row],[ARTICOLO]],3) = "COG","COG",LEFT(tbStoricoOrdini[[#This Row],[ARTICOLO]],FIND(" ",tbStoricoOrdini[[#This Row],[ARTICOLO]])-1))</f>
        <v>EB06</v>
      </c>
      <c r="J1864" t="str">
        <f>MID(tbStoricoOrdini[[#This Row],[ARTICOLO]],FIND(" ",tbStoricoOrdini[[#This Row],[ARTICOLO]])+1,4)</f>
        <v>3000</v>
      </c>
      <c r="K1864" t="str">
        <f>IFERROR(RIGHT(tbStoricoOrdini[[#This Row],[ARTICOLO]],LEN(tbStoricoOrdini[[#This Row],[ARTICOLO]])-FIND(" ",tbStoricoOrdini[[#This Row],[ARTICOLO]],FIND(" ",tbStoricoOrdini[[#This Row],[ARTICOLO]]) +1)),"")</f>
        <v>Medium</v>
      </c>
      <c r="L1864" s="3">
        <f>VLOOKUP(tbStoricoOrdini[[#This Row],[ARTICOLO]],tbArticoli[],2,FALSE)</f>
        <v>120</v>
      </c>
      <c r="M1864" s="22">
        <f>tbStoricoOrdini[[#This Row],[IMPORTO]]/tbStoricoOrdini[[#This Row],[PREZZO]]</f>
        <v>45.133333333333333</v>
      </c>
      <c r="N1864" t="s">
        <v>9</v>
      </c>
      <c r="O1864" s="8">
        <f>VLOOKUP(tbStoricoOrdini[[#This Row],[AGENTE]],tbAgenti[],2,FALSE)</f>
        <v>0.05</v>
      </c>
      <c r="P1864" s="2">
        <v>5416</v>
      </c>
      <c r="Q1864" s="2">
        <f>tbStoricoOrdini[[#This Row],[IMPORTO]]*tbStoricoOrdini[[#This Row],[% COMM.]]</f>
        <v>270.8</v>
      </c>
      <c r="R1864" s="2">
        <f>tbStoricoOrdini[[#This Row],[TOT. COMM.]]+tbStoricoOrdini[[#This Row],[IMPORTO]]</f>
        <v>5686.8</v>
      </c>
    </row>
    <row r="1865" spans="1:18">
      <c r="A1865" s="1">
        <v>43891</v>
      </c>
      <c r="B1865" s="7">
        <f>MONTH(tbStoricoOrdini[[#This Row],[DATA]])</f>
        <v>3</v>
      </c>
      <c r="C1865" t="s">
        <v>1960</v>
      </c>
      <c r="D1865" t="str">
        <f>RIGHT(tbStoricoOrdini[[#This Row],[ORDINE]],4)</f>
        <v>1862</v>
      </c>
      <c r="E1865" t="s">
        <v>25</v>
      </c>
      <c r="F1865" t="str">
        <f>VLOOKUP(tbStoricoOrdini[[#This Row],[CLIENTE]],tbClienti[],3,FALSE)</f>
        <v>Lombardia</v>
      </c>
      <c r="G1865" t="str">
        <f>VLOOKUP(tbStoricoOrdini[[#This Row],[CLIENTE]],tbClienti[],7,FALSE)</f>
        <v>CD</v>
      </c>
      <c r="H1865" t="s">
        <v>73</v>
      </c>
      <c r="I1865" t="str">
        <f>IF(LEFT(tbStoricoOrdini[[#This Row],[ARTICOLO]],3) = "COG","COG",LEFT(tbStoricoOrdini[[#This Row],[ARTICOLO]],FIND(" ",tbStoricoOrdini[[#This Row],[ARTICOLO]])-1))</f>
        <v>EB06</v>
      </c>
      <c r="J1865" t="str">
        <f>MID(tbStoricoOrdini[[#This Row],[ARTICOLO]],FIND(" ",tbStoricoOrdini[[#This Row],[ARTICOLO]])+1,4)</f>
        <v>3000</v>
      </c>
      <c r="K1865" t="str">
        <f>IFERROR(RIGHT(tbStoricoOrdini[[#This Row],[ARTICOLO]],LEN(tbStoricoOrdini[[#This Row],[ARTICOLO]])-FIND(" ",tbStoricoOrdini[[#This Row],[ARTICOLO]],FIND(" ",tbStoricoOrdini[[#This Row],[ARTICOLO]]) +1)),"")</f>
        <v>Plus</v>
      </c>
      <c r="L1865" s="3">
        <f>VLOOKUP(tbStoricoOrdini[[#This Row],[ARTICOLO]],tbArticoli[],2,FALSE)</f>
        <v>130</v>
      </c>
      <c r="M1865" s="22">
        <f>tbStoricoOrdini[[#This Row],[IMPORTO]]/tbStoricoOrdini[[#This Row],[PREZZO]]</f>
        <v>0.14615384615384616</v>
      </c>
      <c r="N1865" t="s">
        <v>8</v>
      </c>
      <c r="O1865" s="8">
        <f>VLOOKUP(tbStoricoOrdini[[#This Row],[AGENTE]],tbAgenti[],2,FALSE)</f>
        <v>0.05</v>
      </c>
      <c r="P1865" s="2">
        <v>19</v>
      </c>
      <c r="Q1865" s="2">
        <f>tbStoricoOrdini[[#This Row],[IMPORTO]]*tbStoricoOrdini[[#This Row],[% COMM.]]</f>
        <v>0.95000000000000007</v>
      </c>
      <c r="R1865" s="2">
        <f>tbStoricoOrdini[[#This Row],[TOT. COMM.]]+tbStoricoOrdini[[#This Row],[IMPORTO]]</f>
        <v>19.95</v>
      </c>
    </row>
    <row r="1866" spans="1:18">
      <c r="A1866" s="1">
        <v>43891</v>
      </c>
      <c r="B1866" s="7">
        <f>MONTH(tbStoricoOrdini[[#This Row],[DATA]])</f>
        <v>3</v>
      </c>
      <c r="C1866" t="s">
        <v>1961</v>
      </c>
      <c r="D1866" t="str">
        <f>RIGHT(tbStoricoOrdini[[#This Row],[ORDINE]],4)</f>
        <v>1863</v>
      </c>
      <c r="E1866" t="s">
        <v>25</v>
      </c>
      <c r="F1866" t="str">
        <f>VLOOKUP(tbStoricoOrdini[[#This Row],[CLIENTE]],tbClienti[],3,FALSE)</f>
        <v>Lombardia</v>
      </c>
      <c r="G1866" t="str">
        <f>VLOOKUP(tbStoricoOrdini[[#This Row],[CLIENTE]],tbClienti[],7,FALSE)</f>
        <v>CD</v>
      </c>
      <c r="H1866" t="s">
        <v>73</v>
      </c>
      <c r="I1866" t="str">
        <f>IF(LEFT(tbStoricoOrdini[[#This Row],[ARTICOLO]],3) = "COG","COG",LEFT(tbStoricoOrdini[[#This Row],[ARTICOLO]],FIND(" ",tbStoricoOrdini[[#This Row],[ARTICOLO]])-1))</f>
        <v>EB06</v>
      </c>
      <c r="J1866" t="str">
        <f>MID(tbStoricoOrdini[[#This Row],[ARTICOLO]],FIND(" ",tbStoricoOrdini[[#This Row],[ARTICOLO]])+1,4)</f>
        <v>3000</v>
      </c>
      <c r="K1866" t="str">
        <f>IFERROR(RIGHT(tbStoricoOrdini[[#This Row],[ARTICOLO]],LEN(tbStoricoOrdini[[#This Row],[ARTICOLO]])-FIND(" ",tbStoricoOrdini[[#This Row],[ARTICOLO]],FIND(" ",tbStoricoOrdini[[#This Row],[ARTICOLO]]) +1)),"")</f>
        <v>Plus</v>
      </c>
      <c r="L1866" s="3">
        <f>VLOOKUP(tbStoricoOrdini[[#This Row],[ARTICOLO]],tbArticoli[],2,FALSE)</f>
        <v>130</v>
      </c>
      <c r="M1866" s="22">
        <f>tbStoricoOrdini[[#This Row],[IMPORTO]]/tbStoricoOrdini[[#This Row],[PREZZO]]</f>
        <v>0.40769230769230769</v>
      </c>
      <c r="N1866" t="s">
        <v>12</v>
      </c>
      <c r="O1866" s="8">
        <f>VLOOKUP(tbStoricoOrdini[[#This Row],[AGENTE]],tbAgenti[],2,FALSE)</f>
        <v>0.05</v>
      </c>
      <c r="P1866" s="2">
        <v>53</v>
      </c>
      <c r="Q1866" s="2">
        <f>tbStoricoOrdini[[#This Row],[IMPORTO]]*tbStoricoOrdini[[#This Row],[% COMM.]]</f>
        <v>2.6500000000000004</v>
      </c>
      <c r="R1866" s="2">
        <f>tbStoricoOrdini[[#This Row],[TOT. COMM.]]+tbStoricoOrdini[[#This Row],[IMPORTO]]</f>
        <v>55.65</v>
      </c>
    </row>
    <row r="1867" spans="1:18">
      <c r="A1867" s="1">
        <v>43891</v>
      </c>
      <c r="B1867" s="7">
        <f>MONTH(tbStoricoOrdini[[#This Row],[DATA]])</f>
        <v>3</v>
      </c>
      <c r="C1867" t="s">
        <v>1962</v>
      </c>
      <c r="D1867" t="str">
        <f>RIGHT(tbStoricoOrdini[[#This Row],[ORDINE]],4)</f>
        <v>1864</v>
      </c>
      <c r="E1867" t="s">
        <v>26</v>
      </c>
      <c r="F1867" t="str">
        <f>VLOOKUP(tbStoricoOrdini[[#This Row],[CLIENTE]],tbClienti[],3,FALSE)</f>
        <v>Lombardia</v>
      </c>
      <c r="G1867" t="str">
        <f>VLOOKUP(tbStoricoOrdini[[#This Row],[CLIENTE]],tbClienti[],7,FALSE)</f>
        <v>AC</v>
      </c>
      <c r="H1867" t="s">
        <v>78</v>
      </c>
      <c r="I1867" t="str">
        <f>IF(LEFT(tbStoricoOrdini[[#This Row],[ARTICOLO]],3) = "COG","COG",LEFT(tbStoricoOrdini[[#This Row],[ARTICOLO]],FIND(" ",tbStoricoOrdini[[#This Row],[ARTICOLO]])-1))</f>
        <v>COG</v>
      </c>
      <c r="J1867" t="str">
        <f>MID(tbStoricoOrdini[[#This Row],[ARTICOLO]],FIND(" ",tbStoricoOrdini[[#This Row],[ARTICOLO]])+1,4)</f>
        <v>3000</v>
      </c>
      <c r="K1867" t="str">
        <f>IFERROR(RIGHT(tbStoricoOrdini[[#This Row],[ARTICOLO]],LEN(tbStoricoOrdini[[#This Row],[ARTICOLO]])-FIND(" ",tbStoricoOrdini[[#This Row],[ARTICOLO]],FIND(" ",tbStoricoOrdini[[#This Row],[ARTICOLO]]) +1)),"")</f>
        <v>Medium</v>
      </c>
      <c r="L1867" s="3">
        <f>VLOOKUP(tbStoricoOrdini[[#This Row],[ARTICOLO]],tbArticoli[],2,FALSE)</f>
        <v>220</v>
      </c>
      <c r="M1867" s="22">
        <f>tbStoricoOrdini[[#This Row],[IMPORTO]]/tbStoricoOrdini[[#This Row],[PREZZO]]</f>
        <v>7.8409090909090908</v>
      </c>
      <c r="N1867" t="s">
        <v>9</v>
      </c>
      <c r="O1867" s="8">
        <f>VLOOKUP(tbStoricoOrdini[[#This Row],[AGENTE]],tbAgenti[],2,FALSE)</f>
        <v>0.05</v>
      </c>
      <c r="P1867" s="2">
        <v>1725</v>
      </c>
      <c r="Q1867" s="2">
        <f>tbStoricoOrdini[[#This Row],[IMPORTO]]*tbStoricoOrdini[[#This Row],[% COMM.]]</f>
        <v>86.25</v>
      </c>
      <c r="R1867" s="2">
        <f>tbStoricoOrdini[[#This Row],[TOT. COMM.]]+tbStoricoOrdini[[#This Row],[IMPORTO]]</f>
        <v>1811.25</v>
      </c>
    </row>
    <row r="1868" spans="1:18">
      <c r="A1868" s="1">
        <v>43891</v>
      </c>
      <c r="B1868" s="7">
        <f>MONTH(tbStoricoOrdini[[#This Row],[DATA]])</f>
        <v>3</v>
      </c>
      <c r="C1868" t="s">
        <v>1963</v>
      </c>
      <c r="D1868" t="str">
        <f>RIGHT(tbStoricoOrdini[[#This Row],[ORDINE]],4)</f>
        <v>1865</v>
      </c>
      <c r="E1868" t="s">
        <v>26</v>
      </c>
      <c r="F1868" t="str">
        <f>VLOOKUP(tbStoricoOrdini[[#This Row],[CLIENTE]],tbClienti[],3,FALSE)</f>
        <v>Lombardia</v>
      </c>
      <c r="G1868" t="str">
        <f>VLOOKUP(tbStoricoOrdini[[#This Row],[CLIENTE]],tbClienti[],7,FALSE)</f>
        <v>AC</v>
      </c>
      <c r="H1868" t="s">
        <v>81</v>
      </c>
      <c r="I1868" t="str">
        <f>IF(LEFT(tbStoricoOrdini[[#This Row],[ARTICOLO]],3) = "COG","COG",LEFT(tbStoricoOrdini[[#This Row],[ARTICOLO]],FIND(" ",tbStoricoOrdini[[#This Row],[ARTICOLO]])-1))</f>
        <v>COG</v>
      </c>
      <c r="J1868" t="str">
        <f>MID(tbStoricoOrdini[[#This Row],[ARTICOLO]],FIND(" ",tbStoricoOrdini[[#This Row],[ARTICOLO]])+1,4)</f>
        <v>6000</v>
      </c>
      <c r="K1868" t="str">
        <f>IFERROR(RIGHT(tbStoricoOrdini[[#This Row],[ARTICOLO]],LEN(tbStoricoOrdini[[#This Row],[ARTICOLO]])-FIND(" ",tbStoricoOrdini[[#This Row],[ARTICOLO]],FIND(" ",tbStoricoOrdini[[#This Row],[ARTICOLO]]) +1)),"")</f>
        <v>Gold</v>
      </c>
      <c r="L1868" s="3">
        <f>VLOOKUP(tbStoricoOrdini[[#This Row],[ARTICOLO]],tbArticoli[],2,FALSE)</f>
        <v>450</v>
      </c>
      <c r="M1868" s="22">
        <f>tbStoricoOrdini[[#This Row],[IMPORTO]]/tbStoricoOrdini[[#This Row],[PREZZO]]</f>
        <v>5.1111111111111114E-2</v>
      </c>
      <c r="N1868" t="s">
        <v>9</v>
      </c>
      <c r="O1868" s="8">
        <f>VLOOKUP(tbStoricoOrdini[[#This Row],[AGENTE]],tbAgenti[],2,FALSE)</f>
        <v>0.05</v>
      </c>
      <c r="P1868" s="2">
        <v>23</v>
      </c>
      <c r="Q1868" s="2">
        <f>tbStoricoOrdini[[#This Row],[IMPORTO]]*tbStoricoOrdini[[#This Row],[% COMM.]]</f>
        <v>1.1500000000000001</v>
      </c>
      <c r="R1868" s="2">
        <f>tbStoricoOrdini[[#This Row],[TOT. COMM.]]+tbStoricoOrdini[[#This Row],[IMPORTO]]</f>
        <v>24.15</v>
      </c>
    </row>
    <row r="1869" spans="1:18">
      <c r="A1869" s="1">
        <v>43891</v>
      </c>
      <c r="B1869" s="7">
        <f>MONTH(tbStoricoOrdini[[#This Row],[DATA]])</f>
        <v>3</v>
      </c>
      <c r="C1869" t="s">
        <v>1964</v>
      </c>
      <c r="D1869" t="str">
        <f>RIGHT(tbStoricoOrdini[[#This Row],[ORDINE]],4)</f>
        <v>1866</v>
      </c>
      <c r="E1869" t="s">
        <v>26</v>
      </c>
      <c r="F1869" t="str">
        <f>VLOOKUP(tbStoricoOrdini[[#This Row],[CLIENTE]],tbClienti[],3,FALSE)</f>
        <v>Lombardia</v>
      </c>
      <c r="G1869" t="str">
        <f>VLOOKUP(tbStoricoOrdini[[#This Row],[CLIENTE]],tbClienti[],7,FALSE)</f>
        <v>AC</v>
      </c>
      <c r="H1869" t="s">
        <v>74</v>
      </c>
      <c r="I1869" t="str">
        <f>IF(LEFT(tbStoricoOrdini[[#This Row],[ARTICOLO]],3) = "COG","COG",LEFT(tbStoricoOrdini[[#This Row],[ARTICOLO]],FIND(" ",tbStoricoOrdini[[#This Row],[ARTICOLO]])-1))</f>
        <v>AVRC</v>
      </c>
      <c r="J1869" t="str">
        <f>MID(tbStoricoOrdini[[#This Row],[ARTICOLO]],FIND(" ",tbStoricoOrdini[[#This Row],[ARTICOLO]])+1,4)</f>
        <v>2500</v>
      </c>
      <c r="K1869" t="str">
        <f>IFERROR(RIGHT(tbStoricoOrdini[[#This Row],[ARTICOLO]],LEN(tbStoricoOrdini[[#This Row],[ARTICOLO]])-FIND(" ",tbStoricoOrdini[[#This Row],[ARTICOLO]],FIND(" ",tbStoricoOrdini[[#This Row],[ARTICOLO]]) +1)),"")</f>
        <v>Gold</v>
      </c>
      <c r="L1869" s="3">
        <f>VLOOKUP(tbStoricoOrdini[[#This Row],[ARTICOLO]],tbArticoli[],2,FALSE)</f>
        <v>500</v>
      </c>
      <c r="M1869" s="22">
        <f>tbStoricoOrdini[[#This Row],[IMPORTO]]/tbStoricoOrdini[[#This Row],[PREZZO]]</f>
        <v>1.228</v>
      </c>
      <c r="N1869" t="s">
        <v>14</v>
      </c>
      <c r="O1869" s="8">
        <f>VLOOKUP(tbStoricoOrdini[[#This Row],[AGENTE]],tbAgenti[],2,FALSE)</f>
        <v>0.05</v>
      </c>
      <c r="P1869" s="2">
        <v>614</v>
      </c>
      <c r="Q1869" s="2">
        <f>tbStoricoOrdini[[#This Row],[IMPORTO]]*tbStoricoOrdini[[#This Row],[% COMM.]]</f>
        <v>30.700000000000003</v>
      </c>
      <c r="R1869" s="2">
        <f>tbStoricoOrdini[[#This Row],[TOT. COMM.]]+tbStoricoOrdini[[#This Row],[IMPORTO]]</f>
        <v>644.70000000000005</v>
      </c>
    </row>
    <row r="1870" spans="1:18">
      <c r="A1870" s="1">
        <v>43891</v>
      </c>
      <c r="B1870" s="7">
        <f>MONTH(tbStoricoOrdini[[#This Row],[DATA]])</f>
        <v>3</v>
      </c>
      <c r="C1870" t="s">
        <v>1965</v>
      </c>
      <c r="D1870" t="str">
        <f>RIGHT(tbStoricoOrdini[[#This Row],[ORDINE]],4)</f>
        <v>1867</v>
      </c>
      <c r="E1870" t="s">
        <v>26</v>
      </c>
      <c r="F1870" t="str">
        <f>VLOOKUP(tbStoricoOrdini[[#This Row],[CLIENTE]],tbClienti[],3,FALSE)</f>
        <v>Lombardia</v>
      </c>
      <c r="G1870" t="str">
        <f>VLOOKUP(tbStoricoOrdini[[#This Row],[CLIENTE]],tbClienti[],7,FALSE)</f>
        <v>AC</v>
      </c>
      <c r="H1870" t="s">
        <v>74</v>
      </c>
      <c r="I1870" t="str">
        <f>IF(LEFT(tbStoricoOrdini[[#This Row],[ARTICOLO]],3) = "COG","COG",LEFT(tbStoricoOrdini[[#This Row],[ARTICOLO]],FIND(" ",tbStoricoOrdini[[#This Row],[ARTICOLO]])-1))</f>
        <v>AVRC</v>
      </c>
      <c r="J1870" t="str">
        <f>MID(tbStoricoOrdini[[#This Row],[ARTICOLO]],FIND(" ",tbStoricoOrdini[[#This Row],[ARTICOLO]])+1,4)</f>
        <v>2500</v>
      </c>
      <c r="K1870" t="str">
        <f>IFERROR(RIGHT(tbStoricoOrdini[[#This Row],[ARTICOLO]],LEN(tbStoricoOrdini[[#This Row],[ARTICOLO]])-FIND(" ",tbStoricoOrdini[[#This Row],[ARTICOLO]],FIND(" ",tbStoricoOrdini[[#This Row],[ARTICOLO]]) +1)),"")</f>
        <v>Gold</v>
      </c>
      <c r="L1870" s="3">
        <f>VLOOKUP(tbStoricoOrdini[[#This Row],[ARTICOLO]],tbArticoli[],2,FALSE)</f>
        <v>500</v>
      </c>
      <c r="M1870" s="22">
        <f>tbStoricoOrdini[[#This Row],[IMPORTO]]/tbStoricoOrdini[[#This Row],[PREZZO]]</f>
        <v>39.015999999999998</v>
      </c>
      <c r="N1870" t="s">
        <v>6</v>
      </c>
      <c r="O1870" s="8">
        <f>VLOOKUP(tbStoricoOrdini[[#This Row],[AGENTE]],tbAgenti[],2,FALSE)</f>
        <v>7.4999999999999997E-2</v>
      </c>
      <c r="P1870" s="2">
        <v>19508</v>
      </c>
      <c r="Q1870" s="2">
        <f>tbStoricoOrdini[[#This Row],[IMPORTO]]*tbStoricoOrdini[[#This Row],[% COMM.]]</f>
        <v>1463.1</v>
      </c>
      <c r="R1870" s="2">
        <f>tbStoricoOrdini[[#This Row],[TOT. COMM.]]+tbStoricoOrdini[[#This Row],[IMPORTO]]</f>
        <v>20971.099999999999</v>
      </c>
    </row>
    <row r="1871" spans="1:18">
      <c r="A1871" s="1">
        <v>43891</v>
      </c>
      <c r="B1871" s="7">
        <f>MONTH(tbStoricoOrdini[[#This Row],[DATA]])</f>
        <v>3</v>
      </c>
      <c r="C1871" t="s">
        <v>1966</v>
      </c>
      <c r="D1871" t="str">
        <f>RIGHT(tbStoricoOrdini[[#This Row],[ORDINE]],4)</f>
        <v>1868</v>
      </c>
      <c r="E1871" t="s">
        <v>26</v>
      </c>
      <c r="F1871" t="str">
        <f>VLOOKUP(tbStoricoOrdini[[#This Row],[CLIENTE]],tbClienti[],3,FALSE)</f>
        <v>Lombardia</v>
      </c>
      <c r="G1871" t="str">
        <f>VLOOKUP(tbStoricoOrdini[[#This Row],[CLIENTE]],tbClienti[],7,FALSE)</f>
        <v>AC</v>
      </c>
      <c r="H1871" t="s">
        <v>74</v>
      </c>
      <c r="I1871" t="str">
        <f>IF(LEFT(tbStoricoOrdini[[#This Row],[ARTICOLO]],3) = "COG","COG",LEFT(tbStoricoOrdini[[#This Row],[ARTICOLO]],FIND(" ",tbStoricoOrdini[[#This Row],[ARTICOLO]])-1))</f>
        <v>AVRC</v>
      </c>
      <c r="J1871" t="str">
        <f>MID(tbStoricoOrdini[[#This Row],[ARTICOLO]],FIND(" ",tbStoricoOrdini[[#This Row],[ARTICOLO]])+1,4)</f>
        <v>2500</v>
      </c>
      <c r="K1871" t="str">
        <f>IFERROR(RIGHT(tbStoricoOrdini[[#This Row],[ARTICOLO]],LEN(tbStoricoOrdini[[#This Row],[ARTICOLO]])-FIND(" ",tbStoricoOrdini[[#This Row],[ARTICOLO]],FIND(" ",tbStoricoOrdini[[#This Row],[ARTICOLO]]) +1)),"")</f>
        <v>Gold</v>
      </c>
      <c r="L1871" s="3">
        <f>VLOOKUP(tbStoricoOrdini[[#This Row],[ARTICOLO]],tbArticoli[],2,FALSE)</f>
        <v>500</v>
      </c>
      <c r="M1871" s="22">
        <f>tbStoricoOrdini[[#This Row],[IMPORTO]]/tbStoricoOrdini[[#This Row],[PREZZO]]</f>
        <v>504.46800000000002</v>
      </c>
      <c r="N1871" t="s">
        <v>9</v>
      </c>
      <c r="O1871" s="8">
        <f>VLOOKUP(tbStoricoOrdini[[#This Row],[AGENTE]],tbAgenti[],2,FALSE)</f>
        <v>0.05</v>
      </c>
      <c r="P1871" s="2">
        <v>252234</v>
      </c>
      <c r="Q1871" s="2">
        <f>tbStoricoOrdini[[#This Row],[IMPORTO]]*tbStoricoOrdini[[#This Row],[% COMM.]]</f>
        <v>12611.7</v>
      </c>
      <c r="R1871" s="2">
        <f>tbStoricoOrdini[[#This Row],[TOT. COMM.]]+tbStoricoOrdini[[#This Row],[IMPORTO]]</f>
        <v>264845.7</v>
      </c>
    </row>
    <row r="1872" spans="1:18">
      <c r="A1872" s="1">
        <v>43891</v>
      </c>
      <c r="B1872" s="7">
        <f>MONTH(tbStoricoOrdini[[#This Row],[DATA]])</f>
        <v>3</v>
      </c>
      <c r="C1872" t="s">
        <v>1967</v>
      </c>
      <c r="D1872" t="str">
        <f>RIGHT(tbStoricoOrdini[[#This Row],[ORDINE]],4)</f>
        <v>1869</v>
      </c>
      <c r="E1872" t="s">
        <v>26</v>
      </c>
      <c r="F1872" t="str">
        <f>VLOOKUP(tbStoricoOrdini[[#This Row],[CLIENTE]],tbClienti[],3,FALSE)</f>
        <v>Lombardia</v>
      </c>
      <c r="G1872" t="str">
        <f>VLOOKUP(tbStoricoOrdini[[#This Row],[CLIENTE]],tbClienti[],7,FALSE)</f>
        <v>AC</v>
      </c>
      <c r="H1872" t="s">
        <v>77</v>
      </c>
      <c r="I1872" t="str">
        <f>IF(LEFT(tbStoricoOrdini[[#This Row],[ARTICOLO]],3) = "COG","COG",LEFT(tbStoricoOrdini[[#This Row],[ARTICOLO]],FIND(" ",tbStoricoOrdini[[#This Row],[ARTICOLO]])-1))</f>
        <v>COG</v>
      </c>
      <c r="J1872" t="str">
        <f>MID(tbStoricoOrdini[[#This Row],[ARTICOLO]],FIND(" ",tbStoricoOrdini[[#This Row],[ARTICOLO]])+1,4)</f>
        <v>2000</v>
      </c>
      <c r="K1872" t="str">
        <f>IFERROR(RIGHT(tbStoricoOrdini[[#This Row],[ARTICOLO]],LEN(tbStoricoOrdini[[#This Row],[ARTICOLO]])-FIND(" ",tbStoricoOrdini[[#This Row],[ARTICOLO]],FIND(" ",tbStoricoOrdini[[#This Row],[ARTICOLO]]) +1)),"")</f>
        <v>Medium</v>
      </c>
      <c r="L1872" s="3">
        <f>VLOOKUP(tbStoricoOrdini[[#This Row],[ARTICOLO]],tbArticoli[],2,FALSE)</f>
        <v>200</v>
      </c>
      <c r="M1872" s="22">
        <f>tbStoricoOrdini[[#This Row],[IMPORTO]]/tbStoricoOrdini[[#This Row],[PREZZO]]</f>
        <v>0.82499999999999996</v>
      </c>
      <c r="N1872" t="s">
        <v>9</v>
      </c>
      <c r="O1872" s="8">
        <f>VLOOKUP(tbStoricoOrdini[[#This Row],[AGENTE]],tbAgenti[],2,FALSE)</f>
        <v>0.05</v>
      </c>
      <c r="P1872" s="2">
        <v>165</v>
      </c>
      <c r="Q1872" s="2">
        <f>tbStoricoOrdini[[#This Row],[IMPORTO]]*tbStoricoOrdini[[#This Row],[% COMM.]]</f>
        <v>8.25</v>
      </c>
      <c r="R1872" s="2">
        <f>tbStoricoOrdini[[#This Row],[TOT. COMM.]]+tbStoricoOrdini[[#This Row],[IMPORTO]]</f>
        <v>173.25</v>
      </c>
    </row>
    <row r="1873" spans="1:18">
      <c r="A1873" s="1">
        <v>43891</v>
      </c>
      <c r="B1873" s="7">
        <f>MONTH(tbStoricoOrdini[[#This Row],[DATA]])</f>
        <v>3</v>
      </c>
      <c r="C1873" t="s">
        <v>1968</v>
      </c>
      <c r="D1873" t="str">
        <f>RIGHT(tbStoricoOrdini[[#This Row],[ORDINE]],4)</f>
        <v>1870</v>
      </c>
      <c r="E1873" t="s">
        <v>26</v>
      </c>
      <c r="F1873" t="str">
        <f>VLOOKUP(tbStoricoOrdini[[#This Row],[CLIENTE]],tbClienti[],3,FALSE)</f>
        <v>Lombardia</v>
      </c>
      <c r="G1873" t="str">
        <f>VLOOKUP(tbStoricoOrdini[[#This Row],[CLIENTE]],tbClienti[],7,FALSE)</f>
        <v>AC</v>
      </c>
      <c r="H1873" t="s">
        <v>61</v>
      </c>
      <c r="I1873" t="str">
        <f>IF(LEFT(tbStoricoOrdini[[#This Row],[ARTICOLO]],3) = "COG","COG",LEFT(tbStoricoOrdini[[#This Row],[ARTICOLO]],FIND(" ",tbStoricoOrdini[[#This Row],[ARTICOLO]])-1))</f>
        <v>KLM</v>
      </c>
      <c r="J1873" t="str">
        <f>MID(tbStoricoOrdini[[#This Row],[ARTICOLO]],FIND(" ",tbStoricoOrdini[[#This Row],[ARTICOLO]])+1,4)</f>
        <v>5000</v>
      </c>
      <c r="K1873" t="str">
        <f>IFERROR(RIGHT(tbStoricoOrdini[[#This Row],[ARTICOLO]],LEN(tbStoricoOrdini[[#This Row],[ARTICOLO]])-FIND(" ",tbStoricoOrdini[[#This Row],[ARTICOLO]],FIND(" ",tbStoricoOrdini[[#This Row],[ARTICOLO]]) +1)),"")</f>
        <v>Medium</v>
      </c>
      <c r="L1873" s="3">
        <f>VLOOKUP(tbStoricoOrdini[[#This Row],[ARTICOLO]],tbArticoli[],2,FALSE)</f>
        <v>150</v>
      </c>
      <c r="M1873" s="22">
        <f>tbStoricoOrdini[[#This Row],[IMPORTO]]/tbStoricoOrdini[[#This Row],[PREZZO]]</f>
        <v>41.06</v>
      </c>
      <c r="N1873" t="s">
        <v>15</v>
      </c>
      <c r="O1873" s="8">
        <f>VLOOKUP(tbStoricoOrdini[[#This Row],[AGENTE]],tbAgenti[],2,FALSE)</f>
        <v>0.08</v>
      </c>
      <c r="P1873" s="2">
        <v>6159</v>
      </c>
      <c r="Q1873" s="2">
        <f>tbStoricoOrdini[[#This Row],[IMPORTO]]*tbStoricoOrdini[[#This Row],[% COMM.]]</f>
        <v>492.72</v>
      </c>
      <c r="R1873" s="2">
        <f>tbStoricoOrdini[[#This Row],[TOT. COMM.]]+tbStoricoOrdini[[#This Row],[IMPORTO]]</f>
        <v>6651.72</v>
      </c>
    </row>
    <row r="1874" spans="1:18">
      <c r="A1874" s="1">
        <v>43891</v>
      </c>
      <c r="B1874" s="7">
        <f>MONTH(tbStoricoOrdini[[#This Row],[DATA]])</f>
        <v>3</v>
      </c>
      <c r="C1874" t="s">
        <v>1969</v>
      </c>
      <c r="D1874" t="str">
        <f>RIGHT(tbStoricoOrdini[[#This Row],[ORDINE]],4)</f>
        <v>1871</v>
      </c>
      <c r="E1874" t="s">
        <v>26</v>
      </c>
      <c r="F1874" t="str">
        <f>VLOOKUP(tbStoricoOrdini[[#This Row],[CLIENTE]],tbClienti[],3,FALSE)</f>
        <v>Lombardia</v>
      </c>
      <c r="G1874" t="str">
        <f>VLOOKUP(tbStoricoOrdini[[#This Row],[CLIENTE]],tbClienti[],7,FALSE)</f>
        <v>AC</v>
      </c>
      <c r="H1874" t="s">
        <v>61</v>
      </c>
      <c r="I1874" t="str">
        <f>IF(LEFT(tbStoricoOrdini[[#This Row],[ARTICOLO]],3) = "COG","COG",LEFT(tbStoricoOrdini[[#This Row],[ARTICOLO]],FIND(" ",tbStoricoOrdini[[#This Row],[ARTICOLO]])-1))</f>
        <v>KLM</v>
      </c>
      <c r="J1874" t="str">
        <f>MID(tbStoricoOrdini[[#This Row],[ARTICOLO]],FIND(" ",tbStoricoOrdini[[#This Row],[ARTICOLO]])+1,4)</f>
        <v>5000</v>
      </c>
      <c r="K1874" t="str">
        <f>IFERROR(RIGHT(tbStoricoOrdini[[#This Row],[ARTICOLO]],LEN(tbStoricoOrdini[[#This Row],[ARTICOLO]])-FIND(" ",tbStoricoOrdini[[#This Row],[ARTICOLO]],FIND(" ",tbStoricoOrdini[[#This Row],[ARTICOLO]]) +1)),"")</f>
        <v>Medium</v>
      </c>
      <c r="L1874" s="3">
        <f>VLOOKUP(tbStoricoOrdini[[#This Row],[ARTICOLO]],tbArticoli[],2,FALSE)</f>
        <v>150</v>
      </c>
      <c r="M1874" s="22">
        <f>tbStoricoOrdini[[#This Row],[IMPORTO]]/tbStoricoOrdini[[#This Row],[PREZZO]]</f>
        <v>634.08000000000004</v>
      </c>
      <c r="N1874" t="s">
        <v>14</v>
      </c>
      <c r="O1874" s="8">
        <f>VLOOKUP(tbStoricoOrdini[[#This Row],[AGENTE]],tbAgenti[],2,FALSE)</f>
        <v>0.05</v>
      </c>
      <c r="P1874" s="2">
        <v>95112</v>
      </c>
      <c r="Q1874" s="2">
        <f>tbStoricoOrdini[[#This Row],[IMPORTO]]*tbStoricoOrdini[[#This Row],[% COMM.]]</f>
        <v>4755.6000000000004</v>
      </c>
      <c r="R1874" s="2">
        <f>tbStoricoOrdini[[#This Row],[TOT. COMM.]]+tbStoricoOrdini[[#This Row],[IMPORTO]]</f>
        <v>99867.6</v>
      </c>
    </row>
    <row r="1875" spans="1:18">
      <c r="A1875" s="1">
        <v>43891</v>
      </c>
      <c r="B1875" s="7">
        <f>MONTH(tbStoricoOrdini[[#This Row],[DATA]])</f>
        <v>3</v>
      </c>
      <c r="C1875" t="s">
        <v>1970</v>
      </c>
      <c r="D1875" t="str">
        <f>RIGHT(tbStoricoOrdini[[#This Row],[ORDINE]],4)</f>
        <v>1872</v>
      </c>
      <c r="E1875" t="s">
        <v>26</v>
      </c>
      <c r="F1875" t="str">
        <f>VLOOKUP(tbStoricoOrdini[[#This Row],[CLIENTE]],tbClienti[],3,FALSE)</f>
        <v>Lombardia</v>
      </c>
      <c r="G1875" t="str">
        <f>VLOOKUP(tbStoricoOrdini[[#This Row],[CLIENTE]],tbClienti[],7,FALSE)</f>
        <v>AC</v>
      </c>
      <c r="H1875" t="s">
        <v>61</v>
      </c>
      <c r="I1875" t="str">
        <f>IF(LEFT(tbStoricoOrdini[[#This Row],[ARTICOLO]],3) = "COG","COG",LEFT(tbStoricoOrdini[[#This Row],[ARTICOLO]],FIND(" ",tbStoricoOrdini[[#This Row],[ARTICOLO]])-1))</f>
        <v>KLM</v>
      </c>
      <c r="J1875" t="str">
        <f>MID(tbStoricoOrdini[[#This Row],[ARTICOLO]],FIND(" ",tbStoricoOrdini[[#This Row],[ARTICOLO]])+1,4)</f>
        <v>5000</v>
      </c>
      <c r="K1875" t="str">
        <f>IFERROR(RIGHT(tbStoricoOrdini[[#This Row],[ARTICOLO]],LEN(tbStoricoOrdini[[#This Row],[ARTICOLO]])-FIND(" ",tbStoricoOrdini[[#This Row],[ARTICOLO]],FIND(" ",tbStoricoOrdini[[#This Row],[ARTICOLO]]) +1)),"")</f>
        <v>Medium</v>
      </c>
      <c r="L1875" s="3">
        <f>VLOOKUP(tbStoricoOrdini[[#This Row],[ARTICOLO]],tbArticoli[],2,FALSE)</f>
        <v>150</v>
      </c>
      <c r="M1875" s="22">
        <f>tbStoricoOrdini[[#This Row],[IMPORTO]]/tbStoricoOrdini[[#This Row],[PREZZO]]</f>
        <v>1284.3133333333333</v>
      </c>
      <c r="N1875" t="s">
        <v>6</v>
      </c>
      <c r="O1875" s="8">
        <f>VLOOKUP(tbStoricoOrdini[[#This Row],[AGENTE]],tbAgenti[],2,FALSE)</f>
        <v>7.4999999999999997E-2</v>
      </c>
      <c r="P1875" s="2">
        <v>192647</v>
      </c>
      <c r="Q1875" s="2">
        <f>tbStoricoOrdini[[#This Row],[IMPORTO]]*tbStoricoOrdini[[#This Row],[% COMM.]]</f>
        <v>14448.525</v>
      </c>
      <c r="R1875" s="2">
        <f>tbStoricoOrdini[[#This Row],[TOT. COMM.]]+tbStoricoOrdini[[#This Row],[IMPORTO]]</f>
        <v>207095.52499999999</v>
      </c>
    </row>
    <row r="1876" spans="1:18">
      <c r="A1876" s="1">
        <v>43891</v>
      </c>
      <c r="B1876" s="7">
        <f>MONTH(tbStoricoOrdini[[#This Row],[DATA]])</f>
        <v>3</v>
      </c>
      <c r="C1876" t="s">
        <v>1971</v>
      </c>
      <c r="D1876" t="str">
        <f>RIGHT(tbStoricoOrdini[[#This Row],[ORDINE]],4)</f>
        <v>1873</v>
      </c>
      <c r="E1876" t="s">
        <v>26</v>
      </c>
      <c r="F1876" t="str">
        <f>VLOOKUP(tbStoricoOrdini[[#This Row],[CLIENTE]],tbClienti[],3,FALSE)</f>
        <v>Lombardia</v>
      </c>
      <c r="G1876" t="str">
        <f>VLOOKUP(tbStoricoOrdini[[#This Row],[CLIENTE]],tbClienti[],7,FALSE)</f>
        <v>AC</v>
      </c>
      <c r="H1876" t="s">
        <v>61</v>
      </c>
      <c r="I1876" t="str">
        <f>IF(LEFT(tbStoricoOrdini[[#This Row],[ARTICOLO]],3) = "COG","COG",LEFT(tbStoricoOrdini[[#This Row],[ARTICOLO]],FIND(" ",tbStoricoOrdini[[#This Row],[ARTICOLO]])-1))</f>
        <v>KLM</v>
      </c>
      <c r="J1876" t="str">
        <f>MID(tbStoricoOrdini[[#This Row],[ARTICOLO]],FIND(" ",tbStoricoOrdini[[#This Row],[ARTICOLO]])+1,4)</f>
        <v>5000</v>
      </c>
      <c r="K1876" t="str">
        <f>IFERROR(RIGHT(tbStoricoOrdini[[#This Row],[ARTICOLO]],LEN(tbStoricoOrdini[[#This Row],[ARTICOLO]])-FIND(" ",tbStoricoOrdini[[#This Row],[ARTICOLO]],FIND(" ",tbStoricoOrdini[[#This Row],[ARTICOLO]]) +1)),"")</f>
        <v>Medium</v>
      </c>
      <c r="L1876" s="3">
        <f>VLOOKUP(tbStoricoOrdini[[#This Row],[ARTICOLO]],tbArticoli[],2,FALSE)</f>
        <v>150</v>
      </c>
      <c r="M1876" s="22">
        <f>tbStoricoOrdini[[#This Row],[IMPORTO]]/tbStoricoOrdini[[#This Row],[PREZZO]]</f>
        <v>1705.78</v>
      </c>
      <c r="N1876" t="s">
        <v>9</v>
      </c>
      <c r="O1876" s="8">
        <f>VLOOKUP(tbStoricoOrdini[[#This Row],[AGENTE]],tbAgenti[],2,FALSE)</f>
        <v>0.05</v>
      </c>
      <c r="P1876" s="2">
        <v>255867</v>
      </c>
      <c r="Q1876" s="2">
        <f>tbStoricoOrdini[[#This Row],[IMPORTO]]*tbStoricoOrdini[[#This Row],[% COMM.]]</f>
        <v>12793.35</v>
      </c>
      <c r="R1876" s="2">
        <f>tbStoricoOrdini[[#This Row],[TOT. COMM.]]+tbStoricoOrdini[[#This Row],[IMPORTO]]</f>
        <v>268660.34999999998</v>
      </c>
    </row>
    <row r="1877" spans="1:18">
      <c r="A1877" s="1">
        <v>43891</v>
      </c>
      <c r="B1877" s="7">
        <f>MONTH(tbStoricoOrdini[[#This Row],[DATA]])</f>
        <v>3</v>
      </c>
      <c r="C1877" t="s">
        <v>1972</v>
      </c>
      <c r="D1877" t="str">
        <f>RIGHT(tbStoricoOrdini[[#This Row],[ORDINE]],4)</f>
        <v>1874</v>
      </c>
      <c r="E1877" t="s">
        <v>26</v>
      </c>
      <c r="F1877" t="str">
        <f>VLOOKUP(tbStoricoOrdini[[#This Row],[CLIENTE]],tbClienti[],3,FALSE)</f>
        <v>Lombardia</v>
      </c>
      <c r="G1877" t="str">
        <f>VLOOKUP(tbStoricoOrdini[[#This Row],[CLIENTE]],tbClienti[],7,FALSE)</f>
        <v>AC</v>
      </c>
      <c r="H1877" t="s">
        <v>79</v>
      </c>
      <c r="I1877" t="str">
        <f>IF(LEFT(tbStoricoOrdini[[#This Row],[ARTICOLO]],3) = "COG","COG",LEFT(tbStoricoOrdini[[#This Row],[ARTICOLO]],FIND(" ",tbStoricoOrdini[[#This Row],[ARTICOLO]])-1))</f>
        <v>COG</v>
      </c>
      <c r="J1877" t="str">
        <f>MID(tbStoricoOrdini[[#This Row],[ARTICOLO]],FIND(" ",tbStoricoOrdini[[#This Row],[ARTICOLO]])+1,4)</f>
        <v>4000</v>
      </c>
      <c r="K1877" t="str">
        <f>IFERROR(RIGHT(tbStoricoOrdini[[#This Row],[ARTICOLO]],LEN(tbStoricoOrdini[[#This Row],[ARTICOLO]])-FIND(" ",tbStoricoOrdini[[#This Row],[ARTICOLO]],FIND(" ",tbStoricoOrdini[[#This Row],[ARTICOLO]]) +1)),"")</f>
        <v>Plus</v>
      </c>
      <c r="L1877" s="3">
        <f>VLOOKUP(tbStoricoOrdini[[#This Row],[ARTICOLO]],tbArticoli[],2,FALSE)</f>
        <v>240</v>
      </c>
      <c r="M1877" s="22">
        <f>tbStoricoOrdini[[#This Row],[IMPORTO]]/tbStoricoOrdini[[#This Row],[PREZZO]]</f>
        <v>9.0708333333333329</v>
      </c>
      <c r="N1877" t="s">
        <v>9</v>
      </c>
      <c r="O1877" s="8">
        <f>VLOOKUP(tbStoricoOrdini[[#This Row],[AGENTE]],tbAgenti[],2,FALSE)</f>
        <v>0.05</v>
      </c>
      <c r="P1877" s="2">
        <v>2177</v>
      </c>
      <c r="Q1877" s="2">
        <f>tbStoricoOrdini[[#This Row],[IMPORTO]]*tbStoricoOrdini[[#This Row],[% COMM.]]</f>
        <v>108.85000000000001</v>
      </c>
      <c r="R1877" s="2">
        <f>tbStoricoOrdini[[#This Row],[TOT. COMM.]]+tbStoricoOrdini[[#This Row],[IMPORTO]]</f>
        <v>2285.85</v>
      </c>
    </row>
    <row r="1878" spans="1:18">
      <c r="A1878" s="1">
        <v>43891</v>
      </c>
      <c r="B1878" s="7">
        <f>MONTH(tbStoricoOrdini[[#This Row],[DATA]])</f>
        <v>3</v>
      </c>
      <c r="C1878" t="s">
        <v>1973</v>
      </c>
      <c r="D1878" t="str">
        <f>RIGHT(tbStoricoOrdini[[#This Row],[ORDINE]],4)</f>
        <v>1875</v>
      </c>
      <c r="E1878" t="s">
        <v>26</v>
      </c>
      <c r="F1878" t="str">
        <f>VLOOKUP(tbStoricoOrdini[[#This Row],[CLIENTE]],tbClienti[],3,FALSE)</f>
        <v>Lombardia</v>
      </c>
      <c r="G1878" t="str">
        <f>VLOOKUP(tbStoricoOrdini[[#This Row],[CLIENTE]],tbClienti[],7,FALSE)</f>
        <v>AC</v>
      </c>
      <c r="H1878" t="s">
        <v>60</v>
      </c>
      <c r="I1878" t="str">
        <f>IF(LEFT(tbStoricoOrdini[[#This Row],[ARTICOLO]],3) = "COG","COG",LEFT(tbStoricoOrdini[[#This Row],[ARTICOLO]],FIND(" ",tbStoricoOrdini[[#This Row],[ARTICOLO]])-1))</f>
        <v>KLM</v>
      </c>
      <c r="J1878" t="str">
        <f>MID(tbStoricoOrdini[[#This Row],[ARTICOLO]],FIND(" ",tbStoricoOrdini[[#This Row],[ARTICOLO]])+1,4)</f>
        <v>5000</v>
      </c>
      <c r="K1878" t="str">
        <f>IFERROR(RIGHT(tbStoricoOrdini[[#This Row],[ARTICOLO]],LEN(tbStoricoOrdini[[#This Row],[ARTICOLO]])-FIND(" ",tbStoricoOrdini[[#This Row],[ARTICOLO]],FIND(" ",tbStoricoOrdini[[#This Row],[ARTICOLO]]) +1)),"")</f>
        <v>Plus</v>
      </c>
      <c r="L1878" s="3">
        <f>VLOOKUP(tbStoricoOrdini[[#This Row],[ARTICOLO]],tbArticoli[],2,FALSE)</f>
        <v>175</v>
      </c>
      <c r="M1878" s="22">
        <f>tbStoricoOrdini[[#This Row],[IMPORTO]]/tbStoricoOrdini[[#This Row],[PREZZO]]</f>
        <v>100.61714285714285</v>
      </c>
      <c r="N1878" t="s">
        <v>6</v>
      </c>
      <c r="O1878" s="8">
        <f>VLOOKUP(tbStoricoOrdini[[#This Row],[AGENTE]],tbAgenti[],2,FALSE)</f>
        <v>7.4999999999999997E-2</v>
      </c>
      <c r="P1878" s="2">
        <v>17608</v>
      </c>
      <c r="Q1878" s="2">
        <f>tbStoricoOrdini[[#This Row],[IMPORTO]]*tbStoricoOrdini[[#This Row],[% COMM.]]</f>
        <v>1320.6</v>
      </c>
      <c r="R1878" s="2">
        <f>tbStoricoOrdini[[#This Row],[TOT. COMM.]]+tbStoricoOrdini[[#This Row],[IMPORTO]]</f>
        <v>18928.599999999999</v>
      </c>
    </row>
    <row r="1879" spans="1:18">
      <c r="A1879" s="1">
        <v>43891</v>
      </c>
      <c r="B1879" s="7">
        <f>MONTH(tbStoricoOrdini[[#This Row],[DATA]])</f>
        <v>3</v>
      </c>
      <c r="C1879" t="s">
        <v>1974</v>
      </c>
      <c r="D1879" t="str">
        <f>RIGHT(tbStoricoOrdini[[#This Row],[ORDINE]],4)</f>
        <v>1876</v>
      </c>
      <c r="E1879" t="s">
        <v>26</v>
      </c>
      <c r="F1879" t="str">
        <f>VLOOKUP(tbStoricoOrdini[[#This Row],[CLIENTE]],tbClienti[],3,FALSE)</f>
        <v>Lombardia</v>
      </c>
      <c r="G1879" t="str">
        <f>VLOOKUP(tbStoricoOrdini[[#This Row],[CLIENTE]],tbClienti[],7,FALSE)</f>
        <v>AC</v>
      </c>
      <c r="H1879" t="s">
        <v>60</v>
      </c>
      <c r="I1879" t="str">
        <f>IF(LEFT(tbStoricoOrdini[[#This Row],[ARTICOLO]],3) = "COG","COG",LEFT(tbStoricoOrdini[[#This Row],[ARTICOLO]],FIND(" ",tbStoricoOrdini[[#This Row],[ARTICOLO]])-1))</f>
        <v>KLM</v>
      </c>
      <c r="J1879" t="str">
        <f>MID(tbStoricoOrdini[[#This Row],[ARTICOLO]],FIND(" ",tbStoricoOrdini[[#This Row],[ARTICOLO]])+1,4)</f>
        <v>5000</v>
      </c>
      <c r="K1879" t="str">
        <f>IFERROR(RIGHT(tbStoricoOrdini[[#This Row],[ARTICOLO]],LEN(tbStoricoOrdini[[#This Row],[ARTICOLO]])-FIND(" ",tbStoricoOrdini[[#This Row],[ARTICOLO]],FIND(" ",tbStoricoOrdini[[#This Row],[ARTICOLO]]) +1)),"")</f>
        <v>Plus</v>
      </c>
      <c r="L1879" s="3">
        <f>VLOOKUP(tbStoricoOrdini[[#This Row],[ARTICOLO]],tbArticoli[],2,FALSE)</f>
        <v>175</v>
      </c>
      <c r="M1879" s="22">
        <f>tbStoricoOrdini[[#This Row],[IMPORTO]]/tbStoricoOrdini[[#This Row],[PREZZO]]</f>
        <v>482.72571428571428</v>
      </c>
      <c r="N1879" t="s">
        <v>9</v>
      </c>
      <c r="O1879" s="8">
        <f>VLOOKUP(tbStoricoOrdini[[#This Row],[AGENTE]],tbAgenti[],2,FALSE)</f>
        <v>0.05</v>
      </c>
      <c r="P1879" s="2">
        <v>84477</v>
      </c>
      <c r="Q1879" s="2">
        <f>tbStoricoOrdini[[#This Row],[IMPORTO]]*tbStoricoOrdini[[#This Row],[% COMM.]]</f>
        <v>4223.8500000000004</v>
      </c>
      <c r="R1879" s="2">
        <f>tbStoricoOrdini[[#This Row],[TOT. COMM.]]+tbStoricoOrdini[[#This Row],[IMPORTO]]</f>
        <v>88700.85</v>
      </c>
    </row>
    <row r="1880" spans="1:18">
      <c r="A1880" s="1">
        <v>43891</v>
      </c>
      <c r="B1880" s="7">
        <f>MONTH(tbStoricoOrdini[[#This Row],[DATA]])</f>
        <v>3</v>
      </c>
      <c r="C1880" t="s">
        <v>1975</v>
      </c>
      <c r="D1880" t="str">
        <f>RIGHT(tbStoricoOrdini[[#This Row],[ORDINE]],4)</f>
        <v>1877</v>
      </c>
      <c r="E1880" t="s">
        <v>26</v>
      </c>
      <c r="F1880" t="str">
        <f>VLOOKUP(tbStoricoOrdini[[#This Row],[CLIENTE]],tbClienti[],3,FALSE)</f>
        <v>Lombardia</v>
      </c>
      <c r="G1880" t="str">
        <f>VLOOKUP(tbStoricoOrdini[[#This Row],[CLIENTE]],tbClienti[],7,FALSE)</f>
        <v>AC</v>
      </c>
      <c r="H1880" t="s">
        <v>63</v>
      </c>
      <c r="I1880" t="str">
        <f>IF(LEFT(tbStoricoOrdini[[#This Row],[ARTICOLO]],3) = "COG","COG",LEFT(tbStoricoOrdini[[#This Row],[ARTICOLO]],FIND(" ",tbStoricoOrdini[[#This Row],[ARTICOLO]])-1))</f>
        <v>KLM</v>
      </c>
      <c r="J1880" t="str">
        <f>MID(tbStoricoOrdini[[#This Row],[ARTICOLO]],FIND(" ",tbStoricoOrdini[[#This Row],[ARTICOLO]])+1,4)</f>
        <v>3000</v>
      </c>
      <c r="K1880" t="str">
        <f>IFERROR(RIGHT(tbStoricoOrdini[[#This Row],[ARTICOLO]],LEN(tbStoricoOrdini[[#This Row],[ARTICOLO]])-FIND(" ",tbStoricoOrdini[[#This Row],[ARTICOLO]],FIND(" ",tbStoricoOrdini[[#This Row],[ARTICOLO]]) +1)),"")</f>
        <v>Plus</v>
      </c>
      <c r="L1880" s="3">
        <f>VLOOKUP(tbStoricoOrdini[[#This Row],[ARTICOLO]],tbArticoli[],2,FALSE)</f>
        <v>145</v>
      </c>
      <c r="M1880" s="22">
        <f>tbStoricoOrdini[[#This Row],[IMPORTO]]/tbStoricoOrdini[[#This Row],[PREZZO]]</f>
        <v>2.7517241379310344</v>
      </c>
      <c r="N1880" t="s">
        <v>16</v>
      </c>
      <c r="O1880" s="8">
        <f>VLOOKUP(tbStoricoOrdini[[#This Row],[AGENTE]],tbAgenti[],2,FALSE)</f>
        <v>0.05</v>
      </c>
      <c r="P1880" s="2">
        <v>399</v>
      </c>
      <c r="Q1880" s="2">
        <f>tbStoricoOrdini[[#This Row],[IMPORTO]]*tbStoricoOrdini[[#This Row],[% COMM.]]</f>
        <v>19.950000000000003</v>
      </c>
      <c r="R1880" s="2">
        <f>tbStoricoOrdini[[#This Row],[TOT. COMM.]]+tbStoricoOrdini[[#This Row],[IMPORTO]]</f>
        <v>418.95</v>
      </c>
    </row>
    <row r="1881" spans="1:18">
      <c r="A1881" s="1">
        <v>43891</v>
      </c>
      <c r="B1881" s="7">
        <f>MONTH(tbStoricoOrdini[[#This Row],[DATA]])</f>
        <v>3</v>
      </c>
      <c r="C1881" t="s">
        <v>1976</v>
      </c>
      <c r="D1881" t="str">
        <f>RIGHT(tbStoricoOrdini[[#This Row],[ORDINE]],4)</f>
        <v>1878</v>
      </c>
      <c r="E1881" t="s">
        <v>26</v>
      </c>
      <c r="F1881" t="str">
        <f>VLOOKUP(tbStoricoOrdini[[#This Row],[CLIENTE]],tbClienti[],3,FALSE)</f>
        <v>Lombardia</v>
      </c>
      <c r="G1881" t="str">
        <f>VLOOKUP(tbStoricoOrdini[[#This Row],[CLIENTE]],tbClienti[],7,FALSE)</f>
        <v>AC</v>
      </c>
      <c r="H1881" t="s">
        <v>63</v>
      </c>
      <c r="I1881" t="str">
        <f>IF(LEFT(tbStoricoOrdini[[#This Row],[ARTICOLO]],3) = "COG","COG",LEFT(tbStoricoOrdini[[#This Row],[ARTICOLO]],FIND(" ",tbStoricoOrdini[[#This Row],[ARTICOLO]])-1))</f>
        <v>KLM</v>
      </c>
      <c r="J1881" t="str">
        <f>MID(tbStoricoOrdini[[#This Row],[ARTICOLO]],FIND(" ",tbStoricoOrdini[[#This Row],[ARTICOLO]])+1,4)</f>
        <v>3000</v>
      </c>
      <c r="K1881" t="str">
        <f>IFERROR(RIGHT(tbStoricoOrdini[[#This Row],[ARTICOLO]],LEN(tbStoricoOrdini[[#This Row],[ARTICOLO]])-FIND(" ",tbStoricoOrdini[[#This Row],[ARTICOLO]],FIND(" ",tbStoricoOrdini[[#This Row],[ARTICOLO]]) +1)),"")</f>
        <v>Plus</v>
      </c>
      <c r="L1881" s="3">
        <f>VLOOKUP(tbStoricoOrdini[[#This Row],[ARTICOLO]],tbArticoli[],2,FALSE)</f>
        <v>145</v>
      </c>
      <c r="M1881" s="22">
        <f>tbStoricoOrdini[[#This Row],[IMPORTO]]/tbStoricoOrdini[[#This Row],[PREZZO]]</f>
        <v>84.131034482758622</v>
      </c>
      <c r="N1881" t="s">
        <v>15</v>
      </c>
      <c r="O1881" s="8">
        <f>VLOOKUP(tbStoricoOrdini[[#This Row],[AGENTE]],tbAgenti[],2,FALSE)</f>
        <v>0.08</v>
      </c>
      <c r="P1881" s="2">
        <v>12199</v>
      </c>
      <c r="Q1881" s="2">
        <f>tbStoricoOrdini[[#This Row],[IMPORTO]]*tbStoricoOrdini[[#This Row],[% COMM.]]</f>
        <v>975.92000000000007</v>
      </c>
      <c r="R1881" s="2">
        <f>tbStoricoOrdini[[#This Row],[TOT. COMM.]]+tbStoricoOrdini[[#This Row],[IMPORTO]]</f>
        <v>13174.92</v>
      </c>
    </row>
    <row r="1882" spans="1:18">
      <c r="A1882" s="1">
        <v>43891</v>
      </c>
      <c r="B1882" s="7">
        <f>MONTH(tbStoricoOrdini[[#This Row],[DATA]])</f>
        <v>3</v>
      </c>
      <c r="C1882" t="s">
        <v>1977</v>
      </c>
      <c r="D1882" t="str">
        <f>RIGHT(tbStoricoOrdini[[#This Row],[ORDINE]],4)</f>
        <v>1879</v>
      </c>
      <c r="E1882" t="s">
        <v>26</v>
      </c>
      <c r="F1882" t="str">
        <f>VLOOKUP(tbStoricoOrdini[[#This Row],[CLIENTE]],tbClienti[],3,FALSE)</f>
        <v>Lombardia</v>
      </c>
      <c r="G1882" t="str">
        <f>VLOOKUP(tbStoricoOrdini[[#This Row],[CLIENTE]],tbClienti[],7,FALSE)</f>
        <v>AC</v>
      </c>
      <c r="H1882" t="s">
        <v>63</v>
      </c>
      <c r="I1882" t="str">
        <f>IF(LEFT(tbStoricoOrdini[[#This Row],[ARTICOLO]],3) = "COG","COG",LEFT(tbStoricoOrdini[[#This Row],[ARTICOLO]],FIND(" ",tbStoricoOrdini[[#This Row],[ARTICOLO]])-1))</f>
        <v>KLM</v>
      </c>
      <c r="J1882" t="str">
        <f>MID(tbStoricoOrdini[[#This Row],[ARTICOLO]],FIND(" ",tbStoricoOrdini[[#This Row],[ARTICOLO]])+1,4)</f>
        <v>3000</v>
      </c>
      <c r="K1882" t="str">
        <f>IFERROR(RIGHT(tbStoricoOrdini[[#This Row],[ARTICOLO]],LEN(tbStoricoOrdini[[#This Row],[ARTICOLO]])-FIND(" ",tbStoricoOrdini[[#This Row],[ARTICOLO]],FIND(" ",tbStoricoOrdini[[#This Row],[ARTICOLO]]) +1)),"")</f>
        <v>Plus</v>
      </c>
      <c r="L1882" s="3">
        <f>VLOOKUP(tbStoricoOrdini[[#This Row],[ARTICOLO]],tbArticoli[],2,FALSE)</f>
        <v>145</v>
      </c>
      <c r="M1882" s="22">
        <f>tbStoricoOrdini[[#This Row],[IMPORTO]]/tbStoricoOrdini[[#This Row],[PREZZO]]</f>
        <v>24.73103448275862</v>
      </c>
      <c r="N1882" t="s">
        <v>17</v>
      </c>
      <c r="O1882" s="8">
        <f>VLOOKUP(tbStoricoOrdini[[#This Row],[AGENTE]],tbAgenti[],2,FALSE)</f>
        <v>0.08</v>
      </c>
      <c r="P1882" s="2">
        <v>3586</v>
      </c>
      <c r="Q1882" s="2">
        <f>tbStoricoOrdini[[#This Row],[IMPORTO]]*tbStoricoOrdini[[#This Row],[% COMM.]]</f>
        <v>286.88</v>
      </c>
      <c r="R1882" s="2">
        <f>tbStoricoOrdini[[#This Row],[TOT. COMM.]]+tbStoricoOrdini[[#This Row],[IMPORTO]]</f>
        <v>3872.88</v>
      </c>
    </row>
    <row r="1883" spans="1:18">
      <c r="A1883" s="1">
        <v>43891</v>
      </c>
      <c r="B1883" s="7">
        <f>MONTH(tbStoricoOrdini[[#This Row],[DATA]])</f>
        <v>3</v>
      </c>
      <c r="C1883" t="s">
        <v>1978</v>
      </c>
      <c r="D1883" t="str">
        <f>RIGHT(tbStoricoOrdini[[#This Row],[ORDINE]],4)</f>
        <v>1880</v>
      </c>
      <c r="E1883" t="s">
        <v>26</v>
      </c>
      <c r="F1883" t="str">
        <f>VLOOKUP(tbStoricoOrdini[[#This Row],[CLIENTE]],tbClienti[],3,FALSE)</f>
        <v>Lombardia</v>
      </c>
      <c r="G1883" t="str">
        <f>VLOOKUP(tbStoricoOrdini[[#This Row],[CLIENTE]],tbClienti[],7,FALSE)</f>
        <v>AC</v>
      </c>
      <c r="H1883" t="s">
        <v>63</v>
      </c>
      <c r="I1883" t="str">
        <f>IF(LEFT(tbStoricoOrdini[[#This Row],[ARTICOLO]],3) = "COG","COG",LEFT(tbStoricoOrdini[[#This Row],[ARTICOLO]],FIND(" ",tbStoricoOrdini[[#This Row],[ARTICOLO]])-1))</f>
        <v>KLM</v>
      </c>
      <c r="J1883" t="str">
        <f>MID(tbStoricoOrdini[[#This Row],[ARTICOLO]],FIND(" ",tbStoricoOrdini[[#This Row],[ARTICOLO]])+1,4)</f>
        <v>3000</v>
      </c>
      <c r="K1883" t="str">
        <f>IFERROR(RIGHT(tbStoricoOrdini[[#This Row],[ARTICOLO]],LEN(tbStoricoOrdini[[#This Row],[ARTICOLO]])-FIND(" ",tbStoricoOrdini[[#This Row],[ARTICOLO]],FIND(" ",tbStoricoOrdini[[#This Row],[ARTICOLO]]) +1)),"")</f>
        <v>Plus</v>
      </c>
      <c r="L1883" s="3">
        <f>VLOOKUP(tbStoricoOrdini[[#This Row],[ARTICOLO]],tbArticoli[],2,FALSE)</f>
        <v>145</v>
      </c>
      <c r="M1883" s="22">
        <f>tbStoricoOrdini[[#This Row],[IMPORTO]]/tbStoricoOrdini[[#This Row],[PREZZO]]</f>
        <v>2.2482758620689656</v>
      </c>
      <c r="N1883" t="s">
        <v>18</v>
      </c>
      <c r="O1883" s="8">
        <f>VLOOKUP(tbStoricoOrdini[[#This Row],[AGENTE]],tbAgenti[],2,FALSE)</f>
        <v>0.03</v>
      </c>
      <c r="P1883" s="2">
        <v>326</v>
      </c>
      <c r="Q1883" s="2">
        <f>tbStoricoOrdini[[#This Row],[IMPORTO]]*tbStoricoOrdini[[#This Row],[% COMM.]]</f>
        <v>9.7799999999999994</v>
      </c>
      <c r="R1883" s="2">
        <f>tbStoricoOrdini[[#This Row],[TOT. COMM.]]+tbStoricoOrdini[[#This Row],[IMPORTO]]</f>
        <v>335.78</v>
      </c>
    </row>
    <row r="1884" spans="1:18">
      <c r="A1884" s="1">
        <v>43891</v>
      </c>
      <c r="B1884" s="7">
        <f>MONTH(tbStoricoOrdini[[#This Row],[DATA]])</f>
        <v>3</v>
      </c>
      <c r="C1884" t="s">
        <v>1979</v>
      </c>
      <c r="D1884" t="str">
        <f>RIGHT(tbStoricoOrdini[[#This Row],[ORDINE]],4)</f>
        <v>1881</v>
      </c>
      <c r="E1884" t="s">
        <v>26</v>
      </c>
      <c r="F1884" t="str">
        <f>VLOOKUP(tbStoricoOrdini[[#This Row],[CLIENTE]],tbClienti[],3,FALSE)</f>
        <v>Lombardia</v>
      </c>
      <c r="G1884" t="str">
        <f>VLOOKUP(tbStoricoOrdini[[#This Row],[CLIENTE]],tbClienti[],7,FALSE)</f>
        <v>AC</v>
      </c>
      <c r="H1884" t="s">
        <v>63</v>
      </c>
      <c r="I1884" t="str">
        <f>IF(LEFT(tbStoricoOrdini[[#This Row],[ARTICOLO]],3) = "COG","COG",LEFT(tbStoricoOrdini[[#This Row],[ARTICOLO]],FIND(" ",tbStoricoOrdini[[#This Row],[ARTICOLO]])-1))</f>
        <v>KLM</v>
      </c>
      <c r="J1884" t="str">
        <f>MID(tbStoricoOrdini[[#This Row],[ARTICOLO]],FIND(" ",tbStoricoOrdini[[#This Row],[ARTICOLO]])+1,4)</f>
        <v>3000</v>
      </c>
      <c r="K1884" t="str">
        <f>IFERROR(RIGHT(tbStoricoOrdini[[#This Row],[ARTICOLO]],LEN(tbStoricoOrdini[[#This Row],[ARTICOLO]])-FIND(" ",tbStoricoOrdini[[#This Row],[ARTICOLO]],FIND(" ",tbStoricoOrdini[[#This Row],[ARTICOLO]]) +1)),"")</f>
        <v>Plus</v>
      </c>
      <c r="L1884" s="3">
        <f>VLOOKUP(tbStoricoOrdini[[#This Row],[ARTICOLO]],tbArticoli[],2,FALSE)</f>
        <v>145</v>
      </c>
      <c r="M1884" s="22">
        <f>tbStoricoOrdini[[#This Row],[IMPORTO]]/tbStoricoOrdini[[#This Row],[PREZZO]]</f>
        <v>73.2</v>
      </c>
      <c r="N1884" t="s">
        <v>6</v>
      </c>
      <c r="O1884" s="8">
        <f>VLOOKUP(tbStoricoOrdini[[#This Row],[AGENTE]],tbAgenti[],2,FALSE)</f>
        <v>7.4999999999999997E-2</v>
      </c>
      <c r="P1884" s="2">
        <v>10614</v>
      </c>
      <c r="Q1884" s="2">
        <f>tbStoricoOrdini[[#This Row],[IMPORTO]]*tbStoricoOrdini[[#This Row],[% COMM.]]</f>
        <v>796.05</v>
      </c>
      <c r="R1884" s="2">
        <f>tbStoricoOrdini[[#This Row],[TOT. COMM.]]+tbStoricoOrdini[[#This Row],[IMPORTO]]</f>
        <v>11410.05</v>
      </c>
    </row>
    <row r="1885" spans="1:18">
      <c r="A1885" s="1">
        <v>43891</v>
      </c>
      <c r="B1885" s="7">
        <f>MONTH(tbStoricoOrdini[[#This Row],[DATA]])</f>
        <v>3</v>
      </c>
      <c r="C1885" t="s">
        <v>1980</v>
      </c>
      <c r="D1885" t="str">
        <f>RIGHT(tbStoricoOrdini[[#This Row],[ORDINE]],4)</f>
        <v>1882</v>
      </c>
      <c r="E1885" t="s">
        <v>26</v>
      </c>
      <c r="F1885" t="str">
        <f>VLOOKUP(tbStoricoOrdini[[#This Row],[CLIENTE]],tbClienti[],3,FALSE)</f>
        <v>Lombardia</v>
      </c>
      <c r="G1885" t="str">
        <f>VLOOKUP(tbStoricoOrdini[[#This Row],[CLIENTE]],tbClienti[],7,FALSE)</f>
        <v>AC</v>
      </c>
      <c r="H1885" t="s">
        <v>63</v>
      </c>
      <c r="I1885" t="str">
        <f>IF(LEFT(tbStoricoOrdini[[#This Row],[ARTICOLO]],3) = "COG","COG",LEFT(tbStoricoOrdini[[#This Row],[ARTICOLO]],FIND(" ",tbStoricoOrdini[[#This Row],[ARTICOLO]])-1))</f>
        <v>KLM</v>
      </c>
      <c r="J1885" t="str">
        <f>MID(tbStoricoOrdini[[#This Row],[ARTICOLO]],FIND(" ",tbStoricoOrdini[[#This Row],[ARTICOLO]])+1,4)</f>
        <v>3000</v>
      </c>
      <c r="K1885" t="str">
        <f>IFERROR(RIGHT(tbStoricoOrdini[[#This Row],[ARTICOLO]],LEN(tbStoricoOrdini[[#This Row],[ARTICOLO]])-FIND(" ",tbStoricoOrdini[[#This Row],[ARTICOLO]],FIND(" ",tbStoricoOrdini[[#This Row],[ARTICOLO]]) +1)),"")</f>
        <v>Plus</v>
      </c>
      <c r="L1885" s="3">
        <f>VLOOKUP(tbStoricoOrdini[[#This Row],[ARTICOLO]],tbArticoli[],2,FALSE)</f>
        <v>145</v>
      </c>
      <c r="M1885" s="22">
        <f>tbStoricoOrdini[[#This Row],[IMPORTO]]/tbStoricoOrdini[[#This Row],[PREZZO]]</f>
        <v>988.6</v>
      </c>
      <c r="N1885" t="s">
        <v>9</v>
      </c>
      <c r="O1885" s="8">
        <f>VLOOKUP(tbStoricoOrdini[[#This Row],[AGENTE]],tbAgenti[],2,FALSE)</f>
        <v>0.05</v>
      </c>
      <c r="P1885" s="2">
        <v>143347</v>
      </c>
      <c r="Q1885" s="2">
        <f>tbStoricoOrdini[[#This Row],[IMPORTO]]*tbStoricoOrdini[[#This Row],[% COMM.]]</f>
        <v>7167.35</v>
      </c>
      <c r="R1885" s="2">
        <f>tbStoricoOrdini[[#This Row],[TOT. COMM.]]+tbStoricoOrdini[[#This Row],[IMPORTO]]</f>
        <v>150514.35</v>
      </c>
    </row>
    <row r="1886" spans="1:18">
      <c r="A1886" s="1">
        <v>43891</v>
      </c>
      <c r="B1886" s="7">
        <f>MONTH(tbStoricoOrdini[[#This Row],[DATA]])</f>
        <v>3</v>
      </c>
      <c r="C1886" t="s">
        <v>1981</v>
      </c>
      <c r="D1886" t="str">
        <f>RIGHT(tbStoricoOrdini[[#This Row],[ORDINE]],4)</f>
        <v>1883</v>
      </c>
      <c r="E1886" t="s">
        <v>26</v>
      </c>
      <c r="F1886" t="str">
        <f>VLOOKUP(tbStoricoOrdini[[#This Row],[CLIENTE]],tbClienti[],3,FALSE)</f>
        <v>Lombardia</v>
      </c>
      <c r="G1886" t="str">
        <f>VLOOKUP(tbStoricoOrdini[[#This Row],[CLIENTE]],tbClienti[],7,FALSE)</f>
        <v>AC</v>
      </c>
      <c r="H1886" t="s">
        <v>66</v>
      </c>
      <c r="I1886" t="str">
        <f>IF(LEFT(tbStoricoOrdini[[#This Row],[ARTICOLO]],3) = "COG","COG",LEFT(tbStoricoOrdini[[#This Row],[ARTICOLO]],FIND(" ",tbStoricoOrdini[[#This Row],[ARTICOLO]])-1))</f>
        <v>BAG</v>
      </c>
      <c r="J1886" t="str">
        <f>MID(tbStoricoOrdini[[#This Row],[ARTICOLO]],FIND(" ",tbStoricoOrdini[[#This Row],[ARTICOLO]])+1,4)</f>
        <v>2500</v>
      </c>
      <c r="K1886" t="str">
        <f>IFERROR(RIGHT(tbStoricoOrdini[[#This Row],[ARTICOLO]],LEN(tbStoricoOrdini[[#This Row],[ARTICOLO]])-FIND(" ",tbStoricoOrdini[[#This Row],[ARTICOLO]],FIND(" ",tbStoricoOrdini[[#This Row],[ARTICOLO]]) +1)),"")</f>
        <v>Plus</v>
      </c>
      <c r="L1886" s="3">
        <f>VLOOKUP(tbStoricoOrdini[[#This Row],[ARTICOLO]],tbArticoli[],2,FALSE)</f>
        <v>220</v>
      </c>
      <c r="M1886" s="22">
        <f>tbStoricoOrdini[[#This Row],[IMPORTO]]/tbStoricoOrdini[[#This Row],[PREZZO]]</f>
        <v>0.15</v>
      </c>
      <c r="N1886" t="s">
        <v>16</v>
      </c>
      <c r="O1886" s="8">
        <f>VLOOKUP(tbStoricoOrdini[[#This Row],[AGENTE]],tbAgenti[],2,FALSE)</f>
        <v>0.05</v>
      </c>
      <c r="P1886" s="2">
        <v>33</v>
      </c>
      <c r="Q1886" s="2">
        <f>tbStoricoOrdini[[#This Row],[IMPORTO]]*tbStoricoOrdini[[#This Row],[% COMM.]]</f>
        <v>1.6500000000000001</v>
      </c>
      <c r="R1886" s="2">
        <f>tbStoricoOrdini[[#This Row],[TOT. COMM.]]+tbStoricoOrdini[[#This Row],[IMPORTO]]</f>
        <v>34.65</v>
      </c>
    </row>
    <row r="1887" spans="1:18">
      <c r="A1887" s="1">
        <v>43891</v>
      </c>
      <c r="B1887" s="7">
        <f>MONTH(tbStoricoOrdini[[#This Row],[DATA]])</f>
        <v>3</v>
      </c>
      <c r="C1887" t="s">
        <v>1982</v>
      </c>
      <c r="D1887" t="str">
        <f>RIGHT(tbStoricoOrdini[[#This Row],[ORDINE]],4)</f>
        <v>1884</v>
      </c>
      <c r="E1887" t="s">
        <v>26</v>
      </c>
      <c r="F1887" t="str">
        <f>VLOOKUP(tbStoricoOrdini[[#This Row],[CLIENTE]],tbClienti[],3,FALSE)</f>
        <v>Lombardia</v>
      </c>
      <c r="G1887" t="str">
        <f>VLOOKUP(tbStoricoOrdini[[#This Row],[CLIENTE]],tbClienti[],7,FALSE)</f>
        <v>AC</v>
      </c>
      <c r="H1887" t="s">
        <v>66</v>
      </c>
      <c r="I1887" t="str">
        <f>IF(LEFT(tbStoricoOrdini[[#This Row],[ARTICOLO]],3) = "COG","COG",LEFT(tbStoricoOrdini[[#This Row],[ARTICOLO]],FIND(" ",tbStoricoOrdini[[#This Row],[ARTICOLO]])-1))</f>
        <v>BAG</v>
      </c>
      <c r="J1887" t="str">
        <f>MID(tbStoricoOrdini[[#This Row],[ARTICOLO]],FIND(" ",tbStoricoOrdini[[#This Row],[ARTICOLO]])+1,4)</f>
        <v>2500</v>
      </c>
      <c r="K1887" t="str">
        <f>IFERROR(RIGHT(tbStoricoOrdini[[#This Row],[ARTICOLO]],LEN(tbStoricoOrdini[[#This Row],[ARTICOLO]])-FIND(" ",tbStoricoOrdini[[#This Row],[ARTICOLO]],FIND(" ",tbStoricoOrdini[[#This Row],[ARTICOLO]]) +1)),"")</f>
        <v>Plus</v>
      </c>
      <c r="L1887" s="3">
        <f>VLOOKUP(tbStoricoOrdini[[#This Row],[ARTICOLO]],tbArticoli[],2,FALSE)</f>
        <v>220</v>
      </c>
      <c r="M1887" s="22">
        <f>tbStoricoOrdini[[#This Row],[IMPORTO]]/tbStoricoOrdini[[#This Row],[PREZZO]]</f>
        <v>0.19090909090909092</v>
      </c>
      <c r="N1887" t="s">
        <v>15</v>
      </c>
      <c r="O1887" s="8">
        <f>VLOOKUP(tbStoricoOrdini[[#This Row],[AGENTE]],tbAgenti[],2,FALSE)</f>
        <v>0.08</v>
      </c>
      <c r="P1887" s="2">
        <v>42</v>
      </c>
      <c r="Q1887" s="2">
        <f>tbStoricoOrdini[[#This Row],[IMPORTO]]*tbStoricoOrdini[[#This Row],[% COMM.]]</f>
        <v>3.36</v>
      </c>
      <c r="R1887" s="2">
        <f>tbStoricoOrdini[[#This Row],[TOT. COMM.]]+tbStoricoOrdini[[#This Row],[IMPORTO]]</f>
        <v>45.36</v>
      </c>
    </row>
    <row r="1888" spans="1:18">
      <c r="A1888" s="1">
        <v>43891</v>
      </c>
      <c r="B1888" s="7">
        <f>MONTH(tbStoricoOrdini[[#This Row],[DATA]])</f>
        <v>3</v>
      </c>
      <c r="C1888" t="s">
        <v>1983</v>
      </c>
      <c r="D1888" t="str">
        <f>RIGHT(tbStoricoOrdini[[#This Row],[ORDINE]],4)</f>
        <v>1885</v>
      </c>
      <c r="E1888" t="s">
        <v>26</v>
      </c>
      <c r="F1888" t="str">
        <f>VLOOKUP(tbStoricoOrdini[[#This Row],[CLIENTE]],tbClienti[],3,FALSE)</f>
        <v>Lombardia</v>
      </c>
      <c r="G1888" t="str">
        <f>VLOOKUP(tbStoricoOrdini[[#This Row],[CLIENTE]],tbClienti[],7,FALSE)</f>
        <v>AC</v>
      </c>
      <c r="H1888" t="s">
        <v>66</v>
      </c>
      <c r="I1888" t="str">
        <f>IF(LEFT(tbStoricoOrdini[[#This Row],[ARTICOLO]],3) = "COG","COG",LEFT(tbStoricoOrdini[[#This Row],[ARTICOLO]],FIND(" ",tbStoricoOrdini[[#This Row],[ARTICOLO]])-1))</f>
        <v>BAG</v>
      </c>
      <c r="J1888" t="str">
        <f>MID(tbStoricoOrdini[[#This Row],[ARTICOLO]],FIND(" ",tbStoricoOrdini[[#This Row],[ARTICOLO]])+1,4)</f>
        <v>2500</v>
      </c>
      <c r="K1888" t="str">
        <f>IFERROR(RIGHT(tbStoricoOrdini[[#This Row],[ARTICOLO]],LEN(tbStoricoOrdini[[#This Row],[ARTICOLO]])-FIND(" ",tbStoricoOrdini[[#This Row],[ARTICOLO]],FIND(" ",tbStoricoOrdini[[#This Row],[ARTICOLO]]) +1)),"")</f>
        <v>Plus</v>
      </c>
      <c r="L1888" s="3">
        <f>VLOOKUP(tbStoricoOrdini[[#This Row],[ARTICOLO]],tbArticoli[],2,FALSE)</f>
        <v>220</v>
      </c>
      <c r="M1888" s="22">
        <f>tbStoricoOrdini[[#This Row],[IMPORTO]]/tbStoricoOrdini[[#This Row],[PREZZO]]</f>
        <v>2.2727272727272728E-2</v>
      </c>
      <c r="N1888" t="s">
        <v>17</v>
      </c>
      <c r="O1888" s="8">
        <f>VLOOKUP(tbStoricoOrdini[[#This Row],[AGENTE]],tbAgenti[],2,FALSE)</f>
        <v>0.08</v>
      </c>
      <c r="P1888" s="2">
        <v>5</v>
      </c>
      <c r="Q1888" s="2">
        <f>tbStoricoOrdini[[#This Row],[IMPORTO]]*tbStoricoOrdini[[#This Row],[% COMM.]]</f>
        <v>0.4</v>
      </c>
      <c r="R1888" s="2">
        <f>tbStoricoOrdini[[#This Row],[TOT. COMM.]]+tbStoricoOrdini[[#This Row],[IMPORTO]]</f>
        <v>5.4</v>
      </c>
    </row>
    <row r="1889" spans="1:18">
      <c r="A1889" s="1">
        <v>43891</v>
      </c>
      <c r="B1889" s="7">
        <f>MONTH(tbStoricoOrdini[[#This Row],[DATA]])</f>
        <v>3</v>
      </c>
      <c r="C1889" t="s">
        <v>1984</v>
      </c>
      <c r="D1889" t="str">
        <f>RIGHT(tbStoricoOrdini[[#This Row],[ORDINE]],4)</f>
        <v>1886</v>
      </c>
      <c r="E1889" t="s">
        <v>26</v>
      </c>
      <c r="F1889" t="str">
        <f>VLOOKUP(tbStoricoOrdini[[#This Row],[CLIENTE]],tbClienti[],3,FALSE)</f>
        <v>Lombardia</v>
      </c>
      <c r="G1889" t="str">
        <f>VLOOKUP(tbStoricoOrdini[[#This Row],[CLIENTE]],tbClienti[],7,FALSE)</f>
        <v>AC</v>
      </c>
      <c r="H1889" t="s">
        <v>66</v>
      </c>
      <c r="I1889" t="str">
        <f>IF(LEFT(tbStoricoOrdini[[#This Row],[ARTICOLO]],3) = "COG","COG",LEFT(tbStoricoOrdini[[#This Row],[ARTICOLO]],FIND(" ",tbStoricoOrdini[[#This Row],[ARTICOLO]])-1))</f>
        <v>BAG</v>
      </c>
      <c r="J1889" t="str">
        <f>MID(tbStoricoOrdini[[#This Row],[ARTICOLO]],FIND(" ",tbStoricoOrdini[[#This Row],[ARTICOLO]])+1,4)</f>
        <v>2500</v>
      </c>
      <c r="K1889" t="str">
        <f>IFERROR(RIGHT(tbStoricoOrdini[[#This Row],[ARTICOLO]],LEN(tbStoricoOrdini[[#This Row],[ARTICOLO]])-FIND(" ",tbStoricoOrdini[[#This Row],[ARTICOLO]],FIND(" ",tbStoricoOrdini[[#This Row],[ARTICOLO]]) +1)),"")</f>
        <v>Plus</v>
      </c>
      <c r="L1889" s="3">
        <f>VLOOKUP(tbStoricoOrdini[[#This Row],[ARTICOLO]],tbArticoli[],2,FALSE)</f>
        <v>220</v>
      </c>
      <c r="M1889" s="22">
        <f>tbStoricoOrdini[[#This Row],[IMPORTO]]/tbStoricoOrdini[[#This Row],[PREZZO]]</f>
        <v>0.18181818181818182</v>
      </c>
      <c r="N1889" t="s">
        <v>18</v>
      </c>
      <c r="O1889" s="8">
        <f>VLOOKUP(tbStoricoOrdini[[#This Row],[AGENTE]],tbAgenti[],2,FALSE)</f>
        <v>0.03</v>
      </c>
      <c r="P1889" s="2">
        <v>40</v>
      </c>
      <c r="Q1889" s="2">
        <f>tbStoricoOrdini[[#This Row],[IMPORTO]]*tbStoricoOrdini[[#This Row],[% COMM.]]</f>
        <v>1.2</v>
      </c>
      <c r="R1889" s="2">
        <f>tbStoricoOrdini[[#This Row],[TOT. COMM.]]+tbStoricoOrdini[[#This Row],[IMPORTO]]</f>
        <v>41.2</v>
      </c>
    </row>
    <row r="1890" spans="1:18">
      <c r="A1890" s="1">
        <v>43891</v>
      </c>
      <c r="B1890" s="7">
        <f>MONTH(tbStoricoOrdini[[#This Row],[DATA]])</f>
        <v>3</v>
      </c>
      <c r="C1890" t="s">
        <v>1985</v>
      </c>
      <c r="D1890" t="str">
        <f>RIGHT(tbStoricoOrdini[[#This Row],[ORDINE]],4)</f>
        <v>1887</v>
      </c>
      <c r="E1890" t="s">
        <v>26</v>
      </c>
      <c r="F1890" t="str">
        <f>VLOOKUP(tbStoricoOrdini[[#This Row],[CLIENTE]],tbClienti[],3,FALSE)</f>
        <v>Lombardia</v>
      </c>
      <c r="G1890" t="str">
        <f>VLOOKUP(tbStoricoOrdini[[#This Row],[CLIENTE]],tbClienti[],7,FALSE)</f>
        <v>AC</v>
      </c>
      <c r="H1890" t="s">
        <v>66</v>
      </c>
      <c r="I1890" t="str">
        <f>IF(LEFT(tbStoricoOrdini[[#This Row],[ARTICOLO]],3) = "COG","COG",LEFT(tbStoricoOrdini[[#This Row],[ARTICOLO]],FIND(" ",tbStoricoOrdini[[#This Row],[ARTICOLO]])-1))</f>
        <v>BAG</v>
      </c>
      <c r="J1890" t="str">
        <f>MID(tbStoricoOrdini[[#This Row],[ARTICOLO]],FIND(" ",tbStoricoOrdini[[#This Row],[ARTICOLO]])+1,4)</f>
        <v>2500</v>
      </c>
      <c r="K1890" t="str">
        <f>IFERROR(RIGHT(tbStoricoOrdini[[#This Row],[ARTICOLO]],LEN(tbStoricoOrdini[[#This Row],[ARTICOLO]])-FIND(" ",tbStoricoOrdini[[#This Row],[ARTICOLO]],FIND(" ",tbStoricoOrdini[[#This Row],[ARTICOLO]]) +1)),"")</f>
        <v>Plus</v>
      </c>
      <c r="L1890" s="3">
        <f>VLOOKUP(tbStoricoOrdini[[#This Row],[ARTICOLO]],tbArticoli[],2,FALSE)</f>
        <v>220</v>
      </c>
      <c r="M1890" s="22">
        <f>tbStoricoOrdini[[#This Row],[IMPORTO]]/tbStoricoOrdini[[#This Row],[PREZZO]]</f>
        <v>2.0363636363636362</v>
      </c>
      <c r="N1890" t="s">
        <v>6</v>
      </c>
      <c r="O1890" s="8">
        <f>VLOOKUP(tbStoricoOrdini[[#This Row],[AGENTE]],tbAgenti[],2,FALSE)</f>
        <v>7.4999999999999997E-2</v>
      </c>
      <c r="P1890" s="2">
        <v>448</v>
      </c>
      <c r="Q1890" s="2">
        <f>tbStoricoOrdini[[#This Row],[IMPORTO]]*tbStoricoOrdini[[#This Row],[% COMM.]]</f>
        <v>33.6</v>
      </c>
      <c r="R1890" s="2">
        <f>tbStoricoOrdini[[#This Row],[TOT. COMM.]]+tbStoricoOrdini[[#This Row],[IMPORTO]]</f>
        <v>481.6</v>
      </c>
    </row>
    <row r="1891" spans="1:18">
      <c r="A1891" s="1">
        <v>43891</v>
      </c>
      <c r="B1891" s="7">
        <f>MONTH(tbStoricoOrdini[[#This Row],[DATA]])</f>
        <v>3</v>
      </c>
      <c r="C1891" t="s">
        <v>1986</v>
      </c>
      <c r="D1891" t="str">
        <f>RIGHT(tbStoricoOrdini[[#This Row],[ORDINE]],4)</f>
        <v>1888</v>
      </c>
      <c r="E1891" t="s">
        <v>26</v>
      </c>
      <c r="F1891" t="str">
        <f>VLOOKUP(tbStoricoOrdini[[#This Row],[CLIENTE]],tbClienti[],3,FALSE)</f>
        <v>Lombardia</v>
      </c>
      <c r="G1891" t="str">
        <f>VLOOKUP(tbStoricoOrdini[[#This Row],[CLIENTE]],tbClienti[],7,FALSE)</f>
        <v>AC</v>
      </c>
      <c r="H1891" t="s">
        <v>66</v>
      </c>
      <c r="I1891" t="str">
        <f>IF(LEFT(tbStoricoOrdini[[#This Row],[ARTICOLO]],3) = "COG","COG",LEFT(tbStoricoOrdini[[#This Row],[ARTICOLO]],FIND(" ",tbStoricoOrdini[[#This Row],[ARTICOLO]])-1))</f>
        <v>BAG</v>
      </c>
      <c r="J1891" t="str">
        <f>MID(tbStoricoOrdini[[#This Row],[ARTICOLO]],FIND(" ",tbStoricoOrdini[[#This Row],[ARTICOLO]])+1,4)</f>
        <v>2500</v>
      </c>
      <c r="K1891" t="str">
        <f>IFERROR(RIGHT(tbStoricoOrdini[[#This Row],[ARTICOLO]],LEN(tbStoricoOrdini[[#This Row],[ARTICOLO]])-FIND(" ",tbStoricoOrdini[[#This Row],[ARTICOLO]],FIND(" ",tbStoricoOrdini[[#This Row],[ARTICOLO]]) +1)),"")</f>
        <v>Plus</v>
      </c>
      <c r="L1891" s="3">
        <f>VLOOKUP(tbStoricoOrdini[[#This Row],[ARTICOLO]],tbArticoli[],2,FALSE)</f>
        <v>220</v>
      </c>
      <c r="M1891" s="22">
        <f>tbStoricoOrdini[[#This Row],[IMPORTO]]/tbStoricoOrdini[[#This Row],[PREZZO]]</f>
        <v>0.59090909090909094</v>
      </c>
      <c r="N1891" t="s">
        <v>9</v>
      </c>
      <c r="O1891" s="8">
        <f>VLOOKUP(tbStoricoOrdini[[#This Row],[AGENTE]],tbAgenti[],2,FALSE)</f>
        <v>0.05</v>
      </c>
      <c r="P1891" s="2">
        <v>130</v>
      </c>
      <c r="Q1891" s="2">
        <f>tbStoricoOrdini[[#This Row],[IMPORTO]]*tbStoricoOrdini[[#This Row],[% COMM.]]</f>
        <v>6.5</v>
      </c>
      <c r="R1891" s="2">
        <f>tbStoricoOrdini[[#This Row],[TOT. COMM.]]+tbStoricoOrdini[[#This Row],[IMPORTO]]</f>
        <v>136.5</v>
      </c>
    </row>
    <row r="1892" spans="1:18">
      <c r="A1892" s="1">
        <v>43891</v>
      </c>
      <c r="B1892" s="7">
        <f>MONTH(tbStoricoOrdini[[#This Row],[DATA]])</f>
        <v>3</v>
      </c>
      <c r="C1892" t="s">
        <v>1987</v>
      </c>
      <c r="D1892" t="str">
        <f>RIGHT(tbStoricoOrdini[[#This Row],[ORDINE]],4)</f>
        <v>1889</v>
      </c>
      <c r="E1892" t="s">
        <v>26</v>
      </c>
      <c r="F1892" t="str">
        <f>VLOOKUP(tbStoricoOrdini[[#This Row],[CLIENTE]],tbClienti[],3,FALSE)</f>
        <v>Lombardia</v>
      </c>
      <c r="G1892" t="str">
        <f>VLOOKUP(tbStoricoOrdini[[#This Row],[CLIENTE]],tbClienti[],7,FALSE)</f>
        <v>AC</v>
      </c>
      <c r="H1892" t="s">
        <v>80</v>
      </c>
      <c r="I1892" t="str">
        <f>IF(LEFT(tbStoricoOrdini[[#This Row],[ARTICOLO]],3) = "COG","COG",LEFT(tbStoricoOrdini[[#This Row],[ARTICOLO]],FIND(" ",tbStoricoOrdini[[#This Row],[ARTICOLO]])-1))</f>
        <v>COG</v>
      </c>
      <c r="J1892" t="str">
        <f>MID(tbStoricoOrdini[[#This Row],[ARTICOLO]],FIND(" ",tbStoricoOrdini[[#This Row],[ARTICOLO]])+1,4)</f>
        <v>5000</v>
      </c>
      <c r="K1892" t="str">
        <f>IFERROR(RIGHT(tbStoricoOrdini[[#This Row],[ARTICOLO]],LEN(tbStoricoOrdini[[#This Row],[ARTICOLO]])-FIND(" ",tbStoricoOrdini[[#This Row],[ARTICOLO]],FIND(" ",tbStoricoOrdini[[#This Row],[ARTICOLO]]) +1)),"")</f>
        <v>Silver</v>
      </c>
      <c r="L1892" s="3">
        <f>VLOOKUP(tbStoricoOrdini[[#This Row],[ARTICOLO]],tbArticoli[],2,FALSE)</f>
        <v>300</v>
      </c>
      <c r="M1892" s="22">
        <f>tbStoricoOrdini[[#This Row],[IMPORTO]]/tbStoricoOrdini[[#This Row],[PREZZO]]</f>
        <v>0.10666666666666667</v>
      </c>
      <c r="N1892" t="s">
        <v>16</v>
      </c>
      <c r="O1892" s="8">
        <f>VLOOKUP(tbStoricoOrdini[[#This Row],[AGENTE]],tbAgenti[],2,FALSE)</f>
        <v>0.05</v>
      </c>
      <c r="P1892" s="2">
        <v>32</v>
      </c>
      <c r="Q1892" s="2">
        <f>tbStoricoOrdini[[#This Row],[IMPORTO]]*tbStoricoOrdini[[#This Row],[% COMM.]]</f>
        <v>1.6</v>
      </c>
      <c r="R1892" s="2">
        <f>tbStoricoOrdini[[#This Row],[TOT. COMM.]]+tbStoricoOrdini[[#This Row],[IMPORTO]]</f>
        <v>33.6</v>
      </c>
    </row>
    <row r="1893" spans="1:18">
      <c r="A1893" s="1">
        <v>43891</v>
      </c>
      <c r="B1893" s="7">
        <f>MONTH(tbStoricoOrdini[[#This Row],[DATA]])</f>
        <v>3</v>
      </c>
      <c r="C1893" t="s">
        <v>1988</v>
      </c>
      <c r="D1893" t="str">
        <f>RIGHT(tbStoricoOrdini[[#This Row],[ORDINE]],4)</f>
        <v>1890</v>
      </c>
      <c r="E1893" t="s">
        <v>26</v>
      </c>
      <c r="F1893" t="str">
        <f>VLOOKUP(tbStoricoOrdini[[#This Row],[CLIENTE]],tbClienti[],3,FALSE)</f>
        <v>Lombardia</v>
      </c>
      <c r="G1893" t="str">
        <f>VLOOKUP(tbStoricoOrdini[[#This Row],[CLIENTE]],tbClienti[],7,FALSE)</f>
        <v>AC</v>
      </c>
      <c r="H1893" t="s">
        <v>68</v>
      </c>
      <c r="I1893" t="str">
        <f>IF(LEFT(tbStoricoOrdini[[#This Row],[ARTICOLO]],3) = "COG","COG",LEFT(tbStoricoOrdini[[#This Row],[ARTICOLO]],FIND(" ",tbStoricoOrdini[[#This Row],[ARTICOLO]])-1))</f>
        <v>BAG</v>
      </c>
      <c r="J1893" t="str">
        <f>MID(tbStoricoOrdini[[#This Row],[ARTICOLO]],FIND(" ",tbStoricoOrdini[[#This Row],[ARTICOLO]])+1,4)</f>
        <v>5000</v>
      </c>
      <c r="K1893" t="str">
        <f>IFERROR(RIGHT(tbStoricoOrdini[[#This Row],[ARTICOLO]],LEN(tbStoricoOrdini[[#This Row],[ARTICOLO]])-FIND(" ",tbStoricoOrdini[[#This Row],[ARTICOLO]],FIND(" ",tbStoricoOrdini[[#This Row],[ARTICOLO]]) +1)),"")</f>
        <v/>
      </c>
      <c r="L1893" s="3">
        <f>VLOOKUP(tbStoricoOrdini[[#This Row],[ARTICOLO]],tbArticoli[],2,FALSE)</f>
        <v>250</v>
      </c>
      <c r="M1893" s="22">
        <f>tbStoricoOrdini[[#This Row],[IMPORTO]]/tbStoricoOrdini[[#This Row],[PREZZO]]</f>
        <v>0.14399999999999999</v>
      </c>
      <c r="N1893" t="s">
        <v>16</v>
      </c>
      <c r="O1893" s="8">
        <f>VLOOKUP(tbStoricoOrdini[[#This Row],[AGENTE]],tbAgenti[],2,FALSE)</f>
        <v>0.05</v>
      </c>
      <c r="P1893" s="2">
        <v>36</v>
      </c>
      <c r="Q1893" s="2">
        <f>tbStoricoOrdini[[#This Row],[IMPORTO]]*tbStoricoOrdini[[#This Row],[% COMM.]]</f>
        <v>1.8</v>
      </c>
      <c r="R1893" s="2">
        <f>tbStoricoOrdini[[#This Row],[TOT. COMM.]]+tbStoricoOrdini[[#This Row],[IMPORTO]]</f>
        <v>37.799999999999997</v>
      </c>
    </row>
    <row r="1894" spans="1:18">
      <c r="A1894" s="1">
        <v>43891</v>
      </c>
      <c r="B1894" s="7">
        <f>MONTH(tbStoricoOrdini[[#This Row],[DATA]])</f>
        <v>3</v>
      </c>
      <c r="C1894" t="s">
        <v>1989</v>
      </c>
      <c r="D1894" t="str">
        <f>RIGHT(tbStoricoOrdini[[#This Row],[ORDINE]],4)</f>
        <v>1891</v>
      </c>
      <c r="E1894" t="s">
        <v>26</v>
      </c>
      <c r="F1894" t="str">
        <f>VLOOKUP(tbStoricoOrdini[[#This Row],[CLIENTE]],tbClienti[],3,FALSE)</f>
        <v>Lombardia</v>
      </c>
      <c r="G1894" t="str">
        <f>VLOOKUP(tbStoricoOrdini[[#This Row],[CLIENTE]],tbClienti[],7,FALSE)</f>
        <v>AC</v>
      </c>
      <c r="H1894" t="s">
        <v>69</v>
      </c>
      <c r="I1894" t="str">
        <f>IF(LEFT(tbStoricoOrdini[[#This Row],[ARTICOLO]],3) = "COG","COG",LEFT(tbStoricoOrdini[[#This Row],[ARTICOLO]],FIND(" ",tbStoricoOrdini[[#This Row],[ARTICOLO]])-1))</f>
        <v>BAG</v>
      </c>
      <c r="J1894" t="str">
        <f>MID(tbStoricoOrdini[[#This Row],[ARTICOLO]],FIND(" ",tbStoricoOrdini[[#This Row],[ARTICOLO]])+1,4)</f>
        <v>1121</v>
      </c>
      <c r="K1894" t="str">
        <f>IFERROR(RIGHT(tbStoricoOrdini[[#This Row],[ARTICOLO]],LEN(tbStoricoOrdini[[#This Row],[ARTICOLO]])-FIND(" ",tbStoricoOrdini[[#This Row],[ARTICOLO]],FIND(" ",tbStoricoOrdini[[#This Row],[ARTICOLO]]) +1)),"")</f>
        <v>Gold</v>
      </c>
      <c r="L1894" s="3">
        <f>VLOOKUP(tbStoricoOrdini[[#This Row],[ARTICOLO]],tbArticoli[],2,FALSE)</f>
        <v>230</v>
      </c>
      <c r="M1894" s="22">
        <f>tbStoricoOrdini[[#This Row],[IMPORTO]]/tbStoricoOrdini[[#This Row],[PREZZO]]</f>
        <v>40.513043478260869</v>
      </c>
      <c r="N1894" t="s">
        <v>6</v>
      </c>
      <c r="O1894" s="8">
        <f>VLOOKUP(tbStoricoOrdini[[#This Row],[AGENTE]],tbAgenti[],2,FALSE)</f>
        <v>7.4999999999999997E-2</v>
      </c>
      <c r="P1894" s="2">
        <v>9318</v>
      </c>
      <c r="Q1894" s="2">
        <f>tbStoricoOrdini[[#This Row],[IMPORTO]]*tbStoricoOrdini[[#This Row],[% COMM.]]</f>
        <v>698.85</v>
      </c>
      <c r="R1894" s="2">
        <f>tbStoricoOrdini[[#This Row],[TOT. COMM.]]+tbStoricoOrdini[[#This Row],[IMPORTO]]</f>
        <v>10016.85</v>
      </c>
    </row>
    <row r="1895" spans="1:18">
      <c r="A1895" s="1">
        <v>43891</v>
      </c>
      <c r="B1895" s="7">
        <f>MONTH(tbStoricoOrdini[[#This Row],[DATA]])</f>
        <v>3</v>
      </c>
      <c r="C1895" t="s">
        <v>1990</v>
      </c>
      <c r="D1895" t="str">
        <f>RIGHT(tbStoricoOrdini[[#This Row],[ORDINE]],4)</f>
        <v>1892</v>
      </c>
      <c r="E1895" t="s">
        <v>26</v>
      </c>
      <c r="F1895" t="str">
        <f>VLOOKUP(tbStoricoOrdini[[#This Row],[CLIENTE]],tbClienti[],3,FALSE)</f>
        <v>Lombardia</v>
      </c>
      <c r="G1895" t="str">
        <f>VLOOKUP(tbStoricoOrdini[[#This Row],[CLIENTE]],tbClienti[],7,FALSE)</f>
        <v>AC</v>
      </c>
      <c r="H1895" t="s">
        <v>69</v>
      </c>
      <c r="I1895" t="str">
        <f>IF(LEFT(tbStoricoOrdini[[#This Row],[ARTICOLO]],3) = "COG","COG",LEFT(tbStoricoOrdini[[#This Row],[ARTICOLO]],FIND(" ",tbStoricoOrdini[[#This Row],[ARTICOLO]])-1))</f>
        <v>BAG</v>
      </c>
      <c r="J1895" t="str">
        <f>MID(tbStoricoOrdini[[#This Row],[ARTICOLO]],FIND(" ",tbStoricoOrdini[[#This Row],[ARTICOLO]])+1,4)</f>
        <v>1121</v>
      </c>
      <c r="K1895" t="str">
        <f>IFERROR(RIGHT(tbStoricoOrdini[[#This Row],[ARTICOLO]],LEN(tbStoricoOrdini[[#This Row],[ARTICOLO]])-FIND(" ",tbStoricoOrdini[[#This Row],[ARTICOLO]],FIND(" ",tbStoricoOrdini[[#This Row],[ARTICOLO]]) +1)),"")</f>
        <v>Gold</v>
      </c>
      <c r="L1895" s="3">
        <f>VLOOKUP(tbStoricoOrdini[[#This Row],[ARTICOLO]],tbArticoli[],2,FALSE)</f>
        <v>230</v>
      </c>
      <c r="M1895" s="22">
        <f>tbStoricoOrdini[[#This Row],[IMPORTO]]/tbStoricoOrdini[[#This Row],[PREZZO]]</f>
        <v>51.982608695652175</v>
      </c>
      <c r="N1895" t="s">
        <v>9</v>
      </c>
      <c r="O1895" s="8">
        <f>VLOOKUP(tbStoricoOrdini[[#This Row],[AGENTE]],tbAgenti[],2,FALSE)</f>
        <v>0.05</v>
      </c>
      <c r="P1895" s="2">
        <v>11956</v>
      </c>
      <c r="Q1895" s="2">
        <f>tbStoricoOrdini[[#This Row],[IMPORTO]]*tbStoricoOrdini[[#This Row],[% COMM.]]</f>
        <v>597.80000000000007</v>
      </c>
      <c r="R1895" s="2">
        <f>tbStoricoOrdini[[#This Row],[TOT. COMM.]]+tbStoricoOrdini[[#This Row],[IMPORTO]]</f>
        <v>12553.8</v>
      </c>
    </row>
    <row r="1896" spans="1:18">
      <c r="A1896" s="1">
        <v>43891</v>
      </c>
      <c r="B1896" s="7">
        <f>MONTH(tbStoricoOrdini[[#This Row],[DATA]])</f>
        <v>3</v>
      </c>
      <c r="C1896" t="s">
        <v>1991</v>
      </c>
      <c r="D1896" t="str">
        <f>RIGHT(tbStoricoOrdini[[#This Row],[ORDINE]],4)</f>
        <v>1893</v>
      </c>
      <c r="E1896" t="s">
        <v>26</v>
      </c>
      <c r="F1896" t="str">
        <f>VLOOKUP(tbStoricoOrdini[[#This Row],[CLIENTE]],tbClienti[],3,FALSE)</f>
        <v>Lombardia</v>
      </c>
      <c r="G1896" t="str">
        <f>VLOOKUP(tbStoricoOrdini[[#This Row],[CLIENTE]],tbClienti[],7,FALSE)</f>
        <v>AC</v>
      </c>
      <c r="H1896" t="s">
        <v>83</v>
      </c>
      <c r="I1896" t="str">
        <f>IF(LEFT(tbStoricoOrdini[[#This Row],[ARTICOLO]],3) = "COG","COG",LEFT(tbStoricoOrdini[[#This Row],[ARTICOLO]],FIND(" ",tbStoricoOrdini[[#This Row],[ARTICOLO]])-1))</f>
        <v>COG</v>
      </c>
      <c r="J1896" t="str">
        <f>MID(tbStoricoOrdini[[#This Row],[ARTICOLO]],FIND(" ",tbStoricoOrdini[[#This Row],[ARTICOLO]])+1,4)</f>
        <v>8000</v>
      </c>
      <c r="K1896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1896" s="3">
        <f>VLOOKUP(tbStoricoOrdini[[#This Row],[ARTICOLO]],tbArticoli[],2,FALSE)</f>
        <v>670</v>
      </c>
      <c r="M1896" s="22">
        <f>tbStoricoOrdini[[#This Row],[IMPORTO]]/tbStoricoOrdini[[#This Row],[PREZZO]]</f>
        <v>343.07910447761196</v>
      </c>
      <c r="N1896" t="s">
        <v>9</v>
      </c>
      <c r="O1896" s="8">
        <f>VLOOKUP(tbStoricoOrdini[[#This Row],[AGENTE]],tbAgenti[],2,FALSE)</f>
        <v>0.05</v>
      </c>
      <c r="P1896" s="2">
        <v>229863</v>
      </c>
      <c r="Q1896" s="2">
        <f>tbStoricoOrdini[[#This Row],[IMPORTO]]*tbStoricoOrdini[[#This Row],[% COMM.]]</f>
        <v>11493.150000000001</v>
      </c>
      <c r="R1896" s="2">
        <f>tbStoricoOrdini[[#This Row],[TOT. COMM.]]+tbStoricoOrdini[[#This Row],[IMPORTO]]</f>
        <v>241356.15</v>
      </c>
    </row>
    <row r="1897" spans="1:18">
      <c r="A1897" s="1">
        <v>43891</v>
      </c>
      <c r="B1897" s="7">
        <f>MONTH(tbStoricoOrdini[[#This Row],[DATA]])</f>
        <v>3</v>
      </c>
      <c r="C1897" t="s">
        <v>1992</v>
      </c>
      <c r="D1897" t="str">
        <f>RIGHT(tbStoricoOrdini[[#This Row],[ORDINE]],4)</f>
        <v>1894</v>
      </c>
      <c r="E1897" t="s">
        <v>26</v>
      </c>
      <c r="F1897" t="str">
        <f>VLOOKUP(tbStoricoOrdini[[#This Row],[CLIENTE]],tbClienti[],3,FALSE)</f>
        <v>Lombardia</v>
      </c>
      <c r="G1897" t="str">
        <f>VLOOKUP(tbStoricoOrdini[[#This Row],[CLIENTE]],tbClienti[],7,FALSE)</f>
        <v>AC</v>
      </c>
      <c r="H1897" t="s">
        <v>70</v>
      </c>
      <c r="I1897" t="str">
        <f>IF(LEFT(tbStoricoOrdini[[#This Row],[ARTICOLO]],3) = "COG","COG",LEFT(tbStoricoOrdini[[#This Row],[ARTICOLO]],FIND(" ",tbStoricoOrdini[[#This Row],[ARTICOLO]])-1))</f>
        <v>EB08</v>
      </c>
      <c r="J1897" t="str">
        <f>MID(tbStoricoOrdini[[#This Row],[ARTICOLO]],FIND(" ",tbStoricoOrdini[[#This Row],[ARTICOLO]])+1,4)</f>
        <v>7500</v>
      </c>
      <c r="K1897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1897" s="3">
        <f>VLOOKUP(tbStoricoOrdini[[#This Row],[ARTICOLO]],tbArticoli[],2,FALSE)</f>
        <v>180</v>
      </c>
      <c r="M1897" s="22">
        <f>tbStoricoOrdini[[#This Row],[IMPORTO]]/tbStoricoOrdini[[#This Row],[PREZZO]]</f>
        <v>4.4444444444444446E-2</v>
      </c>
      <c r="N1897" t="s">
        <v>18</v>
      </c>
      <c r="O1897" s="8">
        <f>VLOOKUP(tbStoricoOrdini[[#This Row],[AGENTE]],tbAgenti[],2,FALSE)</f>
        <v>0.03</v>
      </c>
      <c r="P1897" s="2">
        <v>8</v>
      </c>
      <c r="Q1897" s="2">
        <f>tbStoricoOrdini[[#This Row],[IMPORTO]]*tbStoricoOrdini[[#This Row],[% COMM.]]</f>
        <v>0.24</v>
      </c>
      <c r="R1897" s="2">
        <f>tbStoricoOrdini[[#This Row],[TOT. COMM.]]+tbStoricoOrdini[[#This Row],[IMPORTO]]</f>
        <v>8.24</v>
      </c>
    </row>
    <row r="1898" spans="1:18">
      <c r="A1898" s="1">
        <v>43891</v>
      </c>
      <c r="B1898" s="7">
        <f>MONTH(tbStoricoOrdini[[#This Row],[DATA]])</f>
        <v>3</v>
      </c>
      <c r="C1898" t="s">
        <v>1993</v>
      </c>
      <c r="D1898" t="str">
        <f>RIGHT(tbStoricoOrdini[[#This Row],[ORDINE]],4)</f>
        <v>1895</v>
      </c>
      <c r="E1898" t="s">
        <v>26</v>
      </c>
      <c r="F1898" t="str">
        <f>VLOOKUP(tbStoricoOrdini[[#This Row],[CLIENTE]],tbClienti[],3,FALSE)</f>
        <v>Lombardia</v>
      </c>
      <c r="G1898" t="str">
        <f>VLOOKUP(tbStoricoOrdini[[#This Row],[CLIENTE]],tbClienti[],7,FALSE)</f>
        <v>AC</v>
      </c>
      <c r="H1898" t="s">
        <v>70</v>
      </c>
      <c r="I1898" t="str">
        <f>IF(LEFT(tbStoricoOrdini[[#This Row],[ARTICOLO]],3) = "COG","COG",LEFT(tbStoricoOrdini[[#This Row],[ARTICOLO]],FIND(" ",tbStoricoOrdini[[#This Row],[ARTICOLO]])-1))</f>
        <v>EB08</v>
      </c>
      <c r="J1898" t="str">
        <f>MID(tbStoricoOrdini[[#This Row],[ARTICOLO]],FIND(" ",tbStoricoOrdini[[#This Row],[ARTICOLO]])+1,4)</f>
        <v>7500</v>
      </c>
      <c r="K1898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1898" s="3">
        <f>VLOOKUP(tbStoricoOrdini[[#This Row],[ARTICOLO]],tbArticoli[],2,FALSE)</f>
        <v>180</v>
      </c>
      <c r="M1898" s="22">
        <f>tbStoricoOrdini[[#This Row],[IMPORTO]]/tbStoricoOrdini[[#This Row],[PREZZO]]</f>
        <v>1.3888888888888888</v>
      </c>
      <c r="N1898" t="s">
        <v>9</v>
      </c>
      <c r="O1898" s="8">
        <f>VLOOKUP(tbStoricoOrdini[[#This Row],[AGENTE]],tbAgenti[],2,FALSE)</f>
        <v>0.05</v>
      </c>
      <c r="P1898" s="2">
        <v>250</v>
      </c>
      <c r="Q1898" s="2">
        <f>tbStoricoOrdini[[#This Row],[IMPORTO]]*tbStoricoOrdini[[#This Row],[% COMM.]]</f>
        <v>12.5</v>
      </c>
      <c r="R1898" s="2">
        <f>tbStoricoOrdini[[#This Row],[TOT. COMM.]]+tbStoricoOrdini[[#This Row],[IMPORTO]]</f>
        <v>262.5</v>
      </c>
    </row>
    <row r="1899" spans="1:18">
      <c r="A1899" s="1">
        <v>43891</v>
      </c>
      <c r="B1899" s="7">
        <f>MONTH(tbStoricoOrdini[[#This Row],[DATA]])</f>
        <v>3</v>
      </c>
      <c r="C1899" t="s">
        <v>1994</v>
      </c>
      <c r="D1899" t="str">
        <f>RIGHT(tbStoricoOrdini[[#This Row],[ORDINE]],4)</f>
        <v>1896</v>
      </c>
      <c r="E1899" t="s">
        <v>26</v>
      </c>
      <c r="F1899" t="str">
        <f>VLOOKUP(tbStoricoOrdini[[#This Row],[CLIENTE]],tbClienti[],3,FALSE)</f>
        <v>Lombardia</v>
      </c>
      <c r="G1899" t="str">
        <f>VLOOKUP(tbStoricoOrdini[[#This Row],[CLIENTE]],tbClienti[],7,FALSE)</f>
        <v>AC</v>
      </c>
      <c r="H1899" t="s">
        <v>75</v>
      </c>
      <c r="I1899" t="str">
        <f>IF(LEFT(tbStoricoOrdini[[#This Row],[ARTICOLO]],3) = "COG","COG",LEFT(tbStoricoOrdini[[#This Row],[ARTICOLO]],FIND(" ",tbStoricoOrdini[[#This Row],[ARTICOLO]])-1))</f>
        <v>AVRC</v>
      </c>
      <c r="J1899" t="str">
        <f>MID(tbStoricoOrdini[[#This Row],[ARTICOLO]],FIND(" ",tbStoricoOrdini[[#This Row],[ARTICOLO]])+1,4)</f>
        <v>1000</v>
      </c>
      <c r="K1899" t="str">
        <f>IFERROR(RIGHT(tbStoricoOrdini[[#This Row],[ARTICOLO]],LEN(tbStoricoOrdini[[#This Row],[ARTICOLO]])-FIND(" ",tbStoricoOrdini[[#This Row],[ARTICOLO]],FIND(" ",tbStoricoOrdini[[#This Row],[ARTICOLO]]) +1)),"")</f>
        <v>Silver</v>
      </c>
      <c r="L1899" s="3">
        <f>VLOOKUP(tbStoricoOrdini[[#This Row],[ARTICOLO]],tbArticoli[],2,FALSE)</f>
        <v>390</v>
      </c>
      <c r="M1899" s="22">
        <f>tbStoricoOrdini[[#This Row],[IMPORTO]]/tbStoricoOrdini[[#This Row],[PREZZO]]</f>
        <v>44.456410256410258</v>
      </c>
      <c r="N1899" t="s">
        <v>9</v>
      </c>
      <c r="O1899" s="8">
        <f>VLOOKUP(tbStoricoOrdini[[#This Row],[AGENTE]],tbAgenti[],2,FALSE)</f>
        <v>0.05</v>
      </c>
      <c r="P1899" s="2">
        <v>17338</v>
      </c>
      <c r="Q1899" s="2">
        <f>tbStoricoOrdini[[#This Row],[IMPORTO]]*tbStoricoOrdini[[#This Row],[% COMM.]]</f>
        <v>866.90000000000009</v>
      </c>
      <c r="R1899" s="2">
        <f>tbStoricoOrdini[[#This Row],[TOT. COMM.]]+tbStoricoOrdini[[#This Row],[IMPORTO]]</f>
        <v>18204.900000000001</v>
      </c>
    </row>
    <row r="1900" spans="1:18">
      <c r="A1900" s="1">
        <v>43891</v>
      </c>
      <c r="B1900" s="7">
        <f>MONTH(tbStoricoOrdini[[#This Row],[DATA]])</f>
        <v>3</v>
      </c>
      <c r="C1900" t="s">
        <v>1995</v>
      </c>
      <c r="D1900" t="str">
        <f>RIGHT(tbStoricoOrdini[[#This Row],[ORDINE]],4)</f>
        <v>1897</v>
      </c>
      <c r="E1900" t="s">
        <v>26</v>
      </c>
      <c r="F1900" t="str">
        <f>VLOOKUP(tbStoricoOrdini[[#This Row],[CLIENTE]],tbClienti[],3,FALSE)</f>
        <v>Lombardia</v>
      </c>
      <c r="G1900" t="str">
        <f>VLOOKUP(tbStoricoOrdini[[#This Row],[CLIENTE]],tbClienti[],7,FALSE)</f>
        <v>AC</v>
      </c>
      <c r="H1900" t="s">
        <v>71</v>
      </c>
      <c r="I1900" t="str">
        <f>IF(LEFT(tbStoricoOrdini[[#This Row],[ARTICOLO]],3) = "COG","COG",LEFT(tbStoricoOrdini[[#This Row],[ARTICOLO]],FIND(" ",tbStoricoOrdini[[#This Row],[ARTICOLO]])-1))</f>
        <v>EB07</v>
      </c>
      <c r="J1900" t="str">
        <f>MID(tbStoricoOrdini[[#This Row],[ARTICOLO]],FIND(" ",tbStoricoOrdini[[#This Row],[ARTICOLO]])+1,4)</f>
        <v>5000</v>
      </c>
      <c r="K1900" t="str">
        <f>IFERROR(RIGHT(tbStoricoOrdini[[#This Row],[ARTICOLO]],LEN(tbStoricoOrdini[[#This Row],[ARTICOLO]])-FIND(" ",tbStoricoOrdini[[#This Row],[ARTICOLO]],FIND(" ",tbStoricoOrdini[[#This Row],[ARTICOLO]]) +1)),"")</f>
        <v/>
      </c>
      <c r="L1900" s="3">
        <f>VLOOKUP(tbStoricoOrdini[[#This Row],[ARTICOLO]],tbArticoli[],2,FALSE)</f>
        <v>140</v>
      </c>
      <c r="M1900" s="22">
        <f>tbStoricoOrdini[[#This Row],[IMPORTO]]/tbStoricoOrdini[[#This Row],[PREZZO]]</f>
        <v>7.857142857142857E-2</v>
      </c>
      <c r="N1900" t="s">
        <v>16</v>
      </c>
      <c r="O1900" s="8">
        <f>VLOOKUP(tbStoricoOrdini[[#This Row],[AGENTE]],tbAgenti[],2,FALSE)</f>
        <v>0.05</v>
      </c>
      <c r="P1900" s="2">
        <v>11</v>
      </c>
      <c r="Q1900" s="2">
        <f>tbStoricoOrdini[[#This Row],[IMPORTO]]*tbStoricoOrdini[[#This Row],[% COMM.]]</f>
        <v>0.55000000000000004</v>
      </c>
      <c r="R1900" s="2">
        <f>tbStoricoOrdini[[#This Row],[TOT. COMM.]]+tbStoricoOrdini[[#This Row],[IMPORTO]]</f>
        <v>11.55</v>
      </c>
    </row>
    <row r="1901" spans="1:18">
      <c r="A1901" s="1">
        <v>43891</v>
      </c>
      <c r="B1901" s="7">
        <f>MONTH(tbStoricoOrdini[[#This Row],[DATA]])</f>
        <v>3</v>
      </c>
      <c r="C1901" t="s">
        <v>1996</v>
      </c>
      <c r="D1901" t="str">
        <f>RIGHT(tbStoricoOrdini[[#This Row],[ORDINE]],4)</f>
        <v>1898</v>
      </c>
      <c r="E1901" t="s">
        <v>26</v>
      </c>
      <c r="F1901" t="str">
        <f>VLOOKUP(tbStoricoOrdini[[#This Row],[CLIENTE]],tbClienti[],3,FALSE)</f>
        <v>Lombardia</v>
      </c>
      <c r="G1901" t="str">
        <f>VLOOKUP(tbStoricoOrdini[[#This Row],[CLIENTE]],tbClienti[],7,FALSE)</f>
        <v>AC</v>
      </c>
      <c r="H1901" t="s">
        <v>71</v>
      </c>
      <c r="I1901" t="str">
        <f>IF(LEFT(tbStoricoOrdini[[#This Row],[ARTICOLO]],3) = "COG","COG",LEFT(tbStoricoOrdini[[#This Row],[ARTICOLO]],FIND(" ",tbStoricoOrdini[[#This Row],[ARTICOLO]])-1))</f>
        <v>EB07</v>
      </c>
      <c r="J1901" t="str">
        <f>MID(tbStoricoOrdini[[#This Row],[ARTICOLO]],FIND(" ",tbStoricoOrdini[[#This Row],[ARTICOLO]])+1,4)</f>
        <v>5000</v>
      </c>
      <c r="K1901" t="str">
        <f>IFERROR(RIGHT(tbStoricoOrdini[[#This Row],[ARTICOLO]],LEN(tbStoricoOrdini[[#This Row],[ARTICOLO]])-FIND(" ",tbStoricoOrdini[[#This Row],[ARTICOLO]],FIND(" ",tbStoricoOrdini[[#This Row],[ARTICOLO]]) +1)),"")</f>
        <v/>
      </c>
      <c r="L1901" s="3">
        <f>VLOOKUP(tbStoricoOrdini[[#This Row],[ARTICOLO]],tbArticoli[],2,FALSE)</f>
        <v>140</v>
      </c>
      <c r="M1901" s="22">
        <f>tbStoricoOrdini[[#This Row],[IMPORTO]]/tbStoricoOrdini[[#This Row],[PREZZO]]</f>
        <v>8.6999999999999993</v>
      </c>
      <c r="N1901" t="s">
        <v>9</v>
      </c>
      <c r="O1901" s="8">
        <f>VLOOKUP(tbStoricoOrdini[[#This Row],[AGENTE]],tbAgenti[],2,FALSE)</f>
        <v>0.05</v>
      </c>
      <c r="P1901" s="2">
        <v>1218</v>
      </c>
      <c r="Q1901" s="2">
        <f>tbStoricoOrdini[[#This Row],[IMPORTO]]*tbStoricoOrdini[[#This Row],[% COMM.]]</f>
        <v>60.900000000000006</v>
      </c>
      <c r="R1901" s="2">
        <f>tbStoricoOrdini[[#This Row],[TOT. COMM.]]+tbStoricoOrdini[[#This Row],[IMPORTO]]</f>
        <v>1278.9000000000001</v>
      </c>
    </row>
    <row r="1902" spans="1:18">
      <c r="A1902" s="1">
        <v>43891</v>
      </c>
      <c r="B1902" s="7">
        <f>MONTH(tbStoricoOrdini[[#This Row],[DATA]])</f>
        <v>3</v>
      </c>
      <c r="C1902" t="s">
        <v>1997</v>
      </c>
      <c r="D1902" t="str">
        <f>RIGHT(tbStoricoOrdini[[#This Row],[ORDINE]],4)</f>
        <v>1899</v>
      </c>
      <c r="E1902" t="s">
        <v>26</v>
      </c>
      <c r="F1902" t="str">
        <f>VLOOKUP(tbStoricoOrdini[[#This Row],[CLIENTE]],tbClienti[],3,FALSE)</f>
        <v>Lombardia</v>
      </c>
      <c r="G1902" t="str">
        <f>VLOOKUP(tbStoricoOrdini[[#This Row],[CLIENTE]],tbClienti[],7,FALSE)</f>
        <v>AC</v>
      </c>
      <c r="H1902" t="s">
        <v>76</v>
      </c>
      <c r="I1902" t="str">
        <f>IF(LEFT(tbStoricoOrdini[[#This Row],[ARTICOLO]],3) = "COG","COG",LEFT(tbStoricoOrdini[[#This Row],[ARTICOLO]],FIND(" ",tbStoricoOrdini[[#This Row],[ARTICOLO]])-1))</f>
        <v>COG</v>
      </c>
      <c r="J1902" t="str">
        <f>MID(tbStoricoOrdini[[#This Row],[ARTICOLO]],FIND(" ",tbStoricoOrdini[[#This Row],[ARTICOLO]])+1,4)</f>
        <v>1000</v>
      </c>
      <c r="K1902" t="str">
        <f>IFERROR(RIGHT(tbStoricoOrdini[[#This Row],[ARTICOLO]],LEN(tbStoricoOrdini[[#This Row],[ARTICOLO]])-FIND(" ",tbStoricoOrdini[[#This Row],[ARTICOLO]],FIND(" ",tbStoricoOrdini[[#This Row],[ARTICOLO]]) +1)),"")</f>
        <v/>
      </c>
      <c r="L1902" s="3">
        <f>VLOOKUP(tbStoricoOrdini[[#This Row],[ARTICOLO]],tbArticoli[],2,FALSE)</f>
        <v>150</v>
      </c>
      <c r="M1902" s="22">
        <f>tbStoricoOrdini[[#This Row],[IMPORTO]]/tbStoricoOrdini[[#This Row],[PREZZO]]</f>
        <v>0.22</v>
      </c>
      <c r="N1902" t="s">
        <v>16</v>
      </c>
      <c r="O1902" s="8">
        <f>VLOOKUP(tbStoricoOrdini[[#This Row],[AGENTE]],tbAgenti[],2,FALSE)</f>
        <v>0.05</v>
      </c>
      <c r="P1902" s="2">
        <v>33</v>
      </c>
      <c r="Q1902" s="2">
        <f>tbStoricoOrdini[[#This Row],[IMPORTO]]*tbStoricoOrdini[[#This Row],[% COMM.]]</f>
        <v>1.6500000000000001</v>
      </c>
      <c r="R1902" s="2">
        <f>tbStoricoOrdini[[#This Row],[TOT. COMM.]]+tbStoricoOrdini[[#This Row],[IMPORTO]]</f>
        <v>34.65</v>
      </c>
    </row>
    <row r="1903" spans="1:18">
      <c r="A1903" s="1">
        <v>43891</v>
      </c>
      <c r="B1903" s="7">
        <f>MONTH(tbStoricoOrdini[[#This Row],[DATA]])</f>
        <v>3</v>
      </c>
      <c r="C1903" t="s">
        <v>1998</v>
      </c>
      <c r="D1903" t="str">
        <f>RIGHT(tbStoricoOrdini[[#This Row],[ORDINE]],4)</f>
        <v>1900</v>
      </c>
      <c r="E1903" t="s">
        <v>26</v>
      </c>
      <c r="F1903" t="str">
        <f>VLOOKUP(tbStoricoOrdini[[#This Row],[CLIENTE]],tbClienti[],3,FALSE)</f>
        <v>Lombardia</v>
      </c>
      <c r="G1903" t="str">
        <f>VLOOKUP(tbStoricoOrdini[[#This Row],[CLIENTE]],tbClienti[],7,FALSE)</f>
        <v>AC</v>
      </c>
      <c r="H1903" t="s">
        <v>76</v>
      </c>
      <c r="I1903" t="str">
        <f>IF(LEFT(tbStoricoOrdini[[#This Row],[ARTICOLO]],3) = "COG","COG",LEFT(tbStoricoOrdini[[#This Row],[ARTICOLO]],FIND(" ",tbStoricoOrdini[[#This Row],[ARTICOLO]])-1))</f>
        <v>COG</v>
      </c>
      <c r="J1903" t="str">
        <f>MID(tbStoricoOrdini[[#This Row],[ARTICOLO]],FIND(" ",tbStoricoOrdini[[#This Row],[ARTICOLO]])+1,4)</f>
        <v>1000</v>
      </c>
      <c r="K1903" t="str">
        <f>IFERROR(RIGHT(tbStoricoOrdini[[#This Row],[ARTICOLO]],LEN(tbStoricoOrdini[[#This Row],[ARTICOLO]])-FIND(" ",tbStoricoOrdini[[#This Row],[ARTICOLO]],FIND(" ",tbStoricoOrdini[[#This Row],[ARTICOLO]]) +1)),"")</f>
        <v/>
      </c>
      <c r="L1903" s="3">
        <f>VLOOKUP(tbStoricoOrdini[[#This Row],[ARTICOLO]],tbArticoli[],2,FALSE)</f>
        <v>150</v>
      </c>
      <c r="M1903" s="22">
        <f>tbStoricoOrdini[[#This Row],[IMPORTO]]/tbStoricoOrdini[[#This Row],[PREZZO]]</f>
        <v>3.8266666666666667</v>
      </c>
      <c r="N1903" t="s">
        <v>6</v>
      </c>
      <c r="O1903" s="8">
        <f>VLOOKUP(tbStoricoOrdini[[#This Row],[AGENTE]],tbAgenti[],2,FALSE)</f>
        <v>7.4999999999999997E-2</v>
      </c>
      <c r="P1903" s="2">
        <v>574</v>
      </c>
      <c r="Q1903" s="2">
        <f>tbStoricoOrdini[[#This Row],[IMPORTO]]*tbStoricoOrdini[[#This Row],[% COMM.]]</f>
        <v>43.05</v>
      </c>
      <c r="R1903" s="2">
        <f>tbStoricoOrdini[[#This Row],[TOT. COMM.]]+tbStoricoOrdini[[#This Row],[IMPORTO]]</f>
        <v>617.04999999999995</v>
      </c>
    </row>
    <row r="1904" spans="1:18">
      <c r="A1904" s="1">
        <v>43891</v>
      </c>
      <c r="B1904" s="7">
        <f>MONTH(tbStoricoOrdini[[#This Row],[DATA]])</f>
        <v>3</v>
      </c>
      <c r="C1904" t="s">
        <v>1999</v>
      </c>
      <c r="D1904" t="str">
        <f>RIGHT(tbStoricoOrdini[[#This Row],[ORDINE]],4)</f>
        <v>1901</v>
      </c>
      <c r="E1904" t="s">
        <v>26</v>
      </c>
      <c r="F1904" t="str">
        <f>VLOOKUP(tbStoricoOrdini[[#This Row],[CLIENTE]],tbClienti[],3,FALSE)</f>
        <v>Lombardia</v>
      </c>
      <c r="G1904" t="str">
        <f>VLOOKUP(tbStoricoOrdini[[#This Row],[CLIENTE]],tbClienti[],7,FALSE)</f>
        <v>AC</v>
      </c>
      <c r="H1904" t="s">
        <v>76</v>
      </c>
      <c r="I1904" t="str">
        <f>IF(LEFT(tbStoricoOrdini[[#This Row],[ARTICOLO]],3) = "COG","COG",LEFT(tbStoricoOrdini[[#This Row],[ARTICOLO]],FIND(" ",tbStoricoOrdini[[#This Row],[ARTICOLO]])-1))</f>
        <v>COG</v>
      </c>
      <c r="J1904" t="str">
        <f>MID(tbStoricoOrdini[[#This Row],[ARTICOLO]],FIND(" ",tbStoricoOrdini[[#This Row],[ARTICOLO]])+1,4)</f>
        <v>1000</v>
      </c>
      <c r="K1904" t="str">
        <f>IFERROR(RIGHT(tbStoricoOrdini[[#This Row],[ARTICOLO]],LEN(tbStoricoOrdini[[#This Row],[ARTICOLO]])-FIND(" ",tbStoricoOrdini[[#This Row],[ARTICOLO]],FIND(" ",tbStoricoOrdini[[#This Row],[ARTICOLO]]) +1)),"")</f>
        <v/>
      </c>
      <c r="L1904" s="3">
        <f>VLOOKUP(tbStoricoOrdini[[#This Row],[ARTICOLO]],tbArticoli[],2,FALSE)</f>
        <v>150</v>
      </c>
      <c r="M1904" s="22">
        <f>tbStoricoOrdini[[#This Row],[IMPORTO]]/tbStoricoOrdini[[#This Row],[PREZZO]]</f>
        <v>18.713333333333335</v>
      </c>
      <c r="N1904" t="s">
        <v>9</v>
      </c>
      <c r="O1904" s="8">
        <f>VLOOKUP(tbStoricoOrdini[[#This Row],[AGENTE]],tbAgenti[],2,FALSE)</f>
        <v>0.05</v>
      </c>
      <c r="P1904" s="2">
        <v>2807</v>
      </c>
      <c r="Q1904" s="2">
        <f>tbStoricoOrdini[[#This Row],[IMPORTO]]*tbStoricoOrdini[[#This Row],[% COMM.]]</f>
        <v>140.35</v>
      </c>
      <c r="R1904" s="2">
        <f>tbStoricoOrdini[[#This Row],[TOT. COMM.]]+tbStoricoOrdini[[#This Row],[IMPORTO]]</f>
        <v>2947.35</v>
      </c>
    </row>
    <row r="1905" spans="1:18">
      <c r="A1905" s="1">
        <v>43891</v>
      </c>
      <c r="B1905" s="7">
        <f>MONTH(tbStoricoOrdini[[#This Row],[DATA]])</f>
        <v>3</v>
      </c>
      <c r="C1905" t="s">
        <v>2000</v>
      </c>
      <c r="D1905" t="str">
        <f>RIGHT(tbStoricoOrdini[[#This Row],[ORDINE]],4)</f>
        <v>1902</v>
      </c>
      <c r="E1905" t="s">
        <v>26</v>
      </c>
      <c r="F1905" t="str">
        <f>VLOOKUP(tbStoricoOrdini[[#This Row],[CLIENTE]],tbClienti[],3,FALSE)</f>
        <v>Lombardia</v>
      </c>
      <c r="G1905" t="str">
        <f>VLOOKUP(tbStoricoOrdini[[#This Row],[CLIENTE]],tbClienti[],7,FALSE)</f>
        <v>AC</v>
      </c>
      <c r="H1905" t="s">
        <v>72</v>
      </c>
      <c r="I1905" t="str">
        <f>IF(LEFT(tbStoricoOrdini[[#This Row],[ARTICOLO]],3) = "COG","COG",LEFT(tbStoricoOrdini[[#This Row],[ARTICOLO]],FIND(" ",tbStoricoOrdini[[#This Row],[ARTICOLO]])-1))</f>
        <v>EB06</v>
      </c>
      <c r="J1905" t="str">
        <f>MID(tbStoricoOrdini[[#This Row],[ARTICOLO]],FIND(" ",tbStoricoOrdini[[#This Row],[ARTICOLO]])+1,4)</f>
        <v>3000</v>
      </c>
      <c r="K1905" t="str">
        <f>IFERROR(RIGHT(tbStoricoOrdini[[#This Row],[ARTICOLO]],LEN(tbStoricoOrdini[[#This Row],[ARTICOLO]])-FIND(" ",tbStoricoOrdini[[#This Row],[ARTICOLO]],FIND(" ",tbStoricoOrdini[[#This Row],[ARTICOLO]]) +1)),"")</f>
        <v>Medium</v>
      </c>
      <c r="L1905" s="3">
        <f>VLOOKUP(tbStoricoOrdini[[#This Row],[ARTICOLO]],tbArticoli[],2,FALSE)</f>
        <v>120</v>
      </c>
      <c r="M1905" s="22">
        <f>tbStoricoOrdini[[#This Row],[IMPORTO]]/tbStoricoOrdini[[#This Row],[PREZZO]]</f>
        <v>0.82499999999999996</v>
      </c>
      <c r="N1905" t="s">
        <v>15</v>
      </c>
      <c r="O1905" s="8">
        <f>VLOOKUP(tbStoricoOrdini[[#This Row],[AGENTE]],tbAgenti[],2,FALSE)</f>
        <v>0.08</v>
      </c>
      <c r="P1905" s="2">
        <v>99</v>
      </c>
      <c r="Q1905" s="2">
        <f>tbStoricoOrdini[[#This Row],[IMPORTO]]*tbStoricoOrdini[[#This Row],[% COMM.]]</f>
        <v>7.92</v>
      </c>
      <c r="R1905" s="2">
        <f>tbStoricoOrdini[[#This Row],[TOT. COMM.]]+tbStoricoOrdini[[#This Row],[IMPORTO]]</f>
        <v>106.92</v>
      </c>
    </row>
    <row r="1906" spans="1:18">
      <c r="A1906" s="1">
        <v>43891</v>
      </c>
      <c r="B1906" s="7">
        <f>MONTH(tbStoricoOrdini[[#This Row],[DATA]])</f>
        <v>3</v>
      </c>
      <c r="C1906" t="s">
        <v>2001</v>
      </c>
      <c r="D1906" t="str">
        <f>RIGHT(tbStoricoOrdini[[#This Row],[ORDINE]],4)</f>
        <v>1903</v>
      </c>
      <c r="E1906" t="s">
        <v>26</v>
      </c>
      <c r="F1906" t="str">
        <f>VLOOKUP(tbStoricoOrdini[[#This Row],[CLIENTE]],tbClienti[],3,FALSE)</f>
        <v>Lombardia</v>
      </c>
      <c r="G1906" t="str">
        <f>VLOOKUP(tbStoricoOrdini[[#This Row],[CLIENTE]],tbClienti[],7,FALSE)</f>
        <v>AC</v>
      </c>
      <c r="H1906" t="s">
        <v>72</v>
      </c>
      <c r="I1906" t="str">
        <f>IF(LEFT(tbStoricoOrdini[[#This Row],[ARTICOLO]],3) = "COG","COG",LEFT(tbStoricoOrdini[[#This Row],[ARTICOLO]],FIND(" ",tbStoricoOrdini[[#This Row],[ARTICOLO]])-1))</f>
        <v>EB06</v>
      </c>
      <c r="J1906" t="str">
        <f>MID(tbStoricoOrdini[[#This Row],[ARTICOLO]],FIND(" ",tbStoricoOrdini[[#This Row],[ARTICOLO]])+1,4)</f>
        <v>3000</v>
      </c>
      <c r="K1906" t="str">
        <f>IFERROR(RIGHT(tbStoricoOrdini[[#This Row],[ARTICOLO]],LEN(tbStoricoOrdini[[#This Row],[ARTICOLO]])-FIND(" ",tbStoricoOrdini[[#This Row],[ARTICOLO]],FIND(" ",tbStoricoOrdini[[#This Row],[ARTICOLO]]) +1)),"")</f>
        <v>Medium</v>
      </c>
      <c r="L1906" s="3">
        <f>VLOOKUP(tbStoricoOrdini[[#This Row],[ARTICOLO]],tbArticoli[],2,FALSE)</f>
        <v>120</v>
      </c>
      <c r="M1906" s="22">
        <f>tbStoricoOrdini[[#This Row],[IMPORTO]]/tbStoricoOrdini[[#This Row],[PREZZO]]</f>
        <v>4.1666666666666664E-2</v>
      </c>
      <c r="N1906" t="s">
        <v>17</v>
      </c>
      <c r="O1906" s="8">
        <f>VLOOKUP(tbStoricoOrdini[[#This Row],[AGENTE]],tbAgenti[],2,FALSE)</f>
        <v>0.08</v>
      </c>
      <c r="P1906" s="2">
        <v>5</v>
      </c>
      <c r="Q1906" s="2">
        <f>tbStoricoOrdini[[#This Row],[IMPORTO]]*tbStoricoOrdini[[#This Row],[% COMM.]]</f>
        <v>0.4</v>
      </c>
      <c r="R1906" s="2">
        <f>tbStoricoOrdini[[#This Row],[TOT. COMM.]]+tbStoricoOrdini[[#This Row],[IMPORTO]]</f>
        <v>5.4</v>
      </c>
    </row>
    <row r="1907" spans="1:18">
      <c r="A1907" s="1">
        <v>43891</v>
      </c>
      <c r="B1907" s="7">
        <f>MONTH(tbStoricoOrdini[[#This Row],[DATA]])</f>
        <v>3</v>
      </c>
      <c r="C1907" t="s">
        <v>2002</v>
      </c>
      <c r="D1907" t="str">
        <f>RIGHT(tbStoricoOrdini[[#This Row],[ORDINE]],4)</f>
        <v>1904</v>
      </c>
      <c r="E1907" t="s">
        <v>26</v>
      </c>
      <c r="F1907" t="str">
        <f>VLOOKUP(tbStoricoOrdini[[#This Row],[CLIENTE]],tbClienti[],3,FALSE)</f>
        <v>Lombardia</v>
      </c>
      <c r="G1907" t="str">
        <f>VLOOKUP(tbStoricoOrdini[[#This Row],[CLIENTE]],tbClienti[],7,FALSE)</f>
        <v>AC</v>
      </c>
      <c r="H1907" t="s">
        <v>72</v>
      </c>
      <c r="I1907" t="str">
        <f>IF(LEFT(tbStoricoOrdini[[#This Row],[ARTICOLO]],3) = "COG","COG",LEFT(tbStoricoOrdini[[#This Row],[ARTICOLO]],FIND(" ",tbStoricoOrdini[[#This Row],[ARTICOLO]])-1))</f>
        <v>EB06</v>
      </c>
      <c r="J1907" t="str">
        <f>MID(tbStoricoOrdini[[#This Row],[ARTICOLO]],FIND(" ",tbStoricoOrdini[[#This Row],[ARTICOLO]])+1,4)</f>
        <v>3000</v>
      </c>
      <c r="K1907" t="str">
        <f>IFERROR(RIGHT(tbStoricoOrdini[[#This Row],[ARTICOLO]],LEN(tbStoricoOrdini[[#This Row],[ARTICOLO]])-FIND(" ",tbStoricoOrdini[[#This Row],[ARTICOLO]],FIND(" ",tbStoricoOrdini[[#This Row],[ARTICOLO]]) +1)),"")</f>
        <v>Medium</v>
      </c>
      <c r="L1907" s="3">
        <f>VLOOKUP(tbStoricoOrdini[[#This Row],[ARTICOLO]],tbArticoli[],2,FALSE)</f>
        <v>120</v>
      </c>
      <c r="M1907" s="22">
        <f>tbStoricoOrdini[[#This Row],[IMPORTO]]/tbStoricoOrdini[[#This Row],[PREZZO]]</f>
        <v>2.3083333333333331</v>
      </c>
      <c r="N1907" t="s">
        <v>18</v>
      </c>
      <c r="O1907" s="8">
        <f>VLOOKUP(tbStoricoOrdini[[#This Row],[AGENTE]],tbAgenti[],2,FALSE)</f>
        <v>0.03</v>
      </c>
      <c r="P1907" s="2">
        <v>277</v>
      </c>
      <c r="Q1907" s="2">
        <f>tbStoricoOrdini[[#This Row],[IMPORTO]]*tbStoricoOrdini[[#This Row],[% COMM.]]</f>
        <v>8.31</v>
      </c>
      <c r="R1907" s="2">
        <f>tbStoricoOrdini[[#This Row],[TOT. COMM.]]+tbStoricoOrdini[[#This Row],[IMPORTO]]</f>
        <v>285.31</v>
      </c>
    </row>
    <row r="1908" spans="1:18">
      <c r="A1908" s="1">
        <v>43891</v>
      </c>
      <c r="B1908" s="7">
        <f>MONTH(tbStoricoOrdini[[#This Row],[DATA]])</f>
        <v>3</v>
      </c>
      <c r="C1908" t="s">
        <v>2003</v>
      </c>
      <c r="D1908" t="str">
        <f>RIGHT(tbStoricoOrdini[[#This Row],[ORDINE]],4)</f>
        <v>1905</v>
      </c>
      <c r="E1908" t="s">
        <v>26</v>
      </c>
      <c r="F1908" t="str">
        <f>VLOOKUP(tbStoricoOrdini[[#This Row],[CLIENTE]],tbClienti[],3,FALSE)</f>
        <v>Lombardia</v>
      </c>
      <c r="G1908" t="str">
        <f>VLOOKUP(tbStoricoOrdini[[#This Row],[CLIENTE]],tbClienti[],7,FALSE)</f>
        <v>AC</v>
      </c>
      <c r="H1908" t="s">
        <v>72</v>
      </c>
      <c r="I1908" t="str">
        <f>IF(LEFT(tbStoricoOrdini[[#This Row],[ARTICOLO]],3) = "COG","COG",LEFT(tbStoricoOrdini[[#This Row],[ARTICOLO]],FIND(" ",tbStoricoOrdini[[#This Row],[ARTICOLO]])-1))</f>
        <v>EB06</v>
      </c>
      <c r="J1908" t="str">
        <f>MID(tbStoricoOrdini[[#This Row],[ARTICOLO]],FIND(" ",tbStoricoOrdini[[#This Row],[ARTICOLO]])+1,4)</f>
        <v>3000</v>
      </c>
      <c r="K1908" t="str">
        <f>IFERROR(RIGHT(tbStoricoOrdini[[#This Row],[ARTICOLO]],LEN(tbStoricoOrdini[[#This Row],[ARTICOLO]])-FIND(" ",tbStoricoOrdini[[#This Row],[ARTICOLO]],FIND(" ",tbStoricoOrdini[[#This Row],[ARTICOLO]]) +1)),"")</f>
        <v>Medium</v>
      </c>
      <c r="L1908" s="3">
        <f>VLOOKUP(tbStoricoOrdini[[#This Row],[ARTICOLO]],tbArticoli[],2,FALSE)</f>
        <v>120</v>
      </c>
      <c r="M1908" s="22">
        <f>tbStoricoOrdini[[#This Row],[IMPORTO]]/tbStoricoOrdini[[#This Row],[PREZZO]]</f>
        <v>6.5333333333333332</v>
      </c>
      <c r="N1908" t="s">
        <v>6</v>
      </c>
      <c r="O1908" s="8">
        <f>VLOOKUP(tbStoricoOrdini[[#This Row],[AGENTE]],tbAgenti[],2,FALSE)</f>
        <v>7.4999999999999997E-2</v>
      </c>
      <c r="P1908" s="2">
        <v>784</v>
      </c>
      <c r="Q1908" s="2">
        <f>tbStoricoOrdini[[#This Row],[IMPORTO]]*tbStoricoOrdini[[#This Row],[% COMM.]]</f>
        <v>58.8</v>
      </c>
      <c r="R1908" s="2">
        <f>tbStoricoOrdini[[#This Row],[TOT. COMM.]]+tbStoricoOrdini[[#This Row],[IMPORTO]]</f>
        <v>842.8</v>
      </c>
    </row>
    <row r="1909" spans="1:18">
      <c r="A1909" s="1">
        <v>43891</v>
      </c>
      <c r="B1909" s="7">
        <f>MONTH(tbStoricoOrdini[[#This Row],[DATA]])</f>
        <v>3</v>
      </c>
      <c r="C1909" t="s">
        <v>2004</v>
      </c>
      <c r="D1909" t="str">
        <f>RIGHT(tbStoricoOrdini[[#This Row],[ORDINE]],4)</f>
        <v>1906</v>
      </c>
      <c r="E1909" t="s">
        <v>26</v>
      </c>
      <c r="F1909" t="str">
        <f>VLOOKUP(tbStoricoOrdini[[#This Row],[CLIENTE]],tbClienti[],3,FALSE)</f>
        <v>Lombardia</v>
      </c>
      <c r="G1909" t="str">
        <f>VLOOKUP(tbStoricoOrdini[[#This Row],[CLIENTE]],tbClienti[],7,FALSE)</f>
        <v>AC</v>
      </c>
      <c r="H1909" t="s">
        <v>72</v>
      </c>
      <c r="I1909" t="str">
        <f>IF(LEFT(tbStoricoOrdini[[#This Row],[ARTICOLO]],3) = "COG","COG",LEFT(tbStoricoOrdini[[#This Row],[ARTICOLO]],FIND(" ",tbStoricoOrdini[[#This Row],[ARTICOLO]])-1))</f>
        <v>EB06</v>
      </c>
      <c r="J1909" t="str">
        <f>MID(tbStoricoOrdini[[#This Row],[ARTICOLO]],FIND(" ",tbStoricoOrdini[[#This Row],[ARTICOLO]])+1,4)</f>
        <v>3000</v>
      </c>
      <c r="K1909" t="str">
        <f>IFERROR(RIGHT(tbStoricoOrdini[[#This Row],[ARTICOLO]],LEN(tbStoricoOrdini[[#This Row],[ARTICOLO]])-FIND(" ",tbStoricoOrdini[[#This Row],[ARTICOLO]],FIND(" ",tbStoricoOrdini[[#This Row],[ARTICOLO]]) +1)),"")</f>
        <v>Medium</v>
      </c>
      <c r="L1909" s="3">
        <f>VLOOKUP(tbStoricoOrdini[[#This Row],[ARTICOLO]],tbArticoli[],2,FALSE)</f>
        <v>120</v>
      </c>
      <c r="M1909" s="22">
        <f>tbStoricoOrdini[[#This Row],[IMPORTO]]/tbStoricoOrdini[[#This Row],[PREZZO]]</f>
        <v>5.2166666666666668</v>
      </c>
      <c r="N1909" t="s">
        <v>9</v>
      </c>
      <c r="O1909" s="8">
        <f>VLOOKUP(tbStoricoOrdini[[#This Row],[AGENTE]],tbAgenti[],2,FALSE)</f>
        <v>0.05</v>
      </c>
      <c r="P1909" s="2">
        <v>626</v>
      </c>
      <c r="Q1909" s="2">
        <f>tbStoricoOrdini[[#This Row],[IMPORTO]]*tbStoricoOrdini[[#This Row],[% COMM.]]</f>
        <v>31.3</v>
      </c>
      <c r="R1909" s="2">
        <f>tbStoricoOrdini[[#This Row],[TOT. COMM.]]+tbStoricoOrdini[[#This Row],[IMPORTO]]</f>
        <v>657.3</v>
      </c>
    </row>
    <row r="1910" spans="1:18">
      <c r="A1910" s="1">
        <v>43891</v>
      </c>
      <c r="B1910" s="7">
        <f>MONTH(tbStoricoOrdini[[#This Row],[DATA]])</f>
        <v>3</v>
      </c>
      <c r="C1910" t="s">
        <v>2005</v>
      </c>
      <c r="D1910" t="str">
        <f>RIGHT(tbStoricoOrdini[[#This Row],[ORDINE]],4)</f>
        <v>1907</v>
      </c>
      <c r="E1910" t="s">
        <v>26</v>
      </c>
      <c r="F1910" t="str">
        <f>VLOOKUP(tbStoricoOrdini[[#This Row],[CLIENTE]],tbClienti[],3,FALSE)</f>
        <v>Lombardia</v>
      </c>
      <c r="G1910" t="str">
        <f>VLOOKUP(tbStoricoOrdini[[#This Row],[CLIENTE]],tbClienti[],7,FALSE)</f>
        <v>AC</v>
      </c>
      <c r="H1910" t="s">
        <v>73</v>
      </c>
      <c r="I1910" t="str">
        <f>IF(LEFT(tbStoricoOrdini[[#This Row],[ARTICOLO]],3) = "COG","COG",LEFT(tbStoricoOrdini[[#This Row],[ARTICOLO]],FIND(" ",tbStoricoOrdini[[#This Row],[ARTICOLO]])-1))</f>
        <v>EB06</v>
      </c>
      <c r="J1910" t="str">
        <f>MID(tbStoricoOrdini[[#This Row],[ARTICOLO]],FIND(" ",tbStoricoOrdini[[#This Row],[ARTICOLO]])+1,4)</f>
        <v>3000</v>
      </c>
      <c r="K1910" t="str">
        <f>IFERROR(RIGHT(tbStoricoOrdini[[#This Row],[ARTICOLO]],LEN(tbStoricoOrdini[[#This Row],[ARTICOLO]])-FIND(" ",tbStoricoOrdini[[#This Row],[ARTICOLO]],FIND(" ",tbStoricoOrdini[[#This Row],[ARTICOLO]]) +1)),"")</f>
        <v>Plus</v>
      </c>
      <c r="L1910" s="3">
        <f>VLOOKUP(tbStoricoOrdini[[#This Row],[ARTICOLO]],tbArticoli[],2,FALSE)</f>
        <v>130</v>
      </c>
      <c r="M1910" s="22">
        <f>tbStoricoOrdini[[#This Row],[IMPORTO]]/tbStoricoOrdini[[#This Row],[PREZZO]]</f>
        <v>3.6461538461538461</v>
      </c>
      <c r="N1910" t="s">
        <v>17</v>
      </c>
      <c r="O1910" s="8">
        <f>VLOOKUP(tbStoricoOrdini[[#This Row],[AGENTE]],tbAgenti[],2,FALSE)</f>
        <v>0.08</v>
      </c>
      <c r="P1910" s="2">
        <v>474</v>
      </c>
      <c r="Q1910" s="2">
        <f>tbStoricoOrdini[[#This Row],[IMPORTO]]*tbStoricoOrdini[[#This Row],[% COMM.]]</f>
        <v>37.92</v>
      </c>
      <c r="R1910" s="2">
        <f>tbStoricoOrdini[[#This Row],[TOT. COMM.]]+tbStoricoOrdini[[#This Row],[IMPORTO]]</f>
        <v>511.92</v>
      </c>
    </row>
    <row r="1911" spans="1:18">
      <c r="A1911" s="1">
        <v>43891</v>
      </c>
      <c r="B1911" s="7">
        <f>MONTH(tbStoricoOrdini[[#This Row],[DATA]])</f>
        <v>3</v>
      </c>
      <c r="C1911" t="s">
        <v>2006</v>
      </c>
      <c r="D1911" t="str">
        <f>RIGHT(tbStoricoOrdini[[#This Row],[ORDINE]],4)</f>
        <v>1908</v>
      </c>
      <c r="E1911" t="s">
        <v>28</v>
      </c>
      <c r="F1911" t="str">
        <f>VLOOKUP(tbStoricoOrdini[[#This Row],[CLIENTE]],tbClienti[],3,FALSE)</f>
        <v>Piemonte</v>
      </c>
      <c r="G1911" t="str">
        <f>VLOOKUP(tbStoricoOrdini[[#This Row],[CLIENTE]],tbClienti[],7,FALSE)</f>
        <v>BB</v>
      </c>
      <c r="H1911" t="s">
        <v>78</v>
      </c>
      <c r="I1911" t="str">
        <f>IF(LEFT(tbStoricoOrdini[[#This Row],[ARTICOLO]],3) = "COG","COG",LEFT(tbStoricoOrdini[[#This Row],[ARTICOLO]],FIND(" ",tbStoricoOrdini[[#This Row],[ARTICOLO]])-1))</f>
        <v>COG</v>
      </c>
      <c r="J1911" t="str">
        <f>MID(tbStoricoOrdini[[#This Row],[ARTICOLO]],FIND(" ",tbStoricoOrdini[[#This Row],[ARTICOLO]])+1,4)</f>
        <v>3000</v>
      </c>
      <c r="K1911" t="str">
        <f>IFERROR(RIGHT(tbStoricoOrdini[[#This Row],[ARTICOLO]],LEN(tbStoricoOrdini[[#This Row],[ARTICOLO]])-FIND(" ",tbStoricoOrdini[[#This Row],[ARTICOLO]],FIND(" ",tbStoricoOrdini[[#This Row],[ARTICOLO]]) +1)),"")</f>
        <v>Medium</v>
      </c>
      <c r="L1911" s="3">
        <f>VLOOKUP(tbStoricoOrdini[[#This Row],[ARTICOLO]],tbArticoli[],2,FALSE)</f>
        <v>220</v>
      </c>
      <c r="M1911" s="22">
        <f>tbStoricoOrdini[[#This Row],[IMPORTO]]/tbStoricoOrdini[[#This Row],[PREZZO]]</f>
        <v>2.0772727272727272</v>
      </c>
      <c r="N1911" t="s">
        <v>15</v>
      </c>
      <c r="O1911" s="8">
        <f>VLOOKUP(tbStoricoOrdini[[#This Row],[AGENTE]],tbAgenti[],2,FALSE)</f>
        <v>0.08</v>
      </c>
      <c r="P1911" s="2">
        <v>457</v>
      </c>
      <c r="Q1911" s="2">
        <f>tbStoricoOrdini[[#This Row],[IMPORTO]]*tbStoricoOrdini[[#This Row],[% COMM.]]</f>
        <v>36.56</v>
      </c>
      <c r="R1911" s="2">
        <f>tbStoricoOrdini[[#This Row],[TOT. COMM.]]+tbStoricoOrdini[[#This Row],[IMPORTO]]</f>
        <v>493.56</v>
      </c>
    </row>
    <row r="1912" spans="1:18">
      <c r="A1912" s="1">
        <v>43891</v>
      </c>
      <c r="B1912" s="7">
        <f>MONTH(tbStoricoOrdini[[#This Row],[DATA]])</f>
        <v>3</v>
      </c>
      <c r="C1912" t="s">
        <v>2007</v>
      </c>
      <c r="D1912" t="str">
        <f>RIGHT(tbStoricoOrdini[[#This Row],[ORDINE]],4)</f>
        <v>1909</v>
      </c>
      <c r="E1912" t="s">
        <v>28</v>
      </c>
      <c r="F1912" t="str">
        <f>VLOOKUP(tbStoricoOrdini[[#This Row],[CLIENTE]],tbClienti[],3,FALSE)</f>
        <v>Piemonte</v>
      </c>
      <c r="G1912" t="str">
        <f>VLOOKUP(tbStoricoOrdini[[#This Row],[CLIENTE]],tbClienti[],7,FALSE)</f>
        <v>BB</v>
      </c>
      <c r="H1912" t="s">
        <v>74</v>
      </c>
      <c r="I1912" t="str">
        <f>IF(LEFT(tbStoricoOrdini[[#This Row],[ARTICOLO]],3) = "COG","COG",LEFT(tbStoricoOrdini[[#This Row],[ARTICOLO]],FIND(" ",tbStoricoOrdini[[#This Row],[ARTICOLO]])-1))</f>
        <v>AVRC</v>
      </c>
      <c r="J1912" t="str">
        <f>MID(tbStoricoOrdini[[#This Row],[ARTICOLO]],FIND(" ",tbStoricoOrdini[[#This Row],[ARTICOLO]])+1,4)</f>
        <v>2500</v>
      </c>
      <c r="K1912" t="str">
        <f>IFERROR(RIGHT(tbStoricoOrdini[[#This Row],[ARTICOLO]],LEN(tbStoricoOrdini[[#This Row],[ARTICOLO]])-FIND(" ",tbStoricoOrdini[[#This Row],[ARTICOLO]],FIND(" ",tbStoricoOrdini[[#This Row],[ARTICOLO]]) +1)),"")</f>
        <v>Gold</v>
      </c>
      <c r="L1912" s="3">
        <f>VLOOKUP(tbStoricoOrdini[[#This Row],[ARTICOLO]],tbArticoli[],2,FALSE)</f>
        <v>500</v>
      </c>
      <c r="M1912" s="22">
        <f>tbStoricoOrdini[[#This Row],[IMPORTO]]/tbStoricoOrdini[[#This Row],[PREZZO]]</f>
        <v>8.7579999999999991</v>
      </c>
      <c r="N1912" t="s">
        <v>15</v>
      </c>
      <c r="O1912" s="8">
        <f>VLOOKUP(tbStoricoOrdini[[#This Row],[AGENTE]],tbAgenti[],2,FALSE)</f>
        <v>0.08</v>
      </c>
      <c r="P1912" s="2">
        <v>4379</v>
      </c>
      <c r="Q1912" s="2">
        <f>tbStoricoOrdini[[#This Row],[IMPORTO]]*tbStoricoOrdini[[#This Row],[% COMM.]]</f>
        <v>350.32</v>
      </c>
      <c r="R1912" s="2">
        <f>tbStoricoOrdini[[#This Row],[TOT. COMM.]]+tbStoricoOrdini[[#This Row],[IMPORTO]]</f>
        <v>4729.32</v>
      </c>
    </row>
    <row r="1913" spans="1:18">
      <c r="A1913" s="1">
        <v>43891</v>
      </c>
      <c r="B1913" s="7">
        <f>MONTH(tbStoricoOrdini[[#This Row],[DATA]])</f>
        <v>3</v>
      </c>
      <c r="C1913" t="s">
        <v>2008</v>
      </c>
      <c r="D1913" t="str">
        <f>RIGHT(tbStoricoOrdini[[#This Row],[ORDINE]],4)</f>
        <v>1910</v>
      </c>
      <c r="E1913" t="s">
        <v>28</v>
      </c>
      <c r="F1913" t="str">
        <f>VLOOKUP(tbStoricoOrdini[[#This Row],[CLIENTE]],tbClienti[],3,FALSE)</f>
        <v>Piemonte</v>
      </c>
      <c r="G1913" t="str">
        <f>VLOOKUP(tbStoricoOrdini[[#This Row],[CLIENTE]],tbClienti[],7,FALSE)</f>
        <v>BB</v>
      </c>
      <c r="H1913" t="s">
        <v>63</v>
      </c>
      <c r="I1913" t="str">
        <f>IF(LEFT(tbStoricoOrdini[[#This Row],[ARTICOLO]],3) = "COG","COG",LEFT(tbStoricoOrdini[[#This Row],[ARTICOLO]],FIND(" ",tbStoricoOrdini[[#This Row],[ARTICOLO]])-1))</f>
        <v>KLM</v>
      </c>
      <c r="J1913" t="str">
        <f>MID(tbStoricoOrdini[[#This Row],[ARTICOLO]],FIND(" ",tbStoricoOrdini[[#This Row],[ARTICOLO]])+1,4)</f>
        <v>3000</v>
      </c>
      <c r="K1913" t="str">
        <f>IFERROR(RIGHT(tbStoricoOrdini[[#This Row],[ARTICOLO]],LEN(tbStoricoOrdini[[#This Row],[ARTICOLO]])-FIND(" ",tbStoricoOrdini[[#This Row],[ARTICOLO]],FIND(" ",tbStoricoOrdini[[#This Row],[ARTICOLO]]) +1)),"")</f>
        <v>Plus</v>
      </c>
      <c r="L1913" s="3">
        <f>VLOOKUP(tbStoricoOrdini[[#This Row],[ARTICOLO]],tbArticoli[],2,FALSE)</f>
        <v>145</v>
      </c>
      <c r="M1913" s="22">
        <f>tbStoricoOrdini[[#This Row],[IMPORTO]]/tbStoricoOrdini[[#This Row],[PREZZO]]</f>
        <v>22.310344827586206</v>
      </c>
      <c r="N1913" t="s">
        <v>15</v>
      </c>
      <c r="O1913" s="8">
        <f>VLOOKUP(tbStoricoOrdini[[#This Row],[AGENTE]],tbAgenti[],2,FALSE)</f>
        <v>0.08</v>
      </c>
      <c r="P1913" s="2">
        <v>3235</v>
      </c>
      <c r="Q1913" s="2">
        <f>tbStoricoOrdini[[#This Row],[IMPORTO]]*tbStoricoOrdini[[#This Row],[% COMM.]]</f>
        <v>258.8</v>
      </c>
      <c r="R1913" s="2">
        <f>tbStoricoOrdini[[#This Row],[TOT. COMM.]]+tbStoricoOrdini[[#This Row],[IMPORTO]]</f>
        <v>3493.8</v>
      </c>
    </row>
    <row r="1914" spans="1:18">
      <c r="A1914" s="1">
        <v>43891</v>
      </c>
      <c r="B1914" s="7">
        <f>MONTH(tbStoricoOrdini[[#This Row],[DATA]])</f>
        <v>3</v>
      </c>
      <c r="C1914" t="s">
        <v>2009</v>
      </c>
      <c r="D1914" t="str">
        <f>RIGHT(tbStoricoOrdini[[#This Row],[ORDINE]],4)</f>
        <v>1911</v>
      </c>
      <c r="E1914" t="s">
        <v>28</v>
      </c>
      <c r="F1914" t="str">
        <f>VLOOKUP(tbStoricoOrdini[[#This Row],[CLIENTE]],tbClienti[],3,FALSE)</f>
        <v>Piemonte</v>
      </c>
      <c r="G1914" t="str">
        <f>VLOOKUP(tbStoricoOrdini[[#This Row],[CLIENTE]],tbClienti[],7,FALSE)</f>
        <v>BB</v>
      </c>
      <c r="H1914" t="s">
        <v>63</v>
      </c>
      <c r="I1914" t="str">
        <f>IF(LEFT(tbStoricoOrdini[[#This Row],[ARTICOLO]],3) = "COG","COG",LEFT(tbStoricoOrdini[[#This Row],[ARTICOLO]],FIND(" ",tbStoricoOrdini[[#This Row],[ARTICOLO]])-1))</f>
        <v>KLM</v>
      </c>
      <c r="J1914" t="str">
        <f>MID(tbStoricoOrdini[[#This Row],[ARTICOLO]],FIND(" ",tbStoricoOrdini[[#This Row],[ARTICOLO]])+1,4)</f>
        <v>3000</v>
      </c>
      <c r="K1914" t="str">
        <f>IFERROR(RIGHT(tbStoricoOrdini[[#This Row],[ARTICOLO]],LEN(tbStoricoOrdini[[#This Row],[ARTICOLO]])-FIND(" ",tbStoricoOrdini[[#This Row],[ARTICOLO]],FIND(" ",tbStoricoOrdini[[#This Row],[ARTICOLO]]) +1)),"")</f>
        <v>Plus</v>
      </c>
      <c r="L1914" s="3">
        <f>VLOOKUP(tbStoricoOrdini[[#This Row],[ARTICOLO]],tbArticoli[],2,FALSE)</f>
        <v>145</v>
      </c>
      <c r="M1914" s="22">
        <f>tbStoricoOrdini[[#This Row],[IMPORTO]]/tbStoricoOrdini[[#This Row],[PREZZO]]</f>
        <v>20.441379310344828</v>
      </c>
      <c r="N1914" t="s">
        <v>18</v>
      </c>
      <c r="O1914" s="8">
        <f>VLOOKUP(tbStoricoOrdini[[#This Row],[AGENTE]],tbAgenti[],2,FALSE)</f>
        <v>0.03</v>
      </c>
      <c r="P1914" s="2">
        <v>2964</v>
      </c>
      <c r="Q1914" s="2">
        <f>tbStoricoOrdini[[#This Row],[IMPORTO]]*tbStoricoOrdini[[#This Row],[% COMM.]]</f>
        <v>88.92</v>
      </c>
      <c r="R1914" s="2">
        <f>tbStoricoOrdini[[#This Row],[TOT. COMM.]]+tbStoricoOrdini[[#This Row],[IMPORTO]]</f>
        <v>3052.92</v>
      </c>
    </row>
    <row r="1915" spans="1:18">
      <c r="A1915" s="1">
        <v>43891</v>
      </c>
      <c r="B1915" s="7">
        <f>MONTH(tbStoricoOrdini[[#This Row],[DATA]])</f>
        <v>3</v>
      </c>
      <c r="C1915" t="s">
        <v>2010</v>
      </c>
      <c r="D1915" t="str">
        <f>RIGHT(tbStoricoOrdini[[#This Row],[ORDINE]],4)</f>
        <v>1912</v>
      </c>
      <c r="E1915" t="s">
        <v>28</v>
      </c>
      <c r="F1915" t="str">
        <f>VLOOKUP(tbStoricoOrdini[[#This Row],[CLIENTE]],tbClienti[],3,FALSE)</f>
        <v>Piemonte</v>
      </c>
      <c r="G1915" t="str">
        <f>VLOOKUP(tbStoricoOrdini[[#This Row],[CLIENTE]],tbClienti[],7,FALSE)</f>
        <v>BB</v>
      </c>
      <c r="H1915" t="s">
        <v>66</v>
      </c>
      <c r="I1915" t="str">
        <f>IF(LEFT(tbStoricoOrdini[[#This Row],[ARTICOLO]],3) = "COG","COG",LEFT(tbStoricoOrdini[[#This Row],[ARTICOLO]],FIND(" ",tbStoricoOrdini[[#This Row],[ARTICOLO]])-1))</f>
        <v>BAG</v>
      </c>
      <c r="J1915" t="str">
        <f>MID(tbStoricoOrdini[[#This Row],[ARTICOLO]],FIND(" ",tbStoricoOrdini[[#This Row],[ARTICOLO]])+1,4)</f>
        <v>2500</v>
      </c>
      <c r="K1915" t="str">
        <f>IFERROR(RIGHT(tbStoricoOrdini[[#This Row],[ARTICOLO]],LEN(tbStoricoOrdini[[#This Row],[ARTICOLO]])-FIND(" ",tbStoricoOrdini[[#This Row],[ARTICOLO]],FIND(" ",tbStoricoOrdini[[#This Row],[ARTICOLO]]) +1)),"")</f>
        <v>Plus</v>
      </c>
      <c r="L1915" s="3">
        <f>VLOOKUP(tbStoricoOrdini[[#This Row],[ARTICOLO]],tbArticoli[],2,FALSE)</f>
        <v>220</v>
      </c>
      <c r="M1915" s="22">
        <f>tbStoricoOrdini[[#This Row],[IMPORTO]]/tbStoricoOrdini[[#This Row],[PREZZO]]</f>
        <v>501.75</v>
      </c>
      <c r="N1915" t="s">
        <v>15</v>
      </c>
      <c r="O1915" s="8">
        <f>VLOOKUP(tbStoricoOrdini[[#This Row],[AGENTE]],tbAgenti[],2,FALSE)</f>
        <v>0.08</v>
      </c>
      <c r="P1915" s="2">
        <v>110385</v>
      </c>
      <c r="Q1915" s="2">
        <f>tbStoricoOrdini[[#This Row],[IMPORTO]]*tbStoricoOrdini[[#This Row],[% COMM.]]</f>
        <v>8830.8000000000011</v>
      </c>
      <c r="R1915" s="2">
        <f>tbStoricoOrdini[[#This Row],[TOT. COMM.]]+tbStoricoOrdini[[#This Row],[IMPORTO]]</f>
        <v>119215.8</v>
      </c>
    </row>
    <row r="1916" spans="1:18">
      <c r="A1916" s="1">
        <v>43891</v>
      </c>
      <c r="B1916" s="7">
        <f>MONTH(tbStoricoOrdini[[#This Row],[DATA]])</f>
        <v>3</v>
      </c>
      <c r="C1916" t="s">
        <v>2011</v>
      </c>
      <c r="D1916" t="str">
        <f>RIGHT(tbStoricoOrdini[[#This Row],[ORDINE]],4)</f>
        <v>1913</v>
      </c>
      <c r="E1916" t="s">
        <v>28</v>
      </c>
      <c r="F1916" t="str">
        <f>VLOOKUP(tbStoricoOrdini[[#This Row],[CLIENTE]],tbClienti[],3,FALSE)</f>
        <v>Piemonte</v>
      </c>
      <c r="G1916" t="str">
        <f>VLOOKUP(tbStoricoOrdini[[#This Row],[CLIENTE]],tbClienti[],7,FALSE)</f>
        <v>BB</v>
      </c>
      <c r="H1916" t="s">
        <v>70</v>
      </c>
      <c r="I1916" t="str">
        <f>IF(LEFT(tbStoricoOrdini[[#This Row],[ARTICOLO]],3) = "COG","COG",LEFT(tbStoricoOrdini[[#This Row],[ARTICOLO]],FIND(" ",tbStoricoOrdini[[#This Row],[ARTICOLO]])-1))</f>
        <v>EB08</v>
      </c>
      <c r="J1916" t="str">
        <f>MID(tbStoricoOrdini[[#This Row],[ARTICOLO]],FIND(" ",tbStoricoOrdini[[#This Row],[ARTICOLO]])+1,4)</f>
        <v>7500</v>
      </c>
      <c r="K1916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1916" s="3">
        <f>VLOOKUP(tbStoricoOrdini[[#This Row],[ARTICOLO]],tbArticoli[],2,FALSE)</f>
        <v>180</v>
      </c>
      <c r="M1916" s="22">
        <f>tbStoricoOrdini[[#This Row],[IMPORTO]]/tbStoricoOrdini[[#This Row],[PREZZO]]</f>
        <v>0.61111111111111116</v>
      </c>
      <c r="N1916" t="s">
        <v>15</v>
      </c>
      <c r="O1916" s="8">
        <f>VLOOKUP(tbStoricoOrdini[[#This Row],[AGENTE]],tbAgenti[],2,FALSE)</f>
        <v>0.08</v>
      </c>
      <c r="P1916" s="2">
        <v>110</v>
      </c>
      <c r="Q1916" s="2">
        <f>tbStoricoOrdini[[#This Row],[IMPORTO]]*tbStoricoOrdini[[#This Row],[% COMM.]]</f>
        <v>8.8000000000000007</v>
      </c>
      <c r="R1916" s="2">
        <f>tbStoricoOrdini[[#This Row],[TOT. COMM.]]+tbStoricoOrdini[[#This Row],[IMPORTO]]</f>
        <v>118.8</v>
      </c>
    </row>
    <row r="1917" spans="1:18">
      <c r="A1917" s="1">
        <v>43891</v>
      </c>
      <c r="B1917" s="7">
        <f>MONTH(tbStoricoOrdini[[#This Row],[DATA]])</f>
        <v>3</v>
      </c>
      <c r="C1917" t="s">
        <v>2012</v>
      </c>
      <c r="D1917" t="str">
        <f>RIGHT(tbStoricoOrdini[[#This Row],[ORDINE]],4)</f>
        <v>1914</v>
      </c>
      <c r="E1917" t="s">
        <v>28</v>
      </c>
      <c r="F1917" t="str">
        <f>VLOOKUP(tbStoricoOrdini[[#This Row],[CLIENTE]],tbClienti[],3,FALSE)</f>
        <v>Piemonte</v>
      </c>
      <c r="G1917" t="str">
        <f>VLOOKUP(tbStoricoOrdini[[#This Row],[CLIENTE]],tbClienti[],7,FALSE)</f>
        <v>BB</v>
      </c>
      <c r="H1917" t="s">
        <v>71</v>
      </c>
      <c r="I1917" t="str">
        <f>IF(LEFT(tbStoricoOrdini[[#This Row],[ARTICOLO]],3) = "COG","COG",LEFT(tbStoricoOrdini[[#This Row],[ARTICOLO]],FIND(" ",tbStoricoOrdini[[#This Row],[ARTICOLO]])-1))</f>
        <v>EB07</v>
      </c>
      <c r="J1917" t="str">
        <f>MID(tbStoricoOrdini[[#This Row],[ARTICOLO]],FIND(" ",tbStoricoOrdini[[#This Row],[ARTICOLO]])+1,4)</f>
        <v>5000</v>
      </c>
      <c r="K1917" t="str">
        <f>IFERROR(RIGHT(tbStoricoOrdini[[#This Row],[ARTICOLO]],LEN(tbStoricoOrdini[[#This Row],[ARTICOLO]])-FIND(" ",tbStoricoOrdini[[#This Row],[ARTICOLO]],FIND(" ",tbStoricoOrdini[[#This Row],[ARTICOLO]]) +1)),"")</f>
        <v/>
      </c>
      <c r="L1917" s="3">
        <f>VLOOKUP(tbStoricoOrdini[[#This Row],[ARTICOLO]],tbArticoli[],2,FALSE)</f>
        <v>140</v>
      </c>
      <c r="M1917" s="22">
        <f>tbStoricoOrdini[[#This Row],[IMPORTO]]/tbStoricoOrdini[[#This Row],[PREZZO]]</f>
        <v>148.49285714285713</v>
      </c>
      <c r="N1917" t="s">
        <v>15</v>
      </c>
      <c r="O1917" s="8">
        <f>VLOOKUP(tbStoricoOrdini[[#This Row],[AGENTE]],tbAgenti[],2,FALSE)</f>
        <v>0.08</v>
      </c>
      <c r="P1917" s="2">
        <v>20789</v>
      </c>
      <c r="Q1917" s="2">
        <f>tbStoricoOrdini[[#This Row],[IMPORTO]]*tbStoricoOrdini[[#This Row],[% COMM.]]</f>
        <v>1663.1200000000001</v>
      </c>
      <c r="R1917" s="2">
        <f>tbStoricoOrdini[[#This Row],[TOT. COMM.]]+tbStoricoOrdini[[#This Row],[IMPORTO]]</f>
        <v>22452.12</v>
      </c>
    </row>
    <row r="1918" spans="1:18">
      <c r="A1918" s="1">
        <v>43891</v>
      </c>
      <c r="B1918" s="7">
        <f>MONTH(tbStoricoOrdini[[#This Row],[DATA]])</f>
        <v>3</v>
      </c>
      <c r="C1918" t="s">
        <v>2013</v>
      </c>
      <c r="D1918" t="str">
        <f>RIGHT(tbStoricoOrdini[[#This Row],[ORDINE]],4)</f>
        <v>1915</v>
      </c>
      <c r="E1918" t="s">
        <v>28</v>
      </c>
      <c r="F1918" t="str">
        <f>VLOOKUP(tbStoricoOrdini[[#This Row],[CLIENTE]],tbClienti[],3,FALSE)</f>
        <v>Piemonte</v>
      </c>
      <c r="G1918" t="str">
        <f>VLOOKUP(tbStoricoOrdini[[#This Row],[CLIENTE]],tbClienti[],7,FALSE)</f>
        <v>BB</v>
      </c>
      <c r="H1918" t="s">
        <v>73</v>
      </c>
      <c r="I1918" t="str">
        <f>IF(LEFT(tbStoricoOrdini[[#This Row],[ARTICOLO]],3) = "COG","COG",LEFT(tbStoricoOrdini[[#This Row],[ARTICOLO]],FIND(" ",tbStoricoOrdini[[#This Row],[ARTICOLO]])-1))</f>
        <v>EB06</v>
      </c>
      <c r="J1918" t="str">
        <f>MID(tbStoricoOrdini[[#This Row],[ARTICOLO]],FIND(" ",tbStoricoOrdini[[#This Row],[ARTICOLO]])+1,4)</f>
        <v>3000</v>
      </c>
      <c r="K1918" t="str">
        <f>IFERROR(RIGHT(tbStoricoOrdini[[#This Row],[ARTICOLO]],LEN(tbStoricoOrdini[[#This Row],[ARTICOLO]])-FIND(" ",tbStoricoOrdini[[#This Row],[ARTICOLO]],FIND(" ",tbStoricoOrdini[[#This Row],[ARTICOLO]]) +1)),"")</f>
        <v>Plus</v>
      </c>
      <c r="L1918" s="3">
        <f>VLOOKUP(tbStoricoOrdini[[#This Row],[ARTICOLO]],tbArticoli[],2,FALSE)</f>
        <v>130</v>
      </c>
      <c r="M1918" s="22">
        <f>tbStoricoOrdini[[#This Row],[IMPORTO]]/tbStoricoOrdini[[#This Row],[PREZZO]]</f>
        <v>1.1230769230769231</v>
      </c>
      <c r="N1918" t="s">
        <v>18</v>
      </c>
      <c r="O1918" s="8">
        <f>VLOOKUP(tbStoricoOrdini[[#This Row],[AGENTE]],tbAgenti[],2,FALSE)</f>
        <v>0.03</v>
      </c>
      <c r="P1918" s="2">
        <v>146</v>
      </c>
      <c r="Q1918" s="2">
        <f>tbStoricoOrdini[[#This Row],[IMPORTO]]*tbStoricoOrdini[[#This Row],[% COMM.]]</f>
        <v>4.38</v>
      </c>
      <c r="R1918" s="2">
        <f>tbStoricoOrdini[[#This Row],[TOT. COMM.]]+tbStoricoOrdini[[#This Row],[IMPORTO]]</f>
        <v>150.38</v>
      </c>
    </row>
    <row r="1919" spans="1:18">
      <c r="A1919" s="1">
        <v>43891</v>
      </c>
      <c r="B1919" s="7">
        <f>MONTH(tbStoricoOrdini[[#This Row],[DATA]])</f>
        <v>3</v>
      </c>
      <c r="C1919" t="s">
        <v>2014</v>
      </c>
      <c r="D1919" t="str">
        <f>RIGHT(tbStoricoOrdini[[#This Row],[ORDINE]],4)</f>
        <v>1916</v>
      </c>
      <c r="E1919" t="s">
        <v>29</v>
      </c>
      <c r="F1919" t="str">
        <f>VLOOKUP(tbStoricoOrdini[[#This Row],[CLIENTE]],tbClienti[],3,FALSE)</f>
        <v>Piemonte</v>
      </c>
      <c r="G1919" t="str">
        <f>VLOOKUP(tbStoricoOrdini[[#This Row],[CLIENTE]],tbClienti[],7,FALSE)</f>
        <v>CC</v>
      </c>
      <c r="H1919" t="s">
        <v>77</v>
      </c>
      <c r="I1919" t="str">
        <f>IF(LEFT(tbStoricoOrdini[[#This Row],[ARTICOLO]],3) = "COG","COG",LEFT(tbStoricoOrdini[[#This Row],[ARTICOLO]],FIND(" ",tbStoricoOrdini[[#This Row],[ARTICOLO]])-1))</f>
        <v>COG</v>
      </c>
      <c r="J1919" t="str">
        <f>MID(tbStoricoOrdini[[#This Row],[ARTICOLO]],FIND(" ",tbStoricoOrdini[[#This Row],[ARTICOLO]])+1,4)</f>
        <v>2000</v>
      </c>
      <c r="K1919" t="str">
        <f>IFERROR(RIGHT(tbStoricoOrdini[[#This Row],[ARTICOLO]],LEN(tbStoricoOrdini[[#This Row],[ARTICOLO]])-FIND(" ",tbStoricoOrdini[[#This Row],[ARTICOLO]],FIND(" ",tbStoricoOrdini[[#This Row],[ARTICOLO]]) +1)),"")</f>
        <v>Medium</v>
      </c>
      <c r="L1919" s="3">
        <f>VLOOKUP(tbStoricoOrdini[[#This Row],[ARTICOLO]],tbArticoli[],2,FALSE)</f>
        <v>200</v>
      </c>
      <c r="M1919" s="22">
        <f>tbStoricoOrdini[[#This Row],[IMPORTO]]/tbStoricoOrdini[[#This Row],[PREZZO]]</f>
        <v>0.23</v>
      </c>
      <c r="N1919" t="s">
        <v>9</v>
      </c>
      <c r="O1919" s="8">
        <f>VLOOKUP(tbStoricoOrdini[[#This Row],[AGENTE]],tbAgenti[],2,FALSE)</f>
        <v>0.05</v>
      </c>
      <c r="P1919" s="2">
        <v>46</v>
      </c>
      <c r="Q1919" s="2">
        <f>tbStoricoOrdini[[#This Row],[IMPORTO]]*tbStoricoOrdini[[#This Row],[% COMM.]]</f>
        <v>2.3000000000000003</v>
      </c>
      <c r="R1919" s="2">
        <f>tbStoricoOrdini[[#This Row],[TOT. COMM.]]+tbStoricoOrdini[[#This Row],[IMPORTO]]</f>
        <v>48.3</v>
      </c>
    </row>
    <row r="1920" spans="1:18">
      <c r="A1920" s="1">
        <v>43891</v>
      </c>
      <c r="B1920" s="7">
        <f>MONTH(tbStoricoOrdini[[#This Row],[DATA]])</f>
        <v>3</v>
      </c>
      <c r="C1920" t="s">
        <v>2015</v>
      </c>
      <c r="D1920" t="str">
        <f>RIGHT(tbStoricoOrdini[[#This Row],[ORDINE]],4)</f>
        <v>1917</v>
      </c>
      <c r="E1920" t="s">
        <v>29</v>
      </c>
      <c r="F1920" t="str">
        <f>VLOOKUP(tbStoricoOrdini[[#This Row],[CLIENTE]],tbClienti[],3,FALSE)</f>
        <v>Piemonte</v>
      </c>
      <c r="G1920" t="str">
        <f>VLOOKUP(tbStoricoOrdini[[#This Row],[CLIENTE]],tbClienti[],7,FALSE)</f>
        <v>CC</v>
      </c>
      <c r="H1920" t="s">
        <v>61</v>
      </c>
      <c r="I1920" t="str">
        <f>IF(LEFT(tbStoricoOrdini[[#This Row],[ARTICOLO]],3) = "COG","COG",LEFT(tbStoricoOrdini[[#This Row],[ARTICOLO]],FIND(" ",tbStoricoOrdini[[#This Row],[ARTICOLO]])-1))</f>
        <v>KLM</v>
      </c>
      <c r="J1920" t="str">
        <f>MID(tbStoricoOrdini[[#This Row],[ARTICOLO]],FIND(" ",tbStoricoOrdini[[#This Row],[ARTICOLO]])+1,4)</f>
        <v>5000</v>
      </c>
      <c r="K1920" t="str">
        <f>IFERROR(RIGHT(tbStoricoOrdini[[#This Row],[ARTICOLO]],LEN(tbStoricoOrdini[[#This Row],[ARTICOLO]])-FIND(" ",tbStoricoOrdini[[#This Row],[ARTICOLO]],FIND(" ",tbStoricoOrdini[[#This Row],[ARTICOLO]]) +1)),"")</f>
        <v>Medium</v>
      </c>
      <c r="L1920" s="3">
        <f>VLOOKUP(tbStoricoOrdini[[#This Row],[ARTICOLO]],tbArticoli[],2,FALSE)</f>
        <v>150</v>
      </c>
      <c r="M1920" s="22">
        <f>tbStoricoOrdini[[#This Row],[IMPORTO]]/tbStoricoOrdini[[#This Row],[PREZZO]]</f>
        <v>32.08</v>
      </c>
      <c r="N1920" t="s">
        <v>15</v>
      </c>
      <c r="O1920" s="8">
        <f>VLOOKUP(tbStoricoOrdini[[#This Row],[AGENTE]],tbAgenti[],2,FALSE)</f>
        <v>0.08</v>
      </c>
      <c r="P1920" s="2">
        <v>4812</v>
      </c>
      <c r="Q1920" s="2">
        <f>tbStoricoOrdini[[#This Row],[IMPORTO]]*tbStoricoOrdini[[#This Row],[% COMM.]]</f>
        <v>384.96000000000004</v>
      </c>
      <c r="R1920" s="2">
        <f>tbStoricoOrdini[[#This Row],[TOT. COMM.]]+tbStoricoOrdini[[#This Row],[IMPORTO]]</f>
        <v>5196.96</v>
      </c>
    </row>
    <row r="1921" spans="1:18">
      <c r="A1921" s="1">
        <v>43891</v>
      </c>
      <c r="B1921" s="7">
        <f>MONTH(tbStoricoOrdini[[#This Row],[DATA]])</f>
        <v>3</v>
      </c>
      <c r="C1921" t="s">
        <v>2016</v>
      </c>
      <c r="D1921" t="str">
        <f>RIGHT(tbStoricoOrdini[[#This Row],[ORDINE]],4)</f>
        <v>1918</v>
      </c>
      <c r="E1921" t="s">
        <v>29</v>
      </c>
      <c r="F1921" t="str">
        <f>VLOOKUP(tbStoricoOrdini[[#This Row],[CLIENTE]],tbClienti[],3,FALSE)</f>
        <v>Piemonte</v>
      </c>
      <c r="G1921" t="str">
        <f>VLOOKUP(tbStoricoOrdini[[#This Row],[CLIENTE]],tbClienti[],7,FALSE)</f>
        <v>CC</v>
      </c>
      <c r="H1921" t="s">
        <v>61</v>
      </c>
      <c r="I1921" t="str">
        <f>IF(LEFT(tbStoricoOrdini[[#This Row],[ARTICOLO]],3) = "COG","COG",LEFT(tbStoricoOrdini[[#This Row],[ARTICOLO]],FIND(" ",tbStoricoOrdini[[#This Row],[ARTICOLO]])-1))</f>
        <v>KLM</v>
      </c>
      <c r="J1921" t="str">
        <f>MID(tbStoricoOrdini[[#This Row],[ARTICOLO]],FIND(" ",tbStoricoOrdini[[#This Row],[ARTICOLO]])+1,4)</f>
        <v>5000</v>
      </c>
      <c r="K1921" t="str">
        <f>IFERROR(RIGHT(tbStoricoOrdini[[#This Row],[ARTICOLO]],LEN(tbStoricoOrdini[[#This Row],[ARTICOLO]])-FIND(" ",tbStoricoOrdini[[#This Row],[ARTICOLO]],FIND(" ",tbStoricoOrdini[[#This Row],[ARTICOLO]]) +1)),"")</f>
        <v>Medium</v>
      </c>
      <c r="L1921" s="3">
        <f>VLOOKUP(tbStoricoOrdini[[#This Row],[ARTICOLO]],tbArticoli[],2,FALSE)</f>
        <v>150</v>
      </c>
      <c r="M1921" s="22">
        <f>tbStoricoOrdini[[#This Row],[IMPORTO]]/tbStoricoOrdini[[#This Row],[PREZZO]]</f>
        <v>10.853333333333333</v>
      </c>
      <c r="N1921" t="s">
        <v>6</v>
      </c>
      <c r="O1921" s="8">
        <f>VLOOKUP(tbStoricoOrdini[[#This Row],[AGENTE]],tbAgenti[],2,FALSE)</f>
        <v>7.4999999999999997E-2</v>
      </c>
      <c r="P1921" s="2">
        <v>1628</v>
      </c>
      <c r="Q1921" s="2">
        <f>tbStoricoOrdini[[#This Row],[IMPORTO]]*tbStoricoOrdini[[#This Row],[% COMM.]]</f>
        <v>122.1</v>
      </c>
      <c r="R1921" s="2">
        <f>tbStoricoOrdini[[#This Row],[TOT. COMM.]]+tbStoricoOrdini[[#This Row],[IMPORTO]]</f>
        <v>1750.1</v>
      </c>
    </row>
    <row r="1922" spans="1:18">
      <c r="A1922" s="1">
        <v>43891</v>
      </c>
      <c r="B1922" s="7">
        <f>MONTH(tbStoricoOrdini[[#This Row],[DATA]])</f>
        <v>3</v>
      </c>
      <c r="C1922" t="s">
        <v>2017</v>
      </c>
      <c r="D1922" t="str">
        <f>RIGHT(tbStoricoOrdini[[#This Row],[ORDINE]],4)</f>
        <v>1919</v>
      </c>
      <c r="E1922" t="s">
        <v>29</v>
      </c>
      <c r="F1922" t="str">
        <f>VLOOKUP(tbStoricoOrdini[[#This Row],[CLIENTE]],tbClienti[],3,FALSE)</f>
        <v>Piemonte</v>
      </c>
      <c r="G1922" t="str">
        <f>VLOOKUP(tbStoricoOrdini[[#This Row],[CLIENTE]],tbClienti[],7,FALSE)</f>
        <v>CC</v>
      </c>
      <c r="H1922" t="s">
        <v>61</v>
      </c>
      <c r="I1922" t="str">
        <f>IF(LEFT(tbStoricoOrdini[[#This Row],[ARTICOLO]],3) = "COG","COG",LEFT(tbStoricoOrdini[[#This Row],[ARTICOLO]],FIND(" ",tbStoricoOrdini[[#This Row],[ARTICOLO]])-1))</f>
        <v>KLM</v>
      </c>
      <c r="J1922" t="str">
        <f>MID(tbStoricoOrdini[[#This Row],[ARTICOLO]],FIND(" ",tbStoricoOrdini[[#This Row],[ARTICOLO]])+1,4)</f>
        <v>5000</v>
      </c>
      <c r="K1922" t="str">
        <f>IFERROR(RIGHT(tbStoricoOrdini[[#This Row],[ARTICOLO]],LEN(tbStoricoOrdini[[#This Row],[ARTICOLO]])-FIND(" ",tbStoricoOrdini[[#This Row],[ARTICOLO]],FIND(" ",tbStoricoOrdini[[#This Row],[ARTICOLO]]) +1)),"")</f>
        <v>Medium</v>
      </c>
      <c r="L1922" s="3">
        <f>VLOOKUP(tbStoricoOrdini[[#This Row],[ARTICOLO]],tbArticoli[],2,FALSE)</f>
        <v>150</v>
      </c>
      <c r="M1922" s="22">
        <f>tbStoricoOrdini[[#This Row],[IMPORTO]]/tbStoricoOrdini[[#This Row],[PREZZO]]</f>
        <v>385.99333333333334</v>
      </c>
      <c r="N1922" t="s">
        <v>9</v>
      </c>
      <c r="O1922" s="8">
        <f>VLOOKUP(tbStoricoOrdini[[#This Row],[AGENTE]],tbAgenti[],2,FALSE)</f>
        <v>0.05</v>
      </c>
      <c r="P1922" s="2">
        <v>57899</v>
      </c>
      <c r="Q1922" s="2">
        <f>tbStoricoOrdini[[#This Row],[IMPORTO]]*tbStoricoOrdini[[#This Row],[% COMM.]]</f>
        <v>2894.9500000000003</v>
      </c>
      <c r="R1922" s="2">
        <f>tbStoricoOrdini[[#This Row],[TOT. COMM.]]+tbStoricoOrdini[[#This Row],[IMPORTO]]</f>
        <v>60793.95</v>
      </c>
    </row>
    <row r="1923" spans="1:18">
      <c r="A1923" s="1">
        <v>43891</v>
      </c>
      <c r="B1923" s="7">
        <f>MONTH(tbStoricoOrdini[[#This Row],[DATA]])</f>
        <v>3</v>
      </c>
      <c r="C1923" t="s">
        <v>2018</v>
      </c>
      <c r="D1923" t="str">
        <f>RIGHT(tbStoricoOrdini[[#This Row],[ORDINE]],4)</f>
        <v>1920</v>
      </c>
      <c r="E1923" t="s">
        <v>29</v>
      </c>
      <c r="F1923" t="str">
        <f>VLOOKUP(tbStoricoOrdini[[#This Row],[CLIENTE]],tbClienti[],3,FALSE)</f>
        <v>Piemonte</v>
      </c>
      <c r="G1923" t="str">
        <f>VLOOKUP(tbStoricoOrdini[[#This Row],[CLIENTE]],tbClienti[],7,FALSE)</f>
        <v>CC</v>
      </c>
      <c r="H1923" t="s">
        <v>79</v>
      </c>
      <c r="I1923" t="str">
        <f>IF(LEFT(tbStoricoOrdini[[#This Row],[ARTICOLO]],3) = "COG","COG",LEFT(tbStoricoOrdini[[#This Row],[ARTICOLO]],FIND(" ",tbStoricoOrdini[[#This Row],[ARTICOLO]])-1))</f>
        <v>COG</v>
      </c>
      <c r="J1923" t="str">
        <f>MID(tbStoricoOrdini[[#This Row],[ARTICOLO]],FIND(" ",tbStoricoOrdini[[#This Row],[ARTICOLO]])+1,4)</f>
        <v>4000</v>
      </c>
      <c r="K1923" t="str">
        <f>IFERROR(RIGHT(tbStoricoOrdini[[#This Row],[ARTICOLO]],LEN(tbStoricoOrdini[[#This Row],[ARTICOLO]])-FIND(" ",tbStoricoOrdini[[#This Row],[ARTICOLO]],FIND(" ",tbStoricoOrdini[[#This Row],[ARTICOLO]]) +1)),"")</f>
        <v>Plus</v>
      </c>
      <c r="L1923" s="3">
        <f>VLOOKUP(tbStoricoOrdini[[#This Row],[ARTICOLO]],tbArticoli[],2,FALSE)</f>
        <v>240</v>
      </c>
      <c r="M1923" s="22">
        <f>tbStoricoOrdini[[#This Row],[IMPORTO]]/tbStoricoOrdini[[#This Row],[PREZZO]]</f>
        <v>6.2750000000000004</v>
      </c>
      <c r="N1923" t="s">
        <v>9</v>
      </c>
      <c r="O1923" s="8">
        <f>VLOOKUP(tbStoricoOrdini[[#This Row],[AGENTE]],tbAgenti[],2,FALSE)</f>
        <v>0.05</v>
      </c>
      <c r="P1923" s="2">
        <v>1506</v>
      </c>
      <c r="Q1923" s="2">
        <f>tbStoricoOrdini[[#This Row],[IMPORTO]]*tbStoricoOrdini[[#This Row],[% COMM.]]</f>
        <v>75.3</v>
      </c>
      <c r="R1923" s="2">
        <f>tbStoricoOrdini[[#This Row],[TOT. COMM.]]+tbStoricoOrdini[[#This Row],[IMPORTO]]</f>
        <v>1581.3</v>
      </c>
    </row>
    <row r="1924" spans="1:18">
      <c r="A1924" s="1">
        <v>43891</v>
      </c>
      <c r="B1924" s="7">
        <f>MONTH(tbStoricoOrdini[[#This Row],[DATA]])</f>
        <v>3</v>
      </c>
      <c r="C1924" t="s">
        <v>2019</v>
      </c>
      <c r="D1924" t="str">
        <f>RIGHT(tbStoricoOrdini[[#This Row],[ORDINE]],4)</f>
        <v>1921</v>
      </c>
      <c r="E1924" t="s">
        <v>29</v>
      </c>
      <c r="F1924" t="str">
        <f>VLOOKUP(tbStoricoOrdini[[#This Row],[CLIENTE]],tbClienti[],3,FALSE)</f>
        <v>Piemonte</v>
      </c>
      <c r="G1924" t="str">
        <f>VLOOKUP(tbStoricoOrdini[[#This Row],[CLIENTE]],tbClienti[],7,FALSE)</f>
        <v>CC</v>
      </c>
      <c r="H1924" t="s">
        <v>62</v>
      </c>
      <c r="I1924" t="str">
        <f>IF(LEFT(tbStoricoOrdini[[#This Row],[ARTICOLO]],3) = "COG","COG",LEFT(tbStoricoOrdini[[#This Row],[ARTICOLO]],FIND(" ",tbStoricoOrdini[[#This Row],[ARTICOLO]])-1))</f>
        <v>KLM</v>
      </c>
      <c r="J1924" t="str">
        <f>MID(tbStoricoOrdini[[#This Row],[ARTICOLO]],FIND(" ",tbStoricoOrdini[[#This Row],[ARTICOLO]])+1,4)</f>
        <v>2500</v>
      </c>
      <c r="K1924" t="str">
        <f>IFERROR(RIGHT(tbStoricoOrdini[[#This Row],[ARTICOLO]],LEN(tbStoricoOrdini[[#This Row],[ARTICOLO]])-FIND(" ",tbStoricoOrdini[[#This Row],[ARTICOLO]],FIND(" ",tbStoricoOrdini[[#This Row],[ARTICOLO]]) +1)),"")</f>
        <v>Plus</v>
      </c>
      <c r="L1924" s="3">
        <f>VLOOKUP(tbStoricoOrdini[[#This Row],[ARTICOLO]],tbArticoli[],2,FALSE)</f>
        <v>130</v>
      </c>
      <c r="M1924" s="22">
        <f>tbStoricoOrdini[[#This Row],[IMPORTO]]/tbStoricoOrdini[[#This Row],[PREZZO]]</f>
        <v>5.3846153846153849E-2</v>
      </c>
      <c r="N1924" t="s">
        <v>6</v>
      </c>
      <c r="O1924" s="8">
        <f>VLOOKUP(tbStoricoOrdini[[#This Row],[AGENTE]],tbAgenti[],2,FALSE)</f>
        <v>7.4999999999999997E-2</v>
      </c>
      <c r="P1924" s="2">
        <v>7</v>
      </c>
      <c r="Q1924" s="2">
        <f>tbStoricoOrdini[[#This Row],[IMPORTO]]*tbStoricoOrdini[[#This Row],[% COMM.]]</f>
        <v>0.52500000000000002</v>
      </c>
      <c r="R1924" s="2">
        <f>tbStoricoOrdini[[#This Row],[TOT. COMM.]]+tbStoricoOrdini[[#This Row],[IMPORTO]]</f>
        <v>7.5250000000000004</v>
      </c>
    </row>
    <row r="1925" spans="1:18">
      <c r="A1925" s="1">
        <v>43891</v>
      </c>
      <c r="B1925" s="7">
        <f>MONTH(tbStoricoOrdini[[#This Row],[DATA]])</f>
        <v>3</v>
      </c>
      <c r="C1925" t="s">
        <v>2020</v>
      </c>
      <c r="D1925" t="str">
        <f>RIGHT(tbStoricoOrdini[[#This Row],[ORDINE]],4)</f>
        <v>1922</v>
      </c>
      <c r="E1925" t="s">
        <v>29</v>
      </c>
      <c r="F1925" t="str">
        <f>VLOOKUP(tbStoricoOrdini[[#This Row],[CLIENTE]],tbClienti[],3,FALSE)</f>
        <v>Piemonte</v>
      </c>
      <c r="G1925" t="str">
        <f>VLOOKUP(tbStoricoOrdini[[#This Row],[CLIENTE]],tbClienti[],7,FALSE)</f>
        <v>CC</v>
      </c>
      <c r="H1925" t="s">
        <v>63</v>
      </c>
      <c r="I1925" t="str">
        <f>IF(LEFT(tbStoricoOrdini[[#This Row],[ARTICOLO]],3) = "COG","COG",LEFT(tbStoricoOrdini[[#This Row],[ARTICOLO]],FIND(" ",tbStoricoOrdini[[#This Row],[ARTICOLO]])-1))</f>
        <v>KLM</v>
      </c>
      <c r="J1925" t="str">
        <f>MID(tbStoricoOrdini[[#This Row],[ARTICOLO]],FIND(" ",tbStoricoOrdini[[#This Row],[ARTICOLO]])+1,4)</f>
        <v>3000</v>
      </c>
      <c r="K1925" t="str">
        <f>IFERROR(RIGHT(tbStoricoOrdini[[#This Row],[ARTICOLO]],LEN(tbStoricoOrdini[[#This Row],[ARTICOLO]])-FIND(" ",tbStoricoOrdini[[#This Row],[ARTICOLO]],FIND(" ",tbStoricoOrdini[[#This Row],[ARTICOLO]]) +1)),"")</f>
        <v>Plus</v>
      </c>
      <c r="L1925" s="3">
        <f>VLOOKUP(tbStoricoOrdini[[#This Row],[ARTICOLO]],tbArticoli[],2,FALSE)</f>
        <v>145</v>
      </c>
      <c r="M1925" s="22">
        <f>tbStoricoOrdini[[#This Row],[IMPORTO]]/tbStoricoOrdini[[#This Row],[PREZZO]]</f>
        <v>45.806896551724137</v>
      </c>
      <c r="N1925" t="s">
        <v>39</v>
      </c>
      <c r="O1925" s="8">
        <f>VLOOKUP(tbStoricoOrdini[[#This Row],[AGENTE]],tbAgenti[],2,FALSE)</f>
        <v>0.05</v>
      </c>
      <c r="P1925" s="2">
        <v>6642</v>
      </c>
      <c r="Q1925" s="2">
        <f>tbStoricoOrdini[[#This Row],[IMPORTO]]*tbStoricoOrdini[[#This Row],[% COMM.]]</f>
        <v>332.1</v>
      </c>
      <c r="R1925" s="2">
        <f>tbStoricoOrdini[[#This Row],[TOT. COMM.]]+tbStoricoOrdini[[#This Row],[IMPORTO]]</f>
        <v>6974.1</v>
      </c>
    </row>
    <row r="1926" spans="1:18">
      <c r="A1926" s="1">
        <v>43891</v>
      </c>
      <c r="B1926" s="7">
        <f>MONTH(tbStoricoOrdini[[#This Row],[DATA]])</f>
        <v>3</v>
      </c>
      <c r="C1926" t="s">
        <v>2021</v>
      </c>
      <c r="D1926" t="str">
        <f>RIGHT(tbStoricoOrdini[[#This Row],[ORDINE]],4)</f>
        <v>1923</v>
      </c>
      <c r="E1926" t="s">
        <v>29</v>
      </c>
      <c r="F1926" t="str">
        <f>VLOOKUP(tbStoricoOrdini[[#This Row],[CLIENTE]],tbClienti[],3,FALSE)</f>
        <v>Piemonte</v>
      </c>
      <c r="G1926" t="str">
        <f>VLOOKUP(tbStoricoOrdini[[#This Row],[CLIENTE]],tbClienti[],7,FALSE)</f>
        <v>CC</v>
      </c>
      <c r="H1926" t="s">
        <v>63</v>
      </c>
      <c r="I1926" t="str">
        <f>IF(LEFT(tbStoricoOrdini[[#This Row],[ARTICOLO]],3) = "COG","COG",LEFT(tbStoricoOrdini[[#This Row],[ARTICOLO]],FIND(" ",tbStoricoOrdini[[#This Row],[ARTICOLO]])-1))</f>
        <v>KLM</v>
      </c>
      <c r="J1926" t="str">
        <f>MID(tbStoricoOrdini[[#This Row],[ARTICOLO]],FIND(" ",tbStoricoOrdini[[#This Row],[ARTICOLO]])+1,4)</f>
        <v>3000</v>
      </c>
      <c r="K1926" t="str">
        <f>IFERROR(RIGHT(tbStoricoOrdini[[#This Row],[ARTICOLO]],LEN(tbStoricoOrdini[[#This Row],[ARTICOLO]])-FIND(" ",tbStoricoOrdini[[#This Row],[ARTICOLO]],FIND(" ",tbStoricoOrdini[[#This Row],[ARTICOLO]]) +1)),"")</f>
        <v>Plus</v>
      </c>
      <c r="L1926" s="3">
        <f>VLOOKUP(tbStoricoOrdini[[#This Row],[ARTICOLO]],tbArticoli[],2,FALSE)</f>
        <v>145</v>
      </c>
      <c r="M1926" s="22">
        <f>tbStoricoOrdini[[#This Row],[IMPORTO]]/tbStoricoOrdini[[#This Row],[PREZZO]]</f>
        <v>0.93103448275862066</v>
      </c>
      <c r="N1926" t="s">
        <v>15</v>
      </c>
      <c r="O1926" s="8">
        <f>VLOOKUP(tbStoricoOrdini[[#This Row],[AGENTE]],tbAgenti[],2,FALSE)</f>
        <v>0.08</v>
      </c>
      <c r="P1926" s="2">
        <v>135</v>
      </c>
      <c r="Q1926" s="2">
        <f>tbStoricoOrdini[[#This Row],[IMPORTO]]*tbStoricoOrdini[[#This Row],[% COMM.]]</f>
        <v>10.8</v>
      </c>
      <c r="R1926" s="2">
        <f>tbStoricoOrdini[[#This Row],[TOT. COMM.]]+tbStoricoOrdini[[#This Row],[IMPORTO]]</f>
        <v>145.80000000000001</v>
      </c>
    </row>
    <row r="1927" spans="1:18">
      <c r="A1927" s="1">
        <v>43891</v>
      </c>
      <c r="B1927" s="7">
        <f>MONTH(tbStoricoOrdini[[#This Row],[DATA]])</f>
        <v>3</v>
      </c>
      <c r="C1927" t="s">
        <v>2022</v>
      </c>
      <c r="D1927" t="str">
        <f>RIGHT(tbStoricoOrdini[[#This Row],[ORDINE]],4)</f>
        <v>1924</v>
      </c>
      <c r="E1927" t="s">
        <v>29</v>
      </c>
      <c r="F1927" t="str">
        <f>VLOOKUP(tbStoricoOrdini[[#This Row],[CLIENTE]],tbClienti[],3,FALSE)</f>
        <v>Piemonte</v>
      </c>
      <c r="G1927" t="str">
        <f>VLOOKUP(tbStoricoOrdini[[#This Row],[CLIENTE]],tbClienti[],7,FALSE)</f>
        <v>CC</v>
      </c>
      <c r="H1927" t="s">
        <v>63</v>
      </c>
      <c r="I1927" t="str">
        <f>IF(LEFT(tbStoricoOrdini[[#This Row],[ARTICOLO]],3) = "COG","COG",LEFT(tbStoricoOrdini[[#This Row],[ARTICOLO]],FIND(" ",tbStoricoOrdini[[#This Row],[ARTICOLO]])-1))</f>
        <v>KLM</v>
      </c>
      <c r="J1927" t="str">
        <f>MID(tbStoricoOrdini[[#This Row],[ARTICOLO]],FIND(" ",tbStoricoOrdini[[#This Row],[ARTICOLO]])+1,4)</f>
        <v>3000</v>
      </c>
      <c r="K1927" t="str">
        <f>IFERROR(RIGHT(tbStoricoOrdini[[#This Row],[ARTICOLO]],LEN(tbStoricoOrdini[[#This Row],[ARTICOLO]])-FIND(" ",tbStoricoOrdini[[#This Row],[ARTICOLO]],FIND(" ",tbStoricoOrdini[[#This Row],[ARTICOLO]]) +1)),"")</f>
        <v>Plus</v>
      </c>
      <c r="L1927" s="3">
        <f>VLOOKUP(tbStoricoOrdini[[#This Row],[ARTICOLO]],tbArticoli[],2,FALSE)</f>
        <v>145</v>
      </c>
      <c r="M1927" s="22">
        <f>tbStoricoOrdini[[#This Row],[IMPORTO]]/tbStoricoOrdini[[#This Row],[PREZZO]]</f>
        <v>25.77241379310345</v>
      </c>
      <c r="N1927" t="s">
        <v>18</v>
      </c>
      <c r="O1927" s="8">
        <f>VLOOKUP(tbStoricoOrdini[[#This Row],[AGENTE]],tbAgenti[],2,FALSE)</f>
        <v>0.03</v>
      </c>
      <c r="P1927" s="2">
        <v>3737</v>
      </c>
      <c r="Q1927" s="2">
        <f>tbStoricoOrdini[[#This Row],[IMPORTO]]*tbStoricoOrdini[[#This Row],[% COMM.]]</f>
        <v>112.11</v>
      </c>
      <c r="R1927" s="2">
        <f>tbStoricoOrdini[[#This Row],[TOT. COMM.]]+tbStoricoOrdini[[#This Row],[IMPORTO]]</f>
        <v>3849.11</v>
      </c>
    </row>
    <row r="1928" spans="1:18">
      <c r="A1928" s="1">
        <v>43891</v>
      </c>
      <c r="B1928" s="7">
        <f>MONTH(tbStoricoOrdini[[#This Row],[DATA]])</f>
        <v>3</v>
      </c>
      <c r="C1928" t="s">
        <v>2023</v>
      </c>
      <c r="D1928" t="str">
        <f>RIGHT(tbStoricoOrdini[[#This Row],[ORDINE]],4)</f>
        <v>1925</v>
      </c>
      <c r="E1928" t="s">
        <v>29</v>
      </c>
      <c r="F1928" t="str">
        <f>VLOOKUP(tbStoricoOrdini[[#This Row],[CLIENTE]],tbClienti[],3,FALSE)</f>
        <v>Piemonte</v>
      </c>
      <c r="G1928" t="str">
        <f>VLOOKUP(tbStoricoOrdini[[#This Row],[CLIENTE]],tbClienti[],7,FALSE)</f>
        <v>CC</v>
      </c>
      <c r="H1928" t="s">
        <v>63</v>
      </c>
      <c r="I1928" t="str">
        <f>IF(LEFT(tbStoricoOrdini[[#This Row],[ARTICOLO]],3) = "COG","COG",LEFT(tbStoricoOrdini[[#This Row],[ARTICOLO]],FIND(" ",tbStoricoOrdini[[#This Row],[ARTICOLO]])-1))</f>
        <v>KLM</v>
      </c>
      <c r="J1928" t="str">
        <f>MID(tbStoricoOrdini[[#This Row],[ARTICOLO]],FIND(" ",tbStoricoOrdini[[#This Row],[ARTICOLO]])+1,4)</f>
        <v>3000</v>
      </c>
      <c r="K1928" t="str">
        <f>IFERROR(RIGHT(tbStoricoOrdini[[#This Row],[ARTICOLO]],LEN(tbStoricoOrdini[[#This Row],[ARTICOLO]])-FIND(" ",tbStoricoOrdini[[#This Row],[ARTICOLO]],FIND(" ",tbStoricoOrdini[[#This Row],[ARTICOLO]]) +1)),"")</f>
        <v>Plus</v>
      </c>
      <c r="L1928" s="3">
        <f>VLOOKUP(tbStoricoOrdini[[#This Row],[ARTICOLO]],tbArticoli[],2,FALSE)</f>
        <v>145</v>
      </c>
      <c r="M1928" s="22">
        <f>tbStoricoOrdini[[#This Row],[IMPORTO]]/tbStoricoOrdini[[#This Row],[PREZZO]]</f>
        <v>57.220689655172414</v>
      </c>
      <c r="N1928" t="s">
        <v>6</v>
      </c>
      <c r="O1928" s="8">
        <f>VLOOKUP(tbStoricoOrdini[[#This Row],[AGENTE]],tbAgenti[],2,FALSE)</f>
        <v>7.4999999999999997E-2</v>
      </c>
      <c r="P1928" s="2">
        <v>8297</v>
      </c>
      <c r="Q1928" s="2">
        <f>tbStoricoOrdini[[#This Row],[IMPORTO]]*tbStoricoOrdini[[#This Row],[% COMM.]]</f>
        <v>622.27499999999998</v>
      </c>
      <c r="R1928" s="2">
        <f>tbStoricoOrdini[[#This Row],[TOT. COMM.]]+tbStoricoOrdini[[#This Row],[IMPORTO]]</f>
        <v>8919.2749999999996</v>
      </c>
    </row>
    <row r="1929" spans="1:18">
      <c r="A1929" s="1">
        <v>43891</v>
      </c>
      <c r="B1929" s="7">
        <f>MONTH(tbStoricoOrdini[[#This Row],[DATA]])</f>
        <v>3</v>
      </c>
      <c r="C1929" t="s">
        <v>2024</v>
      </c>
      <c r="D1929" t="str">
        <f>RIGHT(tbStoricoOrdini[[#This Row],[ORDINE]],4)</f>
        <v>1926</v>
      </c>
      <c r="E1929" t="s">
        <v>29</v>
      </c>
      <c r="F1929" t="str">
        <f>VLOOKUP(tbStoricoOrdini[[#This Row],[CLIENTE]],tbClienti[],3,FALSE)</f>
        <v>Piemonte</v>
      </c>
      <c r="G1929" t="str">
        <f>VLOOKUP(tbStoricoOrdini[[#This Row],[CLIENTE]],tbClienti[],7,FALSE)</f>
        <v>CC</v>
      </c>
      <c r="H1929" t="s">
        <v>63</v>
      </c>
      <c r="I1929" t="str">
        <f>IF(LEFT(tbStoricoOrdini[[#This Row],[ARTICOLO]],3) = "COG","COG",LEFT(tbStoricoOrdini[[#This Row],[ARTICOLO]],FIND(" ",tbStoricoOrdini[[#This Row],[ARTICOLO]])-1))</f>
        <v>KLM</v>
      </c>
      <c r="J1929" t="str">
        <f>MID(tbStoricoOrdini[[#This Row],[ARTICOLO]],FIND(" ",tbStoricoOrdini[[#This Row],[ARTICOLO]])+1,4)</f>
        <v>3000</v>
      </c>
      <c r="K1929" t="str">
        <f>IFERROR(RIGHT(tbStoricoOrdini[[#This Row],[ARTICOLO]],LEN(tbStoricoOrdini[[#This Row],[ARTICOLO]])-FIND(" ",tbStoricoOrdini[[#This Row],[ARTICOLO]],FIND(" ",tbStoricoOrdini[[#This Row],[ARTICOLO]]) +1)),"")</f>
        <v>Plus</v>
      </c>
      <c r="L1929" s="3">
        <f>VLOOKUP(tbStoricoOrdini[[#This Row],[ARTICOLO]],tbArticoli[],2,FALSE)</f>
        <v>145</v>
      </c>
      <c r="M1929" s="22">
        <f>tbStoricoOrdini[[#This Row],[IMPORTO]]/tbStoricoOrdini[[#This Row],[PREZZO]]</f>
        <v>1196.1793103448276</v>
      </c>
      <c r="N1929" t="s">
        <v>9</v>
      </c>
      <c r="O1929" s="8">
        <f>VLOOKUP(tbStoricoOrdini[[#This Row],[AGENTE]],tbAgenti[],2,FALSE)</f>
        <v>0.05</v>
      </c>
      <c r="P1929" s="2">
        <v>173446</v>
      </c>
      <c r="Q1929" s="2">
        <f>tbStoricoOrdini[[#This Row],[IMPORTO]]*tbStoricoOrdini[[#This Row],[% COMM.]]</f>
        <v>8672.3000000000011</v>
      </c>
      <c r="R1929" s="2">
        <f>tbStoricoOrdini[[#This Row],[TOT. COMM.]]+tbStoricoOrdini[[#This Row],[IMPORTO]]</f>
        <v>182118.3</v>
      </c>
    </row>
    <row r="1930" spans="1:18">
      <c r="A1930" s="1">
        <v>43891</v>
      </c>
      <c r="B1930" s="7">
        <f>MONTH(tbStoricoOrdini[[#This Row],[DATA]])</f>
        <v>3</v>
      </c>
      <c r="C1930" t="s">
        <v>2025</v>
      </c>
      <c r="D1930" t="str">
        <f>RIGHT(tbStoricoOrdini[[#This Row],[ORDINE]],4)</f>
        <v>1927</v>
      </c>
      <c r="E1930" t="s">
        <v>29</v>
      </c>
      <c r="F1930" t="str">
        <f>VLOOKUP(tbStoricoOrdini[[#This Row],[CLIENTE]],tbClienti[],3,FALSE)</f>
        <v>Piemonte</v>
      </c>
      <c r="G1930" t="str">
        <f>VLOOKUP(tbStoricoOrdini[[#This Row],[CLIENTE]],tbClienti[],7,FALSE)</f>
        <v>CC</v>
      </c>
      <c r="H1930" t="s">
        <v>66</v>
      </c>
      <c r="I1930" t="str">
        <f>IF(LEFT(tbStoricoOrdini[[#This Row],[ARTICOLO]],3) = "COG","COG",LEFT(tbStoricoOrdini[[#This Row],[ARTICOLO]],FIND(" ",tbStoricoOrdini[[#This Row],[ARTICOLO]])-1))</f>
        <v>BAG</v>
      </c>
      <c r="J1930" t="str">
        <f>MID(tbStoricoOrdini[[#This Row],[ARTICOLO]],FIND(" ",tbStoricoOrdini[[#This Row],[ARTICOLO]])+1,4)</f>
        <v>2500</v>
      </c>
      <c r="K1930" t="str">
        <f>IFERROR(RIGHT(tbStoricoOrdini[[#This Row],[ARTICOLO]],LEN(tbStoricoOrdini[[#This Row],[ARTICOLO]])-FIND(" ",tbStoricoOrdini[[#This Row],[ARTICOLO]],FIND(" ",tbStoricoOrdini[[#This Row],[ARTICOLO]]) +1)),"")</f>
        <v>Plus</v>
      </c>
      <c r="L1930" s="3">
        <f>VLOOKUP(tbStoricoOrdini[[#This Row],[ARTICOLO]],tbArticoli[],2,FALSE)</f>
        <v>220</v>
      </c>
      <c r="M1930" s="22">
        <f>tbStoricoOrdini[[#This Row],[IMPORTO]]/tbStoricoOrdini[[#This Row],[PREZZO]]</f>
        <v>0.26818181818181819</v>
      </c>
      <c r="N1930" t="s">
        <v>39</v>
      </c>
      <c r="O1930" s="8">
        <f>VLOOKUP(tbStoricoOrdini[[#This Row],[AGENTE]],tbAgenti[],2,FALSE)</f>
        <v>0.05</v>
      </c>
      <c r="P1930" s="2">
        <v>59</v>
      </c>
      <c r="Q1930" s="2">
        <f>tbStoricoOrdini[[#This Row],[IMPORTO]]*tbStoricoOrdini[[#This Row],[% COMM.]]</f>
        <v>2.95</v>
      </c>
      <c r="R1930" s="2">
        <f>tbStoricoOrdini[[#This Row],[TOT. COMM.]]+tbStoricoOrdini[[#This Row],[IMPORTO]]</f>
        <v>61.95</v>
      </c>
    </row>
    <row r="1931" spans="1:18">
      <c r="A1931" s="1">
        <v>43891</v>
      </c>
      <c r="B1931" s="7">
        <f>MONTH(tbStoricoOrdini[[#This Row],[DATA]])</f>
        <v>3</v>
      </c>
      <c r="C1931" t="s">
        <v>2026</v>
      </c>
      <c r="D1931" t="str">
        <f>RIGHT(tbStoricoOrdini[[#This Row],[ORDINE]],4)</f>
        <v>1928</v>
      </c>
      <c r="E1931" t="s">
        <v>29</v>
      </c>
      <c r="F1931" t="str">
        <f>VLOOKUP(tbStoricoOrdini[[#This Row],[CLIENTE]],tbClienti[],3,FALSE)</f>
        <v>Piemonte</v>
      </c>
      <c r="G1931" t="str">
        <f>VLOOKUP(tbStoricoOrdini[[#This Row],[CLIENTE]],tbClienti[],7,FALSE)</f>
        <v>CC</v>
      </c>
      <c r="H1931" t="s">
        <v>66</v>
      </c>
      <c r="I1931" t="str">
        <f>IF(LEFT(tbStoricoOrdini[[#This Row],[ARTICOLO]],3) = "COG","COG",LEFT(tbStoricoOrdini[[#This Row],[ARTICOLO]],FIND(" ",tbStoricoOrdini[[#This Row],[ARTICOLO]])-1))</f>
        <v>BAG</v>
      </c>
      <c r="J1931" t="str">
        <f>MID(tbStoricoOrdini[[#This Row],[ARTICOLO]],FIND(" ",tbStoricoOrdini[[#This Row],[ARTICOLO]])+1,4)</f>
        <v>2500</v>
      </c>
      <c r="K1931" t="str">
        <f>IFERROR(RIGHT(tbStoricoOrdini[[#This Row],[ARTICOLO]],LEN(tbStoricoOrdini[[#This Row],[ARTICOLO]])-FIND(" ",tbStoricoOrdini[[#This Row],[ARTICOLO]],FIND(" ",tbStoricoOrdini[[#This Row],[ARTICOLO]]) +1)),"")</f>
        <v>Plus</v>
      </c>
      <c r="L1931" s="3">
        <f>VLOOKUP(tbStoricoOrdini[[#This Row],[ARTICOLO]],tbArticoli[],2,FALSE)</f>
        <v>220</v>
      </c>
      <c r="M1931" s="22">
        <f>tbStoricoOrdini[[#This Row],[IMPORTO]]/tbStoricoOrdini[[#This Row],[PREZZO]]</f>
        <v>0.67727272727272725</v>
      </c>
      <c r="N1931" t="s">
        <v>6</v>
      </c>
      <c r="O1931" s="8">
        <f>VLOOKUP(tbStoricoOrdini[[#This Row],[AGENTE]],tbAgenti[],2,FALSE)</f>
        <v>7.4999999999999997E-2</v>
      </c>
      <c r="P1931" s="2">
        <v>149</v>
      </c>
      <c r="Q1931" s="2">
        <f>tbStoricoOrdini[[#This Row],[IMPORTO]]*tbStoricoOrdini[[#This Row],[% COMM.]]</f>
        <v>11.174999999999999</v>
      </c>
      <c r="R1931" s="2">
        <f>tbStoricoOrdini[[#This Row],[TOT. COMM.]]+tbStoricoOrdini[[#This Row],[IMPORTO]]</f>
        <v>160.17500000000001</v>
      </c>
    </row>
    <row r="1932" spans="1:18">
      <c r="A1932" s="1">
        <v>43891</v>
      </c>
      <c r="B1932" s="7">
        <f>MONTH(tbStoricoOrdini[[#This Row],[DATA]])</f>
        <v>3</v>
      </c>
      <c r="C1932" t="s">
        <v>2027</v>
      </c>
      <c r="D1932" t="str">
        <f>RIGHT(tbStoricoOrdini[[#This Row],[ORDINE]],4)</f>
        <v>1929</v>
      </c>
      <c r="E1932" t="s">
        <v>29</v>
      </c>
      <c r="F1932" t="str">
        <f>VLOOKUP(tbStoricoOrdini[[#This Row],[CLIENTE]],tbClienti[],3,FALSE)</f>
        <v>Piemonte</v>
      </c>
      <c r="G1932" t="str">
        <f>VLOOKUP(tbStoricoOrdini[[#This Row],[CLIENTE]],tbClienti[],7,FALSE)</f>
        <v>CC</v>
      </c>
      <c r="H1932" t="s">
        <v>66</v>
      </c>
      <c r="I1932" t="str">
        <f>IF(LEFT(tbStoricoOrdini[[#This Row],[ARTICOLO]],3) = "COG","COG",LEFT(tbStoricoOrdini[[#This Row],[ARTICOLO]],FIND(" ",tbStoricoOrdini[[#This Row],[ARTICOLO]])-1))</f>
        <v>BAG</v>
      </c>
      <c r="J1932" t="str">
        <f>MID(tbStoricoOrdini[[#This Row],[ARTICOLO]],FIND(" ",tbStoricoOrdini[[#This Row],[ARTICOLO]])+1,4)</f>
        <v>2500</v>
      </c>
      <c r="K1932" t="str">
        <f>IFERROR(RIGHT(tbStoricoOrdini[[#This Row],[ARTICOLO]],LEN(tbStoricoOrdini[[#This Row],[ARTICOLO]])-FIND(" ",tbStoricoOrdini[[#This Row],[ARTICOLO]],FIND(" ",tbStoricoOrdini[[#This Row],[ARTICOLO]]) +1)),"")</f>
        <v>Plus</v>
      </c>
      <c r="L1932" s="3">
        <f>VLOOKUP(tbStoricoOrdini[[#This Row],[ARTICOLO]],tbArticoli[],2,FALSE)</f>
        <v>220</v>
      </c>
      <c r="M1932" s="22">
        <f>tbStoricoOrdini[[#This Row],[IMPORTO]]/tbStoricoOrdini[[#This Row],[PREZZO]]</f>
        <v>28.177272727272726</v>
      </c>
      <c r="N1932" t="s">
        <v>9</v>
      </c>
      <c r="O1932" s="8">
        <f>VLOOKUP(tbStoricoOrdini[[#This Row],[AGENTE]],tbAgenti[],2,FALSE)</f>
        <v>0.05</v>
      </c>
      <c r="P1932" s="2">
        <v>6199</v>
      </c>
      <c r="Q1932" s="2">
        <f>tbStoricoOrdini[[#This Row],[IMPORTO]]*tbStoricoOrdini[[#This Row],[% COMM.]]</f>
        <v>309.95000000000005</v>
      </c>
      <c r="R1932" s="2">
        <f>tbStoricoOrdini[[#This Row],[TOT. COMM.]]+tbStoricoOrdini[[#This Row],[IMPORTO]]</f>
        <v>6508.95</v>
      </c>
    </row>
    <row r="1933" spans="1:18">
      <c r="A1933" s="1">
        <v>43891</v>
      </c>
      <c r="B1933" s="7">
        <f>MONTH(tbStoricoOrdini[[#This Row],[DATA]])</f>
        <v>3</v>
      </c>
      <c r="C1933" t="s">
        <v>2028</v>
      </c>
      <c r="D1933" t="str">
        <f>RIGHT(tbStoricoOrdini[[#This Row],[ORDINE]],4)</f>
        <v>1930</v>
      </c>
      <c r="E1933" t="s">
        <v>29</v>
      </c>
      <c r="F1933" t="str">
        <f>VLOOKUP(tbStoricoOrdini[[#This Row],[CLIENTE]],tbClienti[],3,FALSE)</f>
        <v>Piemonte</v>
      </c>
      <c r="G1933" t="str">
        <f>VLOOKUP(tbStoricoOrdini[[#This Row],[CLIENTE]],tbClienti[],7,FALSE)</f>
        <v>CC</v>
      </c>
      <c r="H1933" t="s">
        <v>67</v>
      </c>
      <c r="I1933" t="str">
        <f>IF(LEFT(tbStoricoOrdini[[#This Row],[ARTICOLO]],3) = "COG","COG",LEFT(tbStoricoOrdini[[#This Row],[ARTICOLO]],FIND(" ",tbStoricoOrdini[[#This Row],[ARTICOLO]])-1))</f>
        <v>BAG</v>
      </c>
      <c r="J1933" t="str">
        <f>MID(tbStoricoOrdini[[#This Row],[ARTICOLO]],FIND(" ",tbStoricoOrdini[[#This Row],[ARTICOLO]])+1,4)</f>
        <v>2500</v>
      </c>
      <c r="K1933" t="str">
        <f>IFERROR(RIGHT(tbStoricoOrdini[[#This Row],[ARTICOLO]],LEN(tbStoricoOrdini[[#This Row],[ARTICOLO]])-FIND(" ",tbStoricoOrdini[[#This Row],[ARTICOLO]],FIND(" ",tbStoricoOrdini[[#This Row],[ARTICOLO]]) +1)),"")</f>
        <v>Medium</v>
      </c>
      <c r="L1933" s="3">
        <f>VLOOKUP(tbStoricoOrdini[[#This Row],[ARTICOLO]],tbArticoli[],2,FALSE)</f>
        <v>210</v>
      </c>
      <c r="M1933" s="22">
        <f>tbStoricoOrdini[[#This Row],[IMPORTO]]/tbStoricoOrdini[[#This Row],[PREZZO]]</f>
        <v>6.3571428571428568</v>
      </c>
      <c r="N1933" t="s">
        <v>6</v>
      </c>
      <c r="O1933" s="8">
        <f>VLOOKUP(tbStoricoOrdini[[#This Row],[AGENTE]],tbAgenti[],2,FALSE)</f>
        <v>7.4999999999999997E-2</v>
      </c>
      <c r="P1933" s="2">
        <v>1335</v>
      </c>
      <c r="Q1933" s="2">
        <f>tbStoricoOrdini[[#This Row],[IMPORTO]]*tbStoricoOrdini[[#This Row],[% COMM.]]</f>
        <v>100.125</v>
      </c>
      <c r="R1933" s="2">
        <f>tbStoricoOrdini[[#This Row],[TOT. COMM.]]+tbStoricoOrdini[[#This Row],[IMPORTO]]</f>
        <v>1435.125</v>
      </c>
    </row>
    <row r="1934" spans="1:18">
      <c r="A1934" s="1">
        <v>43891</v>
      </c>
      <c r="B1934" s="7">
        <f>MONTH(tbStoricoOrdini[[#This Row],[DATA]])</f>
        <v>3</v>
      </c>
      <c r="C1934" t="s">
        <v>2029</v>
      </c>
      <c r="D1934" t="str">
        <f>RIGHT(tbStoricoOrdini[[#This Row],[ORDINE]],4)</f>
        <v>1931</v>
      </c>
      <c r="E1934" t="s">
        <v>29</v>
      </c>
      <c r="F1934" t="str">
        <f>VLOOKUP(tbStoricoOrdini[[#This Row],[CLIENTE]],tbClienti[],3,FALSE)</f>
        <v>Piemonte</v>
      </c>
      <c r="G1934" t="str">
        <f>VLOOKUP(tbStoricoOrdini[[#This Row],[CLIENTE]],tbClienti[],7,FALSE)</f>
        <v>CC</v>
      </c>
      <c r="H1934" t="s">
        <v>69</v>
      </c>
      <c r="I1934" t="str">
        <f>IF(LEFT(tbStoricoOrdini[[#This Row],[ARTICOLO]],3) = "COG","COG",LEFT(tbStoricoOrdini[[#This Row],[ARTICOLO]],FIND(" ",tbStoricoOrdini[[#This Row],[ARTICOLO]])-1))</f>
        <v>BAG</v>
      </c>
      <c r="J1934" t="str">
        <f>MID(tbStoricoOrdini[[#This Row],[ARTICOLO]],FIND(" ",tbStoricoOrdini[[#This Row],[ARTICOLO]])+1,4)</f>
        <v>1121</v>
      </c>
      <c r="K1934" t="str">
        <f>IFERROR(RIGHT(tbStoricoOrdini[[#This Row],[ARTICOLO]],LEN(tbStoricoOrdini[[#This Row],[ARTICOLO]])-FIND(" ",tbStoricoOrdini[[#This Row],[ARTICOLO]],FIND(" ",tbStoricoOrdini[[#This Row],[ARTICOLO]]) +1)),"")</f>
        <v>Gold</v>
      </c>
      <c r="L1934" s="3">
        <f>VLOOKUP(tbStoricoOrdini[[#This Row],[ARTICOLO]],tbArticoli[],2,FALSE)</f>
        <v>230</v>
      </c>
      <c r="M1934" s="22">
        <f>tbStoricoOrdini[[#This Row],[IMPORTO]]/tbStoricoOrdini[[#This Row],[PREZZO]]</f>
        <v>133.51739130434783</v>
      </c>
      <c r="N1934" t="s">
        <v>9</v>
      </c>
      <c r="O1934" s="8">
        <f>VLOOKUP(tbStoricoOrdini[[#This Row],[AGENTE]],tbAgenti[],2,FALSE)</f>
        <v>0.05</v>
      </c>
      <c r="P1934" s="2">
        <v>30709</v>
      </c>
      <c r="Q1934" s="2">
        <f>tbStoricoOrdini[[#This Row],[IMPORTO]]*tbStoricoOrdini[[#This Row],[% COMM.]]</f>
        <v>1535.45</v>
      </c>
      <c r="R1934" s="2">
        <f>tbStoricoOrdini[[#This Row],[TOT. COMM.]]+tbStoricoOrdini[[#This Row],[IMPORTO]]</f>
        <v>32244.45</v>
      </c>
    </row>
    <row r="1935" spans="1:18">
      <c r="A1935" s="1">
        <v>43891</v>
      </c>
      <c r="B1935" s="7">
        <f>MONTH(tbStoricoOrdini[[#This Row],[DATA]])</f>
        <v>3</v>
      </c>
      <c r="C1935" t="s">
        <v>2030</v>
      </c>
      <c r="D1935" t="str">
        <f>RIGHT(tbStoricoOrdini[[#This Row],[ORDINE]],4)</f>
        <v>1932</v>
      </c>
      <c r="E1935" t="s">
        <v>29</v>
      </c>
      <c r="F1935" t="str">
        <f>VLOOKUP(tbStoricoOrdini[[#This Row],[CLIENTE]],tbClienti[],3,FALSE)</f>
        <v>Piemonte</v>
      </c>
      <c r="G1935" t="str">
        <f>VLOOKUP(tbStoricoOrdini[[#This Row],[CLIENTE]],tbClienti[],7,FALSE)</f>
        <v>CC</v>
      </c>
      <c r="H1935" t="s">
        <v>83</v>
      </c>
      <c r="I1935" t="str">
        <f>IF(LEFT(tbStoricoOrdini[[#This Row],[ARTICOLO]],3) = "COG","COG",LEFT(tbStoricoOrdini[[#This Row],[ARTICOLO]],FIND(" ",tbStoricoOrdini[[#This Row],[ARTICOLO]])-1))</f>
        <v>COG</v>
      </c>
      <c r="J1935" t="str">
        <f>MID(tbStoricoOrdini[[#This Row],[ARTICOLO]],FIND(" ",tbStoricoOrdini[[#This Row],[ARTICOLO]])+1,4)</f>
        <v>8000</v>
      </c>
      <c r="K1935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1935" s="3">
        <f>VLOOKUP(tbStoricoOrdini[[#This Row],[ARTICOLO]],tbArticoli[],2,FALSE)</f>
        <v>670</v>
      </c>
      <c r="M1935" s="22">
        <f>tbStoricoOrdini[[#This Row],[IMPORTO]]/tbStoricoOrdini[[#This Row],[PREZZO]]</f>
        <v>133.57164179104478</v>
      </c>
      <c r="N1935" t="s">
        <v>9</v>
      </c>
      <c r="O1935" s="8">
        <f>VLOOKUP(tbStoricoOrdini[[#This Row],[AGENTE]],tbAgenti[],2,FALSE)</f>
        <v>0.05</v>
      </c>
      <c r="P1935" s="2">
        <v>89493</v>
      </c>
      <c r="Q1935" s="2">
        <f>tbStoricoOrdini[[#This Row],[IMPORTO]]*tbStoricoOrdini[[#This Row],[% COMM.]]</f>
        <v>4474.6500000000005</v>
      </c>
      <c r="R1935" s="2">
        <f>tbStoricoOrdini[[#This Row],[TOT. COMM.]]+tbStoricoOrdini[[#This Row],[IMPORTO]]</f>
        <v>93967.65</v>
      </c>
    </row>
    <row r="1936" spans="1:18">
      <c r="A1936" s="1">
        <v>43891</v>
      </c>
      <c r="B1936" s="7">
        <f>MONTH(tbStoricoOrdini[[#This Row],[DATA]])</f>
        <v>3</v>
      </c>
      <c r="C1936" t="s">
        <v>2031</v>
      </c>
      <c r="D1936" t="str">
        <f>RIGHT(tbStoricoOrdini[[#This Row],[ORDINE]],4)</f>
        <v>1933</v>
      </c>
      <c r="E1936" t="s">
        <v>29</v>
      </c>
      <c r="F1936" t="str">
        <f>VLOOKUP(tbStoricoOrdini[[#This Row],[CLIENTE]],tbClienti[],3,FALSE)</f>
        <v>Piemonte</v>
      </c>
      <c r="G1936" t="str">
        <f>VLOOKUP(tbStoricoOrdini[[#This Row],[CLIENTE]],tbClienti[],7,FALSE)</f>
        <v>CC</v>
      </c>
      <c r="H1936" t="s">
        <v>70</v>
      </c>
      <c r="I1936" t="str">
        <f>IF(LEFT(tbStoricoOrdini[[#This Row],[ARTICOLO]],3) = "COG","COG",LEFT(tbStoricoOrdini[[#This Row],[ARTICOLO]],FIND(" ",tbStoricoOrdini[[#This Row],[ARTICOLO]])-1))</f>
        <v>EB08</v>
      </c>
      <c r="J1936" t="str">
        <f>MID(tbStoricoOrdini[[#This Row],[ARTICOLO]],FIND(" ",tbStoricoOrdini[[#This Row],[ARTICOLO]])+1,4)</f>
        <v>7500</v>
      </c>
      <c r="K1936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1936" s="3">
        <f>VLOOKUP(tbStoricoOrdini[[#This Row],[ARTICOLO]],tbArticoli[],2,FALSE)</f>
        <v>180</v>
      </c>
      <c r="M1936" s="22">
        <f>tbStoricoOrdini[[#This Row],[IMPORTO]]/tbStoricoOrdini[[#This Row],[PREZZO]]</f>
        <v>0.21666666666666667</v>
      </c>
      <c r="N1936" t="s">
        <v>9</v>
      </c>
      <c r="O1936" s="8">
        <f>VLOOKUP(tbStoricoOrdini[[#This Row],[AGENTE]],tbAgenti[],2,FALSE)</f>
        <v>0.05</v>
      </c>
      <c r="P1936" s="2">
        <v>39</v>
      </c>
      <c r="Q1936" s="2">
        <f>tbStoricoOrdini[[#This Row],[IMPORTO]]*tbStoricoOrdini[[#This Row],[% COMM.]]</f>
        <v>1.9500000000000002</v>
      </c>
      <c r="R1936" s="2">
        <f>tbStoricoOrdini[[#This Row],[TOT. COMM.]]+tbStoricoOrdini[[#This Row],[IMPORTO]]</f>
        <v>40.950000000000003</v>
      </c>
    </row>
    <row r="1937" spans="1:18">
      <c r="A1937" s="1">
        <v>43891</v>
      </c>
      <c r="B1937" s="7">
        <f>MONTH(tbStoricoOrdini[[#This Row],[DATA]])</f>
        <v>3</v>
      </c>
      <c r="C1937" t="s">
        <v>2032</v>
      </c>
      <c r="D1937" t="str">
        <f>RIGHT(tbStoricoOrdini[[#This Row],[ORDINE]],4)</f>
        <v>1934</v>
      </c>
      <c r="E1937" t="s">
        <v>29</v>
      </c>
      <c r="F1937" t="str">
        <f>VLOOKUP(tbStoricoOrdini[[#This Row],[CLIENTE]],tbClienti[],3,FALSE)</f>
        <v>Piemonte</v>
      </c>
      <c r="G1937" t="str">
        <f>VLOOKUP(tbStoricoOrdini[[#This Row],[CLIENTE]],tbClienti[],7,FALSE)</f>
        <v>CC</v>
      </c>
      <c r="H1937" t="s">
        <v>75</v>
      </c>
      <c r="I1937" t="str">
        <f>IF(LEFT(tbStoricoOrdini[[#This Row],[ARTICOLO]],3) = "COG","COG",LEFT(tbStoricoOrdini[[#This Row],[ARTICOLO]],FIND(" ",tbStoricoOrdini[[#This Row],[ARTICOLO]])-1))</f>
        <v>AVRC</v>
      </c>
      <c r="J1937" t="str">
        <f>MID(tbStoricoOrdini[[#This Row],[ARTICOLO]],FIND(" ",tbStoricoOrdini[[#This Row],[ARTICOLO]])+1,4)</f>
        <v>1000</v>
      </c>
      <c r="K1937" t="str">
        <f>IFERROR(RIGHT(tbStoricoOrdini[[#This Row],[ARTICOLO]],LEN(tbStoricoOrdini[[#This Row],[ARTICOLO]])-FIND(" ",tbStoricoOrdini[[#This Row],[ARTICOLO]],FIND(" ",tbStoricoOrdini[[#This Row],[ARTICOLO]]) +1)),"")</f>
        <v>Silver</v>
      </c>
      <c r="L1937" s="3">
        <f>VLOOKUP(tbStoricoOrdini[[#This Row],[ARTICOLO]],tbArticoli[],2,FALSE)</f>
        <v>390</v>
      </c>
      <c r="M1937" s="22">
        <f>tbStoricoOrdini[[#This Row],[IMPORTO]]/tbStoricoOrdini[[#This Row],[PREZZO]]</f>
        <v>3.1589743589743589</v>
      </c>
      <c r="N1937" t="s">
        <v>9</v>
      </c>
      <c r="O1937" s="8">
        <f>VLOOKUP(tbStoricoOrdini[[#This Row],[AGENTE]],tbAgenti[],2,FALSE)</f>
        <v>0.05</v>
      </c>
      <c r="P1937" s="2">
        <v>1232</v>
      </c>
      <c r="Q1937" s="2">
        <f>tbStoricoOrdini[[#This Row],[IMPORTO]]*tbStoricoOrdini[[#This Row],[% COMM.]]</f>
        <v>61.6</v>
      </c>
      <c r="R1937" s="2">
        <f>tbStoricoOrdini[[#This Row],[TOT. COMM.]]+tbStoricoOrdini[[#This Row],[IMPORTO]]</f>
        <v>1293.5999999999999</v>
      </c>
    </row>
    <row r="1938" spans="1:18">
      <c r="A1938" s="1">
        <v>43891</v>
      </c>
      <c r="B1938" s="7">
        <f>MONTH(tbStoricoOrdini[[#This Row],[DATA]])</f>
        <v>3</v>
      </c>
      <c r="C1938" t="s">
        <v>2033</v>
      </c>
      <c r="D1938" t="str">
        <f>RIGHT(tbStoricoOrdini[[#This Row],[ORDINE]],4)</f>
        <v>1935</v>
      </c>
      <c r="E1938" t="s">
        <v>29</v>
      </c>
      <c r="F1938" t="str">
        <f>VLOOKUP(tbStoricoOrdini[[#This Row],[CLIENTE]],tbClienti[],3,FALSE)</f>
        <v>Piemonte</v>
      </c>
      <c r="G1938" t="str">
        <f>VLOOKUP(tbStoricoOrdini[[#This Row],[CLIENTE]],tbClienti[],7,FALSE)</f>
        <v>CC</v>
      </c>
      <c r="H1938" t="s">
        <v>71</v>
      </c>
      <c r="I1938" t="str">
        <f>IF(LEFT(tbStoricoOrdini[[#This Row],[ARTICOLO]],3) = "COG","COG",LEFT(tbStoricoOrdini[[#This Row],[ARTICOLO]],FIND(" ",tbStoricoOrdini[[#This Row],[ARTICOLO]])-1))</f>
        <v>EB07</v>
      </c>
      <c r="J1938" t="str">
        <f>MID(tbStoricoOrdini[[#This Row],[ARTICOLO]],FIND(" ",tbStoricoOrdini[[#This Row],[ARTICOLO]])+1,4)</f>
        <v>5000</v>
      </c>
      <c r="K1938" t="str">
        <f>IFERROR(RIGHT(tbStoricoOrdini[[#This Row],[ARTICOLO]],LEN(tbStoricoOrdini[[#This Row],[ARTICOLO]])-FIND(" ",tbStoricoOrdini[[#This Row],[ARTICOLO]],FIND(" ",tbStoricoOrdini[[#This Row],[ARTICOLO]]) +1)),"")</f>
        <v/>
      </c>
      <c r="L1938" s="3">
        <f>VLOOKUP(tbStoricoOrdini[[#This Row],[ARTICOLO]],tbArticoli[],2,FALSE)</f>
        <v>140</v>
      </c>
      <c r="M1938" s="22">
        <f>tbStoricoOrdini[[#This Row],[IMPORTO]]/tbStoricoOrdini[[#This Row],[PREZZO]]</f>
        <v>0.85</v>
      </c>
      <c r="N1938" t="s">
        <v>39</v>
      </c>
      <c r="O1938" s="8">
        <f>VLOOKUP(tbStoricoOrdini[[#This Row],[AGENTE]],tbAgenti[],2,FALSE)</f>
        <v>0.05</v>
      </c>
      <c r="P1938" s="2">
        <v>119</v>
      </c>
      <c r="Q1938" s="2">
        <f>tbStoricoOrdini[[#This Row],[IMPORTO]]*tbStoricoOrdini[[#This Row],[% COMM.]]</f>
        <v>5.95</v>
      </c>
      <c r="R1938" s="2">
        <f>tbStoricoOrdini[[#This Row],[TOT. COMM.]]+tbStoricoOrdini[[#This Row],[IMPORTO]]</f>
        <v>124.95</v>
      </c>
    </row>
    <row r="1939" spans="1:18">
      <c r="A1939" s="1">
        <v>43891</v>
      </c>
      <c r="B1939" s="7">
        <f>MONTH(tbStoricoOrdini[[#This Row],[DATA]])</f>
        <v>3</v>
      </c>
      <c r="C1939" t="s">
        <v>2034</v>
      </c>
      <c r="D1939" t="str">
        <f>RIGHT(tbStoricoOrdini[[#This Row],[ORDINE]],4)</f>
        <v>1936</v>
      </c>
      <c r="E1939" t="s">
        <v>29</v>
      </c>
      <c r="F1939" t="str">
        <f>VLOOKUP(tbStoricoOrdini[[#This Row],[CLIENTE]],tbClienti[],3,FALSE)</f>
        <v>Piemonte</v>
      </c>
      <c r="G1939" t="str">
        <f>VLOOKUP(tbStoricoOrdini[[#This Row],[CLIENTE]],tbClienti[],7,FALSE)</f>
        <v>CC</v>
      </c>
      <c r="H1939" t="s">
        <v>71</v>
      </c>
      <c r="I1939" t="str">
        <f>IF(LEFT(tbStoricoOrdini[[#This Row],[ARTICOLO]],3) = "COG","COG",LEFT(tbStoricoOrdini[[#This Row],[ARTICOLO]],FIND(" ",tbStoricoOrdini[[#This Row],[ARTICOLO]])-1))</f>
        <v>EB07</v>
      </c>
      <c r="J1939" t="str">
        <f>MID(tbStoricoOrdini[[#This Row],[ARTICOLO]],FIND(" ",tbStoricoOrdini[[#This Row],[ARTICOLO]])+1,4)</f>
        <v>5000</v>
      </c>
      <c r="K1939" t="str">
        <f>IFERROR(RIGHT(tbStoricoOrdini[[#This Row],[ARTICOLO]],LEN(tbStoricoOrdini[[#This Row],[ARTICOLO]])-FIND(" ",tbStoricoOrdini[[#This Row],[ARTICOLO]],FIND(" ",tbStoricoOrdini[[#This Row],[ARTICOLO]]) +1)),"")</f>
        <v/>
      </c>
      <c r="L1939" s="3">
        <f>VLOOKUP(tbStoricoOrdini[[#This Row],[ARTICOLO]],tbArticoli[],2,FALSE)</f>
        <v>140</v>
      </c>
      <c r="M1939" s="22">
        <f>tbStoricoOrdini[[#This Row],[IMPORTO]]/tbStoricoOrdini[[#This Row],[PREZZO]]</f>
        <v>0.11428571428571428</v>
      </c>
      <c r="N1939" t="s">
        <v>15</v>
      </c>
      <c r="O1939" s="8">
        <f>VLOOKUP(tbStoricoOrdini[[#This Row],[AGENTE]],tbAgenti[],2,FALSE)</f>
        <v>0.08</v>
      </c>
      <c r="P1939" s="2">
        <v>16</v>
      </c>
      <c r="Q1939" s="2">
        <f>tbStoricoOrdini[[#This Row],[IMPORTO]]*tbStoricoOrdini[[#This Row],[% COMM.]]</f>
        <v>1.28</v>
      </c>
      <c r="R1939" s="2">
        <f>tbStoricoOrdini[[#This Row],[TOT. COMM.]]+tbStoricoOrdini[[#This Row],[IMPORTO]]</f>
        <v>17.28</v>
      </c>
    </row>
    <row r="1940" spans="1:18">
      <c r="A1940" s="1">
        <v>43891</v>
      </c>
      <c r="B1940" s="7">
        <f>MONTH(tbStoricoOrdini[[#This Row],[DATA]])</f>
        <v>3</v>
      </c>
      <c r="C1940" t="s">
        <v>2035</v>
      </c>
      <c r="D1940" t="str">
        <f>RIGHT(tbStoricoOrdini[[#This Row],[ORDINE]],4)</f>
        <v>1937</v>
      </c>
      <c r="E1940" t="s">
        <v>29</v>
      </c>
      <c r="F1940" t="str">
        <f>VLOOKUP(tbStoricoOrdini[[#This Row],[CLIENTE]],tbClienti[],3,FALSE)</f>
        <v>Piemonte</v>
      </c>
      <c r="G1940" t="str">
        <f>VLOOKUP(tbStoricoOrdini[[#This Row],[CLIENTE]],tbClienti[],7,FALSE)</f>
        <v>CC</v>
      </c>
      <c r="H1940" t="s">
        <v>71</v>
      </c>
      <c r="I1940" t="str">
        <f>IF(LEFT(tbStoricoOrdini[[#This Row],[ARTICOLO]],3) = "COG","COG",LEFT(tbStoricoOrdini[[#This Row],[ARTICOLO]],FIND(" ",tbStoricoOrdini[[#This Row],[ARTICOLO]])-1))</f>
        <v>EB07</v>
      </c>
      <c r="J1940" t="str">
        <f>MID(tbStoricoOrdini[[#This Row],[ARTICOLO]],FIND(" ",tbStoricoOrdini[[#This Row],[ARTICOLO]])+1,4)</f>
        <v>5000</v>
      </c>
      <c r="K1940" t="str">
        <f>IFERROR(RIGHT(tbStoricoOrdini[[#This Row],[ARTICOLO]],LEN(tbStoricoOrdini[[#This Row],[ARTICOLO]])-FIND(" ",tbStoricoOrdini[[#This Row],[ARTICOLO]],FIND(" ",tbStoricoOrdini[[#This Row],[ARTICOLO]]) +1)),"")</f>
        <v/>
      </c>
      <c r="L1940" s="3">
        <f>VLOOKUP(tbStoricoOrdini[[#This Row],[ARTICOLO]],tbArticoli[],2,FALSE)</f>
        <v>140</v>
      </c>
      <c r="M1940" s="22">
        <f>tbStoricoOrdini[[#This Row],[IMPORTO]]/tbStoricoOrdini[[#This Row],[PREZZO]]</f>
        <v>0.56428571428571428</v>
      </c>
      <c r="N1940" t="s">
        <v>6</v>
      </c>
      <c r="O1940" s="8">
        <f>VLOOKUP(tbStoricoOrdini[[#This Row],[AGENTE]],tbAgenti[],2,FALSE)</f>
        <v>7.4999999999999997E-2</v>
      </c>
      <c r="P1940" s="2">
        <v>79</v>
      </c>
      <c r="Q1940" s="2">
        <f>tbStoricoOrdini[[#This Row],[IMPORTO]]*tbStoricoOrdini[[#This Row],[% COMM.]]</f>
        <v>5.9249999999999998</v>
      </c>
      <c r="R1940" s="2">
        <f>tbStoricoOrdini[[#This Row],[TOT. COMM.]]+tbStoricoOrdini[[#This Row],[IMPORTO]]</f>
        <v>84.924999999999997</v>
      </c>
    </row>
    <row r="1941" spans="1:18">
      <c r="A1941" s="1">
        <v>43891</v>
      </c>
      <c r="B1941" s="7">
        <f>MONTH(tbStoricoOrdini[[#This Row],[DATA]])</f>
        <v>3</v>
      </c>
      <c r="C1941" t="s">
        <v>2036</v>
      </c>
      <c r="D1941" t="str">
        <f>RIGHT(tbStoricoOrdini[[#This Row],[ORDINE]],4)</f>
        <v>1938</v>
      </c>
      <c r="E1941" t="s">
        <v>29</v>
      </c>
      <c r="F1941" t="str">
        <f>VLOOKUP(tbStoricoOrdini[[#This Row],[CLIENTE]],tbClienti[],3,FALSE)</f>
        <v>Piemonte</v>
      </c>
      <c r="G1941" t="str">
        <f>VLOOKUP(tbStoricoOrdini[[#This Row],[CLIENTE]],tbClienti[],7,FALSE)</f>
        <v>CC</v>
      </c>
      <c r="H1941" t="s">
        <v>71</v>
      </c>
      <c r="I1941" t="str">
        <f>IF(LEFT(tbStoricoOrdini[[#This Row],[ARTICOLO]],3) = "COG","COG",LEFT(tbStoricoOrdini[[#This Row],[ARTICOLO]],FIND(" ",tbStoricoOrdini[[#This Row],[ARTICOLO]])-1))</f>
        <v>EB07</v>
      </c>
      <c r="J1941" t="str">
        <f>MID(tbStoricoOrdini[[#This Row],[ARTICOLO]],FIND(" ",tbStoricoOrdini[[#This Row],[ARTICOLO]])+1,4)</f>
        <v>5000</v>
      </c>
      <c r="K1941" t="str">
        <f>IFERROR(RIGHT(tbStoricoOrdini[[#This Row],[ARTICOLO]],LEN(tbStoricoOrdini[[#This Row],[ARTICOLO]])-FIND(" ",tbStoricoOrdini[[#This Row],[ARTICOLO]],FIND(" ",tbStoricoOrdini[[#This Row],[ARTICOLO]]) +1)),"")</f>
        <v/>
      </c>
      <c r="L1941" s="3">
        <f>VLOOKUP(tbStoricoOrdini[[#This Row],[ARTICOLO]],tbArticoli[],2,FALSE)</f>
        <v>140</v>
      </c>
      <c r="M1941" s="22">
        <f>tbStoricoOrdini[[#This Row],[IMPORTO]]/tbStoricoOrdini[[#This Row],[PREZZO]]</f>
        <v>8.0928571428571434</v>
      </c>
      <c r="N1941" t="s">
        <v>9</v>
      </c>
      <c r="O1941" s="8">
        <f>VLOOKUP(tbStoricoOrdini[[#This Row],[AGENTE]],tbAgenti[],2,FALSE)</f>
        <v>0.05</v>
      </c>
      <c r="P1941" s="2">
        <v>1133</v>
      </c>
      <c r="Q1941" s="2">
        <f>tbStoricoOrdini[[#This Row],[IMPORTO]]*tbStoricoOrdini[[#This Row],[% COMM.]]</f>
        <v>56.650000000000006</v>
      </c>
      <c r="R1941" s="2">
        <f>tbStoricoOrdini[[#This Row],[TOT. COMM.]]+tbStoricoOrdini[[#This Row],[IMPORTO]]</f>
        <v>1189.6500000000001</v>
      </c>
    </row>
    <row r="1942" spans="1:18">
      <c r="A1942" s="1">
        <v>43891</v>
      </c>
      <c r="B1942" s="7">
        <f>MONTH(tbStoricoOrdini[[#This Row],[DATA]])</f>
        <v>3</v>
      </c>
      <c r="C1942" t="s">
        <v>2037</v>
      </c>
      <c r="D1942" t="str">
        <f>RIGHT(tbStoricoOrdini[[#This Row],[ORDINE]],4)</f>
        <v>1939</v>
      </c>
      <c r="E1942" t="s">
        <v>29</v>
      </c>
      <c r="F1942" t="str">
        <f>VLOOKUP(tbStoricoOrdini[[#This Row],[CLIENTE]],tbClienti[],3,FALSE)</f>
        <v>Piemonte</v>
      </c>
      <c r="G1942" t="str">
        <f>VLOOKUP(tbStoricoOrdini[[#This Row],[CLIENTE]],tbClienti[],7,FALSE)</f>
        <v>CC</v>
      </c>
      <c r="H1942" t="s">
        <v>76</v>
      </c>
      <c r="I1942" t="str">
        <f>IF(LEFT(tbStoricoOrdini[[#This Row],[ARTICOLO]],3) = "COG","COG",LEFT(tbStoricoOrdini[[#This Row],[ARTICOLO]],FIND(" ",tbStoricoOrdini[[#This Row],[ARTICOLO]])-1))</f>
        <v>COG</v>
      </c>
      <c r="J1942" t="str">
        <f>MID(tbStoricoOrdini[[#This Row],[ARTICOLO]],FIND(" ",tbStoricoOrdini[[#This Row],[ARTICOLO]])+1,4)</f>
        <v>1000</v>
      </c>
      <c r="K1942" t="str">
        <f>IFERROR(RIGHT(tbStoricoOrdini[[#This Row],[ARTICOLO]],LEN(tbStoricoOrdini[[#This Row],[ARTICOLO]])-FIND(" ",tbStoricoOrdini[[#This Row],[ARTICOLO]],FIND(" ",tbStoricoOrdini[[#This Row],[ARTICOLO]]) +1)),"")</f>
        <v/>
      </c>
      <c r="L1942" s="3">
        <f>VLOOKUP(tbStoricoOrdini[[#This Row],[ARTICOLO]],tbArticoli[],2,FALSE)</f>
        <v>150</v>
      </c>
      <c r="M1942" s="22">
        <f>tbStoricoOrdini[[#This Row],[IMPORTO]]/tbStoricoOrdini[[#This Row],[PREZZO]]</f>
        <v>5.54</v>
      </c>
      <c r="N1942" t="s">
        <v>39</v>
      </c>
      <c r="O1942" s="8">
        <f>VLOOKUP(tbStoricoOrdini[[#This Row],[AGENTE]],tbAgenti[],2,FALSE)</f>
        <v>0.05</v>
      </c>
      <c r="P1942" s="2">
        <v>831</v>
      </c>
      <c r="Q1942" s="2">
        <f>tbStoricoOrdini[[#This Row],[IMPORTO]]*tbStoricoOrdini[[#This Row],[% COMM.]]</f>
        <v>41.550000000000004</v>
      </c>
      <c r="R1942" s="2">
        <f>tbStoricoOrdini[[#This Row],[TOT. COMM.]]+tbStoricoOrdini[[#This Row],[IMPORTO]]</f>
        <v>872.55</v>
      </c>
    </row>
    <row r="1943" spans="1:18">
      <c r="A1943" s="1">
        <v>43891</v>
      </c>
      <c r="B1943" s="7">
        <f>MONTH(tbStoricoOrdini[[#This Row],[DATA]])</f>
        <v>3</v>
      </c>
      <c r="C1943" t="s">
        <v>2038</v>
      </c>
      <c r="D1943" t="str">
        <f>RIGHT(tbStoricoOrdini[[#This Row],[ORDINE]],4)</f>
        <v>1940</v>
      </c>
      <c r="E1943" t="s">
        <v>29</v>
      </c>
      <c r="F1943" t="str">
        <f>VLOOKUP(tbStoricoOrdini[[#This Row],[CLIENTE]],tbClienti[],3,FALSE)</f>
        <v>Piemonte</v>
      </c>
      <c r="G1943" t="str">
        <f>VLOOKUP(tbStoricoOrdini[[#This Row],[CLIENTE]],tbClienti[],7,FALSE)</f>
        <v>CC</v>
      </c>
      <c r="H1943" t="s">
        <v>76</v>
      </c>
      <c r="I1943" t="str">
        <f>IF(LEFT(tbStoricoOrdini[[#This Row],[ARTICOLO]],3) = "COG","COG",LEFT(tbStoricoOrdini[[#This Row],[ARTICOLO]],FIND(" ",tbStoricoOrdini[[#This Row],[ARTICOLO]])-1))</f>
        <v>COG</v>
      </c>
      <c r="J1943" t="str">
        <f>MID(tbStoricoOrdini[[#This Row],[ARTICOLO]],FIND(" ",tbStoricoOrdini[[#This Row],[ARTICOLO]])+1,4)</f>
        <v>1000</v>
      </c>
      <c r="K1943" t="str">
        <f>IFERROR(RIGHT(tbStoricoOrdini[[#This Row],[ARTICOLO]],LEN(tbStoricoOrdini[[#This Row],[ARTICOLO]])-FIND(" ",tbStoricoOrdini[[#This Row],[ARTICOLO]],FIND(" ",tbStoricoOrdini[[#This Row],[ARTICOLO]]) +1)),"")</f>
        <v/>
      </c>
      <c r="L1943" s="3">
        <f>VLOOKUP(tbStoricoOrdini[[#This Row],[ARTICOLO]],tbArticoli[],2,FALSE)</f>
        <v>150</v>
      </c>
      <c r="M1943" s="22">
        <f>tbStoricoOrdini[[#This Row],[IMPORTO]]/tbStoricoOrdini[[#This Row],[PREZZO]]</f>
        <v>3.4266666666666667</v>
      </c>
      <c r="N1943" t="s">
        <v>9</v>
      </c>
      <c r="O1943" s="8">
        <f>VLOOKUP(tbStoricoOrdini[[#This Row],[AGENTE]],tbAgenti[],2,FALSE)</f>
        <v>0.05</v>
      </c>
      <c r="P1943" s="2">
        <v>514</v>
      </c>
      <c r="Q1943" s="2">
        <f>tbStoricoOrdini[[#This Row],[IMPORTO]]*tbStoricoOrdini[[#This Row],[% COMM.]]</f>
        <v>25.700000000000003</v>
      </c>
      <c r="R1943" s="2">
        <f>tbStoricoOrdini[[#This Row],[TOT. COMM.]]+tbStoricoOrdini[[#This Row],[IMPORTO]]</f>
        <v>539.70000000000005</v>
      </c>
    </row>
    <row r="1944" spans="1:18">
      <c r="A1944" s="1">
        <v>43891</v>
      </c>
      <c r="B1944" s="7">
        <f>MONTH(tbStoricoOrdini[[#This Row],[DATA]])</f>
        <v>3</v>
      </c>
      <c r="C1944" t="s">
        <v>2039</v>
      </c>
      <c r="D1944" t="str">
        <f>RIGHT(tbStoricoOrdini[[#This Row],[ORDINE]],4)</f>
        <v>1941</v>
      </c>
      <c r="E1944" t="s">
        <v>29</v>
      </c>
      <c r="F1944" t="str">
        <f>VLOOKUP(tbStoricoOrdini[[#This Row],[CLIENTE]],tbClienti[],3,FALSE)</f>
        <v>Piemonte</v>
      </c>
      <c r="G1944" t="str">
        <f>VLOOKUP(tbStoricoOrdini[[#This Row],[CLIENTE]],tbClienti[],7,FALSE)</f>
        <v>CC</v>
      </c>
      <c r="H1944" t="s">
        <v>72</v>
      </c>
      <c r="I1944" t="str">
        <f>IF(LEFT(tbStoricoOrdini[[#This Row],[ARTICOLO]],3) = "COG","COG",LEFT(tbStoricoOrdini[[#This Row],[ARTICOLO]],FIND(" ",tbStoricoOrdini[[#This Row],[ARTICOLO]])-1))</f>
        <v>EB06</v>
      </c>
      <c r="J1944" t="str">
        <f>MID(tbStoricoOrdini[[#This Row],[ARTICOLO]],FIND(" ",tbStoricoOrdini[[#This Row],[ARTICOLO]])+1,4)</f>
        <v>3000</v>
      </c>
      <c r="K1944" t="str">
        <f>IFERROR(RIGHT(tbStoricoOrdini[[#This Row],[ARTICOLO]],LEN(tbStoricoOrdini[[#This Row],[ARTICOLO]])-FIND(" ",tbStoricoOrdini[[#This Row],[ARTICOLO]],FIND(" ",tbStoricoOrdini[[#This Row],[ARTICOLO]]) +1)),"")</f>
        <v>Medium</v>
      </c>
      <c r="L1944" s="3">
        <f>VLOOKUP(tbStoricoOrdini[[#This Row],[ARTICOLO]],tbArticoli[],2,FALSE)</f>
        <v>120</v>
      </c>
      <c r="M1944" s="22">
        <f>tbStoricoOrdini[[#This Row],[IMPORTO]]/tbStoricoOrdini[[#This Row],[PREZZO]]</f>
        <v>0.875</v>
      </c>
      <c r="N1944" t="s">
        <v>39</v>
      </c>
      <c r="O1944" s="8">
        <f>VLOOKUP(tbStoricoOrdini[[#This Row],[AGENTE]],tbAgenti[],2,FALSE)</f>
        <v>0.05</v>
      </c>
      <c r="P1944" s="2">
        <v>105</v>
      </c>
      <c r="Q1944" s="2">
        <f>tbStoricoOrdini[[#This Row],[IMPORTO]]*tbStoricoOrdini[[#This Row],[% COMM.]]</f>
        <v>5.25</v>
      </c>
      <c r="R1944" s="2">
        <f>tbStoricoOrdini[[#This Row],[TOT. COMM.]]+tbStoricoOrdini[[#This Row],[IMPORTO]]</f>
        <v>110.25</v>
      </c>
    </row>
    <row r="1945" spans="1:18">
      <c r="A1945" s="1">
        <v>43891</v>
      </c>
      <c r="B1945" s="7">
        <f>MONTH(tbStoricoOrdini[[#This Row],[DATA]])</f>
        <v>3</v>
      </c>
      <c r="C1945" t="s">
        <v>2040</v>
      </c>
      <c r="D1945" t="str">
        <f>RIGHT(tbStoricoOrdini[[#This Row],[ORDINE]],4)</f>
        <v>1942</v>
      </c>
      <c r="E1945" t="s">
        <v>29</v>
      </c>
      <c r="F1945" t="str">
        <f>VLOOKUP(tbStoricoOrdini[[#This Row],[CLIENTE]],tbClienti[],3,FALSE)</f>
        <v>Piemonte</v>
      </c>
      <c r="G1945" t="str">
        <f>VLOOKUP(tbStoricoOrdini[[#This Row],[CLIENTE]],tbClienti[],7,FALSE)</f>
        <v>CC</v>
      </c>
      <c r="H1945" t="s">
        <v>72</v>
      </c>
      <c r="I1945" t="str">
        <f>IF(LEFT(tbStoricoOrdini[[#This Row],[ARTICOLO]],3) = "COG","COG",LEFT(tbStoricoOrdini[[#This Row],[ARTICOLO]],FIND(" ",tbStoricoOrdini[[#This Row],[ARTICOLO]])-1))</f>
        <v>EB06</v>
      </c>
      <c r="J1945" t="str">
        <f>MID(tbStoricoOrdini[[#This Row],[ARTICOLO]],FIND(" ",tbStoricoOrdini[[#This Row],[ARTICOLO]])+1,4)</f>
        <v>3000</v>
      </c>
      <c r="K1945" t="str">
        <f>IFERROR(RIGHT(tbStoricoOrdini[[#This Row],[ARTICOLO]],LEN(tbStoricoOrdini[[#This Row],[ARTICOLO]])-FIND(" ",tbStoricoOrdini[[#This Row],[ARTICOLO]],FIND(" ",tbStoricoOrdini[[#This Row],[ARTICOLO]]) +1)),"")</f>
        <v>Medium</v>
      </c>
      <c r="L1945" s="3">
        <f>VLOOKUP(tbStoricoOrdini[[#This Row],[ARTICOLO]],tbArticoli[],2,FALSE)</f>
        <v>120</v>
      </c>
      <c r="M1945" s="22">
        <f>tbStoricoOrdini[[#This Row],[IMPORTO]]/tbStoricoOrdini[[#This Row],[PREZZO]]</f>
        <v>14.074999999999999</v>
      </c>
      <c r="N1945" t="s">
        <v>6</v>
      </c>
      <c r="O1945" s="8">
        <f>VLOOKUP(tbStoricoOrdini[[#This Row],[AGENTE]],tbAgenti[],2,FALSE)</f>
        <v>7.4999999999999997E-2</v>
      </c>
      <c r="P1945" s="2">
        <v>1689</v>
      </c>
      <c r="Q1945" s="2">
        <f>tbStoricoOrdini[[#This Row],[IMPORTO]]*tbStoricoOrdini[[#This Row],[% COMM.]]</f>
        <v>126.675</v>
      </c>
      <c r="R1945" s="2">
        <f>tbStoricoOrdini[[#This Row],[TOT. COMM.]]+tbStoricoOrdini[[#This Row],[IMPORTO]]</f>
        <v>1815.675</v>
      </c>
    </row>
    <row r="1946" spans="1:18">
      <c r="A1946" s="1">
        <v>43891</v>
      </c>
      <c r="B1946" s="7">
        <f>MONTH(tbStoricoOrdini[[#This Row],[DATA]])</f>
        <v>3</v>
      </c>
      <c r="C1946" t="s">
        <v>2041</v>
      </c>
      <c r="D1946" t="str">
        <f>RIGHT(tbStoricoOrdini[[#This Row],[ORDINE]],4)</f>
        <v>1943</v>
      </c>
      <c r="E1946" t="s">
        <v>29</v>
      </c>
      <c r="F1946" t="str">
        <f>VLOOKUP(tbStoricoOrdini[[#This Row],[CLIENTE]],tbClienti[],3,FALSE)</f>
        <v>Piemonte</v>
      </c>
      <c r="G1946" t="str">
        <f>VLOOKUP(tbStoricoOrdini[[#This Row],[CLIENTE]],tbClienti[],7,FALSE)</f>
        <v>CC</v>
      </c>
      <c r="H1946" t="s">
        <v>72</v>
      </c>
      <c r="I1946" t="str">
        <f>IF(LEFT(tbStoricoOrdini[[#This Row],[ARTICOLO]],3) = "COG","COG",LEFT(tbStoricoOrdini[[#This Row],[ARTICOLO]],FIND(" ",tbStoricoOrdini[[#This Row],[ARTICOLO]])-1))</f>
        <v>EB06</v>
      </c>
      <c r="J1946" t="str">
        <f>MID(tbStoricoOrdini[[#This Row],[ARTICOLO]],FIND(" ",tbStoricoOrdini[[#This Row],[ARTICOLO]])+1,4)</f>
        <v>3000</v>
      </c>
      <c r="K1946" t="str">
        <f>IFERROR(RIGHT(tbStoricoOrdini[[#This Row],[ARTICOLO]],LEN(tbStoricoOrdini[[#This Row],[ARTICOLO]])-FIND(" ",tbStoricoOrdini[[#This Row],[ARTICOLO]],FIND(" ",tbStoricoOrdini[[#This Row],[ARTICOLO]]) +1)),"")</f>
        <v>Medium</v>
      </c>
      <c r="L1946" s="3">
        <f>VLOOKUP(tbStoricoOrdini[[#This Row],[ARTICOLO]],tbArticoli[],2,FALSE)</f>
        <v>120</v>
      </c>
      <c r="M1946" s="22">
        <f>tbStoricoOrdini[[#This Row],[IMPORTO]]/tbStoricoOrdini[[#This Row],[PREZZO]]</f>
        <v>18.133333333333333</v>
      </c>
      <c r="N1946" t="s">
        <v>9</v>
      </c>
      <c r="O1946" s="8">
        <f>VLOOKUP(tbStoricoOrdini[[#This Row],[AGENTE]],tbAgenti[],2,FALSE)</f>
        <v>0.05</v>
      </c>
      <c r="P1946" s="2">
        <v>2176</v>
      </c>
      <c r="Q1946" s="2">
        <f>tbStoricoOrdini[[#This Row],[IMPORTO]]*tbStoricoOrdini[[#This Row],[% COMM.]]</f>
        <v>108.80000000000001</v>
      </c>
      <c r="R1946" s="2">
        <f>tbStoricoOrdini[[#This Row],[TOT. COMM.]]+tbStoricoOrdini[[#This Row],[IMPORTO]]</f>
        <v>2284.8000000000002</v>
      </c>
    </row>
    <row r="1947" spans="1:18">
      <c r="A1947" s="1">
        <v>43891</v>
      </c>
      <c r="B1947" s="7">
        <f>MONTH(tbStoricoOrdini[[#This Row],[DATA]])</f>
        <v>3</v>
      </c>
      <c r="C1947" t="s">
        <v>2042</v>
      </c>
      <c r="D1947" t="str">
        <f>RIGHT(tbStoricoOrdini[[#This Row],[ORDINE]],4)</f>
        <v>1944</v>
      </c>
      <c r="E1947" t="s">
        <v>29</v>
      </c>
      <c r="F1947" t="str">
        <f>VLOOKUP(tbStoricoOrdini[[#This Row],[CLIENTE]],tbClienti[],3,FALSE)</f>
        <v>Piemonte</v>
      </c>
      <c r="G1947" t="str">
        <f>VLOOKUP(tbStoricoOrdini[[#This Row],[CLIENTE]],tbClienti[],7,FALSE)</f>
        <v>CC</v>
      </c>
      <c r="H1947" t="s">
        <v>73</v>
      </c>
      <c r="I1947" t="str">
        <f>IF(LEFT(tbStoricoOrdini[[#This Row],[ARTICOLO]],3) = "COG","COG",LEFT(tbStoricoOrdini[[#This Row],[ARTICOLO]],FIND(" ",tbStoricoOrdini[[#This Row],[ARTICOLO]])-1))</f>
        <v>EB06</v>
      </c>
      <c r="J1947" t="str">
        <f>MID(tbStoricoOrdini[[#This Row],[ARTICOLO]],FIND(" ",tbStoricoOrdini[[#This Row],[ARTICOLO]])+1,4)</f>
        <v>3000</v>
      </c>
      <c r="K1947" t="str">
        <f>IFERROR(RIGHT(tbStoricoOrdini[[#This Row],[ARTICOLO]],LEN(tbStoricoOrdini[[#This Row],[ARTICOLO]])-FIND(" ",tbStoricoOrdini[[#This Row],[ARTICOLO]],FIND(" ",tbStoricoOrdini[[#This Row],[ARTICOLO]]) +1)),"")</f>
        <v>Plus</v>
      </c>
      <c r="L1947" s="3">
        <f>VLOOKUP(tbStoricoOrdini[[#This Row],[ARTICOLO]],tbArticoli[],2,FALSE)</f>
        <v>130</v>
      </c>
      <c r="M1947" s="22">
        <f>tbStoricoOrdini[[#This Row],[IMPORTO]]/tbStoricoOrdini[[#This Row],[PREZZO]]</f>
        <v>8.207692307692307</v>
      </c>
      <c r="N1947" t="s">
        <v>39</v>
      </c>
      <c r="O1947" s="8">
        <f>VLOOKUP(tbStoricoOrdini[[#This Row],[AGENTE]],tbAgenti[],2,FALSE)</f>
        <v>0.05</v>
      </c>
      <c r="P1947" s="2">
        <v>1067</v>
      </c>
      <c r="Q1947" s="2">
        <f>tbStoricoOrdini[[#This Row],[IMPORTO]]*tbStoricoOrdini[[#This Row],[% COMM.]]</f>
        <v>53.35</v>
      </c>
      <c r="R1947" s="2">
        <f>tbStoricoOrdini[[#This Row],[TOT. COMM.]]+tbStoricoOrdini[[#This Row],[IMPORTO]]</f>
        <v>1120.3499999999999</v>
      </c>
    </row>
    <row r="1948" spans="1:18">
      <c r="A1948" s="1">
        <v>43891</v>
      </c>
      <c r="B1948" s="7">
        <f>MONTH(tbStoricoOrdini[[#This Row],[DATA]])</f>
        <v>3</v>
      </c>
      <c r="C1948" t="s">
        <v>2043</v>
      </c>
      <c r="D1948" t="str">
        <f>RIGHT(tbStoricoOrdini[[#This Row],[ORDINE]],4)</f>
        <v>1945</v>
      </c>
      <c r="E1948" t="s">
        <v>31</v>
      </c>
      <c r="F1948" t="str">
        <f>VLOOKUP(tbStoricoOrdini[[#This Row],[CLIENTE]],tbClienti[],3,FALSE)</f>
        <v>Piemonte</v>
      </c>
      <c r="G1948" t="str">
        <f>VLOOKUP(tbStoricoOrdini[[#This Row],[CLIENTE]],tbClienti[],7,FALSE)</f>
        <v>CD</v>
      </c>
      <c r="H1948" t="s">
        <v>78</v>
      </c>
      <c r="I1948" t="str">
        <f>IF(LEFT(tbStoricoOrdini[[#This Row],[ARTICOLO]],3) = "COG","COG",LEFT(tbStoricoOrdini[[#This Row],[ARTICOLO]],FIND(" ",tbStoricoOrdini[[#This Row],[ARTICOLO]])-1))</f>
        <v>COG</v>
      </c>
      <c r="J1948" t="str">
        <f>MID(tbStoricoOrdini[[#This Row],[ARTICOLO]],FIND(" ",tbStoricoOrdini[[#This Row],[ARTICOLO]])+1,4)</f>
        <v>3000</v>
      </c>
      <c r="K1948" t="str">
        <f>IFERROR(RIGHT(tbStoricoOrdini[[#This Row],[ARTICOLO]],LEN(tbStoricoOrdini[[#This Row],[ARTICOLO]])-FIND(" ",tbStoricoOrdini[[#This Row],[ARTICOLO]],FIND(" ",tbStoricoOrdini[[#This Row],[ARTICOLO]]) +1)),"")</f>
        <v>Medium</v>
      </c>
      <c r="L1948" s="3">
        <f>VLOOKUP(tbStoricoOrdini[[#This Row],[ARTICOLO]],tbArticoli[],2,FALSE)</f>
        <v>220</v>
      </c>
      <c r="M1948" s="22">
        <f>tbStoricoOrdini[[#This Row],[IMPORTO]]/tbStoricoOrdini[[#This Row],[PREZZO]]</f>
        <v>2.4</v>
      </c>
      <c r="N1948" t="s">
        <v>7</v>
      </c>
      <c r="O1948" s="8">
        <f>VLOOKUP(tbStoricoOrdini[[#This Row],[AGENTE]],tbAgenti[],2,FALSE)</f>
        <v>0.03</v>
      </c>
      <c r="P1948" s="2">
        <v>528</v>
      </c>
      <c r="Q1948" s="2">
        <f>tbStoricoOrdini[[#This Row],[IMPORTO]]*tbStoricoOrdini[[#This Row],[% COMM.]]</f>
        <v>15.84</v>
      </c>
      <c r="R1948" s="2">
        <f>tbStoricoOrdini[[#This Row],[TOT. COMM.]]+tbStoricoOrdini[[#This Row],[IMPORTO]]</f>
        <v>543.84</v>
      </c>
    </row>
    <row r="1949" spans="1:18">
      <c r="A1949" s="1">
        <v>43891</v>
      </c>
      <c r="B1949" s="7">
        <f>MONTH(tbStoricoOrdini[[#This Row],[DATA]])</f>
        <v>3</v>
      </c>
      <c r="C1949" t="s">
        <v>2044</v>
      </c>
      <c r="D1949" t="str">
        <f>RIGHT(tbStoricoOrdini[[#This Row],[ORDINE]],4)</f>
        <v>1946</v>
      </c>
      <c r="E1949" t="s">
        <v>31</v>
      </c>
      <c r="F1949" t="str">
        <f>VLOOKUP(tbStoricoOrdini[[#This Row],[CLIENTE]],tbClienti[],3,FALSE)</f>
        <v>Piemonte</v>
      </c>
      <c r="G1949" t="str">
        <f>VLOOKUP(tbStoricoOrdini[[#This Row],[CLIENTE]],tbClienti[],7,FALSE)</f>
        <v>CD</v>
      </c>
      <c r="H1949" t="s">
        <v>74</v>
      </c>
      <c r="I1949" t="str">
        <f>IF(LEFT(tbStoricoOrdini[[#This Row],[ARTICOLO]],3) = "COG","COG",LEFT(tbStoricoOrdini[[#This Row],[ARTICOLO]],FIND(" ",tbStoricoOrdini[[#This Row],[ARTICOLO]])-1))</f>
        <v>AVRC</v>
      </c>
      <c r="J1949" t="str">
        <f>MID(tbStoricoOrdini[[#This Row],[ARTICOLO]],FIND(" ",tbStoricoOrdini[[#This Row],[ARTICOLO]])+1,4)</f>
        <v>2500</v>
      </c>
      <c r="K1949" t="str">
        <f>IFERROR(RIGHT(tbStoricoOrdini[[#This Row],[ARTICOLO]],LEN(tbStoricoOrdini[[#This Row],[ARTICOLO]])-FIND(" ",tbStoricoOrdini[[#This Row],[ARTICOLO]],FIND(" ",tbStoricoOrdini[[#This Row],[ARTICOLO]]) +1)),"")</f>
        <v>Gold</v>
      </c>
      <c r="L1949" s="3">
        <f>VLOOKUP(tbStoricoOrdini[[#This Row],[ARTICOLO]],tbArticoli[],2,FALSE)</f>
        <v>500</v>
      </c>
      <c r="M1949" s="22">
        <f>tbStoricoOrdini[[#This Row],[IMPORTO]]/tbStoricoOrdini[[#This Row],[PREZZO]]</f>
        <v>3.4000000000000002E-2</v>
      </c>
      <c r="N1949" t="s">
        <v>39</v>
      </c>
      <c r="O1949" s="8">
        <f>VLOOKUP(tbStoricoOrdini[[#This Row],[AGENTE]],tbAgenti[],2,FALSE)</f>
        <v>0.05</v>
      </c>
      <c r="P1949" s="2">
        <v>17</v>
      </c>
      <c r="Q1949" s="2">
        <f>tbStoricoOrdini[[#This Row],[IMPORTO]]*tbStoricoOrdini[[#This Row],[% COMM.]]</f>
        <v>0.85000000000000009</v>
      </c>
      <c r="R1949" s="2">
        <f>tbStoricoOrdini[[#This Row],[TOT. COMM.]]+tbStoricoOrdini[[#This Row],[IMPORTO]]</f>
        <v>17.850000000000001</v>
      </c>
    </row>
    <row r="1950" spans="1:18">
      <c r="A1950" s="1">
        <v>43891</v>
      </c>
      <c r="B1950" s="7">
        <f>MONTH(tbStoricoOrdini[[#This Row],[DATA]])</f>
        <v>3</v>
      </c>
      <c r="C1950" t="s">
        <v>2045</v>
      </c>
      <c r="D1950" t="str">
        <f>RIGHT(tbStoricoOrdini[[#This Row],[ORDINE]],4)</f>
        <v>1947</v>
      </c>
      <c r="E1950" t="s">
        <v>31</v>
      </c>
      <c r="F1950" t="str">
        <f>VLOOKUP(tbStoricoOrdini[[#This Row],[CLIENTE]],tbClienti[],3,FALSE)</f>
        <v>Piemonte</v>
      </c>
      <c r="G1950" t="str">
        <f>VLOOKUP(tbStoricoOrdini[[#This Row],[CLIENTE]],tbClienti[],7,FALSE)</f>
        <v>CD</v>
      </c>
      <c r="H1950" t="s">
        <v>74</v>
      </c>
      <c r="I1950" t="str">
        <f>IF(LEFT(tbStoricoOrdini[[#This Row],[ARTICOLO]],3) = "COG","COG",LEFT(tbStoricoOrdini[[#This Row],[ARTICOLO]],FIND(" ",tbStoricoOrdini[[#This Row],[ARTICOLO]])-1))</f>
        <v>AVRC</v>
      </c>
      <c r="J1950" t="str">
        <f>MID(tbStoricoOrdini[[#This Row],[ARTICOLO]],FIND(" ",tbStoricoOrdini[[#This Row],[ARTICOLO]])+1,4)</f>
        <v>2500</v>
      </c>
      <c r="K1950" t="str">
        <f>IFERROR(RIGHT(tbStoricoOrdini[[#This Row],[ARTICOLO]],LEN(tbStoricoOrdini[[#This Row],[ARTICOLO]])-FIND(" ",tbStoricoOrdini[[#This Row],[ARTICOLO]],FIND(" ",tbStoricoOrdini[[#This Row],[ARTICOLO]]) +1)),"")</f>
        <v>Gold</v>
      </c>
      <c r="L1950" s="3">
        <f>VLOOKUP(tbStoricoOrdini[[#This Row],[ARTICOLO]],tbArticoli[],2,FALSE)</f>
        <v>500</v>
      </c>
      <c r="M1950" s="22">
        <f>tbStoricoOrdini[[#This Row],[IMPORTO]]/tbStoricoOrdini[[#This Row],[PREZZO]]</f>
        <v>0.56000000000000005</v>
      </c>
      <c r="N1950" t="s">
        <v>7</v>
      </c>
      <c r="O1950" s="8">
        <f>VLOOKUP(tbStoricoOrdini[[#This Row],[AGENTE]],tbAgenti[],2,FALSE)</f>
        <v>0.03</v>
      </c>
      <c r="P1950" s="2">
        <v>280</v>
      </c>
      <c r="Q1950" s="2">
        <f>tbStoricoOrdini[[#This Row],[IMPORTO]]*tbStoricoOrdini[[#This Row],[% COMM.]]</f>
        <v>8.4</v>
      </c>
      <c r="R1950" s="2">
        <f>tbStoricoOrdini[[#This Row],[TOT. COMM.]]+tbStoricoOrdini[[#This Row],[IMPORTO]]</f>
        <v>288.39999999999998</v>
      </c>
    </row>
    <row r="1951" spans="1:18">
      <c r="A1951" s="1">
        <v>43891</v>
      </c>
      <c r="B1951" s="7">
        <f>MONTH(tbStoricoOrdini[[#This Row],[DATA]])</f>
        <v>3</v>
      </c>
      <c r="C1951" t="s">
        <v>2046</v>
      </c>
      <c r="D1951" t="str">
        <f>RIGHT(tbStoricoOrdini[[#This Row],[ORDINE]],4)</f>
        <v>1948</v>
      </c>
      <c r="E1951" t="s">
        <v>31</v>
      </c>
      <c r="F1951" t="str">
        <f>VLOOKUP(tbStoricoOrdini[[#This Row],[CLIENTE]],tbClienti[],3,FALSE)</f>
        <v>Piemonte</v>
      </c>
      <c r="G1951" t="str">
        <f>VLOOKUP(tbStoricoOrdini[[#This Row],[CLIENTE]],tbClienti[],7,FALSE)</f>
        <v>CD</v>
      </c>
      <c r="H1951" t="s">
        <v>74</v>
      </c>
      <c r="I1951" t="str">
        <f>IF(LEFT(tbStoricoOrdini[[#This Row],[ARTICOLO]],3) = "COG","COG",LEFT(tbStoricoOrdini[[#This Row],[ARTICOLO]],FIND(" ",tbStoricoOrdini[[#This Row],[ARTICOLO]])-1))</f>
        <v>AVRC</v>
      </c>
      <c r="J1951" t="str">
        <f>MID(tbStoricoOrdini[[#This Row],[ARTICOLO]],FIND(" ",tbStoricoOrdini[[#This Row],[ARTICOLO]])+1,4)</f>
        <v>2500</v>
      </c>
      <c r="K1951" t="str">
        <f>IFERROR(RIGHT(tbStoricoOrdini[[#This Row],[ARTICOLO]],LEN(tbStoricoOrdini[[#This Row],[ARTICOLO]])-FIND(" ",tbStoricoOrdini[[#This Row],[ARTICOLO]],FIND(" ",tbStoricoOrdini[[#This Row],[ARTICOLO]]) +1)),"")</f>
        <v>Gold</v>
      </c>
      <c r="L1951" s="3">
        <f>VLOOKUP(tbStoricoOrdini[[#This Row],[ARTICOLO]],tbArticoli[],2,FALSE)</f>
        <v>500</v>
      </c>
      <c r="M1951" s="22">
        <f>tbStoricoOrdini[[#This Row],[IMPORTO]]/tbStoricoOrdini[[#This Row],[PREZZO]]</f>
        <v>0.89600000000000002</v>
      </c>
      <c r="N1951" t="s">
        <v>13</v>
      </c>
      <c r="O1951" s="8">
        <f>VLOOKUP(tbStoricoOrdini[[#This Row],[AGENTE]],tbAgenti[],2,FALSE)</f>
        <v>0.1</v>
      </c>
      <c r="P1951" s="2">
        <v>448</v>
      </c>
      <c r="Q1951" s="2">
        <f>tbStoricoOrdini[[#This Row],[IMPORTO]]*tbStoricoOrdini[[#This Row],[% COMM.]]</f>
        <v>44.800000000000004</v>
      </c>
      <c r="R1951" s="2">
        <f>tbStoricoOrdini[[#This Row],[TOT. COMM.]]+tbStoricoOrdini[[#This Row],[IMPORTO]]</f>
        <v>492.8</v>
      </c>
    </row>
    <row r="1952" spans="1:18">
      <c r="A1952" s="1">
        <v>43891</v>
      </c>
      <c r="B1952" s="7">
        <f>MONTH(tbStoricoOrdini[[#This Row],[DATA]])</f>
        <v>3</v>
      </c>
      <c r="C1952" t="s">
        <v>2047</v>
      </c>
      <c r="D1952" t="str">
        <f>RIGHT(tbStoricoOrdini[[#This Row],[ORDINE]],4)</f>
        <v>1949</v>
      </c>
      <c r="E1952" t="s">
        <v>31</v>
      </c>
      <c r="F1952" t="str">
        <f>VLOOKUP(tbStoricoOrdini[[#This Row],[CLIENTE]],tbClienti[],3,FALSE)</f>
        <v>Piemonte</v>
      </c>
      <c r="G1952" t="str">
        <f>VLOOKUP(tbStoricoOrdini[[#This Row],[CLIENTE]],tbClienti[],7,FALSE)</f>
        <v>CD</v>
      </c>
      <c r="H1952" t="s">
        <v>74</v>
      </c>
      <c r="I1952" t="str">
        <f>IF(LEFT(tbStoricoOrdini[[#This Row],[ARTICOLO]],3) = "COG","COG",LEFT(tbStoricoOrdini[[#This Row],[ARTICOLO]],FIND(" ",tbStoricoOrdini[[#This Row],[ARTICOLO]])-1))</f>
        <v>AVRC</v>
      </c>
      <c r="J1952" t="str">
        <f>MID(tbStoricoOrdini[[#This Row],[ARTICOLO]],FIND(" ",tbStoricoOrdini[[#This Row],[ARTICOLO]])+1,4)</f>
        <v>2500</v>
      </c>
      <c r="K1952" t="str">
        <f>IFERROR(RIGHT(tbStoricoOrdini[[#This Row],[ARTICOLO]],LEN(tbStoricoOrdini[[#This Row],[ARTICOLO]])-FIND(" ",tbStoricoOrdini[[#This Row],[ARTICOLO]],FIND(" ",tbStoricoOrdini[[#This Row],[ARTICOLO]]) +1)),"")</f>
        <v>Gold</v>
      </c>
      <c r="L1952" s="3">
        <f>VLOOKUP(tbStoricoOrdini[[#This Row],[ARTICOLO]],tbArticoli[],2,FALSE)</f>
        <v>500</v>
      </c>
      <c r="M1952" s="22">
        <f>tbStoricoOrdini[[#This Row],[IMPORTO]]/tbStoricoOrdini[[#This Row],[PREZZO]]</f>
        <v>5.3999999999999999E-2</v>
      </c>
      <c r="N1952" t="s">
        <v>6</v>
      </c>
      <c r="O1952" s="8">
        <f>VLOOKUP(tbStoricoOrdini[[#This Row],[AGENTE]],tbAgenti[],2,FALSE)</f>
        <v>7.4999999999999997E-2</v>
      </c>
      <c r="P1952" s="2">
        <v>27</v>
      </c>
      <c r="Q1952" s="2">
        <f>tbStoricoOrdini[[#This Row],[IMPORTO]]*tbStoricoOrdini[[#This Row],[% COMM.]]</f>
        <v>2.0249999999999999</v>
      </c>
      <c r="R1952" s="2">
        <f>tbStoricoOrdini[[#This Row],[TOT. COMM.]]+tbStoricoOrdini[[#This Row],[IMPORTO]]</f>
        <v>29.024999999999999</v>
      </c>
    </row>
    <row r="1953" spans="1:18">
      <c r="A1953" s="1">
        <v>43891</v>
      </c>
      <c r="B1953" s="7">
        <f>MONTH(tbStoricoOrdini[[#This Row],[DATA]])</f>
        <v>3</v>
      </c>
      <c r="C1953" t="s">
        <v>2048</v>
      </c>
      <c r="D1953" t="str">
        <f>RIGHT(tbStoricoOrdini[[#This Row],[ORDINE]],4)</f>
        <v>1950</v>
      </c>
      <c r="E1953" t="s">
        <v>31</v>
      </c>
      <c r="F1953" t="str">
        <f>VLOOKUP(tbStoricoOrdini[[#This Row],[CLIENTE]],tbClienti[],3,FALSE)</f>
        <v>Piemonte</v>
      </c>
      <c r="G1953" t="str">
        <f>VLOOKUP(tbStoricoOrdini[[#This Row],[CLIENTE]],tbClienti[],7,FALSE)</f>
        <v>CD</v>
      </c>
      <c r="H1953" t="s">
        <v>61</v>
      </c>
      <c r="I1953" t="str">
        <f>IF(LEFT(tbStoricoOrdini[[#This Row],[ARTICOLO]],3) = "COG","COG",LEFT(tbStoricoOrdini[[#This Row],[ARTICOLO]],FIND(" ",tbStoricoOrdini[[#This Row],[ARTICOLO]])-1))</f>
        <v>KLM</v>
      </c>
      <c r="J1953" t="str">
        <f>MID(tbStoricoOrdini[[#This Row],[ARTICOLO]],FIND(" ",tbStoricoOrdini[[#This Row],[ARTICOLO]])+1,4)</f>
        <v>5000</v>
      </c>
      <c r="K1953" t="str">
        <f>IFERROR(RIGHT(tbStoricoOrdini[[#This Row],[ARTICOLO]],LEN(tbStoricoOrdini[[#This Row],[ARTICOLO]])-FIND(" ",tbStoricoOrdini[[#This Row],[ARTICOLO]],FIND(" ",tbStoricoOrdini[[#This Row],[ARTICOLO]]) +1)),"")</f>
        <v>Medium</v>
      </c>
      <c r="L1953" s="3">
        <f>VLOOKUP(tbStoricoOrdini[[#This Row],[ARTICOLO]],tbArticoli[],2,FALSE)</f>
        <v>150</v>
      </c>
      <c r="M1953" s="22">
        <f>tbStoricoOrdini[[#This Row],[IMPORTO]]/tbStoricoOrdini[[#This Row],[PREZZO]]</f>
        <v>15.686666666666667</v>
      </c>
      <c r="N1953" t="s">
        <v>19</v>
      </c>
      <c r="O1953" s="8">
        <f>VLOOKUP(tbStoricoOrdini[[#This Row],[AGENTE]],tbAgenti[],2,FALSE)</f>
        <v>0.05</v>
      </c>
      <c r="P1953" s="2">
        <v>2353</v>
      </c>
      <c r="Q1953" s="2">
        <f>tbStoricoOrdini[[#This Row],[IMPORTO]]*tbStoricoOrdini[[#This Row],[% COMM.]]</f>
        <v>117.65</v>
      </c>
      <c r="R1953" s="2">
        <f>tbStoricoOrdini[[#This Row],[TOT. COMM.]]+tbStoricoOrdini[[#This Row],[IMPORTO]]</f>
        <v>2470.65</v>
      </c>
    </row>
    <row r="1954" spans="1:18">
      <c r="A1954" s="1">
        <v>43891</v>
      </c>
      <c r="B1954" s="7">
        <f>MONTH(tbStoricoOrdini[[#This Row],[DATA]])</f>
        <v>3</v>
      </c>
      <c r="C1954" t="s">
        <v>2049</v>
      </c>
      <c r="D1954" t="str">
        <f>RIGHT(tbStoricoOrdini[[#This Row],[ORDINE]],4)</f>
        <v>1951</v>
      </c>
      <c r="E1954" t="s">
        <v>31</v>
      </c>
      <c r="F1954" t="str">
        <f>VLOOKUP(tbStoricoOrdini[[#This Row],[CLIENTE]],tbClienti[],3,FALSE)</f>
        <v>Piemonte</v>
      </c>
      <c r="G1954" t="str">
        <f>VLOOKUP(tbStoricoOrdini[[#This Row],[CLIENTE]],tbClienti[],7,FALSE)</f>
        <v>CD</v>
      </c>
      <c r="H1954" t="s">
        <v>61</v>
      </c>
      <c r="I1954" t="str">
        <f>IF(LEFT(tbStoricoOrdini[[#This Row],[ARTICOLO]],3) = "COG","COG",LEFT(tbStoricoOrdini[[#This Row],[ARTICOLO]],FIND(" ",tbStoricoOrdini[[#This Row],[ARTICOLO]])-1))</f>
        <v>KLM</v>
      </c>
      <c r="J1954" t="str">
        <f>MID(tbStoricoOrdini[[#This Row],[ARTICOLO]],FIND(" ",tbStoricoOrdini[[#This Row],[ARTICOLO]])+1,4)</f>
        <v>5000</v>
      </c>
      <c r="K1954" t="str">
        <f>IFERROR(RIGHT(tbStoricoOrdini[[#This Row],[ARTICOLO]],LEN(tbStoricoOrdini[[#This Row],[ARTICOLO]])-FIND(" ",tbStoricoOrdini[[#This Row],[ARTICOLO]],FIND(" ",tbStoricoOrdini[[#This Row],[ARTICOLO]]) +1)),"")</f>
        <v>Medium</v>
      </c>
      <c r="L1954" s="3">
        <f>VLOOKUP(tbStoricoOrdini[[#This Row],[ARTICOLO]],tbArticoli[],2,FALSE)</f>
        <v>150</v>
      </c>
      <c r="M1954" s="22">
        <f>tbStoricoOrdini[[#This Row],[IMPORTO]]/tbStoricoOrdini[[#This Row],[PREZZO]]</f>
        <v>6.14</v>
      </c>
      <c r="N1954" t="s">
        <v>18</v>
      </c>
      <c r="O1954" s="8">
        <f>VLOOKUP(tbStoricoOrdini[[#This Row],[AGENTE]],tbAgenti[],2,FALSE)</f>
        <v>0.03</v>
      </c>
      <c r="P1954" s="2">
        <v>921</v>
      </c>
      <c r="Q1954" s="2">
        <f>tbStoricoOrdini[[#This Row],[IMPORTO]]*tbStoricoOrdini[[#This Row],[% COMM.]]</f>
        <v>27.63</v>
      </c>
      <c r="R1954" s="2">
        <f>tbStoricoOrdini[[#This Row],[TOT. COMM.]]+tbStoricoOrdini[[#This Row],[IMPORTO]]</f>
        <v>948.63</v>
      </c>
    </row>
    <row r="1955" spans="1:18">
      <c r="A1955" s="1">
        <v>43891</v>
      </c>
      <c r="B1955" s="7">
        <f>MONTH(tbStoricoOrdini[[#This Row],[DATA]])</f>
        <v>3</v>
      </c>
      <c r="C1955" t="s">
        <v>2050</v>
      </c>
      <c r="D1955" t="str">
        <f>RIGHT(tbStoricoOrdini[[#This Row],[ORDINE]],4)</f>
        <v>1952</v>
      </c>
      <c r="E1955" t="s">
        <v>31</v>
      </c>
      <c r="F1955" t="str">
        <f>VLOOKUP(tbStoricoOrdini[[#This Row],[CLIENTE]],tbClienti[],3,FALSE)</f>
        <v>Piemonte</v>
      </c>
      <c r="G1955" t="str">
        <f>VLOOKUP(tbStoricoOrdini[[#This Row],[CLIENTE]],tbClienti[],7,FALSE)</f>
        <v>CD</v>
      </c>
      <c r="H1955" t="s">
        <v>61</v>
      </c>
      <c r="I1955" t="str">
        <f>IF(LEFT(tbStoricoOrdini[[#This Row],[ARTICOLO]],3) = "COG","COG",LEFT(tbStoricoOrdini[[#This Row],[ARTICOLO]],FIND(" ",tbStoricoOrdini[[#This Row],[ARTICOLO]])-1))</f>
        <v>KLM</v>
      </c>
      <c r="J1955" t="str">
        <f>MID(tbStoricoOrdini[[#This Row],[ARTICOLO]],FIND(" ",tbStoricoOrdini[[#This Row],[ARTICOLO]])+1,4)</f>
        <v>5000</v>
      </c>
      <c r="K1955" t="str">
        <f>IFERROR(RIGHT(tbStoricoOrdini[[#This Row],[ARTICOLO]],LEN(tbStoricoOrdini[[#This Row],[ARTICOLO]])-FIND(" ",tbStoricoOrdini[[#This Row],[ARTICOLO]],FIND(" ",tbStoricoOrdini[[#This Row],[ARTICOLO]]) +1)),"")</f>
        <v>Medium</v>
      </c>
      <c r="L1955" s="3">
        <f>VLOOKUP(tbStoricoOrdini[[#This Row],[ARTICOLO]],tbArticoli[],2,FALSE)</f>
        <v>150</v>
      </c>
      <c r="M1955" s="22">
        <f>tbStoricoOrdini[[#This Row],[IMPORTO]]/tbStoricoOrdini[[#This Row],[PREZZO]]</f>
        <v>33.56666666666667</v>
      </c>
      <c r="N1955" t="s">
        <v>6</v>
      </c>
      <c r="O1955" s="8">
        <f>VLOOKUP(tbStoricoOrdini[[#This Row],[AGENTE]],tbAgenti[],2,FALSE)</f>
        <v>7.4999999999999997E-2</v>
      </c>
      <c r="P1955" s="2">
        <v>5035</v>
      </c>
      <c r="Q1955" s="2">
        <f>tbStoricoOrdini[[#This Row],[IMPORTO]]*tbStoricoOrdini[[#This Row],[% COMM.]]</f>
        <v>377.625</v>
      </c>
      <c r="R1955" s="2">
        <f>tbStoricoOrdini[[#This Row],[TOT. COMM.]]+tbStoricoOrdini[[#This Row],[IMPORTO]]</f>
        <v>5412.625</v>
      </c>
    </row>
    <row r="1956" spans="1:18">
      <c r="A1956" s="1">
        <v>43891</v>
      </c>
      <c r="B1956" s="7">
        <f>MONTH(tbStoricoOrdini[[#This Row],[DATA]])</f>
        <v>3</v>
      </c>
      <c r="C1956" t="s">
        <v>2051</v>
      </c>
      <c r="D1956" t="str">
        <f>RIGHT(tbStoricoOrdini[[#This Row],[ORDINE]],4)</f>
        <v>1953</v>
      </c>
      <c r="E1956" t="s">
        <v>31</v>
      </c>
      <c r="F1956" t="str">
        <f>VLOOKUP(tbStoricoOrdini[[#This Row],[CLIENTE]],tbClienti[],3,FALSE)</f>
        <v>Piemonte</v>
      </c>
      <c r="G1956" t="str">
        <f>VLOOKUP(tbStoricoOrdini[[#This Row],[CLIENTE]],tbClienti[],7,FALSE)</f>
        <v>CD</v>
      </c>
      <c r="H1956" t="s">
        <v>61</v>
      </c>
      <c r="I1956" t="str">
        <f>IF(LEFT(tbStoricoOrdini[[#This Row],[ARTICOLO]],3) = "COG","COG",LEFT(tbStoricoOrdini[[#This Row],[ARTICOLO]],FIND(" ",tbStoricoOrdini[[#This Row],[ARTICOLO]])-1))</f>
        <v>KLM</v>
      </c>
      <c r="J1956" t="str">
        <f>MID(tbStoricoOrdini[[#This Row],[ARTICOLO]],FIND(" ",tbStoricoOrdini[[#This Row],[ARTICOLO]])+1,4)</f>
        <v>5000</v>
      </c>
      <c r="K1956" t="str">
        <f>IFERROR(RIGHT(tbStoricoOrdini[[#This Row],[ARTICOLO]],LEN(tbStoricoOrdini[[#This Row],[ARTICOLO]])-FIND(" ",tbStoricoOrdini[[#This Row],[ARTICOLO]],FIND(" ",tbStoricoOrdini[[#This Row],[ARTICOLO]]) +1)),"")</f>
        <v>Medium</v>
      </c>
      <c r="L1956" s="3">
        <f>VLOOKUP(tbStoricoOrdini[[#This Row],[ARTICOLO]],tbArticoli[],2,FALSE)</f>
        <v>150</v>
      </c>
      <c r="M1956" s="22">
        <f>tbStoricoOrdini[[#This Row],[IMPORTO]]/tbStoricoOrdini[[#This Row],[PREZZO]]</f>
        <v>163.47333333333333</v>
      </c>
      <c r="N1956" t="s">
        <v>9</v>
      </c>
      <c r="O1956" s="8">
        <f>VLOOKUP(tbStoricoOrdini[[#This Row],[AGENTE]],tbAgenti[],2,FALSE)</f>
        <v>0.05</v>
      </c>
      <c r="P1956" s="2">
        <v>24521</v>
      </c>
      <c r="Q1956" s="2">
        <f>tbStoricoOrdini[[#This Row],[IMPORTO]]*tbStoricoOrdini[[#This Row],[% COMM.]]</f>
        <v>1226.05</v>
      </c>
      <c r="R1956" s="2">
        <f>tbStoricoOrdini[[#This Row],[TOT. COMM.]]+tbStoricoOrdini[[#This Row],[IMPORTO]]</f>
        <v>25747.05</v>
      </c>
    </row>
    <row r="1957" spans="1:18">
      <c r="A1957" s="1">
        <v>43891</v>
      </c>
      <c r="B1957" s="7">
        <f>MONTH(tbStoricoOrdini[[#This Row],[DATA]])</f>
        <v>3</v>
      </c>
      <c r="C1957" t="s">
        <v>2052</v>
      </c>
      <c r="D1957" t="str">
        <f>RIGHT(tbStoricoOrdini[[#This Row],[ORDINE]],4)</f>
        <v>1954</v>
      </c>
      <c r="E1957" t="s">
        <v>31</v>
      </c>
      <c r="F1957" t="str">
        <f>VLOOKUP(tbStoricoOrdini[[#This Row],[CLIENTE]],tbClienti[],3,FALSE)</f>
        <v>Piemonte</v>
      </c>
      <c r="G1957" t="str">
        <f>VLOOKUP(tbStoricoOrdini[[#This Row],[CLIENTE]],tbClienti[],7,FALSE)</f>
        <v>CD</v>
      </c>
      <c r="H1957" t="s">
        <v>79</v>
      </c>
      <c r="I1957" t="str">
        <f>IF(LEFT(tbStoricoOrdini[[#This Row],[ARTICOLO]],3) = "COG","COG",LEFT(tbStoricoOrdini[[#This Row],[ARTICOLO]],FIND(" ",tbStoricoOrdini[[#This Row],[ARTICOLO]])-1))</f>
        <v>COG</v>
      </c>
      <c r="J1957" t="str">
        <f>MID(tbStoricoOrdini[[#This Row],[ARTICOLO]],FIND(" ",tbStoricoOrdini[[#This Row],[ARTICOLO]])+1,4)</f>
        <v>4000</v>
      </c>
      <c r="K1957" t="str">
        <f>IFERROR(RIGHT(tbStoricoOrdini[[#This Row],[ARTICOLO]],LEN(tbStoricoOrdini[[#This Row],[ARTICOLO]])-FIND(" ",tbStoricoOrdini[[#This Row],[ARTICOLO]],FIND(" ",tbStoricoOrdini[[#This Row],[ARTICOLO]]) +1)),"")</f>
        <v>Plus</v>
      </c>
      <c r="L1957" s="3">
        <f>VLOOKUP(tbStoricoOrdini[[#This Row],[ARTICOLO]],tbArticoli[],2,FALSE)</f>
        <v>240</v>
      </c>
      <c r="M1957" s="22">
        <f>tbStoricoOrdini[[#This Row],[IMPORTO]]/tbStoricoOrdini[[#This Row],[PREZZO]]</f>
        <v>0.23749999999999999</v>
      </c>
      <c r="N1957" t="s">
        <v>11</v>
      </c>
      <c r="O1957" s="8">
        <f>VLOOKUP(tbStoricoOrdini[[#This Row],[AGENTE]],tbAgenti[],2,FALSE)</f>
        <v>0.04</v>
      </c>
      <c r="P1957" s="2">
        <v>57</v>
      </c>
      <c r="Q1957" s="2">
        <f>tbStoricoOrdini[[#This Row],[IMPORTO]]*tbStoricoOrdini[[#This Row],[% COMM.]]</f>
        <v>2.2800000000000002</v>
      </c>
      <c r="R1957" s="2">
        <f>tbStoricoOrdini[[#This Row],[TOT. COMM.]]+tbStoricoOrdini[[#This Row],[IMPORTO]]</f>
        <v>59.28</v>
      </c>
    </row>
    <row r="1958" spans="1:18">
      <c r="A1958" s="1">
        <v>43891</v>
      </c>
      <c r="B1958" s="7">
        <f>MONTH(tbStoricoOrdini[[#This Row],[DATA]])</f>
        <v>3</v>
      </c>
      <c r="C1958" t="s">
        <v>2053</v>
      </c>
      <c r="D1958" t="str">
        <f>RIGHT(tbStoricoOrdini[[#This Row],[ORDINE]],4)</f>
        <v>1955</v>
      </c>
      <c r="E1958" t="s">
        <v>31</v>
      </c>
      <c r="F1958" t="str">
        <f>VLOOKUP(tbStoricoOrdini[[#This Row],[CLIENTE]],tbClienti[],3,FALSE)</f>
        <v>Piemonte</v>
      </c>
      <c r="G1958" t="str">
        <f>VLOOKUP(tbStoricoOrdini[[#This Row],[CLIENTE]],tbClienti[],7,FALSE)</f>
        <v>CD</v>
      </c>
      <c r="H1958" t="s">
        <v>79</v>
      </c>
      <c r="I1958" t="str">
        <f>IF(LEFT(tbStoricoOrdini[[#This Row],[ARTICOLO]],3) = "COG","COG",LEFT(tbStoricoOrdini[[#This Row],[ARTICOLO]],FIND(" ",tbStoricoOrdini[[#This Row],[ARTICOLO]])-1))</f>
        <v>COG</v>
      </c>
      <c r="J1958" t="str">
        <f>MID(tbStoricoOrdini[[#This Row],[ARTICOLO]],FIND(" ",tbStoricoOrdini[[#This Row],[ARTICOLO]])+1,4)</f>
        <v>4000</v>
      </c>
      <c r="K1958" t="str">
        <f>IFERROR(RIGHT(tbStoricoOrdini[[#This Row],[ARTICOLO]],LEN(tbStoricoOrdini[[#This Row],[ARTICOLO]])-FIND(" ",tbStoricoOrdini[[#This Row],[ARTICOLO]],FIND(" ",tbStoricoOrdini[[#This Row],[ARTICOLO]]) +1)),"")</f>
        <v>Plus</v>
      </c>
      <c r="L1958" s="3">
        <f>VLOOKUP(tbStoricoOrdini[[#This Row],[ARTICOLO]],tbArticoli[],2,FALSE)</f>
        <v>240</v>
      </c>
      <c r="M1958" s="22">
        <f>tbStoricoOrdini[[#This Row],[IMPORTO]]/tbStoricoOrdini[[#This Row],[PREZZO]]</f>
        <v>1.3708333333333333</v>
      </c>
      <c r="N1958" t="s">
        <v>18</v>
      </c>
      <c r="O1958" s="8">
        <f>VLOOKUP(tbStoricoOrdini[[#This Row],[AGENTE]],tbAgenti[],2,FALSE)</f>
        <v>0.03</v>
      </c>
      <c r="P1958" s="2">
        <v>329</v>
      </c>
      <c r="Q1958" s="2">
        <f>tbStoricoOrdini[[#This Row],[IMPORTO]]*tbStoricoOrdini[[#This Row],[% COMM.]]</f>
        <v>9.8699999999999992</v>
      </c>
      <c r="R1958" s="2">
        <f>tbStoricoOrdini[[#This Row],[TOT. COMM.]]+tbStoricoOrdini[[#This Row],[IMPORTO]]</f>
        <v>338.87</v>
      </c>
    </row>
    <row r="1959" spans="1:18">
      <c r="A1959" s="1">
        <v>43891</v>
      </c>
      <c r="B1959" s="7">
        <f>MONTH(tbStoricoOrdini[[#This Row],[DATA]])</f>
        <v>3</v>
      </c>
      <c r="C1959" t="s">
        <v>2054</v>
      </c>
      <c r="D1959" t="str">
        <f>RIGHT(tbStoricoOrdini[[#This Row],[ORDINE]],4)</f>
        <v>1956</v>
      </c>
      <c r="E1959" t="s">
        <v>31</v>
      </c>
      <c r="F1959" t="str">
        <f>VLOOKUP(tbStoricoOrdini[[#This Row],[CLIENTE]],tbClienti[],3,FALSE)</f>
        <v>Piemonte</v>
      </c>
      <c r="G1959" t="str">
        <f>VLOOKUP(tbStoricoOrdini[[#This Row],[CLIENTE]],tbClienti[],7,FALSE)</f>
        <v>CD</v>
      </c>
      <c r="H1959" t="s">
        <v>79</v>
      </c>
      <c r="I1959" t="str">
        <f>IF(LEFT(tbStoricoOrdini[[#This Row],[ARTICOLO]],3) = "COG","COG",LEFT(tbStoricoOrdini[[#This Row],[ARTICOLO]],FIND(" ",tbStoricoOrdini[[#This Row],[ARTICOLO]])-1))</f>
        <v>COG</v>
      </c>
      <c r="J1959" t="str">
        <f>MID(tbStoricoOrdini[[#This Row],[ARTICOLO]],FIND(" ",tbStoricoOrdini[[#This Row],[ARTICOLO]])+1,4)</f>
        <v>4000</v>
      </c>
      <c r="K1959" t="str">
        <f>IFERROR(RIGHT(tbStoricoOrdini[[#This Row],[ARTICOLO]],LEN(tbStoricoOrdini[[#This Row],[ARTICOLO]])-FIND(" ",tbStoricoOrdini[[#This Row],[ARTICOLO]],FIND(" ",tbStoricoOrdini[[#This Row],[ARTICOLO]]) +1)),"")</f>
        <v>Plus</v>
      </c>
      <c r="L1959" s="3">
        <f>VLOOKUP(tbStoricoOrdini[[#This Row],[ARTICOLO]],tbArticoli[],2,FALSE)</f>
        <v>240</v>
      </c>
      <c r="M1959" s="22">
        <f>tbStoricoOrdini[[#This Row],[IMPORTO]]/tbStoricoOrdini[[#This Row],[PREZZO]]</f>
        <v>8.5749999999999993</v>
      </c>
      <c r="N1959" t="s">
        <v>9</v>
      </c>
      <c r="O1959" s="8">
        <f>VLOOKUP(tbStoricoOrdini[[#This Row],[AGENTE]],tbAgenti[],2,FALSE)</f>
        <v>0.05</v>
      </c>
      <c r="P1959" s="2">
        <v>2058</v>
      </c>
      <c r="Q1959" s="2">
        <f>tbStoricoOrdini[[#This Row],[IMPORTO]]*tbStoricoOrdini[[#This Row],[% COMM.]]</f>
        <v>102.9</v>
      </c>
      <c r="R1959" s="2">
        <f>tbStoricoOrdini[[#This Row],[TOT. COMM.]]+tbStoricoOrdini[[#This Row],[IMPORTO]]</f>
        <v>2160.9</v>
      </c>
    </row>
    <row r="1960" spans="1:18">
      <c r="A1960" s="1">
        <v>43891</v>
      </c>
      <c r="B1960" s="7">
        <f>MONTH(tbStoricoOrdini[[#This Row],[DATA]])</f>
        <v>3</v>
      </c>
      <c r="C1960" t="s">
        <v>2055</v>
      </c>
      <c r="D1960" t="str">
        <f>RIGHT(tbStoricoOrdini[[#This Row],[ORDINE]],4)</f>
        <v>1957</v>
      </c>
      <c r="E1960" t="s">
        <v>31</v>
      </c>
      <c r="F1960" t="str">
        <f>VLOOKUP(tbStoricoOrdini[[#This Row],[CLIENTE]],tbClienti[],3,FALSE)</f>
        <v>Piemonte</v>
      </c>
      <c r="G1960" t="str">
        <f>VLOOKUP(tbStoricoOrdini[[#This Row],[CLIENTE]],tbClienti[],7,FALSE)</f>
        <v>CD</v>
      </c>
      <c r="H1960" t="s">
        <v>63</v>
      </c>
      <c r="I1960" t="str">
        <f>IF(LEFT(tbStoricoOrdini[[#This Row],[ARTICOLO]],3) = "COG","COG",LEFT(tbStoricoOrdini[[#This Row],[ARTICOLO]],FIND(" ",tbStoricoOrdini[[#This Row],[ARTICOLO]])-1))</f>
        <v>KLM</v>
      </c>
      <c r="J1960" t="str">
        <f>MID(tbStoricoOrdini[[#This Row],[ARTICOLO]],FIND(" ",tbStoricoOrdini[[#This Row],[ARTICOLO]])+1,4)</f>
        <v>3000</v>
      </c>
      <c r="K1960" t="str">
        <f>IFERROR(RIGHT(tbStoricoOrdini[[#This Row],[ARTICOLO]],LEN(tbStoricoOrdini[[#This Row],[ARTICOLO]])-FIND(" ",tbStoricoOrdini[[#This Row],[ARTICOLO]],FIND(" ",tbStoricoOrdini[[#This Row],[ARTICOLO]]) +1)),"")</f>
        <v>Plus</v>
      </c>
      <c r="L1960" s="3">
        <f>VLOOKUP(tbStoricoOrdini[[#This Row],[ARTICOLO]],tbArticoli[],2,FALSE)</f>
        <v>145</v>
      </c>
      <c r="M1960" s="22">
        <f>tbStoricoOrdini[[#This Row],[IMPORTO]]/tbStoricoOrdini[[#This Row],[PREZZO]]</f>
        <v>66.882758620689657</v>
      </c>
      <c r="N1960" t="s">
        <v>39</v>
      </c>
      <c r="O1960" s="8">
        <f>VLOOKUP(tbStoricoOrdini[[#This Row],[AGENTE]],tbAgenti[],2,FALSE)</f>
        <v>0.05</v>
      </c>
      <c r="P1960" s="2">
        <v>9698</v>
      </c>
      <c r="Q1960" s="2">
        <f>tbStoricoOrdini[[#This Row],[IMPORTO]]*tbStoricoOrdini[[#This Row],[% COMM.]]</f>
        <v>484.90000000000003</v>
      </c>
      <c r="R1960" s="2">
        <f>tbStoricoOrdini[[#This Row],[TOT. COMM.]]+tbStoricoOrdini[[#This Row],[IMPORTO]]</f>
        <v>10182.9</v>
      </c>
    </row>
    <row r="1961" spans="1:18">
      <c r="A1961" s="1">
        <v>43891</v>
      </c>
      <c r="B1961" s="7">
        <f>MONTH(tbStoricoOrdini[[#This Row],[DATA]])</f>
        <v>3</v>
      </c>
      <c r="C1961" t="s">
        <v>2056</v>
      </c>
      <c r="D1961" t="str">
        <f>RIGHT(tbStoricoOrdini[[#This Row],[ORDINE]],4)</f>
        <v>1958</v>
      </c>
      <c r="E1961" t="s">
        <v>31</v>
      </c>
      <c r="F1961" t="str">
        <f>VLOOKUP(tbStoricoOrdini[[#This Row],[CLIENTE]],tbClienti[],3,FALSE)</f>
        <v>Piemonte</v>
      </c>
      <c r="G1961" t="str">
        <f>VLOOKUP(tbStoricoOrdini[[#This Row],[CLIENTE]],tbClienti[],7,FALSE)</f>
        <v>CD</v>
      </c>
      <c r="H1961" t="s">
        <v>63</v>
      </c>
      <c r="I1961" t="str">
        <f>IF(LEFT(tbStoricoOrdini[[#This Row],[ARTICOLO]],3) = "COG","COG",LEFT(tbStoricoOrdini[[#This Row],[ARTICOLO]],FIND(" ",tbStoricoOrdini[[#This Row],[ARTICOLO]])-1))</f>
        <v>KLM</v>
      </c>
      <c r="J1961" t="str">
        <f>MID(tbStoricoOrdini[[#This Row],[ARTICOLO]],FIND(" ",tbStoricoOrdini[[#This Row],[ARTICOLO]])+1,4)</f>
        <v>3000</v>
      </c>
      <c r="K1961" t="str">
        <f>IFERROR(RIGHT(tbStoricoOrdini[[#This Row],[ARTICOLO]],LEN(tbStoricoOrdini[[#This Row],[ARTICOLO]])-FIND(" ",tbStoricoOrdini[[#This Row],[ARTICOLO]],FIND(" ",tbStoricoOrdini[[#This Row],[ARTICOLO]]) +1)),"")</f>
        <v>Plus</v>
      </c>
      <c r="L1961" s="3">
        <f>VLOOKUP(tbStoricoOrdini[[#This Row],[ARTICOLO]],tbArticoli[],2,FALSE)</f>
        <v>145</v>
      </c>
      <c r="M1961" s="22">
        <f>tbStoricoOrdini[[#This Row],[IMPORTO]]/tbStoricoOrdini[[#This Row],[PREZZO]]</f>
        <v>15.620689655172415</v>
      </c>
      <c r="N1961" t="s">
        <v>11</v>
      </c>
      <c r="O1961" s="8">
        <f>VLOOKUP(tbStoricoOrdini[[#This Row],[AGENTE]],tbAgenti[],2,FALSE)</f>
        <v>0.04</v>
      </c>
      <c r="P1961" s="2">
        <v>2265</v>
      </c>
      <c r="Q1961" s="2">
        <f>tbStoricoOrdini[[#This Row],[IMPORTO]]*tbStoricoOrdini[[#This Row],[% COMM.]]</f>
        <v>90.600000000000009</v>
      </c>
      <c r="R1961" s="2">
        <f>tbStoricoOrdini[[#This Row],[TOT. COMM.]]+tbStoricoOrdini[[#This Row],[IMPORTO]]</f>
        <v>2355.6</v>
      </c>
    </row>
    <row r="1962" spans="1:18">
      <c r="A1962" s="1">
        <v>43891</v>
      </c>
      <c r="B1962" s="7">
        <f>MONTH(tbStoricoOrdini[[#This Row],[DATA]])</f>
        <v>3</v>
      </c>
      <c r="C1962" t="s">
        <v>2057</v>
      </c>
      <c r="D1962" t="str">
        <f>RIGHT(tbStoricoOrdini[[#This Row],[ORDINE]],4)</f>
        <v>1959</v>
      </c>
      <c r="E1962" t="s">
        <v>31</v>
      </c>
      <c r="F1962" t="str">
        <f>VLOOKUP(tbStoricoOrdini[[#This Row],[CLIENTE]],tbClienti[],3,FALSE)</f>
        <v>Piemonte</v>
      </c>
      <c r="G1962" t="str">
        <f>VLOOKUP(tbStoricoOrdini[[#This Row],[CLIENTE]],tbClienti[],7,FALSE)</f>
        <v>CD</v>
      </c>
      <c r="H1962" t="s">
        <v>63</v>
      </c>
      <c r="I1962" t="str">
        <f>IF(LEFT(tbStoricoOrdini[[#This Row],[ARTICOLO]],3) = "COG","COG",LEFT(tbStoricoOrdini[[#This Row],[ARTICOLO]],FIND(" ",tbStoricoOrdini[[#This Row],[ARTICOLO]])-1))</f>
        <v>KLM</v>
      </c>
      <c r="J1962" t="str">
        <f>MID(tbStoricoOrdini[[#This Row],[ARTICOLO]],FIND(" ",tbStoricoOrdini[[#This Row],[ARTICOLO]])+1,4)</f>
        <v>3000</v>
      </c>
      <c r="K1962" t="str">
        <f>IFERROR(RIGHT(tbStoricoOrdini[[#This Row],[ARTICOLO]],LEN(tbStoricoOrdini[[#This Row],[ARTICOLO]])-FIND(" ",tbStoricoOrdini[[#This Row],[ARTICOLO]],FIND(" ",tbStoricoOrdini[[#This Row],[ARTICOLO]]) +1)),"")</f>
        <v>Plus</v>
      </c>
      <c r="L1962" s="3">
        <f>VLOOKUP(tbStoricoOrdini[[#This Row],[ARTICOLO]],tbArticoli[],2,FALSE)</f>
        <v>145</v>
      </c>
      <c r="M1962" s="22">
        <f>tbStoricoOrdini[[#This Row],[IMPORTO]]/tbStoricoOrdini[[#This Row],[PREZZO]]</f>
        <v>129.50344827586207</v>
      </c>
      <c r="N1962" t="s">
        <v>19</v>
      </c>
      <c r="O1962" s="8">
        <f>VLOOKUP(tbStoricoOrdini[[#This Row],[AGENTE]],tbAgenti[],2,FALSE)</f>
        <v>0.05</v>
      </c>
      <c r="P1962" s="2">
        <v>18778</v>
      </c>
      <c r="Q1962" s="2">
        <f>tbStoricoOrdini[[#This Row],[IMPORTO]]*tbStoricoOrdini[[#This Row],[% COMM.]]</f>
        <v>938.90000000000009</v>
      </c>
      <c r="R1962" s="2">
        <f>tbStoricoOrdini[[#This Row],[TOT. COMM.]]+tbStoricoOrdini[[#This Row],[IMPORTO]]</f>
        <v>19716.900000000001</v>
      </c>
    </row>
    <row r="1963" spans="1:18">
      <c r="A1963" s="1">
        <v>43891</v>
      </c>
      <c r="B1963" s="7">
        <f>MONTH(tbStoricoOrdini[[#This Row],[DATA]])</f>
        <v>3</v>
      </c>
      <c r="C1963" t="s">
        <v>2058</v>
      </c>
      <c r="D1963" t="str">
        <f>RIGHT(tbStoricoOrdini[[#This Row],[ORDINE]],4)</f>
        <v>1960</v>
      </c>
      <c r="E1963" t="s">
        <v>31</v>
      </c>
      <c r="F1963" t="str">
        <f>VLOOKUP(tbStoricoOrdini[[#This Row],[CLIENTE]],tbClienti[],3,FALSE)</f>
        <v>Piemonte</v>
      </c>
      <c r="G1963" t="str">
        <f>VLOOKUP(tbStoricoOrdini[[#This Row],[CLIENTE]],tbClienti[],7,FALSE)</f>
        <v>CD</v>
      </c>
      <c r="H1963" t="s">
        <v>63</v>
      </c>
      <c r="I1963" t="str">
        <f>IF(LEFT(tbStoricoOrdini[[#This Row],[ARTICOLO]],3) = "COG","COG",LEFT(tbStoricoOrdini[[#This Row],[ARTICOLO]],FIND(" ",tbStoricoOrdini[[#This Row],[ARTICOLO]])-1))</f>
        <v>KLM</v>
      </c>
      <c r="J1963" t="str">
        <f>MID(tbStoricoOrdini[[#This Row],[ARTICOLO]],FIND(" ",tbStoricoOrdini[[#This Row],[ARTICOLO]])+1,4)</f>
        <v>3000</v>
      </c>
      <c r="K1963" t="str">
        <f>IFERROR(RIGHT(tbStoricoOrdini[[#This Row],[ARTICOLO]],LEN(tbStoricoOrdini[[#This Row],[ARTICOLO]])-FIND(" ",tbStoricoOrdini[[#This Row],[ARTICOLO]],FIND(" ",tbStoricoOrdini[[#This Row],[ARTICOLO]]) +1)),"")</f>
        <v>Plus</v>
      </c>
      <c r="L1963" s="3">
        <f>VLOOKUP(tbStoricoOrdini[[#This Row],[ARTICOLO]],tbArticoli[],2,FALSE)</f>
        <v>145</v>
      </c>
      <c r="M1963" s="22">
        <f>tbStoricoOrdini[[#This Row],[IMPORTO]]/tbStoricoOrdini[[#This Row],[PREZZO]]</f>
        <v>186.18620689655174</v>
      </c>
      <c r="N1963" t="s">
        <v>15</v>
      </c>
      <c r="O1963" s="8">
        <f>VLOOKUP(tbStoricoOrdini[[#This Row],[AGENTE]],tbAgenti[],2,FALSE)</f>
        <v>0.08</v>
      </c>
      <c r="P1963" s="2">
        <v>26997</v>
      </c>
      <c r="Q1963" s="2">
        <f>tbStoricoOrdini[[#This Row],[IMPORTO]]*tbStoricoOrdini[[#This Row],[% COMM.]]</f>
        <v>2159.7600000000002</v>
      </c>
      <c r="R1963" s="2">
        <f>tbStoricoOrdini[[#This Row],[TOT. COMM.]]+tbStoricoOrdini[[#This Row],[IMPORTO]]</f>
        <v>29156.760000000002</v>
      </c>
    </row>
    <row r="1964" spans="1:18">
      <c r="A1964" s="1">
        <v>43891</v>
      </c>
      <c r="B1964" s="7">
        <f>MONTH(tbStoricoOrdini[[#This Row],[DATA]])</f>
        <v>3</v>
      </c>
      <c r="C1964" t="s">
        <v>2059</v>
      </c>
      <c r="D1964" t="str">
        <f>RIGHT(tbStoricoOrdini[[#This Row],[ORDINE]],4)</f>
        <v>1961</v>
      </c>
      <c r="E1964" t="s">
        <v>31</v>
      </c>
      <c r="F1964" t="str">
        <f>VLOOKUP(tbStoricoOrdini[[#This Row],[CLIENTE]],tbClienti[],3,FALSE)</f>
        <v>Piemonte</v>
      </c>
      <c r="G1964" t="str">
        <f>VLOOKUP(tbStoricoOrdini[[#This Row],[CLIENTE]],tbClienti[],7,FALSE)</f>
        <v>CD</v>
      </c>
      <c r="H1964" t="s">
        <v>63</v>
      </c>
      <c r="I1964" t="str">
        <f>IF(LEFT(tbStoricoOrdini[[#This Row],[ARTICOLO]],3) = "COG","COG",LEFT(tbStoricoOrdini[[#This Row],[ARTICOLO]],FIND(" ",tbStoricoOrdini[[#This Row],[ARTICOLO]])-1))</f>
        <v>KLM</v>
      </c>
      <c r="J1964" t="str">
        <f>MID(tbStoricoOrdini[[#This Row],[ARTICOLO]],FIND(" ",tbStoricoOrdini[[#This Row],[ARTICOLO]])+1,4)</f>
        <v>3000</v>
      </c>
      <c r="K1964" t="str">
        <f>IFERROR(RIGHT(tbStoricoOrdini[[#This Row],[ARTICOLO]],LEN(tbStoricoOrdini[[#This Row],[ARTICOLO]])-FIND(" ",tbStoricoOrdini[[#This Row],[ARTICOLO]],FIND(" ",tbStoricoOrdini[[#This Row],[ARTICOLO]]) +1)),"")</f>
        <v>Plus</v>
      </c>
      <c r="L1964" s="3">
        <f>VLOOKUP(tbStoricoOrdini[[#This Row],[ARTICOLO]],tbArticoli[],2,FALSE)</f>
        <v>145</v>
      </c>
      <c r="M1964" s="22">
        <f>tbStoricoOrdini[[#This Row],[IMPORTO]]/tbStoricoOrdini[[#This Row],[PREZZO]]</f>
        <v>29.441379310344828</v>
      </c>
      <c r="N1964" t="s">
        <v>7</v>
      </c>
      <c r="O1964" s="8">
        <f>VLOOKUP(tbStoricoOrdini[[#This Row],[AGENTE]],tbAgenti[],2,FALSE)</f>
        <v>0.03</v>
      </c>
      <c r="P1964" s="2">
        <v>4269</v>
      </c>
      <c r="Q1964" s="2">
        <f>tbStoricoOrdini[[#This Row],[IMPORTO]]*tbStoricoOrdini[[#This Row],[% COMM.]]</f>
        <v>128.07</v>
      </c>
      <c r="R1964" s="2">
        <f>tbStoricoOrdini[[#This Row],[TOT. COMM.]]+tbStoricoOrdini[[#This Row],[IMPORTO]]</f>
        <v>4397.07</v>
      </c>
    </row>
    <row r="1965" spans="1:18">
      <c r="A1965" s="1">
        <v>43891</v>
      </c>
      <c r="B1965" s="7">
        <f>MONTH(tbStoricoOrdini[[#This Row],[DATA]])</f>
        <v>3</v>
      </c>
      <c r="C1965" t="s">
        <v>2060</v>
      </c>
      <c r="D1965" t="str">
        <f>RIGHT(tbStoricoOrdini[[#This Row],[ORDINE]],4)</f>
        <v>1962</v>
      </c>
      <c r="E1965" t="s">
        <v>31</v>
      </c>
      <c r="F1965" t="str">
        <f>VLOOKUP(tbStoricoOrdini[[#This Row],[CLIENTE]],tbClienti[],3,FALSE)</f>
        <v>Piemonte</v>
      </c>
      <c r="G1965" t="str">
        <f>VLOOKUP(tbStoricoOrdini[[#This Row],[CLIENTE]],tbClienti[],7,FALSE)</f>
        <v>CD</v>
      </c>
      <c r="H1965" t="s">
        <v>63</v>
      </c>
      <c r="I1965" t="str">
        <f>IF(LEFT(tbStoricoOrdini[[#This Row],[ARTICOLO]],3) = "COG","COG",LEFT(tbStoricoOrdini[[#This Row],[ARTICOLO]],FIND(" ",tbStoricoOrdini[[#This Row],[ARTICOLO]])-1))</f>
        <v>KLM</v>
      </c>
      <c r="J1965" t="str">
        <f>MID(tbStoricoOrdini[[#This Row],[ARTICOLO]],FIND(" ",tbStoricoOrdini[[#This Row],[ARTICOLO]])+1,4)</f>
        <v>3000</v>
      </c>
      <c r="K1965" t="str">
        <f>IFERROR(RIGHT(tbStoricoOrdini[[#This Row],[ARTICOLO]],LEN(tbStoricoOrdini[[#This Row],[ARTICOLO]])-FIND(" ",tbStoricoOrdini[[#This Row],[ARTICOLO]],FIND(" ",tbStoricoOrdini[[#This Row],[ARTICOLO]]) +1)),"")</f>
        <v>Plus</v>
      </c>
      <c r="L1965" s="3">
        <f>VLOOKUP(tbStoricoOrdini[[#This Row],[ARTICOLO]],tbArticoli[],2,FALSE)</f>
        <v>145</v>
      </c>
      <c r="M1965" s="22">
        <f>tbStoricoOrdini[[#This Row],[IMPORTO]]/tbStoricoOrdini[[#This Row],[PREZZO]]</f>
        <v>3.6689655172413791</v>
      </c>
      <c r="N1965" t="s">
        <v>18</v>
      </c>
      <c r="O1965" s="8">
        <f>VLOOKUP(tbStoricoOrdini[[#This Row],[AGENTE]],tbAgenti[],2,FALSE)</f>
        <v>0.03</v>
      </c>
      <c r="P1965" s="2">
        <v>532</v>
      </c>
      <c r="Q1965" s="2">
        <f>tbStoricoOrdini[[#This Row],[IMPORTO]]*tbStoricoOrdini[[#This Row],[% COMM.]]</f>
        <v>15.959999999999999</v>
      </c>
      <c r="R1965" s="2">
        <f>tbStoricoOrdini[[#This Row],[TOT. COMM.]]+tbStoricoOrdini[[#This Row],[IMPORTO]]</f>
        <v>547.96</v>
      </c>
    </row>
    <row r="1966" spans="1:18">
      <c r="A1966" s="1">
        <v>43891</v>
      </c>
      <c r="B1966" s="7">
        <f>MONTH(tbStoricoOrdini[[#This Row],[DATA]])</f>
        <v>3</v>
      </c>
      <c r="C1966" t="s">
        <v>2061</v>
      </c>
      <c r="D1966" t="str">
        <f>RIGHT(tbStoricoOrdini[[#This Row],[ORDINE]],4)</f>
        <v>1963</v>
      </c>
      <c r="E1966" t="s">
        <v>31</v>
      </c>
      <c r="F1966" t="str">
        <f>VLOOKUP(tbStoricoOrdini[[#This Row],[CLIENTE]],tbClienti[],3,FALSE)</f>
        <v>Piemonte</v>
      </c>
      <c r="G1966" t="str">
        <f>VLOOKUP(tbStoricoOrdini[[#This Row],[CLIENTE]],tbClienti[],7,FALSE)</f>
        <v>CD</v>
      </c>
      <c r="H1966" t="s">
        <v>63</v>
      </c>
      <c r="I1966" t="str">
        <f>IF(LEFT(tbStoricoOrdini[[#This Row],[ARTICOLO]],3) = "COG","COG",LEFT(tbStoricoOrdini[[#This Row],[ARTICOLO]],FIND(" ",tbStoricoOrdini[[#This Row],[ARTICOLO]])-1))</f>
        <v>KLM</v>
      </c>
      <c r="J1966" t="str">
        <f>MID(tbStoricoOrdini[[#This Row],[ARTICOLO]],FIND(" ",tbStoricoOrdini[[#This Row],[ARTICOLO]])+1,4)</f>
        <v>3000</v>
      </c>
      <c r="K1966" t="str">
        <f>IFERROR(RIGHT(tbStoricoOrdini[[#This Row],[ARTICOLO]],LEN(tbStoricoOrdini[[#This Row],[ARTICOLO]])-FIND(" ",tbStoricoOrdini[[#This Row],[ARTICOLO]],FIND(" ",tbStoricoOrdini[[#This Row],[ARTICOLO]]) +1)),"")</f>
        <v>Plus</v>
      </c>
      <c r="L1966" s="3">
        <f>VLOOKUP(tbStoricoOrdini[[#This Row],[ARTICOLO]],tbArticoli[],2,FALSE)</f>
        <v>145</v>
      </c>
      <c r="M1966" s="22">
        <f>tbStoricoOrdini[[#This Row],[IMPORTO]]/tbStoricoOrdini[[#This Row],[PREZZO]]</f>
        <v>92.234482758620686</v>
      </c>
      <c r="N1966" t="s">
        <v>13</v>
      </c>
      <c r="O1966" s="8">
        <f>VLOOKUP(tbStoricoOrdini[[#This Row],[AGENTE]],tbAgenti[],2,FALSE)</f>
        <v>0.1</v>
      </c>
      <c r="P1966" s="2">
        <v>13374</v>
      </c>
      <c r="Q1966" s="2">
        <f>tbStoricoOrdini[[#This Row],[IMPORTO]]*tbStoricoOrdini[[#This Row],[% COMM.]]</f>
        <v>1337.4</v>
      </c>
      <c r="R1966" s="2">
        <f>tbStoricoOrdini[[#This Row],[TOT. COMM.]]+tbStoricoOrdini[[#This Row],[IMPORTO]]</f>
        <v>14711.4</v>
      </c>
    </row>
    <row r="1967" spans="1:18">
      <c r="A1967" s="1">
        <v>43891</v>
      </c>
      <c r="B1967" s="7">
        <f>MONTH(tbStoricoOrdini[[#This Row],[DATA]])</f>
        <v>3</v>
      </c>
      <c r="C1967" t="s">
        <v>2062</v>
      </c>
      <c r="D1967" t="str">
        <f>RIGHT(tbStoricoOrdini[[#This Row],[ORDINE]],4)</f>
        <v>1964</v>
      </c>
      <c r="E1967" t="s">
        <v>31</v>
      </c>
      <c r="F1967" t="str">
        <f>VLOOKUP(tbStoricoOrdini[[#This Row],[CLIENTE]],tbClienti[],3,FALSE)</f>
        <v>Piemonte</v>
      </c>
      <c r="G1967" t="str">
        <f>VLOOKUP(tbStoricoOrdini[[#This Row],[CLIENTE]],tbClienti[],7,FALSE)</f>
        <v>CD</v>
      </c>
      <c r="H1967" t="s">
        <v>63</v>
      </c>
      <c r="I1967" t="str">
        <f>IF(LEFT(tbStoricoOrdini[[#This Row],[ARTICOLO]],3) = "COG","COG",LEFT(tbStoricoOrdini[[#This Row],[ARTICOLO]],FIND(" ",tbStoricoOrdini[[#This Row],[ARTICOLO]])-1))</f>
        <v>KLM</v>
      </c>
      <c r="J1967" t="str">
        <f>MID(tbStoricoOrdini[[#This Row],[ARTICOLO]],FIND(" ",tbStoricoOrdini[[#This Row],[ARTICOLO]])+1,4)</f>
        <v>3000</v>
      </c>
      <c r="K1967" t="str">
        <f>IFERROR(RIGHT(tbStoricoOrdini[[#This Row],[ARTICOLO]],LEN(tbStoricoOrdini[[#This Row],[ARTICOLO]])-FIND(" ",tbStoricoOrdini[[#This Row],[ARTICOLO]],FIND(" ",tbStoricoOrdini[[#This Row],[ARTICOLO]]) +1)),"")</f>
        <v>Plus</v>
      </c>
      <c r="L1967" s="3">
        <f>VLOOKUP(tbStoricoOrdini[[#This Row],[ARTICOLO]],tbArticoli[],2,FALSE)</f>
        <v>145</v>
      </c>
      <c r="M1967" s="22">
        <f>tbStoricoOrdini[[#This Row],[IMPORTO]]/tbStoricoOrdini[[#This Row],[PREZZO]]</f>
        <v>86.606896551724134</v>
      </c>
      <c r="N1967" t="s">
        <v>6</v>
      </c>
      <c r="O1967" s="8">
        <f>VLOOKUP(tbStoricoOrdini[[#This Row],[AGENTE]],tbAgenti[],2,FALSE)</f>
        <v>7.4999999999999997E-2</v>
      </c>
      <c r="P1967" s="2">
        <v>12558</v>
      </c>
      <c r="Q1967" s="2">
        <f>tbStoricoOrdini[[#This Row],[IMPORTO]]*tbStoricoOrdini[[#This Row],[% COMM.]]</f>
        <v>941.84999999999991</v>
      </c>
      <c r="R1967" s="2">
        <f>tbStoricoOrdini[[#This Row],[TOT. COMM.]]+tbStoricoOrdini[[#This Row],[IMPORTO]]</f>
        <v>13499.85</v>
      </c>
    </row>
    <row r="1968" spans="1:18">
      <c r="A1968" s="1">
        <v>43891</v>
      </c>
      <c r="B1968" s="7">
        <f>MONTH(tbStoricoOrdini[[#This Row],[DATA]])</f>
        <v>3</v>
      </c>
      <c r="C1968" t="s">
        <v>2063</v>
      </c>
      <c r="D1968" t="str">
        <f>RIGHT(tbStoricoOrdini[[#This Row],[ORDINE]],4)</f>
        <v>1965</v>
      </c>
      <c r="E1968" t="s">
        <v>31</v>
      </c>
      <c r="F1968" t="str">
        <f>VLOOKUP(tbStoricoOrdini[[#This Row],[CLIENTE]],tbClienti[],3,FALSE)</f>
        <v>Piemonte</v>
      </c>
      <c r="G1968" t="str">
        <f>VLOOKUP(tbStoricoOrdini[[#This Row],[CLIENTE]],tbClienti[],7,FALSE)</f>
        <v>CD</v>
      </c>
      <c r="H1968" t="s">
        <v>63</v>
      </c>
      <c r="I1968" t="str">
        <f>IF(LEFT(tbStoricoOrdini[[#This Row],[ARTICOLO]],3) = "COG","COG",LEFT(tbStoricoOrdini[[#This Row],[ARTICOLO]],FIND(" ",tbStoricoOrdini[[#This Row],[ARTICOLO]])-1))</f>
        <v>KLM</v>
      </c>
      <c r="J1968" t="str">
        <f>MID(tbStoricoOrdini[[#This Row],[ARTICOLO]],FIND(" ",tbStoricoOrdini[[#This Row],[ARTICOLO]])+1,4)</f>
        <v>3000</v>
      </c>
      <c r="K1968" t="str">
        <f>IFERROR(RIGHT(tbStoricoOrdini[[#This Row],[ARTICOLO]],LEN(tbStoricoOrdini[[#This Row],[ARTICOLO]])-FIND(" ",tbStoricoOrdini[[#This Row],[ARTICOLO]],FIND(" ",tbStoricoOrdini[[#This Row],[ARTICOLO]]) +1)),"")</f>
        <v>Plus</v>
      </c>
      <c r="L1968" s="3">
        <f>VLOOKUP(tbStoricoOrdini[[#This Row],[ARTICOLO]],tbArticoli[],2,FALSE)</f>
        <v>145</v>
      </c>
      <c r="M1968" s="22">
        <f>tbStoricoOrdini[[#This Row],[IMPORTO]]/tbStoricoOrdini[[#This Row],[PREZZO]]</f>
        <v>621.351724137931</v>
      </c>
      <c r="N1968" t="s">
        <v>9</v>
      </c>
      <c r="O1968" s="8">
        <f>VLOOKUP(tbStoricoOrdini[[#This Row],[AGENTE]],tbAgenti[],2,FALSE)</f>
        <v>0.05</v>
      </c>
      <c r="P1968" s="2">
        <v>90096</v>
      </c>
      <c r="Q1968" s="2">
        <f>tbStoricoOrdini[[#This Row],[IMPORTO]]*tbStoricoOrdini[[#This Row],[% COMM.]]</f>
        <v>4504.8</v>
      </c>
      <c r="R1968" s="2">
        <f>tbStoricoOrdini[[#This Row],[TOT. COMM.]]+tbStoricoOrdini[[#This Row],[IMPORTO]]</f>
        <v>94600.8</v>
      </c>
    </row>
    <row r="1969" spans="1:18">
      <c r="A1969" s="1">
        <v>43891</v>
      </c>
      <c r="B1969" s="7">
        <f>MONTH(tbStoricoOrdini[[#This Row],[DATA]])</f>
        <v>3</v>
      </c>
      <c r="C1969" t="s">
        <v>2064</v>
      </c>
      <c r="D1969" t="str">
        <f>RIGHT(tbStoricoOrdini[[#This Row],[ORDINE]],4)</f>
        <v>1966</v>
      </c>
      <c r="E1969" t="s">
        <v>31</v>
      </c>
      <c r="F1969" t="str">
        <f>VLOOKUP(tbStoricoOrdini[[#This Row],[CLIENTE]],tbClienti[],3,FALSE)</f>
        <v>Piemonte</v>
      </c>
      <c r="G1969" t="str">
        <f>VLOOKUP(tbStoricoOrdini[[#This Row],[CLIENTE]],tbClienti[],7,FALSE)</f>
        <v>CD</v>
      </c>
      <c r="H1969" t="s">
        <v>66</v>
      </c>
      <c r="I1969" t="str">
        <f>IF(LEFT(tbStoricoOrdini[[#This Row],[ARTICOLO]],3) = "COG","COG",LEFT(tbStoricoOrdini[[#This Row],[ARTICOLO]],FIND(" ",tbStoricoOrdini[[#This Row],[ARTICOLO]])-1))</f>
        <v>BAG</v>
      </c>
      <c r="J1969" t="str">
        <f>MID(tbStoricoOrdini[[#This Row],[ARTICOLO]],FIND(" ",tbStoricoOrdini[[#This Row],[ARTICOLO]])+1,4)</f>
        <v>2500</v>
      </c>
      <c r="K1969" t="str">
        <f>IFERROR(RIGHT(tbStoricoOrdini[[#This Row],[ARTICOLO]],LEN(tbStoricoOrdini[[#This Row],[ARTICOLO]])-FIND(" ",tbStoricoOrdini[[#This Row],[ARTICOLO]],FIND(" ",tbStoricoOrdini[[#This Row],[ARTICOLO]]) +1)),"")</f>
        <v>Plus</v>
      </c>
      <c r="L1969" s="3">
        <f>VLOOKUP(tbStoricoOrdini[[#This Row],[ARTICOLO]],tbArticoli[],2,FALSE)</f>
        <v>220</v>
      </c>
      <c r="M1969" s="22">
        <f>tbStoricoOrdini[[#This Row],[IMPORTO]]/tbStoricoOrdini[[#This Row],[PREZZO]]</f>
        <v>0.27727272727272728</v>
      </c>
      <c r="N1969" t="s">
        <v>39</v>
      </c>
      <c r="O1969" s="8">
        <f>VLOOKUP(tbStoricoOrdini[[#This Row],[AGENTE]],tbAgenti[],2,FALSE)</f>
        <v>0.05</v>
      </c>
      <c r="P1969" s="2">
        <v>61</v>
      </c>
      <c r="Q1969" s="2">
        <f>tbStoricoOrdini[[#This Row],[IMPORTO]]*tbStoricoOrdini[[#This Row],[% COMM.]]</f>
        <v>3.0500000000000003</v>
      </c>
      <c r="R1969" s="2">
        <f>tbStoricoOrdini[[#This Row],[TOT. COMM.]]+tbStoricoOrdini[[#This Row],[IMPORTO]]</f>
        <v>64.05</v>
      </c>
    </row>
    <row r="1970" spans="1:18">
      <c r="A1970" s="1">
        <v>43891</v>
      </c>
      <c r="B1970" s="7">
        <f>MONTH(tbStoricoOrdini[[#This Row],[DATA]])</f>
        <v>3</v>
      </c>
      <c r="C1970" t="s">
        <v>2065</v>
      </c>
      <c r="D1970" t="str">
        <f>RIGHT(tbStoricoOrdini[[#This Row],[ORDINE]],4)</f>
        <v>1967</v>
      </c>
      <c r="E1970" t="s">
        <v>31</v>
      </c>
      <c r="F1970" t="str">
        <f>VLOOKUP(tbStoricoOrdini[[#This Row],[CLIENTE]],tbClienti[],3,FALSE)</f>
        <v>Piemonte</v>
      </c>
      <c r="G1970" t="str">
        <f>VLOOKUP(tbStoricoOrdini[[#This Row],[CLIENTE]],tbClienti[],7,FALSE)</f>
        <v>CD</v>
      </c>
      <c r="H1970" t="s">
        <v>66</v>
      </c>
      <c r="I1970" t="str">
        <f>IF(LEFT(tbStoricoOrdini[[#This Row],[ARTICOLO]],3) = "COG","COG",LEFT(tbStoricoOrdini[[#This Row],[ARTICOLO]],FIND(" ",tbStoricoOrdini[[#This Row],[ARTICOLO]])-1))</f>
        <v>BAG</v>
      </c>
      <c r="J1970" t="str">
        <f>MID(tbStoricoOrdini[[#This Row],[ARTICOLO]],FIND(" ",tbStoricoOrdini[[#This Row],[ARTICOLO]])+1,4)</f>
        <v>2500</v>
      </c>
      <c r="K1970" t="str">
        <f>IFERROR(RIGHT(tbStoricoOrdini[[#This Row],[ARTICOLO]],LEN(tbStoricoOrdini[[#This Row],[ARTICOLO]])-FIND(" ",tbStoricoOrdini[[#This Row],[ARTICOLO]],FIND(" ",tbStoricoOrdini[[#This Row],[ARTICOLO]]) +1)),"")</f>
        <v>Plus</v>
      </c>
      <c r="L1970" s="3">
        <f>VLOOKUP(tbStoricoOrdini[[#This Row],[ARTICOLO]],tbArticoli[],2,FALSE)</f>
        <v>220</v>
      </c>
      <c r="M1970" s="22">
        <f>tbStoricoOrdini[[#This Row],[IMPORTO]]/tbStoricoOrdini[[#This Row],[PREZZO]]</f>
        <v>3.1863636363636365</v>
      </c>
      <c r="N1970" t="s">
        <v>19</v>
      </c>
      <c r="O1970" s="8">
        <f>VLOOKUP(tbStoricoOrdini[[#This Row],[AGENTE]],tbAgenti[],2,FALSE)</f>
        <v>0.05</v>
      </c>
      <c r="P1970" s="2">
        <v>701</v>
      </c>
      <c r="Q1970" s="2">
        <f>tbStoricoOrdini[[#This Row],[IMPORTO]]*tbStoricoOrdini[[#This Row],[% COMM.]]</f>
        <v>35.050000000000004</v>
      </c>
      <c r="R1970" s="2">
        <f>tbStoricoOrdini[[#This Row],[TOT. COMM.]]+tbStoricoOrdini[[#This Row],[IMPORTO]]</f>
        <v>736.05</v>
      </c>
    </row>
    <row r="1971" spans="1:18">
      <c r="A1971" s="1">
        <v>43891</v>
      </c>
      <c r="B1971" s="7">
        <f>MONTH(tbStoricoOrdini[[#This Row],[DATA]])</f>
        <v>3</v>
      </c>
      <c r="C1971" t="s">
        <v>2066</v>
      </c>
      <c r="D1971" t="str">
        <f>RIGHT(tbStoricoOrdini[[#This Row],[ORDINE]],4)</f>
        <v>1968</v>
      </c>
      <c r="E1971" t="s">
        <v>31</v>
      </c>
      <c r="F1971" t="str">
        <f>VLOOKUP(tbStoricoOrdini[[#This Row],[CLIENTE]],tbClienti[],3,FALSE)</f>
        <v>Piemonte</v>
      </c>
      <c r="G1971" t="str">
        <f>VLOOKUP(tbStoricoOrdini[[#This Row],[CLIENTE]],tbClienti[],7,FALSE)</f>
        <v>CD</v>
      </c>
      <c r="H1971" t="s">
        <v>66</v>
      </c>
      <c r="I1971" t="str">
        <f>IF(LEFT(tbStoricoOrdini[[#This Row],[ARTICOLO]],3) = "COG","COG",LEFT(tbStoricoOrdini[[#This Row],[ARTICOLO]],FIND(" ",tbStoricoOrdini[[#This Row],[ARTICOLO]])-1))</f>
        <v>BAG</v>
      </c>
      <c r="J1971" t="str">
        <f>MID(tbStoricoOrdini[[#This Row],[ARTICOLO]],FIND(" ",tbStoricoOrdini[[#This Row],[ARTICOLO]])+1,4)</f>
        <v>2500</v>
      </c>
      <c r="K1971" t="str">
        <f>IFERROR(RIGHT(tbStoricoOrdini[[#This Row],[ARTICOLO]],LEN(tbStoricoOrdini[[#This Row],[ARTICOLO]])-FIND(" ",tbStoricoOrdini[[#This Row],[ARTICOLO]],FIND(" ",tbStoricoOrdini[[#This Row],[ARTICOLO]]) +1)),"")</f>
        <v>Plus</v>
      </c>
      <c r="L1971" s="3">
        <f>VLOOKUP(tbStoricoOrdini[[#This Row],[ARTICOLO]],tbArticoli[],2,FALSE)</f>
        <v>220</v>
      </c>
      <c r="M1971" s="22">
        <f>tbStoricoOrdini[[#This Row],[IMPORTO]]/tbStoricoOrdini[[#This Row],[PREZZO]]</f>
        <v>0.2818181818181818</v>
      </c>
      <c r="N1971" t="s">
        <v>15</v>
      </c>
      <c r="O1971" s="8">
        <f>VLOOKUP(tbStoricoOrdini[[#This Row],[AGENTE]],tbAgenti[],2,FALSE)</f>
        <v>0.08</v>
      </c>
      <c r="P1971" s="2">
        <v>62</v>
      </c>
      <c r="Q1971" s="2">
        <f>tbStoricoOrdini[[#This Row],[IMPORTO]]*tbStoricoOrdini[[#This Row],[% COMM.]]</f>
        <v>4.96</v>
      </c>
      <c r="R1971" s="2">
        <f>tbStoricoOrdini[[#This Row],[TOT. COMM.]]+tbStoricoOrdini[[#This Row],[IMPORTO]]</f>
        <v>66.959999999999994</v>
      </c>
    </row>
    <row r="1972" spans="1:18">
      <c r="A1972" s="1">
        <v>43891</v>
      </c>
      <c r="B1972" s="7">
        <f>MONTH(tbStoricoOrdini[[#This Row],[DATA]])</f>
        <v>3</v>
      </c>
      <c r="C1972" t="s">
        <v>2067</v>
      </c>
      <c r="D1972" t="str">
        <f>RIGHT(tbStoricoOrdini[[#This Row],[ORDINE]],4)</f>
        <v>1969</v>
      </c>
      <c r="E1972" t="s">
        <v>31</v>
      </c>
      <c r="F1972" t="str">
        <f>VLOOKUP(tbStoricoOrdini[[#This Row],[CLIENTE]],tbClienti[],3,FALSE)</f>
        <v>Piemonte</v>
      </c>
      <c r="G1972" t="str">
        <f>VLOOKUP(tbStoricoOrdini[[#This Row],[CLIENTE]],tbClienti[],7,FALSE)</f>
        <v>CD</v>
      </c>
      <c r="H1972" t="s">
        <v>66</v>
      </c>
      <c r="I1972" t="str">
        <f>IF(LEFT(tbStoricoOrdini[[#This Row],[ARTICOLO]],3) = "COG","COG",LEFT(tbStoricoOrdini[[#This Row],[ARTICOLO]],FIND(" ",tbStoricoOrdini[[#This Row],[ARTICOLO]])-1))</f>
        <v>BAG</v>
      </c>
      <c r="J1972" t="str">
        <f>MID(tbStoricoOrdini[[#This Row],[ARTICOLO]],FIND(" ",tbStoricoOrdini[[#This Row],[ARTICOLO]])+1,4)</f>
        <v>2500</v>
      </c>
      <c r="K1972" t="str">
        <f>IFERROR(RIGHT(tbStoricoOrdini[[#This Row],[ARTICOLO]],LEN(tbStoricoOrdini[[#This Row],[ARTICOLO]])-FIND(" ",tbStoricoOrdini[[#This Row],[ARTICOLO]],FIND(" ",tbStoricoOrdini[[#This Row],[ARTICOLO]]) +1)),"")</f>
        <v>Plus</v>
      </c>
      <c r="L1972" s="3">
        <f>VLOOKUP(tbStoricoOrdini[[#This Row],[ARTICOLO]],tbArticoli[],2,FALSE)</f>
        <v>220</v>
      </c>
      <c r="M1972" s="22">
        <f>tbStoricoOrdini[[#This Row],[IMPORTO]]/tbStoricoOrdini[[#This Row],[PREZZO]]</f>
        <v>0.41363636363636364</v>
      </c>
      <c r="N1972" t="s">
        <v>7</v>
      </c>
      <c r="O1972" s="8">
        <f>VLOOKUP(tbStoricoOrdini[[#This Row],[AGENTE]],tbAgenti[],2,FALSE)</f>
        <v>0.03</v>
      </c>
      <c r="P1972" s="2">
        <v>91</v>
      </c>
      <c r="Q1972" s="2">
        <f>tbStoricoOrdini[[#This Row],[IMPORTO]]*tbStoricoOrdini[[#This Row],[% COMM.]]</f>
        <v>2.73</v>
      </c>
      <c r="R1972" s="2">
        <f>tbStoricoOrdini[[#This Row],[TOT. COMM.]]+tbStoricoOrdini[[#This Row],[IMPORTO]]</f>
        <v>93.73</v>
      </c>
    </row>
    <row r="1973" spans="1:18">
      <c r="A1973" s="1">
        <v>43891</v>
      </c>
      <c r="B1973" s="7">
        <f>MONTH(tbStoricoOrdini[[#This Row],[DATA]])</f>
        <v>3</v>
      </c>
      <c r="C1973" t="s">
        <v>2068</v>
      </c>
      <c r="D1973" t="str">
        <f>RIGHT(tbStoricoOrdini[[#This Row],[ORDINE]],4)</f>
        <v>1970</v>
      </c>
      <c r="E1973" t="s">
        <v>31</v>
      </c>
      <c r="F1973" t="str">
        <f>VLOOKUP(tbStoricoOrdini[[#This Row],[CLIENTE]],tbClienti[],3,FALSE)</f>
        <v>Piemonte</v>
      </c>
      <c r="G1973" t="str">
        <f>VLOOKUP(tbStoricoOrdini[[#This Row],[CLIENTE]],tbClienti[],7,FALSE)</f>
        <v>CD</v>
      </c>
      <c r="H1973" t="s">
        <v>66</v>
      </c>
      <c r="I1973" t="str">
        <f>IF(LEFT(tbStoricoOrdini[[#This Row],[ARTICOLO]],3) = "COG","COG",LEFT(tbStoricoOrdini[[#This Row],[ARTICOLO]],FIND(" ",tbStoricoOrdini[[#This Row],[ARTICOLO]])-1))</f>
        <v>BAG</v>
      </c>
      <c r="J1973" t="str">
        <f>MID(tbStoricoOrdini[[#This Row],[ARTICOLO]],FIND(" ",tbStoricoOrdini[[#This Row],[ARTICOLO]])+1,4)</f>
        <v>2500</v>
      </c>
      <c r="K1973" t="str">
        <f>IFERROR(RIGHT(tbStoricoOrdini[[#This Row],[ARTICOLO]],LEN(tbStoricoOrdini[[#This Row],[ARTICOLO]])-FIND(" ",tbStoricoOrdini[[#This Row],[ARTICOLO]],FIND(" ",tbStoricoOrdini[[#This Row],[ARTICOLO]]) +1)),"")</f>
        <v>Plus</v>
      </c>
      <c r="L1973" s="3">
        <f>VLOOKUP(tbStoricoOrdini[[#This Row],[ARTICOLO]],tbArticoli[],2,FALSE)</f>
        <v>220</v>
      </c>
      <c r="M1973" s="22">
        <f>tbStoricoOrdini[[#This Row],[IMPORTO]]/tbStoricoOrdini[[#This Row],[PREZZO]]</f>
        <v>6.363636363636363E-2</v>
      </c>
      <c r="N1973" t="s">
        <v>13</v>
      </c>
      <c r="O1973" s="8">
        <f>VLOOKUP(tbStoricoOrdini[[#This Row],[AGENTE]],tbAgenti[],2,FALSE)</f>
        <v>0.1</v>
      </c>
      <c r="P1973" s="2">
        <v>14</v>
      </c>
      <c r="Q1973" s="2">
        <f>tbStoricoOrdini[[#This Row],[IMPORTO]]*tbStoricoOrdini[[#This Row],[% COMM.]]</f>
        <v>1.4000000000000001</v>
      </c>
      <c r="R1973" s="2">
        <f>tbStoricoOrdini[[#This Row],[TOT. COMM.]]+tbStoricoOrdini[[#This Row],[IMPORTO]]</f>
        <v>15.4</v>
      </c>
    </row>
    <row r="1974" spans="1:18">
      <c r="A1974" s="1">
        <v>43891</v>
      </c>
      <c r="B1974" s="7">
        <f>MONTH(tbStoricoOrdini[[#This Row],[DATA]])</f>
        <v>3</v>
      </c>
      <c r="C1974" t="s">
        <v>2069</v>
      </c>
      <c r="D1974" t="str">
        <f>RIGHT(tbStoricoOrdini[[#This Row],[ORDINE]],4)</f>
        <v>1971</v>
      </c>
      <c r="E1974" t="s">
        <v>31</v>
      </c>
      <c r="F1974" t="str">
        <f>VLOOKUP(tbStoricoOrdini[[#This Row],[CLIENTE]],tbClienti[],3,FALSE)</f>
        <v>Piemonte</v>
      </c>
      <c r="G1974" t="str">
        <f>VLOOKUP(tbStoricoOrdini[[#This Row],[CLIENTE]],tbClienti[],7,FALSE)</f>
        <v>CD</v>
      </c>
      <c r="H1974" t="s">
        <v>66</v>
      </c>
      <c r="I1974" t="str">
        <f>IF(LEFT(tbStoricoOrdini[[#This Row],[ARTICOLO]],3) = "COG","COG",LEFT(tbStoricoOrdini[[#This Row],[ARTICOLO]],FIND(" ",tbStoricoOrdini[[#This Row],[ARTICOLO]])-1))</f>
        <v>BAG</v>
      </c>
      <c r="J1974" t="str">
        <f>MID(tbStoricoOrdini[[#This Row],[ARTICOLO]],FIND(" ",tbStoricoOrdini[[#This Row],[ARTICOLO]])+1,4)</f>
        <v>2500</v>
      </c>
      <c r="K1974" t="str">
        <f>IFERROR(RIGHT(tbStoricoOrdini[[#This Row],[ARTICOLO]],LEN(tbStoricoOrdini[[#This Row],[ARTICOLO]])-FIND(" ",tbStoricoOrdini[[#This Row],[ARTICOLO]],FIND(" ",tbStoricoOrdini[[#This Row],[ARTICOLO]]) +1)),"")</f>
        <v>Plus</v>
      </c>
      <c r="L1974" s="3">
        <f>VLOOKUP(tbStoricoOrdini[[#This Row],[ARTICOLO]],tbArticoli[],2,FALSE)</f>
        <v>220</v>
      </c>
      <c r="M1974" s="22">
        <f>tbStoricoOrdini[[#This Row],[IMPORTO]]/tbStoricoOrdini[[#This Row],[PREZZO]]</f>
        <v>0.51818181818181819</v>
      </c>
      <c r="N1974" t="s">
        <v>9</v>
      </c>
      <c r="O1974" s="8">
        <f>VLOOKUP(tbStoricoOrdini[[#This Row],[AGENTE]],tbAgenti[],2,FALSE)</f>
        <v>0.05</v>
      </c>
      <c r="P1974" s="2">
        <v>114</v>
      </c>
      <c r="Q1974" s="2">
        <f>tbStoricoOrdini[[#This Row],[IMPORTO]]*tbStoricoOrdini[[#This Row],[% COMM.]]</f>
        <v>5.7</v>
      </c>
      <c r="R1974" s="2">
        <f>tbStoricoOrdini[[#This Row],[TOT. COMM.]]+tbStoricoOrdini[[#This Row],[IMPORTO]]</f>
        <v>119.7</v>
      </c>
    </row>
    <row r="1975" spans="1:18">
      <c r="A1975" s="1">
        <v>43891</v>
      </c>
      <c r="B1975" s="7">
        <f>MONTH(tbStoricoOrdini[[#This Row],[DATA]])</f>
        <v>3</v>
      </c>
      <c r="C1975" t="s">
        <v>2070</v>
      </c>
      <c r="D1975" t="str">
        <f>RIGHT(tbStoricoOrdini[[#This Row],[ORDINE]],4)</f>
        <v>1972</v>
      </c>
      <c r="E1975" t="s">
        <v>31</v>
      </c>
      <c r="F1975" t="str">
        <f>VLOOKUP(tbStoricoOrdini[[#This Row],[CLIENTE]],tbClienti[],3,FALSE)</f>
        <v>Piemonte</v>
      </c>
      <c r="G1975" t="str">
        <f>VLOOKUP(tbStoricoOrdini[[#This Row],[CLIENTE]],tbClienti[],7,FALSE)</f>
        <v>CD</v>
      </c>
      <c r="H1975" t="s">
        <v>67</v>
      </c>
      <c r="I1975" t="str">
        <f>IF(LEFT(tbStoricoOrdini[[#This Row],[ARTICOLO]],3) = "COG","COG",LEFT(tbStoricoOrdini[[#This Row],[ARTICOLO]],FIND(" ",tbStoricoOrdini[[#This Row],[ARTICOLO]])-1))</f>
        <v>BAG</v>
      </c>
      <c r="J1975" t="str">
        <f>MID(tbStoricoOrdini[[#This Row],[ARTICOLO]],FIND(" ",tbStoricoOrdini[[#This Row],[ARTICOLO]])+1,4)</f>
        <v>2500</v>
      </c>
      <c r="K1975" t="str">
        <f>IFERROR(RIGHT(tbStoricoOrdini[[#This Row],[ARTICOLO]],LEN(tbStoricoOrdini[[#This Row],[ARTICOLO]])-FIND(" ",tbStoricoOrdini[[#This Row],[ARTICOLO]],FIND(" ",tbStoricoOrdini[[#This Row],[ARTICOLO]]) +1)),"")</f>
        <v>Medium</v>
      </c>
      <c r="L1975" s="3">
        <f>VLOOKUP(tbStoricoOrdini[[#This Row],[ARTICOLO]],tbArticoli[],2,FALSE)</f>
        <v>210</v>
      </c>
      <c r="M1975" s="22">
        <f>tbStoricoOrdini[[#This Row],[IMPORTO]]/tbStoricoOrdini[[#This Row],[PREZZO]]</f>
        <v>3.4142857142857141</v>
      </c>
      <c r="N1975" t="s">
        <v>6</v>
      </c>
      <c r="O1975" s="8">
        <f>VLOOKUP(tbStoricoOrdini[[#This Row],[AGENTE]],tbAgenti[],2,FALSE)</f>
        <v>7.4999999999999997E-2</v>
      </c>
      <c r="P1975" s="2">
        <v>717</v>
      </c>
      <c r="Q1975" s="2">
        <f>tbStoricoOrdini[[#This Row],[IMPORTO]]*tbStoricoOrdini[[#This Row],[% COMM.]]</f>
        <v>53.774999999999999</v>
      </c>
      <c r="R1975" s="2">
        <f>tbStoricoOrdini[[#This Row],[TOT. COMM.]]+tbStoricoOrdini[[#This Row],[IMPORTO]]</f>
        <v>770.77499999999998</v>
      </c>
    </row>
    <row r="1976" spans="1:18">
      <c r="A1976" s="1">
        <v>43891</v>
      </c>
      <c r="B1976" s="7">
        <f>MONTH(tbStoricoOrdini[[#This Row],[DATA]])</f>
        <v>3</v>
      </c>
      <c r="C1976" t="s">
        <v>2071</v>
      </c>
      <c r="D1976" t="str">
        <f>RIGHT(tbStoricoOrdini[[#This Row],[ORDINE]],4)</f>
        <v>1973</v>
      </c>
      <c r="E1976" t="s">
        <v>31</v>
      </c>
      <c r="F1976" t="str">
        <f>VLOOKUP(tbStoricoOrdini[[#This Row],[CLIENTE]],tbClienti[],3,FALSE)</f>
        <v>Piemonte</v>
      </c>
      <c r="G1976" t="str">
        <f>VLOOKUP(tbStoricoOrdini[[#This Row],[CLIENTE]],tbClienti[],7,FALSE)</f>
        <v>CD</v>
      </c>
      <c r="H1976" t="s">
        <v>68</v>
      </c>
      <c r="I1976" t="str">
        <f>IF(LEFT(tbStoricoOrdini[[#This Row],[ARTICOLO]],3) = "COG","COG",LEFT(tbStoricoOrdini[[#This Row],[ARTICOLO]],FIND(" ",tbStoricoOrdini[[#This Row],[ARTICOLO]])-1))</f>
        <v>BAG</v>
      </c>
      <c r="J1976" t="str">
        <f>MID(tbStoricoOrdini[[#This Row],[ARTICOLO]],FIND(" ",tbStoricoOrdini[[#This Row],[ARTICOLO]])+1,4)</f>
        <v>5000</v>
      </c>
      <c r="K1976" t="str">
        <f>IFERROR(RIGHT(tbStoricoOrdini[[#This Row],[ARTICOLO]],LEN(tbStoricoOrdini[[#This Row],[ARTICOLO]])-FIND(" ",tbStoricoOrdini[[#This Row],[ARTICOLO]],FIND(" ",tbStoricoOrdini[[#This Row],[ARTICOLO]]) +1)),"")</f>
        <v/>
      </c>
      <c r="L1976" s="3">
        <f>VLOOKUP(tbStoricoOrdini[[#This Row],[ARTICOLO]],tbArticoli[],2,FALSE)</f>
        <v>250</v>
      </c>
      <c r="M1976" s="22">
        <f>tbStoricoOrdini[[#This Row],[IMPORTO]]/tbStoricoOrdini[[#This Row],[PREZZO]]</f>
        <v>196.928</v>
      </c>
      <c r="N1976" t="s">
        <v>7</v>
      </c>
      <c r="O1976" s="8">
        <f>VLOOKUP(tbStoricoOrdini[[#This Row],[AGENTE]],tbAgenti[],2,FALSE)</f>
        <v>0.03</v>
      </c>
      <c r="P1976" s="2">
        <v>49232</v>
      </c>
      <c r="Q1976" s="2">
        <f>tbStoricoOrdini[[#This Row],[IMPORTO]]*tbStoricoOrdini[[#This Row],[% COMM.]]</f>
        <v>1476.96</v>
      </c>
      <c r="R1976" s="2">
        <f>tbStoricoOrdini[[#This Row],[TOT. COMM.]]+tbStoricoOrdini[[#This Row],[IMPORTO]]</f>
        <v>50708.959999999999</v>
      </c>
    </row>
    <row r="1977" spans="1:18">
      <c r="A1977" s="1">
        <v>43891</v>
      </c>
      <c r="B1977" s="7">
        <f>MONTH(tbStoricoOrdini[[#This Row],[DATA]])</f>
        <v>3</v>
      </c>
      <c r="C1977" t="s">
        <v>2072</v>
      </c>
      <c r="D1977" t="str">
        <f>RIGHT(tbStoricoOrdini[[#This Row],[ORDINE]],4)</f>
        <v>1974</v>
      </c>
      <c r="E1977" t="s">
        <v>31</v>
      </c>
      <c r="F1977" t="str">
        <f>VLOOKUP(tbStoricoOrdini[[#This Row],[CLIENTE]],tbClienti[],3,FALSE)</f>
        <v>Piemonte</v>
      </c>
      <c r="G1977" t="str">
        <f>VLOOKUP(tbStoricoOrdini[[#This Row],[CLIENTE]],tbClienti[],7,FALSE)</f>
        <v>CD</v>
      </c>
      <c r="H1977" t="s">
        <v>70</v>
      </c>
      <c r="I1977" t="str">
        <f>IF(LEFT(tbStoricoOrdini[[#This Row],[ARTICOLO]],3) = "COG","COG",LEFT(tbStoricoOrdini[[#This Row],[ARTICOLO]],FIND(" ",tbStoricoOrdini[[#This Row],[ARTICOLO]])-1))</f>
        <v>EB08</v>
      </c>
      <c r="J1977" t="str">
        <f>MID(tbStoricoOrdini[[#This Row],[ARTICOLO]],FIND(" ",tbStoricoOrdini[[#This Row],[ARTICOLO]])+1,4)</f>
        <v>7500</v>
      </c>
      <c r="K1977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1977" s="3">
        <f>VLOOKUP(tbStoricoOrdini[[#This Row],[ARTICOLO]],tbArticoli[],2,FALSE)</f>
        <v>180</v>
      </c>
      <c r="M1977" s="22">
        <f>tbStoricoOrdini[[#This Row],[IMPORTO]]/tbStoricoOrdini[[#This Row],[PREZZO]]</f>
        <v>0.15</v>
      </c>
      <c r="N1977" t="s">
        <v>9</v>
      </c>
      <c r="O1977" s="8">
        <f>VLOOKUP(tbStoricoOrdini[[#This Row],[AGENTE]],tbAgenti[],2,FALSE)</f>
        <v>0.05</v>
      </c>
      <c r="P1977" s="2">
        <v>27</v>
      </c>
      <c r="Q1977" s="2">
        <f>tbStoricoOrdini[[#This Row],[IMPORTO]]*tbStoricoOrdini[[#This Row],[% COMM.]]</f>
        <v>1.35</v>
      </c>
      <c r="R1977" s="2">
        <f>tbStoricoOrdini[[#This Row],[TOT. COMM.]]+tbStoricoOrdini[[#This Row],[IMPORTO]]</f>
        <v>28.35</v>
      </c>
    </row>
    <row r="1978" spans="1:18">
      <c r="A1978" s="1">
        <v>43891</v>
      </c>
      <c r="B1978" s="7">
        <f>MONTH(tbStoricoOrdini[[#This Row],[DATA]])</f>
        <v>3</v>
      </c>
      <c r="C1978" t="s">
        <v>2073</v>
      </c>
      <c r="D1978" t="str">
        <f>RIGHT(tbStoricoOrdini[[#This Row],[ORDINE]],4)</f>
        <v>1975</v>
      </c>
      <c r="E1978" t="s">
        <v>31</v>
      </c>
      <c r="F1978" t="str">
        <f>VLOOKUP(tbStoricoOrdini[[#This Row],[CLIENTE]],tbClienti[],3,FALSE)</f>
        <v>Piemonte</v>
      </c>
      <c r="G1978" t="str">
        <f>VLOOKUP(tbStoricoOrdini[[#This Row],[CLIENTE]],tbClienti[],7,FALSE)</f>
        <v>CD</v>
      </c>
      <c r="H1978" t="s">
        <v>71</v>
      </c>
      <c r="I1978" t="str">
        <f>IF(LEFT(tbStoricoOrdini[[#This Row],[ARTICOLO]],3) = "COG","COG",LEFT(tbStoricoOrdini[[#This Row],[ARTICOLO]],FIND(" ",tbStoricoOrdini[[#This Row],[ARTICOLO]])-1))</f>
        <v>EB07</v>
      </c>
      <c r="J1978" t="str">
        <f>MID(tbStoricoOrdini[[#This Row],[ARTICOLO]],FIND(" ",tbStoricoOrdini[[#This Row],[ARTICOLO]])+1,4)</f>
        <v>5000</v>
      </c>
      <c r="K1978" t="str">
        <f>IFERROR(RIGHT(tbStoricoOrdini[[#This Row],[ARTICOLO]],LEN(tbStoricoOrdini[[#This Row],[ARTICOLO]])-FIND(" ",tbStoricoOrdini[[#This Row],[ARTICOLO]],FIND(" ",tbStoricoOrdini[[#This Row],[ARTICOLO]]) +1)),"")</f>
        <v/>
      </c>
      <c r="L1978" s="3">
        <f>VLOOKUP(tbStoricoOrdini[[#This Row],[ARTICOLO]],tbArticoli[],2,FALSE)</f>
        <v>140</v>
      </c>
      <c r="M1978" s="22">
        <f>tbStoricoOrdini[[#This Row],[IMPORTO]]/tbStoricoOrdini[[#This Row],[PREZZO]]</f>
        <v>0.59285714285714286</v>
      </c>
      <c r="N1978" t="s">
        <v>39</v>
      </c>
      <c r="O1978" s="8">
        <f>VLOOKUP(tbStoricoOrdini[[#This Row],[AGENTE]],tbAgenti[],2,FALSE)</f>
        <v>0.05</v>
      </c>
      <c r="P1978" s="2">
        <v>83</v>
      </c>
      <c r="Q1978" s="2">
        <f>tbStoricoOrdini[[#This Row],[IMPORTO]]*tbStoricoOrdini[[#This Row],[% COMM.]]</f>
        <v>4.1500000000000004</v>
      </c>
      <c r="R1978" s="2">
        <f>tbStoricoOrdini[[#This Row],[TOT. COMM.]]+tbStoricoOrdini[[#This Row],[IMPORTO]]</f>
        <v>87.15</v>
      </c>
    </row>
    <row r="1979" spans="1:18">
      <c r="A1979" s="1">
        <v>43891</v>
      </c>
      <c r="B1979" s="7">
        <f>MONTH(tbStoricoOrdini[[#This Row],[DATA]])</f>
        <v>3</v>
      </c>
      <c r="C1979" t="s">
        <v>2074</v>
      </c>
      <c r="D1979" t="str">
        <f>RIGHT(tbStoricoOrdini[[#This Row],[ORDINE]],4)</f>
        <v>1976</v>
      </c>
      <c r="E1979" t="s">
        <v>31</v>
      </c>
      <c r="F1979" t="str">
        <f>VLOOKUP(tbStoricoOrdini[[#This Row],[CLIENTE]],tbClienti[],3,FALSE)</f>
        <v>Piemonte</v>
      </c>
      <c r="G1979" t="str">
        <f>VLOOKUP(tbStoricoOrdini[[#This Row],[CLIENTE]],tbClienti[],7,FALSE)</f>
        <v>CD</v>
      </c>
      <c r="H1979" t="s">
        <v>71</v>
      </c>
      <c r="I1979" t="str">
        <f>IF(LEFT(tbStoricoOrdini[[#This Row],[ARTICOLO]],3) = "COG","COG",LEFT(tbStoricoOrdini[[#This Row],[ARTICOLO]],FIND(" ",tbStoricoOrdini[[#This Row],[ARTICOLO]])-1))</f>
        <v>EB07</v>
      </c>
      <c r="J1979" t="str">
        <f>MID(tbStoricoOrdini[[#This Row],[ARTICOLO]],FIND(" ",tbStoricoOrdini[[#This Row],[ARTICOLO]])+1,4)</f>
        <v>5000</v>
      </c>
      <c r="K1979" t="str">
        <f>IFERROR(RIGHT(tbStoricoOrdini[[#This Row],[ARTICOLO]],LEN(tbStoricoOrdini[[#This Row],[ARTICOLO]])-FIND(" ",tbStoricoOrdini[[#This Row],[ARTICOLO]],FIND(" ",tbStoricoOrdini[[#This Row],[ARTICOLO]]) +1)),"")</f>
        <v/>
      </c>
      <c r="L1979" s="3">
        <f>VLOOKUP(tbStoricoOrdini[[#This Row],[ARTICOLO]],tbArticoli[],2,FALSE)</f>
        <v>140</v>
      </c>
      <c r="M1979" s="22">
        <f>tbStoricoOrdini[[#This Row],[IMPORTO]]/tbStoricoOrdini[[#This Row],[PREZZO]]</f>
        <v>0.25</v>
      </c>
      <c r="N1979" t="s">
        <v>11</v>
      </c>
      <c r="O1979" s="8">
        <f>VLOOKUP(tbStoricoOrdini[[#This Row],[AGENTE]],tbAgenti[],2,FALSE)</f>
        <v>0.04</v>
      </c>
      <c r="P1979" s="2">
        <v>35</v>
      </c>
      <c r="Q1979" s="2">
        <f>tbStoricoOrdini[[#This Row],[IMPORTO]]*tbStoricoOrdini[[#This Row],[% COMM.]]</f>
        <v>1.4000000000000001</v>
      </c>
      <c r="R1979" s="2">
        <f>tbStoricoOrdini[[#This Row],[TOT. COMM.]]+tbStoricoOrdini[[#This Row],[IMPORTO]]</f>
        <v>36.4</v>
      </c>
    </row>
    <row r="1980" spans="1:18">
      <c r="A1980" s="1">
        <v>43891</v>
      </c>
      <c r="B1980" s="7">
        <f>MONTH(tbStoricoOrdini[[#This Row],[DATA]])</f>
        <v>3</v>
      </c>
      <c r="C1980" t="s">
        <v>2075</v>
      </c>
      <c r="D1980" t="str">
        <f>RIGHT(tbStoricoOrdini[[#This Row],[ORDINE]],4)</f>
        <v>1977</v>
      </c>
      <c r="E1980" t="s">
        <v>31</v>
      </c>
      <c r="F1980" t="str">
        <f>VLOOKUP(tbStoricoOrdini[[#This Row],[CLIENTE]],tbClienti[],3,FALSE)</f>
        <v>Piemonte</v>
      </c>
      <c r="G1980" t="str">
        <f>VLOOKUP(tbStoricoOrdini[[#This Row],[CLIENTE]],tbClienti[],7,FALSE)</f>
        <v>CD</v>
      </c>
      <c r="H1980" t="s">
        <v>71</v>
      </c>
      <c r="I1980" t="str">
        <f>IF(LEFT(tbStoricoOrdini[[#This Row],[ARTICOLO]],3) = "COG","COG",LEFT(tbStoricoOrdini[[#This Row],[ARTICOLO]],FIND(" ",tbStoricoOrdini[[#This Row],[ARTICOLO]])-1))</f>
        <v>EB07</v>
      </c>
      <c r="J1980" t="str">
        <f>MID(tbStoricoOrdini[[#This Row],[ARTICOLO]],FIND(" ",tbStoricoOrdini[[#This Row],[ARTICOLO]])+1,4)</f>
        <v>5000</v>
      </c>
      <c r="K1980" t="str">
        <f>IFERROR(RIGHT(tbStoricoOrdini[[#This Row],[ARTICOLO]],LEN(tbStoricoOrdini[[#This Row],[ARTICOLO]])-FIND(" ",tbStoricoOrdini[[#This Row],[ARTICOLO]],FIND(" ",tbStoricoOrdini[[#This Row],[ARTICOLO]]) +1)),"")</f>
        <v/>
      </c>
      <c r="L1980" s="3">
        <f>VLOOKUP(tbStoricoOrdini[[#This Row],[ARTICOLO]],tbArticoli[],2,FALSE)</f>
        <v>140</v>
      </c>
      <c r="M1980" s="22">
        <f>tbStoricoOrdini[[#This Row],[IMPORTO]]/tbStoricoOrdini[[#This Row],[PREZZO]]</f>
        <v>1.7642857142857142</v>
      </c>
      <c r="N1980" t="s">
        <v>7</v>
      </c>
      <c r="O1980" s="8">
        <f>VLOOKUP(tbStoricoOrdini[[#This Row],[AGENTE]],tbAgenti[],2,FALSE)</f>
        <v>0.03</v>
      </c>
      <c r="P1980" s="2">
        <v>247</v>
      </c>
      <c r="Q1980" s="2">
        <f>tbStoricoOrdini[[#This Row],[IMPORTO]]*tbStoricoOrdini[[#This Row],[% COMM.]]</f>
        <v>7.41</v>
      </c>
      <c r="R1980" s="2">
        <f>tbStoricoOrdini[[#This Row],[TOT. COMM.]]+tbStoricoOrdini[[#This Row],[IMPORTO]]</f>
        <v>254.41</v>
      </c>
    </row>
    <row r="1981" spans="1:18">
      <c r="A1981" s="1">
        <v>43891</v>
      </c>
      <c r="B1981" s="7">
        <f>MONTH(tbStoricoOrdini[[#This Row],[DATA]])</f>
        <v>3</v>
      </c>
      <c r="C1981" t="s">
        <v>2076</v>
      </c>
      <c r="D1981" t="str">
        <f>RIGHT(tbStoricoOrdini[[#This Row],[ORDINE]],4)</f>
        <v>1978</v>
      </c>
      <c r="E1981" t="s">
        <v>31</v>
      </c>
      <c r="F1981" t="str">
        <f>VLOOKUP(tbStoricoOrdini[[#This Row],[CLIENTE]],tbClienti[],3,FALSE)</f>
        <v>Piemonte</v>
      </c>
      <c r="G1981" t="str">
        <f>VLOOKUP(tbStoricoOrdini[[#This Row],[CLIENTE]],tbClienti[],7,FALSE)</f>
        <v>CD</v>
      </c>
      <c r="H1981" t="s">
        <v>71</v>
      </c>
      <c r="I1981" t="str">
        <f>IF(LEFT(tbStoricoOrdini[[#This Row],[ARTICOLO]],3) = "COG","COG",LEFT(tbStoricoOrdini[[#This Row],[ARTICOLO]],FIND(" ",tbStoricoOrdini[[#This Row],[ARTICOLO]])-1))</f>
        <v>EB07</v>
      </c>
      <c r="J1981" t="str">
        <f>MID(tbStoricoOrdini[[#This Row],[ARTICOLO]],FIND(" ",tbStoricoOrdini[[#This Row],[ARTICOLO]])+1,4)</f>
        <v>5000</v>
      </c>
      <c r="K1981" t="str">
        <f>IFERROR(RIGHT(tbStoricoOrdini[[#This Row],[ARTICOLO]],LEN(tbStoricoOrdini[[#This Row],[ARTICOLO]])-FIND(" ",tbStoricoOrdini[[#This Row],[ARTICOLO]],FIND(" ",tbStoricoOrdini[[#This Row],[ARTICOLO]]) +1)),"")</f>
        <v/>
      </c>
      <c r="L1981" s="3">
        <f>VLOOKUP(tbStoricoOrdini[[#This Row],[ARTICOLO]],tbArticoli[],2,FALSE)</f>
        <v>140</v>
      </c>
      <c r="M1981" s="22">
        <f>tbStoricoOrdini[[#This Row],[IMPORTO]]/tbStoricoOrdini[[#This Row],[PREZZO]]</f>
        <v>0.21428571428571427</v>
      </c>
      <c r="N1981" t="s">
        <v>18</v>
      </c>
      <c r="O1981" s="8">
        <f>VLOOKUP(tbStoricoOrdini[[#This Row],[AGENTE]],tbAgenti[],2,FALSE)</f>
        <v>0.03</v>
      </c>
      <c r="P1981" s="2">
        <v>30</v>
      </c>
      <c r="Q1981" s="2">
        <f>tbStoricoOrdini[[#This Row],[IMPORTO]]*tbStoricoOrdini[[#This Row],[% COMM.]]</f>
        <v>0.89999999999999991</v>
      </c>
      <c r="R1981" s="2">
        <f>tbStoricoOrdini[[#This Row],[TOT. COMM.]]+tbStoricoOrdini[[#This Row],[IMPORTO]]</f>
        <v>30.9</v>
      </c>
    </row>
    <row r="1982" spans="1:18">
      <c r="A1982" s="1">
        <v>43891</v>
      </c>
      <c r="B1982" s="7">
        <f>MONTH(tbStoricoOrdini[[#This Row],[DATA]])</f>
        <v>3</v>
      </c>
      <c r="C1982" t="s">
        <v>2077</v>
      </c>
      <c r="D1982" t="str">
        <f>RIGHT(tbStoricoOrdini[[#This Row],[ORDINE]],4)</f>
        <v>1979</v>
      </c>
      <c r="E1982" t="s">
        <v>31</v>
      </c>
      <c r="F1982" t="str">
        <f>VLOOKUP(tbStoricoOrdini[[#This Row],[CLIENTE]],tbClienti[],3,FALSE)</f>
        <v>Piemonte</v>
      </c>
      <c r="G1982" t="str">
        <f>VLOOKUP(tbStoricoOrdini[[#This Row],[CLIENTE]],tbClienti[],7,FALSE)</f>
        <v>CD</v>
      </c>
      <c r="H1982" t="s">
        <v>71</v>
      </c>
      <c r="I1982" t="str">
        <f>IF(LEFT(tbStoricoOrdini[[#This Row],[ARTICOLO]],3) = "COG","COG",LEFT(tbStoricoOrdini[[#This Row],[ARTICOLO]],FIND(" ",tbStoricoOrdini[[#This Row],[ARTICOLO]])-1))</f>
        <v>EB07</v>
      </c>
      <c r="J1982" t="str">
        <f>MID(tbStoricoOrdini[[#This Row],[ARTICOLO]],FIND(" ",tbStoricoOrdini[[#This Row],[ARTICOLO]])+1,4)</f>
        <v>5000</v>
      </c>
      <c r="K1982" t="str">
        <f>IFERROR(RIGHT(tbStoricoOrdini[[#This Row],[ARTICOLO]],LEN(tbStoricoOrdini[[#This Row],[ARTICOLO]])-FIND(" ",tbStoricoOrdini[[#This Row],[ARTICOLO]],FIND(" ",tbStoricoOrdini[[#This Row],[ARTICOLO]]) +1)),"")</f>
        <v/>
      </c>
      <c r="L1982" s="3">
        <f>VLOOKUP(tbStoricoOrdini[[#This Row],[ARTICOLO]],tbArticoli[],2,FALSE)</f>
        <v>140</v>
      </c>
      <c r="M1982" s="22">
        <f>tbStoricoOrdini[[#This Row],[IMPORTO]]/tbStoricoOrdini[[#This Row],[PREZZO]]</f>
        <v>21.028571428571428</v>
      </c>
      <c r="N1982" t="s">
        <v>13</v>
      </c>
      <c r="O1982" s="8">
        <f>VLOOKUP(tbStoricoOrdini[[#This Row],[AGENTE]],tbAgenti[],2,FALSE)</f>
        <v>0.1</v>
      </c>
      <c r="P1982" s="2">
        <v>2944</v>
      </c>
      <c r="Q1982" s="2">
        <f>tbStoricoOrdini[[#This Row],[IMPORTO]]*tbStoricoOrdini[[#This Row],[% COMM.]]</f>
        <v>294.40000000000003</v>
      </c>
      <c r="R1982" s="2">
        <f>tbStoricoOrdini[[#This Row],[TOT. COMM.]]+tbStoricoOrdini[[#This Row],[IMPORTO]]</f>
        <v>3238.4</v>
      </c>
    </row>
    <row r="1983" spans="1:18">
      <c r="A1983" s="1">
        <v>43891</v>
      </c>
      <c r="B1983" s="7">
        <f>MONTH(tbStoricoOrdini[[#This Row],[DATA]])</f>
        <v>3</v>
      </c>
      <c r="C1983" t="s">
        <v>2078</v>
      </c>
      <c r="D1983" t="str">
        <f>RIGHT(tbStoricoOrdini[[#This Row],[ORDINE]],4)</f>
        <v>1980</v>
      </c>
      <c r="E1983" t="s">
        <v>31</v>
      </c>
      <c r="F1983" t="str">
        <f>VLOOKUP(tbStoricoOrdini[[#This Row],[CLIENTE]],tbClienti[],3,FALSE)</f>
        <v>Piemonte</v>
      </c>
      <c r="G1983" t="str">
        <f>VLOOKUP(tbStoricoOrdini[[#This Row],[CLIENTE]],tbClienti[],7,FALSE)</f>
        <v>CD</v>
      </c>
      <c r="H1983" t="s">
        <v>71</v>
      </c>
      <c r="I1983" t="str">
        <f>IF(LEFT(tbStoricoOrdini[[#This Row],[ARTICOLO]],3) = "COG","COG",LEFT(tbStoricoOrdini[[#This Row],[ARTICOLO]],FIND(" ",tbStoricoOrdini[[#This Row],[ARTICOLO]])-1))</f>
        <v>EB07</v>
      </c>
      <c r="J1983" t="str">
        <f>MID(tbStoricoOrdini[[#This Row],[ARTICOLO]],FIND(" ",tbStoricoOrdini[[#This Row],[ARTICOLO]])+1,4)</f>
        <v>5000</v>
      </c>
      <c r="K1983" t="str">
        <f>IFERROR(RIGHT(tbStoricoOrdini[[#This Row],[ARTICOLO]],LEN(tbStoricoOrdini[[#This Row],[ARTICOLO]])-FIND(" ",tbStoricoOrdini[[#This Row],[ARTICOLO]],FIND(" ",tbStoricoOrdini[[#This Row],[ARTICOLO]]) +1)),"")</f>
        <v/>
      </c>
      <c r="L1983" s="3">
        <f>VLOOKUP(tbStoricoOrdini[[#This Row],[ARTICOLO]],tbArticoli[],2,FALSE)</f>
        <v>140</v>
      </c>
      <c r="M1983" s="22">
        <f>tbStoricoOrdini[[#This Row],[IMPORTO]]/tbStoricoOrdini[[#This Row],[PREZZO]]</f>
        <v>858.69285714285718</v>
      </c>
      <c r="N1983" t="s">
        <v>6</v>
      </c>
      <c r="O1983" s="8">
        <f>VLOOKUP(tbStoricoOrdini[[#This Row],[AGENTE]],tbAgenti[],2,FALSE)</f>
        <v>7.4999999999999997E-2</v>
      </c>
      <c r="P1983" s="2">
        <v>120217</v>
      </c>
      <c r="Q1983" s="2">
        <f>tbStoricoOrdini[[#This Row],[IMPORTO]]*tbStoricoOrdini[[#This Row],[% COMM.]]</f>
        <v>9016.2749999999996</v>
      </c>
      <c r="R1983" s="2">
        <f>tbStoricoOrdini[[#This Row],[TOT. COMM.]]+tbStoricoOrdini[[#This Row],[IMPORTO]]</f>
        <v>129233.27499999999</v>
      </c>
    </row>
    <row r="1984" spans="1:18">
      <c r="A1984" s="1">
        <v>43891</v>
      </c>
      <c r="B1984" s="7">
        <f>MONTH(tbStoricoOrdini[[#This Row],[DATA]])</f>
        <v>3</v>
      </c>
      <c r="C1984" t="s">
        <v>2079</v>
      </c>
      <c r="D1984" t="str">
        <f>RIGHT(tbStoricoOrdini[[#This Row],[ORDINE]],4)</f>
        <v>1981</v>
      </c>
      <c r="E1984" t="s">
        <v>31</v>
      </c>
      <c r="F1984" t="str">
        <f>VLOOKUP(tbStoricoOrdini[[#This Row],[CLIENTE]],tbClienti[],3,FALSE)</f>
        <v>Piemonte</v>
      </c>
      <c r="G1984" t="str">
        <f>VLOOKUP(tbStoricoOrdini[[#This Row],[CLIENTE]],tbClienti[],7,FALSE)</f>
        <v>CD</v>
      </c>
      <c r="H1984" t="s">
        <v>71</v>
      </c>
      <c r="I1984" t="str">
        <f>IF(LEFT(tbStoricoOrdini[[#This Row],[ARTICOLO]],3) = "COG","COG",LEFT(tbStoricoOrdini[[#This Row],[ARTICOLO]],FIND(" ",tbStoricoOrdini[[#This Row],[ARTICOLO]])-1))</f>
        <v>EB07</v>
      </c>
      <c r="J1984" t="str">
        <f>MID(tbStoricoOrdini[[#This Row],[ARTICOLO]],FIND(" ",tbStoricoOrdini[[#This Row],[ARTICOLO]])+1,4)</f>
        <v>5000</v>
      </c>
      <c r="K1984" t="str">
        <f>IFERROR(RIGHT(tbStoricoOrdini[[#This Row],[ARTICOLO]],LEN(tbStoricoOrdini[[#This Row],[ARTICOLO]])-FIND(" ",tbStoricoOrdini[[#This Row],[ARTICOLO]],FIND(" ",tbStoricoOrdini[[#This Row],[ARTICOLO]]) +1)),"")</f>
        <v/>
      </c>
      <c r="L1984" s="3">
        <f>VLOOKUP(tbStoricoOrdini[[#This Row],[ARTICOLO]],tbArticoli[],2,FALSE)</f>
        <v>140</v>
      </c>
      <c r="M1984" s="22">
        <f>tbStoricoOrdini[[#This Row],[IMPORTO]]/tbStoricoOrdini[[#This Row],[PREZZO]]</f>
        <v>2.6714285714285713</v>
      </c>
      <c r="N1984" t="s">
        <v>9</v>
      </c>
      <c r="O1984" s="8">
        <f>VLOOKUP(tbStoricoOrdini[[#This Row],[AGENTE]],tbAgenti[],2,FALSE)</f>
        <v>0.05</v>
      </c>
      <c r="P1984" s="2">
        <v>374</v>
      </c>
      <c r="Q1984" s="2">
        <f>tbStoricoOrdini[[#This Row],[IMPORTO]]*tbStoricoOrdini[[#This Row],[% COMM.]]</f>
        <v>18.7</v>
      </c>
      <c r="R1984" s="2">
        <f>tbStoricoOrdini[[#This Row],[TOT. COMM.]]+tbStoricoOrdini[[#This Row],[IMPORTO]]</f>
        <v>392.7</v>
      </c>
    </row>
    <row r="1985" spans="1:18">
      <c r="A1985" s="1">
        <v>43891</v>
      </c>
      <c r="B1985" s="7">
        <f>MONTH(tbStoricoOrdini[[#This Row],[DATA]])</f>
        <v>3</v>
      </c>
      <c r="C1985" t="s">
        <v>2080</v>
      </c>
      <c r="D1985" t="str">
        <f>RIGHT(tbStoricoOrdini[[#This Row],[ORDINE]],4)</f>
        <v>1982</v>
      </c>
      <c r="E1985" t="s">
        <v>31</v>
      </c>
      <c r="F1985" t="str">
        <f>VLOOKUP(tbStoricoOrdini[[#This Row],[CLIENTE]],tbClienti[],3,FALSE)</f>
        <v>Piemonte</v>
      </c>
      <c r="G1985" t="str">
        <f>VLOOKUP(tbStoricoOrdini[[#This Row],[CLIENTE]],tbClienti[],7,FALSE)</f>
        <v>CD</v>
      </c>
      <c r="H1985" t="s">
        <v>76</v>
      </c>
      <c r="I1985" t="str">
        <f>IF(LEFT(tbStoricoOrdini[[#This Row],[ARTICOLO]],3) = "COG","COG",LEFT(tbStoricoOrdini[[#This Row],[ARTICOLO]],FIND(" ",tbStoricoOrdini[[#This Row],[ARTICOLO]])-1))</f>
        <v>COG</v>
      </c>
      <c r="J1985" t="str">
        <f>MID(tbStoricoOrdini[[#This Row],[ARTICOLO]],FIND(" ",tbStoricoOrdini[[#This Row],[ARTICOLO]])+1,4)</f>
        <v>1000</v>
      </c>
      <c r="K1985" t="str">
        <f>IFERROR(RIGHT(tbStoricoOrdini[[#This Row],[ARTICOLO]],LEN(tbStoricoOrdini[[#This Row],[ARTICOLO]])-FIND(" ",tbStoricoOrdini[[#This Row],[ARTICOLO]],FIND(" ",tbStoricoOrdini[[#This Row],[ARTICOLO]]) +1)),"")</f>
        <v/>
      </c>
      <c r="L1985" s="3">
        <f>VLOOKUP(tbStoricoOrdini[[#This Row],[ARTICOLO]],tbArticoli[],2,FALSE)</f>
        <v>150</v>
      </c>
      <c r="M1985" s="22">
        <f>tbStoricoOrdini[[#This Row],[IMPORTO]]/tbStoricoOrdini[[#This Row],[PREZZO]]</f>
        <v>17.853333333333332</v>
      </c>
      <c r="N1985" t="s">
        <v>39</v>
      </c>
      <c r="O1985" s="8">
        <f>VLOOKUP(tbStoricoOrdini[[#This Row],[AGENTE]],tbAgenti[],2,FALSE)</f>
        <v>0.05</v>
      </c>
      <c r="P1985" s="2">
        <v>2678</v>
      </c>
      <c r="Q1985" s="2">
        <f>tbStoricoOrdini[[#This Row],[IMPORTO]]*tbStoricoOrdini[[#This Row],[% COMM.]]</f>
        <v>133.9</v>
      </c>
      <c r="R1985" s="2">
        <f>tbStoricoOrdini[[#This Row],[TOT. COMM.]]+tbStoricoOrdini[[#This Row],[IMPORTO]]</f>
        <v>2811.9</v>
      </c>
    </row>
    <row r="1986" spans="1:18">
      <c r="A1986" s="1">
        <v>43891</v>
      </c>
      <c r="B1986" s="7">
        <f>MONTH(tbStoricoOrdini[[#This Row],[DATA]])</f>
        <v>3</v>
      </c>
      <c r="C1986" t="s">
        <v>2081</v>
      </c>
      <c r="D1986" t="str">
        <f>RIGHT(tbStoricoOrdini[[#This Row],[ORDINE]],4)</f>
        <v>1983</v>
      </c>
      <c r="E1986" t="s">
        <v>31</v>
      </c>
      <c r="F1986" t="str">
        <f>VLOOKUP(tbStoricoOrdini[[#This Row],[CLIENTE]],tbClienti[],3,FALSE)</f>
        <v>Piemonte</v>
      </c>
      <c r="G1986" t="str">
        <f>VLOOKUP(tbStoricoOrdini[[#This Row],[CLIENTE]],tbClienti[],7,FALSE)</f>
        <v>CD</v>
      </c>
      <c r="H1986" t="s">
        <v>76</v>
      </c>
      <c r="I1986" t="str">
        <f>IF(LEFT(tbStoricoOrdini[[#This Row],[ARTICOLO]],3) = "COG","COG",LEFT(tbStoricoOrdini[[#This Row],[ARTICOLO]],FIND(" ",tbStoricoOrdini[[#This Row],[ARTICOLO]])-1))</f>
        <v>COG</v>
      </c>
      <c r="J1986" t="str">
        <f>MID(tbStoricoOrdini[[#This Row],[ARTICOLO]],FIND(" ",tbStoricoOrdini[[#This Row],[ARTICOLO]])+1,4)</f>
        <v>1000</v>
      </c>
      <c r="K1986" t="str">
        <f>IFERROR(RIGHT(tbStoricoOrdini[[#This Row],[ARTICOLO]],LEN(tbStoricoOrdini[[#This Row],[ARTICOLO]])-FIND(" ",tbStoricoOrdini[[#This Row],[ARTICOLO]],FIND(" ",tbStoricoOrdini[[#This Row],[ARTICOLO]]) +1)),"")</f>
        <v/>
      </c>
      <c r="L1986" s="3">
        <f>VLOOKUP(tbStoricoOrdini[[#This Row],[ARTICOLO]],tbArticoli[],2,FALSE)</f>
        <v>150</v>
      </c>
      <c r="M1986" s="22">
        <f>tbStoricoOrdini[[#This Row],[IMPORTO]]/tbStoricoOrdini[[#This Row],[PREZZO]]</f>
        <v>14.026666666666667</v>
      </c>
      <c r="N1986" t="s">
        <v>13</v>
      </c>
      <c r="O1986" s="8">
        <f>VLOOKUP(tbStoricoOrdini[[#This Row],[AGENTE]],tbAgenti[],2,FALSE)</f>
        <v>0.1</v>
      </c>
      <c r="P1986" s="2">
        <v>2104</v>
      </c>
      <c r="Q1986" s="2">
        <f>tbStoricoOrdini[[#This Row],[IMPORTO]]*tbStoricoOrdini[[#This Row],[% COMM.]]</f>
        <v>210.4</v>
      </c>
      <c r="R1986" s="2">
        <f>tbStoricoOrdini[[#This Row],[TOT. COMM.]]+tbStoricoOrdini[[#This Row],[IMPORTO]]</f>
        <v>2314.4</v>
      </c>
    </row>
    <row r="1987" spans="1:18">
      <c r="A1987" s="1">
        <v>43891</v>
      </c>
      <c r="B1987" s="7">
        <f>MONTH(tbStoricoOrdini[[#This Row],[DATA]])</f>
        <v>3</v>
      </c>
      <c r="C1987" t="s">
        <v>2082</v>
      </c>
      <c r="D1987" t="str">
        <f>RIGHT(tbStoricoOrdini[[#This Row],[ORDINE]],4)</f>
        <v>1984</v>
      </c>
      <c r="E1987" t="s">
        <v>31</v>
      </c>
      <c r="F1987" t="str">
        <f>VLOOKUP(tbStoricoOrdini[[#This Row],[CLIENTE]],tbClienti[],3,FALSE)</f>
        <v>Piemonte</v>
      </c>
      <c r="G1987" t="str">
        <f>VLOOKUP(tbStoricoOrdini[[#This Row],[CLIENTE]],tbClienti[],7,FALSE)</f>
        <v>CD</v>
      </c>
      <c r="H1987" t="s">
        <v>72</v>
      </c>
      <c r="I1987" t="str">
        <f>IF(LEFT(tbStoricoOrdini[[#This Row],[ARTICOLO]],3) = "COG","COG",LEFT(tbStoricoOrdini[[#This Row],[ARTICOLO]],FIND(" ",tbStoricoOrdini[[#This Row],[ARTICOLO]])-1))</f>
        <v>EB06</v>
      </c>
      <c r="J1987" t="str">
        <f>MID(tbStoricoOrdini[[#This Row],[ARTICOLO]],FIND(" ",tbStoricoOrdini[[#This Row],[ARTICOLO]])+1,4)</f>
        <v>3000</v>
      </c>
      <c r="K1987" t="str">
        <f>IFERROR(RIGHT(tbStoricoOrdini[[#This Row],[ARTICOLO]],LEN(tbStoricoOrdini[[#This Row],[ARTICOLO]])-FIND(" ",tbStoricoOrdini[[#This Row],[ARTICOLO]],FIND(" ",tbStoricoOrdini[[#This Row],[ARTICOLO]]) +1)),"")</f>
        <v>Medium</v>
      </c>
      <c r="L1987" s="3">
        <f>VLOOKUP(tbStoricoOrdini[[#This Row],[ARTICOLO]],tbArticoli[],2,FALSE)</f>
        <v>120</v>
      </c>
      <c r="M1987" s="22">
        <f>tbStoricoOrdini[[#This Row],[IMPORTO]]/tbStoricoOrdini[[#This Row],[PREZZO]]</f>
        <v>6.541666666666667</v>
      </c>
      <c r="N1987" t="s">
        <v>39</v>
      </c>
      <c r="O1987" s="8">
        <f>VLOOKUP(tbStoricoOrdini[[#This Row],[AGENTE]],tbAgenti[],2,FALSE)</f>
        <v>0.05</v>
      </c>
      <c r="P1987" s="2">
        <v>785</v>
      </c>
      <c r="Q1987" s="2">
        <f>tbStoricoOrdini[[#This Row],[IMPORTO]]*tbStoricoOrdini[[#This Row],[% COMM.]]</f>
        <v>39.25</v>
      </c>
      <c r="R1987" s="2">
        <f>tbStoricoOrdini[[#This Row],[TOT. COMM.]]+tbStoricoOrdini[[#This Row],[IMPORTO]]</f>
        <v>824.25</v>
      </c>
    </row>
    <row r="1988" spans="1:18">
      <c r="A1988" s="1">
        <v>43891</v>
      </c>
      <c r="B1988" s="7">
        <f>MONTH(tbStoricoOrdini[[#This Row],[DATA]])</f>
        <v>3</v>
      </c>
      <c r="C1988" t="s">
        <v>2083</v>
      </c>
      <c r="D1988" t="str">
        <f>RIGHT(tbStoricoOrdini[[#This Row],[ORDINE]],4)</f>
        <v>1985</v>
      </c>
      <c r="E1988" t="s">
        <v>31</v>
      </c>
      <c r="F1988" t="str">
        <f>VLOOKUP(tbStoricoOrdini[[#This Row],[CLIENTE]],tbClienti[],3,FALSE)</f>
        <v>Piemonte</v>
      </c>
      <c r="G1988" t="str">
        <f>VLOOKUP(tbStoricoOrdini[[#This Row],[CLIENTE]],tbClienti[],7,FALSE)</f>
        <v>CD</v>
      </c>
      <c r="H1988" t="s">
        <v>72</v>
      </c>
      <c r="I1988" t="str">
        <f>IF(LEFT(tbStoricoOrdini[[#This Row],[ARTICOLO]],3) = "COG","COG",LEFT(tbStoricoOrdini[[#This Row],[ARTICOLO]],FIND(" ",tbStoricoOrdini[[#This Row],[ARTICOLO]])-1))</f>
        <v>EB06</v>
      </c>
      <c r="J1988" t="str">
        <f>MID(tbStoricoOrdini[[#This Row],[ARTICOLO]],FIND(" ",tbStoricoOrdini[[#This Row],[ARTICOLO]])+1,4)</f>
        <v>3000</v>
      </c>
      <c r="K1988" t="str">
        <f>IFERROR(RIGHT(tbStoricoOrdini[[#This Row],[ARTICOLO]],LEN(tbStoricoOrdini[[#This Row],[ARTICOLO]])-FIND(" ",tbStoricoOrdini[[#This Row],[ARTICOLO]],FIND(" ",tbStoricoOrdini[[#This Row],[ARTICOLO]]) +1)),"")</f>
        <v>Medium</v>
      </c>
      <c r="L1988" s="3">
        <f>VLOOKUP(tbStoricoOrdini[[#This Row],[ARTICOLO]],tbArticoli[],2,FALSE)</f>
        <v>120</v>
      </c>
      <c r="M1988" s="22">
        <f>tbStoricoOrdini[[#This Row],[IMPORTO]]/tbStoricoOrdini[[#This Row],[PREZZO]]</f>
        <v>3.3333333333333333E-2</v>
      </c>
      <c r="N1988" t="s">
        <v>11</v>
      </c>
      <c r="O1988" s="8">
        <f>VLOOKUP(tbStoricoOrdini[[#This Row],[AGENTE]],tbAgenti[],2,FALSE)</f>
        <v>0.04</v>
      </c>
      <c r="P1988" s="2">
        <v>4</v>
      </c>
      <c r="Q1988" s="2">
        <f>tbStoricoOrdini[[#This Row],[IMPORTO]]*tbStoricoOrdini[[#This Row],[% COMM.]]</f>
        <v>0.16</v>
      </c>
      <c r="R1988" s="2">
        <f>tbStoricoOrdini[[#This Row],[TOT. COMM.]]+tbStoricoOrdini[[#This Row],[IMPORTO]]</f>
        <v>4.16</v>
      </c>
    </row>
    <row r="1989" spans="1:18">
      <c r="A1989" s="1">
        <v>43891</v>
      </c>
      <c r="B1989" s="7">
        <f>MONTH(tbStoricoOrdini[[#This Row],[DATA]])</f>
        <v>3</v>
      </c>
      <c r="C1989" t="s">
        <v>2084</v>
      </c>
      <c r="D1989" t="str">
        <f>RIGHT(tbStoricoOrdini[[#This Row],[ORDINE]],4)</f>
        <v>1986</v>
      </c>
      <c r="E1989" t="s">
        <v>31</v>
      </c>
      <c r="F1989" t="str">
        <f>VLOOKUP(tbStoricoOrdini[[#This Row],[CLIENTE]],tbClienti[],3,FALSE)</f>
        <v>Piemonte</v>
      </c>
      <c r="G1989" t="str">
        <f>VLOOKUP(tbStoricoOrdini[[#This Row],[CLIENTE]],tbClienti[],7,FALSE)</f>
        <v>CD</v>
      </c>
      <c r="H1989" t="s">
        <v>72</v>
      </c>
      <c r="I1989" t="str">
        <f>IF(LEFT(tbStoricoOrdini[[#This Row],[ARTICOLO]],3) = "COG","COG",LEFT(tbStoricoOrdini[[#This Row],[ARTICOLO]],FIND(" ",tbStoricoOrdini[[#This Row],[ARTICOLO]])-1))</f>
        <v>EB06</v>
      </c>
      <c r="J1989" t="str">
        <f>MID(tbStoricoOrdini[[#This Row],[ARTICOLO]],FIND(" ",tbStoricoOrdini[[#This Row],[ARTICOLO]])+1,4)</f>
        <v>3000</v>
      </c>
      <c r="K1989" t="str">
        <f>IFERROR(RIGHT(tbStoricoOrdini[[#This Row],[ARTICOLO]],LEN(tbStoricoOrdini[[#This Row],[ARTICOLO]])-FIND(" ",tbStoricoOrdini[[#This Row],[ARTICOLO]],FIND(" ",tbStoricoOrdini[[#This Row],[ARTICOLO]]) +1)),"")</f>
        <v>Medium</v>
      </c>
      <c r="L1989" s="3">
        <f>VLOOKUP(tbStoricoOrdini[[#This Row],[ARTICOLO]],tbArticoli[],2,FALSE)</f>
        <v>120</v>
      </c>
      <c r="M1989" s="22">
        <f>tbStoricoOrdini[[#This Row],[IMPORTO]]/tbStoricoOrdini[[#This Row],[PREZZO]]</f>
        <v>6.083333333333333</v>
      </c>
      <c r="N1989" t="s">
        <v>15</v>
      </c>
      <c r="O1989" s="8">
        <f>VLOOKUP(tbStoricoOrdini[[#This Row],[AGENTE]],tbAgenti[],2,FALSE)</f>
        <v>0.08</v>
      </c>
      <c r="P1989" s="2">
        <v>730</v>
      </c>
      <c r="Q1989" s="2">
        <f>tbStoricoOrdini[[#This Row],[IMPORTO]]*tbStoricoOrdini[[#This Row],[% COMM.]]</f>
        <v>58.4</v>
      </c>
      <c r="R1989" s="2">
        <f>tbStoricoOrdini[[#This Row],[TOT. COMM.]]+tbStoricoOrdini[[#This Row],[IMPORTO]]</f>
        <v>788.4</v>
      </c>
    </row>
    <row r="1990" spans="1:18">
      <c r="A1990" s="1">
        <v>43891</v>
      </c>
      <c r="B1990" s="7">
        <f>MONTH(tbStoricoOrdini[[#This Row],[DATA]])</f>
        <v>3</v>
      </c>
      <c r="C1990" t="s">
        <v>2085</v>
      </c>
      <c r="D1990" t="str">
        <f>RIGHT(tbStoricoOrdini[[#This Row],[ORDINE]],4)</f>
        <v>1987</v>
      </c>
      <c r="E1990" t="s">
        <v>31</v>
      </c>
      <c r="F1990" t="str">
        <f>VLOOKUP(tbStoricoOrdini[[#This Row],[CLIENTE]],tbClienti[],3,FALSE)</f>
        <v>Piemonte</v>
      </c>
      <c r="G1990" t="str">
        <f>VLOOKUP(tbStoricoOrdini[[#This Row],[CLIENTE]],tbClienti[],7,FALSE)</f>
        <v>CD</v>
      </c>
      <c r="H1990" t="s">
        <v>72</v>
      </c>
      <c r="I1990" t="str">
        <f>IF(LEFT(tbStoricoOrdini[[#This Row],[ARTICOLO]],3) = "COG","COG",LEFT(tbStoricoOrdini[[#This Row],[ARTICOLO]],FIND(" ",tbStoricoOrdini[[#This Row],[ARTICOLO]])-1))</f>
        <v>EB06</v>
      </c>
      <c r="J1990" t="str">
        <f>MID(tbStoricoOrdini[[#This Row],[ARTICOLO]],FIND(" ",tbStoricoOrdini[[#This Row],[ARTICOLO]])+1,4)</f>
        <v>3000</v>
      </c>
      <c r="K1990" t="str">
        <f>IFERROR(RIGHT(tbStoricoOrdini[[#This Row],[ARTICOLO]],LEN(tbStoricoOrdini[[#This Row],[ARTICOLO]])-FIND(" ",tbStoricoOrdini[[#This Row],[ARTICOLO]],FIND(" ",tbStoricoOrdini[[#This Row],[ARTICOLO]]) +1)),"")</f>
        <v>Medium</v>
      </c>
      <c r="L1990" s="3">
        <f>VLOOKUP(tbStoricoOrdini[[#This Row],[ARTICOLO]],tbArticoli[],2,FALSE)</f>
        <v>120</v>
      </c>
      <c r="M1990" s="22">
        <f>tbStoricoOrdini[[#This Row],[IMPORTO]]/tbStoricoOrdini[[#This Row],[PREZZO]]</f>
        <v>2.8583333333333334</v>
      </c>
      <c r="N1990" t="s">
        <v>7</v>
      </c>
      <c r="O1990" s="8">
        <f>VLOOKUP(tbStoricoOrdini[[#This Row],[AGENTE]],tbAgenti[],2,FALSE)</f>
        <v>0.03</v>
      </c>
      <c r="P1990" s="2">
        <v>343</v>
      </c>
      <c r="Q1990" s="2">
        <f>tbStoricoOrdini[[#This Row],[IMPORTO]]*tbStoricoOrdini[[#This Row],[% COMM.]]</f>
        <v>10.29</v>
      </c>
      <c r="R1990" s="2">
        <f>tbStoricoOrdini[[#This Row],[TOT. COMM.]]+tbStoricoOrdini[[#This Row],[IMPORTO]]</f>
        <v>353.29</v>
      </c>
    </row>
    <row r="1991" spans="1:18">
      <c r="A1991" s="1">
        <v>43891</v>
      </c>
      <c r="B1991" s="7">
        <f>MONTH(tbStoricoOrdini[[#This Row],[DATA]])</f>
        <v>3</v>
      </c>
      <c r="C1991" t="s">
        <v>2086</v>
      </c>
      <c r="D1991" t="str">
        <f>RIGHT(tbStoricoOrdini[[#This Row],[ORDINE]],4)</f>
        <v>1988</v>
      </c>
      <c r="E1991" t="s">
        <v>31</v>
      </c>
      <c r="F1991" t="str">
        <f>VLOOKUP(tbStoricoOrdini[[#This Row],[CLIENTE]],tbClienti[],3,FALSE)</f>
        <v>Piemonte</v>
      </c>
      <c r="G1991" t="str">
        <f>VLOOKUP(tbStoricoOrdini[[#This Row],[CLIENTE]],tbClienti[],7,FALSE)</f>
        <v>CD</v>
      </c>
      <c r="H1991" t="s">
        <v>72</v>
      </c>
      <c r="I1991" t="str">
        <f>IF(LEFT(tbStoricoOrdini[[#This Row],[ARTICOLO]],3) = "COG","COG",LEFT(tbStoricoOrdini[[#This Row],[ARTICOLO]],FIND(" ",tbStoricoOrdini[[#This Row],[ARTICOLO]])-1))</f>
        <v>EB06</v>
      </c>
      <c r="J1991" t="str">
        <f>MID(tbStoricoOrdini[[#This Row],[ARTICOLO]],FIND(" ",tbStoricoOrdini[[#This Row],[ARTICOLO]])+1,4)</f>
        <v>3000</v>
      </c>
      <c r="K1991" t="str">
        <f>IFERROR(RIGHT(tbStoricoOrdini[[#This Row],[ARTICOLO]],LEN(tbStoricoOrdini[[#This Row],[ARTICOLO]])-FIND(" ",tbStoricoOrdini[[#This Row],[ARTICOLO]],FIND(" ",tbStoricoOrdini[[#This Row],[ARTICOLO]]) +1)),"")</f>
        <v>Medium</v>
      </c>
      <c r="L1991" s="3">
        <f>VLOOKUP(tbStoricoOrdini[[#This Row],[ARTICOLO]],tbArticoli[],2,FALSE)</f>
        <v>120</v>
      </c>
      <c r="M1991" s="22">
        <f>tbStoricoOrdini[[#This Row],[IMPORTO]]/tbStoricoOrdini[[#This Row],[PREZZO]]</f>
        <v>0.9</v>
      </c>
      <c r="N1991" t="s">
        <v>18</v>
      </c>
      <c r="O1991" s="8">
        <f>VLOOKUP(tbStoricoOrdini[[#This Row],[AGENTE]],tbAgenti[],2,FALSE)</f>
        <v>0.03</v>
      </c>
      <c r="P1991" s="2">
        <v>108</v>
      </c>
      <c r="Q1991" s="2">
        <f>tbStoricoOrdini[[#This Row],[IMPORTO]]*tbStoricoOrdini[[#This Row],[% COMM.]]</f>
        <v>3.2399999999999998</v>
      </c>
      <c r="R1991" s="2">
        <f>tbStoricoOrdini[[#This Row],[TOT. COMM.]]+tbStoricoOrdini[[#This Row],[IMPORTO]]</f>
        <v>111.24</v>
      </c>
    </row>
    <row r="1992" spans="1:18">
      <c r="A1992" s="1">
        <v>43891</v>
      </c>
      <c r="B1992" s="7">
        <f>MONTH(tbStoricoOrdini[[#This Row],[DATA]])</f>
        <v>3</v>
      </c>
      <c r="C1992" t="s">
        <v>2087</v>
      </c>
      <c r="D1992" t="str">
        <f>RIGHT(tbStoricoOrdini[[#This Row],[ORDINE]],4)</f>
        <v>1989</v>
      </c>
      <c r="E1992" t="s">
        <v>31</v>
      </c>
      <c r="F1992" t="str">
        <f>VLOOKUP(tbStoricoOrdini[[#This Row],[CLIENTE]],tbClienti[],3,FALSE)</f>
        <v>Piemonte</v>
      </c>
      <c r="G1992" t="str">
        <f>VLOOKUP(tbStoricoOrdini[[#This Row],[CLIENTE]],tbClienti[],7,FALSE)</f>
        <v>CD</v>
      </c>
      <c r="H1992" t="s">
        <v>72</v>
      </c>
      <c r="I1992" t="str">
        <f>IF(LEFT(tbStoricoOrdini[[#This Row],[ARTICOLO]],3) = "COG","COG",LEFT(tbStoricoOrdini[[#This Row],[ARTICOLO]],FIND(" ",tbStoricoOrdini[[#This Row],[ARTICOLO]])-1))</f>
        <v>EB06</v>
      </c>
      <c r="J1992" t="str">
        <f>MID(tbStoricoOrdini[[#This Row],[ARTICOLO]],FIND(" ",tbStoricoOrdini[[#This Row],[ARTICOLO]])+1,4)</f>
        <v>3000</v>
      </c>
      <c r="K1992" t="str">
        <f>IFERROR(RIGHT(tbStoricoOrdini[[#This Row],[ARTICOLO]],LEN(tbStoricoOrdini[[#This Row],[ARTICOLO]])-FIND(" ",tbStoricoOrdini[[#This Row],[ARTICOLO]],FIND(" ",tbStoricoOrdini[[#This Row],[ARTICOLO]]) +1)),"")</f>
        <v>Medium</v>
      </c>
      <c r="L1992" s="3">
        <f>VLOOKUP(tbStoricoOrdini[[#This Row],[ARTICOLO]],tbArticoli[],2,FALSE)</f>
        <v>120</v>
      </c>
      <c r="M1992" s="22">
        <f>tbStoricoOrdini[[#This Row],[IMPORTO]]/tbStoricoOrdini[[#This Row],[PREZZO]]</f>
        <v>2.7083333333333335</v>
      </c>
      <c r="N1992" t="s">
        <v>13</v>
      </c>
      <c r="O1992" s="8">
        <f>VLOOKUP(tbStoricoOrdini[[#This Row],[AGENTE]],tbAgenti[],2,FALSE)</f>
        <v>0.1</v>
      </c>
      <c r="P1992" s="2">
        <v>325</v>
      </c>
      <c r="Q1992" s="2">
        <f>tbStoricoOrdini[[#This Row],[IMPORTO]]*tbStoricoOrdini[[#This Row],[% COMM.]]</f>
        <v>32.5</v>
      </c>
      <c r="R1992" s="2">
        <f>tbStoricoOrdini[[#This Row],[TOT. COMM.]]+tbStoricoOrdini[[#This Row],[IMPORTO]]</f>
        <v>357.5</v>
      </c>
    </row>
    <row r="1993" spans="1:18">
      <c r="A1993" s="1">
        <v>43891</v>
      </c>
      <c r="B1993" s="7">
        <f>MONTH(tbStoricoOrdini[[#This Row],[DATA]])</f>
        <v>3</v>
      </c>
      <c r="C1993" t="s">
        <v>2088</v>
      </c>
      <c r="D1993" t="str">
        <f>RIGHT(tbStoricoOrdini[[#This Row],[ORDINE]],4)</f>
        <v>1990</v>
      </c>
      <c r="E1993" t="s">
        <v>31</v>
      </c>
      <c r="F1993" t="str">
        <f>VLOOKUP(tbStoricoOrdini[[#This Row],[CLIENTE]],tbClienti[],3,FALSE)</f>
        <v>Piemonte</v>
      </c>
      <c r="G1993" t="str">
        <f>VLOOKUP(tbStoricoOrdini[[#This Row],[CLIENTE]],tbClienti[],7,FALSE)</f>
        <v>CD</v>
      </c>
      <c r="H1993" t="s">
        <v>72</v>
      </c>
      <c r="I1993" t="str">
        <f>IF(LEFT(tbStoricoOrdini[[#This Row],[ARTICOLO]],3) = "COG","COG",LEFT(tbStoricoOrdini[[#This Row],[ARTICOLO]],FIND(" ",tbStoricoOrdini[[#This Row],[ARTICOLO]])-1))</f>
        <v>EB06</v>
      </c>
      <c r="J1993" t="str">
        <f>MID(tbStoricoOrdini[[#This Row],[ARTICOLO]],FIND(" ",tbStoricoOrdini[[#This Row],[ARTICOLO]])+1,4)</f>
        <v>3000</v>
      </c>
      <c r="K1993" t="str">
        <f>IFERROR(RIGHT(tbStoricoOrdini[[#This Row],[ARTICOLO]],LEN(tbStoricoOrdini[[#This Row],[ARTICOLO]])-FIND(" ",tbStoricoOrdini[[#This Row],[ARTICOLO]],FIND(" ",tbStoricoOrdini[[#This Row],[ARTICOLO]]) +1)),"")</f>
        <v>Medium</v>
      </c>
      <c r="L1993" s="3">
        <f>VLOOKUP(tbStoricoOrdini[[#This Row],[ARTICOLO]],tbArticoli[],2,FALSE)</f>
        <v>120</v>
      </c>
      <c r="M1993" s="22">
        <f>tbStoricoOrdini[[#This Row],[IMPORTO]]/tbStoricoOrdini[[#This Row],[PREZZO]]</f>
        <v>8.4499999999999993</v>
      </c>
      <c r="N1993" t="s">
        <v>9</v>
      </c>
      <c r="O1993" s="8">
        <f>VLOOKUP(tbStoricoOrdini[[#This Row],[AGENTE]],tbAgenti[],2,FALSE)</f>
        <v>0.05</v>
      </c>
      <c r="P1993" s="2">
        <v>1014</v>
      </c>
      <c r="Q1993" s="2">
        <f>tbStoricoOrdini[[#This Row],[IMPORTO]]*tbStoricoOrdini[[#This Row],[% COMM.]]</f>
        <v>50.7</v>
      </c>
      <c r="R1993" s="2">
        <f>tbStoricoOrdini[[#This Row],[TOT. COMM.]]+tbStoricoOrdini[[#This Row],[IMPORTO]]</f>
        <v>1064.7</v>
      </c>
    </row>
    <row r="1994" spans="1:18">
      <c r="A1994" s="1">
        <v>43891</v>
      </c>
      <c r="B1994" s="7">
        <f>MONTH(tbStoricoOrdini[[#This Row],[DATA]])</f>
        <v>3</v>
      </c>
      <c r="C1994" t="s">
        <v>2089</v>
      </c>
      <c r="D1994" t="str">
        <f>RIGHT(tbStoricoOrdini[[#This Row],[ORDINE]],4)</f>
        <v>1991</v>
      </c>
      <c r="E1994" t="s">
        <v>31</v>
      </c>
      <c r="F1994" t="str">
        <f>VLOOKUP(tbStoricoOrdini[[#This Row],[CLIENTE]],tbClienti[],3,FALSE)</f>
        <v>Piemonte</v>
      </c>
      <c r="G1994" t="str">
        <f>VLOOKUP(tbStoricoOrdini[[#This Row],[CLIENTE]],tbClienti[],7,FALSE)</f>
        <v>CD</v>
      </c>
      <c r="H1994" t="s">
        <v>73</v>
      </c>
      <c r="I1994" t="str">
        <f>IF(LEFT(tbStoricoOrdini[[#This Row],[ARTICOLO]],3) = "COG","COG",LEFT(tbStoricoOrdini[[#This Row],[ARTICOLO]],FIND(" ",tbStoricoOrdini[[#This Row],[ARTICOLO]])-1))</f>
        <v>EB06</v>
      </c>
      <c r="J1994" t="str">
        <f>MID(tbStoricoOrdini[[#This Row],[ARTICOLO]],FIND(" ",tbStoricoOrdini[[#This Row],[ARTICOLO]])+1,4)</f>
        <v>3000</v>
      </c>
      <c r="K1994" t="str">
        <f>IFERROR(RIGHT(tbStoricoOrdini[[#This Row],[ARTICOLO]],LEN(tbStoricoOrdini[[#This Row],[ARTICOLO]])-FIND(" ",tbStoricoOrdini[[#This Row],[ARTICOLO]],FIND(" ",tbStoricoOrdini[[#This Row],[ARTICOLO]]) +1)),"")</f>
        <v>Plus</v>
      </c>
      <c r="L1994" s="3">
        <f>VLOOKUP(tbStoricoOrdini[[#This Row],[ARTICOLO]],tbArticoli[],2,FALSE)</f>
        <v>130</v>
      </c>
      <c r="M1994" s="22">
        <f>tbStoricoOrdini[[#This Row],[IMPORTO]]/tbStoricoOrdini[[#This Row],[PREZZO]]</f>
        <v>2.476923076923077</v>
      </c>
      <c r="N1994" t="s">
        <v>39</v>
      </c>
      <c r="O1994" s="8">
        <f>VLOOKUP(tbStoricoOrdini[[#This Row],[AGENTE]],tbAgenti[],2,FALSE)</f>
        <v>0.05</v>
      </c>
      <c r="P1994" s="2">
        <v>322</v>
      </c>
      <c r="Q1994" s="2">
        <f>tbStoricoOrdini[[#This Row],[IMPORTO]]*tbStoricoOrdini[[#This Row],[% COMM.]]</f>
        <v>16.100000000000001</v>
      </c>
      <c r="R1994" s="2">
        <f>tbStoricoOrdini[[#This Row],[TOT. COMM.]]+tbStoricoOrdini[[#This Row],[IMPORTO]]</f>
        <v>338.1</v>
      </c>
    </row>
    <row r="1995" spans="1:18">
      <c r="A1995" s="1">
        <v>43891</v>
      </c>
      <c r="B1995" s="7">
        <f>MONTH(tbStoricoOrdini[[#This Row],[DATA]])</f>
        <v>3</v>
      </c>
      <c r="C1995" t="s">
        <v>2090</v>
      </c>
      <c r="D1995" t="str">
        <f>RIGHT(tbStoricoOrdini[[#This Row],[ORDINE]],4)</f>
        <v>1992</v>
      </c>
      <c r="E1995" t="s">
        <v>31</v>
      </c>
      <c r="F1995" t="str">
        <f>VLOOKUP(tbStoricoOrdini[[#This Row],[CLIENTE]],tbClienti[],3,FALSE)</f>
        <v>Piemonte</v>
      </c>
      <c r="G1995" t="str">
        <f>VLOOKUP(tbStoricoOrdini[[#This Row],[CLIENTE]],tbClienti[],7,FALSE)</f>
        <v>CD</v>
      </c>
      <c r="H1995" t="s">
        <v>73</v>
      </c>
      <c r="I1995" t="str">
        <f>IF(LEFT(tbStoricoOrdini[[#This Row],[ARTICOLO]],3) = "COG","COG",LEFT(tbStoricoOrdini[[#This Row],[ARTICOLO]],FIND(" ",tbStoricoOrdini[[#This Row],[ARTICOLO]])-1))</f>
        <v>EB06</v>
      </c>
      <c r="J1995" t="str">
        <f>MID(tbStoricoOrdini[[#This Row],[ARTICOLO]],FIND(" ",tbStoricoOrdini[[#This Row],[ARTICOLO]])+1,4)</f>
        <v>3000</v>
      </c>
      <c r="K1995" t="str">
        <f>IFERROR(RIGHT(tbStoricoOrdini[[#This Row],[ARTICOLO]],LEN(tbStoricoOrdini[[#This Row],[ARTICOLO]])-FIND(" ",tbStoricoOrdini[[#This Row],[ARTICOLO]],FIND(" ",tbStoricoOrdini[[#This Row],[ARTICOLO]]) +1)),"")</f>
        <v>Plus</v>
      </c>
      <c r="L1995" s="3">
        <f>VLOOKUP(tbStoricoOrdini[[#This Row],[ARTICOLO]],tbArticoli[],2,FALSE)</f>
        <v>130</v>
      </c>
      <c r="M1995" s="22">
        <f>tbStoricoOrdini[[#This Row],[IMPORTO]]/tbStoricoOrdini[[#This Row],[PREZZO]]</f>
        <v>3.8769230769230769</v>
      </c>
      <c r="N1995" t="s">
        <v>6</v>
      </c>
      <c r="O1995" s="8">
        <f>VLOOKUP(tbStoricoOrdini[[#This Row],[AGENTE]],tbAgenti[],2,FALSE)</f>
        <v>7.4999999999999997E-2</v>
      </c>
      <c r="P1995" s="2">
        <v>504</v>
      </c>
      <c r="Q1995" s="2">
        <f>tbStoricoOrdini[[#This Row],[IMPORTO]]*tbStoricoOrdini[[#This Row],[% COMM.]]</f>
        <v>37.799999999999997</v>
      </c>
      <c r="R1995" s="2">
        <f>tbStoricoOrdini[[#This Row],[TOT. COMM.]]+tbStoricoOrdini[[#This Row],[IMPORTO]]</f>
        <v>541.79999999999995</v>
      </c>
    </row>
    <row r="1996" spans="1:18">
      <c r="A1996" s="1">
        <v>43891</v>
      </c>
      <c r="B1996" s="7">
        <f>MONTH(tbStoricoOrdini[[#This Row],[DATA]])</f>
        <v>3</v>
      </c>
      <c r="C1996" t="s">
        <v>2091</v>
      </c>
      <c r="D1996" t="str">
        <f>RIGHT(tbStoricoOrdini[[#This Row],[ORDINE]],4)</f>
        <v>1993</v>
      </c>
      <c r="E1996" t="s">
        <v>21</v>
      </c>
      <c r="F1996" t="str">
        <f>VLOOKUP(tbStoricoOrdini[[#This Row],[CLIENTE]],tbClienti[],3,FALSE)</f>
        <v>PA</v>
      </c>
      <c r="G1996" t="str">
        <f>VLOOKUP(tbStoricoOrdini[[#This Row],[CLIENTE]],tbClienti[],7,FALSE)</f>
        <v>AC</v>
      </c>
      <c r="H1996" t="s">
        <v>74</v>
      </c>
      <c r="I1996" t="str">
        <f>IF(LEFT(tbStoricoOrdini[[#This Row],[ARTICOLO]],3) = "COG","COG",LEFT(tbStoricoOrdini[[#This Row],[ARTICOLO]],FIND(" ",tbStoricoOrdini[[#This Row],[ARTICOLO]])-1))</f>
        <v>AVRC</v>
      </c>
      <c r="J1996" t="str">
        <f>MID(tbStoricoOrdini[[#This Row],[ARTICOLO]],FIND(" ",tbStoricoOrdini[[#This Row],[ARTICOLO]])+1,4)</f>
        <v>2500</v>
      </c>
      <c r="K1996" t="str">
        <f>IFERROR(RIGHT(tbStoricoOrdini[[#This Row],[ARTICOLO]],LEN(tbStoricoOrdini[[#This Row],[ARTICOLO]])-FIND(" ",tbStoricoOrdini[[#This Row],[ARTICOLO]],FIND(" ",tbStoricoOrdini[[#This Row],[ARTICOLO]]) +1)),"")</f>
        <v>Gold</v>
      </c>
      <c r="L1996" s="3">
        <f>VLOOKUP(tbStoricoOrdini[[#This Row],[ARTICOLO]],tbArticoli[],2,FALSE)</f>
        <v>500</v>
      </c>
      <c r="M1996" s="22">
        <f>tbStoricoOrdini[[#This Row],[IMPORTO]]/tbStoricoOrdini[[#This Row],[PREZZO]]</f>
        <v>0.52200000000000002</v>
      </c>
      <c r="N1996" t="s">
        <v>9</v>
      </c>
      <c r="O1996" s="8">
        <f>VLOOKUP(tbStoricoOrdini[[#This Row],[AGENTE]],tbAgenti[],2,FALSE)</f>
        <v>0.05</v>
      </c>
      <c r="P1996" s="2">
        <v>261</v>
      </c>
      <c r="Q1996" s="2">
        <f>tbStoricoOrdini[[#This Row],[IMPORTO]]*tbStoricoOrdini[[#This Row],[% COMM.]]</f>
        <v>13.05</v>
      </c>
      <c r="R1996" s="2">
        <f>tbStoricoOrdini[[#This Row],[TOT. COMM.]]+tbStoricoOrdini[[#This Row],[IMPORTO]]</f>
        <v>274.05</v>
      </c>
    </row>
    <row r="1997" spans="1:18">
      <c r="A1997" s="1">
        <v>43891</v>
      </c>
      <c r="B1997" s="7">
        <f>MONTH(tbStoricoOrdini[[#This Row],[DATA]])</f>
        <v>3</v>
      </c>
      <c r="C1997" t="s">
        <v>2092</v>
      </c>
      <c r="D1997" t="str">
        <f>RIGHT(tbStoricoOrdini[[#This Row],[ORDINE]],4)</f>
        <v>1994</v>
      </c>
      <c r="E1997" t="s">
        <v>21</v>
      </c>
      <c r="F1997" t="str">
        <f>VLOOKUP(tbStoricoOrdini[[#This Row],[CLIENTE]],tbClienti[],3,FALSE)</f>
        <v>PA</v>
      </c>
      <c r="G1997" t="str">
        <f>VLOOKUP(tbStoricoOrdini[[#This Row],[CLIENTE]],tbClienti[],7,FALSE)</f>
        <v>AC</v>
      </c>
      <c r="H1997" t="s">
        <v>77</v>
      </c>
      <c r="I1997" t="str">
        <f>IF(LEFT(tbStoricoOrdini[[#This Row],[ARTICOLO]],3) = "COG","COG",LEFT(tbStoricoOrdini[[#This Row],[ARTICOLO]],FIND(" ",tbStoricoOrdini[[#This Row],[ARTICOLO]])-1))</f>
        <v>COG</v>
      </c>
      <c r="J1997" t="str">
        <f>MID(tbStoricoOrdini[[#This Row],[ARTICOLO]],FIND(" ",tbStoricoOrdini[[#This Row],[ARTICOLO]])+1,4)</f>
        <v>2000</v>
      </c>
      <c r="K1997" t="str">
        <f>IFERROR(RIGHT(tbStoricoOrdini[[#This Row],[ARTICOLO]],LEN(tbStoricoOrdini[[#This Row],[ARTICOLO]])-FIND(" ",tbStoricoOrdini[[#This Row],[ARTICOLO]],FIND(" ",tbStoricoOrdini[[#This Row],[ARTICOLO]]) +1)),"")</f>
        <v>Medium</v>
      </c>
      <c r="L1997" s="3">
        <f>VLOOKUP(tbStoricoOrdini[[#This Row],[ARTICOLO]],tbArticoli[],2,FALSE)</f>
        <v>200</v>
      </c>
      <c r="M1997" s="22">
        <f>tbStoricoOrdini[[#This Row],[IMPORTO]]/tbStoricoOrdini[[#This Row],[PREZZO]]</f>
        <v>1.7150000000000001</v>
      </c>
      <c r="N1997" t="s">
        <v>9</v>
      </c>
      <c r="O1997" s="8">
        <f>VLOOKUP(tbStoricoOrdini[[#This Row],[AGENTE]],tbAgenti[],2,FALSE)</f>
        <v>0.05</v>
      </c>
      <c r="P1997" s="2">
        <v>343</v>
      </c>
      <c r="Q1997" s="2">
        <f>tbStoricoOrdini[[#This Row],[IMPORTO]]*tbStoricoOrdini[[#This Row],[% COMM.]]</f>
        <v>17.150000000000002</v>
      </c>
      <c r="R1997" s="2">
        <f>tbStoricoOrdini[[#This Row],[TOT. COMM.]]+tbStoricoOrdini[[#This Row],[IMPORTO]]</f>
        <v>360.15</v>
      </c>
    </row>
    <row r="1998" spans="1:18">
      <c r="A1998" s="1">
        <v>43891</v>
      </c>
      <c r="B1998" s="7">
        <f>MONTH(tbStoricoOrdini[[#This Row],[DATA]])</f>
        <v>3</v>
      </c>
      <c r="C1998" t="s">
        <v>2093</v>
      </c>
      <c r="D1998" t="str">
        <f>RIGHT(tbStoricoOrdini[[#This Row],[ORDINE]],4)</f>
        <v>1995</v>
      </c>
      <c r="E1998" t="s">
        <v>21</v>
      </c>
      <c r="F1998" t="str">
        <f>VLOOKUP(tbStoricoOrdini[[#This Row],[CLIENTE]],tbClienti[],3,FALSE)</f>
        <v>PA</v>
      </c>
      <c r="G1998" t="str">
        <f>VLOOKUP(tbStoricoOrdini[[#This Row],[CLIENTE]],tbClienti[],7,FALSE)</f>
        <v>AC</v>
      </c>
      <c r="H1998" t="s">
        <v>61</v>
      </c>
      <c r="I1998" t="str">
        <f>IF(LEFT(tbStoricoOrdini[[#This Row],[ARTICOLO]],3) = "COG","COG",LEFT(tbStoricoOrdini[[#This Row],[ARTICOLO]],FIND(" ",tbStoricoOrdini[[#This Row],[ARTICOLO]])-1))</f>
        <v>KLM</v>
      </c>
      <c r="J1998" t="str">
        <f>MID(tbStoricoOrdini[[#This Row],[ARTICOLO]],FIND(" ",tbStoricoOrdini[[#This Row],[ARTICOLO]])+1,4)</f>
        <v>5000</v>
      </c>
      <c r="K1998" t="str">
        <f>IFERROR(RIGHT(tbStoricoOrdini[[#This Row],[ARTICOLO]],LEN(tbStoricoOrdini[[#This Row],[ARTICOLO]])-FIND(" ",tbStoricoOrdini[[#This Row],[ARTICOLO]],FIND(" ",tbStoricoOrdini[[#This Row],[ARTICOLO]]) +1)),"")</f>
        <v>Medium</v>
      </c>
      <c r="L1998" s="3">
        <f>VLOOKUP(tbStoricoOrdini[[#This Row],[ARTICOLO]],tbArticoli[],2,FALSE)</f>
        <v>150</v>
      </c>
      <c r="M1998" s="22">
        <f>tbStoricoOrdini[[#This Row],[IMPORTO]]/tbStoricoOrdini[[#This Row],[PREZZO]]</f>
        <v>1071.3133333333333</v>
      </c>
      <c r="N1998" t="s">
        <v>9</v>
      </c>
      <c r="O1998" s="8">
        <f>VLOOKUP(tbStoricoOrdini[[#This Row],[AGENTE]],tbAgenti[],2,FALSE)</f>
        <v>0.05</v>
      </c>
      <c r="P1998" s="2">
        <v>160697</v>
      </c>
      <c r="Q1998" s="2">
        <f>tbStoricoOrdini[[#This Row],[IMPORTO]]*tbStoricoOrdini[[#This Row],[% COMM.]]</f>
        <v>8034.85</v>
      </c>
      <c r="R1998" s="2">
        <f>tbStoricoOrdini[[#This Row],[TOT. COMM.]]+tbStoricoOrdini[[#This Row],[IMPORTO]]</f>
        <v>168731.85</v>
      </c>
    </row>
    <row r="1999" spans="1:18">
      <c r="A1999" s="1">
        <v>43891</v>
      </c>
      <c r="B1999" s="7">
        <f>MONTH(tbStoricoOrdini[[#This Row],[DATA]])</f>
        <v>3</v>
      </c>
      <c r="C1999" t="s">
        <v>2094</v>
      </c>
      <c r="D1999" t="str">
        <f>RIGHT(tbStoricoOrdini[[#This Row],[ORDINE]],4)</f>
        <v>1996</v>
      </c>
      <c r="E1999" t="s">
        <v>21</v>
      </c>
      <c r="F1999" t="str">
        <f>VLOOKUP(tbStoricoOrdini[[#This Row],[CLIENTE]],tbClienti[],3,FALSE)</f>
        <v>PA</v>
      </c>
      <c r="G1999" t="str">
        <f>VLOOKUP(tbStoricoOrdini[[#This Row],[CLIENTE]],tbClienti[],7,FALSE)</f>
        <v>AC</v>
      </c>
      <c r="H1999" t="s">
        <v>79</v>
      </c>
      <c r="I1999" t="str">
        <f>IF(LEFT(tbStoricoOrdini[[#This Row],[ARTICOLO]],3) = "COG","COG",LEFT(tbStoricoOrdini[[#This Row],[ARTICOLO]],FIND(" ",tbStoricoOrdini[[#This Row],[ARTICOLO]])-1))</f>
        <v>COG</v>
      </c>
      <c r="J1999" t="str">
        <f>MID(tbStoricoOrdini[[#This Row],[ARTICOLO]],FIND(" ",tbStoricoOrdini[[#This Row],[ARTICOLO]])+1,4)</f>
        <v>4000</v>
      </c>
      <c r="K1999" t="str">
        <f>IFERROR(RIGHT(tbStoricoOrdini[[#This Row],[ARTICOLO]],LEN(tbStoricoOrdini[[#This Row],[ARTICOLO]])-FIND(" ",tbStoricoOrdini[[#This Row],[ARTICOLO]],FIND(" ",tbStoricoOrdini[[#This Row],[ARTICOLO]]) +1)),"")</f>
        <v>Plus</v>
      </c>
      <c r="L1999" s="3">
        <f>VLOOKUP(tbStoricoOrdini[[#This Row],[ARTICOLO]],tbArticoli[],2,FALSE)</f>
        <v>240</v>
      </c>
      <c r="M1999" s="22">
        <f>tbStoricoOrdini[[#This Row],[IMPORTO]]/tbStoricoOrdini[[#This Row],[PREZZO]]</f>
        <v>13.2125</v>
      </c>
      <c r="N1999" t="s">
        <v>9</v>
      </c>
      <c r="O1999" s="8">
        <f>VLOOKUP(tbStoricoOrdini[[#This Row],[AGENTE]],tbAgenti[],2,FALSE)</f>
        <v>0.05</v>
      </c>
      <c r="P1999" s="2">
        <v>3171</v>
      </c>
      <c r="Q1999" s="2">
        <f>tbStoricoOrdini[[#This Row],[IMPORTO]]*tbStoricoOrdini[[#This Row],[% COMM.]]</f>
        <v>158.55000000000001</v>
      </c>
      <c r="R1999" s="2">
        <f>tbStoricoOrdini[[#This Row],[TOT. COMM.]]+tbStoricoOrdini[[#This Row],[IMPORTO]]</f>
        <v>3329.55</v>
      </c>
    </row>
    <row r="2000" spans="1:18">
      <c r="A2000" s="1">
        <v>43891</v>
      </c>
      <c r="B2000" s="7">
        <f>MONTH(tbStoricoOrdini[[#This Row],[DATA]])</f>
        <v>3</v>
      </c>
      <c r="C2000" t="s">
        <v>2095</v>
      </c>
      <c r="D2000" t="str">
        <f>RIGHT(tbStoricoOrdini[[#This Row],[ORDINE]],4)</f>
        <v>1997</v>
      </c>
      <c r="E2000" t="s">
        <v>21</v>
      </c>
      <c r="F2000" t="str">
        <f>VLOOKUP(tbStoricoOrdini[[#This Row],[CLIENTE]],tbClienti[],3,FALSE)</f>
        <v>PA</v>
      </c>
      <c r="G2000" t="str">
        <f>VLOOKUP(tbStoricoOrdini[[#This Row],[CLIENTE]],tbClienti[],7,FALSE)</f>
        <v>AC</v>
      </c>
      <c r="H2000" t="s">
        <v>63</v>
      </c>
      <c r="I2000" t="str">
        <f>IF(LEFT(tbStoricoOrdini[[#This Row],[ARTICOLO]],3) = "COG","COG",LEFT(tbStoricoOrdini[[#This Row],[ARTICOLO]],FIND(" ",tbStoricoOrdini[[#This Row],[ARTICOLO]])-1))</f>
        <v>KLM</v>
      </c>
      <c r="J2000" t="str">
        <f>MID(tbStoricoOrdini[[#This Row],[ARTICOLO]],FIND(" ",tbStoricoOrdini[[#This Row],[ARTICOLO]])+1,4)</f>
        <v>3000</v>
      </c>
      <c r="K2000" t="str">
        <f>IFERROR(RIGHT(tbStoricoOrdini[[#This Row],[ARTICOLO]],LEN(tbStoricoOrdini[[#This Row],[ARTICOLO]])-FIND(" ",tbStoricoOrdini[[#This Row],[ARTICOLO]],FIND(" ",tbStoricoOrdini[[#This Row],[ARTICOLO]]) +1)),"")</f>
        <v>Plus</v>
      </c>
      <c r="L2000" s="3">
        <f>VLOOKUP(tbStoricoOrdini[[#This Row],[ARTICOLO]],tbArticoli[],2,FALSE)</f>
        <v>145</v>
      </c>
      <c r="M2000" s="22">
        <f>tbStoricoOrdini[[#This Row],[IMPORTO]]/tbStoricoOrdini[[#This Row],[PREZZO]]</f>
        <v>1210.4620689655173</v>
      </c>
      <c r="N2000" t="s">
        <v>9</v>
      </c>
      <c r="O2000" s="8">
        <f>VLOOKUP(tbStoricoOrdini[[#This Row],[AGENTE]],tbAgenti[],2,FALSE)</f>
        <v>0.05</v>
      </c>
      <c r="P2000" s="2">
        <v>175517</v>
      </c>
      <c r="Q2000" s="2">
        <f>tbStoricoOrdini[[#This Row],[IMPORTO]]*tbStoricoOrdini[[#This Row],[% COMM.]]</f>
        <v>8775.85</v>
      </c>
      <c r="R2000" s="2">
        <f>tbStoricoOrdini[[#This Row],[TOT. COMM.]]+tbStoricoOrdini[[#This Row],[IMPORTO]]</f>
        <v>184292.85</v>
      </c>
    </row>
    <row r="2001" spans="1:18">
      <c r="A2001" s="1">
        <v>43891</v>
      </c>
      <c r="B2001" s="7">
        <f>MONTH(tbStoricoOrdini[[#This Row],[DATA]])</f>
        <v>3</v>
      </c>
      <c r="C2001" t="s">
        <v>2096</v>
      </c>
      <c r="D2001" t="str">
        <f>RIGHT(tbStoricoOrdini[[#This Row],[ORDINE]],4)</f>
        <v>1998</v>
      </c>
      <c r="E2001" t="s">
        <v>21</v>
      </c>
      <c r="F2001" t="str">
        <f>VLOOKUP(tbStoricoOrdini[[#This Row],[CLIENTE]],tbClienti[],3,FALSE)</f>
        <v>PA</v>
      </c>
      <c r="G2001" t="str">
        <f>VLOOKUP(tbStoricoOrdini[[#This Row],[CLIENTE]],tbClienti[],7,FALSE)</f>
        <v>AC</v>
      </c>
      <c r="H2001" t="s">
        <v>66</v>
      </c>
      <c r="I2001" t="str">
        <f>IF(LEFT(tbStoricoOrdini[[#This Row],[ARTICOLO]],3) = "COG","COG",LEFT(tbStoricoOrdini[[#This Row],[ARTICOLO]],FIND(" ",tbStoricoOrdini[[#This Row],[ARTICOLO]])-1))</f>
        <v>BAG</v>
      </c>
      <c r="J2001" t="str">
        <f>MID(tbStoricoOrdini[[#This Row],[ARTICOLO]],FIND(" ",tbStoricoOrdini[[#This Row],[ARTICOLO]])+1,4)</f>
        <v>2500</v>
      </c>
      <c r="K2001" t="str">
        <f>IFERROR(RIGHT(tbStoricoOrdini[[#This Row],[ARTICOLO]],LEN(tbStoricoOrdini[[#This Row],[ARTICOLO]])-FIND(" ",tbStoricoOrdini[[#This Row],[ARTICOLO]],FIND(" ",tbStoricoOrdini[[#This Row],[ARTICOLO]]) +1)),"")</f>
        <v>Plus</v>
      </c>
      <c r="L2001" s="3">
        <f>VLOOKUP(tbStoricoOrdini[[#This Row],[ARTICOLO]],tbArticoli[],2,FALSE)</f>
        <v>220</v>
      </c>
      <c r="M2001" s="22">
        <f>tbStoricoOrdini[[#This Row],[IMPORTO]]/tbStoricoOrdini[[#This Row],[PREZZO]]</f>
        <v>2.1363636363636362</v>
      </c>
      <c r="N2001" t="s">
        <v>9</v>
      </c>
      <c r="O2001" s="8">
        <f>VLOOKUP(tbStoricoOrdini[[#This Row],[AGENTE]],tbAgenti[],2,FALSE)</f>
        <v>0.05</v>
      </c>
      <c r="P2001" s="2">
        <v>470</v>
      </c>
      <c r="Q2001" s="2">
        <f>tbStoricoOrdini[[#This Row],[IMPORTO]]*tbStoricoOrdini[[#This Row],[% COMM.]]</f>
        <v>23.5</v>
      </c>
      <c r="R2001" s="2">
        <f>tbStoricoOrdini[[#This Row],[TOT. COMM.]]+tbStoricoOrdini[[#This Row],[IMPORTO]]</f>
        <v>493.5</v>
      </c>
    </row>
    <row r="2002" spans="1:18">
      <c r="A2002" s="1">
        <v>43891</v>
      </c>
      <c r="B2002" s="7">
        <f>MONTH(tbStoricoOrdini[[#This Row],[DATA]])</f>
        <v>3</v>
      </c>
      <c r="C2002" t="s">
        <v>2097</v>
      </c>
      <c r="D2002" t="str">
        <f>RIGHT(tbStoricoOrdini[[#This Row],[ORDINE]],4)</f>
        <v>1999</v>
      </c>
      <c r="E2002" t="s">
        <v>21</v>
      </c>
      <c r="F2002" t="str">
        <f>VLOOKUP(tbStoricoOrdini[[#This Row],[CLIENTE]],tbClienti[],3,FALSE)</f>
        <v>PA</v>
      </c>
      <c r="G2002" t="str">
        <f>VLOOKUP(tbStoricoOrdini[[#This Row],[CLIENTE]],tbClienti[],7,FALSE)</f>
        <v>AC</v>
      </c>
      <c r="H2002" t="s">
        <v>69</v>
      </c>
      <c r="I2002" t="str">
        <f>IF(LEFT(tbStoricoOrdini[[#This Row],[ARTICOLO]],3) = "COG","COG",LEFT(tbStoricoOrdini[[#This Row],[ARTICOLO]],FIND(" ",tbStoricoOrdini[[#This Row],[ARTICOLO]])-1))</f>
        <v>BAG</v>
      </c>
      <c r="J2002" t="str">
        <f>MID(tbStoricoOrdini[[#This Row],[ARTICOLO]],FIND(" ",tbStoricoOrdini[[#This Row],[ARTICOLO]])+1,4)</f>
        <v>1121</v>
      </c>
      <c r="K2002" t="str">
        <f>IFERROR(RIGHT(tbStoricoOrdini[[#This Row],[ARTICOLO]],LEN(tbStoricoOrdini[[#This Row],[ARTICOLO]])-FIND(" ",tbStoricoOrdini[[#This Row],[ARTICOLO]],FIND(" ",tbStoricoOrdini[[#This Row],[ARTICOLO]]) +1)),"")</f>
        <v>Gold</v>
      </c>
      <c r="L2002" s="3">
        <f>VLOOKUP(tbStoricoOrdini[[#This Row],[ARTICOLO]],tbArticoli[],2,FALSE)</f>
        <v>230</v>
      </c>
      <c r="M2002" s="22">
        <f>tbStoricoOrdini[[#This Row],[IMPORTO]]/tbStoricoOrdini[[#This Row],[PREZZO]]</f>
        <v>0.36956521739130432</v>
      </c>
      <c r="N2002" t="s">
        <v>9</v>
      </c>
      <c r="O2002" s="8">
        <f>VLOOKUP(tbStoricoOrdini[[#This Row],[AGENTE]],tbAgenti[],2,FALSE)</f>
        <v>0.05</v>
      </c>
      <c r="P2002" s="2">
        <v>85</v>
      </c>
      <c r="Q2002" s="2">
        <f>tbStoricoOrdini[[#This Row],[IMPORTO]]*tbStoricoOrdini[[#This Row],[% COMM.]]</f>
        <v>4.25</v>
      </c>
      <c r="R2002" s="2">
        <f>tbStoricoOrdini[[#This Row],[TOT. COMM.]]+tbStoricoOrdini[[#This Row],[IMPORTO]]</f>
        <v>89.25</v>
      </c>
    </row>
    <row r="2003" spans="1:18">
      <c r="A2003" s="1">
        <v>43891</v>
      </c>
      <c r="B2003" s="7">
        <f>MONTH(tbStoricoOrdini[[#This Row],[DATA]])</f>
        <v>3</v>
      </c>
      <c r="C2003" t="s">
        <v>2098</v>
      </c>
      <c r="D2003" t="str">
        <f>RIGHT(tbStoricoOrdini[[#This Row],[ORDINE]],4)</f>
        <v>2000</v>
      </c>
      <c r="E2003" t="s">
        <v>21</v>
      </c>
      <c r="F2003" t="str">
        <f>VLOOKUP(tbStoricoOrdini[[#This Row],[CLIENTE]],tbClienti[],3,FALSE)</f>
        <v>PA</v>
      </c>
      <c r="G2003" t="str">
        <f>VLOOKUP(tbStoricoOrdini[[#This Row],[CLIENTE]],tbClienti[],7,FALSE)</f>
        <v>AC</v>
      </c>
      <c r="H2003" t="s">
        <v>83</v>
      </c>
      <c r="I2003" t="str">
        <f>IF(LEFT(tbStoricoOrdini[[#This Row],[ARTICOLO]],3) = "COG","COG",LEFT(tbStoricoOrdini[[#This Row],[ARTICOLO]],FIND(" ",tbStoricoOrdini[[#This Row],[ARTICOLO]])-1))</f>
        <v>COG</v>
      </c>
      <c r="J2003" t="str">
        <f>MID(tbStoricoOrdini[[#This Row],[ARTICOLO]],FIND(" ",tbStoricoOrdini[[#This Row],[ARTICOLO]])+1,4)</f>
        <v>8000</v>
      </c>
      <c r="K2003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2003" s="3">
        <f>VLOOKUP(tbStoricoOrdini[[#This Row],[ARTICOLO]],tbArticoli[],2,FALSE)</f>
        <v>670</v>
      </c>
      <c r="M2003" s="22">
        <f>tbStoricoOrdini[[#This Row],[IMPORTO]]/tbStoricoOrdini[[#This Row],[PREZZO]]</f>
        <v>10.07910447761194</v>
      </c>
      <c r="N2003" t="s">
        <v>9</v>
      </c>
      <c r="O2003" s="8">
        <f>VLOOKUP(tbStoricoOrdini[[#This Row],[AGENTE]],tbAgenti[],2,FALSE)</f>
        <v>0.05</v>
      </c>
      <c r="P2003" s="2">
        <v>6753</v>
      </c>
      <c r="Q2003" s="2">
        <f>tbStoricoOrdini[[#This Row],[IMPORTO]]*tbStoricoOrdini[[#This Row],[% COMM.]]</f>
        <v>337.65000000000003</v>
      </c>
      <c r="R2003" s="2">
        <f>tbStoricoOrdini[[#This Row],[TOT. COMM.]]+tbStoricoOrdini[[#This Row],[IMPORTO]]</f>
        <v>7090.65</v>
      </c>
    </row>
    <row r="2004" spans="1:18">
      <c r="A2004" s="1">
        <v>43891</v>
      </c>
      <c r="B2004" s="7">
        <f>MONTH(tbStoricoOrdini[[#This Row],[DATA]])</f>
        <v>3</v>
      </c>
      <c r="C2004" t="s">
        <v>2099</v>
      </c>
      <c r="D2004" t="str">
        <f>RIGHT(tbStoricoOrdini[[#This Row],[ORDINE]],4)</f>
        <v>2001</v>
      </c>
      <c r="E2004" t="s">
        <v>21</v>
      </c>
      <c r="F2004" t="str">
        <f>VLOOKUP(tbStoricoOrdini[[#This Row],[CLIENTE]],tbClienti[],3,FALSE)</f>
        <v>PA</v>
      </c>
      <c r="G2004" t="str">
        <f>VLOOKUP(tbStoricoOrdini[[#This Row],[CLIENTE]],tbClienti[],7,FALSE)</f>
        <v>AC</v>
      </c>
      <c r="H2004" t="s">
        <v>70</v>
      </c>
      <c r="I2004" t="str">
        <f>IF(LEFT(tbStoricoOrdini[[#This Row],[ARTICOLO]],3) = "COG","COG",LEFT(tbStoricoOrdini[[#This Row],[ARTICOLO]],FIND(" ",tbStoricoOrdini[[#This Row],[ARTICOLO]])-1))</f>
        <v>EB08</v>
      </c>
      <c r="J2004" t="str">
        <f>MID(tbStoricoOrdini[[#This Row],[ARTICOLO]],FIND(" ",tbStoricoOrdini[[#This Row],[ARTICOLO]])+1,4)</f>
        <v>7500</v>
      </c>
      <c r="K2004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2004" s="3">
        <f>VLOOKUP(tbStoricoOrdini[[#This Row],[ARTICOLO]],tbArticoli[],2,FALSE)</f>
        <v>180</v>
      </c>
      <c r="M2004" s="22">
        <f>tbStoricoOrdini[[#This Row],[IMPORTO]]/tbStoricoOrdini[[#This Row],[PREZZO]]</f>
        <v>3.8111111111111109</v>
      </c>
      <c r="N2004" t="s">
        <v>9</v>
      </c>
      <c r="O2004" s="8">
        <f>VLOOKUP(tbStoricoOrdini[[#This Row],[AGENTE]],tbAgenti[],2,FALSE)</f>
        <v>0.05</v>
      </c>
      <c r="P2004" s="2">
        <v>686</v>
      </c>
      <c r="Q2004" s="2">
        <f>tbStoricoOrdini[[#This Row],[IMPORTO]]*tbStoricoOrdini[[#This Row],[% COMM.]]</f>
        <v>34.300000000000004</v>
      </c>
      <c r="R2004" s="2">
        <f>tbStoricoOrdini[[#This Row],[TOT. COMM.]]+tbStoricoOrdini[[#This Row],[IMPORTO]]</f>
        <v>720.3</v>
      </c>
    </row>
    <row r="2005" spans="1:18">
      <c r="A2005" s="1">
        <v>43891</v>
      </c>
      <c r="B2005" s="7">
        <f>MONTH(tbStoricoOrdini[[#This Row],[DATA]])</f>
        <v>3</v>
      </c>
      <c r="C2005" t="s">
        <v>2100</v>
      </c>
      <c r="D2005" t="str">
        <f>RIGHT(tbStoricoOrdini[[#This Row],[ORDINE]],4)</f>
        <v>2002</v>
      </c>
      <c r="E2005" t="s">
        <v>21</v>
      </c>
      <c r="F2005" t="str">
        <f>VLOOKUP(tbStoricoOrdini[[#This Row],[CLIENTE]],tbClienti[],3,FALSE)</f>
        <v>PA</v>
      </c>
      <c r="G2005" t="str">
        <f>VLOOKUP(tbStoricoOrdini[[#This Row],[CLIENTE]],tbClienti[],7,FALSE)</f>
        <v>AC</v>
      </c>
      <c r="H2005" t="s">
        <v>75</v>
      </c>
      <c r="I2005" t="str">
        <f>IF(LEFT(tbStoricoOrdini[[#This Row],[ARTICOLO]],3) = "COG","COG",LEFT(tbStoricoOrdini[[#This Row],[ARTICOLO]],FIND(" ",tbStoricoOrdini[[#This Row],[ARTICOLO]])-1))</f>
        <v>AVRC</v>
      </c>
      <c r="J2005" t="str">
        <f>MID(tbStoricoOrdini[[#This Row],[ARTICOLO]],FIND(" ",tbStoricoOrdini[[#This Row],[ARTICOLO]])+1,4)</f>
        <v>1000</v>
      </c>
      <c r="K2005" t="str">
        <f>IFERROR(RIGHT(tbStoricoOrdini[[#This Row],[ARTICOLO]],LEN(tbStoricoOrdini[[#This Row],[ARTICOLO]])-FIND(" ",tbStoricoOrdini[[#This Row],[ARTICOLO]],FIND(" ",tbStoricoOrdini[[#This Row],[ARTICOLO]]) +1)),"")</f>
        <v>Silver</v>
      </c>
      <c r="L2005" s="3">
        <f>VLOOKUP(tbStoricoOrdini[[#This Row],[ARTICOLO]],tbArticoli[],2,FALSE)</f>
        <v>390</v>
      </c>
      <c r="M2005" s="22">
        <f>tbStoricoOrdini[[#This Row],[IMPORTO]]/tbStoricoOrdini[[#This Row],[PREZZO]]</f>
        <v>0.39487179487179486</v>
      </c>
      <c r="N2005" t="s">
        <v>9</v>
      </c>
      <c r="O2005" s="8">
        <f>VLOOKUP(tbStoricoOrdini[[#This Row],[AGENTE]],tbAgenti[],2,FALSE)</f>
        <v>0.05</v>
      </c>
      <c r="P2005" s="2">
        <v>154</v>
      </c>
      <c r="Q2005" s="2">
        <f>tbStoricoOrdini[[#This Row],[IMPORTO]]*tbStoricoOrdini[[#This Row],[% COMM.]]</f>
        <v>7.7</v>
      </c>
      <c r="R2005" s="2">
        <f>tbStoricoOrdini[[#This Row],[TOT. COMM.]]+tbStoricoOrdini[[#This Row],[IMPORTO]]</f>
        <v>161.69999999999999</v>
      </c>
    </row>
    <row r="2006" spans="1:18">
      <c r="A2006" s="1">
        <v>43891</v>
      </c>
      <c r="B2006" s="7">
        <f>MONTH(tbStoricoOrdini[[#This Row],[DATA]])</f>
        <v>3</v>
      </c>
      <c r="C2006" t="s">
        <v>2101</v>
      </c>
      <c r="D2006" t="str">
        <f>RIGHT(tbStoricoOrdini[[#This Row],[ORDINE]],4)</f>
        <v>2003</v>
      </c>
      <c r="E2006" t="s">
        <v>21</v>
      </c>
      <c r="F2006" t="str">
        <f>VLOOKUP(tbStoricoOrdini[[#This Row],[CLIENTE]],tbClienti[],3,FALSE)</f>
        <v>PA</v>
      </c>
      <c r="G2006" t="str">
        <f>VLOOKUP(tbStoricoOrdini[[#This Row],[CLIENTE]],tbClienti[],7,FALSE)</f>
        <v>AC</v>
      </c>
      <c r="H2006" t="s">
        <v>71</v>
      </c>
      <c r="I2006" t="str">
        <f>IF(LEFT(tbStoricoOrdini[[#This Row],[ARTICOLO]],3) = "COG","COG",LEFT(tbStoricoOrdini[[#This Row],[ARTICOLO]],FIND(" ",tbStoricoOrdini[[#This Row],[ARTICOLO]])-1))</f>
        <v>EB07</v>
      </c>
      <c r="J2006" t="str">
        <f>MID(tbStoricoOrdini[[#This Row],[ARTICOLO]],FIND(" ",tbStoricoOrdini[[#This Row],[ARTICOLO]])+1,4)</f>
        <v>5000</v>
      </c>
      <c r="K2006" t="str">
        <f>IFERROR(RIGHT(tbStoricoOrdini[[#This Row],[ARTICOLO]],LEN(tbStoricoOrdini[[#This Row],[ARTICOLO]])-FIND(" ",tbStoricoOrdini[[#This Row],[ARTICOLO]],FIND(" ",tbStoricoOrdini[[#This Row],[ARTICOLO]]) +1)),"")</f>
        <v/>
      </c>
      <c r="L2006" s="3">
        <f>VLOOKUP(tbStoricoOrdini[[#This Row],[ARTICOLO]],tbArticoli[],2,FALSE)</f>
        <v>140</v>
      </c>
      <c r="M2006" s="22">
        <f>tbStoricoOrdini[[#This Row],[IMPORTO]]/tbStoricoOrdini[[#This Row],[PREZZO]]</f>
        <v>6.95</v>
      </c>
      <c r="N2006" t="s">
        <v>9</v>
      </c>
      <c r="O2006" s="8">
        <f>VLOOKUP(tbStoricoOrdini[[#This Row],[AGENTE]],tbAgenti[],2,FALSE)</f>
        <v>0.05</v>
      </c>
      <c r="P2006" s="2">
        <v>973</v>
      </c>
      <c r="Q2006" s="2">
        <f>tbStoricoOrdini[[#This Row],[IMPORTO]]*tbStoricoOrdini[[#This Row],[% COMM.]]</f>
        <v>48.650000000000006</v>
      </c>
      <c r="R2006" s="2">
        <f>tbStoricoOrdini[[#This Row],[TOT. COMM.]]+tbStoricoOrdini[[#This Row],[IMPORTO]]</f>
        <v>1021.65</v>
      </c>
    </row>
    <row r="2007" spans="1:18">
      <c r="A2007" s="1">
        <v>43891</v>
      </c>
      <c r="B2007" s="7">
        <f>MONTH(tbStoricoOrdini[[#This Row],[DATA]])</f>
        <v>3</v>
      </c>
      <c r="C2007" t="s">
        <v>2102</v>
      </c>
      <c r="D2007" t="str">
        <f>RIGHT(tbStoricoOrdini[[#This Row],[ORDINE]],4)</f>
        <v>2004</v>
      </c>
      <c r="E2007" t="s">
        <v>21</v>
      </c>
      <c r="F2007" t="str">
        <f>VLOOKUP(tbStoricoOrdini[[#This Row],[CLIENTE]],tbClienti[],3,FALSE)</f>
        <v>PA</v>
      </c>
      <c r="G2007" t="str">
        <f>VLOOKUP(tbStoricoOrdini[[#This Row],[CLIENTE]],tbClienti[],7,FALSE)</f>
        <v>AC</v>
      </c>
      <c r="H2007" t="s">
        <v>76</v>
      </c>
      <c r="I2007" t="str">
        <f>IF(LEFT(tbStoricoOrdini[[#This Row],[ARTICOLO]],3) = "COG","COG",LEFT(tbStoricoOrdini[[#This Row],[ARTICOLO]],FIND(" ",tbStoricoOrdini[[#This Row],[ARTICOLO]])-1))</f>
        <v>COG</v>
      </c>
      <c r="J2007" t="str">
        <f>MID(tbStoricoOrdini[[#This Row],[ARTICOLO]],FIND(" ",tbStoricoOrdini[[#This Row],[ARTICOLO]])+1,4)</f>
        <v>1000</v>
      </c>
      <c r="K2007" t="str">
        <f>IFERROR(RIGHT(tbStoricoOrdini[[#This Row],[ARTICOLO]],LEN(tbStoricoOrdini[[#This Row],[ARTICOLO]])-FIND(" ",tbStoricoOrdini[[#This Row],[ARTICOLO]],FIND(" ",tbStoricoOrdini[[#This Row],[ARTICOLO]]) +1)),"")</f>
        <v/>
      </c>
      <c r="L2007" s="3">
        <f>VLOOKUP(tbStoricoOrdini[[#This Row],[ARTICOLO]],tbArticoli[],2,FALSE)</f>
        <v>150</v>
      </c>
      <c r="M2007" s="22">
        <f>tbStoricoOrdini[[#This Row],[IMPORTO]]/tbStoricoOrdini[[#This Row],[PREZZO]]</f>
        <v>1.7533333333333334</v>
      </c>
      <c r="N2007" t="s">
        <v>9</v>
      </c>
      <c r="O2007" s="8">
        <f>VLOOKUP(tbStoricoOrdini[[#This Row],[AGENTE]],tbAgenti[],2,FALSE)</f>
        <v>0.05</v>
      </c>
      <c r="P2007" s="2">
        <v>263</v>
      </c>
      <c r="Q2007" s="2">
        <f>tbStoricoOrdini[[#This Row],[IMPORTO]]*tbStoricoOrdini[[#This Row],[% COMM.]]</f>
        <v>13.15</v>
      </c>
      <c r="R2007" s="2">
        <f>tbStoricoOrdini[[#This Row],[TOT. COMM.]]+tbStoricoOrdini[[#This Row],[IMPORTO]]</f>
        <v>276.14999999999998</v>
      </c>
    </row>
    <row r="2008" spans="1:18">
      <c r="A2008" s="1">
        <v>43891</v>
      </c>
      <c r="B2008" s="7">
        <f>MONTH(tbStoricoOrdini[[#This Row],[DATA]])</f>
        <v>3</v>
      </c>
      <c r="C2008" t="s">
        <v>2103</v>
      </c>
      <c r="D2008" t="str">
        <f>RIGHT(tbStoricoOrdini[[#This Row],[ORDINE]],4)</f>
        <v>2005</v>
      </c>
      <c r="E2008" t="s">
        <v>21</v>
      </c>
      <c r="F2008" t="str">
        <f>VLOOKUP(tbStoricoOrdini[[#This Row],[CLIENTE]],tbClienti[],3,FALSE)</f>
        <v>PA</v>
      </c>
      <c r="G2008" t="str">
        <f>VLOOKUP(tbStoricoOrdini[[#This Row],[CLIENTE]],tbClienti[],7,FALSE)</f>
        <v>AC</v>
      </c>
      <c r="H2008" t="s">
        <v>72</v>
      </c>
      <c r="I2008" t="str">
        <f>IF(LEFT(tbStoricoOrdini[[#This Row],[ARTICOLO]],3) = "COG","COG",LEFT(tbStoricoOrdini[[#This Row],[ARTICOLO]],FIND(" ",tbStoricoOrdini[[#This Row],[ARTICOLO]])-1))</f>
        <v>EB06</v>
      </c>
      <c r="J2008" t="str">
        <f>MID(tbStoricoOrdini[[#This Row],[ARTICOLO]],FIND(" ",tbStoricoOrdini[[#This Row],[ARTICOLO]])+1,4)</f>
        <v>3000</v>
      </c>
      <c r="K2008" t="str">
        <f>IFERROR(RIGHT(tbStoricoOrdini[[#This Row],[ARTICOLO]],LEN(tbStoricoOrdini[[#This Row],[ARTICOLO]])-FIND(" ",tbStoricoOrdini[[#This Row],[ARTICOLO]],FIND(" ",tbStoricoOrdini[[#This Row],[ARTICOLO]]) +1)),"")</f>
        <v>Medium</v>
      </c>
      <c r="L2008" s="3">
        <f>VLOOKUP(tbStoricoOrdini[[#This Row],[ARTICOLO]],tbArticoli[],2,FALSE)</f>
        <v>120</v>
      </c>
      <c r="M2008" s="22">
        <f>tbStoricoOrdini[[#This Row],[IMPORTO]]/tbStoricoOrdini[[#This Row],[PREZZO]]</f>
        <v>0.40833333333333333</v>
      </c>
      <c r="N2008" t="s">
        <v>9</v>
      </c>
      <c r="O2008" s="8">
        <f>VLOOKUP(tbStoricoOrdini[[#This Row],[AGENTE]],tbAgenti[],2,FALSE)</f>
        <v>0.05</v>
      </c>
      <c r="P2008" s="2">
        <v>49</v>
      </c>
      <c r="Q2008" s="2">
        <f>tbStoricoOrdini[[#This Row],[IMPORTO]]*tbStoricoOrdini[[#This Row],[% COMM.]]</f>
        <v>2.4500000000000002</v>
      </c>
      <c r="R2008" s="2">
        <f>tbStoricoOrdini[[#This Row],[TOT. COMM.]]+tbStoricoOrdini[[#This Row],[IMPORTO]]</f>
        <v>51.45</v>
      </c>
    </row>
    <row r="2009" spans="1:18">
      <c r="A2009" s="1">
        <v>43891</v>
      </c>
      <c r="B2009" s="7">
        <f>MONTH(tbStoricoOrdini[[#This Row],[DATA]])</f>
        <v>3</v>
      </c>
      <c r="C2009" t="s">
        <v>2104</v>
      </c>
      <c r="D2009" t="str">
        <f>RIGHT(tbStoricoOrdini[[#This Row],[ORDINE]],4)</f>
        <v>2006</v>
      </c>
      <c r="E2009" t="s">
        <v>32</v>
      </c>
      <c r="F2009" t="str">
        <f>VLOOKUP(tbStoricoOrdini[[#This Row],[CLIENTE]],tbClienti[],3,FALSE)</f>
        <v>Emilia Romagna</v>
      </c>
      <c r="G2009" t="str">
        <f>VLOOKUP(tbStoricoOrdini[[#This Row],[CLIENTE]],tbClienti[],7,FALSE)</f>
        <v>BC</v>
      </c>
      <c r="H2009" t="s">
        <v>78</v>
      </c>
      <c r="I2009" t="str">
        <f>IF(LEFT(tbStoricoOrdini[[#This Row],[ARTICOLO]],3) = "COG","COG",LEFT(tbStoricoOrdini[[#This Row],[ARTICOLO]],FIND(" ",tbStoricoOrdini[[#This Row],[ARTICOLO]])-1))</f>
        <v>COG</v>
      </c>
      <c r="J2009" t="str">
        <f>MID(tbStoricoOrdini[[#This Row],[ARTICOLO]],FIND(" ",tbStoricoOrdini[[#This Row],[ARTICOLO]])+1,4)</f>
        <v>3000</v>
      </c>
      <c r="K2009" t="str">
        <f>IFERROR(RIGHT(tbStoricoOrdini[[#This Row],[ARTICOLO]],LEN(tbStoricoOrdini[[#This Row],[ARTICOLO]])-FIND(" ",tbStoricoOrdini[[#This Row],[ARTICOLO]],FIND(" ",tbStoricoOrdini[[#This Row],[ARTICOLO]]) +1)),"")</f>
        <v>Medium</v>
      </c>
      <c r="L2009" s="3">
        <f>VLOOKUP(tbStoricoOrdini[[#This Row],[ARTICOLO]],tbArticoli[],2,FALSE)</f>
        <v>220</v>
      </c>
      <c r="M2009" s="22">
        <f>tbStoricoOrdini[[#This Row],[IMPORTO]]/tbStoricoOrdini[[#This Row],[PREZZO]]</f>
        <v>0.74090909090909096</v>
      </c>
      <c r="N2009" t="s">
        <v>7</v>
      </c>
      <c r="O2009" s="8">
        <f>VLOOKUP(tbStoricoOrdini[[#This Row],[AGENTE]],tbAgenti[],2,FALSE)</f>
        <v>0.03</v>
      </c>
      <c r="P2009" s="2">
        <v>163</v>
      </c>
      <c r="Q2009" s="2">
        <f>tbStoricoOrdini[[#This Row],[IMPORTO]]*tbStoricoOrdini[[#This Row],[% COMM.]]</f>
        <v>4.8899999999999997</v>
      </c>
      <c r="R2009" s="2">
        <f>tbStoricoOrdini[[#This Row],[TOT. COMM.]]+tbStoricoOrdini[[#This Row],[IMPORTO]]</f>
        <v>167.89</v>
      </c>
    </row>
    <row r="2010" spans="1:18">
      <c r="A2010" s="1">
        <v>43891</v>
      </c>
      <c r="B2010" s="7">
        <f>MONTH(tbStoricoOrdini[[#This Row],[DATA]])</f>
        <v>3</v>
      </c>
      <c r="C2010" t="s">
        <v>2105</v>
      </c>
      <c r="D2010" t="str">
        <f>RIGHT(tbStoricoOrdini[[#This Row],[ORDINE]],4)</f>
        <v>2007</v>
      </c>
      <c r="E2010" t="s">
        <v>32</v>
      </c>
      <c r="F2010" t="str">
        <f>VLOOKUP(tbStoricoOrdini[[#This Row],[CLIENTE]],tbClienti[],3,FALSE)</f>
        <v>Emilia Romagna</v>
      </c>
      <c r="G2010" t="str">
        <f>VLOOKUP(tbStoricoOrdini[[#This Row],[CLIENTE]],tbClienti[],7,FALSE)</f>
        <v>BC</v>
      </c>
      <c r="H2010" t="s">
        <v>81</v>
      </c>
      <c r="I2010" t="str">
        <f>IF(LEFT(tbStoricoOrdini[[#This Row],[ARTICOLO]],3) = "COG","COG",LEFT(tbStoricoOrdini[[#This Row],[ARTICOLO]],FIND(" ",tbStoricoOrdini[[#This Row],[ARTICOLO]])-1))</f>
        <v>COG</v>
      </c>
      <c r="J2010" t="str">
        <f>MID(tbStoricoOrdini[[#This Row],[ARTICOLO]],FIND(" ",tbStoricoOrdini[[#This Row],[ARTICOLO]])+1,4)</f>
        <v>6000</v>
      </c>
      <c r="K2010" t="str">
        <f>IFERROR(RIGHT(tbStoricoOrdini[[#This Row],[ARTICOLO]],LEN(tbStoricoOrdini[[#This Row],[ARTICOLO]])-FIND(" ",tbStoricoOrdini[[#This Row],[ARTICOLO]],FIND(" ",tbStoricoOrdini[[#This Row],[ARTICOLO]]) +1)),"")</f>
        <v>Gold</v>
      </c>
      <c r="L2010" s="3">
        <f>VLOOKUP(tbStoricoOrdini[[#This Row],[ARTICOLO]],tbArticoli[],2,FALSE)</f>
        <v>450</v>
      </c>
      <c r="M2010" s="22">
        <f>tbStoricoOrdini[[#This Row],[IMPORTO]]/tbStoricoOrdini[[#This Row],[PREZZO]]</f>
        <v>6.6666666666666666E-2</v>
      </c>
      <c r="N2010" t="s">
        <v>9</v>
      </c>
      <c r="O2010" s="8">
        <f>VLOOKUP(tbStoricoOrdini[[#This Row],[AGENTE]],tbAgenti[],2,FALSE)</f>
        <v>0.05</v>
      </c>
      <c r="P2010" s="2">
        <v>30</v>
      </c>
      <c r="Q2010" s="2">
        <f>tbStoricoOrdini[[#This Row],[IMPORTO]]*tbStoricoOrdini[[#This Row],[% COMM.]]</f>
        <v>1.5</v>
      </c>
      <c r="R2010" s="2">
        <f>tbStoricoOrdini[[#This Row],[TOT. COMM.]]+tbStoricoOrdini[[#This Row],[IMPORTO]]</f>
        <v>31.5</v>
      </c>
    </row>
    <row r="2011" spans="1:18">
      <c r="A2011" s="1">
        <v>43891</v>
      </c>
      <c r="B2011" s="7">
        <f>MONTH(tbStoricoOrdini[[#This Row],[DATA]])</f>
        <v>3</v>
      </c>
      <c r="C2011" t="s">
        <v>2106</v>
      </c>
      <c r="D2011" t="str">
        <f>RIGHT(tbStoricoOrdini[[#This Row],[ORDINE]],4)</f>
        <v>2008</v>
      </c>
      <c r="E2011" t="s">
        <v>32</v>
      </c>
      <c r="F2011" t="str">
        <f>VLOOKUP(tbStoricoOrdini[[#This Row],[CLIENTE]],tbClienti[],3,FALSE)</f>
        <v>Emilia Romagna</v>
      </c>
      <c r="G2011" t="str">
        <f>VLOOKUP(tbStoricoOrdini[[#This Row],[CLIENTE]],tbClienti[],7,FALSE)</f>
        <v>BC</v>
      </c>
      <c r="H2011" t="s">
        <v>74</v>
      </c>
      <c r="I2011" t="str">
        <f>IF(LEFT(tbStoricoOrdini[[#This Row],[ARTICOLO]],3) = "COG","COG",LEFT(tbStoricoOrdini[[#This Row],[ARTICOLO]],FIND(" ",tbStoricoOrdini[[#This Row],[ARTICOLO]])-1))</f>
        <v>AVRC</v>
      </c>
      <c r="J2011" t="str">
        <f>MID(tbStoricoOrdini[[#This Row],[ARTICOLO]],FIND(" ",tbStoricoOrdini[[#This Row],[ARTICOLO]])+1,4)</f>
        <v>2500</v>
      </c>
      <c r="K2011" t="str">
        <f>IFERROR(RIGHT(tbStoricoOrdini[[#This Row],[ARTICOLO]],LEN(tbStoricoOrdini[[#This Row],[ARTICOLO]])-FIND(" ",tbStoricoOrdini[[#This Row],[ARTICOLO]],FIND(" ",tbStoricoOrdini[[#This Row],[ARTICOLO]]) +1)),"")</f>
        <v>Gold</v>
      </c>
      <c r="L2011" s="3">
        <f>VLOOKUP(tbStoricoOrdini[[#This Row],[ARTICOLO]],tbArticoli[],2,FALSE)</f>
        <v>500</v>
      </c>
      <c r="M2011" s="22">
        <f>tbStoricoOrdini[[#This Row],[IMPORTO]]/tbStoricoOrdini[[#This Row],[PREZZO]]</f>
        <v>3.2240000000000002</v>
      </c>
      <c r="N2011" t="s">
        <v>7</v>
      </c>
      <c r="O2011" s="8">
        <f>VLOOKUP(tbStoricoOrdini[[#This Row],[AGENTE]],tbAgenti[],2,FALSE)</f>
        <v>0.03</v>
      </c>
      <c r="P2011" s="2">
        <v>1612</v>
      </c>
      <c r="Q2011" s="2">
        <f>tbStoricoOrdini[[#This Row],[IMPORTO]]*tbStoricoOrdini[[#This Row],[% COMM.]]</f>
        <v>48.36</v>
      </c>
      <c r="R2011" s="2">
        <f>tbStoricoOrdini[[#This Row],[TOT. COMM.]]+tbStoricoOrdini[[#This Row],[IMPORTO]]</f>
        <v>1660.36</v>
      </c>
    </row>
    <row r="2012" spans="1:18">
      <c r="A2012" s="1">
        <v>43891</v>
      </c>
      <c r="B2012" s="7">
        <f>MONTH(tbStoricoOrdini[[#This Row],[DATA]])</f>
        <v>3</v>
      </c>
      <c r="C2012" t="s">
        <v>2107</v>
      </c>
      <c r="D2012" t="str">
        <f>RIGHT(tbStoricoOrdini[[#This Row],[ORDINE]],4)</f>
        <v>2009</v>
      </c>
      <c r="E2012" t="s">
        <v>32</v>
      </c>
      <c r="F2012" t="str">
        <f>VLOOKUP(tbStoricoOrdini[[#This Row],[CLIENTE]],tbClienti[],3,FALSE)</f>
        <v>Emilia Romagna</v>
      </c>
      <c r="G2012" t="str">
        <f>VLOOKUP(tbStoricoOrdini[[#This Row],[CLIENTE]],tbClienti[],7,FALSE)</f>
        <v>BC</v>
      </c>
      <c r="H2012" t="s">
        <v>77</v>
      </c>
      <c r="I2012" t="str">
        <f>IF(LEFT(tbStoricoOrdini[[#This Row],[ARTICOLO]],3) = "COG","COG",LEFT(tbStoricoOrdini[[#This Row],[ARTICOLO]],FIND(" ",tbStoricoOrdini[[#This Row],[ARTICOLO]])-1))</f>
        <v>COG</v>
      </c>
      <c r="J2012" t="str">
        <f>MID(tbStoricoOrdini[[#This Row],[ARTICOLO]],FIND(" ",tbStoricoOrdini[[#This Row],[ARTICOLO]])+1,4)</f>
        <v>2000</v>
      </c>
      <c r="K2012" t="str">
        <f>IFERROR(RIGHT(tbStoricoOrdini[[#This Row],[ARTICOLO]],LEN(tbStoricoOrdini[[#This Row],[ARTICOLO]])-FIND(" ",tbStoricoOrdini[[#This Row],[ARTICOLO]],FIND(" ",tbStoricoOrdini[[#This Row],[ARTICOLO]]) +1)),"")</f>
        <v>Medium</v>
      </c>
      <c r="L2012" s="3">
        <f>VLOOKUP(tbStoricoOrdini[[#This Row],[ARTICOLO]],tbArticoli[],2,FALSE)</f>
        <v>200</v>
      </c>
      <c r="M2012" s="22">
        <f>tbStoricoOrdini[[#This Row],[IMPORTO]]/tbStoricoOrdini[[#This Row],[PREZZO]]</f>
        <v>0.72499999999999998</v>
      </c>
      <c r="N2012" t="s">
        <v>9</v>
      </c>
      <c r="O2012" s="8">
        <f>VLOOKUP(tbStoricoOrdini[[#This Row],[AGENTE]],tbAgenti[],2,FALSE)</f>
        <v>0.05</v>
      </c>
      <c r="P2012" s="2">
        <v>145</v>
      </c>
      <c r="Q2012" s="2">
        <f>tbStoricoOrdini[[#This Row],[IMPORTO]]*tbStoricoOrdini[[#This Row],[% COMM.]]</f>
        <v>7.25</v>
      </c>
      <c r="R2012" s="2">
        <f>tbStoricoOrdini[[#This Row],[TOT. COMM.]]+tbStoricoOrdini[[#This Row],[IMPORTO]]</f>
        <v>152.25</v>
      </c>
    </row>
    <row r="2013" spans="1:18">
      <c r="A2013" s="1">
        <v>43891</v>
      </c>
      <c r="B2013" s="7">
        <f>MONTH(tbStoricoOrdini[[#This Row],[DATA]])</f>
        <v>3</v>
      </c>
      <c r="C2013" t="s">
        <v>2108</v>
      </c>
      <c r="D2013" t="str">
        <f>RIGHT(tbStoricoOrdini[[#This Row],[ORDINE]],4)</f>
        <v>2010</v>
      </c>
      <c r="E2013" t="s">
        <v>32</v>
      </c>
      <c r="F2013" t="str">
        <f>VLOOKUP(tbStoricoOrdini[[#This Row],[CLIENTE]],tbClienti[],3,FALSE)</f>
        <v>Emilia Romagna</v>
      </c>
      <c r="G2013" t="str">
        <f>VLOOKUP(tbStoricoOrdini[[#This Row],[CLIENTE]],tbClienti[],7,FALSE)</f>
        <v>BC</v>
      </c>
      <c r="H2013" t="s">
        <v>61</v>
      </c>
      <c r="I2013" t="str">
        <f>IF(LEFT(tbStoricoOrdini[[#This Row],[ARTICOLO]],3) = "COG","COG",LEFT(tbStoricoOrdini[[#This Row],[ARTICOLO]],FIND(" ",tbStoricoOrdini[[#This Row],[ARTICOLO]])-1))</f>
        <v>KLM</v>
      </c>
      <c r="J2013" t="str">
        <f>MID(tbStoricoOrdini[[#This Row],[ARTICOLO]],FIND(" ",tbStoricoOrdini[[#This Row],[ARTICOLO]])+1,4)</f>
        <v>5000</v>
      </c>
      <c r="K2013" t="str">
        <f>IFERROR(RIGHT(tbStoricoOrdini[[#This Row],[ARTICOLO]],LEN(tbStoricoOrdini[[#This Row],[ARTICOLO]])-FIND(" ",tbStoricoOrdini[[#This Row],[ARTICOLO]],FIND(" ",tbStoricoOrdini[[#This Row],[ARTICOLO]]) +1)),"")</f>
        <v>Medium</v>
      </c>
      <c r="L2013" s="3">
        <f>VLOOKUP(tbStoricoOrdini[[#This Row],[ARTICOLO]],tbArticoli[],2,FALSE)</f>
        <v>150</v>
      </c>
      <c r="M2013" s="22">
        <f>tbStoricoOrdini[[#This Row],[IMPORTO]]/tbStoricoOrdini[[#This Row],[PREZZO]]</f>
        <v>423.20666666666665</v>
      </c>
      <c r="N2013" t="s">
        <v>9</v>
      </c>
      <c r="O2013" s="8">
        <f>VLOOKUP(tbStoricoOrdini[[#This Row],[AGENTE]],tbAgenti[],2,FALSE)</f>
        <v>0.05</v>
      </c>
      <c r="P2013" s="2">
        <v>63481</v>
      </c>
      <c r="Q2013" s="2">
        <f>tbStoricoOrdini[[#This Row],[IMPORTO]]*tbStoricoOrdini[[#This Row],[% COMM.]]</f>
        <v>3174.05</v>
      </c>
      <c r="R2013" s="2">
        <f>tbStoricoOrdini[[#This Row],[TOT. COMM.]]+tbStoricoOrdini[[#This Row],[IMPORTO]]</f>
        <v>66655.05</v>
      </c>
    </row>
    <row r="2014" spans="1:18">
      <c r="A2014" s="1">
        <v>43891</v>
      </c>
      <c r="B2014" s="7">
        <f>MONTH(tbStoricoOrdini[[#This Row],[DATA]])</f>
        <v>3</v>
      </c>
      <c r="C2014" t="s">
        <v>2109</v>
      </c>
      <c r="D2014" t="str">
        <f>RIGHT(tbStoricoOrdini[[#This Row],[ORDINE]],4)</f>
        <v>2011</v>
      </c>
      <c r="E2014" t="s">
        <v>32</v>
      </c>
      <c r="F2014" t="str">
        <f>VLOOKUP(tbStoricoOrdini[[#This Row],[CLIENTE]],tbClienti[],3,FALSE)</f>
        <v>Emilia Romagna</v>
      </c>
      <c r="G2014" t="str">
        <f>VLOOKUP(tbStoricoOrdini[[#This Row],[CLIENTE]],tbClienti[],7,FALSE)</f>
        <v>BC</v>
      </c>
      <c r="H2014" t="s">
        <v>79</v>
      </c>
      <c r="I2014" t="str">
        <f>IF(LEFT(tbStoricoOrdini[[#This Row],[ARTICOLO]],3) = "COG","COG",LEFT(tbStoricoOrdini[[#This Row],[ARTICOLO]],FIND(" ",tbStoricoOrdini[[#This Row],[ARTICOLO]])-1))</f>
        <v>COG</v>
      </c>
      <c r="J2014" t="str">
        <f>MID(tbStoricoOrdini[[#This Row],[ARTICOLO]],FIND(" ",tbStoricoOrdini[[#This Row],[ARTICOLO]])+1,4)</f>
        <v>4000</v>
      </c>
      <c r="K2014" t="str">
        <f>IFERROR(RIGHT(tbStoricoOrdini[[#This Row],[ARTICOLO]],LEN(tbStoricoOrdini[[#This Row],[ARTICOLO]])-FIND(" ",tbStoricoOrdini[[#This Row],[ARTICOLO]],FIND(" ",tbStoricoOrdini[[#This Row],[ARTICOLO]]) +1)),"")</f>
        <v>Plus</v>
      </c>
      <c r="L2014" s="3">
        <f>VLOOKUP(tbStoricoOrdini[[#This Row],[ARTICOLO]],tbArticoli[],2,FALSE)</f>
        <v>240</v>
      </c>
      <c r="M2014" s="22">
        <f>tbStoricoOrdini[[#This Row],[IMPORTO]]/tbStoricoOrdini[[#This Row],[PREZZO]]</f>
        <v>1.2875000000000001</v>
      </c>
      <c r="N2014" t="s">
        <v>9</v>
      </c>
      <c r="O2014" s="8">
        <f>VLOOKUP(tbStoricoOrdini[[#This Row],[AGENTE]],tbAgenti[],2,FALSE)</f>
        <v>0.05</v>
      </c>
      <c r="P2014" s="2">
        <v>309</v>
      </c>
      <c r="Q2014" s="2">
        <f>tbStoricoOrdini[[#This Row],[IMPORTO]]*tbStoricoOrdini[[#This Row],[% COMM.]]</f>
        <v>15.450000000000001</v>
      </c>
      <c r="R2014" s="2">
        <f>tbStoricoOrdini[[#This Row],[TOT. COMM.]]+tbStoricoOrdini[[#This Row],[IMPORTO]]</f>
        <v>324.45</v>
      </c>
    </row>
    <row r="2015" spans="1:18">
      <c r="A2015" s="1">
        <v>43891</v>
      </c>
      <c r="B2015" s="7">
        <f>MONTH(tbStoricoOrdini[[#This Row],[DATA]])</f>
        <v>3</v>
      </c>
      <c r="C2015" t="s">
        <v>2110</v>
      </c>
      <c r="D2015" t="str">
        <f>RIGHT(tbStoricoOrdini[[#This Row],[ORDINE]],4)</f>
        <v>2012</v>
      </c>
      <c r="E2015" t="s">
        <v>32</v>
      </c>
      <c r="F2015" t="str">
        <f>VLOOKUP(tbStoricoOrdini[[#This Row],[CLIENTE]],tbClienti[],3,FALSE)</f>
        <v>Emilia Romagna</v>
      </c>
      <c r="G2015" t="str">
        <f>VLOOKUP(tbStoricoOrdini[[#This Row],[CLIENTE]],tbClienti[],7,FALSE)</f>
        <v>BC</v>
      </c>
      <c r="H2015" t="s">
        <v>60</v>
      </c>
      <c r="I2015" t="str">
        <f>IF(LEFT(tbStoricoOrdini[[#This Row],[ARTICOLO]],3) = "COG","COG",LEFT(tbStoricoOrdini[[#This Row],[ARTICOLO]],FIND(" ",tbStoricoOrdini[[#This Row],[ARTICOLO]])-1))</f>
        <v>KLM</v>
      </c>
      <c r="J2015" t="str">
        <f>MID(tbStoricoOrdini[[#This Row],[ARTICOLO]],FIND(" ",tbStoricoOrdini[[#This Row],[ARTICOLO]])+1,4)</f>
        <v>5000</v>
      </c>
      <c r="K2015" t="str">
        <f>IFERROR(RIGHT(tbStoricoOrdini[[#This Row],[ARTICOLO]],LEN(tbStoricoOrdini[[#This Row],[ARTICOLO]])-FIND(" ",tbStoricoOrdini[[#This Row],[ARTICOLO]],FIND(" ",tbStoricoOrdini[[#This Row],[ARTICOLO]]) +1)),"")</f>
        <v>Plus</v>
      </c>
      <c r="L2015" s="3">
        <f>VLOOKUP(tbStoricoOrdini[[#This Row],[ARTICOLO]],tbArticoli[],2,FALSE)</f>
        <v>175</v>
      </c>
      <c r="M2015" s="22">
        <f>tbStoricoOrdini[[#This Row],[IMPORTO]]/tbStoricoOrdini[[#This Row],[PREZZO]]</f>
        <v>35.634285714285717</v>
      </c>
      <c r="N2015" t="s">
        <v>7</v>
      </c>
      <c r="O2015" s="8">
        <f>VLOOKUP(tbStoricoOrdini[[#This Row],[AGENTE]],tbAgenti[],2,FALSE)</f>
        <v>0.03</v>
      </c>
      <c r="P2015" s="2">
        <v>6236</v>
      </c>
      <c r="Q2015" s="2">
        <f>tbStoricoOrdini[[#This Row],[IMPORTO]]*tbStoricoOrdini[[#This Row],[% COMM.]]</f>
        <v>187.07999999999998</v>
      </c>
      <c r="R2015" s="2">
        <f>tbStoricoOrdini[[#This Row],[TOT. COMM.]]+tbStoricoOrdini[[#This Row],[IMPORTO]]</f>
        <v>6423.08</v>
      </c>
    </row>
    <row r="2016" spans="1:18">
      <c r="A2016" s="1">
        <v>43891</v>
      </c>
      <c r="B2016" s="7">
        <f>MONTH(tbStoricoOrdini[[#This Row],[DATA]])</f>
        <v>3</v>
      </c>
      <c r="C2016" t="s">
        <v>2111</v>
      </c>
      <c r="D2016" t="str">
        <f>RIGHT(tbStoricoOrdini[[#This Row],[ORDINE]],4)</f>
        <v>2013</v>
      </c>
      <c r="E2016" t="s">
        <v>32</v>
      </c>
      <c r="F2016" t="str">
        <f>VLOOKUP(tbStoricoOrdini[[#This Row],[CLIENTE]],tbClienti[],3,FALSE)</f>
        <v>Emilia Romagna</v>
      </c>
      <c r="G2016" t="str">
        <f>VLOOKUP(tbStoricoOrdini[[#This Row],[CLIENTE]],tbClienti[],7,FALSE)</f>
        <v>BC</v>
      </c>
      <c r="H2016" t="s">
        <v>63</v>
      </c>
      <c r="I2016" t="str">
        <f>IF(LEFT(tbStoricoOrdini[[#This Row],[ARTICOLO]],3) = "COG","COG",LEFT(tbStoricoOrdini[[#This Row],[ARTICOLO]],FIND(" ",tbStoricoOrdini[[#This Row],[ARTICOLO]])-1))</f>
        <v>KLM</v>
      </c>
      <c r="J2016" t="str">
        <f>MID(tbStoricoOrdini[[#This Row],[ARTICOLO]],FIND(" ",tbStoricoOrdini[[#This Row],[ARTICOLO]])+1,4)</f>
        <v>3000</v>
      </c>
      <c r="K2016" t="str">
        <f>IFERROR(RIGHT(tbStoricoOrdini[[#This Row],[ARTICOLO]],LEN(tbStoricoOrdini[[#This Row],[ARTICOLO]])-FIND(" ",tbStoricoOrdini[[#This Row],[ARTICOLO]],FIND(" ",tbStoricoOrdini[[#This Row],[ARTICOLO]]) +1)),"")</f>
        <v>Plus</v>
      </c>
      <c r="L2016" s="3">
        <f>VLOOKUP(tbStoricoOrdini[[#This Row],[ARTICOLO]],tbArticoli[],2,FALSE)</f>
        <v>145</v>
      </c>
      <c r="M2016" s="22">
        <f>tbStoricoOrdini[[#This Row],[IMPORTO]]/tbStoricoOrdini[[#This Row],[PREZZO]]</f>
        <v>2.8206896551724139</v>
      </c>
      <c r="N2016" t="s">
        <v>39</v>
      </c>
      <c r="O2016" s="8">
        <f>VLOOKUP(tbStoricoOrdini[[#This Row],[AGENTE]],tbAgenti[],2,FALSE)</f>
        <v>0.05</v>
      </c>
      <c r="P2016" s="2">
        <v>409</v>
      </c>
      <c r="Q2016" s="2">
        <f>tbStoricoOrdini[[#This Row],[IMPORTO]]*tbStoricoOrdini[[#This Row],[% COMM.]]</f>
        <v>20.450000000000003</v>
      </c>
      <c r="R2016" s="2">
        <f>tbStoricoOrdini[[#This Row],[TOT. COMM.]]+tbStoricoOrdini[[#This Row],[IMPORTO]]</f>
        <v>429.45</v>
      </c>
    </row>
    <row r="2017" spans="1:18">
      <c r="A2017" s="1">
        <v>43891</v>
      </c>
      <c r="B2017" s="7">
        <f>MONTH(tbStoricoOrdini[[#This Row],[DATA]])</f>
        <v>3</v>
      </c>
      <c r="C2017" t="s">
        <v>2112</v>
      </c>
      <c r="D2017" t="str">
        <f>RIGHT(tbStoricoOrdini[[#This Row],[ORDINE]],4)</f>
        <v>2014</v>
      </c>
      <c r="E2017" t="s">
        <v>32</v>
      </c>
      <c r="F2017" t="str">
        <f>VLOOKUP(tbStoricoOrdini[[#This Row],[CLIENTE]],tbClienti[],3,FALSE)</f>
        <v>Emilia Romagna</v>
      </c>
      <c r="G2017" t="str">
        <f>VLOOKUP(tbStoricoOrdini[[#This Row],[CLIENTE]],tbClienti[],7,FALSE)</f>
        <v>BC</v>
      </c>
      <c r="H2017" t="s">
        <v>63</v>
      </c>
      <c r="I2017" t="str">
        <f>IF(LEFT(tbStoricoOrdini[[#This Row],[ARTICOLO]],3) = "COG","COG",LEFT(tbStoricoOrdini[[#This Row],[ARTICOLO]],FIND(" ",tbStoricoOrdini[[#This Row],[ARTICOLO]])-1))</f>
        <v>KLM</v>
      </c>
      <c r="J2017" t="str">
        <f>MID(tbStoricoOrdini[[#This Row],[ARTICOLO]],FIND(" ",tbStoricoOrdini[[#This Row],[ARTICOLO]])+1,4)</f>
        <v>3000</v>
      </c>
      <c r="K2017" t="str">
        <f>IFERROR(RIGHT(tbStoricoOrdini[[#This Row],[ARTICOLO]],LEN(tbStoricoOrdini[[#This Row],[ARTICOLO]])-FIND(" ",tbStoricoOrdini[[#This Row],[ARTICOLO]],FIND(" ",tbStoricoOrdini[[#This Row],[ARTICOLO]]) +1)),"")</f>
        <v>Plus</v>
      </c>
      <c r="L2017" s="3">
        <f>VLOOKUP(tbStoricoOrdini[[#This Row],[ARTICOLO]],tbArticoli[],2,FALSE)</f>
        <v>145</v>
      </c>
      <c r="M2017" s="22">
        <f>tbStoricoOrdini[[#This Row],[IMPORTO]]/tbStoricoOrdini[[#This Row],[PREZZO]]</f>
        <v>13.096551724137932</v>
      </c>
      <c r="N2017" t="s">
        <v>7</v>
      </c>
      <c r="O2017" s="8">
        <f>VLOOKUP(tbStoricoOrdini[[#This Row],[AGENTE]],tbAgenti[],2,FALSE)</f>
        <v>0.03</v>
      </c>
      <c r="P2017" s="2">
        <v>1899</v>
      </c>
      <c r="Q2017" s="2">
        <f>tbStoricoOrdini[[#This Row],[IMPORTO]]*tbStoricoOrdini[[#This Row],[% COMM.]]</f>
        <v>56.97</v>
      </c>
      <c r="R2017" s="2">
        <f>tbStoricoOrdini[[#This Row],[TOT. COMM.]]+tbStoricoOrdini[[#This Row],[IMPORTO]]</f>
        <v>1955.97</v>
      </c>
    </row>
    <row r="2018" spans="1:18">
      <c r="A2018" s="1">
        <v>43891</v>
      </c>
      <c r="B2018" s="7">
        <f>MONTH(tbStoricoOrdini[[#This Row],[DATA]])</f>
        <v>3</v>
      </c>
      <c r="C2018" t="s">
        <v>2113</v>
      </c>
      <c r="D2018" t="str">
        <f>RIGHT(tbStoricoOrdini[[#This Row],[ORDINE]],4)</f>
        <v>2015</v>
      </c>
      <c r="E2018" t="s">
        <v>32</v>
      </c>
      <c r="F2018" t="str">
        <f>VLOOKUP(tbStoricoOrdini[[#This Row],[CLIENTE]],tbClienti[],3,FALSE)</f>
        <v>Emilia Romagna</v>
      </c>
      <c r="G2018" t="str">
        <f>VLOOKUP(tbStoricoOrdini[[#This Row],[CLIENTE]],tbClienti[],7,FALSE)</f>
        <v>BC</v>
      </c>
      <c r="H2018" t="s">
        <v>63</v>
      </c>
      <c r="I2018" t="str">
        <f>IF(LEFT(tbStoricoOrdini[[#This Row],[ARTICOLO]],3) = "COG","COG",LEFT(tbStoricoOrdini[[#This Row],[ARTICOLO]],FIND(" ",tbStoricoOrdini[[#This Row],[ARTICOLO]])-1))</f>
        <v>KLM</v>
      </c>
      <c r="J2018" t="str">
        <f>MID(tbStoricoOrdini[[#This Row],[ARTICOLO]],FIND(" ",tbStoricoOrdini[[#This Row],[ARTICOLO]])+1,4)</f>
        <v>3000</v>
      </c>
      <c r="K2018" t="str">
        <f>IFERROR(RIGHT(tbStoricoOrdini[[#This Row],[ARTICOLO]],LEN(tbStoricoOrdini[[#This Row],[ARTICOLO]])-FIND(" ",tbStoricoOrdini[[#This Row],[ARTICOLO]],FIND(" ",tbStoricoOrdini[[#This Row],[ARTICOLO]]) +1)),"")</f>
        <v>Plus</v>
      </c>
      <c r="L2018" s="3">
        <f>VLOOKUP(tbStoricoOrdini[[#This Row],[ARTICOLO]],tbArticoli[],2,FALSE)</f>
        <v>145</v>
      </c>
      <c r="M2018" s="22">
        <f>tbStoricoOrdini[[#This Row],[IMPORTO]]/tbStoricoOrdini[[#This Row],[PREZZO]]</f>
        <v>856.74482758620695</v>
      </c>
      <c r="N2018" t="s">
        <v>9</v>
      </c>
      <c r="O2018" s="8">
        <f>VLOOKUP(tbStoricoOrdini[[#This Row],[AGENTE]],tbAgenti[],2,FALSE)</f>
        <v>0.05</v>
      </c>
      <c r="P2018" s="2">
        <v>124228</v>
      </c>
      <c r="Q2018" s="2">
        <f>tbStoricoOrdini[[#This Row],[IMPORTO]]*tbStoricoOrdini[[#This Row],[% COMM.]]</f>
        <v>6211.4000000000005</v>
      </c>
      <c r="R2018" s="2">
        <f>tbStoricoOrdini[[#This Row],[TOT. COMM.]]+tbStoricoOrdini[[#This Row],[IMPORTO]]</f>
        <v>130439.4</v>
      </c>
    </row>
    <row r="2019" spans="1:18">
      <c r="A2019" s="1">
        <v>43891</v>
      </c>
      <c r="B2019" s="7">
        <f>MONTH(tbStoricoOrdini[[#This Row],[DATA]])</f>
        <v>3</v>
      </c>
      <c r="C2019" t="s">
        <v>2114</v>
      </c>
      <c r="D2019" t="str">
        <f>RIGHT(tbStoricoOrdini[[#This Row],[ORDINE]],4)</f>
        <v>2016</v>
      </c>
      <c r="E2019" t="s">
        <v>32</v>
      </c>
      <c r="F2019" t="str">
        <f>VLOOKUP(tbStoricoOrdini[[#This Row],[CLIENTE]],tbClienti[],3,FALSE)</f>
        <v>Emilia Romagna</v>
      </c>
      <c r="G2019" t="str">
        <f>VLOOKUP(tbStoricoOrdini[[#This Row],[CLIENTE]],tbClienti[],7,FALSE)</f>
        <v>BC</v>
      </c>
      <c r="H2019" t="s">
        <v>66</v>
      </c>
      <c r="I2019" t="str">
        <f>IF(LEFT(tbStoricoOrdini[[#This Row],[ARTICOLO]],3) = "COG","COG",LEFT(tbStoricoOrdini[[#This Row],[ARTICOLO]],FIND(" ",tbStoricoOrdini[[#This Row],[ARTICOLO]])-1))</f>
        <v>BAG</v>
      </c>
      <c r="J2019" t="str">
        <f>MID(tbStoricoOrdini[[#This Row],[ARTICOLO]],FIND(" ",tbStoricoOrdini[[#This Row],[ARTICOLO]])+1,4)</f>
        <v>2500</v>
      </c>
      <c r="K2019" t="str">
        <f>IFERROR(RIGHT(tbStoricoOrdini[[#This Row],[ARTICOLO]],LEN(tbStoricoOrdini[[#This Row],[ARTICOLO]])-FIND(" ",tbStoricoOrdini[[#This Row],[ARTICOLO]],FIND(" ",tbStoricoOrdini[[#This Row],[ARTICOLO]]) +1)),"")</f>
        <v>Plus</v>
      </c>
      <c r="L2019" s="3">
        <f>VLOOKUP(tbStoricoOrdini[[#This Row],[ARTICOLO]],tbArticoli[],2,FALSE)</f>
        <v>220</v>
      </c>
      <c r="M2019" s="22">
        <f>tbStoricoOrdini[[#This Row],[IMPORTO]]/tbStoricoOrdini[[#This Row],[PREZZO]]</f>
        <v>0.13636363636363635</v>
      </c>
      <c r="N2019" t="s">
        <v>39</v>
      </c>
      <c r="O2019" s="8">
        <f>VLOOKUP(tbStoricoOrdini[[#This Row],[AGENTE]],tbAgenti[],2,FALSE)</f>
        <v>0.05</v>
      </c>
      <c r="P2019" s="2">
        <v>30</v>
      </c>
      <c r="Q2019" s="2">
        <f>tbStoricoOrdini[[#This Row],[IMPORTO]]*tbStoricoOrdini[[#This Row],[% COMM.]]</f>
        <v>1.5</v>
      </c>
      <c r="R2019" s="2">
        <f>tbStoricoOrdini[[#This Row],[TOT. COMM.]]+tbStoricoOrdini[[#This Row],[IMPORTO]]</f>
        <v>31.5</v>
      </c>
    </row>
    <row r="2020" spans="1:18">
      <c r="A2020" s="1">
        <v>43891</v>
      </c>
      <c r="B2020" s="7">
        <f>MONTH(tbStoricoOrdini[[#This Row],[DATA]])</f>
        <v>3</v>
      </c>
      <c r="C2020" t="s">
        <v>2115</v>
      </c>
      <c r="D2020" t="str">
        <f>RIGHT(tbStoricoOrdini[[#This Row],[ORDINE]],4)</f>
        <v>2017</v>
      </c>
      <c r="E2020" t="s">
        <v>32</v>
      </c>
      <c r="F2020" t="str">
        <f>VLOOKUP(tbStoricoOrdini[[#This Row],[CLIENTE]],tbClienti[],3,FALSE)</f>
        <v>Emilia Romagna</v>
      </c>
      <c r="G2020" t="str">
        <f>VLOOKUP(tbStoricoOrdini[[#This Row],[CLIENTE]],tbClienti[],7,FALSE)</f>
        <v>BC</v>
      </c>
      <c r="H2020" t="s">
        <v>66</v>
      </c>
      <c r="I2020" t="str">
        <f>IF(LEFT(tbStoricoOrdini[[#This Row],[ARTICOLO]],3) = "COG","COG",LEFT(tbStoricoOrdini[[#This Row],[ARTICOLO]],FIND(" ",tbStoricoOrdini[[#This Row],[ARTICOLO]])-1))</f>
        <v>BAG</v>
      </c>
      <c r="J2020" t="str">
        <f>MID(tbStoricoOrdini[[#This Row],[ARTICOLO]],FIND(" ",tbStoricoOrdini[[#This Row],[ARTICOLO]])+1,4)</f>
        <v>2500</v>
      </c>
      <c r="K2020" t="str">
        <f>IFERROR(RIGHT(tbStoricoOrdini[[#This Row],[ARTICOLO]],LEN(tbStoricoOrdini[[#This Row],[ARTICOLO]])-FIND(" ",tbStoricoOrdini[[#This Row],[ARTICOLO]],FIND(" ",tbStoricoOrdini[[#This Row],[ARTICOLO]]) +1)),"")</f>
        <v>Plus</v>
      </c>
      <c r="L2020" s="3">
        <f>VLOOKUP(tbStoricoOrdini[[#This Row],[ARTICOLO]],tbArticoli[],2,FALSE)</f>
        <v>220</v>
      </c>
      <c r="M2020" s="22">
        <f>tbStoricoOrdini[[#This Row],[IMPORTO]]/tbStoricoOrdini[[#This Row],[PREZZO]]</f>
        <v>95.204545454545453</v>
      </c>
      <c r="N2020" t="s">
        <v>7</v>
      </c>
      <c r="O2020" s="8">
        <f>VLOOKUP(tbStoricoOrdini[[#This Row],[AGENTE]],tbAgenti[],2,FALSE)</f>
        <v>0.03</v>
      </c>
      <c r="P2020" s="2">
        <v>20945</v>
      </c>
      <c r="Q2020" s="2">
        <f>tbStoricoOrdini[[#This Row],[IMPORTO]]*tbStoricoOrdini[[#This Row],[% COMM.]]</f>
        <v>628.35</v>
      </c>
      <c r="R2020" s="2">
        <f>tbStoricoOrdini[[#This Row],[TOT. COMM.]]+tbStoricoOrdini[[#This Row],[IMPORTO]]</f>
        <v>21573.35</v>
      </c>
    </row>
    <row r="2021" spans="1:18">
      <c r="A2021" s="1">
        <v>43891</v>
      </c>
      <c r="B2021" s="7">
        <f>MONTH(tbStoricoOrdini[[#This Row],[DATA]])</f>
        <v>3</v>
      </c>
      <c r="C2021" t="s">
        <v>2116</v>
      </c>
      <c r="D2021" t="str">
        <f>RIGHT(tbStoricoOrdini[[#This Row],[ORDINE]],4)</f>
        <v>2018</v>
      </c>
      <c r="E2021" t="s">
        <v>32</v>
      </c>
      <c r="F2021" t="str">
        <f>VLOOKUP(tbStoricoOrdini[[#This Row],[CLIENTE]],tbClienti[],3,FALSE)</f>
        <v>Emilia Romagna</v>
      </c>
      <c r="G2021" t="str">
        <f>VLOOKUP(tbStoricoOrdini[[#This Row],[CLIENTE]],tbClienti[],7,FALSE)</f>
        <v>BC</v>
      </c>
      <c r="H2021" t="s">
        <v>66</v>
      </c>
      <c r="I2021" t="str">
        <f>IF(LEFT(tbStoricoOrdini[[#This Row],[ARTICOLO]],3) = "COG","COG",LEFT(tbStoricoOrdini[[#This Row],[ARTICOLO]],FIND(" ",tbStoricoOrdini[[#This Row],[ARTICOLO]])-1))</f>
        <v>BAG</v>
      </c>
      <c r="J2021" t="str">
        <f>MID(tbStoricoOrdini[[#This Row],[ARTICOLO]],FIND(" ",tbStoricoOrdini[[#This Row],[ARTICOLO]])+1,4)</f>
        <v>2500</v>
      </c>
      <c r="K2021" t="str">
        <f>IFERROR(RIGHT(tbStoricoOrdini[[#This Row],[ARTICOLO]],LEN(tbStoricoOrdini[[#This Row],[ARTICOLO]])-FIND(" ",tbStoricoOrdini[[#This Row],[ARTICOLO]],FIND(" ",tbStoricoOrdini[[#This Row],[ARTICOLO]]) +1)),"")</f>
        <v>Plus</v>
      </c>
      <c r="L2021" s="3">
        <f>VLOOKUP(tbStoricoOrdini[[#This Row],[ARTICOLO]],tbArticoli[],2,FALSE)</f>
        <v>220</v>
      </c>
      <c r="M2021" s="22">
        <f>tbStoricoOrdini[[#This Row],[IMPORTO]]/tbStoricoOrdini[[#This Row],[PREZZO]]</f>
        <v>0.10454545454545454</v>
      </c>
      <c r="N2021" t="s">
        <v>9</v>
      </c>
      <c r="O2021" s="8">
        <f>VLOOKUP(tbStoricoOrdini[[#This Row],[AGENTE]],tbAgenti[],2,FALSE)</f>
        <v>0.05</v>
      </c>
      <c r="P2021" s="2">
        <v>23</v>
      </c>
      <c r="Q2021" s="2">
        <f>tbStoricoOrdini[[#This Row],[IMPORTO]]*tbStoricoOrdini[[#This Row],[% COMM.]]</f>
        <v>1.1500000000000001</v>
      </c>
      <c r="R2021" s="2">
        <f>tbStoricoOrdini[[#This Row],[TOT. COMM.]]+tbStoricoOrdini[[#This Row],[IMPORTO]]</f>
        <v>24.15</v>
      </c>
    </row>
    <row r="2022" spans="1:18">
      <c r="A2022" s="1">
        <v>43891</v>
      </c>
      <c r="B2022" s="7">
        <f>MONTH(tbStoricoOrdini[[#This Row],[DATA]])</f>
        <v>3</v>
      </c>
      <c r="C2022" t="s">
        <v>2117</v>
      </c>
      <c r="D2022" t="str">
        <f>RIGHT(tbStoricoOrdini[[#This Row],[ORDINE]],4)</f>
        <v>2019</v>
      </c>
      <c r="E2022" t="s">
        <v>32</v>
      </c>
      <c r="F2022" t="str">
        <f>VLOOKUP(tbStoricoOrdini[[#This Row],[CLIENTE]],tbClienti[],3,FALSE)</f>
        <v>Emilia Romagna</v>
      </c>
      <c r="G2022" t="str">
        <f>VLOOKUP(tbStoricoOrdini[[#This Row],[CLIENTE]],tbClienti[],7,FALSE)</f>
        <v>BC</v>
      </c>
      <c r="H2022" t="s">
        <v>68</v>
      </c>
      <c r="I2022" t="str">
        <f>IF(LEFT(tbStoricoOrdini[[#This Row],[ARTICOLO]],3) = "COG","COG",LEFT(tbStoricoOrdini[[#This Row],[ARTICOLO]],FIND(" ",tbStoricoOrdini[[#This Row],[ARTICOLO]])-1))</f>
        <v>BAG</v>
      </c>
      <c r="J2022" t="str">
        <f>MID(tbStoricoOrdini[[#This Row],[ARTICOLO]],FIND(" ",tbStoricoOrdini[[#This Row],[ARTICOLO]])+1,4)</f>
        <v>5000</v>
      </c>
      <c r="K2022" t="str">
        <f>IFERROR(RIGHT(tbStoricoOrdini[[#This Row],[ARTICOLO]],LEN(tbStoricoOrdini[[#This Row],[ARTICOLO]])-FIND(" ",tbStoricoOrdini[[#This Row],[ARTICOLO]],FIND(" ",tbStoricoOrdini[[#This Row],[ARTICOLO]]) +1)),"")</f>
        <v/>
      </c>
      <c r="L2022" s="3">
        <f>VLOOKUP(tbStoricoOrdini[[#This Row],[ARTICOLO]],tbArticoli[],2,FALSE)</f>
        <v>250</v>
      </c>
      <c r="M2022" s="22">
        <f>tbStoricoOrdini[[#This Row],[IMPORTO]]/tbStoricoOrdini[[#This Row],[PREZZO]]</f>
        <v>0.28399999999999997</v>
      </c>
      <c r="N2022" t="s">
        <v>7</v>
      </c>
      <c r="O2022" s="8">
        <f>VLOOKUP(tbStoricoOrdini[[#This Row],[AGENTE]],tbAgenti[],2,FALSE)</f>
        <v>0.03</v>
      </c>
      <c r="P2022" s="2">
        <v>71</v>
      </c>
      <c r="Q2022" s="2">
        <f>tbStoricoOrdini[[#This Row],[IMPORTO]]*tbStoricoOrdini[[#This Row],[% COMM.]]</f>
        <v>2.13</v>
      </c>
      <c r="R2022" s="2">
        <f>tbStoricoOrdini[[#This Row],[TOT. COMM.]]+tbStoricoOrdini[[#This Row],[IMPORTO]]</f>
        <v>73.13</v>
      </c>
    </row>
    <row r="2023" spans="1:18">
      <c r="A2023" s="1">
        <v>43891</v>
      </c>
      <c r="B2023" s="7">
        <f>MONTH(tbStoricoOrdini[[#This Row],[DATA]])</f>
        <v>3</v>
      </c>
      <c r="C2023" t="s">
        <v>2118</v>
      </c>
      <c r="D2023" t="str">
        <f>RIGHT(tbStoricoOrdini[[#This Row],[ORDINE]],4)</f>
        <v>2020</v>
      </c>
      <c r="E2023" t="s">
        <v>32</v>
      </c>
      <c r="F2023" t="str">
        <f>VLOOKUP(tbStoricoOrdini[[#This Row],[CLIENTE]],tbClienti[],3,FALSE)</f>
        <v>Emilia Romagna</v>
      </c>
      <c r="G2023" t="str">
        <f>VLOOKUP(tbStoricoOrdini[[#This Row],[CLIENTE]],tbClienti[],7,FALSE)</f>
        <v>BC</v>
      </c>
      <c r="H2023" t="s">
        <v>69</v>
      </c>
      <c r="I2023" t="str">
        <f>IF(LEFT(tbStoricoOrdini[[#This Row],[ARTICOLO]],3) = "COG","COG",LEFT(tbStoricoOrdini[[#This Row],[ARTICOLO]],FIND(" ",tbStoricoOrdini[[#This Row],[ARTICOLO]])-1))</f>
        <v>BAG</v>
      </c>
      <c r="J2023" t="str">
        <f>MID(tbStoricoOrdini[[#This Row],[ARTICOLO]],FIND(" ",tbStoricoOrdini[[#This Row],[ARTICOLO]])+1,4)</f>
        <v>1121</v>
      </c>
      <c r="K2023" t="str">
        <f>IFERROR(RIGHT(tbStoricoOrdini[[#This Row],[ARTICOLO]],LEN(tbStoricoOrdini[[#This Row],[ARTICOLO]])-FIND(" ",tbStoricoOrdini[[#This Row],[ARTICOLO]],FIND(" ",tbStoricoOrdini[[#This Row],[ARTICOLO]]) +1)),"")</f>
        <v>Gold</v>
      </c>
      <c r="L2023" s="3">
        <f>VLOOKUP(tbStoricoOrdini[[#This Row],[ARTICOLO]],tbArticoli[],2,FALSE)</f>
        <v>230</v>
      </c>
      <c r="M2023" s="22">
        <f>tbStoricoOrdini[[#This Row],[IMPORTO]]/tbStoricoOrdini[[#This Row],[PREZZO]]</f>
        <v>54.369565217391305</v>
      </c>
      <c r="N2023" t="s">
        <v>9</v>
      </c>
      <c r="O2023" s="8">
        <f>VLOOKUP(tbStoricoOrdini[[#This Row],[AGENTE]],tbAgenti[],2,FALSE)</f>
        <v>0.05</v>
      </c>
      <c r="P2023" s="2">
        <v>12505</v>
      </c>
      <c r="Q2023" s="2">
        <f>tbStoricoOrdini[[#This Row],[IMPORTO]]*tbStoricoOrdini[[#This Row],[% COMM.]]</f>
        <v>625.25</v>
      </c>
      <c r="R2023" s="2">
        <f>tbStoricoOrdini[[#This Row],[TOT. COMM.]]+tbStoricoOrdini[[#This Row],[IMPORTO]]</f>
        <v>13130.25</v>
      </c>
    </row>
    <row r="2024" spans="1:18">
      <c r="A2024" s="1">
        <v>43891</v>
      </c>
      <c r="B2024" s="7">
        <f>MONTH(tbStoricoOrdini[[#This Row],[DATA]])</f>
        <v>3</v>
      </c>
      <c r="C2024" t="s">
        <v>2119</v>
      </c>
      <c r="D2024" t="str">
        <f>RIGHT(tbStoricoOrdini[[#This Row],[ORDINE]],4)</f>
        <v>2021</v>
      </c>
      <c r="E2024" t="s">
        <v>32</v>
      </c>
      <c r="F2024" t="str">
        <f>VLOOKUP(tbStoricoOrdini[[#This Row],[CLIENTE]],tbClienti[],3,FALSE)</f>
        <v>Emilia Romagna</v>
      </c>
      <c r="G2024" t="str">
        <f>VLOOKUP(tbStoricoOrdini[[#This Row],[CLIENTE]],tbClienti[],7,FALSE)</f>
        <v>BC</v>
      </c>
      <c r="H2024" t="s">
        <v>83</v>
      </c>
      <c r="I2024" t="str">
        <f>IF(LEFT(tbStoricoOrdini[[#This Row],[ARTICOLO]],3) = "COG","COG",LEFT(tbStoricoOrdini[[#This Row],[ARTICOLO]],FIND(" ",tbStoricoOrdini[[#This Row],[ARTICOLO]])-1))</f>
        <v>COG</v>
      </c>
      <c r="J2024" t="str">
        <f>MID(tbStoricoOrdini[[#This Row],[ARTICOLO]],FIND(" ",tbStoricoOrdini[[#This Row],[ARTICOLO]])+1,4)</f>
        <v>8000</v>
      </c>
      <c r="K2024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2024" s="3">
        <f>VLOOKUP(tbStoricoOrdini[[#This Row],[ARTICOLO]],tbArticoli[],2,FALSE)</f>
        <v>670</v>
      </c>
      <c r="M2024" s="22">
        <f>tbStoricoOrdini[[#This Row],[IMPORTO]]/tbStoricoOrdini[[#This Row],[PREZZO]]</f>
        <v>5.0119402985074624</v>
      </c>
      <c r="N2024" t="s">
        <v>9</v>
      </c>
      <c r="O2024" s="8">
        <f>VLOOKUP(tbStoricoOrdini[[#This Row],[AGENTE]],tbAgenti[],2,FALSE)</f>
        <v>0.05</v>
      </c>
      <c r="P2024" s="2">
        <v>3358</v>
      </c>
      <c r="Q2024" s="2">
        <f>tbStoricoOrdini[[#This Row],[IMPORTO]]*tbStoricoOrdini[[#This Row],[% COMM.]]</f>
        <v>167.9</v>
      </c>
      <c r="R2024" s="2">
        <f>tbStoricoOrdini[[#This Row],[TOT. COMM.]]+tbStoricoOrdini[[#This Row],[IMPORTO]]</f>
        <v>3525.9</v>
      </c>
    </row>
    <row r="2025" spans="1:18">
      <c r="A2025" s="1">
        <v>43891</v>
      </c>
      <c r="B2025" s="7">
        <f>MONTH(tbStoricoOrdini[[#This Row],[DATA]])</f>
        <v>3</v>
      </c>
      <c r="C2025" t="s">
        <v>2120</v>
      </c>
      <c r="D2025" t="str">
        <f>RIGHT(tbStoricoOrdini[[#This Row],[ORDINE]],4)</f>
        <v>2022</v>
      </c>
      <c r="E2025" t="s">
        <v>32</v>
      </c>
      <c r="F2025" t="str">
        <f>VLOOKUP(tbStoricoOrdini[[#This Row],[CLIENTE]],tbClienti[],3,FALSE)</f>
        <v>Emilia Romagna</v>
      </c>
      <c r="G2025" t="str">
        <f>VLOOKUP(tbStoricoOrdini[[#This Row],[CLIENTE]],tbClienti[],7,FALSE)</f>
        <v>BC</v>
      </c>
      <c r="H2025" t="s">
        <v>70</v>
      </c>
      <c r="I2025" t="str">
        <f>IF(LEFT(tbStoricoOrdini[[#This Row],[ARTICOLO]],3) = "COG","COG",LEFT(tbStoricoOrdini[[#This Row],[ARTICOLO]],FIND(" ",tbStoricoOrdini[[#This Row],[ARTICOLO]])-1))</f>
        <v>EB08</v>
      </c>
      <c r="J2025" t="str">
        <f>MID(tbStoricoOrdini[[#This Row],[ARTICOLO]],FIND(" ",tbStoricoOrdini[[#This Row],[ARTICOLO]])+1,4)</f>
        <v>7500</v>
      </c>
      <c r="K2025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2025" s="3">
        <f>VLOOKUP(tbStoricoOrdini[[#This Row],[ARTICOLO]],tbArticoli[],2,FALSE)</f>
        <v>180</v>
      </c>
      <c r="M2025" s="22">
        <f>tbStoricoOrdini[[#This Row],[IMPORTO]]/tbStoricoOrdini[[#This Row],[PREZZO]]</f>
        <v>1.6</v>
      </c>
      <c r="N2025" t="s">
        <v>9</v>
      </c>
      <c r="O2025" s="8">
        <f>VLOOKUP(tbStoricoOrdini[[#This Row],[AGENTE]],tbAgenti[],2,FALSE)</f>
        <v>0.05</v>
      </c>
      <c r="P2025" s="2">
        <v>288</v>
      </c>
      <c r="Q2025" s="2">
        <f>tbStoricoOrdini[[#This Row],[IMPORTO]]*tbStoricoOrdini[[#This Row],[% COMM.]]</f>
        <v>14.4</v>
      </c>
      <c r="R2025" s="2">
        <f>tbStoricoOrdini[[#This Row],[TOT. COMM.]]+tbStoricoOrdini[[#This Row],[IMPORTO]]</f>
        <v>302.39999999999998</v>
      </c>
    </row>
    <row r="2026" spans="1:18">
      <c r="A2026" s="1">
        <v>43891</v>
      </c>
      <c r="B2026" s="7">
        <f>MONTH(tbStoricoOrdini[[#This Row],[DATA]])</f>
        <v>3</v>
      </c>
      <c r="C2026" t="s">
        <v>2121</v>
      </c>
      <c r="D2026" t="str">
        <f>RIGHT(tbStoricoOrdini[[#This Row],[ORDINE]],4)</f>
        <v>2023</v>
      </c>
      <c r="E2026" t="s">
        <v>32</v>
      </c>
      <c r="F2026" t="str">
        <f>VLOOKUP(tbStoricoOrdini[[#This Row],[CLIENTE]],tbClienti[],3,FALSE)</f>
        <v>Emilia Romagna</v>
      </c>
      <c r="G2026" t="str">
        <f>VLOOKUP(tbStoricoOrdini[[#This Row],[CLIENTE]],tbClienti[],7,FALSE)</f>
        <v>BC</v>
      </c>
      <c r="H2026" t="s">
        <v>71</v>
      </c>
      <c r="I2026" t="str">
        <f>IF(LEFT(tbStoricoOrdini[[#This Row],[ARTICOLO]],3) = "COG","COG",LEFT(tbStoricoOrdini[[#This Row],[ARTICOLO]],FIND(" ",tbStoricoOrdini[[#This Row],[ARTICOLO]])-1))</f>
        <v>EB07</v>
      </c>
      <c r="J2026" t="str">
        <f>MID(tbStoricoOrdini[[#This Row],[ARTICOLO]],FIND(" ",tbStoricoOrdini[[#This Row],[ARTICOLO]])+1,4)</f>
        <v>5000</v>
      </c>
      <c r="K2026" t="str">
        <f>IFERROR(RIGHT(tbStoricoOrdini[[#This Row],[ARTICOLO]],LEN(tbStoricoOrdini[[#This Row],[ARTICOLO]])-FIND(" ",tbStoricoOrdini[[#This Row],[ARTICOLO]],FIND(" ",tbStoricoOrdini[[#This Row],[ARTICOLO]]) +1)),"")</f>
        <v/>
      </c>
      <c r="L2026" s="3">
        <f>VLOOKUP(tbStoricoOrdini[[#This Row],[ARTICOLO]],tbArticoli[],2,FALSE)</f>
        <v>140</v>
      </c>
      <c r="M2026" s="22">
        <f>tbStoricoOrdini[[#This Row],[IMPORTO]]/tbStoricoOrdini[[#This Row],[PREZZO]]</f>
        <v>0.56428571428571428</v>
      </c>
      <c r="N2026" t="s">
        <v>39</v>
      </c>
      <c r="O2026" s="8">
        <f>VLOOKUP(tbStoricoOrdini[[#This Row],[AGENTE]],tbAgenti[],2,FALSE)</f>
        <v>0.05</v>
      </c>
      <c r="P2026" s="2">
        <v>79</v>
      </c>
      <c r="Q2026" s="2">
        <f>tbStoricoOrdini[[#This Row],[IMPORTO]]*tbStoricoOrdini[[#This Row],[% COMM.]]</f>
        <v>3.95</v>
      </c>
      <c r="R2026" s="2">
        <f>tbStoricoOrdini[[#This Row],[TOT. COMM.]]+tbStoricoOrdini[[#This Row],[IMPORTO]]</f>
        <v>82.95</v>
      </c>
    </row>
    <row r="2027" spans="1:18">
      <c r="A2027" s="1">
        <v>43891</v>
      </c>
      <c r="B2027" s="7">
        <f>MONTH(tbStoricoOrdini[[#This Row],[DATA]])</f>
        <v>3</v>
      </c>
      <c r="C2027" t="s">
        <v>2122</v>
      </c>
      <c r="D2027" t="str">
        <f>RIGHT(tbStoricoOrdini[[#This Row],[ORDINE]],4)</f>
        <v>2024</v>
      </c>
      <c r="E2027" t="s">
        <v>32</v>
      </c>
      <c r="F2027" t="str">
        <f>VLOOKUP(tbStoricoOrdini[[#This Row],[CLIENTE]],tbClienti[],3,FALSE)</f>
        <v>Emilia Romagna</v>
      </c>
      <c r="G2027" t="str">
        <f>VLOOKUP(tbStoricoOrdini[[#This Row],[CLIENTE]],tbClienti[],7,FALSE)</f>
        <v>BC</v>
      </c>
      <c r="H2027" t="s">
        <v>71</v>
      </c>
      <c r="I2027" t="str">
        <f>IF(LEFT(tbStoricoOrdini[[#This Row],[ARTICOLO]],3) = "COG","COG",LEFT(tbStoricoOrdini[[#This Row],[ARTICOLO]],FIND(" ",tbStoricoOrdini[[#This Row],[ARTICOLO]])-1))</f>
        <v>EB07</v>
      </c>
      <c r="J2027" t="str">
        <f>MID(tbStoricoOrdini[[#This Row],[ARTICOLO]],FIND(" ",tbStoricoOrdini[[#This Row],[ARTICOLO]])+1,4)</f>
        <v>5000</v>
      </c>
      <c r="K2027" t="str">
        <f>IFERROR(RIGHT(tbStoricoOrdini[[#This Row],[ARTICOLO]],LEN(tbStoricoOrdini[[#This Row],[ARTICOLO]])-FIND(" ",tbStoricoOrdini[[#This Row],[ARTICOLO]],FIND(" ",tbStoricoOrdini[[#This Row],[ARTICOLO]]) +1)),"")</f>
        <v/>
      </c>
      <c r="L2027" s="3">
        <f>VLOOKUP(tbStoricoOrdini[[#This Row],[ARTICOLO]],tbArticoli[],2,FALSE)</f>
        <v>140</v>
      </c>
      <c r="M2027" s="22">
        <f>tbStoricoOrdini[[#This Row],[IMPORTO]]/tbStoricoOrdini[[#This Row],[PREZZO]]</f>
        <v>0.68571428571428572</v>
      </c>
      <c r="N2027" t="s">
        <v>7</v>
      </c>
      <c r="O2027" s="8">
        <f>VLOOKUP(tbStoricoOrdini[[#This Row],[AGENTE]],tbAgenti[],2,FALSE)</f>
        <v>0.03</v>
      </c>
      <c r="P2027" s="2">
        <v>96</v>
      </c>
      <c r="Q2027" s="2">
        <f>tbStoricoOrdini[[#This Row],[IMPORTO]]*tbStoricoOrdini[[#This Row],[% COMM.]]</f>
        <v>2.88</v>
      </c>
      <c r="R2027" s="2">
        <f>tbStoricoOrdini[[#This Row],[TOT. COMM.]]+tbStoricoOrdini[[#This Row],[IMPORTO]]</f>
        <v>98.88</v>
      </c>
    </row>
    <row r="2028" spans="1:18">
      <c r="A2028" s="1">
        <v>43891</v>
      </c>
      <c r="B2028" s="7">
        <f>MONTH(tbStoricoOrdini[[#This Row],[DATA]])</f>
        <v>3</v>
      </c>
      <c r="C2028" t="s">
        <v>2123</v>
      </c>
      <c r="D2028" t="str">
        <f>RIGHT(tbStoricoOrdini[[#This Row],[ORDINE]],4)</f>
        <v>2025</v>
      </c>
      <c r="E2028" t="s">
        <v>32</v>
      </c>
      <c r="F2028" t="str">
        <f>VLOOKUP(tbStoricoOrdini[[#This Row],[CLIENTE]],tbClienti[],3,FALSE)</f>
        <v>Emilia Romagna</v>
      </c>
      <c r="G2028" t="str">
        <f>VLOOKUP(tbStoricoOrdini[[#This Row],[CLIENTE]],tbClienti[],7,FALSE)</f>
        <v>BC</v>
      </c>
      <c r="H2028" t="s">
        <v>71</v>
      </c>
      <c r="I2028" t="str">
        <f>IF(LEFT(tbStoricoOrdini[[#This Row],[ARTICOLO]],3) = "COG","COG",LEFT(tbStoricoOrdini[[#This Row],[ARTICOLO]],FIND(" ",tbStoricoOrdini[[#This Row],[ARTICOLO]])-1))</f>
        <v>EB07</v>
      </c>
      <c r="J2028" t="str">
        <f>MID(tbStoricoOrdini[[#This Row],[ARTICOLO]],FIND(" ",tbStoricoOrdini[[#This Row],[ARTICOLO]])+1,4)</f>
        <v>5000</v>
      </c>
      <c r="K2028" t="str">
        <f>IFERROR(RIGHT(tbStoricoOrdini[[#This Row],[ARTICOLO]],LEN(tbStoricoOrdini[[#This Row],[ARTICOLO]])-FIND(" ",tbStoricoOrdini[[#This Row],[ARTICOLO]],FIND(" ",tbStoricoOrdini[[#This Row],[ARTICOLO]]) +1)),"")</f>
        <v/>
      </c>
      <c r="L2028" s="3">
        <f>VLOOKUP(tbStoricoOrdini[[#This Row],[ARTICOLO]],tbArticoli[],2,FALSE)</f>
        <v>140</v>
      </c>
      <c r="M2028" s="22">
        <f>tbStoricoOrdini[[#This Row],[IMPORTO]]/tbStoricoOrdini[[#This Row],[PREZZO]]</f>
        <v>3.1285714285714286</v>
      </c>
      <c r="N2028" t="s">
        <v>9</v>
      </c>
      <c r="O2028" s="8">
        <f>VLOOKUP(tbStoricoOrdini[[#This Row],[AGENTE]],tbAgenti[],2,FALSE)</f>
        <v>0.05</v>
      </c>
      <c r="P2028" s="2">
        <v>438</v>
      </c>
      <c r="Q2028" s="2">
        <f>tbStoricoOrdini[[#This Row],[IMPORTO]]*tbStoricoOrdini[[#This Row],[% COMM.]]</f>
        <v>21.900000000000002</v>
      </c>
      <c r="R2028" s="2">
        <f>tbStoricoOrdini[[#This Row],[TOT. COMM.]]+tbStoricoOrdini[[#This Row],[IMPORTO]]</f>
        <v>459.9</v>
      </c>
    </row>
    <row r="2029" spans="1:18">
      <c r="A2029" s="1">
        <v>43891</v>
      </c>
      <c r="B2029" s="7">
        <f>MONTH(tbStoricoOrdini[[#This Row],[DATA]])</f>
        <v>3</v>
      </c>
      <c r="C2029" t="s">
        <v>2124</v>
      </c>
      <c r="D2029" t="str">
        <f>RIGHT(tbStoricoOrdini[[#This Row],[ORDINE]],4)</f>
        <v>2026</v>
      </c>
      <c r="E2029" t="s">
        <v>32</v>
      </c>
      <c r="F2029" t="str">
        <f>VLOOKUP(tbStoricoOrdini[[#This Row],[CLIENTE]],tbClienti[],3,FALSE)</f>
        <v>Emilia Romagna</v>
      </c>
      <c r="G2029" t="str">
        <f>VLOOKUP(tbStoricoOrdini[[#This Row],[CLIENTE]],tbClienti[],7,FALSE)</f>
        <v>BC</v>
      </c>
      <c r="H2029" t="s">
        <v>76</v>
      </c>
      <c r="I2029" t="str">
        <f>IF(LEFT(tbStoricoOrdini[[#This Row],[ARTICOLO]],3) = "COG","COG",LEFT(tbStoricoOrdini[[#This Row],[ARTICOLO]],FIND(" ",tbStoricoOrdini[[#This Row],[ARTICOLO]])-1))</f>
        <v>COG</v>
      </c>
      <c r="J2029" t="str">
        <f>MID(tbStoricoOrdini[[#This Row],[ARTICOLO]],FIND(" ",tbStoricoOrdini[[#This Row],[ARTICOLO]])+1,4)</f>
        <v>1000</v>
      </c>
      <c r="K2029" t="str">
        <f>IFERROR(RIGHT(tbStoricoOrdini[[#This Row],[ARTICOLO]],LEN(tbStoricoOrdini[[#This Row],[ARTICOLO]])-FIND(" ",tbStoricoOrdini[[#This Row],[ARTICOLO]],FIND(" ",tbStoricoOrdini[[#This Row],[ARTICOLO]]) +1)),"")</f>
        <v/>
      </c>
      <c r="L2029" s="3">
        <f>VLOOKUP(tbStoricoOrdini[[#This Row],[ARTICOLO]],tbArticoli[],2,FALSE)</f>
        <v>150</v>
      </c>
      <c r="M2029" s="22">
        <f>tbStoricoOrdini[[#This Row],[IMPORTO]]/tbStoricoOrdini[[#This Row],[PREZZO]]</f>
        <v>5.54</v>
      </c>
      <c r="N2029" t="s">
        <v>39</v>
      </c>
      <c r="O2029" s="8">
        <f>VLOOKUP(tbStoricoOrdini[[#This Row],[AGENTE]],tbAgenti[],2,FALSE)</f>
        <v>0.05</v>
      </c>
      <c r="P2029" s="2">
        <v>831</v>
      </c>
      <c r="Q2029" s="2">
        <f>tbStoricoOrdini[[#This Row],[IMPORTO]]*tbStoricoOrdini[[#This Row],[% COMM.]]</f>
        <v>41.550000000000004</v>
      </c>
      <c r="R2029" s="2">
        <f>tbStoricoOrdini[[#This Row],[TOT. COMM.]]+tbStoricoOrdini[[#This Row],[IMPORTO]]</f>
        <v>872.55</v>
      </c>
    </row>
    <row r="2030" spans="1:18">
      <c r="A2030" s="1">
        <v>43891</v>
      </c>
      <c r="B2030" s="7">
        <f>MONTH(tbStoricoOrdini[[#This Row],[DATA]])</f>
        <v>3</v>
      </c>
      <c r="C2030" t="s">
        <v>2125</v>
      </c>
      <c r="D2030" t="str">
        <f>RIGHT(tbStoricoOrdini[[#This Row],[ORDINE]],4)</f>
        <v>2027</v>
      </c>
      <c r="E2030" t="s">
        <v>32</v>
      </c>
      <c r="F2030" t="str">
        <f>VLOOKUP(tbStoricoOrdini[[#This Row],[CLIENTE]],tbClienti[],3,FALSE)</f>
        <v>Emilia Romagna</v>
      </c>
      <c r="G2030" t="str">
        <f>VLOOKUP(tbStoricoOrdini[[#This Row],[CLIENTE]],tbClienti[],7,FALSE)</f>
        <v>BC</v>
      </c>
      <c r="H2030" t="s">
        <v>76</v>
      </c>
      <c r="I2030" t="str">
        <f>IF(LEFT(tbStoricoOrdini[[#This Row],[ARTICOLO]],3) = "COG","COG",LEFT(tbStoricoOrdini[[#This Row],[ARTICOLO]],FIND(" ",tbStoricoOrdini[[#This Row],[ARTICOLO]])-1))</f>
        <v>COG</v>
      </c>
      <c r="J2030" t="str">
        <f>MID(tbStoricoOrdini[[#This Row],[ARTICOLO]],FIND(" ",tbStoricoOrdini[[#This Row],[ARTICOLO]])+1,4)</f>
        <v>1000</v>
      </c>
      <c r="K2030" t="str">
        <f>IFERROR(RIGHT(tbStoricoOrdini[[#This Row],[ARTICOLO]],LEN(tbStoricoOrdini[[#This Row],[ARTICOLO]])-FIND(" ",tbStoricoOrdini[[#This Row],[ARTICOLO]],FIND(" ",tbStoricoOrdini[[#This Row],[ARTICOLO]]) +1)),"")</f>
        <v/>
      </c>
      <c r="L2030" s="3">
        <f>VLOOKUP(tbStoricoOrdini[[#This Row],[ARTICOLO]],tbArticoli[],2,FALSE)</f>
        <v>150</v>
      </c>
      <c r="M2030" s="22">
        <f>tbStoricoOrdini[[#This Row],[IMPORTO]]/tbStoricoOrdini[[#This Row],[PREZZO]]</f>
        <v>9.16</v>
      </c>
      <c r="N2030" t="s">
        <v>9</v>
      </c>
      <c r="O2030" s="8">
        <f>VLOOKUP(tbStoricoOrdini[[#This Row],[AGENTE]],tbAgenti[],2,FALSE)</f>
        <v>0.05</v>
      </c>
      <c r="P2030" s="2">
        <v>1374</v>
      </c>
      <c r="Q2030" s="2">
        <f>tbStoricoOrdini[[#This Row],[IMPORTO]]*tbStoricoOrdini[[#This Row],[% COMM.]]</f>
        <v>68.7</v>
      </c>
      <c r="R2030" s="2">
        <f>tbStoricoOrdini[[#This Row],[TOT. COMM.]]+tbStoricoOrdini[[#This Row],[IMPORTO]]</f>
        <v>1442.7</v>
      </c>
    </row>
    <row r="2031" spans="1:18">
      <c r="A2031" s="1">
        <v>43891</v>
      </c>
      <c r="B2031" s="7">
        <f>MONTH(tbStoricoOrdini[[#This Row],[DATA]])</f>
        <v>3</v>
      </c>
      <c r="C2031" t="s">
        <v>2126</v>
      </c>
      <c r="D2031" t="str">
        <f>RIGHT(tbStoricoOrdini[[#This Row],[ORDINE]],4)</f>
        <v>2028</v>
      </c>
      <c r="E2031" t="s">
        <v>32</v>
      </c>
      <c r="F2031" t="str">
        <f>VLOOKUP(tbStoricoOrdini[[#This Row],[CLIENTE]],tbClienti[],3,FALSE)</f>
        <v>Emilia Romagna</v>
      </c>
      <c r="G2031" t="str">
        <f>VLOOKUP(tbStoricoOrdini[[#This Row],[CLIENTE]],tbClienti[],7,FALSE)</f>
        <v>BC</v>
      </c>
      <c r="H2031" t="s">
        <v>72</v>
      </c>
      <c r="I2031" t="str">
        <f>IF(LEFT(tbStoricoOrdini[[#This Row],[ARTICOLO]],3) = "COG","COG",LEFT(tbStoricoOrdini[[#This Row],[ARTICOLO]],FIND(" ",tbStoricoOrdini[[#This Row],[ARTICOLO]])-1))</f>
        <v>EB06</v>
      </c>
      <c r="J2031" t="str">
        <f>MID(tbStoricoOrdini[[#This Row],[ARTICOLO]],FIND(" ",tbStoricoOrdini[[#This Row],[ARTICOLO]])+1,4)</f>
        <v>3000</v>
      </c>
      <c r="K2031" t="str">
        <f>IFERROR(RIGHT(tbStoricoOrdini[[#This Row],[ARTICOLO]],LEN(tbStoricoOrdini[[#This Row],[ARTICOLO]])-FIND(" ",tbStoricoOrdini[[#This Row],[ARTICOLO]],FIND(" ",tbStoricoOrdini[[#This Row],[ARTICOLO]]) +1)),"")</f>
        <v>Medium</v>
      </c>
      <c r="L2031" s="3">
        <f>VLOOKUP(tbStoricoOrdini[[#This Row],[ARTICOLO]],tbArticoli[],2,FALSE)</f>
        <v>120</v>
      </c>
      <c r="M2031" s="22">
        <f>tbStoricoOrdini[[#This Row],[IMPORTO]]/tbStoricoOrdini[[#This Row],[PREZZO]]</f>
        <v>0.73333333333333328</v>
      </c>
      <c r="N2031" t="s">
        <v>39</v>
      </c>
      <c r="O2031" s="8">
        <f>VLOOKUP(tbStoricoOrdini[[#This Row],[AGENTE]],tbAgenti[],2,FALSE)</f>
        <v>0.05</v>
      </c>
      <c r="P2031" s="2">
        <v>88</v>
      </c>
      <c r="Q2031" s="2">
        <f>tbStoricoOrdini[[#This Row],[IMPORTO]]*tbStoricoOrdini[[#This Row],[% COMM.]]</f>
        <v>4.4000000000000004</v>
      </c>
      <c r="R2031" s="2">
        <f>tbStoricoOrdini[[#This Row],[TOT. COMM.]]+tbStoricoOrdini[[#This Row],[IMPORTO]]</f>
        <v>92.4</v>
      </c>
    </row>
    <row r="2032" spans="1:18">
      <c r="A2032" s="1">
        <v>43891</v>
      </c>
      <c r="B2032" s="7">
        <f>MONTH(tbStoricoOrdini[[#This Row],[DATA]])</f>
        <v>3</v>
      </c>
      <c r="C2032" t="s">
        <v>2127</v>
      </c>
      <c r="D2032" t="str">
        <f>RIGHT(tbStoricoOrdini[[#This Row],[ORDINE]],4)</f>
        <v>2029</v>
      </c>
      <c r="E2032" t="s">
        <v>32</v>
      </c>
      <c r="F2032" t="str">
        <f>VLOOKUP(tbStoricoOrdini[[#This Row],[CLIENTE]],tbClienti[],3,FALSE)</f>
        <v>Emilia Romagna</v>
      </c>
      <c r="G2032" t="str">
        <f>VLOOKUP(tbStoricoOrdini[[#This Row],[CLIENTE]],tbClienti[],7,FALSE)</f>
        <v>BC</v>
      </c>
      <c r="H2032" t="s">
        <v>72</v>
      </c>
      <c r="I2032" t="str">
        <f>IF(LEFT(tbStoricoOrdini[[#This Row],[ARTICOLO]],3) = "COG","COG",LEFT(tbStoricoOrdini[[#This Row],[ARTICOLO]],FIND(" ",tbStoricoOrdini[[#This Row],[ARTICOLO]])-1))</f>
        <v>EB06</v>
      </c>
      <c r="J2032" t="str">
        <f>MID(tbStoricoOrdini[[#This Row],[ARTICOLO]],FIND(" ",tbStoricoOrdini[[#This Row],[ARTICOLO]])+1,4)</f>
        <v>3000</v>
      </c>
      <c r="K2032" t="str">
        <f>IFERROR(RIGHT(tbStoricoOrdini[[#This Row],[ARTICOLO]],LEN(tbStoricoOrdini[[#This Row],[ARTICOLO]])-FIND(" ",tbStoricoOrdini[[#This Row],[ARTICOLO]],FIND(" ",tbStoricoOrdini[[#This Row],[ARTICOLO]]) +1)),"")</f>
        <v>Medium</v>
      </c>
      <c r="L2032" s="3">
        <f>VLOOKUP(tbStoricoOrdini[[#This Row],[ARTICOLO]],tbArticoli[],2,FALSE)</f>
        <v>120</v>
      </c>
      <c r="M2032" s="22">
        <f>tbStoricoOrdini[[#This Row],[IMPORTO]]/tbStoricoOrdini[[#This Row],[PREZZO]]</f>
        <v>1.2749999999999999</v>
      </c>
      <c r="N2032" t="s">
        <v>9</v>
      </c>
      <c r="O2032" s="8">
        <f>VLOOKUP(tbStoricoOrdini[[#This Row],[AGENTE]],tbAgenti[],2,FALSE)</f>
        <v>0.05</v>
      </c>
      <c r="P2032" s="2">
        <v>153</v>
      </c>
      <c r="Q2032" s="2">
        <f>tbStoricoOrdini[[#This Row],[IMPORTO]]*tbStoricoOrdini[[#This Row],[% COMM.]]</f>
        <v>7.65</v>
      </c>
      <c r="R2032" s="2">
        <f>tbStoricoOrdini[[#This Row],[TOT. COMM.]]+tbStoricoOrdini[[#This Row],[IMPORTO]]</f>
        <v>160.65</v>
      </c>
    </row>
    <row r="2033" spans="1:18">
      <c r="A2033" s="1">
        <v>43891</v>
      </c>
      <c r="B2033" s="7">
        <f>MONTH(tbStoricoOrdini[[#This Row],[DATA]])</f>
        <v>3</v>
      </c>
      <c r="C2033" t="s">
        <v>2128</v>
      </c>
      <c r="D2033" t="str">
        <f>RIGHT(tbStoricoOrdini[[#This Row],[ORDINE]],4)</f>
        <v>2030</v>
      </c>
      <c r="E2033" t="s">
        <v>32</v>
      </c>
      <c r="F2033" t="str">
        <f>VLOOKUP(tbStoricoOrdini[[#This Row],[CLIENTE]],tbClienti[],3,FALSE)</f>
        <v>Emilia Romagna</v>
      </c>
      <c r="G2033" t="str">
        <f>VLOOKUP(tbStoricoOrdini[[#This Row],[CLIENTE]],tbClienti[],7,FALSE)</f>
        <v>BC</v>
      </c>
      <c r="H2033" t="s">
        <v>73</v>
      </c>
      <c r="I2033" t="str">
        <f>IF(LEFT(tbStoricoOrdini[[#This Row],[ARTICOLO]],3) = "COG","COG",LEFT(tbStoricoOrdini[[#This Row],[ARTICOLO]],FIND(" ",tbStoricoOrdini[[#This Row],[ARTICOLO]])-1))</f>
        <v>EB06</v>
      </c>
      <c r="J2033" t="str">
        <f>MID(tbStoricoOrdini[[#This Row],[ARTICOLO]],FIND(" ",tbStoricoOrdini[[#This Row],[ARTICOLO]])+1,4)</f>
        <v>3000</v>
      </c>
      <c r="K2033" t="str">
        <f>IFERROR(RIGHT(tbStoricoOrdini[[#This Row],[ARTICOLO]],LEN(tbStoricoOrdini[[#This Row],[ARTICOLO]])-FIND(" ",tbStoricoOrdini[[#This Row],[ARTICOLO]],FIND(" ",tbStoricoOrdini[[#This Row],[ARTICOLO]]) +1)),"")</f>
        <v>Plus</v>
      </c>
      <c r="L2033" s="3">
        <f>VLOOKUP(tbStoricoOrdini[[#This Row],[ARTICOLO]],tbArticoli[],2,FALSE)</f>
        <v>130</v>
      </c>
      <c r="M2033" s="22">
        <f>tbStoricoOrdini[[#This Row],[IMPORTO]]/tbStoricoOrdini[[#This Row],[PREZZO]]</f>
        <v>5.6538461538461542</v>
      </c>
      <c r="N2033" t="s">
        <v>39</v>
      </c>
      <c r="O2033" s="8">
        <f>VLOOKUP(tbStoricoOrdini[[#This Row],[AGENTE]],tbAgenti[],2,FALSE)</f>
        <v>0.05</v>
      </c>
      <c r="P2033" s="2">
        <v>735</v>
      </c>
      <c r="Q2033" s="2">
        <f>tbStoricoOrdini[[#This Row],[IMPORTO]]*tbStoricoOrdini[[#This Row],[% COMM.]]</f>
        <v>36.75</v>
      </c>
      <c r="R2033" s="2">
        <f>tbStoricoOrdini[[#This Row],[TOT. COMM.]]+tbStoricoOrdini[[#This Row],[IMPORTO]]</f>
        <v>771.75</v>
      </c>
    </row>
    <row r="2034" spans="1:18">
      <c r="A2034" s="1">
        <v>43891</v>
      </c>
      <c r="B2034" s="7">
        <f>MONTH(tbStoricoOrdini[[#This Row],[DATA]])</f>
        <v>3</v>
      </c>
      <c r="C2034" t="s">
        <v>2129</v>
      </c>
      <c r="D2034" t="str">
        <f>RIGHT(tbStoricoOrdini[[#This Row],[ORDINE]],4)</f>
        <v>2031</v>
      </c>
      <c r="E2034" t="s">
        <v>33</v>
      </c>
      <c r="F2034" t="str">
        <f>VLOOKUP(tbStoricoOrdini[[#This Row],[CLIENTE]],tbClienti[],3,FALSE)</f>
        <v>Veneto</v>
      </c>
      <c r="G2034" t="str">
        <f>VLOOKUP(tbStoricoOrdini[[#This Row],[CLIENTE]],tbClienti[],7,FALSE)</f>
        <v>CC</v>
      </c>
      <c r="H2034" t="s">
        <v>74</v>
      </c>
      <c r="I2034" t="str">
        <f>IF(LEFT(tbStoricoOrdini[[#This Row],[ARTICOLO]],3) = "COG","COG",LEFT(tbStoricoOrdini[[#This Row],[ARTICOLO]],FIND(" ",tbStoricoOrdini[[#This Row],[ARTICOLO]])-1))</f>
        <v>AVRC</v>
      </c>
      <c r="J2034" t="str">
        <f>MID(tbStoricoOrdini[[#This Row],[ARTICOLO]],FIND(" ",tbStoricoOrdini[[#This Row],[ARTICOLO]])+1,4)</f>
        <v>2500</v>
      </c>
      <c r="K2034" t="str">
        <f>IFERROR(RIGHT(tbStoricoOrdini[[#This Row],[ARTICOLO]],LEN(tbStoricoOrdini[[#This Row],[ARTICOLO]])-FIND(" ",tbStoricoOrdini[[#This Row],[ARTICOLO]],FIND(" ",tbStoricoOrdini[[#This Row],[ARTICOLO]]) +1)),"")</f>
        <v>Gold</v>
      </c>
      <c r="L2034" s="3">
        <f>VLOOKUP(tbStoricoOrdini[[#This Row],[ARTICOLO]],tbArticoli[],2,FALSE)</f>
        <v>500</v>
      </c>
      <c r="M2034" s="22">
        <f>tbStoricoOrdini[[#This Row],[IMPORTO]]/tbStoricoOrdini[[#This Row],[PREZZO]]</f>
        <v>6.1239999999999997</v>
      </c>
      <c r="N2034" t="s">
        <v>10</v>
      </c>
      <c r="O2034" s="8">
        <f>VLOOKUP(tbStoricoOrdini[[#This Row],[AGENTE]],tbAgenti[],2,FALSE)</f>
        <v>3.6999999999999998E-2</v>
      </c>
      <c r="P2034" s="2">
        <v>3062</v>
      </c>
      <c r="Q2034" s="2">
        <f>tbStoricoOrdini[[#This Row],[IMPORTO]]*tbStoricoOrdini[[#This Row],[% COMM.]]</f>
        <v>113.294</v>
      </c>
      <c r="R2034" s="2">
        <f>tbStoricoOrdini[[#This Row],[TOT. COMM.]]+tbStoricoOrdini[[#This Row],[IMPORTO]]</f>
        <v>3175.2939999999999</v>
      </c>
    </row>
    <row r="2035" spans="1:18">
      <c r="A2035" s="1">
        <v>43891</v>
      </c>
      <c r="B2035" s="7">
        <f>MONTH(tbStoricoOrdini[[#This Row],[DATA]])</f>
        <v>3</v>
      </c>
      <c r="C2035" t="s">
        <v>2130</v>
      </c>
      <c r="D2035" t="str">
        <f>RIGHT(tbStoricoOrdini[[#This Row],[ORDINE]],4)</f>
        <v>2032</v>
      </c>
      <c r="E2035" t="s">
        <v>33</v>
      </c>
      <c r="F2035" t="str">
        <f>VLOOKUP(tbStoricoOrdini[[#This Row],[CLIENTE]],tbClienti[],3,FALSE)</f>
        <v>Veneto</v>
      </c>
      <c r="G2035" t="str">
        <f>VLOOKUP(tbStoricoOrdini[[#This Row],[CLIENTE]],tbClienti[],7,FALSE)</f>
        <v>CC</v>
      </c>
      <c r="H2035" t="s">
        <v>74</v>
      </c>
      <c r="I2035" t="str">
        <f>IF(LEFT(tbStoricoOrdini[[#This Row],[ARTICOLO]],3) = "COG","COG",LEFT(tbStoricoOrdini[[#This Row],[ARTICOLO]],FIND(" ",tbStoricoOrdini[[#This Row],[ARTICOLO]])-1))</f>
        <v>AVRC</v>
      </c>
      <c r="J2035" t="str">
        <f>MID(tbStoricoOrdini[[#This Row],[ARTICOLO]],FIND(" ",tbStoricoOrdini[[#This Row],[ARTICOLO]])+1,4)</f>
        <v>2500</v>
      </c>
      <c r="K2035" t="str">
        <f>IFERROR(RIGHT(tbStoricoOrdini[[#This Row],[ARTICOLO]],LEN(tbStoricoOrdini[[#This Row],[ARTICOLO]])-FIND(" ",tbStoricoOrdini[[#This Row],[ARTICOLO]],FIND(" ",tbStoricoOrdini[[#This Row],[ARTICOLO]]) +1)),"")</f>
        <v>Gold</v>
      </c>
      <c r="L2035" s="3">
        <f>VLOOKUP(tbStoricoOrdini[[#This Row],[ARTICOLO]],tbArticoli[],2,FALSE)</f>
        <v>500</v>
      </c>
      <c r="M2035" s="22">
        <f>tbStoricoOrdini[[#This Row],[IMPORTO]]/tbStoricoOrdini[[#This Row],[PREZZO]]</f>
        <v>0.90800000000000003</v>
      </c>
      <c r="N2035" t="s">
        <v>8</v>
      </c>
      <c r="O2035" s="8">
        <f>VLOOKUP(tbStoricoOrdini[[#This Row],[AGENTE]],tbAgenti[],2,FALSE)</f>
        <v>0.05</v>
      </c>
      <c r="P2035" s="2">
        <v>454</v>
      </c>
      <c r="Q2035" s="2">
        <f>tbStoricoOrdini[[#This Row],[IMPORTO]]*tbStoricoOrdini[[#This Row],[% COMM.]]</f>
        <v>22.700000000000003</v>
      </c>
      <c r="R2035" s="2">
        <f>tbStoricoOrdini[[#This Row],[TOT. COMM.]]+tbStoricoOrdini[[#This Row],[IMPORTO]]</f>
        <v>476.7</v>
      </c>
    </row>
    <row r="2036" spans="1:18">
      <c r="A2036" s="1">
        <v>43891</v>
      </c>
      <c r="B2036" s="7">
        <f>MONTH(tbStoricoOrdini[[#This Row],[DATA]])</f>
        <v>3</v>
      </c>
      <c r="C2036" t="s">
        <v>2131</v>
      </c>
      <c r="D2036" t="str">
        <f>RIGHT(tbStoricoOrdini[[#This Row],[ORDINE]],4)</f>
        <v>2033</v>
      </c>
      <c r="E2036" t="s">
        <v>33</v>
      </c>
      <c r="F2036" t="str">
        <f>VLOOKUP(tbStoricoOrdini[[#This Row],[CLIENTE]],tbClienti[],3,FALSE)</f>
        <v>Veneto</v>
      </c>
      <c r="G2036" t="str">
        <f>VLOOKUP(tbStoricoOrdini[[#This Row],[CLIENTE]],tbClienti[],7,FALSE)</f>
        <v>CC</v>
      </c>
      <c r="H2036" t="s">
        <v>74</v>
      </c>
      <c r="I2036" t="str">
        <f>IF(LEFT(tbStoricoOrdini[[#This Row],[ARTICOLO]],3) = "COG","COG",LEFT(tbStoricoOrdini[[#This Row],[ARTICOLO]],FIND(" ",tbStoricoOrdini[[#This Row],[ARTICOLO]])-1))</f>
        <v>AVRC</v>
      </c>
      <c r="J2036" t="str">
        <f>MID(tbStoricoOrdini[[#This Row],[ARTICOLO]],FIND(" ",tbStoricoOrdini[[#This Row],[ARTICOLO]])+1,4)</f>
        <v>2500</v>
      </c>
      <c r="K2036" t="str">
        <f>IFERROR(RIGHT(tbStoricoOrdini[[#This Row],[ARTICOLO]],LEN(tbStoricoOrdini[[#This Row],[ARTICOLO]])-FIND(" ",tbStoricoOrdini[[#This Row],[ARTICOLO]],FIND(" ",tbStoricoOrdini[[#This Row],[ARTICOLO]]) +1)),"")</f>
        <v>Gold</v>
      </c>
      <c r="L2036" s="3">
        <f>VLOOKUP(tbStoricoOrdini[[#This Row],[ARTICOLO]],tbArticoli[],2,FALSE)</f>
        <v>500</v>
      </c>
      <c r="M2036" s="22">
        <f>tbStoricoOrdini[[#This Row],[IMPORTO]]/tbStoricoOrdini[[#This Row],[PREZZO]]</f>
        <v>0.126</v>
      </c>
      <c r="N2036" t="s">
        <v>9</v>
      </c>
      <c r="O2036" s="8">
        <f>VLOOKUP(tbStoricoOrdini[[#This Row],[AGENTE]],tbAgenti[],2,FALSE)</f>
        <v>0.05</v>
      </c>
      <c r="P2036" s="2">
        <v>63</v>
      </c>
      <c r="Q2036" s="2">
        <f>tbStoricoOrdini[[#This Row],[IMPORTO]]*tbStoricoOrdini[[#This Row],[% COMM.]]</f>
        <v>3.1500000000000004</v>
      </c>
      <c r="R2036" s="2">
        <f>tbStoricoOrdini[[#This Row],[TOT. COMM.]]+tbStoricoOrdini[[#This Row],[IMPORTO]]</f>
        <v>66.150000000000006</v>
      </c>
    </row>
    <row r="2037" spans="1:18">
      <c r="A2037" s="1">
        <v>43891</v>
      </c>
      <c r="B2037" s="7">
        <f>MONTH(tbStoricoOrdini[[#This Row],[DATA]])</f>
        <v>3</v>
      </c>
      <c r="C2037" t="s">
        <v>2132</v>
      </c>
      <c r="D2037" t="str">
        <f>RIGHT(tbStoricoOrdini[[#This Row],[ORDINE]],4)</f>
        <v>2034</v>
      </c>
      <c r="E2037" t="s">
        <v>33</v>
      </c>
      <c r="F2037" t="str">
        <f>VLOOKUP(tbStoricoOrdini[[#This Row],[CLIENTE]],tbClienti[],3,FALSE)</f>
        <v>Veneto</v>
      </c>
      <c r="G2037" t="str">
        <f>VLOOKUP(tbStoricoOrdini[[#This Row],[CLIENTE]],tbClienti[],7,FALSE)</f>
        <v>CC</v>
      </c>
      <c r="H2037" t="s">
        <v>61</v>
      </c>
      <c r="I2037" t="str">
        <f>IF(LEFT(tbStoricoOrdini[[#This Row],[ARTICOLO]],3) = "COG","COG",LEFT(tbStoricoOrdini[[#This Row],[ARTICOLO]],FIND(" ",tbStoricoOrdini[[#This Row],[ARTICOLO]])-1))</f>
        <v>KLM</v>
      </c>
      <c r="J2037" t="str">
        <f>MID(tbStoricoOrdini[[#This Row],[ARTICOLO]],FIND(" ",tbStoricoOrdini[[#This Row],[ARTICOLO]])+1,4)</f>
        <v>5000</v>
      </c>
      <c r="K2037" t="str">
        <f>IFERROR(RIGHT(tbStoricoOrdini[[#This Row],[ARTICOLO]],LEN(tbStoricoOrdini[[#This Row],[ARTICOLO]])-FIND(" ",tbStoricoOrdini[[#This Row],[ARTICOLO]],FIND(" ",tbStoricoOrdini[[#This Row],[ARTICOLO]]) +1)),"")</f>
        <v>Medium</v>
      </c>
      <c r="L2037" s="3">
        <f>VLOOKUP(tbStoricoOrdini[[#This Row],[ARTICOLO]],tbArticoli[],2,FALSE)</f>
        <v>150</v>
      </c>
      <c r="M2037" s="22">
        <f>tbStoricoOrdini[[#This Row],[IMPORTO]]/tbStoricoOrdini[[#This Row],[PREZZO]]</f>
        <v>7.4133333333333331</v>
      </c>
      <c r="N2037" t="s">
        <v>10</v>
      </c>
      <c r="O2037" s="8">
        <f>VLOOKUP(tbStoricoOrdini[[#This Row],[AGENTE]],tbAgenti[],2,FALSE)</f>
        <v>3.6999999999999998E-2</v>
      </c>
      <c r="P2037" s="2">
        <v>1112</v>
      </c>
      <c r="Q2037" s="2">
        <f>tbStoricoOrdini[[#This Row],[IMPORTO]]*tbStoricoOrdini[[#This Row],[% COMM.]]</f>
        <v>41.143999999999998</v>
      </c>
      <c r="R2037" s="2">
        <f>tbStoricoOrdini[[#This Row],[TOT. COMM.]]+tbStoricoOrdini[[#This Row],[IMPORTO]]</f>
        <v>1153.144</v>
      </c>
    </row>
    <row r="2038" spans="1:18">
      <c r="A2038" s="1">
        <v>43891</v>
      </c>
      <c r="B2038" s="7">
        <f>MONTH(tbStoricoOrdini[[#This Row],[DATA]])</f>
        <v>3</v>
      </c>
      <c r="C2038" t="s">
        <v>2133</v>
      </c>
      <c r="D2038" t="str">
        <f>RIGHT(tbStoricoOrdini[[#This Row],[ORDINE]],4)</f>
        <v>2035</v>
      </c>
      <c r="E2038" t="s">
        <v>33</v>
      </c>
      <c r="F2038" t="str">
        <f>VLOOKUP(tbStoricoOrdini[[#This Row],[CLIENTE]],tbClienti[],3,FALSE)</f>
        <v>Veneto</v>
      </c>
      <c r="G2038" t="str">
        <f>VLOOKUP(tbStoricoOrdini[[#This Row],[CLIENTE]],tbClienti[],7,FALSE)</f>
        <v>CC</v>
      </c>
      <c r="H2038" t="s">
        <v>61</v>
      </c>
      <c r="I2038" t="str">
        <f>IF(LEFT(tbStoricoOrdini[[#This Row],[ARTICOLO]],3) = "COG","COG",LEFT(tbStoricoOrdini[[#This Row],[ARTICOLO]],FIND(" ",tbStoricoOrdini[[#This Row],[ARTICOLO]])-1))</f>
        <v>KLM</v>
      </c>
      <c r="J2038" t="str">
        <f>MID(tbStoricoOrdini[[#This Row],[ARTICOLO]],FIND(" ",tbStoricoOrdini[[#This Row],[ARTICOLO]])+1,4)</f>
        <v>5000</v>
      </c>
      <c r="K2038" t="str">
        <f>IFERROR(RIGHT(tbStoricoOrdini[[#This Row],[ARTICOLO]],LEN(tbStoricoOrdini[[#This Row],[ARTICOLO]])-FIND(" ",tbStoricoOrdini[[#This Row],[ARTICOLO]],FIND(" ",tbStoricoOrdini[[#This Row],[ARTICOLO]]) +1)),"")</f>
        <v>Medium</v>
      </c>
      <c r="L2038" s="3">
        <f>VLOOKUP(tbStoricoOrdini[[#This Row],[ARTICOLO]],tbArticoli[],2,FALSE)</f>
        <v>150</v>
      </c>
      <c r="M2038" s="22">
        <f>tbStoricoOrdini[[#This Row],[IMPORTO]]/tbStoricoOrdini[[#This Row],[PREZZO]]</f>
        <v>103.23333333333333</v>
      </c>
      <c r="N2038" t="s">
        <v>8</v>
      </c>
      <c r="O2038" s="8">
        <f>VLOOKUP(tbStoricoOrdini[[#This Row],[AGENTE]],tbAgenti[],2,FALSE)</f>
        <v>0.05</v>
      </c>
      <c r="P2038" s="2">
        <v>15485</v>
      </c>
      <c r="Q2038" s="2">
        <f>tbStoricoOrdini[[#This Row],[IMPORTO]]*tbStoricoOrdini[[#This Row],[% COMM.]]</f>
        <v>774.25</v>
      </c>
      <c r="R2038" s="2">
        <f>tbStoricoOrdini[[#This Row],[TOT. COMM.]]+tbStoricoOrdini[[#This Row],[IMPORTO]]</f>
        <v>16259.25</v>
      </c>
    </row>
    <row r="2039" spans="1:18">
      <c r="A2039" s="1">
        <v>43891</v>
      </c>
      <c r="B2039" s="7">
        <f>MONTH(tbStoricoOrdini[[#This Row],[DATA]])</f>
        <v>3</v>
      </c>
      <c r="C2039" t="s">
        <v>2134</v>
      </c>
      <c r="D2039" t="str">
        <f>RIGHT(tbStoricoOrdini[[#This Row],[ORDINE]],4)</f>
        <v>2036</v>
      </c>
      <c r="E2039" t="s">
        <v>33</v>
      </c>
      <c r="F2039" t="str">
        <f>VLOOKUP(tbStoricoOrdini[[#This Row],[CLIENTE]],tbClienti[],3,FALSE)</f>
        <v>Veneto</v>
      </c>
      <c r="G2039" t="str">
        <f>VLOOKUP(tbStoricoOrdini[[#This Row],[CLIENTE]],tbClienti[],7,FALSE)</f>
        <v>CC</v>
      </c>
      <c r="H2039" t="s">
        <v>79</v>
      </c>
      <c r="I2039" t="str">
        <f>IF(LEFT(tbStoricoOrdini[[#This Row],[ARTICOLO]],3) = "COG","COG",LEFT(tbStoricoOrdini[[#This Row],[ARTICOLO]],FIND(" ",tbStoricoOrdini[[#This Row],[ARTICOLO]])-1))</f>
        <v>COG</v>
      </c>
      <c r="J2039" t="str">
        <f>MID(tbStoricoOrdini[[#This Row],[ARTICOLO]],FIND(" ",tbStoricoOrdini[[#This Row],[ARTICOLO]])+1,4)</f>
        <v>4000</v>
      </c>
      <c r="K2039" t="str">
        <f>IFERROR(RIGHT(tbStoricoOrdini[[#This Row],[ARTICOLO]],LEN(tbStoricoOrdini[[#This Row],[ARTICOLO]])-FIND(" ",tbStoricoOrdini[[#This Row],[ARTICOLO]],FIND(" ",tbStoricoOrdini[[#This Row],[ARTICOLO]]) +1)),"")</f>
        <v>Plus</v>
      </c>
      <c r="L2039" s="3">
        <f>VLOOKUP(tbStoricoOrdini[[#This Row],[ARTICOLO]],tbArticoli[],2,FALSE)</f>
        <v>240</v>
      </c>
      <c r="M2039" s="22">
        <f>tbStoricoOrdini[[#This Row],[IMPORTO]]/tbStoricoOrdini[[#This Row],[PREZZO]]</f>
        <v>0.14166666666666666</v>
      </c>
      <c r="N2039" t="s">
        <v>9</v>
      </c>
      <c r="O2039" s="8">
        <f>VLOOKUP(tbStoricoOrdini[[#This Row],[AGENTE]],tbAgenti[],2,FALSE)</f>
        <v>0.05</v>
      </c>
      <c r="P2039" s="2">
        <v>34</v>
      </c>
      <c r="Q2039" s="2">
        <f>tbStoricoOrdini[[#This Row],[IMPORTO]]*tbStoricoOrdini[[#This Row],[% COMM.]]</f>
        <v>1.7000000000000002</v>
      </c>
      <c r="R2039" s="2">
        <f>tbStoricoOrdini[[#This Row],[TOT. COMM.]]+tbStoricoOrdini[[#This Row],[IMPORTO]]</f>
        <v>35.700000000000003</v>
      </c>
    </row>
    <row r="2040" spans="1:18">
      <c r="A2040" s="1">
        <v>43891</v>
      </c>
      <c r="B2040" s="7">
        <f>MONTH(tbStoricoOrdini[[#This Row],[DATA]])</f>
        <v>3</v>
      </c>
      <c r="C2040" t="s">
        <v>2135</v>
      </c>
      <c r="D2040" t="str">
        <f>RIGHT(tbStoricoOrdini[[#This Row],[ORDINE]],4)</f>
        <v>2037</v>
      </c>
      <c r="E2040" t="s">
        <v>33</v>
      </c>
      <c r="F2040" t="str">
        <f>VLOOKUP(tbStoricoOrdini[[#This Row],[CLIENTE]],tbClienti[],3,FALSE)</f>
        <v>Veneto</v>
      </c>
      <c r="G2040" t="str">
        <f>VLOOKUP(tbStoricoOrdini[[#This Row],[CLIENTE]],tbClienti[],7,FALSE)</f>
        <v>CC</v>
      </c>
      <c r="H2040" t="s">
        <v>60</v>
      </c>
      <c r="I2040" t="str">
        <f>IF(LEFT(tbStoricoOrdini[[#This Row],[ARTICOLO]],3) = "COG","COG",LEFT(tbStoricoOrdini[[#This Row],[ARTICOLO]],FIND(" ",tbStoricoOrdini[[#This Row],[ARTICOLO]])-1))</f>
        <v>KLM</v>
      </c>
      <c r="J2040" t="str">
        <f>MID(tbStoricoOrdini[[#This Row],[ARTICOLO]],FIND(" ",tbStoricoOrdini[[#This Row],[ARTICOLO]])+1,4)</f>
        <v>5000</v>
      </c>
      <c r="K2040" t="str">
        <f>IFERROR(RIGHT(tbStoricoOrdini[[#This Row],[ARTICOLO]],LEN(tbStoricoOrdini[[#This Row],[ARTICOLO]])-FIND(" ",tbStoricoOrdini[[#This Row],[ARTICOLO]],FIND(" ",tbStoricoOrdini[[#This Row],[ARTICOLO]]) +1)),"")</f>
        <v>Plus</v>
      </c>
      <c r="L2040" s="3">
        <f>VLOOKUP(tbStoricoOrdini[[#This Row],[ARTICOLO]],tbArticoli[],2,FALSE)</f>
        <v>175</v>
      </c>
      <c r="M2040" s="22">
        <f>tbStoricoOrdini[[#This Row],[IMPORTO]]/tbStoricoOrdini[[#This Row],[PREZZO]]</f>
        <v>1.0514285714285714</v>
      </c>
      <c r="N2040" t="s">
        <v>10</v>
      </c>
      <c r="O2040" s="8">
        <f>VLOOKUP(tbStoricoOrdini[[#This Row],[AGENTE]],tbAgenti[],2,FALSE)</f>
        <v>3.6999999999999998E-2</v>
      </c>
      <c r="P2040" s="2">
        <v>184</v>
      </c>
      <c r="Q2040" s="2">
        <f>tbStoricoOrdini[[#This Row],[IMPORTO]]*tbStoricoOrdini[[#This Row],[% COMM.]]</f>
        <v>6.8079999999999998</v>
      </c>
      <c r="R2040" s="2">
        <f>tbStoricoOrdini[[#This Row],[TOT. COMM.]]+tbStoricoOrdini[[#This Row],[IMPORTO]]</f>
        <v>190.80799999999999</v>
      </c>
    </row>
    <row r="2041" spans="1:18">
      <c r="A2041" s="1">
        <v>43891</v>
      </c>
      <c r="B2041" s="7">
        <f>MONTH(tbStoricoOrdini[[#This Row],[DATA]])</f>
        <v>3</v>
      </c>
      <c r="C2041" t="s">
        <v>2136</v>
      </c>
      <c r="D2041" t="str">
        <f>RIGHT(tbStoricoOrdini[[#This Row],[ORDINE]],4)</f>
        <v>2038</v>
      </c>
      <c r="E2041" t="s">
        <v>33</v>
      </c>
      <c r="F2041" t="str">
        <f>VLOOKUP(tbStoricoOrdini[[#This Row],[CLIENTE]],tbClienti[],3,FALSE)</f>
        <v>Veneto</v>
      </c>
      <c r="G2041" t="str">
        <f>VLOOKUP(tbStoricoOrdini[[#This Row],[CLIENTE]],tbClienti[],7,FALSE)</f>
        <v>CC</v>
      </c>
      <c r="H2041" t="s">
        <v>63</v>
      </c>
      <c r="I2041" t="str">
        <f>IF(LEFT(tbStoricoOrdini[[#This Row],[ARTICOLO]],3) = "COG","COG",LEFT(tbStoricoOrdini[[#This Row],[ARTICOLO]],FIND(" ",tbStoricoOrdini[[#This Row],[ARTICOLO]])-1))</f>
        <v>KLM</v>
      </c>
      <c r="J2041" t="str">
        <f>MID(tbStoricoOrdini[[#This Row],[ARTICOLO]],FIND(" ",tbStoricoOrdini[[#This Row],[ARTICOLO]])+1,4)</f>
        <v>3000</v>
      </c>
      <c r="K2041" t="str">
        <f>IFERROR(RIGHT(tbStoricoOrdini[[#This Row],[ARTICOLO]],LEN(tbStoricoOrdini[[#This Row],[ARTICOLO]])-FIND(" ",tbStoricoOrdini[[#This Row],[ARTICOLO]],FIND(" ",tbStoricoOrdini[[#This Row],[ARTICOLO]]) +1)),"")</f>
        <v>Plus</v>
      </c>
      <c r="L2041" s="3">
        <f>VLOOKUP(tbStoricoOrdini[[#This Row],[ARTICOLO]],tbArticoli[],2,FALSE)</f>
        <v>145</v>
      </c>
      <c r="M2041" s="22">
        <f>tbStoricoOrdini[[#This Row],[IMPORTO]]/tbStoricoOrdini[[#This Row],[PREZZO]]</f>
        <v>45.951724137931038</v>
      </c>
      <c r="N2041" t="s">
        <v>10</v>
      </c>
      <c r="O2041" s="8">
        <f>VLOOKUP(tbStoricoOrdini[[#This Row],[AGENTE]],tbAgenti[],2,FALSE)</f>
        <v>3.6999999999999998E-2</v>
      </c>
      <c r="P2041" s="2">
        <v>6663</v>
      </c>
      <c r="Q2041" s="2">
        <f>tbStoricoOrdini[[#This Row],[IMPORTO]]*tbStoricoOrdini[[#This Row],[% COMM.]]</f>
        <v>246.53099999999998</v>
      </c>
      <c r="R2041" s="2">
        <f>tbStoricoOrdini[[#This Row],[TOT. COMM.]]+tbStoricoOrdini[[#This Row],[IMPORTO]]</f>
        <v>6909.5309999999999</v>
      </c>
    </row>
    <row r="2042" spans="1:18">
      <c r="A2042" s="1">
        <v>43891</v>
      </c>
      <c r="B2042" s="7">
        <f>MONTH(tbStoricoOrdini[[#This Row],[DATA]])</f>
        <v>3</v>
      </c>
      <c r="C2042" t="s">
        <v>2137</v>
      </c>
      <c r="D2042" t="str">
        <f>RIGHT(tbStoricoOrdini[[#This Row],[ORDINE]],4)</f>
        <v>2039</v>
      </c>
      <c r="E2042" t="s">
        <v>33</v>
      </c>
      <c r="F2042" t="str">
        <f>VLOOKUP(tbStoricoOrdini[[#This Row],[CLIENTE]],tbClienti[],3,FALSE)</f>
        <v>Veneto</v>
      </c>
      <c r="G2042" t="str">
        <f>VLOOKUP(tbStoricoOrdini[[#This Row],[CLIENTE]],tbClienti[],7,FALSE)</f>
        <v>CC</v>
      </c>
      <c r="H2042" t="s">
        <v>63</v>
      </c>
      <c r="I2042" t="str">
        <f>IF(LEFT(tbStoricoOrdini[[#This Row],[ARTICOLO]],3) = "COG","COG",LEFT(tbStoricoOrdini[[#This Row],[ARTICOLO]],FIND(" ",tbStoricoOrdini[[#This Row],[ARTICOLO]])-1))</f>
        <v>KLM</v>
      </c>
      <c r="J2042" t="str">
        <f>MID(tbStoricoOrdini[[#This Row],[ARTICOLO]],FIND(" ",tbStoricoOrdini[[#This Row],[ARTICOLO]])+1,4)</f>
        <v>3000</v>
      </c>
      <c r="K2042" t="str">
        <f>IFERROR(RIGHT(tbStoricoOrdini[[#This Row],[ARTICOLO]],LEN(tbStoricoOrdini[[#This Row],[ARTICOLO]])-FIND(" ",tbStoricoOrdini[[#This Row],[ARTICOLO]],FIND(" ",tbStoricoOrdini[[#This Row],[ARTICOLO]]) +1)),"")</f>
        <v>Plus</v>
      </c>
      <c r="L2042" s="3">
        <f>VLOOKUP(tbStoricoOrdini[[#This Row],[ARTICOLO]],tbArticoli[],2,FALSE)</f>
        <v>145</v>
      </c>
      <c r="M2042" s="22">
        <f>tbStoricoOrdini[[#This Row],[IMPORTO]]/tbStoricoOrdini[[#This Row],[PREZZO]]</f>
        <v>106.42758620689655</v>
      </c>
      <c r="N2042" t="s">
        <v>8</v>
      </c>
      <c r="O2042" s="8">
        <f>VLOOKUP(tbStoricoOrdini[[#This Row],[AGENTE]],tbAgenti[],2,FALSE)</f>
        <v>0.05</v>
      </c>
      <c r="P2042" s="2">
        <v>15432</v>
      </c>
      <c r="Q2042" s="2">
        <f>tbStoricoOrdini[[#This Row],[IMPORTO]]*tbStoricoOrdini[[#This Row],[% COMM.]]</f>
        <v>771.6</v>
      </c>
      <c r="R2042" s="2">
        <f>tbStoricoOrdini[[#This Row],[TOT. COMM.]]+tbStoricoOrdini[[#This Row],[IMPORTO]]</f>
        <v>16203.6</v>
      </c>
    </row>
    <row r="2043" spans="1:18">
      <c r="A2043" s="1">
        <v>43891</v>
      </c>
      <c r="B2043" s="7">
        <f>MONTH(tbStoricoOrdini[[#This Row],[DATA]])</f>
        <v>3</v>
      </c>
      <c r="C2043" t="s">
        <v>2138</v>
      </c>
      <c r="D2043" t="str">
        <f>RIGHT(tbStoricoOrdini[[#This Row],[ORDINE]],4)</f>
        <v>2040</v>
      </c>
      <c r="E2043" t="s">
        <v>33</v>
      </c>
      <c r="F2043" t="str">
        <f>VLOOKUP(tbStoricoOrdini[[#This Row],[CLIENTE]],tbClienti[],3,FALSE)</f>
        <v>Veneto</v>
      </c>
      <c r="G2043" t="str">
        <f>VLOOKUP(tbStoricoOrdini[[#This Row],[CLIENTE]],tbClienti[],7,FALSE)</f>
        <v>CC</v>
      </c>
      <c r="H2043" t="s">
        <v>63</v>
      </c>
      <c r="I2043" t="str">
        <f>IF(LEFT(tbStoricoOrdini[[#This Row],[ARTICOLO]],3) = "COG","COG",LEFT(tbStoricoOrdini[[#This Row],[ARTICOLO]],FIND(" ",tbStoricoOrdini[[#This Row],[ARTICOLO]])-1))</f>
        <v>KLM</v>
      </c>
      <c r="J2043" t="str">
        <f>MID(tbStoricoOrdini[[#This Row],[ARTICOLO]],FIND(" ",tbStoricoOrdini[[#This Row],[ARTICOLO]])+1,4)</f>
        <v>3000</v>
      </c>
      <c r="K2043" t="str">
        <f>IFERROR(RIGHT(tbStoricoOrdini[[#This Row],[ARTICOLO]],LEN(tbStoricoOrdini[[#This Row],[ARTICOLO]])-FIND(" ",tbStoricoOrdini[[#This Row],[ARTICOLO]],FIND(" ",tbStoricoOrdini[[#This Row],[ARTICOLO]]) +1)),"")</f>
        <v>Plus</v>
      </c>
      <c r="L2043" s="3">
        <f>VLOOKUP(tbStoricoOrdini[[#This Row],[ARTICOLO]],tbArticoli[],2,FALSE)</f>
        <v>145</v>
      </c>
      <c r="M2043" s="22">
        <f>tbStoricoOrdini[[#This Row],[IMPORTO]]/tbStoricoOrdini[[#This Row],[PREZZO]]</f>
        <v>70.565517241379311</v>
      </c>
      <c r="N2043" t="s">
        <v>9</v>
      </c>
      <c r="O2043" s="8">
        <f>VLOOKUP(tbStoricoOrdini[[#This Row],[AGENTE]],tbAgenti[],2,FALSE)</f>
        <v>0.05</v>
      </c>
      <c r="P2043" s="2">
        <v>10232</v>
      </c>
      <c r="Q2043" s="2">
        <f>tbStoricoOrdini[[#This Row],[IMPORTO]]*tbStoricoOrdini[[#This Row],[% COMM.]]</f>
        <v>511.6</v>
      </c>
      <c r="R2043" s="2">
        <f>tbStoricoOrdini[[#This Row],[TOT. COMM.]]+tbStoricoOrdini[[#This Row],[IMPORTO]]</f>
        <v>10743.6</v>
      </c>
    </row>
    <row r="2044" spans="1:18">
      <c r="A2044" s="1">
        <v>43891</v>
      </c>
      <c r="B2044" s="7">
        <f>MONTH(tbStoricoOrdini[[#This Row],[DATA]])</f>
        <v>3</v>
      </c>
      <c r="C2044" t="s">
        <v>2139</v>
      </c>
      <c r="D2044" t="str">
        <f>RIGHT(tbStoricoOrdini[[#This Row],[ORDINE]],4)</f>
        <v>2041</v>
      </c>
      <c r="E2044" t="s">
        <v>33</v>
      </c>
      <c r="F2044" t="str">
        <f>VLOOKUP(tbStoricoOrdini[[#This Row],[CLIENTE]],tbClienti[],3,FALSE)</f>
        <v>Veneto</v>
      </c>
      <c r="G2044" t="str">
        <f>VLOOKUP(tbStoricoOrdini[[#This Row],[CLIENTE]],tbClienti[],7,FALSE)</f>
        <v>CC</v>
      </c>
      <c r="H2044" t="s">
        <v>65</v>
      </c>
      <c r="I2044" t="str">
        <f>IF(LEFT(tbStoricoOrdini[[#This Row],[ARTICOLO]],3) = "COG","COG",LEFT(tbStoricoOrdini[[#This Row],[ARTICOLO]],FIND(" ",tbStoricoOrdini[[#This Row],[ARTICOLO]])-1))</f>
        <v>GKLM</v>
      </c>
      <c r="J2044" t="str">
        <f>MID(tbStoricoOrdini[[#This Row],[ARTICOLO]],FIND(" ",tbStoricoOrdini[[#This Row],[ARTICOLO]])+1,4)</f>
        <v>5000</v>
      </c>
      <c r="K2044" t="str">
        <f>IFERROR(RIGHT(tbStoricoOrdini[[#This Row],[ARTICOLO]],LEN(tbStoricoOrdini[[#This Row],[ARTICOLO]])-FIND(" ",tbStoricoOrdini[[#This Row],[ARTICOLO]],FIND(" ",tbStoricoOrdini[[#This Row],[ARTICOLO]]) +1)),"")</f>
        <v/>
      </c>
      <c r="L2044" s="3">
        <f>VLOOKUP(tbStoricoOrdini[[#This Row],[ARTICOLO]],tbArticoli[],2,FALSE)</f>
        <v>75</v>
      </c>
      <c r="M2044" s="22">
        <f>tbStoricoOrdini[[#This Row],[IMPORTO]]/tbStoricoOrdini[[#This Row],[PREZZO]]</f>
        <v>3.9466666666666668</v>
      </c>
      <c r="N2044" t="s">
        <v>10</v>
      </c>
      <c r="O2044" s="8">
        <f>VLOOKUP(tbStoricoOrdini[[#This Row],[AGENTE]],tbAgenti[],2,FALSE)</f>
        <v>3.6999999999999998E-2</v>
      </c>
      <c r="P2044" s="2">
        <v>296</v>
      </c>
      <c r="Q2044" s="2">
        <f>tbStoricoOrdini[[#This Row],[IMPORTO]]*tbStoricoOrdini[[#This Row],[% COMM.]]</f>
        <v>10.952</v>
      </c>
      <c r="R2044" s="2">
        <f>tbStoricoOrdini[[#This Row],[TOT. COMM.]]+tbStoricoOrdini[[#This Row],[IMPORTO]]</f>
        <v>306.952</v>
      </c>
    </row>
    <row r="2045" spans="1:18">
      <c r="A2045" s="1">
        <v>43891</v>
      </c>
      <c r="B2045" s="7">
        <f>MONTH(tbStoricoOrdini[[#This Row],[DATA]])</f>
        <v>3</v>
      </c>
      <c r="C2045" t="s">
        <v>2140</v>
      </c>
      <c r="D2045" t="str">
        <f>RIGHT(tbStoricoOrdini[[#This Row],[ORDINE]],4)</f>
        <v>2042</v>
      </c>
      <c r="E2045" t="s">
        <v>33</v>
      </c>
      <c r="F2045" t="str">
        <f>VLOOKUP(tbStoricoOrdini[[#This Row],[CLIENTE]],tbClienti[],3,FALSE)</f>
        <v>Veneto</v>
      </c>
      <c r="G2045" t="str">
        <f>VLOOKUP(tbStoricoOrdini[[#This Row],[CLIENTE]],tbClienti[],7,FALSE)</f>
        <v>CC</v>
      </c>
      <c r="H2045" t="s">
        <v>66</v>
      </c>
      <c r="I2045" t="str">
        <f>IF(LEFT(tbStoricoOrdini[[#This Row],[ARTICOLO]],3) = "COG","COG",LEFT(tbStoricoOrdini[[#This Row],[ARTICOLO]],FIND(" ",tbStoricoOrdini[[#This Row],[ARTICOLO]])-1))</f>
        <v>BAG</v>
      </c>
      <c r="J2045" t="str">
        <f>MID(tbStoricoOrdini[[#This Row],[ARTICOLO]],FIND(" ",tbStoricoOrdini[[#This Row],[ARTICOLO]])+1,4)</f>
        <v>2500</v>
      </c>
      <c r="K2045" t="str">
        <f>IFERROR(RIGHT(tbStoricoOrdini[[#This Row],[ARTICOLO]],LEN(tbStoricoOrdini[[#This Row],[ARTICOLO]])-FIND(" ",tbStoricoOrdini[[#This Row],[ARTICOLO]],FIND(" ",tbStoricoOrdini[[#This Row],[ARTICOLO]]) +1)),"")</f>
        <v>Plus</v>
      </c>
      <c r="L2045" s="3">
        <f>VLOOKUP(tbStoricoOrdini[[#This Row],[ARTICOLO]],tbArticoli[],2,FALSE)</f>
        <v>220</v>
      </c>
      <c r="M2045" s="22">
        <f>tbStoricoOrdini[[#This Row],[IMPORTO]]/tbStoricoOrdini[[#This Row],[PREZZO]]</f>
        <v>5.9</v>
      </c>
      <c r="N2045" t="s">
        <v>10</v>
      </c>
      <c r="O2045" s="8">
        <f>VLOOKUP(tbStoricoOrdini[[#This Row],[AGENTE]],tbAgenti[],2,FALSE)</f>
        <v>3.6999999999999998E-2</v>
      </c>
      <c r="P2045" s="2">
        <v>1298</v>
      </c>
      <c r="Q2045" s="2">
        <f>tbStoricoOrdini[[#This Row],[IMPORTO]]*tbStoricoOrdini[[#This Row],[% COMM.]]</f>
        <v>48.025999999999996</v>
      </c>
      <c r="R2045" s="2">
        <f>tbStoricoOrdini[[#This Row],[TOT. COMM.]]+tbStoricoOrdini[[#This Row],[IMPORTO]]</f>
        <v>1346.0260000000001</v>
      </c>
    </row>
    <row r="2046" spans="1:18">
      <c r="A2046" s="1">
        <v>43891</v>
      </c>
      <c r="B2046" s="7">
        <f>MONTH(tbStoricoOrdini[[#This Row],[DATA]])</f>
        <v>3</v>
      </c>
      <c r="C2046" t="s">
        <v>2141</v>
      </c>
      <c r="D2046" t="str">
        <f>RIGHT(tbStoricoOrdini[[#This Row],[ORDINE]],4)</f>
        <v>2043</v>
      </c>
      <c r="E2046" t="s">
        <v>33</v>
      </c>
      <c r="F2046" t="str">
        <f>VLOOKUP(tbStoricoOrdini[[#This Row],[CLIENTE]],tbClienti[],3,FALSE)</f>
        <v>Veneto</v>
      </c>
      <c r="G2046" t="str">
        <f>VLOOKUP(tbStoricoOrdini[[#This Row],[CLIENTE]],tbClienti[],7,FALSE)</f>
        <v>CC</v>
      </c>
      <c r="H2046" t="s">
        <v>66</v>
      </c>
      <c r="I2046" t="str">
        <f>IF(LEFT(tbStoricoOrdini[[#This Row],[ARTICOLO]],3) = "COG","COG",LEFT(tbStoricoOrdini[[#This Row],[ARTICOLO]],FIND(" ",tbStoricoOrdini[[#This Row],[ARTICOLO]])-1))</f>
        <v>BAG</v>
      </c>
      <c r="J2046" t="str">
        <f>MID(tbStoricoOrdini[[#This Row],[ARTICOLO]],FIND(" ",tbStoricoOrdini[[#This Row],[ARTICOLO]])+1,4)</f>
        <v>2500</v>
      </c>
      <c r="K2046" t="str">
        <f>IFERROR(RIGHT(tbStoricoOrdini[[#This Row],[ARTICOLO]],LEN(tbStoricoOrdini[[#This Row],[ARTICOLO]])-FIND(" ",tbStoricoOrdini[[#This Row],[ARTICOLO]],FIND(" ",tbStoricoOrdini[[#This Row],[ARTICOLO]]) +1)),"")</f>
        <v>Plus</v>
      </c>
      <c r="L2046" s="3">
        <f>VLOOKUP(tbStoricoOrdini[[#This Row],[ARTICOLO]],tbArticoli[],2,FALSE)</f>
        <v>220</v>
      </c>
      <c r="M2046" s="22">
        <f>tbStoricoOrdini[[#This Row],[IMPORTO]]/tbStoricoOrdini[[#This Row],[PREZZO]]</f>
        <v>1.1318181818181818</v>
      </c>
      <c r="N2046" t="s">
        <v>8</v>
      </c>
      <c r="O2046" s="8">
        <f>VLOOKUP(tbStoricoOrdini[[#This Row],[AGENTE]],tbAgenti[],2,FALSE)</f>
        <v>0.05</v>
      </c>
      <c r="P2046" s="2">
        <v>249</v>
      </c>
      <c r="Q2046" s="2">
        <f>tbStoricoOrdini[[#This Row],[IMPORTO]]*tbStoricoOrdini[[#This Row],[% COMM.]]</f>
        <v>12.450000000000001</v>
      </c>
      <c r="R2046" s="2">
        <f>tbStoricoOrdini[[#This Row],[TOT. COMM.]]+tbStoricoOrdini[[#This Row],[IMPORTO]]</f>
        <v>261.45</v>
      </c>
    </row>
    <row r="2047" spans="1:18">
      <c r="A2047" s="1">
        <v>43891</v>
      </c>
      <c r="B2047" s="7">
        <f>MONTH(tbStoricoOrdini[[#This Row],[DATA]])</f>
        <v>3</v>
      </c>
      <c r="C2047" t="s">
        <v>2142</v>
      </c>
      <c r="D2047" t="str">
        <f>RIGHT(tbStoricoOrdini[[#This Row],[ORDINE]],4)</f>
        <v>2044</v>
      </c>
      <c r="E2047" t="s">
        <v>33</v>
      </c>
      <c r="F2047" t="str">
        <f>VLOOKUP(tbStoricoOrdini[[#This Row],[CLIENTE]],tbClienti[],3,FALSE)</f>
        <v>Veneto</v>
      </c>
      <c r="G2047" t="str">
        <f>VLOOKUP(tbStoricoOrdini[[#This Row],[CLIENTE]],tbClienti[],7,FALSE)</f>
        <v>CC</v>
      </c>
      <c r="H2047" t="s">
        <v>66</v>
      </c>
      <c r="I2047" t="str">
        <f>IF(LEFT(tbStoricoOrdini[[#This Row],[ARTICOLO]],3) = "COG","COG",LEFT(tbStoricoOrdini[[#This Row],[ARTICOLO]],FIND(" ",tbStoricoOrdini[[#This Row],[ARTICOLO]])-1))</f>
        <v>BAG</v>
      </c>
      <c r="J2047" t="str">
        <f>MID(tbStoricoOrdini[[#This Row],[ARTICOLO]],FIND(" ",tbStoricoOrdini[[#This Row],[ARTICOLO]])+1,4)</f>
        <v>2500</v>
      </c>
      <c r="K2047" t="str">
        <f>IFERROR(RIGHT(tbStoricoOrdini[[#This Row],[ARTICOLO]],LEN(tbStoricoOrdini[[#This Row],[ARTICOLO]])-FIND(" ",tbStoricoOrdini[[#This Row],[ARTICOLO]],FIND(" ",tbStoricoOrdini[[#This Row],[ARTICOLO]]) +1)),"")</f>
        <v>Plus</v>
      </c>
      <c r="L2047" s="3">
        <f>VLOOKUP(tbStoricoOrdini[[#This Row],[ARTICOLO]],tbArticoli[],2,FALSE)</f>
        <v>220</v>
      </c>
      <c r="M2047" s="22">
        <f>tbStoricoOrdini[[#This Row],[IMPORTO]]/tbStoricoOrdini[[#This Row],[PREZZO]]</f>
        <v>144.00454545454545</v>
      </c>
      <c r="N2047" t="s">
        <v>13</v>
      </c>
      <c r="O2047" s="8">
        <f>VLOOKUP(tbStoricoOrdini[[#This Row],[AGENTE]],tbAgenti[],2,FALSE)</f>
        <v>0.1</v>
      </c>
      <c r="P2047" s="2">
        <v>31681</v>
      </c>
      <c r="Q2047" s="2">
        <f>tbStoricoOrdini[[#This Row],[IMPORTO]]*tbStoricoOrdini[[#This Row],[% COMM.]]</f>
        <v>3168.1000000000004</v>
      </c>
      <c r="R2047" s="2">
        <f>tbStoricoOrdini[[#This Row],[TOT. COMM.]]+tbStoricoOrdini[[#This Row],[IMPORTO]]</f>
        <v>34849.1</v>
      </c>
    </row>
    <row r="2048" spans="1:18">
      <c r="A2048" s="1">
        <v>43891</v>
      </c>
      <c r="B2048" s="7">
        <f>MONTH(tbStoricoOrdini[[#This Row],[DATA]])</f>
        <v>3</v>
      </c>
      <c r="C2048" t="s">
        <v>2143</v>
      </c>
      <c r="D2048" t="str">
        <f>RIGHT(tbStoricoOrdini[[#This Row],[ORDINE]],4)</f>
        <v>2045</v>
      </c>
      <c r="E2048" t="s">
        <v>33</v>
      </c>
      <c r="F2048" t="str">
        <f>VLOOKUP(tbStoricoOrdini[[#This Row],[CLIENTE]],tbClienti[],3,FALSE)</f>
        <v>Veneto</v>
      </c>
      <c r="G2048" t="str">
        <f>VLOOKUP(tbStoricoOrdini[[#This Row],[CLIENTE]],tbClienti[],7,FALSE)</f>
        <v>CC</v>
      </c>
      <c r="H2048" t="s">
        <v>80</v>
      </c>
      <c r="I2048" t="str">
        <f>IF(LEFT(tbStoricoOrdini[[#This Row],[ARTICOLO]],3) = "COG","COG",LEFT(tbStoricoOrdini[[#This Row],[ARTICOLO]],FIND(" ",tbStoricoOrdini[[#This Row],[ARTICOLO]])-1))</f>
        <v>COG</v>
      </c>
      <c r="J2048" t="str">
        <f>MID(tbStoricoOrdini[[#This Row],[ARTICOLO]],FIND(" ",tbStoricoOrdini[[#This Row],[ARTICOLO]])+1,4)</f>
        <v>5000</v>
      </c>
      <c r="K2048" t="str">
        <f>IFERROR(RIGHT(tbStoricoOrdini[[#This Row],[ARTICOLO]],LEN(tbStoricoOrdini[[#This Row],[ARTICOLO]])-FIND(" ",tbStoricoOrdini[[#This Row],[ARTICOLO]],FIND(" ",tbStoricoOrdini[[#This Row],[ARTICOLO]]) +1)),"")</f>
        <v>Silver</v>
      </c>
      <c r="L2048" s="3">
        <f>VLOOKUP(tbStoricoOrdini[[#This Row],[ARTICOLO]],tbArticoli[],2,FALSE)</f>
        <v>300</v>
      </c>
      <c r="M2048" s="22">
        <f>tbStoricoOrdini[[#This Row],[IMPORTO]]/tbStoricoOrdini[[#This Row],[PREZZO]]</f>
        <v>0.24666666666666667</v>
      </c>
      <c r="N2048" t="s">
        <v>8</v>
      </c>
      <c r="O2048" s="8">
        <f>VLOOKUP(tbStoricoOrdini[[#This Row],[AGENTE]],tbAgenti[],2,FALSE)</f>
        <v>0.05</v>
      </c>
      <c r="P2048" s="2">
        <v>74</v>
      </c>
      <c r="Q2048" s="2">
        <f>tbStoricoOrdini[[#This Row],[IMPORTO]]*tbStoricoOrdini[[#This Row],[% COMM.]]</f>
        <v>3.7</v>
      </c>
      <c r="R2048" s="2">
        <f>tbStoricoOrdini[[#This Row],[TOT. COMM.]]+tbStoricoOrdini[[#This Row],[IMPORTO]]</f>
        <v>77.7</v>
      </c>
    </row>
    <row r="2049" spans="1:18">
      <c r="A2049" s="1">
        <v>43891</v>
      </c>
      <c r="B2049" s="7">
        <f>MONTH(tbStoricoOrdini[[#This Row],[DATA]])</f>
        <v>3</v>
      </c>
      <c r="C2049" t="s">
        <v>2144</v>
      </c>
      <c r="D2049" t="str">
        <f>RIGHT(tbStoricoOrdini[[#This Row],[ORDINE]],4)</f>
        <v>2046</v>
      </c>
      <c r="E2049" t="s">
        <v>33</v>
      </c>
      <c r="F2049" t="str">
        <f>VLOOKUP(tbStoricoOrdini[[#This Row],[CLIENTE]],tbClienti[],3,FALSE)</f>
        <v>Veneto</v>
      </c>
      <c r="G2049" t="str">
        <f>VLOOKUP(tbStoricoOrdini[[#This Row],[CLIENTE]],tbClienti[],7,FALSE)</f>
        <v>CC</v>
      </c>
      <c r="H2049" t="s">
        <v>68</v>
      </c>
      <c r="I2049" t="str">
        <f>IF(LEFT(tbStoricoOrdini[[#This Row],[ARTICOLO]],3) = "COG","COG",LEFT(tbStoricoOrdini[[#This Row],[ARTICOLO]],FIND(" ",tbStoricoOrdini[[#This Row],[ARTICOLO]])-1))</f>
        <v>BAG</v>
      </c>
      <c r="J2049" t="str">
        <f>MID(tbStoricoOrdini[[#This Row],[ARTICOLO]],FIND(" ",tbStoricoOrdini[[#This Row],[ARTICOLO]])+1,4)</f>
        <v>5000</v>
      </c>
      <c r="K2049" t="str">
        <f>IFERROR(RIGHT(tbStoricoOrdini[[#This Row],[ARTICOLO]],LEN(tbStoricoOrdini[[#This Row],[ARTICOLO]])-FIND(" ",tbStoricoOrdini[[#This Row],[ARTICOLO]],FIND(" ",tbStoricoOrdini[[#This Row],[ARTICOLO]]) +1)),"")</f>
        <v/>
      </c>
      <c r="L2049" s="3">
        <f>VLOOKUP(tbStoricoOrdini[[#This Row],[ARTICOLO]],tbArticoli[],2,FALSE)</f>
        <v>250</v>
      </c>
      <c r="M2049" s="22">
        <f>tbStoricoOrdini[[#This Row],[IMPORTO]]/tbStoricoOrdini[[#This Row],[PREZZO]]</f>
        <v>1.548</v>
      </c>
      <c r="N2049" t="s">
        <v>10</v>
      </c>
      <c r="O2049" s="8">
        <f>VLOOKUP(tbStoricoOrdini[[#This Row],[AGENTE]],tbAgenti[],2,FALSE)</f>
        <v>3.6999999999999998E-2</v>
      </c>
      <c r="P2049" s="2">
        <v>387</v>
      </c>
      <c r="Q2049" s="2">
        <f>tbStoricoOrdini[[#This Row],[IMPORTO]]*tbStoricoOrdini[[#This Row],[% COMM.]]</f>
        <v>14.318999999999999</v>
      </c>
      <c r="R2049" s="2">
        <f>tbStoricoOrdini[[#This Row],[TOT. COMM.]]+tbStoricoOrdini[[#This Row],[IMPORTO]]</f>
        <v>401.31900000000002</v>
      </c>
    </row>
    <row r="2050" spans="1:18">
      <c r="A2050" s="1">
        <v>43891</v>
      </c>
      <c r="B2050" s="7">
        <f>MONTH(tbStoricoOrdini[[#This Row],[DATA]])</f>
        <v>3</v>
      </c>
      <c r="C2050" t="s">
        <v>2145</v>
      </c>
      <c r="D2050" t="str">
        <f>RIGHT(tbStoricoOrdini[[#This Row],[ORDINE]],4)</f>
        <v>2047</v>
      </c>
      <c r="E2050" t="s">
        <v>33</v>
      </c>
      <c r="F2050" t="str">
        <f>VLOOKUP(tbStoricoOrdini[[#This Row],[CLIENTE]],tbClienti[],3,FALSE)</f>
        <v>Veneto</v>
      </c>
      <c r="G2050" t="str">
        <f>VLOOKUP(tbStoricoOrdini[[#This Row],[CLIENTE]],tbClienti[],7,FALSE)</f>
        <v>CC</v>
      </c>
      <c r="H2050" t="s">
        <v>68</v>
      </c>
      <c r="I2050" t="str">
        <f>IF(LEFT(tbStoricoOrdini[[#This Row],[ARTICOLO]],3) = "COG","COG",LEFT(tbStoricoOrdini[[#This Row],[ARTICOLO]],FIND(" ",tbStoricoOrdini[[#This Row],[ARTICOLO]])-1))</f>
        <v>BAG</v>
      </c>
      <c r="J2050" t="str">
        <f>MID(tbStoricoOrdini[[#This Row],[ARTICOLO]],FIND(" ",tbStoricoOrdini[[#This Row],[ARTICOLO]])+1,4)</f>
        <v>5000</v>
      </c>
      <c r="K2050" t="str">
        <f>IFERROR(RIGHT(tbStoricoOrdini[[#This Row],[ARTICOLO]],LEN(tbStoricoOrdini[[#This Row],[ARTICOLO]])-FIND(" ",tbStoricoOrdini[[#This Row],[ARTICOLO]],FIND(" ",tbStoricoOrdini[[#This Row],[ARTICOLO]]) +1)),"")</f>
        <v/>
      </c>
      <c r="L2050" s="3">
        <f>VLOOKUP(tbStoricoOrdini[[#This Row],[ARTICOLO]],tbArticoli[],2,FALSE)</f>
        <v>250</v>
      </c>
      <c r="M2050" s="22">
        <f>tbStoricoOrdini[[#This Row],[IMPORTO]]/tbStoricoOrdini[[#This Row],[PREZZO]]</f>
        <v>7.4320000000000004</v>
      </c>
      <c r="N2050" t="s">
        <v>8</v>
      </c>
      <c r="O2050" s="8">
        <f>VLOOKUP(tbStoricoOrdini[[#This Row],[AGENTE]],tbAgenti[],2,FALSE)</f>
        <v>0.05</v>
      </c>
      <c r="P2050" s="2">
        <v>1858</v>
      </c>
      <c r="Q2050" s="2">
        <f>tbStoricoOrdini[[#This Row],[IMPORTO]]*tbStoricoOrdini[[#This Row],[% COMM.]]</f>
        <v>92.9</v>
      </c>
      <c r="R2050" s="2">
        <f>tbStoricoOrdini[[#This Row],[TOT. COMM.]]+tbStoricoOrdini[[#This Row],[IMPORTO]]</f>
        <v>1950.9</v>
      </c>
    </row>
    <row r="2051" spans="1:18">
      <c r="A2051" s="1">
        <v>43891</v>
      </c>
      <c r="B2051" s="7">
        <f>MONTH(tbStoricoOrdini[[#This Row],[DATA]])</f>
        <v>3</v>
      </c>
      <c r="C2051" t="s">
        <v>2146</v>
      </c>
      <c r="D2051" t="str">
        <f>RIGHT(tbStoricoOrdini[[#This Row],[ORDINE]],4)</f>
        <v>2048</v>
      </c>
      <c r="E2051" t="s">
        <v>33</v>
      </c>
      <c r="F2051" t="str">
        <f>VLOOKUP(tbStoricoOrdini[[#This Row],[CLIENTE]],tbClienti[],3,FALSE)</f>
        <v>Veneto</v>
      </c>
      <c r="G2051" t="str">
        <f>VLOOKUP(tbStoricoOrdini[[#This Row],[CLIENTE]],tbClienti[],7,FALSE)</f>
        <v>CC</v>
      </c>
      <c r="H2051" t="s">
        <v>83</v>
      </c>
      <c r="I2051" t="str">
        <f>IF(LEFT(tbStoricoOrdini[[#This Row],[ARTICOLO]],3) = "COG","COG",LEFT(tbStoricoOrdini[[#This Row],[ARTICOLO]],FIND(" ",tbStoricoOrdini[[#This Row],[ARTICOLO]])-1))</f>
        <v>COG</v>
      </c>
      <c r="J2051" t="str">
        <f>MID(tbStoricoOrdini[[#This Row],[ARTICOLO]],FIND(" ",tbStoricoOrdini[[#This Row],[ARTICOLO]])+1,4)</f>
        <v>8000</v>
      </c>
      <c r="K2051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2051" s="3">
        <f>VLOOKUP(tbStoricoOrdini[[#This Row],[ARTICOLO]],tbArticoli[],2,FALSE)</f>
        <v>670</v>
      </c>
      <c r="M2051" s="22">
        <f>tbStoricoOrdini[[#This Row],[IMPORTO]]/tbStoricoOrdini[[#This Row],[PREZZO]]</f>
        <v>1.9626865671641791</v>
      </c>
      <c r="N2051" t="s">
        <v>10</v>
      </c>
      <c r="O2051" s="8">
        <f>VLOOKUP(tbStoricoOrdini[[#This Row],[AGENTE]],tbAgenti[],2,FALSE)</f>
        <v>3.6999999999999998E-2</v>
      </c>
      <c r="P2051" s="2">
        <v>1315</v>
      </c>
      <c r="Q2051" s="2">
        <f>tbStoricoOrdini[[#This Row],[IMPORTO]]*tbStoricoOrdini[[#This Row],[% COMM.]]</f>
        <v>48.655000000000001</v>
      </c>
      <c r="R2051" s="2">
        <f>tbStoricoOrdini[[#This Row],[TOT. COMM.]]+tbStoricoOrdini[[#This Row],[IMPORTO]]</f>
        <v>1363.655</v>
      </c>
    </row>
    <row r="2052" spans="1:18">
      <c r="A2052" s="1">
        <v>43891</v>
      </c>
      <c r="B2052" s="7">
        <f>MONTH(tbStoricoOrdini[[#This Row],[DATA]])</f>
        <v>3</v>
      </c>
      <c r="C2052" t="s">
        <v>2147</v>
      </c>
      <c r="D2052" t="str">
        <f>RIGHT(tbStoricoOrdini[[#This Row],[ORDINE]],4)</f>
        <v>2049</v>
      </c>
      <c r="E2052" t="s">
        <v>33</v>
      </c>
      <c r="F2052" t="str">
        <f>VLOOKUP(tbStoricoOrdini[[#This Row],[CLIENTE]],tbClienti[],3,FALSE)</f>
        <v>Veneto</v>
      </c>
      <c r="G2052" t="str">
        <f>VLOOKUP(tbStoricoOrdini[[#This Row],[CLIENTE]],tbClienti[],7,FALSE)</f>
        <v>CC</v>
      </c>
      <c r="H2052" t="s">
        <v>70</v>
      </c>
      <c r="I2052" t="str">
        <f>IF(LEFT(tbStoricoOrdini[[#This Row],[ARTICOLO]],3) = "COG","COG",LEFT(tbStoricoOrdini[[#This Row],[ARTICOLO]],FIND(" ",tbStoricoOrdini[[#This Row],[ARTICOLO]])-1))</f>
        <v>EB08</v>
      </c>
      <c r="J2052" t="str">
        <f>MID(tbStoricoOrdini[[#This Row],[ARTICOLO]],FIND(" ",tbStoricoOrdini[[#This Row],[ARTICOLO]])+1,4)</f>
        <v>7500</v>
      </c>
      <c r="K2052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2052" s="3">
        <f>VLOOKUP(tbStoricoOrdini[[#This Row],[ARTICOLO]],tbArticoli[],2,FALSE)</f>
        <v>180</v>
      </c>
      <c r="M2052" s="22">
        <f>tbStoricoOrdini[[#This Row],[IMPORTO]]/tbStoricoOrdini[[#This Row],[PREZZO]]</f>
        <v>1.1111111111111112E-2</v>
      </c>
      <c r="N2052" t="s">
        <v>10</v>
      </c>
      <c r="O2052" s="8">
        <f>VLOOKUP(tbStoricoOrdini[[#This Row],[AGENTE]],tbAgenti[],2,FALSE)</f>
        <v>3.6999999999999998E-2</v>
      </c>
      <c r="P2052" s="2">
        <v>2</v>
      </c>
      <c r="Q2052" s="2">
        <f>tbStoricoOrdini[[#This Row],[IMPORTO]]*tbStoricoOrdini[[#This Row],[% COMM.]]</f>
        <v>7.3999999999999996E-2</v>
      </c>
      <c r="R2052" s="2">
        <f>tbStoricoOrdini[[#This Row],[TOT. COMM.]]+tbStoricoOrdini[[#This Row],[IMPORTO]]</f>
        <v>2.0739999999999998</v>
      </c>
    </row>
    <row r="2053" spans="1:18">
      <c r="A2053" s="1">
        <v>43891</v>
      </c>
      <c r="B2053" s="7">
        <f>MONTH(tbStoricoOrdini[[#This Row],[DATA]])</f>
        <v>3</v>
      </c>
      <c r="C2053" t="s">
        <v>2148</v>
      </c>
      <c r="D2053" t="str">
        <f>RIGHT(tbStoricoOrdini[[#This Row],[ORDINE]],4)</f>
        <v>2050</v>
      </c>
      <c r="E2053" t="s">
        <v>33</v>
      </c>
      <c r="F2053" t="str">
        <f>VLOOKUP(tbStoricoOrdini[[#This Row],[CLIENTE]],tbClienti[],3,FALSE)</f>
        <v>Veneto</v>
      </c>
      <c r="G2053" t="str">
        <f>VLOOKUP(tbStoricoOrdini[[#This Row],[CLIENTE]],tbClienti[],7,FALSE)</f>
        <v>CC</v>
      </c>
      <c r="H2053" t="s">
        <v>70</v>
      </c>
      <c r="I2053" t="str">
        <f>IF(LEFT(tbStoricoOrdini[[#This Row],[ARTICOLO]],3) = "COG","COG",LEFT(tbStoricoOrdini[[#This Row],[ARTICOLO]],FIND(" ",tbStoricoOrdini[[#This Row],[ARTICOLO]])-1))</f>
        <v>EB08</v>
      </c>
      <c r="J2053" t="str">
        <f>MID(tbStoricoOrdini[[#This Row],[ARTICOLO]],FIND(" ",tbStoricoOrdini[[#This Row],[ARTICOLO]])+1,4)</f>
        <v>7500</v>
      </c>
      <c r="K2053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2053" s="3">
        <f>VLOOKUP(tbStoricoOrdini[[#This Row],[ARTICOLO]],tbArticoli[],2,FALSE)</f>
        <v>180</v>
      </c>
      <c r="M2053" s="22">
        <f>tbStoricoOrdini[[#This Row],[IMPORTO]]/tbStoricoOrdini[[#This Row],[PREZZO]]</f>
        <v>0.2</v>
      </c>
      <c r="N2053" t="s">
        <v>8</v>
      </c>
      <c r="O2053" s="8">
        <f>VLOOKUP(tbStoricoOrdini[[#This Row],[AGENTE]],tbAgenti[],2,FALSE)</f>
        <v>0.05</v>
      </c>
      <c r="P2053" s="2">
        <v>36</v>
      </c>
      <c r="Q2053" s="2">
        <f>tbStoricoOrdini[[#This Row],[IMPORTO]]*tbStoricoOrdini[[#This Row],[% COMM.]]</f>
        <v>1.8</v>
      </c>
      <c r="R2053" s="2">
        <f>tbStoricoOrdini[[#This Row],[TOT. COMM.]]+tbStoricoOrdini[[#This Row],[IMPORTO]]</f>
        <v>37.799999999999997</v>
      </c>
    </row>
    <row r="2054" spans="1:18">
      <c r="A2054" s="1">
        <v>43891</v>
      </c>
      <c r="B2054" s="7">
        <f>MONTH(tbStoricoOrdini[[#This Row],[DATA]])</f>
        <v>3</v>
      </c>
      <c r="C2054" t="s">
        <v>2149</v>
      </c>
      <c r="D2054" t="str">
        <f>RIGHT(tbStoricoOrdini[[#This Row],[ORDINE]],4)</f>
        <v>2051</v>
      </c>
      <c r="E2054" t="s">
        <v>33</v>
      </c>
      <c r="F2054" t="str">
        <f>VLOOKUP(tbStoricoOrdini[[#This Row],[CLIENTE]],tbClienti[],3,FALSE)</f>
        <v>Veneto</v>
      </c>
      <c r="G2054" t="str">
        <f>VLOOKUP(tbStoricoOrdini[[#This Row],[CLIENTE]],tbClienti[],7,FALSE)</f>
        <v>CC</v>
      </c>
      <c r="H2054" t="s">
        <v>75</v>
      </c>
      <c r="I2054" t="str">
        <f>IF(LEFT(tbStoricoOrdini[[#This Row],[ARTICOLO]],3) = "COG","COG",LEFT(tbStoricoOrdini[[#This Row],[ARTICOLO]],FIND(" ",tbStoricoOrdini[[#This Row],[ARTICOLO]])-1))</f>
        <v>AVRC</v>
      </c>
      <c r="J2054" t="str">
        <f>MID(tbStoricoOrdini[[#This Row],[ARTICOLO]],FIND(" ",tbStoricoOrdini[[#This Row],[ARTICOLO]])+1,4)</f>
        <v>1000</v>
      </c>
      <c r="K2054" t="str">
        <f>IFERROR(RIGHT(tbStoricoOrdini[[#This Row],[ARTICOLO]],LEN(tbStoricoOrdini[[#This Row],[ARTICOLO]])-FIND(" ",tbStoricoOrdini[[#This Row],[ARTICOLO]],FIND(" ",tbStoricoOrdini[[#This Row],[ARTICOLO]]) +1)),"")</f>
        <v>Silver</v>
      </c>
      <c r="L2054" s="3">
        <f>VLOOKUP(tbStoricoOrdini[[#This Row],[ARTICOLO]],tbArticoli[],2,FALSE)</f>
        <v>390</v>
      </c>
      <c r="M2054" s="22">
        <f>tbStoricoOrdini[[#This Row],[IMPORTO]]/tbStoricoOrdini[[#This Row],[PREZZO]]</f>
        <v>7.9487179487179482E-2</v>
      </c>
      <c r="N2054" t="s">
        <v>8</v>
      </c>
      <c r="O2054" s="8">
        <f>VLOOKUP(tbStoricoOrdini[[#This Row],[AGENTE]],tbAgenti[],2,FALSE)</f>
        <v>0.05</v>
      </c>
      <c r="P2054" s="2">
        <v>31</v>
      </c>
      <c r="Q2054" s="2">
        <f>tbStoricoOrdini[[#This Row],[IMPORTO]]*tbStoricoOrdini[[#This Row],[% COMM.]]</f>
        <v>1.55</v>
      </c>
      <c r="R2054" s="2">
        <f>tbStoricoOrdini[[#This Row],[TOT. COMM.]]+tbStoricoOrdini[[#This Row],[IMPORTO]]</f>
        <v>32.549999999999997</v>
      </c>
    </row>
    <row r="2055" spans="1:18">
      <c r="A2055" s="1">
        <v>43891</v>
      </c>
      <c r="B2055" s="7">
        <f>MONTH(tbStoricoOrdini[[#This Row],[DATA]])</f>
        <v>3</v>
      </c>
      <c r="C2055" t="s">
        <v>2150</v>
      </c>
      <c r="D2055" t="str">
        <f>RIGHT(tbStoricoOrdini[[#This Row],[ORDINE]],4)</f>
        <v>2052</v>
      </c>
      <c r="E2055" t="s">
        <v>33</v>
      </c>
      <c r="F2055" t="str">
        <f>VLOOKUP(tbStoricoOrdini[[#This Row],[CLIENTE]],tbClienti[],3,FALSE)</f>
        <v>Veneto</v>
      </c>
      <c r="G2055" t="str">
        <f>VLOOKUP(tbStoricoOrdini[[#This Row],[CLIENTE]],tbClienti[],7,FALSE)</f>
        <v>CC</v>
      </c>
      <c r="H2055" t="s">
        <v>71</v>
      </c>
      <c r="I2055" t="str">
        <f>IF(LEFT(tbStoricoOrdini[[#This Row],[ARTICOLO]],3) = "COG","COG",LEFT(tbStoricoOrdini[[#This Row],[ARTICOLO]],FIND(" ",tbStoricoOrdini[[#This Row],[ARTICOLO]])-1))</f>
        <v>EB07</v>
      </c>
      <c r="J2055" t="str">
        <f>MID(tbStoricoOrdini[[#This Row],[ARTICOLO]],FIND(" ",tbStoricoOrdini[[#This Row],[ARTICOLO]])+1,4)</f>
        <v>5000</v>
      </c>
      <c r="K2055" t="str">
        <f>IFERROR(RIGHT(tbStoricoOrdini[[#This Row],[ARTICOLO]],LEN(tbStoricoOrdini[[#This Row],[ARTICOLO]])-FIND(" ",tbStoricoOrdini[[#This Row],[ARTICOLO]],FIND(" ",tbStoricoOrdini[[#This Row],[ARTICOLO]]) +1)),"")</f>
        <v/>
      </c>
      <c r="L2055" s="3">
        <f>VLOOKUP(tbStoricoOrdini[[#This Row],[ARTICOLO]],tbArticoli[],2,FALSE)</f>
        <v>140</v>
      </c>
      <c r="M2055" s="22">
        <f>tbStoricoOrdini[[#This Row],[IMPORTO]]/tbStoricoOrdini[[#This Row],[PREZZO]]</f>
        <v>17.664285714285715</v>
      </c>
      <c r="N2055" t="s">
        <v>10</v>
      </c>
      <c r="O2055" s="8">
        <f>VLOOKUP(tbStoricoOrdini[[#This Row],[AGENTE]],tbAgenti[],2,FALSE)</f>
        <v>3.6999999999999998E-2</v>
      </c>
      <c r="P2055" s="2">
        <v>2473</v>
      </c>
      <c r="Q2055" s="2">
        <f>tbStoricoOrdini[[#This Row],[IMPORTO]]*tbStoricoOrdini[[#This Row],[% COMM.]]</f>
        <v>91.500999999999991</v>
      </c>
      <c r="R2055" s="2">
        <f>tbStoricoOrdini[[#This Row],[TOT. COMM.]]+tbStoricoOrdini[[#This Row],[IMPORTO]]</f>
        <v>2564.5010000000002</v>
      </c>
    </row>
    <row r="2056" spans="1:18">
      <c r="A2056" s="1">
        <v>43891</v>
      </c>
      <c r="B2056" s="7">
        <f>MONTH(tbStoricoOrdini[[#This Row],[DATA]])</f>
        <v>3</v>
      </c>
      <c r="C2056" t="s">
        <v>2151</v>
      </c>
      <c r="D2056" t="str">
        <f>RIGHT(tbStoricoOrdini[[#This Row],[ORDINE]],4)</f>
        <v>2053</v>
      </c>
      <c r="E2056" t="s">
        <v>33</v>
      </c>
      <c r="F2056" t="str">
        <f>VLOOKUP(tbStoricoOrdini[[#This Row],[CLIENTE]],tbClienti[],3,FALSE)</f>
        <v>Veneto</v>
      </c>
      <c r="G2056" t="str">
        <f>VLOOKUP(tbStoricoOrdini[[#This Row],[CLIENTE]],tbClienti[],7,FALSE)</f>
        <v>CC</v>
      </c>
      <c r="H2056" t="s">
        <v>71</v>
      </c>
      <c r="I2056" t="str">
        <f>IF(LEFT(tbStoricoOrdini[[#This Row],[ARTICOLO]],3) = "COG","COG",LEFT(tbStoricoOrdini[[#This Row],[ARTICOLO]],FIND(" ",tbStoricoOrdini[[#This Row],[ARTICOLO]])-1))</f>
        <v>EB07</v>
      </c>
      <c r="J2056" t="str">
        <f>MID(tbStoricoOrdini[[#This Row],[ARTICOLO]],FIND(" ",tbStoricoOrdini[[#This Row],[ARTICOLO]])+1,4)</f>
        <v>5000</v>
      </c>
      <c r="K2056" t="str">
        <f>IFERROR(RIGHT(tbStoricoOrdini[[#This Row],[ARTICOLO]],LEN(tbStoricoOrdini[[#This Row],[ARTICOLO]])-FIND(" ",tbStoricoOrdini[[#This Row],[ARTICOLO]],FIND(" ",tbStoricoOrdini[[#This Row],[ARTICOLO]]) +1)),"")</f>
        <v/>
      </c>
      <c r="L2056" s="3">
        <f>VLOOKUP(tbStoricoOrdini[[#This Row],[ARTICOLO]],tbArticoli[],2,FALSE)</f>
        <v>140</v>
      </c>
      <c r="M2056" s="22">
        <f>tbStoricoOrdini[[#This Row],[IMPORTO]]/tbStoricoOrdini[[#This Row],[PREZZO]]</f>
        <v>7.1428571428571426E-3</v>
      </c>
      <c r="N2056" t="s">
        <v>13</v>
      </c>
      <c r="O2056" s="8">
        <f>VLOOKUP(tbStoricoOrdini[[#This Row],[AGENTE]],tbAgenti[],2,FALSE)</f>
        <v>0.1</v>
      </c>
      <c r="P2056" s="2">
        <v>1</v>
      </c>
      <c r="Q2056" s="2">
        <f>tbStoricoOrdini[[#This Row],[IMPORTO]]*tbStoricoOrdini[[#This Row],[% COMM.]]</f>
        <v>0.1</v>
      </c>
      <c r="R2056" s="2">
        <f>tbStoricoOrdini[[#This Row],[TOT. COMM.]]+tbStoricoOrdini[[#This Row],[IMPORTO]]</f>
        <v>1.1000000000000001</v>
      </c>
    </row>
    <row r="2057" spans="1:18">
      <c r="A2057" s="1">
        <v>43891</v>
      </c>
      <c r="B2057" s="7">
        <f>MONTH(tbStoricoOrdini[[#This Row],[DATA]])</f>
        <v>3</v>
      </c>
      <c r="C2057" t="s">
        <v>2152</v>
      </c>
      <c r="D2057" t="str">
        <f>RIGHT(tbStoricoOrdini[[#This Row],[ORDINE]],4)</f>
        <v>2054</v>
      </c>
      <c r="E2057" t="s">
        <v>33</v>
      </c>
      <c r="F2057" t="str">
        <f>VLOOKUP(tbStoricoOrdini[[#This Row],[CLIENTE]],tbClienti[],3,FALSE)</f>
        <v>Veneto</v>
      </c>
      <c r="G2057" t="str">
        <f>VLOOKUP(tbStoricoOrdini[[#This Row],[CLIENTE]],tbClienti[],7,FALSE)</f>
        <v>CC</v>
      </c>
      <c r="H2057" t="s">
        <v>71</v>
      </c>
      <c r="I2057" t="str">
        <f>IF(LEFT(tbStoricoOrdini[[#This Row],[ARTICOLO]],3) = "COG","COG",LEFT(tbStoricoOrdini[[#This Row],[ARTICOLO]],FIND(" ",tbStoricoOrdini[[#This Row],[ARTICOLO]])-1))</f>
        <v>EB07</v>
      </c>
      <c r="J2057" t="str">
        <f>MID(tbStoricoOrdini[[#This Row],[ARTICOLO]],FIND(" ",tbStoricoOrdini[[#This Row],[ARTICOLO]])+1,4)</f>
        <v>5000</v>
      </c>
      <c r="K2057" t="str">
        <f>IFERROR(RIGHT(tbStoricoOrdini[[#This Row],[ARTICOLO]],LEN(tbStoricoOrdini[[#This Row],[ARTICOLO]])-FIND(" ",tbStoricoOrdini[[#This Row],[ARTICOLO]],FIND(" ",tbStoricoOrdini[[#This Row],[ARTICOLO]]) +1)),"")</f>
        <v/>
      </c>
      <c r="L2057" s="3">
        <f>VLOOKUP(tbStoricoOrdini[[#This Row],[ARTICOLO]],tbArticoli[],2,FALSE)</f>
        <v>140</v>
      </c>
      <c r="M2057" s="22">
        <f>tbStoricoOrdini[[#This Row],[IMPORTO]]/tbStoricoOrdini[[#This Row],[PREZZO]]</f>
        <v>2.8214285714285716</v>
      </c>
      <c r="N2057" t="s">
        <v>9</v>
      </c>
      <c r="O2057" s="8">
        <f>VLOOKUP(tbStoricoOrdini[[#This Row],[AGENTE]],tbAgenti[],2,FALSE)</f>
        <v>0.05</v>
      </c>
      <c r="P2057" s="2">
        <v>395</v>
      </c>
      <c r="Q2057" s="2">
        <f>tbStoricoOrdini[[#This Row],[IMPORTO]]*tbStoricoOrdini[[#This Row],[% COMM.]]</f>
        <v>19.75</v>
      </c>
      <c r="R2057" s="2">
        <f>tbStoricoOrdini[[#This Row],[TOT. COMM.]]+tbStoricoOrdini[[#This Row],[IMPORTO]]</f>
        <v>414.75</v>
      </c>
    </row>
    <row r="2058" spans="1:18">
      <c r="A2058" s="1">
        <v>43891</v>
      </c>
      <c r="B2058" s="7">
        <f>MONTH(tbStoricoOrdini[[#This Row],[DATA]])</f>
        <v>3</v>
      </c>
      <c r="C2058" t="s">
        <v>2153</v>
      </c>
      <c r="D2058" t="str">
        <f>RIGHT(tbStoricoOrdini[[#This Row],[ORDINE]],4)</f>
        <v>2055</v>
      </c>
      <c r="E2058" t="s">
        <v>33</v>
      </c>
      <c r="F2058" t="str">
        <f>VLOOKUP(tbStoricoOrdini[[#This Row],[CLIENTE]],tbClienti[],3,FALSE)</f>
        <v>Veneto</v>
      </c>
      <c r="G2058" t="str">
        <f>VLOOKUP(tbStoricoOrdini[[#This Row],[CLIENTE]],tbClienti[],7,FALSE)</f>
        <v>CC</v>
      </c>
      <c r="H2058" t="s">
        <v>76</v>
      </c>
      <c r="I2058" t="str">
        <f>IF(LEFT(tbStoricoOrdini[[#This Row],[ARTICOLO]],3) = "COG","COG",LEFT(tbStoricoOrdini[[#This Row],[ARTICOLO]],FIND(" ",tbStoricoOrdini[[#This Row],[ARTICOLO]])-1))</f>
        <v>COG</v>
      </c>
      <c r="J2058" t="str">
        <f>MID(tbStoricoOrdini[[#This Row],[ARTICOLO]],FIND(" ",tbStoricoOrdini[[#This Row],[ARTICOLO]])+1,4)</f>
        <v>1000</v>
      </c>
      <c r="K2058" t="str">
        <f>IFERROR(RIGHT(tbStoricoOrdini[[#This Row],[ARTICOLO]],LEN(tbStoricoOrdini[[#This Row],[ARTICOLO]])-FIND(" ",tbStoricoOrdini[[#This Row],[ARTICOLO]],FIND(" ",tbStoricoOrdini[[#This Row],[ARTICOLO]]) +1)),"")</f>
        <v/>
      </c>
      <c r="L2058" s="3">
        <f>VLOOKUP(tbStoricoOrdini[[#This Row],[ARTICOLO]],tbArticoli[],2,FALSE)</f>
        <v>150</v>
      </c>
      <c r="M2058" s="22">
        <f>tbStoricoOrdini[[#This Row],[IMPORTO]]/tbStoricoOrdini[[#This Row],[PREZZO]]</f>
        <v>0.44666666666666666</v>
      </c>
      <c r="N2058" t="s">
        <v>10</v>
      </c>
      <c r="O2058" s="8">
        <f>VLOOKUP(tbStoricoOrdini[[#This Row],[AGENTE]],tbAgenti[],2,FALSE)</f>
        <v>3.6999999999999998E-2</v>
      </c>
      <c r="P2058" s="2">
        <v>67</v>
      </c>
      <c r="Q2058" s="2">
        <f>tbStoricoOrdini[[#This Row],[IMPORTO]]*tbStoricoOrdini[[#This Row],[% COMM.]]</f>
        <v>2.4790000000000001</v>
      </c>
      <c r="R2058" s="2">
        <f>tbStoricoOrdini[[#This Row],[TOT. COMM.]]+tbStoricoOrdini[[#This Row],[IMPORTO]]</f>
        <v>69.478999999999999</v>
      </c>
    </row>
    <row r="2059" spans="1:18">
      <c r="A2059" s="1">
        <v>43891</v>
      </c>
      <c r="B2059" s="7">
        <f>MONTH(tbStoricoOrdini[[#This Row],[DATA]])</f>
        <v>3</v>
      </c>
      <c r="C2059" t="s">
        <v>2154</v>
      </c>
      <c r="D2059" t="str">
        <f>RIGHT(tbStoricoOrdini[[#This Row],[ORDINE]],4)</f>
        <v>2056</v>
      </c>
      <c r="E2059" t="s">
        <v>33</v>
      </c>
      <c r="F2059" t="str">
        <f>VLOOKUP(tbStoricoOrdini[[#This Row],[CLIENTE]],tbClienti[],3,FALSE)</f>
        <v>Veneto</v>
      </c>
      <c r="G2059" t="str">
        <f>VLOOKUP(tbStoricoOrdini[[#This Row],[CLIENTE]],tbClienti[],7,FALSE)</f>
        <v>CC</v>
      </c>
      <c r="H2059" t="s">
        <v>76</v>
      </c>
      <c r="I2059" t="str">
        <f>IF(LEFT(tbStoricoOrdini[[#This Row],[ARTICOLO]],3) = "COG","COG",LEFT(tbStoricoOrdini[[#This Row],[ARTICOLO]],FIND(" ",tbStoricoOrdini[[#This Row],[ARTICOLO]])-1))</f>
        <v>COG</v>
      </c>
      <c r="J2059" t="str">
        <f>MID(tbStoricoOrdini[[#This Row],[ARTICOLO]],FIND(" ",tbStoricoOrdini[[#This Row],[ARTICOLO]])+1,4)</f>
        <v>1000</v>
      </c>
      <c r="K2059" t="str">
        <f>IFERROR(RIGHT(tbStoricoOrdini[[#This Row],[ARTICOLO]],LEN(tbStoricoOrdini[[#This Row],[ARTICOLO]])-FIND(" ",tbStoricoOrdini[[#This Row],[ARTICOLO]],FIND(" ",tbStoricoOrdini[[#This Row],[ARTICOLO]]) +1)),"")</f>
        <v/>
      </c>
      <c r="L2059" s="3">
        <f>VLOOKUP(tbStoricoOrdini[[#This Row],[ARTICOLO]],tbArticoli[],2,FALSE)</f>
        <v>150</v>
      </c>
      <c r="M2059" s="22">
        <f>tbStoricoOrdini[[#This Row],[IMPORTO]]/tbStoricoOrdini[[#This Row],[PREZZO]]</f>
        <v>3.3066666666666666</v>
      </c>
      <c r="N2059" t="s">
        <v>8</v>
      </c>
      <c r="O2059" s="8">
        <f>VLOOKUP(tbStoricoOrdini[[#This Row],[AGENTE]],tbAgenti[],2,FALSE)</f>
        <v>0.05</v>
      </c>
      <c r="P2059" s="2">
        <v>496</v>
      </c>
      <c r="Q2059" s="2">
        <f>tbStoricoOrdini[[#This Row],[IMPORTO]]*tbStoricoOrdini[[#This Row],[% COMM.]]</f>
        <v>24.8</v>
      </c>
      <c r="R2059" s="2">
        <f>tbStoricoOrdini[[#This Row],[TOT. COMM.]]+tbStoricoOrdini[[#This Row],[IMPORTO]]</f>
        <v>520.79999999999995</v>
      </c>
    </row>
    <row r="2060" spans="1:18">
      <c r="A2060" s="1">
        <v>43891</v>
      </c>
      <c r="B2060" s="7">
        <f>MONTH(tbStoricoOrdini[[#This Row],[DATA]])</f>
        <v>3</v>
      </c>
      <c r="C2060" t="s">
        <v>2155</v>
      </c>
      <c r="D2060" t="str">
        <f>RIGHT(tbStoricoOrdini[[#This Row],[ORDINE]],4)</f>
        <v>2057</v>
      </c>
      <c r="E2060" t="s">
        <v>33</v>
      </c>
      <c r="F2060" t="str">
        <f>VLOOKUP(tbStoricoOrdini[[#This Row],[CLIENTE]],tbClienti[],3,FALSE)</f>
        <v>Veneto</v>
      </c>
      <c r="G2060" t="str">
        <f>VLOOKUP(tbStoricoOrdini[[#This Row],[CLIENTE]],tbClienti[],7,FALSE)</f>
        <v>CC</v>
      </c>
      <c r="H2060" t="s">
        <v>72</v>
      </c>
      <c r="I2060" t="str">
        <f>IF(LEFT(tbStoricoOrdini[[#This Row],[ARTICOLO]],3) = "COG","COG",LEFT(tbStoricoOrdini[[#This Row],[ARTICOLO]],FIND(" ",tbStoricoOrdini[[#This Row],[ARTICOLO]])-1))</f>
        <v>EB06</v>
      </c>
      <c r="J2060" t="str">
        <f>MID(tbStoricoOrdini[[#This Row],[ARTICOLO]],FIND(" ",tbStoricoOrdini[[#This Row],[ARTICOLO]])+1,4)</f>
        <v>3000</v>
      </c>
      <c r="K2060" t="str">
        <f>IFERROR(RIGHT(tbStoricoOrdini[[#This Row],[ARTICOLO]],LEN(tbStoricoOrdini[[#This Row],[ARTICOLO]])-FIND(" ",tbStoricoOrdini[[#This Row],[ARTICOLO]],FIND(" ",tbStoricoOrdini[[#This Row],[ARTICOLO]]) +1)),"")</f>
        <v>Medium</v>
      </c>
      <c r="L2060" s="3">
        <f>VLOOKUP(tbStoricoOrdini[[#This Row],[ARTICOLO]],tbArticoli[],2,FALSE)</f>
        <v>120</v>
      </c>
      <c r="M2060" s="22">
        <f>tbStoricoOrdini[[#This Row],[IMPORTO]]/tbStoricoOrdini[[#This Row],[PREZZO]]</f>
        <v>0.25833333333333336</v>
      </c>
      <c r="N2060" t="s">
        <v>10</v>
      </c>
      <c r="O2060" s="8">
        <f>VLOOKUP(tbStoricoOrdini[[#This Row],[AGENTE]],tbAgenti[],2,FALSE)</f>
        <v>3.6999999999999998E-2</v>
      </c>
      <c r="P2060" s="2">
        <v>31</v>
      </c>
      <c r="Q2060" s="2">
        <f>tbStoricoOrdini[[#This Row],[IMPORTO]]*tbStoricoOrdini[[#This Row],[% COMM.]]</f>
        <v>1.147</v>
      </c>
      <c r="R2060" s="2">
        <f>tbStoricoOrdini[[#This Row],[TOT. COMM.]]+tbStoricoOrdini[[#This Row],[IMPORTO]]</f>
        <v>32.146999999999998</v>
      </c>
    </row>
    <row r="2061" spans="1:18">
      <c r="A2061" s="1">
        <v>43891</v>
      </c>
      <c r="B2061" s="7">
        <f>MONTH(tbStoricoOrdini[[#This Row],[DATA]])</f>
        <v>3</v>
      </c>
      <c r="C2061" t="s">
        <v>2156</v>
      </c>
      <c r="D2061" t="str">
        <f>RIGHT(tbStoricoOrdini[[#This Row],[ORDINE]],4)</f>
        <v>2058</v>
      </c>
      <c r="E2061" t="s">
        <v>33</v>
      </c>
      <c r="F2061" t="str">
        <f>VLOOKUP(tbStoricoOrdini[[#This Row],[CLIENTE]],tbClienti[],3,FALSE)</f>
        <v>Veneto</v>
      </c>
      <c r="G2061" t="str">
        <f>VLOOKUP(tbStoricoOrdini[[#This Row],[CLIENTE]],tbClienti[],7,FALSE)</f>
        <v>CC</v>
      </c>
      <c r="H2061" t="s">
        <v>72</v>
      </c>
      <c r="I2061" t="str">
        <f>IF(LEFT(tbStoricoOrdini[[#This Row],[ARTICOLO]],3) = "COG","COG",LEFT(tbStoricoOrdini[[#This Row],[ARTICOLO]],FIND(" ",tbStoricoOrdini[[#This Row],[ARTICOLO]])-1))</f>
        <v>EB06</v>
      </c>
      <c r="J2061" t="str">
        <f>MID(tbStoricoOrdini[[#This Row],[ARTICOLO]],FIND(" ",tbStoricoOrdini[[#This Row],[ARTICOLO]])+1,4)</f>
        <v>3000</v>
      </c>
      <c r="K2061" t="str">
        <f>IFERROR(RIGHT(tbStoricoOrdini[[#This Row],[ARTICOLO]],LEN(tbStoricoOrdini[[#This Row],[ARTICOLO]])-FIND(" ",tbStoricoOrdini[[#This Row],[ARTICOLO]],FIND(" ",tbStoricoOrdini[[#This Row],[ARTICOLO]]) +1)),"")</f>
        <v>Medium</v>
      </c>
      <c r="L2061" s="3">
        <f>VLOOKUP(tbStoricoOrdini[[#This Row],[ARTICOLO]],tbArticoli[],2,FALSE)</f>
        <v>120</v>
      </c>
      <c r="M2061" s="22">
        <f>tbStoricoOrdini[[#This Row],[IMPORTO]]/tbStoricoOrdini[[#This Row],[PREZZO]]</f>
        <v>2.2999999999999998</v>
      </c>
      <c r="N2061" t="s">
        <v>8</v>
      </c>
      <c r="O2061" s="8">
        <f>VLOOKUP(tbStoricoOrdini[[#This Row],[AGENTE]],tbAgenti[],2,FALSE)</f>
        <v>0.05</v>
      </c>
      <c r="P2061" s="2">
        <v>276</v>
      </c>
      <c r="Q2061" s="2">
        <f>tbStoricoOrdini[[#This Row],[IMPORTO]]*tbStoricoOrdini[[#This Row],[% COMM.]]</f>
        <v>13.8</v>
      </c>
      <c r="R2061" s="2">
        <f>tbStoricoOrdini[[#This Row],[TOT. COMM.]]+tbStoricoOrdini[[#This Row],[IMPORTO]]</f>
        <v>289.8</v>
      </c>
    </row>
    <row r="2062" spans="1:18">
      <c r="A2062" s="1">
        <v>43891</v>
      </c>
      <c r="B2062" s="7">
        <f>MONTH(tbStoricoOrdini[[#This Row],[DATA]])</f>
        <v>3</v>
      </c>
      <c r="C2062" t="s">
        <v>2157</v>
      </c>
      <c r="D2062" t="str">
        <f>RIGHT(tbStoricoOrdini[[#This Row],[ORDINE]],4)</f>
        <v>2059</v>
      </c>
      <c r="E2062" t="s">
        <v>33</v>
      </c>
      <c r="F2062" t="str">
        <f>VLOOKUP(tbStoricoOrdini[[#This Row],[CLIENTE]],tbClienti[],3,FALSE)</f>
        <v>Veneto</v>
      </c>
      <c r="G2062" t="str">
        <f>VLOOKUP(tbStoricoOrdini[[#This Row],[CLIENTE]],tbClienti[],7,FALSE)</f>
        <v>CC</v>
      </c>
      <c r="H2062" t="s">
        <v>72</v>
      </c>
      <c r="I2062" t="str">
        <f>IF(LEFT(tbStoricoOrdini[[#This Row],[ARTICOLO]],3) = "COG","COG",LEFT(tbStoricoOrdini[[#This Row],[ARTICOLO]],FIND(" ",tbStoricoOrdini[[#This Row],[ARTICOLO]])-1))</f>
        <v>EB06</v>
      </c>
      <c r="J2062" t="str">
        <f>MID(tbStoricoOrdini[[#This Row],[ARTICOLO]],FIND(" ",tbStoricoOrdini[[#This Row],[ARTICOLO]])+1,4)</f>
        <v>3000</v>
      </c>
      <c r="K2062" t="str">
        <f>IFERROR(RIGHT(tbStoricoOrdini[[#This Row],[ARTICOLO]],LEN(tbStoricoOrdini[[#This Row],[ARTICOLO]])-FIND(" ",tbStoricoOrdini[[#This Row],[ARTICOLO]],FIND(" ",tbStoricoOrdini[[#This Row],[ARTICOLO]]) +1)),"")</f>
        <v>Medium</v>
      </c>
      <c r="L2062" s="3">
        <f>VLOOKUP(tbStoricoOrdini[[#This Row],[ARTICOLO]],tbArticoli[],2,FALSE)</f>
        <v>120</v>
      </c>
      <c r="M2062" s="22">
        <f>tbStoricoOrdini[[#This Row],[IMPORTO]]/tbStoricoOrdini[[#This Row],[PREZZO]]</f>
        <v>7.2333333333333334</v>
      </c>
      <c r="N2062" t="s">
        <v>9</v>
      </c>
      <c r="O2062" s="8">
        <f>VLOOKUP(tbStoricoOrdini[[#This Row],[AGENTE]],tbAgenti[],2,FALSE)</f>
        <v>0.05</v>
      </c>
      <c r="P2062" s="2">
        <v>868</v>
      </c>
      <c r="Q2062" s="2">
        <f>tbStoricoOrdini[[#This Row],[IMPORTO]]*tbStoricoOrdini[[#This Row],[% COMM.]]</f>
        <v>43.400000000000006</v>
      </c>
      <c r="R2062" s="2">
        <f>tbStoricoOrdini[[#This Row],[TOT. COMM.]]+tbStoricoOrdini[[#This Row],[IMPORTO]]</f>
        <v>911.4</v>
      </c>
    </row>
    <row r="2063" spans="1:18">
      <c r="A2063" s="1">
        <v>43891</v>
      </c>
      <c r="B2063" s="7">
        <f>MONTH(tbStoricoOrdini[[#This Row],[DATA]])</f>
        <v>3</v>
      </c>
      <c r="C2063" t="s">
        <v>2158</v>
      </c>
      <c r="D2063" t="str">
        <f>RIGHT(tbStoricoOrdini[[#This Row],[ORDINE]],4)</f>
        <v>2060</v>
      </c>
      <c r="E2063" t="s">
        <v>33</v>
      </c>
      <c r="F2063" t="str">
        <f>VLOOKUP(tbStoricoOrdini[[#This Row],[CLIENTE]],tbClienti[],3,FALSE)</f>
        <v>Veneto</v>
      </c>
      <c r="G2063" t="str">
        <f>VLOOKUP(tbStoricoOrdini[[#This Row],[CLIENTE]],tbClienti[],7,FALSE)</f>
        <v>CC</v>
      </c>
      <c r="H2063" t="s">
        <v>73</v>
      </c>
      <c r="I2063" t="str">
        <f>IF(LEFT(tbStoricoOrdini[[#This Row],[ARTICOLO]],3) = "COG","COG",LEFT(tbStoricoOrdini[[#This Row],[ARTICOLO]],FIND(" ",tbStoricoOrdini[[#This Row],[ARTICOLO]])-1))</f>
        <v>EB06</v>
      </c>
      <c r="J2063" t="str">
        <f>MID(tbStoricoOrdini[[#This Row],[ARTICOLO]],FIND(" ",tbStoricoOrdini[[#This Row],[ARTICOLO]])+1,4)</f>
        <v>3000</v>
      </c>
      <c r="K2063" t="str">
        <f>IFERROR(RIGHT(tbStoricoOrdini[[#This Row],[ARTICOLO]],LEN(tbStoricoOrdini[[#This Row],[ARTICOLO]])-FIND(" ",tbStoricoOrdini[[#This Row],[ARTICOLO]],FIND(" ",tbStoricoOrdini[[#This Row],[ARTICOLO]]) +1)),"")</f>
        <v>Plus</v>
      </c>
      <c r="L2063" s="3">
        <f>VLOOKUP(tbStoricoOrdini[[#This Row],[ARTICOLO]],tbArticoli[],2,FALSE)</f>
        <v>130</v>
      </c>
      <c r="M2063" s="22">
        <f>tbStoricoOrdini[[#This Row],[IMPORTO]]/tbStoricoOrdini[[#This Row],[PREZZO]]</f>
        <v>0.52307692307692311</v>
      </c>
      <c r="N2063" t="s">
        <v>8</v>
      </c>
      <c r="O2063" s="8">
        <f>VLOOKUP(tbStoricoOrdini[[#This Row],[AGENTE]],tbAgenti[],2,FALSE)</f>
        <v>0.05</v>
      </c>
      <c r="P2063" s="2">
        <v>68</v>
      </c>
      <c r="Q2063" s="2">
        <f>tbStoricoOrdini[[#This Row],[IMPORTO]]*tbStoricoOrdini[[#This Row],[% COMM.]]</f>
        <v>3.4000000000000004</v>
      </c>
      <c r="R2063" s="2">
        <f>tbStoricoOrdini[[#This Row],[TOT. COMM.]]+tbStoricoOrdini[[#This Row],[IMPORTO]]</f>
        <v>71.400000000000006</v>
      </c>
    </row>
    <row r="2064" spans="1:18">
      <c r="A2064" s="1">
        <v>43891</v>
      </c>
      <c r="B2064" s="7">
        <f>MONTH(tbStoricoOrdini[[#This Row],[DATA]])</f>
        <v>3</v>
      </c>
      <c r="C2064" t="s">
        <v>2159</v>
      </c>
      <c r="D2064" t="str">
        <f>RIGHT(tbStoricoOrdini[[#This Row],[ORDINE]],4)</f>
        <v>2061</v>
      </c>
      <c r="E2064" t="s">
        <v>34</v>
      </c>
      <c r="F2064" t="str">
        <f>VLOOKUP(tbStoricoOrdini[[#This Row],[CLIENTE]],tbClienti[],3,FALSE)</f>
        <v>Lombardia</v>
      </c>
      <c r="G2064" t="str">
        <f>VLOOKUP(tbStoricoOrdini[[#This Row],[CLIENTE]],tbClienti[],7,FALSE)</f>
        <v>DB</v>
      </c>
      <c r="H2064" t="s">
        <v>74</v>
      </c>
      <c r="I2064" t="str">
        <f>IF(LEFT(tbStoricoOrdini[[#This Row],[ARTICOLO]],3) = "COG","COG",LEFT(tbStoricoOrdini[[#This Row],[ARTICOLO]],FIND(" ",tbStoricoOrdini[[#This Row],[ARTICOLO]])-1))</f>
        <v>AVRC</v>
      </c>
      <c r="J2064" t="str">
        <f>MID(tbStoricoOrdini[[#This Row],[ARTICOLO]],FIND(" ",tbStoricoOrdini[[#This Row],[ARTICOLO]])+1,4)</f>
        <v>2500</v>
      </c>
      <c r="K2064" t="str">
        <f>IFERROR(RIGHT(tbStoricoOrdini[[#This Row],[ARTICOLO]],LEN(tbStoricoOrdini[[#This Row],[ARTICOLO]])-FIND(" ",tbStoricoOrdini[[#This Row],[ARTICOLO]],FIND(" ",tbStoricoOrdini[[#This Row],[ARTICOLO]]) +1)),"")</f>
        <v>Gold</v>
      </c>
      <c r="L2064" s="3">
        <f>VLOOKUP(tbStoricoOrdini[[#This Row],[ARTICOLO]],tbArticoli[],2,FALSE)</f>
        <v>500</v>
      </c>
      <c r="M2064" s="22">
        <f>tbStoricoOrdini[[#This Row],[IMPORTO]]/tbStoricoOrdini[[#This Row],[PREZZO]]</f>
        <v>0.04</v>
      </c>
      <c r="N2064" t="s">
        <v>6</v>
      </c>
      <c r="O2064" s="8">
        <f>VLOOKUP(tbStoricoOrdini[[#This Row],[AGENTE]],tbAgenti[],2,FALSE)</f>
        <v>7.4999999999999997E-2</v>
      </c>
      <c r="P2064" s="2">
        <v>20</v>
      </c>
      <c r="Q2064" s="2">
        <f>tbStoricoOrdini[[#This Row],[IMPORTO]]*tbStoricoOrdini[[#This Row],[% COMM.]]</f>
        <v>1.5</v>
      </c>
      <c r="R2064" s="2">
        <f>tbStoricoOrdini[[#This Row],[TOT. COMM.]]+tbStoricoOrdini[[#This Row],[IMPORTO]]</f>
        <v>21.5</v>
      </c>
    </row>
    <row r="2065" spans="1:18">
      <c r="A2065" s="1">
        <v>43891</v>
      </c>
      <c r="B2065" s="7">
        <f>MONTH(tbStoricoOrdini[[#This Row],[DATA]])</f>
        <v>3</v>
      </c>
      <c r="C2065" t="s">
        <v>2160</v>
      </c>
      <c r="D2065" t="str">
        <f>RIGHT(tbStoricoOrdini[[#This Row],[ORDINE]],4)</f>
        <v>2062</v>
      </c>
      <c r="E2065" t="s">
        <v>34</v>
      </c>
      <c r="F2065" t="str">
        <f>VLOOKUP(tbStoricoOrdini[[#This Row],[CLIENTE]],tbClienti[],3,FALSE)</f>
        <v>Lombardia</v>
      </c>
      <c r="G2065" t="str">
        <f>VLOOKUP(tbStoricoOrdini[[#This Row],[CLIENTE]],tbClienti[],7,FALSE)</f>
        <v>DB</v>
      </c>
      <c r="H2065" t="s">
        <v>63</v>
      </c>
      <c r="I2065" t="str">
        <f>IF(LEFT(tbStoricoOrdini[[#This Row],[ARTICOLO]],3) = "COG","COG",LEFT(tbStoricoOrdini[[#This Row],[ARTICOLO]],FIND(" ",tbStoricoOrdini[[#This Row],[ARTICOLO]])-1))</f>
        <v>KLM</v>
      </c>
      <c r="J2065" t="str">
        <f>MID(tbStoricoOrdini[[#This Row],[ARTICOLO]],FIND(" ",tbStoricoOrdini[[#This Row],[ARTICOLO]])+1,4)</f>
        <v>3000</v>
      </c>
      <c r="K2065" t="str">
        <f>IFERROR(RIGHT(tbStoricoOrdini[[#This Row],[ARTICOLO]],LEN(tbStoricoOrdini[[#This Row],[ARTICOLO]])-FIND(" ",tbStoricoOrdini[[#This Row],[ARTICOLO]],FIND(" ",tbStoricoOrdini[[#This Row],[ARTICOLO]]) +1)),"")</f>
        <v>Plus</v>
      </c>
      <c r="L2065" s="3">
        <f>VLOOKUP(tbStoricoOrdini[[#This Row],[ARTICOLO]],tbArticoli[],2,FALSE)</f>
        <v>145</v>
      </c>
      <c r="M2065" s="22">
        <f>tbStoricoOrdini[[#This Row],[IMPORTO]]/tbStoricoOrdini[[#This Row],[PREZZO]]</f>
        <v>43.04137931034483</v>
      </c>
      <c r="N2065" t="s">
        <v>18</v>
      </c>
      <c r="O2065" s="8">
        <f>VLOOKUP(tbStoricoOrdini[[#This Row],[AGENTE]],tbAgenti[],2,FALSE)</f>
        <v>0.03</v>
      </c>
      <c r="P2065" s="2">
        <v>6241</v>
      </c>
      <c r="Q2065" s="2">
        <f>tbStoricoOrdini[[#This Row],[IMPORTO]]*tbStoricoOrdini[[#This Row],[% COMM.]]</f>
        <v>187.23</v>
      </c>
      <c r="R2065" s="2">
        <f>tbStoricoOrdini[[#This Row],[TOT. COMM.]]+tbStoricoOrdini[[#This Row],[IMPORTO]]</f>
        <v>6428.23</v>
      </c>
    </row>
    <row r="2066" spans="1:18">
      <c r="A2066" s="1">
        <v>43891</v>
      </c>
      <c r="B2066" s="7">
        <f>MONTH(tbStoricoOrdini[[#This Row],[DATA]])</f>
        <v>3</v>
      </c>
      <c r="C2066" t="s">
        <v>2161</v>
      </c>
      <c r="D2066" t="str">
        <f>RIGHT(tbStoricoOrdini[[#This Row],[ORDINE]],4)</f>
        <v>2063</v>
      </c>
      <c r="E2066" t="s">
        <v>34</v>
      </c>
      <c r="F2066" t="str">
        <f>VLOOKUP(tbStoricoOrdini[[#This Row],[CLIENTE]],tbClienti[],3,FALSE)</f>
        <v>Lombardia</v>
      </c>
      <c r="G2066" t="str">
        <f>VLOOKUP(tbStoricoOrdini[[#This Row],[CLIENTE]],tbClienti[],7,FALSE)</f>
        <v>DB</v>
      </c>
      <c r="H2066" t="s">
        <v>63</v>
      </c>
      <c r="I2066" t="str">
        <f>IF(LEFT(tbStoricoOrdini[[#This Row],[ARTICOLO]],3) = "COG","COG",LEFT(tbStoricoOrdini[[#This Row],[ARTICOLO]],FIND(" ",tbStoricoOrdini[[#This Row],[ARTICOLO]])-1))</f>
        <v>KLM</v>
      </c>
      <c r="J2066" t="str">
        <f>MID(tbStoricoOrdini[[#This Row],[ARTICOLO]],FIND(" ",tbStoricoOrdini[[#This Row],[ARTICOLO]])+1,4)</f>
        <v>3000</v>
      </c>
      <c r="K2066" t="str">
        <f>IFERROR(RIGHT(tbStoricoOrdini[[#This Row],[ARTICOLO]],LEN(tbStoricoOrdini[[#This Row],[ARTICOLO]])-FIND(" ",tbStoricoOrdini[[#This Row],[ARTICOLO]],FIND(" ",tbStoricoOrdini[[#This Row],[ARTICOLO]]) +1)),"")</f>
        <v>Plus</v>
      </c>
      <c r="L2066" s="3">
        <f>VLOOKUP(tbStoricoOrdini[[#This Row],[ARTICOLO]],tbArticoli[],2,FALSE)</f>
        <v>145</v>
      </c>
      <c r="M2066" s="22">
        <f>tbStoricoOrdini[[#This Row],[IMPORTO]]/tbStoricoOrdini[[#This Row],[PREZZO]]</f>
        <v>44.351724137931036</v>
      </c>
      <c r="N2066" t="s">
        <v>6</v>
      </c>
      <c r="O2066" s="8">
        <f>VLOOKUP(tbStoricoOrdini[[#This Row],[AGENTE]],tbAgenti[],2,FALSE)</f>
        <v>7.4999999999999997E-2</v>
      </c>
      <c r="P2066" s="2">
        <v>6431</v>
      </c>
      <c r="Q2066" s="2">
        <f>tbStoricoOrdini[[#This Row],[IMPORTO]]*tbStoricoOrdini[[#This Row],[% COMM.]]</f>
        <v>482.32499999999999</v>
      </c>
      <c r="R2066" s="2">
        <f>tbStoricoOrdini[[#This Row],[TOT. COMM.]]+tbStoricoOrdini[[#This Row],[IMPORTO]]</f>
        <v>6913.3249999999998</v>
      </c>
    </row>
    <row r="2067" spans="1:18">
      <c r="A2067" s="1">
        <v>43891</v>
      </c>
      <c r="B2067" s="7">
        <f>MONTH(tbStoricoOrdini[[#This Row],[DATA]])</f>
        <v>3</v>
      </c>
      <c r="C2067" t="s">
        <v>2162</v>
      </c>
      <c r="D2067" t="str">
        <f>RIGHT(tbStoricoOrdini[[#This Row],[ORDINE]],4)</f>
        <v>2064</v>
      </c>
      <c r="E2067" t="s">
        <v>34</v>
      </c>
      <c r="F2067" t="str">
        <f>VLOOKUP(tbStoricoOrdini[[#This Row],[CLIENTE]],tbClienti[],3,FALSE)</f>
        <v>Lombardia</v>
      </c>
      <c r="G2067" t="str">
        <f>VLOOKUP(tbStoricoOrdini[[#This Row],[CLIENTE]],tbClienti[],7,FALSE)</f>
        <v>DB</v>
      </c>
      <c r="H2067" t="s">
        <v>66</v>
      </c>
      <c r="I2067" t="str">
        <f>IF(LEFT(tbStoricoOrdini[[#This Row],[ARTICOLO]],3) = "COG","COG",LEFT(tbStoricoOrdini[[#This Row],[ARTICOLO]],FIND(" ",tbStoricoOrdini[[#This Row],[ARTICOLO]])-1))</f>
        <v>BAG</v>
      </c>
      <c r="J2067" t="str">
        <f>MID(tbStoricoOrdini[[#This Row],[ARTICOLO]],FIND(" ",tbStoricoOrdini[[#This Row],[ARTICOLO]])+1,4)</f>
        <v>2500</v>
      </c>
      <c r="K2067" t="str">
        <f>IFERROR(RIGHT(tbStoricoOrdini[[#This Row],[ARTICOLO]],LEN(tbStoricoOrdini[[#This Row],[ARTICOLO]])-FIND(" ",tbStoricoOrdini[[#This Row],[ARTICOLO]],FIND(" ",tbStoricoOrdini[[#This Row],[ARTICOLO]]) +1)),"")</f>
        <v>Plus</v>
      </c>
      <c r="L2067" s="3">
        <f>VLOOKUP(tbStoricoOrdini[[#This Row],[ARTICOLO]],tbArticoli[],2,FALSE)</f>
        <v>220</v>
      </c>
      <c r="M2067" s="22">
        <f>tbStoricoOrdini[[#This Row],[IMPORTO]]/tbStoricoOrdini[[#This Row],[PREZZO]]</f>
        <v>4.5454545454545456E-2</v>
      </c>
      <c r="N2067" t="s">
        <v>6</v>
      </c>
      <c r="O2067" s="8">
        <f>VLOOKUP(tbStoricoOrdini[[#This Row],[AGENTE]],tbAgenti[],2,FALSE)</f>
        <v>7.4999999999999997E-2</v>
      </c>
      <c r="P2067" s="2">
        <v>10</v>
      </c>
      <c r="Q2067" s="2">
        <f>tbStoricoOrdini[[#This Row],[IMPORTO]]*tbStoricoOrdini[[#This Row],[% COMM.]]</f>
        <v>0.75</v>
      </c>
      <c r="R2067" s="2">
        <f>tbStoricoOrdini[[#This Row],[TOT. COMM.]]+tbStoricoOrdini[[#This Row],[IMPORTO]]</f>
        <v>10.75</v>
      </c>
    </row>
    <row r="2068" spans="1:18">
      <c r="A2068" s="1">
        <v>43891</v>
      </c>
      <c r="B2068" s="7">
        <f>MONTH(tbStoricoOrdini[[#This Row],[DATA]])</f>
        <v>3</v>
      </c>
      <c r="C2068" t="s">
        <v>2163</v>
      </c>
      <c r="D2068" t="str">
        <f>RIGHT(tbStoricoOrdini[[#This Row],[ORDINE]],4)</f>
        <v>2065</v>
      </c>
      <c r="E2068" t="s">
        <v>34</v>
      </c>
      <c r="F2068" t="str">
        <f>VLOOKUP(tbStoricoOrdini[[#This Row],[CLIENTE]],tbClienti[],3,FALSE)</f>
        <v>Lombardia</v>
      </c>
      <c r="G2068" t="str">
        <f>VLOOKUP(tbStoricoOrdini[[#This Row],[CLIENTE]],tbClienti[],7,FALSE)</f>
        <v>DB</v>
      </c>
      <c r="H2068" t="s">
        <v>71</v>
      </c>
      <c r="I2068" t="str">
        <f>IF(LEFT(tbStoricoOrdini[[#This Row],[ARTICOLO]],3) = "COG","COG",LEFT(tbStoricoOrdini[[#This Row],[ARTICOLO]],FIND(" ",tbStoricoOrdini[[#This Row],[ARTICOLO]])-1))</f>
        <v>EB07</v>
      </c>
      <c r="J2068" t="str">
        <f>MID(tbStoricoOrdini[[#This Row],[ARTICOLO]],FIND(" ",tbStoricoOrdini[[#This Row],[ARTICOLO]])+1,4)</f>
        <v>5000</v>
      </c>
      <c r="K2068" t="str">
        <f>IFERROR(RIGHT(tbStoricoOrdini[[#This Row],[ARTICOLO]],LEN(tbStoricoOrdini[[#This Row],[ARTICOLO]])-FIND(" ",tbStoricoOrdini[[#This Row],[ARTICOLO]],FIND(" ",tbStoricoOrdini[[#This Row],[ARTICOLO]]) +1)),"")</f>
        <v/>
      </c>
      <c r="L2068" s="3">
        <f>VLOOKUP(tbStoricoOrdini[[#This Row],[ARTICOLO]],tbArticoli[],2,FALSE)</f>
        <v>140</v>
      </c>
      <c r="M2068" s="22">
        <f>tbStoricoOrdini[[#This Row],[IMPORTO]]/tbStoricoOrdini[[#This Row],[PREZZO]]</f>
        <v>0.36428571428571427</v>
      </c>
      <c r="N2068" t="s">
        <v>6</v>
      </c>
      <c r="O2068" s="8">
        <f>VLOOKUP(tbStoricoOrdini[[#This Row],[AGENTE]],tbAgenti[],2,FALSE)</f>
        <v>7.4999999999999997E-2</v>
      </c>
      <c r="P2068" s="2">
        <v>51</v>
      </c>
      <c r="Q2068" s="2">
        <f>tbStoricoOrdini[[#This Row],[IMPORTO]]*tbStoricoOrdini[[#This Row],[% COMM.]]</f>
        <v>3.8249999999999997</v>
      </c>
      <c r="R2068" s="2">
        <f>tbStoricoOrdini[[#This Row],[TOT. COMM.]]+tbStoricoOrdini[[#This Row],[IMPORTO]]</f>
        <v>54.825000000000003</v>
      </c>
    </row>
    <row r="2069" spans="1:18">
      <c r="A2069" s="1">
        <v>43891</v>
      </c>
      <c r="B2069" s="7">
        <f>MONTH(tbStoricoOrdini[[#This Row],[DATA]])</f>
        <v>3</v>
      </c>
      <c r="C2069" t="s">
        <v>2164</v>
      </c>
      <c r="D2069" t="str">
        <f>RIGHT(tbStoricoOrdini[[#This Row],[ORDINE]],4)</f>
        <v>2066</v>
      </c>
      <c r="E2069" t="s">
        <v>34</v>
      </c>
      <c r="F2069" t="str">
        <f>VLOOKUP(tbStoricoOrdini[[#This Row],[CLIENTE]],tbClienti[],3,FALSE)</f>
        <v>Lombardia</v>
      </c>
      <c r="G2069" t="str">
        <f>VLOOKUP(tbStoricoOrdini[[#This Row],[CLIENTE]],tbClienti[],7,FALSE)</f>
        <v>DB</v>
      </c>
      <c r="H2069" t="s">
        <v>72</v>
      </c>
      <c r="I2069" t="str">
        <f>IF(LEFT(tbStoricoOrdini[[#This Row],[ARTICOLO]],3) = "COG","COG",LEFT(tbStoricoOrdini[[#This Row],[ARTICOLO]],FIND(" ",tbStoricoOrdini[[#This Row],[ARTICOLO]])-1))</f>
        <v>EB06</v>
      </c>
      <c r="J2069" t="str">
        <f>MID(tbStoricoOrdini[[#This Row],[ARTICOLO]],FIND(" ",tbStoricoOrdini[[#This Row],[ARTICOLO]])+1,4)</f>
        <v>3000</v>
      </c>
      <c r="K2069" t="str">
        <f>IFERROR(RIGHT(tbStoricoOrdini[[#This Row],[ARTICOLO]],LEN(tbStoricoOrdini[[#This Row],[ARTICOLO]])-FIND(" ",tbStoricoOrdini[[#This Row],[ARTICOLO]],FIND(" ",tbStoricoOrdini[[#This Row],[ARTICOLO]]) +1)),"")</f>
        <v>Medium</v>
      </c>
      <c r="L2069" s="3">
        <f>VLOOKUP(tbStoricoOrdini[[#This Row],[ARTICOLO]],tbArticoli[],2,FALSE)</f>
        <v>120</v>
      </c>
      <c r="M2069" s="22">
        <f>tbStoricoOrdini[[#This Row],[IMPORTO]]/tbStoricoOrdini[[#This Row],[PREZZO]]</f>
        <v>0.9</v>
      </c>
      <c r="N2069" t="s">
        <v>18</v>
      </c>
      <c r="O2069" s="8">
        <f>VLOOKUP(tbStoricoOrdini[[#This Row],[AGENTE]],tbAgenti[],2,FALSE)</f>
        <v>0.03</v>
      </c>
      <c r="P2069" s="2">
        <v>108</v>
      </c>
      <c r="Q2069" s="2">
        <f>tbStoricoOrdini[[#This Row],[IMPORTO]]*tbStoricoOrdini[[#This Row],[% COMM.]]</f>
        <v>3.2399999999999998</v>
      </c>
      <c r="R2069" s="2">
        <f>tbStoricoOrdini[[#This Row],[TOT. COMM.]]+tbStoricoOrdini[[#This Row],[IMPORTO]]</f>
        <v>111.24</v>
      </c>
    </row>
    <row r="2070" spans="1:18">
      <c r="A2070" s="1">
        <v>43891</v>
      </c>
      <c r="B2070" s="7">
        <f>MONTH(tbStoricoOrdini[[#This Row],[DATA]])</f>
        <v>3</v>
      </c>
      <c r="C2070" t="s">
        <v>2165</v>
      </c>
      <c r="D2070" t="str">
        <f>RIGHT(tbStoricoOrdini[[#This Row],[ORDINE]],4)</f>
        <v>2067</v>
      </c>
      <c r="E2070" t="s">
        <v>34</v>
      </c>
      <c r="F2070" t="str">
        <f>VLOOKUP(tbStoricoOrdini[[#This Row],[CLIENTE]],tbClienti[],3,FALSE)</f>
        <v>Lombardia</v>
      </c>
      <c r="G2070" t="str">
        <f>VLOOKUP(tbStoricoOrdini[[#This Row],[CLIENTE]],tbClienti[],7,FALSE)</f>
        <v>DB</v>
      </c>
      <c r="H2070" t="s">
        <v>72</v>
      </c>
      <c r="I2070" t="str">
        <f>IF(LEFT(tbStoricoOrdini[[#This Row],[ARTICOLO]],3) = "COG","COG",LEFT(tbStoricoOrdini[[#This Row],[ARTICOLO]],FIND(" ",tbStoricoOrdini[[#This Row],[ARTICOLO]])-1))</f>
        <v>EB06</v>
      </c>
      <c r="J2070" t="str">
        <f>MID(tbStoricoOrdini[[#This Row],[ARTICOLO]],FIND(" ",tbStoricoOrdini[[#This Row],[ARTICOLO]])+1,4)</f>
        <v>3000</v>
      </c>
      <c r="K2070" t="str">
        <f>IFERROR(RIGHT(tbStoricoOrdini[[#This Row],[ARTICOLO]],LEN(tbStoricoOrdini[[#This Row],[ARTICOLO]])-FIND(" ",tbStoricoOrdini[[#This Row],[ARTICOLO]],FIND(" ",tbStoricoOrdini[[#This Row],[ARTICOLO]]) +1)),"")</f>
        <v>Medium</v>
      </c>
      <c r="L2070" s="3">
        <f>VLOOKUP(tbStoricoOrdini[[#This Row],[ARTICOLO]],tbArticoli[],2,FALSE)</f>
        <v>120</v>
      </c>
      <c r="M2070" s="22">
        <f>tbStoricoOrdini[[#This Row],[IMPORTO]]/tbStoricoOrdini[[#This Row],[PREZZO]]</f>
        <v>14.074999999999999</v>
      </c>
      <c r="N2070" t="s">
        <v>6</v>
      </c>
      <c r="O2070" s="8">
        <f>VLOOKUP(tbStoricoOrdini[[#This Row],[AGENTE]],tbAgenti[],2,FALSE)</f>
        <v>7.4999999999999997E-2</v>
      </c>
      <c r="P2070" s="2">
        <v>1689</v>
      </c>
      <c r="Q2070" s="2">
        <f>tbStoricoOrdini[[#This Row],[IMPORTO]]*tbStoricoOrdini[[#This Row],[% COMM.]]</f>
        <v>126.675</v>
      </c>
      <c r="R2070" s="2">
        <f>tbStoricoOrdini[[#This Row],[TOT. COMM.]]+tbStoricoOrdini[[#This Row],[IMPORTO]]</f>
        <v>1815.675</v>
      </c>
    </row>
    <row r="2071" spans="1:18">
      <c r="A2071" s="1">
        <v>43891</v>
      </c>
      <c r="B2071" s="7">
        <f>MONTH(tbStoricoOrdini[[#This Row],[DATA]])</f>
        <v>3</v>
      </c>
      <c r="C2071" t="s">
        <v>2166</v>
      </c>
      <c r="D2071" t="str">
        <f>RIGHT(tbStoricoOrdini[[#This Row],[ORDINE]],4)</f>
        <v>2068</v>
      </c>
      <c r="E2071" t="s">
        <v>34</v>
      </c>
      <c r="F2071" t="str">
        <f>VLOOKUP(tbStoricoOrdini[[#This Row],[CLIENTE]],tbClienti[],3,FALSE)</f>
        <v>Lombardia</v>
      </c>
      <c r="G2071" t="str">
        <f>VLOOKUP(tbStoricoOrdini[[#This Row],[CLIENTE]],tbClienti[],7,FALSE)</f>
        <v>DB</v>
      </c>
      <c r="H2071" t="s">
        <v>73</v>
      </c>
      <c r="I2071" t="str">
        <f>IF(LEFT(tbStoricoOrdini[[#This Row],[ARTICOLO]],3) = "COG","COG",LEFT(tbStoricoOrdini[[#This Row],[ARTICOLO]],FIND(" ",tbStoricoOrdini[[#This Row],[ARTICOLO]])-1))</f>
        <v>EB06</v>
      </c>
      <c r="J2071" t="str">
        <f>MID(tbStoricoOrdini[[#This Row],[ARTICOLO]],FIND(" ",tbStoricoOrdini[[#This Row],[ARTICOLO]])+1,4)</f>
        <v>3000</v>
      </c>
      <c r="K2071" t="str">
        <f>IFERROR(RIGHT(tbStoricoOrdini[[#This Row],[ARTICOLO]],LEN(tbStoricoOrdini[[#This Row],[ARTICOLO]])-FIND(" ",tbStoricoOrdini[[#This Row],[ARTICOLO]],FIND(" ",tbStoricoOrdini[[#This Row],[ARTICOLO]]) +1)),"")</f>
        <v>Plus</v>
      </c>
      <c r="L2071" s="3">
        <f>VLOOKUP(tbStoricoOrdini[[#This Row],[ARTICOLO]],tbArticoli[],2,FALSE)</f>
        <v>130</v>
      </c>
      <c r="M2071" s="22">
        <f>tbStoricoOrdini[[#This Row],[IMPORTO]]/tbStoricoOrdini[[#This Row],[PREZZO]]</f>
        <v>7.6923076923076927E-3</v>
      </c>
      <c r="N2071" t="s">
        <v>6</v>
      </c>
      <c r="O2071" s="8">
        <f>VLOOKUP(tbStoricoOrdini[[#This Row],[AGENTE]],tbAgenti[],2,FALSE)</f>
        <v>7.4999999999999997E-2</v>
      </c>
      <c r="P2071" s="2">
        <v>1</v>
      </c>
      <c r="Q2071" s="2">
        <f>tbStoricoOrdini[[#This Row],[IMPORTO]]*tbStoricoOrdini[[#This Row],[% COMM.]]</f>
        <v>7.4999999999999997E-2</v>
      </c>
      <c r="R2071" s="2">
        <f>tbStoricoOrdini[[#This Row],[TOT. COMM.]]+tbStoricoOrdini[[#This Row],[IMPORTO]]</f>
        <v>1.075</v>
      </c>
    </row>
    <row r="2072" spans="1:18">
      <c r="A2072" s="1">
        <v>43891</v>
      </c>
      <c r="B2072" s="7">
        <f>MONTH(tbStoricoOrdini[[#This Row],[DATA]])</f>
        <v>3</v>
      </c>
      <c r="C2072" t="s">
        <v>2167</v>
      </c>
      <c r="D2072" t="str">
        <f>RIGHT(tbStoricoOrdini[[#This Row],[ORDINE]],4)</f>
        <v>2069</v>
      </c>
      <c r="E2072" t="s">
        <v>35</v>
      </c>
      <c r="F2072" t="str">
        <f>VLOOKUP(tbStoricoOrdini[[#This Row],[CLIENTE]],tbClienti[],3,FALSE)</f>
        <v>Veneto</v>
      </c>
      <c r="G2072" t="str">
        <f>VLOOKUP(tbStoricoOrdini[[#This Row],[CLIENTE]],tbClienti[],7,FALSE)</f>
        <v>CC</v>
      </c>
      <c r="H2072" t="s">
        <v>74</v>
      </c>
      <c r="I2072" t="str">
        <f>IF(LEFT(tbStoricoOrdini[[#This Row],[ARTICOLO]],3) = "COG","COG",LEFT(tbStoricoOrdini[[#This Row],[ARTICOLO]],FIND(" ",tbStoricoOrdini[[#This Row],[ARTICOLO]])-1))</f>
        <v>AVRC</v>
      </c>
      <c r="J2072" t="str">
        <f>MID(tbStoricoOrdini[[#This Row],[ARTICOLO]],FIND(" ",tbStoricoOrdini[[#This Row],[ARTICOLO]])+1,4)</f>
        <v>2500</v>
      </c>
      <c r="K2072" t="str">
        <f>IFERROR(RIGHT(tbStoricoOrdini[[#This Row],[ARTICOLO]],LEN(tbStoricoOrdini[[#This Row],[ARTICOLO]])-FIND(" ",tbStoricoOrdini[[#This Row],[ARTICOLO]],FIND(" ",tbStoricoOrdini[[#This Row],[ARTICOLO]]) +1)),"")</f>
        <v>Gold</v>
      </c>
      <c r="L2072" s="3">
        <f>VLOOKUP(tbStoricoOrdini[[#This Row],[ARTICOLO]],tbArticoli[],2,FALSE)</f>
        <v>500</v>
      </c>
      <c r="M2072" s="22">
        <f>tbStoricoOrdini[[#This Row],[IMPORTO]]/tbStoricoOrdini[[#This Row],[PREZZO]]</f>
        <v>0.28799999999999998</v>
      </c>
      <c r="N2072" t="s">
        <v>18</v>
      </c>
      <c r="O2072" s="8">
        <f>VLOOKUP(tbStoricoOrdini[[#This Row],[AGENTE]],tbAgenti[],2,FALSE)</f>
        <v>0.03</v>
      </c>
      <c r="P2072" s="2">
        <v>144</v>
      </c>
      <c r="Q2072" s="2">
        <f>tbStoricoOrdini[[#This Row],[IMPORTO]]*tbStoricoOrdini[[#This Row],[% COMM.]]</f>
        <v>4.32</v>
      </c>
      <c r="R2072" s="2">
        <f>tbStoricoOrdini[[#This Row],[TOT. COMM.]]+tbStoricoOrdini[[#This Row],[IMPORTO]]</f>
        <v>148.32</v>
      </c>
    </row>
    <row r="2073" spans="1:18">
      <c r="A2073" s="1">
        <v>43891</v>
      </c>
      <c r="B2073" s="7">
        <f>MONTH(tbStoricoOrdini[[#This Row],[DATA]])</f>
        <v>3</v>
      </c>
      <c r="C2073" t="s">
        <v>2168</v>
      </c>
      <c r="D2073" t="str">
        <f>RIGHT(tbStoricoOrdini[[#This Row],[ORDINE]],4)</f>
        <v>2070</v>
      </c>
      <c r="E2073" t="s">
        <v>35</v>
      </c>
      <c r="F2073" t="str">
        <f>VLOOKUP(tbStoricoOrdini[[#This Row],[CLIENTE]],tbClienti[],3,FALSE)</f>
        <v>Veneto</v>
      </c>
      <c r="G2073" t="str">
        <f>VLOOKUP(tbStoricoOrdini[[#This Row],[CLIENTE]],tbClienti[],7,FALSE)</f>
        <v>CC</v>
      </c>
      <c r="H2073" t="s">
        <v>74</v>
      </c>
      <c r="I2073" t="str">
        <f>IF(LEFT(tbStoricoOrdini[[#This Row],[ARTICOLO]],3) = "COG","COG",LEFT(tbStoricoOrdini[[#This Row],[ARTICOLO]],FIND(" ",tbStoricoOrdini[[#This Row],[ARTICOLO]])-1))</f>
        <v>AVRC</v>
      </c>
      <c r="J2073" t="str">
        <f>MID(tbStoricoOrdini[[#This Row],[ARTICOLO]],FIND(" ",tbStoricoOrdini[[#This Row],[ARTICOLO]])+1,4)</f>
        <v>2500</v>
      </c>
      <c r="K2073" t="str">
        <f>IFERROR(RIGHT(tbStoricoOrdini[[#This Row],[ARTICOLO]],LEN(tbStoricoOrdini[[#This Row],[ARTICOLO]])-FIND(" ",tbStoricoOrdini[[#This Row],[ARTICOLO]],FIND(" ",tbStoricoOrdini[[#This Row],[ARTICOLO]]) +1)),"")</f>
        <v>Gold</v>
      </c>
      <c r="L2073" s="3">
        <f>VLOOKUP(tbStoricoOrdini[[#This Row],[ARTICOLO]],tbArticoli[],2,FALSE)</f>
        <v>500</v>
      </c>
      <c r="M2073" s="22">
        <f>tbStoricoOrdini[[#This Row],[IMPORTO]]/tbStoricoOrdini[[#This Row],[PREZZO]]</f>
        <v>0.33</v>
      </c>
      <c r="N2073" t="s">
        <v>6</v>
      </c>
      <c r="O2073" s="8">
        <f>VLOOKUP(tbStoricoOrdini[[#This Row],[AGENTE]],tbAgenti[],2,FALSE)</f>
        <v>7.4999999999999997E-2</v>
      </c>
      <c r="P2073" s="2">
        <v>165</v>
      </c>
      <c r="Q2073" s="2">
        <f>tbStoricoOrdini[[#This Row],[IMPORTO]]*tbStoricoOrdini[[#This Row],[% COMM.]]</f>
        <v>12.375</v>
      </c>
      <c r="R2073" s="2">
        <f>tbStoricoOrdini[[#This Row],[TOT. COMM.]]+tbStoricoOrdini[[#This Row],[IMPORTO]]</f>
        <v>177.375</v>
      </c>
    </row>
    <row r="2074" spans="1:18">
      <c r="A2074" s="1">
        <v>43891</v>
      </c>
      <c r="B2074" s="7">
        <f>MONTH(tbStoricoOrdini[[#This Row],[DATA]])</f>
        <v>3</v>
      </c>
      <c r="C2074" t="s">
        <v>2169</v>
      </c>
      <c r="D2074" t="str">
        <f>RIGHT(tbStoricoOrdini[[#This Row],[ORDINE]],4)</f>
        <v>2071</v>
      </c>
      <c r="E2074" t="s">
        <v>35</v>
      </c>
      <c r="F2074" t="str">
        <f>VLOOKUP(tbStoricoOrdini[[#This Row],[CLIENTE]],tbClienti[],3,FALSE)</f>
        <v>Veneto</v>
      </c>
      <c r="G2074" t="str">
        <f>VLOOKUP(tbStoricoOrdini[[#This Row],[CLIENTE]],tbClienti[],7,FALSE)</f>
        <v>CC</v>
      </c>
      <c r="H2074" t="s">
        <v>61</v>
      </c>
      <c r="I2074" t="str">
        <f>IF(LEFT(tbStoricoOrdini[[#This Row],[ARTICOLO]],3) = "COG","COG",LEFT(tbStoricoOrdini[[#This Row],[ARTICOLO]],FIND(" ",tbStoricoOrdini[[#This Row],[ARTICOLO]])-1))</f>
        <v>KLM</v>
      </c>
      <c r="J2074" t="str">
        <f>MID(tbStoricoOrdini[[#This Row],[ARTICOLO]],FIND(" ",tbStoricoOrdini[[#This Row],[ARTICOLO]])+1,4)</f>
        <v>5000</v>
      </c>
      <c r="K2074" t="str">
        <f>IFERROR(RIGHT(tbStoricoOrdini[[#This Row],[ARTICOLO]],LEN(tbStoricoOrdini[[#This Row],[ARTICOLO]])-FIND(" ",tbStoricoOrdini[[#This Row],[ARTICOLO]],FIND(" ",tbStoricoOrdini[[#This Row],[ARTICOLO]]) +1)),"")</f>
        <v>Medium</v>
      </c>
      <c r="L2074" s="3">
        <f>VLOOKUP(tbStoricoOrdini[[#This Row],[ARTICOLO]],tbArticoli[],2,FALSE)</f>
        <v>150</v>
      </c>
      <c r="M2074" s="22">
        <f>tbStoricoOrdini[[#This Row],[IMPORTO]]/tbStoricoOrdini[[#This Row],[PREZZO]]</f>
        <v>249.70666666666668</v>
      </c>
      <c r="N2074" t="s">
        <v>15</v>
      </c>
      <c r="O2074" s="8">
        <f>VLOOKUP(tbStoricoOrdini[[#This Row],[AGENTE]],tbAgenti[],2,FALSE)</f>
        <v>0.08</v>
      </c>
      <c r="P2074" s="2">
        <v>37456</v>
      </c>
      <c r="Q2074" s="2">
        <f>tbStoricoOrdini[[#This Row],[IMPORTO]]*tbStoricoOrdini[[#This Row],[% COMM.]]</f>
        <v>2996.48</v>
      </c>
      <c r="R2074" s="2">
        <f>tbStoricoOrdini[[#This Row],[TOT. COMM.]]+tbStoricoOrdini[[#This Row],[IMPORTO]]</f>
        <v>40452.480000000003</v>
      </c>
    </row>
    <row r="2075" spans="1:18">
      <c r="A2075" s="1">
        <v>43891</v>
      </c>
      <c r="B2075" s="7">
        <f>MONTH(tbStoricoOrdini[[#This Row],[DATA]])</f>
        <v>3</v>
      </c>
      <c r="C2075" t="s">
        <v>2170</v>
      </c>
      <c r="D2075" t="str">
        <f>RIGHT(tbStoricoOrdini[[#This Row],[ORDINE]],4)</f>
        <v>2072</v>
      </c>
      <c r="E2075" t="s">
        <v>35</v>
      </c>
      <c r="F2075" t="str">
        <f>VLOOKUP(tbStoricoOrdini[[#This Row],[CLIENTE]],tbClienti[],3,FALSE)</f>
        <v>Veneto</v>
      </c>
      <c r="G2075" t="str">
        <f>VLOOKUP(tbStoricoOrdini[[#This Row],[CLIENTE]],tbClienti[],7,FALSE)</f>
        <v>CC</v>
      </c>
      <c r="H2075" t="s">
        <v>61</v>
      </c>
      <c r="I2075" t="str">
        <f>IF(LEFT(tbStoricoOrdini[[#This Row],[ARTICOLO]],3) = "COG","COG",LEFT(tbStoricoOrdini[[#This Row],[ARTICOLO]],FIND(" ",tbStoricoOrdini[[#This Row],[ARTICOLO]])-1))</f>
        <v>KLM</v>
      </c>
      <c r="J2075" t="str">
        <f>MID(tbStoricoOrdini[[#This Row],[ARTICOLO]],FIND(" ",tbStoricoOrdini[[#This Row],[ARTICOLO]])+1,4)</f>
        <v>5000</v>
      </c>
      <c r="K2075" t="str">
        <f>IFERROR(RIGHT(tbStoricoOrdini[[#This Row],[ARTICOLO]],LEN(tbStoricoOrdini[[#This Row],[ARTICOLO]])-FIND(" ",tbStoricoOrdini[[#This Row],[ARTICOLO]],FIND(" ",tbStoricoOrdini[[#This Row],[ARTICOLO]]) +1)),"")</f>
        <v>Medium</v>
      </c>
      <c r="L2075" s="3">
        <f>VLOOKUP(tbStoricoOrdini[[#This Row],[ARTICOLO]],tbArticoli[],2,FALSE)</f>
        <v>150</v>
      </c>
      <c r="M2075" s="22">
        <f>tbStoricoOrdini[[#This Row],[IMPORTO]]/tbStoricoOrdini[[#This Row],[PREZZO]]</f>
        <v>18.346666666666668</v>
      </c>
      <c r="N2075" t="s">
        <v>6</v>
      </c>
      <c r="O2075" s="8">
        <f>VLOOKUP(tbStoricoOrdini[[#This Row],[AGENTE]],tbAgenti[],2,FALSE)</f>
        <v>7.4999999999999997E-2</v>
      </c>
      <c r="P2075" s="2">
        <v>2752</v>
      </c>
      <c r="Q2075" s="2">
        <f>tbStoricoOrdini[[#This Row],[IMPORTO]]*tbStoricoOrdini[[#This Row],[% COMM.]]</f>
        <v>206.4</v>
      </c>
      <c r="R2075" s="2">
        <f>tbStoricoOrdini[[#This Row],[TOT. COMM.]]+tbStoricoOrdini[[#This Row],[IMPORTO]]</f>
        <v>2958.4</v>
      </c>
    </row>
    <row r="2076" spans="1:18">
      <c r="A2076" s="1">
        <v>43891</v>
      </c>
      <c r="B2076" s="7">
        <f>MONTH(tbStoricoOrdini[[#This Row],[DATA]])</f>
        <v>3</v>
      </c>
      <c r="C2076" t="s">
        <v>2171</v>
      </c>
      <c r="D2076" t="str">
        <f>RIGHT(tbStoricoOrdini[[#This Row],[ORDINE]],4)</f>
        <v>2073</v>
      </c>
      <c r="E2076" t="s">
        <v>35</v>
      </c>
      <c r="F2076" t="str">
        <f>VLOOKUP(tbStoricoOrdini[[#This Row],[CLIENTE]],tbClienti[],3,FALSE)</f>
        <v>Veneto</v>
      </c>
      <c r="G2076" t="str">
        <f>VLOOKUP(tbStoricoOrdini[[#This Row],[CLIENTE]],tbClienti[],7,FALSE)</f>
        <v>CC</v>
      </c>
      <c r="H2076" t="s">
        <v>61</v>
      </c>
      <c r="I2076" t="str">
        <f>IF(LEFT(tbStoricoOrdini[[#This Row],[ARTICOLO]],3) = "COG","COG",LEFT(tbStoricoOrdini[[#This Row],[ARTICOLO]],FIND(" ",tbStoricoOrdini[[#This Row],[ARTICOLO]])-1))</f>
        <v>KLM</v>
      </c>
      <c r="J2076" t="str">
        <f>MID(tbStoricoOrdini[[#This Row],[ARTICOLO]],FIND(" ",tbStoricoOrdini[[#This Row],[ARTICOLO]])+1,4)</f>
        <v>5000</v>
      </c>
      <c r="K2076" t="str">
        <f>IFERROR(RIGHT(tbStoricoOrdini[[#This Row],[ARTICOLO]],LEN(tbStoricoOrdini[[#This Row],[ARTICOLO]])-FIND(" ",tbStoricoOrdini[[#This Row],[ARTICOLO]],FIND(" ",tbStoricoOrdini[[#This Row],[ARTICOLO]]) +1)),"")</f>
        <v>Medium</v>
      </c>
      <c r="L2076" s="3">
        <f>VLOOKUP(tbStoricoOrdini[[#This Row],[ARTICOLO]],tbArticoli[],2,FALSE)</f>
        <v>150</v>
      </c>
      <c r="M2076" s="22">
        <f>tbStoricoOrdini[[#This Row],[IMPORTO]]/tbStoricoOrdini[[#This Row],[PREZZO]]</f>
        <v>1000.4466666666667</v>
      </c>
      <c r="N2076" t="s">
        <v>9</v>
      </c>
      <c r="O2076" s="8">
        <f>VLOOKUP(tbStoricoOrdini[[#This Row],[AGENTE]],tbAgenti[],2,FALSE)</f>
        <v>0.05</v>
      </c>
      <c r="P2076" s="2">
        <v>150067</v>
      </c>
      <c r="Q2076" s="2">
        <f>tbStoricoOrdini[[#This Row],[IMPORTO]]*tbStoricoOrdini[[#This Row],[% COMM.]]</f>
        <v>7503.35</v>
      </c>
      <c r="R2076" s="2">
        <f>tbStoricoOrdini[[#This Row],[TOT. COMM.]]+tbStoricoOrdini[[#This Row],[IMPORTO]]</f>
        <v>157570.35</v>
      </c>
    </row>
    <row r="2077" spans="1:18">
      <c r="A2077" s="1">
        <v>43891</v>
      </c>
      <c r="B2077" s="7">
        <f>MONTH(tbStoricoOrdini[[#This Row],[DATA]])</f>
        <v>3</v>
      </c>
      <c r="C2077" t="s">
        <v>2172</v>
      </c>
      <c r="D2077" t="str">
        <f>RIGHT(tbStoricoOrdini[[#This Row],[ORDINE]],4)</f>
        <v>2074</v>
      </c>
      <c r="E2077" t="s">
        <v>35</v>
      </c>
      <c r="F2077" t="str">
        <f>VLOOKUP(tbStoricoOrdini[[#This Row],[CLIENTE]],tbClienti[],3,FALSE)</f>
        <v>Veneto</v>
      </c>
      <c r="G2077" t="str">
        <f>VLOOKUP(tbStoricoOrdini[[#This Row],[CLIENTE]],tbClienti[],7,FALSE)</f>
        <v>CC</v>
      </c>
      <c r="H2077" t="s">
        <v>60</v>
      </c>
      <c r="I2077" t="str">
        <f>IF(LEFT(tbStoricoOrdini[[#This Row],[ARTICOLO]],3) = "COG","COG",LEFT(tbStoricoOrdini[[#This Row],[ARTICOLO]],FIND(" ",tbStoricoOrdini[[#This Row],[ARTICOLO]])-1))</f>
        <v>KLM</v>
      </c>
      <c r="J2077" t="str">
        <f>MID(tbStoricoOrdini[[#This Row],[ARTICOLO]],FIND(" ",tbStoricoOrdini[[#This Row],[ARTICOLO]])+1,4)</f>
        <v>5000</v>
      </c>
      <c r="K2077" t="str">
        <f>IFERROR(RIGHT(tbStoricoOrdini[[#This Row],[ARTICOLO]],LEN(tbStoricoOrdini[[#This Row],[ARTICOLO]])-FIND(" ",tbStoricoOrdini[[#This Row],[ARTICOLO]],FIND(" ",tbStoricoOrdini[[#This Row],[ARTICOLO]]) +1)),"")</f>
        <v>Plus</v>
      </c>
      <c r="L2077" s="3">
        <f>VLOOKUP(tbStoricoOrdini[[#This Row],[ARTICOLO]],tbArticoli[],2,FALSE)</f>
        <v>175</v>
      </c>
      <c r="M2077" s="22">
        <f>tbStoricoOrdini[[#This Row],[IMPORTO]]/tbStoricoOrdini[[#This Row],[PREZZO]]</f>
        <v>82.354285714285709</v>
      </c>
      <c r="N2077" t="s">
        <v>7</v>
      </c>
      <c r="O2077" s="8">
        <f>VLOOKUP(tbStoricoOrdini[[#This Row],[AGENTE]],tbAgenti[],2,FALSE)</f>
        <v>0.03</v>
      </c>
      <c r="P2077" s="2">
        <v>14412</v>
      </c>
      <c r="Q2077" s="2">
        <f>tbStoricoOrdini[[#This Row],[IMPORTO]]*tbStoricoOrdini[[#This Row],[% COMM.]]</f>
        <v>432.35999999999996</v>
      </c>
      <c r="R2077" s="2">
        <f>tbStoricoOrdini[[#This Row],[TOT. COMM.]]+tbStoricoOrdini[[#This Row],[IMPORTO]]</f>
        <v>14844.36</v>
      </c>
    </row>
    <row r="2078" spans="1:18">
      <c r="A2078" s="1">
        <v>43891</v>
      </c>
      <c r="B2078" s="7">
        <f>MONTH(tbStoricoOrdini[[#This Row],[DATA]])</f>
        <v>3</v>
      </c>
      <c r="C2078" t="s">
        <v>2173</v>
      </c>
      <c r="D2078" t="str">
        <f>RIGHT(tbStoricoOrdini[[#This Row],[ORDINE]],4)</f>
        <v>2075</v>
      </c>
      <c r="E2078" t="s">
        <v>35</v>
      </c>
      <c r="F2078" t="str">
        <f>VLOOKUP(tbStoricoOrdini[[#This Row],[CLIENTE]],tbClienti[],3,FALSE)</f>
        <v>Veneto</v>
      </c>
      <c r="G2078" t="str">
        <f>VLOOKUP(tbStoricoOrdini[[#This Row],[CLIENTE]],tbClienti[],7,FALSE)</f>
        <v>CC</v>
      </c>
      <c r="H2078" t="s">
        <v>63</v>
      </c>
      <c r="I2078" t="str">
        <f>IF(LEFT(tbStoricoOrdini[[#This Row],[ARTICOLO]],3) = "COG","COG",LEFT(tbStoricoOrdini[[#This Row],[ARTICOLO]],FIND(" ",tbStoricoOrdini[[#This Row],[ARTICOLO]])-1))</f>
        <v>KLM</v>
      </c>
      <c r="J2078" t="str">
        <f>MID(tbStoricoOrdini[[#This Row],[ARTICOLO]],FIND(" ",tbStoricoOrdini[[#This Row],[ARTICOLO]])+1,4)</f>
        <v>3000</v>
      </c>
      <c r="K2078" t="str">
        <f>IFERROR(RIGHT(tbStoricoOrdini[[#This Row],[ARTICOLO]],LEN(tbStoricoOrdini[[#This Row],[ARTICOLO]])-FIND(" ",tbStoricoOrdini[[#This Row],[ARTICOLO]],FIND(" ",tbStoricoOrdini[[#This Row],[ARTICOLO]]) +1)),"")</f>
        <v>Plus</v>
      </c>
      <c r="L2078" s="3">
        <f>VLOOKUP(tbStoricoOrdini[[#This Row],[ARTICOLO]],tbArticoli[],2,FALSE)</f>
        <v>145</v>
      </c>
      <c r="M2078" s="22">
        <f>tbStoricoOrdini[[#This Row],[IMPORTO]]/tbStoricoOrdini[[#This Row],[PREZZO]]</f>
        <v>64.972413793103442</v>
      </c>
      <c r="N2078" t="s">
        <v>19</v>
      </c>
      <c r="O2078" s="8">
        <f>VLOOKUP(tbStoricoOrdini[[#This Row],[AGENTE]],tbAgenti[],2,FALSE)</f>
        <v>0.05</v>
      </c>
      <c r="P2078" s="2">
        <v>9421</v>
      </c>
      <c r="Q2078" s="2">
        <f>tbStoricoOrdini[[#This Row],[IMPORTO]]*tbStoricoOrdini[[#This Row],[% COMM.]]</f>
        <v>471.05</v>
      </c>
      <c r="R2078" s="2">
        <f>tbStoricoOrdini[[#This Row],[TOT. COMM.]]+tbStoricoOrdini[[#This Row],[IMPORTO]]</f>
        <v>9892.0499999999993</v>
      </c>
    </row>
    <row r="2079" spans="1:18">
      <c r="A2079" s="1">
        <v>43891</v>
      </c>
      <c r="B2079" s="7">
        <f>MONTH(tbStoricoOrdini[[#This Row],[DATA]])</f>
        <v>3</v>
      </c>
      <c r="C2079" t="s">
        <v>2174</v>
      </c>
      <c r="D2079" t="str">
        <f>RIGHT(tbStoricoOrdini[[#This Row],[ORDINE]],4)</f>
        <v>2076</v>
      </c>
      <c r="E2079" t="s">
        <v>35</v>
      </c>
      <c r="F2079" t="str">
        <f>VLOOKUP(tbStoricoOrdini[[#This Row],[CLIENTE]],tbClienti[],3,FALSE)</f>
        <v>Veneto</v>
      </c>
      <c r="G2079" t="str">
        <f>VLOOKUP(tbStoricoOrdini[[#This Row],[CLIENTE]],tbClienti[],7,FALSE)</f>
        <v>CC</v>
      </c>
      <c r="H2079" t="s">
        <v>63</v>
      </c>
      <c r="I2079" t="str">
        <f>IF(LEFT(tbStoricoOrdini[[#This Row],[ARTICOLO]],3) = "COG","COG",LEFT(tbStoricoOrdini[[#This Row],[ARTICOLO]],FIND(" ",tbStoricoOrdini[[#This Row],[ARTICOLO]])-1))</f>
        <v>KLM</v>
      </c>
      <c r="J2079" t="str">
        <f>MID(tbStoricoOrdini[[#This Row],[ARTICOLO]],FIND(" ",tbStoricoOrdini[[#This Row],[ARTICOLO]])+1,4)</f>
        <v>3000</v>
      </c>
      <c r="K2079" t="str">
        <f>IFERROR(RIGHT(tbStoricoOrdini[[#This Row],[ARTICOLO]],LEN(tbStoricoOrdini[[#This Row],[ARTICOLO]])-FIND(" ",tbStoricoOrdini[[#This Row],[ARTICOLO]],FIND(" ",tbStoricoOrdini[[#This Row],[ARTICOLO]]) +1)),"")</f>
        <v>Plus</v>
      </c>
      <c r="L2079" s="3">
        <f>VLOOKUP(tbStoricoOrdini[[#This Row],[ARTICOLO]],tbArticoli[],2,FALSE)</f>
        <v>145</v>
      </c>
      <c r="M2079" s="22">
        <f>tbStoricoOrdini[[#This Row],[IMPORTO]]/tbStoricoOrdini[[#This Row],[PREZZO]]</f>
        <v>45.972413793103449</v>
      </c>
      <c r="N2079" t="s">
        <v>15</v>
      </c>
      <c r="O2079" s="8">
        <f>VLOOKUP(tbStoricoOrdini[[#This Row],[AGENTE]],tbAgenti[],2,FALSE)</f>
        <v>0.08</v>
      </c>
      <c r="P2079" s="2">
        <v>6666</v>
      </c>
      <c r="Q2079" s="2">
        <f>tbStoricoOrdini[[#This Row],[IMPORTO]]*tbStoricoOrdini[[#This Row],[% COMM.]]</f>
        <v>533.28</v>
      </c>
      <c r="R2079" s="2">
        <f>tbStoricoOrdini[[#This Row],[TOT. COMM.]]+tbStoricoOrdini[[#This Row],[IMPORTO]]</f>
        <v>7199.28</v>
      </c>
    </row>
    <row r="2080" spans="1:18">
      <c r="A2080" s="1">
        <v>43891</v>
      </c>
      <c r="B2080" s="7">
        <f>MONTH(tbStoricoOrdini[[#This Row],[DATA]])</f>
        <v>3</v>
      </c>
      <c r="C2080" t="s">
        <v>2175</v>
      </c>
      <c r="D2080" t="str">
        <f>RIGHT(tbStoricoOrdini[[#This Row],[ORDINE]],4)</f>
        <v>2077</v>
      </c>
      <c r="E2080" t="s">
        <v>35</v>
      </c>
      <c r="F2080" t="str">
        <f>VLOOKUP(tbStoricoOrdini[[#This Row],[CLIENTE]],tbClienti[],3,FALSE)</f>
        <v>Veneto</v>
      </c>
      <c r="G2080" t="str">
        <f>VLOOKUP(tbStoricoOrdini[[#This Row],[CLIENTE]],tbClienti[],7,FALSE)</f>
        <v>CC</v>
      </c>
      <c r="H2080" t="s">
        <v>63</v>
      </c>
      <c r="I2080" t="str">
        <f>IF(LEFT(tbStoricoOrdini[[#This Row],[ARTICOLO]],3) = "COG","COG",LEFT(tbStoricoOrdini[[#This Row],[ARTICOLO]],FIND(" ",tbStoricoOrdini[[#This Row],[ARTICOLO]])-1))</f>
        <v>KLM</v>
      </c>
      <c r="J2080" t="str">
        <f>MID(tbStoricoOrdini[[#This Row],[ARTICOLO]],FIND(" ",tbStoricoOrdini[[#This Row],[ARTICOLO]])+1,4)</f>
        <v>3000</v>
      </c>
      <c r="K2080" t="str">
        <f>IFERROR(RIGHT(tbStoricoOrdini[[#This Row],[ARTICOLO]],LEN(tbStoricoOrdini[[#This Row],[ARTICOLO]])-FIND(" ",tbStoricoOrdini[[#This Row],[ARTICOLO]],FIND(" ",tbStoricoOrdini[[#This Row],[ARTICOLO]]) +1)),"")</f>
        <v>Plus</v>
      </c>
      <c r="L2080" s="3">
        <f>VLOOKUP(tbStoricoOrdini[[#This Row],[ARTICOLO]],tbArticoli[],2,FALSE)</f>
        <v>145</v>
      </c>
      <c r="M2080" s="22">
        <f>tbStoricoOrdini[[#This Row],[IMPORTO]]/tbStoricoOrdini[[#This Row],[PREZZO]]</f>
        <v>6.0206896551724141</v>
      </c>
      <c r="N2080" t="s">
        <v>7</v>
      </c>
      <c r="O2080" s="8">
        <f>VLOOKUP(tbStoricoOrdini[[#This Row],[AGENTE]],tbAgenti[],2,FALSE)</f>
        <v>0.03</v>
      </c>
      <c r="P2080" s="2">
        <v>873</v>
      </c>
      <c r="Q2080" s="2">
        <f>tbStoricoOrdini[[#This Row],[IMPORTO]]*tbStoricoOrdini[[#This Row],[% COMM.]]</f>
        <v>26.189999999999998</v>
      </c>
      <c r="R2080" s="2">
        <f>tbStoricoOrdini[[#This Row],[TOT. COMM.]]+tbStoricoOrdini[[#This Row],[IMPORTO]]</f>
        <v>899.19</v>
      </c>
    </row>
    <row r="2081" spans="1:18">
      <c r="A2081" s="1">
        <v>43891</v>
      </c>
      <c r="B2081" s="7">
        <f>MONTH(tbStoricoOrdini[[#This Row],[DATA]])</f>
        <v>3</v>
      </c>
      <c r="C2081" t="s">
        <v>2176</v>
      </c>
      <c r="D2081" t="str">
        <f>RIGHT(tbStoricoOrdini[[#This Row],[ORDINE]],4)</f>
        <v>2078</v>
      </c>
      <c r="E2081" t="s">
        <v>35</v>
      </c>
      <c r="F2081" t="str">
        <f>VLOOKUP(tbStoricoOrdini[[#This Row],[CLIENTE]],tbClienti[],3,FALSE)</f>
        <v>Veneto</v>
      </c>
      <c r="G2081" t="str">
        <f>VLOOKUP(tbStoricoOrdini[[#This Row],[CLIENTE]],tbClienti[],7,FALSE)</f>
        <v>CC</v>
      </c>
      <c r="H2081" t="s">
        <v>63</v>
      </c>
      <c r="I2081" t="str">
        <f>IF(LEFT(tbStoricoOrdini[[#This Row],[ARTICOLO]],3) = "COG","COG",LEFT(tbStoricoOrdini[[#This Row],[ARTICOLO]],FIND(" ",tbStoricoOrdini[[#This Row],[ARTICOLO]])-1))</f>
        <v>KLM</v>
      </c>
      <c r="J2081" t="str">
        <f>MID(tbStoricoOrdini[[#This Row],[ARTICOLO]],FIND(" ",tbStoricoOrdini[[#This Row],[ARTICOLO]])+1,4)</f>
        <v>3000</v>
      </c>
      <c r="K2081" t="str">
        <f>IFERROR(RIGHT(tbStoricoOrdini[[#This Row],[ARTICOLO]],LEN(tbStoricoOrdini[[#This Row],[ARTICOLO]])-FIND(" ",tbStoricoOrdini[[#This Row],[ARTICOLO]],FIND(" ",tbStoricoOrdini[[#This Row],[ARTICOLO]]) +1)),"")</f>
        <v>Plus</v>
      </c>
      <c r="L2081" s="3">
        <f>VLOOKUP(tbStoricoOrdini[[#This Row],[ARTICOLO]],tbArticoli[],2,FALSE)</f>
        <v>145</v>
      </c>
      <c r="M2081" s="22">
        <f>tbStoricoOrdini[[#This Row],[IMPORTO]]/tbStoricoOrdini[[#This Row],[PREZZO]]</f>
        <v>12.717241379310344</v>
      </c>
      <c r="N2081" t="s">
        <v>12</v>
      </c>
      <c r="O2081" s="8">
        <f>VLOOKUP(tbStoricoOrdini[[#This Row],[AGENTE]],tbAgenti[],2,FALSE)</f>
        <v>0.05</v>
      </c>
      <c r="P2081" s="2">
        <v>1844</v>
      </c>
      <c r="Q2081" s="2">
        <f>tbStoricoOrdini[[#This Row],[IMPORTO]]*tbStoricoOrdini[[#This Row],[% COMM.]]</f>
        <v>92.2</v>
      </c>
      <c r="R2081" s="2">
        <f>tbStoricoOrdini[[#This Row],[TOT. COMM.]]+tbStoricoOrdini[[#This Row],[IMPORTO]]</f>
        <v>1936.2</v>
      </c>
    </row>
    <row r="2082" spans="1:18">
      <c r="A2082" s="1">
        <v>43891</v>
      </c>
      <c r="B2082" s="7">
        <f>MONTH(tbStoricoOrdini[[#This Row],[DATA]])</f>
        <v>3</v>
      </c>
      <c r="C2082" t="s">
        <v>2177</v>
      </c>
      <c r="D2082" t="str">
        <f>RIGHT(tbStoricoOrdini[[#This Row],[ORDINE]],4)</f>
        <v>2079</v>
      </c>
      <c r="E2082" t="s">
        <v>35</v>
      </c>
      <c r="F2082" t="str">
        <f>VLOOKUP(tbStoricoOrdini[[#This Row],[CLIENTE]],tbClienti[],3,FALSE)</f>
        <v>Veneto</v>
      </c>
      <c r="G2082" t="str">
        <f>VLOOKUP(tbStoricoOrdini[[#This Row],[CLIENTE]],tbClienti[],7,FALSE)</f>
        <v>CC</v>
      </c>
      <c r="H2082" t="s">
        <v>63</v>
      </c>
      <c r="I2082" t="str">
        <f>IF(LEFT(tbStoricoOrdini[[#This Row],[ARTICOLO]],3) = "COG","COG",LEFT(tbStoricoOrdini[[#This Row],[ARTICOLO]],FIND(" ",tbStoricoOrdini[[#This Row],[ARTICOLO]])-1))</f>
        <v>KLM</v>
      </c>
      <c r="J2082" t="str">
        <f>MID(tbStoricoOrdini[[#This Row],[ARTICOLO]],FIND(" ",tbStoricoOrdini[[#This Row],[ARTICOLO]])+1,4)</f>
        <v>3000</v>
      </c>
      <c r="K2082" t="str">
        <f>IFERROR(RIGHT(tbStoricoOrdini[[#This Row],[ARTICOLO]],LEN(tbStoricoOrdini[[#This Row],[ARTICOLO]])-FIND(" ",tbStoricoOrdini[[#This Row],[ARTICOLO]],FIND(" ",tbStoricoOrdini[[#This Row],[ARTICOLO]]) +1)),"")</f>
        <v>Plus</v>
      </c>
      <c r="L2082" s="3">
        <f>VLOOKUP(tbStoricoOrdini[[#This Row],[ARTICOLO]],tbArticoli[],2,FALSE)</f>
        <v>145</v>
      </c>
      <c r="M2082" s="22">
        <f>tbStoricoOrdini[[#This Row],[IMPORTO]]/tbStoricoOrdini[[#This Row],[PREZZO]]</f>
        <v>291.28275862068966</v>
      </c>
      <c r="N2082" t="s">
        <v>6</v>
      </c>
      <c r="O2082" s="8">
        <f>VLOOKUP(tbStoricoOrdini[[#This Row],[AGENTE]],tbAgenti[],2,FALSE)</f>
        <v>7.4999999999999997E-2</v>
      </c>
      <c r="P2082" s="2">
        <v>42236</v>
      </c>
      <c r="Q2082" s="2">
        <f>tbStoricoOrdini[[#This Row],[IMPORTO]]*tbStoricoOrdini[[#This Row],[% COMM.]]</f>
        <v>3167.7</v>
      </c>
      <c r="R2082" s="2">
        <f>tbStoricoOrdini[[#This Row],[TOT. COMM.]]+tbStoricoOrdini[[#This Row],[IMPORTO]]</f>
        <v>45403.7</v>
      </c>
    </row>
    <row r="2083" spans="1:18">
      <c r="A2083" s="1">
        <v>43891</v>
      </c>
      <c r="B2083" s="7">
        <f>MONTH(tbStoricoOrdini[[#This Row],[DATA]])</f>
        <v>3</v>
      </c>
      <c r="C2083" t="s">
        <v>2178</v>
      </c>
      <c r="D2083" t="str">
        <f>RIGHT(tbStoricoOrdini[[#This Row],[ORDINE]],4)</f>
        <v>2080</v>
      </c>
      <c r="E2083" t="s">
        <v>35</v>
      </c>
      <c r="F2083" t="str">
        <f>VLOOKUP(tbStoricoOrdini[[#This Row],[CLIENTE]],tbClienti[],3,FALSE)</f>
        <v>Veneto</v>
      </c>
      <c r="G2083" t="str">
        <f>VLOOKUP(tbStoricoOrdini[[#This Row],[CLIENTE]],tbClienti[],7,FALSE)</f>
        <v>CC</v>
      </c>
      <c r="H2083" t="s">
        <v>63</v>
      </c>
      <c r="I2083" t="str">
        <f>IF(LEFT(tbStoricoOrdini[[#This Row],[ARTICOLO]],3) = "COG","COG",LEFT(tbStoricoOrdini[[#This Row],[ARTICOLO]],FIND(" ",tbStoricoOrdini[[#This Row],[ARTICOLO]])-1))</f>
        <v>KLM</v>
      </c>
      <c r="J2083" t="str">
        <f>MID(tbStoricoOrdini[[#This Row],[ARTICOLO]],FIND(" ",tbStoricoOrdini[[#This Row],[ARTICOLO]])+1,4)</f>
        <v>3000</v>
      </c>
      <c r="K2083" t="str">
        <f>IFERROR(RIGHT(tbStoricoOrdini[[#This Row],[ARTICOLO]],LEN(tbStoricoOrdini[[#This Row],[ARTICOLO]])-FIND(" ",tbStoricoOrdini[[#This Row],[ARTICOLO]],FIND(" ",tbStoricoOrdini[[#This Row],[ARTICOLO]]) +1)),"")</f>
        <v>Plus</v>
      </c>
      <c r="L2083" s="3">
        <f>VLOOKUP(tbStoricoOrdini[[#This Row],[ARTICOLO]],tbArticoli[],2,FALSE)</f>
        <v>145</v>
      </c>
      <c r="M2083" s="22">
        <f>tbStoricoOrdini[[#This Row],[IMPORTO]]/tbStoricoOrdini[[#This Row],[PREZZO]]</f>
        <v>150.15862068965518</v>
      </c>
      <c r="N2083" t="s">
        <v>9</v>
      </c>
      <c r="O2083" s="8">
        <f>VLOOKUP(tbStoricoOrdini[[#This Row],[AGENTE]],tbAgenti[],2,FALSE)</f>
        <v>0.05</v>
      </c>
      <c r="P2083" s="2">
        <v>21773</v>
      </c>
      <c r="Q2083" s="2">
        <f>tbStoricoOrdini[[#This Row],[IMPORTO]]*tbStoricoOrdini[[#This Row],[% COMM.]]</f>
        <v>1088.6500000000001</v>
      </c>
      <c r="R2083" s="2">
        <f>tbStoricoOrdini[[#This Row],[TOT. COMM.]]+tbStoricoOrdini[[#This Row],[IMPORTO]]</f>
        <v>22861.65</v>
      </c>
    </row>
    <row r="2084" spans="1:18">
      <c r="A2084" s="1">
        <v>43891</v>
      </c>
      <c r="B2084" s="7">
        <f>MONTH(tbStoricoOrdini[[#This Row],[DATA]])</f>
        <v>3</v>
      </c>
      <c r="C2084" t="s">
        <v>2179</v>
      </c>
      <c r="D2084" t="str">
        <f>RIGHT(tbStoricoOrdini[[#This Row],[ORDINE]],4)</f>
        <v>2081</v>
      </c>
      <c r="E2084" t="s">
        <v>35</v>
      </c>
      <c r="F2084" t="str">
        <f>VLOOKUP(tbStoricoOrdini[[#This Row],[CLIENTE]],tbClienti[],3,FALSE)</f>
        <v>Veneto</v>
      </c>
      <c r="G2084" t="str">
        <f>VLOOKUP(tbStoricoOrdini[[#This Row],[CLIENTE]],tbClienti[],7,FALSE)</f>
        <v>CC</v>
      </c>
      <c r="H2084" t="s">
        <v>66</v>
      </c>
      <c r="I2084" t="str">
        <f>IF(LEFT(tbStoricoOrdini[[#This Row],[ARTICOLO]],3) = "COG","COG",LEFT(tbStoricoOrdini[[#This Row],[ARTICOLO]],FIND(" ",tbStoricoOrdini[[#This Row],[ARTICOLO]])-1))</f>
        <v>BAG</v>
      </c>
      <c r="J2084" t="str">
        <f>MID(tbStoricoOrdini[[#This Row],[ARTICOLO]],FIND(" ",tbStoricoOrdini[[#This Row],[ARTICOLO]])+1,4)</f>
        <v>2500</v>
      </c>
      <c r="K2084" t="str">
        <f>IFERROR(RIGHT(tbStoricoOrdini[[#This Row],[ARTICOLO]],LEN(tbStoricoOrdini[[#This Row],[ARTICOLO]])-FIND(" ",tbStoricoOrdini[[#This Row],[ARTICOLO]],FIND(" ",tbStoricoOrdini[[#This Row],[ARTICOLO]]) +1)),"")</f>
        <v>Plus</v>
      </c>
      <c r="L2084" s="3">
        <f>VLOOKUP(tbStoricoOrdini[[#This Row],[ARTICOLO]],tbArticoli[],2,FALSE)</f>
        <v>220</v>
      </c>
      <c r="M2084" s="22">
        <f>tbStoricoOrdini[[#This Row],[IMPORTO]]/tbStoricoOrdini[[#This Row],[PREZZO]]</f>
        <v>5.4545454545454543E-2</v>
      </c>
      <c r="N2084" t="s">
        <v>15</v>
      </c>
      <c r="O2084" s="8">
        <f>VLOOKUP(tbStoricoOrdini[[#This Row],[AGENTE]],tbAgenti[],2,FALSE)</f>
        <v>0.08</v>
      </c>
      <c r="P2084" s="2">
        <v>12</v>
      </c>
      <c r="Q2084" s="2">
        <f>tbStoricoOrdini[[#This Row],[IMPORTO]]*tbStoricoOrdini[[#This Row],[% COMM.]]</f>
        <v>0.96</v>
      </c>
      <c r="R2084" s="2">
        <f>tbStoricoOrdini[[#This Row],[TOT. COMM.]]+tbStoricoOrdini[[#This Row],[IMPORTO]]</f>
        <v>12.96</v>
      </c>
    </row>
    <row r="2085" spans="1:18">
      <c r="A2085" s="1">
        <v>43891</v>
      </c>
      <c r="B2085" s="7">
        <f>MONTH(tbStoricoOrdini[[#This Row],[DATA]])</f>
        <v>3</v>
      </c>
      <c r="C2085" t="s">
        <v>2180</v>
      </c>
      <c r="D2085" t="str">
        <f>RIGHT(tbStoricoOrdini[[#This Row],[ORDINE]],4)</f>
        <v>2082</v>
      </c>
      <c r="E2085" t="s">
        <v>35</v>
      </c>
      <c r="F2085" t="str">
        <f>VLOOKUP(tbStoricoOrdini[[#This Row],[CLIENTE]],tbClienti[],3,FALSE)</f>
        <v>Veneto</v>
      </c>
      <c r="G2085" t="str">
        <f>VLOOKUP(tbStoricoOrdini[[#This Row],[CLIENTE]],tbClienti[],7,FALSE)</f>
        <v>CC</v>
      </c>
      <c r="H2085" t="s">
        <v>66</v>
      </c>
      <c r="I2085" t="str">
        <f>IF(LEFT(tbStoricoOrdini[[#This Row],[ARTICOLO]],3) = "COG","COG",LEFT(tbStoricoOrdini[[#This Row],[ARTICOLO]],FIND(" ",tbStoricoOrdini[[#This Row],[ARTICOLO]])-1))</f>
        <v>BAG</v>
      </c>
      <c r="J2085" t="str">
        <f>MID(tbStoricoOrdini[[#This Row],[ARTICOLO]],FIND(" ",tbStoricoOrdini[[#This Row],[ARTICOLO]])+1,4)</f>
        <v>2500</v>
      </c>
      <c r="K2085" t="str">
        <f>IFERROR(RIGHT(tbStoricoOrdini[[#This Row],[ARTICOLO]],LEN(tbStoricoOrdini[[#This Row],[ARTICOLO]])-FIND(" ",tbStoricoOrdini[[#This Row],[ARTICOLO]],FIND(" ",tbStoricoOrdini[[#This Row],[ARTICOLO]]) +1)),"")</f>
        <v>Plus</v>
      </c>
      <c r="L2085" s="3">
        <f>VLOOKUP(tbStoricoOrdini[[#This Row],[ARTICOLO]],tbArticoli[],2,FALSE)</f>
        <v>220</v>
      </c>
      <c r="M2085" s="22">
        <f>tbStoricoOrdini[[#This Row],[IMPORTO]]/tbStoricoOrdini[[#This Row],[PREZZO]]</f>
        <v>0.27727272727272728</v>
      </c>
      <c r="N2085" t="s">
        <v>7</v>
      </c>
      <c r="O2085" s="8">
        <f>VLOOKUP(tbStoricoOrdini[[#This Row],[AGENTE]],tbAgenti[],2,FALSE)</f>
        <v>0.03</v>
      </c>
      <c r="P2085" s="2">
        <v>61</v>
      </c>
      <c r="Q2085" s="2">
        <f>tbStoricoOrdini[[#This Row],[IMPORTO]]*tbStoricoOrdini[[#This Row],[% COMM.]]</f>
        <v>1.8299999999999998</v>
      </c>
      <c r="R2085" s="2">
        <f>tbStoricoOrdini[[#This Row],[TOT. COMM.]]+tbStoricoOrdini[[#This Row],[IMPORTO]]</f>
        <v>62.83</v>
      </c>
    </row>
    <row r="2086" spans="1:18">
      <c r="A2086" s="1">
        <v>43891</v>
      </c>
      <c r="B2086" s="7">
        <f>MONTH(tbStoricoOrdini[[#This Row],[DATA]])</f>
        <v>3</v>
      </c>
      <c r="C2086" t="s">
        <v>2181</v>
      </c>
      <c r="D2086" t="str">
        <f>RIGHT(tbStoricoOrdini[[#This Row],[ORDINE]],4)</f>
        <v>2083</v>
      </c>
      <c r="E2086" t="s">
        <v>35</v>
      </c>
      <c r="F2086" t="str">
        <f>VLOOKUP(tbStoricoOrdini[[#This Row],[CLIENTE]],tbClienti[],3,FALSE)</f>
        <v>Veneto</v>
      </c>
      <c r="G2086" t="str">
        <f>VLOOKUP(tbStoricoOrdini[[#This Row],[CLIENTE]],tbClienti[],7,FALSE)</f>
        <v>CC</v>
      </c>
      <c r="H2086" t="s">
        <v>66</v>
      </c>
      <c r="I2086" t="str">
        <f>IF(LEFT(tbStoricoOrdini[[#This Row],[ARTICOLO]],3) = "COG","COG",LEFT(tbStoricoOrdini[[#This Row],[ARTICOLO]],FIND(" ",tbStoricoOrdini[[#This Row],[ARTICOLO]])-1))</f>
        <v>BAG</v>
      </c>
      <c r="J2086" t="str">
        <f>MID(tbStoricoOrdini[[#This Row],[ARTICOLO]],FIND(" ",tbStoricoOrdini[[#This Row],[ARTICOLO]])+1,4)</f>
        <v>2500</v>
      </c>
      <c r="K2086" t="str">
        <f>IFERROR(RIGHT(tbStoricoOrdini[[#This Row],[ARTICOLO]],LEN(tbStoricoOrdini[[#This Row],[ARTICOLO]])-FIND(" ",tbStoricoOrdini[[#This Row],[ARTICOLO]],FIND(" ",tbStoricoOrdini[[#This Row],[ARTICOLO]]) +1)),"")</f>
        <v>Plus</v>
      </c>
      <c r="L2086" s="3">
        <f>VLOOKUP(tbStoricoOrdini[[#This Row],[ARTICOLO]],tbArticoli[],2,FALSE)</f>
        <v>220</v>
      </c>
      <c r="M2086" s="22">
        <f>tbStoricoOrdini[[#This Row],[IMPORTO]]/tbStoricoOrdini[[#This Row],[PREZZO]]</f>
        <v>2.3772727272727274</v>
      </c>
      <c r="N2086" t="s">
        <v>6</v>
      </c>
      <c r="O2086" s="8">
        <f>VLOOKUP(tbStoricoOrdini[[#This Row],[AGENTE]],tbAgenti[],2,FALSE)</f>
        <v>7.4999999999999997E-2</v>
      </c>
      <c r="P2086" s="2">
        <v>523</v>
      </c>
      <c r="Q2086" s="2">
        <f>tbStoricoOrdini[[#This Row],[IMPORTO]]*tbStoricoOrdini[[#This Row],[% COMM.]]</f>
        <v>39.225000000000001</v>
      </c>
      <c r="R2086" s="2">
        <f>tbStoricoOrdini[[#This Row],[TOT. COMM.]]+tbStoricoOrdini[[#This Row],[IMPORTO]]</f>
        <v>562.22500000000002</v>
      </c>
    </row>
    <row r="2087" spans="1:18">
      <c r="A2087" s="1">
        <v>43891</v>
      </c>
      <c r="B2087" s="7">
        <f>MONTH(tbStoricoOrdini[[#This Row],[DATA]])</f>
        <v>3</v>
      </c>
      <c r="C2087" t="s">
        <v>2182</v>
      </c>
      <c r="D2087" t="str">
        <f>RIGHT(tbStoricoOrdini[[#This Row],[ORDINE]],4)</f>
        <v>2084</v>
      </c>
      <c r="E2087" t="s">
        <v>35</v>
      </c>
      <c r="F2087" t="str">
        <f>VLOOKUP(tbStoricoOrdini[[#This Row],[CLIENTE]],tbClienti[],3,FALSE)</f>
        <v>Veneto</v>
      </c>
      <c r="G2087" t="str">
        <f>VLOOKUP(tbStoricoOrdini[[#This Row],[CLIENTE]],tbClienti[],7,FALSE)</f>
        <v>CC</v>
      </c>
      <c r="H2087" t="s">
        <v>66</v>
      </c>
      <c r="I2087" t="str">
        <f>IF(LEFT(tbStoricoOrdini[[#This Row],[ARTICOLO]],3) = "COG","COG",LEFT(tbStoricoOrdini[[#This Row],[ARTICOLO]],FIND(" ",tbStoricoOrdini[[#This Row],[ARTICOLO]])-1))</f>
        <v>BAG</v>
      </c>
      <c r="J2087" t="str">
        <f>MID(tbStoricoOrdini[[#This Row],[ARTICOLO]],FIND(" ",tbStoricoOrdini[[#This Row],[ARTICOLO]])+1,4)</f>
        <v>2500</v>
      </c>
      <c r="K2087" t="str">
        <f>IFERROR(RIGHT(tbStoricoOrdini[[#This Row],[ARTICOLO]],LEN(tbStoricoOrdini[[#This Row],[ARTICOLO]])-FIND(" ",tbStoricoOrdini[[#This Row],[ARTICOLO]],FIND(" ",tbStoricoOrdini[[#This Row],[ARTICOLO]]) +1)),"")</f>
        <v>Plus</v>
      </c>
      <c r="L2087" s="3">
        <f>VLOOKUP(tbStoricoOrdini[[#This Row],[ARTICOLO]],tbArticoli[],2,FALSE)</f>
        <v>220</v>
      </c>
      <c r="M2087" s="22">
        <f>tbStoricoOrdini[[#This Row],[IMPORTO]]/tbStoricoOrdini[[#This Row],[PREZZO]]</f>
        <v>0.22272727272727272</v>
      </c>
      <c r="N2087" t="s">
        <v>9</v>
      </c>
      <c r="O2087" s="8">
        <f>VLOOKUP(tbStoricoOrdini[[#This Row],[AGENTE]],tbAgenti[],2,FALSE)</f>
        <v>0.05</v>
      </c>
      <c r="P2087" s="2">
        <v>49</v>
      </c>
      <c r="Q2087" s="2">
        <f>tbStoricoOrdini[[#This Row],[IMPORTO]]*tbStoricoOrdini[[#This Row],[% COMM.]]</f>
        <v>2.4500000000000002</v>
      </c>
      <c r="R2087" s="2">
        <f>tbStoricoOrdini[[#This Row],[TOT. COMM.]]+tbStoricoOrdini[[#This Row],[IMPORTO]]</f>
        <v>51.45</v>
      </c>
    </row>
    <row r="2088" spans="1:18">
      <c r="A2088" s="1">
        <v>43891</v>
      </c>
      <c r="B2088" s="7">
        <f>MONTH(tbStoricoOrdini[[#This Row],[DATA]])</f>
        <v>3</v>
      </c>
      <c r="C2088" t="s">
        <v>2183</v>
      </c>
      <c r="D2088" t="str">
        <f>RIGHT(tbStoricoOrdini[[#This Row],[ORDINE]],4)</f>
        <v>2085</v>
      </c>
      <c r="E2088" t="s">
        <v>35</v>
      </c>
      <c r="F2088" t="str">
        <f>VLOOKUP(tbStoricoOrdini[[#This Row],[CLIENTE]],tbClienti[],3,FALSE)</f>
        <v>Veneto</v>
      </c>
      <c r="G2088" t="str">
        <f>VLOOKUP(tbStoricoOrdini[[#This Row],[CLIENTE]],tbClienti[],7,FALSE)</f>
        <v>CC</v>
      </c>
      <c r="H2088" t="s">
        <v>67</v>
      </c>
      <c r="I2088" t="str">
        <f>IF(LEFT(tbStoricoOrdini[[#This Row],[ARTICOLO]],3) = "COG","COG",LEFT(tbStoricoOrdini[[#This Row],[ARTICOLO]],FIND(" ",tbStoricoOrdini[[#This Row],[ARTICOLO]])-1))</f>
        <v>BAG</v>
      </c>
      <c r="J2088" t="str">
        <f>MID(tbStoricoOrdini[[#This Row],[ARTICOLO]],FIND(" ",tbStoricoOrdini[[#This Row],[ARTICOLO]])+1,4)</f>
        <v>2500</v>
      </c>
      <c r="K2088" t="str">
        <f>IFERROR(RIGHT(tbStoricoOrdini[[#This Row],[ARTICOLO]],LEN(tbStoricoOrdini[[#This Row],[ARTICOLO]])-FIND(" ",tbStoricoOrdini[[#This Row],[ARTICOLO]],FIND(" ",tbStoricoOrdini[[#This Row],[ARTICOLO]]) +1)),"")</f>
        <v>Medium</v>
      </c>
      <c r="L2088" s="3">
        <f>VLOOKUP(tbStoricoOrdini[[#This Row],[ARTICOLO]],tbArticoli[],2,FALSE)</f>
        <v>210</v>
      </c>
      <c r="M2088" s="22">
        <f>tbStoricoOrdini[[#This Row],[IMPORTO]]/tbStoricoOrdini[[#This Row],[PREZZO]]</f>
        <v>3.4142857142857141</v>
      </c>
      <c r="N2088" t="s">
        <v>6</v>
      </c>
      <c r="O2088" s="8">
        <f>VLOOKUP(tbStoricoOrdini[[#This Row],[AGENTE]],tbAgenti[],2,FALSE)</f>
        <v>7.4999999999999997E-2</v>
      </c>
      <c r="P2088" s="2">
        <v>717</v>
      </c>
      <c r="Q2088" s="2">
        <f>tbStoricoOrdini[[#This Row],[IMPORTO]]*tbStoricoOrdini[[#This Row],[% COMM.]]</f>
        <v>53.774999999999999</v>
      </c>
      <c r="R2088" s="2">
        <f>tbStoricoOrdini[[#This Row],[TOT. COMM.]]+tbStoricoOrdini[[#This Row],[IMPORTO]]</f>
        <v>770.77499999999998</v>
      </c>
    </row>
    <row r="2089" spans="1:18">
      <c r="A2089" s="1">
        <v>43891</v>
      </c>
      <c r="B2089" s="7">
        <f>MONTH(tbStoricoOrdini[[#This Row],[DATA]])</f>
        <v>3</v>
      </c>
      <c r="C2089" t="s">
        <v>2184</v>
      </c>
      <c r="D2089" t="str">
        <f>RIGHT(tbStoricoOrdini[[#This Row],[ORDINE]],4)</f>
        <v>2086</v>
      </c>
      <c r="E2089" t="s">
        <v>35</v>
      </c>
      <c r="F2089" t="str">
        <f>VLOOKUP(tbStoricoOrdini[[#This Row],[CLIENTE]],tbClienti[],3,FALSE)</f>
        <v>Veneto</v>
      </c>
      <c r="G2089" t="str">
        <f>VLOOKUP(tbStoricoOrdini[[#This Row],[CLIENTE]],tbClienti[],7,FALSE)</f>
        <v>CC</v>
      </c>
      <c r="H2089" t="s">
        <v>68</v>
      </c>
      <c r="I2089" t="str">
        <f>IF(LEFT(tbStoricoOrdini[[#This Row],[ARTICOLO]],3) = "COG","COG",LEFT(tbStoricoOrdini[[#This Row],[ARTICOLO]],FIND(" ",tbStoricoOrdini[[#This Row],[ARTICOLO]])-1))</f>
        <v>BAG</v>
      </c>
      <c r="J2089" t="str">
        <f>MID(tbStoricoOrdini[[#This Row],[ARTICOLO]],FIND(" ",tbStoricoOrdini[[#This Row],[ARTICOLO]])+1,4)</f>
        <v>5000</v>
      </c>
      <c r="K2089" t="str">
        <f>IFERROR(RIGHT(tbStoricoOrdini[[#This Row],[ARTICOLO]],LEN(tbStoricoOrdini[[#This Row],[ARTICOLO]])-FIND(" ",tbStoricoOrdini[[#This Row],[ARTICOLO]],FIND(" ",tbStoricoOrdini[[#This Row],[ARTICOLO]]) +1)),"")</f>
        <v/>
      </c>
      <c r="L2089" s="3">
        <f>VLOOKUP(tbStoricoOrdini[[#This Row],[ARTICOLO]],tbArticoli[],2,FALSE)</f>
        <v>250</v>
      </c>
      <c r="M2089" s="22">
        <f>tbStoricoOrdini[[#This Row],[IMPORTO]]/tbStoricoOrdini[[#This Row],[PREZZO]]</f>
        <v>1.9</v>
      </c>
      <c r="N2089" t="s">
        <v>7</v>
      </c>
      <c r="O2089" s="8">
        <f>VLOOKUP(tbStoricoOrdini[[#This Row],[AGENTE]],tbAgenti[],2,FALSE)</f>
        <v>0.03</v>
      </c>
      <c r="P2089" s="2">
        <v>475</v>
      </c>
      <c r="Q2089" s="2">
        <f>tbStoricoOrdini[[#This Row],[IMPORTO]]*tbStoricoOrdini[[#This Row],[% COMM.]]</f>
        <v>14.25</v>
      </c>
      <c r="R2089" s="2">
        <f>tbStoricoOrdini[[#This Row],[TOT. COMM.]]+tbStoricoOrdini[[#This Row],[IMPORTO]]</f>
        <v>489.25</v>
      </c>
    </row>
    <row r="2090" spans="1:18">
      <c r="A2090" s="1">
        <v>43891</v>
      </c>
      <c r="B2090" s="7">
        <f>MONTH(tbStoricoOrdini[[#This Row],[DATA]])</f>
        <v>3</v>
      </c>
      <c r="C2090" t="s">
        <v>2185</v>
      </c>
      <c r="D2090" t="str">
        <f>RIGHT(tbStoricoOrdini[[#This Row],[ORDINE]],4)</f>
        <v>2087</v>
      </c>
      <c r="E2090" t="s">
        <v>35</v>
      </c>
      <c r="F2090" t="str">
        <f>VLOOKUP(tbStoricoOrdini[[#This Row],[CLIENTE]],tbClienti[],3,FALSE)</f>
        <v>Veneto</v>
      </c>
      <c r="G2090" t="str">
        <f>VLOOKUP(tbStoricoOrdini[[#This Row],[CLIENTE]],tbClienti[],7,FALSE)</f>
        <v>CC</v>
      </c>
      <c r="H2090" t="s">
        <v>68</v>
      </c>
      <c r="I2090" t="str">
        <f>IF(LEFT(tbStoricoOrdini[[#This Row],[ARTICOLO]],3) = "COG","COG",LEFT(tbStoricoOrdini[[#This Row],[ARTICOLO]],FIND(" ",tbStoricoOrdini[[#This Row],[ARTICOLO]])-1))</f>
        <v>BAG</v>
      </c>
      <c r="J2090" t="str">
        <f>MID(tbStoricoOrdini[[#This Row],[ARTICOLO]],FIND(" ",tbStoricoOrdini[[#This Row],[ARTICOLO]])+1,4)</f>
        <v>5000</v>
      </c>
      <c r="K2090" t="str">
        <f>IFERROR(RIGHT(tbStoricoOrdini[[#This Row],[ARTICOLO]],LEN(tbStoricoOrdini[[#This Row],[ARTICOLO]])-FIND(" ",tbStoricoOrdini[[#This Row],[ARTICOLO]],FIND(" ",tbStoricoOrdini[[#This Row],[ARTICOLO]]) +1)),"")</f>
        <v/>
      </c>
      <c r="L2090" s="3">
        <f>VLOOKUP(tbStoricoOrdini[[#This Row],[ARTICOLO]],tbArticoli[],2,FALSE)</f>
        <v>250</v>
      </c>
      <c r="M2090" s="22">
        <f>tbStoricoOrdini[[#This Row],[IMPORTO]]/tbStoricoOrdini[[#This Row],[PREZZO]]</f>
        <v>1.8080000000000001</v>
      </c>
      <c r="N2090" t="s">
        <v>12</v>
      </c>
      <c r="O2090" s="8">
        <f>VLOOKUP(tbStoricoOrdini[[#This Row],[AGENTE]],tbAgenti[],2,FALSE)</f>
        <v>0.05</v>
      </c>
      <c r="P2090" s="2">
        <v>452</v>
      </c>
      <c r="Q2090" s="2">
        <f>tbStoricoOrdini[[#This Row],[IMPORTO]]*tbStoricoOrdini[[#This Row],[% COMM.]]</f>
        <v>22.6</v>
      </c>
      <c r="R2090" s="2">
        <f>tbStoricoOrdini[[#This Row],[TOT. COMM.]]+tbStoricoOrdini[[#This Row],[IMPORTO]]</f>
        <v>474.6</v>
      </c>
    </row>
    <row r="2091" spans="1:18">
      <c r="A2091" s="1">
        <v>43891</v>
      </c>
      <c r="B2091" s="7">
        <f>MONTH(tbStoricoOrdini[[#This Row],[DATA]])</f>
        <v>3</v>
      </c>
      <c r="C2091" t="s">
        <v>2186</v>
      </c>
      <c r="D2091" t="str">
        <f>RIGHT(tbStoricoOrdini[[#This Row],[ORDINE]],4)</f>
        <v>2088</v>
      </c>
      <c r="E2091" t="s">
        <v>35</v>
      </c>
      <c r="F2091" t="str">
        <f>VLOOKUP(tbStoricoOrdini[[#This Row],[CLIENTE]],tbClienti[],3,FALSE)</f>
        <v>Veneto</v>
      </c>
      <c r="G2091" t="str">
        <f>VLOOKUP(tbStoricoOrdini[[#This Row],[CLIENTE]],tbClienti[],7,FALSE)</f>
        <v>CC</v>
      </c>
      <c r="H2091" t="s">
        <v>70</v>
      </c>
      <c r="I2091" t="str">
        <f>IF(LEFT(tbStoricoOrdini[[#This Row],[ARTICOLO]],3) = "COG","COG",LEFT(tbStoricoOrdini[[#This Row],[ARTICOLO]],FIND(" ",tbStoricoOrdini[[#This Row],[ARTICOLO]])-1))</f>
        <v>EB08</v>
      </c>
      <c r="J2091" t="str">
        <f>MID(tbStoricoOrdini[[#This Row],[ARTICOLO]],FIND(" ",tbStoricoOrdini[[#This Row],[ARTICOLO]])+1,4)</f>
        <v>7500</v>
      </c>
      <c r="K2091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2091" s="3">
        <f>VLOOKUP(tbStoricoOrdini[[#This Row],[ARTICOLO]],tbArticoli[],2,FALSE)</f>
        <v>180</v>
      </c>
      <c r="M2091" s="22">
        <f>tbStoricoOrdini[[#This Row],[IMPORTO]]/tbStoricoOrdini[[#This Row],[PREZZO]]</f>
        <v>3.888888888888889E-2</v>
      </c>
      <c r="N2091" t="s">
        <v>15</v>
      </c>
      <c r="O2091" s="8">
        <f>VLOOKUP(tbStoricoOrdini[[#This Row],[AGENTE]],tbAgenti[],2,FALSE)</f>
        <v>0.08</v>
      </c>
      <c r="P2091" s="2">
        <v>7</v>
      </c>
      <c r="Q2091" s="2">
        <f>tbStoricoOrdini[[#This Row],[IMPORTO]]*tbStoricoOrdini[[#This Row],[% COMM.]]</f>
        <v>0.56000000000000005</v>
      </c>
      <c r="R2091" s="2">
        <f>tbStoricoOrdini[[#This Row],[TOT. COMM.]]+tbStoricoOrdini[[#This Row],[IMPORTO]]</f>
        <v>7.5600000000000005</v>
      </c>
    </row>
    <row r="2092" spans="1:18">
      <c r="A2092" s="1">
        <v>43891</v>
      </c>
      <c r="B2092" s="7">
        <f>MONTH(tbStoricoOrdini[[#This Row],[DATA]])</f>
        <v>3</v>
      </c>
      <c r="C2092" t="s">
        <v>2187</v>
      </c>
      <c r="D2092" t="str">
        <f>RIGHT(tbStoricoOrdini[[#This Row],[ORDINE]],4)</f>
        <v>2089</v>
      </c>
      <c r="E2092" t="s">
        <v>35</v>
      </c>
      <c r="F2092" t="str">
        <f>VLOOKUP(tbStoricoOrdini[[#This Row],[CLIENTE]],tbClienti[],3,FALSE)</f>
        <v>Veneto</v>
      </c>
      <c r="G2092" t="str">
        <f>VLOOKUP(tbStoricoOrdini[[#This Row],[CLIENTE]],tbClienti[],7,FALSE)</f>
        <v>CC</v>
      </c>
      <c r="H2092" t="s">
        <v>70</v>
      </c>
      <c r="I2092" t="str">
        <f>IF(LEFT(tbStoricoOrdini[[#This Row],[ARTICOLO]],3) = "COG","COG",LEFT(tbStoricoOrdini[[#This Row],[ARTICOLO]],FIND(" ",tbStoricoOrdini[[#This Row],[ARTICOLO]])-1))</f>
        <v>EB08</v>
      </c>
      <c r="J2092" t="str">
        <f>MID(tbStoricoOrdini[[#This Row],[ARTICOLO]],FIND(" ",tbStoricoOrdini[[#This Row],[ARTICOLO]])+1,4)</f>
        <v>7500</v>
      </c>
      <c r="K2092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2092" s="3">
        <f>VLOOKUP(tbStoricoOrdini[[#This Row],[ARTICOLO]],tbArticoli[],2,FALSE)</f>
        <v>180</v>
      </c>
      <c r="M2092" s="22">
        <f>tbStoricoOrdini[[#This Row],[IMPORTO]]/tbStoricoOrdini[[#This Row],[PREZZO]]</f>
        <v>6.6666666666666666E-2</v>
      </c>
      <c r="N2092" t="s">
        <v>6</v>
      </c>
      <c r="O2092" s="8">
        <f>VLOOKUP(tbStoricoOrdini[[#This Row],[AGENTE]],tbAgenti[],2,FALSE)</f>
        <v>7.4999999999999997E-2</v>
      </c>
      <c r="P2092" s="2">
        <v>12</v>
      </c>
      <c r="Q2092" s="2">
        <f>tbStoricoOrdini[[#This Row],[IMPORTO]]*tbStoricoOrdini[[#This Row],[% COMM.]]</f>
        <v>0.89999999999999991</v>
      </c>
      <c r="R2092" s="2">
        <f>tbStoricoOrdini[[#This Row],[TOT. COMM.]]+tbStoricoOrdini[[#This Row],[IMPORTO]]</f>
        <v>12.9</v>
      </c>
    </row>
    <row r="2093" spans="1:18">
      <c r="A2093" s="1">
        <v>43891</v>
      </c>
      <c r="B2093" s="7">
        <f>MONTH(tbStoricoOrdini[[#This Row],[DATA]])</f>
        <v>3</v>
      </c>
      <c r="C2093" t="s">
        <v>2188</v>
      </c>
      <c r="D2093" t="str">
        <f>RIGHT(tbStoricoOrdini[[#This Row],[ORDINE]],4)</f>
        <v>2090</v>
      </c>
      <c r="E2093" t="s">
        <v>35</v>
      </c>
      <c r="F2093" t="str">
        <f>VLOOKUP(tbStoricoOrdini[[#This Row],[CLIENTE]],tbClienti[],3,FALSE)</f>
        <v>Veneto</v>
      </c>
      <c r="G2093" t="str">
        <f>VLOOKUP(tbStoricoOrdini[[#This Row],[CLIENTE]],tbClienti[],7,FALSE)</f>
        <v>CC</v>
      </c>
      <c r="H2093" t="s">
        <v>75</v>
      </c>
      <c r="I2093" t="str">
        <f>IF(LEFT(tbStoricoOrdini[[#This Row],[ARTICOLO]],3) = "COG","COG",LEFT(tbStoricoOrdini[[#This Row],[ARTICOLO]],FIND(" ",tbStoricoOrdini[[#This Row],[ARTICOLO]])-1))</f>
        <v>AVRC</v>
      </c>
      <c r="J2093" t="str">
        <f>MID(tbStoricoOrdini[[#This Row],[ARTICOLO]],FIND(" ",tbStoricoOrdini[[#This Row],[ARTICOLO]])+1,4)</f>
        <v>1000</v>
      </c>
      <c r="K2093" t="str">
        <f>IFERROR(RIGHT(tbStoricoOrdini[[#This Row],[ARTICOLO]],LEN(tbStoricoOrdini[[#This Row],[ARTICOLO]])-FIND(" ",tbStoricoOrdini[[#This Row],[ARTICOLO]],FIND(" ",tbStoricoOrdini[[#This Row],[ARTICOLO]]) +1)),"")</f>
        <v>Silver</v>
      </c>
      <c r="L2093" s="3">
        <f>VLOOKUP(tbStoricoOrdini[[#This Row],[ARTICOLO]],tbArticoli[],2,FALSE)</f>
        <v>390</v>
      </c>
      <c r="M2093" s="22">
        <f>tbStoricoOrdini[[#This Row],[IMPORTO]]/tbStoricoOrdini[[#This Row],[PREZZO]]</f>
        <v>0.26666666666666666</v>
      </c>
      <c r="N2093" t="s">
        <v>9</v>
      </c>
      <c r="O2093" s="8">
        <f>VLOOKUP(tbStoricoOrdini[[#This Row],[AGENTE]],tbAgenti[],2,FALSE)</f>
        <v>0.05</v>
      </c>
      <c r="P2093" s="2">
        <v>104</v>
      </c>
      <c r="Q2093" s="2">
        <f>tbStoricoOrdini[[#This Row],[IMPORTO]]*tbStoricoOrdini[[#This Row],[% COMM.]]</f>
        <v>5.2</v>
      </c>
      <c r="R2093" s="2">
        <f>tbStoricoOrdini[[#This Row],[TOT. COMM.]]+tbStoricoOrdini[[#This Row],[IMPORTO]]</f>
        <v>109.2</v>
      </c>
    </row>
    <row r="2094" spans="1:18">
      <c r="A2094" s="1">
        <v>43891</v>
      </c>
      <c r="B2094" s="7">
        <f>MONTH(tbStoricoOrdini[[#This Row],[DATA]])</f>
        <v>3</v>
      </c>
      <c r="C2094" t="s">
        <v>2189</v>
      </c>
      <c r="D2094" t="str">
        <f>RIGHT(tbStoricoOrdini[[#This Row],[ORDINE]],4)</f>
        <v>2091</v>
      </c>
      <c r="E2094" t="s">
        <v>35</v>
      </c>
      <c r="F2094" t="str">
        <f>VLOOKUP(tbStoricoOrdini[[#This Row],[CLIENTE]],tbClienti[],3,FALSE)</f>
        <v>Veneto</v>
      </c>
      <c r="G2094" t="str">
        <f>VLOOKUP(tbStoricoOrdini[[#This Row],[CLIENTE]],tbClienti[],7,FALSE)</f>
        <v>CC</v>
      </c>
      <c r="H2094" t="s">
        <v>71</v>
      </c>
      <c r="I2094" t="str">
        <f>IF(LEFT(tbStoricoOrdini[[#This Row],[ARTICOLO]],3) = "COG","COG",LEFT(tbStoricoOrdini[[#This Row],[ARTICOLO]],FIND(" ",tbStoricoOrdini[[#This Row],[ARTICOLO]])-1))</f>
        <v>EB07</v>
      </c>
      <c r="J2094" t="str">
        <f>MID(tbStoricoOrdini[[#This Row],[ARTICOLO]],FIND(" ",tbStoricoOrdini[[#This Row],[ARTICOLO]])+1,4)</f>
        <v>5000</v>
      </c>
      <c r="K2094" t="str">
        <f>IFERROR(RIGHT(tbStoricoOrdini[[#This Row],[ARTICOLO]],LEN(tbStoricoOrdini[[#This Row],[ARTICOLO]])-FIND(" ",tbStoricoOrdini[[#This Row],[ARTICOLO]],FIND(" ",tbStoricoOrdini[[#This Row],[ARTICOLO]]) +1)),"")</f>
        <v/>
      </c>
      <c r="L2094" s="3">
        <f>VLOOKUP(tbStoricoOrdini[[#This Row],[ARTICOLO]],tbArticoli[],2,FALSE)</f>
        <v>140</v>
      </c>
      <c r="M2094" s="22">
        <f>tbStoricoOrdini[[#This Row],[IMPORTO]]/tbStoricoOrdini[[#This Row],[PREZZO]]</f>
        <v>1.1785714285714286</v>
      </c>
      <c r="N2094" t="s">
        <v>7</v>
      </c>
      <c r="O2094" s="8">
        <f>VLOOKUP(tbStoricoOrdini[[#This Row],[AGENTE]],tbAgenti[],2,FALSE)</f>
        <v>0.03</v>
      </c>
      <c r="P2094" s="2">
        <v>165</v>
      </c>
      <c r="Q2094" s="2">
        <f>tbStoricoOrdini[[#This Row],[IMPORTO]]*tbStoricoOrdini[[#This Row],[% COMM.]]</f>
        <v>4.95</v>
      </c>
      <c r="R2094" s="2">
        <f>tbStoricoOrdini[[#This Row],[TOT. COMM.]]+tbStoricoOrdini[[#This Row],[IMPORTO]]</f>
        <v>169.95</v>
      </c>
    </row>
    <row r="2095" spans="1:18">
      <c r="A2095" s="1">
        <v>43891</v>
      </c>
      <c r="B2095" s="7">
        <f>MONTH(tbStoricoOrdini[[#This Row],[DATA]])</f>
        <v>3</v>
      </c>
      <c r="C2095" t="s">
        <v>2190</v>
      </c>
      <c r="D2095" t="str">
        <f>RIGHT(tbStoricoOrdini[[#This Row],[ORDINE]],4)</f>
        <v>2092</v>
      </c>
      <c r="E2095" t="s">
        <v>35</v>
      </c>
      <c r="F2095" t="str">
        <f>VLOOKUP(tbStoricoOrdini[[#This Row],[CLIENTE]],tbClienti[],3,FALSE)</f>
        <v>Veneto</v>
      </c>
      <c r="G2095" t="str">
        <f>VLOOKUP(tbStoricoOrdini[[#This Row],[CLIENTE]],tbClienti[],7,FALSE)</f>
        <v>CC</v>
      </c>
      <c r="H2095" t="s">
        <v>71</v>
      </c>
      <c r="I2095" t="str">
        <f>IF(LEFT(tbStoricoOrdini[[#This Row],[ARTICOLO]],3) = "COG","COG",LEFT(tbStoricoOrdini[[#This Row],[ARTICOLO]],FIND(" ",tbStoricoOrdini[[#This Row],[ARTICOLO]])-1))</f>
        <v>EB07</v>
      </c>
      <c r="J2095" t="str">
        <f>MID(tbStoricoOrdini[[#This Row],[ARTICOLO]],FIND(" ",tbStoricoOrdini[[#This Row],[ARTICOLO]])+1,4)</f>
        <v>5000</v>
      </c>
      <c r="K2095" t="str">
        <f>IFERROR(RIGHT(tbStoricoOrdini[[#This Row],[ARTICOLO]],LEN(tbStoricoOrdini[[#This Row],[ARTICOLO]])-FIND(" ",tbStoricoOrdini[[#This Row],[ARTICOLO]],FIND(" ",tbStoricoOrdini[[#This Row],[ARTICOLO]]) +1)),"")</f>
        <v/>
      </c>
      <c r="L2095" s="3">
        <f>VLOOKUP(tbStoricoOrdini[[#This Row],[ARTICOLO]],tbArticoli[],2,FALSE)</f>
        <v>140</v>
      </c>
      <c r="M2095" s="22">
        <f>tbStoricoOrdini[[#This Row],[IMPORTO]]/tbStoricoOrdini[[#This Row],[PREZZO]]</f>
        <v>0.66428571428571426</v>
      </c>
      <c r="N2095" t="s">
        <v>6</v>
      </c>
      <c r="O2095" s="8">
        <f>VLOOKUP(tbStoricoOrdini[[#This Row],[AGENTE]],tbAgenti[],2,FALSE)</f>
        <v>7.4999999999999997E-2</v>
      </c>
      <c r="P2095" s="2">
        <v>93</v>
      </c>
      <c r="Q2095" s="2">
        <f>tbStoricoOrdini[[#This Row],[IMPORTO]]*tbStoricoOrdini[[#This Row],[% COMM.]]</f>
        <v>6.9749999999999996</v>
      </c>
      <c r="R2095" s="2">
        <f>tbStoricoOrdini[[#This Row],[TOT. COMM.]]+tbStoricoOrdini[[#This Row],[IMPORTO]]</f>
        <v>99.974999999999994</v>
      </c>
    </row>
    <row r="2096" spans="1:18">
      <c r="A2096" s="1">
        <v>43891</v>
      </c>
      <c r="B2096" s="7">
        <f>MONTH(tbStoricoOrdini[[#This Row],[DATA]])</f>
        <v>3</v>
      </c>
      <c r="C2096" t="s">
        <v>2191</v>
      </c>
      <c r="D2096" t="str">
        <f>RIGHT(tbStoricoOrdini[[#This Row],[ORDINE]],4)</f>
        <v>2093</v>
      </c>
      <c r="E2096" t="s">
        <v>35</v>
      </c>
      <c r="F2096" t="str">
        <f>VLOOKUP(tbStoricoOrdini[[#This Row],[CLIENTE]],tbClienti[],3,FALSE)</f>
        <v>Veneto</v>
      </c>
      <c r="G2096" t="str">
        <f>VLOOKUP(tbStoricoOrdini[[#This Row],[CLIENTE]],tbClienti[],7,FALSE)</f>
        <v>CC</v>
      </c>
      <c r="H2096" t="s">
        <v>71</v>
      </c>
      <c r="I2096" t="str">
        <f>IF(LEFT(tbStoricoOrdini[[#This Row],[ARTICOLO]],3) = "COG","COG",LEFT(tbStoricoOrdini[[#This Row],[ARTICOLO]],FIND(" ",tbStoricoOrdini[[#This Row],[ARTICOLO]])-1))</f>
        <v>EB07</v>
      </c>
      <c r="J2096" t="str">
        <f>MID(tbStoricoOrdini[[#This Row],[ARTICOLO]],FIND(" ",tbStoricoOrdini[[#This Row],[ARTICOLO]])+1,4)</f>
        <v>5000</v>
      </c>
      <c r="K2096" t="str">
        <f>IFERROR(RIGHT(tbStoricoOrdini[[#This Row],[ARTICOLO]],LEN(tbStoricoOrdini[[#This Row],[ARTICOLO]])-FIND(" ",tbStoricoOrdini[[#This Row],[ARTICOLO]],FIND(" ",tbStoricoOrdini[[#This Row],[ARTICOLO]]) +1)),"")</f>
        <v/>
      </c>
      <c r="L2096" s="3">
        <f>VLOOKUP(tbStoricoOrdini[[#This Row],[ARTICOLO]],tbArticoli[],2,FALSE)</f>
        <v>140</v>
      </c>
      <c r="M2096" s="22">
        <f>tbStoricoOrdini[[#This Row],[IMPORTO]]/tbStoricoOrdini[[#This Row],[PREZZO]]</f>
        <v>0.23571428571428571</v>
      </c>
      <c r="N2096" t="s">
        <v>9</v>
      </c>
      <c r="O2096" s="8">
        <f>VLOOKUP(tbStoricoOrdini[[#This Row],[AGENTE]],tbAgenti[],2,FALSE)</f>
        <v>0.05</v>
      </c>
      <c r="P2096" s="2">
        <v>33</v>
      </c>
      <c r="Q2096" s="2">
        <f>tbStoricoOrdini[[#This Row],[IMPORTO]]*tbStoricoOrdini[[#This Row],[% COMM.]]</f>
        <v>1.6500000000000001</v>
      </c>
      <c r="R2096" s="2">
        <f>tbStoricoOrdini[[#This Row],[TOT. COMM.]]+tbStoricoOrdini[[#This Row],[IMPORTO]]</f>
        <v>34.65</v>
      </c>
    </row>
    <row r="2097" spans="1:18">
      <c r="A2097" s="1">
        <v>43891</v>
      </c>
      <c r="B2097" s="7">
        <f>MONTH(tbStoricoOrdini[[#This Row],[DATA]])</f>
        <v>3</v>
      </c>
      <c r="C2097" t="s">
        <v>2192</v>
      </c>
      <c r="D2097" t="str">
        <f>RIGHT(tbStoricoOrdini[[#This Row],[ORDINE]],4)</f>
        <v>2094</v>
      </c>
      <c r="E2097" t="s">
        <v>35</v>
      </c>
      <c r="F2097" t="str">
        <f>VLOOKUP(tbStoricoOrdini[[#This Row],[CLIENTE]],tbClienti[],3,FALSE)</f>
        <v>Veneto</v>
      </c>
      <c r="G2097" t="str">
        <f>VLOOKUP(tbStoricoOrdini[[#This Row],[CLIENTE]],tbClienti[],7,FALSE)</f>
        <v>CC</v>
      </c>
      <c r="H2097" t="s">
        <v>76</v>
      </c>
      <c r="I2097" t="str">
        <f>IF(LEFT(tbStoricoOrdini[[#This Row],[ARTICOLO]],3) = "COG","COG",LEFT(tbStoricoOrdini[[#This Row],[ARTICOLO]],FIND(" ",tbStoricoOrdini[[#This Row],[ARTICOLO]])-1))</f>
        <v>COG</v>
      </c>
      <c r="J2097" t="str">
        <f>MID(tbStoricoOrdini[[#This Row],[ARTICOLO]],FIND(" ",tbStoricoOrdini[[#This Row],[ARTICOLO]])+1,4)</f>
        <v>1000</v>
      </c>
      <c r="K2097" t="str">
        <f>IFERROR(RIGHT(tbStoricoOrdini[[#This Row],[ARTICOLO]],LEN(tbStoricoOrdini[[#This Row],[ARTICOLO]])-FIND(" ",tbStoricoOrdini[[#This Row],[ARTICOLO]],FIND(" ",tbStoricoOrdini[[#This Row],[ARTICOLO]]) +1)),"")</f>
        <v/>
      </c>
      <c r="L2097" s="3">
        <f>VLOOKUP(tbStoricoOrdini[[#This Row],[ARTICOLO]],tbArticoli[],2,FALSE)</f>
        <v>150</v>
      </c>
      <c r="M2097" s="22">
        <f>tbStoricoOrdini[[#This Row],[IMPORTO]]/tbStoricoOrdini[[#This Row],[PREZZO]]</f>
        <v>0.82</v>
      </c>
      <c r="N2097" t="s">
        <v>15</v>
      </c>
      <c r="O2097" s="8">
        <f>VLOOKUP(tbStoricoOrdini[[#This Row],[AGENTE]],tbAgenti[],2,FALSE)</f>
        <v>0.08</v>
      </c>
      <c r="P2097" s="2">
        <v>123</v>
      </c>
      <c r="Q2097" s="2">
        <f>tbStoricoOrdini[[#This Row],[IMPORTO]]*tbStoricoOrdini[[#This Row],[% COMM.]]</f>
        <v>9.84</v>
      </c>
      <c r="R2097" s="2">
        <f>tbStoricoOrdini[[#This Row],[TOT. COMM.]]+tbStoricoOrdini[[#This Row],[IMPORTO]]</f>
        <v>132.84</v>
      </c>
    </row>
    <row r="2098" spans="1:18">
      <c r="A2098" s="1">
        <v>43891</v>
      </c>
      <c r="B2098" s="7">
        <f>MONTH(tbStoricoOrdini[[#This Row],[DATA]])</f>
        <v>3</v>
      </c>
      <c r="C2098" t="s">
        <v>2193</v>
      </c>
      <c r="D2098" t="str">
        <f>RIGHT(tbStoricoOrdini[[#This Row],[ORDINE]],4)</f>
        <v>2095</v>
      </c>
      <c r="E2098" t="s">
        <v>35</v>
      </c>
      <c r="F2098" t="str">
        <f>VLOOKUP(tbStoricoOrdini[[#This Row],[CLIENTE]],tbClienti[],3,FALSE)</f>
        <v>Veneto</v>
      </c>
      <c r="G2098" t="str">
        <f>VLOOKUP(tbStoricoOrdini[[#This Row],[CLIENTE]],tbClienti[],7,FALSE)</f>
        <v>CC</v>
      </c>
      <c r="H2098" t="s">
        <v>76</v>
      </c>
      <c r="I2098" t="str">
        <f>IF(LEFT(tbStoricoOrdini[[#This Row],[ARTICOLO]],3) = "COG","COG",LEFT(tbStoricoOrdini[[#This Row],[ARTICOLO]],FIND(" ",tbStoricoOrdini[[#This Row],[ARTICOLO]])-1))</f>
        <v>COG</v>
      </c>
      <c r="J2098" t="str">
        <f>MID(tbStoricoOrdini[[#This Row],[ARTICOLO]],FIND(" ",tbStoricoOrdini[[#This Row],[ARTICOLO]])+1,4)</f>
        <v>1000</v>
      </c>
      <c r="K2098" t="str">
        <f>IFERROR(RIGHT(tbStoricoOrdini[[#This Row],[ARTICOLO]],LEN(tbStoricoOrdini[[#This Row],[ARTICOLO]])-FIND(" ",tbStoricoOrdini[[#This Row],[ARTICOLO]],FIND(" ",tbStoricoOrdini[[#This Row],[ARTICOLO]]) +1)),"")</f>
        <v/>
      </c>
      <c r="L2098" s="3">
        <f>VLOOKUP(tbStoricoOrdini[[#This Row],[ARTICOLO]],tbArticoli[],2,FALSE)</f>
        <v>150</v>
      </c>
      <c r="M2098" s="22">
        <f>tbStoricoOrdini[[#This Row],[IMPORTO]]/tbStoricoOrdini[[#This Row],[PREZZO]]</f>
        <v>0.19333333333333333</v>
      </c>
      <c r="N2098" t="s">
        <v>6</v>
      </c>
      <c r="O2098" s="8">
        <f>VLOOKUP(tbStoricoOrdini[[#This Row],[AGENTE]],tbAgenti[],2,FALSE)</f>
        <v>7.4999999999999997E-2</v>
      </c>
      <c r="P2098" s="2">
        <v>29</v>
      </c>
      <c r="Q2098" s="2">
        <f>tbStoricoOrdini[[#This Row],[IMPORTO]]*tbStoricoOrdini[[#This Row],[% COMM.]]</f>
        <v>2.1749999999999998</v>
      </c>
      <c r="R2098" s="2">
        <f>tbStoricoOrdini[[#This Row],[TOT. COMM.]]+tbStoricoOrdini[[#This Row],[IMPORTO]]</f>
        <v>31.175000000000001</v>
      </c>
    </row>
    <row r="2099" spans="1:18">
      <c r="A2099" s="1">
        <v>43891</v>
      </c>
      <c r="B2099" s="7">
        <f>MONTH(tbStoricoOrdini[[#This Row],[DATA]])</f>
        <v>3</v>
      </c>
      <c r="C2099" t="s">
        <v>2194</v>
      </c>
      <c r="D2099" t="str">
        <f>RIGHT(tbStoricoOrdini[[#This Row],[ORDINE]],4)</f>
        <v>2096</v>
      </c>
      <c r="E2099" t="s">
        <v>35</v>
      </c>
      <c r="F2099" t="str">
        <f>VLOOKUP(tbStoricoOrdini[[#This Row],[CLIENTE]],tbClienti[],3,FALSE)</f>
        <v>Veneto</v>
      </c>
      <c r="G2099" t="str">
        <f>VLOOKUP(tbStoricoOrdini[[#This Row],[CLIENTE]],tbClienti[],7,FALSE)</f>
        <v>CC</v>
      </c>
      <c r="H2099" t="s">
        <v>72</v>
      </c>
      <c r="I2099" t="str">
        <f>IF(LEFT(tbStoricoOrdini[[#This Row],[ARTICOLO]],3) = "COG","COG",LEFT(tbStoricoOrdini[[#This Row],[ARTICOLO]],FIND(" ",tbStoricoOrdini[[#This Row],[ARTICOLO]])-1))</f>
        <v>EB06</v>
      </c>
      <c r="J2099" t="str">
        <f>MID(tbStoricoOrdini[[#This Row],[ARTICOLO]],FIND(" ",tbStoricoOrdini[[#This Row],[ARTICOLO]])+1,4)</f>
        <v>3000</v>
      </c>
      <c r="K2099" t="str">
        <f>IFERROR(RIGHT(tbStoricoOrdini[[#This Row],[ARTICOLO]],LEN(tbStoricoOrdini[[#This Row],[ARTICOLO]])-FIND(" ",tbStoricoOrdini[[#This Row],[ARTICOLO]],FIND(" ",tbStoricoOrdini[[#This Row],[ARTICOLO]]) +1)),"")</f>
        <v>Medium</v>
      </c>
      <c r="L2099" s="3">
        <f>VLOOKUP(tbStoricoOrdini[[#This Row],[ARTICOLO]],tbArticoli[],2,FALSE)</f>
        <v>120</v>
      </c>
      <c r="M2099" s="22">
        <f>tbStoricoOrdini[[#This Row],[IMPORTO]]/tbStoricoOrdini[[#This Row],[PREZZO]]</f>
        <v>3.8666666666666667</v>
      </c>
      <c r="N2099" t="s">
        <v>15</v>
      </c>
      <c r="O2099" s="8">
        <f>VLOOKUP(tbStoricoOrdini[[#This Row],[AGENTE]],tbAgenti[],2,FALSE)</f>
        <v>0.08</v>
      </c>
      <c r="P2099" s="2">
        <v>464</v>
      </c>
      <c r="Q2099" s="2">
        <f>tbStoricoOrdini[[#This Row],[IMPORTO]]*tbStoricoOrdini[[#This Row],[% COMM.]]</f>
        <v>37.119999999999997</v>
      </c>
      <c r="R2099" s="2">
        <f>tbStoricoOrdini[[#This Row],[TOT. COMM.]]+tbStoricoOrdini[[#This Row],[IMPORTO]]</f>
        <v>501.12</v>
      </c>
    </row>
    <row r="2100" spans="1:18">
      <c r="A2100" s="1">
        <v>43891</v>
      </c>
      <c r="B2100" s="7">
        <f>MONTH(tbStoricoOrdini[[#This Row],[DATA]])</f>
        <v>3</v>
      </c>
      <c r="C2100" t="s">
        <v>2195</v>
      </c>
      <c r="D2100" t="str">
        <f>RIGHT(tbStoricoOrdini[[#This Row],[ORDINE]],4)</f>
        <v>2097</v>
      </c>
      <c r="E2100" t="s">
        <v>35</v>
      </c>
      <c r="F2100" t="str">
        <f>VLOOKUP(tbStoricoOrdini[[#This Row],[CLIENTE]],tbClienti[],3,FALSE)</f>
        <v>Veneto</v>
      </c>
      <c r="G2100" t="str">
        <f>VLOOKUP(tbStoricoOrdini[[#This Row],[CLIENTE]],tbClienti[],7,FALSE)</f>
        <v>CC</v>
      </c>
      <c r="H2100" t="s">
        <v>72</v>
      </c>
      <c r="I2100" t="str">
        <f>IF(LEFT(tbStoricoOrdini[[#This Row],[ARTICOLO]],3) = "COG","COG",LEFT(tbStoricoOrdini[[#This Row],[ARTICOLO]],FIND(" ",tbStoricoOrdini[[#This Row],[ARTICOLO]])-1))</f>
        <v>EB06</v>
      </c>
      <c r="J2100" t="str">
        <f>MID(tbStoricoOrdini[[#This Row],[ARTICOLO]],FIND(" ",tbStoricoOrdini[[#This Row],[ARTICOLO]])+1,4)</f>
        <v>3000</v>
      </c>
      <c r="K2100" t="str">
        <f>IFERROR(RIGHT(tbStoricoOrdini[[#This Row],[ARTICOLO]],LEN(tbStoricoOrdini[[#This Row],[ARTICOLO]])-FIND(" ",tbStoricoOrdini[[#This Row],[ARTICOLO]],FIND(" ",tbStoricoOrdini[[#This Row],[ARTICOLO]]) +1)),"")</f>
        <v>Medium</v>
      </c>
      <c r="L2100" s="3">
        <f>VLOOKUP(tbStoricoOrdini[[#This Row],[ARTICOLO]],tbArticoli[],2,FALSE)</f>
        <v>120</v>
      </c>
      <c r="M2100" s="22">
        <f>tbStoricoOrdini[[#This Row],[IMPORTO]]/tbStoricoOrdini[[#This Row],[PREZZO]]</f>
        <v>2.2999999999999998</v>
      </c>
      <c r="N2100" t="s">
        <v>7</v>
      </c>
      <c r="O2100" s="8">
        <f>VLOOKUP(tbStoricoOrdini[[#This Row],[AGENTE]],tbAgenti[],2,FALSE)</f>
        <v>0.03</v>
      </c>
      <c r="P2100" s="2">
        <v>276</v>
      </c>
      <c r="Q2100" s="2">
        <f>tbStoricoOrdini[[#This Row],[IMPORTO]]*tbStoricoOrdini[[#This Row],[% COMM.]]</f>
        <v>8.2799999999999994</v>
      </c>
      <c r="R2100" s="2">
        <f>tbStoricoOrdini[[#This Row],[TOT. COMM.]]+tbStoricoOrdini[[#This Row],[IMPORTO]]</f>
        <v>284.27999999999997</v>
      </c>
    </row>
    <row r="2101" spans="1:18">
      <c r="A2101" s="1">
        <v>43891</v>
      </c>
      <c r="B2101" s="7">
        <f>MONTH(tbStoricoOrdini[[#This Row],[DATA]])</f>
        <v>3</v>
      </c>
      <c r="C2101" t="s">
        <v>2196</v>
      </c>
      <c r="D2101" t="str">
        <f>RIGHT(tbStoricoOrdini[[#This Row],[ORDINE]],4)</f>
        <v>2098</v>
      </c>
      <c r="E2101" t="s">
        <v>35</v>
      </c>
      <c r="F2101" t="str">
        <f>VLOOKUP(tbStoricoOrdini[[#This Row],[CLIENTE]],tbClienti[],3,FALSE)</f>
        <v>Veneto</v>
      </c>
      <c r="G2101" t="str">
        <f>VLOOKUP(tbStoricoOrdini[[#This Row],[CLIENTE]],tbClienti[],7,FALSE)</f>
        <v>CC</v>
      </c>
      <c r="H2101" t="s">
        <v>72</v>
      </c>
      <c r="I2101" t="str">
        <f>IF(LEFT(tbStoricoOrdini[[#This Row],[ARTICOLO]],3) = "COG","COG",LEFT(tbStoricoOrdini[[#This Row],[ARTICOLO]],FIND(" ",tbStoricoOrdini[[#This Row],[ARTICOLO]])-1))</f>
        <v>EB06</v>
      </c>
      <c r="J2101" t="str">
        <f>MID(tbStoricoOrdini[[#This Row],[ARTICOLO]],FIND(" ",tbStoricoOrdini[[#This Row],[ARTICOLO]])+1,4)</f>
        <v>3000</v>
      </c>
      <c r="K2101" t="str">
        <f>IFERROR(RIGHT(tbStoricoOrdini[[#This Row],[ARTICOLO]],LEN(tbStoricoOrdini[[#This Row],[ARTICOLO]])-FIND(" ",tbStoricoOrdini[[#This Row],[ARTICOLO]],FIND(" ",tbStoricoOrdini[[#This Row],[ARTICOLO]]) +1)),"")</f>
        <v>Medium</v>
      </c>
      <c r="L2101" s="3">
        <f>VLOOKUP(tbStoricoOrdini[[#This Row],[ARTICOLO]],tbArticoli[],2,FALSE)</f>
        <v>120</v>
      </c>
      <c r="M2101" s="22">
        <f>tbStoricoOrdini[[#This Row],[IMPORTO]]/tbStoricoOrdini[[#This Row],[PREZZO]]</f>
        <v>0.57499999999999996</v>
      </c>
      <c r="N2101" t="s">
        <v>12</v>
      </c>
      <c r="O2101" s="8">
        <f>VLOOKUP(tbStoricoOrdini[[#This Row],[AGENTE]],tbAgenti[],2,FALSE)</f>
        <v>0.05</v>
      </c>
      <c r="P2101" s="2">
        <v>69</v>
      </c>
      <c r="Q2101" s="2">
        <f>tbStoricoOrdini[[#This Row],[IMPORTO]]*tbStoricoOrdini[[#This Row],[% COMM.]]</f>
        <v>3.45</v>
      </c>
      <c r="R2101" s="2">
        <f>tbStoricoOrdini[[#This Row],[TOT. COMM.]]+tbStoricoOrdini[[#This Row],[IMPORTO]]</f>
        <v>72.45</v>
      </c>
    </row>
    <row r="2102" spans="1:18">
      <c r="A2102" s="1">
        <v>43891</v>
      </c>
      <c r="B2102" s="7">
        <f>MONTH(tbStoricoOrdini[[#This Row],[DATA]])</f>
        <v>3</v>
      </c>
      <c r="C2102" t="s">
        <v>2197</v>
      </c>
      <c r="D2102" t="str">
        <f>RIGHT(tbStoricoOrdini[[#This Row],[ORDINE]],4)</f>
        <v>2099</v>
      </c>
      <c r="E2102" t="s">
        <v>35</v>
      </c>
      <c r="F2102" t="str">
        <f>VLOOKUP(tbStoricoOrdini[[#This Row],[CLIENTE]],tbClienti[],3,FALSE)</f>
        <v>Veneto</v>
      </c>
      <c r="G2102" t="str">
        <f>VLOOKUP(tbStoricoOrdini[[#This Row],[CLIENTE]],tbClienti[],7,FALSE)</f>
        <v>CC</v>
      </c>
      <c r="H2102" t="s">
        <v>72</v>
      </c>
      <c r="I2102" t="str">
        <f>IF(LEFT(tbStoricoOrdini[[#This Row],[ARTICOLO]],3) = "COG","COG",LEFT(tbStoricoOrdini[[#This Row],[ARTICOLO]],FIND(" ",tbStoricoOrdini[[#This Row],[ARTICOLO]])-1))</f>
        <v>EB06</v>
      </c>
      <c r="J2102" t="str">
        <f>MID(tbStoricoOrdini[[#This Row],[ARTICOLO]],FIND(" ",tbStoricoOrdini[[#This Row],[ARTICOLO]])+1,4)</f>
        <v>3000</v>
      </c>
      <c r="K2102" t="str">
        <f>IFERROR(RIGHT(tbStoricoOrdini[[#This Row],[ARTICOLO]],LEN(tbStoricoOrdini[[#This Row],[ARTICOLO]])-FIND(" ",tbStoricoOrdini[[#This Row],[ARTICOLO]],FIND(" ",tbStoricoOrdini[[#This Row],[ARTICOLO]]) +1)),"")</f>
        <v>Medium</v>
      </c>
      <c r="L2102" s="3">
        <f>VLOOKUP(tbStoricoOrdini[[#This Row],[ARTICOLO]],tbArticoli[],2,FALSE)</f>
        <v>120</v>
      </c>
      <c r="M2102" s="22">
        <f>tbStoricoOrdini[[#This Row],[IMPORTO]]/tbStoricoOrdini[[#This Row],[PREZZO]]</f>
        <v>37.524999999999999</v>
      </c>
      <c r="N2102" t="s">
        <v>6</v>
      </c>
      <c r="O2102" s="8">
        <f>VLOOKUP(tbStoricoOrdini[[#This Row],[AGENTE]],tbAgenti[],2,FALSE)</f>
        <v>7.4999999999999997E-2</v>
      </c>
      <c r="P2102" s="2">
        <v>4503</v>
      </c>
      <c r="Q2102" s="2">
        <f>tbStoricoOrdini[[#This Row],[IMPORTO]]*tbStoricoOrdini[[#This Row],[% COMM.]]</f>
        <v>337.72499999999997</v>
      </c>
      <c r="R2102" s="2">
        <f>tbStoricoOrdini[[#This Row],[TOT. COMM.]]+tbStoricoOrdini[[#This Row],[IMPORTO]]</f>
        <v>4840.7250000000004</v>
      </c>
    </row>
    <row r="2103" spans="1:18">
      <c r="A2103" s="1">
        <v>43891</v>
      </c>
      <c r="B2103" s="7">
        <f>MONTH(tbStoricoOrdini[[#This Row],[DATA]])</f>
        <v>3</v>
      </c>
      <c r="C2103" t="s">
        <v>2198</v>
      </c>
      <c r="D2103" t="str">
        <f>RIGHT(tbStoricoOrdini[[#This Row],[ORDINE]],4)</f>
        <v>2100</v>
      </c>
      <c r="E2103" t="s">
        <v>35</v>
      </c>
      <c r="F2103" t="str">
        <f>VLOOKUP(tbStoricoOrdini[[#This Row],[CLIENTE]],tbClienti[],3,FALSE)</f>
        <v>Veneto</v>
      </c>
      <c r="G2103" t="str">
        <f>VLOOKUP(tbStoricoOrdini[[#This Row],[CLIENTE]],tbClienti[],7,FALSE)</f>
        <v>CC</v>
      </c>
      <c r="H2103" t="s">
        <v>72</v>
      </c>
      <c r="I2103" t="str">
        <f>IF(LEFT(tbStoricoOrdini[[#This Row],[ARTICOLO]],3) = "COG","COG",LEFT(tbStoricoOrdini[[#This Row],[ARTICOLO]],FIND(" ",tbStoricoOrdini[[#This Row],[ARTICOLO]])-1))</f>
        <v>EB06</v>
      </c>
      <c r="J2103" t="str">
        <f>MID(tbStoricoOrdini[[#This Row],[ARTICOLO]],FIND(" ",tbStoricoOrdini[[#This Row],[ARTICOLO]])+1,4)</f>
        <v>3000</v>
      </c>
      <c r="K2103" t="str">
        <f>IFERROR(RIGHT(tbStoricoOrdini[[#This Row],[ARTICOLO]],LEN(tbStoricoOrdini[[#This Row],[ARTICOLO]])-FIND(" ",tbStoricoOrdini[[#This Row],[ARTICOLO]],FIND(" ",tbStoricoOrdini[[#This Row],[ARTICOLO]]) +1)),"")</f>
        <v>Medium</v>
      </c>
      <c r="L2103" s="3">
        <f>VLOOKUP(tbStoricoOrdini[[#This Row],[ARTICOLO]],tbArticoli[],2,FALSE)</f>
        <v>120</v>
      </c>
      <c r="M2103" s="22">
        <f>tbStoricoOrdini[[#This Row],[IMPORTO]]/tbStoricoOrdini[[#This Row],[PREZZO]]</f>
        <v>2.3833333333333333</v>
      </c>
      <c r="N2103" t="s">
        <v>9</v>
      </c>
      <c r="O2103" s="8">
        <f>VLOOKUP(tbStoricoOrdini[[#This Row],[AGENTE]],tbAgenti[],2,FALSE)</f>
        <v>0.05</v>
      </c>
      <c r="P2103" s="2">
        <v>286</v>
      </c>
      <c r="Q2103" s="2">
        <f>tbStoricoOrdini[[#This Row],[IMPORTO]]*tbStoricoOrdini[[#This Row],[% COMM.]]</f>
        <v>14.3</v>
      </c>
      <c r="R2103" s="2">
        <f>tbStoricoOrdini[[#This Row],[TOT. COMM.]]+tbStoricoOrdini[[#This Row],[IMPORTO]]</f>
        <v>300.3</v>
      </c>
    </row>
    <row r="2104" spans="1:18">
      <c r="A2104" s="1">
        <v>43891</v>
      </c>
      <c r="B2104" s="7">
        <f>MONTH(tbStoricoOrdini[[#This Row],[DATA]])</f>
        <v>3</v>
      </c>
      <c r="C2104" t="s">
        <v>2199</v>
      </c>
      <c r="D2104" t="str">
        <f>RIGHT(tbStoricoOrdini[[#This Row],[ORDINE]],4)</f>
        <v>2101</v>
      </c>
      <c r="E2104" t="s">
        <v>35</v>
      </c>
      <c r="F2104" t="str">
        <f>VLOOKUP(tbStoricoOrdini[[#This Row],[CLIENTE]],tbClienti[],3,FALSE)</f>
        <v>Veneto</v>
      </c>
      <c r="G2104" t="str">
        <f>VLOOKUP(tbStoricoOrdini[[#This Row],[CLIENTE]],tbClienti[],7,FALSE)</f>
        <v>CC</v>
      </c>
      <c r="H2104" t="s">
        <v>73</v>
      </c>
      <c r="I2104" t="str">
        <f>IF(LEFT(tbStoricoOrdini[[#This Row],[ARTICOLO]],3) = "COG","COG",LEFT(tbStoricoOrdini[[#This Row],[ARTICOLO]],FIND(" ",tbStoricoOrdini[[#This Row],[ARTICOLO]])-1))</f>
        <v>EB06</v>
      </c>
      <c r="J2104" t="str">
        <f>MID(tbStoricoOrdini[[#This Row],[ARTICOLO]],FIND(" ",tbStoricoOrdini[[#This Row],[ARTICOLO]])+1,4)</f>
        <v>3000</v>
      </c>
      <c r="K2104" t="str">
        <f>IFERROR(RIGHT(tbStoricoOrdini[[#This Row],[ARTICOLO]],LEN(tbStoricoOrdini[[#This Row],[ARTICOLO]])-FIND(" ",tbStoricoOrdini[[#This Row],[ARTICOLO]],FIND(" ",tbStoricoOrdini[[#This Row],[ARTICOLO]]) +1)),"")</f>
        <v>Plus</v>
      </c>
      <c r="L2104" s="3">
        <f>VLOOKUP(tbStoricoOrdini[[#This Row],[ARTICOLO]],tbArticoli[],2,FALSE)</f>
        <v>130</v>
      </c>
      <c r="M2104" s="22">
        <f>tbStoricoOrdini[[#This Row],[IMPORTO]]/tbStoricoOrdini[[#This Row],[PREZZO]]</f>
        <v>0.82307692307692304</v>
      </c>
      <c r="N2104" t="s">
        <v>6</v>
      </c>
      <c r="O2104" s="8">
        <f>VLOOKUP(tbStoricoOrdini[[#This Row],[AGENTE]],tbAgenti[],2,FALSE)</f>
        <v>7.4999999999999997E-2</v>
      </c>
      <c r="P2104" s="2">
        <v>107</v>
      </c>
      <c r="Q2104" s="2">
        <f>tbStoricoOrdini[[#This Row],[IMPORTO]]*tbStoricoOrdini[[#This Row],[% COMM.]]</f>
        <v>8.0250000000000004</v>
      </c>
      <c r="R2104" s="2">
        <f>tbStoricoOrdini[[#This Row],[TOT. COMM.]]+tbStoricoOrdini[[#This Row],[IMPORTO]]</f>
        <v>115.02500000000001</v>
      </c>
    </row>
    <row r="2105" spans="1:18">
      <c r="A2105" s="1">
        <v>43891</v>
      </c>
      <c r="B2105" s="7">
        <f>MONTH(tbStoricoOrdini[[#This Row],[DATA]])</f>
        <v>3</v>
      </c>
      <c r="C2105" t="s">
        <v>2200</v>
      </c>
      <c r="D2105" t="str">
        <f>RIGHT(tbStoricoOrdini[[#This Row],[ORDINE]],4)</f>
        <v>2102</v>
      </c>
      <c r="E2105" t="s">
        <v>36</v>
      </c>
      <c r="F2105" t="str">
        <f>VLOOKUP(tbStoricoOrdini[[#This Row],[CLIENTE]],tbClienti[],3,FALSE)</f>
        <v>Lombardia</v>
      </c>
      <c r="G2105" t="str">
        <f>VLOOKUP(tbStoricoOrdini[[#This Row],[CLIENTE]],tbClienti[],7,FALSE)</f>
        <v>AC</v>
      </c>
      <c r="H2105" t="s">
        <v>61</v>
      </c>
      <c r="I2105" t="str">
        <f>IF(LEFT(tbStoricoOrdini[[#This Row],[ARTICOLO]],3) = "COG","COG",LEFT(tbStoricoOrdini[[#This Row],[ARTICOLO]],FIND(" ",tbStoricoOrdini[[#This Row],[ARTICOLO]])-1))</f>
        <v>KLM</v>
      </c>
      <c r="J2105" t="str">
        <f>MID(tbStoricoOrdini[[#This Row],[ARTICOLO]],FIND(" ",tbStoricoOrdini[[#This Row],[ARTICOLO]])+1,4)</f>
        <v>5000</v>
      </c>
      <c r="K2105" t="str">
        <f>IFERROR(RIGHT(tbStoricoOrdini[[#This Row],[ARTICOLO]],LEN(tbStoricoOrdini[[#This Row],[ARTICOLO]])-FIND(" ",tbStoricoOrdini[[#This Row],[ARTICOLO]],FIND(" ",tbStoricoOrdini[[#This Row],[ARTICOLO]]) +1)),"")</f>
        <v>Medium</v>
      </c>
      <c r="L2105" s="3">
        <f>VLOOKUP(tbStoricoOrdini[[#This Row],[ARTICOLO]],tbArticoli[],2,FALSE)</f>
        <v>150</v>
      </c>
      <c r="M2105" s="22">
        <f>tbStoricoOrdini[[#This Row],[IMPORTO]]/tbStoricoOrdini[[#This Row],[PREZZO]]</f>
        <v>223.04666666666665</v>
      </c>
      <c r="N2105" t="s">
        <v>14</v>
      </c>
      <c r="O2105" s="8">
        <f>VLOOKUP(tbStoricoOrdini[[#This Row],[AGENTE]],tbAgenti[],2,FALSE)</f>
        <v>0.05</v>
      </c>
      <c r="P2105" s="2">
        <v>33457</v>
      </c>
      <c r="Q2105" s="2">
        <f>tbStoricoOrdini[[#This Row],[IMPORTO]]*tbStoricoOrdini[[#This Row],[% COMM.]]</f>
        <v>1672.8500000000001</v>
      </c>
      <c r="R2105" s="2">
        <f>tbStoricoOrdini[[#This Row],[TOT. COMM.]]+tbStoricoOrdini[[#This Row],[IMPORTO]]</f>
        <v>35129.85</v>
      </c>
    </row>
    <row r="2106" spans="1:18">
      <c r="A2106" s="1">
        <v>43891</v>
      </c>
      <c r="B2106" s="7">
        <f>MONTH(tbStoricoOrdini[[#This Row],[DATA]])</f>
        <v>3</v>
      </c>
      <c r="C2106" t="s">
        <v>2201</v>
      </c>
      <c r="D2106" t="str">
        <f>RIGHT(tbStoricoOrdini[[#This Row],[ORDINE]],4)</f>
        <v>2103</v>
      </c>
      <c r="E2106" t="s">
        <v>36</v>
      </c>
      <c r="F2106" t="str">
        <f>VLOOKUP(tbStoricoOrdini[[#This Row],[CLIENTE]],tbClienti[],3,FALSE)</f>
        <v>Lombardia</v>
      </c>
      <c r="G2106" t="str">
        <f>VLOOKUP(tbStoricoOrdini[[#This Row],[CLIENTE]],tbClienti[],7,FALSE)</f>
        <v>AC</v>
      </c>
      <c r="H2106" t="s">
        <v>61</v>
      </c>
      <c r="I2106" t="str">
        <f>IF(LEFT(tbStoricoOrdini[[#This Row],[ARTICOLO]],3) = "COG","COG",LEFT(tbStoricoOrdini[[#This Row],[ARTICOLO]],FIND(" ",tbStoricoOrdini[[#This Row],[ARTICOLO]])-1))</f>
        <v>KLM</v>
      </c>
      <c r="J2106" t="str">
        <f>MID(tbStoricoOrdini[[#This Row],[ARTICOLO]],FIND(" ",tbStoricoOrdini[[#This Row],[ARTICOLO]])+1,4)</f>
        <v>5000</v>
      </c>
      <c r="K2106" t="str">
        <f>IFERROR(RIGHT(tbStoricoOrdini[[#This Row],[ARTICOLO]],LEN(tbStoricoOrdini[[#This Row],[ARTICOLO]])-FIND(" ",tbStoricoOrdini[[#This Row],[ARTICOLO]],FIND(" ",tbStoricoOrdini[[#This Row],[ARTICOLO]]) +1)),"")</f>
        <v>Medium</v>
      </c>
      <c r="L2106" s="3">
        <f>VLOOKUP(tbStoricoOrdini[[#This Row],[ARTICOLO]],tbArticoli[],2,FALSE)</f>
        <v>150</v>
      </c>
      <c r="M2106" s="22">
        <f>tbStoricoOrdini[[#This Row],[IMPORTO]]/tbStoricoOrdini[[#This Row],[PREZZO]]</f>
        <v>126.18</v>
      </c>
      <c r="N2106" t="s">
        <v>6</v>
      </c>
      <c r="O2106" s="8">
        <f>VLOOKUP(tbStoricoOrdini[[#This Row],[AGENTE]],tbAgenti[],2,FALSE)</f>
        <v>7.4999999999999997E-2</v>
      </c>
      <c r="P2106" s="2">
        <v>18927</v>
      </c>
      <c r="Q2106" s="2">
        <f>tbStoricoOrdini[[#This Row],[IMPORTO]]*tbStoricoOrdini[[#This Row],[% COMM.]]</f>
        <v>1419.5249999999999</v>
      </c>
      <c r="R2106" s="2">
        <f>tbStoricoOrdini[[#This Row],[TOT. COMM.]]+tbStoricoOrdini[[#This Row],[IMPORTO]]</f>
        <v>20346.525000000001</v>
      </c>
    </row>
    <row r="2107" spans="1:18">
      <c r="A2107" s="1">
        <v>43891</v>
      </c>
      <c r="B2107" s="7">
        <f>MONTH(tbStoricoOrdini[[#This Row],[DATA]])</f>
        <v>3</v>
      </c>
      <c r="C2107" t="s">
        <v>2202</v>
      </c>
      <c r="D2107" t="str">
        <f>RIGHT(tbStoricoOrdini[[#This Row],[ORDINE]],4)</f>
        <v>2104</v>
      </c>
      <c r="E2107" t="s">
        <v>36</v>
      </c>
      <c r="F2107" t="str">
        <f>VLOOKUP(tbStoricoOrdini[[#This Row],[CLIENTE]],tbClienti[],3,FALSE)</f>
        <v>Lombardia</v>
      </c>
      <c r="G2107" t="str">
        <f>VLOOKUP(tbStoricoOrdini[[#This Row],[CLIENTE]],tbClienti[],7,FALSE)</f>
        <v>AC</v>
      </c>
      <c r="H2107" t="s">
        <v>61</v>
      </c>
      <c r="I2107" t="str">
        <f>IF(LEFT(tbStoricoOrdini[[#This Row],[ARTICOLO]],3) = "COG","COG",LEFT(tbStoricoOrdini[[#This Row],[ARTICOLO]],FIND(" ",tbStoricoOrdini[[#This Row],[ARTICOLO]])-1))</f>
        <v>KLM</v>
      </c>
      <c r="J2107" t="str">
        <f>MID(tbStoricoOrdini[[#This Row],[ARTICOLO]],FIND(" ",tbStoricoOrdini[[#This Row],[ARTICOLO]])+1,4)</f>
        <v>5000</v>
      </c>
      <c r="K2107" t="str">
        <f>IFERROR(RIGHT(tbStoricoOrdini[[#This Row],[ARTICOLO]],LEN(tbStoricoOrdini[[#This Row],[ARTICOLO]])-FIND(" ",tbStoricoOrdini[[#This Row],[ARTICOLO]],FIND(" ",tbStoricoOrdini[[#This Row],[ARTICOLO]]) +1)),"")</f>
        <v>Medium</v>
      </c>
      <c r="L2107" s="3">
        <f>VLOOKUP(tbStoricoOrdini[[#This Row],[ARTICOLO]],tbArticoli[],2,FALSE)</f>
        <v>150</v>
      </c>
      <c r="M2107" s="22">
        <f>tbStoricoOrdini[[#This Row],[IMPORTO]]/tbStoricoOrdini[[#This Row],[PREZZO]]</f>
        <v>1869.1666666666667</v>
      </c>
      <c r="N2107" t="s">
        <v>9</v>
      </c>
      <c r="O2107" s="8">
        <f>VLOOKUP(tbStoricoOrdini[[#This Row],[AGENTE]],tbAgenti[],2,FALSE)</f>
        <v>0.05</v>
      </c>
      <c r="P2107" s="2">
        <v>280375</v>
      </c>
      <c r="Q2107" s="2">
        <f>tbStoricoOrdini[[#This Row],[IMPORTO]]*tbStoricoOrdini[[#This Row],[% COMM.]]</f>
        <v>14018.75</v>
      </c>
      <c r="R2107" s="2">
        <f>tbStoricoOrdini[[#This Row],[TOT. COMM.]]+tbStoricoOrdini[[#This Row],[IMPORTO]]</f>
        <v>294393.75</v>
      </c>
    </row>
    <row r="2108" spans="1:18">
      <c r="A2108" s="1">
        <v>43891</v>
      </c>
      <c r="B2108" s="7">
        <f>MONTH(tbStoricoOrdini[[#This Row],[DATA]])</f>
        <v>3</v>
      </c>
      <c r="C2108" t="s">
        <v>2203</v>
      </c>
      <c r="D2108" t="str">
        <f>RIGHT(tbStoricoOrdini[[#This Row],[ORDINE]],4)</f>
        <v>2105</v>
      </c>
      <c r="E2108" t="s">
        <v>36</v>
      </c>
      <c r="F2108" t="str">
        <f>VLOOKUP(tbStoricoOrdini[[#This Row],[CLIENTE]],tbClienti[],3,FALSE)</f>
        <v>Lombardia</v>
      </c>
      <c r="G2108" t="str">
        <f>VLOOKUP(tbStoricoOrdini[[#This Row],[CLIENTE]],tbClienti[],7,FALSE)</f>
        <v>AC</v>
      </c>
      <c r="H2108" t="s">
        <v>79</v>
      </c>
      <c r="I2108" t="str">
        <f>IF(LEFT(tbStoricoOrdini[[#This Row],[ARTICOLO]],3) = "COG","COG",LEFT(tbStoricoOrdini[[#This Row],[ARTICOLO]],FIND(" ",tbStoricoOrdini[[#This Row],[ARTICOLO]])-1))</f>
        <v>COG</v>
      </c>
      <c r="J2108" t="str">
        <f>MID(tbStoricoOrdini[[#This Row],[ARTICOLO]],FIND(" ",tbStoricoOrdini[[#This Row],[ARTICOLO]])+1,4)</f>
        <v>4000</v>
      </c>
      <c r="K2108" t="str">
        <f>IFERROR(RIGHT(tbStoricoOrdini[[#This Row],[ARTICOLO]],LEN(tbStoricoOrdini[[#This Row],[ARTICOLO]])-FIND(" ",tbStoricoOrdini[[#This Row],[ARTICOLO]],FIND(" ",tbStoricoOrdini[[#This Row],[ARTICOLO]]) +1)),"")</f>
        <v>Plus</v>
      </c>
      <c r="L2108" s="3">
        <f>VLOOKUP(tbStoricoOrdini[[#This Row],[ARTICOLO]],tbArticoli[],2,FALSE)</f>
        <v>240</v>
      </c>
      <c r="M2108" s="22">
        <f>tbStoricoOrdini[[#This Row],[IMPORTO]]/tbStoricoOrdini[[#This Row],[PREZZO]]</f>
        <v>7.6791666666666663</v>
      </c>
      <c r="N2108" t="s">
        <v>9</v>
      </c>
      <c r="O2108" s="8">
        <f>VLOOKUP(tbStoricoOrdini[[#This Row],[AGENTE]],tbAgenti[],2,FALSE)</f>
        <v>0.05</v>
      </c>
      <c r="P2108" s="2">
        <v>1843</v>
      </c>
      <c r="Q2108" s="2">
        <f>tbStoricoOrdini[[#This Row],[IMPORTO]]*tbStoricoOrdini[[#This Row],[% COMM.]]</f>
        <v>92.15</v>
      </c>
      <c r="R2108" s="2">
        <f>tbStoricoOrdini[[#This Row],[TOT. COMM.]]+tbStoricoOrdini[[#This Row],[IMPORTO]]</f>
        <v>1935.15</v>
      </c>
    </row>
    <row r="2109" spans="1:18">
      <c r="A2109" s="1">
        <v>43891</v>
      </c>
      <c r="B2109" s="7">
        <f>MONTH(tbStoricoOrdini[[#This Row],[DATA]])</f>
        <v>3</v>
      </c>
      <c r="C2109" t="s">
        <v>2204</v>
      </c>
      <c r="D2109" t="str">
        <f>RIGHT(tbStoricoOrdini[[#This Row],[ORDINE]],4)</f>
        <v>2106</v>
      </c>
      <c r="E2109" t="s">
        <v>36</v>
      </c>
      <c r="F2109" t="str">
        <f>VLOOKUP(tbStoricoOrdini[[#This Row],[CLIENTE]],tbClienti[],3,FALSE)</f>
        <v>Lombardia</v>
      </c>
      <c r="G2109" t="str">
        <f>VLOOKUP(tbStoricoOrdini[[#This Row],[CLIENTE]],tbClienti[],7,FALSE)</f>
        <v>AC</v>
      </c>
      <c r="H2109" t="s">
        <v>60</v>
      </c>
      <c r="I2109" t="str">
        <f>IF(LEFT(tbStoricoOrdini[[#This Row],[ARTICOLO]],3) = "COG","COG",LEFT(tbStoricoOrdini[[#This Row],[ARTICOLO]],FIND(" ",tbStoricoOrdini[[#This Row],[ARTICOLO]])-1))</f>
        <v>KLM</v>
      </c>
      <c r="J2109" t="str">
        <f>MID(tbStoricoOrdini[[#This Row],[ARTICOLO]],FIND(" ",tbStoricoOrdini[[#This Row],[ARTICOLO]])+1,4)</f>
        <v>5000</v>
      </c>
      <c r="K2109" t="str">
        <f>IFERROR(RIGHT(tbStoricoOrdini[[#This Row],[ARTICOLO]],LEN(tbStoricoOrdini[[#This Row],[ARTICOLO]])-FIND(" ",tbStoricoOrdini[[#This Row],[ARTICOLO]],FIND(" ",tbStoricoOrdini[[#This Row],[ARTICOLO]]) +1)),"")</f>
        <v>Plus</v>
      </c>
      <c r="L2109" s="3">
        <f>VLOOKUP(tbStoricoOrdini[[#This Row],[ARTICOLO]],tbArticoli[],2,FALSE)</f>
        <v>175</v>
      </c>
      <c r="M2109" s="22">
        <f>tbStoricoOrdini[[#This Row],[IMPORTO]]/tbStoricoOrdini[[#This Row],[PREZZO]]</f>
        <v>3.3142857142857145</v>
      </c>
      <c r="N2109" t="s">
        <v>9</v>
      </c>
      <c r="O2109" s="8">
        <f>VLOOKUP(tbStoricoOrdini[[#This Row],[AGENTE]],tbAgenti[],2,FALSE)</f>
        <v>0.05</v>
      </c>
      <c r="P2109" s="2">
        <v>580</v>
      </c>
      <c r="Q2109" s="2">
        <f>tbStoricoOrdini[[#This Row],[IMPORTO]]*tbStoricoOrdini[[#This Row],[% COMM.]]</f>
        <v>29</v>
      </c>
      <c r="R2109" s="2">
        <f>tbStoricoOrdini[[#This Row],[TOT. COMM.]]+tbStoricoOrdini[[#This Row],[IMPORTO]]</f>
        <v>609</v>
      </c>
    </row>
    <row r="2110" spans="1:18">
      <c r="A2110" s="1">
        <v>43891</v>
      </c>
      <c r="B2110" s="7">
        <f>MONTH(tbStoricoOrdini[[#This Row],[DATA]])</f>
        <v>3</v>
      </c>
      <c r="C2110" t="s">
        <v>2205</v>
      </c>
      <c r="D2110" t="str">
        <f>RIGHT(tbStoricoOrdini[[#This Row],[ORDINE]],4)</f>
        <v>2107</v>
      </c>
      <c r="E2110" t="s">
        <v>36</v>
      </c>
      <c r="F2110" t="str">
        <f>VLOOKUP(tbStoricoOrdini[[#This Row],[CLIENTE]],tbClienti[],3,FALSE)</f>
        <v>Lombardia</v>
      </c>
      <c r="G2110" t="str">
        <f>VLOOKUP(tbStoricoOrdini[[#This Row],[CLIENTE]],tbClienti[],7,FALSE)</f>
        <v>AC</v>
      </c>
      <c r="H2110" t="s">
        <v>63</v>
      </c>
      <c r="I2110" t="str">
        <f>IF(LEFT(tbStoricoOrdini[[#This Row],[ARTICOLO]],3) = "COG","COG",LEFT(tbStoricoOrdini[[#This Row],[ARTICOLO]],FIND(" ",tbStoricoOrdini[[#This Row],[ARTICOLO]])-1))</f>
        <v>KLM</v>
      </c>
      <c r="J2110" t="str">
        <f>MID(tbStoricoOrdini[[#This Row],[ARTICOLO]],FIND(" ",tbStoricoOrdini[[#This Row],[ARTICOLO]])+1,4)</f>
        <v>3000</v>
      </c>
      <c r="K2110" t="str">
        <f>IFERROR(RIGHT(tbStoricoOrdini[[#This Row],[ARTICOLO]],LEN(tbStoricoOrdini[[#This Row],[ARTICOLO]])-FIND(" ",tbStoricoOrdini[[#This Row],[ARTICOLO]],FIND(" ",tbStoricoOrdini[[#This Row],[ARTICOLO]]) +1)),"")</f>
        <v>Plus</v>
      </c>
      <c r="L2110" s="3">
        <f>VLOOKUP(tbStoricoOrdini[[#This Row],[ARTICOLO]],tbArticoli[],2,FALSE)</f>
        <v>145</v>
      </c>
      <c r="M2110" s="22">
        <f>tbStoricoOrdini[[#This Row],[IMPORTO]]/tbStoricoOrdini[[#This Row],[PREZZO]]</f>
        <v>7.6482758620689655</v>
      </c>
      <c r="N2110" t="s">
        <v>9</v>
      </c>
      <c r="O2110" s="8">
        <f>VLOOKUP(tbStoricoOrdini[[#This Row],[AGENTE]],tbAgenti[],2,FALSE)</f>
        <v>0.05</v>
      </c>
      <c r="P2110" s="2">
        <v>1109</v>
      </c>
      <c r="Q2110" s="2">
        <f>tbStoricoOrdini[[#This Row],[IMPORTO]]*tbStoricoOrdini[[#This Row],[% COMM.]]</f>
        <v>55.45</v>
      </c>
      <c r="R2110" s="2">
        <f>tbStoricoOrdini[[#This Row],[TOT. COMM.]]+tbStoricoOrdini[[#This Row],[IMPORTO]]</f>
        <v>1164.45</v>
      </c>
    </row>
    <row r="2111" spans="1:18">
      <c r="A2111" s="1">
        <v>43891</v>
      </c>
      <c r="B2111" s="7">
        <f>MONTH(tbStoricoOrdini[[#This Row],[DATA]])</f>
        <v>3</v>
      </c>
      <c r="C2111" t="s">
        <v>2206</v>
      </c>
      <c r="D2111" t="str">
        <f>RIGHT(tbStoricoOrdini[[#This Row],[ORDINE]],4)</f>
        <v>2108</v>
      </c>
      <c r="E2111" t="s">
        <v>36</v>
      </c>
      <c r="F2111" t="str">
        <f>VLOOKUP(tbStoricoOrdini[[#This Row],[CLIENTE]],tbClienti[],3,FALSE)</f>
        <v>Lombardia</v>
      </c>
      <c r="G2111" t="str">
        <f>VLOOKUP(tbStoricoOrdini[[#This Row],[CLIENTE]],tbClienti[],7,FALSE)</f>
        <v>AC</v>
      </c>
      <c r="H2111" t="s">
        <v>66</v>
      </c>
      <c r="I2111" t="str">
        <f>IF(LEFT(tbStoricoOrdini[[#This Row],[ARTICOLO]],3) = "COG","COG",LEFT(tbStoricoOrdini[[#This Row],[ARTICOLO]],FIND(" ",tbStoricoOrdini[[#This Row],[ARTICOLO]])-1))</f>
        <v>BAG</v>
      </c>
      <c r="J2111" t="str">
        <f>MID(tbStoricoOrdini[[#This Row],[ARTICOLO]],FIND(" ",tbStoricoOrdini[[#This Row],[ARTICOLO]])+1,4)</f>
        <v>2500</v>
      </c>
      <c r="K2111" t="str">
        <f>IFERROR(RIGHT(tbStoricoOrdini[[#This Row],[ARTICOLO]],LEN(tbStoricoOrdini[[#This Row],[ARTICOLO]])-FIND(" ",tbStoricoOrdini[[#This Row],[ARTICOLO]],FIND(" ",tbStoricoOrdini[[#This Row],[ARTICOLO]]) +1)),"")</f>
        <v>Plus</v>
      </c>
      <c r="L2111" s="3">
        <f>VLOOKUP(tbStoricoOrdini[[#This Row],[ARTICOLO]],tbArticoli[],2,FALSE)</f>
        <v>220</v>
      </c>
      <c r="M2111" s="22">
        <f>tbStoricoOrdini[[#This Row],[IMPORTO]]/tbStoricoOrdini[[#This Row],[PREZZO]]</f>
        <v>0.17272727272727273</v>
      </c>
      <c r="N2111" t="s">
        <v>9</v>
      </c>
      <c r="O2111" s="8">
        <f>VLOOKUP(tbStoricoOrdini[[#This Row],[AGENTE]],tbAgenti[],2,FALSE)</f>
        <v>0.05</v>
      </c>
      <c r="P2111" s="2">
        <v>38</v>
      </c>
      <c r="Q2111" s="2">
        <f>tbStoricoOrdini[[#This Row],[IMPORTO]]*tbStoricoOrdini[[#This Row],[% COMM.]]</f>
        <v>1.9000000000000001</v>
      </c>
      <c r="R2111" s="2">
        <f>tbStoricoOrdini[[#This Row],[TOT. COMM.]]+tbStoricoOrdini[[#This Row],[IMPORTO]]</f>
        <v>39.9</v>
      </c>
    </row>
    <row r="2112" spans="1:18">
      <c r="A2112" s="1">
        <v>43891</v>
      </c>
      <c r="B2112" s="7">
        <f>MONTH(tbStoricoOrdini[[#This Row],[DATA]])</f>
        <v>3</v>
      </c>
      <c r="C2112" t="s">
        <v>2207</v>
      </c>
      <c r="D2112" t="str">
        <f>RIGHT(tbStoricoOrdini[[#This Row],[ORDINE]],4)</f>
        <v>2109</v>
      </c>
      <c r="E2112" t="s">
        <v>36</v>
      </c>
      <c r="F2112" t="str">
        <f>VLOOKUP(tbStoricoOrdini[[#This Row],[CLIENTE]],tbClienti[],3,FALSE)</f>
        <v>Lombardia</v>
      </c>
      <c r="G2112" t="str">
        <f>VLOOKUP(tbStoricoOrdini[[#This Row],[CLIENTE]],tbClienti[],7,FALSE)</f>
        <v>AC</v>
      </c>
      <c r="H2112" t="s">
        <v>69</v>
      </c>
      <c r="I2112" t="str">
        <f>IF(LEFT(tbStoricoOrdini[[#This Row],[ARTICOLO]],3) = "COG","COG",LEFT(tbStoricoOrdini[[#This Row],[ARTICOLO]],FIND(" ",tbStoricoOrdini[[#This Row],[ARTICOLO]])-1))</f>
        <v>BAG</v>
      </c>
      <c r="J2112" t="str">
        <f>MID(tbStoricoOrdini[[#This Row],[ARTICOLO]],FIND(" ",tbStoricoOrdini[[#This Row],[ARTICOLO]])+1,4)</f>
        <v>1121</v>
      </c>
      <c r="K2112" t="str">
        <f>IFERROR(RIGHT(tbStoricoOrdini[[#This Row],[ARTICOLO]],LEN(tbStoricoOrdini[[#This Row],[ARTICOLO]])-FIND(" ",tbStoricoOrdini[[#This Row],[ARTICOLO]],FIND(" ",tbStoricoOrdini[[#This Row],[ARTICOLO]]) +1)),"")</f>
        <v>Gold</v>
      </c>
      <c r="L2112" s="3">
        <f>VLOOKUP(tbStoricoOrdini[[#This Row],[ARTICOLO]],tbArticoli[],2,FALSE)</f>
        <v>230</v>
      </c>
      <c r="M2112" s="22">
        <f>tbStoricoOrdini[[#This Row],[IMPORTO]]/tbStoricoOrdini[[#This Row],[PREZZO]]</f>
        <v>0.36086956521739133</v>
      </c>
      <c r="N2112" t="s">
        <v>9</v>
      </c>
      <c r="O2112" s="8">
        <f>VLOOKUP(tbStoricoOrdini[[#This Row],[AGENTE]],tbAgenti[],2,FALSE)</f>
        <v>0.05</v>
      </c>
      <c r="P2112" s="2">
        <v>83</v>
      </c>
      <c r="Q2112" s="2">
        <f>tbStoricoOrdini[[#This Row],[IMPORTO]]*tbStoricoOrdini[[#This Row],[% COMM.]]</f>
        <v>4.1500000000000004</v>
      </c>
      <c r="R2112" s="2">
        <f>tbStoricoOrdini[[#This Row],[TOT. COMM.]]+tbStoricoOrdini[[#This Row],[IMPORTO]]</f>
        <v>87.15</v>
      </c>
    </row>
    <row r="2113" spans="1:18">
      <c r="A2113" s="1">
        <v>43891</v>
      </c>
      <c r="B2113" s="7">
        <f>MONTH(tbStoricoOrdini[[#This Row],[DATA]])</f>
        <v>3</v>
      </c>
      <c r="C2113" t="s">
        <v>2208</v>
      </c>
      <c r="D2113" t="str">
        <f>RIGHT(tbStoricoOrdini[[#This Row],[ORDINE]],4)</f>
        <v>2110</v>
      </c>
      <c r="E2113" t="s">
        <v>36</v>
      </c>
      <c r="F2113" t="str">
        <f>VLOOKUP(tbStoricoOrdini[[#This Row],[CLIENTE]],tbClienti[],3,FALSE)</f>
        <v>Lombardia</v>
      </c>
      <c r="G2113" t="str">
        <f>VLOOKUP(tbStoricoOrdini[[#This Row],[CLIENTE]],tbClienti[],7,FALSE)</f>
        <v>AC</v>
      </c>
      <c r="H2113" t="s">
        <v>83</v>
      </c>
      <c r="I2113" t="str">
        <f>IF(LEFT(tbStoricoOrdini[[#This Row],[ARTICOLO]],3) = "COG","COG",LEFT(tbStoricoOrdini[[#This Row],[ARTICOLO]],FIND(" ",tbStoricoOrdini[[#This Row],[ARTICOLO]])-1))</f>
        <v>COG</v>
      </c>
      <c r="J2113" t="str">
        <f>MID(tbStoricoOrdini[[#This Row],[ARTICOLO]],FIND(" ",tbStoricoOrdini[[#This Row],[ARTICOLO]])+1,4)</f>
        <v>8000</v>
      </c>
      <c r="K2113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2113" s="3">
        <f>VLOOKUP(tbStoricoOrdini[[#This Row],[ARTICOLO]],tbArticoli[],2,FALSE)</f>
        <v>670</v>
      </c>
      <c r="M2113" s="22">
        <f>tbStoricoOrdini[[#This Row],[IMPORTO]]/tbStoricoOrdini[[#This Row],[PREZZO]]</f>
        <v>41.07761194029851</v>
      </c>
      <c r="N2113" t="s">
        <v>6</v>
      </c>
      <c r="O2113" s="8">
        <f>VLOOKUP(tbStoricoOrdini[[#This Row],[AGENTE]],tbAgenti[],2,FALSE)</f>
        <v>7.4999999999999997E-2</v>
      </c>
      <c r="P2113" s="2">
        <v>27522</v>
      </c>
      <c r="Q2113" s="2">
        <f>tbStoricoOrdini[[#This Row],[IMPORTO]]*tbStoricoOrdini[[#This Row],[% COMM.]]</f>
        <v>2064.15</v>
      </c>
      <c r="R2113" s="2">
        <f>tbStoricoOrdini[[#This Row],[TOT. COMM.]]+tbStoricoOrdini[[#This Row],[IMPORTO]]</f>
        <v>29586.15</v>
      </c>
    </row>
    <row r="2114" spans="1:18">
      <c r="A2114" s="1">
        <v>43891</v>
      </c>
      <c r="B2114" s="7">
        <f>MONTH(tbStoricoOrdini[[#This Row],[DATA]])</f>
        <v>3</v>
      </c>
      <c r="C2114" t="s">
        <v>2209</v>
      </c>
      <c r="D2114" t="str">
        <f>RIGHT(tbStoricoOrdini[[#This Row],[ORDINE]],4)</f>
        <v>2111</v>
      </c>
      <c r="E2114" t="s">
        <v>36</v>
      </c>
      <c r="F2114" t="str">
        <f>VLOOKUP(tbStoricoOrdini[[#This Row],[CLIENTE]],tbClienti[],3,FALSE)</f>
        <v>Lombardia</v>
      </c>
      <c r="G2114" t="str">
        <f>VLOOKUP(tbStoricoOrdini[[#This Row],[CLIENTE]],tbClienti[],7,FALSE)</f>
        <v>AC</v>
      </c>
      <c r="H2114" t="s">
        <v>83</v>
      </c>
      <c r="I2114" t="str">
        <f>IF(LEFT(tbStoricoOrdini[[#This Row],[ARTICOLO]],3) = "COG","COG",LEFT(tbStoricoOrdini[[#This Row],[ARTICOLO]],FIND(" ",tbStoricoOrdini[[#This Row],[ARTICOLO]])-1))</f>
        <v>COG</v>
      </c>
      <c r="J2114" t="str">
        <f>MID(tbStoricoOrdini[[#This Row],[ARTICOLO]],FIND(" ",tbStoricoOrdini[[#This Row],[ARTICOLO]])+1,4)</f>
        <v>8000</v>
      </c>
      <c r="K2114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2114" s="3">
        <f>VLOOKUP(tbStoricoOrdini[[#This Row],[ARTICOLO]],tbArticoli[],2,FALSE)</f>
        <v>670</v>
      </c>
      <c r="M2114" s="22">
        <f>tbStoricoOrdini[[#This Row],[IMPORTO]]/tbStoricoOrdini[[#This Row],[PREZZO]]</f>
        <v>7.1805970149253735</v>
      </c>
      <c r="N2114" t="s">
        <v>9</v>
      </c>
      <c r="O2114" s="8">
        <f>VLOOKUP(tbStoricoOrdini[[#This Row],[AGENTE]],tbAgenti[],2,FALSE)</f>
        <v>0.05</v>
      </c>
      <c r="P2114" s="2">
        <v>4811</v>
      </c>
      <c r="Q2114" s="2">
        <f>tbStoricoOrdini[[#This Row],[IMPORTO]]*tbStoricoOrdini[[#This Row],[% COMM.]]</f>
        <v>240.55</v>
      </c>
      <c r="R2114" s="2">
        <f>tbStoricoOrdini[[#This Row],[TOT. COMM.]]+tbStoricoOrdini[[#This Row],[IMPORTO]]</f>
        <v>5051.55</v>
      </c>
    </row>
    <row r="2115" spans="1:18">
      <c r="A2115" s="1">
        <v>43891</v>
      </c>
      <c r="B2115" s="7">
        <f>MONTH(tbStoricoOrdini[[#This Row],[DATA]])</f>
        <v>3</v>
      </c>
      <c r="C2115" t="s">
        <v>2210</v>
      </c>
      <c r="D2115" t="str">
        <f>RIGHT(tbStoricoOrdini[[#This Row],[ORDINE]],4)</f>
        <v>2112</v>
      </c>
      <c r="E2115" t="s">
        <v>36</v>
      </c>
      <c r="F2115" t="str">
        <f>VLOOKUP(tbStoricoOrdini[[#This Row],[CLIENTE]],tbClienti[],3,FALSE)</f>
        <v>Lombardia</v>
      </c>
      <c r="G2115" t="str">
        <f>VLOOKUP(tbStoricoOrdini[[#This Row],[CLIENTE]],tbClienti[],7,FALSE)</f>
        <v>AC</v>
      </c>
      <c r="H2115" t="s">
        <v>75</v>
      </c>
      <c r="I2115" t="str">
        <f>IF(LEFT(tbStoricoOrdini[[#This Row],[ARTICOLO]],3) = "COG","COG",LEFT(tbStoricoOrdini[[#This Row],[ARTICOLO]],FIND(" ",tbStoricoOrdini[[#This Row],[ARTICOLO]])-1))</f>
        <v>AVRC</v>
      </c>
      <c r="J2115" t="str">
        <f>MID(tbStoricoOrdini[[#This Row],[ARTICOLO]],FIND(" ",tbStoricoOrdini[[#This Row],[ARTICOLO]])+1,4)</f>
        <v>1000</v>
      </c>
      <c r="K2115" t="str">
        <f>IFERROR(RIGHT(tbStoricoOrdini[[#This Row],[ARTICOLO]],LEN(tbStoricoOrdini[[#This Row],[ARTICOLO]])-FIND(" ",tbStoricoOrdini[[#This Row],[ARTICOLO]],FIND(" ",tbStoricoOrdini[[#This Row],[ARTICOLO]]) +1)),"")</f>
        <v>Silver</v>
      </c>
      <c r="L2115" s="3">
        <f>VLOOKUP(tbStoricoOrdini[[#This Row],[ARTICOLO]],tbArticoli[],2,FALSE)</f>
        <v>390</v>
      </c>
      <c r="M2115" s="22">
        <f>tbStoricoOrdini[[#This Row],[IMPORTO]]/tbStoricoOrdini[[#This Row],[PREZZO]]</f>
        <v>0.58974358974358976</v>
      </c>
      <c r="N2115" t="s">
        <v>9</v>
      </c>
      <c r="O2115" s="8">
        <f>VLOOKUP(tbStoricoOrdini[[#This Row],[AGENTE]],tbAgenti[],2,FALSE)</f>
        <v>0.05</v>
      </c>
      <c r="P2115" s="2">
        <v>230</v>
      </c>
      <c r="Q2115" s="2">
        <f>tbStoricoOrdini[[#This Row],[IMPORTO]]*tbStoricoOrdini[[#This Row],[% COMM.]]</f>
        <v>11.5</v>
      </c>
      <c r="R2115" s="2">
        <f>tbStoricoOrdini[[#This Row],[TOT. COMM.]]+tbStoricoOrdini[[#This Row],[IMPORTO]]</f>
        <v>241.5</v>
      </c>
    </row>
    <row r="2116" spans="1:18">
      <c r="A2116" s="1">
        <v>43891</v>
      </c>
      <c r="B2116" s="7">
        <f>MONTH(tbStoricoOrdini[[#This Row],[DATA]])</f>
        <v>3</v>
      </c>
      <c r="C2116" t="s">
        <v>2211</v>
      </c>
      <c r="D2116" t="str">
        <f>RIGHT(tbStoricoOrdini[[#This Row],[ORDINE]],4)</f>
        <v>2113</v>
      </c>
      <c r="E2116" t="s">
        <v>36</v>
      </c>
      <c r="F2116" t="str">
        <f>VLOOKUP(tbStoricoOrdini[[#This Row],[CLIENTE]],tbClienti[],3,FALSE)</f>
        <v>Lombardia</v>
      </c>
      <c r="G2116" t="str">
        <f>VLOOKUP(tbStoricoOrdini[[#This Row],[CLIENTE]],tbClienti[],7,FALSE)</f>
        <v>AC</v>
      </c>
      <c r="H2116" t="s">
        <v>71</v>
      </c>
      <c r="I2116" t="str">
        <f>IF(LEFT(tbStoricoOrdini[[#This Row],[ARTICOLO]],3) = "COG","COG",LEFT(tbStoricoOrdini[[#This Row],[ARTICOLO]],FIND(" ",tbStoricoOrdini[[#This Row],[ARTICOLO]])-1))</f>
        <v>EB07</v>
      </c>
      <c r="J2116" t="str">
        <f>MID(tbStoricoOrdini[[#This Row],[ARTICOLO]],FIND(" ",tbStoricoOrdini[[#This Row],[ARTICOLO]])+1,4)</f>
        <v>5000</v>
      </c>
      <c r="K2116" t="str">
        <f>IFERROR(RIGHT(tbStoricoOrdini[[#This Row],[ARTICOLO]],LEN(tbStoricoOrdini[[#This Row],[ARTICOLO]])-FIND(" ",tbStoricoOrdini[[#This Row],[ARTICOLO]],FIND(" ",tbStoricoOrdini[[#This Row],[ARTICOLO]]) +1)),"")</f>
        <v/>
      </c>
      <c r="L2116" s="3">
        <f>VLOOKUP(tbStoricoOrdini[[#This Row],[ARTICOLO]],tbArticoli[],2,FALSE)</f>
        <v>140</v>
      </c>
      <c r="M2116" s="22">
        <f>tbStoricoOrdini[[#This Row],[IMPORTO]]/tbStoricoOrdini[[#This Row],[PREZZO]]</f>
        <v>43.557142857142857</v>
      </c>
      <c r="N2116" t="s">
        <v>9</v>
      </c>
      <c r="O2116" s="8">
        <f>VLOOKUP(tbStoricoOrdini[[#This Row],[AGENTE]],tbAgenti[],2,FALSE)</f>
        <v>0.05</v>
      </c>
      <c r="P2116" s="2">
        <v>6098</v>
      </c>
      <c r="Q2116" s="2">
        <f>tbStoricoOrdini[[#This Row],[IMPORTO]]*tbStoricoOrdini[[#This Row],[% COMM.]]</f>
        <v>304.90000000000003</v>
      </c>
      <c r="R2116" s="2">
        <f>tbStoricoOrdini[[#This Row],[TOT. COMM.]]+tbStoricoOrdini[[#This Row],[IMPORTO]]</f>
        <v>6402.9</v>
      </c>
    </row>
    <row r="2117" spans="1:18">
      <c r="A2117" s="1">
        <v>43891</v>
      </c>
      <c r="B2117" s="7">
        <f>MONTH(tbStoricoOrdini[[#This Row],[DATA]])</f>
        <v>3</v>
      </c>
      <c r="C2117" t="s">
        <v>2212</v>
      </c>
      <c r="D2117" t="str">
        <f>RIGHT(tbStoricoOrdini[[#This Row],[ORDINE]],4)</f>
        <v>2114</v>
      </c>
      <c r="E2117" t="s">
        <v>36</v>
      </c>
      <c r="F2117" t="str">
        <f>VLOOKUP(tbStoricoOrdini[[#This Row],[CLIENTE]],tbClienti[],3,FALSE)</f>
        <v>Lombardia</v>
      </c>
      <c r="G2117" t="str">
        <f>VLOOKUP(tbStoricoOrdini[[#This Row],[CLIENTE]],tbClienti[],7,FALSE)</f>
        <v>AC</v>
      </c>
      <c r="H2117" t="s">
        <v>76</v>
      </c>
      <c r="I2117" t="str">
        <f>IF(LEFT(tbStoricoOrdini[[#This Row],[ARTICOLO]],3) = "COG","COG",LEFT(tbStoricoOrdini[[#This Row],[ARTICOLO]],FIND(" ",tbStoricoOrdini[[#This Row],[ARTICOLO]])-1))</f>
        <v>COG</v>
      </c>
      <c r="J2117" t="str">
        <f>MID(tbStoricoOrdini[[#This Row],[ARTICOLO]],FIND(" ",tbStoricoOrdini[[#This Row],[ARTICOLO]])+1,4)</f>
        <v>1000</v>
      </c>
      <c r="K2117" t="str">
        <f>IFERROR(RIGHT(tbStoricoOrdini[[#This Row],[ARTICOLO]],LEN(tbStoricoOrdini[[#This Row],[ARTICOLO]])-FIND(" ",tbStoricoOrdini[[#This Row],[ARTICOLO]],FIND(" ",tbStoricoOrdini[[#This Row],[ARTICOLO]]) +1)),"")</f>
        <v/>
      </c>
      <c r="L2117" s="3">
        <f>VLOOKUP(tbStoricoOrdini[[#This Row],[ARTICOLO]],tbArticoli[],2,FALSE)</f>
        <v>150</v>
      </c>
      <c r="M2117" s="22">
        <f>tbStoricoOrdini[[#This Row],[IMPORTO]]/tbStoricoOrdini[[#This Row],[PREZZO]]</f>
        <v>5.3</v>
      </c>
      <c r="N2117" t="s">
        <v>9</v>
      </c>
      <c r="O2117" s="8">
        <f>VLOOKUP(tbStoricoOrdini[[#This Row],[AGENTE]],tbAgenti[],2,FALSE)</f>
        <v>0.05</v>
      </c>
      <c r="P2117" s="2">
        <v>795</v>
      </c>
      <c r="Q2117" s="2">
        <f>tbStoricoOrdini[[#This Row],[IMPORTO]]*tbStoricoOrdini[[#This Row],[% COMM.]]</f>
        <v>39.75</v>
      </c>
      <c r="R2117" s="2">
        <f>tbStoricoOrdini[[#This Row],[TOT. COMM.]]+tbStoricoOrdini[[#This Row],[IMPORTO]]</f>
        <v>834.75</v>
      </c>
    </row>
    <row r="2118" spans="1:18">
      <c r="A2118" s="1">
        <v>43891</v>
      </c>
      <c r="B2118" s="7">
        <f>MONTH(tbStoricoOrdini[[#This Row],[DATA]])</f>
        <v>3</v>
      </c>
      <c r="C2118" t="s">
        <v>2213</v>
      </c>
      <c r="D2118" t="str">
        <f>RIGHT(tbStoricoOrdini[[#This Row],[ORDINE]],4)</f>
        <v>2115</v>
      </c>
      <c r="E2118" t="s">
        <v>37</v>
      </c>
      <c r="F2118" t="str">
        <f>VLOOKUP(tbStoricoOrdini[[#This Row],[CLIENTE]],tbClienti[],3,FALSE)</f>
        <v>Emilia Romagna</v>
      </c>
      <c r="G2118" t="str">
        <f>VLOOKUP(tbStoricoOrdini[[#This Row],[CLIENTE]],tbClienti[],7,FALSE)</f>
        <v>AC</v>
      </c>
      <c r="H2118" t="s">
        <v>78</v>
      </c>
      <c r="I2118" t="str">
        <f>IF(LEFT(tbStoricoOrdini[[#This Row],[ARTICOLO]],3) = "COG","COG",LEFT(tbStoricoOrdini[[#This Row],[ARTICOLO]],FIND(" ",tbStoricoOrdini[[#This Row],[ARTICOLO]])-1))</f>
        <v>COG</v>
      </c>
      <c r="J2118" t="str">
        <f>MID(tbStoricoOrdini[[#This Row],[ARTICOLO]],FIND(" ",tbStoricoOrdini[[#This Row],[ARTICOLO]])+1,4)</f>
        <v>3000</v>
      </c>
      <c r="K2118" t="str">
        <f>IFERROR(RIGHT(tbStoricoOrdini[[#This Row],[ARTICOLO]],LEN(tbStoricoOrdini[[#This Row],[ARTICOLO]])-FIND(" ",tbStoricoOrdini[[#This Row],[ARTICOLO]],FIND(" ",tbStoricoOrdini[[#This Row],[ARTICOLO]]) +1)),"")</f>
        <v>Medium</v>
      </c>
      <c r="L2118" s="3">
        <f>VLOOKUP(tbStoricoOrdini[[#This Row],[ARTICOLO]],tbArticoli[],2,FALSE)</f>
        <v>220</v>
      </c>
      <c r="M2118" s="22">
        <f>tbStoricoOrdini[[#This Row],[IMPORTO]]/tbStoricoOrdini[[#This Row],[PREZZO]]</f>
        <v>15.940909090909091</v>
      </c>
      <c r="N2118" t="s">
        <v>9</v>
      </c>
      <c r="O2118" s="8">
        <f>VLOOKUP(tbStoricoOrdini[[#This Row],[AGENTE]],tbAgenti[],2,FALSE)</f>
        <v>0.05</v>
      </c>
      <c r="P2118" s="2">
        <v>3507</v>
      </c>
      <c r="Q2118" s="2">
        <f>tbStoricoOrdini[[#This Row],[IMPORTO]]*tbStoricoOrdini[[#This Row],[% COMM.]]</f>
        <v>175.35000000000002</v>
      </c>
      <c r="R2118" s="2">
        <f>tbStoricoOrdini[[#This Row],[TOT. COMM.]]+tbStoricoOrdini[[#This Row],[IMPORTO]]</f>
        <v>3682.35</v>
      </c>
    </row>
    <row r="2119" spans="1:18">
      <c r="A2119" s="1">
        <v>43891</v>
      </c>
      <c r="B2119" s="7">
        <f>MONTH(tbStoricoOrdini[[#This Row],[DATA]])</f>
        <v>3</v>
      </c>
      <c r="C2119" t="s">
        <v>2214</v>
      </c>
      <c r="D2119" t="str">
        <f>RIGHT(tbStoricoOrdini[[#This Row],[ORDINE]],4)</f>
        <v>2116</v>
      </c>
      <c r="E2119" t="s">
        <v>37</v>
      </c>
      <c r="F2119" t="str">
        <f>VLOOKUP(tbStoricoOrdini[[#This Row],[CLIENTE]],tbClienti[],3,FALSE)</f>
        <v>Emilia Romagna</v>
      </c>
      <c r="G2119" t="str">
        <f>VLOOKUP(tbStoricoOrdini[[#This Row],[CLIENTE]],tbClienti[],7,FALSE)</f>
        <v>AC</v>
      </c>
      <c r="H2119" t="s">
        <v>74</v>
      </c>
      <c r="I2119" t="str">
        <f>IF(LEFT(tbStoricoOrdini[[#This Row],[ARTICOLO]],3) = "COG","COG",LEFT(tbStoricoOrdini[[#This Row],[ARTICOLO]],FIND(" ",tbStoricoOrdini[[#This Row],[ARTICOLO]])-1))</f>
        <v>AVRC</v>
      </c>
      <c r="J2119" t="str">
        <f>MID(tbStoricoOrdini[[#This Row],[ARTICOLO]],FIND(" ",tbStoricoOrdini[[#This Row],[ARTICOLO]])+1,4)</f>
        <v>2500</v>
      </c>
      <c r="K2119" t="str">
        <f>IFERROR(RIGHT(tbStoricoOrdini[[#This Row],[ARTICOLO]],LEN(tbStoricoOrdini[[#This Row],[ARTICOLO]])-FIND(" ",tbStoricoOrdini[[#This Row],[ARTICOLO]],FIND(" ",tbStoricoOrdini[[#This Row],[ARTICOLO]]) +1)),"")</f>
        <v>Gold</v>
      </c>
      <c r="L2119" s="3">
        <f>VLOOKUP(tbStoricoOrdini[[#This Row],[ARTICOLO]],tbArticoli[],2,FALSE)</f>
        <v>500</v>
      </c>
      <c r="M2119" s="22">
        <f>tbStoricoOrdini[[#This Row],[IMPORTO]]/tbStoricoOrdini[[#This Row],[PREZZO]]</f>
        <v>91.623999999999995</v>
      </c>
      <c r="N2119" t="s">
        <v>9</v>
      </c>
      <c r="O2119" s="8">
        <f>VLOOKUP(tbStoricoOrdini[[#This Row],[AGENTE]],tbAgenti[],2,FALSE)</f>
        <v>0.05</v>
      </c>
      <c r="P2119" s="2">
        <v>45812</v>
      </c>
      <c r="Q2119" s="2">
        <f>tbStoricoOrdini[[#This Row],[IMPORTO]]*tbStoricoOrdini[[#This Row],[% COMM.]]</f>
        <v>2290.6</v>
      </c>
      <c r="R2119" s="2">
        <f>tbStoricoOrdini[[#This Row],[TOT. COMM.]]+tbStoricoOrdini[[#This Row],[IMPORTO]]</f>
        <v>48102.6</v>
      </c>
    </row>
    <row r="2120" spans="1:18">
      <c r="A2120" s="1">
        <v>43891</v>
      </c>
      <c r="B2120" s="7">
        <f>MONTH(tbStoricoOrdini[[#This Row],[DATA]])</f>
        <v>3</v>
      </c>
      <c r="C2120" t="s">
        <v>2215</v>
      </c>
      <c r="D2120" t="str">
        <f>RIGHT(tbStoricoOrdini[[#This Row],[ORDINE]],4)</f>
        <v>2117</v>
      </c>
      <c r="E2120" t="s">
        <v>37</v>
      </c>
      <c r="F2120" t="str">
        <f>VLOOKUP(tbStoricoOrdini[[#This Row],[CLIENTE]],tbClienti[],3,FALSE)</f>
        <v>Emilia Romagna</v>
      </c>
      <c r="G2120" t="str">
        <f>VLOOKUP(tbStoricoOrdini[[#This Row],[CLIENTE]],tbClienti[],7,FALSE)</f>
        <v>AC</v>
      </c>
      <c r="H2120" t="s">
        <v>77</v>
      </c>
      <c r="I2120" t="str">
        <f>IF(LEFT(tbStoricoOrdini[[#This Row],[ARTICOLO]],3) = "COG","COG",LEFT(tbStoricoOrdini[[#This Row],[ARTICOLO]],FIND(" ",tbStoricoOrdini[[#This Row],[ARTICOLO]])-1))</f>
        <v>COG</v>
      </c>
      <c r="J2120" t="str">
        <f>MID(tbStoricoOrdini[[#This Row],[ARTICOLO]],FIND(" ",tbStoricoOrdini[[#This Row],[ARTICOLO]])+1,4)</f>
        <v>2000</v>
      </c>
      <c r="K2120" t="str">
        <f>IFERROR(RIGHT(tbStoricoOrdini[[#This Row],[ARTICOLO]],LEN(tbStoricoOrdini[[#This Row],[ARTICOLO]])-FIND(" ",tbStoricoOrdini[[#This Row],[ARTICOLO]],FIND(" ",tbStoricoOrdini[[#This Row],[ARTICOLO]]) +1)),"")</f>
        <v>Medium</v>
      </c>
      <c r="L2120" s="3">
        <f>VLOOKUP(tbStoricoOrdini[[#This Row],[ARTICOLO]],tbArticoli[],2,FALSE)</f>
        <v>200</v>
      </c>
      <c r="M2120" s="22">
        <f>tbStoricoOrdini[[#This Row],[IMPORTO]]/tbStoricoOrdini[[#This Row],[PREZZO]]</f>
        <v>0.28000000000000003</v>
      </c>
      <c r="N2120" t="s">
        <v>9</v>
      </c>
      <c r="O2120" s="8">
        <f>VLOOKUP(tbStoricoOrdini[[#This Row],[AGENTE]],tbAgenti[],2,FALSE)</f>
        <v>0.05</v>
      </c>
      <c r="P2120" s="2">
        <v>56</v>
      </c>
      <c r="Q2120" s="2">
        <f>tbStoricoOrdini[[#This Row],[IMPORTO]]*tbStoricoOrdini[[#This Row],[% COMM.]]</f>
        <v>2.8000000000000003</v>
      </c>
      <c r="R2120" s="2">
        <f>tbStoricoOrdini[[#This Row],[TOT. COMM.]]+tbStoricoOrdini[[#This Row],[IMPORTO]]</f>
        <v>58.8</v>
      </c>
    </row>
    <row r="2121" spans="1:18">
      <c r="A2121" s="1">
        <v>43891</v>
      </c>
      <c r="B2121" s="7">
        <f>MONTH(tbStoricoOrdini[[#This Row],[DATA]])</f>
        <v>3</v>
      </c>
      <c r="C2121" t="s">
        <v>2216</v>
      </c>
      <c r="D2121" t="str">
        <f>RIGHT(tbStoricoOrdini[[#This Row],[ORDINE]],4)</f>
        <v>2118</v>
      </c>
      <c r="E2121" t="s">
        <v>37</v>
      </c>
      <c r="F2121" t="str">
        <f>VLOOKUP(tbStoricoOrdini[[#This Row],[CLIENTE]],tbClienti[],3,FALSE)</f>
        <v>Emilia Romagna</v>
      </c>
      <c r="G2121" t="str">
        <f>VLOOKUP(tbStoricoOrdini[[#This Row],[CLIENTE]],tbClienti[],7,FALSE)</f>
        <v>AC</v>
      </c>
      <c r="H2121" t="s">
        <v>61</v>
      </c>
      <c r="I2121" t="str">
        <f>IF(LEFT(tbStoricoOrdini[[#This Row],[ARTICOLO]],3) = "COG","COG",LEFT(tbStoricoOrdini[[#This Row],[ARTICOLO]],FIND(" ",tbStoricoOrdini[[#This Row],[ARTICOLO]])-1))</f>
        <v>KLM</v>
      </c>
      <c r="J2121" t="str">
        <f>MID(tbStoricoOrdini[[#This Row],[ARTICOLO]],FIND(" ",tbStoricoOrdini[[#This Row],[ARTICOLO]])+1,4)</f>
        <v>5000</v>
      </c>
      <c r="K2121" t="str">
        <f>IFERROR(RIGHT(tbStoricoOrdini[[#This Row],[ARTICOLO]],LEN(tbStoricoOrdini[[#This Row],[ARTICOLO]])-FIND(" ",tbStoricoOrdini[[#This Row],[ARTICOLO]],FIND(" ",tbStoricoOrdini[[#This Row],[ARTICOLO]]) +1)),"")</f>
        <v>Medium</v>
      </c>
      <c r="L2121" s="3">
        <f>VLOOKUP(tbStoricoOrdini[[#This Row],[ARTICOLO]],tbArticoli[],2,FALSE)</f>
        <v>150</v>
      </c>
      <c r="M2121" s="22">
        <f>tbStoricoOrdini[[#This Row],[IMPORTO]]/tbStoricoOrdini[[#This Row],[PREZZO]]</f>
        <v>1.62</v>
      </c>
      <c r="N2121" t="s">
        <v>6</v>
      </c>
      <c r="O2121" s="8">
        <f>VLOOKUP(tbStoricoOrdini[[#This Row],[AGENTE]],tbAgenti[],2,FALSE)</f>
        <v>7.4999999999999997E-2</v>
      </c>
      <c r="P2121" s="2">
        <v>243</v>
      </c>
      <c r="Q2121" s="2">
        <f>tbStoricoOrdini[[#This Row],[IMPORTO]]*tbStoricoOrdini[[#This Row],[% COMM.]]</f>
        <v>18.224999999999998</v>
      </c>
      <c r="R2121" s="2">
        <f>tbStoricoOrdini[[#This Row],[TOT. COMM.]]+tbStoricoOrdini[[#This Row],[IMPORTO]]</f>
        <v>261.22500000000002</v>
      </c>
    </row>
    <row r="2122" spans="1:18">
      <c r="A2122" s="1">
        <v>43891</v>
      </c>
      <c r="B2122" s="7">
        <f>MONTH(tbStoricoOrdini[[#This Row],[DATA]])</f>
        <v>3</v>
      </c>
      <c r="C2122" t="s">
        <v>2217</v>
      </c>
      <c r="D2122" t="str">
        <f>RIGHT(tbStoricoOrdini[[#This Row],[ORDINE]],4)</f>
        <v>2119</v>
      </c>
      <c r="E2122" t="s">
        <v>37</v>
      </c>
      <c r="F2122" t="str">
        <f>VLOOKUP(tbStoricoOrdini[[#This Row],[CLIENTE]],tbClienti[],3,FALSE)</f>
        <v>Emilia Romagna</v>
      </c>
      <c r="G2122" t="str">
        <f>VLOOKUP(tbStoricoOrdini[[#This Row],[CLIENTE]],tbClienti[],7,FALSE)</f>
        <v>AC</v>
      </c>
      <c r="H2122" t="s">
        <v>61</v>
      </c>
      <c r="I2122" t="str">
        <f>IF(LEFT(tbStoricoOrdini[[#This Row],[ARTICOLO]],3) = "COG","COG",LEFT(tbStoricoOrdini[[#This Row],[ARTICOLO]],FIND(" ",tbStoricoOrdini[[#This Row],[ARTICOLO]])-1))</f>
        <v>KLM</v>
      </c>
      <c r="J2122" t="str">
        <f>MID(tbStoricoOrdini[[#This Row],[ARTICOLO]],FIND(" ",tbStoricoOrdini[[#This Row],[ARTICOLO]])+1,4)</f>
        <v>5000</v>
      </c>
      <c r="K2122" t="str">
        <f>IFERROR(RIGHT(tbStoricoOrdini[[#This Row],[ARTICOLO]],LEN(tbStoricoOrdini[[#This Row],[ARTICOLO]])-FIND(" ",tbStoricoOrdini[[#This Row],[ARTICOLO]],FIND(" ",tbStoricoOrdini[[#This Row],[ARTICOLO]]) +1)),"")</f>
        <v>Medium</v>
      </c>
      <c r="L2122" s="3">
        <f>VLOOKUP(tbStoricoOrdini[[#This Row],[ARTICOLO]],tbArticoli[],2,FALSE)</f>
        <v>150</v>
      </c>
      <c r="M2122" s="22">
        <f>tbStoricoOrdini[[#This Row],[IMPORTO]]/tbStoricoOrdini[[#This Row],[PREZZO]]</f>
        <v>2025.7133333333334</v>
      </c>
      <c r="N2122" t="s">
        <v>9</v>
      </c>
      <c r="O2122" s="8">
        <f>VLOOKUP(tbStoricoOrdini[[#This Row],[AGENTE]],tbAgenti[],2,FALSE)</f>
        <v>0.05</v>
      </c>
      <c r="P2122" s="2">
        <v>303857</v>
      </c>
      <c r="Q2122" s="2">
        <f>tbStoricoOrdini[[#This Row],[IMPORTO]]*tbStoricoOrdini[[#This Row],[% COMM.]]</f>
        <v>15192.85</v>
      </c>
      <c r="R2122" s="2">
        <f>tbStoricoOrdini[[#This Row],[TOT. COMM.]]+tbStoricoOrdini[[#This Row],[IMPORTO]]</f>
        <v>319049.84999999998</v>
      </c>
    </row>
    <row r="2123" spans="1:18">
      <c r="A2123" s="1">
        <v>43891</v>
      </c>
      <c r="B2123" s="7">
        <f>MONTH(tbStoricoOrdini[[#This Row],[DATA]])</f>
        <v>3</v>
      </c>
      <c r="C2123" t="s">
        <v>2218</v>
      </c>
      <c r="D2123" t="str">
        <f>RIGHT(tbStoricoOrdini[[#This Row],[ORDINE]],4)</f>
        <v>2120</v>
      </c>
      <c r="E2123" t="s">
        <v>37</v>
      </c>
      <c r="F2123" t="str">
        <f>VLOOKUP(tbStoricoOrdini[[#This Row],[CLIENTE]],tbClienti[],3,FALSE)</f>
        <v>Emilia Romagna</v>
      </c>
      <c r="G2123" t="str">
        <f>VLOOKUP(tbStoricoOrdini[[#This Row],[CLIENTE]],tbClienti[],7,FALSE)</f>
        <v>AC</v>
      </c>
      <c r="H2123" t="s">
        <v>79</v>
      </c>
      <c r="I2123" t="str">
        <f>IF(LEFT(tbStoricoOrdini[[#This Row],[ARTICOLO]],3) = "COG","COG",LEFT(tbStoricoOrdini[[#This Row],[ARTICOLO]],FIND(" ",tbStoricoOrdini[[#This Row],[ARTICOLO]])-1))</f>
        <v>COG</v>
      </c>
      <c r="J2123" t="str">
        <f>MID(tbStoricoOrdini[[#This Row],[ARTICOLO]],FIND(" ",tbStoricoOrdini[[#This Row],[ARTICOLO]])+1,4)</f>
        <v>4000</v>
      </c>
      <c r="K2123" t="str">
        <f>IFERROR(RIGHT(tbStoricoOrdini[[#This Row],[ARTICOLO]],LEN(tbStoricoOrdini[[#This Row],[ARTICOLO]])-FIND(" ",tbStoricoOrdini[[#This Row],[ARTICOLO]],FIND(" ",tbStoricoOrdini[[#This Row],[ARTICOLO]]) +1)),"")</f>
        <v>Plus</v>
      </c>
      <c r="L2123" s="3">
        <f>VLOOKUP(tbStoricoOrdini[[#This Row],[ARTICOLO]],tbArticoli[],2,FALSE)</f>
        <v>240</v>
      </c>
      <c r="M2123" s="22">
        <f>tbStoricoOrdini[[#This Row],[IMPORTO]]/tbStoricoOrdini[[#This Row],[PREZZO]]</f>
        <v>1.9333333333333333</v>
      </c>
      <c r="N2123" t="s">
        <v>9</v>
      </c>
      <c r="O2123" s="8">
        <f>VLOOKUP(tbStoricoOrdini[[#This Row],[AGENTE]],tbAgenti[],2,FALSE)</f>
        <v>0.05</v>
      </c>
      <c r="P2123" s="2">
        <v>464</v>
      </c>
      <c r="Q2123" s="2">
        <f>tbStoricoOrdini[[#This Row],[IMPORTO]]*tbStoricoOrdini[[#This Row],[% COMM.]]</f>
        <v>23.200000000000003</v>
      </c>
      <c r="R2123" s="2">
        <f>tbStoricoOrdini[[#This Row],[TOT. COMM.]]+tbStoricoOrdini[[#This Row],[IMPORTO]]</f>
        <v>487.2</v>
      </c>
    </row>
    <row r="2124" spans="1:18">
      <c r="A2124" s="1">
        <v>43891</v>
      </c>
      <c r="B2124" s="7">
        <f>MONTH(tbStoricoOrdini[[#This Row],[DATA]])</f>
        <v>3</v>
      </c>
      <c r="C2124" t="s">
        <v>2219</v>
      </c>
      <c r="D2124" t="str">
        <f>RIGHT(tbStoricoOrdini[[#This Row],[ORDINE]],4)</f>
        <v>2121</v>
      </c>
      <c r="E2124" t="s">
        <v>37</v>
      </c>
      <c r="F2124" t="str">
        <f>VLOOKUP(tbStoricoOrdini[[#This Row],[CLIENTE]],tbClienti[],3,FALSE)</f>
        <v>Emilia Romagna</v>
      </c>
      <c r="G2124" t="str">
        <f>VLOOKUP(tbStoricoOrdini[[#This Row],[CLIENTE]],tbClienti[],7,FALSE)</f>
        <v>AC</v>
      </c>
      <c r="H2124" t="s">
        <v>63</v>
      </c>
      <c r="I2124" t="str">
        <f>IF(LEFT(tbStoricoOrdini[[#This Row],[ARTICOLO]],3) = "COG","COG",LEFT(tbStoricoOrdini[[#This Row],[ARTICOLO]],FIND(" ",tbStoricoOrdini[[#This Row],[ARTICOLO]])-1))</f>
        <v>KLM</v>
      </c>
      <c r="J2124" t="str">
        <f>MID(tbStoricoOrdini[[#This Row],[ARTICOLO]],FIND(" ",tbStoricoOrdini[[#This Row],[ARTICOLO]])+1,4)</f>
        <v>3000</v>
      </c>
      <c r="K2124" t="str">
        <f>IFERROR(RIGHT(tbStoricoOrdini[[#This Row],[ARTICOLO]],LEN(tbStoricoOrdini[[#This Row],[ARTICOLO]])-FIND(" ",tbStoricoOrdini[[#This Row],[ARTICOLO]],FIND(" ",tbStoricoOrdini[[#This Row],[ARTICOLO]]) +1)),"")</f>
        <v>Plus</v>
      </c>
      <c r="L2124" s="3">
        <f>VLOOKUP(tbStoricoOrdini[[#This Row],[ARTICOLO]],tbArticoli[],2,FALSE)</f>
        <v>145</v>
      </c>
      <c r="M2124" s="22">
        <f>tbStoricoOrdini[[#This Row],[IMPORTO]]/tbStoricoOrdini[[#This Row],[PREZZO]]</f>
        <v>54.441379310344828</v>
      </c>
      <c r="N2124" t="s">
        <v>6</v>
      </c>
      <c r="O2124" s="8">
        <f>VLOOKUP(tbStoricoOrdini[[#This Row],[AGENTE]],tbAgenti[],2,FALSE)</f>
        <v>7.4999999999999997E-2</v>
      </c>
      <c r="P2124" s="2">
        <v>7894</v>
      </c>
      <c r="Q2124" s="2">
        <f>tbStoricoOrdini[[#This Row],[IMPORTO]]*tbStoricoOrdini[[#This Row],[% COMM.]]</f>
        <v>592.04999999999995</v>
      </c>
      <c r="R2124" s="2">
        <f>tbStoricoOrdini[[#This Row],[TOT. COMM.]]+tbStoricoOrdini[[#This Row],[IMPORTO]]</f>
        <v>8486.0499999999993</v>
      </c>
    </row>
    <row r="2125" spans="1:18">
      <c r="A2125" s="1">
        <v>43891</v>
      </c>
      <c r="B2125" s="7">
        <f>MONTH(tbStoricoOrdini[[#This Row],[DATA]])</f>
        <v>3</v>
      </c>
      <c r="C2125" t="s">
        <v>2220</v>
      </c>
      <c r="D2125" t="str">
        <f>RIGHT(tbStoricoOrdini[[#This Row],[ORDINE]],4)</f>
        <v>2122</v>
      </c>
      <c r="E2125" t="s">
        <v>37</v>
      </c>
      <c r="F2125" t="str">
        <f>VLOOKUP(tbStoricoOrdini[[#This Row],[CLIENTE]],tbClienti[],3,FALSE)</f>
        <v>Emilia Romagna</v>
      </c>
      <c r="G2125" t="str">
        <f>VLOOKUP(tbStoricoOrdini[[#This Row],[CLIENTE]],tbClienti[],7,FALSE)</f>
        <v>AC</v>
      </c>
      <c r="H2125" t="s">
        <v>63</v>
      </c>
      <c r="I2125" t="str">
        <f>IF(LEFT(tbStoricoOrdini[[#This Row],[ARTICOLO]],3) = "COG","COG",LEFT(tbStoricoOrdini[[#This Row],[ARTICOLO]],FIND(" ",tbStoricoOrdini[[#This Row],[ARTICOLO]])-1))</f>
        <v>KLM</v>
      </c>
      <c r="J2125" t="str">
        <f>MID(tbStoricoOrdini[[#This Row],[ARTICOLO]],FIND(" ",tbStoricoOrdini[[#This Row],[ARTICOLO]])+1,4)</f>
        <v>3000</v>
      </c>
      <c r="K2125" t="str">
        <f>IFERROR(RIGHT(tbStoricoOrdini[[#This Row],[ARTICOLO]],LEN(tbStoricoOrdini[[#This Row],[ARTICOLO]])-FIND(" ",tbStoricoOrdini[[#This Row],[ARTICOLO]],FIND(" ",tbStoricoOrdini[[#This Row],[ARTICOLO]]) +1)),"")</f>
        <v>Plus</v>
      </c>
      <c r="L2125" s="3">
        <f>VLOOKUP(tbStoricoOrdini[[#This Row],[ARTICOLO]],tbArticoli[],2,FALSE)</f>
        <v>145</v>
      </c>
      <c r="M2125" s="22">
        <f>tbStoricoOrdini[[#This Row],[IMPORTO]]/tbStoricoOrdini[[#This Row],[PREZZO]]</f>
        <v>650.35862068965514</v>
      </c>
      <c r="N2125" t="s">
        <v>9</v>
      </c>
      <c r="O2125" s="8">
        <f>VLOOKUP(tbStoricoOrdini[[#This Row],[AGENTE]],tbAgenti[],2,FALSE)</f>
        <v>0.05</v>
      </c>
      <c r="P2125" s="2">
        <v>94302</v>
      </c>
      <c r="Q2125" s="2">
        <f>tbStoricoOrdini[[#This Row],[IMPORTO]]*tbStoricoOrdini[[#This Row],[% COMM.]]</f>
        <v>4715.1000000000004</v>
      </c>
      <c r="R2125" s="2">
        <f>tbStoricoOrdini[[#This Row],[TOT. COMM.]]+tbStoricoOrdini[[#This Row],[IMPORTO]]</f>
        <v>99017.1</v>
      </c>
    </row>
    <row r="2126" spans="1:18">
      <c r="A2126" s="1">
        <v>43891</v>
      </c>
      <c r="B2126" s="7">
        <f>MONTH(tbStoricoOrdini[[#This Row],[DATA]])</f>
        <v>3</v>
      </c>
      <c r="C2126" t="s">
        <v>2221</v>
      </c>
      <c r="D2126" t="str">
        <f>RIGHT(tbStoricoOrdini[[#This Row],[ORDINE]],4)</f>
        <v>2123</v>
      </c>
      <c r="E2126" t="s">
        <v>37</v>
      </c>
      <c r="F2126" t="str">
        <f>VLOOKUP(tbStoricoOrdini[[#This Row],[CLIENTE]],tbClienti[],3,FALSE)</f>
        <v>Emilia Romagna</v>
      </c>
      <c r="G2126" t="str">
        <f>VLOOKUP(tbStoricoOrdini[[#This Row],[CLIENTE]],tbClienti[],7,FALSE)</f>
        <v>AC</v>
      </c>
      <c r="H2126" t="s">
        <v>66</v>
      </c>
      <c r="I2126" t="str">
        <f>IF(LEFT(tbStoricoOrdini[[#This Row],[ARTICOLO]],3) = "COG","COG",LEFT(tbStoricoOrdini[[#This Row],[ARTICOLO]],FIND(" ",tbStoricoOrdini[[#This Row],[ARTICOLO]])-1))</f>
        <v>BAG</v>
      </c>
      <c r="J2126" t="str">
        <f>MID(tbStoricoOrdini[[#This Row],[ARTICOLO]],FIND(" ",tbStoricoOrdini[[#This Row],[ARTICOLO]])+1,4)</f>
        <v>2500</v>
      </c>
      <c r="K2126" t="str">
        <f>IFERROR(RIGHT(tbStoricoOrdini[[#This Row],[ARTICOLO]],LEN(tbStoricoOrdini[[#This Row],[ARTICOLO]])-FIND(" ",tbStoricoOrdini[[#This Row],[ARTICOLO]],FIND(" ",tbStoricoOrdini[[#This Row],[ARTICOLO]]) +1)),"")</f>
        <v>Plus</v>
      </c>
      <c r="L2126" s="3">
        <f>VLOOKUP(tbStoricoOrdini[[#This Row],[ARTICOLO]],tbArticoli[],2,FALSE)</f>
        <v>220</v>
      </c>
      <c r="M2126" s="22">
        <f>tbStoricoOrdini[[#This Row],[IMPORTO]]/tbStoricoOrdini[[#This Row],[PREZZO]]</f>
        <v>0.15</v>
      </c>
      <c r="N2126" t="s">
        <v>9</v>
      </c>
      <c r="O2126" s="8">
        <f>VLOOKUP(tbStoricoOrdini[[#This Row],[AGENTE]],tbAgenti[],2,FALSE)</f>
        <v>0.05</v>
      </c>
      <c r="P2126" s="2">
        <v>33</v>
      </c>
      <c r="Q2126" s="2">
        <f>tbStoricoOrdini[[#This Row],[IMPORTO]]*tbStoricoOrdini[[#This Row],[% COMM.]]</f>
        <v>1.6500000000000001</v>
      </c>
      <c r="R2126" s="2">
        <f>tbStoricoOrdini[[#This Row],[TOT. COMM.]]+tbStoricoOrdini[[#This Row],[IMPORTO]]</f>
        <v>34.65</v>
      </c>
    </row>
    <row r="2127" spans="1:18">
      <c r="A2127" s="1">
        <v>43891</v>
      </c>
      <c r="B2127" s="7">
        <f>MONTH(tbStoricoOrdini[[#This Row],[DATA]])</f>
        <v>3</v>
      </c>
      <c r="C2127" t="s">
        <v>2222</v>
      </c>
      <c r="D2127" t="str">
        <f>RIGHT(tbStoricoOrdini[[#This Row],[ORDINE]],4)</f>
        <v>2124</v>
      </c>
      <c r="E2127" t="s">
        <v>37</v>
      </c>
      <c r="F2127" t="str">
        <f>VLOOKUP(tbStoricoOrdini[[#This Row],[CLIENTE]],tbClienti[],3,FALSE)</f>
        <v>Emilia Romagna</v>
      </c>
      <c r="G2127" t="str">
        <f>VLOOKUP(tbStoricoOrdini[[#This Row],[CLIENTE]],tbClienti[],7,FALSE)</f>
        <v>AC</v>
      </c>
      <c r="H2127" t="s">
        <v>69</v>
      </c>
      <c r="I2127" t="str">
        <f>IF(LEFT(tbStoricoOrdini[[#This Row],[ARTICOLO]],3) = "COG","COG",LEFT(tbStoricoOrdini[[#This Row],[ARTICOLO]],FIND(" ",tbStoricoOrdini[[#This Row],[ARTICOLO]])-1))</f>
        <v>BAG</v>
      </c>
      <c r="J2127" t="str">
        <f>MID(tbStoricoOrdini[[#This Row],[ARTICOLO]],FIND(" ",tbStoricoOrdini[[#This Row],[ARTICOLO]])+1,4)</f>
        <v>1121</v>
      </c>
      <c r="K2127" t="str">
        <f>IFERROR(RIGHT(tbStoricoOrdini[[#This Row],[ARTICOLO]],LEN(tbStoricoOrdini[[#This Row],[ARTICOLO]])-FIND(" ",tbStoricoOrdini[[#This Row],[ARTICOLO]],FIND(" ",tbStoricoOrdini[[#This Row],[ARTICOLO]]) +1)),"")</f>
        <v>Gold</v>
      </c>
      <c r="L2127" s="3">
        <f>VLOOKUP(tbStoricoOrdini[[#This Row],[ARTICOLO]],tbArticoli[],2,FALSE)</f>
        <v>230</v>
      </c>
      <c r="M2127" s="22">
        <f>tbStoricoOrdini[[#This Row],[IMPORTO]]/tbStoricoOrdini[[#This Row],[PREZZO]]</f>
        <v>42.539130434782606</v>
      </c>
      <c r="N2127" t="s">
        <v>9</v>
      </c>
      <c r="O2127" s="8">
        <f>VLOOKUP(tbStoricoOrdini[[#This Row],[AGENTE]],tbAgenti[],2,FALSE)</f>
        <v>0.05</v>
      </c>
      <c r="P2127" s="2">
        <v>9784</v>
      </c>
      <c r="Q2127" s="2">
        <f>tbStoricoOrdini[[#This Row],[IMPORTO]]*tbStoricoOrdini[[#This Row],[% COMM.]]</f>
        <v>489.20000000000005</v>
      </c>
      <c r="R2127" s="2">
        <f>tbStoricoOrdini[[#This Row],[TOT. COMM.]]+tbStoricoOrdini[[#This Row],[IMPORTO]]</f>
        <v>10273.200000000001</v>
      </c>
    </row>
    <row r="2128" spans="1:18">
      <c r="A2128" s="1">
        <v>43891</v>
      </c>
      <c r="B2128" s="7">
        <f>MONTH(tbStoricoOrdini[[#This Row],[DATA]])</f>
        <v>3</v>
      </c>
      <c r="C2128" t="s">
        <v>2223</v>
      </c>
      <c r="D2128" t="str">
        <f>RIGHT(tbStoricoOrdini[[#This Row],[ORDINE]],4)</f>
        <v>2125</v>
      </c>
      <c r="E2128" t="s">
        <v>37</v>
      </c>
      <c r="F2128" t="str">
        <f>VLOOKUP(tbStoricoOrdini[[#This Row],[CLIENTE]],tbClienti[],3,FALSE)</f>
        <v>Emilia Romagna</v>
      </c>
      <c r="G2128" t="str">
        <f>VLOOKUP(tbStoricoOrdini[[#This Row],[CLIENTE]],tbClienti[],7,FALSE)</f>
        <v>AC</v>
      </c>
      <c r="H2128" t="s">
        <v>83</v>
      </c>
      <c r="I2128" t="str">
        <f>IF(LEFT(tbStoricoOrdini[[#This Row],[ARTICOLO]],3) = "COG","COG",LEFT(tbStoricoOrdini[[#This Row],[ARTICOLO]],FIND(" ",tbStoricoOrdini[[#This Row],[ARTICOLO]])-1))</f>
        <v>COG</v>
      </c>
      <c r="J2128" t="str">
        <f>MID(tbStoricoOrdini[[#This Row],[ARTICOLO]],FIND(" ",tbStoricoOrdini[[#This Row],[ARTICOLO]])+1,4)</f>
        <v>8000</v>
      </c>
      <c r="K2128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2128" s="3">
        <f>VLOOKUP(tbStoricoOrdini[[#This Row],[ARTICOLO]],tbArticoli[],2,FALSE)</f>
        <v>670</v>
      </c>
      <c r="M2128" s="22">
        <f>tbStoricoOrdini[[#This Row],[IMPORTO]]/tbStoricoOrdini[[#This Row],[PREZZO]]</f>
        <v>495.42388059701494</v>
      </c>
      <c r="N2128" t="s">
        <v>9</v>
      </c>
      <c r="O2128" s="8">
        <f>VLOOKUP(tbStoricoOrdini[[#This Row],[AGENTE]],tbAgenti[],2,FALSE)</f>
        <v>0.05</v>
      </c>
      <c r="P2128" s="2">
        <v>331934</v>
      </c>
      <c r="Q2128" s="2">
        <f>tbStoricoOrdini[[#This Row],[IMPORTO]]*tbStoricoOrdini[[#This Row],[% COMM.]]</f>
        <v>16596.7</v>
      </c>
      <c r="R2128" s="2">
        <f>tbStoricoOrdini[[#This Row],[TOT. COMM.]]+tbStoricoOrdini[[#This Row],[IMPORTO]]</f>
        <v>348530.7</v>
      </c>
    </row>
    <row r="2129" spans="1:18">
      <c r="A2129" s="1">
        <v>43891</v>
      </c>
      <c r="B2129" s="7">
        <f>MONTH(tbStoricoOrdini[[#This Row],[DATA]])</f>
        <v>3</v>
      </c>
      <c r="C2129" t="s">
        <v>2224</v>
      </c>
      <c r="D2129" t="str">
        <f>RIGHT(tbStoricoOrdini[[#This Row],[ORDINE]],4)</f>
        <v>2126</v>
      </c>
      <c r="E2129" t="s">
        <v>37</v>
      </c>
      <c r="F2129" t="str">
        <f>VLOOKUP(tbStoricoOrdini[[#This Row],[CLIENTE]],tbClienti[],3,FALSE)</f>
        <v>Emilia Romagna</v>
      </c>
      <c r="G2129" t="str">
        <f>VLOOKUP(tbStoricoOrdini[[#This Row],[CLIENTE]],tbClienti[],7,FALSE)</f>
        <v>AC</v>
      </c>
      <c r="H2129" t="s">
        <v>70</v>
      </c>
      <c r="I2129" t="str">
        <f>IF(LEFT(tbStoricoOrdini[[#This Row],[ARTICOLO]],3) = "COG","COG",LEFT(tbStoricoOrdini[[#This Row],[ARTICOLO]],FIND(" ",tbStoricoOrdini[[#This Row],[ARTICOLO]])-1))</f>
        <v>EB08</v>
      </c>
      <c r="J2129" t="str">
        <f>MID(tbStoricoOrdini[[#This Row],[ARTICOLO]],FIND(" ",tbStoricoOrdini[[#This Row],[ARTICOLO]])+1,4)</f>
        <v>7500</v>
      </c>
      <c r="K2129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2129" s="3">
        <f>VLOOKUP(tbStoricoOrdini[[#This Row],[ARTICOLO]],tbArticoli[],2,FALSE)</f>
        <v>180</v>
      </c>
      <c r="M2129" s="22">
        <f>tbStoricoOrdini[[#This Row],[IMPORTO]]/tbStoricoOrdini[[#This Row],[PREZZO]]</f>
        <v>0.72777777777777775</v>
      </c>
      <c r="N2129" t="s">
        <v>9</v>
      </c>
      <c r="O2129" s="8">
        <f>VLOOKUP(tbStoricoOrdini[[#This Row],[AGENTE]],tbAgenti[],2,FALSE)</f>
        <v>0.05</v>
      </c>
      <c r="P2129" s="2">
        <v>131</v>
      </c>
      <c r="Q2129" s="2">
        <f>tbStoricoOrdini[[#This Row],[IMPORTO]]*tbStoricoOrdini[[#This Row],[% COMM.]]</f>
        <v>6.5500000000000007</v>
      </c>
      <c r="R2129" s="2">
        <f>tbStoricoOrdini[[#This Row],[TOT. COMM.]]+tbStoricoOrdini[[#This Row],[IMPORTO]]</f>
        <v>137.55000000000001</v>
      </c>
    </row>
    <row r="2130" spans="1:18">
      <c r="A2130" s="1">
        <v>43891</v>
      </c>
      <c r="B2130" s="7">
        <f>MONTH(tbStoricoOrdini[[#This Row],[DATA]])</f>
        <v>3</v>
      </c>
      <c r="C2130" t="s">
        <v>2225</v>
      </c>
      <c r="D2130" t="str">
        <f>RIGHT(tbStoricoOrdini[[#This Row],[ORDINE]],4)</f>
        <v>2127</v>
      </c>
      <c r="E2130" t="s">
        <v>37</v>
      </c>
      <c r="F2130" t="str">
        <f>VLOOKUP(tbStoricoOrdini[[#This Row],[CLIENTE]],tbClienti[],3,FALSE)</f>
        <v>Emilia Romagna</v>
      </c>
      <c r="G2130" t="str">
        <f>VLOOKUP(tbStoricoOrdini[[#This Row],[CLIENTE]],tbClienti[],7,FALSE)</f>
        <v>AC</v>
      </c>
      <c r="H2130" t="s">
        <v>75</v>
      </c>
      <c r="I2130" t="str">
        <f>IF(LEFT(tbStoricoOrdini[[#This Row],[ARTICOLO]],3) = "COG","COG",LEFT(tbStoricoOrdini[[#This Row],[ARTICOLO]],FIND(" ",tbStoricoOrdini[[#This Row],[ARTICOLO]])-1))</f>
        <v>AVRC</v>
      </c>
      <c r="J2130" t="str">
        <f>MID(tbStoricoOrdini[[#This Row],[ARTICOLO]],FIND(" ",tbStoricoOrdini[[#This Row],[ARTICOLO]])+1,4)</f>
        <v>1000</v>
      </c>
      <c r="K2130" t="str">
        <f>IFERROR(RIGHT(tbStoricoOrdini[[#This Row],[ARTICOLO]],LEN(tbStoricoOrdini[[#This Row],[ARTICOLO]])-FIND(" ",tbStoricoOrdini[[#This Row],[ARTICOLO]],FIND(" ",tbStoricoOrdini[[#This Row],[ARTICOLO]]) +1)),"")</f>
        <v>Silver</v>
      </c>
      <c r="L2130" s="3">
        <f>VLOOKUP(tbStoricoOrdini[[#This Row],[ARTICOLO]],tbArticoli[],2,FALSE)</f>
        <v>390</v>
      </c>
      <c r="M2130" s="22">
        <f>tbStoricoOrdini[[#This Row],[IMPORTO]]/tbStoricoOrdini[[#This Row],[PREZZO]]</f>
        <v>8.3410256410256416</v>
      </c>
      <c r="N2130" t="s">
        <v>9</v>
      </c>
      <c r="O2130" s="8">
        <f>VLOOKUP(tbStoricoOrdini[[#This Row],[AGENTE]],tbAgenti[],2,FALSE)</f>
        <v>0.05</v>
      </c>
      <c r="P2130" s="2">
        <v>3253</v>
      </c>
      <c r="Q2130" s="2">
        <f>tbStoricoOrdini[[#This Row],[IMPORTO]]*tbStoricoOrdini[[#This Row],[% COMM.]]</f>
        <v>162.65</v>
      </c>
      <c r="R2130" s="2">
        <f>tbStoricoOrdini[[#This Row],[TOT. COMM.]]+tbStoricoOrdini[[#This Row],[IMPORTO]]</f>
        <v>3415.65</v>
      </c>
    </row>
    <row r="2131" spans="1:18">
      <c r="A2131" s="1">
        <v>43891</v>
      </c>
      <c r="B2131" s="7">
        <f>MONTH(tbStoricoOrdini[[#This Row],[DATA]])</f>
        <v>3</v>
      </c>
      <c r="C2131" t="s">
        <v>2226</v>
      </c>
      <c r="D2131" t="str">
        <f>RIGHT(tbStoricoOrdini[[#This Row],[ORDINE]],4)</f>
        <v>2128</v>
      </c>
      <c r="E2131" t="s">
        <v>37</v>
      </c>
      <c r="F2131" t="str">
        <f>VLOOKUP(tbStoricoOrdini[[#This Row],[CLIENTE]],tbClienti[],3,FALSE)</f>
        <v>Emilia Romagna</v>
      </c>
      <c r="G2131" t="str">
        <f>VLOOKUP(tbStoricoOrdini[[#This Row],[CLIENTE]],tbClienti[],7,FALSE)</f>
        <v>AC</v>
      </c>
      <c r="H2131" t="s">
        <v>71</v>
      </c>
      <c r="I2131" t="str">
        <f>IF(LEFT(tbStoricoOrdini[[#This Row],[ARTICOLO]],3) = "COG","COG",LEFT(tbStoricoOrdini[[#This Row],[ARTICOLO]],FIND(" ",tbStoricoOrdini[[#This Row],[ARTICOLO]])-1))</f>
        <v>EB07</v>
      </c>
      <c r="J2131" t="str">
        <f>MID(tbStoricoOrdini[[#This Row],[ARTICOLO]],FIND(" ",tbStoricoOrdini[[#This Row],[ARTICOLO]])+1,4)</f>
        <v>5000</v>
      </c>
      <c r="K2131" t="str">
        <f>IFERROR(RIGHT(tbStoricoOrdini[[#This Row],[ARTICOLO]],LEN(tbStoricoOrdini[[#This Row],[ARTICOLO]])-FIND(" ",tbStoricoOrdini[[#This Row],[ARTICOLO]],FIND(" ",tbStoricoOrdini[[#This Row],[ARTICOLO]]) +1)),"")</f>
        <v/>
      </c>
      <c r="L2131" s="3">
        <f>VLOOKUP(tbStoricoOrdini[[#This Row],[ARTICOLO]],tbArticoli[],2,FALSE)</f>
        <v>140</v>
      </c>
      <c r="M2131" s="22">
        <f>tbStoricoOrdini[[#This Row],[IMPORTO]]/tbStoricoOrdini[[#This Row],[PREZZO]]</f>
        <v>5.4142857142857146</v>
      </c>
      <c r="N2131" t="s">
        <v>9</v>
      </c>
      <c r="O2131" s="8">
        <f>VLOOKUP(tbStoricoOrdini[[#This Row],[AGENTE]],tbAgenti[],2,FALSE)</f>
        <v>0.05</v>
      </c>
      <c r="P2131" s="2">
        <v>758</v>
      </c>
      <c r="Q2131" s="2">
        <f>tbStoricoOrdini[[#This Row],[IMPORTO]]*tbStoricoOrdini[[#This Row],[% COMM.]]</f>
        <v>37.9</v>
      </c>
      <c r="R2131" s="2">
        <f>tbStoricoOrdini[[#This Row],[TOT. COMM.]]+tbStoricoOrdini[[#This Row],[IMPORTO]]</f>
        <v>795.9</v>
      </c>
    </row>
    <row r="2132" spans="1:18">
      <c r="A2132" s="1">
        <v>43891</v>
      </c>
      <c r="B2132" s="7">
        <f>MONTH(tbStoricoOrdini[[#This Row],[DATA]])</f>
        <v>3</v>
      </c>
      <c r="C2132" t="s">
        <v>2227</v>
      </c>
      <c r="D2132" t="str">
        <f>RIGHT(tbStoricoOrdini[[#This Row],[ORDINE]],4)</f>
        <v>2129</v>
      </c>
      <c r="E2132" t="s">
        <v>37</v>
      </c>
      <c r="F2132" t="str">
        <f>VLOOKUP(tbStoricoOrdini[[#This Row],[CLIENTE]],tbClienti[],3,FALSE)</f>
        <v>Emilia Romagna</v>
      </c>
      <c r="G2132" t="str">
        <f>VLOOKUP(tbStoricoOrdini[[#This Row],[CLIENTE]],tbClienti[],7,FALSE)</f>
        <v>AC</v>
      </c>
      <c r="H2132" t="s">
        <v>76</v>
      </c>
      <c r="I2132" t="str">
        <f>IF(LEFT(tbStoricoOrdini[[#This Row],[ARTICOLO]],3) = "COG","COG",LEFT(tbStoricoOrdini[[#This Row],[ARTICOLO]],FIND(" ",tbStoricoOrdini[[#This Row],[ARTICOLO]])-1))</f>
        <v>COG</v>
      </c>
      <c r="J2132" t="str">
        <f>MID(tbStoricoOrdini[[#This Row],[ARTICOLO]],FIND(" ",tbStoricoOrdini[[#This Row],[ARTICOLO]])+1,4)</f>
        <v>1000</v>
      </c>
      <c r="K2132" t="str">
        <f>IFERROR(RIGHT(tbStoricoOrdini[[#This Row],[ARTICOLO]],LEN(tbStoricoOrdini[[#This Row],[ARTICOLO]])-FIND(" ",tbStoricoOrdini[[#This Row],[ARTICOLO]],FIND(" ",tbStoricoOrdini[[#This Row],[ARTICOLO]]) +1)),"")</f>
        <v/>
      </c>
      <c r="L2132" s="3">
        <f>VLOOKUP(tbStoricoOrdini[[#This Row],[ARTICOLO]],tbArticoli[],2,FALSE)</f>
        <v>150</v>
      </c>
      <c r="M2132" s="22">
        <f>tbStoricoOrdini[[#This Row],[IMPORTO]]/tbStoricoOrdini[[#This Row],[PREZZO]]</f>
        <v>1.76</v>
      </c>
      <c r="N2132" t="s">
        <v>9</v>
      </c>
      <c r="O2132" s="8">
        <f>VLOOKUP(tbStoricoOrdini[[#This Row],[AGENTE]],tbAgenti[],2,FALSE)</f>
        <v>0.05</v>
      </c>
      <c r="P2132" s="2">
        <v>264</v>
      </c>
      <c r="Q2132" s="2">
        <f>tbStoricoOrdini[[#This Row],[IMPORTO]]*tbStoricoOrdini[[#This Row],[% COMM.]]</f>
        <v>13.200000000000001</v>
      </c>
      <c r="R2132" s="2">
        <f>tbStoricoOrdini[[#This Row],[TOT. COMM.]]+tbStoricoOrdini[[#This Row],[IMPORTO]]</f>
        <v>277.2</v>
      </c>
    </row>
    <row r="2133" spans="1:18">
      <c r="A2133" s="1">
        <v>43891</v>
      </c>
      <c r="B2133" s="7">
        <f>MONTH(tbStoricoOrdini[[#This Row],[DATA]])</f>
        <v>3</v>
      </c>
      <c r="C2133" t="s">
        <v>2228</v>
      </c>
      <c r="D2133" t="str">
        <f>RIGHT(tbStoricoOrdini[[#This Row],[ORDINE]],4)</f>
        <v>2130</v>
      </c>
      <c r="E2133" t="s">
        <v>37</v>
      </c>
      <c r="F2133" t="str">
        <f>VLOOKUP(tbStoricoOrdini[[#This Row],[CLIENTE]],tbClienti[],3,FALSE)</f>
        <v>Emilia Romagna</v>
      </c>
      <c r="G2133" t="str">
        <f>VLOOKUP(tbStoricoOrdini[[#This Row],[CLIENTE]],tbClienti[],7,FALSE)</f>
        <v>AC</v>
      </c>
      <c r="H2133" t="s">
        <v>72</v>
      </c>
      <c r="I2133" t="str">
        <f>IF(LEFT(tbStoricoOrdini[[#This Row],[ARTICOLO]],3) = "COG","COG",LEFT(tbStoricoOrdini[[#This Row],[ARTICOLO]],FIND(" ",tbStoricoOrdini[[#This Row],[ARTICOLO]])-1))</f>
        <v>EB06</v>
      </c>
      <c r="J2133" t="str">
        <f>MID(tbStoricoOrdini[[#This Row],[ARTICOLO]],FIND(" ",tbStoricoOrdini[[#This Row],[ARTICOLO]])+1,4)</f>
        <v>3000</v>
      </c>
      <c r="K2133" t="str">
        <f>IFERROR(RIGHT(tbStoricoOrdini[[#This Row],[ARTICOLO]],LEN(tbStoricoOrdini[[#This Row],[ARTICOLO]])-FIND(" ",tbStoricoOrdini[[#This Row],[ARTICOLO]],FIND(" ",tbStoricoOrdini[[#This Row],[ARTICOLO]]) +1)),"")</f>
        <v>Medium</v>
      </c>
      <c r="L2133" s="3">
        <f>VLOOKUP(tbStoricoOrdini[[#This Row],[ARTICOLO]],tbArticoli[],2,FALSE)</f>
        <v>120</v>
      </c>
      <c r="M2133" s="22">
        <f>tbStoricoOrdini[[#This Row],[IMPORTO]]/tbStoricoOrdini[[#This Row],[PREZZO]]</f>
        <v>3.1749999999999998</v>
      </c>
      <c r="N2133" t="s">
        <v>6</v>
      </c>
      <c r="O2133" s="8">
        <f>VLOOKUP(tbStoricoOrdini[[#This Row],[AGENTE]],tbAgenti[],2,FALSE)</f>
        <v>7.4999999999999997E-2</v>
      </c>
      <c r="P2133" s="2">
        <v>381</v>
      </c>
      <c r="Q2133" s="2">
        <f>tbStoricoOrdini[[#This Row],[IMPORTO]]*tbStoricoOrdini[[#This Row],[% COMM.]]</f>
        <v>28.574999999999999</v>
      </c>
      <c r="R2133" s="2">
        <f>tbStoricoOrdini[[#This Row],[TOT. COMM.]]+tbStoricoOrdini[[#This Row],[IMPORTO]]</f>
        <v>409.57499999999999</v>
      </c>
    </row>
    <row r="2134" spans="1:18">
      <c r="A2134" s="1">
        <v>43891</v>
      </c>
      <c r="B2134" s="7">
        <f>MONTH(tbStoricoOrdini[[#This Row],[DATA]])</f>
        <v>3</v>
      </c>
      <c r="C2134" t="s">
        <v>2229</v>
      </c>
      <c r="D2134" t="str">
        <f>RIGHT(tbStoricoOrdini[[#This Row],[ORDINE]],4)</f>
        <v>2131</v>
      </c>
      <c r="E2134" t="s">
        <v>37</v>
      </c>
      <c r="F2134" t="str">
        <f>VLOOKUP(tbStoricoOrdini[[#This Row],[CLIENTE]],tbClienti[],3,FALSE)</f>
        <v>Emilia Romagna</v>
      </c>
      <c r="G2134" t="str">
        <f>VLOOKUP(tbStoricoOrdini[[#This Row],[CLIENTE]],tbClienti[],7,FALSE)</f>
        <v>AC</v>
      </c>
      <c r="H2134" t="s">
        <v>72</v>
      </c>
      <c r="I2134" t="str">
        <f>IF(LEFT(tbStoricoOrdini[[#This Row],[ARTICOLO]],3) = "COG","COG",LEFT(tbStoricoOrdini[[#This Row],[ARTICOLO]],FIND(" ",tbStoricoOrdini[[#This Row],[ARTICOLO]])-1))</f>
        <v>EB06</v>
      </c>
      <c r="J2134" t="str">
        <f>MID(tbStoricoOrdini[[#This Row],[ARTICOLO]],FIND(" ",tbStoricoOrdini[[#This Row],[ARTICOLO]])+1,4)</f>
        <v>3000</v>
      </c>
      <c r="K2134" t="str">
        <f>IFERROR(RIGHT(tbStoricoOrdini[[#This Row],[ARTICOLO]],LEN(tbStoricoOrdini[[#This Row],[ARTICOLO]])-FIND(" ",tbStoricoOrdini[[#This Row],[ARTICOLO]],FIND(" ",tbStoricoOrdini[[#This Row],[ARTICOLO]]) +1)),"")</f>
        <v>Medium</v>
      </c>
      <c r="L2134" s="3">
        <f>VLOOKUP(tbStoricoOrdini[[#This Row],[ARTICOLO]],tbArticoli[],2,FALSE)</f>
        <v>120</v>
      </c>
      <c r="M2134" s="22">
        <f>tbStoricoOrdini[[#This Row],[IMPORTO]]/tbStoricoOrdini[[#This Row],[PREZZO]]</f>
        <v>1.1666666666666667</v>
      </c>
      <c r="N2134" t="s">
        <v>9</v>
      </c>
      <c r="O2134" s="8">
        <f>VLOOKUP(tbStoricoOrdini[[#This Row],[AGENTE]],tbAgenti[],2,FALSE)</f>
        <v>0.05</v>
      </c>
      <c r="P2134" s="2">
        <v>140</v>
      </c>
      <c r="Q2134" s="2">
        <f>tbStoricoOrdini[[#This Row],[IMPORTO]]*tbStoricoOrdini[[#This Row],[% COMM.]]</f>
        <v>7</v>
      </c>
      <c r="R2134" s="2">
        <f>tbStoricoOrdini[[#This Row],[TOT. COMM.]]+tbStoricoOrdini[[#This Row],[IMPORTO]]</f>
        <v>147</v>
      </c>
    </row>
    <row r="2135" spans="1:18">
      <c r="A2135" s="1">
        <v>43891</v>
      </c>
      <c r="B2135" s="7">
        <f>MONTH(tbStoricoOrdini[[#This Row],[DATA]])</f>
        <v>3</v>
      </c>
      <c r="C2135" t="s">
        <v>2230</v>
      </c>
      <c r="D2135" t="str">
        <f>RIGHT(tbStoricoOrdini[[#This Row],[ORDINE]],4)</f>
        <v>2132</v>
      </c>
      <c r="E2135" t="s">
        <v>37</v>
      </c>
      <c r="F2135" t="str">
        <f>VLOOKUP(tbStoricoOrdini[[#This Row],[CLIENTE]],tbClienti[],3,FALSE)</f>
        <v>Emilia Romagna</v>
      </c>
      <c r="G2135" t="str">
        <f>VLOOKUP(tbStoricoOrdini[[#This Row],[CLIENTE]],tbClienti[],7,FALSE)</f>
        <v>AC</v>
      </c>
      <c r="H2135" t="s">
        <v>73</v>
      </c>
      <c r="I2135" t="str">
        <f>IF(LEFT(tbStoricoOrdini[[#This Row],[ARTICOLO]],3) = "COG","COG",LEFT(tbStoricoOrdini[[#This Row],[ARTICOLO]],FIND(" ",tbStoricoOrdini[[#This Row],[ARTICOLO]])-1))</f>
        <v>EB06</v>
      </c>
      <c r="J2135" t="str">
        <f>MID(tbStoricoOrdini[[#This Row],[ARTICOLO]],FIND(" ",tbStoricoOrdini[[#This Row],[ARTICOLO]])+1,4)</f>
        <v>3000</v>
      </c>
      <c r="K2135" t="str">
        <f>IFERROR(RIGHT(tbStoricoOrdini[[#This Row],[ARTICOLO]],LEN(tbStoricoOrdini[[#This Row],[ARTICOLO]])-FIND(" ",tbStoricoOrdini[[#This Row],[ARTICOLO]],FIND(" ",tbStoricoOrdini[[#This Row],[ARTICOLO]]) +1)),"")</f>
        <v>Plus</v>
      </c>
      <c r="L2135" s="3">
        <f>VLOOKUP(tbStoricoOrdini[[#This Row],[ARTICOLO]],tbArticoli[],2,FALSE)</f>
        <v>130</v>
      </c>
      <c r="M2135" s="22">
        <f>tbStoricoOrdini[[#This Row],[IMPORTO]]/tbStoricoOrdini[[#This Row],[PREZZO]]</f>
        <v>7.1923076923076925</v>
      </c>
      <c r="N2135" t="s">
        <v>6</v>
      </c>
      <c r="O2135" s="8">
        <f>VLOOKUP(tbStoricoOrdini[[#This Row],[AGENTE]],tbAgenti[],2,FALSE)</f>
        <v>7.4999999999999997E-2</v>
      </c>
      <c r="P2135" s="2">
        <v>935</v>
      </c>
      <c r="Q2135" s="2">
        <f>tbStoricoOrdini[[#This Row],[IMPORTO]]*tbStoricoOrdini[[#This Row],[% COMM.]]</f>
        <v>70.125</v>
      </c>
      <c r="R2135" s="2">
        <f>tbStoricoOrdini[[#This Row],[TOT. COMM.]]+tbStoricoOrdini[[#This Row],[IMPORTO]]</f>
        <v>1005.125</v>
      </c>
    </row>
    <row r="2136" spans="1:18">
      <c r="A2136" s="1">
        <v>43891</v>
      </c>
      <c r="B2136" s="7">
        <f>MONTH(tbStoricoOrdini[[#This Row],[DATA]])</f>
        <v>3</v>
      </c>
      <c r="C2136" t="s">
        <v>2231</v>
      </c>
      <c r="D2136" t="str">
        <f>RIGHT(tbStoricoOrdini[[#This Row],[ORDINE]],4)</f>
        <v>2133</v>
      </c>
      <c r="E2136" t="s">
        <v>38</v>
      </c>
      <c r="F2136" t="str">
        <f>VLOOKUP(tbStoricoOrdini[[#This Row],[CLIENTE]],tbClienti[],3,FALSE)</f>
        <v>Emilia Romagna</v>
      </c>
      <c r="G2136" t="str">
        <f>VLOOKUP(tbStoricoOrdini[[#This Row],[CLIENTE]],tbClienti[],7,FALSE)</f>
        <v>DB</v>
      </c>
      <c r="H2136" t="s">
        <v>74</v>
      </c>
      <c r="I2136" t="str">
        <f>IF(LEFT(tbStoricoOrdini[[#This Row],[ARTICOLO]],3) = "COG","COG",LEFT(tbStoricoOrdini[[#This Row],[ARTICOLO]],FIND(" ",tbStoricoOrdini[[#This Row],[ARTICOLO]])-1))</f>
        <v>AVRC</v>
      </c>
      <c r="J2136" t="str">
        <f>MID(tbStoricoOrdini[[#This Row],[ARTICOLO]],FIND(" ",tbStoricoOrdini[[#This Row],[ARTICOLO]])+1,4)</f>
        <v>2500</v>
      </c>
      <c r="K2136" t="str">
        <f>IFERROR(RIGHT(tbStoricoOrdini[[#This Row],[ARTICOLO]],LEN(tbStoricoOrdini[[#This Row],[ARTICOLO]])-FIND(" ",tbStoricoOrdini[[#This Row],[ARTICOLO]],FIND(" ",tbStoricoOrdini[[#This Row],[ARTICOLO]]) +1)),"")</f>
        <v>Gold</v>
      </c>
      <c r="L2136" s="3">
        <f>VLOOKUP(tbStoricoOrdini[[#This Row],[ARTICOLO]],tbArticoli[],2,FALSE)</f>
        <v>500</v>
      </c>
      <c r="M2136" s="22">
        <f>tbStoricoOrdini[[#This Row],[IMPORTO]]/tbStoricoOrdini[[#This Row],[PREZZO]]</f>
        <v>4.0000000000000001E-3</v>
      </c>
      <c r="N2136" t="s">
        <v>16</v>
      </c>
      <c r="O2136" s="8">
        <f>VLOOKUP(tbStoricoOrdini[[#This Row],[AGENTE]],tbAgenti[],2,FALSE)</f>
        <v>0.05</v>
      </c>
      <c r="P2136" s="2">
        <v>2</v>
      </c>
      <c r="Q2136" s="2">
        <f>tbStoricoOrdini[[#This Row],[IMPORTO]]*tbStoricoOrdini[[#This Row],[% COMM.]]</f>
        <v>0.1</v>
      </c>
      <c r="R2136" s="2">
        <f>tbStoricoOrdini[[#This Row],[TOT. COMM.]]+tbStoricoOrdini[[#This Row],[IMPORTO]]</f>
        <v>2.1</v>
      </c>
    </row>
    <row r="2137" spans="1:18">
      <c r="A2137" s="1">
        <v>43891</v>
      </c>
      <c r="B2137" s="7">
        <f>MONTH(tbStoricoOrdini[[#This Row],[DATA]])</f>
        <v>3</v>
      </c>
      <c r="C2137" t="s">
        <v>2232</v>
      </c>
      <c r="D2137" t="str">
        <f>RIGHT(tbStoricoOrdini[[#This Row],[ORDINE]],4)</f>
        <v>2134</v>
      </c>
      <c r="E2137" t="s">
        <v>38</v>
      </c>
      <c r="F2137" t="str">
        <f>VLOOKUP(tbStoricoOrdini[[#This Row],[CLIENTE]],tbClienti[],3,FALSE)</f>
        <v>Emilia Romagna</v>
      </c>
      <c r="G2137" t="str">
        <f>VLOOKUP(tbStoricoOrdini[[#This Row],[CLIENTE]],tbClienti[],7,FALSE)</f>
        <v>DB</v>
      </c>
      <c r="H2137" t="s">
        <v>77</v>
      </c>
      <c r="I2137" t="str">
        <f>IF(LEFT(tbStoricoOrdini[[#This Row],[ARTICOLO]],3) = "COG","COG",LEFT(tbStoricoOrdini[[#This Row],[ARTICOLO]],FIND(" ",tbStoricoOrdini[[#This Row],[ARTICOLO]])-1))</f>
        <v>COG</v>
      </c>
      <c r="J2137" t="str">
        <f>MID(tbStoricoOrdini[[#This Row],[ARTICOLO]],FIND(" ",tbStoricoOrdini[[#This Row],[ARTICOLO]])+1,4)</f>
        <v>2000</v>
      </c>
      <c r="K2137" t="str">
        <f>IFERROR(RIGHT(tbStoricoOrdini[[#This Row],[ARTICOLO]],LEN(tbStoricoOrdini[[#This Row],[ARTICOLO]])-FIND(" ",tbStoricoOrdini[[#This Row],[ARTICOLO]],FIND(" ",tbStoricoOrdini[[#This Row],[ARTICOLO]]) +1)),"")</f>
        <v>Medium</v>
      </c>
      <c r="L2137" s="3">
        <f>VLOOKUP(tbStoricoOrdini[[#This Row],[ARTICOLO]],tbArticoli[],2,FALSE)</f>
        <v>200</v>
      </c>
      <c r="M2137" s="22">
        <f>tbStoricoOrdini[[#This Row],[IMPORTO]]/tbStoricoOrdini[[#This Row],[PREZZO]]</f>
        <v>0.19</v>
      </c>
      <c r="N2137" t="s">
        <v>9</v>
      </c>
      <c r="O2137" s="8">
        <f>VLOOKUP(tbStoricoOrdini[[#This Row],[AGENTE]],tbAgenti[],2,FALSE)</f>
        <v>0.05</v>
      </c>
      <c r="P2137" s="2">
        <v>38</v>
      </c>
      <c r="Q2137" s="2">
        <f>tbStoricoOrdini[[#This Row],[IMPORTO]]*tbStoricoOrdini[[#This Row],[% COMM.]]</f>
        <v>1.9000000000000001</v>
      </c>
      <c r="R2137" s="2">
        <f>tbStoricoOrdini[[#This Row],[TOT. COMM.]]+tbStoricoOrdini[[#This Row],[IMPORTO]]</f>
        <v>39.9</v>
      </c>
    </row>
    <row r="2138" spans="1:18">
      <c r="A2138" s="1">
        <v>43891</v>
      </c>
      <c r="B2138" s="7">
        <f>MONTH(tbStoricoOrdini[[#This Row],[DATA]])</f>
        <v>3</v>
      </c>
      <c r="C2138" t="s">
        <v>2233</v>
      </c>
      <c r="D2138" t="str">
        <f>RIGHT(tbStoricoOrdini[[#This Row],[ORDINE]],4)</f>
        <v>2135</v>
      </c>
      <c r="E2138" t="s">
        <v>38</v>
      </c>
      <c r="F2138" t="str">
        <f>VLOOKUP(tbStoricoOrdini[[#This Row],[CLIENTE]],tbClienti[],3,FALSE)</f>
        <v>Emilia Romagna</v>
      </c>
      <c r="G2138" t="str">
        <f>VLOOKUP(tbStoricoOrdini[[#This Row],[CLIENTE]],tbClienti[],7,FALSE)</f>
        <v>DB</v>
      </c>
      <c r="H2138" t="s">
        <v>63</v>
      </c>
      <c r="I2138" t="str">
        <f>IF(LEFT(tbStoricoOrdini[[#This Row],[ARTICOLO]],3) = "COG","COG",LEFT(tbStoricoOrdini[[#This Row],[ARTICOLO]],FIND(" ",tbStoricoOrdini[[#This Row],[ARTICOLO]])-1))</f>
        <v>KLM</v>
      </c>
      <c r="J2138" t="str">
        <f>MID(tbStoricoOrdini[[#This Row],[ARTICOLO]],FIND(" ",tbStoricoOrdini[[#This Row],[ARTICOLO]])+1,4)</f>
        <v>3000</v>
      </c>
      <c r="K2138" t="str">
        <f>IFERROR(RIGHT(tbStoricoOrdini[[#This Row],[ARTICOLO]],LEN(tbStoricoOrdini[[#This Row],[ARTICOLO]])-FIND(" ",tbStoricoOrdini[[#This Row],[ARTICOLO]],FIND(" ",tbStoricoOrdini[[#This Row],[ARTICOLO]]) +1)),"")</f>
        <v>Plus</v>
      </c>
      <c r="L2138" s="3">
        <f>VLOOKUP(tbStoricoOrdini[[#This Row],[ARTICOLO]],tbArticoli[],2,FALSE)</f>
        <v>145</v>
      </c>
      <c r="M2138" s="22">
        <f>tbStoricoOrdini[[#This Row],[IMPORTO]]/tbStoricoOrdini[[#This Row],[PREZZO]]</f>
        <v>147.84137931034482</v>
      </c>
      <c r="N2138" t="s">
        <v>9</v>
      </c>
      <c r="O2138" s="8">
        <f>VLOOKUP(tbStoricoOrdini[[#This Row],[AGENTE]],tbAgenti[],2,FALSE)</f>
        <v>0.05</v>
      </c>
      <c r="P2138" s="2">
        <v>21437</v>
      </c>
      <c r="Q2138" s="2">
        <f>tbStoricoOrdini[[#This Row],[IMPORTO]]*tbStoricoOrdini[[#This Row],[% COMM.]]</f>
        <v>1071.8500000000001</v>
      </c>
      <c r="R2138" s="2">
        <f>tbStoricoOrdini[[#This Row],[TOT. COMM.]]+tbStoricoOrdini[[#This Row],[IMPORTO]]</f>
        <v>22508.85</v>
      </c>
    </row>
    <row r="2139" spans="1:18">
      <c r="A2139" s="1">
        <v>43891</v>
      </c>
      <c r="B2139" s="7">
        <f>MONTH(tbStoricoOrdini[[#This Row],[DATA]])</f>
        <v>3</v>
      </c>
      <c r="C2139" t="s">
        <v>2234</v>
      </c>
      <c r="D2139" t="str">
        <f>RIGHT(tbStoricoOrdini[[#This Row],[ORDINE]],4)</f>
        <v>2136</v>
      </c>
      <c r="E2139" t="s">
        <v>38</v>
      </c>
      <c r="F2139" t="str">
        <f>VLOOKUP(tbStoricoOrdini[[#This Row],[CLIENTE]],tbClienti[],3,FALSE)</f>
        <v>Emilia Romagna</v>
      </c>
      <c r="G2139" t="str">
        <f>VLOOKUP(tbStoricoOrdini[[#This Row],[CLIENTE]],tbClienti[],7,FALSE)</f>
        <v>DB</v>
      </c>
      <c r="H2139" t="s">
        <v>66</v>
      </c>
      <c r="I2139" t="str">
        <f>IF(LEFT(tbStoricoOrdini[[#This Row],[ARTICOLO]],3) = "COG","COG",LEFT(tbStoricoOrdini[[#This Row],[ARTICOLO]],FIND(" ",tbStoricoOrdini[[#This Row],[ARTICOLO]])-1))</f>
        <v>BAG</v>
      </c>
      <c r="J2139" t="str">
        <f>MID(tbStoricoOrdini[[#This Row],[ARTICOLO]],FIND(" ",tbStoricoOrdini[[#This Row],[ARTICOLO]])+1,4)</f>
        <v>2500</v>
      </c>
      <c r="K2139" t="str">
        <f>IFERROR(RIGHT(tbStoricoOrdini[[#This Row],[ARTICOLO]],LEN(tbStoricoOrdini[[#This Row],[ARTICOLO]])-FIND(" ",tbStoricoOrdini[[#This Row],[ARTICOLO]],FIND(" ",tbStoricoOrdini[[#This Row],[ARTICOLO]]) +1)),"")</f>
        <v>Plus</v>
      </c>
      <c r="L2139" s="3">
        <f>VLOOKUP(tbStoricoOrdini[[#This Row],[ARTICOLO]],tbArticoli[],2,FALSE)</f>
        <v>220</v>
      </c>
      <c r="M2139" s="22">
        <f>tbStoricoOrdini[[#This Row],[IMPORTO]]/tbStoricoOrdini[[#This Row],[PREZZO]]</f>
        <v>2.2727272727272728E-2</v>
      </c>
      <c r="N2139" t="s">
        <v>9</v>
      </c>
      <c r="O2139" s="8">
        <f>VLOOKUP(tbStoricoOrdini[[#This Row],[AGENTE]],tbAgenti[],2,FALSE)</f>
        <v>0.05</v>
      </c>
      <c r="P2139" s="2">
        <v>5</v>
      </c>
      <c r="Q2139" s="2">
        <f>tbStoricoOrdini[[#This Row],[IMPORTO]]*tbStoricoOrdini[[#This Row],[% COMM.]]</f>
        <v>0.25</v>
      </c>
      <c r="R2139" s="2">
        <f>tbStoricoOrdini[[#This Row],[TOT. COMM.]]+tbStoricoOrdini[[#This Row],[IMPORTO]]</f>
        <v>5.25</v>
      </c>
    </row>
    <row r="2140" spans="1:18">
      <c r="A2140" s="1">
        <v>43891</v>
      </c>
      <c r="B2140" s="7">
        <f>MONTH(tbStoricoOrdini[[#This Row],[DATA]])</f>
        <v>3</v>
      </c>
      <c r="C2140" t="s">
        <v>2235</v>
      </c>
      <c r="D2140" t="str">
        <f>RIGHT(tbStoricoOrdini[[#This Row],[ORDINE]],4)</f>
        <v>2137</v>
      </c>
      <c r="E2140" t="s">
        <v>38</v>
      </c>
      <c r="F2140" t="str">
        <f>VLOOKUP(tbStoricoOrdini[[#This Row],[CLIENTE]],tbClienti[],3,FALSE)</f>
        <v>Emilia Romagna</v>
      </c>
      <c r="G2140" t="str">
        <f>VLOOKUP(tbStoricoOrdini[[#This Row],[CLIENTE]],tbClienti[],7,FALSE)</f>
        <v>DB</v>
      </c>
      <c r="H2140" t="s">
        <v>70</v>
      </c>
      <c r="I2140" t="str">
        <f>IF(LEFT(tbStoricoOrdini[[#This Row],[ARTICOLO]],3) = "COG","COG",LEFT(tbStoricoOrdini[[#This Row],[ARTICOLO]],FIND(" ",tbStoricoOrdini[[#This Row],[ARTICOLO]])-1))</f>
        <v>EB08</v>
      </c>
      <c r="J2140" t="str">
        <f>MID(tbStoricoOrdini[[#This Row],[ARTICOLO]],FIND(" ",tbStoricoOrdini[[#This Row],[ARTICOLO]])+1,4)</f>
        <v>7500</v>
      </c>
      <c r="K2140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2140" s="3">
        <f>VLOOKUP(tbStoricoOrdini[[#This Row],[ARTICOLO]],tbArticoli[],2,FALSE)</f>
        <v>180</v>
      </c>
      <c r="M2140" s="22">
        <f>tbStoricoOrdini[[#This Row],[IMPORTO]]/tbStoricoOrdini[[#This Row],[PREZZO]]</f>
        <v>0.05</v>
      </c>
      <c r="N2140" t="s">
        <v>9</v>
      </c>
      <c r="O2140" s="8">
        <f>VLOOKUP(tbStoricoOrdini[[#This Row],[AGENTE]],tbAgenti[],2,FALSE)</f>
        <v>0.05</v>
      </c>
      <c r="P2140" s="2">
        <v>9</v>
      </c>
      <c r="Q2140" s="2">
        <f>tbStoricoOrdini[[#This Row],[IMPORTO]]*tbStoricoOrdini[[#This Row],[% COMM.]]</f>
        <v>0.45</v>
      </c>
      <c r="R2140" s="2">
        <f>tbStoricoOrdini[[#This Row],[TOT. COMM.]]+tbStoricoOrdini[[#This Row],[IMPORTO]]</f>
        <v>9.4499999999999993</v>
      </c>
    </row>
    <row r="2141" spans="1:18">
      <c r="A2141" s="1">
        <v>43891</v>
      </c>
      <c r="B2141" s="7">
        <f>MONTH(tbStoricoOrdini[[#This Row],[DATA]])</f>
        <v>3</v>
      </c>
      <c r="C2141" t="s">
        <v>2236</v>
      </c>
      <c r="D2141" t="str">
        <f>RIGHT(tbStoricoOrdini[[#This Row],[ORDINE]],4)</f>
        <v>2138</v>
      </c>
      <c r="E2141" t="s">
        <v>38</v>
      </c>
      <c r="F2141" t="str">
        <f>VLOOKUP(tbStoricoOrdini[[#This Row],[CLIENTE]],tbClienti[],3,FALSE)</f>
        <v>Emilia Romagna</v>
      </c>
      <c r="G2141" t="str">
        <f>VLOOKUP(tbStoricoOrdini[[#This Row],[CLIENTE]],tbClienti[],7,FALSE)</f>
        <v>DB</v>
      </c>
      <c r="H2141" t="s">
        <v>71</v>
      </c>
      <c r="I2141" t="str">
        <f>IF(LEFT(tbStoricoOrdini[[#This Row],[ARTICOLO]],3) = "COG","COG",LEFT(tbStoricoOrdini[[#This Row],[ARTICOLO]],FIND(" ",tbStoricoOrdini[[#This Row],[ARTICOLO]])-1))</f>
        <v>EB07</v>
      </c>
      <c r="J2141" t="str">
        <f>MID(tbStoricoOrdini[[#This Row],[ARTICOLO]],FIND(" ",tbStoricoOrdini[[#This Row],[ARTICOLO]])+1,4)</f>
        <v>5000</v>
      </c>
      <c r="K2141" t="str">
        <f>IFERROR(RIGHT(tbStoricoOrdini[[#This Row],[ARTICOLO]],LEN(tbStoricoOrdini[[#This Row],[ARTICOLO]])-FIND(" ",tbStoricoOrdini[[#This Row],[ARTICOLO]],FIND(" ",tbStoricoOrdini[[#This Row],[ARTICOLO]]) +1)),"")</f>
        <v/>
      </c>
      <c r="L2141" s="3">
        <f>VLOOKUP(tbStoricoOrdini[[#This Row],[ARTICOLO]],tbArticoli[],2,FALSE)</f>
        <v>140</v>
      </c>
      <c r="M2141" s="22">
        <f>tbStoricoOrdini[[#This Row],[IMPORTO]]/tbStoricoOrdini[[#This Row],[PREZZO]]</f>
        <v>3.9571428571428573</v>
      </c>
      <c r="N2141" t="s">
        <v>9</v>
      </c>
      <c r="O2141" s="8">
        <f>VLOOKUP(tbStoricoOrdini[[#This Row],[AGENTE]],tbAgenti[],2,FALSE)</f>
        <v>0.05</v>
      </c>
      <c r="P2141" s="2">
        <v>554</v>
      </c>
      <c r="Q2141" s="2">
        <f>tbStoricoOrdini[[#This Row],[IMPORTO]]*tbStoricoOrdini[[#This Row],[% COMM.]]</f>
        <v>27.700000000000003</v>
      </c>
      <c r="R2141" s="2">
        <f>tbStoricoOrdini[[#This Row],[TOT. COMM.]]+tbStoricoOrdini[[#This Row],[IMPORTO]]</f>
        <v>581.70000000000005</v>
      </c>
    </row>
    <row r="2142" spans="1:18">
      <c r="A2142" s="1">
        <v>43891</v>
      </c>
      <c r="B2142" s="7">
        <f>MONTH(tbStoricoOrdini[[#This Row],[DATA]])</f>
        <v>3</v>
      </c>
      <c r="C2142" t="s">
        <v>2237</v>
      </c>
      <c r="D2142" t="str">
        <f>RIGHT(tbStoricoOrdini[[#This Row],[ORDINE]],4)</f>
        <v>2139</v>
      </c>
      <c r="E2142" t="s">
        <v>38</v>
      </c>
      <c r="F2142" t="str">
        <f>VLOOKUP(tbStoricoOrdini[[#This Row],[CLIENTE]],tbClienti[],3,FALSE)</f>
        <v>Emilia Romagna</v>
      </c>
      <c r="G2142" t="str">
        <f>VLOOKUP(tbStoricoOrdini[[#This Row],[CLIENTE]],tbClienti[],7,FALSE)</f>
        <v>DB</v>
      </c>
      <c r="H2142" t="s">
        <v>72</v>
      </c>
      <c r="I2142" t="str">
        <f>IF(LEFT(tbStoricoOrdini[[#This Row],[ARTICOLO]],3) = "COG","COG",LEFT(tbStoricoOrdini[[#This Row],[ARTICOLO]],FIND(" ",tbStoricoOrdini[[#This Row],[ARTICOLO]])-1))</f>
        <v>EB06</v>
      </c>
      <c r="J2142" t="str">
        <f>MID(tbStoricoOrdini[[#This Row],[ARTICOLO]],FIND(" ",tbStoricoOrdini[[#This Row],[ARTICOLO]])+1,4)</f>
        <v>3000</v>
      </c>
      <c r="K2142" t="str">
        <f>IFERROR(RIGHT(tbStoricoOrdini[[#This Row],[ARTICOLO]],LEN(tbStoricoOrdini[[#This Row],[ARTICOLO]])-FIND(" ",tbStoricoOrdini[[#This Row],[ARTICOLO]],FIND(" ",tbStoricoOrdini[[#This Row],[ARTICOLO]]) +1)),"")</f>
        <v>Medium</v>
      </c>
      <c r="L2142" s="3">
        <f>VLOOKUP(tbStoricoOrdini[[#This Row],[ARTICOLO]],tbArticoli[],2,FALSE)</f>
        <v>120</v>
      </c>
      <c r="M2142" s="22">
        <f>tbStoricoOrdini[[#This Row],[IMPORTO]]/tbStoricoOrdini[[#This Row],[PREZZO]]</f>
        <v>8.3333333333333332E-3</v>
      </c>
      <c r="N2142" t="s">
        <v>9</v>
      </c>
      <c r="O2142" s="8">
        <f>VLOOKUP(tbStoricoOrdini[[#This Row],[AGENTE]],tbAgenti[],2,FALSE)</f>
        <v>0.05</v>
      </c>
      <c r="P2142" s="2">
        <v>1</v>
      </c>
      <c r="Q2142" s="2">
        <f>tbStoricoOrdini[[#This Row],[IMPORTO]]*tbStoricoOrdini[[#This Row],[% COMM.]]</f>
        <v>0.05</v>
      </c>
      <c r="R2142" s="2">
        <f>tbStoricoOrdini[[#This Row],[TOT. COMM.]]+tbStoricoOrdini[[#This Row],[IMPORTO]]</f>
        <v>1.05</v>
      </c>
    </row>
    <row r="2143" spans="1:18">
      <c r="A2143" s="1">
        <v>43891</v>
      </c>
      <c r="B2143" s="7">
        <f>MONTH(tbStoricoOrdini[[#This Row],[DATA]])</f>
        <v>3</v>
      </c>
      <c r="C2143" t="s">
        <v>2238</v>
      </c>
      <c r="D2143" t="str">
        <f>RIGHT(tbStoricoOrdini[[#This Row],[ORDINE]],4)</f>
        <v>2140</v>
      </c>
      <c r="E2143" t="s">
        <v>57</v>
      </c>
      <c r="F2143" t="str">
        <f>VLOOKUP(tbStoricoOrdini[[#This Row],[CLIENTE]],tbClienti[],3,FALSE)</f>
        <v>Piemonte</v>
      </c>
      <c r="G2143" t="str">
        <f>VLOOKUP(tbStoricoOrdini[[#This Row],[CLIENTE]],tbClienti[],7,FALSE)</f>
        <v>DA</v>
      </c>
      <c r="H2143" t="s">
        <v>63</v>
      </c>
      <c r="I2143" t="str">
        <f>IF(LEFT(tbStoricoOrdini[[#This Row],[ARTICOLO]],3) = "COG","COG",LEFT(tbStoricoOrdini[[#This Row],[ARTICOLO]],FIND(" ",tbStoricoOrdini[[#This Row],[ARTICOLO]])-1))</f>
        <v>KLM</v>
      </c>
      <c r="J2143" t="str">
        <f>MID(tbStoricoOrdini[[#This Row],[ARTICOLO]],FIND(" ",tbStoricoOrdini[[#This Row],[ARTICOLO]])+1,4)</f>
        <v>3000</v>
      </c>
      <c r="K2143" t="str">
        <f>IFERROR(RIGHT(tbStoricoOrdini[[#This Row],[ARTICOLO]],LEN(tbStoricoOrdini[[#This Row],[ARTICOLO]])-FIND(" ",tbStoricoOrdini[[#This Row],[ARTICOLO]],FIND(" ",tbStoricoOrdini[[#This Row],[ARTICOLO]]) +1)),"")</f>
        <v>Plus</v>
      </c>
      <c r="L2143" s="3">
        <f>VLOOKUP(tbStoricoOrdini[[#This Row],[ARTICOLO]],tbArticoli[],2,FALSE)</f>
        <v>145</v>
      </c>
      <c r="M2143" s="22">
        <f>tbStoricoOrdini[[#This Row],[IMPORTO]]/tbStoricoOrdini[[#This Row],[PREZZO]]</f>
        <v>1.2275862068965517</v>
      </c>
      <c r="N2143" t="s">
        <v>9</v>
      </c>
      <c r="O2143" s="8">
        <f>VLOOKUP(tbStoricoOrdini[[#This Row],[AGENTE]],tbAgenti[],2,FALSE)</f>
        <v>0.05</v>
      </c>
      <c r="P2143" s="2">
        <v>178</v>
      </c>
      <c r="Q2143" s="2">
        <f>tbStoricoOrdini[[#This Row],[IMPORTO]]*tbStoricoOrdini[[#This Row],[% COMM.]]</f>
        <v>8.9</v>
      </c>
      <c r="R2143" s="2">
        <f>tbStoricoOrdini[[#This Row],[TOT. COMM.]]+tbStoricoOrdini[[#This Row],[IMPORTO]]</f>
        <v>186.9</v>
      </c>
    </row>
    <row r="2144" spans="1:18">
      <c r="A2144" s="1">
        <v>43891</v>
      </c>
      <c r="B2144" s="7">
        <f>MONTH(tbStoricoOrdini[[#This Row],[DATA]])</f>
        <v>3</v>
      </c>
      <c r="C2144" t="s">
        <v>2239</v>
      </c>
      <c r="D2144" t="str">
        <f>RIGHT(tbStoricoOrdini[[#This Row],[ORDINE]],4)</f>
        <v>2141</v>
      </c>
      <c r="E2144" t="s">
        <v>27</v>
      </c>
      <c r="F2144" t="str">
        <f>VLOOKUP(tbStoricoOrdini[[#This Row],[CLIENTE]],tbClienti[],3,FALSE)</f>
        <v>Veneto</v>
      </c>
      <c r="G2144" t="str">
        <f>VLOOKUP(tbStoricoOrdini[[#This Row],[CLIENTE]],tbClienti[],7,FALSE)</f>
        <v>BD</v>
      </c>
      <c r="H2144" t="s">
        <v>78</v>
      </c>
      <c r="I2144" t="str">
        <f>IF(LEFT(tbStoricoOrdini[[#This Row],[ARTICOLO]],3) = "COG","COG",LEFT(tbStoricoOrdini[[#This Row],[ARTICOLO]],FIND(" ",tbStoricoOrdini[[#This Row],[ARTICOLO]])-1))</f>
        <v>COG</v>
      </c>
      <c r="J2144" t="str">
        <f>MID(tbStoricoOrdini[[#This Row],[ARTICOLO]],FIND(" ",tbStoricoOrdini[[#This Row],[ARTICOLO]])+1,4)</f>
        <v>3000</v>
      </c>
      <c r="K2144" t="str">
        <f>IFERROR(RIGHT(tbStoricoOrdini[[#This Row],[ARTICOLO]],LEN(tbStoricoOrdini[[#This Row],[ARTICOLO]])-FIND(" ",tbStoricoOrdini[[#This Row],[ARTICOLO]],FIND(" ",tbStoricoOrdini[[#This Row],[ARTICOLO]]) +1)),"")</f>
        <v>Medium</v>
      </c>
      <c r="L2144" s="3">
        <f>VLOOKUP(tbStoricoOrdini[[#This Row],[ARTICOLO]],tbArticoli[],2,FALSE)</f>
        <v>220</v>
      </c>
      <c r="M2144" s="22">
        <f>tbStoricoOrdini[[#This Row],[IMPORTO]]/tbStoricoOrdini[[#This Row],[PREZZO]]</f>
        <v>3.6363636363636362E-2</v>
      </c>
      <c r="N2144" t="s">
        <v>10</v>
      </c>
      <c r="O2144" s="8">
        <f>VLOOKUP(tbStoricoOrdini[[#This Row],[AGENTE]],tbAgenti[],2,FALSE)</f>
        <v>3.6999999999999998E-2</v>
      </c>
      <c r="P2144" s="2">
        <v>8</v>
      </c>
      <c r="Q2144" s="2">
        <f>tbStoricoOrdini[[#This Row],[IMPORTO]]*tbStoricoOrdini[[#This Row],[% COMM.]]</f>
        <v>0.29599999999999999</v>
      </c>
      <c r="R2144" s="2">
        <f>tbStoricoOrdini[[#This Row],[TOT. COMM.]]+tbStoricoOrdini[[#This Row],[IMPORTO]]</f>
        <v>8.2959999999999994</v>
      </c>
    </row>
    <row r="2145" spans="1:18">
      <c r="A2145" s="1">
        <v>43891</v>
      </c>
      <c r="B2145" s="7">
        <f>MONTH(tbStoricoOrdini[[#This Row],[DATA]])</f>
        <v>3</v>
      </c>
      <c r="C2145" t="s">
        <v>2240</v>
      </c>
      <c r="D2145" t="str">
        <f>RIGHT(tbStoricoOrdini[[#This Row],[ORDINE]],4)</f>
        <v>2142</v>
      </c>
      <c r="E2145" t="s">
        <v>27</v>
      </c>
      <c r="F2145" t="str">
        <f>VLOOKUP(tbStoricoOrdini[[#This Row],[CLIENTE]],tbClienti[],3,FALSE)</f>
        <v>Veneto</v>
      </c>
      <c r="G2145" t="str">
        <f>VLOOKUP(tbStoricoOrdini[[#This Row],[CLIENTE]],tbClienti[],7,FALSE)</f>
        <v>BD</v>
      </c>
      <c r="H2145" t="s">
        <v>78</v>
      </c>
      <c r="I2145" t="str">
        <f>IF(LEFT(tbStoricoOrdini[[#This Row],[ARTICOLO]],3) = "COG","COG",LEFT(tbStoricoOrdini[[#This Row],[ARTICOLO]],FIND(" ",tbStoricoOrdini[[#This Row],[ARTICOLO]])-1))</f>
        <v>COG</v>
      </c>
      <c r="J2145" t="str">
        <f>MID(tbStoricoOrdini[[#This Row],[ARTICOLO]],FIND(" ",tbStoricoOrdini[[#This Row],[ARTICOLO]])+1,4)</f>
        <v>3000</v>
      </c>
      <c r="K2145" t="str">
        <f>IFERROR(RIGHT(tbStoricoOrdini[[#This Row],[ARTICOLO]],LEN(tbStoricoOrdini[[#This Row],[ARTICOLO]])-FIND(" ",tbStoricoOrdini[[#This Row],[ARTICOLO]],FIND(" ",tbStoricoOrdini[[#This Row],[ARTICOLO]]) +1)),"")</f>
        <v>Medium</v>
      </c>
      <c r="L2145" s="3">
        <f>VLOOKUP(tbStoricoOrdini[[#This Row],[ARTICOLO]],tbArticoli[],2,FALSE)</f>
        <v>220</v>
      </c>
      <c r="M2145" s="22">
        <f>tbStoricoOrdini[[#This Row],[IMPORTO]]/tbStoricoOrdini[[#This Row],[PREZZO]]</f>
        <v>45.395454545454548</v>
      </c>
      <c r="N2145" t="s">
        <v>19</v>
      </c>
      <c r="O2145" s="8">
        <f>VLOOKUP(tbStoricoOrdini[[#This Row],[AGENTE]],tbAgenti[],2,FALSE)</f>
        <v>0.05</v>
      </c>
      <c r="P2145" s="2">
        <v>9987</v>
      </c>
      <c r="Q2145" s="2">
        <f>tbStoricoOrdini[[#This Row],[IMPORTO]]*tbStoricoOrdini[[#This Row],[% COMM.]]</f>
        <v>499.35</v>
      </c>
      <c r="R2145" s="2">
        <f>tbStoricoOrdini[[#This Row],[TOT. COMM.]]+tbStoricoOrdini[[#This Row],[IMPORTO]]</f>
        <v>10486.35</v>
      </c>
    </row>
    <row r="2146" spans="1:18">
      <c r="A2146" s="1">
        <v>43891</v>
      </c>
      <c r="B2146" s="7">
        <f>MONTH(tbStoricoOrdini[[#This Row],[DATA]])</f>
        <v>3</v>
      </c>
      <c r="C2146" t="s">
        <v>2241</v>
      </c>
      <c r="D2146" t="str">
        <f>RIGHT(tbStoricoOrdini[[#This Row],[ORDINE]],4)</f>
        <v>2143</v>
      </c>
      <c r="E2146" t="s">
        <v>27</v>
      </c>
      <c r="F2146" t="str">
        <f>VLOOKUP(tbStoricoOrdini[[#This Row],[CLIENTE]],tbClienti[],3,FALSE)</f>
        <v>Veneto</v>
      </c>
      <c r="G2146" t="str">
        <f>VLOOKUP(tbStoricoOrdini[[#This Row],[CLIENTE]],tbClienti[],7,FALSE)</f>
        <v>BD</v>
      </c>
      <c r="H2146" t="s">
        <v>78</v>
      </c>
      <c r="I2146" t="str">
        <f>IF(LEFT(tbStoricoOrdini[[#This Row],[ARTICOLO]],3) = "COG","COG",LEFT(tbStoricoOrdini[[#This Row],[ARTICOLO]],FIND(" ",tbStoricoOrdini[[#This Row],[ARTICOLO]])-1))</f>
        <v>COG</v>
      </c>
      <c r="J2146" t="str">
        <f>MID(tbStoricoOrdini[[#This Row],[ARTICOLO]],FIND(" ",tbStoricoOrdini[[#This Row],[ARTICOLO]])+1,4)</f>
        <v>3000</v>
      </c>
      <c r="K2146" t="str">
        <f>IFERROR(RIGHT(tbStoricoOrdini[[#This Row],[ARTICOLO]],LEN(tbStoricoOrdini[[#This Row],[ARTICOLO]])-FIND(" ",tbStoricoOrdini[[#This Row],[ARTICOLO]],FIND(" ",tbStoricoOrdini[[#This Row],[ARTICOLO]]) +1)),"")</f>
        <v>Medium</v>
      </c>
      <c r="L2146" s="3">
        <f>VLOOKUP(tbStoricoOrdini[[#This Row],[ARTICOLO]],tbArticoli[],2,FALSE)</f>
        <v>220</v>
      </c>
      <c r="M2146" s="22">
        <f>tbStoricoOrdini[[#This Row],[IMPORTO]]/tbStoricoOrdini[[#This Row],[PREZZO]]</f>
        <v>5.2136363636363638</v>
      </c>
      <c r="N2146" t="s">
        <v>15</v>
      </c>
      <c r="O2146" s="8">
        <f>VLOOKUP(tbStoricoOrdini[[#This Row],[AGENTE]],tbAgenti[],2,FALSE)</f>
        <v>0.08</v>
      </c>
      <c r="P2146" s="2">
        <v>1147</v>
      </c>
      <c r="Q2146" s="2">
        <f>tbStoricoOrdini[[#This Row],[IMPORTO]]*tbStoricoOrdini[[#This Row],[% COMM.]]</f>
        <v>91.76</v>
      </c>
      <c r="R2146" s="2">
        <f>tbStoricoOrdini[[#This Row],[TOT. COMM.]]+tbStoricoOrdini[[#This Row],[IMPORTO]]</f>
        <v>1238.76</v>
      </c>
    </row>
    <row r="2147" spans="1:18">
      <c r="A2147" s="1">
        <v>43891</v>
      </c>
      <c r="B2147" s="7">
        <f>MONTH(tbStoricoOrdini[[#This Row],[DATA]])</f>
        <v>3</v>
      </c>
      <c r="C2147" t="s">
        <v>2242</v>
      </c>
      <c r="D2147" t="str">
        <f>RIGHT(tbStoricoOrdini[[#This Row],[ORDINE]],4)</f>
        <v>2144</v>
      </c>
      <c r="E2147" t="s">
        <v>27</v>
      </c>
      <c r="F2147" t="str">
        <f>VLOOKUP(tbStoricoOrdini[[#This Row],[CLIENTE]],tbClienti[],3,FALSE)</f>
        <v>Veneto</v>
      </c>
      <c r="G2147" t="str">
        <f>VLOOKUP(tbStoricoOrdini[[#This Row],[CLIENTE]],tbClienti[],7,FALSE)</f>
        <v>BD</v>
      </c>
      <c r="H2147" t="s">
        <v>78</v>
      </c>
      <c r="I2147" t="str">
        <f>IF(LEFT(tbStoricoOrdini[[#This Row],[ARTICOLO]],3) = "COG","COG",LEFT(tbStoricoOrdini[[#This Row],[ARTICOLO]],FIND(" ",tbStoricoOrdini[[#This Row],[ARTICOLO]])-1))</f>
        <v>COG</v>
      </c>
      <c r="J2147" t="str">
        <f>MID(tbStoricoOrdini[[#This Row],[ARTICOLO]],FIND(" ",tbStoricoOrdini[[#This Row],[ARTICOLO]])+1,4)</f>
        <v>3000</v>
      </c>
      <c r="K2147" t="str">
        <f>IFERROR(RIGHT(tbStoricoOrdini[[#This Row],[ARTICOLO]],LEN(tbStoricoOrdini[[#This Row],[ARTICOLO]])-FIND(" ",tbStoricoOrdini[[#This Row],[ARTICOLO]],FIND(" ",tbStoricoOrdini[[#This Row],[ARTICOLO]]) +1)),"")</f>
        <v>Medium</v>
      </c>
      <c r="L2147" s="3">
        <f>VLOOKUP(tbStoricoOrdini[[#This Row],[ARTICOLO]],tbArticoli[],2,FALSE)</f>
        <v>220</v>
      </c>
      <c r="M2147" s="22">
        <f>tbStoricoOrdini[[#This Row],[IMPORTO]]/tbStoricoOrdini[[#This Row],[PREZZO]]</f>
        <v>0.82727272727272727</v>
      </c>
      <c r="N2147" t="s">
        <v>14</v>
      </c>
      <c r="O2147" s="8">
        <f>VLOOKUP(tbStoricoOrdini[[#This Row],[AGENTE]],tbAgenti[],2,FALSE)</f>
        <v>0.05</v>
      </c>
      <c r="P2147" s="2">
        <v>182</v>
      </c>
      <c r="Q2147" s="2">
        <f>tbStoricoOrdini[[#This Row],[IMPORTO]]*tbStoricoOrdini[[#This Row],[% COMM.]]</f>
        <v>9.1</v>
      </c>
      <c r="R2147" s="2">
        <f>tbStoricoOrdini[[#This Row],[TOT. COMM.]]+tbStoricoOrdini[[#This Row],[IMPORTO]]</f>
        <v>191.1</v>
      </c>
    </row>
    <row r="2148" spans="1:18">
      <c r="A2148" s="1">
        <v>43891</v>
      </c>
      <c r="B2148" s="7">
        <f>MONTH(tbStoricoOrdini[[#This Row],[DATA]])</f>
        <v>3</v>
      </c>
      <c r="C2148" t="s">
        <v>2243</v>
      </c>
      <c r="D2148" t="str">
        <f>RIGHT(tbStoricoOrdini[[#This Row],[ORDINE]],4)</f>
        <v>2145</v>
      </c>
      <c r="E2148" t="s">
        <v>27</v>
      </c>
      <c r="F2148" t="str">
        <f>VLOOKUP(tbStoricoOrdini[[#This Row],[CLIENTE]],tbClienti[],3,FALSE)</f>
        <v>Veneto</v>
      </c>
      <c r="G2148" t="str">
        <f>VLOOKUP(tbStoricoOrdini[[#This Row],[CLIENTE]],tbClienti[],7,FALSE)</f>
        <v>BD</v>
      </c>
      <c r="H2148" t="s">
        <v>78</v>
      </c>
      <c r="I2148" t="str">
        <f>IF(LEFT(tbStoricoOrdini[[#This Row],[ARTICOLO]],3) = "COG","COG",LEFT(tbStoricoOrdini[[#This Row],[ARTICOLO]],FIND(" ",tbStoricoOrdini[[#This Row],[ARTICOLO]])-1))</f>
        <v>COG</v>
      </c>
      <c r="J2148" t="str">
        <f>MID(tbStoricoOrdini[[#This Row],[ARTICOLO]],FIND(" ",tbStoricoOrdini[[#This Row],[ARTICOLO]])+1,4)</f>
        <v>3000</v>
      </c>
      <c r="K2148" t="str">
        <f>IFERROR(RIGHT(tbStoricoOrdini[[#This Row],[ARTICOLO]],LEN(tbStoricoOrdini[[#This Row],[ARTICOLO]])-FIND(" ",tbStoricoOrdini[[#This Row],[ARTICOLO]],FIND(" ",tbStoricoOrdini[[#This Row],[ARTICOLO]]) +1)),"")</f>
        <v>Medium</v>
      </c>
      <c r="L2148" s="3">
        <f>VLOOKUP(tbStoricoOrdini[[#This Row],[ARTICOLO]],tbArticoli[],2,FALSE)</f>
        <v>220</v>
      </c>
      <c r="M2148" s="22">
        <f>tbStoricoOrdini[[#This Row],[IMPORTO]]/tbStoricoOrdini[[#This Row],[PREZZO]]</f>
        <v>10.268181818181818</v>
      </c>
      <c r="N2148" t="s">
        <v>7</v>
      </c>
      <c r="O2148" s="8">
        <f>VLOOKUP(tbStoricoOrdini[[#This Row],[AGENTE]],tbAgenti[],2,FALSE)</f>
        <v>0.03</v>
      </c>
      <c r="P2148" s="2">
        <v>2259</v>
      </c>
      <c r="Q2148" s="2">
        <f>tbStoricoOrdini[[#This Row],[IMPORTO]]*tbStoricoOrdini[[#This Row],[% COMM.]]</f>
        <v>67.77</v>
      </c>
      <c r="R2148" s="2">
        <f>tbStoricoOrdini[[#This Row],[TOT. COMM.]]+tbStoricoOrdini[[#This Row],[IMPORTO]]</f>
        <v>2326.77</v>
      </c>
    </row>
    <row r="2149" spans="1:18">
      <c r="A2149" s="1">
        <v>43891</v>
      </c>
      <c r="B2149" s="7">
        <f>MONTH(tbStoricoOrdini[[#This Row],[DATA]])</f>
        <v>3</v>
      </c>
      <c r="C2149" t="s">
        <v>2244</v>
      </c>
      <c r="D2149" t="str">
        <f>RIGHT(tbStoricoOrdini[[#This Row],[ORDINE]],4)</f>
        <v>2146</v>
      </c>
      <c r="E2149" t="s">
        <v>27</v>
      </c>
      <c r="F2149" t="str">
        <f>VLOOKUP(tbStoricoOrdini[[#This Row],[CLIENTE]],tbClienti[],3,FALSE)</f>
        <v>Veneto</v>
      </c>
      <c r="G2149" t="str">
        <f>VLOOKUP(tbStoricoOrdini[[#This Row],[CLIENTE]],tbClienti[],7,FALSE)</f>
        <v>BD</v>
      </c>
      <c r="H2149" t="s">
        <v>78</v>
      </c>
      <c r="I2149" t="str">
        <f>IF(LEFT(tbStoricoOrdini[[#This Row],[ARTICOLO]],3) = "COG","COG",LEFT(tbStoricoOrdini[[#This Row],[ARTICOLO]],FIND(" ",tbStoricoOrdini[[#This Row],[ARTICOLO]])-1))</f>
        <v>COG</v>
      </c>
      <c r="J2149" t="str">
        <f>MID(tbStoricoOrdini[[#This Row],[ARTICOLO]],FIND(" ",tbStoricoOrdini[[#This Row],[ARTICOLO]])+1,4)</f>
        <v>3000</v>
      </c>
      <c r="K2149" t="str">
        <f>IFERROR(RIGHT(tbStoricoOrdini[[#This Row],[ARTICOLO]],LEN(tbStoricoOrdini[[#This Row],[ARTICOLO]])-FIND(" ",tbStoricoOrdini[[#This Row],[ARTICOLO]],FIND(" ",tbStoricoOrdini[[#This Row],[ARTICOLO]]) +1)),"")</f>
        <v>Medium</v>
      </c>
      <c r="L2149" s="3">
        <f>VLOOKUP(tbStoricoOrdini[[#This Row],[ARTICOLO]],tbArticoli[],2,FALSE)</f>
        <v>220</v>
      </c>
      <c r="M2149" s="22">
        <f>tbStoricoOrdini[[#This Row],[IMPORTO]]/tbStoricoOrdini[[#This Row],[PREZZO]]</f>
        <v>155.2590909090909</v>
      </c>
      <c r="N2149" t="s">
        <v>20</v>
      </c>
      <c r="O2149" s="8">
        <f>VLOOKUP(tbStoricoOrdini[[#This Row],[AGENTE]],tbAgenti[],2,FALSE)</f>
        <v>0.05</v>
      </c>
      <c r="P2149" s="2">
        <v>34157</v>
      </c>
      <c r="Q2149" s="2">
        <f>tbStoricoOrdini[[#This Row],[IMPORTO]]*tbStoricoOrdini[[#This Row],[% COMM.]]</f>
        <v>1707.8500000000001</v>
      </c>
      <c r="R2149" s="2">
        <f>tbStoricoOrdini[[#This Row],[TOT. COMM.]]+tbStoricoOrdini[[#This Row],[IMPORTO]]</f>
        <v>35864.85</v>
      </c>
    </row>
    <row r="2150" spans="1:18">
      <c r="A2150" s="1">
        <v>43891</v>
      </c>
      <c r="B2150" s="7">
        <f>MONTH(tbStoricoOrdini[[#This Row],[DATA]])</f>
        <v>3</v>
      </c>
      <c r="C2150" t="s">
        <v>2245</v>
      </c>
      <c r="D2150" t="str">
        <f>RIGHT(tbStoricoOrdini[[#This Row],[ORDINE]],4)</f>
        <v>2147</v>
      </c>
      <c r="E2150" t="s">
        <v>27</v>
      </c>
      <c r="F2150" t="str">
        <f>VLOOKUP(tbStoricoOrdini[[#This Row],[CLIENTE]],tbClienti[],3,FALSE)</f>
        <v>Veneto</v>
      </c>
      <c r="G2150" t="str">
        <f>VLOOKUP(tbStoricoOrdini[[#This Row],[CLIENTE]],tbClienti[],7,FALSE)</f>
        <v>BD</v>
      </c>
      <c r="H2150" t="s">
        <v>78</v>
      </c>
      <c r="I2150" t="str">
        <f>IF(LEFT(tbStoricoOrdini[[#This Row],[ARTICOLO]],3) = "COG","COG",LEFT(tbStoricoOrdini[[#This Row],[ARTICOLO]],FIND(" ",tbStoricoOrdini[[#This Row],[ARTICOLO]])-1))</f>
        <v>COG</v>
      </c>
      <c r="J2150" t="str">
        <f>MID(tbStoricoOrdini[[#This Row],[ARTICOLO]],FIND(" ",tbStoricoOrdini[[#This Row],[ARTICOLO]])+1,4)</f>
        <v>3000</v>
      </c>
      <c r="K2150" t="str">
        <f>IFERROR(RIGHT(tbStoricoOrdini[[#This Row],[ARTICOLO]],LEN(tbStoricoOrdini[[#This Row],[ARTICOLO]])-FIND(" ",tbStoricoOrdini[[#This Row],[ARTICOLO]],FIND(" ",tbStoricoOrdini[[#This Row],[ARTICOLO]]) +1)),"")</f>
        <v>Medium</v>
      </c>
      <c r="L2150" s="3">
        <f>VLOOKUP(tbStoricoOrdini[[#This Row],[ARTICOLO]],tbArticoli[],2,FALSE)</f>
        <v>220</v>
      </c>
      <c r="M2150" s="22">
        <f>tbStoricoOrdini[[#This Row],[IMPORTO]]/tbStoricoOrdini[[#This Row],[PREZZO]]</f>
        <v>0.90454545454545454</v>
      </c>
      <c r="N2150" t="s">
        <v>18</v>
      </c>
      <c r="O2150" s="8">
        <f>VLOOKUP(tbStoricoOrdini[[#This Row],[AGENTE]],tbAgenti[],2,FALSE)</f>
        <v>0.03</v>
      </c>
      <c r="P2150" s="2">
        <v>199</v>
      </c>
      <c r="Q2150" s="2">
        <f>tbStoricoOrdini[[#This Row],[IMPORTO]]*tbStoricoOrdini[[#This Row],[% COMM.]]</f>
        <v>5.97</v>
      </c>
      <c r="R2150" s="2">
        <f>tbStoricoOrdini[[#This Row],[TOT. COMM.]]+tbStoricoOrdini[[#This Row],[IMPORTO]]</f>
        <v>204.97</v>
      </c>
    </row>
    <row r="2151" spans="1:18">
      <c r="A2151" s="1">
        <v>43891</v>
      </c>
      <c r="B2151" s="7">
        <f>MONTH(tbStoricoOrdini[[#This Row],[DATA]])</f>
        <v>3</v>
      </c>
      <c r="C2151" t="s">
        <v>2246</v>
      </c>
      <c r="D2151" t="str">
        <f>RIGHT(tbStoricoOrdini[[#This Row],[ORDINE]],4)</f>
        <v>2148</v>
      </c>
      <c r="E2151" t="s">
        <v>27</v>
      </c>
      <c r="F2151" t="str">
        <f>VLOOKUP(tbStoricoOrdini[[#This Row],[CLIENTE]],tbClienti[],3,FALSE)</f>
        <v>Veneto</v>
      </c>
      <c r="G2151" t="str">
        <f>VLOOKUP(tbStoricoOrdini[[#This Row],[CLIENTE]],tbClienti[],7,FALSE)</f>
        <v>BD</v>
      </c>
      <c r="H2151" t="s">
        <v>78</v>
      </c>
      <c r="I2151" t="str">
        <f>IF(LEFT(tbStoricoOrdini[[#This Row],[ARTICOLO]],3) = "COG","COG",LEFT(tbStoricoOrdini[[#This Row],[ARTICOLO]],FIND(" ",tbStoricoOrdini[[#This Row],[ARTICOLO]])-1))</f>
        <v>COG</v>
      </c>
      <c r="J2151" t="str">
        <f>MID(tbStoricoOrdini[[#This Row],[ARTICOLO]],FIND(" ",tbStoricoOrdini[[#This Row],[ARTICOLO]])+1,4)</f>
        <v>3000</v>
      </c>
      <c r="K2151" t="str">
        <f>IFERROR(RIGHT(tbStoricoOrdini[[#This Row],[ARTICOLO]],LEN(tbStoricoOrdini[[#This Row],[ARTICOLO]])-FIND(" ",tbStoricoOrdini[[#This Row],[ARTICOLO]],FIND(" ",tbStoricoOrdini[[#This Row],[ARTICOLO]]) +1)),"")</f>
        <v>Medium</v>
      </c>
      <c r="L2151" s="3">
        <f>VLOOKUP(tbStoricoOrdini[[#This Row],[ARTICOLO]],tbArticoli[],2,FALSE)</f>
        <v>220</v>
      </c>
      <c r="M2151" s="22">
        <f>tbStoricoOrdini[[#This Row],[IMPORTO]]/tbStoricoOrdini[[#This Row],[PREZZO]]</f>
        <v>0</v>
      </c>
      <c r="N2151" t="s">
        <v>9</v>
      </c>
      <c r="O2151" s="8">
        <f>VLOOKUP(tbStoricoOrdini[[#This Row],[AGENTE]],tbAgenti[],2,FALSE)</f>
        <v>0.05</v>
      </c>
      <c r="P2151" s="2">
        <v>0</v>
      </c>
      <c r="Q2151" s="2">
        <f>tbStoricoOrdini[[#This Row],[IMPORTO]]*tbStoricoOrdini[[#This Row],[% COMM.]]</f>
        <v>0</v>
      </c>
      <c r="R2151" s="2">
        <f>tbStoricoOrdini[[#This Row],[TOT. COMM.]]+tbStoricoOrdini[[#This Row],[IMPORTO]]</f>
        <v>0</v>
      </c>
    </row>
    <row r="2152" spans="1:18">
      <c r="A2152" s="1">
        <v>43891</v>
      </c>
      <c r="B2152" s="7">
        <f>MONTH(tbStoricoOrdini[[#This Row],[DATA]])</f>
        <v>3</v>
      </c>
      <c r="C2152" t="s">
        <v>2247</v>
      </c>
      <c r="D2152" t="str">
        <f>RIGHT(tbStoricoOrdini[[#This Row],[ORDINE]],4)</f>
        <v>2149</v>
      </c>
      <c r="E2152" t="s">
        <v>27</v>
      </c>
      <c r="F2152" t="str">
        <f>VLOOKUP(tbStoricoOrdini[[#This Row],[CLIENTE]],tbClienti[],3,FALSE)</f>
        <v>Veneto</v>
      </c>
      <c r="G2152" t="str">
        <f>VLOOKUP(tbStoricoOrdini[[#This Row],[CLIENTE]],tbClienti[],7,FALSE)</f>
        <v>BD</v>
      </c>
      <c r="H2152" t="s">
        <v>74</v>
      </c>
      <c r="I2152" t="str">
        <f>IF(LEFT(tbStoricoOrdini[[#This Row],[ARTICOLO]],3) = "COG","COG",LEFT(tbStoricoOrdini[[#This Row],[ARTICOLO]],FIND(" ",tbStoricoOrdini[[#This Row],[ARTICOLO]])-1))</f>
        <v>AVRC</v>
      </c>
      <c r="J2152" t="str">
        <f>MID(tbStoricoOrdini[[#This Row],[ARTICOLO]],FIND(" ",tbStoricoOrdini[[#This Row],[ARTICOLO]])+1,4)</f>
        <v>2500</v>
      </c>
      <c r="K2152" t="str">
        <f>IFERROR(RIGHT(tbStoricoOrdini[[#This Row],[ARTICOLO]],LEN(tbStoricoOrdini[[#This Row],[ARTICOLO]])-FIND(" ",tbStoricoOrdini[[#This Row],[ARTICOLO]],FIND(" ",tbStoricoOrdini[[#This Row],[ARTICOLO]]) +1)),"")</f>
        <v>Gold</v>
      </c>
      <c r="L2152" s="3">
        <f>VLOOKUP(tbStoricoOrdini[[#This Row],[ARTICOLO]],tbArticoli[],2,FALSE)</f>
        <v>500</v>
      </c>
      <c r="M2152" s="22">
        <f>tbStoricoOrdini[[#This Row],[IMPORTO]]/tbStoricoOrdini[[#This Row],[PREZZO]]</f>
        <v>3.6379999999999999</v>
      </c>
      <c r="N2152" t="s">
        <v>10</v>
      </c>
      <c r="O2152" s="8">
        <f>VLOOKUP(tbStoricoOrdini[[#This Row],[AGENTE]],tbAgenti[],2,FALSE)</f>
        <v>3.6999999999999998E-2</v>
      </c>
      <c r="P2152" s="2">
        <v>1819</v>
      </c>
      <c r="Q2152" s="2">
        <f>tbStoricoOrdini[[#This Row],[IMPORTO]]*tbStoricoOrdini[[#This Row],[% COMM.]]</f>
        <v>67.302999999999997</v>
      </c>
      <c r="R2152" s="2">
        <f>tbStoricoOrdini[[#This Row],[TOT. COMM.]]+tbStoricoOrdini[[#This Row],[IMPORTO]]</f>
        <v>1886.3029999999999</v>
      </c>
    </row>
    <row r="2153" spans="1:18">
      <c r="A2153" s="1">
        <v>43891</v>
      </c>
      <c r="B2153" s="7">
        <f>MONTH(tbStoricoOrdini[[#This Row],[DATA]])</f>
        <v>3</v>
      </c>
      <c r="C2153" t="s">
        <v>2248</v>
      </c>
      <c r="D2153" t="str">
        <f>RIGHT(tbStoricoOrdini[[#This Row],[ORDINE]],4)</f>
        <v>2150</v>
      </c>
      <c r="E2153" t="s">
        <v>27</v>
      </c>
      <c r="F2153" t="str">
        <f>VLOOKUP(tbStoricoOrdini[[#This Row],[CLIENTE]],tbClienti[],3,FALSE)</f>
        <v>Veneto</v>
      </c>
      <c r="G2153" t="str">
        <f>VLOOKUP(tbStoricoOrdini[[#This Row],[CLIENTE]],tbClienti[],7,FALSE)</f>
        <v>BD</v>
      </c>
      <c r="H2153" t="s">
        <v>74</v>
      </c>
      <c r="I2153" t="str">
        <f>IF(LEFT(tbStoricoOrdini[[#This Row],[ARTICOLO]],3) = "COG","COG",LEFT(tbStoricoOrdini[[#This Row],[ARTICOLO]],FIND(" ",tbStoricoOrdini[[#This Row],[ARTICOLO]])-1))</f>
        <v>AVRC</v>
      </c>
      <c r="J2153" t="str">
        <f>MID(tbStoricoOrdini[[#This Row],[ARTICOLO]],FIND(" ",tbStoricoOrdini[[#This Row],[ARTICOLO]])+1,4)</f>
        <v>2500</v>
      </c>
      <c r="K2153" t="str">
        <f>IFERROR(RIGHT(tbStoricoOrdini[[#This Row],[ARTICOLO]],LEN(tbStoricoOrdini[[#This Row],[ARTICOLO]])-FIND(" ",tbStoricoOrdini[[#This Row],[ARTICOLO]],FIND(" ",tbStoricoOrdini[[#This Row],[ARTICOLO]]) +1)),"")</f>
        <v>Gold</v>
      </c>
      <c r="L2153" s="3">
        <f>VLOOKUP(tbStoricoOrdini[[#This Row],[ARTICOLO]],tbArticoli[],2,FALSE)</f>
        <v>500</v>
      </c>
      <c r="M2153" s="22">
        <f>tbStoricoOrdini[[#This Row],[IMPORTO]]/tbStoricoOrdini[[#This Row],[PREZZO]]</f>
        <v>37.624000000000002</v>
      </c>
      <c r="N2153" t="s">
        <v>19</v>
      </c>
      <c r="O2153" s="8">
        <f>VLOOKUP(tbStoricoOrdini[[#This Row],[AGENTE]],tbAgenti[],2,FALSE)</f>
        <v>0.05</v>
      </c>
      <c r="P2153" s="2">
        <v>18812</v>
      </c>
      <c r="Q2153" s="2">
        <f>tbStoricoOrdini[[#This Row],[IMPORTO]]*tbStoricoOrdini[[#This Row],[% COMM.]]</f>
        <v>940.6</v>
      </c>
      <c r="R2153" s="2">
        <f>tbStoricoOrdini[[#This Row],[TOT. COMM.]]+tbStoricoOrdini[[#This Row],[IMPORTO]]</f>
        <v>19752.599999999999</v>
      </c>
    </row>
    <row r="2154" spans="1:18">
      <c r="A2154" s="1">
        <v>43891</v>
      </c>
      <c r="B2154" s="7">
        <f>MONTH(tbStoricoOrdini[[#This Row],[DATA]])</f>
        <v>3</v>
      </c>
      <c r="C2154" t="s">
        <v>2249</v>
      </c>
      <c r="D2154" t="str">
        <f>RIGHT(tbStoricoOrdini[[#This Row],[ORDINE]],4)</f>
        <v>2151</v>
      </c>
      <c r="E2154" t="s">
        <v>27</v>
      </c>
      <c r="F2154" t="str">
        <f>VLOOKUP(tbStoricoOrdini[[#This Row],[CLIENTE]],tbClienti[],3,FALSE)</f>
        <v>Veneto</v>
      </c>
      <c r="G2154" t="str">
        <f>VLOOKUP(tbStoricoOrdini[[#This Row],[CLIENTE]],tbClienti[],7,FALSE)</f>
        <v>BD</v>
      </c>
      <c r="H2154" t="s">
        <v>74</v>
      </c>
      <c r="I2154" t="str">
        <f>IF(LEFT(tbStoricoOrdini[[#This Row],[ARTICOLO]],3) = "COG","COG",LEFT(tbStoricoOrdini[[#This Row],[ARTICOLO]],FIND(" ",tbStoricoOrdini[[#This Row],[ARTICOLO]])-1))</f>
        <v>AVRC</v>
      </c>
      <c r="J2154" t="str">
        <f>MID(tbStoricoOrdini[[#This Row],[ARTICOLO]],FIND(" ",tbStoricoOrdini[[#This Row],[ARTICOLO]])+1,4)</f>
        <v>2500</v>
      </c>
      <c r="K2154" t="str">
        <f>IFERROR(RIGHT(tbStoricoOrdini[[#This Row],[ARTICOLO]],LEN(tbStoricoOrdini[[#This Row],[ARTICOLO]])-FIND(" ",tbStoricoOrdini[[#This Row],[ARTICOLO]],FIND(" ",tbStoricoOrdini[[#This Row],[ARTICOLO]]) +1)),"")</f>
        <v>Gold</v>
      </c>
      <c r="L2154" s="3">
        <f>VLOOKUP(tbStoricoOrdini[[#This Row],[ARTICOLO]],tbArticoli[],2,FALSE)</f>
        <v>500</v>
      </c>
      <c r="M2154" s="22">
        <f>tbStoricoOrdini[[#This Row],[IMPORTO]]/tbStoricoOrdini[[#This Row],[PREZZO]]</f>
        <v>0.52</v>
      </c>
      <c r="N2154" t="s">
        <v>15</v>
      </c>
      <c r="O2154" s="8">
        <f>VLOOKUP(tbStoricoOrdini[[#This Row],[AGENTE]],tbAgenti[],2,FALSE)</f>
        <v>0.08</v>
      </c>
      <c r="P2154" s="2">
        <v>260</v>
      </c>
      <c r="Q2154" s="2">
        <f>tbStoricoOrdini[[#This Row],[IMPORTO]]*tbStoricoOrdini[[#This Row],[% COMM.]]</f>
        <v>20.8</v>
      </c>
      <c r="R2154" s="2">
        <f>tbStoricoOrdini[[#This Row],[TOT. COMM.]]+tbStoricoOrdini[[#This Row],[IMPORTO]]</f>
        <v>280.8</v>
      </c>
    </row>
    <row r="2155" spans="1:18">
      <c r="A2155" s="1">
        <v>43891</v>
      </c>
      <c r="B2155" s="7">
        <f>MONTH(tbStoricoOrdini[[#This Row],[DATA]])</f>
        <v>3</v>
      </c>
      <c r="C2155" t="s">
        <v>2250</v>
      </c>
      <c r="D2155" t="str">
        <f>RIGHT(tbStoricoOrdini[[#This Row],[ORDINE]],4)</f>
        <v>2152</v>
      </c>
      <c r="E2155" t="s">
        <v>27</v>
      </c>
      <c r="F2155" t="str">
        <f>VLOOKUP(tbStoricoOrdini[[#This Row],[CLIENTE]],tbClienti[],3,FALSE)</f>
        <v>Veneto</v>
      </c>
      <c r="G2155" t="str">
        <f>VLOOKUP(tbStoricoOrdini[[#This Row],[CLIENTE]],tbClienti[],7,FALSE)</f>
        <v>BD</v>
      </c>
      <c r="H2155" t="s">
        <v>74</v>
      </c>
      <c r="I2155" t="str">
        <f>IF(LEFT(tbStoricoOrdini[[#This Row],[ARTICOLO]],3) = "COG","COG",LEFT(tbStoricoOrdini[[#This Row],[ARTICOLO]],FIND(" ",tbStoricoOrdini[[#This Row],[ARTICOLO]])-1))</f>
        <v>AVRC</v>
      </c>
      <c r="J2155" t="str">
        <f>MID(tbStoricoOrdini[[#This Row],[ARTICOLO]],FIND(" ",tbStoricoOrdini[[#This Row],[ARTICOLO]])+1,4)</f>
        <v>2500</v>
      </c>
      <c r="K2155" t="str">
        <f>IFERROR(RIGHT(tbStoricoOrdini[[#This Row],[ARTICOLO]],LEN(tbStoricoOrdini[[#This Row],[ARTICOLO]])-FIND(" ",tbStoricoOrdini[[#This Row],[ARTICOLO]],FIND(" ",tbStoricoOrdini[[#This Row],[ARTICOLO]]) +1)),"")</f>
        <v>Gold</v>
      </c>
      <c r="L2155" s="3">
        <f>VLOOKUP(tbStoricoOrdini[[#This Row],[ARTICOLO]],tbArticoli[],2,FALSE)</f>
        <v>500</v>
      </c>
      <c r="M2155" s="22">
        <f>tbStoricoOrdini[[#This Row],[IMPORTO]]/tbStoricoOrdini[[#This Row],[PREZZO]]</f>
        <v>11.593999999999999</v>
      </c>
      <c r="N2155" t="s">
        <v>14</v>
      </c>
      <c r="O2155" s="8">
        <f>VLOOKUP(tbStoricoOrdini[[#This Row],[AGENTE]],tbAgenti[],2,FALSE)</f>
        <v>0.05</v>
      </c>
      <c r="P2155" s="2">
        <v>5797</v>
      </c>
      <c r="Q2155" s="2">
        <f>tbStoricoOrdini[[#This Row],[IMPORTO]]*tbStoricoOrdini[[#This Row],[% COMM.]]</f>
        <v>289.85000000000002</v>
      </c>
      <c r="R2155" s="2">
        <f>tbStoricoOrdini[[#This Row],[TOT. COMM.]]+tbStoricoOrdini[[#This Row],[IMPORTO]]</f>
        <v>6086.85</v>
      </c>
    </row>
    <row r="2156" spans="1:18">
      <c r="A2156" s="1">
        <v>43891</v>
      </c>
      <c r="B2156" s="7">
        <f>MONTH(tbStoricoOrdini[[#This Row],[DATA]])</f>
        <v>3</v>
      </c>
      <c r="C2156" t="s">
        <v>2251</v>
      </c>
      <c r="D2156" t="str">
        <f>RIGHT(tbStoricoOrdini[[#This Row],[ORDINE]],4)</f>
        <v>2153</v>
      </c>
      <c r="E2156" t="s">
        <v>27</v>
      </c>
      <c r="F2156" t="str">
        <f>VLOOKUP(tbStoricoOrdini[[#This Row],[CLIENTE]],tbClienti[],3,FALSE)</f>
        <v>Veneto</v>
      </c>
      <c r="G2156" t="str">
        <f>VLOOKUP(tbStoricoOrdini[[#This Row],[CLIENTE]],tbClienti[],7,FALSE)</f>
        <v>BD</v>
      </c>
      <c r="H2156" t="s">
        <v>74</v>
      </c>
      <c r="I2156" t="str">
        <f>IF(LEFT(tbStoricoOrdini[[#This Row],[ARTICOLO]],3) = "COG","COG",LEFT(tbStoricoOrdini[[#This Row],[ARTICOLO]],FIND(" ",tbStoricoOrdini[[#This Row],[ARTICOLO]])-1))</f>
        <v>AVRC</v>
      </c>
      <c r="J2156" t="str">
        <f>MID(tbStoricoOrdini[[#This Row],[ARTICOLO]],FIND(" ",tbStoricoOrdini[[#This Row],[ARTICOLO]])+1,4)</f>
        <v>2500</v>
      </c>
      <c r="K2156" t="str">
        <f>IFERROR(RIGHT(tbStoricoOrdini[[#This Row],[ARTICOLO]],LEN(tbStoricoOrdini[[#This Row],[ARTICOLO]])-FIND(" ",tbStoricoOrdini[[#This Row],[ARTICOLO]],FIND(" ",tbStoricoOrdini[[#This Row],[ARTICOLO]]) +1)),"")</f>
        <v>Gold</v>
      </c>
      <c r="L2156" s="3">
        <f>VLOOKUP(tbStoricoOrdini[[#This Row],[ARTICOLO]],tbArticoli[],2,FALSE)</f>
        <v>500</v>
      </c>
      <c r="M2156" s="22">
        <f>tbStoricoOrdini[[#This Row],[IMPORTO]]/tbStoricoOrdini[[#This Row],[PREZZO]]</f>
        <v>29.628</v>
      </c>
      <c r="N2156" t="s">
        <v>7</v>
      </c>
      <c r="O2156" s="8">
        <f>VLOOKUP(tbStoricoOrdini[[#This Row],[AGENTE]],tbAgenti[],2,FALSE)</f>
        <v>0.03</v>
      </c>
      <c r="P2156" s="2">
        <v>14814</v>
      </c>
      <c r="Q2156" s="2">
        <f>tbStoricoOrdini[[#This Row],[IMPORTO]]*tbStoricoOrdini[[#This Row],[% COMM.]]</f>
        <v>444.41999999999996</v>
      </c>
      <c r="R2156" s="2">
        <f>tbStoricoOrdini[[#This Row],[TOT. COMM.]]+tbStoricoOrdini[[#This Row],[IMPORTO]]</f>
        <v>15258.42</v>
      </c>
    </row>
    <row r="2157" spans="1:18">
      <c r="A2157" s="1">
        <v>43891</v>
      </c>
      <c r="B2157" s="7">
        <f>MONTH(tbStoricoOrdini[[#This Row],[DATA]])</f>
        <v>3</v>
      </c>
      <c r="C2157" t="s">
        <v>2252</v>
      </c>
      <c r="D2157" t="str">
        <f>RIGHT(tbStoricoOrdini[[#This Row],[ORDINE]],4)</f>
        <v>2154</v>
      </c>
      <c r="E2157" t="s">
        <v>27</v>
      </c>
      <c r="F2157" t="str">
        <f>VLOOKUP(tbStoricoOrdini[[#This Row],[CLIENTE]],tbClienti[],3,FALSE)</f>
        <v>Veneto</v>
      </c>
      <c r="G2157" t="str">
        <f>VLOOKUP(tbStoricoOrdini[[#This Row],[CLIENTE]],tbClienti[],7,FALSE)</f>
        <v>BD</v>
      </c>
      <c r="H2157" t="s">
        <v>74</v>
      </c>
      <c r="I2157" t="str">
        <f>IF(LEFT(tbStoricoOrdini[[#This Row],[ARTICOLO]],3) = "COG","COG",LEFT(tbStoricoOrdini[[#This Row],[ARTICOLO]],FIND(" ",tbStoricoOrdini[[#This Row],[ARTICOLO]])-1))</f>
        <v>AVRC</v>
      </c>
      <c r="J2157" t="str">
        <f>MID(tbStoricoOrdini[[#This Row],[ARTICOLO]],FIND(" ",tbStoricoOrdini[[#This Row],[ARTICOLO]])+1,4)</f>
        <v>2500</v>
      </c>
      <c r="K2157" t="str">
        <f>IFERROR(RIGHT(tbStoricoOrdini[[#This Row],[ARTICOLO]],LEN(tbStoricoOrdini[[#This Row],[ARTICOLO]])-FIND(" ",tbStoricoOrdini[[#This Row],[ARTICOLO]],FIND(" ",tbStoricoOrdini[[#This Row],[ARTICOLO]]) +1)),"")</f>
        <v>Gold</v>
      </c>
      <c r="L2157" s="3">
        <f>VLOOKUP(tbStoricoOrdini[[#This Row],[ARTICOLO]],tbArticoli[],2,FALSE)</f>
        <v>500</v>
      </c>
      <c r="M2157" s="22">
        <f>tbStoricoOrdini[[#This Row],[IMPORTO]]/tbStoricoOrdini[[#This Row],[PREZZO]]</f>
        <v>107.056</v>
      </c>
      <c r="N2157" t="s">
        <v>20</v>
      </c>
      <c r="O2157" s="8">
        <f>VLOOKUP(tbStoricoOrdini[[#This Row],[AGENTE]],tbAgenti[],2,FALSE)</f>
        <v>0.05</v>
      </c>
      <c r="P2157" s="2">
        <v>53528</v>
      </c>
      <c r="Q2157" s="2">
        <f>tbStoricoOrdini[[#This Row],[IMPORTO]]*tbStoricoOrdini[[#This Row],[% COMM.]]</f>
        <v>2676.4</v>
      </c>
      <c r="R2157" s="2">
        <f>tbStoricoOrdini[[#This Row],[TOT. COMM.]]+tbStoricoOrdini[[#This Row],[IMPORTO]]</f>
        <v>56204.4</v>
      </c>
    </row>
    <row r="2158" spans="1:18">
      <c r="A2158" s="1">
        <v>43891</v>
      </c>
      <c r="B2158" s="7">
        <f>MONTH(tbStoricoOrdini[[#This Row],[DATA]])</f>
        <v>3</v>
      </c>
      <c r="C2158" t="s">
        <v>2253</v>
      </c>
      <c r="D2158" t="str">
        <f>RIGHT(tbStoricoOrdini[[#This Row],[ORDINE]],4)</f>
        <v>2155</v>
      </c>
      <c r="E2158" t="s">
        <v>27</v>
      </c>
      <c r="F2158" t="str">
        <f>VLOOKUP(tbStoricoOrdini[[#This Row],[CLIENTE]],tbClienti[],3,FALSE)</f>
        <v>Veneto</v>
      </c>
      <c r="G2158" t="str">
        <f>VLOOKUP(tbStoricoOrdini[[#This Row],[CLIENTE]],tbClienti[],7,FALSE)</f>
        <v>BD</v>
      </c>
      <c r="H2158" t="s">
        <v>74</v>
      </c>
      <c r="I2158" t="str">
        <f>IF(LEFT(tbStoricoOrdini[[#This Row],[ARTICOLO]],3) = "COG","COG",LEFT(tbStoricoOrdini[[#This Row],[ARTICOLO]],FIND(" ",tbStoricoOrdini[[#This Row],[ARTICOLO]])-1))</f>
        <v>AVRC</v>
      </c>
      <c r="J2158" t="str">
        <f>MID(tbStoricoOrdini[[#This Row],[ARTICOLO]],FIND(" ",tbStoricoOrdini[[#This Row],[ARTICOLO]])+1,4)</f>
        <v>2500</v>
      </c>
      <c r="K2158" t="str">
        <f>IFERROR(RIGHT(tbStoricoOrdini[[#This Row],[ARTICOLO]],LEN(tbStoricoOrdini[[#This Row],[ARTICOLO]])-FIND(" ",tbStoricoOrdini[[#This Row],[ARTICOLO]],FIND(" ",tbStoricoOrdini[[#This Row],[ARTICOLO]]) +1)),"")</f>
        <v>Gold</v>
      </c>
      <c r="L2158" s="3">
        <f>VLOOKUP(tbStoricoOrdini[[#This Row],[ARTICOLO]],tbArticoli[],2,FALSE)</f>
        <v>500</v>
      </c>
      <c r="M2158" s="22">
        <f>tbStoricoOrdini[[#This Row],[IMPORTO]]/tbStoricoOrdini[[#This Row],[PREZZO]]</f>
        <v>2.472</v>
      </c>
      <c r="N2158" t="s">
        <v>18</v>
      </c>
      <c r="O2158" s="8">
        <f>VLOOKUP(tbStoricoOrdini[[#This Row],[AGENTE]],tbAgenti[],2,FALSE)</f>
        <v>0.03</v>
      </c>
      <c r="P2158" s="2">
        <v>1236</v>
      </c>
      <c r="Q2158" s="2">
        <f>tbStoricoOrdini[[#This Row],[IMPORTO]]*tbStoricoOrdini[[#This Row],[% COMM.]]</f>
        <v>37.08</v>
      </c>
      <c r="R2158" s="2">
        <f>tbStoricoOrdini[[#This Row],[TOT. COMM.]]+tbStoricoOrdini[[#This Row],[IMPORTO]]</f>
        <v>1273.08</v>
      </c>
    </row>
    <row r="2159" spans="1:18">
      <c r="A2159" s="1">
        <v>43891</v>
      </c>
      <c r="B2159" s="7">
        <f>MONTH(tbStoricoOrdini[[#This Row],[DATA]])</f>
        <v>3</v>
      </c>
      <c r="C2159" t="s">
        <v>2254</v>
      </c>
      <c r="D2159" t="str">
        <f>RIGHT(tbStoricoOrdini[[#This Row],[ORDINE]],4)</f>
        <v>2156</v>
      </c>
      <c r="E2159" t="s">
        <v>27</v>
      </c>
      <c r="F2159" t="str">
        <f>VLOOKUP(tbStoricoOrdini[[#This Row],[CLIENTE]],tbClienti[],3,FALSE)</f>
        <v>Veneto</v>
      </c>
      <c r="G2159" t="str">
        <f>VLOOKUP(tbStoricoOrdini[[#This Row],[CLIENTE]],tbClienti[],7,FALSE)</f>
        <v>BD</v>
      </c>
      <c r="H2159" t="s">
        <v>74</v>
      </c>
      <c r="I2159" t="str">
        <f>IF(LEFT(tbStoricoOrdini[[#This Row],[ARTICOLO]],3) = "COG","COG",LEFT(tbStoricoOrdini[[#This Row],[ARTICOLO]],FIND(" ",tbStoricoOrdini[[#This Row],[ARTICOLO]])-1))</f>
        <v>AVRC</v>
      </c>
      <c r="J2159" t="str">
        <f>MID(tbStoricoOrdini[[#This Row],[ARTICOLO]],FIND(" ",tbStoricoOrdini[[#This Row],[ARTICOLO]])+1,4)</f>
        <v>2500</v>
      </c>
      <c r="K2159" t="str">
        <f>IFERROR(RIGHT(tbStoricoOrdini[[#This Row],[ARTICOLO]],LEN(tbStoricoOrdini[[#This Row],[ARTICOLO]])-FIND(" ",tbStoricoOrdini[[#This Row],[ARTICOLO]],FIND(" ",tbStoricoOrdini[[#This Row],[ARTICOLO]]) +1)),"")</f>
        <v>Gold</v>
      </c>
      <c r="L2159" s="3">
        <f>VLOOKUP(tbStoricoOrdini[[#This Row],[ARTICOLO]],tbArticoli[],2,FALSE)</f>
        <v>500</v>
      </c>
      <c r="M2159" s="22">
        <f>tbStoricoOrdini[[#This Row],[IMPORTO]]/tbStoricoOrdini[[#This Row],[PREZZO]]</f>
        <v>2.1339999999999999</v>
      </c>
      <c r="N2159" t="s">
        <v>6</v>
      </c>
      <c r="O2159" s="8">
        <f>VLOOKUP(tbStoricoOrdini[[#This Row],[AGENTE]],tbAgenti[],2,FALSE)</f>
        <v>7.4999999999999997E-2</v>
      </c>
      <c r="P2159" s="2">
        <v>1067</v>
      </c>
      <c r="Q2159" s="2">
        <f>tbStoricoOrdini[[#This Row],[IMPORTO]]*tbStoricoOrdini[[#This Row],[% COMM.]]</f>
        <v>80.024999999999991</v>
      </c>
      <c r="R2159" s="2">
        <f>tbStoricoOrdini[[#This Row],[TOT. COMM.]]+tbStoricoOrdini[[#This Row],[IMPORTO]]</f>
        <v>1147.0250000000001</v>
      </c>
    </row>
    <row r="2160" spans="1:18">
      <c r="A2160" s="1">
        <v>43891</v>
      </c>
      <c r="B2160" s="7">
        <f>MONTH(tbStoricoOrdini[[#This Row],[DATA]])</f>
        <v>3</v>
      </c>
      <c r="C2160" t="s">
        <v>2255</v>
      </c>
      <c r="D2160" t="str">
        <f>RIGHT(tbStoricoOrdini[[#This Row],[ORDINE]],4)</f>
        <v>2157</v>
      </c>
      <c r="E2160" t="s">
        <v>27</v>
      </c>
      <c r="F2160" t="str">
        <f>VLOOKUP(tbStoricoOrdini[[#This Row],[CLIENTE]],tbClienti[],3,FALSE)</f>
        <v>Veneto</v>
      </c>
      <c r="G2160" t="str">
        <f>VLOOKUP(tbStoricoOrdini[[#This Row],[CLIENTE]],tbClienti[],7,FALSE)</f>
        <v>BD</v>
      </c>
      <c r="H2160" t="s">
        <v>74</v>
      </c>
      <c r="I2160" t="str">
        <f>IF(LEFT(tbStoricoOrdini[[#This Row],[ARTICOLO]],3) = "COG","COG",LEFT(tbStoricoOrdini[[#This Row],[ARTICOLO]],FIND(" ",tbStoricoOrdini[[#This Row],[ARTICOLO]])-1))</f>
        <v>AVRC</v>
      </c>
      <c r="J2160" t="str">
        <f>MID(tbStoricoOrdini[[#This Row],[ARTICOLO]],FIND(" ",tbStoricoOrdini[[#This Row],[ARTICOLO]])+1,4)</f>
        <v>2500</v>
      </c>
      <c r="K2160" t="str">
        <f>IFERROR(RIGHT(tbStoricoOrdini[[#This Row],[ARTICOLO]],LEN(tbStoricoOrdini[[#This Row],[ARTICOLO]])-FIND(" ",tbStoricoOrdini[[#This Row],[ARTICOLO]],FIND(" ",tbStoricoOrdini[[#This Row],[ARTICOLO]]) +1)),"")</f>
        <v>Gold</v>
      </c>
      <c r="L2160" s="3">
        <f>VLOOKUP(tbStoricoOrdini[[#This Row],[ARTICOLO]],tbArticoli[],2,FALSE)</f>
        <v>500</v>
      </c>
      <c r="M2160" s="22">
        <f>tbStoricoOrdini[[#This Row],[IMPORTO]]/tbStoricoOrdini[[#This Row],[PREZZO]]</f>
        <v>55.47</v>
      </c>
      <c r="N2160" t="s">
        <v>9</v>
      </c>
      <c r="O2160" s="8">
        <f>VLOOKUP(tbStoricoOrdini[[#This Row],[AGENTE]],tbAgenti[],2,FALSE)</f>
        <v>0.05</v>
      </c>
      <c r="P2160" s="2">
        <v>27735</v>
      </c>
      <c r="Q2160" s="2">
        <f>tbStoricoOrdini[[#This Row],[IMPORTO]]*tbStoricoOrdini[[#This Row],[% COMM.]]</f>
        <v>1386.75</v>
      </c>
      <c r="R2160" s="2">
        <f>tbStoricoOrdini[[#This Row],[TOT. COMM.]]+tbStoricoOrdini[[#This Row],[IMPORTO]]</f>
        <v>29121.75</v>
      </c>
    </row>
    <row r="2161" spans="1:18">
      <c r="A2161" s="1">
        <v>43891</v>
      </c>
      <c r="B2161" s="7">
        <f>MONTH(tbStoricoOrdini[[#This Row],[DATA]])</f>
        <v>3</v>
      </c>
      <c r="C2161" t="s">
        <v>2256</v>
      </c>
      <c r="D2161" t="str">
        <f>RIGHT(tbStoricoOrdini[[#This Row],[ORDINE]],4)</f>
        <v>2158</v>
      </c>
      <c r="E2161" t="s">
        <v>27</v>
      </c>
      <c r="F2161" t="str">
        <f>VLOOKUP(tbStoricoOrdini[[#This Row],[CLIENTE]],tbClienti[],3,FALSE)</f>
        <v>Veneto</v>
      </c>
      <c r="G2161" t="str">
        <f>VLOOKUP(tbStoricoOrdini[[#This Row],[CLIENTE]],tbClienti[],7,FALSE)</f>
        <v>BD</v>
      </c>
      <c r="H2161" t="s">
        <v>77</v>
      </c>
      <c r="I2161" t="str">
        <f>IF(LEFT(tbStoricoOrdini[[#This Row],[ARTICOLO]],3) = "COG","COG",LEFT(tbStoricoOrdini[[#This Row],[ARTICOLO]],FIND(" ",tbStoricoOrdini[[#This Row],[ARTICOLO]])-1))</f>
        <v>COG</v>
      </c>
      <c r="J2161" t="str">
        <f>MID(tbStoricoOrdini[[#This Row],[ARTICOLO]],FIND(" ",tbStoricoOrdini[[#This Row],[ARTICOLO]])+1,4)</f>
        <v>2000</v>
      </c>
      <c r="K2161" t="str">
        <f>IFERROR(RIGHT(tbStoricoOrdini[[#This Row],[ARTICOLO]],LEN(tbStoricoOrdini[[#This Row],[ARTICOLO]])-FIND(" ",tbStoricoOrdini[[#This Row],[ARTICOLO]],FIND(" ",tbStoricoOrdini[[#This Row],[ARTICOLO]]) +1)),"")</f>
        <v>Medium</v>
      </c>
      <c r="L2161" s="3">
        <f>VLOOKUP(tbStoricoOrdini[[#This Row],[ARTICOLO]],tbArticoli[],2,FALSE)</f>
        <v>200</v>
      </c>
      <c r="M2161" s="22">
        <f>tbStoricoOrdini[[#This Row],[IMPORTO]]/tbStoricoOrdini[[#This Row],[PREZZO]]</f>
        <v>6.7149999999999999</v>
      </c>
      <c r="N2161" t="s">
        <v>9</v>
      </c>
      <c r="O2161" s="8">
        <f>VLOOKUP(tbStoricoOrdini[[#This Row],[AGENTE]],tbAgenti[],2,FALSE)</f>
        <v>0.05</v>
      </c>
      <c r="P2161" s="2">
        <v>1343</v>
      </c>
      <c r="Q2161" s="2">
        <f>tbStoricoOrdini[[#This Row],[IMPORTO]]*tbStoricoOrdini[[#This Row],[% COMM.]]</f>
        <v>67.150000000000006</v>
      </c>
      <c r="R2161" s="2">
        <f>tbStoricoOrdini[[#This Row],[TOT. COMM.]]+tbStoricoOrdini[[#This Row],[IMPORTO]]</f>
        <v>1410.15</v>
      </c>
    </row>
    <row r="2162" spans="1:18">
      <c r="A2162" s="1">
        <v>43891</v>
      </c>
      <c r="B2162" s="7">
        <f>MONTH(tbStoricoOrdini[[#This Row],[DATA]])</f>
        <v>3</v>
      </c>
      <c r="C2162" t="s">
        <v>2257</v>
      </c>
      <c r="D2162" t="str">
        <f>RIGHT(tbStoricoOrdini[[#This Row],[ORDINE]],4)</f>
        <v>2159</v>
      </c>
      <c r="E2162" t="s">
        <v>27</v>
      </c>
      <c r="F2162" t="str">
        <f>VLOOKUP(tbStoricoOrdini[[#This Row],[CLIENTE]],tbClienti[],3,FALSE)</f>
        <v>Veneto</v>
      </c>
      <c r="G2162" t="str">
        <f>VLOOKUP(tbStoricoOrdini[[#This Row],[CLIENTE]],tbClienti[],7,FALSE)</f>
        <v>BD</v>
      </c>
      <c r="H2162" t="s">
        <v>61</v>
      </c>
      <c r="I2162" t="str">
        <f>IF(LEFT(tbStoricoOrdini[[#This Row],[ARTICOLO]],3) = "COG","COG",LEFT(tbStoricoOrdini[[#This Row],[ARTICOLO]],FIND(" ",tbStoricoOrdini[[#This Row],[ARTICOLO]])-1))</f>
        <v>KLM</v>
      </c>
      <c r="J2162" t="str">
        <f>MID(tbStoricoOrdini[[#This Row],[ARTICOLO]],FIND(" ",tbStoricoOrdini[[#This Row],[ARTICOLO]])+1,4)</f>
        <v>5000</v>
      </c>
      <c r="K2162" t="str">
        <f>IFERROR(RIGHT(tbStoricoOrdini[[#This Row],[ARTICOLO]],LEN(tbStoricoOrdini[[#This Row],[ARTICOLO]])-FIND(" ",tbStoricoOrdini[[#This Row],[ARTICOLO]],FIND(" ",tbStoricoOrdini[[#This Row],[ARTICOLO]]) +1)),"")</f>
        <v>Medium</v>
      </c>
      <c r="L2162" s="3">
        <f>VLOOKUP(tbStoricoOrdini[[#This Row],[ARTICOLO]],tbArticoli[],2,FALSE)</f>
        <v>150</v>
      </c>
      <c r="M2162" s="22">
        <f>tbStoricoOrdini[[#This Row],[IMPORTO]]/tbStoricoOrdini[[#This Row],[PREZZO]]</f>
        <v>23.84</v>
      </c>
      <c r="N2162" t="s">
        <v>10</v>
      </c>
      <c r="O2162" s="8">
        <f>VLOOKUP(tbStoricoOrdini[[#This Row],[AGENTE]],tbAgenti[],2,FALSE)</f>
        <v>3.6999999999999998E-2</v>
      </c>
      <c r="P2162" s="2">
        <v>3576</v>
      </c>
      <c r="Q2162" s="2">
        <f>tbStoricoOrdini[[#This Row],[IMPORTO]]*tbStoricoOrdini[[#This Row],[% COMM.]]</f>
        <v>132.31199999999998</v>
      </c>
      <c r="R2162" s="2">
        <f>tbStoricoOrdini[[#This Row],[TOT. COMM.]]+tbStoricoOrdini[[#This Row],[IMPORTO]]</f>
        <v>3708.3119999999999</v>
      </c>
    </row>
    <row r="2163" spans="1:18">
      <c r="A2163" s="1">
        <v>43891</v>
      </c>
      <c r="B2163" s="7">
        <f>MONTH(tbStoricoOrdini[[#This Row],[DATA]])</f>
        <v>3</v>
      </c>
      <c r="C2163" t="s">
        <v>2258</v>
      </c>
      <c r="D2163" t="str">
        <f>RIGHT(tbStoricoOrdini[[#This Row],[ORDINE]],4)</f>
        <v>2160</v>
      </c>
      <c r="E2163" t="s">
        <v>27</v>
      </c>
      <c r="F2163" t="str">
        <f>VLOOKUP(tbStoricoOrdini[[#This Row],[CLIENTE]],tbClienti[],3,FALSE)</f>
        <v>Veneto</v>
      </c>
      <c r="G2163" t="str">
        <f>VLOOKUP(tbStoricoOrdini[[#This Row],[CLIENTE]],tbClienti[],7,FALSE)</f>
        <v>BD</v>
      </c>
      <c r="H2163" t="s">
        <v>61</v>
      </c>
      <c r="I2163" t="str">
        <f>IF(LEFT(tbStoricoOrdini[[#This Row],[ARTICOLO]],3) = "COG","COG",LEFT(tbStoricoOrdini[[#This Row],[ARTICOLO]],FIND(" ",tbStoricoOrdini[[#This Row],[ARTICOLO]])-1))</f>
        <v>KLM</v>
      </c>
      <c r="J2163" t="str">
        <f>MID(tbStoricoOrdini[[#This Row],[ARTICOLO]],FIND(" ",tbStoricoOrdini[[#This Row],[ARTICOLO]])+1,4)</f>
        <v>5000</v>
      </c>
      <c r="K2163" t="str">
        <f>IFERROR(RIGHT(tbStoricoOrdini[[#This Row],[ARTICOLO]],LEN(tbStoricoOrdini[[#This Row],[ARTICOLO]])-FIND(" ",tbStoricoOrdini[[#This Row],[ARTICOLO]],FIND(" ",tbStoricoOrdini[[#This Row],[ARTICOLO]]) +1)),"")</f>
        <v>Medium</v>
      </c>
      <c r="L2163" s="3">
        <f>VLOOKUP(tbStoricoOrdini[[#This Row],[ARTICOLO]],tbArticoli[],2,FALSE)</f>
        <v>150</v>
      </c>
      <c r="M2163" s="22">
        <f>tbStoricoOrdini[[#This Row],[IMPORTO]]/tbStoricoOrdini[[#This Row],[PREZZO]]</f>
        <v>394.12</v>
      </c>
      <c r="N2163" t="s">
        <v>19</v>
      </c>
      <c r="O2163" s="8">
        <f>VLOOKUP(tbStoricoOrdini[[#This Row],[AGENTE]],tbAgenti[],2,FALSE)</f>
        <v>0.05</v>
      </c>
      <c r="P2163" s="2">
        <v>59118</v>
      </c>
      <c r="Q2163" s="2">
        <f>tbStoricoOrdini[[#This Row],[IMPORTO]]*tbStoricoOrdini[[#This Row],[% COMM.]]</f>
        <v>2955.9</v>
      </c>
      <c r="R2163" s="2">
        <f>tbStoricoOrdini[[#This Row],[TOT. COMM.]]+tbStoricoOrdini[[#This Row],[IMPORTO]]</f>
        <v>62073.9</v>
      </c>
    </row>
    <row r="2164" spans="1:18">
      <c r="A2164" s="1">
        <v>43891</v>
      </c>
      <c r="B2164" s="7">
        <f>MONTH(tbStoricoOrdini[[#This Row],[DATA]])</f>
        <v>3</v>
      </c>
      <c r="C2164" t="s">
        <v>2259</v>
      </c>
      <c r="D2164" t="str">
        <f>RIGHT(tbStoricoOrdini[[#This Row],[ORDINE]],4)</f>
        <v>2161</v>
      </c>
      <c r="E2164" t="s">
        <v>27</v>
      </c>
      <c r="F2164" t="str">
        <f>VLOOKUP(tbStoricoOrdini[[#This Row],[CLIENTE]],tbClienti[],3,FALSE)</f>
        <v>Veneto</v>
      </c>
      <c r="G2164" t="str">
        <f>VLOOKUP(tbStoricoOrdini[[#This Row],[CLIENTE]],tbClienti[],7,FALSE)</f>
        <v>BD</v>
      </c>
      <c r="H2164" t="s">
        <v>61</v>
      </c>
      <c r="I2164" t="str">
        <f>IF(LEFT(tbStoricoOrdini[[#This Row],[ARTICOLO]],3) = "COG","COG",LEFT(tbStoricoOrdini[[#This Row],[ARTICOLO]],FIND(" ",tbStoricoOrdini[[#This Row],[ARTICOLO]])-1))</f>
        <v>KLM</v>
      </c>
      <c r="J2164" t="str">
        <f>MID(tbStoricoOrdini[[#This Row],[ARTICOLO]],FIND(" ",tbStoricoOrdini[[#This Row],[ARTICOLO]])+1,4)</f>
        <v>5000</v>
      </c>
      <c r="K2164" t="str">
        <f>IFERROR(RIGHT(tbStoricoOrdini[[#This Row],[ARTICOLO]],LEN(tbStoricoOrdini[[#This Row],[ARTICOLO]])-FIND(" ",tbStoricoOrdini[[#This Row],[ARTICOLO]],FIND(" ",tbStoricoOrdini[[#This Row],[ARTICOLO]]) +1)),"")</f>
        <v>Medium</v>
      </c>
      <c r="L2164" s="3">
        <f>VLOOKUP(tbStoricoOrdini[[#This Row],[ARTICOLO]],tbArticoli[],2,FALSE)</f>
        <v>150</v>
      </c>
      <c r="M2164" s="22">
        <f>tbStoricoOrdini[[#This Row],[IMPORTO]]/tbStoricoOrdini[[#This Row],[PREZZO]]</f>
        <v>24.646666666666668</v>
      </c>
      <c r="N2164" t="s">
        <v>15</v>
      </c>
      <c r="O2164" s="8">
        <f>VLOOKUP(tbStoricoOrdini[[#This Row],[AGENTE]],tbAgenti[],2,FALSE)</f>
        <v>0.08</v>
      </c>
      <c r="P2164" s="2">
        <v>3697</v>
      </c>
      <c r="Q2164" s="2">
        <f>tbStoricoOrdini[[#This Row],[IMPORTO]]*tbStoricoOrdini[[#This Row],[% COMM.]]</f>
        <v>295.76</v>
      </c>
      <c r="R2164" s="2">
        <f>tbStoricoOrdini[[#This Row],[TOT. COMM.]]+tbStoricoOrdini[[#This Row],[IMPORTO]]</f>
        <v>3992.76</v>
      </c>
    </row>
    <row r="2165" spans="1:18">
      <c r="A2165" s="1">
        <v>43891</v>
      </c>
      <c r="B2165" s="7">
        <f>MONTH(tbStoricoOrdini[[#This Row],[DATA]])</f>
        <v>3</v>
      </c>
      <c r="C2165" t="s">
        <v>2260</v>
      </c>
      <c r="D2165" t="str">
        <f>RIGHT(tbStoricoOrdini[[#This Row],[ORDINE]],4)</f>
        <v>2162</v>
      </c>
      <c r="E2165" t="s">
        <v>27</v>
      </c>
      <c r="F2165" t="str">
        <f>VLOOKUP(tbStoricoOrdini[[#This Row],[CLIENTE]],tbClienti[],3,FALSE)</f>
        <v>Veneto</v>
      </c>
      <c r="G2165" t="str">
        <f>VLOOKUP(tbStoricoOrdini[[#This Row],[CLIENTE]],tbClienti[],7,FALSE)</f>
        <v>BD</v>
      </c>
      <c r="H2165" t="s">
        <v>61</v>
      </c>
      <c r="I2165" t="str">
        <f>IF(LEFT(tbStoricoOrdini[[#This Row],[ARTICOLO]],3) = "COG","COG",LEFT(tbStoricoOrdini[[#This Row],[ARTICOLO]],FIND(" ",tbStoricoOrdini[[#This Row],[ARTICOLO]])-1))</f>
        <v>KLM</v>
      </c>
      <c r="J2165" t="str">
        <f>MID(tbStoricoOrdini[[#This Row],[ARTICOLO]],FIND(" ",tbStoricoOrdini[[#This Row],[ARTICOLO]])+1,4)</f>
        <v>5000</v>
      </c>
      <c r="K2165" t="str">
        <f>IFERROR(RIGHT(tbStoricoOrdini[[#This Row],[ARTICOLO]],LEN(tbStoricoOrdini[[#This Row],[ARTICOLO]])-FIND(" ",tbStoricoOrdini[[#This Row],[ARTICOLO]],FIND(" ",tbStoricoOrdini[[#This Row],[ARTICOLO]]) +1)),"")</f>
        <v>Medium</v>
      </c>
      <c r="L2165" s="3">
        <f>VLOOKUP(tbStoricoOrdini[[#This Row],[ARTICOLO]],tbArticoli[],2,FALSE)</f>
        <v>150</v>
      </c>
      <c r="M2165" s="22">
        <f>tbStoricoOrdini[[#This Row],[IMPORTO]]/tbStoricoOrdini[[#This Row],[PREZZO]]</f>
        <v>60.54</v>
      </c>
      <c r="N2165" t="s">
        <v>14</v>
      </c>
      <c r="O2165" s="8">
        <f>VLOOKUP(tbStoricoOrdini[[#This Row],[AGENTE]],tbAgenti[],2,FALSE)</f>
        <v>0.05</v>
      </c>
      <c r="P2165" s="2">
        <v>9081</v>
      </c>
      <c r="Q2165" s="2">
        <f>tbStoricoOrdini[[#This Row],[IMPORTO]]*tbStoricoOrdini[[#This Row],[% COMM.]]</f>
        <v>454.05</v>
      </c>
      <c r="R2165" s="2">
        <f>tbStoricoOrdini[[#This Row],[TOT. COMM.]]+tbStoricoOrdini[[#This Row],[IMPORTO]]</f>
        <v>9535.0499999999993</v>
      </c>
    </row>
    <row r="2166" spans="1:18">
      <c r="A2166" s="1">
        <v>43891</v>
      </c>
      <c r="B2166" s="7">
        <f>MONTH(tbStoricoOrdini[[#This Row],[DATA]])</f>
        <v>3</v>
      </c>
      <c r="C2166" t="s">
        <v>2261</v>
      </c>
      <c r="D2166" t="str">
        <f>RIGHT(tbStoricoOrdini[[#This Row],[ORDINE]],4)</f>
        <v>2163</v>
      </c>
      <c r="E2166" t="s">
        <v>27</v>
      </c>
      <c r="F2166" t="str">
        <f>VLOOKUP(tbStoricoOrdini[[#This Row],[CLIENTE]],tbClienti[],3,FALSE)</f>
        <v>Veneto</v>
      </c>
      <c r="G2166" t="str">
        <f>VLOOKUP(tbStoricoOrdini[[#This Row],[CLIENTE]],tbClienti[],7,FALSE)</f>
        <v>BD</v>
      </c>
      <c r="H2166" t="s">
        <v>61</v>
      </c>
      <c r="I2166" t="str">
        <f>IF(LEFT(tbStoricoOrdini[[#This Row],[ARTICOLO]],3) = "COG","COG",LEFT(tbStoricoOrdini[[#This Row],[ARTICOLO]],FIND(" ",tbStoricoOrdini[[#This Row],[ARTICOLO]])-1))</f>
        <v>KLM</v>
      </c>
      <c r="J2166" t="str">
        <f>MID(tbStoricoOrdini[[#This Row],[ARTICOLO]],FIND(" ",tbStoricoOrdini[[#This Row],[ARTICOLO]])+1,4)</f>
        <v>5000</v>
      </c>
      <c r="K2166" t="str">
        <f>IFERROR(RIGHT(tbStoricoOrdini[[#This Row],[ARTICOLO]],LEN(tbStoricoOrdini[[#This Row],[ARTICOLO]])-FIND(" ",tbStoricoOrdini[[#This Row],[ARTICOLO]],FIND(" ",tbStoricoOrdini[[#This Row],[ARTICOLO]]) +1)),"")</f>
        <v>Medium</v>
      </c>
      <c r="L2166" s="3">
        <f>VLOOKUP(tbStoricoOrdini[[#This Row],[ARTICOLO]],tbArticoli[],2,FALSE)</f>
        <v>150</v>
      </c>
      <c r="M2166" s="22">
        <f>tbStoricoOrdini[[#This Row],[IMPORTO]]/tbStoricoOrdini[[#This Row],[PREZZO]]</f>
        <v>184.30666666666667</v>
      </c>
      <c r="N2166" t="s">
        <v>7</v>
      </c>
      <c r="O2166" s="8">
        <f>VLOOKUP(tbStoricoOrdini[[#This Row],[AGENTE]],tbAgenti[],2,FALSE)</f>
        <v>0.03</v>
      </c>
      <c r="P2166" s="2">
        <v>27646</v>
      </c>
      <c r="Q2166" s="2">
        <f>tbStoricoOrdini[[#This Row],[IMPORTO]]*tbStoricoOrdini[[#This Row],[% COMM.]]</f>
        <v>829.38</v>
      </c>
      <c r="R2166" s="2">
        <f>tbStoricoOrdini[[#This Row],[TOT. COMM.]]+tbStoricoOrdini[[#This Row],[IMPORTO]]</f>
        <v>28475.38</v>
      </c>
    </row>
    <row r="2167" spans="1:18">
      <c r="A2167" s="1">
        <v>43891</v>
      </c>
      <c r="B2167" s="7">
        <f>MONTH(tbStoricoOrdini[[#This Row],[DATA]])</f>
        <v>3</v>
      </c>
      <c r="C2167" t="s">
        <v>2262</v>
      </c>
      <c r="D2167" t="str">
        <f>RIGHT(tbStoricoOrdini[[#This Row],[ORDINE]],4)</f>
        <v>2164</v>
      </c>
      <c r="E2167" t="s">
        <v>27</v>
      </c>
      <c r="F2167" t="str">
        <f>VLOOKUP(tbStoricoOrdini[[#This Row],[CLIENTE]],tbClienti[],3,FALSE)</f>
        <v>Veneto</v>
      </c>
      <c r="G2167" t="str">
        <f>VLOOKUP(tbStoricoOrdini[[#This Row],[CLIENTE]],tbClienti[],7,FALSE)</f>
        <v>BD</v>
      </c>
      <c r="H2167" t="s">
        <v>61</v>
      </c>
      <c r="I2167" t="str">
        <f>IF(LEFT(tbStoricoOrdini[[#This Row],[ARTICOLO]],3) = "COG","COG",LEFT(tbStoricoOrdini[[#This Row],[ARTICOLO]],FIND(" ",tbStoricoOrdini[[#This Row],[ARTICOLO]])-1))</f>
        <v>KLM</v>
      </c>
      <c r="J2167" t="str">
        <f>MID(tbStoricoOrdini[[#This Row],[ARTICOLO]],FIND(" ",tbStoricoOrdini[[#This Row],[ARTICOLO]])+1,4)</f>
        <v>5000</v>
      </c>
      <c r="K2167" t="str">
        <f>IFERROR(RIGHT(tbStoricoOrdini[[#This Row],[ARTICOLO]],LEN(tbStoricoOrdini[[#This Row],[ARTICOLO]])-FIND(" ",tbStoricoOrdini[[#This Row],[ARTICOLO]],FIND(" ",tbStoricoOrdini[[#This Row],[ARTICOLO]]) +1)),"")</f>
        <v>Medium</v>
      </c>
      <c r="L2167" s="3">
        <f>VLOOKUP(tbStoricoOrdini[[#This Row],[ARTICOLO]],tbArticoli[],2,FALSE)</f>
        <v>150</v>
      </c>
      <c r="M2167" s="22">
        <f>tbStoricoOrdini[[#This Row],[IMPORTO]]/tbStoricoOrdini[[#This Row],[PREZZO]]</f>
        <v>164.88666666666666</v>
      </c>
      <c r="N2167" t="s">
        <v>8</v>
      </c>
      <c r="O2167" s="8">
        <f>VLOOKUP(tbStoricoOrdini[[#This Row],[AGENTE]],tbAgenti[],2,FALSE)</f>
        <v>0.05</v>
      </c>
      <c r="P2167" s="2">
        <v>24733</v>
      </c>
      <c r="Q2167" s="2">
        <f>tbStoricoOrdini[[#This Row],[IMPORTO]]*tbStoricoOrdini[[#This Row],[% COMM.]]</f>
        <v>1236.6500000000001</v>
      </c>
      <c r="R2167" s="2">
        <f>tbStoricoOrdini[[#This Row],[TOT. COMM.]]+tbStoricoOrdini[[#This Row],[IMPORTO]]</f>
        <v>25969.65</v>
      </c>
    </row>
    <row r="2168" spans="1:18">
      <c r="A2168" s="1">
        <v>43891</v>
      </c>
      <c r="B2168" s="7">
        <f>MONTH(tbStoricoOrdini[[#This Row],[DATA]])</f>
        <v>3</v>
      </c>
      <c r="C2168" t="s">
        <v>2263</v>
      </c>
      <c r="D2168" t="str">
        <f>RIGHT(tbStoricoOrdini[[#This Row],[ORDINE]],4)</f>
        <v>2165</v>
      </c>
      <c r="E2168" t="s">
        <v>27</v>
      </c>
      <c r="F2168" t="str">
        <f>VLOOKUP(tbStoricoOrdini[[#This Row],[CLIENTE]],tbClienti[],3,FALSE)</f>
        <v>Veneto</v>
      </c>
      <c r="G2168" t="str">
        <f>VLOOKUP(tbStoricoOrdini[[#This Row],[CLIENTE]],tbClienti[],7,FALSE)</f>
        <v>BD</v>
      </c>
      <c r="H2168" t="s">
        <v>61</v>
      </c>
      <c r="I2168" t="str">
        <f>IF(LEFT(tbStoricoOrdini[[#This Row],[ARTICOLO]],3) = "COG","COG",LEFT(tbStoricoOrdini[[#This Row],[ARTICOLO]],FIND(" ",tbStoricoOrdini[[#This Row],[ARTICOLO]])-1))</f>
        <v>KLM</v>
      </c>
      <c r="J2168" t="str">
        <f>MID(tbStoricoOrdini[[#This Row],[ARTICOLO]],FIND(" ",tbStoricoOrdini[[#This Row],[ARTICOLO]])+1,4)</f>
        <v>5000</v>
      </c>
      <c r="K2168" t="str">
        <f>IFERROR(RIGHT(tbStoricoOrdini[[#This Row],[ARTICOLO]],LEN(tbStoricoOrdini[[#This Row],[ARTICOLO]])-FIND(" ",tbStoricoOrdini[[#This Row],[ARTICOLO]],FIND(" ",tbStoricoOrdini[[#This Row],[ARTICOLO]]) +1)),"")</f>
        <v>Medium</v>
      </c>
      <c r="L2168" s="3">
        <f>VLOOKUP(tbStoricoOrdini[[#This Row],[ARTICOLO]],tbArticoli[],2,FALSE)</f>
        <v>150</v>
      </c>
      <c r="M2168" s="22">
        <f>tbStoricoOrdini[[#This Row],[IMPORTO]]/tbStoricoOrdini[[#This Row],[PREZZO]]</f>
        <v>343.49333333333334</v>
      </c>
      <c r="N2168" t="s">
        <v>20</v>
      </c>
      <c r="O2168" s="8">
        <f>VLOOKUP(tbStoricoOrdini[[#This Row],[AGENTE]],tbAgenti[],2,FALSE)</f>
        <v>0.05</v>
      </c>
      <c r="P2168" s="2">
        <v>51524</v>
      </c>
      <c r="Q2168" s="2">
        <f>tbStoricoOrdini[[#This Row],[IMPORTO]]*tbStoricoOrdini[[#This Row],[% COMM.]]</f>
        <v>2576.2000000000003</v>
      </c>
      <c r="R2168" s="2">
        <f>tbStoricoOrdini[[#This Row],[TOT. COMM.]]+tbStoricoOrdini[[#This Row],[IMPORTO]]</f>
        <v>54100.2</v>
      </c>
    </row>
    <row r="2169" spans="1:18">
      <c r="A2169" s="1">
        <v>43891</v>
      </c>
      <c r="B2169" s="7">
        <f>MONTH(tbStoricoOrdini[[#This Row],[DATA]])</f>
        <v>3</v>
      </c>
      <c r="C2169" t="s">
        <v>2264</v>
      </c>
      <c r="D2169" t="str">
        <f>RIGHT(tbStoricoOrdini[[#This Row],[ORDINE]],4)</f>
        <v>2166</v>
      </c>
      <c r="E2169" t="s">
        <v>27</v>
      </c>
      <c r="F2169" t="str">
        <f>VLOOKUP(tbStoricoOrdini[[#This Row],[CLIENTE]],tbClienti[],3,FALSE)</f>
        <v>Veneto</v>
      </c>
      <c r="G2169" t="str">
        <f>VLOOKUP(tbStoricoOrdini[[#This Row],[CLIENTE]],tbClienti[],7,FALSE)</f>
        <v>BD</v>
      </c>
      <c r="H2169" t="s">
        <v>61</v>
      </c>
      <c r="I2169" t="str">
        <f>IF(LEFT(tbStoricoOrdini[[#This Row],[ARTICOLO]],3) = "COG","COG",LEFT(tbStoricoOrdini[[#This Row],[ARTICOLO]],FIND(" ",tbStoricoOrdini[[#This Row],[ARTICOLO]])-1))</f>
        <v>KLM</v>
      </c>
      <c r="J2169" t="str">
        <f>MID(tbStoricoOrdini[[#This Row],[ARTICOLO]],FIND(" ",tbStoricoOrdini[[#This Row],[ARTICOLO]])+1,4)</f>
        <v>5000</v>
      </c>
      <c r="K2169" t="str">
        <f>IFERROR(RIGHT(tbStoricoOrdini[[#This Row],[ARTICOLO]],LEN(tbStoricoOrdini[[#This Row],[ARTICOLO]])-FIND(" ",tbStoricoOrdini[[#This Row],[ARTICOLO]],FIND(" ",tbStoricoOrdini[[#This Row],[ARTICOLO]]) +1)),"")</f>
        <v>Medium</v>
      </c>
      <c r="L2169" s="3">
        <f>VLOOKUP(tbStoricoOrdini[[#This Row],[ARTICOLO]],tbArticoli[],2,FALSE)</f>
        <v>150</v>
      </c>
      <c r="M2169" s="22">
        <f>tbStoricoOrdini[[#This Row],[IMPORTO]]/tbStoricoOrdini[[#This Row],[PREZZO]]</f>
        <v>3.3</v>
      </c>
      <c r="N2169" t="s">
        <v>18</v>
      </c>
      <c r="O2169" s="8">
        <f>VLOOKUP(tbStoricoOrdini[[#This Row],[AGENTE]],tbAgenti[],2,FALSE)</f>
        <v>0.03</v>
      </c>
      <c r="P2169" s="2">
        <v>495</v>
      </c>
      <c r="Q2169" s="2">
        <f>tbStoricoOrdini[[#This Row],[IMPORTO]]*tbStoricoOrdini[[#This Row],[% COMM.]]</f>
        <v>14.85</v>
      </c>
      <c r="R2169" s="2">
        <f>tbStoricoOrdini[[#This Row],[TOT. COMM.]]+tbStoricoOrdini[[#This Row],[IMPORTO]]</f>
        <v>509.85</v>
      </c>
    </row>
    <row r="2170" spans="1:18">
      <c r="A2170" s="1">
        <v>43891</v>
      </c>
      <c r="B2170" s="7">
        <f>MONTH(tbStoricoOrdini[[#This Row],[DATA]])</f>
        <v>3</v>
      </c>
      <c r="C2170" t="s">
        <v>2265</v>
      </c>
      <c r="D2170" t="str">
        <f>RIGHT(tbStoricoOrdini[[#This Row],[ORDINE]],4)</f>
        <v>2167</v>
      </c>
      <c r="E2170" t="s">
        <v>27</v>
      </c>
      <c r="F2170" t="str">
        <f>VLOOKUP(tbStoricoOrdini[[#This Row],[CLIENTE]],tbClienti[],3,FALSE)</f>
        <v>Veneto</v>
      </c>
      <c r="G2170" t="str">
        <f>VLOOKUP(tbStoricoOrdini[[#This Row],[CLIENTE]],tbClienti[],7,FALSE)</f>
        <v>BD</v>
      </c>
      <c r="H2170" t="s">
        <v>61</v>
      </c>
      <c r="I2170" t="str">
        <f>IF(LEFT(tbStoricoOrdini[[#This Row],[ARTICOLO]],3) = "COG","COG",LEFT(tbStoricoOrdini[[#This Row],[ARTICOLO]],FIND(" ",tbStoricoOrdini[[#This Row],[ARTICOLO]])-1))</f>
        <v>KLM</v>
      </c>
      <c r="J2170" t="str">
        <f>MID(tbStoricoOrdini[[#This Row],[ARTICOLO]],FIND(" ",tbStoricoOrdini[[#This Row],[ARTICOLO]])+1,4)</f>
        <v>5000</v>
      </c>
      <c r="K2170" t="str">
        <f>IFERROR(RIGHT(tbStoricoOrdini[[#This Row],[ARTICOLO]],LEN(tbStoricoOrdini[[#This Row],[ARTICOLO]])-FIND(" ",tbStoricoOrdini[[#This Row],[ARTICOLO]],FIND(" ",tbStoricoOrdini[[#This Row],[ARTICOLO]]) +1)),"")</f>
        <v>Medium</v>
      </c>
      <c r="L2170" s="3">
        <f>VLOOKUP(tbStoricoOrdini[[#This Row],[ARTICOLO]],tbArticoli[],2,FALSE)</f>
        <v>150</v>
      </c>
      <c r="M2170" s="22">
        <f>tbStoricoOrdini[[#This Row],[IMPORTO]]/tbStoricoOrdini[[#This Row],[PREZZO]]</f>
        <v>12.106666666666667</v>
      </c>
      <c r="N2170" t="s">
        <v>6</v>
      </c>
      <c r="O2170" s="8">
        <f>VLOOKUP(tbStoricoOrdini[[#This Row],[AGENTE]],tbAgenti[],2,FALSE)</f>
        <v>7.4999999999999997E-2</v>
      </c>
      <c r="P2170" s="2">
        <v>1816</v>
      </c>
      <c r="Q2170" s="2">
        <f>tbStoricoOrdini[[#This Row],[IMPORTO]]*tbStoricoOrdini[[#This Row],[% COMM.]]</f>
        <v>136.19999999999999</v>
      </c>
      <c r="R2170" s="2">
        <f>tbStoricoOrdini[[#This Row],[TOT. COMM.]]+tbStoricoOrdini[[#This Row],[IMPORTO]]</f>
        <v>1952.2</v>
      </c>
    </row>
    <row r="2171" spans="1:18">
      <c r="A2171" s="1">
        <v>43891</v>
      </c>
      <c r="B2171" s="7">
        <f>MONTH(tbStoricoOrdini[[#This Row],[DATA]])</f>
        <v>3</v>
      </c>
      <c r="C2171" t="s">
        <v>2266</v>
      </c>
      <c r="D2171" t="str">
        <f>RIGHT(tbStoricoOrdini[[#This Row],[ORDINE]],4)</f>
        <v>2168</v>
      </c>
      <c r="E2171" t="s">
        <v>27</v>
      </c>
      <c r="F2171" t="str">
        <f>VLOOKUP(tbStoricoOrdini[[#This Row],[CLIENTE]],tbClienti[],3,FALSE)</f>
        <v>Veneto</v>
      </c>
      <c r="G2171" t="str">
        <f>VLOOKUP(tbStoricoOrdini[[#This Row],[CLIENTE]],tbClienti[],7,FALSE)</f>
        <v>BD</v>
      </c>
      <c r="H2171" t="s">
        <v>61</v>
      </c>
      <c r="I2171" t="str">
        <f>IF(LEFT(tbStoricoOrdini[[#This Row],[ARTICOLO]],3) = "COG","COG",LEFT(tbStoricoOrdini[[#This Row],[ARTICOLO]],FIND(" ",tbStoricoOrdini[[#This Row],[ARTICOLO]])-1))</f>
        <v>KLM</v>
      </c>
      <c r="J2171" t="str">
        <f>MID(tbStoricoOrdini[[#This Row],[ARTICOLO]],FIND(" ",tbStoricoOrdini[[#This Row],[ARTICOLO]])+1,4)</f>
        <v>5000</v>
      </c>
      <c r="K2171" t="str">
        <f>IFERROR(RIGHT(tbStoricoOrdini[[#This Row],[ARTICOLO]],LEN(tbStoricoOrdini[[#This Row],[ARTICOLO]])-FIND(" ",tbStoricoOrdini[[#This Row],[ARTICOLO]],FIND(" ",tbStoricoOrdini[[#This Row],[ARTICOLO]]) +1)),"")</f>
        <v>Medium</v>
      </c>
      <c r="L2171" s="3">
        <f>VLOOKUP(tbStoricoOrdini[[#This Row],[ARTICOLO]],tbArticoli[],2,FALSE)</f>
        <v>150</v>
      </c>
      <c r="M2171" s="22">
        <f>tbStoricoOrdini[[#This Row],[IMPORTO]]/tbStoricoOrdini[[#This Row],[PREZZO]]</f>
        <v>1716.1666666666667</v>
      </c>
      <c r="N2171" t="s">
        <v>9</v>
      </c>
      <c r="O2171" s="8">
        <f>VLOOKUP(tbStoricoOrdini[[#This Row],[AGENTE]],tbAgenti[],2,FALSE)</f>
        <v>0.05</v>
      </c>
      <c r="P2171" s="2">
        <v>257425</v>
      </c>
      <c r="Q2171" s="2">
        <f>tbStoricoOrdini[[#This Row],[IMPORTO]]*tbStoricoOrdini[[#This Row],[% COMM.]]</f>
        <v>12871.25</v>
      </c>
      <c r="R2171" s="2">
        <f>tbStoricoOrdini[[#This Row],[TOT. COMM.]]+tbStoricoOrdini[[#This Row],[IMPORTO]]</f>
        <v>270296.25</v>
      </c>
    </row>
    <row r="2172" spans="1:18">
      <c r="A2172" s="1">
        <v>43891</v>
      </c>
      <c r="B2172" s="7">
        <f>MONTH(tbStoricoOrdini[[#This Row],[DATA]])</f>
        <v>3</v>
      </c>
      <c r="C2172" t="s">
        <v>2267</v>
      </c>
      <c r="D2172" t="str">
        <f>RIGHT(tbStoricoOrdini[[#This Row],[ORDINE]],4)</f>
        <v>2169</v>
      </c>
      <c r="E2172" t="s">
        <v>27</v>
      </c>
      <c r="F2172" t="str">
        <f>VLOOKUP(tbStoricoOrdini[[#This Row],[CLIENTE]],tbClienti[],3,FALSE)</f>
        <v>Veneto</v>
      </c>
      <c r="G2172" t="str">
        <f>VLOOKUP(tbStoricoOrdini[[#This Row],[CLIENTE]],tbClienti[],7,FALSE)</f>
        <v>BD</v>
      </c>
      <c r="H2172" t="s">
        <v>79</v>
      </c>
      <c r="I2172" t="str">
        <f>IF(LEFT(tbStoricoOrdini[[#This Row],[ARTICOLO]],3) = "COG","COG",LEFT(tbStoricoOrdini[[#This Row],[ARTICOLO]],FIND(" ",tbStoricoOrdini[[#This Row],[ARTICOLO]])-1))</f>
        <v>COG</v>
      </c>
      <c r="J2172" t="str">
        <f>MID(tbStoricoOrdini[[#This Row],[ARTICOLO]],FIND(" ",tbStoricoOrdini[[#This Row],[ARTICOLO]])+1,4)</f>
        <v>4000</v>
      </c>
      <c r="K2172" t="str">
        <f>IFERROR(RIGHT(tbStoricoOrdini[[#This Row],[ARTICOLO]],LEN(tbStoricoOrdini[[#This Row],[ARTICOLO]])-FIND(" ",tbStoricoOrdini[[#This Row],[ARTICOLO]],FIND(" ",tbStoricoOrdini[[#This Row],[ARTICOLO]]) +1)),"")</f>
        <v>Plus</v>
      </c>
      <c r="L2172" s="3">
        <f>VLOOKUP(tbStoricoOrdini[[#This Row],[ARTICOLO]],tbArticoli[],2,FALSE)</f>
        <v>240</v>
      </c>
      <c r="M2172" s="22">
        <f>tbStoricoOrdini[[#This Row],[IMPORTO]]/tbStoricoOrdini[[#This Row],[PREZZO]]</f>
        <v>366.50833333333333</v>
      </c>
      <c r="N2172" t="s">
        <v>19</v>
      </c>
      <c r="O2172" s="8">
        <f>VLOOKUP(tbStoricoOrdini[[#This Row],[AGENTE]],tbAgenti[],2,FALSE)</f>
        <v>0.05</v>
      </c>
      <c r="P2172" s="2">
        <v>87962</v>
      </c>
      <c r="Q2172" s="2">
        <f>tbStoricoOrdini[[#This Row],[IMPORTO]]*tbStoricoOrdini[[#This Row],[% COMM.]]</f>
        <v>4398.1000000000004</v>
      </c>
      <c r="R2172" s="2">
        <f>tbStoricoOrdini[[#This Row],[TOT. COMM.]]+tbStoricoOrdini[[#This Row],[IMPORTO]]</f>
        <v>92360.1</v>
      </c>
    </row>
    <row r="2173" spans="1:18">
      <c r="A2173" s="1">
        <v>43891</v>
      </c>
      <c r="B2173" s="7">
        <f>MONTH(tbStoricoOrdini[[#This Row],[DATA]])</f>
        <v>3</v>
      </c>
      <c r="C2173" t="s">
        <v>2268</v>
      </c>
      <c r="D2173" t="str">
        <f>RIGHT(tbStoricoOrdini[[#This Row],[ORDINE]],4)</f>
        <v>2170</v>
      </c>
      <c r="E2173" t="s">
        <v>27</v>
      </c>
      <c r="F2173" t="str">
        <f>VLOOKUP(tbStoricoOrdini[[#This Row],[CLIENTE]],tbClienti[],3,FALSE)</f>
        <v>Veneto</v>
      </c>
      <c r="G2173" t="str">
        <f>VLOOKUP(tbStoricoOrdini[[#This Row],[CLIENTE]],tbClienti[],7,FALSE)</f>
        <v>BD</v>
      </c>
      <c r="H2173" t="s">
        <v>79</v>
      </c>
      <c r="I2173" t="str">
        <f>IF(LEFT(tbStoricoOrdini[[#This Row],[ARTICOLO]],3) = "COG","COG",LEFT(tbStoricoOrdini[[#This Row],[ARTICOLO]],FIND(" ",tbStoricoOrdini[[#This Row],[ARTICOLO]])-1))</f>
        <v>COG</v>
      </c>
      <c r="J2173" t="str">
        <f>MID(tbStoricoOrdini[[#This Row],[ARTICOLO]],FIND(" ",tbStoricoOrdini[[#This Row],[ARTICOLO]])+1,4)</f>
        <v>4000</v>
      </c>
      <c r="K2173" t="str">
        <f>IFERROR(RIGHT(tbStoricoOrdini[[#This Row],[ARTICOLO]],LEN(tbStoricoOrdini[[#This Row],[ARTICOLO]])-FIND(" ",tbStoricoOrdini[[#This Row],[ARTICOLO]],FIND(" ",tbStoricoOrdini[[#This Row],[ARTICOLO]]) +1)),"")</f>
        <v>Plus</v>
      </c>
      <c r="L2173" s="3">
        <f>VLOOKUP(tbStoricoOrdini[[#This Row],[ARTICOLO]],tbArticoli[],2,FALSE)</f>
        <v>240</v>
      </c>
      <c r="M2173" s="22">
        <f>tbStoricoOrdini[[#This Row],[IMPORTO]]/tbStoricoOrdini[[#This Row],[PREZZO]]</f>
        <v>135.84583333333333</v>
      </c>
      <c r="N2173" t="s">
        <v>20</v>
      </c>
      <c r="O2173" s="8">
        <f>VLOOKUP(tbStoricoOrdini[[#This Row],[AGENTE]],tbAgenti[],2,FALSE)</f>
        <v>0.05</v>
      </c>
      <c r="P2173" s="2">
        <v>32603</v>
      </c>
      <c r="Q2173" s="2">
        <f>tbStoricoOrdini[[#This Row],[IMPORTO]]*tbStoricoOrdini[[#This Row],[% COMM.]]</f>
        <v>1630.15</v>
      </c>
      <c r="R2173" s="2">
        <f>tbStoricoOrdini[[#This Row],[TOT. COMM.]]+tbStoricoOrdini[[#This Row],[IMPORTO]]</f>
        <v>34233.15</v>
      </c>
    </row>
    <row r="2174" spans="1:18">
      <c r="A2174" s="1">
        <v>43891</v>
      </c>
      <c r="B2174" s="7">
        <f>MONTH(tbStoricoOrdini[[#This Row],[DATA]])</f>
        <v>3</v>
      </c>
      <c r="C2174" t="s">
        <v>2269</v>
      </c>
      <c r="D2174" t="str">
        <f>RIGHT(tbStoricoOrdini[[#This Row],[ORDINE]],4)</f>
        <v>2171</v>
      </c>
      <c r="E2174" t="s">
        <v>27</v>
      </c>
      <c r="F2174" t="str">
        <f>VLOOKUP(tbStoricoOrdini[[#This Row],[CLIENTE]],tbClienti[],3,FALSE)</f>
        <v>Veneto</v>
      </c>
      <c r="G2174" t="str">
        <f>VLOOKUP(tbStoricoOrdini[[#This Row],[CLIENTE]],tbClienti[],7,FALSE)</f>
        <v>BD</v>
      </c>
      <c r="H2174" t="s">
        <v>79</v>
      </c>
      <c r="I2174" t="str">
        <f>IF(LEFT(tbStoricoOrdini[[#This Row],[ARTICOLO]],3) = "COG","COG",LEFT(tbStoricoOrdini[[#This Row],[ARTICOLO]],FIND(" ",tbStoricoOrdini[[#This Row],[ARTICOLO]])-1))</f>
        <v>COG</v>
      </c>
      <c r="J2174" t="str">
        <f>MID(tbStoricoOrdini[[#This Row],[ARTICOLO]],FIND(" ",tbStoricoOrdini[[#This Row],[ARTICOLO]])+1,4)</f>
        <v>4000</v>
      </c>
      <c r="K2174" t="str">
        <f>IFERROR(RIGHT(tbStoricoOrdini[[#This Row],[ARTICOLO]],LEN(tbStoricoOrdini[[#This Row],[ARTICOLO]])-FIND(" ",tbStoricoOrdini[[#This Row],[ARTICOLO]],FIND(" ",tbStoricoOrdini[[#This Row],[ARTICOLO]]) +1)),"")</f>
        <v>Plus</v>
      </c>
      <c r="L2174" s="3">
        <f>VLOOKUP(tbStoricoOrdini[[#This Row],[ARTICOLO]],tbArticoli[],2,FALSE)</f>
        <v>240</v>
      </c>
      <c r="M2174" s="22">
        <f>tbStoricoOrdini[[#This Row],[IMPORTO]]/tbStoricoOrdini[[#This Row],[PREZZO]]</f>
        <v>123.99583333333334</v>
      </c>
      <c r="N2174" t="s">
        <v>9</v>
      </c>
      <c r="O2174" s="8">
        <f>VLOOKUP(tbStoricoOrdini[[#This Row],[AGENTE]],tbAgenti[],2,FALSE)</f>
        <v>0.05</v>
      </c>
      <c r="P2174" s="2">
        <v>29759</v>
      </c>
      <c r="Q2174" s="2">
        <f>tbStoricoOrdini[[#This Row],[IMPORTO]]*tbStoricoOrdini[[#This Row],[% COMM.]]</f>
        <v>1487.95</v>
      </c>
      <c r="R2174" s="2">
        <f>tbStoricoOrdini[[#This Row],[TOT. COMM.]]+tbStoricoOrdini[[#This Row],[IMPORTO]]</f>
        <v>31246.95</v>
      </c>
    </row>
    <row r="2175" spans="1:18">
      <c r="A2175" s="1">
        <v>43891</v>
      </c>
      <c r="B2175" s="7">
        <f>MONTH(tbStoricoOrdini[[#This Row],[DATA]])</f>
        <v>3</v>
      </c>
      <c r="C2175" t="s">
        <v>2270</v>
      </c>
      <c r="D2175" t="str">
        <f>RIGHT(tbStoricoOrdini[[#This Row],[ORDINE]],4)</f>
        <v>2172</v>
      </c>
      <c r="E2175" t="s">
        <v>27</v>
      </c>
      <c r="F2175" t="str">
        <f>VLOOKUP(tbStoricoOrdini[[#This Row],[CLIENTE]],tbClienti[],3,FALSE)</f>
        <v>Veneto</v>
      </c>
      <c r="G2175" t="str">
        <f>VLOOKUP(tbStoricoOrdini[[#This Row],[CLIENTE]],tbClienti[],7,FALSE)</f>
        <v>BD</v>
      </c>
      <c r="H2175" t="s">
        <v>60</v>
      </c>
      <c r="I2175" t="str">
        <f>IF(LEFT(tbStoricoOrdini[[#This Row],[ARTICOLO]],3) = "COG","COG",LEFT(tbStoricoOrdini[[#This Row],[ARTICOLO]],FIND(" ",tbStoricoOrdini[[#This Row],[ARTICOLO]])-1))</f>
        <v>KLM</v>
      </c>
      <c r="J2175" t="str">
        <f>MID(tbStoricoOrdini[[#This Row],[ARTICOLO]],FIND(" ",tbStoricoOrdini[[#This Row],[ARTICOLO]])+1,4)</f>
        <v>5000</v>
      </c>
      <c r="K2175" t="str">
        <f>IFERROR(RIGHT(tbStoricoOrdini[[#This Row],[ARTICOLO]],LEN(tbStoricoOrdini[[#This Row],[ARTICOLO]])-FIND(" ",tbStoricoOrdini[[#This Row],[ARTICOLO]],FIND(" ",tbStoricoOrdini[[#This Row],[ARTICOLO]]) +1)),"")</f>
        <v>Plus</v>
      </c>
      <c r="L2175" s="3">
        <f>VLOOKUP(tbStoricoOrdini[[#This Row],[ARTICOLO]],tbArticoli[],2,FALSE)</f>
        <v>175</v>
      </c>
      <c r="M2175" s="22">
        <f>tbStoricoOrdini[[#This Row],[IMPORTO]]/tbStoricoOrdini[[#This Row],[PREZZO]]</f>
        <v>1.3314285714285714</v>
      </c>
      <c r="N2175" t="s">
        <v>10</v>
      </c>
      <c r="O2175" s="8">
        <f>VLOOKUP(tbStoricoOrdini[[#This Row],[AGENTE]],tbAgenti[],2,FALSE)</f>
        <v>3.6999999999999998E-2</v>
      </c>
      <c r="P2175" s="2">
        <v>233</v>
      </c>
      <c r="Q2175" s="2">
        <f>tbStoricoOrdini[[#This Row],[IMPORTO]]*tbStoricoOrdini[[#This Row],[% COMM.]]</f>
        <v>8.6210000000000004</v>
      </c>
      <c r="R2175" s="2">
        <f>tbStoricoOrdini[[#This Row],[TOT. COMM.]]+tbStoricoOrdini[[#This Row],[IMPORTO]]</f>
        <v>241.62100000000001</v>
      </c>
    </row>
    <row r="2176" spans="1:18">
      <c r="A2176" s="1">
        <v>43891</v>
      </c>
      <c r="B2176" s="7">
        <f>MONTH(tbStoricoOrdini[[#This Row],[DATA]])</f>
        <v>3</v>
      </c>
      <c r="C2176" t="s">
        <v>2271</v>
      </c>
      <c r="D2176" t="str">
        <f>RIGHT(tbStoricoOrdini[[#This Row],[ORDINE]],4)</f>
        <v>2173</v>
      </c>
      <c r="E2176" t="s">
        <v>27</v>
      </c>
      <c r="F2176" t="str">
        <f>VLOOKUP(tbStoricoOrdini[[#This Row],[CLIENTE]],tbClienti[],3,FALSE)</f>
        <v>Veneto</v>
      </c>
      <c r="G2176" t="str">
        <f>VLOOKUP(tbStoricoOrdini[[#This Row],[CLIENTE]],tbClienti[],7,FALSE)</f>
        <v>BD</v>
      </c>
      <c r="H2176" t="s">
        <v>60</v>
      </c>
      <c r="I2176" t="str">
        <f>IF(LEFT(tbStoricoOrdini[[#This Row],[ARTICOLO]],3) = "COG","COG",LEFT(tbStoricoOrdini[[#This Row],[ARTICOLO]],FIND(" ",tbStoricoOrdini[[#This Row],[ARTICOLO]])-1))</f>
        <v>KLM</v>
      </c>
      <c r="J2176" t="str">
        <f>MID(tbStoricoOrdini[[#This Row],[ARTICOLO]],FIND(" ",tbStoricoOrdini[[#This Row],[ARTICOLO]])+1,4)</f>
        <v>5000</v>
      </c>
      <c r="K2176" t="str">
        <f>IFERROR(RIGHT(tbStoricoOrdini[[#This Row],[ARTICOLO]],LEN(tbStoricoOrdini[[#This Row],[ARTICOLO]])-FIND(" ",tbStoricoOrdini[[#This Row],[ARTICOLO]],FIND(" ",tbStoricoOrdini[[#This Row],[ARTICOLO]]) +1)),"")</f>
        <v>Plus</v>
      </c>
      <c r="L2176" s="3">
        <f>VLOOKUP(tbStoricoOrdini[[#This Row],[ARTICOLO]],tbArticoli[],2,FALSE)</f>
        <v>175</v>
      </c>
      <c r="M2176" s="22">
        <f>tbStoricoOrdini[[#This Row],[IMPORTO]]/tbStoricoOrdini[[#This Row],[PREZZO]]</f>
        <v>20.588571428571427</v>
      </c>
      <c r="N2176" t="s">
        <v>19</v>
      </c>
      <c r="O2176" s="8">
        <f>VLOOKUP(tbStoricoOrdini[[#This Row],[AGENTE]],tbAgenti[],2,FALSE)</f>
        <v>0.05</v>
      </c>
      <c r="P2176" s="2">
        <v>3603</v>
      </c>
      <c r="Q2176" s="2">
        <f>tbStoricoOrdini[[#This Row],[IMPORTO]]*tbStoricoOrdini[[#This Row],[% COMM.]]</f>
        <v>180.15</v>
      </c>
      <c r="R2176" s="2">
        <f>tbStoricoOrdini[[#This Row],[TOT. COMM.]]+tbStoricoOrdini[[#This Row],[IMPORTO]]</f>
        <v>3783.15</v>
      </c>
    </row>
    <row r="2177" spans="1:18">
      <c r="A2177" s="1">
        <v>43891</v>
      </c>
      <c r="B2177" s="7">
        <f>MONTH(tbStoricoOrdini[[#This Row],[DATA]])</f>
        <v>3</v>
      </c>
      <c r="C2177" t="s">
        <v>2272</v>
      </c>
      <c r="D2177" t="str">
        <f>RIGHT(tbStoricoOrdini[[#This Row],[ORDINE]],4)</f>
        <v>2174</v>
      </c>
      <c r="E2177" t="s">
        <v>27</v>
      </c>
      <c r="F2177" t="str">
        <f>VLOOKUP(tbStoricoOrdini[[#This Row],[CLIENTE]],tbClienti[],3,FALSE)</f>
        <v>Veneto</v>
      </c>
      <c r="G2177" t="str">
        <f>VLOOKUP(tbStoricoOrdini[[#This Row],[CLIENTE]],tbClienti[],7,FALSE)</f>
        <v>BD</v>
      </c>
      <c r="H2177" t="s">
        <v>60</v>
      </c>
      <c r="I2177" t="str">
        <f>IF(LEFT(tbStoricoOrdini[[#This Row],[ARTICOLO]],3) = "COG","COG",LEFT(tbStoricoOrdini[[#This Row],[ARTICOLO]],FIND(" ",tbStoricoOrdini[[#This Row],[ARTICOLO]])-1))</f>
        <v>KLM</v>
      </c>
      <c r="J2177" t="str">
        <f>MID(tbStoricoOrdini[[#This Row],[ARTICOLO]],FIND(" ",tbStoricoOrdini[[#This Row],[ARTICOLO]])+1,4)</f>
        <v>5000</v>
      </c>
      <c r="K2177" t="str">
        <f>IFERROR(RIGHT(tbStoricoOrdini[[#This Row],[ARTICOLO]],LEN(tbStoricoOrdini[[#This Row],[ARTICOLO]])-FIND(" ",tbStoricoOrdini[[#This Row],[ARTICOLO]],FIND(" ",tbStoricoOrdini[[#This Row],[ARTICOLO]]) +1)),"")</f>
        <v>Plus</v>
      </c>
      <c r="L2177" s="3">
        <f>VLOOKUP(tbStoricoOrdini[[#This Row],[ARTICOLO]],tbArticoli[],2,FALSE)</f>
        <v>175</v>
      </c>
      <c r="M2177" s="22">
        <f>tbStoricoOrdini[[#This Row],[IMPORTO]]/tbStoricoOrdini[[#This Row],[PREZZO]]</f>
        <v>1.5885714285714285</v>
      </c>
      <c r="N2177" t="s">
        <v>14</v>
      </c>
      <c r="O2177" s="8">
        <f>VLOOKUP(tbStoricoOrdini[[#This Row],[AGENTE]],tbAgenti[],2,FALSE)</f>
        <v>0.05</v>
      </c>
      <c r="P2177" s="2">
        <v>278</v>
      </c>
      <c r="Q2177" s="2">
        <f>tbStoricoOrdini[[#This Row],[IMPORTO]]*tbStoricoOrdini[[#This Row],[% COMM.]]</f>
        <v>13.9</v>
      </c>
      <c r="R2177" s="2">
        <f>tbStoricoOrdini[[#This Row],[TOT. COMM.]]+tbStoricoOrdini[[#This Row],[IMPORTO]]</f>
        <v>291.89999999999998</v>
      </c>
    </row>
    <row r="2178" spans="1:18">
      <c r="A2178" s="1">
        <v>43891</v>
      </c>
      <c r="B2178" s="7">
        <f>MONTH(tbStoricoOrdini[[#This Row],[DATA]])</f>
        <v>3</v>
      </c>
      <c r="C2178" t="s">
        <v>2273</v>
      </c>
      <c r="D2178" t="str">
        <f>RIGHT(tbStoricoOrdini[[#This Row],[ORDINE]],4)</f>
        <v>2175</v>
      </c>
      <c r="E2178" t="s">
        <v>27</v>
      </c>
      <c r="F2178" t="str">
        <f>VLOOKUP(tbStoricoOrdini[[#This Row],[CLIENTE]],tbClienti[],3,FALSE)</f>
        <v>Veneto</v>
      </c>
      <c r="G2178" t="str">
        <f>VLOOKUP(tbStoricoOrdini[[#This Row],[CLIENTE]],tbClienti[],7,FALSE)</f>
        <v>BD</v>
      </c>
      <c r="H2178" t="s">
        <v>60</v>
      </c>
      <c r="I2178" t="str">
        <f>IF(LEFT(tbStoricoOrdini[[#This Row],[ARTICOLO]],3) = "COG","COG",LEFT(tbStoricoOrdini[[#This Row],[ARTICOLO]],FIND(" ",tbStoricoOrdini[[#This Row],[ARTICOLO]])-1))</f>
        <v>KLM</v>
      </c>
      <c r="J2178" t="str">
        <f>MID(tbStoricoOrdini[[#This Row],[ARTICOLO]],FIND(" ",tbStoricoOrdini[[#This Row],[ARTICOLO]])+1,4)</f>
        <v>5000</v>
      </c>
      <c r="K2178" t="str">
        <f>IFERROR(RIGHT(tbStoricoOrdini[[#This Row],[ARTICOLO]],LEN(tbStoricoOrdini[[#This Row],[ARTICOLO]])-FIND(" ",tbStoricoOrdini[[#This Row],[ARTICOLO]],FIND(" ",tbStoricoOrdini[[#This Row],[ARTICOLO]]) +1)),"")</f>
        <v>Plus</v>
      </c>
      <c r="L2178" s="3">
        <f>VLOOKUP(tbStoricoOrdini[[#This Row],[ARTICOLO]],tbArticoli[],2,FALSE)</f>
        <v>175</v>
      </c>
      <c r="M2178" s="22">
        <f>tbStoricoOrdini[[#This Row],[IMPORTO]]/tbStoricoOrdini[[#This Row],[PREZZO]]</f>
        <v>10.605714285714285</v>
      </c>
      <c r="N2178" t="s">
        <v>7</v>
      </c>
      <c r="O2178" s="8">
        <f>VLOOKUP(tbStoricoOrdini[[#This Row],[AGENTE]],tbAgenti[],2,FALSE)</f>
        <v>0.03</v>
      </c>
      <c r="P2178" s="2">
        <v>1856</v>
      </c>
      <c r="Q2178" s="2">
        <f>tbStoricoOrdini[[#This Row],[IMPORTO]]*tbStoricoOrdini[[#This Row],[% COMM.]]</f>
        <v>55.68</v>
      </c>
      <c r="R2178" s="2">
        <f>tbStoricoOrdini[[#This Row],[TOT. COMM.]]+tbStoricoOrdini[[#This Row],[IMPORTO]]</f>
        <v>1911.68</v>
      </c>
    </row>
    <row r="2179" spans="1:18">
      <c r="A2179" s="1">
        <v>43891</v>
      </c>
      <c r="B2179" s="7">
        <f>MONTH(tbStoricoOrdini[[#This Row],[DATA]])</f>
        <v>3</v>
      </c>
      <c r="C2179" t="s">
        <v>2274</v>
      </c>
      <c r="D2179" t="str">
        <f>RIGHT(tbStoricoOrdini[[#This Row],[ORDINE]],4)</f>
        <v>2176</v>
      </c>
      <c r="E2179" t="s">
        <v>27</v>
      </c>
      <c r="F2179" t="str">
        <f>VLOOKUP(tbStoricoOrdini[[#This Row],[CLIENTE]],tbClienti[],3,FALSE)</f>
        <v>Veneto</v>
      </c>
      <c r="G2179" t="str">
        <f>VLOOKUP(tbStoricoOrdini[[#This Row],[CLIENTE]],tbClienti[],7,FALSE)</f>
        <v>BD</v>
      </c>
      <c r="H2179" t="s">
        <v>60</v>
      </c>
      <c r="I2179" t="str">
        <f>IF(LEFT(tbStoricoOrdini[[#This Row],[ARTICOLO]],3) = "COG","COG",LEFT(tbStoricoOrdini[[#This Row],[ARTICOLO]],FIND(" ",tbStoricoOrdini[[#This Row],[ARTICOLO]])-1))</f>
        <v>KLM</v>
      </c>
      <c r="J2179" t="str">
        <f>MID(tbStoricoOrdini[[#This Row],[ARTICOLO]],FIND(" ",tbStoricoOrdini[[#This Row],[ARTICOLO]])+1,4)</f>
        <v>5000</v>
      </c>
      <c r="K2179" t="str">
        <f>IFERROR(RIGHT(tbStoricoOrdini[[#This Row],[ARTICOLO]],LEN(tbStoricoOrdini[[#This Row],[ARTICOLO]])-FIND(" ",tbStoricoOrdini[[#This Row],[ARTICOLO]],FIND(" ",tbStoricoOrdini[[#This Row],[ARTICOLO]]) +1)),"")</f>
        <v>Plus</v>
      </c>
      <c r="L2179" s="3">
        <f>VLOOKUP(tbStoricoOrdini[[#This Row],[ARTICOLO]],tbArticoli[],2,FALSE)</f>
        <v>175</v>
      </c>
      <c r="M2179" s="22">
        <f>tbStoricoOrdini[[#This Row],[IMPORTO]]/tbStoricoOrdini[[#This Row],[PREZZO]]</f>
        <v>40.840000000000003</v>
      </c>
      <c r="N2179" t="s">
        <v>20</v>
      </c>
      <c r="O2179" s="8">
        <f>VLOOKUP(tbStoricoOrdini[[#This Row],[AGENTE]],tbAgenti[],2,FALSE)</f>
        <v>0.05</v>
      </c>
      <c r="P2179" s="2">
        <v>7147</v>
      </c>
      <c r="Q2179" s="2">
        <f>tbStoricoOrdini[[#This Row],[IMPORTO]]*tbStoricoOrdini[[#This Row],[% COMM.]]</f>
        <v>357.35</v>
      </c>
      <c r="R2179" s="2">
        <f>tbStoricoOrdini[[#This Row],[TOT. COMM.]]+tbStoricoOrdini[[#This Row],[IMPORTO]]</f>
        <v>7504.35</v>
      </c>
    </row>
    <row r="2180" spans="1:18">
      <c r="A2180" s="1">
        <v>43891</v>
      </c>
      <c r="B2180" s="7">
        <f>MONTH(tbStoricoOrdini[[#This Row],[DATA]])</f>
        <v>3</v>
      </c>
      <c r="C2180" t="s">
        <v>2275</v>
      </c>
      <c r="D2180" t="str">
        <f>RIGHT(tbStoricoOrdini[[#This Row],[ORDINE]],4)</f>
        <v>2177</v>
      </c>
      <c r="E2180" t="s">
        <v>27</v>
      </c>
      <c r="F2180" t="str">
        <f>VLOOKUP(tbStoricoOrdini[[#This Row],[CLIENTE]],tbClienti[],3,FALSE)</f>
        <v>Veneto</v>
      </c>
      <c r="G2180" t="str">
        <f>VLOOKUP(tbStoricoOrdini[[#This Row],[CLIENTE]],tbClienti[],7,FALSE)</f>
        <v>BD</v>
      </c>
      <c r="H2180" t="s">
        <v>60</v>
      </c>
      <c r="I2180" t="str">
        <f>IF(LEFT(tbStoricoOrdini[[#This Row],[ARTICOLO]],3) = "COG","COG",LEFT(tbStoricoOrdini[[#This Row],[ARTICOLO]],FIND(" ",tbStoricoOrdini[[#This Row],[ARTICOLO]])-1))</f>
        <v>KLM</v>
      </c>
      <c r="J2180" t="str">
        <f>MID(tbStoricoOrdini[[#This Row],[ARTICOLO]],FIND(" ",tbStoricoOrdini[[#This Row],[ARTICOLO]])+1,4)</f>
        <v>5000</v>
      </c>
      <c r="K2180" t="str">
        <f>IFERROR(RIGHT(tbStoricoOrdini[[#This Row],[ARTICOLO]],LEN(tbStoricoOrdini[[#This Row],[ARTICOLO]])-FIND(" ",tbStoricoOrdini[[#This Row],[ARTICOLO]],FIND(" ",tbStoricoOrdini[[#This Row],[ARTICOLO]]) +1)),"")</f>
        <v>Plus</v>
      </c>
      <c r="L2180" s="3">
        <f>VLOOKUP(tbStoricoOrdini[[#This Row],[ARTICOLO]],tbArticoli[],2,FALSE)</f>
        <v>175</v>
      </c>
      <c r="M2180" s="22">
        <f>tbStoricoOrdini[[#This Row],[IMPORTO]]/tbStoricoOrdini[[#This Row],[PREZZO]]</f>
        <v>3.2857142857142856</v>
      </c>
      <c r="N2180" t="s">
        <v>18</v>
      </c>
      <c r="O2180" s="8">
        <f>VLOOKUP(tbStoricoOrdini[[#This Row],[AGENTE]],tbAgenti[],2,FALSE)</f>
        <v>0.03</v>
      </c>
      <c r="P2180" s="2">
        <v>575</v>
      </c>
      <c r="Q2180" s="2">
        <f>tbStoricoOrdini[[#This Row],[IMPORTO]]*tbStoricoOrdini[[#This Row],[% COMM.]]</f>
        <v>17.25</v>
      </c>
      <c r="R2180" s="2">
        <f>tbStoricoOrdini[[#This Row],[TOT. COMM.]]+tbStoricoOrdini[[#This Row],[IMPORTO]]</f>
        <v>592.25</v>
      </c>
    </row>
    <row r="2181" spans="1:18">
      <c r="A2181" s="1">
        <v>43891</v>
      </c>
      <c r="B2181" s="7">
        <f>MONTH(tbStoricoOrdini[[#This Row],[DATA]])</f>
        <v>3</v>
      </c>
      <c r="C2181" t="s">
        <v>2276</v>
      </c>
      <c r="D2181" t="str">
        <f>RIGHT(tbStoricoOrdini[[#This Row],[ORDINE]],4)</f>
        <v>2178</v>
      </c>
      <c r="E2181" t="s">
        <v>27</v>
      </c>
      <c r="F2181" t="str">
        <f>VLOOKUP(tbStoricoOrdini[[#This Row],[CLIENTE]],tbClienti[],3,FALSE)</f>
        <v>Veneto</v>
      </c>
      <c r="G2181" t="str">
        <f>VLOOKUP(tbStoricoOrdini[[#This Row],[CLIENTE]],tbClienti[],7,FALSE)</f>
        <v>BD</v>
      </c>
      <c r="H2181" t="s">
        <v>60</v>
      </c>
      <c r="I2181" t="str">
        <f>IF(LEFT(tbStoricoOrdini[[#This Row],[ARTICOLO]],3) = "COG","COG",LEFT(tbStoricoOrdini[[#This Row],[ARTICOLO]],FIND(" ",tbStoricoOrdini[[#This Row],[ARTICOLO]])-1))</f>
        <v>KLM</v>
      </c>
      <c r="J2181" t="str">
        <f>MID(tbStoricoOrdini[[#This Row],[ARTICOLO]],FIND(" ",tbStoricoOrdini[[#This Row],[ARTICOLO]])+1,4)</f>
        <v>5000</v>
      </c>
      <c r="K2181" t="str">
        <f>IFERROR(RIGHT(tbStoricoOrdini[[#This Row],[ARTICOLO]],LEN(tbStoricoOrdini[[#This Row],[ARTICOLO]])-FIND(" ",tbStoricoOrdini[[#This Row],[ARTICOLO]],FIND(" ",tbStoricoOrdini[[#This Row],[ARTICOLO]]) +1)),"")</f>
        <v>Plus</v>
      </c>
      <c r="L2181" s="3">
        <f>VLOOKUP(tbStoricoOrdini[[#This Row],[ARTICOLO]],tbArticoli[],2,FALSE)</f>
        <v>175</v>
      </c>
      <c r="M2181" s="22">
        <f>tbStoricoOrdini[[#This Row],[IMPORTO]]/tbStoricoOrdini[[#This Row],[PREZZO]]</f>
        <v>6.5428571428571427</v>
      </c>
      <c r="N2181" t="s">
        <v>9</v>
      </c>
      <c r="O2181" s="8">
        <f>VLOOKUP(tbStoricoOrdini[[#This Row],[AGENTE]],tbAgenti[],2,FALSE)</f>
        <v>0.05</v>
      </c>
      <c r="P2181" s="2">
        <v>1145</v>
      </c>
      <c r="Q2181" s="2">
        <f>tbStoricoOrdini[[#This Row],[IMPORTO]]*tbStoricoOrdini[[#This Row],[% COMM.]]</f>
        <v>57.25</v>
      </c>
      <c r="R2181" s="2">
        <f>tbStoricoOrdini[[#This Row],[TOT. COMM.]]+tbStoricoOrdini[[#This Row],[IMPORTO]]</f>
        <v>1202.25</v>
      </c>
    </row>
    <row r="2182" spans="1:18">
      <c r="A2182" s="1">
        <v>43891</v>
      </c>
      <c r="B2182" s="7">
        <f>MONTH(tbStoricoOrdini[[#This Row],[DATA]])</f>
        <v>3</v>
      </c>
      <c r="C2182" t="s">
        <v>2277</v>
      </c>
      <c r="D2182" t="str">
        <f>RIGHT(tbStoricoOrdini[[#This Row],[ORDINE]],4)</f>
        <v>2179</v>
      </c>
      <c r="E2182" t="s">
        <v>27</v>
      </c>
      <c r="F2182" t="str">
        <f>VLOOKUP(tbStoricoOrdini[[#This Row],[CLIENTE]],tbClienti[],3,FALSE)</f>
        <v>Veneto</v>
      </c>
      <c r="G2182" t="str">
        <f>VLOOKUP(tbStoricoOrdini[[#This Row],[CLIENTE]],tbClienti[],7,FALSE)</f>
        <v>BD</v>
      </c>
      <c r="H2182" t="s">
        <v>63</v>
      </c>
      <c r="I2182" t="str">
        <f>IF(LEFT(tbStoricoOrdini[[#This Row],[ARTICOLO]],3) = "COG","COG",LEFT(tbStoricoOrdini[[#This Row],[ARTICOLO]],FIND(" ",tbStoricoOrdini[[#This Row],[ARTICOLO]])-1))</f>
        <v>KLM</v>
      </c>
      <c r="J2182" t="str">
        <f>MID(tbStoricoOrdini[[#This Row],[ARTICOLO]],FIND(" ",tbStoricoOrdini[[#This Row],[ARTICOLO]])+1,4)</f>
        <v>3000</v>
      </c>
      <c r="K2182" t="str">
        <f>IFERROR(RIGHT(tbStoricoOrdini[[#This Row],[ARTICOLO]],LEN(tbStoricoOrdini[[#This Row],[ARTICOLO]])-FIND(" ",tbStoricoOrdini[[#This Row],[ARTICOLO]],FIND(" ",tbStoricoOrdini[[#This Row],[ARTICOLO]]) +1)),"")</f>
        <v>Plus</v>
      </c>
      <c r="L2182" s="3">
        <f>VLOOKUP(tbStoricoOrdini[[#This Row],[ARTICOLO]],tbArticoli[],2,FALSE)</f>
        <v>145</v>
      </c>
      <c r="M2182" s="22">
        <f>tbStoricoOrdini[[#This Row],[IMPORTO]]/tbStoricoOrdini[[#This Row],[PREZZO]]</f>
        <v>23.213793103448275</v>
      </c>
      <c r="N2182" t="s">
        <v>10</v>
      </c>
      <c r="O2182" s="8">
        <f>VLOOKUP(tbStoricoOrdini[[#This Row],[AGENTE]],tbAgenti[],2,FALSE)</f>
        <v>3.6999999999999998E-2</v>
      </c>
      <c r="P2182" s="2">
        <v>3366</v>
      </c>
      <c r="Q2182" s="2">
        <f>tbStoricoOrdini[[#This Row],[IMPORTO]]*tbStoricoOrdini[[#This Row],[% COMM.]]</f>
        <v>124.54199999999999</v>
      </c>
      <c r="R2182" s="2">
        <f>tbStoricoOrdini[[#This Row],[TOT. COMM.]]+tbStoricoOrdini[[#This Row],[IMPORTO]]</f>
        <v>3490.5419999999999</v>
      </c>
    </row>
    <row r="2183" spans="1:18">
      <c r="A2183" s="1">
        <v>43891</v>
      </c>
      <c r="B2183" s="7">
        <f>MONTH(tbStoricoOrdini[[#This Row],[DATA]])</f>
        <v>3</v>
      </c>
      <c r="C2183" t="s">
        <v>2278</v>
      </c>
      <c r="D2183" t="str">
        <f>RIGHT(tbStoricoOrdini[[#This Row],[ORDINE]],4)</f>
        <v>2180</v>
      </c>
      <c r="E2183" t="s">
        <v>27</v>
      </c>
      <c r="F2183" t="str">
        <f>VLOOKUP(tbStoricoOrdini[[#This Row],[CLIENTE]],tbClienti[],3,FALSE)</f>
        <v>Veneto</v>
      </c>
      <c r="G2183" t="str">
        <f>VLOOKUP(tbStoricoOrdini[[#This Row],[CLIENTE]],tbClienti[],7,FALSE)</f>
        <v>BD</v>
      </c>
      <c r="H2183" t="s">
        <v>63</v>
      </c>
      <c r="I2183" t="str">
        <f>IF(LEFT(tbStoricoOrdini[[#This Row],[ARTICOLO]],3) = "COG","COG",LEFT(tbStoricoOrdini[[#This Row],[ARTICOLO]],FIND(" ",tbStoricoOrdini[[#This Row],[ARTICOLO]])-1))</f>
        <v>KLM</v>
      </c>
      <c r="J2183" t="str">
        <f>MID(tbStoricoOrdini[[#This Row],[ARTICOLO]],FIND(" ",tbStoricoOrdini[[#This Row],[ARTICOLO]])+1,4)</f>
        <v>3000</v>
      </c>
      <c r="K2183" t="str">
        <f>IFERROR(RIGHT(tbStoricoOrdini[[#This Row],[ARTICOLO]],LEN(tbStoricoOrdini[[#This Row],[ARTICOLO]])-FIND(" ",tbStoricoOrdini[[#This Row],[ARTICOLO]],FIND(" ",tbStoricoOrdini[[#This Row],[ARTICOLO]]) +1)),"")</f>
        <v>Plus</v>
      </c>
      <c r="L2183" s="3">
        <f>VLOOKUP(tbStoricoOrdini[[#This Row],[ARTICOLO]],tbArticoli[],2,FALSE)</f>
        <v>145</v>
      </c>
      <c r="M2183" s="22">
        <f>tbStoricoOrdini[[#This Row],[IMPORTO]]/tbStoricoOrdini[[#This Row],[PREZZO]]</f>
        <v>102.10344827586206</v>
      </c>
      <c r="N2183" t="s">
        <v>19</v>
      </c>
      <c r="O2183" s="8">
        <f>VLOOKUP(tbStoricoOrdini[[#This Row],[AGENTE]],tbAgenti[],2,FALSE)</f>
        <v>0.05</v>
      </c>
      <c r="P2183" s="2">
        <v>14805</v>
      </c>
      <c r="Q2183" s="2">
        <f>tbStoricoOrdini[[#This Row],[IMPORTO]]*tbStoricoOrdini[[#This Row],[% COMM.]]</f>
        <v>740.25</v>
      </c>
      <c r="R2183" s="2">
        <f>tbStoricoOrdini[[#This Row],[TOT. COMM.]]+tbStoricoOrdini[[#This Row],[IMPORTO]]</f>
        <v>15545.25</v>
      </c>
    </row>
    <row r="2184" spans="1:18">
      <c r="A2184" s="1">
        <v>43891</v>
      </c>
      <c r="B2184" s="7">
        <f>MONTH(tbStoricoOrdini[[#This Row],[DATA]])</f>
        <v>3</v>
      </c>
      <c r="C2184" t="s">
        <v>2279</v>
      </c>
      <c r="D2184" t="str">
        <f>RIGHT(tbStoricoOrdini[[#This Row],[ORDINE]],4)</f>
        <v>2181</v>
      </c>
      <c r="E2184" t="s">
        <v>27</v>
      </c>
      <c r="F2184" t="str">
        <f>VLOOKUP(tbStoricoOrdini[[#This Row],[CLIENTE]],tbClienti[],3,FALSE)</f>
        <v>Veneto</v>
      </c>
      <c r="G2184" t="str">
        <f>VLOOKUP(tbStoricoOrdini[[#This Row],[CLIENTE]],tbClienti[],7,FALSE)</f>
        <v>BD</v>
      </c>
      <c r="H2184" t="s">
        <v>63</v>
      </c>
      <c r="I2184" t="str">
        <f>IF(LEFT(tbStoricoOrdini[[#This Row],[ARTICOLO]],3) = "COG","COG",LEFT(tbStoricoOrdini[[#This Row],[ARTICOLO]],FIND(" ",tbStoricoOrdini[[#This Row],[ARTICOLO]])-1))</f>
        <v>KLM</v>
      </c>
      <c r="J2184" t="str">
        <f>MID(tbStoricoOrdini[[#This Row],[ARTICOLO]],FIND(" ",tbStoricoOrdini[[#This Row],[ARTICOLO]])+1,4)</f>
        <v>3000</v>
      </c>
      <c r="K2184" t="str">
        <f>IFERROR(RIGHT(tbStoricoOrdini[[#This Row],[ARTICOLO]],LEN(tbStoricoOrdini[[#This Row],[ARTICOLO]])-FIND(" ",tbStoricoOrdini[[#This Row],[ARTICOLO]],FIND(" ",tbStoricoOrdini[[#This Row],[ARTICOLO]]) +1)),"")</f>
        <v>Plus</v>
      </c>
      <c r="L2184" s="3">
        <f>VLOOKUP(tbStoricoOrdini[[#This Row],[ARTICOLO]],tbArticoli[],2,FALSE)</f>
        <v>145</v>
      </c>
      <c r="M2184" s="22">
        <f>tbStoricoOrdini[[#This Row],[IMPORTO]]/tbStoricoOrdini[[#This Row],[PREZZO]]</f>
        <v>203.89655172413794</v>
      </c>
      <c r="N2184" t="s">
        <v>15</v>
      </c>
      <c r="O2184" s="8">
        <f>VLOOKUP(tbStoricoOrdini[[#This Row],[AGENTE]],tbAgenti[],2,FALSE)</f>
        <v>0.08</v>
      </c>
      <c r="P2184" s="2">
        <v>29565</v>
      </c>
      <c r="Q2184" s="2">
        <f>tbStoricoOrdini[[#This Row],[IMPORTO]]*tbStoricoOrdini[[#This Row],[% COMM.]]</f>
        <v>2365.2000000000003</v>
      </c>
      <c r="R2184" s="2">
        <f>tbStoricoOrdini[[#This Row],[TOT. COMM.]]+tbStoricoOrdini[[#This Row],[IMPORTO]]</f>
        <v>31930.2</v>
      </c>
    </row>
    <row r="2185" spans="1:18">
      <c r="A2185" s="1">
        <v>43891</v>
      </c>
      <c r="B2185" s="7">
        <f>MONTH(tbStoricoOrdini[[#This Row],[DATA]])</f>
        <v>3</v>
      </c>
      <c r="C2185" t="s">
        <v>2280</v>
      </c>
      <c r="D2185" t="str">
        <f>RIGHT(tbStoricoOrdini[[#This Row],[ORDINE]],4)</f>
        <v>2182</v>
      </c>
      <c r="E2185" t="s">
        <v>27</v>
      </c>
      <c r="F2185" t="str">
        <f>VLOOKUP(tbStoricoOrdini[[#This Row],[CLIENTE]],tbClienti[],3,FALSE)</f>
        <v>Veneto</v>
      </c>
      <c r="G2185" t="str">
        <f>VLOOKUP(tbStoricoOrdini[[#This Row],[CLIENTE]],tbClienti[],7,FALSE)</f>
        <v>BD</v>
      </c>
      <c r="H2185" t="s">
        <v>63</v>
      </c>
      <c r="I2185" t="str">
        <f>IF(LEFT(tbStoricoOrdini[[#This Row],[ARTICOLO]],3) = "COG","COG",LEFT(tbStoricoOrdini[[#This Row],[ARTICOLO]],FIND(" ",tbStoricoOrdini[[#This Row],[ARTICOLO]])-1))</f>
        <v>KLM</v>
      </c>
      <c r="J2185" t="str">
        <f>MID(tbStoricoOrdini[[#This Row],[ARTICOLO]],FIND(" ",tbStoricoOrdini[[#This Row],[ARTICOLO]])+1,4)</f>
        <v>3000</v>
      </c>
      <c r="K2185" t="str">
        <f>IFERROR(RIGHT(tbStoricoOrdini[[#This Row],[ARTICOLO]],LEN(tbStoricoOrdini[[#This Row],[ARTICOLO]])-FIND(" ",tbStoricoOrdini[[#This Row],[ARTICOLO]],FIND(" ",tbStoricoOrdini[[#This Row],[ARTICOLO]]) +1)),"")</f>
        <v>Plus</v>
      </c>
      <c r="L2185" s="3">
        <f>VLOOKUP(tbStoricoOrdini[[#This Row],[ARTICOLO]],tbArticoli[],2,FALSE)</f>
        <v>145</v>
      </c>
      <c r="M2185" s="22">
        <f>tbStoricoOrdini[[#This Row],[IMPORTO]]/tbStoricoOrdini[[#This Row],[PREZZO]]</f>
        <v>150.77241379310345</v>
      </c>
      <c r="N2185" t="s">
        <v>14</v>
      </c>
      <c r="O2185" s="8">
        <f>VLOOKUP(tbStoricoOrdini[[#This Row],[AGENTE]],tbAgenti[],2,FALSE)</f>
        <v>0.05</v>
      </c>
      <c r="P2185" s="2">
        <v>21862</v>
      </c>
      <c r="Q2185" s="2">
        <f>tbStoricoOrdini[[#This Row],[IMPORTO]]*tbStoricoOrdini[[#This Row],[% COMM.]]</f>
        <v>1093.1000000000001</v>
      </c>
      <c r="R2185" s="2">
        <f>tbStoricoOrdini[[#This Row],[TOT. COMM.]]+tbStoricoOrdini[[#This Row],[IMPORTO]]</f>
        <v>22955.1</v>
      </c>
    </row>
    <row r="2186" spans="1:18">
      <c r="A2186" s="1">
        <v>43891</v>
      </c>
      <c r="B2186" s="7">
        <f>MONTH(tbStoricoOrdini[[#This Row],[DATA]])</f>
        <v>3</v>
      </c>
      <c r="C2186" t="s">
        <v>2281</v>
      </c>
      <c r="D2186" t="str">
        <f>RIGHT(tbStoricoOrdini[[#This Row],[ORDINE]],4)</f>
        <v>2183</v>
      </c>
      <c r="E2186" t="s">
        <v>27</v>
      </c>
      <c r="F2186" t="str">
        <f>VLOOKUP(tbStoricoOrdini[[#This Row],[CLIENTE]],tbClienti[],3,FALSE)</f>
        <v>Veneto</v>
      </c>
      <c r="G2186" t="str">
        <f>VLOOKUP(tbStoricoOrdini[[#This Row],[CLIENTE]],tbClienti[],7,FALSE)</f>
        <v>BD</v>
      </c>
      <c r="H2186" t="s">
        <v>63</v>
      </c>
      <c r="I2186" t="str">
        <f>IF(LEFT(tbStoricoOrdini[[#This Row],[ARTICOLO]],3) = "COG","COG",LEFT(tbStoricoOrdini[[#This Row],[ARTICOLO]],FIND(" ",tbStoricoOrdini[[#This Row],[ARTICOLO]])-1))</f>
        <v>KLM</v>
      </c>
      <c r="J2186" t="str">
        <f>MID(tbStoricoOrdini[[#This Row],[ARTICOLO]],FIND(" ",tbStoricoOrdini[[#This Row],[ARTICOLO]])+1,4)</f>
        <v>3000</v>
      </c>
      <c r="K2186" t="str">
        <f>IFERROR(RIGHT(tbStoricoOrdini[[#This Row],[ARTICOLO]],LEN(tbStoricoOrdini[[#This Row],[ARTICOLO]])-FIND(" ",tbStoricoOrdini[[#This Row],[ARTICOLO]],FIND(" ",tbStoricoOrdini[[#This Row],[ARTICOLO]]) +1)),"")</f>
        <v>Plus</v>
      </c>
      <c r="L2186" s="3">
        <f>VLOOKUP(tbStoricoOrdini[[#This Row],[ARTICOLO]],tbArticoli[],2,FALSE)</f>
        <v>145</v>
      </c>
      <c r="M2186" s="22">
        <f>tbStoricoOrdini[[#This Row],[IMPORTO]]/tbStoricoOrdini[[#This Row],[PREZZO]]</f>
        <v>2.4344827586206899</v>
      </c>
      <c r="N2186" t="s">
        <v>7</v>
      </c>
      <c r="O2186" s="8">
        <f>VLOOKUP(tbStoricoOrdini[[#This Row],[AGENTE]],tbAgenti[],2,FALSE)</f>
        <v>0.03</v>
      </c>
      <c r="P2186" s="2">
        <v>353</v>
      </c>
      <c r="Q2186" s="2">
        <f>tbStoricoOrdini[[#This Row],[IMPORTO]]*tbStoricoOrdini[[#This Row],[% COMM.]]</f>
        <v>10.59</v>
      </c>
      <c r="R2186" s="2">
        <f>tbStoricoOrdini[[#This Row],[TOT. COMM.]]+tbStoricoOrdini[[#This Row],[IMPORTO]]</f>
        <v>363.59</v>
      </c>
    </row>
    <row r="2187" spans="1:18">
      <c r="A2187" s="1">
        <v>43891</v>
      </c>
      <c r="B2187" s="7">
        <f>MONTH(tbStoricoOrdini[[#This Row],[DATA]])</f>
        <v>3</v>
      </c>
      <c r="C2187" t="s">
        <v>2282</v>
      </c>
      <c r="D2187" t="str">
        <f>RIGHT(tbStoricoOrdini[[#This Row],[ORDINE]],4)</f>
        <v>2184</v>
      </c>
      <c r="E2187" t="s">
        <v>27</v>
      </c>
      <c r="F2187" t="str">
        <f>VLOOKUP(tbStoricoOrdini[[#This Row],[CLIENTE]],tbClienti[],3,FALSE)</f>
        <v>Veneto</v>
      </c>
      <c r="G2187" t="str">
        <f>VLOOKUP(tbStoricoOrdini[[#This Row],[CLIENTE]],tbClienti[],7,FALSE)</f>
        <v>BD</v>
      </c>
      <c r="H2187" t="s">
        <v>63</v>
      </c>
      <c r="I2187" t="str">
        <f>IF(LEFT(tbStoricoOrdini[[#This Row],[ARTICOLO]],3) = "COG","COG",LEFT(tbStoricoOrdini[[#This Row],[ARTICOLO]],FIND(" ",tbStoricoOrdini[[#This Row],[ARTICOLO]])-1))</f>
        <v>KLM</v>
      </c>
      <c r="J2187" t="str">
        <f>MID(tbStoricoOrdini[[#This Row],[ARTICOLO]],FIND(" ",tbStoricoOrdini[[#This Row],[ARTICOLO]])+1,4)</f>
        <v>3000</v>
      </c>
      <c r="K2187" t="str">
        <f>IFERROR(RIGHT(tbStoricoOrdini[[#This Row],[ARTICOLO]],LEN(tbStoricoOrdini[[#This Row],[ARTICOLO]])-FIND(" ",tbStoricoOrdini[[#This Row],[ARTICOLO]],FIND(" ",tbStoricoOrdini[[#This Row],[ARTICOLO]]) +1)),"")</f>
        <v>Plus</v>
      </c>
      <c r="L2187" s="3">
        <f>VLOOKUP(tbStoricoOrdini[[#This Row],[ARTICOLO]],tbArticoli[],2,FALSE)</f>
        <v>145</v>
      </c>
      <c r="M2187" s="22">
        <f>tbStoricoOrdini[[#This Row],[IMPORTO]]/tbStoricoOrdini[[#This Row],[PREZZO]]</f>
        <v>667.37241379310342</v>
      </c>
      <c r="N2187" t="s">
        <v>20</v>
      </c>
      <c r="O2187" s="8">
        <f>VLOOKUP(tbStoricoOrdini[[#This Row],[AGENTE]],tbAgenti[],2,FALSE)</f>
        <v>0.05</v>
      </c>
      <c r="P2187" s="2">
        <v>96769</v>
      </c>
      <c r="Q2187" s="2">
        <f>tbStoricoOrdini[[#This Row],[IMPORTO]]*tbStoricoOrdini[[#This Row],[% COMM.]]</f>
        <v>4838.45</v>
      </c>
      <c r="R2187" s="2">
        <f>tbStoricoOrdini[[#This Row],[TOT. COMM.]]+tbStoricoOrdini[[#This Row],[IMPORTO]]</f>
        <v>101607.45</v>
      </c>
    </row>
    <row r="2188" spans="1:18">
      <c r="A2188" s="1">
        <v>43891</v>
      </c>
      <c r="B2188" s="7">
        <f>MONTH(tbStoricoOrdini[[#This Row],[DATA]])</f>
        <v>3</v>
      </c>
      <c r="C2188" t="s">
        <v>2283</v>
      </c>
      <c r="D2188" t="str">
        <f>RIGHT(tbStoricoOrdini[[#This Row],[ORDINE]],4)</f>
        <v>2185</v>
      </c>
      <c r="E2188" t="s">
        <v>27</v>
      </c>
      <c r="F2188" t="str">
        <f>VLOOKUP(tbStoricoOrdini[[#This Row],[CLIENTE]],tbClienti[],3,FALSE)</f>
        <v>Veneto</v>
      </c>
      <c r="G2188" t="str">
        <f>VLOOKUP(tbStoricoOrdini[[#This Row],[CLIENTE]],tbClienti[],7,FALSE)</f>
        <v>BD</v>
      </c>
      <c r="H2188" t="s">
        <v>63</v>
      </c>
      <c r="I2188" t="str">
        <f>IF(LEFT(tbStoricoOrdini[[#This Row],[ARTICOLO]],3) = "COG","COG",LEFT(tbStoricoOrdini[[#This Row],[ARTICOLO]],FIND(" ",tbStoricoOrdini[[#This Row],[ARTICOLO]])-1))</f>
        <v>KLM</v>
      </c>
      <c r="J2188" t="str">
        <f>MID(tbStoricoOrdini[[#This Row],[ARTICOLO]],FIND(" ",tbStoricoOrdini[[#This Row],[ARTICOLO]])+1,4)</f>
        <v>3000</v>
      </c>
      <c r="K2188" t="str">
        <f>IFERROR(RIGHT(tbStoricoOrdini[[#This Row],[ARTICOLO]],LEN(tbStoricoOrdini[[#This Row],[ARTICOLO]])-FIND(" ",tbStoricoOrdini[[#This Row],[ARTICOLO]],FIND(" ",tbStoricoOrdini[[#This Row],[ARTICOLO]]) +1)),"")</f>
        <v>Plus</v>
      </c>
      <c r="L2188" s="3">
        <f>VLOOKUP(tbStoricoOrdini[[#This Row],[ARTICOLO]],tbArticoli[],2,FALSE)</f>
        <v>145</v>
      </c>
      <c r="M2188" s="22">
        <f>tbStoricoOrdini[[#This Row],[IMPORTO]]/tbStoricoOrdini[[#This Row],[PREZZO]]</f>
        <v>172.4344827586207</v>
      </c>
      <c r="N2188" t="s">
        <v>18</v>
      </c>
      <c r="O2188" s="8">
        <f>VLOOKUP(tbStoricoOrdini[[#This Row],[AGENTE]],tbAgenti[],2,FALSE)</f>
        <v>0.03</v>
      </c>
      <c r="P2188" s="2">
        <v>25003</v>
      </c>
      <c r="Q2188" s="2">
        <f>tbStoricoOrdini[[#This Row],[IMPORTO]]*tbStoricoOrdini[[#This Row],[% COMM.]]</f>
        <v>750.08999999999992</v>
      </c>
      <c r="R2188" s="2">
        <f>tbStoricoOrdini[[#This Row],[TOT. COMM.]]+tbStoricoOrdini[[#This Row],[IMPORTO]]</f>
        <v>25753.09</v>
      </c>
    </row>
    <row r="2189" spans="1:18">
      <c r="A2189" s="1">
        <v>43891</v>
      </c>
      <c r="B2189" s="7">
        <f>MONTH(tbStoricoOrdini[[#This Row],[DATA]])</f>
        <v>3</v>
      </c>
      <c r="C2189" t="s">
        <v>2284</v>
      </c>
      <c r="D2189" t="str">
        <f>RIGHT(tbStoricoOrdini[[#This Row],[ORDINE]],4)</f>
        <v>2186</v>
      </c>
      <c r="E2189" t="s">
        <v>27</v>
      </c>
      <c r="F2189" t="str">
        <f>VLOOKUP(tbStoricoOrdini[[#This Row],[CLIENTE]],tbClienti[],3,FALSE)</f>
        <v>Veneto</v>
      </c>
      <c r="G2189" t="str">
        <f>VLOOKUP(tbStoricoOrdini[[#This Row],[CLIENTE]],tbClienti[],7,FALSE)</f>
        <v>BD</v>
      </c>
      <c r="H2189" t="s">
        <v>63</v>
      </c>
      <c r="I2189" t="str">
        <f>IF(LEFT(tbStoricoOrdini[[#This Row],[ARTICOLO]],3) = "COG","COG",LEFT(tbStoricoOrdini[[#This Row],[ARTICOLO]],FIND(" ",tbStoricoOrdini[[#This Row],[ARTICOLO]])-1))</f>
        <v>KLM</v>
      </c>
      <c r="J2189" t="str">
        <f>MID(tbStoricoOrdini[[#This Row],[ARTICOLO]],FIND(" ",tbStoricoOrdini[[#This Row],[ARTICOLO]])+1,4)</f>
        <v>3000</v>
      </c>
      <c r="K2189" t="str">
        <f>IFERROR(RIGHT(tbStoricoOrdini[[#This Row],[ARTICOLO]],LEN(tbStoricoOrdini[[#This Row],[ARTICOLO]])-FIND(" ",tbStoricoOrdini[[#This Row],[ARTICOLO]],FIND(" ",tbStoricoOrdini[[#This Row],[ARTICOLO]]) +1)),"")</f>
        <v>Plus</v>
      </c>
      <c r="L2189" s="3">
        <f>VLOOKUP(tbStoricoOrdini[[#This Row],[ARTICOLO]],tbArticoli[],2,FALSE)</f>
        <v>145</v>
      </c>
      <c r="M2189" s="22">
        <f>tbStoricoOrdini[[#This Row],[IMPORTO]]/tbStoricoOrdini[[#This Row],[PREZZO]]</f>
        <v>65.296551724137927</v>
      </c>
      <c r="N2189" t="s">
        <v>6</v>
      </c>
      <c r="O2189" s="8">
        <f>VLOOKUP(tbStoricoOrdini[[#This Row],[AGENTE]],tbAgenti[],2,FALSE)</f>
        <v>7.4999999999999997E-2</v>
      </c>
      <c r="P2189" s="2">
        <v>9468</v>
      </c>
      <c r="Q2189" s="2">
        <f>tbStoricoOrdini[[#This Row],[IMPORTO]]*tbStoricoOrdini[[#This Row],[% COMM.]]</f>
        <v>710.1</v>
      </c>
      <c r="R2189" s="2">
        <f>tbStoricoOrdini[[#This Row],[TOT. COMM.]]+tbStoricoOrdini[[#This Row],[IMPORTO]]</f>
        <v>10178.1</v>
      </c>
    </row>
    <row r="2190" spans="1:18">
      <c r="A2190" s="1">
        <v>43891</v>
      </c>
      <c r="B2190" s="7">
        <f>MONTH(tbStoricoOrdini[[#This Row],[DATA]])</f>
        <v>3</v>
      </c>
      <c r="C2190" t="s">
        <v>2285</v>
      </c>
      <c r="D2190" t="str">
        <f>RIGHT(tbStoricoOrdini[[#This Row],[ORDINE]],4)</f>
        <v>2187</v>
      </c>
      <c r="E2190" t="s">
        <v>27</v>
      </c>
      <c r="F2190" t="str">
        <f>VLOOKUP(tbStoricoOrdini[[#This Row],[CLIENTE]],tbClienti[],3,FALSE)</f>
        <v>Veneto</v>
      </c>
      <c r="G2190" t="str">
        <f>VLOOKUP(tbStoricoOrdini[[#This Row],[CLIENTE]],tbClienti[],7,FALSE)</f>
        <v>BD</v>
      </c>
      <c r="H2190" t="s">
        <v>63</v>
      </c>
      <c r="I2190" t="str">
        <f>IF(LEFT(tbStoricoOrdini[[#This Row],[ARTICOLO]],3) = "COG","COG",LEFT(tbStoricoOrdini[[#This Row],[ARTICOLO]],FIND(" ",tbStoricoOrdini[[#This Row],[ARTICOLO]])-1))</f>
        <v>KLM</v>
      </c>
      <c r="J2190" t="str">
        <f>MID(tbStoricoOrdini[[#This Row],[ARTICOLO]],FIND(" ",tbStoricoOrdini[[#This Row],[ARTICOLO]])+1,4)</f>
        <v>3000</v>
      </c>
      <c r="K2190" t="str">
        <f>IFERROR(RIGHT(tbStoricoOrdini[[#This Row],[ARTICOLO]],LEN(tbStoricoOrdini[[#This Row],[ARTICOLO]])-FIND(" ",tbStoricoOrdini[[#This Row],[ARTICOLO]],FIND(" ",tbStoricoOrdini[[#This Row],[ARTICOLO]]) +1)),"")</f>
        <v>Plus</v>
      </c>
      <c r="L2190" s="3">
        <f>VLOOKUP(tbStoricoOrdini[[#This Row],[ARTICOLO]],tbArticoli[],2,FALSE)</f>
        <v>145</v>
      </c>
      <c r="M2190" s="22">
        <f>tbStoricoOrdini[[#This Row],[IMPORTO]]/tbStoricoOrdini[[#This Row],[PREZZO]]</f>
        <v>5273.3586206896553</v>
      </c>
      <c r="N2190" t="s">
        <v>9</v>
      </c>
      <c r="O2190" s="8">
        <f>VLOOKUP(tbStoricoOrdini[[#This Row],[AGENTE]],tbAgenti[],2,FALSE)</f>
        <v>0.05</v>
      </c>
      <c r="P2190" s="2">
        <v>764637</v>
      </c>
      <c r="Q2190" s="2">
        <f>tbStoricoOrdini[[#This Row],[IMPORTO]]*tbStoricoOrdini[[#This Row],[% COMM.]]</f>
        <v>38231.85</v>
      </c>
      <c r="R2190" s="2">
        <f>tbStoricoOrdini[[#This Row],[TOT. COMM.]]+tbStoricoOrdini[[#This Row],[IMPORTO]]</f>
        <v>802868.85</v>
      </c>
    </row>
    <row r="2191" spans="1:18">
      <c r="A2191" s="1">
        <v>43891</v>
      </c>
      <c r="B2191" s="7">
        <f>MONTH(tbStoricoOrdini[[#This Row],[DATA]])</f>
        <v>3</v>
      </c>
      <c r="C2191" t="s">
        <v>2286</v>
      </c>
      <c r="D2191" t="str">
        <f>RIGHT(tbStoricoOrdini[[#This Row],[ORDINE]],4)</f>
        <v>2188</v>
      </c>
      <c r="E2191" t="s">
        <v>27</v>
      </c>
      <c r="F2191" t="str">
        <f>VLOOKUP(tbStoricoOrdini[[#This Row],[CLIENTE]],tbClienti[],3,FALSE)</f>
        <v>Veneto</v>
      </c>
      <c r="G2191" t="str">
        <f>VLOOKUP(tbStoricoOrdini[[#This Row],[CLIENTE]],tbClienti[],7,FALSE)</f>
        <v>BD</v>
      </c>
      <c r="H2191" t="s">
        <v>65</v>
      </c>
      <c r="I2191" t="str">
        <f>IF(LEFT(tbStoricoOrdini[[#This Row],[ARTICOLO]],3) = "COG","COG",LEFT(tbStoricoOrdini[[#This Row],[ARTICOLO]],FIND(" ",tbStoricoOrdini[[#This Row],[ARTICOLO]])-1))</f>
        <v>GKLM</v>
      </c>
      <c r="J2191" t="str">
        <f>MID(tbStoricoOrdini[[#This Row],[ARTICOLO]],FIND(" ",tbStoricoOrdini[[#This Row],[ARTICOLO]])+1,4)</f>
        <v>5000</v>
      </c>
      <c r="K2191" t="str">
        <f>IFERROR(RIGHT(tbStoricoOrdini[[#This Row],[ARTICOLO]],LEN(tbStoricoOrdini[[#This Row],[ARTICOLO]])-FIND(" ",tbStoricoOrdini[[#This Row],[ARTICOLO]],FIND(" ",tbStoricoOrdini[[#This Row],[ARTICOLO]]) +1)),"")</f>
        <v/>
      </c>
      <c r="L2191" s="3">
        <f>VLOOKUP(tbStoricoOrdini[[#This Row],[ARTICOLO]],tbArticoli[],2,FALSE)</f>
        <v>75</v>
      </c>
      <c r="M2191" s="22">
        <f>tbStoricoOrdini[[#This Row],[IMPORTO]]/tbStoricoOrdini[[#This Row],[PREZZO]]</f>
        <v>10.866666666666667</v>
      </c>
      <c r="N2191" t="s">
        <v>9</v>
      </c>
      <c r="O2191" s="8">
        <f>VLOOKUP(tbStoricoOrdini[[#This Row],[AGENTE]],tbAgenti[],2,FALSE)</f>
        <v>0.05</v>
      </c>
      <c r="P2191" s="2">
        <v>815</v>
      </c>
      <c r="Q2191" s="2">
        <f>tbStoricoOrdini[[#This Row],[IMPORTO]]*tbStoricoOrdini[[#This Row],[% COMM.]]</f>
        <v>40.75</v>
      </c>
      <c r="R2191" s="2">
        <f>tbStoricoOrdini[[#This Row],[TOT. COMM.]]+tbStoricoOrdini[[#This Row],[IMPORTO]]</f>
        <v>855.75</v>
      </c>
    </row>
    <row r="2192" spans="1:18">
      <c r="A2192" s="1">
        <v>43891</v>
      </c>
      <c r="B2192" s="7">
        <f>MONTH(tbStoricoOrdini[[#This Row],[DATA]])</f>
        <v>3</v>
      </c>
      <c r="C2192" t="s">
        <v>2287</v>
      </c>
      <c r="D2192" t="str">
        <f>RIGHT(tbStoricoOrdini[[#This Row],[ORDINE]],4)</f>
        <v>2189</v>
      </c>
      <c r="E2192" t="s">
        <v>27</v>
      </c>
      <c r="F2192" t="str">
        <f>VLOOKUP(tbStoricoOrdini[[#This Row],[CLIENTE]],tbClienti[],3,FALSE)</f>
        <v>Veneto</v>
      </c>
      <c r="G2192" t="str">
        <f>VLOOKUP(tbStoricoOrdini[[#This Row],[CLIENTE]],tbClienti[],7,FALSE)</f>
        <v>BD</v>
      </c>
      <c r="H2192" t="s">
        <v>66</v>
      </c>
      <c r="I2192" t="str">
        <f>IF(LEFT(tbStoricoOrdini[[#This Row],[ARTICOLO]],3) = "COG","COG",LEFT(tbStoricoOrdini[[#This Row],[ARTICOLO]],FIND(" ",tbStoricoOrdini[[#This Row],[ARTICOLO]])-1))</f>
        <v>BAG</v>
      </c>
      <c r="J2192" t="str">
        <f>MID(tbStoricoOrdini[[#This Row],[ARTICOLO]],FIND(" ",tbStoricoOrdini[[#This Row],[ARTICOLO]])+1,4)</f>
        <v>2500</v>
      </c>
      <c r="K2192" t="str">
        <f>IFERROR(RIGHT(tbStoricoOrdini[[#This Row],[ARTICOLO]],LEN(tbStoricoOrdini[[#This Row],[ARTICOLO]])-FIND(" ",tbStoricoOrdini[[#This Row],[ARTICOLO]],FIND(" ",tbStoricoOrdini[[#This Row],[ARTICOLO]]) +1)),"")</f>
        <v>Plus</v>
      </c>
      <c r="L2192" s="3">
        <f>VLOOKUP(tbStoricoOrdini[[#This Row],[ARTICOLO]],tbArticoli[],2,FALSE)</f>
        <v>220</v>
      </c>
      <c r="M2192" s="22">
        <f>tbStoricoOrdini[[#This Row],[IMPORTO]]/tbStoricoOrdini[[#This Row],[PREZZO]]</f>
        <v>0.13181818181818181</v>
      </c>
      <c r="N2192" t="s">
        <v>10</v>
      </c>
      <c r="O2192" s="8">
        <f>VLOOKUP(tbStoricoOrdini[[#This Row],[AGENTE]],tbAgenti[],2,FALSE)</f>
        <v>3.6999999999999998E-2</v>
      </c>
      <c r="P2192" s="2">
        <v>29</v>
      </c>
      <c r="Q2192" s="2">
        <f>tbStoricoOrdini[[#This Row],[IMPORTO]]*tbStoricoOrdini[[#This Row],[% COMM.]]</f>
        <v>1.073</v>
      </c>
      <c r="R2192" s="2">
        <f>tbStoricoOrdini[[#This Row],[TOT. COMM.]]+tbStoricoOrdini[[#This Row],[IMPORTO]]</f>
        <v>30.073</v>
      </c>
    </row>
    <row r="2193" spans="1:18">
      <c r="A2193" s="1">
        <v>43891</v>
      </c>
      <c r="B2193" s="7">
        <f>MONTH(tbStoricoOrdini[[#This Row],[DATA]])</f>
        <v>3</v>
      </c>
      <c r="C2193" t="s">
        <v>2288</v>
      </c>
      <c r="D2193" t="str">
        <f>RIGHT(tbStoricoOrdini[[#This Row],[ORDINE]],4)</f>
        <v>2190</v>
      </c>
      <c r="E2193" t="s">
        <v>27</v>
      </c>
      <c r="F2193" t="str">
        <f>VLOOKUP(tbStoricoOrdini[[#This Row],[CLIENTE]],tbClienti[],3,FALSE)</f>
        <v>Veneto</v>
      </c>
      <c r="G2193" t="str">
        <f>VLOOKUP(tbStoricoOrdini[[#This Row],[CLIENTE]],tbClienti[],7,FALSE)</f>
        <v>BD</v>
      </c>
      <c r="H2193" t="s">
        <v>66</v>
      </c>
      <c r="I2193" t="str">
        <f>IF(LEFT(tbStoricoOrdini[[#This Row],[ARTICOLO]],3) = "COG","COG",LEFT(tbStoricoOrdini[[#This Row],[ARTICOLO]],FIND(" ",tbStoricoOrdini[[#This Row],[ARTICOLO]])-1))</f>
        <v>BAG</v>
      </c>
      <c r="J2193" t="str">
        <f>MID(tbStoricoOrdini[[#This Row],[ARTICOLO]],FIND(" ",tbStoricoOrdini[[#This Row],[ARTICOLO]])+1,4)</f>
        <v>2500</v>
      </c>
      <c r="K2193" t="str">
        <f>IFERROR(RIGHT(tbStoricoOrdini[[#This Row],[ARTICOLO]],LEN(tbStoricoOrdini[[#This Row],[ARTICOLO]])-FIND(" ",tbStoricoOrdini[[#This Row],[ARTICOLO]],FIND(" ",tbStoricoOrdini[[#This Row],[ARTICOLO]]) +1)),"")</f>
        <v>Plus</v>
      </c>
      <c r="L2193" s="3">
        <f>VLOOKUP(tbStoricoOrdini[[#This Row],[ARTICOLO]],tbArticoli[],2,FALSE)</f>
        <v>220</v>
      </c>
      <c r="M2193" s="22">
        <f>tbStoricoOrdini[[#This Row],[IMPORTO]]/tbStoricoOrdini[[#This Row],[PREZZO]]</f>
        <v>55.204545454545453</v>
      </c>
      <c r="N2193" t="s">
        <v>19</v>
      </c>
      <c r="O2193" s="8">
        <f>VLOOKUP(tbStoricoOrdini[[#This Row],[AGENTE]],tbAgenti[],2,FALSE)</f>
        <v>0.05</v>
      </c>
      <c r="P2193" s="2">
        <v>12145</v>
      </c>
      <c r="Q2193" s="2">
        <f>tbStoricoOrdini[[#This Row],[IMPORTO]]*tbStoricoOrdini[[#This Row],[% COMM.]]</f>
        <v>607.25</v>
      </c>
      <c r="R2193" s="2">
        <f>tbStoricoOrdini[[#This Row],[TOT. COMM.]]+tbStoricoOrdini[[#This Row],[IMPORTO]]</f>
        <v>12752.25</v>
      </c>
    </row>
    <row r="2194" spans="1:18">
      <c r="A2194" s="1">
        <v>43891</v>
      </c>
      <c r="B2194" s="7">
        <f>MONTH(tbStoricoOrdini[[#This Row],[DATA]])</f>
        <v>3</v>
      </c>
      <c r="C2194" t="s">
        <v>2289</v>
      </c>
      <c r="D2194" t="str">
        <f>RIGHT(tbStoricoOrdini[[#This Row],[ORDINE]],4)</f>
        <v>2191</v>
      </c>
      <c r="E2194" t="s">
        <v>27</v>
      </c>
      <c r="F2194" t="str">
        <f>VLOOKUP(tbStoricoOrdini[[#This Row],[CLIENTE]],tbClienti[],3,FALSE)</f>
        <v>Veneto</v>
      </c>
      <c r="G2194" t="str">
        <f>VLOOKUP(tbStoricoOrdini[[#This Row],[CLIENTE]],tbClienti[],7,FALSE)</f>
        <v>BD</v>
      </c>
      <c r="H2194" t="s">
        <v>66</v>
      </c>
      <c r="I2194" t="str">
        <f>IF(LEFT(tbStoricoOrdini[[#This Row],[ARTICOLO]],3) = "COG","COG",LEFT(tbStoricoOrdini[[#This Row],[ARTICOLO]],FIND(" ",tbStoricoOrdini[[#This Row],[ARTICOLO]])-1))</f>
        <v>BAG</v>
      </c>
      <c r="J2194" t="str">
        <f>MID(tbStoricoOrdini[[#This Row],[ARTICOLO]],FIND(" ",tbStoricoOrdini[[#This Row],[ARTICOLO]])+1,4)</f>
        <v>2500</v>
      </c>
      <c r="K2194" t="str">
        <f>IFERROR(RIGHT(tbStoricoOrdini[[#This Row],[ARTICOLO]],LEN(tbStoricoOrdini[[#This Row],[ARTICOLO]])-FIND(" ",tbStoricoOrdini[[#This Row],[ARTICOLO]],FIND(" ",tbStoricoOrdini[[#This Row],[ARTICOLO]]) +1)),"")</f>
        <v>Plus</v>
      </c>
      <c r="L2194" s="3">
        <f>VLOOKUP(tbStoricoOrdini[[#This Row],[ARTICOLO]],tbArticoli[],2,FALSE)</f>
        <v>220</v>
      </c>
      <c r="M2194" s="22">
        <f>tbStoricoOrdini[[#This Row],[IMPORTO]]/tbStoricoOrdini[[#This Row],[PREZZO]]</f>
        <v>0.15909090909090909</v>
      </c>
      <c r="N2194" t="s">
        <v>15</v>
      </c>
      <c r="O2194" s="8">
        <f>VLOOKUP(tbStoricoOrdini[[#This Row],[AGENTE]],tbAgenti[],2,FALSE)</f>
        <v>0.08</v>
      </c>
      <c r="P2194" s="2">
        <v>35</v>
      </c>
      <c r="Q2194" s="2">
        <f>tbStoricoOrdini[[#This Row],[IMPORTO]]*tbStoricoOrdini[[#This Row],[% COMM.]]</f>
        <v>2.8000000000000003</v>
      </c>
      <c r="R2194" s="2">
        <f>tbStoricoOrdini[[#This Row],[TOT. COMM.]]+tbStoricoOrdini[[#This Row],[IMPORTO]]</f>
        <v>37.799999999999997</v>
      </c>
    </row>
    <row r="2195" spans="1:18">
      <c r="A2195" s="1">
        <v>43891</v>
      </c>
      <c r="B2195" s="7">
        <f>MONTH(tbStoricoOrdini[[#This Row],[DATA]])</f>
        <v>3</v>
      </c>
      <c r="C2195" t="s">
        <v>2290</v>
      </c>
      <c r="D2195" t="str">
        <f>RIGHT(tbStoricoOrdini[[#This Row],[ORDINE]],4)</f>
        <v>2192</v>
      </c>
      <c r="E2195" t="s">
        <v>27</v>
      </c>
      <c r="F2195" t="str">
        <f>VLOOKUP(tbStoricoOrdini[[#This Row],[CLIENTE]],tbClienti[],3,FALSE)</f>
        <v>Veneto</v>
      </c>
      <c r="G2195" t="str">
        <f>VLOOKUP(tbStoricoOrdini[[#This Row],[CLIENTE]],tbClienti[],7,FALSE)</f>
        <v>BD</v>
      </c>
      <c r="H2195" t="s">
        <v>66</v>
      </c>
      <c r="I2195" t="str">
        <f>IF(LEFT(tbStoricoOrdini[[#This Row],[ARTICOLO]],3) = "COG","COG",LEFT(tbStoricoOrdini[[#This Row],[ARTICOLO]],FIND(" ",tbStoricoOrdini[[#This Row],[ARTICOLO]])-1))</f>
        <v>BAG</v>
      </c>
      <c r="J2195" t="str">
        <f>MID(tbStoricoOrdini[[#This Row],[ARTICOLO]],FIND(" ",tbStoricoOrdini[[#This Row],[ARTICOLO]])+1,4)</f>
        <v>2500</v>
      </c>
      <c r="K2195" t="str">
        <f>IFERROR(RIGHT(tbStoricoOrdini[[#This Row],[ARTICOLO]],LEN(tbStoricoOrdini[[#This Row],[ARTICOLO]])-FIND(" ",tbStoricoOrdini[[#This Row],[ARTICOLO]],FIND(" ",tbStoricoOrdini[[#This Row],[ARTICOLO]]) +1)),"")</f>
        <v>Plus</v>
      </c>
      <c r="L2195" s="3">
        <f>VLOOKUP(tbStoricoOrdini[[#This Row],[ARTICOLO]],tbArticoli[],2,FALSE)</f>
        <v>220</v>
      </c>
      <c r="M2195" s="22">
        <f>tbStoricoOrdini[[#This Row],[IMPORTO]]/tbStoricoOrdini[[#This Row],[PREZZO]]</f>
        <v>17.990909090909092</v>
      </c>
      <c r="N2195" t="s">
        <v>14</v>
      </c>
      <c r="O2195" s="8">
        <f>VLOOKUP(tbStoricoOrdini[[#This Row],[AGENTE]],tbAgenti[],2,FALSE)</f>
        <v>0.05</v>
      </c>
      <c r="P2195" s="2">
        <v>3958</v>
      </c>
      <c r="Q2195" s="2">
        <f>tbStoricoOrdini[[#This Row],[IMPORTO]]*tbStoricoOrdini[[#This Row],[% COMM.]]</f>
        <v>197.9</v>
      </c>
      <c r="R2195" s="2">
        <f>tbStoricoOrdini[[#This Row],[TOT. COMM.]]+tbStoricoOrdini[[#This Row],[IMPORTO]]</f>
        <v>4155.8999999999996</v>
      </c>
    </row>
    <row r="2196" spans="1:18">
      <c r="A2196" s="1">
        <v>43891</v>
      </c>
      <c r="B2196" s="7">
        <f>MONTH(tbStoricoOrdini[[#This Row],[DATA]])</f>
        <v>3</v>
      </c>
      <c r="C2196" t="s">
        <v>2291</v>
      </c>
      <c r="D2196" t="str">
        <f>RIGHT(tbStoricoOrdini[[#This Row],[ORDINE]],4)</f>
        <v>2193</v>
      </c>
      <c r="E2196" t="s">
        <v>27</v>
      </c>
      <c r="F2196" t="str">
        <f>VLOOKUP(tbStoricoOrdini[[#This Row],[CLIENTE]],tbClienti[],3,FALSE)</f>
        <v>Veneto</v>
      </c>
      <c r="G2196" t="str">
        <f>VLOOKUP(tbStoricoOrdini[[#This Row],[CLIENTE]],tbClienti[],7,FALSE)</f>
        <v>BD</v>
      </c>
      <c r="H2196" t="s">
        <v>66</v>
      </c>
      <c r="I2196" t="str">
        <f>IF(LEFT(tbStoricoOrdini[[#This Row],[ARTICOLO]],3) = "COG","COG",LEFT(tbStoricoOrdini[[#This Row],[ARTICOLO]],FIND(" ",tbStoricoOrdini[[#This Row],[ARTICOLO]])-1))</f>
        <v>BAG</v>
      </c>
      <c r="J2196" t="str">
        <f>MID(tbStoricoOrdini[[#This Row],[ARTICOLO]],FIND(" ",tbStoricoOrdini[[#This Row],[ARTICOLO]])+1,4)</f>
        <v>2500</v>
      </c>
      <c r="K2196" t="str">
        <f>IFERROR(RIGHT(tbStoricoOrdini[[#This Row],[ARTICOLO]],LEN(tbStoricoOrdini[[#This Row],[ARTICOLO]])-FIND(" ",tbStoricoOrdini[[#This Row],[ARTICOLO]],FIND(" ",tbStoricoOrdini[[#This Row],[ARTICOLO]]) +1)),"")</f>
        <v>Plus</v>
      </c>
      <c r="L2196" s="3">
        <f>VLOOKUP(tbStoricoOrdini[[#This Row],[ARTICOLO]],tbArticoli[],2,FALSE)</f>
        <v>220</v>
      </c>
      <c r="M2196" s="22">
        <f>tbStoricoOrdini[[#This Row],[IMPORTO]]/tbStoricoOrdini[[#This Row],[PREZZO]]</f>
        <v>76.05</v>
      </c>
      <c r="N2196" t="s">
        <v>7</v>
      </c>
      <c r="O2196" s="8">
        <f>VLOOKUP(tbStoricoOrdini[[#This Row],[AGENTE]],tbAgenti[],2,FALSE)</f>
        <v>0.03</v>
      </c>
      <c r="P2196" s="2">
        <v>16731</v>
      </c>
      <c r="Q2196" s="2">
        <f>tbStoricoOrdini[[#This Row],[IMPORTO]]*tbStoricoOrdini[[#This Row],[% COMM.]]</f>
        <v>501.93</v>
      </c>
      <c r="R2196" s="2">
        <f>tbStoricoOrdini[[#This Row],[TOT. COMM.]]+tbStoricoOrdini[[#This Row],[IMPORTO]]</f>
        <v>17232.93</v>
      </c>
    </row>
    <row r="2197" spans="1:18">
      <c r="A2197" s="1">
        <v>43891</v>
      </c>
      <c r="B2197" s="7">
        <f>MONTH(tbStoricoOrdini[[#This Row],[DATA]])</f>
        <v>3</v>
      </c>
      <c r="C2197" t="s">
        <v>2292</v>
      </c>
      <c r="D2197" t="str">
        <f>RIGHT(tbStoricoOrdini[[#This Row],[ORDINE]],4)</f>
        <v>2194</v>
      </c>
      <c r="E2197" t="s">
        <v>27</v>
      </c>
      <c r="F2197" t="str">
        <f>VLOOKUP(tbStoricoOrdini[[#This Row],[CLIENTE]],tbClienti[],3,FALSE)</f>
        <v>Veneto</v>
      </c>
      <c r="G2197" t="str">
        <f>VLOOKUP(tbStoricoOrdini[[#This Row],[CLIENTE]],tbClienti[],7,FALSE)</f>
        <v>BD</v>
      </c>
      <c r="H2197" t="s">
        <v>66</v>
      </c>
      <c r="I2197" t="str">
        <f>IF(LEFT(tbStoricoOrdini[[#This Row],[ARTICOLO]],3) = "COG","COG",LEFT(tbStoricoOrdini[[#This Row],[ARTICOLO]],FIND(" ",tbStoricoOrdini[[#This Row],[ARTICOLO]])-1))</f>
        <v>BAG</v>
      </c>
      <c r="J2197" t="str">
        <f>MID(tbStoricoOrdini[[#This Row],[ARTICOLO]],FIND(" ",tbStoricoOrdini[[#This Row],[ARTICOLO]])+1,4)</f>
        <v>2500</v>
      </c>
      <c r="K2197" t="str">
        <f>IFERROR(RIGHT(tbStoricoOrdini[[#This Row],[ARTICOLO]],LEN(tbStoricoOrdini[[#This Row],[ARTICOLO]])-FIND(" ",tbStoricoOrdini[[#This Row],[ARTICOLO]],FIND(" ",tbStoricoOrdini[[#This Row],[ARTICOLO]]) +1)),"")</f>
        <v>Plus</v>
      </c>
      <c r="L2197" s="3">
        <f>VLOOKUP(tbStoricoOrdini[[#This Row],[ARTICOLO]],tbArticoli[],2,FALSE)</f>
        <v>220</v>
      </c>
      <c r="M2197" s="22">
        <f>tbStoricoOrdini[[#This Row],[IMPORTO]]/tbStoricoOrdini[[#This Row],[PREZZO]]</f>
        <v>83.359090909090909</v>
      </c>
      <c r="N2197" t="s">
        <v>20</v>
      </c>
      <c r="O2197" s="8">
        <f>VLOOKUP(tbStoricoOrdini[[#This Row],[AGENTE]],tbAgenti[],2,FALSE)</f>
        <v>0.05</v>
      </c>
      <c r="P2197" s="2">
        <v>18339</v>
      </c>
      <c r="Q2197" s="2">
        <f>tbStoricoOrdini[[#This Row],[IMPORTO]]*tbStoricoOrdini[[#This Row],[% COMM.]]</f>
        <v>916.95</v>
      </c>
      <c r="R2197" s="2">
        <f>tbStoricoOrdini[[#This Row],[TOT. COMM.]]+tbStoricoOrdini[[#This Row],[IMPORTO]]</f>
        <v>19255.95</v>
      </c>
    </row>
    <row r="2198" spans="1:18">
      <c r="A2198" s="1">
        <v>43891</v>
      </c>
      <c r="B2198" s="7">
        <f>MONTH(tbStoricoOrdini[[#This Row],[DATA]])</f>
        <v>3</v>
      </c>
      <c r="C2198" t="s">
        <v>2293</v>
      </c>
      <c r="D2198" t="str">
        <f>RIGHT(tbStoricoOrdini[[#This Row],[ORDINE]],4)</f>
        <v>2195</v>
      </c>
      <c r="E2198" t="s">
        <v>27</v>
      </c>
      <c r="F2198" t="str">
        <f>VLOOKUP(tbStoricoOrdini[[#This Row],[CLIENTE]],tbClienti[],3,FALSE)</f>
        <v>Veneto</v>
      </c>
      <c r="G2198" t="str">
        <f>VLOOKUP(tbStoricoOrdini[[#This Row],[CLIENTE]],tbClienti[],7,FALSE)</f>
        <v>BD</v>
      </c>
      <c r="H2198" t="s">
        <v>66</v>
      </c>
      <c r="I2198" t="str">
        <f>IF(LEFT(tbStoricoOrdini[[#This Row],[ARTICOLO]],3) = "COG","COG",LEFT(tbStoricoOrdini[[#This Row],[ARTICOLO]],FIND(" ",tbStoricoOrdini[[#This Row],[ARTICOLO]])-1))</f>
        <v>BAG</v>
      </c>
      <c r="J2198" t="str">
        <f>MID(tbStoricoOrdini[[#This Row],[ARTICOLO]],FIND(" ",tbStoricoOrdini[[#This Row],[ARTICOLO]])+1,4)</f>
        <v>2500</v>
      </c>
      <c r="K2198" t="str">
        <f>IFERROR(RIGHT(tbStoricoOrdini[[#This Row],[ARTICOLO]],LEN(tbStoricoOrdini[[#This Row],[ARTICOLO]])-FIND(" ",tbStoricoOrdini[[#This Row],[ARTICOLO]],FIND(" ",tbStoricoOrdini[[#This Row],[ARTICOLO]]) +1)),"")</f>
        <v>Plus</v>
      </c>
      <c r="L2198" s="3">
        <f>VLOOKUP(tbStoricoOrdini[[#This Row],[ARTICOLO]],tbArticoli[],2,FALSE)</f>
        <v>220</v>
      </c>
      <c r="M2198" s="22">
        <f>tbStoricoOrdini[[#This Row],[IMPORTO]]/tbStoricoOrdini[[#This Row],[PREZZO]]</f>
        <v>9.0909090909090912E-2</v>
      </c>
      <c r="N2198" t="s">
        <v>18</v>
      </c>
      <c r="O2198" s="8">
        <f>VLOOKUP(tbStoricoOrdini[[#This Row],[AGENTE]],tbAgenti[],2,FALSE)</f>
        <v>0.03</v>
      </c>
      <c r="P2198" s="2">
        <v>20</v>
      </c>
      <c r="Q2198" s="2">
        <f>tbStoricoOrdini[[#This Row],[IMPORTO]]*tbStoricoOrdini[[#This Row],[% COMM.]]</f>
        <v>0.6</v>
      </c>
      <c r="R2198" s="2">
        <f>tbStoricoOrdini[[#This Row],[TOT. COMM.]]+tbStoricoOrdini[[#This Row],[IMPORTO]]</f>
        <v>20.6</v>
      </c>
    </row>
    <row r="2199" spans="1:18">
      <c r="A2199" s="1">
        <v>43891</v>
      </c>
      <c r="B2199" s="7">
        <f>MONTH(tbStoricoOrdini[[#This Row],[DATA]])</f>
        <v>3</v>
      </c>
      <c r="C2199" t="s">
        <v>2294</v>
      </c>
      <c r="D2199" t="str">
        <f>RIGHT(tbStoricoOrdini[[#This Row],[ORDINE]],4)</f>
        <v>2196</v>
      </c>
      <c r="E2199" t="s">
        <v>27</v>
      </c>
      <c r="F2199" t="str">
        <f>VLOOKUP(tbStoricoOrdini[[#This Row],[CLIENTE]],tbClienti[],3,FALSE)</f>
        <v>Veneto</v>
      </c>
      <c r="G2199" t="str">
        <f>VLOOKUP(tbStoricoOrdini[[#This Row],[CLIENTE]],tbClienti[],7,FALSE)</f>
        <v>BD</v>
      </c>
      <c r="H2199" t="s">
        <v>66</v>
      </c>
      <c r="I2199" t="str">
        <f>IF(LEFT(tbStoricoOrdini[[#This Row],[ARTICOLO]],3) = "COG","COG",LEFT(tbStoricoOrdini[[#This Row],[ARTICOLO]],FIND(" ",tbStoricoOrdini[[#This Row],[ARTICOLO]])-1))</f>
        <v>BAG</v>
      </c>
      <c r="J2199" t="str">
        <f>MID(tbStoricoOrdini[[#This Row],[ARTICOLO]],FIND(" ",tbStoricoOrdini[[#This Row],[ARTICOLO]])+1,4)</f>
        <v>2500</v>
      </c>
      <c r="K2199" t="str">
        <f>IFERROR(RIGHT(tbStoricoOrdini[[#This Row],[ARTICOLO]],LEN(tbStoricoOrdini[[#This Row],[ARTICOLO]])-FIND(" ",tbStoricoOrdini[[#This Row],[ARTICOLO]],FIND(" ",tbStoricoOrdini[[#This Row],[ARTICOLO]]) +1)),"")</f>
        <v>Plus</v>
      </c>
      <c r="L2199" s="3">
        <f>VLOOKUP(tbStoricoOrdini[[#This Row],[ARTICOLO]],tbArticoli[],2,FALSE)</f>
        <v>220</v>
      </c>
      <c r="M2199" s="22">
        <f>tbStoricoOrdini[[#This Row],[IMPORTO]]/tbStoricoOrdini[[#This Row],[PREZZO]]</f>
        <v>112.65454545454546</v>
      </c>
      <c r="N2199" t="s">
        <v>9</v>
      </c>
      <c r="O2199" s="8">
        <f>VLOOKUP(tbStoricoOrdini[[#This Row],[AGENTE]],tbAgenti[],2,FALSE)</f>
        <v>0.05</v>
      </c>
      <c r="P2199" s="2">
        <v>24784</v>
      </c>
      <c r="Q2199" s="2">
        <f>tbStoricoOrdini[[#This Row],[IMPORTO]]*tbStoricoOrdini[[#This Row],[% COMM.]]</f>
        <v>1239.2</v>
      </c>
      <c r="R2199" s="2">
        <f>tbStoricoOrdini[[#This Row],[TOT. COMM.]]+tbStoricoOrdini[[#This Row],[IMPORTO]]</f>
        <v>26023.200000000001</v>
      </c>
    </row>
    <row r="2200" spans="1:18">
      <c r="A2200" s="1">
        <v>43891</v>
      </c>
      <c r="B2200" s="7">
        <f>MONTH(tbStoricoOrdini[[#This Row],[DATA]])</f>
        <v>3</v>
      </c>
      <c r="C2200" t="s">
        <v>2295</v>
      </c>
      <c r="D2200" t="str">
        <f>RIGHT(tbStoricoOrdini[[#This Row],[ORDINE]],4)</f>
        <v>2197</v>
      </c>
      <c r="E2200" t="s">
        <v>27</v>
      </c>
      <c r="F2200" t="str">
        <f>VLOOKUP(tbStoricoOrdini[[#This Row],[CLIENTE]],tbClienti[],3,FALSE)</f>
        <v>Veneto</v>
      </c>
      <c r="G2200" t="str">
        <f>VLOOKUP(tbStoricoOrdini[[#This Row],[CLIENTE]],tbClienti[],7,FALSE)</f>
        <v>BD</v>
      </c>
      <c r="H2200" t="s">
        <v>82</v>
      </c>
      <c r="I2200" t="str">
        <f>IF(LEFT(tbStoricoOrdini[[#This Row],[ARTICOLO]],3) = "COG","COG",LEFT(tbStoricoOrdini[[#This Row],[ARTICOLO]],FIND(" ",tbStoricoOrdini[[#This Row],[ARTICOLO]])-1))</f>
        <v>COG</v>
      </c>
      <c r="J2200" t="str">
        <f>MID(tbStoricoOrdini[[#This Row],[ARTICOLO]],FIND(" ",tbStoricoOrdini[[#This Row],[ARTICOLO]])+1,4)</f>
        <v>7000</v>
      </c>
      <c r="K2200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2200" s="3">
        <f>VLOOKUP(tbStoricoOrdini[[#This Row],[ARTICOLO]],tbArticoli[],2,FALSE)</f>
        <v>500</v>
      </c>
      <c r="M2200" s="22">
        <f>tbStoricoOrdini[[#This Row],[IMPORTO]]/tbStoricoOrdini[[#This Row],[PREZZO]]</f>
        <v>5.1219999999999999</v>
      </c>
      <c r="N2200" t="s">
        <v>20</v>
      </c>
      <c r="O2200" s="8">
        <f>VLOOKUP(tbStoricoOrdini[[#This Row],[AGENTE]],tbAgenti[],2,FALSE)</f>
        <v>0.05</v>
      </c>
      <c r="P2200" s="2">
        <v>2561</v>
      </c>
      <c r="Q2200" s="2">
        <f>tbStoricoOrdini[[#This Row],[IMPORTO]]*tbStoricoOrdini[[#This Row],[% COMM.]]</f>
        <v>128.05000000000001</v>
      </c>
      <c r="R2200" s="2">
        <f>tbStoricoOrdini[[#This Row],[TOT. COMM.]]+tbStoricoOrdini[[#This Row],[IMPORTO]]</f>
        <v>2689.05</v>
      </c>
    </row>
    <row r="2201" spans="1:18">
      <c r="A2201" s="1">
        <v>43891</v>
      </c>
      <c r="B2201" s="7">
        <f>MONTH(tbStoricoOrdini[[#This Row],[DATA]])</f>
        <v>3</v>
      </c>
      <c r="C2201" t="s">
        <v>2296</v>
      </c>
      <c r="D2201" t="str">
        <f>RIGHT(tbStoricoOrdini[[#This Row],[ORDINE]],4)</f>
        <v>2198</v>
      </c>
      <c r="E2201" t="s">
        <v>27</v>
      </c>
      <c r="F2201" t="str">
        <f>VLOOKUP(tbStoricoOrdini[[#This Row],[CLIENTE]],tbClienti[],3,FALSE)</f>
        <v>Veneto</v>
      </c>
      <c r="G2201" t="str">
        <f>VLOOKUP(tbStoricoOrdini[[#This Row],[CLIENTE]],tbClienti[],7,FALSE)</f>
        <v>BD</v>
      </c>
      <c r="H2201" t="s">
        <v>82</v>
      </c>
      <c r="I2201" t="str">
        <f>IF(LEFT(tbStoricoOrdini[[#This Row],[ARTICOLO]],3) = "COG","COG",LEFT(tbStoricoOrdini[[#This Row],[ARTICOLO]],FIND(" ",tbStoricoOrdini[[#This Row],[ARTICOLO]])-1))</f>
        <v>COG</v>
      </c>
      <c r="J2201" t="str">
        <f>MID(tbStoricoOrdini[[#This Row],[ARTICOLO]],FIND(" ",tbStoricoOrdini[[#This Row],[ARTICOLO]])+1,4)</f>
        <v>7000</v>
      </c>
      <c r="K2201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2201" s="3">
        <f>VLOOKUP(tbStoricoOrdini[[#This Row],[ARTICOLO]],tbArticoli[],2,FALSE)</f>
        <v>500</v>
      </c>
      <c r="M2201" s="22">
        <f>tbStoricoOrdini[[#This Row],[IMPORTO]]/tbStoricoOrdini[[#This Row],[PREZZO]]</f>
        <v>25.762</v>
      </c>
      <c r="N2201" t="s">
        <v>9</v>
      </c>
      <c r="O2201" s="8">
        <f>VLOOKUP(tbStoricoOrdini[[#This Row],[AGENTE]],tbAgenti[],2,FALSE)</f>
        <v>0.05</v>
      </c>
      <c r="P2201" s="2">
        <v>12881</v>
      </c>
      <c r="Q2201" s="2">
        <f>tbStoricoOrdini[[#This Row],[IMPORTO]]*tbStoricoOrdini[[#This Row],[% COMM.]]</f>
        <v>644.05000000000007</v>
      </c>
      <c r="R2201" s="2">
        <f>tbStoricoOrdini[[#This Row],[TOT. COMM.]]+tbStoricoOrdini[[#This Row],[IMPORTO]]</f>
        <v>13525.05</v>
      </c>
    </row>
    <row r="2202" spans="1:18">
      <c r="A2202" s="1">
        <v>43891</v>
      </c>
      <c r="B2202" s="7">
        <f>MONTH(tbStoricoOrdini[[#This Row],[DATA]])</f>
        <v>3</v>
      </c>
      <c r="C2202" t="s">
        <v>2297</v>
      </c>
      <c r="D2202" t="str">
        <f>RIGHT(tbStoricoOrdini[[#This Row],[ORDINE]],4)</f>
        <v>2199</v>
      </c>
      <c r="E2202" t="s">
        <v>27</v>
      </c>
      <c r="F2202" t="str">
        <f>VLOOKUP(tbStoricoOrdini[[#This Row],[CLIENTE]],tbClienti[],3,FALSE)</f>
        <v>Veneto</v>
      </c>
      <c r="G2202" t="str">
        <f>VLOOKUP(tbStoricoOrdini[[#This Row],[CLIENTE]],tbClienti[],7,FALSE)</f>
        <v>BD</v>
      </c>
      <c r="H2202" t="s">
        <v>80</v>
      </c>
      <c r="I2202" t="str">
        <f>IF(LEFT(tbStoricoOrdini[[#This Row],[ARTICOLO]],3) = "COG","COG",LEFT(tbStoricoOrdini[[#This Row],[ARTICOLO]],FIND(" ",tbStoricoOrdini[[#This Row],[ARTICOLO]])-1))</f>
        <v>COG</v>
      </c>
      <c r="J2202" t="str">
        <f>MID(tbStoricoOrdini[[#This Row],[ARTICOLO]],FIND(" ",tbStoricoOrdini[[#This Row],[ARTICOLO]])+1,4)</f>
        <v>5000</v>
      </c>
      <c r="K2202" t="str">
        <f>IFERROR(RIGHT(tbStoricoOrdini[[#This Row],[ARTICOLO]],LEN(tbStoricoOrdini[[#This Row],[ARTICOLO]])-FIND(" ",tbStoricoOrdini[[#This Row],[ARTICOLO]],FIND(" ",tbStoricoOrdini[[#This Row],[ARTICOLO]]) +1)),"")</f>
        <v>Silver</v>
      </c>
      <c r="L2202" s="3">
        <f>VLOOKUP(tbStoricoOrdini[[#This Row],[ARTICOLO]],tbArticoli[],2,FALSE)</f>
        <v>300</v>
      </c>
      <c r="M2202" s="22">
        <f>tbStoricoOrdini[[#This Row],[IMPORTO]]/tbStoricoOrdini[[#This Row],[PREZZO]]</f>
        <v>0.93666666666666665</v>
      </c>
      <c r="N2202" t="s">
        <v>9</v>
      </c>
      <c r="O2202" s="8">
        <f>VLOOKUP(tbStoricoOrdini[[#This Row],[AGENTE]],tbAgenti[],2,FALSE)</f>
        <v>0.05</v>
      </c>
      <c r="P2202" s="2">
        <v>281</v>
      </c>
      <c r="Q2202" s="2">
        <f>tbStoricoOrdini[[#This Row],[IMPORTO]]*tbStoricoOrdini[[#This Row],[% COMM.]]</f>
        <v>14.05</v>
      </c>
      <c r="R2202" s="2">
        <f>tbStoricoOrdini[[#This Row],[TOT. COMM.]]+tbStoricoOrdini[[#This Row],[IMPORTO]]</f>
        <v>295.05</v>
      </c>
    </row>
    <row r="2203" spans="1:18">
      <c r="A2203" s="1">
        <v>43891</v>
      </c>
      <c r="B2203" s="7">
        <f>MONTH(tbStoricoOrdini[[#This Row],[DATA]])</f>
        <v>3</v>
      </c>
      <c r="C2203" t="s">
        <v>2298</v>
      </c>
      <c r="D2203" t="str">
        <f>RIGHT(tbStoricoOrdini[[#This Row],[ORDINE]],4)</f>
        <v>2200</v>
      </c>
      <c r="E2203" t="s">
        <v>27</v>
      </c>
      <c r="F2203" t="str">
        <f>VLOOKUP(tbStoricoOrdini[[#This Row],[CLIENTE]],tbClienti[],3,FALSE)</f>
        <v>Veneto</v>
      </c>
      <c r="G2203" t="str">
        <f>VLOOKUP(tbStoricoOrdini[[#This Row],[CLIENTE]],tbClienti[],7,FALSE)</f>
        <v>BD</v>
      </c>
      <c r="H2203" t="s">
        <v>68</v>
      </c>
      <c r="I2203" t="str">
        <f>IF(LEFT(tbStoricoOrdini[[#This Row],[ARTICOLO]],3) = "COG","COG",LEFT(tbStoricoOrdini[[#This Row],[ARTICOLO]],FIND(" ",tbStoricoOrdini[[#This Row],[ARTICOLO]])-1))</f>
        <v>BAG</v>
      </c>
      <c r="J2203" t="str">
        <f>MID(tbStoricoOrdini[[#This Row],[ARTICOLO]],FIND(" ",tbStoricoOrdini[[#This Row],[ARTICOLO]])+1,4)</f>
        <v>5000</v>
      </c>
      <c r="K2203" t="str">
        <f>IFERROR(RIGHT(tbStoricoOrdini[[#This Row],[ARTICOLO]],LEN(tbStoricoOrdini[[#This Row],[ARTICOLO]])-FIND(" ",tbStoricoOrdini[[#This Row],[ARTICOLO]],FIND(" ",tbStoricoOrdini[[#This Row],[ARTICOLO]]) +1)),"")</f>
        <v/>
      </c>
      <c r="L2203" s="3">
        <f>VLOOKUP(tbStoricoOrdini[[#This Row],[ARTICOLO]],tbArticoli[],2,FALSE)</f>
        <v>250</v>
      </c>
      <c r="M2203" s="22">
        <f>tbStoricoOrdini[[#This Row],[IMPORTO]]/tbStoricoOrdini[[#This Row],[PREZZO]]</f>
        <v>0.78400000000000003</v>
      </c>
      <c r="N2203" t="s">
        <v>10</v>
      </c>
      <c r="O2203" s="8">
        <f>VLOOKUP(tbStoricoOrdini[[#This Row],[AGENTE]],tbAgenti[],2,FALSE)</f>
        <v>3.6999999999999998E-2</v>
      </c>
      <c r="P2203" s="2">
        <v>196</v>
      </c>
      <c r="Q2203" s="2">
        <f>tbStoricoOrdini[[#This Row],[IMPORTO]]*tbStoricoOrdini[[#This Row],[% COMM.]]</f>
        <v>7.2519999999999998</v>
      </c>
      <c r="R2203" s="2">
        <f>tbStoricoOrdini[[#This Row],[TOT. COMM.]]+tbStoricoOrdini[[#This Row],[IMPORTO]]</f>
        <v>203.25200000000001</v>
      </c>
    </row>
    <row r="2204" spans="1:18">
      <c r="A2204" s="1">
        <v>43891</v>
      </c>
      <c r="B2204" s="7">
        <f>MONTH(tbStoricoOrdini[[#This Row],[DATA]])</f>
        <v>3</v>
      </c>
      <c r="C2204" t="s">
        <v>2299</v>
      </c>
      <c r="D2204" t="str">
        <f>RIGHT(tbStoricoOrdini[[#This Row],[ORDINE]],4)</f>
        <v>2201</v>
      </c>
      <c r="E2204" t="s">
        <v>27</v>
      </c>
      <c r="F2204" t="str">
        <f>VLOOKUP(tbStoricoOrdini[[#This Row],[CLIENTE]],tbClienti[],3,FALSE)</f>
        <v>Veneto</v>
      </c>
      <c r="G2204" t="str">
        <f>VLOOKUP(tbStoricoOrdini[[#This Row],[CLIENTE]],tbClienti[],7,FALSE)</f>
        <v>BD</v>
      </c>
      <c r="H2204" t="s">
        <v>68</v>
      </c>
      <c r="I2204" t="str">
        <f>IF(LEFT(tbStoricoOrdini[[#This Row],[ARTICOLO]],3) = "COG","COG",LEFT(tbStoricoOrdini[[#This Row],[ARTICOLO]],FIND(" ",tbStoricoOrdini[[#This Row],[ARTICOLO]])-1))</f>
        <v>BAG</v>
      </c>
      <c r="J2204" t="str">
        <f>MID(tbStoricoOrdini[[#This Row],[ARTICOLO]],FIND(" ",tbStoricoOrdini[[#This Row],[ARTICOLO]])+1,4)</f>
        <v>5000</v>
      </c>
      <c r="K2204" t="str">
        <f>IFERROR(RIGHT(tbStoricoOrdini[[#This Row],[ARTICOLO]],LEN(tbStoricoOrdini[[#This Row],[ARTICOLO]])-FIND(" ",tbStoricoOrdini[[#This Row],[ARTICOLO]],FIND(" ",tbStoricoOrdini[[#This Row],[ARTICOLO]]) +1)),"")</f>
        <v/>
      </c>
      <c r="L2204" s="3">
        <f>VLOOKUP(tbStoricoOrdini[[#This Row],[ARTICOLO]],tbArticoli[],2,FALSE)</f>
        <v>250</v>
      </c>
      <c r="M2204" s="22">
        <f>tbStoricoOrdini[[#This Row],[IMPORTO]]/tbStoricoOrdini[[#This Row],[PREZZO]]</f>
        <v>0.16400000000000001</v>
      </c>
      <c r="N2204" t="s">
        <v>19</v>
      </c>
      <c r="O2204" s="8">
        <f>VLOOKUP(tbStoricoOrdini[[#This Row],[AGENTE]],tbAgenti[],2,FALSE)</f>
        <v>0.05</v>
      </c>
      <c r="P2204" s="2">
        <v>41</v>
      </c>
      <c r="Q2204" s="2">
        <f>tbStoricoOrdini[[#This Row],[IMPORTO]]*tbStoricoOrdini[[#This Row],[% COMM.]]</f>
        <v>2.0500000000000003</v>
      </c>
      <c r="R2204" s="2">
        <f>tbStoricoOrdini[[#This Row],[TOT. COMM.]]+tbStoricoOrdini[[#This Row],[IMPORTO]]</f>
        <v>43.05</v>
      </c>
    </row>
    <row r="2205" spans="1:18">
      <c r="A2205" s="1">
        <v>43891</v>
      </c>
      <c r="B2205" s="7">
        <f>MONTH(tbStoricoOrdini[[#This Row],[DATA]])</f>
        <v>3</v>
      </c>
      <c r="C2205" t="s">
        <v>2300</v>
      </c>
      <c r="D2205" t="str">
        <f>RIGHT(tbStoricoOrdini[[#This Row],[ORDINE]],4)</f>
        <v>2202</v>
      </c>
      <c r="E2205" t="s">
        <v>27</v>
      </c>
      <c r="F2205" t="str">
        <f>VLOOKUP(tbStoricoOrdini[[#This Row],[CLIENTE]],tbClienti[],3,FALSE)</f>
        <v>Veneto</v>
      </c>
      <c r="G2205" t="str">
        <f>VLOOKUP(tbStoricoOrdini[[#This Row],[CLIENTE]],tbClienti[],7,FALSE)</f>
        <v>BD</v>
      </c>
      <c r="H2205" t="s">
        <v>68</v>
      </c>
      <c r="I2205" t="str">
        <f>IF(LEFT(tbStoricoOrdini[[#This Row],[ARTICOLO]],3) = "COG","COG",LEFT(tbStoricoOrdini[[#This Row],[ARTICOLO]],FIND(" ",tbStoricoOrdini[[#This Row],[ARTICOLO]])-1))</f>
        <v>BAG</v>
      </c>
      <c r="J2205" t="str">
        <f>MID(tbStoricoOrdini[[#This Row],[ARTICOLO]],FIND(" ",tbStoricoOrdini[[#This Row],[ARTICOLO]])+1,4)</f>
        <v>5000</v>
      </c>
      <c r="K2205" t="str">
        <f>IFERROR(RIGHT(tbStoricoOrdini[[#This Row],[ARTICOLO]],LEN(tbStoricoOrdini[[#This Row],[ARTICOLO]])-FIND(" ",tbStoricoOrdini[[#This Row],[ARTICOLO]],FIND(" ",tbStoricoOrdini[[#This Row],[ARTICOLO]]) +1)),"")</f>
        <v/>
      </c>
      <c r="L2205" s="3">
        <f>VLOOKUP(tbStoricoOrdini[[#This Row],[ARTICOLO]],tbArticoli[],2,FALSE)</f>
        <v>250</v>
      </c>
      <c r="M2205" s="22">
        <f>tbStoricoOrdini[[#This Row],[IMPORTO]]/tbStoricoOrdini[[#This Row],[PREZZO]]</f>
        <v>1.8879999999999999</v>
      </c>
      <c r="N2205" t="s">
        <v>7</v>
      </c>
      <c r="O2205" s="8">
        <f>VLOOKUP(tbStoricoOrdini[[#This Row],[AGENTE]],tbAgenti[],2,FALSE)</f>
        <v>0.03</v>
      </c>
      <c r="P2205" s="2">
        <v>472</v>
      </c>
      <c r="Q2205" s="2">
        <f>tbStoricoOrdini[[#This Row],[IMPORTO]]*tbStoricoOrdini[[#This Row],[% COMM.]]</f>
        <v>14.16</v>
      </c>
      <c r="R2205" s="2">
        <f>tbStoricoOrdini[[#This Row],[TOT. COMM.]]+tbStoricoOrdini[[#This Row],[IMPORTO]]</f>
        <v>486.16</v>
      </c>
    </row>
    <row r="2206" spans="1:18">
      <c r="A2206" s="1">
        <v>43891</v>
      </c>
      <c r="B2206" s="7">
        <f>MONTH(tbStoricoOrdini[[#This Row],[DATA]])</f>
        <v>3</v>
      </c>
      <c r="C2206" t="s">
        <v>2301</v>
      </c>
      <c r="D2206" t="str">
        <f>RIGHT(tbStoricoOrdini[[#This Row],[ORDINE]],4)</f>
        <v>2203</v>
      </c>
      <c r="E2206" t="s">
        <v>27</v>
      </c>
      <c r="F2206" t="str">
        <f>VLOOKUP(tbStoricoOrdini[[#This Row],[CLIENTE]],tbClienti[],3,FALSE)</f>
        <v>Veneto</v>
      </c>
      <c r="G2206" t="str">
        <f>VLOOKUP(tbStoricoOrdini[[#This Row],[CLIENTE]],tbClienti[],7,FALSE)</f>
        <v>BD</v>
      </c>
      <c r="H2206" t="s">
        <v>69</v>
      </c>
      <c r="I2206" t="str">
        <f>IF(LEFT(tbStoricoOrdini[[#This Row],[ARTICOLO]],3) = "COG","COG",LEFT(tbStoricoOrdini[[#This Row],[ARTICOLO]],FIND(" ",tbStoricoOrdini[[#This Row],[ARTICOLO]])-1))</f>
        <v>BAG</v>
      </c>
      <c r="J2206" t="str">
        <f>MID(tbStoricoOrdini[[#This Row],[ARTICOLO]],FIND(" ",tbStoricoOrdini[[#This Row],[ARTICOLO]])+1,4)</f>
        <v>1121</v>
      </c>
      <c r="K2206" t="str">
        <f>IFERROR(RIGHT(tbStoricoOrdini[[#This Row],[ARTICOLO]],LEN(tbStoricoOrdini[[#This Row],[ARTICOLO]])-FIND(" ",tbStoricoOrdini[[#This Row],[ARTICOLO]],FIND(" ",tbStoricoOrdini[[#This Row],[ARTICOLO]]) +1)),"")</f>
        <v>Gold</v>
      </c>
      <c r="L2206" s="3">
        <f>VLOOKUP(tbStoricoOrdini[[#This Row],[ARTICOLO]],tbArticoli[],2,FALSE)</f>
        <v>230</v>
      </c>
      <c r="M2206" s="22">
        <f>tbStoricoOrdini[[#This Row],[IMPORTO]]/tbStoricoOrdini[[#This Row],[PREZZO]]</f>
        <v>1.4391304347826086</v>
      </c>
      <c r="N2206" t="s">
        <v>19</v>
      </c>
      <c r="O2206" s="8">
        <f>VLOOKUP(tbStoricoOrdini[[#This Row],[AGENTE]],tbAgenti[],2,FALSE)</f>
        <v>0.05</v>
      </c>
      <c r="P2206" s="2">
        <v>331</v>
      </c>
      <c r="Q2206" s="2">
        <f>tbStoricoOrdini[[#This Row],[IMPORTO]]*tbStoricoOrdini[[#This Row],[% COMM.]]</f>
        <v>16.55</v>
      </c>
      <c r="R2206" s="2">
        <f>tbStoricoOrdini[[#This Row],[TOT. COMM.]]+tbStoricoOrdini[[#This Row],[IMPORTO]]</f>
        <v>347.55</v>
      </c>
    </row>
    <row r="2207" spans="1:18">
      <c r="A2207" s="1">
        <v>43891</v>
      </c>
      <c r="B2207" s="7">
        <f>MONTH(tbStoricoOrdini[[#This Row],[DATA]])</f>
        <v>3</v>
      </c>
      <c r="C2207" t="s">
        <v>2302</v>
      </c>
      <c r="D2207" t="str">
        <f>RIGHT(tbStoricoOrdini[[#This Row],[ORDINE]],4)</f>
        <v>2204</v>
      </c>
      <c r="E2207" t="s">
        <v>27</v>
      </c>
      <c r="F2207" t="str">
        <f>VLOOKUP(tbStoricoOrdini[[#This Row],[CLIENTE]],tbClienti[],3,FALSE)</f>
        <v>Veneto</v>
      </c>
      <c r="G2207" t="str">
        <f>VLOOKUP(tbStoricoOrdini[[#This Row],[CLIENTE]],tbClienti[],7,FALSE)</f>
        <v>BD</v>
      </c>
      <c r="H2207" t="s">
        <v>69</v>
      </c>
      <c r="I2207" t="str">
        <f>IF(LEFT(tbStoricoOrdini[[#This Row],[ARTICOLO]],3) = "COG","COG",LEFT(tbStoricoOrdini[[#This Row],[ARTICOLO]],FIND(" ",tbStoricoOrdini[[#This Row],[ARTICOLO]])-1))</f>
        <v>BAG</v>
      </c>
      <c r="J2207" t="str">
        <f>MID(tbStoricoOrdini[[#This Row],[ARTICOLO]],FIND(" ",tbStoricoOrdini[[#This Row],[ARTICOLO]])+1,4)</f>
        <v>1121</v>
      </c>
      <c r="K2207" t="str">
        <f>IFERROR(RIGHT(tbStoricoOrdini[[#This Row],[ARTICOLO]],LEN(tbStoricoOrdini[[#This Row],[ARTICOLO]])-FIND(" ",tbStoricoOrdini[[#This Row],[ARTICOLO]],FIND(" ",tbStoricoOrdini[[#This Row],[ARTICOLO]]) +1)),"")</f>
        <v>Gold</v>
      </c>
      <c r="L2207" s="3">
        <f>VLOOKUP(tbStoricoOrdini[[#This Row],[ARTICOLO]],tbArticoli[],2,FALSE)</f>
        <v>230</v>
      </c>
      <c r="M2207" s="22">
        <f>tbStoricoOrdini[[#This Row],[IMPORTO]]/tbStoricoOrdini[[#This Row],[PREZZO]]</f>
        <v>14.760869565217391</v>
      </c>
      <c r="N2207" t="s">
        <v>9</v>
      </c>
      <c r="O2207" s="8">
        <f>VLOOKUP(tbStoricoOrdini[[#This Row],[AGENTE]],tbAgenti[],2,FALSE)</f>
        <v>0.05</v>
      </c>
      <c r="P2207" s="2">
        <v>3395</v>
      </c>
      <c r="Q2207" s="2">
        <f>tbStoricoOrdini[[#This Row],[IMPORTO]]*tbStoricoOrdini[[#This Row],[% COMM.]]</f>
        <v>169.75</v>
      </c>
      <c r="R2207" s="2">
        <f>tbStoricoOrdini[[#This Row],[TOT. COMM.]]+tbStoricoOrdini[[#This Row],[IMPORTO]]</f>
        <v>3564.75</v>
      </c>
    </row>
    <row r="2208" spans="1:18">
      <c r="A2208" s="1">
        <v>43891</v>
      </c>
      <c r="B2208" s="7">
        <f>MONTH(tbStoricoOrdini[[#This Row],[DATA]])</f>
        <v>3</v>
      </c>
      <c r="C2208" t="s">
        <v>2303</v>
      </c>
      <c r="D2208" t="str">
        <f>RIGHT(tbStoricoOrdini[[#This Row],[ORDINE]],4)</f>
        <v>2205</v>
      </c>
      <c r="E2208" t="s">
        <v>27</v>
      </c>
      <c r="F2208" t="str">
        <f>VLOOKUP(tbStoricoOrdini[[#This Row],[CLIENTE]],tbClienti[],3,FALSE)</f>
        <v>Veneto</v>
      </c>
      <c r="G2208" t="str">
        <f>VLOOKUP(tbStoricoOrdini[[#This Row],[CLIENTE]],tbClienti[],7,FALSE)</f>
        <v>BD</v>
      </c>
      <c r="H2208" t="s">
        <v>83</v>
      </c>
      <c r="I2208" t="str">
        <f>IF(LEFT(tbStoricoOrdini[[#This Row],[ARTICOLO]],3) = "COG","COG",LEFT(tbStoricoOrdini[[#This Row],[ARTICOLO]],FIND(" ",tbStoricoOrdini[[#This Row],[ARTICOLO]])-1))</f>
        <v>COG</v>
      </c>
      <c r="J2208" t="str">
        <f>MID(tbStoricoOrdini[[#This Row],[ARTICOLO]],FIND(" ",tbStoricoOrdini[[#This Row],[ARTICOLO]])+1,4)</f>
        <v>8000</v>
      </c>
      <c r="K2208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2208" s="3">
        <f>VLOOKUP(tbStoricoOrdini[[#This Row],[ARTICOLO]],tbArticoli[],2,FALSE)</f>
        <v>670</v>
      </c>
      <c r="M2208" s="22">
        <f>tbStoricoOrdini[[#This Row],[IMPORTO]]/tbStoricoOrdini[[#This Row],[PREZZO]]</f>
        <v>73.788059701492543</v>
      </c>
      <c r="N2208" t="s">
        <v>19</v>
      </c>
      <c r="O2208" s="8">
        <f>VLOOKUP(tbStoricoOrdini[[#This Row],[AGENTE]],tbAgenti[],2,FALSE)</f>
        <v>0.05</v>
      </c>
      <c r="P2208" s="2">
        <v>49438</v>
      </c>
      <c r="Q2208" s="2">
        <f>tbStoricoOrdini[[#This Row],[IMPORTO]]*tbStoricoOrdini[[#This Row],[% COMM.]]</f>
        <v>2471.9</v>
      </c>
      <c r="R2208" s="2">
        <f>tbStoricoOrdini[[#This Row],[TOT. COMM.]]+tbStoricoOrdini[[#This Row],[IMPORTO]]</f>
        <v>51909.9</v>
      </c>
    </row>
    <row r="2209" spans="1:18">
      <c r="A2209" s="1">
        <v>43891</v>
      </c>
      <c r="B2209" s="7">
        <f>MONTH(tbStoricoOrdini[[#This Row],[DATA]])</f>
        <v>3</v>
      </c>
      <c r="C2209" t="s">
        <v>2304</v>
      </c>
      <c r="D2209" t="str">
        <f>RIGHT(tbStoricoOrdini[[#This Row],[ORDINE]],4)</f>
        <v>2206</v>
      </c>
      <c r="E2209" t="s">
        <v>27</v>
      </c>
      <c r="F2209" t="str">
        <f>VLOOKUP(tbStoricoOrdini[[#This Row],[CLIENTE]],tbClienti[],3,FALSE)</f>
        <v>Veneto</v>
      </c>
      <c r="G2209" t="str">
        <f>VLOOKUP(tbStoricoOrdini[[#This Row],[CLIENTE]],tbClienti[],7,FALSE)</f>
        <v>BD</v>
      </c>
      <c r="H2209" t="s">
        <v>83</v>
      </c>
      <c r="I2209" t="str">
        <f>IF(LEFT(tbStoricoOrdini[[#This Row],[ARTICOLO]],3) = "COG","COG",LEFT(tbStoricoOrdini[[#This Row],[ARTICOLO]],FIND(" ",tbStoricoOrdini[[#This Row],[ARTICOLO]])-1))</f>
        <v>COG</v>
      </c>
      <c r="J2209" t="str">
        <f>MID(tbStoricoOrdini[[#This Row],[ARTICOLO]],FIND(" ",tbStoricoOrdini[[#This Row],[ARTICOLO]])+1,4)</f>
        <v>8000</v>
      </c>
      <c r="K2209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2209" s="3">
        <f>VLOOKUP(tbStoricoOrdini[[#This Row],[ARTICOLO]],tbArticoli[],2,FALSE)</f>
        <v>670</v>
      </c>
      <c r="M2209" s="22">
        <f>tbStoricoOrdini[[#This Row],[IMPORTO]]/tbStoricoOrdini[[#This Row],[PREZZO]]</f>
        <v>299.87164179104479</v>
      </c>
      <c r="N2209" t="s">
        <v>9</v>
      </c>
      <c r="O2209" s="8">
        <f>VLOOKUP(tbStoricoOrdini[[#This Row],[AGENTE]],tbAgenti[],2,FALSE)</f>
        <v>0.05</v>
      </c>
      <c r="P2209" s="2">
        <v>200914</v>
      </c>
      <c r="Q2209" s="2">
        <f>tbStoricoOrdini[[#This Row],[IMPORTO]]*tbStoricoOrdini[[#This Row],[% COMM.]]</f>
        <v>10045.700000000001</v>
      </c>
      <c r="R2209" s="2">
        <f>tbStoricoOrdini[[#This Row],[TOT. COMM.]]+tbStoricoOrdini[[#This Row],[IMPORTO]]</f>
        <v>210959.7</v>
      </c>
    </row>
    <row r="2210" spans="1:18">
      <c r="A2210" s="1">
        <v>43891</v>
      </c>
      <c r="B2210" s="7">
        <f>MONTH(tbStoricoOrdini[[#This Row],[DATA]])</f>
        <v>3</v>
      </c>
      <c r="C2210" t="s">
        <v>2305</v>
      </c>
      <c r="D2210" t="str">
        <f>RIGHT(tbStoricoOrdini[[#This Row],[ORDINE]],4)</f>
        <v>2207</v>
      </c>
      <c r="E2210" t="s">
        <v>27</v>
      </c>
      <c r="F2210" t="str">
        <f>VLOOKUP(tbStoricoOrdini[[#This Row],[CLIENTE]],tbClienti[],3,FALSE)</f>
        <v>Veneto</v>
      </c>
      <c r="G2210" t="str">
        <f>VLOOKUP(tbStoricoOrdini[[#This Row],[CLIENTE]],tbClienti[],7,FALSE)</f>
        <v>BD</v>
      </c>
      <c r="H2210" t="s">
        <v>70</v>
      </c>
      <c r="I2210" t="str">
        <f>IF(LEFT(tbStoricoOrdini[[#This Row],[ARTICOLO]],3) = "COG","COG",LEFT(tbStoricoOrdini[[#This Row],[ARTICOLO]],FIND(" ",tbStoricoOrdini[[#This Row],[ARTICOLO]])-1))</f>
        <v>EB08</v>
      </c>
      <c r="J2210" t="str">
        <f>MID(tbStoricoOrdini[[#This Row],[ARTICOLO]],FIND(" ",tbStoricoOrdini[[#This Row],[ARTICOLO]])+1,4)</f>
        <v>7500</v>
      </c>
      <c r="K2210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2210" s="3">
        <f>VLOOKUP(tbStoricoOrdini[[#This Row],[ARTICOLO]],tbArticoli[],2,FALSE)</f>
        <v>180</v>
      </c>
      <c r="M2210" s="22">
        <f>tbStoricoOrdini[[#This Row],[IMPORTO]]/tbStoricoOrdini[[#This Row],[PREZZO]]</f>
        <v>4.4444444444444446E-2</v>
      </c>
      <c r="N2210" t="s">
        <v>10</v>
      </c>
      <c r="O2210" s="8">
        <f>VLOOKUP(tbStoricoOrdini[[#This Row],[AGENTE]],tbAgenti[],2,FALSE)</f>
        <v>3.6999999999999998E-2</v>
      </c>
      <c r="P2210" s="2">
        <v>8</v>
      </c>
      <c r="Q2210" s="2">
        <f>tbStoricoOrdini[[#This Row],[IMPORTO]]*tbStoricoOrdini[[#This Row],[% COMM.]]</f>
        <v>0.29599999999999999</v>
      </c>
      <c r="R2210" s="2">
        <f>tbStoricoOrdini[[#This Row],[TOT. COMM.]]+tbStoricoOrdini[[#This Row],[IMPORTO]]</f>
        <v>8.2959999999999994</v>
      </c>
    </row>
    <row r="2211" spans="1:18">
      <c r="A2211" s="1">
        <v>43891</v>
      </c>
      <c r="B2211" s="7">
        <f>MONTH(tbStoricoOrdini[[#This Row],[DATA]])</f>
        <v>3</v>
      </c>
      <c r="C2211" t="s">
        <v>2306</v>
      </c>
      <c r="D2211" t="str">
        <f>RIGHT(tbStoricoOrdini[[#This Row],[ORDINE]],4)</f>
        <v>2208</v>
      </c>
      <c r="E2211" t="s">
        <v>27</v>
      </c>
      <c r="F2211" t="str">
        <f>VLOOKUP(tbStoricoOrdini[[#This Row],[CLIENTE]],tbClienti[],3,FALSE)</f>
        <v>Veneto</v>
      </c>
      <c r="G2211" t="str">
        <f>VLOOKUP(tbStoricoOrdini[[#This Row],[CLIENTE]],tbClienti[],7,FALSE)</f>
        <v>BD</v>
      </c>
      <c r="H2211" t="s">
        <v>70</v>
      </c>
      <c r="I2211" t="str">
        <f>IF(LEFT(tbStoricoOrdini[[#This Row],[ARTICOLO]],3) = "COG","COG",LEFT(tbStoricoOrdini[[#This Row],[ARTICOLO]],FIND(" ",tbStoricoOrdini[[#This Row],[ARTICOLO]])-1))</f>
        <v>EB08</v>
      </c>
      <c r="J2211" t="str">
        <f>MID(tbStoricoOrdini[[#This Row],[ARTICOLO]],FIND(" ",tbStoricoOrdini[[#This Row],[ARTICOLO]])+1,4)</f>
        <v>7500</v>
      </c>
      <c r="K2211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2211" s="3">
        <f>VLOOKUP(tbStoricoOrdini[[#This Row],[ARTICOLO]],tbArticoli[],2,FALSE)</f>
        <v>180</v>
      </c>
      <c r="M2211" s="22">
        <f>tbStoricoOrdini[[#This Row],[IMPORTO]]/tbStoricoOrdini[[#This Row],[PREZZO]]</f>
        <v>5.4777777777777779</v>
      </c>
      <c r="N2211" t="s">
        <v>20</v>
      </c>
      <c r="O2211" s="8">
        <f>VLOOKUP(tbStoricoOrdini[[#This Row],[AGENTE]],tbAgenti[],2,FALSE)</f>
        <v>0.05</v>
      </c>
      <c r="P2211" s="2">
        <v>986</v>
      </c>
      <c r="Q2211" s="2">
        <f>tbStoricoOrdini[[#This Row],[IMPORTO]]*tbStoricoOrdini[[#This Row],[% COMM.]]</f>
        <v>49.300000000000004</v>
      </c>
      <c r="R2211" s="2">
        <f>tbStoricoOrdini[[#This Row],[TOT. COMM.]]+tbStoricoOrdini[[#This Row],[IMPORTO]]</f>
        <v>1035.3</v>
      </c>
    </row>
    <row r="2212" spans="1:18">
      <c r="A2212" s="1">
        <v>43891</v>
      </c>
      <c r="B2212" s="7">
        <f>MONTH(tbStoricoOrdini[[#This Row],[DATA]])</f>
        <v>3</v>
      </c>
      <c r="C2212" t="s">
        <v>2307</v>
      </c>
      <c r="D2212" t="str">
        <f>RIGHT(tbStoricoOrdini[[#This Row],[ORDINE]],4)</f>
        <v>2209</v>
      </c>
      <c r="E2212" t="s">
        <v>27</v>
      </c>
      <c r="F2212" t="str">
        <f>VLOOKUP(tbStoricoOrdini[[#This Row],[CLIENTE]],tbClienti[],3,FALSE)</f>
        <v>Veneto</v>
      </c>
      <c r="G2212" t="str">
        <f>VLOOKUP(tbStoricoOrdini[[#This Row],[CLIENTE]],tbClienti[],7,FALSE)</f>
        <v>BD</v>
      </c>
      <c r="H2212" t="s">
        <v>70</v>
      </c>
      <c r="I2212" t="str">
        <f>IF(LEFT(tbStoricoOrdini[[#This Row],[ARTICOLO]],3) = "COG","COG",LEFT(tbStoricoOrdini[[#This Row],[ARTICOLO]],FIND(" ",tbStoricoOrdini[[#This Row],[ARTICOLO]])-1))</f>
        <v>EB08</v>
      </c>
      <c r="J2212" t="str">
        <f>MID(tbStoricoOrdini[[#This Row],[ARTICOLO]],FIND(" ",tbStoricoOrdini[[#This Row],[ARTICOLO]])+1,4)</f>
        <v>7500</v>
      </c>
      <c r="K2212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2212" s="3">
        <f>VLOOKUP(tbStoricoOrdini[[#This Row],[ARTICOLO]],tbArticoli[],2,FALSE)</f>
        <v>180</v>
      </c>
      <c r="M2212" s="22">
        <f>tbStoricoOrdini[[#This Row],[IMPORTO]]/tbStoricoOrdini[[#This Row],[PREZZO]]</f>
        <v>6.1333333333333337</v>
      </c>
      <c r="N2212" t="s">
        <v>9</v>
      </c>
      <c r="O2212" s="8">
        <f>VLOOKUP(tbStoricoOrdini[[#This Row],[AGENTE]],tbAgenti[],2,FALSE)</f>
        <v>0.05</v>
      </c>
      <c r="P2212" s="2">
        <v>1104</v>
      </c>
      <c r="Q2212" s="2">
        <f>tbStoricoOrdini[[#This Row],[IMPORTO]]*tbStoricoOrdini[[#This Row],[% COMM.]]</f>
        <v>55.2</v>
      </c>
      <c r="R2212" s="2">
        <f>tbStoricoOrdini[[#This Row],[TOT. COMM.]]+tbStoricoOrdini[[#This Row],[IMPORTO]]</f>
        <v>1159.2</v>
      </c>
    </row>
    <row r="2213" spans="1:18">
      <c r="A2213" s="1">
        <v>43891</v>
      </c>
      <c r="B2213" s="7">
        <f>MONTH(tbStoricoOrdini[[#This Row],[DATA]])</f>
        <v>3</v>
      </c>
      <c r="C2213" t="s">
        <v>2308</v>
      </c>
      <c r="D2213" t="str">
        <f>RIGHT(tbStoricoOrdini[[#This Row],[ORDINE]],4)</f>
        <v>2210</v>
      </c>
      <c r="E2213" t="s">
        <v>27</v>
      </c>
      <c r="F2213" t="str">
        <f>VLOOKUP(tbStoricoOrdini[[#This Row],[CLIENTE]],tbClienti[],3,FALSE)</f>
        <v>Veneto</v>
      </c>
      <c r="G2213" t="str">
        <f>VLOOKUP(tbStoricoOrdini[[#This Row],[CLIENTE]],tbClienti[],7,FALSE)</f>
        <v>BD</v>
      </c>
      <c r="H2213" t="s">
        <v>75</v>
      </c>
      <c r="I2213" t="str">
        <f>IF(LEFT(tbStoricoOrdini[[#This Row],[ARTICOLO]],3) = "COG","COG",LEFT(tbStoricoOrdini[[#This Row],[ARTICOLO]],FIND(" ",tbStoricoOrdini[[#This Row],[ARTICOLO]])-1))</f>
        <v>AVRC</v>
      </c>
      <c r="J2213" t="str">
        <f>MID(tbStoricoOrdini[[#This Row],[ARTICOLO]],FIND(" ",tbStoricoOrdini[[#This Row],[ARTICOLO]])+1,4)</f>
        <v>1000</v>
      </c>
      <c r="K2213" t="str">
        <f>IFERROR(RIGHT(tbStoricoOrdini[[#This Row],[ARTICOLO]],LEN(tbStoricoOrdini[[#This Row],[ARTICOLO]])-FIND(" ",tbStoricoOrdini[[#This Row],[ARTICOLO]],FIND(" ",tbStoricoOrdini[[#This Row],[ARTICOLO]]) +1)),"")</f>
        <v>Silver</v>
      </c>
      <c r="L2213" s="3">
        <f>VLOOKUP(tbStoricoOrdini[[#This Row],[ARTICOLO]],tbArticoli[],2,FALSE)</f>
        <v>390</v>
      </c>
      <c r="M2213" s="22">
        <f>tbStoricoOrdini[[#This Row],[IMPORTO]]/tbStoricoOrdini[[#This Row],[PREZZO]]</f>
        <v>5.7076923076923078</v>
      </c>
      <c r="N2213" t="s">
        <v>9</v>
      </c>
      <c r="O2213" s="8">
        <f>VLOOKUP(tbStoricoOrdini[[#This Row],[AGENTE]],tbAgenti[],2,FALSE)</f>
        <v>0.05</v>
      </c>
      <c r="P2213" s="2">
        <v>2226</v>
      </c>
      <c r="Q2213" s="2">
        <f>tbStoricoOrdini[[#This Row],[IMPORTO]]*tbStoricoOrdini[[#This Row],[% COMM.]]</f>
        <v>111.30000000000001</v>
      </c>
      <c r="R2213" s="2">
        <f>tbStoricoOrdini[[#This Row],[TOT. COMM.]]+tbStoricoOrdini[[#This Row],[IMPORTO]]</f>
        <v>2337.3000000000002</v>
      </c>
    </row>
    <row r="2214" spans="1:18">
      <c r="A2214" s="1">
        <v>43891</v>
      </c>
      <c r="B2214" s="7">
        <f>MONTH(tbStoricoOrdini[[#This Row],[DATA]])</f>
        <v>3</v>
      </c>
      <c r="C2214" t="s">
        <v>2309</v>
      </c>
      <c r="D2214" t="str">
        <f>RIGHT(tbStoricoOrdini[[#This Row],[ORDINE]],4)</f>
        <v>2211</v>
      </c>
      <c r="E2214" t="s">
        <v>27</v>
      </c>
      <c r="F2214" t="str">
        <f>VLOOKUP(tbStoricoOrdini[[#This Row],[CLIENTE]],tbClienti[],3,FALSE)</f>
        <v>Veneto</v>
      </c>
      <c r="G2214" t="str">
        <f>VLOOKUP(tbStoricoOrdini[[#This Row],[CLIENTE]],tbClienti[],7,FALSE)</f>
        <v>BD</v>
      </c>
      <c r="H2214" t="s">
        <v>71</v>
      </c>
      <c r="I2214" t="str">
        <f>IF(LEFT(tbStoricoOrdini[[#This Row],[ARTICOLO]],3) = "COG","COG",LEFT(tbStoricoOrdini[[#This Row],[ARTICOLO]],FIND(" ",tbStoricoOrdini[[#This Row],[ARTICOLO]])-1))</f>
        <v>EB07</v>
      </c>
      <c r="J2214" t="str">
        <f>MID(tbStoricoOrdini[[#This Row],[ARTICOLO]],FIND(" ",tbStoricoOrdini[[#This Row],[ARTICOLO]])+1,4)</f>
        <v>5000</v>
      </c>
      <c r="K2214" t="str">
        <f>IFERROR(RIGHT(tbStoricoOrdini[[#This Row],[ARTICOLO]],LEN(tbStoricoOrdini[[#This Row],[ARTICOLO]])-FIND(" ",tbStoricoOrdini[[#This Row],[ARTICOLO]],FIND(" ",tbStoricoOrdini[[#This Row],[ARTICOLO]]) +1)),"")</f>
        <v/>
      </c>
      <c r="L2214" s="3">
        <f>VLOOKUP(tbStoricoOrdini[[#This Row],[ARTICOLO]],tbArticoli[],2,FALSE)</f>
        <v>140</v>
      </c>
      <c r="M2214" s="22">
        <f>tbStoricoOrdini[[#This Row],[IMPORTO]]/tbStoricoOrdini[[#This Row],[PREZZO]]</f>
        <v>0.79285714285714282</v>
      </c>
      <c r="N2214" t="s">
        <v>10</v>
      </c>
      <c r="O2214" s="8">
        <f>VLOOKUP(tbStoricoOrdini[[#This Row],[AGENTE]],tbAgenti[],2,FALSE)</f>
        <v>3.6999999999999998E-2</v>
      </c>
      <c r="P2214" s="2">
        <v>111</v>
      </c>
      <c r="Q2214" s="2">
        <f>tbStoricoOrdini[[#This Row],[IMPORTO]]*tbStoricoOrdini[[#This Row],[% COMM.]]</f>
        <v>4.1070000000000002</v>
      </c>
      <c r="R2214" s="2">
        <f>tbStoricoOrdini[[#This Row],[TOT. COMM.]]+tbStoricoOrdini[[#This Row],[IMPORTO]]</f>
        <v>115.107</v>
      </c>
    </row>
    <row r="2215" spans="1:18">
      <c r="A2215" s="1">
        <v>43891</v>
      </c>
      <c r="B2215" s="7">
        <f>MONTH(tbStoricoOrdini[[#This Row],[DATA]])</f>
        <v>3</v>
      </c>
      <c r="C2215" t="s">
        <v>2310</v>
      </c>
      <c r="D2215" t="str">
        <f>RIGHT(tbStoricoOrdini[[#This Row],[ORDINE]],4)</f>
        <v>2212</v>
      </c>
      <c r="E2215" t="s">
        <v>27</v>
      </c>
      <c r="F2215" t="str">
        <f>VLOOKUP(tbStoricoOrdini[[#This Row],[CLIENTE]],tbClienti[],3,FALSE)</f>
        <v>Veneto</v>
      </c>
      <c r="G2215" t="str">
        <f>VLOOKUP(tbStoricoOrdini[[#This Row],[CLIENTE]],tbClienti[],7,FALSE)</f>
        <v>BD</v>
      </c>
      <c r="H2215" t="s">
        <v>71</v>
      </c>
      <c r="I2215" t="str">
        <f>IF(LEFT(tbStoricoOrdini[[#This Row],[ARTICOLO]],3) = "COG","COG",LEFT(tbStoricoOrdini[[#This Row],[ARTICOLO]],FIND(" ",tbStoricoOrdini[[#This Row],[ARTICOLO]])-1))</f>
        <v>EB07</v>
      </c>
      <c r="J2215" t="str">
        <f>MID(tbStoricoOrdini[[#This Row],[ARTICOLO]],FIND(" ",tbStoricoOrdini[[#This Row],[ARTICOLO]])+1,4)</f>
        <v>5000</v>
      </c>
      <c r="K2215" t="str">
        <f>IFERROR(RIGHT(tbStoricoOrdini[[#This Row],[ARTICOLO]],LEN(tbStoricoOrdini[[#This Row],[ARTICOLO]])-FIND(" ",tbStoricoOrdini[[#This Row],[ARTICOLO]],FIND(" ",tbStoricoOrdini[[#This Row],[ARTICOLO]]) +1)),"")</f>
        <v/>
      </c>
      <c r="L2215" s="3">
        <f>VLOOKUP(tbStoricoOrdini[[#This Row],[ARTICOLO]],tbArticoli[],2,FALSE)</f>
        <v>140</v>
      </c>
      <c r="M2215" s="22">
        <f>tbStoricoOrdini[[#This Row],[IMPORTO]]/tbStoricoOrdini[[#This Row],[PREZZO]]</f>
        <v>41.892857142857146</v>
      </c>
      <c r="N2215" t="s">
        <v>19</v>
      </c>
      <c r="O2215" s="8">
        <f>VLOOKUP(tbStoricoOrdini[[#This Row],[AGENTE]],tbAgenti[],2,FALSE)</f>
        <v>0.05</v>
      </c>
      <c r="P2215" s="2">
        <v>5865</v>
      </c>
      <c r="Q2215" s="2">
        <f>tbStoricoOrdini[[#This Row],[IMPORTO]]*tbStoricoOrdini[[#This Row],[% COMM.]]</f>
        <v>293.25</v>
      </c>
      <c r="R2215" s="2">
        <f>tbStoricoOrdini[[#This Row],[TOT. COMM.]]+tbStoricoOrdini[[#This Row],[IMPORTO]]</f>
        <v>6158.25</v>
      </c>
    </row>
    <row r="2216" spans="1:18">
      <c r="A2216" s="1">
        <v>43891</v>
      </c>
      <c r="B2216" s="7">
        <f>MONTH(tbStoricoOrdini[[#This Row],[DATA]])</f>
        <v>3</v>
      </c>
      <c r="C2216" t="s">
        <v>2311</v>
      </c>
      <c r="D2216" t="str">
        <f>RIGHT(tbStoricoOrdini[[#This Row],[ORDINE]],4)</f>
        <v>2213</v>
      </c>
      <c r="E2216" t="s">
        <v>27</v>
      </c>
      <c r="F2216" t="str">
        <f>VLOOKUP(tbStoricoOrdini[[#This Row],[CLIENTE]],tbClienti[],3,FALSE)</f>
        <v>Veneto</v>
      </c>
      <c r="G2216" t="str">
        <f>VLOOKUP(tbStoricoOrdini[[#This Row],[CLIENTE]],tbClienti[],7,FALSE)</f>
        <v>BD</v>
      </c>
      <c r="H2216" t="s">
        <v>71</v>
      </c>
      <c r="I2216" t="str">
        <f>IF(LEFT(tbStoricoOrdini[[#This Row],[ARTICOLO]],3) = "COG","COG",LEFT(tbStoricoOrdini[[#This Row],[ARTICOLO]],FIND(" ",tbStoricoOrdini[[#This Row],[ARTICOLO]])-1))</f>
        <v>EB07</v>
      </c>
      <c r="J2216" t="str">
        <f>MID(tbStoricoOrdini[[#This Row],[ARTICOLO]],FIND(" ",tbStoricoOrdini[[#This Row],[ARTICOLO]])+1,4)</f>
        <v>5000</v>
      </c>
      <c r="K2216" t="str">
        <f>IFERROR(RIGHT(tbStoricoOrdini[[#This Row],[ARTICOLO]],LEN(tbStoricoOrdini[[#This Row],[ARTICOLO]])-FIND(" ",tbStoricoOrdini[[#This Row],[ARTICOLO]],FIND(" ",tbStoricoOrdini[[#This Row],[ARTICOLO]]) +1)),"")</f>
        <v/>
      </c>
      <c r="L2216" s="3">
        <f>VLOOKUP(tbStoricoOrdini[[#This Row],[ARTICOLO]],tbArticoli[],2,FALSE)</f>
        <v>140</v>
      </c>
      <c r="M2216" s="22">
        <f>tbStoricoOrdini[[#This Row],[IMPORTO]]/tbStoricoOrdini[[#This Row],[PREZZO]]</f>
        <v>26.55</v>
      </c>
      <c r="N2216" t="s">
        <v>14</v>
      </c>
      <c r="O2216" s="8">
        <f>VLOOKUP(tbStoricoOrdini[[#This Row],[AGENTE]],tbAgenti[],2,FALSE)</f>
        <v>0.05</v>
      </c>
      <c r="P2216" s="2">
        <v>3717</v>
      </c>
      <c r="Q2216" s="2">
        <f>tbStoricoOrdini[[#This Row],[IMPORTO]]*tbStoricoOrdini[[#This Row],[% COMM.]]</f>
        <v>185.85000000000002</v>
      </c>
      <c r="R2216" s="2">
        <f>tbStoricoOrdini[[#This Row],[TOT. COMM.]]+tbStoricoOrdini[[#This Row],[IMPORTO]]</f>
        <v>3902.85</v>
      </c>
    </row>
    <row r="2217" spans="1:18">
      <c r="A2217" s="1">
        <v>43891</v>
      </c>
      <c r="B2217" s="7">
        <f>MONTH(tbStoricoOrdini[[#This Row],[DATA]])</f>
        <v>3</v>
      </c>
      <c r="C2217" t="s">
        <v>2312</v>
      </c>
      <c r="D2217" t="str">
        <f>RIGHT(tbStoricoOrdini[[#This Row],[ORDINE]],4)</f>
        <v>2214</v>
      </c>
      <c r="E2217" t="s">
        <v>27</v>
      </c>
      <c r="F2217" t="str">
        <f>VLOOKUP(tbStoricoOrdini[[#This Row],[CLIENTE]],tbClienti[],3,FALSE)</f>
        <v>Veneto</v>
      </c>
      <c r="G2217" t="str">
        <f>VLOOKUP(tbStoricoOrdini[[#This Row],[CLIENTE]],tbClienti[],7,FALSE)</f>
        <v>BD</v>
      </c>
      <c r="H2217" t="s">
        <v>71</v>
      </c>
      <c r="I2217" t="str">
        <f>IF(LEFT(tbStoricoOrdini[[#This Row],[ARTICOLO]],3) = "COG","COG",LEFT(tbStoricoOrdini[[#This Row],[ARTICOLO]],FIND(" ",tbStoricoOrdini[[#This Row],[ARTICOLO]])-1))</f>
        <v>EB07</v>
      </c>
      <c r="J2217" t="str">
        <f>MID(tbStoricoOrdini[[#This Row],[ARTICOLO]],FIND(" ",tbStoricoOrdini[[#This Row],[ARTICOLO]])+1,4)</f>
        <v>5000</v>
      </c>
      <c r="K2217" t="str">
        <f>IFERROR(RIGHT(tbStoricoOrdini[[#This Row],[ARTICOLO]],LEN(tbStoricoOrdini[[#This Row],[ARTICOLO]])-FIND(" ",tbStoricoOrdini[[#This Row],[ARTICOLO]],FIND(" ",tbStoricoOrdini[[#This Row],[ARTICOLO]]) +1)),"")</f>
        <v/>
      </c>
      <c r="L2217" s="3">
        <f>VLOOKUP(tbStoricoOrdini[[#This Row],[ARTICOLO]],tbArticoli[],2,FALSE)</f>
        <v>140</v>
      </c>
      <c r="M2217" s="22">
        <f>tbStoricoOrdini[[#This Row],[IMPORTO]]/tbStoricoOrdini[[#This Row],[PREZZO]]</f>
        <v>6.1142857142857139</v>
      </c>
      <c r="N2217" t="s">
        <v>7</v>
      </c>
      <c r="O2217" s="8">
        <f>VLOOKUP(tbStoricoOrdini[[#This Row],[AGENTE]],tbAgenti[],2,FALSE)</f>
        <v>0.03</v>
      </c>
      <c r="P2217" s="2">
        <v>856</v>
      </c>
      <c r="Q2217" s="2">
        <f>tbStoricoOrdini[[#This Row],[IMPORTO]]*tbStoricoOrdini[[#This Row],[% COMM.]]</f>
        <v>25.68</v>
      </c>
      <c r="R2217" s="2">
        <f>tbStoricoOrdini[[#This Row],[TOT. COMM.]]+tbStoricoOrdini[[#This Row],[IMPORTO]]</f>
        <v>881.68</v>
      </c>
    </row>
    <row r="2218" spans="1:18">
      <c r="A2218" s="1">
        <v>43891</v>
      </c>
      <c r="B2218" s="7">
        <f>MONTH(tbStoricoOrdini[[#This Row],[DATA]])</f>
        <v>3</v>
      </c>
      <c r="C2218" t="s">
        <v>2313</v>
      </c>
      <c r="D2218" t="str">
        <f>RIGHT(tbStoricoOrdini[[#This Row],[ORDINE]],4)</f>
        <v>2215</v>
      </c>
      <c r="E2218" t="s">
        <v>27</v>
      </c>
      <c r="F2218" t="str">
        <f>VLOOKUP(tbStoricoOrdini[[#This Row],[CLIENTE]],tbClienti[],3,FALSE)</f>
        <v>Veneto</v>
      </c>
      <c r="G2218" t="str">
        <f>VLOOKUP(tbStoricoOrdini[[#This Row],[CLIENTE]],tbClienti[],7,FALSE)</f>
        <v>BD</v>
      </c>
      <c r="H2218" t="s">
        <v>71</v>
      </c>
      <c r="I2218" t="str">
        <f>IF(LEFT(tbStoricoOrdini[[#This Row],[ARTICOLO]],3) = "COG","COG",LEFT(tbStoricoOrdini[[#This Row],[ARTICOLO]],FIND(" ",tbStoricoOrdini[[#This Row],[ARTICOLO]])-1))</f>
        <v>EB07</v>
      </c>
      <c r="J2218" t="str">
        <f>MID(tbStoricoOrdini[[#This Row],[ARTICOLO]],FIND(" ",tbStoricoOrdini[[#This Row],[ARTICOLO]])+1,4)</f>
        <v>5000</v>
      </c>
      <c r="K2218" t="str">
        <f>IFERROR(RIGHT(tbStoricoOrdini[[#This Row],[ARTICOLO]],LEN(tbStoricoOrdini[[#This Row],[ARTICOLO]])-FIND(" ",tbStoricoOrdini[[#This Row],[ARTICOLO]],FIND(" ",tbStoricoOrdini[[#This Row],[ARTICOLO]]) +1)),"")</f>
        <v/>
      </c>
      <c r="L2218" s="3">
        <f>VLOOKUP(tbStoricoOrdini[[#This Row],[ARTICOLO]],tbArticoli[],2,FALSE)</f>
        <v>140</v>
      </c>
      <c r="M2218" s="22">
        <f>tbStoricoOrdini[[#This Row],[IMPORTO]]/tbStoricoOrdini[[#This Row],[PREZZO]]</f>
        <v>124.55714285714286</v>
      </c>
      <c r="N2218" t="s">
        <v>20</v>
      </c>
      <c r="O2218" s="8">
        <f>VLOOKUP(tbStoricoOrdini[[#This Row],[AGENTE]],tbAgenti[],2,FALSE)</f>
        <v>0.05</v>
      </c>
      <c r="P2218" s="2">
        <v>17438</v>
      </c>
      <c r="Q2218" s="2">
        <f>tbStoricoOrdini[[#This Row],[IMPORTO]]*tbStoricoOrdini[[#This Row],[% COMM.]]</f>
        <v>871.90000000000009</v>
      </c>
      <c r="R2218" s="2">
        <f>tbStoricoOrdini[[#This Row],[TOT. COMM.]]+tbStoricoOrdini[[#This Row],[IMPORTO]]</f>
        <v>18309.900000000001</v>
      </c>
    </row>
    <row r="2219" spans="1:18">
      <c r="A2219" s="1">
        <v>43891</v>
      </c>
      <c r="B2219" s="7">
        <f>MONTH(tbStoricoOrdini[[#This Row],[DATA]])</f>
        <v>3</v>
      </c>
      <c r="C2219" t="s">
        <v>2314</v>
      </c>
      <c r="D2219" t="str">
        <f>RIGHT(tbStoricoOrdini[[#This Row],[ORDINE]],4)</f>
        <v>2216</v>
      </c>
      <c r="E2219" t="s">
        <v>27</v>
      </c>
      <c r="F2219" t="str">
        <f>VLOOKUP(tbStoricoOrdini[[#This Row],[CLIENTE]],tbClienti[],3,FALSE)</f>
        <v>Veneto</v>
      </c>
      <c r="G2219" t="str">
        <f>VLOOKUP(tbStoricoOrdini[[#This Row],[CLIENTE]],tbClienti[],7,FALSE)</f>
        <v>BD</v>
      </c>
      <c r="H2219" t="s">
        <v>71</v>
      </c>
      <c r="I2219" t="str">
        <f>IF(LEFT(tbStoricoOrdini[[#This Row],[ARTICOLO]],3) = "COG","COG",LEFT(tbStoricoOrdini[[#This Row],[ARTICOLO]],FIND(" ",tbStoricoOrdini[[#This Row],[ARTICOLO]])-1))</f>
        <v>EB07</v>
      </c>
      <c r="J2219" t="str">
        <f>MID(tbStoricoOrdini[[#This Row],[ARTICOLO]],FIND(" ",tbStoricoOrdini[[#This Row],[ARTICOLO]])+1,4)</f>
        <v>5000</v>
      </c>
      <c r="K2219" t="str">
        <f>IFERROR(RIGHT(tbStoricoOrdini[[#This Row],[ARTICOLO]],LEN(tbStoricoOrdini[[#This Row],[ARTICOLO]])-FIND(" ",tbStoricoOrdini[[#This Row],[ARTICOLO]],FIND(" ",tbStoricoOrdini[[#This Row],[ARTICOLO]]) +1)),"")</f>
        <v/>
      </c>
      <c r="L2219" s="3">
        <f>VLOOKUP(tbStoricoOrdini[[#This Row],[ARTICOLO]],tbArticoli[],2,FALSE)</f>
        <v>140</v>
      </c>
      <c r="M2219" s="22">
        <f>tbStoricoOrdini[[#This Row],[IMPORTO]]/tbStoricoOrdini[[#This Row],[PREZZO]]</f>
        <v>2.0714285714285716</v>
      </c>
      <c r="N2219" t="s">
        <v>6</v>
      </c>
      <c r="O2219" s="8">
        <f>VLOOKUP(tbStoricoOrdini[[#This Row],[AGENTE]],tbAgenti[],2,FALSE)</f>
        <v>7.4999999999999997E-2</v>
      </c>
      <c r="P2219" s="2">
        <v>290</v>
      </c>
      <c r="Q2219" s="2">
        <f>tbStoricoOrdini[[#This Row],[IMPORTO]]*tbStoricoOrdini[[#This Row],[% COMM.]]</f>
        <v>21.75</v>
      </c>
      <c r="R2219" s="2">
        <f>tbStoricoOrdini[[#This Row],[TOT. COMM.]]+tbStoricoOrdini[[#This Row],[IMPORTO]]</f>
        <v>311.75</v>
      </c>
    </row>
    <row r="2220" spans="1:18">
      <c r="A2220" s="1">
        <v>43891</v>
      </c>
      <c r="B2220" s="7">
        <f>MONTH(tbStoricoOrdini[[#This Row],[DATA]])</f>
        <v>3</v>
      </c>
      <c r="C2220" t="s">
        <v>2315</v>
      </c>
      <c r="D2220" t="str">
        <f>RIGHT(tbStoricoOrdini[[#This Row],[ORDINE]],4)</f>
        <v>2217</v>
      </c>
      <c r="E2220" t="s">
        <v>27</v>
      </c>
      <c r="F2220" t="str">
        <f>VLOOKUP(tbStoricoOrdini[[#This Row],[CLIENTE]],tbClienti[],3,FALSE)</f>
        <v>Veneto</v>
      </c>
      <c r="G2220" t="str">
        <f>VLOOKUP(tbStoricoOrdini[[#This Row],[CLIENTE]],tbClienti[],7,FALSE)</f>
        <v>BD</v>
      </c>
      <c r="H2220" t="s">
        <v>71</v>
      </c>
      <c r="I2220" t="str">
        <f>IF(LEFT(tbStoricoOrdini[[#This Row],[ARTICOLO]],3) = "COG","COG",LEFT(tbStoricoOrdini[[#This Row],[ARTICOLO]],FIND(" ",tbStoricoOrdini[[#This Row],[ARTICOLO]])-1))</f>
        <v>EB07</v>
      </c>
      <c r="J2220" t="str">
        <f>MID(tbStoricoOrdini[[#This Row],[ARTICOLO]],FIND(" ",tbStoricoOrdini[[#This Row],[ARTICOLO]])+1,4)</f>
        <v>5000</v>
      </c>
      <c r="K2220" t="str">
        <f>IFERROR(RIGHT(tbStoricoOrdini[[#This Row],[ARTICOLO]],LEN(tbStoricoOrdini[[#This Row],[ARTICOLO]])-FIND(" ",tbStoricoOrdini[[#This Row],[ARTICOLO]],FIND(" ",tbStoricoOrdini[[#This Row],[ARTICOLO]]) +1)),"")</f>
        <v/>
      </c>
      <c r="L2220" s="3">
        <f>VLOOKUP(tbStoricoOrdini[[#This Row],[ARTICOLO]],tbArticoli[],2,FALSE)</f>
        <v>140</v>
      </c>
      <c r="M2220" s="22">
        <f>tbStoricoOrdini[[#This Row],[IMPORTO]]/tbStoricoOrdini[[#This Row],[PREZZO]]</f>
        <v>52.164285714285711</v>
      </c>
      <c r="N2220" t="s">
        <v>9</v>
      </c>
      <c r="O2220" s="8">
        <f>VLOOKUP(tbStoricoOrdini[[#This Row],[AGENTE]],tbAgenti[],2,FALSE)</f>
        <v>0.05</v>
      </c>
      <c r="P2220" s="2">
        <v>7303</v>
      </c>
      <c r="Q2220" s="2">
        <f>tbStoricoOrdini[[#This Row],[IMPORTO]]*tbStoricoOrdini[[#This Row],[% COMM.]]</f>
        <v>365.15000000000003</v>
      </c>
      <c r="R2220" s="2">
        <f>tbStoricoOrdini[[#This Row],[TOT. COMM.]]+tbStoricoOrdini[[#This Row],[IMPORTO]]</f>
        <v>7668.15</v>
      </c>
    </row>
    <row r="2221" spans="1:18">
      <c r="A2221" s="1">
        <v>43891</v>
      </c>
      <c r="B2221" s="7">
        <f>MONTH(tbStoricoOrdini[[#This Row],[DATA]])</f>
        <v>3</v>
      </c>
      <c r="C2221" t="s">
        <v>2316</v>
      </c>
      <c r="D2221" t="str">
        <f>RIGHT(tbStoricoOrdini[[#This Row],[ORDINE]],4)</f>
        <v>2218</v>
      </c>
      <c r="E2221" t="s">
        <v>27</v>
      </c>
      <c r="F2221" t="str">
        <f>VLOOKUP(tbStoricoOrdini[[#This Row],[CLIENTE]],tbClienti[],3,FALSE)</f>
        <v>Veneto</v>
      </c>
      <c r="G2221" t="str">
        <f>VLOOKUP(tbStoricoOrdini[[#This Row],[CLIENTE]],tbClienti[],7,FALSE)</f>
        <v>BD</v>
      </c>
      <c r="H2221" t="s">
        <v>76</v>
      </c>
      <c r="I2221" t="str">
        <f>IF(LEFT(tbStoricoOrdini[[#This Row],[ARTICOLO]],3) = "COG","COG",LEFT(tbStoricoOrdini[[#This Row],[ARTICOLO]],FIND(" ",tbStoricoOrdini[[#This Row],[ARTICOLO]])-1))</f>
        <v>COG</v>
      </c>
      <c r="J2221" t="str">
        <f>MID(tbStoricoOrdini[[#This Row],[ARTICOLO]],FIND(" ",tbStoricoOrdini[[#This Row],[ARTICOLO]])+1,4)</f>
        <v>1000</v>
      </c>
      <c r="K2221" t="str">
        <f>IFERROR(RIGHT(tbStoricoOrdini[[#This Row],[ARTICOLO]],LEN(tbStoricoOrdini[[#This Row],[ARTICOLO]])-FIND(" ",tbStoricoOrdini[[#This Row],[ARTICOLO]],FIND(" ",tbStoricoOrdini[[#This Row],[ARTICOLO]]) +1)),"")</f>
        <v/>
      </c>
      <c r="L2221" s="3">
        <f>VLOOKUP(tbStoricoOrdini[[#This Row],[ARTICOLO]],tbArticoli[],2,FALSE)</f>
        <v>150</v>
      </c>
      <c r="M2221" s="22">
        <f>tbStoricoOrdini[[#This Row],[IMPORTO]]/tbStoricoOrdini[[#This Row],[PREZZO]]</f>
        <v>15.573333333333334</v>
      </c>
      <c r="N2221" t="s">
        <v>15</v>
      </c>
      <c r="O2221" s="8">
        <f>VLOOKUP(tbStoricoOrdini[[#This Row],[AGENTE]],tbAgenti[],2,FALSE)</f>
        <v>0.08</v>
      </c>
      <c r="P2221" s="2">
        <v>2336</v>
      </c>
      <c r="Q2221" s="2">
        <f>tbStoricoOrdini[[#This Row],[IMPORTO]]*tbStoricoOrdini[[#This Row],[% COMM.]]</f>
        <v>186.88</v>
      </c>
      <c r="R2221" s="2">
        <f>tbStoricoOrdini[[#This Row],[TOT. COMM.]]+tbStoricoOrdini[[#This Row],[IMPORTO]]</f>
        <v>2522.88</v>
      </c>
    </row>
    <row r="2222" spans="1:18">
      <c r="A2222" s="1">
        <v>43891</v>
      </c>
      <c r="B2222" s="7">
        <f>MONTH(tbStoricoOrdini[[#This Row],[DATA]])</f>
        <v>3</v>
      </c>
      <c r="C2222" t="s">
        <v>2317</v>
      </c>
      <c r="D2222" t="str">
        <f>RIGHT(tbStoricoOrdini[[#This Row],[ORDINE]],4)</f>
        <v>2219</v>
      </c>
      <c r="E2222" t="s">
        <v>27</v>
      </c>
      <c r="F2222" t="str">
        <f>VLOOKUP(tbStoricoOrdini[[#This Row],[CLIENTE]],tbClienti[],3,FALSE)</f>
        <v>Veneto</v>
      </c>
      <c r="G2222" t="str">
        <f>VLOOKUP(tbStoricoOrdini[[#This Row],[CLIENTE]],tbClienti[],7,FALSE)</f>
        <v>BD</v>
      </c>
      <c r="H2222" t="s">
        <v>76</v>
      </c>
      <c r="I2222" t="str">
        <f>IF(LEFT(tbStoricoOrdini[[#This Row],[ARTICOLO]],3) = "COG","COG",LEFT(tbStoricoOrdini[[#This Row],[ARTICOLO]],FIND(" ",tbStoricoOrdini[[#This Row],[ARTICOLO]])-1))</f>
        <v>COG</v>
      </c>
      <c r="J2222" t="str">
        <f>MID(tbStoricoOrdini[[#This Row],[ARTICOLO]],FIND(" ",tbStoricoOrdini[[#This Row],[ARTICOLO]])+1,4)</f>
        <v>1000</v>
      </c>
      <c r="K2222" t="str">
        <f>IFERROR(RIGHT(tbStoricoOrdini[[#This Row],[ARTICOLO]],LEN(tbStoricoOrdini[[#This Row],[ARTICOLO]])-FIND(" ",tbStoricoOrdini[[#This Row],[ARTICOLO]],FIND(" ",tbStoricoOrdini[[#This Row],[ARTICOLO]]) +1)),"")</f>
        <v/>
      </c>
      <c r="L2222" s="3">
        <f>VLOOKUP(tbStoricoOrdini[[#This Row],[ARTICOLO]],tbArticoli[],2,FALSE)</f>
        <v>150</v>
      </c>
      <c r="M2222" s="22">
        <f>tbStoricoOrdini[[#This Row],[IMPORTO]]/tbStoricoOrdini[[#This Row],[PREZZO]]</f>
        <v>8.3066666666666666</v>
      </c>
      <c r="N2222" t="s">
        <v>20</v>
      </c>
      <c r="O2222" s="8">
        <f>VLOOKUP(tbStoricoOrdini[[#This Row],[AGENTE]],tbAgenti[],2,FALSE)</f>
        <v>0.05</v>
      </c>
      <c r="P2222" s="2">
        <v>1246</v>
      </c>
      <c r="Q2222" s="2">
        <f>tbStoricoOrdini[[#This Row],[IMPORTO]]*tbStoricoOrdini[[#This Row],[% COMM.]]</f>
        <v>62.300000000000004</v>
      </c>
      <c r="R2222" s="2">
        <f>tbStoricoOrdini[[#This Row],[TOT. COMM.]]+tbStoricoOrdini[[#This Row],[IMPORTO]]</f>
        <v>1308.3</v>
      </c>
    </row>
    <row r="2223" spans="1:18">
      <c r="A2223" s="1">
        <v>43891</v>
      </c>
      <c r="B2223" s="7">
        <f>MONTH(tbStoricoOrdini[[#This Row],[DATA]])</f>
        <v>3</v>
      </c>
      <c r="C2223" t="s">
        <v>2318</v>
      </c>
      <c r="D2223" t="str">
        <f>RIGHT(tbStoricoOrdini[[#This Row],[ORDINE]],4)</f>
        <v>2220</v>
      </c>
      <c r="E2223" t="s">
        <v>27</v>
      </c>
      <c r="F2223" t="str">
        <f>VLOOKUP(tbStoricoOrdini[[#This Row],[CLIENTE]],tbClienti[],3,FALSE)</f>
        <v>Veneto</v>
      </c>
      <c r="G2223" t="str">
        <f>VLOOKUP(tbStoricoOrdini[[#This Row],[CLIENTE]],tbClienti[],7,FALSE)</f>
        <v>BD</v>
      </c>
      <c r="H2223" t="s">
        <v>76</v>
      </c>
      <c r="I2223" t="str">
        <f>IF(LEFT(tbStoricoOrdini[[#This Row],[ARTICOLO]],3) = "COG","COG",LEFT(tbStoricoOrdini[[#This Row],[ARTICOLO]],FIND(" ",tbStoricoOrdini[[#This Row],[ARTICOLO]])-1))</f>
        <v>COG</v>
      </c>
      <c r="J2223" t="str">
        <f>MID(tbStoricoOrdini[[#This Row],[ARTICOLO]],FIND(" ",tbStoricoOrdini[[#This Row],[ARTICOLO]])+1,4)</f>
        <v>1000</v>
      </c>
      <c r="K2223" t="str">
        <f>IFERROR(RIGHT(tbStoricoOrdini[[#This Row],[ARTICOLO]],LEN(tbStoricoOrdini[[#This Row],[ARTICOLO]])-FIND(" ",tbStoricoOrdini[[#This Row],[ARTICOLO]],FIND(" ",tbStoricoOrdini[[#This Row],[ARTICOLO]]) +1)),"")</f>
        <v/>
      </c>
      <c r="L2223" s="3">
        <f>VLOOKUP(tbStoricoOrdini[[#This Row],[ARTICOLO]],tbArticoli[],2,FALSE)</f>
        <v>150</v>
      </c>
      <c r="M2223" s="22">
        <f>tbStoricoOrdini[[#This Row],[IMPORTO]]/tbStoricoOrdini[[#This Row],[PREZZO]]</f>
        <v>6.6666666666666666E-2</v>
      </c>
      <c r="N2223" t="s">
        <v>18</v>
      </c>
      <c r="O2223" s="8">
        <f>VLOOKUP(tbStoricoOrdini[[#This Row],[AGENTE]],tbAgenti[],2,FALSE)</f>
        <v>0.03</v>
      </c>
      <c r="P2223" s="2">
        <v>10</v>
      </c>
      <c r="Q2223" s="2">
        <f>tbStoricoOrdini[[#This Row],[IMPORTO]]*tbStoricoOrdini[[#This Row],[% COMM.]]</f>
        <v>0.3</v>
      </c>
      <c r="R2223" s="2">
        <f>tbStoricoOrdini[[#This Row],[TOT. COMM.]]+tbStoricoOrdini[[#This Row],[IMPORTO]]</f>
        <v>10.3</v>
      </c>
    </row>
    <row r="2224" spans="1:18">
      <c r="A2224" s="1">
        <v>43891</v>
      </c>
      <c r="B2224" s="7">
        <f>MONTH(tbStoricoOrdini[[#This Row],[DATA]])</f>
        <v>3</v>
      </c>
      <c r="C2224" t="s">
        <v>2319</v>
      </c>
      <c r="D2224" t="str">
        <f>RIGHT(tbStoricoOrdini[[#This Row],[ORDINE]],4)</f>
        <v>2221</v>
      </c>
      <c r="E2224" t="s">
        <v>27</v>
      </c>
      <c r="F2224" t="str">
        <f>VLOOKUP(tbStoricoOrdini[[#This Row],[CLIENTE]],tbClienti[],3,FALSE)</f>
        <v>Veneto</v>
      </c>
      <c r="G2224" t="str">
        <f>VLOOKUP(tbStoricoOrdini[[#This Row],[CLIENTE]],tbClienti[],7,FALSE)</f>
        <v>BD</v>
      </c>
      <c r="H2224" t="s">
        <v>76</v>
      </c>
      <c r="I2224" t="str">
        <f>IF(LEFT(tbStoricoOrdini[[#This Row],[ARTICOLO]],3) = "COG","COG",LEFT(tbStoricoOrdini[[#This Row],[ARTICOLO]],FIND(" ",tbStoricoOrdini[[#This Row],[ARTICOLO]])-1))</f>
        <v>COG</v>
      </c>
      <c r="J2224" t="str">
        <f>MID(tbStoricoOrdini[[#This Row],[ARTICOLO]],FIND(" ",tbStoricoOrdini[[#This Row],[ARTICOLO]])+1,4)</f>
        <v>1000</v>
      </c>
      <c r="K2224" t="str">
        <f>IFERROR(RIGHT(tbStoricoOrdini[[#This Row],[ARTICOLO]],LEN(tbStoricoOrdini[[#This Row],[ARTICOLO]])-FIND(" ",tbStoricoOrdini[[#This Row],[ARTICOLO]],FIND(" ",tbStoricoOrdini[[#This Row],[ARTICOLO]]) +1)),"")</f>
        <v/>
      </c>
      <c r="L2224" s="3">
        <f>VLOOKUP(tbStoricoOrdini[[#This Row],[ARTICOLO]],tbArticoli[],2,FALSE)</f>
        <v>150</v>
      </c>
      <c r="M2224" s="22">
        <f>tbStoricoOrdini[[#This Row],[IMPORTO]]/tbStoricoOrdini[[#This Row],[PREZZO]]</f>
        <v>50.24</v>
      </c>
      <c r="N2224" t="s">
        <v>9</v>
      </c>
      <c r="O2224" s="8">
        <f>VLOOKUP(tbStoricoOrdini[[#This Row],[AGENTE]],tbAgenti[],2,FALSE)</f>
        <v>0.05</v>
      </c>
      <c r="P2224" s="2">
        <v>7536</v>
      </c>
      <c r="Q2224" s="2">
        <f>tbStoricoOrdini[[#This Row],[IMPORTO]]*tbStoricoOrdini[[#This Row],[% COMM.]]</f>
        <v>376.8</v>
      </c>
      <c r="R2224" s="2">
        <f>tbStoricoOrdini[[#This Row],[TOT. COMM.]]+tbStoricoOrdini[[#This Row],[IMPORTO]]</f>
        <v>7912.8</v>
      </c>
    </row>
    <row r="2225" spans="1:18">
      <c r="A2225" s="1">
        <v>43891</v>
      </c>
      <c r="B2225" s="7">
        <f>MONTH(tbStoricoOrdini[[#This Row],[DATA]])</f>
        <v>3</v>
      </c>
      <c r="C2225" t="s">
        <v>2320</v>
      </c>
      <c r="D2225" t="str">
        <f>RIGHT(tbStoricoOrdini[[#This Row],[ORDINE]],4)</f>
        <v>2222</v>
      </c>
      <c r="E2225" t="s">
        <v>27</v>
      </c>
      <c r="F2225" t="str">
        <f>VLOOKUP(tbStoricoOrdini[[#This Row],[CLIENTE]],tbClienti[],3,FALSE)</f>
        <v>Veneto</v>
      </c>
      <c r="G2225" t="str">
        <f>VLOOKUP(tbStoricoOrdini[[#This Row],[CLIENTE]],tbClienti[],7,FALSE)</f>
        <v>BD</v>
      </c>
      <c r="H2225" t="s">
        <v>72</v>
      </c>
      <c r="I2225" t="str">
        <f>IF(LEFT(tbStoricoOrdini[[#This Row],[ARTICOLO]],3) = "COG","COG",LEFT(tbStoricoOrdini[[#This Row],[ARTICOLO]],FIND(" ",tbStoricoOrdini[[#This Row],[ARTICOLO]])-1))</f>
        <v>EB06</v>
      </c>
      <c r="J2225" t="str">
        <f>MID(tbStoricoOrdini[[#This Row],[ARTICOLO]],FIND(" ",tbStoricoOrdini[[#This Row],[ARTICOLO]])+1,4)</f>
        <v>3000</v>
      </c>
      <c r="K2225" t="str">
        <f>IFERROR(RIGHT(tbStoricoOrdini[[#This Row],[ARTICOLO]],LEN(tbStoricoOrdini[[#This Row],[ARTICOLO]])-FIND(" ",tbStoricoOrdini[[#This Row],[ARTICOLO]],FIND(" ",tbStoricoOrdini[[#This Row],[ARTICOLO]]) +1)),"")</f>
        <v>Medium</v>
      </c>
      <c r="L2225" s="3">
        <f>VLOOKUP(tbStoricoOrdini[[#This Row],[ARTICOLO]],tbArticoli[],2,FALSE)</f>
        <v>120</v>
      </c>
      <c r="M2225" s="22">
        <f>tbStoricoOrdini[[#This Row],[IMPORTO]]/tbStoricoOrdini[[#This Row],[PREZZO]]</f>
        <v>0.25</v>
      </c>
      <c r="N2225" t="s">
        <v>10</v>
      </c>
      <c r="O2225" s="8">
        <f>VLOOKUP(tbStoricoOrdini[[#This Row],[AGENTE]],tbAgenti[],2,FALSE)</f>
        <v>3.6999999999999998E-2</v>
      </c>
      <c r="P2225" s="2">
        <v>30</v>
      </c>
      <c r="Q2225" s="2">
        <f>tbStoricoOrdini[[#This Row],[IMPORTO]]*tbStoricoOrdini[[#This Row],[% COMM.]]</f>
        <v>1.1099999999999999</v>
      </c>
      <c r="R2225" s="2">
        <f>tbStoricoOrdini[[#This Row],[TOT. COMM.]]+tbStoricoOrdini[[#This Row],[IMPORTO]]</f>
        <v>31.11</v>
      </c>
    </row>
    <row r="2226" spans="1:18">
      <c r="A2226" s="1">
        <v>43891</v>
      </c>
      <c r="B2226" s="7">
        <f>MONTH(tbStoricoOrdini[[#This Row],[DATA]])</f>
        <v>3</v>
      </c>
      <c r="C2226" t="s">
        <v>2321</v>
      </c>
      <c r="D2226" t="str">
        <f>RIGHT(tbStoricoOrdini[[#This Row],[ORDINE]],4)</f>
        <v>2223</v>
      </c>
      <c r="E2226" t="s">
        <v>27</v>
      </c>
      <c r="F2226" t="str">
        <f>VLOOKUP(tbStoricoOrdini[[#This Row],[CLIENTE]],tbClienti[],3,FALSE)</f>
        <v>Veneto</v>
      </c>
      <c r="G2226" t="str">
        <f>VLOOKUP(tbStoricoOrdini[[#This Row],[CLIENTE]],tbClienti[],7,FALSE)</f>
        <v>BD</v>
      </c>
      <c r="H2226" t="s">
        <v>72</v>
      </c>
      <c r="I2226" t="str">
        <f>IF(LEFT(tbStoricoOrdini[[#This Row],[ARTICOLO]],3) = "COG","COG",LEFT(tbStoricoOrdini[[#This Row],[ARTICOLO]],FIND(" ",tbStoricoOrdini[[#This Row],[ARTICOLO]])-1))</f>
        <v>EB06</v>
      </c>
      <c r="J2226" t="str">
        <f>MID(tbStoricoOrdini[[#This Row],[ARTICOLO]],FIND(" ",tbStoricoOrdini[[#This Row],[ARTICOLO]])+1,4)</f>
        <v>3000</v>
      </c>
      <c r="K2226" t="str">
        <f>IFERROR(RIGHT(tbStoricoOrdini[[#This Row],[ARTICOLO]],LEN(tbStoricoOrdini[[#This Row],[ARTICOLO]])-FIND(" ",tbStoricoOrdini[[#This Row],[ARTICOLO]],FIND(" ",tbStoricoOrdini[[#This Row],[ARTICOLO]]) +1)),"")</f>
        <v>Medium</v>
      </c>
      <c r="L2226" s="3">
        <f>VLOOKUP(tbStoricoOrdini[[#This Row],[ARTICOLO]],tbArticoli[],2,FALSE)</f>
        <v>120</v>
      </c>
      <c r="M2226" s="22">
        <f>tbStoricoOrdini[[#This Row],[IMPORTO]]/tbStoricoOrdini[[#This Row],[PREZZO]]</f>
        <v>25.85</v>
      </c>
      <c r="N2226" t="s">
        <v>19</v>
      </c>
      <c r="O2226" s="8">
        <f>VLOOKUP(tbStoricoOrdini[[#This Row],[AGENTE]],tbAgenti[],2,FALSE)</f>
        <v>0.05</v>
      </c>
      <c r="P2226" s="2">
        <v>3102</v>
      </c>
      <c r="Q2226" s="2">
        <f>tbStoricoOrdini[[#This Row],[IMPORTO]]*tbStoricoOrdini[[#This Row],[% COMM.]]</f>
        <v>155.10000000000002</v>
      </c>
      <c r="R2226" s="2">
        <f>tbStoricoOrdini[[#This Row],[TOT. COMM.]]+tbStoricoOrdini[[#This Row],[IMPORTO]]</f>
        <v>3257.1</v>
      </c>
    </row>
    <row r="2227" spans="1:18">
      <c r="A2227" s="1">
        <v>43891</v>
      </c>
      <c r="B2227" s="7">
        <f>MONTH(tbStoricoOrdini[[#This Row],[DATA]])</f>
        <v>3</v>
      </c>
      <c r="C2227" t="s">
        <v>2322</v>
      </c>
      <c r="D2227" t="str">
        <f>RIGHT(tbStoricoOrdini[[#This Row],[ORDINE]],4)</f>
        <v>2224</v>
      </c>
      <c r="E2227" t="s">
        <v>27</v>
      </c>
      <c r="F2227" t="str">
        <f>VLOOKUP(tbStoricoOrdini[[#This Row],[CLIENTE]],tbClienti[],3,FALSE)</f>
        <v>Veneto</v>
      </c>
      <c r="G2227" t="str">
        <f>VLOOKUP(tbStoricoOrdini[[#This Row],[CLIENTE]],tbClienti[],7,FALSE)</f>
        <v>BD</v>
      </c>
      <c r="H2227" t="s">
        <v>72</v>
      </c>
      <c r="I2227" t="str">
        <f>IF(LEFT(tbStoricoOrdini[[#This Row],[ARTICOLO]],3) = "COG","COG",LEFT(tbStoricoOrdini[[#This Row],[ARTICOLO]],FIND(" ",tbStoricoOrdini[[#This Row],[ARTICOLO]])-1))</f>
        <v>EB06</v>
      </c>
      <c r="J2227" t="str">
        <f>MID(tbStoricoOrdini[[#This Row],[ARTICOLO]],FIND(" ",tbStoricoOrdini[[#This Row],[ARTICOLO]])+1,4)</f>
        <v>3000</v>
      </c>
      <c r="K2227" t="str">
        <f>IFERROR(RIGHT(tbStoricoOrdini[[#This Row],[ARTICOLO]],LEN(tbStoricoOrdini[[#This Row],[ARTICOLO]])-FIND(" ",tbStoricoOrdini[[#This Row],[ARTICOLO]],FIND(" ",tbStoricoOrdini[[#This Row],[ARTICOLO]]) +1)),"")</f>
        <v>Medium</v>
      </c>
      <c r="L2227" s="3">
        <f>VLOOKUP(tbStoricoOrdini[[#This Row],[ARTICOLO]],tbArticoli[],2,FALSE)</f>
        <v>120</v>
      </c>
      <c r="M2227" s="22">
        <f>tbStoricoOrdini[[#This Row],[IMPORTO]]/tbStoricoOrdini[[#This Row],[PREZZO]]</f>
        <v>1.6416666666666666</v>
      </c>
      <c r="N2227" t="s">
        <v>15</v>
      </c>
      <c r="O2227" s="8">
        <f>VLOOKUP(tbStoricoOrdini[[#This Row],[AGENTE]],tbAgenti[],2,FALSE)</f>
        <v>0.08</v>
      </c>
      <c r="P2227" s="2">
        <v>197</v>
      </c>
      <c r="Q2227" s="2">
        <f>tbStoricoOrdini[[#This Row],[IMPORTO]]*tbStoricoOrdini[[#This Row],[% COMM.]]</f>
        <v>15.76</v>
      </c>
      <c r="R2227" s="2">
        <f>tbStoricoOrdini[[#This Row],[TOT. COMM.]]+tbStoricoOrdini[[#This Row],[IMPORTO]]</f>
        <v>212.76</v>
      </c>
    </row>
    <row r="2228" spans="1:18">
      <c r="A2228" s="1">
        <v>43891</v>
      </c>
      <c r="B2228" s="7">
        <f>MONTH(tbStoricoOrdini[[#This Row],[DATA]])</f>
        <v>3</v>
      </c>
      <c r="C2228" t="s">
        <v>2323</v>
      </c>
      <c r="D2228" t="str">
        <f>RIGHT(tbStoricoOrdini[[#This Row],[ORDINE]],4)</f>
        <v>2225</v>
      </c>
      <c r="E2228" t="s">
        <v>27</v>
      </c>
      <c r="F2228" t="str">
        <f>VLOOKUP(tbStoricoOrdini[[#This Row],[CLIENTE]],tbClienti[],3,FALSE)</f>
        <v>Veneto</v>
      </c>
      <c r="G2228" t="str">
        <f>VLOOKUP(tbStoricoOrdini[[#This Row],[CLIENTE]],tbClienti[],7,FALSE)</f>
        <v>BD</v>
      </c>
      <c r="H2228" t="s">
        <v>72</v>
      </c>
      <c r="I2228" t="str">
        <f>IF(LEFT(tbStoricoOrdini[[#This Row],[ARTICOLO]],3) = "COG","COG",LEFT(tbStoricoOrdini[[#This Row],[ARTICOLO]],FIND(" ",tbStoricoOrdini[[#This Row],[ARTICOLO]])-1))</f>
        <v>EB06</v>
      </c>
      <c r="J2228" t="str">
        <f>MID(tbStoricoOrdini[[#This Row],[ARTICOLO]],FIND(" ",tbStoricoOrdini[[#This Row],[ARTICOLO]])+1,4)</f>
        <v>3000</v>
      </c>
      <c r="K2228" t="str">
        <f>IFERROR(RIGHT(tbStoricoOrdini[[#This Row],[ARTICOLO]],LEN(tbStoricoOrdini[[#This Row],[ARTICOLO]])-FIND(" ",tbStoricoOrdini[[#This Row],[ARTICOLO]],FIND(" ",tbStoricoOrdini[[#This Row],[ARTICOLO]]) +1)),"")</f>
        <v>Medium</v>
      </c>
      <c r="L2228" s="3">
        <f>VLOOKUP(tbStoricoOrdini[[#This Row],[ARTICOLO]],tbArticoli[],2,FALSE)</f>
        <v>120</v>
      </c>
      <c r="M2228" s="22">
        <f>tbStoricoOrdini[[#This Row],[IMPORTO]]/tbStoricoOrdini[[#This Row],[PREZZO]]</f>
        <v>0.71666666666666667</v>
      </c>
      <c r="N2228" t="s">
        <v>14</v>
      </c>
      <c r="O2228" s="8">
        <f>VLOOKUP(tbStoricoOrdini[[#This Row],[AGENTE]],tbAgenti[],2,FALSE)</f>
        <v>0.05</v>
      </c>
      <c r="P2228" s="2">
        <v>86</v>
      </c>
      <c r="Q2228" s="2">
        <f>tbStoricoOrdini[[#This Row],[IMPORTO]]*tbStoricoOrdini[[#This Row],[% COMM.]]</f>
        <v>4.3</v>
      </c>
      <c r="R2228" s="2">
        <f>tbStoricoOrdini[[#This Row],[TOT. COMM.]]+tbStoricoOrdini[[#This Row],[IMPORTO]]</f>
        <v>90.3</v>
      </c>
    </row>
    <row r="2229" spans="1:18">
      <c r="A2229" s="1">
        <v>43891</v>
      </c>
      <c r="B2229" s="7">
        <f>MONTH(tbStoricoOrdini[[#This Row],[DATA]])</f>
        <v>3</v>
      </c>
      <c r="C2229" t="s">
        <v>2324</v>
      </c>
      <c r="D2229" t="str">
        <f>RIGHT(tbStoricoOrdini[[#This Row],[ORDINE]],4)</f>
        <v>2226</v>
      </c>
      <c r="E2229" t="s">
        <v>27</v>
      </c>
      <c r="F2229" t="str">
        <f>VLOOKUP(tbStoricoOrdini[[#This Row],[CLIENTE]],tbClienti[],3,FALSE)</f>
        <v>Veneto</v>
      </c>
      <c r="G2229" t="str">
        <f>VLOOKUP(tbStoricoOrdini[[#This Row],[CLIENTE]],tbClienti[],7,FALSE)</f>
        <v>BD</v>
      </c>
      <c r="H2229" t="s">
        <v>72</v>
      </c>
      <c r="I2229" t="str">
        <f>IF(LEFT(tbStoricoOrdini[[#This Row],[ARTICOLO]],3) = "COG","COG",LEFT(tbStoricoOrdini[[#This Row],[ARTICOLO]],FIND(" ",tbStoricoOrdini[[#This Row],[ARTICOLO]])-1))</f>
        <v>EB06</v>
      </c>
      <c r="J2229" t="str">
        <f>MID(tbStoricoOrdini[[#This Row],[ARTICOLO]],FIND(" ",tbStoricoOrdini[[#This Row],[ARTICOLO]])+1,4)</f>
        <v>3000</v>
      </c>
      <c r="K2229" t="str">
        <f>IFERROR(RIGHT(tbStoricoOrdini[[#This Row],[ARTICOLO]],LEN(tbStoricoOrdini[[#This Row],[ARTICOLO]])-FIND(" ",tbStoricoOrdini[[#This Row],[ARTICOLO]],FIND(" ",tbStoricoOrdini[[#This Row],[ARTICOLO]]) +1)),"")</f>
        <v>Medium</v>
      </c>
      <c r="L2229" s="3">
        <f>VLOOKUP(tbStoricoOrdini[[#This Row],[ARTICOLO]],tbArticoli[],2,FALSE)</f>
        <v>120</v>
      </c>
      <c r="M2229" s="22">
        <f>tbStoricoOrdini[[#This Row],[IMPORTO]]/tbStoricoOrdini[[#This Row],[PREZZO]]</f>
        <v>14.383333333333333</v>
      </c>
      <c r="N2229" t="s">
        <v>7</v>
      </c>
      <c r="O2229" s="8">
        <f>VLOOKUP(tbStoricoOrdini[[#This Row],[AGENTE]],tbAgenti[],2,FALSE)</f>
        <v>0.03</v>
      </c>
      <c r="P2229" s="2">
        <v>1726</v>
      </c>
      <c r="Q2229" s="2">
        <f>tbStoricoOrdini[[#This Row],[IMPORTO]]*tbStoricoOrdini[[#This Row],[% COMM.]]</f>
        <v>51.78</v>
      </c>
      <c r="R2229" s="2">
        <f>tbStoricoOrdini[[#This Row],[TOT. COMM.]]+tbStoricoOrdini[[#This Row],[IMPORTO]]</f>
        <v>1777.78</v>
      </c>
    </row>
    <row r="2230" spans="1:18">
      <c r="A2230" s="1">
        <v>43891</v>
      </c>
      <c r="B2230" s="7">
        <f>MONTH(tbStoricoOrdini[[#This Row],[DATA]])</f>
        <v>3</v>
      </c>
      <c r="C2230" t="s">
        <v>2325</v>
      </c>
      <c r="D2230" t="str">
        <f>RIGHT(tbStoricoOrdini[[#This Row],[ORDINE]],4)</f>
        <v>2227</v>
      </c>
      <c r="E2230" t="s">
        <v>27</v>
      </c>
      <c r="F2230" t="str">
        <f>VLOOKUP(tbStoricoOrdini[[#This Row],[CLIENTE]],tbClienti[],3,FALSE)</f>
        <v>Veneto</v>
      </c>
      <c r="G2230" t="str">
        <f>VLOOKUP(tbStoricoOrdini[[#This Row],[CLIENTE]],tbClienti[],7,FALSE)</f>
        <v>BD</v>
      </c>
      <c r="H2230" t="s">
        <v>72</v>
      </c>
      <c r="I2230" t="str">
        <f>IF(LEFT(tbStoricoOrdini[[#This Row],[ARTICOLO]],3) = "COG","COG",LEFT(tbStoricoOrdini[[#This Row],[ARTICOLO]],FIND(" ",tbStoricoOrdini[[#This Row],[ARTICOLO]])-1))</f>
        <v>EB06</v>
      </c>
      <c r="J2230" t="str">
        <f>MID(tbStoricoOrdini[[#This Row],[ARTICOLO]],FIND(" ",tbStoricoOrdini[[#This Row],[ARTICOLO]])+1,4)</f>
        <v>3000</v>
      </c>
      <c r="K2230" t="str">
        <f>IFERROR(RIGHT(tbStoricoOrdini[[#This Row],[ARTICOLO]],LEN(tbStoricoOrdini[[#This Row],[ARTICOLO]])-FIND(" ",tbStoricoOrdini[[#This Row],[ARTICOLO]],FIND(" ",tbStoricoOrdini[[#This Row],[ARTICOLO]]) +1)),"")</f>
        <v>Medium</v>
      </c>
      <c r="L2230" s="3">
        <f>VLOOKUP(tbStoricoOrdini[[#This Row],[ARTICOLO]],tbArticoli[],2,FALSE)</f>
        <v>120</v>
      </c>
      <c r="M2230" s="22">
        <f>tbStoricoOrdini[[#This Row],[IMPORTO]]/tbStoricoOrdini[[#This Row],[PREZZO]]</f>
        <v>8.0833333333333339</v>
      </c>
      <c r="N2230" t="s">
        <v>20</v>
      </c>
      <c r="O2230" s="8">
        <f>VLOOKUP(tbStoricoOrdini[[#This Row],[AGENTE]],tbAgenti[],2,FALSE)</f>
        <v>0.05</v>
      </c>
      <c r="P2230" s="2">
        <v>970</v>
      </c>
      <c r="Q2230" s="2">
        <f>tbStoricoOrdini[[#This Row],[IMPORTO]]*tbStoricoOrdini[[#This Row],[% COMM.]]</f>
        <v>48.5</v>
      </c>
      <c r="R2230" s="2">
        <f>tbStoricoOrdini[[#This Row],[TOT. COMM.]]+tbStoricoOrdini[[#This Row],[IMPORTO]]</f>
        <v>1018.5</v>
      </c>
    </row>
    <row r="2231" spans="1:18">
      <c r="A2231" s="1">
        <v>43891</v>
      </c>
      <c r="B2231" s="7">
        <f>MONTH(tbStoricoOrdini[[#This Row],[DATA]])</f>
        <v>3</v>
      </c>
      <c r="C2231" t="s">
        <v>2326</v>
      </c>
      <c r="D2231" t="str">
        <f>RIGHT(tbStoricoOrdini[[#This Row],[ORDINE]],4)</f>
        <v>2228</v>
      </c>
      <c r="E2231" t="s">
        <v>27</v>
      </c>
      <c r="F2231" t="str">
        <f>VLOOKUP(tbStoricoOrdini[[#This Row],[CLIENTE]],tbClienti[],3,FALSE)</f>
        <v>Veneto</v>
      </c>
      <c r="G2231" t="str">
        <f>VLOOKUP(tbStoricoOrdini[[#This Row],[CLIENTE]],tbClienti[],7,FALSE)</f>
        <v>BD</v>
      </c>
      <c r="H2231" t="s">
        <v>72</v>
      </c>
      <c r="I2231" t="str">
        <f>IF(LEFT(tbStoricoOrdini[[#This Row],[ARTICOLO]],3) = "COG","COG",LEFT(tbStoricoOrdini[[#This Row],[ARTICOLO]],FIND(" ",tbStoricoOrdini[[#This Row],[ARTICOLO]])-1))</f>
        <v>EB06</v>
      </c>
      <c r="J2231" t="str">
        <f>MID(tbStoricoOrdini[[#This Row],[ARTICOLO]],FIND(" ",tbStoricoOrdini[[#This Row],[ARTICOLO]])+1,4)</f>
        <v>3000</v>
      </c>
      <c r="K2231" t="str">
        <f>IFERROR(RIGHT(tbStoricoOrdini[[#This Row],[ARTICOLO]],LEN(tbStoricoOrdini[[#This Row],[ARTICOLO]])-FIND(" ",tbStoricoOrdini[[#This Row],[ARTICOLO]],FIND(" ",tbStoricoOrdini[[#This Row],[ARTICOLO]]) +1)),"")</f>
        <v>Medium</v>
      </c>
      <c r="L2231" s="3">
        <f>VLOOKUP(tbStoricoOrdini[[#This Row],[ARTICOLO]],tbArticoli[],2,FALSE)</f>
        <v>120</v>
      </c>
      <c r="M2231" s="22">
        <f>tbStoricoOrdini[[#This Row],[IMPORTO]]/tbStoricoOrdini[[#This Row],[PREZZO]]</f>
        <v>1.0083333333333333</v>
      </c>
      <c r="N2231" t="s">
        <v>18</v>
      </c>
      <c r="O2231" s="8">
        <f>VLOOKUP(tbStoricoOrdini[[#This Row],[AGENTE]],tbAgenti[],2,FALSE)</f>
        <v>0.03</v>
      </c>
      <c r="P2231" s="2">
        <v>121</v>
      </c>
      <c r="Q2231" s="2">
        <f>tbStoricoOrdini[[#This Row],[IMPORTO]]*tbStoricoOrdini[[#This Row],[% COMM.]]</f>
        <v>3.63</v>
      </c>
      <c r="R2231" s="2">
        <f>tbStoricoOrdini[[#This Row],[TOT. COMM.]]+tbStoricoOrdini[[#This Row],[IMPORTO]]</f>
        <v>124.63</v>
      </c>
    </row>
    <row r="2232" spans="1:18">
      <c r="A2232" s="1">
        <v>43891</v>
      </c>
      <c r="B2232" s="7">
        <f>MONTH(tbStoricoOrdini[[#This Row],[DATA]])</f>
        <v>3</v>
      </c>
      <c r="C2232" t="s">
        <v>2327</v>
      </c>
      <c r="D2232" t="str">
        <f>RIGHT(tbStoricoOrdini[[#This Row],[ORDINE]],4)</f>
        <v>2229</v>
      </c>
      <c r="E2232" t="s">
        <v>27</v>
      </c>
      <c r="F2232" t="str">
        <f>VLOOKUP(tbStoricoOrdini[[#This Row],[CLIENTE]],tbClienti[],3,FALSE)</f>
        <v>Veneto</v>
      </c>
      <c r="G2232" t="str">
        <f>VLOOKUP(tbStoricoOrdini[[#This Row],[CLIENTE]],tbClienti[],7,FALSE)</f>
        <v>BD</v>
      </c>
      <c r="H2232" t="s">
        <v>72</v>
      </c>
      <c r="I2232" t="str">
        <f>IF(LEFT(tbStoricoOrdini[[#This Row],[ARTICOLO]],3) = "COG","COG",LEFT(tbStoricoOrdini[[#This Row],[ARTICOLO]],FIND(" ",tbStoricoOrdini[[#This Row],[ARTICOLO]])-1))</f>
        <v>EB06</v>
      </c>
      <c r="J2232" t="str">
        <f>MID(tbStoricoOrdini[[#This Row],[ARTICOLO]],FIND(" ",tbStoricoOrdini[[#This Row],[ARTICOLO]])+1,4)</f>
        <v>3000</v>
      </c>
      <c r="K2232" t="str">
        <f>IFERROR(RIGHT(tbStoricoOrdini[[#This Row],[ARTICOLO]],LEN(tbStoricoOrdini[[#This Row],[ARTICOLO]])-FIND(" ",tbStoricoOrdini[[#This Row],[ARTICOLO]],FIND(" ",tbStoricoOrdini[[#This Row],[ARTICOLO]]) +1)),"")</f>
        <v>Medium</v>
      </c>
      <c r="L2232" s="3">
        <f>VLOOKUP(tbStoricoOrdini[[#This Row],[ARTICOLO]],tbArticoli[],2,FALSE)</f>
        <v>120</v>
      </c>
      <c r="M2232" s="22">
        <f>tbStoricoOrdini[[#This Row],[IMPORTO]]/tbStoricoOrdini[[#This Row],[PREZZO]]</f>
        <v>21.774999999999999</v>
      </c>
      <c r="N2232" t="s">
        <v>6</v>
      </c>
      <c r="O2232" s="8">
        <f>VLOOKUP(tbStoricoOrdini[[#This Row],[AGENTE]],tbAgenti[],2,FALSE)</f>
        <v>7.4999999999999997E-2</v>
      </c>
      <c r="P2232" s="2">
        <v>2613</v>
      </c>
      <c r="Q2232" s="2">
        <f>tbStoricoOrdini[[#This Row],[IMPORTO]]*tbStoricoOrdini[[#This Row],[% COMM.]]</f>
        <v>195.97499999999999</v>
      </c>
      <c r="R2232" s="2">
        <f>tbStoricoOrdini[[#This Row],[TOT. COMM.]]+tbStoricoOrdini[[#This Row],[IMPORTO]]</f>
        <v>2808.9749999999999</v>
      </c>
    </row>
    <row r="2233" spans="1:18">
      <c r="A2233" s="1">
        <v>43891</v>
      </c>
      <c r="B2233" s="7">
        <f>MONTH(tbStoricoOrdini[[#This Row],[DATA]])</f>
        <v>3</v>
      </c>
      <c r="C2233" t="s">
        <v>2328</v>
      </c>
      <c r="D2233" t="str">
        <f>RIGHT(tbStoricoOrdini[[#This Row],[ORDINE]],4)</f>
        <v>2230</v>
      </c>
      <c r="E2233" t="s">
        <v>27</v>
      </c>
      <c r="F2233" t="str">
        <f>VLOOKUP(tbStoricoOrdini[[#This Row],[CLIENTE]],tbClienti[],3,FALSE)</f>
        <v>Veneto</v>
      </c>
      <c r="G2233" t="str">
        <f>VLOOKUP(tbStoricoOrdini[[#This Row],[CLIENTE]],tbClienti[],7,FALSE)</f>
        <v>BD</v>
      </c>
      <c r="H2233" t="s">
        <v>72</v>
      </c>
      <c r="I2233" t="str">
        <f>IF(LEFT(tbStoricoOrdini[[#This Row],[ARTICOLO]],3) = "COG","COG",LEFT(tbStoricoOrdini[[#This Row],[ARTICOLO]],FIND(" ",tbStoricoOrdini[[#This Row],[ARTICOLO]])-1))</f>
        <v>EB06</v>
      </c>
      <c r="J2233" t="str">
        <f>MID(tbStoricoOrdini[[#This Row],[ARTICOLO]],FIND(" ",tbStoricoOrdini[[#This Row],[ARTICOLO]])+1,4)</f>
        <v>3000</v>
      </c>
      <c r="K2233" t="str">
        <f>IFERROR(RIGHT(tbStoricoOrdini[[#This Row],[ARTICOLO]],LEN(tbStoricoOrdini[[#This Row],[ARTICOLO]])-FIND(" ",tbStoricoOrdini[[#This Row],[ARTICOLO]],FIND(" ",tbStoricoOrdini[[#This Row],[ARTICOLO]]) +1)),"")</f>
        <v>Medium</v>
      </c>
      <c r="L2233" s="3">
        <f>VLOOKUP(tbStoricoOrdini[[#This Row],[ARTICOLO]],tbArticoli[],2,FALSE)</f>
        <v>120</v>
      </c>
      <c r="M2233" s="22">
        <f>tbStoricoOrdini[[#This Row],[IMPORTO]]/tbStoricoOrdini[[#This Row],[PREZZO]]</f>
        <v>152.85</v>
      </c>
      <c r="N2233" t="s">
        <v>9</v>
      </c>
      <c r="O2233" s="8">
        <f>VLOOKUP(tbStoricoOrdini[[#This Row],[AGENTE]],tbAgenti[],2,FALSE)</f>
        <v>0.05</v>
      </c>
      <c r="P2233" s="2">
        <v>18342</v>
      </c>
      <c r="Q2233" s="2">
        <f>tbStoricoOrdini[[#This Row],[IMPORTO]]*tbStoricoOrdini[[#This Row],[% COMM.]]</f>
        <v>917.1</v>
      </c>
      <c r="R2233" s="2">
        <f>tbStoricoOrdini[[#This Row],[TOT. COMM.]]+tbStoricoOrdini[[#This Row],[IMPORTO]]</f>
        <v>19259.099999999999</v>
      </c>
    </row>
    <row r="2234" spans="1:18">
      <c r="A2234" s="1">
        <v>43891</v>
      </c>
      <c r="B2234" s="7">
        <f>MONTH(tbStoricoOrdini[[#This Row],[DATA]])</f>
        <v>3</v>
      </c>
      <c r="C2234" t="s">
        <v>2329</v>
      </c>
      <c r="D2234" t="str">
        <f>RIGHT(tbStoricoOrdini[[#This Row],[ORDINE]],4)</f>
        <v>2231</v>
      </c>
      <c r="E2234" t="s">
        <v>27</v>
      </c>
      <c r="F2234" t="str">
        <f>VLOOKUP(tbStoricoOrdini[[#This Row],[CLIENTE]],tbClienti[],3,FALSE)</f>
        <v>Veneto</v>
      </c>
      <c r="G2234" t="str">
        <f>VLOOKUP(tbStoricoOrdini[[#This Row],[CLIENTE]],tbClienti[],7,FALSE)</f>
        <v>BD</v>
      </c>
      <c r="H2234" t="s">
        <v>73</v>
      </c>
      <c r="I2234" t="str">
        <f>IF(LEFT(tbStoricoOrdini[[#This Row],[ARTICOLO]],3) = "COG","COG",LEFT(tbStoricoOrdini[[#This Row],[ARTICOLO]],FIND(" ",tbStoricoOrdini[[#This Row],[ARTICOLO]])-1))</f>
        <v>EB06</v>
      </c>
      <c r="J2234" t="str">
        <f>MID(tbStoricoOrdini[[#This Row],[ARTICOLO]],FIND(" ",tbStoricoOrdini[[#This Row],[ARTICOLO]])+1,4)</f>
        <v>3000</v>
      </c>
      <c r="K2234" t="str">
        <f>IFERROR(RIGHT(tbStoricoOrdini[[#This Row],[ARTICOLO]],LEN(tbStoricoOrdini[[#This Row],[ARTICOLO]])-FIND(" ",tbStoricoOrdini[[#This Row],[ARTICOLO]],FIND(" ",tbStoricoOrdini[[#This Row],[ARTICOLO]]) +1)),"")</f>
        <v>Plus</v>
      </c>
      <c r="L2234" s="3">
        <f>VLOOKUP(tbStoricoOrdini[[#This Row],[ARTICOLO]],tbArticoli[],2,FALSE)</f>
        <v>130</v>
      </c>
      <c r="M2234" s="22">
        <f>tbStoricoOrdini[[#This Row],[IMPORTO]]/tbStoricoOrdini[[#This Row],[PREZZO]]</f>
        <v>1.7461538461538462</v>
      </c>
      <c r="N2234" t="s">
        <v>19</v>
      </c>
      <c r="O2234" s="8">
        <f>VLOOKUP(tbStoricoOrdini[[#This Row],[AGENTE]],tbAgenti[],2,FALSE)</f>
        <v>0.05</v>
      </c>
      <c r="P2234" s="2">
        <v>227</v>
      </c>
      <c r="Q2234" s="2">
        <f>tbStoricoOrdini[[#This Row],[IMPORTO]]*tbStoricoOrdini[[#This Row],[% COMM.]]</f>
        <v>11.350000000000001</v>
      </c>
      <c r="R2234" s="2">
        <f>tbStoricoOrdini[[#This Row],[TOT. COMM.]]+tbStoricoOrdini[[#This Row],[IMPORTO]]</f>
        <v>238.35</v>
      </c>
    </row>
    <row r="2235" spans="1:18">
      <c r="A2235" s="1">
        <v>43891</v>
      </c>
      <c r="B2235" s="7">
        <f>MONTH(tbStoricoOrdini[[#This Row],[DATA]])</f>
        <v>3</v>
      </c>
      <c r="C2235" t="s">
        <v>2330</v>
      </c>
      <c r="D2235" t="str">
        <f>RIGHT(tbStoricoOrdini[[#This Row],[ORDINE]],4)</f>
        <v>2232</v>
      </c>
      <c r="E2235" t="s">
        <v>27</v>
      </c>
      <c r="F2235" t="str">
        <f>VLOOKUP(tbStoricoOrdini[[#This Row],[CLIENTE]],tbClienti[],3,FALSE)</f>
        <v>Veneto</v>
      </c>
      <c r="G2235" t="str">
        <f>VLOOKUP(tbStoricoOrdini[[#This Row],[CLIENTE]],tbClienti[],7,FALSE)</f>
        <v>BD</v>
      </c>
      <c r="H2235" t="s">
        <v>73</v>
      </c>
      <c r="I2235" t="str">
        <f>IF(LEFT(tbStoricoOrdini[[#This Row],[ARTICOLO]],3) = "COG","COG",LEFT(tbStoricoOrdini[[#This Row],[ARTICOLO]],FIND(" ",tbStoricoOrdini[[#This Row],[ARTICOLO]])-1))</f>
        <v>EB06</v>
      </c>
      <c r="J2235" t="str">
        <f>MID(tbStoricoOrdini[[#This Row],[ARTICOLO]],FIND(" ",tbStoricoOrdini[[#This Row],[ARTICOLO]])+1,4)</f>
        <v>3000</v>
      </c>
      <c r="K2235" t="str">
        <f>IFERROR(RIGHT(tbStoricoOrdini[[#This Row],[ARTICOLO]],LEN(tbStoricoOrdini[[#This Row],[ARTICOLO]])-FIND(" ",tbStoricoOrdini[[#This Row],[ARTICOLO]],FIND(" ",tbStoricoOrdini[[#This Row],[ARTICOLO]]) +1)),"")</f>
        <v>Plus</v>
      </c>
      <c r="L2235" s="3">
        <f>VLOOKUP(tbStoricoOrdini[[#This Row],[ARTICOLO]],tbArticoli[],2,FALSE)</f>
        <v>130</v>
      </c>
      <c r="M2235" s="22">
        <f>tbStoricoOrdini[[#This Row],[IMPORTO]]/tbStoricoOrdini[[#This Row],[PREZZO]]</f>
        <v>0.64615384615384619</v>
      </c>
      <c r="N2235" t="s">
        <v>7</v>
      </c>
      <c r="O2235" s="8">
        <f>VLOOKUP(tbStoricoOrdini[[#This Row],[AGENTE]],tbAgenti[],2,FALSE)</f>
        <v>0.03</v>
      </c>
      <c r="P2235" s="2">
        <v>84</v>
      </c>
      <c r="Q2235" s="2">
        <f>tbStoricoOrdini[[#This Row],[IMPORTO]]*tbStoricoOrdini[[#This Row],[% COMM.]]</f>
        <v>2.52</v>
      </c>
      <c r="R2235" s="2">
        <f>tbStoricoOrdini[[#This Row],[TOT. COMM.]]+tbStoricoOrdini[[#This Row],[IMPORTO]]</f>
        <v>86.52</v>
      </c>
    </row>
    <row r="2236" spans="1:18">
      <c r="A2236" s="1">
        <v>43891</v>
      </c>
      <c r="B2236" s="7">
        <f>MONTH(tbStoricoOrdini[[#This Row],[DATA]])</f>
        <v>3</v>
      </c>
      <c r="C2236" t="s">
        <v>2331</v>
      </c>
      <c r="D2236" t="str">
        <f>RIGHT(tbStoricoOrdini[[#This Row],[ORDINE]],4)</f>
        <v>2233</v>
      </c>
      <c r="E2236" t="s">
        <v>27</v>
      </c>
      <c r="F2236" t="str">
        <f>VLOOKUP(tbStoricoOrdini[[#This Row],[CLIENTE]],tbClienti[],3,FALSE)</f>
        <v>Veneto</v>
      </c>
      <c r="G2236" t="str">
        <f>VLOOKUP(tbStoricoOrdini[[#This Row],[CLIENTE]],tbClienti[],7,FALSE)</f>
        <v>BD</v>
      </c>
      <c r="H2236" t="s">
        <v>73</v>
      </c>
      <c r="I2236" t="str">
        <f>IF(LEFT(tbStoricoOrdini[[#This Row],[ARTICOLO]],3) = "COG","COG",LEFT(tbStoricoOrdini[[#This Row],[ARTICOLO]],FIND(" ",tbStoricoOrdini[[#This Row],[ARTICOLO]])-1))</f>
        <v>EB06</v>
      </c>
      <c r="J2236" t="str">
        <f>MID(tbStoricoOrdini[[#This Row],[ARTICOLO]],FIND(" ",tbStoricoOrdini[[#This Row],[ARTICOLO]])+1,4)</f>
        <v>3000</v>
      </c>
      <c r="K2236" t="str">
        <f>IFERROR(RIGHT(tbStoricoOrdini[[#This Row],[ARTICOLO]],LEN(tbStoricoOrdini[[#This Row],[ARTICOLO]])-FIND(" ",tbStoricoOrdini[[#This Row],[ARTICOLO]],FIND(" ",tbStoricoOrdini[[#This Row],[ARTICOLO]]) +1)),"")</f>
        <v>Plus</v>
      </c>
      <c r="L2236" s="3">
        <f>VLOOKUP(tbStoricoOrdini[[#This Row],[ARTICOLO]],tbArticoli[],2,FALSE)</f>
        <v>130</v>
      </c>
      <c r="M2236" s="22">
        <f>tbStoricoOrdini[[#This Row],[IMPORTO]]/tbStoricoOrdini[[#This Row],[PREZZO]]</f>
        <v>6.9230769230769235E-2</v>
      </c>
      <c r="N2236" t="s">
        <v>18</v>
      </c>
      <c r="O2236" s="8">
        <f>VLOOKUP(tbStoricoOrdini[[#This Row],[AGENTE]],tbAgenti[],2,FALSE)</f>
        <v>0.03</v>
      </c>
      <c r="P2236" s="2">
        <v>9</v>
      </c>
      <c r="Q2236" s="2">
        <f>tbStoricoOrdini[[#This Row],[IMPORTO]]*tbStoricoOrdini[[#This Row],[% COMM.]]</f>
        <v>0.27</v>
      </c>
      <c r="R2236" s="2">
        <f>tbStoricoOrdini[[#This Row],[TOT. COMM.]]+tbStoricoOrdini[[#This Row],[IMPORTO]]</f>
        <v>9.27</v>
      </c>
    </row>
    <row r="2237" spans="1:18">
      <c r="A2237" s="1">
        <v>43891</v>
      </c>
      <c r="B2237" s="7">
        <f>MONTH(tbStoricoOrdini[[#This Row],[DATA]])</f>
        <v>3</v>
      </c>
      <c r="C2237" t="s">
        <v>2332</v>
      </c>
      <c r="D2237" t="str">
        <f>RIGHT(tbStoricoOrdini[[#This Row],[ORDINE]],4)</f>
        <v>2234</v>
      </c>
      <c r="E2237" t="s">
        <v>40</v>
      </c>
      <c r="F2237" t="str">
        <f>VLOOKUP(tbStoricoOrdini[[#This Row],[CLIENTE]],tbClienti[],3,FALSE)</f>
        <v>NYC</v>
      </c>
      <c r="G2237" t="str">
        <f>VLOOKUP(tbStoricoOrdini[[#This Row],[CLIENTE]],tbClienti[],7,FALSE)</f>
        <v>BC</v>
      </c>
      <c r="H2237" t="s">
        <v>74</v>
      </c>
      <c r="I2237" t="str">
        <f>IF(LEFT(tbStoricoOrdini[[#This Row],[ARTICOLO]],3) = "COG","COG",LEFT(tbStoricoOrdini[[#This Row],[ARTICOLO]],FIND(" ",tbStoricoOrdini[[#This Row],[ARTICOLO]])-1))</f>
        <v>AVRC</v>
      </c>
      <c r="J2237" t="str">
        <f>MID(tbStoricoOrdini[[#This Row],[ARTICOLO]],FIND(" ",tbStoricoOrdini[[#This Row],[ARTICOLO]])+1,4)</f>
        <v>2500</v>
      </c>
      <c r="K2237" t="str">
        <f>IFERROR(RIGHT(tbStoricoOrdini[[#This Row],[ARTICOLO]],LEN(tbStoricoOrdini[[#This Row],[ARTICOLO]])-FIND(" ",tbStoricoOrdini[[#This Row],[ARTICOLO]],FIND(" ",tbStoricoOrdini[[#This Row],[ARTICOLO]]) +1)),"")</f>
        <v>Gold</v>
      </c>
      <c r="L2237" s="3">
        <f>VLOOKUP(tbStoricoOrdini[[#This Row],[ARTICOLO]],tbArticoli[],2,FALSE)</f>
        <v>500</v>
      </c>
      <c r="M2237" s="22">
        <f>tbStoricoOrdini[[#This Row],[IMPORTO]]/tbStoricoOrdini[[#This Row],[PREZZO]]</f>
        <v>26.484000000000002</v>
      </c>
      <c r="N2237" t="s">
        <v>6</v>
      </c>
      <c r="O2237" s="8">
        <f>VLOOKUP(tbStoricoOrdini[[#This Row],[AGENTE]],tbAgenti[],2,FALSE)</f>
        <v>7.4999999999999997E-2</v>
      </c>
      <c r="P2237" s="2">
        <v>13242</v>
      </c>
      <c r="Q2237" s="2">
        <f>tbStoricoOrdini[[#This Row],[IMPORTO]]*tbStoricoOrdini[[#This Row],[% COMM.]]</f>
        <v>993.15</v>
      </c>
      <c r="R2237" s="2">
        <f>tbStoricoOrdini[[#This Row],[TOT. COMM.]]+tbStoricoOrdini[[#This Row],[IMPORTO]]</f>
        <v>14235.15</v>
      </c>
    </row>
    <row r="2238" spans="1:18">
      <c r="A2238" s="1">
        <v>43891</v>
      </c>
      <c r="B2238" s="7">
        <f>MONTH(tbStoricoOrdini[[#This Row],[DATA]])</f>
        <v>3</v>
      </c>
      <c r="C2238" t="s">
        <v>2333</v>
      </c>
      <c r="D2238" t="str">
        <f>RIGHT(tbStoricoOrdini[[#This Row],[ORDINE]],4)</f>
        <v>2235</v>
      </c>
      <c r="E2238" t="s">
        <v>40</v>
      </c>
      <c r="F2238" t="str">
        <f>VLOOKUP(tbStoricoOrdini[[#This Row],[CLIENTE]],tbClienti[],3,FALSE)</f>
        <v>NYC</v>
      </c>
      <c r="G2238" t="str">
        <f>VLOOKUP(tbStoricoOrdini[[#This Row],[CLIENTE]],tbClienti[],7,FALSE)</f>
        <v>BC</v>
      </c>
      <c r="H2238" t="s">
        <v>74</v>
      </c>
      <c r="I2238" t="str">
        <f>IF(LEFT(tbStoricoOrdini[[#This Row],[ARTICOLO]],3) = "COG","COG",LEFT(tbStoricoOrdini[[#This Row],[ARTICOLO]],FIND(" ",tbStoricoOrdini[[#This Row],[ARTICOLO]])-1))</f>
        <v>AVRC</v>
      </c>
      <c r="J2238" t="str">
        <f>MID(tbStoricoOrdini[[#This Row],[ARTICOLO]],FIND(" ",tbStoricoOrdini[[#This Row],[ARTICOLO]])+1,4)</f>
        <v>2500</v>
      </c>
      <c r="K2238" t="str">
        <f>IFERROR(RIGHT(tbStoricoOrdini[[#This Row],[ARTICOLO]],LEN(tbStoricoOrdini[[#This Row],[ARTICOLO]])-FIND(" ",tbStoricoOrdini[[#This Row],[ARTICOLO]],FIND(" ",tbStoricoOrdini[[#This Row],[ARTICOLO]]) +1)),"")</f>
        <v>Gold</v>
      </c>
      <c r="L2238" s="3">
        <f>VLOOKUP(tbStoricoOrdini[[#This Row],[ARTICOLO]],tbArticoli[],2,FALSE)</f>
        <v>500</v>
      </c>
      <c r="M2238" s="22">
        <f>tbStoricoOrdini[[#This Row],[IMPORTO]]/tbStoricoOrdini[[#This Row],[PREZZO]]</f>
        <v>4.266</v>
      </c>
      <c r="N2238" t="s">
        <v>9</v>
      </c>
      <c r="O2238" s="8">
        <f>VLOOKUP(tbStoricoOrdini[[#This Row],[AGENTE]],tbAgenti[],2,FALSE)</f>
        <v>0.05</v>
      </c>
      <c r="P2238" s="2">
        <v>2133</v>
      </c>
      <c r="Q2238" s="2">
        <f>tbStoricoOrdini[[#This Row],[IMPORTO]]*tbStoricoOrdini[[#This Row],[% COMM.]]</f>
        <v>106.65</v>
      </c>
      <c r="R2238" s="2">
        <f>tbStoricoOrdini[[#This Row],[TOT. COMM.]]+tbStoricoOrdini[[#This Row],[IMPORTO]]</f>
        <v>2239.65</v>
      </c>
    </row>
    <row r="2239" spans="1:18">
      <c r="A2239" s="1">
        <v>43891</v>
      </c>
      <c r="B2239" s="7">
        <f>MONTH(tbStoricoOrdini[[#This Row],[DATA]])</f>
        <v>3</v>
      </c>
      <c r="C2239" t="s">
        <v>2334</v>
      </c>
      <c r="D2239" t="str">
        <f>RIGHT(tbStoricoOrdini[[#This Row],[ORDINE]],4)</f>
        <v>2236</v>
      </c>
      <c r="E2239" t="s">
        <v>40</v>
      </c>
      <c r="F2239" t="str">
        <f>VLOOKUP(tbStoricoOrdini[[#This Row],[CLIENTE]],tbClienti[],3,FALSE)</f>
        <v>NYC</v>
      </c>
      <c r="G2239" t="str">
        <f>VLOOKUP(tbStoricoOrdini[[#This Row],[CLIENTE]],tbClienti[],7,FALSE)</f>
        <v>BC</v>
      </c>
      <c r="H2239" t="s">
        <v>61</v>
      </c>
      <c r="I2239" t="str">
        <f>IF(LEFT(tbStoricoOrdini[[#This Row],[ARTICOLO]],3) = "COG","COG",LEFT(tbStoricoOrdini[[#This Row],[ARTICOLO]],FIND(" ",tbStoricoOrdini[[#This Row],[ARTICOLO]])-1))</f>
        <v>KLM</v>
      </c>
      <c r="J2239" t="str">
        <f>MID(tbStoricoOrdini[[#This Row],[ARTICOLO]],FIND(" ",tbStoricoOrdini[[#This Row],[ARTICOLO]])+1,4)</f>
        <v>5000</v>
      </c>
      <c r="K2239" t="str">
        <f>IFERROR(RIGHT(tbStoricoOrdini[[#This Row],[ARTICOLO]],LEN(tbStoricoOrdini[[#This Row],[ARTICOLO]])-FIND(" ",tbStoricoOrdini[[#This Row],[ARTICOLO]],FIND(" ",tbStoricoOrdini[[#This Row],[ARTICOLO]]) +1)),"")</f>
        <v>Medium</v>
      </c>
      <c r="L2239" s="3">
        <f>VLOOKUP(tbStoricoOrdini[[#This Row],[ARTICOLO]],tbArticoli[],2,FALSE)</f>
        <v>150</v>
      </c>
      <c r="M2239" s="22">
        <f>tbStoricoOrdini[[#This Row],[IMPORTO]]/tbStoricoOrdini[[#This Row],[PREZZO]]</f>
        <v>16.633333333333333</v>
      </c>
      <c r="N2239" t="s">
        <v>6</v>
      </c>
      <c r="O2239" s="8">
        <f>VLOOKUP(tbStoricoOrdini[[#This Row],[AGENTE]],tbAgenti[],2,FALSE)</f>
        <v>7.4999999999999997E-2</v>
      </c>
      <c r="P2239" s="2">
        <v>2495</v>
      </c>
      <c r="Q2239" s="2">
        <f>tbStoricoOrdini[[#This Row],[IMPORTO]]*tbStoricoOrdini[[#This Row],[% COMM.]]</f>
        <v>187.125</v>
      </c>
      <c r="R2239" s="2">
        <f>tbStoricoOrdini[[#This Row],[TOT. COMM.]]+tbStoricoOrdini[[#This Row],[IMPORTO]]</f>
        <v>2682.125</v>
      </c>
    </row>
    <row r="2240" spans="1:18">
      <c r="A2240" s="1">
        <v>43891</v>
      </c>
      <c r="B2240" s="7">
        <f>MONTH(tbStoricoOrdini[[#This Row],[DATA]])</f>
        <v>3</v>
      </c>
      <c r="C2240" t="s">
        <v>2335</v>
      </c>
      <c r="D2240" t="str">
        <f>RIGHT(tbStoricoOrdini[[#This Row],[ORDINE]],4)</f>
        <v>2237</v>
      </c>
      <c r="E2240" t="s">
        <v>40</v>
      </c>
      <c r="F2240" t="str">
        <f>VLOOKUP(tbStoricoOrdini[[#This Row],[CLIENTE]],tbClienti[],3,FALSE)</f>
        <v>NYC</v>
      </c>
      <c r="G2240" t="str">
        <f>VLOOKUP(tbStoricoOrdini[[#This Row],[CLIENTE]],tbClienti[],7,FALSE)</f>
        <v>BC</v>
      </c>
      <c r="H2240" t="s">
        <v>61</v>
      </c>
      <c r="I2240" t="str">
        <f>IF(LEFT(tbStoricoOrdini[[#This Row],[ARTICOLO]],3) = "COG","COG",LEFT(tbStoricoOrdini[[#This Row],[ARTICOLO]],FIND(" ",tbStoricoOrdini[[#This Row],[ARTICOLO]])-1))</f>
        <v>KLM</v>
      </c>
      <c r="J2240" t="str">
        <f>MID(tbStoricoOrdini[[#This Row],[ARTICOLO]],FIND(" ",tbStoricoOrdini[[#This Row],[ARTICOLO]])+1,4)</f>
        <v>5000</v>
      </c>
      <c r="K2240" t="str">
        <f>IFERROR(RIGHT(tbStoricoOrdini[[#This Row],[ARTICOLO]],LEN(tbStoricoOrdini[[#This Row],[ARTICOLO]])-FIND(" ",tbStoricoOrdini[[#This Row],[ARTICOLO]],FIND(" ",tbStoricoOrdini[[#This Row],[ARTICOLO]]) +1)),"")</f>
        <v>Medium</v>
      </c>
      <c r="L2240" s="3">
        <f>VLOOKUP(tbStoricoOrdini[[#This Row],[ARTICOLO]],tbArticoli[],2,FALSE)</f>
        <v>150</v>
      </c>
      <c r="M2240" s="22">
        <f>tbStoricoOrdini[[#This Row],[IMPORTO]]/tbStoricoOrdini[[#This Row],[PREZZO]]</f>
        <v>30.126666666666665</v>
      </c>
      <c r="N2240" t="s">
        <v>9</v>
      </c>
      <c r="O2240" s="8">
        <f>VLOOKUP(tbStoricoOrdini[[#This Row],[AGENTE]],tbAgenti[],2,FALSE)</f>
        <v>0.05</v>
      </c>
      <c r="P2240" s="2">
        <v>4519</v>
      </c>
      <c r="Q2240" s="2">
        <f>tbStoricoOrdini[[#This Row],[IMPORTO]]*tbStoricoOrdini[[#This Row],[% COMM.]]</f>
        <v>225.95000000000002</v>
      </c>
      <c r="R2240" s="2">
        <f>tbStoricoOrdini[[#This Row],[TOT. COMM.]]+tbStoricoOrdini[[#This Row],[IMPORTO]]</f>
        <v>4744.95</v>
      </c>
    </row>
    <row r="2241" spans="1:18">
      <c r="A2241" s="1">
        <v>43891</v>
      </c>
      <c r="B2241" s="7">
        <f>MONTH(tbStoricoOrdini[[#This Row],[DATA]])</f>
        <v>3</v>
      </c>
      <c r="C2241" t="s">
        <v>2336</v>
      </c>
      <c r="D2241" t="str">
        <f>RIGHT(tbStoricoOrdini[[#This Row],[ORDINE]],4)</f>
        <v>2238</v>
      </c>
      <c r="E2241" t="s">
        <v>40</v>
      </c>
      <c r="F2241" t="str">
        <f>VLOOKUP(tbStoricoOrdini[[#This Row],[CLIENTE]],tbClienti[],3,FALSE)</f>
        <v>NYC</v>
      </c>
      <c r="G2241" t="str">
        <f>VLOOKUP(tbStoricoOrdini[[#This Row],[CLIENTE]],tbClienti[],7,FALSE)</f>
        <v>BC</v>
      </c>
      <c r="H2241" t="s">
        <v>63</v>
      </c>
      <c r="I2241" t="str">
        <f>IF(LEFT(tbStoricoOrdini[[#This Row],[ARTICOLO]],3) = "COG","COG",LEFT(tbStoricoOrdini[[#This Row],[ARTICOLO]],FIND(" ",tbStoricoOrdini[[#This Row],[ARTICOLO]])-1))</f>
        <v>KLM</v>
      </c>
      <c r="J2241" t="str">
        <f>MID(tbStoricoOrdini[[#This Row],[ARTICOLO]],FIND(" ",tbStoricoOrdini[[#This Row],[ARTICOLO]])+1,4)</f>
        <v>3000</v>
      </c>
      <c r="K2241" t="str">
        <f>IFERROR(RIGHT(tbStoricoOrdini[[#This Row],[ARTICOLO]],LEN(tbStoricoOrdini[[#This Row],[ARTICOLO]])-FIND(" ",tbStoricoOrdini[[#This Row],[ARTICOLO]],FIND(" ",tbStoricoOrdini[[#This Row],[ARTICOLO]]) +1)),"")</f>
        <v>Plus</v>
      </c>
      <c r="L2241" s="3">
        <f>VLOOKUP(tbStoricoOrdini[[#This Row],[ARTICOLO]],tbArticoli[],2,FALSE)</f>
        <v>145</v>
      </c>
      <c r="M2241" s="22">
        <f>tbStoricoOrdini[[#This Row],[IMPORTO]]/tbStoricoOrdini[[#This Row],[PREZZO]]</f>
        <v>60.006896551724139</v>
      </c>
      <c r="N2241" t="s">
        <v>6</v>
      </c>
      <c r="O2241" s="8">
        <f>VLOOKUP(tbStoricoOrdini[[#This Row],[AGENTE]],tbAgenti[],2,FALSE)</f>
        <v>7.4999999999999997E-2</v>
      </c>
      <c r="P2241" s="2">
        <v>8701</v>
      </c>
      <c r="Q2241" s="2">
        <f>tbStoricoOrdini[[#This Row],[IMPORTO]]*tbStoricoOrdini[[#This Row],[% COMM.]]</f>
        <v>652.57499999999993</v>
      </c>
      <c r="R2241" s="2">
        <f>tbStoricoOrdini[[#This Row],[TOT. COMM.]]+tbStoricoOrdini[[#This Row],[IMPORTO]]</f>
        <v>9353.5750000000007</v>
      </c>
    </row>
    <row r="2242" spans="1:18">
      <c r="A2242" s="1">
        <v>43891</v>
      </c>
      <c r="B2242" s="7">
        <f>MONTH(tbStoricoOrdini[[#This Row],[DATA]])</f>
        <v>3</v>
      </c>
      <c r="C2242" t="s">
        <v>2337</v>
      </c>
      <c r="D2242" t="str">
        <f>RIGHT(tbStoricoOrdini[[#This Row],[ORDINE]],4)</f>
        <v>2239</v>
      </c>
      <c r="E2242" t="s">
        <v>40</v>
      </c>
      <c r="F2242" t="str">
        <f>VLOOKUP(tbStoricoOrdini[[#This Row],[CLIENTE]],tbClienti[],3,FALSE)</f>
        <v>NYC</v>
      </c>
      <c r="G2242" t="str">
        <f>VLOOKUP(tbStoricoOrdini[[#This Row],[CLIENTE]],tbClienti[],7,FALSE)</f>
        <v>BC</v>
      </c>
      <c r="H2242" t="s">
        <v>63</v>
      </c>
      <c r="I2242" t="str">
        <f>IF(LEFT(tbStoricoOrdini[[#This Row],[ARTICOLO]],3) = "COG","COG",LEFT(tbStoricoOrdini[[#This Row],[ARTICOLO]],FIND(" ",tbStoricoOrdini[[#This Row],[ARTICOLO]])-1))</f>
        <v>KLM</v>
      </c>
      <c r="J2242" t="str">
        <f>MID(tbStoricoOrdini[[#This Row],[ARTICOLO]],FIND(" ",tbStoricoOrdini[[#This Row],[ARTICOLO]])+1,4)</f>
        <v>3000</v>
      </c>
      <c r="K2242" t="str">
        <f>IFERROR(RIGHT(tbStoricoOrdini[[#This Row],[ARTICOLO]],LEN(tbStoricoOrdini[[#This Row],[ARTICOLO]])-FIND(" ",tbStoricoOrdini[[#This Row],[ARTICOLO]],FIND(" ",tbStoricoOrdini[[#This Row],[ARTICOLO]]) +1)),"")</f>
        <v>Plus</v>
      </c>
      <c r="L2242" s="3">
        <f>VLOOKUP(tbStoricoOrdini[[#This Row],[ARTICOLO]],tbArticoli[],2,FALSE)</f>
        <v>145</v>
      </c>
      <c r="M2242" s="22">
        <f>tbStoricoOrdini[[#This Row],[IMPORTO]]/tbStoricoOrdini[[#This Row],[PREZZO]]</f>
        <v>2.8275862068965516</v>
      </c>
      <c r="N2242" t="s">
        <v>9</v>
      </c>
      <c r="O2242" s="8">
        <f>VLOOKUP(tbStoricoOrdini[[#This Row],[AGENTE]],tbAgenti[],2,FALSE)</f>
        <v>0.05</v>
      </c>
      <c r="P2242" s="2">
        <v>410</v>
      </c>
      <c r="Q2242" s="2">
        <f>tbStoricoOrdini[[#This Row],[IMPORTO]]*tbStoricoOrdini[[#This Row],[% COMM.]]</f>
        <v>20.5</v>
      </c>
      <c r="R2242" s="2">
        <f>tbStoricoOrdini[[#This Row],[TOT. COMM.]]+tbStoricoOrdini[[#This Row],[IMPORTO]]</f>
        <v>430.5</v>
      </c>
    </row>
    <row r="2243" spans="1:18">
      <c r="A2243" s="1">
        <v>43891</v>
      </c>
      <c r="B2243" s="7">
        <f>MONTH(tbStoricoOrdini[[#This Row],[DATA]])</f>
        <v>3</v>
      </c>
      <c r="C2243" t="s">
        <v>2338</v>
      </c>
      <c r="D2243" t="str">
        <f>RIGHT(tbStoricoOrdini[[#This Row],[ORDINE]],4)</f>
        <v>2240</v>
      </c>
      <c r="E2243" t="s">
        <v>40</v>
      </c>
      <c r="F2243" t="str">
        <f>VLOOKUP(tbStoricoOrdini[[#This Row],[CLIENTE]],tbClienti[],3,FALSE)</f>
        <v>NYC</v>
      </c>
      <c r="G2243" t="str">
        <f>VLOOKUP(tbStoricoOrdini[[#This Row],[CLIENTE]],tbClienti[],7,FALSE)</f>
        <v>BC</v>
      </c>
      <c r="H2243" t="s">
        <v>66</v>
      </c>
      <c r="I2243" t="str">
        <f>IF(LEFT(tbStoricoOrdini[[#This Row],[ARTICOLO]],3) = "COG","COG",LEFT(tbStoricoOrdini[[#This Row],[ARTICOLO]],FIND(" ",tbStoricoOrdini[[#This Row],[ARTICOLO]])-1))</f>
        <v>BAG</v>
      </c>
      <c r="J2243" t="str">
        <f>MID(tbStoricoOrdini[[#This Row],[ARTICOLO]],FIND(" ",tbStoricoOrdini[[#This Row],[ARTICOLO]])+1,4)</f>
        <v>2500</v>
      </c>
      <c r="K2243" t="str">
        <f>IFERROR(RIGHT(tbStoricoOrdini[[#This Row],[ARTICOLO]],LEN(tbStoricoOrdini[[#This Row],[ARTICOLO]])-FIND(" ",tbStoricoOrdini[[#This Row],[ARTICOLO]],FIND(" ",tbStoricoOrdini[[#This Row],[ARTICOLO]]) +1)),"")</f>
        <v>Plus</v>
      </c>
      <c r="L2243" s="3">
        <f>VLOOKUP(tbStoricoOrdini[[#This Row],[ARTICOLO]],tbArticoli[],2,FALSE)</f>
        <v>220</v>
      </c>
      <c r="M2243" s="22">
        <f>tbStoricoOrdini[[#This Row],[IMPORTO]]/tbStoricoOrdini[[#This Row],[PREZZO]]</f>
        <v>59.477272727272727</v>
      </c>
      <c r="N2243" t="s">
        <v>6</v>
      </c>
      <c r="O2243" s="8">
        <f>VLOOKUP(tbStoricoOrdini[[#This Row],[AGENTE]],tbAgenti[],2,FALSE)</f>
        <v>7.4999999999999997E-2</v>
      </c>
      <c r="P2243" s="2">
        <v>13085</v>
      </c>
      <c r="Q2243" s="2">
        <f>tbStoricoOrdini[[#This Row],[IMPORTO]]*tbStoricoOrdini[[#This Row],[% COMM.]]</f>
        <v>981.375</v>
      </c>
      <c r="R2243" s="2">
        <f>tbStoricoOrdini[[#This Row],[TOT. COMM.]]+tbStoricoOrdini[[#This Row],[IMPORTO]]</f>
        <v>14066.375</v>
      </c>
    </row>
    <row r="2244" spans="1:18">
      <c r="A2244" s="1">
        <v>43891</v>
      </c>
      <c r="B2244" s="7">
        <f>MONTH(tbStoricoOrdini[[#This Row],[DATA]])</f>
        <v>3</v>
      </c>
      <c r="C2244" t="s">
        <v>2339</v>
      </c>
      <c r="D2244" t="str">
        <f>RIGHT(tbStoricoOrdini[[#This Row],[ORDINE]],4)</f>
        <v>2241</v>
      </c>
      <c r="E2244" t="s">
        <v>40</v>
      </c>
      <c r="F2244" t="str">
        <f>VLOOKUP(tbStoricoOrdini[[#This Row],[CLIENTE]],tbClienti[],3,FALSE)</f>
        <v>NYC</v>
      </c>
      <c r="G2244" t="str">
        <f>VLOOKUP(tbStoricoOrdini[[#This Row],[CLIENTE]],tbClienti[],7,FALSE)</f>
        <v>BC</v>
      </c>
      <c r="H2244" t="s">
        <v>67</v>
      </c>
      <c r="I2244" t="str">
        <f>IF(LEFT(tbStoricoOrdini[[#This Row],[ARTICOLO]],3) = "COG","COG",LEFT(tbStoricoOrdini[[#This Row],[ARTICOLO]],FIND(" ",tbStoricoOrdini[[#This Row],[ARTICOLO]])-1))</f>
        <v>BAG</v>
      </c>
      <c r="J2244" t="str">
        <f>MID(tbStoricoOrdini[[#This Row],[ARTICOLO]],FIND(" ",tbStoricoOrdini[[#This Row],[ARTICOLO]])+1,4)</f>
        <v>2500</v>
      </c>
      <c r="K2244" t="str">
        <f>IFERROR(RIGHT(tbStoricoOrdini[[#This Row],[ARTICOLO]],LEN(tbStoricoOrdini[[#This Row],[ARTICOLO]])-FIND(" ",tbStoricoOrdini[[#This Row],[ARTICOLO]],FIND(" ",tbStoricoOrdini[[#This Row],[ARTICOLO]]) +1)),"")</f>
        <v>Medium</v>
      </c>
      <c r="L2244" s="3">
        <f>VLOOKUP(tbStoricoOrdini[[#This Row],[ARTICOLO]],tbArticoli[],2,FALSE)</f>
        <v>210</v>
      </c>
      <c r="M2244" s="22">
        <f>tbStoricoOrdini[[#This Row],[IMPORTO]]/tbStoricoOrdini[[#This Row],[PREZZO]]</f>
        <v>6.8285714285714283</v>
      </c>
      <c r="N2244" t="s">
        <v>6</v>
      </c>
      <c r="O2244" s="8">
        <f>VLOOKUP(tbStoricoOrdini[[#This Row],[AGENTE]],tbAgenti[],2,FALSE)</f>
        <v>7.4999999999999997E-2</v>
      </c>
      <c r="P2244" s="2">
        <v>1434</v>
      </c>
      <c r="Q2244" s="2">
        <f>tbStoricoOrdini[[#This Row],[IMPORTO]]*tbStoricoOrdini[[#This Row],[% COMM.]]</f>
        <v>107.55</v>
      </c>
      <c r="R2244" s="2">
        <f>tbStoricoOrdini[[#This Row],[TOT. COMM.]]+tbStoricoOrdini[[#This Row],[IMPORTO]]</f>
        <v>1541.55</v>
      </c>
    </row>
    <row r="2245" spans="1:18">
      <c r="A2245" s="1">
        <v>43891</v>
      </c>
      <c r="B2245" s="7">
        <f>MONTH(tbStoricoOrdini[[#This Row],[DATA]])</f>
        <v>3</v>
      </c>
      <c r="C2245" t="s">
        <v>2340</v>
      </c>
      <c r="D2245" t="str">
        <f>RIGHT(tbStoricoOrdini[[#This Row],[ORDINE]],4)</f>
        <v>2242</v>
      </c>
      <c r="E2245" t="s">
        <v>40</v>
      </c>
      <c r="F2245" t="str">
        <f>VLOOKUP(tbStoricoOrdini[[#This Row],[CLIENTE]],tbClienti[],3,FALSE)</f>
        <v>NYC</v>
      </c>
      <c r="G2245" t="str">
        <f>VLOOKUP(tbStoricoOrdini[[#This Row],[CLIENTE]],tbClienti[],7,FALSE)</f>
        <v>BC</v>
      </c>
      <c r="H2245" t="s">
        <v>69</v>
      </c>
      <c r="I2245" t="str">
        <f>IF(LEFT(tbStoricoOrdini[[#This Row],[ARTICOLO]],3) = "COG","COG",LEFT(tbStoricoOrdini[[#This Row],[ARTICOLO]],FIND(" ",tbStoricoOrdini[[#This Row],[ARTICOLO]])-1))</f>
        <v>BAG</v>
      </c>
      <c r="J2245" t="str">
        <f>MID(tbStoricoOrdini[[#This Row],[ARTICOLO]],FIND(" ",tbStoricoOrdini[[#This Row],[ARTICOLO]])+1,4)</f>
        <v>1121</v>
      </c>
      <c r="K2245" t="str">
        <f>IFERROR(RIGHT(tbStoricoOrdini[[#This Row],[ARTICOLO]],LEN(tbStoricoOrdini[[#This Row],[ARTICOLO]])-FIND(" ",tbStoricoOrdini[[#This Row],[ARTICOLO]],FIND(" ",tbStoricoOrdini[[#This Row],[ARTICOLO]]) +1)),"")</f>
        <v>Gold</v>
      </c>
      <c r="L2245" s="3">
        <f>VLOOKUP(tbStoricoOrdini[[#This Row],[ARTICOLO]],tbArticoli[],2,FALSE)</f>
        <v>230</v>
      </c>
      <c r="M2245" s="22">
        <f>tbStoricoOrdini[[#This Row],[IMPORTO]]/tbStoricoOrdini[[#This Row],[PREZZO]]</f>
        <v>12.221739130434782</v>
      </c>
      <c r="N2245" t="s">
        <v>9</v>
      </c>
      <c r="O2245" s="8">
        <f>VLOOKUP(tbStoricoOrdini[[#This Row],[AGENTE]],tbAgenti[],2,FALSE)</f>
        <v>0.05</v>
      </c>
      <c r="P2245" s="2">
        <v>2811</v>
      </c>
      <c r="Q2245" s="2">
        <f>tbStoricoOrdini[[#This Row],[IMPORTO]]*tbStoricoOrdini[[#This Row],[% COMM.]]</f>
        <v>140.55000000000001</v>
      </c>
      <c r="R2245" s="2">
        <f>tbStoricoOrdini[[#This Row],[TOT. COMM.]]+tbStoricoOrdini[[#This Row],[IMPORTO]]</f>
        <v>2951.55</v>
      </c>
    </row>
    <row r="2246" spans="1:18">
      <c r="A2246" s="1">
        <v>43891</v>
      </c>
      <c r="B2246" s="7">
        <f>MONTH(tbStoricoOrdini[[#This Row],[DATA]])</f>
        <v>3</v>
      </c>
      <c r="C2246" t="s">
        <v>2341</v>
      </c>
      <c r="D2246" t="str">
        <f>RIGHT(tbStoricoOrdini[[#This Row],[ORDINE]],4)</f>
        <v>2243</v>
      </c>
      <c r="E2246" t="s">
        <v>40</v>
      </c>
      <c r="F2246" t="str">
        <f>VLOOKUP(tbStoricoOrdini[[#This Row],[CLIENTE]],tbClienti[],3,FALSE)</f>
        <v>NYC</v>
      </c>
      <c r="G2246" t="str">
        <f>VLOOKUP(tbStoricoOrdini[[#This Row],[CLIENTE]],tbClienti[],7,FALSE)</f>
        <v>BC</v>
      </c>
      <c r="H2246" t="s">
        <v>83</v>
      </c>
      <c r="I2246" t="str">
        <f>IF(LEFT(tbStoricoOrdini[[#This Row],[ARTICOLO]],3) = "COG","COG",LEFT(tbStoricoOrdini[[#This Row],[ARTICOLO]],FIND(" ",tbStoricoOrdini[[#This Row],[ARTICOLO]])-1))</f>
        <v>COG</v>
      </c>
      <c r="J2246" t="str">
        <f>MID(tbStoricoOrdini[[#This Row],[ARTICOLO]],FIND(" ",tbStoricoOrdini[[#This Row],[ARTICOLO]])+1,4)</f>
        <v>8000</v>
      </c>
      <c r="K2246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2246" s="3">
        <f>VLOOKUP(tbStoricoOrdini[[#This Row],[ARTICOLO]],tbArticoli[],2,FALSE)</f>
        <v>670</v>
      </c>
      <c r="M2246" s="22">
        <f>tbStoricoOrdini[[#This Row],[IMPORTO]]/tbStoricoOrdini[[#This Row],[PREZZO]]</f>
        <v>31.341791044776119</v>
      </c>
      <c r="N2246" t="s">
        <v>9</v>
      </c>
      <c r="O2246" s="8">
        <f>VLOOKUP(tbStoricoOrdini[[#This Row],[AGENTE]],tbAgenti[],2,FALSE)</f>
        <v>0.05</v>
      </c>
      <c r="P2246" s="2">
        <v>20999</v>
      </c>
      <c r="Q2246" s="2">
        <f>tbStoricoOrdini[[#This Row],[IMPORTO]]*tbStoricoOrdini[[#This Row],[% COMM.]]</f>
        <v>1049.95</v>
      </c>
      <c r="R2246" s="2">
        <f>tbStoricoOrdini[[#This Row],[TOT. COMM.]]+tbStoricoOrdini[[#This Row],[IMPORTO]]</f>
        <v>22048.95</v>
      </c>
    </row>
    <row r="2247" spans="1:18">
      <c r="A2247" s="1">
        <v>43891</v>
      </c>
      <c r="B2247" s="7">
        <f>MONTH(tbStoricoOrdini[[#This Row],[DATA]])</f>
        <v>3</v>
      </c>
      <c r="C2247" t="s">
        <v>2342</v>
      </c>
      <c r="D2247" t="str">
        <f>RIGHT(tbStoricoOrdini[[#This Row],[ORDINE]],4)</f>
        <v>2244</v>
      </c>
      <c r="E2247" t="s">
        <v>40</v>
      </c>
      <c r="F2247" t="str">
        <f>VLOOKUP(tbStoricoOrdini[[#This Row],[CLIENTE]],tbClienti[],3,FALSE)</f>
        <v>NYC</v>
      </c>
      <c r="G2247" t="str">
        <f>VLOOKUP(tbStoricoOrdini[[#This Row],[CLIENTE]],tbClienti[],7,FALSE)</f>
        <v>BC</v>
      </c>
      <c r="H2247" t="s">
        <v>75</v>
      </c>
      <c r="I2247" t="str">
        <f>IF(LEFT(tbStoricoOrdini[[#This Row],[ARTICOLO]],3) = "COG","COG",LEFT(tbStoricoOrdini[[#This Row],[ARTICOLO]],FIND(" ",tbStoricoOrdini[[#This Row],[ARTICOLO]])-1))</f>
        <v>AVRC</v>
      </c>
      <c r="J2247" t="str">
        <f>MID(tbStoricoOrdini[[#This Row],[ARTICOLO]],FIND(" ",tbStoricoOrdini[[#This Row],[ARTICOLO]])+1,4)</f>
        <v>1000</v>
      </c>
      <c r="K2247" t="str">
        <f>IFERROR(RIGHT(tbStoricoOrdini[[#This Row],[ARTICOLO]],LEN(tbStoricoOrdini[[#This Row],[ARTICOLO]])-FIND(" ",tbStoricoOrdini[[#This Row],[ARTICOLO]],FIND(" ",tbStoricoOrdini[[#This Row],[ARTICOLO]]) +1)),"")</f>
        <v>Silver</v>
      </c>
      <c r="L2247" s="3">
        <f>VLOOKUP(tbStoricoOrdini[[#This Row],[ARTICOLO]],tbArticoli[],2,FALSE)</f>
        <v>390</v>
      </c>
      <c r="M2247" s="22">
        <f>tbStoricoOrdini[[#This Row],[IMPORTO]]/tbStoricoOrdini[[#This Row],[PREZZO]]</f>
        <v>2.1538461538461537</v>
      </c>
      <c r="N2247" t="s">
        <v>9</v>
      </c>
      <c r="O2247" s="8">
        <f>VLOOKUP(tbStoricoOrdini[[#This Row],[AGENTE]],tbAgenti[],2,FALSE)</f>
        <v>0.05</v>
      </c>
      <c r="P2247" s="2">
        <v>840</v>
      </c>
      <c r="Q2247" s="2">
        <f>tbStoricoOrdini[[#This Row],[IMPORTO]]*tbStoricoOrdini[[#This Row],[% COMM.]]</f>
        <v>42</v>
      </c>
      <c r="R2247" s="2">
        <f>tbStoricoOrdini[[#This Row],[TOT. COMM.]]+tbStoricoOrdini[[#This Row],[IMPORTO]]</f>
        <v>882</v>
      </c>
    </row>
    <row r="2248" spans="1:18">
      <c r="A2248" s="1">
        <v>43891</v>
      </c>
      <c r="B2248" s="7">
        <f>MONTH(tbStoricoOrdini[[#This Row],[DATA]])</f>
        <v>3</v>
      </c>
      <c r="C2248" t="s">
        <v>2343</v>
      </c>
      <c r="D2248" t="str">
        <f>RIGHT(tbStoricoOrdini[[#This Row],[ORDINE]],4)</f>
        <v>2245</v>
      </c>
      <c r="E2248" t="s">
        <v>40</v>
      </c>
      <c r="F2248" t="str">
        <f>VLOOKUP(tbStoricoOrdini[[#This Row],[CLIENTE]],tbClienti[],3,FALSE)</f>
        <v>NYC</v>
      </c>
      <c r="G2248" t="str">
        <f>VLOOKUP(tbStoricoOrdini[[#This Row],[CLIENTE]],tbClienti[],7,FALSE)</f>
        <v>BC</v>
      </c>
      <c r="H2248" t="s">
        <v>71</v>
      </c>
      <c r="I2248" t="str">
        <f>IF(LEFT(tbStoricoOrdini[[#This Row],[ARTICOLO]],3) = "COG","COG",LEFT(tbStoricoOrdini[[#This Row],[ARTICOLO]],FIND(" ",tbStoricoOrdini[[#This Row],[ARTICOLO]])-1))</f>
        <v>EB07</v>
      </c>
      <c r="J2248" t="str">
        <f>MID(tbStoricoOrdini[[#This Row],[ARTICOLO]],FIND(" ",tbStoricoOrdini[[#This Row],[ARTICOLO]])+1,4)</f>
        <v>5000</v>
      </c>
      <c r="K2248" t="str">
        <f>IFERROR(RIGHT(tbStoricoOrdini[[#This Row],[ARTICOLO]],LEN(tbStoricoOrdini[[#This Row],[ARTICOLO]])-FIND(" ",tbStoricoOrdini[[#This Row],[ARTICOLO]],FIND(" ",tbStoricoOrdini[[#This Row],[ARTICOLO]]) +1)),"")</f>
        <v/>
      </c>
      <c r="L2248" s="3">
        <f>VLOOKUP(tbStoricoOrdini[[#This Row],[ARTICOLO]],tbArticoli[],2,FALSE)</f>
        <v>140</v>
      </c>
      <c r="M2248" s="22">
        <f>tbStoricoOrdini[[#This Row],[IMPORTO]]/tbStoricoOrdini[[#This Row],[PREZZO]]</f>
        <v>2.7428571428571429</v>
      </c>
      <c r="N2248" t="s">
        <v>6</v>
      </c>
      <c r="O2248" s="8">
        <f>VLOOKUP(tbStoricoOrdini[[#This Row],[AGENTE]],tbAgenti[],2,FALSE)</f>
        <v>7.4999999999999997E-2</v>
      </c>
      <c r="P2248" s="2">
        <v>384</v>
      </c>
      <c r="Q2248" s="2">
        <f>tbStoricoOrdini[[#This Row],[IMPORTO]]*tbStoricoOrdini[[#This Row],[% COMM.]]</f>
        <v>28.799999999999997</v>
      </c>
      <c r="R2248" s="2">
        <f>tbStoricoOrdini[[#This Row],[TOT. COMM.]]+tbStoricoOrdini[[#This Row],[IMPORTO]]</f>
        <v>412.8</v>
      </c>
    </row>
    <row r="2249" spans="1:18">
      <c r="A2249" s="1">
        <v>43891</v>
      </c>
      <c r="B2249" s="7">
        <f>MONTH(tbStoricoOrdini[[#This Row],[DATA]])</f>
        <v>3</v>
      </c>
      <c r="C2249" t="s">
        <v>2344</v>
      </c>
      <c r="D2249" t="str">
        <f>RIGHT(tbStoricoOrdini[[#This Row],[ORDINE]],4)</f>
        <v>2246</v>
      </c>
      <c r="E2249" t="s">
        <v>40</v>
      </c>
      <c r="F2249" t="str">
        <f>VLOOKUP(tbStoricoOrdini[[#This Row],[CLIENTE]],tbClienti[],3,FALSE)</f>
        <v>NYC</v>
      </c>
      <c r="G2249" t="str">
        <f>VLOOKUP(tbStoricoOrdini[[#This Row],[CLIENTE]],tbClienti[],7,FALSE)</f>
        <v>BC</v>
      </c>
      <c r="H2249" t="s">
        <v>71</v>
      </c>
      <c r="I2249" t="str">
        <f>IF(LEFT(tbStoricoOrdini[[#This Row],[ARTICOLO]],3) = "COG","COG",LEFT(tbStoricoOrdini[[#This Row],[ARTICOLO]],FIND(" ",tbStoricoOrdini[[#This Row],[ARTICOLO]])-1))</f>
        <v>EB07</v>
      </c>
      <c r="J2249" t="str">
        <f>MID(tbStoricoOrdini[[#This Row],[ARTICOLO]],FIND(" ",tbStoricoOrdini[[#This Row],[ARTICOLO]])+1,4)</f>
        <v>5000</v>
      </c>
      <c r="K2249" t="str">
        <f>IFERROR(RIGHT(tbStoricoOrdini[[#This Row],[ARTICOLO]],LEN(tbStoricoOrdini[[#This Row],[ARTICOLO]])-FIND(" ",tbStoricoOrdini[[#This Row],[ARTICOLO]],FIND(" ",tbStoricoOrdini[[#This Row],[ARTICOLO]]) +1)),"")</f>
        <v/>
      </c>
      <c r="L2249" s="3">
        <f>VLOOKUP(tbStoricoOrdini[[#This Row],[ARTICOLO]],tbArticoli[],2,FALSE)</f>
        <v>140</v>
      </c>
      <c r="M2249" s="22">
        <f>tbStoricoOrdini[[#This Row],[IMPORTO]]/tbStoricoOrdini[[#This Row],[PREZZO]]</f>
        <v>0.65</v>
      </c>
      <c r="N2249" t="s">
        <v>9</v>
      </c>
      <c r="O2249" s="8">
        <f>VLOOKUP(tbStoricoOrdini[[#This Row],[AGENTE]],tbAgenti[],2,FALSE)</f>
        <v>0.05</v>
      </c>
      <c r="P2249" s="2">
        <v>91</v>
      </c>
      <c r="Q2249" s="2">
        <f>tbStoricoOrdini[[#This Row],[IMPORTO]]*tbStoricoOrdini[[#This Row],[% COMM.]]</f>
        <v>4.55</v>
      </c>
      <c r="R2249" s="2">
        <f>tbStoricoOrdini[[#This Row],[TOT. COMM.]]+tbStoricoOrdini[[#This Row],[IMPORTO]]</f>
        <v>95.55</v>
      </c>
    </row>
    <row r="2250" spans="1:18">
      <c r="A2250" s="1">
        <v>43891</v>
      </c>
      <c r="B2250" s="7">
        <f>MONTH(tbStoricoOrdini[[#This Row],[DATA]])</f>
        <v>3</v>
      </c>
      <c r="C2250" t="s">
        <v>2345</v>
      </c>
      <c r="D2250" t="str">
        <f>RIGHT(tbStoricoOrdini[[#This Row],[ORDINE]],4)</f>
        <v>2247</v>
      </c>
      <c r="E2250" t="s">
        <v>40</v>
      </c>
      <c r="F2250" t="str">
        <f>VLOOKUP(tbStoricoOrdini[[#This Row],[CLIENTE]],tbClienti[],3,FALSE)</f>
        <v>NYC</v>
      </c>
      <c r="G2250" t="str">
        <f>VLOOKUP(tbStoricoOrdini[[#This Row],[CLIENTE]],tbClienti[],7,FALSE)</f>
        <v>BC</v>
      </c>
      <c r="H2250" t="s">
        <v>72</v>
      </c>
      <c r="I2250" t="str">
        <f>IF(LEFT(tbStoricoOrdini[[#This Row],[ARTICOLO]],3) = "COG","COG",LEFT(tbStoricoOrdini[[#This Row],[ARTICOLO]],FIND(" ",tbStoricoOrdini[[#This Row],[ARTICOLO]])-1))</f>
        <v>EB06</v>
      </c>
      <c r="J2250" t="str">
        <f>MID(tbStoricoOrdini[[#This Row],[ARTICOLO]],FIND(" ",tbStoricoOrdini[[#This Row],[ARTICOLO]])+1,4)</f>
        <v>3000</v>
      </c>
      <c r="K2250" t="str">
        <f>IFERROR(RIGHT(tbStoricoOrdini[[#This Row],[ARTICOLO]],LEN(tbStoricoOrdini[[#This Row],[ARTICOLO]])-FIND(" ",tbStoricoOrdini[[#This Row],[ARTICOLO]],FIND(" ",tbStoricoOrdini[[#This Row],[ARTICOLO]]) +1)),"")</f>
        <v>Medium</v>
      </c>
      <c r="L2250" s="3">
        <f>VLOOKUP(tbStoricoOrdini[[#This Row],[ARTICOLO]],tbArticoli[],2,FALSE)</f>
        <v>120</v>
      </c>
      <c r="M2250" s="22">
        <f>tbStoricoOrdini[[#This Row],[IMPORTO]]/tbStoricoOrdini[[#This Row],[PREZZO]]</f>
        <v>16.850000000000001</v>
      </c>
      <c r="N2250" t="s">
        <v>6</v>
      </c>
      <c r="O2250" s="8">
        <f>VLOOKUP(tbStoricoOrdini[[#This Row],[AGENTE]],tbAgenti[],2,FALSE)</f>
        <v>7.4999999999999997E-2</v>
      </c>
      <c r="P2250" s="2">
        <v>2022</v>
      </c>
      <c r="Q2250" s="2">
        <f>tbStoricoOrdini[[#This Row],[IMPORTO]]*tbStoricoOrdini[[#This Row],[% COMM.]]</f>
        <v>151.65</v>
      </c>
      <c r="R2250" s="2">
        <f>tbStoricoOrdini[[#This Row],[TOT. COMM.]]+tbStoricoOrdini[[#This Row],[IMPORTO]]</f>
        <v>2173.65</v>
      </c>
    </row>
    <row r="2251" spans="1:18">
      <c r="A2251" s="1">
        <v>43891</v>
      </c>
      <c r="B2251" s="7">
        <f>MONTH(tbStoricoOrdini[[#This Row],[DATA]])</f>
        <v>3</v>
      </c>
      <c r="C2251" t="s">
        <v>2346</v>
      </c>
      <c r="D2251" t="str">
        <f>RIGHT(tbStoricoOrdini[[#This Row],[ORDINE]],4)</f>
        <v>2248</v>
      </c>
      <c r="E2251" t="s">
        <v>40</v>
      </c>
      <c r="F2251" t="str">
        <f>VLOOKUP(tbStoricoOrdini[[#This Row],[CLIENTE]],tbClienti[],3,FALSE)</f>
        <v>NYC</v>
      </c>
      <c r="G2251" t="str">
        <f>VLOOKUP(tbStoricoOrdini[[#This Row],[CLIENTE]],tbClienti[],7,FALSE)</f>
        <v>BC</v>
      </c>
      <c r="H2251" t="s">
        <v>73</v>
      </c>
      <c r="I2251" t="str">
        <f>IF(LEFT(tbStoricoOrdini[[#This Row],[ARTICOLO]],3) = "COG","COG",LEFT(tbStoricoOrdini[[#This Row],[ARTICOLO]],FIND(" ",tbStoricoOrdini[[#This Row],[ARTICOLO]])-1))</f>
        <v>EB06</v>
      </c>
      <c r="J2251" t="str">
        <f>MID(tbStoricoOrdini[[#This Row],[ARTICOLO]],FIND(" ",tbStoricoOrdini[[#This Row],[ARTICOLO]])+1,4)</f>
        <v>3000</v>
      </c>
      <c r="K2251" t="str">
        <f>IFERROR(RIGHT(tbStoricoOrdini[[#This Row],[ARTICOLO]],LEN(tbStoricoOrdini[[#This Row],[ARTICOLO]])-FIND(" ",tbStoricoOrdini[[#This Row],[ARTICOLO]],FIND(" ",tbStoricoOrdini[[#This Row],[ARTICOLO]]) +1)),"")</f>
        <v>Plus</v>
      </c>
      <c r="L2251" s="3">
        <f>VLOOKUP(tbStoricoOrdini[[#This Row],[ARTICOLO]],tbArticoli[],2,FALSE)</f>
        <v>130</v>
      </c>
      <c r="M2251" s="22">
        <f>tbStoricoOrdini[[#This Row],[IMPORTO]]/tbStoricoOrdini[[#This Row],[PREZZO]]</f>
        <v>0.9</v>
      </c>
      <c r="N2251" t="s">
        <v>6</v>
      </c>
      <c r="O2251" s="8">
        <f>VLOOKUP(tbStoricoOrdini[[#This Row],[AGENTE]],tbAgenti[],2,FALSE)</f>
        <v>7.4999999999999997E-2</v>
      </c>
      <c r="P2251" s="2">
        <v>117</v>
      </c>
      <c r="Q2251" s="2">
        <f>tbStoricoOrdini[[#This Row],[IMPORTO]]*tbStoricoOrdini[[#This Row],[% COMM.]]</f>
        <v>8.7750000000000004</v>
      </c>
      <c r="R2251" s="2">
        <f>tbStoricoOrdini[[#This Row],[TOT. COMM.]]+tbStoricoOrdini[[#This Row],[IMPORTO]]</f>
        <v>125.77500000000001</v>
      </c>
    </row>
    <row r="2252" spans="1:18">
      <c r="A2252" s="1">
        <v>43891</v>
      </c>
      <c r="B2252" s="7">
        <f>MONTH(tbStoricoOrdini[[#This Row],[DATA]])</f>
        <v>3</v>
      </c>
      <c r="C2252" t="s">
        <v>2347</v>
      </c>
      <c r="D2252" t="str">
        <f>RIGHT(tbStoricoOrdini[[#This Row],[ORDINE]],4)</f>
        <v>2249</v>
      </c>
      <c r="E2252" t="s">
        <v>41</v>
      </c>
      <c r="F2252" t="str">
        <f>VLOOKUP(tbStoricoOrdini[[#This Row],[CLIENTE]],tbClienti[],3,FALSE)</f>
        <v>Lazio</v>
      </c>
      <c r="G2252" t="str">
        <f>VLOOKUP(tbStoricoOrdini[[#This Row],[CLIENTE]],tbClienti[],7,FALSE)</f>
        <v>AC</v>
      </c>
      <c r="H2252" t="s">
        <v>74</v>
      </c>
      <c r="I2252" t="str">
        <f>IF(LEFT(tbStoricoOrdini[[#This Row],[ARTICOLO]],3) = "COG","COG",LEFT(tbStoricoOrdini[[#This Row],[ARTICOLO]],FIND(" ",tbStoricoOrdini[[#This Row],[ARTICOLO]])-1))</f>
        <v>AVRC</v>
      </c>
      <c r="J2252" t="str">
        <f>MID(tbStoricoOrdini[[#This Row],[ARTICOLO]],FIND(" ",tbStoricoOrdini[[#This Row],[ARTICOLO]])+1,4)</f>
        <v>2500</v>
      </c>
      <c r="K2252" t="str">
        <f>IFERROR(RIGHT(tbStoricoOrdini[[#This Row],[ARTICOLO]],LEN(tbStoricoOrdini[[#This Row],[ARTICOLO]])-FIND(" ",tbStoricoOrdini[[#This Row],[ARTICOLO]],FIND(" ",tbStoricoOrdini[[#This Row],[ARTICOLO]]) +1)),"")</f>
        <v>Gold</v>
      </c>
      <c r="L2252" s="3">
        <f>VLOOKUP(tbStoricoOrdini[[#This Row],[ARTICOLO]],tbArticoli[],2,FALSE)</f>
        <v>500</v>
      </c>
      <c r="M2252" s="22">
        <f>tbStoricoOrdini[[#This Row],[IMPORTO]]/tbStoricoOrdini[[#This Row],[PREZZO]]</f>
        <v>0.66200000000000003</v>
      </c>
      <c r="N2252" t="s">
        <v>11</v>
      </c>
      <c r="O2252" s="8">
        <f>VLOOKUP(tbStoricoOrdini[[#This Row],[AGENTE]],tbAgenti[],2,FALSE)</f>
        <v>0.04</v>
      </c>
      <c r="P2252" s="2">
        <v>331</v>
      </c>
      <c r="Q2252" s="2">
        <f>tbStoricoOrdini[[#This Row],[IMPORTO]]*tbStoricoOrdini[[#This Row],[% COMM.]]</f>
        <v>13.24</v>
      </c>
      <c r="R2252" s="2">
        <f>tbStoricoOrdini[[#This Row],[TOT. COMM.]]+tbStoricoOrdini[[#This Row],[IMPORTO]]</f>
        <v>344.24</v>
      </c>
    </row>
    <row r="2253" spans="1:18">
      <c r="A2253" s="1">
        <v>43891</v>
      </c>
      <c r="B2253" s="7">
        <f>MONTH(tbStoricoOrdini[[#This Row],[DATA]])</f>
        <v>3</v>
      </c>
      <c r="C2253" t="s">
        <v>2348</v>
      </c>
      <c r="D2253" t="str">
        <f>RIGHT(tbStoricoOrdini[[#This Row],[ORDINE]],4)</f>
        <v>2250</v>
      </c>
      <c r="E2253" t="s">
        <v>41</v>
      </c>
      <c r="F2253" t="str">
        <f>VLOOKUP(tbStoricoOrdini[[#This Row],[CLIENTE]],tbClienti[],3,FALSE)</f>
        <v>Lazio</v>
      </c>
      <c r="G2253" t="str">
        <f>VLOOKUP(tbStoricoOrdini[[#This Row],[CLIENTE]],tbClienti[],7,FALSE)</f>
        <v>AC</v>
      </c>
      <c r="H2253" t="s">
        <v>74</v>
      </c>
      <c r="I2253" t="str">
        <f>IF(LEFT(tbStoricoOrdini[[#This Row],[ARTICOLO]],3) = "COG","COG",LEFT(tbStoricoOrdini[[#This Row],[ARTICOLO]],FIND(" ",tbStoricoOrdini[[#This Row],[ARTICOLO]])-1))</f>
        <v>AVRC</v>
      </c>
      <c r="J2253" t="str">
        <f>MID(tbStoricoOrdini[[#This Row],[ARTICOLO]],FIND(" ",tbStoricoOrdini[[#This Row],[ARTICOLO]])+1,4)</f>
        <v>2500</v>
      </c>
      <c r="K2253" t="str">
        <f>IFERROR(RIGHT(tbStoricoOrdini[[#This Row],[ARTICOLO]],LEN(tbStoricoOrdini[[#This Row],[ARTICOLO]])-FIND(" ",tbStoricoOrdini[[#This Row],[ARTICOLO]],FIND(" ",tbStoricoOrdini[[#This Row],[ARTICOLO]]) +1)),"")</f>
        <v>Gold</v>
      </c>
      <c r="L2253" s="3">
        <f>VLOOKUP(tbStoricoOrdini[[#This Row],[ARTICOLO]],tbArticoli[],2,FALSE)</f>
        <v>500</v>
      </c>
      <c r="M2253" s="22">
        <f>tbStoricoOrdini[[#This Row],[IMPORTO]]/tbStoricoOrdini[[#This Row],[PREZZO]]</f>
        <v>0.01</v>
      </c>
      <c r="N2253" t="s">
        <v>8</v>
      </c>
      <c r="O2253" s="8">
        <f>VLOOKUP(tbStoricoOrdini[[#This Row],[AGENTE]],tbAgenti[],2,FALSE)</f>
        <v>0.05</v>
      </c>
      <c r="P2253" s="2">
        <v>5</v>
      </c>
      <c r="Q2253" s="2">
        <f>tbStoricoOrdini[[#This Row],[IMPORTO]]*tbStoricoOrdini[[#This Row],[% COMM.]]</f>
        <v>0.25</v>
      </c>
      <c r="R2253" s="2">
        <f>tbStoricoOrdini[[#This Row],[TOT. COMM.]]+tbStoricoOrdini[[#This Row],[IMPORTO]]</f>
        <v>5.25</v>
      </c>
    </row>
    <row r="2254" spans="1:18">
      <c r="A2254" s="1">
        <v>43891</v>
      </c>
      <c r="B2254" s="7">
        <f>MONTH(tbStoricoOrdini[[#This Row],[DATA]])</f>
        <v>3</v>
      </c>
      <c r="C2254" t="s">
        <v>2349</v>
      </c>
      <c r="D2254" t="str">
        <f>RIGHT(tbStoricoOrdini[[#This Row],[ORDINE]],4)</f>
        <v>2251</v>
      </c>
      <c r="E2254" t="s">
        <v>41</v>
      </c>
      <c r="F2254" t="str">
        <f>VLOOKUP(tbStoricoOrdini[[#This Row],[CLIENTE]],tbClienti[],3,FALSE)</f>
        <v>Lazio</v>
      </c>
      <c r="G2254" t="str">
        <f>VLOOKUP(tbStoricoOrdini[[#This Row],[CLIENTE]],tbClienti[],7,FALSE)</f>
        <v>AC</v>
      </c>
      <c r="H2254" t="s">
        <v>74</v>
      </c>
      <c r="I2254" t="str">
        <f>IF(LEFT(tbStoricoOrdini[[#This Row],[ARTICOLO]],3) = "COG","COG",LEFT(tbStoricoOrdini[[#This Row],[ARTICOLO]],FIND(" ",tbStoricoOrdini[[#This Row],[ARTICOLO]])-1))</f>
        <v>AVRC</v>
      </c>
      <c r="J2254" t="str">
        <f>MID(tbStoricoOrdini[[#This Row],[ARTICOLO]],FIND(" ",tbStoricoOrdini[[#This Row],[ARTICOLO]])+1,4)</f>
        <v>2500</v>
      </c>
      <c r="K2254" t="str">
        <f>IFERROR(RIGHT(tbStoricoOrdini[[#This Row],[ARTICOLO]],LEN(tbStoricoOrdini[[#This Row],[ARTICOLO]])-FIND(" ",tbStoricoOrdini[[#This Row],[ARTICOLO]],FIND(" ",tbStoricoOrdini[[#This Row],[ARTICOLO]]) +1)),"")</f>
        <v>Gold</v>
      </c>
      <c r="L2254" s="3">
        <f>VLOOKUP(tbStoricoOrdini[[#This Row],[ARTICOLO]],tbArticoli[],2,FALSE)</f>
        <v>500</v>
      </c>
      <c r="M2254" s="22">
        <f>tbStoricoOrdini[[#This Row],[IMPORTO]]/tbStoricoOrdini[[#This Row],[PREZZO]]</f>
        <v>1.1120000000000001</v>
      </c>
      <c r="N2254" t="s">
        <v>13</v>
      </c>
      <c r="O2254" s="8">
        <f>VLOOKUP(tbStoricoOrdini[[#This Row],[AGENTE]],tbAgenti[],2,FALSE)</f>
        <v>0.1</v>
      </c>
      <c r="P2254" s="2">
        <v>556</v>
      </c>
      <c r="Q2254" s="2">
        <f>tbStoricoOrdini[[#This Row],[IMPORTO]]*tbStoricoOrdini[[#This Row],[% COMM.]]</f>
        <v>55.6</v>
      </c>
      <c r="R2254" s="2">
        <f>tbStoricoOrdini[[#This Row],[TOT. COMM.]]+tbStoricoOrdini[[#This Row],[IMPORTO]]</f>
        <v>611.6</v>
      </c>
    </row>
    <row r="2255" spans="1:18">
      <c r="A2255" s="1">
        <v>43891</v>
      </c>
      <c r="B2255" s="7">
        <f>MONTH(tbStoricoOrdini[[#This Row],[DATA]])</f>
        <v>3</v>
      </c>
      <c r="C2255" t="s">
        <v>2350</v>
      </c>
      <c r="D2255" t="str">
        <f>RIGHT(tbStoricoOrdini[[#This Row],[ORDINE]],4)</f>
        <v>2252</v>
      </c>
      <c r="E2255" t="s">
        <v>41</v>
      </c>
      <c r="F2255" t="str">
        <f>VLOOKUP(tbStoricoOrdini[[#This Row],[CLIENTE]],tbClienti[],3,FALSE)</f>
        <v>Lazio</v>
      </c>
      <c r="G2255" t="str">
        <f>VLOOKUP(tbStoricoOrdini[[#This Row],[CLIENTE]],tbClienti[],7,FALSE)</f>
        <v>AC</v>
      </c>
      <c r="H2255" t="s">
        <v>74</v>
      </c>
      <c r="I2255" t="str">
        <f>IF(LEFT(tbStoricoOrdini[[#This Row],[ARTICOLO]],3) = "COG","COG",LEFT(tbStoricoOrdini[[#This Row],[ARTICOLO]],FIND(" ",tbStoricoOrdini[[#This Row],[ARTICOLO]])-1))</f>
        <v>AVRC</v>
      </c>
      <c r="J2255" t="str">
        <f>MID(tbStoricoOrdini[[#This Row],[ARTICOLO]],FIND(" ",tbStoricoOrdini[[#This Row],[ARTICOLO]])+1,4)</f>
        <v>2500</v>
      </c>
      <c r="K2255" t="str">
        <f>IFERROR(RIGHT(tbStoricoOrdini[[#This Row],[ARTICOLO]],LEN(tbStoricoOrdini[[#This Row],[ARTICOLO]])-FIND(" ",tbStoricoOrdini[[#This Row],[ARTICOLO]],FIND(" ",tbStoricoOrdini[[#This Row],[ARTICOLO]]) +1)),"")</f>
        <v>Gold</v>
      </c>
      <c r="L2255" s="3">
        <f>VLOOKUP(tbStoricoOrdini[[#This Row],[ARTICOLO]],tbArticoli[],2,FALSE)</f>
        <v>500</v>
      </c>
      <c r="M2255" s="22">
        <f>tbStoricoOrdini[[#This Row],[IMPORTO]]/tbStoricoOrdini[[#This Row],[PREZZO]]</f>
        <v>9.5939999999999994</v>
      </c>
      <c r="N2255" t="s">
        <v>6</v>
      </c>
      <c r="O2255" s="8">
        <f>VLOOKUP(tbStoricoOrdini[[#This Row],[AGENTE]],tbAgenti[],2,FALSE)</f>
        <v>7.4999999999999997E-2</v>
      </c>
      <c r="P2255" s="2">
        <v>4797</v>
      </c>
      <c r="Q2255" s="2">
        <f>tbStoricoOrdini[[#This Row],[IMPORTO]]*tbStoricoOrdini[[#This Row],[% COMM.]]</f>
        <v>359.77499999999998</v>
      </c>
      <c r="R2255" s="2">
        <f>tbStoricoOrdini[[#This Row],[TOT. COMM.]]+tbStoricoOrdini[[#This Row],[IMPORTO]]</f>
        <v>5156.7749999999996</v>
      </c>
    </row>
    <row r="2256" spans="1:18">
      <c r="A2256" s="1">
        <v>43891</v>
      </c>
      <c r="B2256" s="7">
        <f>MONTH(tbStoricoOrdini[[#This Row],[DATA]])</f>
        <v>3</v>
      </c>
      <c r="C2256" t="s">
        <v>2351</v>
      </c>
      <c r="D2256" t="str">
        <f>RIGHT(tbStoricoOrdini[[#This Row],[ORDINE]],4)</f>
        <v>2253</v>
      </c>
      <c r="E2256" t="s">
        <v>41</v>
      </c>
      <c r="F2256" t="str">
        <f>VLOOKUP(tbStoricoOrdini[[#This Row],[CLIENTE]],tbClienti[],3,FALSE)</f>
        <v>Lazio</v>
      </c>
      <c r="G2256" t="str">
        <f>VLOOKUP(tbStoricoOrdini[[#This Row],[CLIENTE]],tbClienti[],7,FALSE)</f>
        <v>AC</v>
      </c>
      <c r="H2256" t="s">
        <v>74</v>
      </c>
      <c r="I2256" t="str">
        <f>IF(LEFT(tbStoricoOrdini[[#This Row],[ARTICOLO]],3) = "COG","COG",LEFT(tbStoricoOrdini[[#This Row],[ARTICOLO]],FIND(" ",tbStoricoOrdini[[#This Row],[ARTICOLO]])-1))</f>
        <v>AVRC</v>
      </c>
      <c r="J2256" t="str">
        <f>MID(tbStoricoOrdini[[#This Row],[ARTICOLO]],FIND(" ",tbStoricoOrdini[[#This Row],[ARTICOLO]])+1,4)</f>
        <v>2500</v>
      </c>
      <c r="K2256" t="str">
        <f>IFERROR(RIGHT(tbStoricoOrdini[[#This Row],[ARTICOLO]],LEN(tbStoricoOrdini[[#This Row],[ARTICOLO]])-FIND(" ",tbStoricoOrdini[[#This Row],[ARTICOLO]],FIND(" ",tbStoricoOrdini[[#This Row],[ARTICOLO]]) +1)),"")</f>
        <v>Gold</v>
      </c>
      <c r="L2256" s="3">
        <f>VLOOKUP(tbStoricoOrdini[[#This Row],[ARTICOLO]],tbArticoli[],2,FALSE)</f>
        <v>500</v>
      </c>
      <c r="M2256" s="22">
        <f>tbStoricoOrdini[[#This Row],[IMPORTO]]/tbStoricoOrdini[[#This Row],[PREZZO]]</f>
        <v>77.165999999999997</v>
      </c>
      <c r="N2256" t="s">
        <v>9</v>
      </c>
      <c r="O2256" s="8">
        <f>VLOOKUP(tbStoricoOrdini[[#This Row],[AGENTE]],tbAgenti[],2,FALSE)</f>
        <v>0.05</v>
      </c>
      <c r="P2256" s="2">
        <v>38583</v>
      </c>
      <c r="Q2256" s="2">
        <f>tbStoricoOrdini[[#This Row],[IMPORTO]]*tbStoricoOrdini[[#This Row],[% COMM.]]</f>
        <v>1929.15</v>
      </c>
      <c r="R2256" s="2">
        <f>tbStoricoOrdini[[#This Row],[TOT. COMM.]]+tbStoricoOrdini[[#This Row],[IMPORTO]]</f>
        <v>40512.15</v>
      </c>
    </row>
    <row r="2257" spans="1:18">
      <c r="A2257" s="1">
        <v>43891</v>
      </c>
      <c r="B2257" s="7">
        <f>MONTH(tbStoricoOrdini[[#This Row],[DATA]])</f>
        <v>3</v>
      </c>
      <c r="C2257" t="s">
        <v>2352</v>
      </c>
      <c r="D2257" t="str">
        <f>RIGHT(tbStoricoOrdini[[#This Row],[ORDINE]],4)</f>
        <v>2254</v>
      </c>
      <c r="E2257" t="s">
        <v>41</v>
      </c>
      <c r="F2257" t="str">
        <f>VLOOKUP(tbStoricoOrdini[[#This Row],[CLIENTE]],tbClienti[],3,FALSE)</f>
        <v>Lazio</v>
      </c>
      <c r="G2257" t="str">
        <f>VLOOKUP(tbStoricoOrdini[[#This Row],[CLIENTE]],tbClienti[],7,FALSE)</f>
        <v>AC</v>
      </c>
      <c r="H2257" t="s">
        <v>61</v>
      </c>
      <c r="I2257" t="str">
        <f>IF(LEFT(tbStoricoOrdini[[#This Row],[ARTICOLO]],3) = "COG","COG",LEFT(tbStoricoOrdini[[#This Row],[ARTICOLO]],FIND(" ",tbStoricoOrdini[[#This Row],[ARTICOLO]])-1))</f>
        <v>KLM</v>
      </c>
      <c r="J2257" t="str">
        <f>MID(tbStoricoOrdini[[#This Row],[ARTICOLO]],FIND(" ",tbStoricoOrdini[[#This Row],[ARTICOLO]])+1,4)</f>
        <v>5000</v>
      </c>
      <c r="K2257" t="str">
        <f>IFERROR(RIGHT(tbStoricoOrdini[[#This Row],[ARTICOLO]],LEN(tbStoricoOrdini[[#This Row],[ARTICOLO]])-FIND(" ",tbStoricoOrdini[[#This Row],[ARTICOLO]],FIND(" ",tbStoricoOrdini[[#This Row],[ARTICOLO]]) +1)),"")</f>
        <v>Medium</v>
      </c>
      <c r="L2257" s="3">
        <f>VLOOKUP(tbStoricoOrdini[[#This Row],[ARTICOLO]],tbArticoli[],2,FALSE)</f>
        <v>150</v>
      </c>
      <c r="M2257" s="22">
        <f>tbStoricoOrdini[[#This Row],[IMPORTO]]/tbStoricoOrdini[[#This Row],[PREZZO]]</f>
        <v>339.04</v>
      </c>
      <c r="N2257" t="s">
        <v>14</v>
      </c>
      <c r="O2257" s="8">
        <f>VLOOKUP(tbStoricoOrdini[[#This Row],[AGENTE]],tbAgenti[],2,FALSE)</f>
        <v>0.05</v>
      </c>
      <c r="P2257" s="2">
        <v>50856</v>
      </c>
      <c r="Q2257" s="2">
        <f>tbStoricoOrdini[[#This Row],[IMPORTO]]*tbStoricoOrdini[[#This Row],[% COMM.]]</f>
        <v>2542.8000000000002</v>
      </c>
      <c r="R2257" s="2">
        <f>tbStoricoOrdini[[#This Row],[TOT. COMM.]]+tbStoricoOrdini[[#This Row],[IMPORTO]]</f>
        <v>53398.8</v>
      </c>
    </row>
    <row r="2258" spans="1:18">
      <c r="A2258" s="1">
        <v>43891</v>
      </c>
      <c r="B2258" s="7">
        <f>MONTH(tbStoricoOrdini[[#This Row],[DATA]])</f>
        <v>3</v>
      </c>
      <c r="C2258" t="s">
        <v>2353</v>
      </c>
      <c r="D2258" t="str">
        <f>RIGHT(tbStoricoOrdini[[#This Row],[ORDINE]],4)</f>
        <v>2255</v>
      </c>
      <c r="E2258" t="s">
        <v>41</v>
      </c>
      <c r="F2258" t="str">
        <f>VLOOKUP(tbStoricoOrdini[[#This Row],[CLIENTE]],tbClienti[],3,FALSE)</f>
        <v>Lazio</v>
      </c>
      <c r="G2258" t="str">
        <f>VLOOKUP(tbStoricoOrdini[[#This Row],[CLIENTE]],tbClienti[],7,FALSE)</f>
        <v>AC</v>
      </c>
      <c r="H2258" t="s">
        <v>61</v>
      </c>
      <c r="I2258" t="str">
        <f>IF(LEFT(tbStoricoOrdini[[#This Row],[ARTICOLO]],3) = "COG","COG",LEFT(tbStoricoOrdini[[#This Row],[ARTICOLO]],FIND(" ",tbStoricoOrdini[[#This Row],[ARTICOLO]])-1))</f>
        <v>KLM</v>
      </c>
      <c r="J2258" t="str">
        <f>MID(tbStoricoOrdini[[#This Row],[ARTICOLO]],FIND(" ",tbStoricoOrdini[[#This Row],[ARTICOLO]])+1,4)</f>
        <v>5000</v>
      </c>
      <c r="K2258" t="str">
        <f>IFERROR(RIGHT(tbStoricoOrdini[[#This Row],[ARTICOLO]],LEN(tbStoricoOrdini[[#This Row],[ARTICOLO]])-FIND(" ",tbStoricoOrdini[[#This Row],[ARTICOLO]],FIND(" ",tbStoricoOrdini[[#This Row],[ARTICOLO]]) +1)),"")</f>
        <v>Medium</v>
      </c>
      <c r="L2258" s="3">
        <f>VLOOKUP(tbStoricoOrdini[[#This Row],[ARTICOLO]],tbArticoli[],2,FALSE)</f>
        <v>150</v>
      </c>
      <c r="M2258" s="22">
        <f>tbStoricoOrdini[[#This Row],[IMPORTO]]/tbStoricoOrdini[[#This Row],[PREZZO]]</f>
        <v>24.44</v>
      </c>
      <c r="N2258" t="s">
        <v>8</v>
      </c>
      <c r="O2258" s="8">
        <f>VLOOKUP(tbStoricoOrdini[[#This Row],[AGENTE]],tbAgenti[],2,FALSE)</f>
        <v>0.05</v>
      </c>
      <c r="P2258" s="2">
        <v>3666</v>
      </c>
      <c r="Q2258" s="2">
        <f>tbStoricoOrdini[[#This Row],[IMPORTO]]*tbStoricoOrdini[[#This Row],[% COMM.]]</f>
        <v>183.3</v>
      </c>
      <c r="R2258" s="2">
        <f>tbStoricoOrdini[[#This Row],[TOT. COMM.]]+tbStoricoOrdini[[#This Row],[IMPORTO]]</f>
        <v>3849.3</v>
      </c>
    </row>
    <row r="2259" spans="1:18">
      <c r="A2259" s="1">
        <v>43891</v>
      </c>
      <c r="B2259" s="7">
        <f>MONTH(tbStoricoOrdini[[#This Row],[DATA]])</f>
        <v>3</v>
      </c>
      <c r="C2259" t="s">
        <v>2354</v>
      </c>
      <c r="D2259" t="str">
        <f>RIGHT(tbStoricoOrdini[[#This Row],[ORDINE]],4)</f>
        <v>2256</v>
      </c>
      <c r="E2259" t="s">
        <v>41</v>
      </c>
      <c r="F2259" t="str">
        <f>VLOOKUP(tbStoricoOrdini[[#This Row],[CLIENTE]],tbClienti[],3,FALSE)</f>
        <v>Lazio</v>
      </c>
      <c r="G2259" t="str">
        <f>VLOOKUP(tbStoricoOrdini[[#This Row],[CLIENTE]],tbClienti[],7,FALSE)</f>
        <v>AC</v>
      </c>
      <c r="H2259" t="s">
        <v>61</v>
      </c>
      <c r="I2259" t="str">
        <f>IF(LEFT(tbStoricoOrdini[[#This Row],[ARTICOLO]],3) = "COG","COG",LEFT(tbStoricoOrdini[[#This Row],[ARTICOLO]],FIND(" ",tbStoricoOrdini[[#This Row],[ARTICOLO]])-1))</f>
        <v>KLM</v>
      </c>
      <c r="J2259" t="str">
        <f>MID(tbStoricoOrdini[[#This Row],[ARTICOLO]],FIND(" ",tbStoricoOrdini[[#This Row],[ARTICOLO]])+1,4)</f>
        <v>5000</v>
      </c>
      <c r="K2259" t="str">
        <f>IFERROR(RIGHT(tbStoricoOrdini[[#This Row],[ARTICOLO]],LEN(tbStoricoOrdini[[#This Row],[ARTICOLO]])-FIND(" ",tbStoricoOrdini[[#This Row],[ARTICOLO]],FIND(" ",tbStoricoOrdini[[#This Row],[ARTICOLO]]) +1)),"")</f>
        <v>Medium</v>
      </c>
      <c r="L2259" s="3">
        <f>VLOOKUP(tbStoricoOrdini[[#This Row],[ARTICOLO]],tbArticoli[],2,FALSE)</f>
        <v>150</v>
      </c>
      <c r="M2259" s="22">
        <f>tbStoricoOrdini[[#This Row],[IMPORTO]]/tbStoricoOrdini[[#This Row],[PREZZO]]</f>
        <v>6.02</v>
      </c>
      <c r="N2259" t="s">
        <v>6</v>
      </c>
      <c r="O2259" s="8">
        <f>VLOOKUP(tbStoricoOrdini[[#This Row],[AGENTE]],tbAgenti[],2,FALSE)</f>
        <v>7.4999999999999997E-2</v>
      </c>
      <c r="P2259" s="2">
        <v>903</v>
      </c>
      <c r="Q2259" s="2">
        <f>tbStoricoOrdini[[#This Row],[IMPORTO]]*tbStoricoOrdini[[#This Row],[% COMM.]]</f>
        <v>67.724999999999994</v>
      </c>
      <c r="R2259" s="2">
        <f>tbStoricoOrdini[[#This Row],[TOT. COMM.]]+tbStoricoOrdini[[#This Row],[IMPORTO]]</f>
        <v>970.72500000000002</v>
      </c>
    </row>
    <row r="2260" spans="1:18">
      <c r="A2260" s="1">
        <v>43891</v>
      </c>
      <c r="B2260" s="7">
        <f>MONTH(tbStoricoOrdini[[#This Row],[DATA]])</f>
        <v>3</v>
      </c>
      <c r="C2260" t="s">
        <v>2355</v>
      </c>
      <c r="D2260" t="str">
        <f>RIGHT(tbStoricoOrdini[[#This Row],[ORDINE]],4)</f>
        <v>2257</v>
      </c>
      <c r="E2260" t="s">
        <v>41</v>
      </c>
      <c r="F2260" t="str">
        <f>VLOOKUP(tbStoricoOrdini[[#This Row],[CLIENTE]],tbClienti[],3,FALSE)</f>
        <v>Lazio</v>
      </c>
      <c r="G2260" t="str">
        <f>VLOOKUP(tbStoricoOrdini[[#This Row],[CLIENTE]],tbClienti[],7,FALSE)</f>
        <v>AC</v>
      </c>
      <c r="H2260" t="s">
        <v>61</v>
      </c>
      <c r="I2260" t="str">
        <f>IF(LEFT(tbStoricoOrdini[[#This Row],[ARTICOLO]],3) = "COG","COG",LEFT(tbStoricoOrdini[[#This Row],[ARTICOLO]],FIND(" ",tbStoricoOrdini[[#This Row],[ARTICOLO]])-1))</f>
        <v>KLM</v>
      </c>
      <c r="J2260" t="str">
        <f>MID(tbStoricoOrdini[[#This Row],[ARTICOLO]],FIND(" ",tbStoricoOrdini[[#This Row],[ARTICOLO]])+1,4)</f>
        <v>5000</v>
      </c>
      <c r="K2260" t="str">
        <f>IFERROR(RIGHT(tbStoricoOrdini[[#This Row],[ARTICOLO]],LEN(tbStoricoOrdini[[#This Row],[ARTICOLO]])-FIND(" ",tbStoricoOrdini[[#This Row],[ARTICOLO]],FIND(" ",tbStoricoOrdini[[#This Row],[ARTICOLO]]) +1)),"")</f>
        <v>Medium</v>
      </c>
      <c r="L2260" s="3">
        <f>VLOOKUP(tbStoricoOrdini[[#This Row],[ARTICOLO]],tbArticoli[],2,FALSE)</f>
        <v>150</v>
      </c>
      <c r="M2260" s="22">
        <f>tbStoricoOrdini[[#This Row],[IMPORTO]]/tbStoricoOrdini[[#This Row],[PREZZO]]</f>
        <v>369.29333333333335</v>
      </c>
      <c r="N2260" t="s">
        <v>9</v>
      </c>
      <c r="O2260" s="8">
        <f>VLOOKUP(tbStoricoOrdini[[#This Row],[AGENTE]],tbAgenti[],2,FALSE)</f>
        <v>0.05</v>
      </c>
      <c r="P2260" s="2">
        <v>55394</v>
      </c>
      <c r="Q2260" s="2">
        <f>tbStoricoOrdini[[#This Row],[IMPORTO]]*tbStoricoOrdini[[#This Row],[% COMM.]]</f>
        <v>2769.7000000000003</v>
      </c>
      <c r="R2260" s="2">
        <f>tbStoricoOrdini[[#This Row],[TOT. COMM.]]+tbStoricoOrdini[[#This Row],[IMPORTO]]</f>
        <v>58163.7</v>
      </c>
    </row>
    <row r="2261" spans="1:18">
      <c r="A2261" s="1">
        <v>43891</v>
      </c>
      <c r="B2261" s="7">
        <f>MONTH(tbStoricoOrdini[[#This Row],[DATA]])</f>
        <v>3</v>
      </c>
      <c r="C2261" t="s">
        <v>2356</v>
      </c>
      <c r="D2261" t="str">
        <f>RIGHT(tbStoricoOrdini[[#This Row],[ORDINE]],4)</f>
        <v>2258</v>
      </c>
      <c r="E2261" t="s">
        <v>41</v>
      </c>
      <c r="F2261" t="str">
        <f>VLOOKUP(tbStoricoOrdini[[#This Row],[CLIENTE]],tbClienti[],3,FALSE)</f>
        <v>Lazio</v>
      </c>
      <c r="G2261" t="str">
        <f>VLOOKUP(tbStoricoOrdini[[#This Row],[CLIENTE]],tbClienti[],7,FALSE)</f>
        <v>AC</v>
      </c>
      <c r="H2261" t="s">
        <v>79</v>
      </c>
      <c r="I2261" t="str">
        <f>IF(LEFT(tbStoricoOrdini[[#This Row],[ARTICOLO]],3) = "COG","COG",LEFT(tbStoricoOrdini[[#This Row],[ARTICOLO]],FIND(" ",tbStoricoOrdini[[#This Row],[ARTICOLO]])-1))</f>
        <v>COG</v>
      </c>
      <c r="J2261" t="str">
        <f>MID(tbStoricoOrdini[[#This Row],[ARTICOLO]],FIND(" ",tbStoricoOrdini[[#This Row],[ARTICOLO]])+1,4)</f>
        <v>4000</v>
      </c>
      <c r="K2261" t="str">
        <f>IFERROR(RIGHT(tbStoricoOrdini[[#This Row],[ARTICOLO]],LEN(tbStoricoOrdini[[#This Row],[ARTICOLO]])-FIND(" ",tbStoricoOrdini[[#This Row],[ARTICOLO]],FIND(" ",tbStoricoOrdini[[#This Row],[ARTICOLO]]) +1)),"")</f>
        <v>Plus</v>
      </c>
      <c r="L2261" s="3">
        <f>VLOOKUP(tbStoricoOrdini[[#This Row],[ARTICOLO]],tbArticoli[],2,FALSE)</f>
        <v>240</v>
      </c>
      <c r="M2261" s="22">
        <f>tbStoricoOrdini[[#This Row],[IMPORTO]]/tbStoricoOrdini[[#This Row],[PREZZO]]</f>
        <v>8.3874999999999993</v>
      </c>
      <c r="N2261" t="s">
        <v>13</v>
      </c>
      <c r="O2261" s="8">
        <f>VLOOKUP(tbStoricoOrdini[[#This Row],[AGENTE]],tbAgenti[],2,FALSE)</f>
        <v>0.1</v>
      </c>
      <c r="P2261" s="2">
        <v>2013</v>
      </c>
      <c r="Q2261" s="2">
        <f>tbStoricoOrdini[[#This Row],[IMPORTO]]*tbStoricoOrdini[[#This Row],[% COMM.]]</f>
        <v>201.3</v>
      </c>
      <c r="R2261" s="2">
        <f>tbStoricoOrdini[[#This Row],[TOT. COMM.]]+tbStoricoOrdini[[#This Row],[IMPORTO]]</f>
        <v>2214.3000000000002</v>
      </c>
    </row>
    <row r="2262" spans="1:18">
      <c r="A2262" s="1">
        <v>43891</v>
      </c>
      <c r="B2262" s="7">
        <f>MONTH(tbStoricoOrdini[[#This Row],[DATA]])</f>
        <v>3</v>
      </c>
      <c r="C2262" t="s">
        <v>2357</v>
      </c>
      <c r="D2262" t="str">
        <f>RIGHT(tbStoricoOrdini[[#This Row],[ORDINE]],4)</f>
        <v>2259</v>
      </c>
      <c r="E2262" t="s">
        <v>41</v>
      </c>
      <c r="F2262" t="str">
        <f>VLOOKUP(tbStoricoOrdini[[#This Row],[CLIENTE]],tbClienti[],3,FALSE)</f>
        <v>Lazio</v>
      </c>
      <c r="G2262" t="str">
        <f>VLOOKUP(tbStoricoOrdini[[#This Row],[CLIENTE]],tbClienti[],7,FALSE)</f>
        <v>AC</v>
      </c>
      <c r="H2262" t="s">
        <v>79</v>
      </c>
      <c r="I2262" t="str">
        <f>IF(LEFT(tbStoricoOrdini[[#This Row],[ARTICOLO]],3) = "COG","COG",LEFT(tbStoricoOrdini[[#This Row],[ARTICOLO]],FIND(" ",tbStoricoOrdini[[#This Row],[ARTICOLO]])-1))</f>
        <v>COG</v>
      </c>
      <c r="J2262" t="str">
        <f>MID(tbStoricoOrdini[[#This Row],[ARTICOLO]],FIND(" ",tbStoricoOrdini[[#This Row],[ARTICOLO]])+1,4)</f>
        <v>4000</v>
      </c>
      <c r="K2262" t="str">
        <f>IFERROR(RIGHT(tbStoricoOrdini[[#This Row],[ARTICOLO]],LEN(tbStoricoOrdini[[#This Row],[ARTICOLO]])-FIND(" ",tbStoricoOrdini[[#This Row],[ARTICOLO]],FIND(" ",tbStoricoOrdini[[#This Row],[ARTICOLO]]) +1)),"")</f>
        <v>Plus</v>
      </c>
      <c r="L2262" s="3">
        <f>VLOOKUP(tbStoricoOrdini[[#This Row],[ARTICOLO]],tbArticoli[],2,FALSE)</f>
        <v>240</v>
      </c>
      <c r="M2262" s="22">
        <f>tbStoricoOrdini[[#This Row],[IMPORTO]]/tbStoricoOrdini[[#This Row],[PREZZO]]</f>
        <v>1275.7249999999999</v>
      </c>
      <c r="N2262" t="s">
        <v>6</v>
      </c>
      <c r="O2262" s="8">
        <f>VLOOKUP(tbStoricoOrdini[[#This Row],[AGENTE]],tbAgenti[],2,FALSE)</f>
        <v>7.4999999999999997E-2</v>
      </c>
      <c r="P2262" s="2">
        <v>306174</v>
      </c>
      <c r="Q2262" s="2">
        <f>tbStoricoOrdini[[#This Row],[IMPORTO]]*tbStoricoOrdini[[#This Row],[% COMM.]]</f>
        <v>22963.05</v>
      </c>
      <c r="R2262" s="2">
        <f>tbStoricoOrdini[[#This Row],[TOT. COMM.]]+tbStoricoOrdini[[#This Row],[IMPORTO]]</f>
        <v>329137.05</v>
      </c>
    </row>
    <row r="2263" spans="1:18">
      <c r="A2263" s="1">
        <v>43891</v>
      </c>
      <c r="B2263" s="7">
        <f>MONTH(tbStoricoOrdini[[#This Row],[DATA]])</f>
        <v>3</v>
      </c>
      <c r="C2263" t="s">
        <v>2358</v>
      </c>
      <c r="D2263" t="str">
        <f>RIGHT(tbStoricoOrdini[[#This Row],[ORDINE]],4)</f>
        <v>2260</v>
      </c>
      <c r="E2263" t="s">
        <v>41</v>
      </c>
      <c r="F2263" t="str">
        <f>VLOOKUP(tbStoricoOrdini[[#This Row],[CLIENTE]],tbClienti[],3,FALSE)</f>
        <v>Lazio</v>
      </c>
      <c r="G2263" t="str">
        <f>VLOOKUP(tbStoricoOrdini[[#This Row],[CLIENTE]],tbClienti[],7,FALSE)</f>
        <v>AC</v>
      </c>
      <c r="H2263" t="s">
        <v>79</v>
      </c>
      <c r="I2263" t="str">
        <f>IF(LEFT(tbStoricoOrdini[[#This Row],[ARTICOLO]],3) = "COG","COG",LEFT(tbStoricoOrdini[[#This Row],[ARTICOLO]],FIND(" ",tbStoricoOrdini[[#This Row],[ARTICOLO]])-1))</f>
        <v>COG</v>
      </c>
      <c r="J2263" t="str">
        <f>MID(tbStoricoOrdini[[#This Row],[ARTICOLO]],FIND(" ",tbStoricoOrdini[[#This Row],[ARTICOLO]])+1,4)</f>
        <v>4000</v>
      </c>
      <c r="K2263" t="str">
        <f>IFERROR(RIGHT(tbStoricoOrdini[[#This Row],[ARTICOLO]],LEN(tbStoricoOrdini[[#This Row],[ARTICOLO]])-FIND(" ",tbStoricoOrdini[[#This Row],[ARTICOLO]],FIND(" ",tbStoricoOrdini[[#This Row],[ARTICOLO]]) +1)),"")</f>
        <v>Plus</v>
      </c>
      <c r="L2263" s="3">
        <f>VLOOKUP(tbStoricoOrdini[[#This Row],[ARTICOLO]],tbArticoli[],2,FALSE)</f>
        <v>240</v>
      </c>
      <c r="M2263" s="22">
        <f>tbStoricoOrdini[[#This Row],[IMPORTO]]/tbStoricoOrdini[[#This Row],[PREZZO]]</f>
        <v>882.05833333333328</v>
      </c>
      <c r="N2263" t="s">
        <v>9</v>
      </c>
      <c r="O2263" s="8">
        <f>VLOOKUP(tbStoricoOrdini[[#This Row],[AGENTE]],tbAgenti[],2,FALSE)</f>
        <v>0.05</v>
      </c>
      <c r="P2263" s="2">
        <v>211694</v>
      </c>
      <c r="Q2263" s="2">
        <f>tbStoricoOrdini[[#This Row],[IMPORTO]]*tbStoricoOrdini[[#This Row],[% COMM.]]</f>
        <v>10584.7</v>
      </c>
      <c r="R2263" s="2">
        <f>tbStoricoOrdini[[#This Row],[TOT. COMM.]]+tbStoricoOrdini[[#This Row],[IMPORTO]]</f>
        <v>222278.7</v>
      </c>
    </row>
    <row r="2264" spans="1:18">
      <c r="A2264" s="1">
        <v>43891</v>
      </c>
      <c r="B2264" s="7">
        <f>MONTH(tbStoricoOrdini[[#This Row],[DATA]])</f>
        <v>3</v>
      </c>
      <c r="C2264" t="s">
        <v>2359</v>
      </c>
      <c r="D2264" t="str">
        <f>RIGHT(tbStoricoOrdini[[#This Row],[ORDINE]],4)</f>
        <v>2261</v>
      </c>
      <c r="E2264" t="s">
        <v>41</v>
      </c>
      <c r="F2264" t="str">
        <f>VLOOKUP(tbStoricoOrdini[[#This Row],[CLIENTE]],tbClienti[],3,FALSE)</f>
        <v>Lazio</v>
      </c>
      <c r="G2264" t="str">
        <f>VLOOKUP(tbStoricoOrdini[[#This Row],[CLIENTE]],tbClienti[],7,FALSE)</f>
        <v>AC</v>
      </c>
      <c r="H2264" t="s">
        <v>60</v>
      </c>
      <c r="I2264" t="str">
        <f>IF(LEFT(tbStoricoOrdini[[#This Row],[ARTICOLO]],3) = "COG","COG",LEFT(tbStoricoOrdini[[#This Row],[ARTICOLO]],FIND(" ",tbStoricoOrdini[[#This Row],[ARTICOLO]])-1))</f>
        <v>KLM</v>
      </c>
      <c r="J2264" t="str">
        <f>MID(tbStoricoOrdini[[#This Row],[ARTICOLO]],FIND(" ",tbStoricoOrdini[[#This Row],[ARTICOLO]])+1,4)</f>
        <v>5000</v>
      </c>
      <c r="K2264" t="str">
        <f>IFERROR(RIGHT(tbStoricoOrdini[[#This Row],[ARTICOLO]],LEN(tbStoricoOrdini[[#This Row],[ARTICOLO]])-FIND(" ",tbStoricoOrdini[[#This Row],[ARTICOLO]],FIND(" ",tbStoricoOrdini[[#This Row],[ARTICOLO]]) +1)),"")</f>
        <v>Plus</v>
      </c>
      <c r="L2264" s="3">
        <f>VLOOKUP(tbStoricoOrdini[[#This Row],[ARTICOLO]],tbArticoli[],2,FALSE)</f>
        <v>175</v>
      </c>
      <c r="M2264" s="22">
        <f>tbStoricoOrdini[[#This Row],[IMPORTO]]/tbStoricoOrdini[[#This Row],[PREZZO]]</f>
        <v>11.674285714285714</v>
      </c>
      <c r="N2264" t="s">
        <v>8</v>
      </c>
      <c r="O2264" s="8">
        <f>VLOOKUP(tbStoricoOrdini[[#This Row],[AGENTE]],tbAgenti[],2,FALSE)</f>
        <v>0.05</v>
      </c>
      <c r="P2264" s="2">
        <v>2043</v>
      </c>
      <c r="Q2264" s="2">
        <f>tbStoricoOrdini[[#This Row],[IMPORTO]]*tbStoricoOrdini[[#This Row],[% COMM.]]</f>
        <v>102.15</v>
      </c>
      <c r="R2264" s="2">
        <f>tbStoricoOrdini[[#This Row],[TOT. COMM.]]+tbStoricoOrdini[[#This Row],[IMPORTO]]</f>
        <v>2145.15</v>
      </c>
    </row>
    <row r="2265" spans="1:18">
      <c r="A2265" s="1">
        <v>43891</v>
      </c>
      <c r="B2265" s="7">
        <f>MONTH(tbStoricoOrdini[[#This Row],[DATA]])</f>
        <v>3</v>
      </c>
      <c r="C2265" t="s">
        <v>2360</v>
      </c>
      <c r="D2265" t="str">
        <f>RIGHT(tbStoricoOrdini[[#This Row],[ORDINE]],4)</f>
        <v>2262</v>
      </c>
      <c r="E2265" t="s">
        <v>41</v>
      </c>
      <c r="F2265" t="str">
        <f>VLOOKUP(tbStoricoOrdini[[#This Row],[CLIENTE]],tbClienti[],3,FALSE)</f>
        <v>Lazio</v>
      </c>
      <c r="G2265" t="str">
        <f>VLOOKUP(tbStoricoOrdini[[#This Row],[CLIENTE]],tbClienti[],7,FALSE)</f>
        <v>AC</v>
      </c>
      <c r="H2265" t="s">
        <v>60</v>
      </c>
      <c r="I2265" t="str">
        <f>IF(LEFT(tbStoricoOrdini[[#This Row],[ARTICOLO]],3) = "COG","COG",LEFT(tbStoricoOrdini[[#This Row],[ARTICOLO]],FIND(" ",tbStoricoOrdini[[#This Row],[ARTICOLO]])-1))</f>
        <v>KLM</v>
      </c>
      <c r="J2265" t="str">
        <f>MID(tbStoricoOrdini[[#This Row],[ARTICOLO]],FIND(" ",tbStoricoOrdini[[#This Row],[ARTICOLO]])+1,4)</f>
        <v>5000</v>
      </c>
      <c r="K2265" t="str">
        <f>IFERROR(RIGHT(tbStoricoOrdini[[#This Row],[ARTICOLO]],LEN(tbStoricoOrdini[[#This Row],[ARTICOLO]])-FIND(" ",tbStoricoOrdini[[#This Row],[ARTICOLO]],FIND(" ",tbStoricoOrdini[[#This Row],[ARTICOLO]]) +1)),"")</f>
        <v>Plus</v>
      </c>
      <c r="L2265" s="3">
        <f>VLOOKUP(tbStoricoOrdini[[#This Row],[ARTICOLO]],tbArticoli[],2,FALSE)</f>
        <v>175</v>
      </c>
      <c r="M2265" s="22">
        <f>tbStoricoOrdini[[#This Row],[IMPORTO]]/tbStoricoOrdini[[#This Row],[PREZZO]]</f>
        <v>8.5028571428571436</v>
      </c>
      <c r="N2265" t="s">
        <v>6</v>
      </c>
      <c r="O2265" s="8">
        <f>VLOOKUP(tbStoricoOrdini[[#This Row],[AGENTE]],tbAgenti[],2,FALSE)</f>
        <v>7.4999999999999997E-2</v>
      </c>
      <c r="P2265" s="2">
        <v>1488</v>
      </c>
      <c r="Q2265" s="2">
        <f>tbStoricoOrdini[[#This Row],[IMPORTO]]*tbStoricoOrdini[[#This Row],[% COMM.]]</f>
        <v>111.6</v>
      </c>
      <c r="R2265" s="2">
        <f>tbStoricoOrdini[[#This Row],[TOT. COMM.]]+tbStoricoOrdini[[#This Row],[IMPORTO]]</f>
        <v>1599.6</v>
      </c>
    </row>
    <row r="2266" spans="1:18">
      <c r="A2266" s="1">
        <v>43891</v>
      </c>
      <c r="B2266" s="7">
        <f>MONTH(tbStoricoOrdini[[#This Row],[DATA]])</f>
        <v>3</v>
      </c>
      <c r="C2266" t="s">
        <v>2361</v>
      </c>
      <c r="D2266" t="str">
        <f>RIGHT(tbStoricoOrdini[[#This Row],[ORDINE]],4)</f>
        <v>2263</v>
      </c>
      <c r="E2266" t="s">
        <v>41</v>
      </c>
      <c r="F2266" t="str">
        <f>VLOOKUP(tbStoricoOrdini[[#This Row],[CLIENTE]],tbClienti[],3,FALSE)</f>
        <v>Lazio</v>
      </c>
      <c r="G2266" t="str">
        <f>VLOOKUP(tbStoricoOrdini[[#This Row],[CLIENTE]],tbClienti[],7,FALSE)</f>
        <v>AC</v>
      </c>
      <c r="H2266" t="s">
        <v>60</v>
      </c>
      <c r="I2266" t="str">
        <f>IF(LEFT(tbStoricoOrdini[[#This Row],[ARTICOLO]],3) = "COG","COG",LEFT(tbStoricoOrdini[[#This Row],[ARTICOLO]],FIND(" ",tbStoricoOrdini[[#This Row],[ARTICOLO]])-1))</f>
        <v>KLM</v>
      </c>
      <c r="J2266" t="str">
        <f>MID(tbStoricoOrdini[[#This Row],[ARTICOLO]],FIND(" ",tbStoricoOrdini[[#This Row],[ARTICOLO]])+1,4)</f>
        <v>5000</v>
      </c>
      <c r="K2266" t="str">
        <f>IFERROR(RIGHT(tbStoricoOrdini[[#This Row],[ARTICOLO]],LEN(tbStoricoOrdini[[#This Row],[ARTICOLO]])-FIND(" ",tbStoricoOrdini[[#This Row],[ARTICOLO]],FIND(" ",tbStoricoOrdini[[#This Row],[ARTICOLO]]) +1)),"")</f>
        <v>Plus</v>
      </c>
      <c r="L2266" s="3">
        <f>VLOOKUP(tbStoricoOrdini[[#This Row],[ARTICOLO]],tbArticoli[],2,FALSE)</f>
        <v>175</v>
      </c>
      <c r="M2266" s="22">
        <f>tbStoricoOrdini[[#This Row],[IMPORTO]]/tbStoricoOrdini[[#This Row],[PREZZO]]</f>
        <v>39.674285714285716</v>
      </c>
      <c r="N2266" t="s">
        <v>9</v>
      </c>
      <c r="O2266" s="8">
        <f>VLOOKUP(tbStoricoOrdini[[#This Row],[AGENTE]],tbAgenti[],2,FALSE)</f>
        <v>0.05</v>
      </c>
      <c r="P2266" s="2">
        <v>6943</v>
      </c>
      <c r="Q2266" s="2">
        <f>tbStoricoOrdini[[#This Row],[IMPORTO]]*tbStoricoOrdini[[#This Row],[% COMM.]]</f>
        <v>347.15000000000003</v>
      </c>
      <c r="R2266" s="2">
        <f>tbStoricoOrdini[[#This Row],[TOT. COMM.]]+tbStoricoOrdini[[#This Row],[IMPORTO]]</f>
        <v>7290.15</v>
      </c>
    </row>
    <row r="2267" spans="1:18">
      <c r="A2267" s="1">
        <v>43891</v>
      </c>
      <c r="B2267" s="7">
        <f>MONTH(tbStoricoOrdini[[#This Row],[DATA]])</f>
        <v>3</v>
      </c>
      <c r="C2267" t="s">
        <v>2362</v>
      </c>
      <c r="D2267" t="str">
        <f>RIGHT(tbStoricoOrdini[[#This Row],[ORDINE]],4)</f>
        <v>2264</v>
      </c>
      <c r="E2267" t="s">
        <v>41</v>
      </c>
      <c r="F2267" t="str">
        <f>VLOOKUP(tbStoricoOrdini[[#This Row],[CLIENTE]],tbClienti[],3,FALSE)</f>
        <v>Lazio</v>
      </c>
      <c r="G2267" t="str">
        <f>VLOOKUP(tbStoricoOrdini[[#This Row],[CLIENTE]],tbClienti[],7,FALSE)</f>
        <v>AC</v>
      </c>
      <c r="H2267" t="s">
        <v>63</v>
      </c>
      <c r="I2267" t="str">
        <f>IF(LEFT(tbStoricoOrdini[[#This Row],[ARTICOLO]],3) = "COG","COG",LEFT(tbStoricoOrdini[[#This Row],[ARTICOLO]],FIND(" ",tbStoricoOrdini[[#This Row],[ARTICOLO]])-1))</f>
        <v>KLM</v>
      </c>
      <c r="J2267" t="str">
        <f>MID(tbStoricoOrdini[[#This Row],[ARTICOLO]],FIND(" ",tbStoricoOrdini[[#This Row],[ARTICOLO]])+1,4)</f>
        <v>3000</v>
      </c>
      <c r="K2267" t="str">
        <f>IFERROR(RIGHT(tbStoricoOrdini[[#This Row],[ARTICOLO]],LEN(tbStoricoOrdini[[#This Row],[ARTICOLO]])-FIND(" ",tbStoricoOrdini[[#This Row],[ARTICOLO]],FIND(" ",tbStoricoOrdini[[#This Row],[ARTICOLO]]) +1)),"")</f>
        <v>Plus</v>
      </c>
      <c r="L2267" s="3">
        <f>VLOOKUP(tbStoricoOrdini[[#This Row],[ARTICOLO]],tbArticoli[],2,FALSE)</f>
        <v>145</v>
      </c>
      <c r="M2267" s="22">
        <f>tbStoricoOrdini[[#This Row],[IMPORTO]]/tbStoricoOrdini[[#This Row],[PREZZO]]</f>
        <v>116.69655172413793</v>
      </c>
      <c r="N2267" t="s">
        <v>15</v>
      </c>
      <c r="O2267" s="8">
        <f>VLOOKUP(tbStoricoOrdini[[#This Row],[AGENTE]],tbAgenti[],2,FALSE)</f>
        <v>0.08</v>
      </c>
      <c r="P2267" s="2">
        <v>16921</v>
      </c>
      <c r="Q2267" s="2">
        <f>tbStoricoOrdini[[#This Row],[IMPORTO]]*tbStoricoOrdini[[#This Row],[% COMM.]]</f>
        <v>1353.68</v>
      </c>
      <c r="R2267" s="2">
        <f>tbStoricoOrdini[[#This Row],[TOT. COMM.]]+tbStoricoOrdini[[#This Row],[IMPORTO]]</f>
        <v>18274.68</v>
      </c>
    </row>
    <row r="2268" spans="1:18">
      <c r="A2268" s="1">
        <v>43891</v>
      </c>
      <c r="B2268" s="7">
        <f>MONTH(tbStoricoOrdini[[#This Row],[DATA]])</f>
        <v>3</v>
      </c>
      <c r="C2268" t="s">
        <v>2363</v>
      </c>
      <c r="D2268" t="str">
        <f>RIGHT(tbStoricoOrdini[[#This Row],[ORDINE]],4)</f>
        <v>2265</v>
      </c>
      <c r="E2268" t="s">
        <v>41</v>
      </c>
      <c r="F2268" t="str">
        <f>VLOOKUP(tbStoricoOrdini[[#This Row],[CLIENTE]],tbClienti[],3,FALSE)</f>
        <v>Lazio</v>
      </c>
      <c r="G2268" t="str">
        <f>VLOOKUP(tbStoricoOrdini[[#This Row],[CLIENTE]],tbClienti[],7,FALSE)</f>
        <v>AC</v>
      </c>
      <c r="H2268" t="s">
        <v>63</v>
      </c>
      <c r="I2268" t="str">
        <f>IF(LEFT(tbStoricoOrdini[[#This Row],[ARTICOLO]],3) = "COG","COG",LEFT(tbStoricoOrdini[[#This Row],[ARTICOLO]],FIND(" ",tbStoricoOrdini[[#This Row],[ARTICOLO]])-1))</f>
        <v>KLM</v>
      </c>
      <c r="J2268" t="str">
        <f>MID(tbStoricoOrdini[[#This Row],[ARTICOLO]],FIND(" ",tbStoricoOrdini[[#This Row],[ARTICOLO]])+1,4)</f>
        <v>3000</v>
      </c>
      <c r="K2268" t="str">
        <f>IFERROR(RIGHT(tbStoricoOrdini[[#This Row],[ARTICOLO]],LEN(tbStoricoOrdini[[#This Row],[ARTICOLO]])-FIND(" ",tbStoricoOrdini[[#This Row],[ARTICOLO]],FIND(" ",tbStoricoOrdini[[#This Row],[ARTICOLO]]) +1)),"")</f>
        <v>Plus</v>
      </c>
      <c r="L2268" s="3">
        <f>VLOOKUP(tbStoricoOrdini[[#This Row],[ARTICOLO]],tbArticoli[],2,FALSE)</f>
        <v>145</v>
      </c>
      <c r="M2268" s="22">
        <f>tbStoricoOrdini[[#This Row],[IMPORTO]]/tbStoricoOrdini[[#This Row],[PREZZO]]</f>
        <v>47.144827586206894</v>
      </c>
      <c r="N2268" t="s">
        <v>13</v>
      </c>
      <c r="O2268" s="8">
        <f>VLOOKUP(tbStoricoOrdini[[#This Row],[AGENTE]],tbAgenti[],2,FALSE)</f>
        <v>0.1</v>
      </c>
      <c r="P2268" s="2">
        <v>6836</v>
      </c>
      <c r="Q2268" s="2">
        <f>tbStoricoOrdini[[#This Row],[IMPORTO]]*tbStoricoOrdini[[#This Row],[% COMM.]]</f>
        <v>683.6</v>
      </c>
      <c r="R2268" s="2">
        <f>tbStoricoOrdini[[#This Row],[TOT. COMM.]]+tbStoricoOrdini[[#This Row],[IMPORTO]]</f>
        <v>7519.6</v>
      </c>
    </row>
    <row r="2269" spans="1:18">
      <c r="A2269" s="1">
        <v>43891</v>
      </c>
      <c r="B2269" s="7">
        <f>MONTH(tbStoricoOrdini[[#This Row],[DATA]])</f>
        <v>3</v>
      </c>
      <c r="C2269" t="s">
        <v>2364</v>
      </c>
      <c r="D2269" t="str">
        <f>RIGHT(tbStoricoOrdini[[#This Row],[ORDINE]],4)</f>
        <v>2266</v>
      </c>
      <c r="E2269" t="s">
        <v>41</v>
      </c>
      <c r="F2269" t="str">
        <f>VLOOKUP(tbStoricoOrdini[[#This Row],[CLIENTE]],tbClienti[],3,FALSE)</f>
        <v>Lazio</v>
      </c>
      <c r="G2269" t="str">
        <f>VLOOKUP(tbStoricoOrdini[[#This Row],[CLIENTE]],tbClienti[],7,FALSE)</f>
        <v>AC</v>
      </c>
      <c r="H2269" t="s">
        <v>63</v>
      </c>
      <c r="I2269" t="str">
        <f>IF(LEFT(tbStoricoOrdini[[#This Row],[ARTICOLO]],3) = "COG","COG",LEFT(tbStoricoOrdini[[#This Row],[ARTICOLO]],FIND(" ",tbStoricoOrdini[[#This Row],[ARTICOLO]])-1))</f>
        <v>KLM</v>
      </c>
      <c r="J2269" t="str">
        <f>MID(tbStoricoOrdini[[#This Row],[ARTICOLO]],FIND(" ",tbStoricoOrdini[[#This Row],[ARTICOLO]])+1,4)</f>
        <v>3000</v>
      </c>
      <c r="K2269" t="str">
        <f>IFERROR(RIGHT(tbStoricoOrdini[[#This Row],[ARTICOLO]],LEN(tbStoricoOrdini[[#This Row],[ARTICOLO]])-FIND(" ",tbStoricoOrdini[[#This Row],[ARTICOLO]],FIND(" ",tbStoricoOrdini[[#This Row],[ARTICOLO]]) +1)),"")</f>
        <v>Plus</v>
      </c>
      <c r="L2269" s="3">
        <f>VLOOKUP(tbStoricoOrdini[[#This Row],[ARTICOLO]],tbArticoli[],2,FALSE)</f>
        <v>145</v>
      </c>
      <c r="M2269" s="22">
        <f>tbStoricoOrdini[[#This Row],[IMPORTO]]/tbStoricoOrdini[[#This Row],[PREZZO]]</f>
        <v>85.50344827586207</v>
      </c>
      <c r="N2269" t="s">
        <v>6</v>
      </c>
      <c r="O2269" s="8">
        <f>VLOOKUP(tbStoricoOrdini[[#This Row],[AGENTE]],tbAgenti[],2,FALSE)</f>
        <v>7.4999999999999997E-2</v>
      </c>
      <c r="P2269" s="2">
        <v>12398</v>
      </c>
      <c r="Q2269" s="2">
        <f>tbStoricoOrdini[[#This Row],[IMPORTO]]*tbStoricoOrdini[[#This Row],[% COMM.]]</f>
        <v>929.84999999999991</v>
      </c>
      <c r="R2269" s="2">
        <f>tbStoricoOrdini[[#This Row],[TOT. COMM.]]+tbStoricoOrdini[[#This Row],[IMPORTO]]</f>
        <v>13327.85</v>
      </c>
    </row>
    <row r="2270" spans="1:18">
      <c r="A2270" s="1">
        <v>43891</v>
      </c>
      <c r="B2270" s="7">
        <f>MONTH(tbStoricoOrdini[[#This Row],[DATA]])</f>
        <v>3</v>
      </c>
      <c r="C2270" t="s">
        <v>2365</v>
      </c>
      <c r="D2270" t="str">
        <f>RIGHT(tbStoricoOrdini[[#This Row],[ORDINE]],4)</f>
        <v>2267</v>
      </c>
      <c r="E2270" t="s">
        <v>41</v>
      </c>
      <c r="F2270" t="str">
        <f>VLOOKUP(tbStoricoOrdini[[#This Row],[CLIENTE]],tbClienti[],3,FALSE)</f>
        <v>Lazio</v>
      </c>
      <c r="G2270" t="str">
        <f>VLOOKUP(tbStoricoOrdini[[#This Row],[CLIENTE]],tbClienti[],7,FALSE)</f>
        <v>AC</v>
      </c>
      <c r="H2270" t="s">
        <v>63</v>
      </c>
      <c r="I2270" t="str">
        <f>IF(LEFT(tbStoricoOrdini[[#This Row],[ARTICOLO]],3) = "COG","COG",LEFT(tbStoricoOrdini[[#This Row],[ARTICOLO]],FIND(" ",tbStoricoOrdini[[#This Row],[ARTICOLO]])-1))</f>
        <v>KLM</v>
      </c>
      <c r="J2270" t="str">
        <f>MID(tbStoricoOrdini[[#This Row],[ARTICOLO]],FIND(" ",tbStoricoOrdini[[#This Row],[ARTICOLO]])+1,4)</f>
        <v>3000</v>
      </c>
      <c r="K2270" t="str">
        <f>IFERROR(RIGHT(tbStoricoOrdini[[#This Row],[ARTICOLO]],LEN(tbStoricoOrdini[[#This Row],[ARTICOLO]])-FIND(" ",tbStoricoOrdini[[#This Row],[ARTICOLO]],FIND(" ",tbStoricoOrdini[[#This Row],[ARTICOLO]]) +1)),"")</f>
        <v>Plus</v>
      </c>
      <c r="L2270" s="3">
        <f>VLOOKUP(tbStoricoOrdini[[#This Row],[ARTICOLO]],tbArticoli[],2,FALSE)</f>
        <v>145</v>
      </c>
      <c r="M2270" s="22">
        <f>tbStoricoOrdini[[#This Row],[IMPORTO]]/tbStoricoOrdini[[#This Row],[PREZZO]]</f>
        <v>362.28275862068966</v>
      </c>
      <c r="N2270" t="s">
        <v>9</v>
      </c>
      <c r="O2270" s="8">
        <f>VLOOKUP(tbStoricoOrdini[[#This Row],[AGENTE]],tbAgenti[],2,FALSE)</f>
        <v>0.05</v>
      </c>
      <c r="P2270" s="2">
        <v>52531</v>
      </c>
      <c r="Q2270" s="2">
        <f>tbStoricoOrdini[[#This Row],[IMPORTO]]*tbStoricoOrdini[[#This Row],[% COMM.]]</f>
        <v>2626.55</v>
      </c>
      <c r="R2270" s="2">
        <f>tbStoricoOrdini[[#This Row],[TOT. COMM.]]+tbStoricoOrdini[[#This Row],[IMPORTO]]</f>
        <v>55157.55</v>
      </c>
    </row>
    <row r="2271" spans="1:18">
      <c r="A2271" s="1">
        <v>43891</v>
      </c>
      <c r="B2271" s="7">
        <f>MONTH(tbStoricoOrdini[[#This Row],[DATA]])</f>
        <v>3</v>
      </c>
      <c r="C2271" t="s">
        <v>2366</v>
      </c>
      <c r="D2271" t="str">
        <f>RIGHT(tbStoricoOrdini[[#This Row],[ORDINE]],4)</f>
        <v>2268</v>
      </c>
      <c r="E2271" t="s">
        <v>41</v>
      </c>
      <c r="F2271" t="str">
        <f>VLOOKUP(tbStoricoOrdini[[#This Row],[CLIENTE]],tbClienti[],3,FALSE)</f>
        <v>Lazio</v>
      </c>
      <c r="G2271" t="str">
        <f>VLOOKUP(tbStoricoOrdini[[#This Row],[CLIENTE]],tbClienti[],7,FALSE)</f>
        <v>AC</v>
      </c>
      <c r="H2271" t="s">
        <v>66</v>
      </c>
      <c r="I2271" t="str">
        <f>IF(LEFT(tbStoricoOrdini[[#This Row],[ARTICOLO]],3) = "COG","COG",LEFT(tbStoricoOrdini[[#This Row],[ARTICOLO]],FIND(" ",tbStoricoOrdini[[#This Row],[ARTICOLO]])-1))</f>
        <v>BAG</v>
      </c>
      <c r="J2271" t="str">
        <f>MID(tbStoricoOrdini[[#This Row],[ARTICOLO]],FIND(" ",tbStoricoOrdini[[#This Row],[ARTICOLO]])+1,4)</f>
        <v>2500</v>
      </c>
      <c r="K2271" t="str">
        <f>IFERROR(RIGHT(tbStoricoOrdini[[#This Row],[ARTICOLO]],LEN(tbStoricoOrdini[[#This Row],[ARTICOLO]])-FIND(" ",tbStoricoOrdini[[#This Row],[ARTICOLO]],FIND(" ",tbStoricoOrdini[[#This Row],[ARTICOLO]]) +1)),"")</f>
        <v>Plus</v>
      </c>
      <c r="L2271" s="3">
        <f>VLOOKUP(tbStoricoOrdini[[#This Row],[ARTICOLO]],tbArticoli[],2,FALSE)</f>
        <v>220</v>
      </c>
      <c r="M2271" s="22">
        <f>tbStoricoOrdini[[#This Row],[IMPORTO]]/tbStoricoOrdini[[#This Row],[PREZZO]]</f>
        <v>0.24090909090909091</v>
      </c>
      <c r="N2271" t="s">
        <v>14</v>
      </c>
      <c r="O2271" s="8">
        <f>VLOOKUP(tbStoricoOrdini[[#This Row],[AGENTE]],tbAgenti[],2,FALSE)</f>
        <v>0.05</v>
      </c>
      <c r="P2271" s="2">
        <v>53</v>
      </c>
      <c r="Q2271" s="2">
        <f>tbStoricoOrdini[[#This Row],[IMPORTO]]*tbStoricoOrdini[[#This Row],[% COMM.]]</f>
        <v>2.6500000000000004</v>
      </c>
      <c r="R2271" s="2">
        <f>tbStoricoOrdini[[#This Row],[TOT. COMM.]]+tbStoricoOrdini[[#This Row],[IMPORTO]]</f>
        <v>55.65</v>
      </c>
    </row>
    <row r="2272" spans="1:18">
      <c r="A2272" s="1">
        <v>43891</v>
      </c>
      <c r="B2272" s="7">
        <f>MONTH(tbStoricoOrdini[[#This Row],[DATA]])</f>
        <v>3</v>
      </c>
      <c r="C2272" t="s">
        <v>2367</v>
      </c>
      <c r="D2272" t="str">
        <f>RIGHT(tbStoricoOrdini[[#This Row],[ORDINE]],4)</f>
        <v>2269</v>
      </c>
      <c r="E2272" t="s">
        <v>41</v>
      </c>
      <c r="F2272" t="str">
        <f>VLOOKUP(tbStoricoOrdini[[#This Row],[CLIENTE]],tbClienti[],3,FALSE)</f>
        <v>Lazio</v>
      </c>
      <c r="G2272" t="str">
        <f>VLOOKUP(tbStoricoOrdini[[#This Row],[CLIENTE]],tbClienti[],7,FALSE)</f>
        <v>AC</v>
      </c>
      <c r="H2272" t="s">
        <v>66</v>
      </c>
      <c r="I2272" t="str">
        <f>IF(LEFT(tbStoricoOrdini[[#This Row],[ARTICOLO]],3) = "COG","COG",LEFT(tbStoricoOrdini[[#This Row],[ARTICOLO]],FIND(" ",tbStoricoOrdini[[#This Row],[ARTICOLO]])-1))</f>
        <v>BAG</v>
      </c>
      <c r="J2272" t="str">
        <f>MID(tbStoricoOrdini[[#This Row],[ARTICOLO]],FIND(" ",tbStoricoOrdini[[#This Row],[ARTICOLO]])+1,4)</f>
        <v>2500</v>
      </c>
      <c r="K2272" t="str">
        <f>IFERROR(RIGHT(tbStoricoOrdini[[#This Row],[ARTICOLO]],LEN(tbStoricoOrdini[[#This Row],[ARTICOLO]])-FIND(" ",tbStoricoOrdini[[#This Row],[ARTICOLO]],FIND(" ",tbStoricoOrdini[[#This Row],[ARTICOLO]]) +1)),"")</f>
        <v>Plus</v>
      </c>
      <c r="L2272" s="3">
        <f>VLOOKUP(tbStoricoOrdini[[#This Row],[ARTICOLO]],tbArticoli[],2,FALSE)</f>
        <v>220</v>
      </c>
      <c r="M2272" s="22">
        <f>tbStoricoOrdini[[#This Row],[IMPORTO]]/tbStoricoOrdini[[#This Row],[PREZZO]]</f>
        <v>0.69545454545454544</v>
      </c>
      <c r="N2272" t="s">
        <v>8</v>
      </c>
      <c r="O2272" s="8">
        <f>VLOOKUP(tbStoricoOrdini[[#This Row],[AGENTE]],tbAgenti[],2,FALSE)</f>
        <v>0.05</v>
      </c>
      <c r="P2272" s="2">
        <v>153</v>
      </c>
      <c r="Q2272" s="2">
        <f>tbStoricoOrdini[[#This Row],[IMPORTO]]*tbStoricoOrdini[[#This Row],[% COMM.]]</f>
        <v>7.65</v>
      </c>
      <c r="R2272" s="2">
        <f>tbStoricoOrdini[[#This Row],[TOT. COMM.]]+tbStoricoOrdini[[#This Row],[IMPORTO]]</f>
        <v>160.65</v>
      </c>
    </row>
    <row r="2273" spans="1:18">
      <c r="A2273" s="1">
        <v>43891</v>
      </c>
      <c r="B2273" s="7">
        <f>MONTH(tbStoricoOrdini[[#This Row],[DATA]])</f>
        <v>3</v>
      </c>
      <c r="C2273" t="s">
        <v>2368</v>
      </c>
      <c r="D2273" t="str">
        <f>RIGHT(tbStoricoOrdini[[#This Row],[ORDINE]],4)</f>
        <v>2270</v>
      </c>
      <c r="E2273" t="s">
        <v>41</v>
      </c>
      <c r="F2273" t="str">
        <f>VLOOKUP(tbStoricoOrdini[[#This Row],[CLIENTE]],tbClienti[],3,FALSE)</f>
        <v>Lazio</v>
      </c>
      <c r="G2273" t="str">
        <f>VLOOKUP(tbStoricoOrdini[[#This Row],[CLIENTE]],tbClienti[],7,FALSE)</f>
        <v>AC</v>
      </c>
      <c r="H2273" t="s">
        <v>66</v>
      </c>
      <c r="I2273" t="str">
        <f>IF(LEFT(tbStoricoOrdini[[#This Row],[ARTICOLO]],3) = "COG","COG",LEFT(tbStoricoOrdini[[#This Row],[ARTICOLO]],FIND(" ",tbStoricoOrdini[[#This Row],[ARTICOLO]])-1))</f>
        <v>BAG</v>
      </c>
      <c r="J2273" t="str">
        <f>MID(tbStoricoOrdini[[#This Row],[ARTICOLO]],FIND(" ",tbStoricoOrdini[[#This Row],[ARTICOLO]])+1,4)</f>
        <v>2500</v>
      </c>
      <c r="K2273" t="str">
        <f>IFERROR(RIGHT(tbStoricoOrdini[[#This Row],[ARTICOLO]],LEN(tbStoricoOrdini[[#This Row],[ARTICOLO]])-FIND(" ",tbStoricoOrdini[[#This Row],[ARTICOLO]],FIND(" ",tbStoricoOrdini[[#This Row],[ARTICOLO]]) +1)),"")</f>
        <v>Plus</v>
      </c>
      <c r="L2273" s="3">
        <f>VLOOKUP(tbStoricoOrdini[[#This Row],[ARTICOLO]],tbArticoli[],2,FALSE)</f>
        <v>220</v>
      </c>
      <c r="M2273" s="22">
        <f>tbStoricoOrdini[[#This Row],[IMPORTO]]/tbStoricoOrdini[[#This Row],[PREZZO]]</f>
        <v>26.240909090909092</v>
      </c>
      <c r="N2273" t="s">
        <v>13</v>
      </c>
      <c r="O2273" s="8">
        <f>VLOOKUP(tbStoricoOrdini[[#This Row],[AGENTE]],tbAgenti[],2,FALSE)</f>
        <v>0.1</v>
      </c>
      <c r="P2273" s="2">
        <v>5773</v>
      </c>
      <c r="Q2273" s="2">
        <f>tbStoricoOrdini[[#This Row],[IMPORTO]]*tbStoricoOrdini[[#This Row],[% COMM.]]</f>
        <v>577.30000000000007</v>
      </c>
      <c r="R2273" s="2">
        <f>tbStoricoOrdini[[#This Row],[TOT. COMM.]]+tbStoricoOrdini[[#This Row],[IMPORTO]]</f>
        <v>6350.3</v>
      </c>
    </row>
    <row r="2274" spans="1:18">
      <c r="A2274" s="1">
        <v>43891</v>
      </c>
      <c r="B2274" s="7">
        <f>MONTH(tbStoricoOrdini[[#This Row],[DATA]])</f>
        <v>3</v>
      </c>
      <c r="C2274" t="s">
        <v>2369</v>
      </c>
      <c r="D2274" t="str">
        <f>RIGHT(tbStoricoOrdini[[#This Row],[ORDINE]],4)</f>
        <v>2271</v>
      </c>
      <c r="E2274" t="s">
        <v>41</v>
      </c>
      <c r="F2274" t="str">
        <f>VLOOKUP(tbStoricoOrdini[[#This Row],[CLIENTE]],tbClienti[],3,FALSE)</f>
        <v>Lazio</v>
      </c>
      <c r="G2274" t="str">
        <f>VLOOKUP(tbStoricoOrdini[[#This Row],[CLIENTE]],tbClienti[],7,FALSE)</f>
        <v>AC</v>
      </c>
      <c r="H2274" t="s">
        <v>66</v>
      </c>
      <c r="I2274" t="str">
        <f>IF(LEFT(tbStoricoOrdini[[#This Row],[ARTICOLO]],3) = "COG","COG",LEFT(tbStoricoOrdini[[#This Row],[ARTICOLO]],FIND(" ",tbStoricoOrdini[[#This Row],[ARTICOLO]])-1))</f>
        <v>BAG</v>
      </c>
      <c r="J2274" t="str">
        <f>MID(tbStoricoOrdini[[#This Row],[ARTICOLO]],FIND(" ",tbStoricoOrdini[[#This Row],[ARTICOLO]])+1,4)</f>
        <v>2500</v>
      </c>
      <c r="K2274" t="str">
        <f>IFERROR(RIGHT(tbStoricoOrdini[[#This Row],[ARTICOLO]],LEN(tbStoricoOrdini[[#This Row],[ARTICOLO]])-FIND(" ",tbStoricoOrdini[[#This Row],[ARTICOLO]],FIND(" ",tbStoricoOrdini[[#This Row],[ARTICOLO]]) +1)),"")</f>
        <v>Plus</v>
      </c>
      <c r="L2274" s="3">
        <f>VLOOKUP(tbStoricoOrdini[[#This Row],[ARTICOLO]],tbArticoli[],2,FALSE)</f>
        <v>220</v>
      </c>
      <c r="M2274" s="22">
        <f>tbStoricoOrdini[[#This Row],[IMPORTO]]/tbStoricoOrdini[[#This Row],[PREZZO]]</f>
        <v>2.95</v>
      </c>
      <c r="N2274" t="s">
        <v>6</v>
      </c>
      <c r="O2274" s="8">
        <f>VLOOKUP(tbStoricoOrdini[[#This Row],[AGENTE]],tbAgenti[],2,FALSE)</f>
        <v>7.4999999999999997E-2</v>
      </c>
      <c r="P2274" s="2">
        <v>649</v>
      </c>
      <c r="Q2274" s="2">
        <f>tbStoricoOrdini[[#This Row],[IMPORTO]]*tbStoricoOrdini[[#This Row],[% COMM.]]</f>
        <v>48.674999999999997</v>
      </c>
      <c r="R2274" s="2">
        <f>tbStoricoOrdini[[#This Row],[TOT. COMM.]]+tbStoricoOrdini[[#This Row],[IMPORTO]]</f>
        <v>697.67499999999995</v>
      </c>
    </row>
    <row r="2275" spans="1:18">
      <c r="A2275" s="1">
        <v>43891</v>
      </c>
      <c r="B2275" s="7">
        <f>MONTH(tbStoricoOrdini[[#This Row],[DATA]])</f>
        <v>3</v>
      </c>
      <c r="C2275" t="s">
        <v>2370</v>
      </c>
      <c r="D2275" t="str">
        <f>RIGHT(tbStoricoOrdini[[#This Row],[ORDINE]],4)</f>
        <v>2272</v>
      </c>
      <c r="E2275" t="s">
        <v>41</v>
      </c>
      <c r="F2275" t="str">
        <f>VLOOKUP(tbStoricoOrdini[[#This Row],[CLIENTE]],tbClienti[],3,FALSE)</f>
        <v>Lazio</v>
      </c>
      <c r="G2275" t="str">
        <f>VLOOKUP(tbStoricoOrdini[[#This Row],[CLIENTE]],tbClienti[],7,FALSE)</f>
        <v>AC</v>
      </c>
      <c r="H2275" t="s">
        <v>66</v>
      </c>
      <c r="I2275" t="str">
        <f>IF(LEFT(tbStoricoOrdini[[#This Row],[ARTICOLO]],3) = "COG","COG",LEFT(tbStoricoOrdini[[#This Row],[ARTICOLO]],FIND(" ",tbStoricoOrdini[[#This Row],[ARTICOLO]])-1))</f>
        <v>BAG</v>
      </c>
      <c r="J2275" t="str">
        <f>MID(tbStoricoOrdini[[#This Row],[ARTICOLO]],FIND(" ",tbStoricoOrdini[[#This Row],[ARTICOLO]])+1,4)</f>
        <v>2500</v>
      </c>
      <c r="K2275" t="str">
        <f>IFERROR(RIGHT(tbStoricoOrdini[[#This Row],[ARTICOLO]],LEN(tbStoricoOrdini[[#This Row],[ARTICOLO]])-FIND(" ",tbStoricoOrdini[[#This Row],[ARTICOLO]],FIND(" ",tbStoricoOrdini[[#This Row],[ARTICOLO]]) +1)),"")</f>
        <v>Plus</v>
      </c>
      <c r="L2275" s="3">
        <f>VLOOKUP(tbStoricoOrdini[[#This Row],[ARTICOLO]],tbArticoli[],2,FALSE)</f>
        <v>220</v>
      </c>
      <c r="M2275" s="22">
        <f>tbStoricoOrdini[[#This Row],[IMPORTO]]/tbStoricoOrdini[[#This Row],[PREZZO]]</f>
        <v>147.92272727272729</v>
      </c>
      <c r="N2275" t="s">
        <v>9</v>
      </c>
      <c r="O2275" s="8">
        <f>VLOOKUP(tbStoricoOrdini[[#This Row],[AGENTE]],tbAgenti[],2,FALSE)</f>
        <v>0.05</v>
      </c>
      <c r="P2275" s="2">
        <v>32543</v>
      </c>
      <c r="Q2275" s="2">
        <f>tbStoricoOrdini[[#This Row],[IMPORTO]]*tbStoricoOrdini[[#This Row],[% COMM.]]</f>
        <v>1627.15</v>
      </c>
      <c r="R2275" s="2">
        <f>tbStoricoOrdini[[#This Row],[TOT. COMM.]]+tbStoricoOrdini[[#This Row],[IMPORTO]]</f>
        <v>34170.15</v>
      </c>
    </row>
    <row r="2276" spans="1:18">
      <c r="A2276" s="1">
        <v>43891</v>
      </c>
      <c r="B2276" s="7">
        <f>MONTH(tbStoricoOrdini[[#This Row],[DATA]])</f>
        <v>3</v>
      </c>
      <c r="C2276" t="s">
        <v>2371</v>
      </c>
      <c r="D2276" t="str">
        <f>RIGHT(tbStoricoOrdini[[#This Row],[ORDINE]],4)</f>
        <v>2273</v>
      </c>
      <c r="E2276" t="s">
        <v>41</v>
      </c>
      <c r="F2276" t="str">
        <f>VLOOKUP(tbStoricoOrdini[[#This Row],[CLIENTE]],tbClienti[],3,FALSE)</f>
        <v>Lazio</v>
      </c>
      <c r="G2276" t="str">
        <f>VLOOKUP(tbStoricoOrdini[[#This Row],[CLIENTE]],tbClienti[],7,FALSE)</f>
        <v>AC</v>
      </c>
      <c r="H2276" t="s">
        <v>82</v>
      </c>
      <c r="I2276" t="str">
        <f>IF(LEFT(tbStoricoOrdini[[#This Row],[ARTICOLO]],3) = "COG","COG",LEFT(tbStoricoOrdini[[#This Row],[ARTICOLO]],FIND(" ",tbStoricoOrdini[[#This Row],[ARTICOLO]])-1))</f>
        <v>COG</v>
      </c>
      <c r="J2276" t="str">
        <f>MID(tbStoricoOrdini[[#This Row],[ARTICOLO]],FIND(" ",tbStoricoOrdini[[#This Row],[ARTICOLO]])+1,4)</f>
        <v>7000</v>
      </c>
      <c r="K2276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2276" s="3">
        <f>VLOOKUP(tbStoricoOrdini[[#This Row],[ARTICOLO]],tbArticoli[],2,FALSE)</f>
        <v>500</v>
      </c>
      <c r="M2276" s="22">
        <f>tbStoricoOrdini[[#This Row],[IMPORTO]]/tbStoricoOrdini[[#This Row],[PREZZO]]</f>
        <v>17.821999999999999</v>
      </c>
      <c r="N2276" t="s">
        <v>6</v>
      </c>
      <c r="O2276" s="8">
        <f>VLOOKUP(tbStoricoOrdini[[#This Row],[AGENTE]],tbAgenti[],2,FALSE)</f>
        <v>7.4999999999999997E-2</v>
      </c>
      <c r="P2276" s="2">
        <v>8911</v>
      </c>
      <c r="Q2276" s="2">
        <f>tbStoricoOrdini[[#This Row],[IMPORTO]]*tbStoricoOrdini[[#This Row],[% COMM.]]</f>
        <v>668.32499999999993</v>
      </c>
      <c r="R2276" s="2">
        <f>tbStoricoOrdini[[#This Row],[TOT. COMM.]]+tbStoricoOrdini[[#This Row],[IMPORTO]]</f>
        <v>9579.3250000000007</v>
      </c>
    </row>
    <row r="2277" spans="1:18">
      <c r="A2277" s="1">
        <v>43891</v>
      </c>
      <c r="B2277" s="7">
        <f>MONTH(tbStoricoOrdini[[#This Row],[DATA]])</f>
        <v>3</v>
      </c>
      <c r="C2277" t="s">
        <v>2372</v>
      </c>
      <c r="D2277" t="str">
        <f>RIGHT(tbStoricoOrdini[[#This Row],[ORDINE]],4)</f>
        <v>2274</v>
      </c>
      <c r="E2277" t="s">
        <v>41</v>
      </c>
      <c r="F2277" t="str">
        <f>VLOOKUP(tbStoricoOrdini[[#This Row],[CLIENTE]],tbClienti[],3,FALSE)</f>
        <v>Lazio</v>
      </c>
      <c r="G2277" t="str">
        <f>VLOOKUP(tbStoricoOrdini[[#This Row],[CLIENTE]],tbClienti[],7,FALSE)</f>
        <v>AC</v>
      </c>
      <c r="H2277" t="s">
        <v>82</v>
      </c>
      <c r="I2277" t="str">
        <f>IF(LEFT(tbStoricoOrdini[[#This Row],[ARTICOLO]],3) = "COG","COG",LEFT(tbStoricoOrdini[[#This Row],[ARTICOLO]],FIND(" ",tbStoricoOrdini[[#This Row],[ARTICOLO]])-1))</f>
        <v>COG</v>
      </c>
      <c r="J2277" t="str">
        <f>MID(tbStoricoOrdini[[#This Row],[ARTICOLO]],FIND(" ",tbStoricoOrdini[[#This Row],[ARTICOLO]])+1,4)</f>
        <v>7000</v>
      </c>
      <c r="K2277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2277" s="3">
        <f>VLOOKUP(tbStoricoOrdini[[#This Row],[ARTICOLO]],tbArticoli[],2,FALSE)</f>
        <v>500</v>
      </c>
      <c r="M2277" s="22">
        <f>tbStoricoOrdini[[#This Row],[IMPORTO]]/tbStoricoOrdini[[#This Row],[PREZZO]]</f>
        <v>63.066000000000003</v>
      </c>
      <c r="N2277" t="s">
        <v>9</v>
      </c>
      <c r="O2277" s="8">
        <f>VLOOKUP(tbStoricoOrdini[[#This Row],[AGENTE]],tbAgenti[],2,FALSE)</f>
        <v>0.05</v>
      </c>
      <c r="P2277" s="2">
        <v>31533</v>
      </c>
      <c r="Q2277" s="2">
        <f>tbStoricoOrdini[[#This Row],[IMPORTO]]*tbStoricoOrdini[[#This Row],[% COMM.]]</f>
        <v>1576.65</v>
      </c>
      <c r="R2277" s="2">
        <f>tbStoricoOrdini[[#This Row],[TOT. COMM.]]+tbStoricoOrdini[[#This Row],[IMPORTO]]</f>
        <v>33109.65</v>
      </c>
    </row>
    <row r="2278" spans="1:18">
      <c r="A2278" s="1">
        <v>43891</v>
      </c>
      <c r="B2278" s="7">
        <f>MONTH(tbStoricoOrdini[[#This Row],[DATA]])</f>
        <v>3</v>
      </c>
      <c r="C2278" t="s">
        <v>2373</v>
      </c>
      <c r="D2278" t="str">
        <f>RIGHT(tbStoricoOrdini[[#This Row],[ORDINE]],4)</f>
        <v>2275</v>
      </c>
      <c r="E2278" t="s">
        <v>41</v>
      </c>
      <c r="F2278" t="str">
        <f>VLOOKUP(tbStoricoOrdini[[#This Row],[CLIENTE]],tbClienti[],3,FALSE)</f>
        <v>Lazio</v>
      </c>
      <c r="G2278" t="str">
        <f>VLOOKUP(tbStoricoOrdini[[#This Row],[CLIENTE]],tbClienti[],7,FALSE)</f>
        <v>AC</v>
      </c>
      <c r="H2278" t="s">
        <v>69</v>
      </c>
      <c r="I2278" t="str">
        <f>IF(LEFT(tbStoricoOrdini[[#This Row],[ARTICOLO]],3) = "COG","COG",LEFT(tbStoricoOrdini[[#This Row],[ARTICOLO]],FIND(" ",tbStoricoOrdini[[#This Row],[ARTICOLO]])-1))</f>
        <v>BAG</v>
      </c>
      <c r="J2278" t="str">
        <f>MID(tbStoricoOrdini[[#This Row],[ARTICOLO]],FIND(" ",tbStoricoOrdini[[#This Row],[ARTICOLO]])+1,4)</f>
        <v>1121</v>
      </c>
      <c r="K2278" t="str">
        <f>IFERROR(RIGHT(tbStoricoOrdini[[#This Row],[ARTICOLO]],LEN(tbStoricoOrdini[[#This Row],[ARTICOLO]])-FIND(" ",tbStoricoOrdini[[#This Row],[ARTICOLO]],FIND(" ",tbStoricoOrdini[[#This Row],[ARTICOLO]]) +1)),"")</f>
        <v>Gold</v>
      </c>
      <c r="L2278" s="3">
        <f>VLOOKUP(tbStoricoOrdini[[#This Row],[ARTICOLO]],tbArticoli[],2,FALSE)</f>
        <v>230</v>
      </c>
      <c r="M2278" s="22">
        <f>tbStoricoOrdini[[#This Row],[IMPORTO]]/tbStoricoOrdini[[#This Row],[PREZZO]]</f>
        <v>171.81304347826088</v>
      </c>
      <c r="N2278" t="s">
        <v>9</v>
      </c>
      <c r="O2278" s="8">
        <f>VLOOKUP(tbStoricoOrdini[[#This Row],[AGENTE]],tbAgenti[],2,FALSE)</f>
        <v>0.05</v>
      </c>
      <c r="P2278" s="2">
        <v>39517</v>
      </c>
      <c r="Q2278" s="2">
        <f>tbStoricoOrdini[[#This Row],[IMPORTO]]*tbStoricoOrdini[[#This Row],[% COMM.]]</f>
        <v>1975.8500000000001</v>
      </c>
      <c r="R2278" s="2">
        <f>tbStoricoOrdini[[#This Row],[TOT. COMM.]]+tbStoricoOrdini[[#This Row],[IMPORTO]]</f>
        <v>41492.85</v>
      </c>
    </row>
    <row r="2279" spans="1:18">
      <c r="A2279" s="1">
        <v>43891</v>
      </c>
      <c r="B2279" s="7">
        <f>MONTH(tbStoricoOrdini[[#This Row],[DATA]])</f>
        <v>3</v>
      </c>
      <c r="C2279" t="s">
        <v>2374</v>
      </c>
      <c r="D2279" t="str">
        <f>RIGHT(tbStoricoOrdini[[#This Row],[ORDINE]],4)</f>
        <v>2276</v>
      </c>
      <c r="E2279" t="s">
        <v>41</v>
      </c>
      <c r="F2279" t="str">
        <f>VLOOKUP(tbStoricoOrdini[[#This Row],[CLIENTE]],tbClienti[],3,FALSE)</f>
        <v>Lazio</v>
      </c>
      <c r="G2279" t="str">
        <f>VLOOKUP(tbStoricoOrdini[[#This Row],[CLIENTE]],tbClienti[],7,FALSE)</f>
        <v>AC</v>
      </c>
      <c r="H2279" t="s">
        <v>83</v>
      </c>
      <c r="I2279" t="str">
        <f>IF(LEFT(tbStoricoOrdini[[#This Row],[ARTICOLO]],3) = "COG","COG",LEFT(tbStoricoOrdini[[#This Row],[ARTICOLO]],FIND(" ",tbStoricoOrdini[[#This Row],[ARTICOLO]])-1))</f>
        <v>COG</v>
      </c>
      <c r="J2279" t="str">
        <f>MID(tbStoricoOrdini[[#This Row],[ARTICOLO]],FIND(" ",tbStoricoOrdini[[#This Row],[ARTICOLO]])+1,4)</f>
        <v>8000</v>
      </c>
      <c r="K2279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2279" s="3">
        <f>VLOOKUP(tbStoricoOrdini[[#This Row],[ARTICOLO]],tbArticoli[],2,FALSE)</f>
        <v>670</v>
      </c>
      <c r="M2279" s="22">
        <f>tbStoricoOrdini[[#This Row],[IMPORTO]]/tbStoricoOrdini[[#This Row],[PREZZO]]</f>
        <v>156.68358208955223</v>
      </c>
      <c r="N2279" t="s">
        <v>9</v>
      </c>
      <c r="O2279" s="8">
        <f>VLOOKUP(tbStoricoOrdini[[#This Row],[AGENTE]],tbAgenti[],2,FALSE)</f>
        <v>0.05</v>
      </c>
      <c r="P2279" s="2">
        <v>104978</v>
      </c>
      <c r="Q2279" s="2">
        <f>tbStoricoOrdini[[#This Row],[IMPORTO]]*tbStoricoOrdini[[#This Row],[% COMM.]]</f>
        <v>5248.9000000000005</v>
      </c>
      <c r="R2279" s="2">
        <f>tbStoricoOrdini[[#This Row],[TOT. COMM.]]+tbStoricoOrdini[[#This Row],[IMPORTO]]</f>
        <v>110226.9</v>
      </c>
    </row>
    <row r="2280" spans="1:18">
      <c r="A2280" s="1">
        <v>43891</v>
      </c>
      <c r="B2280" s="7">
        <f>MONTH(tbStoricoOrdini[[#This Row],[DATA]])</f>
        <v>3</v>
      </c>
      <c r="C2280" t="s">
        <v>2375</v>
      </c>
      <c r="D2280" t="str">
        <f>RIGHT(tbStoricoOrdini[[#This Row],[ORDINE]],4)</f>
        <v>2277</v>
      </c>
      <c r="E2280" t="s">
        <v>41</v>
      </c>
      <c r="F2280" t="str">
        <f>VLOOKUP(tbStoricoOrdini[[#This Row],[CLIENTE]],tbClienti[],3,FALSE)</f>
        <v>Lazio</v>
      </c>
      <c r="G2280" t="str">
        <f>VLOOKUP(tbStoricoOrdini[[#This Row],[CLIENTE]],tbClienti[],7,FALSE)</f>
        <v>AC</v>
      </c>
      <c r="H2280" t="s">
        <v>70</v>
      </c>
      <c r="I2280" t="str">
        <f>IF(LEFT(tbStoricoOrdini[[#This Row],[ARTICOLO]],3) = "COG","COG",LEFT(tbStoricoOrdini[[#This Row],[ARTICOLO]],FIND(" ",tbStoricoOrdini[[#This Row],[ARTICOLO]])-1))</f>
        <v>EB08</v>
      </c>
      <c r="J2280" t="str">
        <f>MID(tbStoricoOrdini[[#This Row],[ARTICOLO]],FIND(" ",tbStoricoOrdini[[#This Row],[ARTICOLO]])+1,4)</f>
        <v>7500</v>
      </c>
      <c r="K2280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2280" s="3">
        <f>VLOOKUP(tbStoricoOrdini[[#This Row],[ARTICOLO]],tbArticoli[],2,FALSE)</f>
        <v>180</v>
      </c>
      <c r="M2280" s="22">
        <f>tbStoricoOrdini[[#This Row],[IMPORTO]]/tbStoricoOrdini[[#This Row],[PREZZO]]</f>
        <v>0.25555555555555554</v>
      </c>
      <c r="N2280" t="s">
        <v>13</v>
      </c>
      <c r="O2280" s="8">
        <f>VLOOKUP(tbStoricoOrdini[[#This Row],[AGENTE]],tbAgenti[],2,FALSE)</f>
        <v>0.1</v>
      </c>
      <c r="P2280" s="2">
        <v>46</v>
      </c>
      <c r="Q2280" s="2">
        <f>tbStoricoOrdini[[#This Row],[IMPORTO]]*tbStoricoOrdini[[#This Row],[% COMM.]]</f>
        <v>4.6000000000000005</v>
      </c>
      <c r="R2280" s="2">
        <f>tbStoricoOrdini[[#This Row],[TOT. COMM.]]+tbStoricoOrdini[[#This Row],[IMPORTO]]</f>
        <v>50.6</v>
      </c>
    </row>
    <row r="2281" spans="1:18">
      <c r="A2281" s="1">
        <v>43891</v>
      </c>
      <c r="B2281" s="7">
        <f>MONTH(tbStoricoOrdini[[#This Row],[DATA]])</f>
        <v>3</v>
      </c>
      <c r="C2281" t="s">
        <v>2376</v>
      </c>
      <c r="D2281" t="str">
        <f>RIGHT(tbStoricoOrdini[[#This Row],[ORDINE]],4)</f>
        <v>2278</v>
      </c>
      <c r="E2281" t="s">
        <v>41</v>
      </c>
      <c r="F2281" t="str">
        <f>VLOOKUP(tbStoricoOrdini[[#This Row],[CLIENTE]],tbClienti[],3,FALSE)</f>
        <v>Lazio</v>
      </c>
      <c r="G2281" t="str">
        <f>VLOOKUP(tbStoricoOrdini[[#This Row],[CLIENTE]],tbClienti[],7,FALSE)</f>
        <v>AC</v>
      </c>
      <c r="H2281" t="s">
        <v>70</v>
      </c>
      <c r="I2281" t="str">
        <f>IF(LEFT(tbStoricoOrdini[[#This Row],[ARTICOLO]],3) = "COG","COG",LEFT(tbStoricoOrdini[[#This Row],[ARTICOLO]],FIND(" ",tbStoricoOrdini[[#This Row],[ARTICOLO]])-1))</f>
        <v>EB08</v>
      </c>
      <c r="J2281" t="str">
        <f>MID(tbStoricoOrdini[[#This Row],[ARTICOLO]],FIND(" ",tbStoricoOrdini[[#This Row],[ARTICOLO]])+1,4)</f>
        <v>7500</v>
      </c>
      <c r="K2281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2281" s="3">
        <f>VLOOKUP(tbStoricoOrdini[[#This Row],[ARTICOLO]],tbArticoli[],2,FALSE)</f>
        <v>180</v>
      </c>
      <c r="M2281" s="22">
        <f>tbStoricoOrdini[[#This Row],[IMPORTO]]/tbStoricoOrdini[[#This Row],[PREZZO]]</f>
        <v>0.68888888888888888</v>
      </c>
      <c r="N2281" t="s">
        <v>9</v>
      </c>
      <c r="O2281" s="8">
        <f>VLOOKUP(tbStoricoOrdini[[#This Row],[AGENTE]],tbAgenti[],2,FALSE)</f>
        <v>0.05</v>
      </c>
      <c r="P2281" s="2">
        <v>124</v>
      </c>
      <c r="Q2281" s="2">
        <f>tbStoricoOrdini[[#This Row],[IMPORTO]]*tbStoricoOrdini[[#This Row],[% COMM.]]</f>
        <v>6.2</v>
      </c>
      <c r="R2281" s="2">
        <f>tbStoricoOrdini[[#This Row],[TOT. COMM.]]+tbStoricoOrdini[[#This Row],[IMPORTO]]</f>
        <v>130.19999999999999</v>
      </c>
    </row>
    <row r="2282" spans="1:18">
      <c r="A2282" s="1">
        <v>43891</v>
      </c>
      <c r="B2282" s="7">
        <f>MONTH(tbStoricoOrdini[[#This Row],[DATA]])</f>
        <v>3</v>
      </c>
      <c r="C2282" t="s">
        <v>2377</v>
      </c>
      <c r="D2282" t="str">
        <f>RIGHT(tbStoricoOrdini[[#This Row],[ORDINE]],4)</f>
        <v>2279</v>
      </c>
      <c r="E2282" t="s">
        <v>41</v>
      </c>
      <c r="F2282" t="str">
        <f>VLOOKUP(tbStoricoOrdini[[#This Row],[CLIENTE]],tbClienti[],3,FALSE)</f>
        <v>Lazio</v>
      </c>
      <c r="G2282" t="str">
        <f>VLOOKUP(tbStoricoOrdini[[#This Row],[CLIENTE]],tbClienti[],7,FALSE)</f>
        <v>AC</v>
      </c>
      <c r="H2282" t="s">
        <v>75</v>
      </c>
      <c r="I2282" t="str">
        <f>IF(LEFT(tbStoricoOrdini[[#This Row],[ARTICOLO]],3) = "COG","COG",LEFT(tbStoricoOrdini[[#This Row],[ARTICOLO]],FIND(" ",tbStoricoOrdini[[#This Row],[ARTICOLO]])-1))</f>
        <v>AVRC</v>
      </c>
      <c r="J2282" t="str">
        <f>MID(tbStoricoOrdini[[#This Row],[ARTICOLO]],FIND(" ",tbStoricoOrdini[[#This Row],[ARTICOLO]])+1,4)</f>
        <v>1000</v>
      </c>
      <c r="K2282" t="str">
        <f>IFERROR(RIGHT(tbStoricoOrdini[[#This Row],[ARTICOLO]],LEN(tbStoricoOrdini[[#This Row],[ARTICOLO]])-FIND(" ",tbStoricoOrdini[[#This Row],[ARTICOLO]],FIND(" ",tbStoricoOrdini[[#This Row],[ARTICOLO]]) +1)),"")</f>
        <v>Silver</v>
      </c>
      <c r="L2282" s="3">
        <f>VLOOKUP(tbStoricoOrdini[[#This Row],[ARTICOLO]],tbArticoli[],2,FALSE)</f>
        <v>390</v>
      </c>
      <c r="M2282" s="22">
        <f>tbStoricoOrdini[[#This Row],[IMPORTO]]/tbStoricoOrdini[[#This Row],[PREZZO]]</f>
        <v>22.887179487179488</v>
      </c>
      <c r="N2282" t="s">
        <v>9</v>
      </c>
      <c r="O2282" s="8">
        <f>VLOOKUP(tbStoricoOrdini[[#This Row],[AGENTE]],tbAgenti[],2,FALSE)</f>
        <v>0.05</v>
      </c>
      <c r="P2282" s="2">
        <v>8926</v>
      </c>
      <c r="Q2282" s="2">
        <f>tbStoricoOrdini[[#This Row],[IMPORTO]]*tbStoricoOrdini[[#This Row],[% COMM.]]</f>
        <v>446.3</v>
      </c>
      <c r="R2282" s="2">
        <f>tbStoricoOrdini[[#This Row],[TOT. COMM.]]+tbStoricoOrdini[[#This Row],[IMPORTO]]</f>
        <v>9372.2999999999993</v>
      </c>
    </row>
    <row r="2283" spans="1:18">
      <c r="A2283" s="1">
        <v>43891</v>
      </c>
      <c r="B2283" s="7">
        <f>MONTH(tbStoricoOrdini[[#This Row],[DATA]])</f>
        <v>3</v>
      </c>
      <c r="C2283" t="s">
        <v>2378</v>
      </c>
      <c r="D2283" t="str">
        <f>RIGHT(tbStoricoOrdini[[#This Row],[ORDINE]],4)</f>
        <v>2280</v>
      </c>
      <c r="E2283" t="s">
        <v>41</v>
      </c>
      <c r="F2283" t="str">
        <f>VLOOKUP(tbStoricoOrdini[[#This Row],[CLIENTE]],tbClienti[],3,FALSE)</f>
        <v>Lazio</v>
      </c>
      <c r="G2283" t="str">
        <f>VLOOKUP(tbStoricoOrdini[[#This Row],[CLIENTE]],tbClienti[],7,FALSE)</f>
        <v>AC</v>
      </c>
      <c r="H2283" t="s">
        <v>71</v>
      </c>
      <c r="I2283" t="str">
        <f>IF(LEFT(tbStoricoOrdini[[#This Row],[ARTICOLO]],3) = "COG","COG",LEFT(tbStoricoOrdini[[#This Row],[ARTICOLO]],FIND(" ",tbStoricoOrdini[[#This Row],[ARTICOLO]])-1))</f>
        <v>EB07</v>
      </c>
      <c r="J2283" t="str">
        <f>MID(tbStoricoOrdini[[#This Row],[ARTICOLO]],FIND(" ",tbStoricoOrdini[[#This Row],[ARTICOLO]])+1,4)</f>
        <v>5000</v>
      </c>
      <c r="K2283" t="str">
        <f>IFERROR(RIGHT(tbStoricoOrdini[[#This Row],[ARTICOLO]],LEN(tbStoricoOrdini[[#This Row],[ARTICOLO]])-FIND(" ",tbStoricoOrdini[[#This Row],[ARTICOLO]],FIND(" ",tbStoricoOrdini[[#This Row],[ARTICOLO]]) +1)),"")</f>
        <v/>
      </c>
      <c r="L2283" s="3">
        <f>VLOOKUP(tbStoricoOrdini[[#This Row],[ARTICOLO]],tbArticoli[],2,FALSE)</f>
        <v>140</v>
      </c>
      <c r="M2283" s="22">
        <f>tbStoricoOrdini[[#This Row],[IMPORTO]]/tbStoricoOrdini[[#This Row],[PREZZO]]</f>
        <v>28.37142857142857</v>
      </c>
      <c r="N2283" t="s">
        <v>11</v>
      </c>
      <c r="O2283" s="8">
        <f>VLOOKUP(tbStoricoOrdini[[#This Row],[AGENTE]],tbAgenti[],2,FALSE)</f>
        <v>0.04</v>
      </c>
      <c r="P2283" s="2">
        <v>3972</v>
      </c>
      <c r="Q2283" s="2">
        <f>tbStoricoOrdini[[#This Row],[IMPORTO]]*tbStoricoOrdini[[#This Row],[% COMM.]]</f>
        <v>158.88</v>
      </c>
      <c r="R2283" s="2">
        <f>tbStoricoOrdini[[#This Row],[TOT. COMM.]]+tbStoricoOrdini[[#This Row],[IMPORTO]]</f>
        <v>4130.88</v>
      </c>
    </row>
    <row r="2284" spans="1:18">
      <c r="A2284" s="1">
        <v>43891</v>
      </c>
      <c r="B2284" s="7">
        <f>MONTH(tbStoricoOrdini[[#This Row],[DATA]])</f>
        <v>3</v>
      </c>
      <c r="C2284" t="s">
        <v>2379</v>
      </c>
      <c r="D2284" t="str">
        <f>RIGHT(tbStoricoOrdini[[#This Row],[ORDINE]],4)</f>
        <v>2281</v>
      </c>
      <c r="E2284" t="s">
        <v>41</v>
      </c>
      <c r="F2284" t="str">
        <f>VLOOKUP(tbStoricoOrdini[[#This Row],[CLIENTE]],tbClienti[],3,FALSE)</f>
        <v>Lazio</v>
      </c>
      <c r="G2284" t="str">
        <f>VLOOKUP(tbStoricoOrdini[[#This Row],[CLIENTE]],tbClienti[],7,FALSE)</f>
        <v>AC</v>
      </c>
      <c r="H2284" t="s">
        <v>71</v>
      </c>
      <c r="I2284" t="str">
        <f>IF(LEFT(tbStoricoOrdini[[#This Row],[ARTICOLO]],3) = "COG","COG",LEFT(tbStoricoOrdini[[#This Row],[ARTICOLO]],FIND(" ",tbStoricoOrdini[[#This Row],[ARTICOLO]])-1))</f>
        <v>EB07</v>
      </c>
      <c r="J2284" t="str">
        <f>MID(tbStoricoOrdini[[#This Row],[ARTICOLO]],FIND(" ",tbStoricoOrdini[[#This Row],[ARTICOLO]])+1,4)</f>
        <v>5000</v>
      </c>
      <c r="K2284" t="str">
        <f>IFERROR(RIGHT(tbStoricoOrdini[[#This Row],[ARTICOLO]],LEN(tbStoricoOrdini[[#This Row],[ARTICOLO]])-FIND(" ",tbStoricoOrdini[[#This Row],[ARTICOLO]],FIND(" ",tbStoricoOrdini[[#This Row],[ARTICOLO]]) +1)),"")</f>
        <v/>
      </c>
      <c r="L2284" s="3">
        <f>VLOOKUP(tbStoricoOrdini[[#This Row],[ARTICOLO]],tbArticoli[],2,FALSE)</f>
        <v>140</v>
      </c>
      <c r="M2284" s="22">
        <f>tbStoricoOrdini[[#This Row],[IMPORTO]]/tbStoricoOrdini[[#This Row],[PREZZO]]</f>
        <v>1.4285714285714285E-2</v>
      </c>
      <c r="N2284" t="s">
        <v>15</v>
      </c>
      <c r="O2284" s="8">
        <f>VLOOKUP(tbStoricoOrdini[[#This Row],[AGENTE]],tbAgenti[],2,FALSE)</f>
        <v>0.08</v>
      </c>
      <c r="P2284" s="2">
        <v>2</v>
      </c>
      <c r="Q2284" s="2">
        <f>tbStoricoOrdini[[#This Row],[IMPORTO]]*tbStoricoOrdini[[#This Row],[% COMM.]]</f>
        <v>0.16</v>
      </c>
      <c r="R2284" s="2">
        <f>tbStoricoOrdini[[#This Row],[TOT. COMM.]]+tbStoricoOrdini[[#This Row],[IMPORTO]]</f>
        <v>2.16</v>
      </c>
    </row>
    <row r="2285" spans="1:18">
      <c r="A2285" s="1">
        <v>43891</v>
      </c>
      <c r="B2285" s="7">
        <f>MONTH(tbStoricoOrdini[[#This Row],[DATA]])</f>
        <v>3</v>
      </c>
      <c r="C2285" t="s">
        <v>2380</v>
      </c>
      <c r="D2285" t="str">
        <f>RIGHT(tbStoricoOrdini[[#This Row],[ORDINE]],4)</f>
        <v>2282</v>
      </c>
      <c r="E2285" t="s">
        <v>41</v>
      </c>
      <c r="F2285" t="str">
        <f>VLOOKUP(tbStoricoOrdini[[#This Row],[CLIENTE]],tbClienti[],3,FALSE)</f>
        <v>Lazio</v>
      </c>
      <c r="G2285" t="str">
        <f>VLOOKUP(tbStoricoOrdini[[#This Row],[CLIENTE]],tbClienti[],7,FALSE)</f>
        <v>AC</v>
      </c>
      <c r="H2285" t="s">
        <v>71</v>
      </c>
      <c r="I2285" t="str">
        <f>IF(LEFT(tbStoricoOrdini[[#This Row],[ARTICOLO]],3) = "COG","COG",LEFT(tbStoricoOrdini[[#This Row],[ARTICOLO]],FIND(" ",tbStoricoOrdini[[#This Row],[ARTICOLO]])-1))</f>
        <v>EB07</v>
      </c>
      <c r="J2285" t="str">
        <f>MID(tbStoricoOrdini[[#This Row],[ARTICOLO]],FIND(" ",tbStoricoOrdini[[#This Row],[ARTICOLO]])+1,4)</f>
        <v>5000</v>
      </c>
      <c r="K2285" t="str">
        <f>IFERROR(RIGHT(tbStoricoOrdini[[#This Row],[ARTICOLO]],LEN(tbStoricoOrdini[[#This Row],[ARTICOLO]])-FIND(" ",tbStoricoOrdini[[#This Row],[ARTICOLO]],FIND(" ",tbStoricoOrdini[[#This Row],[ARTICOLO]]) +1)),"")</f>
        <v/>
      </c>
      <c r="L2285" s="3">
        <f>VLOOKUP(tbStoricoOrdini[[#This Row],[ARTICOLO]],tbArticoli[],2,FALSE)</f>
        <v>140</v>
      </c>
      <c r="M2285" s="22">
        <f>tbStoricoOrdini[[#This Row],[IMPORTO]]/tbStoricoOrdini[[#This Row],[PREZZO]]</f>
        <v>52.55</v>
      </c>
      <c r="N2285" t="s">
        <v>8</v>
      </c>
      <c r="O2285" s="8">
        <f>VLOOKUP(tbStoricoOrdini[[#This Row],[AGENTE]],tbAgenti[],2,FALSE)</f>
        <v>0.05</v>
      </c>
      <c r="P2285" s="2">
        <v>7357</v>
      </c>
      <c r="Q2285" s="2">
        <f>tbStoricoOrdini[[#This Row],[IMPORTO]]*tbStoricoOrdini[[#This Row],[% COMM.]]</f>
        <v>367.85</v>
      </c>
      <c r="R2285" s="2">
        <f>tbStoricoOrdini[[#This Row],[TOT. COMM.]]+tbStoricoOrdini[[#This Row],[IMPORTO]]</f>
        <v>7724.85</v>
      </c>
    </row>
    <row r="2286" spans="1:18">
      <c r="A2286" s="1">
        <v>43891</v>
      </c>
      <c r="B2286" s="7">
        <f>MONTH(tbStoricoOrdini[[#This Row],[DATA]])</f>
        <v>3</v>
      </c>
      <c r="C2286" t="s">
        <v>2381</v>
      </c>
      <c r="D2286" t="str">
        <f>RIGHT(tbStoricoOrdini[[#This Row],[ORDINE]],4)</f>
        <v>2283</v>
      </c>
      <c r="E2286" t="s">
        <v>41</v>
      </c>
      <c r="F2286" t="str">
        <f>VLOOKUP(tbStoricoOrdini[[#This Row],[CLIENTE]],tbClienti[],3,FALSE)</f>
        <v>Lazio</v>
      </c>
      <c r="G2286" t="str">
        <f>VLOOKUP(tbStoricoOrdini[[#This Row],[CLIENTE]],tbClienti[],7,FALSE)</f>
        <v>AC</v>
      </c>
      <c r="H2286" t="s">
        <v>71</v>
      </c>
      <c r="I2286" t="str">
        <f>IF(LEFT(tbStoricoOrdini[[#This Row],[ARTICOLO]],3) = "COG","COG",LEFT(tbStoricoOrdini[[#This Row],[ARTICOLO]],FIND(" ",tbStoricoOrdini[[#This Row],[ARTICOLO]])-1))</f>
        <v>EB07</v>
      </c>
      <c r="J2286" t="str">
        <f>MID(tbStoricoOrdini[[#This Row],[ARTICOLO]],FIND(" ",tbStoricoOrdini[[#This Row],[ARTICOLO]])+1,4)</f>
        <v>5000</v>
      </c>
      <c r="K2286" t="str">
        <f>IFERROR(RIGHT(tbStoricoOrdini[[#This Row],[ARTICOLO]],LEN(tbStoricoOrdini[[#This Row],[ARTICOLO]])-FIND(" ",tbStoricoOrdini[[#This Row],[ARTICOLO]],FIND(" ",tbStoricoOrdini[[#This Row],[ARTICOLO]]) +1)),"")</f>
        <v/>
      </c>
      <c r="L2286" s="3">
        <f>VLOOKUP(tbStoricoOrdini[[#This Row],[ARTICOLO]],tbArticoli[],2,FALSE)</f>
        <v>140</v>
      </c>
      <c r="M2286" s="22">
        <f>tbStoricoOrdini[[#This Row],[IMPORTO]]/tbStoricoOrdini[[#This Row],[PREZZO]]</f>
        <v>13.778571428571428</v>
      </c>
      <c r="N2286" t="s">
        <v>13</v>
      </c>
      <c r="O2286" s="8">
        <f>VLOOKUP(tbStoricoOrdini[[#This Row],[AGENTE]],tbAgenti[],2,FALSE)</f>
        <v>0.1</v>
      </c>
      <c r="P2286" s="2">
        <v>1929</v>
      </c>
      <c r="Q2286" s="2">
        <f>tbStoricoOrdini[[#This Row],[IMPORTO]]*tbStoricoOrdini[[#This Row],[% COMM.]]</f>
        <v>192.9</v>
      </c>
      <c r="R2286" s="2">
        <f>tbStoricoOrdini[[#This Row],[TOT. COMM.]]+tbStoricoOrdini[[#This Row],[IMPORTO]]</f>
        <v>2121.9</v>
      </c>
    </row>
    <row r="2287" spans="1:18">
      <c r="A2287" s="1">
        <v>43891</v>
      </c>
      <c r="B2287" s="7">
        <f>MONTH(tbStoricoOrdini[[#This Row],[DATA]])</f>
        <v>3</v>
      </c>
      <c r="C2287" t="s">
        <v>2382</v>
      </c>
      <c r="D2287" t="str">
        <f>RIGHT(tbStoricoOrdini[[#This Row],[ORDINE]],4)</f>
        <v>2284</v>
      </c>
      <c r="E2287" t="s">
        <v>41</v>
      </c>
      <c r="F2287" t="str">
        <f>VLOOKUP(tbStoricoOrdini[[#This Row],[CLIENTE]],tbClienti[],3,FALSE)</f>
        <v>Lazio</v>
      </c>
      <c r="G2287" t="str">
        <f>VLOOKUP(tbStoricoOrdini[[#This Row],[CLIENTE]],tbClienti[],7,FALSE)</f>
        <v>AC</v>
      </c>
      <c r="H2287" t="s">
        <v>71</v>
      </c>
      <c r="I2287" t="str">
        <f>IF(LEFT(tbStoricoOrdini[[#This Row],[ARTICOLO]],3) = "COG","COG",LEFT(tbStoricoOrdini[[#This Row],[ARTICOLO]],FIND(" ",tbStoricoOrdini[[#This Row],[ARTICOLO]])-1))</f>
        <v>EB07</v>
      </c>
      <c r="J2287" t="str">
        <f>MID(tbStoricoOrdini[[#This Row],[ARTICOLO]],FIND(" ",tbStoricoOrdini[[#This Row],[ARTICOLO]])+1,4)</f>
        <v>5000</v>
      </c>
      <c r="K2287" t="str">
        <f>IFERROR(RIGHT(tbStoricoOrdini[[#This Row],[ARTICOLO]],LEN(tbStoricoOrdini[[#This Row],[ARTICOLO]])-FIND(" ",tbStoricoOrdini[[#This Row],[ARTICOLO]],FIND(" ",tbStoricoOrdini[[#This Row],[ARTICOLO]]) +1)),"")</f>
        <v/>
      </c>
      <c r="L2287" s="3">
        <f>VLOOKUP(tbStoricoOrdini[[#This Row],[ARTICOLO]],tbArticoli[],2,FALSE)</f>
        <v>140</v>
      </c>
      <c r="M2287" s="22">
        <f>tbStoricoOrdini[[#This Row],[IMPORTO]]/tbStoricoOrdini[[#This Row],[PREZZO]]</f>
        <v>184.32142857142858</v>
      </c>
      <c r="N2287" t="s">
        <v>6</v>
      </c>
      <c r="O2287" s="8">
        <f>VLOOKUP(tbStoricoOrdini[[#This Row],[AGENTE]],tbAgenti[],2,FALSE)</f>
        <v>7.4999999999999997E-2</v>
      </c>
      <c r="P2287" s="2">
        <v>25805</v>
      </c>
      <c r="Q2287" s="2">
        <f>tbStoricoOrdini[[#This Row],[IMPORTO]]*tbStoricoOrdini[[#This Row],[% COMM.]]</f>
        <v>1935.375</v>
      </c>
      <c r="R2287" s="2">
        <f>tbStoricoOrdini[[#This Row],[TOT. COMM.]]+tbStoricoOrdini[[#This Row],[IMPORTO]]</f>
        <v>27740.375</v>
      </c>
    </row>
    <row r="2288" spans="1:18">
      <c r="A2288" s="1">
        <v>43891</v>
      </c>
      <c r="B2288" s="7">
        <f>MONTH(tbStoricoOrdini[[#This Row],[DATA]])</f>
        <v>3</v>
      </c>
      <c r="C2288" t="s">
        <v>2383</v>
      </c>
      <c r="D2288" t="str">
        <f>RIGHT(tbStoricoOrdini[[#This Row],[ORDINE]],4)</f>
        <v>2285</v>
      </c>
      <c r="E2288" t="s">
        <v>41</v>
      </c>
      <c r="F2288" t="str">
        <f>VLOOKUP(tbStoricoOrdini[[#This Row],[CLIENTE]],tbClienti[],3,FALSE)</f>
        <v>Lazio</v>
      </c>
      <c r="G2288" t="str">
        <f>VLOOKUP(tbStoricoOrdini[[#This Row],[CLIENTE]],tbClienti[],7,FALSE)</f>
        <v>AC</v>
      </c>
      <c r="H2288" t="s">
        <v>71</v>
      </c>
      <c r="I2288" t="str">
        <f>IF(LEFT(tbStoricoOrdini[[#This Row],[ARTICOLO]],3) = "COG","COG",LEFT(tbStoricoOrdini[[#This Row],[ARTICOLO]],FIND(" ",tbStoricoOrdini[[#This Row],[ARTICOLO]])-1))</f>
        <v>EB07</v>
      </c>
      <c r="J2288" t="str">
        <f>MID(tbStoricoOrdini[[#This Row],[ARTICOLO]],FIND(" ",tbStoricoOrdini[[#This Row],[ARTICOLO]])+1,4)</f>
        <v>5000</v>
      </c>
      <c r="K2288" t="str">
        <f>IFERROR(RIGHT(tbStoricoOrdini[[#This Row],[ARTICOLO]],LEN(tbStoricoOrdini[[#This Row],[ARTICOLO]])-FIND(" ",tbStoricoOrdini[[#This Row],[ARTICOLO]],FIND(" ",tbStoricoOrdini[[#This Row],[ARTICOLO]]) +1)),"")</f>
        <v/>
      </c>
      <c r="L2288" s="3">
        <f>VLOOKUP(tbStoricoOrdini[[#This Row],[ARTICOLO]],tbArticoli[],2,FALSE)</f>
        <v>140</v>
      </c>
      <c r="M2288" s="22">
        <f>tbStoricoOrdini[[#This Row],[IMPORTO]]/tbStoricoOrdini[[#This Row],[PREZZO]]</f>
        <v>2733.05</v>
      </c>
      <c r="N2288" t="s">
        <v>9</v>
      </c>
      <c r="O2288" s="8">
        <f>VLOOKUP(tbStoricoOrdini[[#This Row],[AGENTE]],tbAgenti[],2,FALSE)</f>
        <v>0.05</v>
      </c>
      <c r="P2288" s="2">
        <v>382627</v>
      </c>
      <c r="Q2288" s="2">
        <f>tbStoricoOrdini[[#This Row],[IMPORTO]]*tbStoricoOrdini[[#This Row],[% COMM.]]</f>
        <v>19131.350000000002</v>
      </c>
      <c r="R2288" s="2">
        <f>tbStoricoOrdini[[#This Row],[TOT. COMM.]]+tbStoricoOrdini[[#This Row],[IMPORTO]]</f>
        <v>401758.35</v>
      </c>
    </row>
    <row r="2289" spans="1:18">
      <c r="A2289" s="1">
        <v>43891</v>
      </c>
      <c r="B2289" s="7">
        <f>MONTH(tbStoricoOrdini[[#This Row],[DATA]])</f>
        <v>3</v>
      </c>
      <c r="C2289" t="s">
        <v>2384</v>
      </c>
      <c r="D2289" t="str">
        <f>RIGHT(tbStoricoOrdini[[#This Row],[ORDINE]],4)</f>
        <v>2286</v>
      </c>
      <c r="E2289" t="s">
        <v>41</v>
      </c>
      <c r="F2289" t="str">
        <f>VLOOKUP(tbStoricoOrdini[[#This Row],[CLIENTE]],tbClienti[],3,FALSE)</f>
        <v>Lazio</v>
      </c>
      <c r="G2289" t="str">
        <f>VLOOKUP(tbStoricoOrdini[[#This Row],[CLIENTE]],tbClienti[],7,FALSE)</f>
        <v>AC</v>
      </c>
      <c r="H2289" t="s">
        <v>76</v>
      </c>
      <c r="I2289" t="str">
        <f>IF(LEFT(tbStoricoOrdini[[#This Row],[ARTICOLO]],3) = "COG","COG",LEFT(tbStoricoOrdini[[#This Row],[ARTICOLO]],FIND(" ",tbStoricoOrdini[[#This Row],[ARTICOLO]])-1))</f>
        <v>COG</v>
      </c>
      <c r="J2289" t="str">
        <f>MID(tbStoricoOrdini[[#This Row],[ARTICOLO]],FIND(" ",tbStoricoOrdini[[#This Row],[ARTICOLO]])+1,4)</f>
        <v>1000</v>
      </c>
      <c r="K2289" t="str">
        <f>IFERROR(RIGHT(tbStoricoOrdini[[#This Row],[ARTICOLO]],LEN(tbStoricoOrdini[[#This Row],[ARTICOLO]])-FIND(" ",tbStoricoOrdini[[#This Row],[ARTICOLO]],FIND(" ",tbStoricoOrdini[[#This Row],[ARTICOLO]]) +1)),"")</f>
        <v/>
      </c>
      <c r="L2289" s="3">
        <f>VLOOKUP(tbStoricoOrdini[[#This Row],[ARTICOLO]],tbArticoli[],2,FALSE)</f>
        <v>150</v>
      </c>
      <c r="M2289" s="22">
        <f>tbStoricoOrdini[[#This Row],[IMPORTO]]/tbStoricoOrdini[[#This Row],[PREZZO]]</f>
        <v>1.7533333333333334</v>
      </c>
      <c r="N2289" t="s">
        <v>13</v>
      </c>
      <c r="O2289" s="8">
        <f>VLOOKUP(tbStoricoOrdini[[#This Row],[AGENTE]],tbAgenti[],2,FALSE)</f>
        <v>0.1</v>
      </c>
      <c r="P2289" s="2">
        <v>263</v>
      </c>
      <c r="Q2289" s="2">
        <f>tbStoricoOrdini[[#This Row],[IMPORTO]]*tbStoricoOrdini[[#This Row],[% COMM.]]</f>
        <v>26.3</v>
      </c>
      <c r="R2289" s="2">
        <f>tbStoricoOrdini[[#This Row],[TOT. COMM.]]+tbStoricoOrdini[[#This Row],[IMPORTO]]</f>
        <v>289.3</v>
      </c>
    </row>
    <row r="2290" spans="1:18">
      <c r="A2290" s="1">
        <v>43891</v>
      </c>
      <c r="B2290" s="7">
        <f>MONTH(tbStoricoOrdini[[#This Row],[DATA]])</f>
        <v>3</v>
      </c>
      <c r="C2290" t="s">
        <v>2385</v>
      </c>
      <c r="D2290" t="str">
        <f>RIGHT(tbStoricoOrdini[[#This Row],[ORDINE]],4)</f>
        <v>2287</v>
      </c>
      <c r="E2290" t="s">
        <v>41</v>
      </c>
      <c r="F2290" t="str">
        <f>VLOOKUP(tbStoricoOrdini[[#This Row],[CLIENTE]],tbClienti[],3,FALSE)</f>
        <v>Lazio</v>
      </c>
      <c r="G2290" t="str">
        <f>VLOOKUP(tbStoricoOrdini[[#This Row],[CLIENTE]],tbClienti[],7,FALSE)</f>
        <v>AC</v>
      </c>
      <c r="H2290" t="s">
        <v>76</v>
      </c>
      <c r="I2290" t="str">
        <f>IF(LEFT(tbStoricoOrdini[[#This Row],[ARTICOLO]],3) = "COG","COG",LEFT(tbStoricoOrdini[[#This Row],[ARTICOLO]],FIND(" ",tbStoricoOrdini[[#This Row],[ARTICOLO]])-1))</f>
        <v>COG</v>
      </c>
      <c r="J2290" t="str">
        <f>MID(tbStoricoOrdini[[#This Row],[ARTICOLO]],FIND(" ",tbStoricoOrdini[[#This Row],[ARTICOLO]])+1,4)</f>
        <v>1000</v>
      </c>
      <c r="K2290" t="str">
        <f>IFERROR(RIGHT(tbStoricoOrdini[[#This Row],[ARTICOLO]],LEN(tbStoricoOrdini[[#This Row],[ARTICOLO]])-FIND(" ",tbStoricoOrdini[[#This Row],[ARTICOLO]],FIND(" ",tbStoricoOrdini[[#This Row],[ARTICOLO]]) +1)),"")</f>
        <v/>
      </c>
      <c r="L2290" s="3">
        <f>VLOOKUP(tbStoricoOrdini[[#This Row],[ARTICOLO]],tbArticoli[],2,FALSE)</f>
        <v>150</v>
      </c>
      <c r="M2290" s="22">
        <f>tbStoricoOrdini[[#This Row],[IMPORTO]]/tbStoricoOrdini[[#This Row],[PREZZO]]</f>
        <v>1.76</v>
      </c>
      <c r="N2290" t="s">
        <v>9</v>
      </c>
      <c r="O2290" s="8">
        <f>VLOOKUP(tbStoricoOrdini[[#This Row],[AGENTE]],tbAgenti[],2,FALSE)</f>
        <v>0.05</v>
      </c>
      <c r="P2290" s="2">
        <v>264</v>
      </c>
      <c r="Q2290" s="2">
        <f>tbStoricoOrdini[[#This Row],[IMPORTO]]*tbStoricoOrdini[[#This Row],[% COMM.]]</f>
        <v>13.200000000000001</v>
      </c>
      <c r="R2290" s="2">
        <f>tbStoricoOrdini[[#This Row],[TOT. COMM.]]+tbStoricoOrdini[[#This Row],[IMPORTO]]</f>
        <v>277.2</v>
      </c>
    </row>
    <row r="2291" spans="1:18">
      <c r="A2291" s="1">
        <v>43891</v>
      </c>
      <c r="B2291" s="7">
        <f>MONTH(tbStoricoOrdini[[#This Row],[DATA]])</f>
        <v>3</v>
      </c>
      <c r="C2291" t="s">
        <v>2386</v>
      </c>
      <c r="D2291" t="str">
        <f>RIGHT(tbStoricoOrdini[[#This Row],[ORDINE]],4)</f>
        <v>2288</v>
      </c>
      <c r="E2291" t="s">
        <v>41</v>
      </c>
      <c r="F2291" t="str">
        <f>VLOOKUP(tbStoricoOrdini[[#This Row],[CLIENTE]],tbClienti[],3,FALSE)</f>
        <v>Lazio</v>
      </c>
      <c r="G2291" t="str">
        <f>VLOOKUP(tbStoricoOrdini[[#This Row],[CLIENTE]],tbClienti[],7,FALSE)</f>
        <v>AC</v>
      </c>
      <c r="H2291" t="s">
        <v>72</v>
      </c>
      <c r="I2291" t="str">
        <f>IF(LEFT(tbStoricoOrdini[[#This Row],[ARTICOLO]],3) = "COG","COG",LEFT(tbStoricoOrdini[[#This Row],[ARTICOLO]],FIND(" ",tbStoricoOrdini[[#This Row],[ARTICOLO]])-1))</f>
        <v>EB06</v>
      </c>
      <c r="J2291" t="str">
        <f>MID(tbStoricoOrdini[[#This Row],[ARTICOLO]],FIND(" ",tbStoricoOrdini[[#This Row],[ARTICOLO]])+1,4)</f>
        <v>3000</v>
      </c>
      <c r="K2291" t="str">
        <f>IFERROR(RIGHT(tbStoricoOrdini[[#This Row],[ARTICOLO]],LEN(tbStoricoOrdini[[#This Row],[ARTICOLO]])-FIND(" ",tbStoricoOrdini[[#This Row],[ARTICOLO]],FIND(" ",tbStoricoOrdini[[#This Row],[ARTICOLO]]) +1)),"")</f>
        <v>Medium</v>
      </c>
      <c r="L2291" s="3">
        <f>VLOOKUP(tbStoricoOrdini[[#This Row],[ARTICOLO]],tbArticoli[],2,FALSE)</f>
        <v>120</v>
      </c>
      <c r="M2291" s="22">
        <f>tbStoricoOrdini[[#This Row],[IMPORTO]]/tbStoricoOrdini[[#This Row],[PREZZO]]</f>
        <v>3.65</v>
      </c>
      <c r="N2291" t="s">
        <v>15</v>
      </c>
      <c r="O2291" s="8">
        <f>VLOOKUP(tbStoricoOrdini[[#This Row],[AGENTE]],tbAgenti[],2,FALSE)</f>
        <v>0.08</v>
      </c>
      <c r="P2291" s="2">
        <v>438</v>
      </c>
      <c r="Q2291" s="2">
        <f>tbStoricoOrdini[[#This Row],[IMPORTO]]*tbStoricoOrdini[[#This Row],[% COMM.]]</f>
        <v>35.04</v>
      </c>
      <c r="R2291" s="2">
        <f>tbStoricoOrdini[[#This Row],[TOT. COMM.]]+tbStoricoOrdini[[#This Row],[IMPORTO]]</f>
        <v>473.04</v>
      </c>
    </row>
    <row r="2292" spans="1:18">
      <c r="A2292" s="1">
        <v>43891</v>
      </c>
      <c r="B2292" s="7">
        <f>MONTH(tbStoricoOrdini[[#This Row],[DATA]])</f>
        <v>3</v>
      </c>
      <c r="C2292" t="s">
        <v>2387</v>
      </c>
      <c r="D2292" t="str">
        <f>RIGHT(tbStoricoOrdini[[#This Row],[ORDINE]],4)</f>
        <v>2289</v>
      </c>
      <c r="E2292" t="s">
        <v>41</v>
      </c>
      <c r="F2292" t="str">
        <f>VLOOKUP(tbStoricoOrdini[[#This Row],[CLIENTE]],tbClienti[],3,FALSE)</f>
        <v>Lazio</v>
      </c>
      <c r="G2292" t="str">
        <f>VLOOKUP(tbStoricoOrdini[[#This Row],[CLIENTE]],tbClienti[],7,FALSE)</f>
        <v>AC</v>
      </c>
      <c r="H2292" t="s">
        <v>72</v>
      </c>
      <c r="I2292" t="str">
        <f>IF(LEFT(tbStoricoOrdini[[#This Row],[ARTICOLO]],3) = "COG","COG",LEFT(tbStoricoOrdini[[#This Row],[ARTICOLO]],FIND(" ",tbStoricoOrdini[[#This Row],[ARTICOLO]])-1))</f>
        <v>EB06</v>
      </c>
      <c r="J2292" t="str">
        <f>MID(tbStoricoOrdini[[#This Row],[ARTICOLO]],FIND(" ",tbStoricoOrdini[[#This Row],[ARTICOLO]])+1,4)</f>
        <v>3000</v>
      </c>
      <c r="K2292" t="str">
        <f>IFERROR(RIGHT(tbStoricoOrdini[[#This Row],[ARTICOLO]],LEN(tbStoricoOrdini[[#This Row],[ARTICOLO]])-FIND(" ",tbStoricoOrdini[[#This Row],[ARTICOLO]],FIND(" ",tbStoricoOrdini[[#This Row],[ARTICOLO]]) +1)),"")</f>
        <v>Medium</v>
      </c>
      <c r="L2292" s="3">
        <f>VLOOKUP(tbStoricoOrdini[[#This Row],[ARTICOLO]],tbArticoli[],2,FALSE)</f>
        <v>120</v>
      </c>
      <c r="M2292" s="22">
        <f>tbStoricoOrdini[[#This Row],[IMPORTO]]/tbStoricoOrdini[[#This Row],[PREZZO]]</f>
        <v>0.44166666666666665</v>
      </c>
      <c r="N2292" t="s">
        <v>14</v>
      </c>
      <c r="O2292" s="8">
        <f>VLOOKUP(tbStoricoOrdini[[#This Row],[AGENTE]],tbAgenti[],2,FALSE)</f>
        <v>0.05</v>
      </c>
      <c r="P2292" s="2">
        <v>53</v>
      </c>
      <c r="Q2292" s="2">
        <f>tbStoricoOrdini[[#This Row],[IMPORTO]]*tbStoricoOrdini[[#This Row],[% COMM.]]</f>
        <v>2.6500000000000004</v>
      </c>
      <c r="R2292" s="2">
        <f>tbStoricoOrdini[[#This Row],[TOT. COMM.]]+tbStoricoOrdini[[#This Row],[IMPORTO]]</f>
        <v>55.65</v>
      </c>
    </row>
    <row r="2293" spans="1:18">
      <c r="A2293" s="1">
        <v>43891</v>
      </c>
      <c r="B2293" s="7">
        <f>MONTH(tbStoricoOrdini[[#This Row],[DATA]])</f>
        <v>3</v>
      </c>
      <c r="C2293" t="s">
        <v>2388</v>
      </c>
      <c r="D2293" t="str">
        <f>RIGHT(tbStoricoOrdini[[#This Row],[ORDINE]],4)</f>
        <v>2290</v>
      </c>
      <c r="E2293" t="s">
        <v>41</v>
      </c>
      <c r="F2293" t="str">
        <f>VLOOKUP(tbStoricoOrdini[[#This Row],[CLIENTE]],tbClienti[],3,FALSE)</f>
        <v>Lazio</v>
      </c>
      <c r="G2293" t="str">
        <f>VLOOKUP(tbStoricoOrdini[[#This Row],[CLIENTE]],tbClienti[],7,FALSE)</f>
        <v>AC</v>
      </c>
      <c r="H2293" t="s">
        <v>72</v>
      </c>
      <c r="I2293" t="str">
        <f>IF(LEFT(tbStoricoOrdini[[#This Row],[ARTICOLO]],3) = "COG","COG",LEFT(tbStoricoOrdini[[#This Row],[ARTICOLO]],FIND(" ",tbStoricoOrdini[[#This Row],[ARTICOLO]])-1))</f>
        <v>EB06</v>
      </c>
      <c r="J2293" t="str">
        <f>MID(tbStoricoOrdini[[#This Row],[ARTICOLO]],FIND(" ",tbStoricoOrdini[[#This Row],[ARTICOLO]])+1,4)</f>
        <v>3000</v>
      </c>
      <c r="K2293" t="str">
        <f>IFERROR(RIGHT(tbStoricoOrdini[[#This Row],[ARTICOLO]],LEN(tbStoricoOrdini[[#This Row],[ARTICOLO]])-FIND(" ",tbStoricoOrdini[[#This Row],[ARTICOLO]],FIND(" ",tbStoricoOrdini[[#This Row],[ARTICOLO]]) +1)),"")</f>
        <v>Medium</v>
      </c>
      <c r="L2293" s="3">
        <f>VLOOKUP(tbStoricoOrdini[[#This Row],[ARTICOLO]],tbArticoli[],2,FALSE)</f>
        <v>120</v>
      </c>
      <c r="M2293" s="22">
        <f>tbStoricoOrdini[[#This Row],[IMPORTO]]/tbStoricoOrdini[[#This Row],[PREZZO]]</f>
        <v>53.225000000000001</v>
      </c>
      <c r="N2293" t="s">
        <v>13</v>
      </c>
      <c r="O2293" s="8">
        <f>VLOOKUP(tbStoricoOrdini[[#This Row],[AGENTE]],tbAgenti[],2,FALSE)</f>
        <v>0.1</v>
      </c>
      <c r="P2293" s="2">
        <v>6387</v>
      </c>
      <c r="Q2293" s="2">
        <f>tbStoricoOrdini[[#This Row],[IMPORTO]]*tbStoricoOrdini[[#This Row],[% COMM.]]</f>
        <v>638.70000000000005</v>
      </c>
      <c r="R2293" s="2">
        <f>tbStoricoOrdini[[#This Row],[TOT. COMM.]]+tbStoricoOrdini[[#This Row],[IMPORTO]]</f>
        <v>7025.7</v>
      </c>
    </row>
    <row r="2294" spans="1:18">
      <c r="A2294" s="1">
        <v>43891</v>
      </c>
      <c r="B2294" s="7">
        <f>MONTH(tbStoricoOrdini[[#This Row],[DATA]])</f>
        <v>3</v>
      </c>
      <c r="C2294" t="s">
        <v>2389</v>
      </c>
      <c r="D2294" t="str">
        <f>RIGHT(tbStoricoOrdini[[#This Row],[ORDINE]],4)</f>
        <v>2291</v>
      </c>
      <c r="E2294" t="s">
        <v>41</v>
      </c>
      <c r="F2294" t="str">
        <f>VLOOKUP(tbStoricoOrdini[[#This Row],[CLIENTE]],tbClienti[],3,FALSE)</f>
        <v>Lazio</v>
      </c>
      <c r="G2294" t="str">
        <f>VLOOKUP(tbStoricoOrdini[[#This Row],[CLIENTE]],tbClienti[],7,FALSE)</f>
        <v>AC</v>
      </c>
      <c r="H2294" t="s">
        <v>72</v>
      </c>
      <c r="I2294" t="str">
        <f>IF(LEFT(tbStoricoOrdini[[#This Row],[ARTICOLO]],3) = "COG","COG",LEFT(tbStoricoOrdini[[#This Row],[ARTICOLO]],FIND(" ",tbStoricoOrdini[[#This Row],[ARTICOLO]])-1))</f>
        <v>EB06</v>
      </c>
      <c r="J2294" t="str">
        <f>MID(tbStoricoOrdini[[#This Row],[ARTICOLO]],FIND(" ",tbStoricoOrdini[[#This Row],[ARTICOLO]])+1,4)</f>
        <v>3000</v>
      </c>
      <c r="K2294" t="str">
        <f>IFERROR(RIGHT(tbStoricoOrdini[[#This Row],[ARTICOLO]],LEN(tbStoricoOrdini[[#This Row],[ARTICOLO]])-FIND(" ",tbStoricoOrdini[[#This Row],[ARTICOLO]],FIND(" ",tbStoricoOrdini[[#This Row],[ARTICOLO]]) +1)),"")</f>
        <v>Medium</v>
      </c>
      <c r="L2294" s="3">
        <f>VLOOKUP(tbStoricoOrdini[[#This Row],[ARTICOLO]],tbArticoli[],2,FALSE)</f>
        <v>120</v>
      </c>
      <c r="M2294" s="22">
        <f>tbStoricoOrdini[[#This Row],[IMPORTO]]/tbStoricoOrdini[[#This Row],[PREZZO]]</f>
        <v>12.741666666666667</v>
      </c>
      <c r="N2294" t="s">
        <v>6</v>
      </c>
      <c r="O2294" s="8">
        <f>VLOOKUP(tbStoricoOrdini[[#This Row],[AGENTE]],tbAgenti[],2,FALSE)</f>
        <v>7.4999999999999997E-2</v>
      </c>
      <c r="P2294" s="2">
        <v>1529</v>
      </c>
      <c r="Q2294" s="2">
        <f>tbStoricoOrdini[[#This Row],[IMPORTO]]*tbStoricoOrdini[[#This Row],[% COMM.]]</f>
        <v>114.675</v>
      </c>
      <c r="R2294" s="2">
        <f>tbStoricoOrdini[[#This Row],[TOT. COMM.]]+tbStoricoOrdini[[#This Row],[IMPORTO]]</f>
        <v>1643.675</v>
      </c>
    </row>
    <row r="2295" spans="1:18">
      <c r="A2295" s="1">
        <v>43891</v>
      </c>
      <c r="B2295" s="7">
        <f>MONTH(tbStoricoOrdini[[#This Row],[DATA]])</f>
        <v>3</v>
      </c>
      <c r="C2295" t="s">
        <v>2390</v>
      </c>
      <c r="D2295" t="str">
        <f>RIGHT(tbStoricoOrdini[[#This Row],[ORDINE]],4)</f>
        <v>2292</v>
      </c>
      <c r="E2295" t="s">
        <v>41</v>
      </c>
      <c r="F2295" t="str">
        <f>VLOOKUP(tbStoricoOrdini[[#This Row],[CLIENTE]],tbClienti[],3,FALSE)</f>
        <v>Lazio</v>
      </c>
      <c r="G2295" t="str">
        <f>VLOOKUP(tbStoricoOrdini[[#This Row],[CLIENTE]],tbClienti[],7,FALSE)</f>
        <v>AC</v>
      </c>
      <c r="H2295" t="s">
        <v>72</v>
      </c>
      <c r="I2295" t="str">
        <f>IF(LEFT(tbStoricoOrdini[[#This Row],[ARTICOLO]],3) = "COG","COG",LEFT(tbStoricoOrdini[[#This Row],[ARTICOLO]],FIND(" ",tbStoricoOrdini[[#This Row],[ARTICOLO]])-1))</f>
        <v>EB06</v>
      </c>
      <c r="J2295" t="str">
        <f>MID(tbStoricoOrdini[[#This Row],[ARTICOLO]],FIND(" ",tbStoricoOrdini[[#This Row],[ARTICOLO]])+1,4)</f>
        <v>3000</v>
      </c>
      <c r="K2295" t="str">
        <f>IFERROR(RIGHT(tbStoricoOrdini[[#This Row],[ARTICOLO]],LEN(tbStoricoOrdini[[#This Row],[ARTICOLO]])-FIND(" ",tbStoricoOrdini[[#This Row],[ARTICOLO]],FIND(" ",tbStoricoOrdini[[#This Row],[ARTICOLO]]) +1)),"")</f>
        <v>Medium</v>
      </c>
      <c r="L2295" s="3">
        <f>VLOOKUP(tbStoricoOrdini[[#This Row],[ARTICOLO]],tbArticoli[],2,FALSE)</f>
        <v>120</v>
      </c>
      <c r="M2295" s="22">
        <f>tbStoricoOrdini[[#This Row],[IMPORTO]]/tbStoricoOrdini[[#This Row],[PREZZO]]</f>
        <v>1.0333333333333334</v>
      </c>
      <c r="N2295" t="s">
        <v>9</v>
      </c>
      <c r="O2295" s="8">
        <f>VLOOKUP(tbStoricoOrdini[[#This Row],[AGENTE]],tbAgenti[],2,FALSE)</f>
        <v>0.05</v>
      </c>
      <c r="P2295" s="2">
        <v>124</v>
      </c>
      <c r="Q2295" s="2">
        <f>tbStoricoOrdini[[#This Row],[IMPORTO]]*tbStoricoOrdini[[#This Row],[% COMM.]]</f>
        <v>6.2</v>
      </c>
      <c r="R2295" s="2">
        <f>tbStoricoOrdini[[#This Row],[TOT. COMM.]]+tbStoricoOrdini[[#This Row],[IMPORTO]]</f>
        <v>130.19999999999999</v>
      </c>
    </row>
    <row r="2296" spans="1:18">
      <c r="A2296" s="1">
        <v>43891</v>
      </c>
      <c r="B2296" s="7">
        <f>MONTH(tbStoricoOrdini[[#This Row],[DATA]])</f>
        <v>3</v>
      </c>
      <c r="C2296" t="s">
        <v>2391</v>
      </c>
      <c r="D2296" t="str">
        <f>RIGHT(tbStoricoOrdini[[#This Row],[ORDINE]],4)</f>
        <v>2293</v>
      </c>
      <c r="E2296" t="s">
        <v>41</v>
      </c>
      <c r="F2296" t="str">
        <f>VLOOKUP(tbStoricoOrdini[[#This Row],[CLIENTE]],tbClienti[],3,FALSE)</f>
        <v>Lazio</v>
      </c>
      <c r="G2296" t="str">
        <f>VLOOKUP(tbStoricoOrdini[[#This Row],[CLIENTE]],tbClienti[],7,FALSE)</f>
        <v>AC</v>
      </c>
      <c r="H2296" t="s">
        <v>73</v>
      </c>
      <c r="I2296" t="str">
        <f>IF(LEFT(tbStoricoOrdini[[#This Row],[ARTICOLO]],3) = "COG","COG",LEFT(tbStoricoOrdini[[#This Row],[ARTICOLO]],FIND(" ",tbStoricoOrdini[[#This Row],[ARTICOLO]])-1))</f>
        <v>EB06</v>
      </c>
      <c r="J2296" t="str">
        <f>MID(tbStoricoOrdini[[#This Row],[ARTICOLO]],FIND(" ",tbStoricoOrdini[[#This Row],[ARTICOLO]])+1,4)</f>
        <v>3000</v>
      </c>
      <c r="K2296" t="str">
        <f>IFERROR(RIGHT(tbStoricoOrdini[[#This Row],[ARTICOLO]],LEN(tbStoricoOrdini[[#This Row],[ARTICOLO]])-FIND(" ",tbStoricoOrdini[[#This Row],[ARTICOLO]],FIND(" ",tbStoricoOrdini[[#This Row],[ARTICOLO]]) +1)),"")</f>
        <v>Plus</v>
      </c>
      <c r="L2296" s="3">
        <f>VLOOKUP(tbStoricoOrdini[[#This Row],[ARTICOLO]],tbArticoli[],2,FALSE)</f>
        <v>130</v>
      </c>
      <c r="M2296" s="22">
        <f>tbStoricoOrdini[[#This Row],[IMPORTO]]/tbStoricoOrdini[[#This Row],[PREZZO]]</f>
        <v>3.5923076923076924</v>
      </c>
      <c r="N2296" t="s">
        <v>13</v>
      </c>
      <c r="O2296" s="8">
        <f>VLOOKUP(tbStoricoOrdini[[#This Row],[AGENTE]],tbAgenti[],2,FALSE)</f>
        <v>0.1</v>
      </c>
      <c r="P2296" s="2">
        <v>467</v>
      </c>
      <c r="Q2296" s="2">
        <f>tbStoricoOrdini[[#This Row],[IMPORTO]]*tbStoricoOrdini[[#This Row],[% COMM.]]</f>
        <v>46.7</v>
      </c>
      <c r="R2296" s="2">
        <f>tbStoricoOrdini[[#This Row],[TOT. COMM.]]+tbStoricoOrdini[[#This Row],[IMPORTO]]</f>
        <v>513.70000000000005</v>
      </c>
    </row>
    <row r="2297" spans="1:18">
      <c r="A2297" s="1">
        <v>43891</v>
      </c>
      <c r="B2297" s="7">
        <f>MONTH(tbStoricoOrdini[[#This Row],[DATA]])</f>
        <v>3</v>
      </c>
      <c r="C2297" t="s">
        <v>2392</v>
      </c>
      <c r="D2297" t="str">
        <f>RIGHT(tbStoricoOrdini[[#This Row],[ORDINE]],4)</f>
        <v>2294</v>
      </c>
      <c r="E2297" t="s">
        <v>41</v>
      </c>
      <c r="F2297" t="str">
        <f>VLOOKUP(tbStoricoOrdini[[#This Row],[CLIENTE]],tbClienti[],3,FALSE)</f>
        <v>Lazio</v>
      </c>
      <c r="G2297" t="str">
        <f>VLOOKUP(tbStoricoOrdini[[#This Row],[CLIENTE]],tbClienti[],7,FALSE)</f>
        <v>AC</v>
      </c>
      <c r="H2297" t="s">
        <v>73</v>
      </c>
      <c r="I2297" t="str">
        <f>IF(LEFT(tbStoricoOrdini[[#This Row],[ARTICOLO]],3) = "COG","COG",LEFT(tbStoricoOrdini[[#This Row],[ARTICOLO]],FIND(" ",tbStoricoOrdini[[#This Row],[ARTICOLO]])-1))</f>
        <v>EB06</v>
      </c>
      <c r="J2297" t="str">
        <f>MID(tbStoricoOrdini[[#This Row],[ARTICOLO]],FIND(" ",tbStoricoOrdini[[#This Row],[ARTICOLO]])+1,4)</f>
        <v>3000</v>
      </c>
      <c r="K2297" t="str">
        <f>IFERROR(RIGHT(tbStoricoOrdini[[#This Row],[ARTICOLO]],LEN(tbStoricoOrdini[[#This Row],[ARTICOLO]])-FIND(" ",tbStoricoOrdini[[#This Row],[ARTICOLO]],FIND(" ",tbStoricoOrdini[[#This Row],[ARTICOLO]]) +1)),"")</f>
        <v>Plus</v>
      </c>
      <c r="L2297" s="3">
        <f>VLOOKUP(tbStoricoOrdini[[#This Row],[ARTICOLO]],tbArticoli[],2,FALSE)</f>
        <v>130</v>
      </c>
      <c r="M2297" s="22">
        <f>tbStoricoOrdini[[#This Row],[IMPORTO]]/tbStoricoOrdini[[#This Row],[PREZZO]]</f>
        <v>2.4076923076923076</v>
      </c>
      <c r="N2297" t="s">
        <v>6</v>
      </c>
      <c r="O2297" s="8">
        <f>VLOOKUP(tbStoricoOrdini[[#This Row],[AGENTE]],tbAgenti[],2,FALSE)</f>
        <v>7.4999999999999997E-2</v>
      </c>
      <c r="P2297" s="2">
        <v>313</v>
      </c>
      <c r="Q2297" s="2">
        <f>tbStoricoOrdini[[#This Row],[IMPORTO]]*tbStoricoOrdini[[#This Row],[% COMM.]]</f>
        <v>23.474999999999998</v>
      </c>
      <c r="R2297" s="2">
        <f>tbStoricoOrdini[[#This Row],[TOT. COMM.]]+tbStoricoOrdini[[#This Row],[IMPORTO]]</f>
        <v>336.47500000000002</v>
      </c>
    </row>
    <row r="2298" spans="1:18">
      <c r="A2298" s="1">
        <v>43891</v>
      </c>
      <c r="B2298" s="7">
        <f>MONTH(tbStoricoOrdini[[#This Row],[DATA]])</f>
        <v>3</v>
      </c>
      <c r="C2298" t="s">
        <v>2393</v>
      </c>
      <c r="D2298" t="str">
        <f>RIGHT(tbStoricoOrdini[[#This Row],[ORDINE]],4)</f>
        <v>2295</v>
      </c>
      <c r="E2298" t="s">
        <v>42</v>
      </c>
      <c r="F2298" t="str">
        <f>VLOOKUP(tbStoricoOrdini[[#This Row],[CLIENTE]],tbClienti[],3,FALSE)</f>
        <v>Lazio</v>
      </c>
      <c r="G2298" t="str">
        <f>VLOOKUP(tbStoricoOrdini[[#This Row],[CLIENTE]],tbClienti[],7,FALSE)</f>
        <v>AC</v>
      </c>
      <c r="H2298" t="s">
        <v>78</v>
      </c>
      <c r="I2298" t="str">
        <f>IF(LEFT(tbStoricoOrdini[[#This Row],[ARTICOLO]],3) = "COG","COG",LEFT(tbStoricoOrdini[[#This Row],[ARTICOLO]],FIND(" ",tbStoricoOrdini[[#This Row],[ARTICOLO]])-1))</f>
        <v>COG</v>
      </c>
      <c r="J2298" t="str">
        <f>MID(tbStoricoOrdini[[#This Row],[ARTICOLO]],FIND(" ",tbStoricoOrdini[[#This Row],[ARTICOLO]])+1,4)</f>
        <v>3000</v>
      </c>
      <c r="K2298" t="str">
        <f>IFERROR(RIGHT(tbStoricoOrdini[[#This Row],[ARTICOLO]],LEN(tbStoricoOrdini[[#This Row],[ARTICOLO]])-FIND(" ",tbStoricoOrdini[[#This Row],[ARTICOLO]],FIND(" ",tbStoricoOrdini[[#This Row],[ARTICOLO]]) +1)),"")</f>
        <v>Medium</v>
      </c>
      <c r="L2298" s="3">
        <f>VLOOKUP(tbStoricoOrdini[[#This Row],[ARTICOLO]],tbArticoli[],2,FALSE)</f>
        <v>220</v>
      </c>
      <c r="M2298" s="22">
        <f>tbStoricoOrdini[[#This Row],[IMPORTO]]/tbStoricoOrdini[[#This Row],[PREZZO]]</f>
        <v>1258.9318181818182</v>
      </c>
      <c r="N2298" t="s">
        <v>9</v>
      </c>
      <c r="O2298" s="8">
        <f>VLOOKUP(tbStoricoOrdini[[#This Row],[AGENTE]],tbAgenti[],2,FALSE)</f>
        <v>0.05</v>
      </c>
      <c r="P2298" s="2">
        <v>276965</v>
      </c>
      <c r="Q2298" s="2">
        <f>tbStoricoOrdini[[#This Row],[IMPORTO]]*tbStoricoOrdini[[#This Row],[% COMM.]]</f>
        <v>13848.25</v>
      </c>
      <c r="R2298" s="2">
        <f>tbStoricoOrdini[[#This Row],[TOT. COMM.]]+tbStoricoOrdini[[#This Row],[IMPORTO]]</f>
        <v>290813.25</v>
      </c>
    </row>
    <row r="2299" spans="1:18">
      <c r="A2299" s="1">
        <v>43891</v>
      </c>
      <c r="B2299" s="7">
        <f>MONTH(tbStoricoOrdini[[#This Row],[DATA]])</f>
        <v>3</v>
      </c>
      <c r="C2299" t="s">
        <v>2394</v>
      </c>
      <c r="D2299" t="str">
        <f>RIGHT(tbStoricoOrdini[[#This Row],[ORDINE]],4)</f>
        <v>2296</v>
      </c>
      <c r="E2299" t="s">
        <v>42</v>
      </c>
      <c r="F2299" t="str">
        <f>VLOOKUP(tbStoricoOrdini[[#This Row],[CLIENTE]],tbClienti[],3,FALSE)</f>
        <v>Lazio</v>
      </c>
      <c r="G2299" t="str">
        <f>VLOOKUP(tbStoricoOrdini[[#This Row],[CLIENTE]],tbClienti[],7,FALSE)</f>
        <v>AC</v>
      </c>
      <c r="H2299" t="s">
        <v>81</v>
      </c>
      <c r="I2299" t="str">
        <f>IF(LEFT(tbStoricoOrdini[[#This Row],[ARTICOLO]],3) = "COG","COG",LEFT(tbStoricoOrdini[[#This Row],[ARTICOLO]],FIND(" ",tbStoricoOrdini[[#This Row],[ARTICOLO]])-1))</f>
        <v>COG</v>
      </c>
      <c r="J2299" t="str">
        <f>MID(tbStoricoOrdini[[#This Row],[ARTICOLO]],FIND(" ",tbStoricoOrdini[[#This Row],[ARTICOLO]])+1,4)</f>
        <v>6000</v>
      </c>
      <c r="K2299" t="str">
        <f>IFERROR(RIGHT(tbStoricoOrdini[[#This Row],[ARTICOLO]],LEN(tbStoricoOrdini[[#This Row],[ARTICOLO]])-FIND(" ",tbStoricoOrdini[[#This Row],[ARTICOLO]],FIND(" ",tbStoricoOrdini[[#This Row],[ARTICOLO]]) +1)),"")</f>
        <v>Gold</v>
      </c>
      <c r="L2299" s="3">
        <f>VLOOKUP(tbStoricoOrdini[[#This Row],[ARTICOLO]],tbArticoli[],2,FALSE)</f>
        <v>450</v>
      </c>
      <c r="M2299" s="22">
        <f>tbStoricoOrdini[[#This Row],[IMPORTO]]/tbStoricoOrdini[[#This Row],[PREZZO]]</f>
        <v>8.8888888888888889E-3</v>
      </c>
      <c r="N2299" t="s">
        <v>6</v>
      </c>
      <c r="O2299" s="8">
        <f>VLOOKUP(tbStoricoOrdini[[#This Row],[AGENTE]],tbAgenti[],2,FALSE)</f>
        <v>7.4999999999999997E-2</v>
      </c>
      <c r="P2299" s="2">
        <v>4</v>
      </c>
      <c r="Q2299" s="2">
        <f>tbStoricoOrdini[[#This Row],[IMPORTO]]*tbStoricoOrdini[[#This Row],[% COMM.]]</f>
        <v>0.3</v>
      </c>
      <c r="R2299" s="2">
        <f>tbStoricoOrdini[[#This Row],[TOT. COMM.]]+tbStoricoOrdini[[#This Row],[IMPORTO]]</f>
        <v>4.3</v>
      </c>
    </row>
    <row r="2300" spans="1:18">
      <c r="A2300" s="1">
        <v>43891</v>
      </c>
      <c r="B2300" s="7">
        <f>MONTH(tbStoricoOrdini[[#This Row],[DATA]])</f>
        <v>3</v>
      </c>
      <c r="C2300" t="s">
        <v>2395</v>
      </c>
      <c r="D2300" t="str">
        <f>RIGHT(tbStoricoOrdini[[#This Row],[ORDINE]],4)</f>
        <v>2297</v>
      </c>
      <c r="E2300" t="s">
        <v>42</v>
      </c>
      <c r="F2300" t="str">
        <f>VLOOKUP(tbStoricoOrdini[[#This Row],[CLIENTE]],tbClienti[],3,FALSE)</f>
        <v>Lazio</v>
      </c>
      <c r="G2300" t="str">
        <f>VLOOKUP(tbStoricoOrdini[[#This Row],[CLIENTE]],tbClienti[],7,FALSE)</f>
        <v>AC</v>
      </c>
      <c r="H2300" t="s">
        <v>81</v>
      </c>
      <c r="I2300" t="str">
        <f>IF(LEFT(tbStoricoOrdini[[#This Row],[ARTICOLO]],3) = "COG","COG",LEFT(tbStoricoOrdini[[#This Row],[ARTICOLO]],FIND(" ",tbStoricoOrdini[[#This Row],[ARTICOLO]])-1))</f>
        <v>COG</v>
      </c>
      <c r="J2300" t="str">
        <f>MID(tbStoricoOrdini[[#This Row],[ARTICOLO]],FIND(" ",tbStoricoOrdini[[#This Row],[ARTICOLO]])+1,4)</f>
        <v>6000</v>
      </c>
      <c r="K2300" t="str">
        <f>IFERROR(RIGHT(tbStoricoOrdini[[#This Row],[ARTICOLO]],LEN(tbStoricoOrdini[[#This Row],[ARTICOLO]])-FIND(" ",tbStoricoOrdini[[#This Row],[ARTICOLO]],FIND(" ",tbStoricoOrdini[[#This Row],[ARTICOLO]]) +1)),"")</f>
        <v>Gold</v>
      </c>
      <c r="L2300" s="3">
        <f>VLOOKUP(tbStoricoOrdini[[#This Row],[ARTICOLO]],tbArticoli[],2,FALSE)</f>
        <v>450</v>
      </c>
      <c r="M2300" s="22">
        <f>tbStoricoOrdini[[#This Row],[IMPORTO]]/tbStoricoOrdini[[#This Row],[PREZZO]]</f>
        <v>9.3333333333333338E-2</v>
      </c>
      <c r="N2300" t="s">
        <v>9</v>
      </c>
      <c r="O2300" s="8">
        <f>VLOOKUP(tbStoricoOrdini[[#This Row],[AGENTE]],tbAgenti[],2,FALSE)</f>
        <v>0.05</v>
      </c>
      <c r="P2300" s="2">
        <v>42</v>
      </c>
      <c r="Q2300" s="2">
        <f>tbStoricoOrdini[[#This Row],[IMPORTO]]*tbStoricoOrdini[[#This Row],[% COMM.]]</f>
        <v>2.1</v>
      </c>
      <c r="R2300" s="2">
        <f>tbStoricoOrdini[[#This Row],[TOT. COMM.]]+tbStoricoOrdini[[#This Row],[IMPORTO]]</f>
        <v>44.1</v>
      </c>
    </row>
    <row r="2301" spans="1:18">
      <c r="A2301" s="1">
        <v>43891</v>
      </c>
      <c r="B2301" s="7">
        <f>MONTH(tbStoricoOrdini[[#This Row],[DATA]])</f>
        <v>3</v>
      </c>
      <c r="C2301" t="s">
        <v>2396</v>
      </c>
      <c r="D2301" t="str">
        <f>RIGHT(tbStoricoOrdini[[#This Row],[ORDINE]],4)</f>
        <v>2298</v>
      </c>
      <c r="E2301" t="s">
        <v>42</v>
      </c>
      <c r="F2301" t="str">
        <f>VLOOKUP(tbStoricoOrdini[[#This Row],[CLIENTE]],tbClienti[],3,FALSE)</f>
        <v>Lazio</v>
      </c>
      <c r="G2301" t="str">
        <f>VLOOKUP(tbStoricoOrdini[[#This Row],[CLIENTE]],tbClienti[],7,FALSE)</f>
        <v>AC</v>
      </c>
      <c r="H2301" t="s">
        <v>74</v>
      </c>
      <c r="I2301" t="str">
        <f>IF(LEFT(tbStoricoOrdini[[#This Row],[ARTICOLO]],3) = "COG","COG",LEFT(tbStoricoOrdini[[#This Row],[ARTICOLO]],FIND(" ",tbStoricoOrdini[[#This Row],[ARTICOLO]])-1))</f>
        <v>AVRC</v>
      </c>
      <c r="J2301" t="str">
        <f>MID(tbStoricoOrdini[[#This Row],[ARTICOLO]],FIND(" ",tbStoricoOrdini[[#This Row],[ARTICOLO]])+1,4)</f>
        <v>2500</v>
      </c>
      <c r="K2301" t="str">
        <f>IFERROR(RIGHT(tbStoricoOrdini[[#This Row],[ARTICOLO]],LEN(tbStoricoOrdini[[#This Row],[ARTICOLO]])-FIND(" ",tbStoricoOrdini[[#This Row],[ARTICOLO]],FIND(" ",tbStoricoOrdini[[#This Row],[ARTICOLO]]) +1)),"")</f>
        <v>Gold</v>
      </c>
      <c r="L2301" s="3">
        <f>VLOOKUP(tbStoricoOrdini[[#This Row],[ARTICOLO]],tbArticoli[],2,FALSE)</f>
        <v>500</v>
      </c>
      <c r="M2301" s="22">
        <f>tbStoricoOrdini[[#This Row],[IMPORTO]]/tbStoricoOrdini[[#This Row],[PREZZO]]</f>
        <v>8.0000000000000002E-3</v>
      </c>
      <c r="N2301" t="s">
        <v>10</v>
      </c>
      <c r="O2301" s="8">
        <f>VLOOKUP(tbStoricoOrdini[[#This Row],[AGENTE]],tbAgenti[],2,FALSE)</f>
        <v>3.6999999999999998E-2</v>
      </c>
      <c r="P2301" s="2">
        <v>4</v>
      </c>
      <c r="Q2301" s="2">
        <f>tbStoricoOrdini[[#This Row],[IMPORTO]]*tbStoricoOrdini[[#This Row],[% COMM.]]</f>
        <v>0.14799999999999999</v>
      </c>
      <c r="R2301" s="2">
        <f>tbStoricoOrdini[[#This Row],[TOT. COMM.]]+tbStoricoOrdini[[#This Row],[IMPORTO]]</f>
        <v>4.1479999999999997</v>
      </c>
    </row>
    <row r="2302" spans="1:18">
      <c r="A2302" s="1">
        <v>43891</v>
      </c>
      <c r="B2302" s="7">
        <f>MONTH(tbStoricoOrdini[[#This Row],[DATA]])</f>
        <v>3</v>
      </c>
      <c r="C2302" t="s">
        <v>2397</v>
      </c>
      <c r="D2302" t="str">
        <f>RIGHT(tbStoricoOrdini[[#This Row],[ORDINE]],4)</f>
        <v>2299</v>
      </c>
      <c r="E2302" t="s">
        <v>42</v>
      </c>
      <c r="F2302" t="str">
        <f>VLOOKUP(tbStoricoOrdini[[#This Row],[CLIENTE]],tbClienti[],3,FALSE)</f>
        <v>Lazio</v>
      </c>
      <c r="G2302" t="str">
        <f>VLOOKUP(tbStoricoOrdini[[#This Row],[CLIENTE]],tbClienti[],7,FALSE)</f>
        <v>AC</v>
      </c>
      <c r="H2302" t="s">
        <v>74</v>
      </c>
      <c r="I2302" t="str">
        <f>IF(LEFT(tbStoricoOrdini[[#This Row],[ARTICOLO]],3) = "COG","COG",LEFT(tbStoricoOrdini[[#This Row],[ARTICOLO]],FIND(" ",tbStoricoOrdini[[#This Row],[ARTICOLO]])-1))</f>
        <v>AVRC</v>
      </c>
      <c r="J2302" t="str">
        <f>MID(tbStoricoOrdini[[#This Row],[ARTICOLO]],FIND(" ",tbStoricoOrdini[[#This Row],[ARTICOLO]])+1,4)</f>
        <v>2500</v>
      </c>
      <c r="K2302" t="str">
        <f>IFERROR(RIGHT(tbStoricoOrdini[[#This Row],[ARTICOLO]],LEN(tbStoricoOrdini[[#This Row],[ARTICOLO]])-FIND(" ",tbStoricoOrdini[[#This Row],[ARTICOLO]],FIND(" ",tbStoricoOrdini[[#This Row],[ARTICOLO]]) +1)),"")</f>
        <v>Gold</v>
      </c>
      <c r="L2302" s="3">
        <f>VLOOKUP(tbStoricoOrdini[[#This Row],[ARTICOLO]],tbArticoli[],2,FALSE)</f>
        <v>500</v>
      </c>
      <c r="M2302" s="22">
        <f>tbStoricoOrdini[[#This Row],[IMPORTO]]/tbStoricoOrdini[[#This Row],[PREZZO]]</f>
        <v>132.816</v>
      </c>
      <c r="N2302" t="s">
        <v>9</v>
      </c>
      <c r="O2302" s="8">
        <f>VLOOKUP(tbStoricoOrdini[[#This Row],[AGENTE]],tbAgenti[],2,FALSE)</f>
        <v>0.05</v>
      </c>
      <c r="P2302" s="2">
        <v>66408</v>
      </c>
      <c r="Q2302" s="2">
        <f>tbStoricoOrdini[[#This Row],[IMPORTO]]*tbStoricoOrdini[[#This Row],[% COMM.]]</f>
        <v>3320.4</v>
      </c>
      <c r="R2302" s="2">
        <f>tbStoricoOrdini[[#This Row],[TOT. COMM.]]+tbStoricoOrdini[[#This Row],[IMPORTO]]</f>
        <v>69728.399999999994</v>
      </c>
    </row>
    <row r="2303" spans="1:18">
      <c r="A2303" s="1">
        <v>43891</v>
      </c>
      <c r="B2303" s="7">
        <f>MONTH(tbStoricoOrdini[[#This Row],[DATA]])</f>
        <v>3</v>
      </c>
      <c r="C2303" t="s">
        <v>2398</v>
      </c>
      <c r="D2303" t="str">
        <f>RIGHT(tbStoricoOrdini[[#This Row],[ORDINE]],4)</f>
        <v>2300</v>
      </c>
      <c r="E2303" t="s">
        <v>42</v>
      </c>
      <c r="F2303" t="str">
        <f>VLOOKUP(tbStoricoOrdini[[#This Row],[CLIENTE]],tbClienti[],3,FALSE)</f>
        <v>Lazio</v>
      </c>
      <c r="G2303" t="str">
        <f>VLOOKUP(tbStoricoOrdini[[#This Row],[CLIENTE]],tbClienti[],7,FALSE)</f>
        <v>AC</v>
      </c>
      <c r="H2303" t="s">
        <v>77</v>
      </c>
      <c r="I2303" t="str">
        <f>IF(LEFT(tbStoricoOrdini[[#This Row],[ARTICOLO]],3) = "COG","COG",LEFT(tbStoricoOrdini[[#This Row],[ARTICOLO]],FIND(" ",tbStoricoOrdini[[#This Row],[ARTICOLO]])-1))</f>
        <v>COG</v>
      </c>
      <c r="J2303" t="str">
        <f>MID(tbStoricoOrdini[[#This Row],[ARTICOLO]],FIND(" ",tbStoricoOrdini[[#This Row],[ARTICOLO]])+1,4)</f>
        <v>2000</v>
      </c>
      <c r="K2303" t="str">
        <f>IFERROR(RIGHT(tbStoricoOrdini[[#This Row],[ARTICOLO]],LEN(tbStoricoOrdini[[#This Row],[ARTICOLO]])-FIND(" ",tbStoricoOrdini[[#This Row],[ARTICOLO]],FIND(" ",tbStoricoOrdini[[#This Row],[ARTICOLO]]) +1)),"")</f>
        <v>Medium</v>
      </c>
      <c r="L2303" s="3">
        <f>VLOOKUP(tbStoricoOrdini[[#This Row],[ARTICOLO]],tbArticoli[],2,FALSE)</f>
        <v>200</v>
      </c>
      <c r="M2303" s="22">
        <f>tbStoricoOrdini[[#This Row],[IMPORTO]]/tbStoricoOrdini[[#This Row],[PREZZO]]</f>
        <v>0.73</v>
      </c>
      <c r="N2303" t="s">
        <v>9</v>
      </c>
      <c r="O2303" s="8">
        <f>VLOOKUP(tbStoricoOrdini[[#This Row],[AGENTE]],tbAgenti[],2,FALSE)</f>
        <v>0.05</v>
      </c>
      <c r="P2303" s="2">
        <v>146</v>
      </c>
      <c r="Q2303" s="2">
        <f>tbStoricoOrdini[[#This Row],[IMPORTO]]*tbStoricoOrdini[[#This Row],[% COMM.]]</f>
        <v>7.3000000000000007</v>
      </c>
      <c r="R2303" s="2">
        <f>tbStoricoOrdini[[#This Row],[TOT. COMM.]]+tbStoricoOrdini[[#This Row],[IMPORTO]]</f>
        <v>153.30000000000001</v>
      </c>
    </row>
    <row r="2304" spans="1:18">
      <c r="A2304" s="1">
        <v>43891</v>
      </c>
      <c r="B2304" s="7">
        <f>MONTH(tbStoricoOrdini[[#This Row],[DATA]])</f>
        <v>3</v>
      </c>
      <c r="C2304" t="s">
        <v>2399</v>
      </c>
      <c r="D2304" t="str">
        <f>RIGHT(tbStoricoOrdini[[#This Row],[ORDINE]],4)</f>
        <v>2301</v>
      </c>
      <c r="E2304" t="s">
        <v>42</v>
      </c>
      <c r="F2304" t="str">
        <f>VLOOKUP(tbStoricoOrdini[[#This Row],[CLIENTE]],tbClienti[],3,FALSE)</f>
        <v>Lazio</v>
      </c>
      <c r="G2304" t="str">
        <f>VLOOKUP(tbStoricoOrdini[[#This Row],[CLIENTE]],tbClienti[],7,FALSE)</f>
        <v>AC</v>
      </c>
      <c r="H2304" t="s">
        <v>61</v>
      </c>
      <c r="I2304" t="str">
        <f>IF(LEFT(tbStoricoOrdini[[#This Row],[ARTICOLO]],3) = "COG","COG",LEFT(tbStoricoOrdini[[#This Row],[ARTICOLO]],FIND(" ",tbStoricoOrdini[[#This Row],[ARTICOLO]])-1))</f>
        <v>KLM</v>
      </c>
      <c r="J2304" t="str">
        <f>MID(tbStoricoOrdini[[#This Row],[ARTICOLO]],FIND(" ",tbStoricoOrdini[[#This Row],[ARTICOLO]])+1,4)</f>
        <v>5000</v>
      </c>
      <c r="K2304" t="str">
        <f>IFERROR(RIGHT(tbStoricoOrdini[[#This Row],[ARTICOLO]],LEN(tbStoricoOrdini[[#This Row],[ARTICOLO]])-FIND(" ",tbStoricoOrdini[[#This Row],[ARTICOLO]],FIND(" ",tbStoricoOrdini[[#This Row],[ARTICOLO]]) +1)),"")</f>
        <v>Medium</v>
      </c>
      <c r="L2304" s="3">
        <f>VLOOKUP(tbStoricoOrdini[[#This Row],[ARTICOLO]],tbArticoli[],2,FALSE)</f>
        <v>150</v>
      </c>
      <c r="M2304" s="22">
        <f>tbStoricoOrdini[[#This Row],[IMPORTO]]/tbStoricoOrdini[[#This Row],[PREZZO]]</f>
        <v>0.13333333333333333</v>
      </c>
      <c r="N2304" t="s">
        <v>7</v>
      </c>
      <c r="O2304" s="8">
        <f>VLOOKUP(tbStoricoOrdini[[#This Row],[AGENTE]],tbAgenti[],2,FALSE)</f>
        <v>0.03</v>
      </c>
      <c r="P2304" s="2">
        <v>20</v>
      </c>
      <c r="Q2304" s="2">
        <f>tbStoricoOrdini[[#This Row],[IMPORTO]]*tbStoricoOrdini[[#This Row],[% COMM.]]</f>
        <v>0.6</v>
      </c>
      <c r="R2304" s="2">
        <f>tbStoricoOrdini[[#This Row],[TOT. COMM.]]+tbStoricoOrdini[[#This Row],[IMPORTO]]</f>
        <v>20.6</v>
      </c>
    </row>
    <row r="2305" spans="1:18">
      <c r="A2305" s="1">
        <v>43891</v>
      </c>
      <c r="B2305" s="7">
        <f>MONTH(tbStoricoOrdini[[#This Row],[DATA]])</f>
        <v>3</v>
      </c>
      <c r="C2305" t="s">
        <v>2400</v>
      </c>
      <c r="D2305" t="str">
        <f>RIGHT(tbStoricoOrdini[[#This Row],[ORDINE]],4)</f>
        <v>2302</v>
      </c>
      <c r="E2305" t="s">
        <v>42</v>
      </c>
      <c r="F2305" t="str">
        <f>VLOOKUP(tbStoricoOrdini[[#This Row],[CLIENTE]],tbClienti[],3,FALSE)</f>
        <v>Lazio</v>
      </c>
      <c r="G2305" t="str">
        <f>VLOOKUP(tbStoricoOrdini[[#This Row],[CLIENTE]],tbClienti[],7,FALSE)</f>
        <v>AC</v>
      </c>
      <c r="H2305" t="s">
        <v>61</v>
      </c>
      <c r="I2305" t="str">
        <f>IF(LEFT(tbStoricoOrdini[[#This Row],[ARTICOLO]],3) = "COG","COG",LEFT(tbStoricoOrdini[[#This Row],[ARTICOLO]],FIND(" ",tbStoricoOrdini[[#This Row],[ARTICOLO]])-1))</f>
        <v>KLM</v>
      </c>
      <c r="J2305" t="str">
        <f>MID(tbStoricoOrdini[[#This Row],[ARTICOLO]],FIND(" ",tbStoricoOrdini[[#This Row],[ARTICOLO]])+1,4)</f>
        <v>5000</v>
      </c>
      <c r="K2305" t="str">
        <f>IFERROR(RIGHT(tbStoricoOrdini[[#This Row],[ARTICOLO]],LEN(tbStoricoOrdini[[#This Row],[ARTICOLO]])-FIND(" ",tbStoricoOrdini[[#This Row],[ARTICOLO]],FIND(" ",tbStoricoOrdini[[#This Row],[ARTICOLO]]) +1)),"")</f>
        <v>Medium</v>
      </c>
      <c r="L2305" s="3">
        <f>VLOOKUP(tbStoricoOrdini[[#This Row],[ARTICOLO]],tbArticoli[],2,FALSE)</f>
        <v>150</v>
      </c>
      <c r="M2305" s="22">
        <f>tbStoricoOrdini[[#This Row],[IMPORTO]]/tbStoricoOrdini[[#This Row],[PREZZO]]</f>
        <v>15.646666666666667</v>
      </c>
      <c r="N2305" t="s">
        <v>6</v>
      </c>
      <c r="O2305" s="8">
        <f>VLOOKUP(tbStoricoOrdini[[#This Row],[AGENTE]],tbAgenti[],2,FALSE)</f>
        <v>7.4999999999999997E-2</v>
      </c>
      <c r="P2305" s="2">
        <v>2347</v>
      </c>
      <c r="Q2305" s="2">
        <f>tbStoricoOrdini[[#This Row],[IMPORTO]]*tbStoricoOrdini[[#This Row],[% COMM.]]</f>
        <v>176.02500000000001</v>
      </c>
      <c r="R2305" s="2">
        <f>tbStoricoOrdini[[#This Row],[TOT. COMM.]]+tbStoricoOrdini[[#This Row],[IMPORTO]]</f>
        <v>2523.0250000000001</v>
      </c>
    </row>
    <row r="2306" spans="1:18">
      <c r="A2306" s="1">
        <v>43891</v>
      </c>
      <c r="B2306" s="7">
        <f>MONTH(tbStoricoOrdini[[#This Row],[DATA]])</f>
        <v>3</v>
      </c>
      <c r="C2306" t="s">
        <v>2401</v>
      </c>
      <c r="D2306" t="str">
        <f>RIGHT(tbStoricoOrdini[[#This Row],[ORDINE]],4)</f>
        <v>2303</v>
      </c>
      <c r="E2306" t="s">
        <v>42</v>
      </c>
      <c r="F2306" t="str">
        <f>VLOOKUP(tbStoricoOrdini[[#This Row],[CLIENTE]],tbClienti[],3,FALSE)</f>
        <v>Lazio</v>
      </c>
      <c r="G2306" t="str">
        <f>VLOOKUP(tbStoricoOrdini[[#This Row],[CLIENTE]],tbClienti[],7,FALSE)</f>
        <v>AC</v>
      </c>
      <c r="H2306" t="s">
        <v>61</v>
      </c>
      <c r="I2306" t="str">
        <f>IF(LEFT(tbStoricoOrdini[[#This Row],[ARTICOLO]],3) = "COG","COG",LEFT(tbStoricoOrdini[[#This Row],[ARTICOLO]],FIND(" ",tbStoricoOrdini[[#This Row],[ARTICOLO]])-1))</f>
        <v>KLM</v>
      </c>
      <c r="J2306" t="str">
        <f>MID(tbStoricoOrdini[[#This Row],[ARTICOLO]],FIND(" ",tbStoricoOrdini[[#This Row],[ARTICOLO]])+1,4)</f>
        <v>5000</v>
      </c>
      <c r="K2306" t="str">
        <f>IFERROR(RIGHT(tbStoricoOrdini[[#This Row],[ARTICOLO]],LEN(tbStoricoOrdini[[#This Row],[ARTICOLO]])-FIND(" ",tbStoricoOrdini[[#This Row],[ARTICOLO]],FIND(" ",tbStoricoOrdini[[#This Row],[ARTICOLO]]) +1)),"")</f>
        <v>Medium</v>
      </c>
      <c r="L2306" s="3">
        <f>VLOOKUP(tbStoricoOrdini[[#This Row],[ARTICOLO]],tbArticoli[],2,FALSE)</f>
        <v>150</v>
      </c>
      <c r="M2306" s="22">
        <f>tbStoricoOrdini[[#This Row],[IMPORTO]]/tbStoricoOrdini[[#This Row],[PREZZO]]</f>
        <v>3592.58</v>
      </c>
      <c r="N2306" t="s">
        <v>9</v>
      </c>
      <c r="O2306" s="8">
        <f>VLOOKUP(tbStoricoOrdini[[#This Row],[AGENTE]],tbAgenti[],2,FALSE)</f>
        <v>0.05</v>
      </c>
      <c r="P2306" s="2">
        <v>538887</v>
      </c>
      <c r="Q2306" s="2">
        <f>tbStoricoOrdini[[#This Row],[IMPORTO]]*tbStoricoOrdini[[#This Row],[% COMM.]]</f>
        <v>26944.350000000002</v>
      </c>
      <c r="R2306" s="2">
        <f>tbStoricoOrdini[[#This Row],[TOT. COMM.]]+tbStoricoOrdini[[#This Row],[IMPORTO]]</f>
        <v>565831.35</v>
      </c>
    </row>
    <row r="2307" spans="1:18">
      <c r="A2307" s="1">
        <v>43891</v>
      </c>
      <c r="B2307" s="7">
        <f>MONTH(tbStoricoOrdini[[#This Row],[DATA]])</f>
        <v>3</v>
      </c>
      <c r="C2307" t="s">
        <v>2402</v>
      </c>
      <c r="D2307" t="str">
        <f>RIGHT(tbStoricoOrdini[[#This Row],[ORDINE]],4)</f>
        <v>2304</v>
      </c>
      <c r="E2307" t="s">
        <v>42</v>
      </c>
      <c r="F2307" t="str">
        <f>VLOOKUP(tbStoricoOrdini[[#This Row],[CLIENTE]],tbClienti[],3,FALSE)</f>
        <v>Lazio</v>
      </c>
      <c r="G2307" t="str">
        <f>VLOOKUP(tbStoricoOrdini[[#This Row],[CLIENTE]],tbClienti[],7,FALSE)</f>
        <v>AC</v>
      </c>
      <c r="H2307" t="s">
        <v>79</v>
      </c>
      <c r="I2307" t="str">
        <f>IF(LEFT(tbStoricoOrdini[[#This Row],[ARTICOLO]],3) = "COG","COG",LEFT(tbStoricoOrdini[[#This Row],[ARTICOLO]],FIND(" ",tbStoricoOrdini[[#This Row],[ARTICOLO]])-1))</f>
        <v>COG</v>
      </c>
      <c r="J2307" t="str">
        <f>MID(tbStoricoOrdini[[#This Row],[ARTICOLO]],FIND(" ",tbStoricoOrdini[[#This Row],[ARTICOLO]])+1,4)</f>
        <v>4000</v>
      </c>
      <c r="K2307" t="str">
        <f>IFERROR(RIGHT(tbStoricoOrdini[[#This Row],[ARTICOLO]],LEN(tbStoricoOrdini[[#This Row],[ARTICOLO]])-FIND(" ",tbStoricoOrdini[[#This Row],[ARTICOLO]],FIND(" ",tbStoricoOrdini[[#This Row],[ARTICOLO]]) +1)),"")</f>
        <v>Plus</v>
      </c>
      <c r="L2307" s="3">
        <f>VLOOKUP(tbStoricoOrdini[[#This Row],[ARTICOLO]],tbArticoli[],2,FALSE)</f>
        <v>240</v>
      </c>
      <c r="M2307" s="22">
        <f>tbStoricoOrdini[[#This Row],[IMPORTO]]/tbStoricoOrdini[[#This Row],[PREZZO]]</f>
        <v>1.6666666666666666E-2</v>
      </c>
      <c r="N2307" t="s">
        <v>6</v>
      </c>
      <c r="O2307" s="8">
        <f>VLOOKUP(tbStoricoOrdini[[#This Row],[AGENTE]],tbAgenti[],2,FALSE)</f>
        <v>7.4999999999999997E-2</v>
      </c>
      <c r="P2307" s="2">
        <v>4</v>
      </c>
      <c r="Q2307" s="2">
        <f>tbStoricoOrdini[[#This Row],[IMPORTO]]*tbStoricoOrdini[[#This Row],[% COMM.]]</f>
        <v>0.3</v>
      </c>
      <c r="R2307" s="2">
        <f>tbStoricoOrdini[[#This Row],[TOT. COMM.]]+tbStoricoOrdini[[#This Row],[IMPORTO]]</f>
        <v>4.3</v>
      </c>
    </row>
    <row r="2308" spans="1:18">
      <c r="A2308" s="1">
        <v>43891</v>
      </c>
      <c r="B2308" s="7">
        <f>MONTH(tbStoricoOrdini[[#This Row],[DATA]])</f>
        <v>3</v>
      </c>
      <c r="C2308" t="s">
        <v>2403</v>
      </c>
      <c r="D2308" t="str">
        <f>RIGHT(tbStoricoOrdini[[#This Row],[ORDINE]],4)</f>
        <v>2305</v>
      </c>
      <c r="E2308" t="s">
        <v>42</v>
      </c>
      <c r="F2308" t="str">
        <f>VLOOKUP(tbStoricoOrdini[[#This Row],[CLIENTE]],tbClienti[],3,FALSE)</f>
        <v>Lazio</v>
      </c>
      <c r="G2308" t="str">
        <f>VLOOKUP(tbStoricoOrdini[[#This Row],[CLIENTE]],tbClienti[],7,FALSE)</f>
        <v>AC</v>
      </c>
      <c r="H2308" t="s">
        <v>79</v>
      </c>
      <c r="I2308" t="str">
        <f>IF(LEFT(tbStoricoOrdini[[#This Row],[ARTICOLO]],3) = "COG","COG",LEFT(tbStoricoOrdini[[#This Row],[ARTICOLO]],FIND(" ",tbStoricoOrdini[[#This Row],[ARTICOLO]])-1))</f>
        <v>COG</v>
      </c>
      <c r="J2308" t="str">
        <f>MID(tbStoricoOrdini[[#This Row],[ARTICOLO]],FIND(" ",tbStoricoOrdini[[#This Row],[ARTICOLO]])+1,4)</f>
        <v>4000</v>
      </c>
      <c r="K2308" t="str">
        <f>IFERROR(RIGHT(tbStoricoOrdini[[#This Row],[ARTICOLO]],LEN(tbStoricoOrdini[[#This Row],[ARTICOLO]])-FIND(" ",tbStoricoOrdini[[#This Row],[ARTICOLO]],FIND(" ",tbStoricoOrdini[[#This Row],[ARTICOLO]]) +1)),"")</f>
        <v>Plus</v>
      </c>
      <c r="L2308" s="3">
        <f>VLOOKUP(tbStoricoOrdini[[#This Row],[ARTICOLO]],tbArticoli[],2,FALSE)</f>
        <v>240</v>
      </c>
      <c r="M2308" s="22">
        <f>tbStoricoOrdini[[#This Row],[IMPORTO]]/tbStoricoOrdini[[#This Row],[PREZZO]]</f>
        <v>28.591666666666665</v>
      </c>
      <c r="N2308" t="s">
        <v>9</v>
      </c>
      <c r="O2308" s="8">
        <f>VLOOKUP(tbStoricoOrdini[[#This Row],[AGENTE]],tbAgenti[],2,FALSE)</f>
        <v>0.05</v>
      </c>
      <c r="P2308" s="2">
        <v>6862</v>
      </c>
      <c r="Q2308" s="2">
        <f>tbStoricoOrdini[[#This Row],[IMPORTO]]*tbStoricoOrdini[[#This Row],[% COMM.]]</f>
        <v>343.1</v>
      </c>
      <c r="R2308" s="2">
        <f>tbStoricoOrdini[[#This Row],[TOT. COMM.]]+tbStoricoOrdini[[#This Row],[IMPORTO]]</f>
        <v>7205.1</v>
      </c>
    </row>
    <row r="2309" spans="1:18">
      <c r="A2309" s="1">
        <v>43891</v>
      </c>
      <c r="B2309" s="7">
        <f>MONTH(tbStoricoOrdini[[#This Row],[DATA]])</f>
        <v>3</v>
      </c>
      <c r="C2309" t="s">
        <v>2404</v>
      </c>
      <c r="D2309" t="str">
        <f>RIGHT(tbStoricoOrdini[[#This Row],[ORDINE]],4)</f>
        <v>2306</v>
      </c>
      <c r="E2309" t="s">
        <v>42</v>
      </c>
      <c r="F2309" t="str">
        <f>VLOOKUP(tbStoricoOrdini[[#This Row],[CLIENTE]],tbClienti[],3,FALSE)</f>
        <v>Lazio</v>
      </c>
      <c r="G2309" t="str">
        <f>VLOOKUP(tbStoricoOrdini[[#This Row],[CLIENTE]],tbClienti[],7,FALSE)</f>
        <v>AC</v>
      </c>
      <c r="H2309" t="s">
        <v>60</v>
      </c>
      <c r="I2309" t="str">
        <f>IF(LEFT(tbStoricoOrdini[[#This Row],[ARTICOLO]],3) = "COG","COG",LEFT(tbStoricoOrdini[[#This Row],[ARTICOLO]],FIND(" ",tbStoricoOrdini[[#This Row],[ARTICOLO]])-1))</f>
        <v>KLM</v>
      </c>
      <c r="J2309" t="str">
        <f>MID(tbStoricoOrdini[[#This Row],[ARTICOLO]],FIND(" ",tbStoricoOrdini[[#This Row],[ARTICOLO]])+1,4)</f>
        <v>5000</v>
      </c>
      <c r="K2309" t="str">
        <f>IFERROR(RIGHT(tbStoricoOrdini[[#This Row],[ARTICOLO]],LEN(tbStoricoOrdini[[#This Row],[ARTICOLO]])-FIND(" ",tbStoricoOrdini[[#This Row],[ARTICOLO]],FIND(" ",tbStoricoOrdini[[#This Row],[ARTICOLO]]) +1)),"")</f>
        <v>Plus</v>
      </c>
      <c r="L2309" s="3">
        <f>VLOOKUP(tbStoricoOrdini[[#This Row],[ARTICOLO]],tbArticoli[],2,FALSE)</f>
        <v>175</v>
      </c>
      <c r="M2309" s="22">
        <f>tbStoricoOrdini[[#This Row],[IMPORTO]]/tbStoricoOrdini[[#This Row],[PREZZO]]</f>
        <v>35.491428571428571</v>
      </c>
      <c r="N2309" t="s">
        <v>7</v>
      </c>
      <c r="O2309" s="8">
        <f>VLOOKUP(tbStoricoOrdini[[#This Row],[AGENTE]],tbAgenti[],2,FALSE)</f>
        <v>0.03</v>
      </c>
      <c r="P2309" s="2">
        <v>6211</v>
      </c>
      <c r="Q2309" s="2">
        <f>tbStoricoOrdini[[#This Row],[IMPORTO]]*tbStoricoOrdini[[#This Row],[% COMM.]]</f>
        <v>186.32999999999998</v>
      </c>
      <c r="R2309" s="2">
        <f>tbStoricoOrdini[[#This Row],[TOT. COMM.]]+tbStoricoOrdini[[#This Row],[IMPORTO]]</f>
        <v>6397.33</v>
      </c>
    </row>
    <row r="2310" spans="1:18">
      <c r="A2310" s="1">
        <v>43891</v>
      </c>
      <c r="B2310" s="7">
        <f>MONTH(tbStoricoOrdini[[#This Row],[DATA]])</f>
        <v>3</v>
      </c>
      <c r="C2310" t="s">
        <v>2405</v>
      </c>
      <c r="D2310" t="str">
        <f>RIGHT(tbStoricoOrdini[[#This Row],[ORDINE]],4)</f>
        <v>2307</v>
      </c>
      <c r="E2310" t="s">
        <v>42</v>
      </c>
      <c r="F2310" t="str">
        <f>VLOOKUP(tbStoricoOrdini[[#This Row],[CLIENTE]],tbClienti[],3,FALSE)</f>
        <v>Lazio</v>
      </c>
      <c r="G2310" t="str">
        <f>VLOOKUP(tbStoricoOrdini[[#This Row],[CLIENTE]],tbClienti[],7,FALSE)</f>
        <v>AC</v>
      </c>
      <c r="H2310" t="s">
        <v>62</v>
      </c>
      <c r="I2310" t="str">
        <f>IF(LEFT(tbStoricoOrdini[[#This Row],[ARTICOLO]],3) = "COG","COG",LEFT(tbStoricoOrdini[[#This Row],[ARTICOLO]],FIND(" ",tbStoricoOrdini[[#This Row],[ARTICOLO]])-1))</f>
        <v>KLM</v>
      </c>
      <c r="J2310" t="str">
        <f>MID(tbStoricoOrdini[[#This Row],[ARTICOLO]],FIND(" ",tbStoricoOrdini[[#This Row],[ARTICOLO]])+1,4)</f>
        <v>2500</v>
      </c>
      <c r="K2310" t="str">
        <f>IFERROR(RIGHT(tbStoricoOrdini[[#This Row],[ARTICOLO]],LEN(tbStoricoOrdini[[#This Row],[ARTICOLO]])-FIND(" ",tbStoricoOrdini[[#This Row],[ARTICOLO]],FIND(" ",tbStoricoOrdini[[#This Row],[ARTICOLO]]) +1)),"")</f>
        <v>Plus</v>
      </c>
      <c r="L2310" s="3">
        <f>VLOOKUP(tbStoricoOrdini[[#This Row],[ARTICOLO]],tbArticoli[],2,FALSE)</f>
        <v>130</v>
      </c>
      <c r="M2310" s="22">
        <f>tbStoricoOrdini[[#This Row],[IMPORTO]]/tbStoricoOrdini[[#This Row],[PREZZO]]</f>
        <v>1.6615384615384616</v>
      </c>
      <c r="N2310" t="s">
        <v>6</v>
      </c>
      <c r="O2310" s="8">
        <f>VLOOKUP(tbStoricoOrdini[[#This Row],[AGENTE]],tbAgenti[],2,FALSE)</f>
        <v>7.4999999999999997E-2</v>
      </c>
      <c r="P2310" s="2">
        <v>216</v>
      </c>
      <c r="Q2310" s="2">
        <f>tbStoricoOrdini[[#This Row],[IMPORTO]]*tbStoricoOrdini[[#This Row],[% COMM.]]</f>
        <v>16.2</v>
      </c>
      <c r="R2310" s="2">
        <f>tbStoricoOrdini[[#This Row],[TOT. COMM.]]+tbStoricoOrdini[[#This Row],[IMPORTO]]</f>
        <v>232.2</v>
      </c>
    </row>
    <row r="2311" spans="1:18">
      <c r="A2311" s="1">
        <v>43891</v>
      </c>
      <c r="B2311" s="7">
        <f>MONTH(tbStoricoOrdini[[#This Row],[DATA]])</f>
        <v>3</v>
      </c>
      <c r="C2311" t="s">
        <v>2406</v>
      </c>
      <c r="D2311" t="str">
        <f>RIGHT(tbStoricoOrdini[[#This Row],[ORDINE]],4)</f>
        <v>2308</v>
      </c>
      <c r="E2311" t="s">
        <v>42</v>
      </c>
      <c r="F2311" t="str">
        <f>VLOOKUP(tbStoricoOrdini[[#This Row],[CLIENTE]],tbClienti[],3,FALSE)</f>
        <v>Lazio</v>
      </c>
      <c r="G2311" t="str">
        <f>VLOOKUP(tbStoricoOrdini[[#This Row],[CLIENTE]],tbClienti[],7,FALSE)</f>
        <v>AC</v>
      </c>
      <c r="H2311" t="s">
        <v>63</v>
      </c>
      <c r="I2311" t="str">
        <f>IF(LEFT(tbStoricoOrdini[[#This Row],[ARTICOLO]],3) = "COG","COG",LEFT(tbStoricoOrdini[[#This Row],[ARTICOLO]],FIND(" ",tbStoricoOrdini[[#This Row],[ARTICOLO]])-1))</f>
        <v>KLM</v>
      </c>
      <c r="J2311" t="str">
        <f>MID(tbStoricoOrdini[[#This Row],[ARTICOLO]],FIND(" ",tbStoricoOrdini[[#This Row],[ARTICOLO]])+1,4)</f>
        <v>3000</v>
      </c>
      <c r="K2311" t="str">
        <f>IFERROR(RIGHT(tbStoricoOrdini[[#This Row],[ARTICOLO]],LEN(tbStoricoOrdini[[#This Row],[ARTICOLO]])-FIND(" ",tbStoricoOrdini[[#This Row],[ARTICOLO]],FIND(" ",tbStoricoOrdini[[#This Row],[ARTICOLO]]) +1)),"")</f>
        <v>Plus</v>
      </c>
      <c r="L2311" s="3">
        <f>VLOOKUP(tbStoricoOrdini[[#This Row],[ARTICOLO]],tbArticoli[],2,FALSE)</f>
        <v>145</v>
      </c>
      <c r="M2311" s="22">
        <f>tbStoricoOrdini[[#This Row],[IMPORTO]]/tbStoricoOrdini[[#This Row],[PREZZO]]</f>
        <v>65.34482758620689</v>
      </c>
      <c r="N2311" t="s">
        <v>19</v>
      </c>
      <c r="O2311" s="8">
        <f>VLOOKUP(tbStoricoOrdini[[#This Row],[AGENTE]],tbAgenti[],2,FALSE)</f>
        <v>0.05</v>
      </c>
      <c r="P2311" s="2">
        <v>9475</v>
      </c>
      <c r="Q2311" s="2">
        <f>tbStoricoOrdini[[#This Row],[IMPORTO]]*tbStoricoOrdini[[#This Row],[% COMM.]]</f>
        <v>473.75</v>
      </c>
      <c r="R2311" s="2">
        <f>tbStoricoOrdini[[#This Row],[TOT. COMM.]]+tbStoricoOrdini[[#This Row],[IMPORTO]]</f>
        <v>9948.75</v>
      </c>
    </row>
    <row r="2312" spans="1:18">
      <c r="A2312" s="1">
        <v>43891</v>
      </c>
      <c r="B2312" s="7">
        <f>MONTH(tbStoricoOrdini[[#This Row],[DATA]])</f>
        <v>3</v>
      </c>
      <c r="C2312" t="s">
        <v>2407</v>
      </c>
      <c r="D2312" t="str">
        <f>RIGHT(tbStoricoOrdini[[#This Row],[ORDINE]],4)</f>
        <v>2309</v>
      </c>
      <c r="E2312" t="s">
        <v>42</v>
      </c>
      <c r="F2312" t="str">
        <f>VLOOKUP(tbStoricoOrdini[[#This Row],[CLIENTE]],tbClienti[],3,FALSE)</f>
        <v>Lazio</v>
      </c>
      <c r="G2312" t="str">
        <f>VLOOKUP(tbStoricoOrdini[[#This Row],[CLIENTE]],tbClienti[],7,FALSE)</f>
        <v>AC</v>
      </c>
      <c r="H2312" t="s">
        <v>63</v>
      </c>
      <c r="I2312" t="str">
        <f>IF(LEFT(tbStoricoOrdini[[#This Row],[ARTICOLO]],3) = "COG","COG",LEFT(tbStoricoOrdini[[#This Row],[ARTICOLO]],FIND(" ",tbStoricoOrdini[[#This Row],[ARTICOLO]])-1))</f>
        <v>KLM</v>
      </c>
      <c r="J2312" t="str">
        <f>MID(tbStoricoOrdini[[#This Row],[ARTICOLO]],FIND(" ",tbStoricoOrdini[[#This Row],[ARTICOLO]])+1,4)</f>
        <v>3000</v>
      </c>
      <c r="K2312" t="str">
        <f>IFERROR(RIGHT(tbStoricoOrdini[[#This Row],[ARTICOLO]],LEN(tbStoricoOrdini[[#This Row],[ARTICOLO]])-FIND(" ",tbStoricoOrdini[[#This Row],[ARTICOLO]],FIND(" ",tbStoricoOrdini[[#This Row],[ARTICOLO]]) +1)),"")</f>
        <v>Plus</v>
      </c>
      <c r="L2312" s="3">
        <f>VLOOKUP(tbStoricoOrdini[[#This Row],[ARTICOLO]],tbArticoli[],2,FALSE)</f>
        <v>145</v>
      </c>
      <c r="M2312" s="22">
        <f>tbStoricoOrdini[[#This Row],[IMPORTO]]/tbStoricoOrdini[[#This Row],[PREZZO]]</f>
        <v>364.07586206896553</v>
      </c>
      <c r="N2312" t="s">
        <v>6</v>
      </c>
      <c r="O2312" s="8">
        <f>VLOOKUP(tbStoricoOrdini[[#This Row],[AGENTE]],tbAgenti[],2,FALSE)</f>
        <v>7.4999999999999997E-2</v>
      </c>
      <c r="P2312" s="2">
        <v>52791</v>
      </c>
      <c r="Q2312" s="2">
        <f>tbStoricoOrdini[[#This Row],[IMPORTO]]*tbStoricoOrdini[[#This Row],[% COMM.]]</f>
        <v>3959.3249999999998</v>
      </c>
      <c r="R2312" s="2">
        <f>tbStoricoOrdini[[#This Row],[TOT. COMM.]]+tbStoricoOrdini[[#This Row],[IMPORTO]]</f>
        <v>56750.324999999997</v>
      </c>
    </row>
    <row r="2313" spans="1:18">
      <c r="A2313" s="1">
        <v>43891</v>
      </c>
      <c r="B2313" s="7">
        <f>MONTH(tbStoricoOrdini[[#This Row],[DATA]])</f>
        <v>3</v>
      </c>
      <c r="C2313" t="s">
        <v>2408</v>
      </c>
      <c r="D2313" t="str">
        <f>RIGHT(tbStoricoOrdini[[#This Row],[ORDINE]],4)</f>
        <v>2310</v>
      </c>
      <c r="E2313" t="s">
        <v>42</v>
      </c>
      <c r="F2313" t="str">
        <f>VLOOKUP(tbStoricoOrdini[[#This Row],[CLIENTE]],tbClienti[],3,FALSE)</f>
        <v>Lazio</v>
      </c>
      <c r="G2313" t="str">
        <f>VLOOKUP(tbStoricoOrdini[[#This Row],[CLIENTE]],tbClienti[],7,FALSE)</f>
        <v>AC</v>
      </c>
      <c r="H2313" t="s">
        <v>63</v>
      </c>
      <c r="I2313" t="str">
        <f>IF(LEFT(tbStoricoOrdini[[#This Row],[ARTICOLO]],3) = "COG","COG",LEFT(tbStoricoOrdini[[#This Row],[ARTICOLO]],FIND(" ",tbStoricoOrdini[[#This Row],[ARTICOLO]])-1))</f>
        <v>KLM</v>
      </c>
      <c r="J2313" t="str">
        <f>MID(tbStoricoOrdini[[#This Row],[ARTICOLO]],FIND(" ",tbStoricoOrdini[[#This Row],[ARTICOLO]])+1,4)</f>
        <v>3000</v>
      </c>
      <c r="K2313" t="str">
        <f>IFERROR(RIGHT(tbStoricoOrdini[[#This Row],[ARTICOLO]],LEN(tbStoricoOrdini[[#This Row],[ARTICOLO]])-FIND(" ",tbStoricoOrdini[[#This Row],[ARTICOLO]],FIND(" ",tbStoricoOrdini[[#This Row],[ARTICOLO]]) +1)),"")</f>
        <v>Plus</v>
      </c>
      <c r="L2313" s="3">
        <f>VLOOKUP(tbStoricoOrdini[[#This Row],[ARTICOLO]],tbArticoli[],2,FALSE)</f>
        <v>145</v>
      </c>
      <c r="M2313" s="22">
        <f>tbStoricoOrdini[[#This Row],[IMPORTO]]/tbStoricoOrdini[[#This Row],[PREZZO]]</f>
        <v>2984.2896551724139</v>
      </c>
      <c r="N2313" t="s">
        <v>9</v>
      </c>
      <c r="O2313" s="8">
        <f>VLOOKUP(tbStoricoOrdini[[#This Row],[AGENTE]],tbAgenti[],2,FALSE)</f>
        <v>0.05</v>
      </c>
      <c r="P2313" s="2">
        <v>432722</v>
      </c>
      <c r="Q2313" s="2">
        <f>tbStoricoOrdini[[#This Row],[IMPORTO]]*tbStoricoOrdini[[#This Row],[% COMM.]]</f>
        <v>21636.100000000002</v>
      </c>
      <c r="R2313" s="2">
        <f>tbStoricoOrdini[[#This Row],[TOT. COMM.]]+tbStoricoOrdini[[#This Row],[IMPORTO]]</f>
        <v>454358.1</v>
      </c>
    </row>
    <row r="2314" spans="1:18">
      <c r="A2314" s="1">
        <v>43891</v>
      </c>
      <c r="B2314" s="7">
        <f>MONTH(tbStoricoOrdini[[#This Row],[DATA]])</f>
        <v>3</v>
      </c>
      <c r="C2314" t="s">
        <v>2409</v>
      </c>
      <c r="D2314" t="str">
        <f>RIGHT(tbStoricoOrdini[[#This Row],[ORDINE]],4)</f>
        <v>2311</v>
      </c>
      <c r="E2314" t="s">
        <v>42</v>
      </c>
      <c r="F2314" t="str">
        <f>VLOOKUP(tbStoricoOrdini[[#This Row],[CLIENTE]],tbClienti[],3,FALSE)</f>
        <v>Lazio</v>
      </c>
      <c r="G2314" t="str">
        <f>VLOOKUP(tbStoricoOrdini[[#This Row],[CLIENTE]],tbClienti[],7,FALSE)</f>
        <v>AC</v>
      </c>
      <c r="H2314" t="s">
        <v>66</v>
      </c>
      <c r="I2314" t="str">
        <f>IF(LEFT(tbStoricoOrdini[[#This Row],[ARTICOLO]],3) = "COG","COG",LEFT(tbStoricoOrdini[[#This Row],[ARTICOLO]],FIND(" ",tbStoricoOrdini[[#This Row],[ARTICOLO]])-1))</f>
        <v>BAG</v>
      </c>
      <c r="J2314" t="str">
        <f>MID(tbStoricoOrdini[[#This Row],[ARTICOLO]],FIND(" ",tbStoricoOrdini[[#This Row],[ARTICOLO]])+1,4)</f>
        <v>2500</v>
      </c>
      <c r="K2314" t="str">
        <f>IFERROR(RIGHT(tbStoricoOrdini[[#This Row],[ARTICOLO]],LEN(tbStoricoOrdini[[#This Row],[ARTICOLO]])-FIND(" ",tbStoricoOrdini[[#This Row],[ARTICOLO]],FIND(" ",tbStoricoOrdini[[#This Row],[ARTICOLO]]) +1)),"")</f>
        <v>Plus</v>
      </c>
      <c r="L2314" s="3">
        <f>VLOOKUP(tbStoricoOrdini[[#This Row],[ARTICOLO]],tbArticoli[],2,FALSE)</f>
        <v>220</v>
      </c>
      <c r="M2314" s="22">
        <f>tbStoricoOrdini[[#This Row],[IMPORTO]]/tbStoricoOrdini[[#This Row],[PREZZO]]</f>
        <v>23.059090909090909</v>
      </c>
      <c r="N2314" t="s">
        <v>7</v>
      </c>
      <c r="O2314" s="8">
        <f>VLOOKUP(tbStoricoOrdini[[#This Row],[AGENTE]],tbAgenti[],2,FALSE)</f>
        <v>0.03</v>
      </c>
      <c r="P2314" s="2">
        <v>5073</v>
      </c>
      <c r="Q2314" s="2">
        <f>tbStoricoOrdini[[#This Row],[IMPORTO]]*tbStoricoOrdini[[#This Row],[% COMM.]]</f>
        <v>152.19</v>
      </c>
      <c r="R2314" s="2">
        <f>tbStoricoOrdini[[#This Row],[TOT. COMM.]]+tbStoricoOrdini[[#This Row],[IMPORTO]]</f>
        <v>5225.1899999999996</v>
      </c>
    </row>
    <row r="2315" spans="1:18">
      <c r="A2315" s="1">
        <v>43891</v>
      </c>
      <c r="B2315" s="7">
        <f>MONTH(tbStoricoOrdini[[#This Row],[DATA]])</f>
        <v>3</v>
      </c>
      <c r="C2315" t="s">
        <v>2410</v>
      </c>
      <c r="D2315" t="str">
        <f>RIGHT(tbStoricoOrdini[[#This Row],[ORDINE]],4)</f>
        <v>2312</v>
      </c>
      <c r="E2315" t="s">
        <v>42</v>
      </c>
      <c r="F2315" t="str">
        <f>VLOOKUP(tbStoricoOrdini[[#This Row],[CLIENTE]],tbClienti[],3,FALSE)</f>
        <v>Lazio</v>
      </c>
      <c r="G2315" t="str">
        <f>VLOOKUP(tbStoricoOrdini[[#This Row],[CLIENTE]],tbClienti[],7,FALSE)</f>
        <v>AC</v>
      </c>
      <c r="H2315" t="s">
        <v>66</v>
      </c>
      <c r="I2315" t="str">
        <f>IF(LEFT(tbStoricoOrdini[[#This Row],[ARTICOLO]],3) = "COG","COG",LEFT(tbStoricoOrdini[[#This Row],[ARTICOLO]],FIND(" ",tbStoricoOrdini[[#This Row],[ARTICOLO]])-1))</f>
        <v>BAG</v>
      </c>
      <c r="J2315" t="str">
        <f>MID(tbStoricoOrdini[[#This Row],[ARTICOLO]],FIND(" ",tbStoricoOrdini[[#This Row],[ARTICOLO]])+1,4)</f>
        <v>2500</v>
      </c>
      <c r="K2315" t="str">
        <f>IFERROR(RIGHT(tbStoricoOrdini[[#This Row],[ARTICOLO]],LEN(tbStoricoOrdini[[#This Row],[ARTICOLO]])-FIND(" ",tbStoricoOrdini[[#This Row],[ARTICOLO]],FIND(" ",tbStoricoOrdini[[#This Row],[ARTICOLO]]) +1)),"")</f>
        <v>Plus</v>
      </c>
      <c r="L2315" s="3">
        <f>VLOOKUP(tbStoricoOrdini[[#This Row],[ARTICOLO]],tbArticoli[],2,FALSE)</f>
        <v>220</v>
      </c>
      <c r="M2315" s="22">
        <f>tbStoricoOrdini[[#This Row],[IMPORTO]]/tbStoricoOrdini[[#This Row],[PREZZO]]</f>
        <v>0.6454545454545455</v>
      </c>
      <c r="N2315" t="s">
        <v>6</v>
      </c>
      <c r="O2315" s="8">
        <f>VLOOKUP(tbStoricoOrdini[[#This Row],[AGENTE]],tbAgenti[],2,FALSE)</f>
        <v>7.4999999999999997E-2</v>
      </c>
      <c r="P2315" s="2">
        <v>142</v>
      </c>
      <c r="Q2315" s="2">
        <f>tbStoricoOrdini[[#This Row],[IMPORTO]]*tbStoricoOrdini[[#This Row],[% COMM.]]</f>
        <v>10.65</v>
      </c>
      <c r="R2315" s="2">
        <f>tbStoricoOrdini[[#This Row],[TOT. COMM.]]+tbStoricoOrdini[[#This Row],[IMPORTO]]</f>
        <v>152.65</v>
      </c>
    </row>
    <row r="2316" spans="1:18">
      <c r="A2316" s="1">
        <v>43891</v>
      </c>
      <c r="B2316" s="7">
        <f>MONTH(tbStoricoOrdini[[#This Row],[DATA]])</f>
        <v>3</v>
      </c>
      <c r="C2316" t="s">
        <v>2411</v>
      </c>
      <c r="D2316" t="str">
        <f>RIGHT(tbStoricoOrdini[[#This Row],[ORDINE]],4)</f>
        <v>2313</v>
      </c>
      <c r="E2316" t="s">
        <v>42</v>
      </c>
      <c r="F2316" t="str">
        <f>VLOOKUP(tbStoricoOrdini[[#This Row],[CLIENTE]],tbClienti[],3,FALSE)</f>
        <v>Lazio</v>
      </c>
      <c r="G2316" t="str">
        <f>VLOOKUP(tbStoricoOrdini[[#This Row],[CLIENTE]],tbClienti[],7,FALSE)</f>
        <v>AC</v>
      </c>
      <c r="H2316" t="s">
        <v>66</v>
      </c>
      <c r="I2316" t="str">
        <f>IF(LEFT(tbStoricoOrdini[[#This Row],[ARTICOLO]],3) = "COG","COG",LEFT(tbStoricoOrdini[[#This Row],[ARTICOLO]],FIND(" ",tbStoricoOrdini[[#This Row],[ARTICOLO]])-1))</f>
        <v>BAG</v>
      </c>
      <c r="J2316" t="str">
        <f>MID(tbStoricoOrdini[[#This Row],[ARTICOLO]],FIND(" ",tbStoricoOrdini[[#This Row],[ARTICOLO]])+1,4)</f>
        <v>2500</v>
      </c>
      <c r="K2316" t="str">
        <f>IFERROR(RIGHT(tbStoricoOrdini[[#This Row],[ARTICOLO]],LEN(tbStoricoOrdini[[#This Row],[ARTICOLO]])-FIND(" ",tbStoricoOrdini[[#This Row],[ARTICOLO]],FIND(" ",tbStoricoOrdini[[#This Row],[ARTICOLO]]) +1)),"")</f>
        <v>Plus</v>
      </c>
      <c r="L2316" s="3">
        <f>VLOOKUP(tbStoricoOrdini[[#This Row],[ARTICOLO]],tbArticoli[],2,FALSE)</f>
        <v>220</v>
      </c>
      <c r="M2316" s="22">
        <f>tbStoricoOrdini[[#This Row],[IMPORTO]]/tbStoricoOrdini[[#This Row],[PREZZO]]</f>
        <v>3.8727272727272726</v>
      </c>
      <c r="N2316" t="s">
        <v>9</v>
      </c>
      <c r="O2316" s="8">
        <f>VLOOKUP(tbStoricoOrdini[[#This Row],[AGENTE]],tbAgenti[],2,FALSE)</f>
        <v>0.05</v>
      </c>
      <c r="P2316" s="2">
        <v>852</v>
      </c>
      <c r="Q2316" s="2">
        <f>tbStoricoOrdini[[#This Row],[IMPORTO]]*tbStoricoOrdini[[#This Row],[% COMM.]]</f>
        <v>42.6</v>
      </c>
      <c r="R2316" s="2">
        <f>tbStoricoOrdini[[#This Row],[TOT. COMM.]]+tbStoricoOrdini[[#This Row],[IMPORTO]]</f>
        <v>894.6</v>
      </c>
    </row>
    <row r="2317" spans="1:18">
      <c r="A2317" s="1">
        <v>43891</v>
      </c>
      <c r="B2317" s="7">
        <f>MONTH(tbStoricoOrdini[[#This Row],[DATA]])</f>
        <v>3</v>
      </c>
      <c r="C2317" t="s">
        <v>2412</v>
      </c>
      <c r="D2317" t="str">
        <f>RIGHT(tbStoricoOrdini[[#This Row],[ORDINE]],4)</f>
        <v>2314</v>
      </c>
      <c r="E2317" t="s">
        <v>42</v>
      </c>
      <c r="F2317" t="str">
        <f>VLOOKUP(tbStoricoOrdini[[#This Row],[CLIENTE]],tbClienti[],3,FALSE)</f>
        <v>Lazio</v>
      </c>
      <c r="G2317" t="str">
        <f>VLOOKUP(tbStoricoOrdini[[#This Row],[CLIENTE]],tbClienti[],7,FALSE)</f>
        <v>AC</v>
      </c>
      <c r="H2317" t="s">
        <v>67</v>
      </c>
      <c r="I2317" t="str">
        <f>IF(LEFT(tbStoricoOrdini[[#This Row],[ARTICOLO]],3) = "COG","COG",LEFT(tbStoricoOrdini[[#This Row],[ARTICOLO]],FIND(" ",tbStoricoOrdini[[#This Row],[ARTICOLO]])-1))</f>
        <v>BAG</v>
      </c>
      <c r="J2317" t="str">
        <f>MID(tbStoricoOrdini[[#This Row],[ARTICOLO]],FIND(" ",tbStoricoOrdini[[#This Row],[ARTICOLO]])+1,4)</f>
        <v>2500</v>
      </c>
      <c r="K2317" t="str">
        <f>IFERROR(RIGHT(tbStoricoOrdini[[#This Row],[ARTICOLO]],LEN(tbStoricoOrdini[[#This Row],[ARTICOLO]])-FIND(" ",tbStoricoOrdini[[#This Row],[ARTICOLO]],FIND(" ",tbStoricoOrdini[[#This Row],[ARTICOLO]]) +1)),"")</f>
        <v>Medium</v>
      </c>
      <c r="L2317" s="3">
        <f>VLOOKUP(tbStoricoOrdini[[#This Row],[ARTICOLO]],tbArticoli[],2,FALSE)</f>
        <v>210</v>
      </c>
      <c r="M2317" s="22">
        <f>tbStoricoOrdini[[#This Row],[IMPORTO]]/tbStoricoOrdini[[#This Row],[PREZZO]]</f>
        <v>46.74285714285714</v>
      </c>
      <c r="N2317" t="s">
        <v>6</v>
      </c>
      <c r="O2317" s="8">
        <f>VLOOKUP(tbStoricoOrdini[[#This Row],[AGENTE]],tbAgenti[],2,FALSE)</f>
        <v>7.4999999999999997E-2</v>
      </c>
      <c r="P2317" s="2">
        <v>9816</v>
      </c>
      <c r="Q2317" s="2">
        <f>tbStoricoOrdini[[#This Row],[IMPORTO]]*tbStoricoOrdini[[#This Row],[% COMM.]]</f>
        <v>736.19999999999993</v>
      </c>
      <c r="R2317" s="2">
        <f>tbStoricoOrdini[[#This Row],[TOT. COMM.]]+tbStoricoOrdini[[#This Row],[IMPORTO]]</f>
        <v>10552.2</v>
      </c>
    </row>
    <row r="2318" spans="1:18">
      <c r="A2318" s="1">
        <v>43891</v>
      </c>
      <c r="B2318" s="7">
        <f>MONTH(tbStoricoOrdini[[#This Row],[DATA]])</f>
        <v>3</v>
      </c>
      <c r="C2318" t="s">
        <v>2413</v>
      </c>
      <c r="D2318" t="str">
        <f>RIGHT(tbStoricoOrdini[[#This Row],[ORDINE]],4)</f>
        <v>2315</v>
      </c>
      <c r="E2318" t="s">
        <v>42</v>
      </c>
      <c r="F2318" t="str">
        <f>VLOOKUP(tbStoricoOrdini[[#This Row],[CLIENTE]],tbClienti[],3,FALSE)</f>
        <v>Lazio</v>
      </c>
      <c r="G2318" t="str">
        <f>VLOOKUP(tbStoricoOrdini[[#This Row],[CLIENTE]],tbClienti[],7,FALSE)</f>
        <v>AC</v>
      </c>
      <c r="H2318" t="s">
        <v>67</v>
      </c>
      <c r="I2318" t="str">
        <f>IF(LEFT(tbStoricoOrdini[[#This Row],[ARTICOLO]],3) = "COG","COG",LEFT(tbStoricoOrdini[[#This Row],[ARTICOLO]],FIND(" ",tbStoricoOrdini[[#This Row],[ARTICOLO]])-1))</f>
        <v>BAG</v>
      </c>
      <c r="J2318" t="str">
        <f>MID(tbStoricoOrdini[[#This Row],[ARTICOLO]],FIND(" ",tbStoricoOrdini[[#This Row],[ARTICOLO]])+1,4)</f>
        <v>2500</v>
      </c>
      <c r="K2318" t="str">
        <f>IFERROR(RIGHT(tbStoricoOrdini[[#This Row],[ARTICOLO]],LEN(tbStoricoOrdini[[#This Row],[ARTICOLO]])-FIND(" ",tbStoricoOrdini[[#This Row],[ARTICOLO]],FIND(" ",tbStoricoOrdini[[#This Row],[ARTICOLO]]) +1)),"")</f>
        <v>Medium</v>
      </c>
      <c r="L2318" s="3">
        <f>VLOOKUP(tbStoricoOrdini[[#This Row],[ARTICOLO]],tbArticoli[],2,FALSE)</f>
        <v>210</v>
      </c>
      <c r="M2318" s="22">
        <f>tbStoricoOrdini[[#This Row],[IMPORTO]]/tbStoricoOrdini[[#This Row],[PREZZO]]</f>
        <v>187.01904761904763</v>
      </c>
      <c r="N2318" t="s">
        <v>9</v>
      </c>
      <c r="O2318" s="8">
        <f>VLOOKUP(tbStoricoOrdini[[#This Row],[AGENTE]],tbAgenti[],2,FALSE)</f>
        <v>0.05</v>
      </c>
      <c r="P2318" s="2">
        <v>39274</v>
      </c>
      <c r="Q2318" s="2">
        <f>tbStoricoOrdini[[#This Row],[IMPORTO]]*tbStoricoOrdini[[#This Row],[% COMM.]]</f>
        <v>1963.7</v>
      </c>
      <c r="R2318" s="2">
        <f>tbStoricoOrdini[[#This Row],[TOT. COMM.]]+tbStoricoOrdini[[#This Row],[IMPORTO]]</f>
        <v>41237.699999999997</v>
      </c>
    </row>
    <row r="2319" spans="1:18">
      <c r="A2319" s="1">
        <v>43891</v>
      </c>
      <c r="B2319" s="7">
        <f>MONTH(tbStoricoOrdini[[#This Row],[DATA]])</f>
        <v>3</v>
      </c>
      <c r="C2319" t="s">
        <v>2414</v>
      </c>
      <c r="D2319" t="str">
        <f>RIGHT(tbStoricoOrdini[[#This Row],[ORDINE]],4)</f>
        <v>2316</v>
      </c>
      <c r="E2319" t="s">
        <v>42</v>
      </c>
      <c r="F2319" t="str">
        <f>VLOOKUP(tbStoricoOrdini[[#This Row],[CLIENTE]],tbClienti[],3,FALSE)</f>
        <v>Lazio</v>
      </c>
      <c r="G2319" t="str">
        <f>VLOOKUP(tbStoricoOrdini[[#This Row],[CLIENTE]],tbClienti[],7,FALSE)</f>
        <v>AC</v>
      </c>
      <c r="H2319" t="s">
        <v>69</v>
      </c>
      <c r="I2319" t="str">
        <f>IF(LEFT(tbStoricoOrdini[[#This Row],[ARTICOLO]],3) = "COG","COG",LEFT(tbStoricoOrdini[[#This Row],[ARTICOLO]],FIND(" ",tbStoricoOrdini[[#This Row],[ARTICOLO]])-1))</f>
        <v>BAG</v>
      </c>
      <c r="J2319" t="str">
        <f>MID(tbStoricoOrdini[[#This Row],[ARTICOLO]],FIND(" ",tbStoricoOrdini[[#This Row],[ARTICOLO]])+1,4)</f>
        <v>1121</v>
      </c>
      <c r="K2319" t="str">
        <f>IFERROR(RIGHT(tbStoricoOrdini[[#This Row],[ARTICOLO]],LEN(tbStoricoOrdini[[#This Row],[ARTICOLO]])-FIND(" ",tbStoricoOrdini[[#This Row],[ARTICOLO]],FIND(" ",tbStoricoOrdini[[#This Row],[ARTICOLO]]) +1)),"")</f>
        <v>Gold</v>
      </c>
      <c r="L2319" s="3">
        <f>VLOOKUP(tbStoricoOrdini[[#This Row],[ARTICOLO]],tbArticoli[],2,FALSE)</f>
        <v>230</v>
      </c>
      <c r="M2319" s="22">
        <f>tbStoricoOrdini[[#This Row],[IMPORTO]]/tbStoricoOrdini[[#This Row],[PREZZO]]</f>
        <v>363.09565217391304</v>
      </c>
      <c r="N2319" t="s">
        <v>9</v>
      </c>
      <c r="O2319" s="8">
        <f>VLOOKUP(tbStoricoOrdini[[#This Row],[AGENTE]],tbAgenti[],2,FALSE)</f>
        <v>0.05</v>
      </c>
      <c r="P2319" s="2">
        <v>83512</v>
      </c>
      <c r="Q2319" s="2">
        <f>tbStoricoOrdini[[#This Row],[IMPORTO]]*tbStoricoOrdini[[#This Row],[% COMM.]]</f>
        <v>4175.6000000000004</v>
      </c>
      <c r="R2319" s="2">
        <f>tbStoricoOrdini[[#This Row],[TOT. COMM.]]+tbStoricoOrdini[[#This Row],[IMPORTO]]</f>
        <v>87687.6</v>
      </c>
    </row>
    <row r="2320" spans="1:18">
      <c r="A2320" s="1">
        <v>43891</v>
      </c>
      <c r="B2320" s="7">
        <f>MONTH(tbStoricoOrdini[[#This Row],[DATA]])</f>
        <v>3</v>
      </c>
      <c r="C2320" t="s">
        <v>2415</v>
      </c>
      <c r="D2320" t="str">
        <f>RIGHT(tbStoricoOrdini[[#This Row],[ORDINE]],4)</f>
        <v>2317</v>
      </c>
      <c r="E2320" t="s">
        <v>42</v>
      </c>
      <c r="F2320" t="str">
        <f>VLOOKUP(tbStoricoOrdini[[#This Row],[CLIENTE]],tbClienti[],3,FALSE)</f>
        <v>Lazio</v>
      </c>
      <c r="G2320" t="str">
        <f>VLOOKUP(tbStoricoOrdini[[#This Row],[CLIENTE]],tbClienti[],7,FALSE)</f>
        <v>AC</v>
      </c>
      <c r="H2320" t="s">
        <v>83</v>
      </c>
      <c r="I2320" t="str">
        <f>IF(LEFT(tbStoricoOrdini[[#This Row],[ARTICOLO]],3) = "COG","COG",LEFT(tbStoricoOrdini[[#This Row],[ARTICOLO]],FIND(" ",tbStoricoOrdini[[#This Row],[ARTICOLO]])-1))</f>
        <v>COG</v>
      </c>
      <c r="J2320" t="str">
        <f>MID(tbStoricoOrdini[[#This Row],[ARTICOLO]],FIND(" ",tbStoricoOrdini[[#This Row],[ARTICOLO]])+1,4)</f>
        <v>8000</v>
      </c>
      <c r="K2320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2320" s="3">
        <f>VLOOKUP(tbStoricoOrdini[[#This Row],[ARTICOLO]],tbArticoli[],2,FALSE)</f>
        <v>670</v>
      </c>
      <c r="M2320" s="22">
        <f>tbStoricoOrdini[[#This Row],[IMPORTO]]/tbStoricoOrdini[[#This Row],[PREZZO]]</f>
        <v>1073.4805970149255</v>
      </c>
      <c r="N2320" t="s">
        <v>9</v>
      </c>
      <c r="O2320" s="8">
        <f>VLOOKUP(tbStoricoOrdini[[#This Row],[AGENTE]],tbAgenti[],2,FALSE)</f>
        <v>0.05</v>
      </c>
      <c r="P2320" s="2">
        <v>719232</v>
      </c>
      <c r="Q2320" s="2">
        <f>tbStoricoOrdini[[#This Row],[IMPORTO]]*tbStoricoOrdini[[#This Row],[% COMM.]]</f>
        <v>35961.599999999999</v>
      </c>
      <c r="R2320" s="2">
        <f>tbStoricoOrdini[[#This Row],[TOT. COMM.]]+tbStoricoOrdini[[#This Row],[IMPORTO]]</f>
        <v>755193.6</v>
      </c>
    </row>
    <row r="2321" spans="1:18">
      <c r="A2321" s="1">
        <v>43891</v>
      </c>
      <c r="B2321" s="7">
        <f>MONTH(tbStoricoOrdini[[#This Row],[DATA]])</f>
        <v>3</v>
      </c>
      <c r="C2321" t="s">
        <v>2416</v>
      </c>
      <c r="D2321" t="str">
        <f>RIGHT(tbStoricoOrdini[[#This Row],[ORDINE]],4)</f>
        <v>2318</v>
      </c>
      <c r="E2321" t="s">
        <v>42</v>
      </c>
      <c r="F2321" t="str">
        <f>VLOOKUP(tbStoricoOrdini[[#This Row],[CLIENTE]],tbClienti[],3,FALSE)</f>
        <v>Lazio</v>
      </c>
      <c r="G2321" t="str">
        <f>VLOOKUP(tbStoricoOrdini[[#This Row],[CLIENTE]],tbClienti[],7,FALSE)</f>
        <v>AC</v>
      </c>
      <c r="H2321" t="s">
        <v>70</v>
      </c>
      <c r="I2321" t="str">
        <f>IF(LEFT(tbStoricoOrdini[[#This Row],[ARTICOLO]],3) = "COG","COG",LEFT(tbStoricoOrdini[[#This Row],[ARTICOLO]],FIND(" ",tbStoricoOrdini[[#This Row],[ARTICOLO]])-1))</f>
        <v>EB08</v>
      </c>
      <c r="J2321" t="str">
        <f>MID(tbStoricoOrdini[[#This Row],[ARTICOLO]],FIND(" ",tbStoricoOrdini[[#This Row],[ARTICOLO]])+1,4)</f>
        <v>7500</v>
      </c>
      <c r="K2321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2321" s="3">
        <f>VLOOKUP(tbStoricoOrdini[[#This Row],[ARTICOLO]],tbArticoli[],2,FALSE)</f>
        <v>180</v>
      </c>
      <c r="M2321" s="22">
        <f>tbStoricoOrdini[[#This Row],[IMPORTO]]/tbStoricoOrdini[[#This Row],[PREZZO]]</f>
        <v>3.8</v>
      </c>
      <c r="N2321" t="s">
        <v>9</v>
      </c>
      <c r="O2321" s="8">
        <f>VLOOKUP(tbStoricoOrdini[[#This Row],[AGENTE]],tbAgenti[],2,FALSE)</f>
        <v>0.05</v>
      </c>
      <c r="P2321" s="2">
        <v>684</v>
      </c>
      <c r="Q2321" s="2">
        <f>tbStoricoOrdini[[#This Row],[IMPORTO]]*tbStoricoOrdini[[#This Row],[% COMM.]]</f>
        <v>34.200000000000003</v>
      </c>
      <c r="R2321" s="2">
        <f>tbStoricoOrdini[[#This Row],[TOT. COMM.]]+tbStoricoOrdini[[#This Row],[IMPORTO]]</f>
        <v>718.2</v>
      </c>
    </row>
    <row r="2322" spans="1:18">
      <c r="A2322" s="1">
        <v>43891</v>
      </c>
      <c r="B2322" s="7">
        <f>MONTH(tbStoricoOrdini[[#This Row],[DATA]])</f>
        <v>3</v>
      </c>
      <c r="C2322" t="s">
        <v>2417</v>
      </c>
      <c r="D2322" t="str">
        <f>RIGHT(tbStoricoOrdini[[#This Row],[ORDINE]],4)</f>
        <v>2319</v>
      </c>
      <c r="E2322" t="s">
        <v>42</v>
      </c>
      <c r="F2322" t="str">
        <f>VLOOKUP(tbStoricoOrdini[[#This Row],[CLIENTE]],tbClienti[],3,FALSE)</f>
        <v>Lazio</v>
      </c>
      <c r="G2322" t="str">
        <f>VLOOKUP(tbStoricoOrdini[[#This Row],[CLIENTE]],tbClienti[],7,FALSE)</f>
        <v>AC</v>
      </c>
      <c r="H2322" t="s">
        <v>75</v>
      </c>
      <c r="I2322" t="str">
        <f>IF(LEFT(tbStoricoOrdini[[#This Row],[ARTICOLO]],3) = "COG","COG",LEFT(tbStoricoOrdini[[#This Row],[ARTICOLO]],FIND(" ",tbStoricoOrdini[[#This Row],[ARTICOLO]])-1))</f>
        <v>AVRC</v>
      </c>
      <c r="J2322" t="str">
        <f>MID(tbStoricoOrdini[[#This Row],[ARTICOLO]],FIND(" ",tbStoricoOrdini[[#This Row],[ARTICOLO]])+1,4)</f>
        <v>1000</v>
      </c>
      <c r="K2322" t="str">
        <f>IFERROR(RIGHT(tbStoricoOrdini[[#This Row],[ARTICOLO]],LEN(tbStoricoOrdini[[#This Row],[ARTICOLO]])-FIND(" ",tbStoricoOrdini[[#This Row],[ARTICOLO]],FIND(" ",tbStoricoOrdini[[#This Row],[ARTICOLO]]) +1)),"")</f>
        <v>Silver</v>
      </c>
      <c r="L2322" s="3">
        <f>VLOOKUP(tbStoricoOrdini[[#This Row],[ARTICOLO]],tbArticoli[],2,FALSE)</f>
        <v>390</v>
      </c>
      <c r="M2322" s="22">
        <f>tbStoricoOrdini[[#This Row],[IMPORTO]]/tbStoricoOrdini[[#This Row],[PREZZO]]</f>
        <v>5.9615384615384617</v>
      </c>
      <c r="N2322" t="s">
        <v>9</v>
      </c>
      <c r="O2322" s="8">
        <f>VLOOKUP(tbStoricoOrdini[[#This Row],[AGENTE]],tbAgenti[],2,FALSE)</f>
        <v>0.05</v>
      </c>
      <c r="P2322" s="2">
        <v>2325</v>
      </c>
      <c r="Q2322" s="2">
        <f>tbStoricoOrdini[[#This Row],[IMPORTO]]*tbStoricoOrdini[[#This Row],[% COMM.]]</f>
        <v>116.25</v>
      </c>
      <c r="R2322" s="2">
        <f>tbStoricoOrdini[[#This Row],[TOT. COMM.]]+tbStoricoOrdini[[#This Row],[IMPORTO]]</f>
        <v>2441.25</v>
      </c>
    </row>
    <row r="2323" spans="1:18">
      <c r="A2323" s="1">
        <v>43891</v>
      </c>
      <c r="B2323" s="7">
        <f>MONTH(tbStoricoOrdini[[#This Row],[DATA]])</f>
        <v>3</v>
      </c>
      <c r="C2323" t="s">
        <v>2418</v>
      </c>
      <c r="D2323" t="str">
        <f>RIGHT(tbStoricoOrdini[[#This Row],[ORDINE]],4)</f>
        <v>2320</v>
      </c>
      <c r="E2323" t="s">
        <v>42</v>
      </c>
      <c r="F2323" t="str">
        <f>VLOOKUP(tbStoricoOrdini[[#This Row],[CLIENTE]],tbClienti[],3,FALSE)</f>
        <v>Lazio</v>
      </c>
      <c r="G2323" t="str">
        <f>VLOOKUP(tbStoricoOrdini[[#This Row],[CLIENTE]],tbClienti[],7,FALSE)</f>
        <v>AC</v>
      </c>
      <c r="H2323" t="s">
        <v>71</v>
      </c>
      <c r="I2323" t="str">
        <f>IF(LEFT(tbStoricoOrdini[[#This Row],[ARTICOLO]],3) = "COG","COG",LEFT(tbStoricoOrdini[[#This Row],[ARTICOLO]],FIND(" ",tbStoricoOrdini[[#This Row],[ARTICOLO]])-1))</f>
        <v>EB07</v>
      </c>
      <c r="J2323" t="str">
        <f>MID(tbStoricoOrdini[[#This Row],[ARTICOLO]],FIND(" ",tbStoricoOrdini[[#This Row],[ARTICOLO]])+1,4)</f>
        <v>5000</v>
      </c>
      <c r="K2323" t="str">
        <f>IFERROR(RIGHT(tbStoricoOrdini[[#This Row],[ARTICOLO]],LEN(tbStoricoOrdini[[#This Row],[ARTICOLO]])-FIND(" ",tbStoricoOrdini[[#This Row],[ARTICOLO]],FIND(" ",tbStoricoOrdini[[#This Row],[ARTICOLO]]) +1)),"")</f>
        <v/>
      </c>
      <c r="L2323" s="3">
        <f>VLOOKUP(tbStoricoOrdini[[#This Row],[ARTICOLO]],tbArticoli[],2,FALSE)</f>
        <v>140</v>
      </c>
      <c r="M2323" s="22">
        <f>tbStoricoOrdini[[#This Row],[IMPORTO]]/tbStoricoOrdini[[#This Row],[PREZZO]]</f>
        <v>7.857142857142857E-2</v>
      </c>
      <c r="N2323" t="s">
        <v>10</v>
      </c>
      <c r="O2323" s="8">
        <f>VLOOKUP(tbStoricoOrdini[[#This Row],[AGENTE]],tbAgenti[],2,FALSE)</f>
        <v>3.6999999999999998E-2</v>
      </c>
      <c r="P2323" s="2">
        <v>11</v>
      </c>
      <c r="Q2323" s="2">
        <f>tbStoricoOrdini[[#This Row],[IMPORTO]]*tbStoricoOrdini[[#This Row],[% COMM.]]</f>
        <v>0.40699999999999997</v>
      </c>
      <c r="R2323" s="2">
        <f>tbStoricoOrdini[[#This Row],[TOT. COMM.]]+tbStoricoOrdini[[#This Row],[IMPORTO]]</f>
        <v>11.407</v>
      </c>
    </row>
    <row r="2324" spans="1:18">
      <c r="A2324" s="1">
        <v>43891</v>
      </c>
      <c r="B2324" s="7">
        <f>MONTH(tbStoricoOrdini[[#This Row],[DATA]])</f>
        <v>3</v>
      </c>
      <c r="C2324" t="s">
        <v>2419</v>
      </c>
      <c r="D2324" t="str">
        <f>RIGHT(tbStoricoOrdini[[#This Row],[ORDINE]],4)</f>
        <v>2321</v>
      </c>
      <c r="E2324" t="s">
        <v>42</v>
      </c>
      <c r="F2324" t="str">
        <f>VLOOKUP(tbStoricoOrdini[[#This Row],[CLIENTE]],tbClienti[],3,FALSE)</f>
        <v>Lazio</v>
      </c>
      <c r="G2324" t="str">
        <f>VLOOKUP(tbStoricoOrdini[[#This Row],[CLIENTE]],tbClienti[],7,FALSE)</f>
        <v>AC</v>
      </c>
      <c r="H2324" t="s">
        <v>71</v>
      </c>
      <c r="I2324" t="str">
        <f>IF(LEFT(tbStoricoOrdini[[#This Row],[ARTICOLO]],3) = "COG","COG",LEFT(tbStoricoOrdini[[#This Row],[ARTICOLO]],FIND(" ",tbStoricoOrdini[[#This Row],[ARTICOLO]])-1))</f>
        <v>EB07</v>
      </c>
      <c r="J2324" t="str">
        <f>MID(tbStoricoOrdini[[#This Row],[ARTICOLO]],FIND(" ",tbStoricoOrdini[[#This Row],[ARTICOLO]])+1,4)</f>
        <v>5000</v>
      </c>
      <c r="K2324" t="str">
        <f>IFERROR(RIGHT(tbStoricoOrdini[[#This Row],[ARTICOLO]],LEN(tbStoricoOrdini[[#This Row],[ARTICOLO]])-FIND(" ",tbStoricoOrdini[[#This Row],[ARTICOLO]],FIND(" ",tbStoricoOrdini[[#This Row],[ARTICOLO]]) +1)),"")</f>
        <v/>
      </c>
      <c r="L2324" s="3">
        <f>VLOOKUP(tbStoricoOrdini[[#This Row],[ARTICOLO]],tbArticoli[],2,FALSE)</f>
        <v>140</v>
      </c>
      <c r="M2324" s="22">
        <f>tbStoricoOrdini[[#This Row],[IMPORTO]]/tbStoricoOrdini[[#This Row],[PREZZO]]</f>
        <v>1.25</v>
      </c>
      <c r="N2324" t="s">
        <v>6</v>
      </c>
      <c r="O2324" s="8">
        <f>VLOOKUP(tbStoricoOrdini[[#This Row],[AGENTE]],tbAgenti[],2,FALSE)</f>
        <v>7.4999999999999997E-2</v>
      </c>
      <c r="P2324" s="2">
        <v>175</v>
      </c>
      <c r="Q2324" s="2">
        <f>tbStoricoOrdini[[#This Row],[IMPORTO]]*tbStoricoOrdini[[#This Row],[% COMM.]]</f>
        <v>13.125</v>
      </c>
      <c r="R2324" s="2">
        <f>tbStoricoOrdini[[#This Row],[TOT. COMM.]]+tbStoricoOrdini[[#This Row],[IMPORTO]]</f>
        <v>188.125</v>
      </c>
    </row>
    <row r="2325" spans="1:18">
      <c r="A2325" s="1">
        <v>43891</v>
      </c>
      <c r="B2325" s="7">
        <f>MONTH(tbStoricoOrdini[[#This Row],[DATA]])</f>
        <v>3</v>
      </c>
      <c r="C2325" t="s">
        <v>2420</v>
      </c>
      <c r="D2325" t="str">
        <f>RIGHT(tbStoricoOrdini[[#This Row],[ORDINE]],4)</f>
        <v>2322</v>
      </c>
      <c r="E2325" t="s">
        <v>42</v>
      </c>
      <c r="F2325" t="str">
        <f>VLOOKUP(tbStoricoOrdini[[#This Row],[CLIENTE]],tbClienti[],3,FALSE)</f>
        <v>Lazio</v>
      </c>
      <c r="G2325" t="str">
        <f>VLOOKUP(tbStoricoOrdini[[#This Row],[CLIENTE]],tbClienti[],7,FALSE)</f>
        <v>AC</v>
      </c>
      <c r="H2325" t="s">
        <v>71</v>
      </c>
      <c r="I2325" t="str">
        <f>IF(LEFT(tbStoricoOrdini[[#This Row],[ARTICOLO]],3) = "COG","COG",LEFT(tbStoricoOrdini[[#This Row],[ARTICOLO]],FIND(" ",tbStoricoOrdini[[#This Row],[ARTICOLO]])-1))</f>
        <v>EB07</v>
      </c>
      <c r="J2325" t="str">
        <f>MID(tbStoricoOrdini[[#This Row],[ARTICOLO]],FIND(" ",tbStoricoOrdini[[#This Row],[ARTICOLO]])+1,4)</f>
        <v>5000</v>
      </c>
      <c r="K2325" t="str">
        <f>IFERROR(RIGHT(tbStoricoOrdini[[#This Row],[ARTICOLO]],LEN(tbStoricoOrdini[[#This Row],[ARTICOLO]])-FIND(" ",tbStoricoOrdini[[#This Row],[ARTICOLO]],FIND(" ",tbStoricoOrdini[[#This Row],[ARTICOLO]]) +1)),"")</f>
        <v/>
      </c>
      <c r="L2325" s="3">
        <f>VLOOKUP(tbStoricoOrdini[[#This Row],[ARTICOLO]],tbArticoli[],2,FALSE)</f>
        <v>140</v>
      </c>
      <c r="M2325" s="22">
        <f>tbStoricoOrdini[[#This Row],[IMPORTO]]/tbStoricoOrdini[[#This Row],[PREZZO]]</f>
        <v>32.121428571428574</v>
      </c>
      <c r="N2325" t="s">
        <v>9</v>
      </c>
      <c r="O2325" s="8">
        <f>VLOOKUP(tbStoricoOrdini[[#This Row],[AGENTE]],tbAgenti[],2,FALSE)</f>
        <v>0.05</v>
      </c>
      <c r="P2325" s="2">
        <v>4497</v>
      </c>
      <c r="Q2325" s="2">
        <f>tbStoricoOrdini[[#This Row],[IMPORTO]]*tbStoricoOrdini[[#This Row],[% COMM.]]</f>
        <v>224.85000000000002</v>
      </c>
      <c r="R2325" s="2">
        <f>tbStoricoOrdini[[#This Row],[TOT. COMM.]]+tbStoricoOrdini[[#This Row],[IMPORTO]]</f>
        <v>4721.8500000000004</v>
      </c>
    </row>
    <row r="2326" spans="1:18">
      <c r="A2326" s="1">
        <v>43891</v>
      </c>
      <c r="B2326" s="7">
        <f>MONTH(tbStoricoOrdini[[#This Row],[DATA]])</f>
        <v>3</v>
      </c>
      <c r="C2326" t="s">
        <v>2421</v>
      </c>
      <c r="D2326" t="str">
        <f>RIGHT(tbStoricoOrdini[[#This Row],[ORDINE]],4)</f>
        <v>2323</v>
      </c>
      <c r="E2326" t="s">
        <v>42</v>
      </c>
      <c r="F2326" t="str">
        <f>VLOOKUP(tbStoricoOrdini[[#This Row],[CLIENTE]],tbClienti[],3,FALSE)</f>
        <v>Lazio</v>
      </c>
      <c r="G2326" t="str">
        <f>VLOOKUP(tbStoricoOrdini[[#This Row],[CLIENTE]],tbClienti[],7,FALSE)</f>
        <v>AC</v>
      </c>
      <c r="H2326" t="s">
        <v>76</v>
      </c>
      <c r="I2326" t="str">
        <f>IF(LEFT(tbStoricoOrdini[[#This Row],[ARTICOLO]],3) = "COG","COG",LEFT(tbStoricoOrdini[[#This Row],[ARTICOLO]],FIND(" ",tbStoricoOrdini[[#This Row],[ARTICOLO]])-1))</f>
        <v>COG</v>
      </c>
      <c r="J2326" t="str">
        <f>MID(tbStoricoOrdini[[#This Row],[ARTICOLO]],FIND(" ",tbStoricoOrdini[[#This Row],[ARTICOLO]])+1,4)</f>
        <v>1000</v>
      </c>
      <c r="K2326" t="str">
        <f>IFERROR(RIGHT(tbStoricoOrdini[[#This Row],[ARTICOLO]],LEN(tbStoricoOrdini[[#This Row],[ARTICOLO]])-FIND(" ",tbStoricoOrdini[[#This Row],[ARTICOLO]],FIND(" ",tbStoricoOrdini[[#This Row],[ARTICOLO]]) +1)),"")</f>
        <v/>
      </c>
      <c r="L2326" s="3">
        <f>VLOOKUP(tbStoricoOrdini[[#This Row],[ARTICOLO]],tbArticoli[],2,FALSE)</f>
        <v>150</v>
      </c>
      <c r="M2326" s="22">
        <f>tbStoricoOrdini[[#This Row],[IMPORTO]]/tbStoricoOrdini[[#This Row],[PREZZO]]</f>
        <v>5.2</v>
      </c>
      <c r="N2326" t="s">
        <v>19</v>
      </c>
      <c r="O2326" s="8">
        <f>VLOOKUP(tbStoricoOrdini[[#This Row],[AGENTE]],tbAgenti[],2,FALSE)</f>
        <v>0.05</v>
      </c>
      <c r="P2326" s="2">
        <v>780</v>
      </c>
      <c r="Q2326" s="2">
        <f>tbStoricoOrdini[[#This Row],[IMPORTO]]*tbStoricoOrdini[[#This Row],[% COMM.]]</f>
        <v>39</v>
      </c>
      <c r="R2326" s="2">
        <f>tbStoricoOrdini[[#This Row],[TOT. COMM.]]+tbStoricoOrdini[[#This Row],[IMPORTO]]</f>
        <v>819</v>
      </c>
    </row>
    <row r="2327" spans="1:18">
      <c r="A2327" s="1">
        <v>43891</v>
      </c>
      <c r="B2327" s="7">
        <f>MONTH(tbStoricoOrdini[[#This Row],[DATA]])</f>
        <v>3</v>
      </c>
      <c r="C2327" t="s">
        <v>2422</v>
      </c>
      <c r="D2327" t="str">
        <f>RIGHT(tbStoricoOrdini[[#This Row],[ORDINE]],4)</f>
        <v>2324</v>
      </c>
      <c r="E2327" t="s">
        <v>42</v>
      </c>
      <c r="F2327" t="str">
        <f>VLOOKUP(tbStoricoOrdini[[#This Row],[CLIENTE]],tbClienti[],3,FALSE)</f>
        <v>Lazio</v>
      </c>
      <c r="G2327" t="str">
        <f>VLOOKUP(tbStoricoOrdini[[#This Row],[CLIENTE]],tbClienti[],7,FALSE)</f>
        <v>AC</v>
      </c>
      <c r="H2327" t="s">
        <v>76</v>
      </c>
      <c r="I2327" t="str">
        <f>IF(LEFT(tbStoricoOrdini[[#This Row],[ARTICOLO]],3) = "COG","COG",LEFT(tbStoricoOrdini[[#This Row],[ARTICOLO]],FIND(" ",tbStoricoOrdini[[#This Row],[ARTICOLO]])-1))</f>
        <v>COG</v>
      </c>
      <c r="J2327" t="str">
        <f>MID(tbStoricoOrdini[[#This Row],[ARTICOLO]],FIND(" ",tbStoricoOrdini[[#This Row],[ARTICOLO]])+1,4)</f>
        <v>1000</v>
      </c>
      <c r="K2327" t="str">
        <f>IFERROR(RIGHT(tbStoricoOrdini[[#This Row],[ARTICOLO]],LEN(tbStoricoOrdini[[#This Row],[ARTICOLO]])-FIND(" ",tbStoricoOrdini[[#This Row],[ARTICOLO]],FIND(" ",tbStoricoOrdini[[#This Row],[ARTICOLO]]) +1)),"")</f>
        <v/>
      </c>
      <c r="L2327" s="3">
        <f>VLOOKUP(tbStoricoOrdini[[#This Row],[ARTICOLO]],tbArticoli[],2,FALSE)</f>
        <v>150</v>
      </c>
      <c r="M2327" s="22">
        <f>tbStoricoOrdini[[#This Row],[IMPORTO]]/tbStoricoOrdini[[#This Row],[PREZZO]]</f>
        <v>24.5</v>
      </c>
      <c r="N2327" t="s">
        <v>9</v>
      </c>
      <c r="O2327" s="8">
        <f>VLOOKUP(tbStoricoOrdini[[#This Row],[AGENTE]],tbAgenti[],2,FALSE)</f>
        <v>0.05</v>
      </c>
      <c r="P2327" s="2">
        <v>3675</v>
      </c>
      <c r="Q2327" s="2">
        <f>tbStoricoOrdini[[#This Row],[IMPORTO]]*tbStoricoOrdini[[#This Row],[% COMM.]]</f>
        <v>183.75</v>
      </c>
      <c r="R2327" s="2">
        <f>tbStoricoOrdini[[#This Row],[TOT. COMM.]]+tbStoricoOrdini[[#This Row],[IMPORTO]]</f>
        <v>3858.75</v>
      </c>
    </row>
    <row r="2328" spans="1:18">
      <c r="A2328" s="1">
        <v>43891</v>
      </c>
      <c r="B2328" s="7">
        <f>MONTH(tbStoricoOrdini[[#This Row],[DATA]])</f>
        <v>3</v>
      </c>
      <c r="C2328" t="s">
        <v>2423</v>
      </c>
      <c r="D2328" t="str">
        <f>RIGHT(tbStoricoOrdini[[#This Row],[ORDINE]],4)</f>
        <v>2325</v>
      </c>
      <c r="E2328" t="s">
        <v>42</v>
      </c>
      <c r="F2328" t="str">
        <f>VLOOKUP(tbStoricoOrdini[[#This Row],[CLIENTE]],tbClienti[],3,FALSE)</f>
        <v>Lazio</v>
      </c>
      <c r="G2328" t="str">
        <f>VLOOKUP(tbStoricoOrdini[[#This Row],[CLIENTE]],tbClienti[],7,FALSE)</f>
        <v>AC</v>
      </c>
      <c r="H2328" t="s">
        <v>72</v>
      </c>
      <c r="I2328" t="str">
        <f>IF(LEFT(tbStoricoOrdini[[#This Row],[ARTICOLO]],3) = "COG","COG",LEFT(tbStoricoOrdini[[#This Row],[ARTICOLO]],FIND(" ",tbStoricoOrdini[[#This Row],[ARTICOLO]])-1))</f>
        <v>EB06</v>
      </c>
      <c r="J2328" t="str">
        <f>MID(tbStoricoOrdini[[#This Row],[ARTICOLO]],FIND(" ",tbStoricoOrdini[[#This Row],[ARTICOLO]])+1,4)</f>
        <v>3000</v>
      </c>
      <c r="K2328" t="str">
        <f>IFERROR(RIGHT(tbStoricoOrdini[[#This Row],[ARTICOLO]],LEN(tbStoricoOrdini[[#This Row],[ARTICOLO]])-FIND(" ",tbStoricoOrdini[[#This Row],[ARTICOLO]],FIND(" ",tbStoricoOrdini[[#This Row],[ARTICOLO]]) +1)),"")</f>
        <v>Medium</v>
      </c>
      <c r="L2328" s="3">
        <f>VLOOKUP(tbStoricoOrdini[[#This Row],[ARTICOLO]],tbArticoli[],2,FALSE)</f>
        <v>120</v>
      </c>
      <c r="M2328" s="22">
        <f>tbStoricoOrdini[[#This Row],[IMPORTO]]/tbStoricoOrdini[[#This Row],[PREZZO]]</f>
        <v>0.64166666666666672</v>
      </c>
      <c r="N2328" t="s">
        <v>19</v>
      </c>
      <c r="O2328" s="8">
        <f>VLOOKUP(tbStoricoOrdini[[#This Row],[AGENTE]],tbAgenti[],2,FALSE)</f>
        <v>0.05</v>
      </c>
      <c r="P2328" s="2">
        <v>77</v>
      </c>
      <c r="Q2328" s="2">
        <f>tbStoricoOrdini[[#This Row],[IMPORTO]]*tbStoricoOrdini[[#This Row],[% COMM.]]</f>
        <v>3.85</v>
      </c>
      <c r="R2328" s="2">
        <f>tbStoricoOrdini[[#This Row],[TOT. COMM.]]+tbStoricoOrdini[[#This Row],[IMPORTO]]</f>
        <v>80.849999999999994</v>
      </c>
    </row>
    <row r="2329" spans="1:18">
      <c r="A2329" s="1">
        <v>43891</v>
      </c>
      <c r="B2329" s="7">
        <f>MONTH(tbStoricoOrdini[[#This Row],[DATA]])</f>
        <v>3</v>
      </c>
      <c r="C2329" t="s">
        <v>2424</v>
      </c>
      <c r="D2329" t="str">
        <f>RIGHT(tbStoricoOrdini[[#This Row],[ORDINE]],4)</f>
        <v>2326</v>
      </c>
      <c r="E2329" t="s">
        <v>42</v>
      </c>
      <c r="F2329" t="str">
        <f>VLOOKUP(tbStoricoOrdini[[#This Row],[CLIENTE]],tbClienti[],3,FALSE)</f>
        <v>Lazio</v>
      </c>
      <c r="G2329" t="str">
        <f>VLOOKUP(tbStoricoOrdini[[#This Row],[CLIENTE]],tbClienti[],7,FALSE)</f>
        <v>AC</v>
      </c>
      <c r="H2329" t="s">
        <v>72</v>
      </c>
      <c r="I2329" t="str">
        <f>IF(LEFT(tbStoricoOrdini[[#This Row],[ARTICOLO]],3) = "COG","COG",LEFT(tbStoricoOrdini[[#This Row],[ARTICOLO]],FIND(" ",tbStoricoOrdini[[#This Row],[ARTICOLO]])-1))</f>
        <v>EB06</v>
      </c>
      <c r="J2329" t="str">
        <f>MID(tbStoricoOrdini[[#This Row],[ARTICOLO]],FIND(" ",tbStoricoOrdini[[#This Row],[ARTICOLO]])+1,4)</f>
        <v>3000</v>
      </c>
      <c r="K2329" t="str">
        <f>IFERROR(RIGHT(tbStoricoOrdini[[#This Row],[ARTICOLO]],LEN(tbStoricoOrdini[[#This Row],[ARTICOLO]])-FIND(" ",tbStoricoOrdini[[#This Row],[ARTICOLO]],FIND(" ",tbStoricoOrdini[[#This Row],[ARTICOLO]]) +1)),"")</f>
        <v>Medium</v>
      </c>
      <c r="L2329" s="3">
        <f>VLOOKUP(tbStoricoOrdini[[#This Row],[ARTICOLO]],tbArticoli[],2,FALSE)</f>
        <v>120</v>
      </c>
      <c r="M2329" s="22">
        <f>tbStoricoOrdini[[#This Row],[IMPORTO]]/tbStoricoOrdini[[#This Row],[PREZZO]]</f>
        <v>7.1</v>
      </c>
      <c r="N2329" t="s">
        <v>6</v>
      </c>
      <c r="O2329" s="8">
        <f>VLOOKUP(tbStoricoOrdini[[#This Row],[AGENTE]],tbAgenti[],2,FALSE)</f>
        <v>7.4999999999999997E-2</v>
      </c>
      <c r="P2329" s="2">
        <v>852</v>
      </c>
      <c r="Q2329" s="2">
        <f>tbStoricoOrdini[[#This Row],[IMPORTO]]*tbStoricoOrdini[[#This Row],[% COMM.]]</f>
        <v>63.9</v>
      </c>
      <c r="R2329" s="2">
        <f>tbStoricoOrdini[[#This Row],[TOT. COMM.]]+tbStoricoOrdini[[#This Row],[IMPORTO]]</f>
        <v>915.9</v>
      </c>
    </row>
    <row r="2330" spans="1:18">
      <c r="A2330" s="1">
        <v>43891</v>
      </c>
      <c r="B2330" s="7">
        <f>MONTH(tbStoricoOrdini[[#This Row],[DATA]])</f>
        <v>3</v>
      </c>
      <c r="C2330" t="s">
        <v>2425</v>
      </c>
      <c r="D2330" t="str">
        <f>RIGHT(tbStoricoOrdini[[#This Row],[ORDINE]],4)</f>
        <v>2327</v>
      </c>
      <c r="E2330" t="s">
        <v>42</v>
      </c>
      <c r="F2330" t="str">
        <f>VLOOKUP(tbStoricoOrdini[[#This Row],[CLIENTE]],tbClienti[],3,FALSE)</f>
        <v>Lazio</v>
      </c>
      <c r="G2330" t="str">
        <f>VLOOKUP(tbStoricoOrdini[[#This Row],[CLIENTE]],tbClienti[],7,FALSE)</f>
        <v>AC</v>
      </c>
      <c r="H2330" t="s">
        <v>72</v>
      </c>
      <c r="I2330" t="str">
        <f>IF(LEFT(tbStoricoOrdini[[#This Row],[ARTICOLO]],3) = "COG","COG",LEFT(tbStoricoOrdini[[#This Row],[ARTICOLO]],FIND(" ",tbStoricoOrdini[[#This Row],[ARTICOLO]])-1))</f>
        <v>EB06</v>
      </c>
      <c r="J2330" t="str">
        <f>MID(tbStoricoOrdini[[#This Row],[ARTICOLO]],FIND(" ",tbStoricoOrdini[[#This Row],[ARTICOLO]])+1,4)</f>
        <v>3000</v>
      </c>
      <c r="K2330" t="str">
        <f>IFERROR(RIGHT(tbStoricoOrdini[[#This Row],[ARTICOLO]],LEN(tbStoricoOrdini[[#This Row],[ARTICOLO]])-FIND(" ",tbStoricoOrdini[[#This Row],[ARTICOLO]],FIND(" ",tbStoricoOrdini[[#This Row],[ARTICOLO]]) +1)),"")</f>
        <v>Medium</v>
      </c>
      <c r="L2330" s="3">
        <f>VLOOKUP(tbStoricoOrdini[[#This Row],[ARTICOLO]],tbArticoli[],2,FALSE)</f>
        <v>120</v>
      </c>
      <c r="M2330" s="22">
        <f>tbStoricoOrdini[[#This Row],[IMPORTO]]/tbStoricoOrdini[[#This Row],[PREZZO]]</f>
        <v>20.149999999999999</v>
      </c>
      <c r="N2330" t="s">
        <v>9</v>
      </c>
      <c r="O2330" s="8">
        <f>VLOOKUP(tbStoricoOrdini[[#This Row],[AGENTE]],tbAgenti[],2,FALSE)</f>
        <v>0.05</v>
      </c>
      <c r="P2330" s="2">
        <v>2418</v>
      </c>
      <c r="Q2330" s="2">
        <f>tbStoricoOrdini[[#This Row],[IMPORTO]]*tbStoricoOrdini[[#This Row],[% COMM.]]</f>
        <v>120.9</v>
      </c>
      <c r="R2330" s="2">
        <f>tbStoricoOrdini[[#This Row],[TOT. COMM.]]+tbStoricoOrdini[[#This Row],[IMPORTO]]</f>
        <v>2538.9</v>
      </c>
    </row>
    <row r="2331" spans="1:18">
      <c r="A2331" s="1">
        <v>43891</v>
      </c>
      <c r="B2331" s="7">
        <f>MONTH(tbStoricoOrdini[[#This Row],[DATA]])</f>
        <v>3</v>
      </c>
      <c r="C2331" t="s">
        <v>2426</v>
      </c>
      <c r="D2331" t="str">
        <f>RIGHT(tbStoricoOrdini[[#This Row],[ORDINE]],4)</f>
        <v>2328</v>
      </c>
      <c r="E2331" t="s">
        <v>42</v>
      </c>
      <c r="F2331" t="str">
        <f>VLOOKUP(tbStoricoOrdini[[#This Row],[CLIENTE]],tbClienti[],3,FALSE)</f>
        <v>Lazio</v>
      </c>
      <c r="G2331" t="str">
        <f>VLOOKUP(tbStoricoOrdini[[#This Row],[CLIENTE]],tbClienti[],7,FALSE)</f>
        <v>AC</v>
      </c>
      <c r="H2331" t="s">
        <v>73</v>
      </c>
      <c r="I2331" t="str">
        <f>IF(LEFT(tbStoricoOrdini[[#This Row],[ARTICOLO]],3) = "COG","COG",LEFT(tbStoricoOrdini[[#This Row],[ARTICOLO]],FIND(" ",tbStoricoOrdini[[#This Row],[ARTICOLO]])-1))</f>
        <v>EB06</v>
      </c>
      <c r="J2331" t="str">
        <f>MID(tbStoricoOrdini[[#This Row],[ARTICOLO]],FIND(" ",tbStoricoOrdini[[#This Row],[ARTICOLO]])+1,4)</f>
        <v>3000</v>
      </c>
      <c r="K2331" t="str">
        <f>IFERROR(RIGHT(tbStoricoOrdini[[#This Row],[ARTICOLO]],LEN(tbStoricoOrdini[[#This Row],[ARTICOLO]])-FIND(" ",tbStoricoOrdini[[#This Row],[ARTICOLO]],FIND(" ",tbStoricoOrdini[[#This Row],[ARTICOLO]]) +1)),"")</f>
        <v>Plus</v>
      </c>
      <c r="L2331" s="3">
        <f>VLOOKUP(tbStoricoOrdini[[#This Row],[ARTICOLO]],tbArticoli[],2,FALSE)</f>
        <v>130</v>
      </c>
      <c r="M2331" s="22">
        <f>tbStoricoOrdini[[#This Row],[IMPORTO]]/tbStoricoOrdini[[#This Row],[PREZZO]]</f>
        <v>7.6923076923076927E-3</v>
      </c>
      <c r="N2331" t="s">
        <v>6</v>
      </c>
      <c r="O2331" s="8">
        <f>VLOOKUP(tbStoricoOrdini[[#This Row],[AGENTE]],tbAgenti[],2,FALSE)</f>
        <v>7.4999999999999997E-2</v>
      </c>
      <c r="P2331" s="2">
        <v>1</v>
      </c>
      <c r="Q2331" s="2">
        <f>tbStoricoOrdini[[#This Row],[IMPORTO]]*tbStoricoOrdini[[#This Row],[% COMM.]]</f>
        <v>7.4999999999999997E-2</v>
      </c>
      <c r="R2331" s="2">
        <f>tbStoricoOrdini[[#This Row],[TOT. COMM.]]+tbStoricoOrdini[[#This Row],[IMPORTO]]</f>
        <v>1.075</v>
      </c>
    </row>
    <row r="2332" spans="1:18">
      <c r="A2332" s="1">
        <v>43891</v>
      </c>
      <c r="B2332" s="7">
        <f>MONTH(tbStoricoOrdini[[#This Row],[DATA]])</f>
        <v>3</v>
      </c>
      <c r="C2332" t="s">
        <v>2427</v>
      </c>
      <c r="D2332" t="str">
        <f>RIGHT(tbStoricoOrdini[[#This Row],[ORDINE]],4)</f>
        <v>2329</v>
      </c>
      <c r="E2332" t="s">
        <v>45</v>
      </c>
      <c r="F2332" t="str">
        <f>VLOOKUP(tbStoricoOrdini[[#This Row],[CLIENTE]],tbClienti[],3,FALSE)</f>
        <v>Lazio</v>
      </c>
      <c r="G2332" t="str">
        <f>VLOOKUP(tbStoricoOrdini[[#This Row],[CLIENTE]],tbClienti[],7,FALSE)</f>
        <v>DB</v>
      </c>
      <c r="H2332" t="s">
        <v>77</v>
      </c>
      <c r="I2332" t="str">
        <f>IF(LEFT(tbStoricoOrdini[[#This Row],[ARTICOLO]],3) = "COG","COG",LEFT(tbStoricoOrdini[[#This Row],[ARTICOLO]],FIND(" ",tbStoricoOrdini[[#This Row],[ARTICOLO]])-1))</f>
        <v>COG</v>
      </c>
      <c r="J2332" t="str">
        <f>MID(tbStoricoOrdini[[#This Row],[ARTICOLO]],FIND(" ",tbStoricoOrdini[[#This Row],[ARTICOLO]])+1,4)</f>
        <v>2000</v>
      </c>
      <c r="K2332" t="str">
        <f>IFERROR(RIGHT(tbStoricoOrdini[[#This Row],[ARTICOLO]],LEN(tbStoricoOrdini[[#This Row],[ARTICOLO]])-FIND(" ",tbStoricoOrdini[[#This Row],[ARTICOLO]],FIND(" ",tbStoricoOrdini[[#This Row],[ARTICOLO]]) +1)),"")</f>
        <v>Medium</v>
      </c>
      <c r="L2332" s="3">
        <f>VLOOKUP(tbStoricoOrdini[[#This Row],[ARTICOLO]],tbArticoli[],2,FALSE)</f>
        <v>200</v>
      </c>
      <c r="M2332" s="22">
        <f>tbStoricoOrdini[[#This Row],[IMPORTO]]/tbStoricoOrdini[[#This Row],[PREZZO]]</f>
        <v>0.66</v>
      </c>
      <c r="N2332" t="s">
        <v>9</v>
      </c>
      <c r="O2332" s="8">
        <f>VLOOKUP(tbStoricoOrdini[[#This Row],[AGENTE]],tbAgenti[],2,FALSE)</f>
        <v>0.05</v>
      </c>
      <c r="P2332" s="2">
        <v>132</v>
      </c>
      <c r="Q2332" s="2">
        <f>tbStoricoOrdini[[#This Row],[IMPORTO]]*tbStoricoOrdini[[#This Row],[% COMM.]]</f>
        <v>6.6000000000000005</v>
      </c>
      <c r="R2332" s="2">
        <f>tbStoricoOrdini[[#This Row],[TOT. COMM.]]+tbStoricoOrdini[[#This Row],[IMPORTO]]</f>
        <v>138.6</v>
      </c>
    </row>
    <row r="2333" spans="1:18">
      <c r="A2333" s="1">
        <v>43891</v>
      </c>
      <c r="B2333" s="7">
        <f>MONTH(tbStoricoOrdini[[#This Row],[DATA]])</f>
        <v>3</v>
      </c>
      <c r="C2333" t="s">
        <v>2428</v>
      </c>
      <c r="D2333" t="str">
        <f>RIGHT(tbStoricoOrdini[[#This Row],[ORDINE]],4)</f>
        <v>2330</v>
      </c>
      <c r="E2333" t="s">
        <v>45</v>
      </c>
      <c r="F2333" t="str">
        <f>VLOOKUP(tbStoricoOrdini[[#This Row],[CLIENTE]],tbClienti[],3,FALSE)</f>
        <v>Lazio</v>
      </c>
      <c r="G2333" t="str">
        <f>VLOOKUP(tbStoricoOrdini[[#This Row],[CLIENTE]],tbClienti[],7,FALSE)</f>
        <v>DB</v>
      </c>
      <c r="H2333" t="s">
        <v>61</v>
      </c>
      <c r="I2333" t="str">
        <f>IF(LEFT(tbStoricoOrdini[[#This Row],[ARTICOLO]],3) = "COG","COG",LEFT(tbStoricoOrdini[[#This Row],[ARTICOLO]],FIND(" ",tbStoricoOrdini[[#This Row],[ARTICOLO]])-1))</f>
        <v>KLM</v>
      </c>
      <c r="J2333" t="str">
        <f>MID(tbStoricoOrdini[[#This Row],[ARTICOLO]],FIND(" ",tbStoricoOrdini[[#This Row],[ARTICOLO]])+1,4)</f>
        <v>5000</v>
      </c>
      <c r="K2333" t="str">
        <f>IFERROR(RIGHT(tbStoricoOrdini[[#This Row],[ARTICOLO]],LEN(tbStoricoOrdini[[#This Row],[ARTICOLO]])-FIND(" ",tbStoricoOrdini[[#This Row],[ARTICOLO]],FIND(" ",tbStoricoOrdini[[#This Row],[ARTICOLO]]) +1)),"")</f>
        <v>Medium</v>
      </c>
      <c r="L2333" s="3">
        <f>VLOOKUP(tbStoricoOrdini[[#This Row],[ARTICOLO]],tbArticoli[],2,FALSE)</f>
        <v>150</v>
      </c>
      <c r="M2333" s="22">
        <f>tbStoricoOrdini[[#This Row],[IMPORTO]]/tbStoricoOrdini[[#This Row],[PREZZO]]</f>
        <v>11.486666666666666</v>
      </c>
      <c r="N2333" t="s">
        <v>9</v>
      </c>
      <c r="O2333" s="8">
        <f>VLOOKUP(tbStoricoOrdini[[#This Row],[AGENTE]],tbAgenti[],2,FALSE)</f>
        <v>0.05</v>
      </c>
      <c r="P2333" s="2">
        <v>1723</v>
      </c>
      <c r="Q2333" s="2">
        <f>tbStoricoOrdini[[#This Row],[IMPORTO]]*tbStoricoOrdini[[#This Row],[% COMM.]]</f>
        <v>86.15</v>
      </c>
      <c r="R2333" s="2">
        <f>tbStoricoOrdini[[#This Row],[TOT. COMM.]]+tbStoricoOrdini[[#This Row],[IMPORTO]]</f>
        <v>1809.15</v>
      </c>
    </row>
    <row r="2334" spans="1:18">
      <c r="A2334" s="1">
        <v>43891</v>
      </c>
      <c r="B2334" s="7">
        <f>MONTH(tbStoricoOrdini[[#This Row],[DATA]])</f>
        <v>3</v>
      </c>
      <c r="C2334" t="s">
        <v>2429</v>
      </c>
      <c r="D2334" t="str">
        <f>RIGHT(tbStoricoOrdini[[#This Row],[ORDINE]],4)</f>
        <v>2331</v>
      </c>
      <c r="E2334" t="s">
        <v>45</v>
      </c>
      <c r="F2334" t="str">
        <f>VLOOKUP(tbStoricoOrdini[[#This Row],[CLIENTE]],tbClienti[],3,FALSE)</f>
        <v>Lazio</v>
      </c>
      <c r="G2334" t="str">
        <f>VLOOKUP(tbStoricoOrdini[[#This Row],[CLIENTE]],tbClienti[],7,FALSE)</f>
        <v>DB</v>
      </c>
      <c r="H2334" t="s">
        <v>79</v>
      </c>
      <c r="I2334" t="str">
        <f>IF(LEFT(tbStoricoOrdini[[#This Row],[ARTICOLO]],3) = "COG","COG",LEFT(tbStoricoOrdini[[#This Row],[ARTICOLO]],FIND(" ",tbStoricoOrdini[[#This Row],[ARTICOLO]])-1))</f>
        <v>COG</v>
      </c>
      <c r="J2334" t="str">
        <f>MID(tbStoricoOrdini[[#This Row],[ARTICOLO]],FIND(" ",tbStoricoOrdini[[#This Row],[ARTICOLO]])+1,4)</f>
        <v>4000</v>
      </c>
      <c r="K2334" t="str">
        <f>IFERROR(RIGHT(tbStoricoOrdini[[#This Row],[ARTICOLO]],LEN(tbStoricoOrdini[[#This Row],[ARTICOLO]])-FIND(" ",tbStoricoOrdini[[#This Row],[ARTICOLO]],FIND(" ",tbStoricoOrdini[[#This Row],[ARTICOLO]]) +1)),"")</f>
        <v>Plus</v>
      </c>
      <c r="L2334" s="3">
        <f>VLOOKUP(tbStoricoOrdini[[#This Row],[ARTICOLO]],tbArticoli[],2,FALSE)</f>
        <v>240</v>
      </c>
      <c r="M2334" s="22">
        <f>tbStoricoOrdini[[#This Row],[IMPORTO]]/tbStoricoOrdini[[#This Row],[PREZZO]]</f>
        <v>5.4166666666666669E-2</v>
      </c>
      <c r="N2334" t="s">
        <v>9</v>
      </c>
      <c r="O2334" s="8">
        <f>VLOOKUP(tbStoricoOrdini[[#This Row],[AGENTE]],tbAgenti[],2,FALSE)</f>
        <v>0.05</v>
      </c>
      <c r="P2334" s="2">
        <v>13</v>
      </c>
      <c r="Q2334" s="2">
        <f>tbStoricoOrdini[[#This Row],[IMPORTO]]*tbStoricoOrdini[[#This Row],[% COMM.]]</f>
        <v>0.65</v>
      </c>
      <c r="R2334" s="2">
        <f>tbStoricoOrdini[[#This Row],[TOT. COMM.]]+tbStoricoOrdini[[#This Row],[IMPORTO]]</f>
        <v>13.65</v>
      </c>
    </row>
    <row r="2335" spans="1:18">
      <c r="A2335" s="1">
        <v>43891</v>
      </c>
      <c r="B2335" s="7">
        <f>MONTH(tbStoricoOrdini[[#This Row],[DATA]])</f>
        <v>3</v>
      </c>
      <c r="C2335" t="s">
        <v>2430</v>
      </c>
      <c r="D2335" t="str">
        <f>RIGHT(tbStoricoOrdini[[#This Row],[ORDINE]],4)</f>
        <v>2332</v>
      </c>
      <c r="E2335" t="s">
        <v>45</v>
      </c>
      <c r="F2335" t="str">
        <f>VLOOKUP(tbStoricoOrdini[[#This Row],[CLIENTE]],tbClienti[],3,FALSE)</f>
        <v>Lazio</v>
      </c>
      <c r="G2335" t="str">
        <f>VLOOKUP(tbStoricoOrdini[[#This Row],[CLIENTE]],tbClienti[],7,FALSE)</f>
        <v>DB</v>
      </c>
      <c r="H2335" t="s">
        <v>63</v>
      </c>
      <c r="I2335" t="str">
        <f>IF(LEFT(tbStoricoOrdini[[#This Row],[ARTICOLO]],3) = "COG","COG",LEFT(tbStoricoOrdini[[#This Row],[ARTICOLO]],FIND(" ",tbStoricoOrdini[[#This Row],[ARTICOLO]])-1))</f>
        <v>KLM</v>
      </c>
      <c r="J2335" t="str">
        <f>MID(tbStoricoOrdini[[#This Row],[ARTICOLO]],FIND(" ",tbStoricoOrdini[[#This Row],[ARTICOLO]])+1,4)</f>
        <v>3000</v>
      </c>
      <c r="K2335" t="str">
        <f>IFERROR(RIGHT(tbStoricoOrdini[[#This Row],[ARTICOLO]],LEN(tbStoricoOrdini[[#This Row],[ARTICOLO]])-FIND(" ",tbStoricoOrdini[[#This Row],[ARTICOLO]],FIND(" ",tbStoricoOrdini[[#This Row],[ARTICOLO]]) +1)),"")</f>
        <v>Plus</v>
      </c>
      <c r="L2335" s="3">
        <f>VLOOKUP(tbStoricoOrdini[[#This Row],[ARTICOLO]],tbArticoli[],2,FALSE)</f>
        <v>145</v>
      </c>
      <c r="M2335" s="22">
        <f>tbStoricoOrdini[[#This Row],[IMPORTO]]/tbStoricoOrdini[[#This Row],[PREZZO]]</f>
        <v>526.77931034482754</v>
      </c>
      <c r="N2335" t="s">
        <v>9</v>
      </c>
      <c r="O2335" s="8">
        <f>VLOOKUP(tbStoricoOrdini[[#This Row],[AGENTE]],tbAgenti[],2,FALSE)</f>
        <v>0.05</v>
      </c>
      <c r="P2335" s="2">
        <v>76383</v>
      </c>
      <c r="Q2335" s="2">
        <f>tbStoricoOrdini[[#This Row],[IMPORTO]]*tbStoricoOrdini[[#This Row],[% COMM.]]</f>
        <v>3819.15</v>
      </c>
      <c r="R2335" s="2">
        <f>tbStoricoOrdini[[#This Row],[TOT. COMM.]]+tbStoricoOrdini[[#This Row],[IMPORTO]]</f>
        <v>80202.149999999994</v>
      </c>
    </row>
    <row r="2336" spans="1:18">
      <c r="A2336" s="1">
        <v>43891</v>
      </c>
      <c r="B2336" s="7">
        <f>MONTH(tbStoricoOrdini[[#This Row],[DATA]])</f>
        <v>3</v>
      </c>
      <c r="C2336" t="s">
        <v>2431</v>
      </c>
      <c r="D2336" t="str">
        <f>RIGHT(tbStoricoOrdini[[#This Row],[ORDINE]],4)</f>
        <v>2333</v>
      </c>
      <c r="E2336" t="s">
        <v>45</v>
      </c>
      <c r="F2336" t="str">
        <f>VLOOKUP(tbStoricoOrdini[[#This Row],[CLIENTE]],tbClienti[],3,FALSE)</f>
        <v>Lazio</v>
      </c>
      <c r="G2336" t="str">
        <f>VLOOKUP(tbStoricoOrdini[[#This Row],[CLIENTE]],tbClienti[],7,FALSE)</f>
        <v>DB</v>
      </c>
      <c r="H2336" t="s">
        <v>66</v>
      </c>
      <c r="I2336" t="str">
        <f>IF(LEFT(tbStoricoOrdini[[#This Row],[ARTICOLO]],3) = "COG","COG",LEFT(tbStoricoOrdini[[#This Row],[ARTICOLO]],FIND(" ",tbStoricoOrdini[[#This Row],[ARTICOLO]])-1))</f>
        <v>BAG</v>
      </c>
      <c r="J2336" t="str">
        <f>MID(tbStoricoOrdini[[#This Row],[ARTICOLO]],FIND(" ",tbStoricoOrdini[[#This Row],[ARTICOLO]])+1,4)</f>
        <v>2500</v>
      </c>
      <c r="K2336" t="str">
        <f>IFERROR(RIGHT(tbStoricoOrdini[[#This Row],[ARTICOLO]],LEN(tbStoricoOrdini[[#This Row],[ARTICOLO]])-FIND(" ",tbStoricoOrdini[[#This Row],[ARTICOLO]],FIND(" ",tbStoricoOrdini[[#This Row],[ARTICOLO]]) +1)),"")</f>
        <v>Plus</v>
      </c>
      <c r="L2336" s="3">
        <f>VLOOKUP(tbStoricoOrdini[[#This Row],[ARTICOLO]],tbArticoli[],2,FALSE)</f>
        <v>220</v>
      </c>
      <c r="M2336" s="22">
        <f>tbStoricoOrdini[[#This Row],[IMPORTO]]/tbStoricoOrdini[[#This Row],[PREZZO]]</f>
        <v>0.51363636363636367</v>
      </c>
      <c r="N2336" t="s">
        <v>9</v>
      </c>
      <c r="O2336" s="8">
        <f>VLOOKUP(tbStoricoOrdini[[#This Row],[AGENTE]],tbAgenti[],2,FALSE)</f>
        <v>0.05</v>
      </c>
      <c r="P2336" s="2">
        <v>113</v>
      </c>
      <c r="Q2336" s="2">
        <f>tbStoricoOrdini[[#This Row],[IMPORTO]]*tbStoricoOrdini[[#This Row],[% COMM.]]</f>
        <v>5.65</v>
      </c>
      <c r="R2336" s="2">
        <f>tbStoricoOrdini[[#This Row],[TOT. COMM.]]+tbStoricoOrdini[[#This Row],[IMPORTO]]</f>
        <v>118.65</v>
      </c>
    </row>
    <row r="2337" spans="1:18">
      <c r="A2337" s="1">
        <v>43891</v>
      </c>
      <c r="B2337" s="7">
        <f>MONTH(tbStoricoOrdini[[#This Row],[DATA]])</f>
        <v>3</v>
      </c>
      <c r="C2337" t="s">
        <v>2432</v>
      </c>
      <c r="D2337" t="str">
        <f>RIGHT(tbStoricoOrdini[[#This Row],[ORDINE]],4)</f>
        <v>2334</v>
      </c>
      <c r="E2337" t="s">
        <v>45</v>
      </c>
      <c r="F2337" t="str">
        <f>VLOOKUP(tbStoricoOrdini[[#This Row],[CLIENTE]],tbClienti[],3,FALSE)</f>
        <v>Lazio</v>
      </c>
      <c r="G2337" t="str">
        <f>VLOOKUP(tbStoricoOrdini[[#This Row],[CLIENTE]],tbClienti[],7,FALSE)</f>
        <v>DB</v>
      </c>
      <c r="H2337" t="s">
        <v>69</v>
      </c>
      <c r="I2337" t="str">
        <f>IF(LEFT(tbStoricoOrdini[[#This Row],[ARTICOLO]],3) = "COG","COG",LEFT(tbStoricoOrdini[[#This Row],[ARTICOLO]],FIND(" ",tbStoricoOrdini[[#This Row],[ARTICOLO]])-1))</f>
        <v>BAG</v>
      </c>
      <c r="J2337" t="str">
        <f>MID(tbStoricoOrdini[[#This Row],[ARTICOLO]],FIND(" ",tbStoricoOrdini[[#This Row],[ARTICOLO]])+1,4)</f>
        <v>1121</v>
      </c>
      <c r="K2337" t="str">
        <f>IFERROR(RIGHT(tbStoricoOrdini[[#This Row],[ARTICOLO]],LEN(tbStoricoOrdini[[#This Row],[ARTICOLO]])-FIND(" ",tbStoricoOrdini[[#This Row],[ARTICOLO]],FIND(" ",tbStoricoOrdini[[#This Row],[ARTICOLO]]) +1)),"")</f>
        <v>Gold</v>
      </c>
      <c r="L2337" s="3">
        <f>VLOOKUP(tbStoricoOrdini[[#This Row],[ARTICOLO]],tbArticoli[],2,FALSE)</f>
        <v>230</v>
      </c>
      <c r="M2337" s="22">
        <f>tbStoricoOrdini[[#This Row],[IMPORTO]]/tbStoricoOrdini[[#This Row],[PREZZO]]</f>
        <v>2.1739130434782608E-2</v>
      </c>
      <c r="N2337" t="s">
        <v>9</v>
      </c>
      <c r="O2337" s="8">
        <f>VLOOKUP(tbStoricoOrdini[[#This Row],[AGENTE]],tbAgenti[],2,FALSE)</f>
        <v>0.05</v>
      </c>
      <c r="P2337" s="2">
        <v>5</v>
      </c>
      <c r="Q2337" s="2">
        <f>tbStoricoOrdini[[#This Row],[IMPORTO]]*tbStoricoOrdini[[#This Row],[% COMM.]]</f>
        <v>0.25</v>
      </c>
      <c r="R2337" s="2">
        <f>tbStoricoOrdini[[#This Row],[TOT. COMM.]]+tbStoricoOrdini[[#This Row],[IMPORTO]]</f>
        <v>5.25</v>
      </c>
    </row>
    <row r="2338" spans="1:18">
      <c r="A2338" s="1">
        <v>43891</v>
      </c>
      <c r="B2338" s="7">
        <f>MONTH(tbStoricoOrdini[[#This Row],[DATA]])</f>
        <v>3</v>
      </c>
      <c r="C2338" t="s">
        <v>2433</v>
      </c>
      <c r="D2338" t="str">
        <f>RIGHT(tbStoricoOrdini[[#This Row],[ORDINE]],4)</f>
        <v>2335</v>
      </c>
      <c r="E2338" t="s">
        <v>45</v>
      </c>
      <c r="F2338" t="str">
        <f>VLOOKUP(tbStoricoOrdini[[#This Row],[CLIENTE]],tbClienti[],3,FALSE)</f>
        <v>Lazio</v>
      </c>
      <c r="G2338" t="str">
        <f>VLOOKUP(tbStoricoOrdini[[#This Row],[CLIENTE]],tbClienti[],7,FALSE)</f>
        <v>DB</v>
      </c>
      <c r="H2338" t="s">
        <v>83</v>
      </c>
      <c r="I2338" t="str">
        <f>IF(LEFT(tbStoricoOrdini[[#This Row],[ARTICOLO]],3) = "COG","COG",LEFT(tbStoricoOrdini[[#This Row],[ARTICOLO]],FIND(" ",tbStoricoOrdini[[#This Row],[ARTICOLO]])-1))</f>
        <v>COG</v>
      </c>
      <c r="J2338" t="str">
        <f>MID(tbStoricoOrdini[[#This Row],[ARTICOLO]],FIND(" ",tbStoricoOrdini[[#This Row],[ARTICOLO]])+1,4)</f>
        <v>8000</v>
      </c>
      <c r="K2338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2338" s="3">
        <f>VLOOKUP(tbStoricoOrdini[[#This Row],[ARTICOLO]],tbArticoli[],2,FALSE)</f>
        <v>670</v>
      </c>
      <c r="M2338" s="22">
        <f>tbStoricoOrdini[[#This Row],[IMPORTO]]/tbStoricoOrdini[[#This Row],[PREZZO]]</f>
        <v>0.27761194029850744</v>
      </c>
      <c r="N2338" t="s">
        <v>9</v>
      </c>
      <c r="O2338" s="8">
        <f>VLOOKUP(tbStoricoOrdini[[#This Row],[AGENTE]],tbAgenti[],2,FALSE)</f>
        <v>0.05</v>
      </c>
      <c r="P2338" s="2">
        <v>186</v>
      </c>
      <c r="Q2338" s="2">
        <f>tbStoricoOrdini[[#This Row],[IMPORTO]]*tbStoricoOrdini[[#This Row],[% COMM.]]</f>
        <v>9.3000000000000007</v>
      </c>
      <c r="R2338" s="2">
        <f>tbStoricoOrdini[[#This Row],[TOT. COMM.]]+tbStoricoOrdini[[#This Row],[IMPORTO]]</f>
        <v>195.3</v>
      </c>
    </row>
    <row r="2339" spans="1:18">
      <c r="A2339" s="1">
        <v>43891</v>
      </c>
      <c r="B2339" s="7">
        <f>MONTH(tbStoricoOrdini[[#This Row],[DATA]])</f>
        <v>3</v>
      </c>
      <c r="C2339" t="s">
        <v>2434</v>
      </c>
      <c r="D2339" t="str">
        <f>RIGHT(tbStoricoOrdini[[#This Row],[ORDINE]],4)</f>
        <v>2336</v>
      </c>
      <c r="E2339" t="s">
        <v>45</v>
      </c>
      <c r="F2339" t="str">
        <f>VLOOKUP(tbStoricoOrdini[[#This Row],[CLIENTE]],tbClienti[],3,FALSE)</f>
        <v>Lazio</v>
      </c>
      <c r="G2339" t="str">
        <f>VLOOKUP(tbStoricoOrdini[[#This Row],[CLIENTE]],tbClienti[],7,FALSE)</f>
        <v>DB</v>
      </c>
      <c r="H2339" t="s">
        <v>70</v>
      </c>
      <c r="I2339" t="str">
        <f>IF(LEFT(tbStoricoOrdini[[#This Row],[ARTICOLO]],3) = "COG","COG",LEFT(tbStoricoOrdini[[#This Row],[ARTICOLO]],FIND(" ",tbStoricoOrdini[[#This Row],[ARTICOLO]])-1))</f>
        <v>EB08</v>
      </c>
      <c r="J2339" t="str">
        <f>MID(tbStoricoOrdini[[#This Row],[ARTICOLO]],FIND(" ",tbStoricoOrdini[[#This Row],[ARTICOLO]])+1,4)</f>
        <v>7500</v>
      </c>
      <c r="K2339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2339" s="3">
        <f>VLOOKUP(tbStoricoOrdini[[#This Row],[ARTICOLO]],tbArticoli[],2,FALSE)</f>
        <v>180</v>
      </c>
      <c r="M2339" s="22">
        <f>tbStoricoOrdini[[#This Row],[IMPORTO]]/tbStoricoOrdini[[#This Row],[PREZZO]]</f>
        <v>0.05</v>
      </c>
      <c r="N2339" t="s">
        <v>9</v>
      </c>
      <c r="O2339" s="8">
        <f>VLOOKUP(tbStoricoOrdini[[#This Row],[AGENTE]],tbAgenti[],2,FALSE)</f>
        <v>0.05</v>
      </c>
      <c r="P2339" s="2">
        <v>9</v>
      </c>
      <c r="Q2339" s="2">
        <f>tbStoricoOrdini[[#This Row],[IMPORTO]]*tbStoricoOrdini[[#This Row],[% COMM.]]</f>
        <v>0.45</v>
      </c>
      <c r="R2339" s="2">
        <f>tbStoricoOrdini[[#This Row],[TOT. COMM.]]+tbStoricoOrdini[[#This Row],[IMPORTO]]</f>
        <v>9.4499999999999993</v>
      </c>
    </row>
    <row r="2340" spans="1:18">
      <c r="A2340" s="1">
        <v>43891</v>
      </c>
      <c r="B2340" s="7">
        <f>MONTH(tbStoricoOrdini[[#This Row],[DATA]])</f>
        <v>3</v>
      </c>
      <c r="C2340" t="s">
        <v>2435</v>
      </c>
      <c r="D2340" t="str">
        <f>RIGHT(tbStoricoOrdini[[#This Row],[ORDINE]],4)</f>
        <v>2337</v>
      </c>
      <c r="E2340" t="s">
        <v>45</v>
      </c>
      <c r="F2340" t="str">
        <f>VLOOKUP(tbStoricoOrdini[[#This Row],[CLIENTE]],tbClienti[],3,FALSE)</f>
        <v>Lazio</v>
      </c>
      <c r="G2340" t="str">
        <f>VLOOKUP(tbStoricoOrdini[[#This Row],[CLIENTE]],tbClienti[],7,FALSE)</f>
        <v>DB</v>
      </c>
      <c r="H2340" t="s">
        <v>71</v>
      </c>
      <c r="I2340" t="str">
        <f>IF(LEFT(tbStoricoOrdini[[#This Row],[ARTICOLO]],3) = "COG","COG",LEFT(tbStoricoOrdini[[#This Row],[ARTICOLO]],FIND(" ",tbStoricoOrdini[[#This Row],[ARTICOLO]])-1))</f>
        <v>EB07</v>
      </c>
      <c r="J2340" t="str">
        <f>MID(tbStoricoOrdini[[#This Row],[ARTICOLO]],FIND(" ",tbStoricoOrdini[[#This Row],[ARTICOLO]])+1,4)</f>
        <v>5000</v>
      </c>
      <c r="K2340" t="str">
        <f>IFERROR(RIGHT(tbStoricoOrdini[[#This Row],[ARTICOLO]],LEN(tbStoricoOrdini[[#This Row],[ARTICOLO]])-FIND(" ",tbStoricoOrdini[[#This Row],[ARTICOLO]],FIND(" ",tbStoricoOrdini[[#This Row],[ARTICOLO]]) +1)),"")</f>
        <v/>
      </c>
      <c r="L2340" s="3">
        <f>VLOOKUP(tbStoricoOrdini[[#This Row],[ARTICOLO]],tbArticoli[],2,FALSE)</f>
        <v>140</v>
      </c>
      <c r="M2340" s="22">
        <f>tbStoricoOrdini[[#This Row],[IMPORTO]]/tbStoricoOrdini[[#This Row],[PREZZO]]</f>
        <v>5.2357142857142858</v>
      </c>
      <c r="N2340" t="s">
        <v>9</v>
      </c>
      <c r="O2340" s="8">
        <f>VLOOKUP(tbStoricoOrdini[[#This Row],[AGENTE]],tbAgenti[],2,FALSE)</f>
        <v>0.05</v>
      </c>
      <c r="P2340" s="2">
        <v>733</v>
      </c>
      <c r="Q2340" s="2">
        <f>tbStoricoOrdini[[#This Row],[IMPORTO]]*tbStoricoOrdini[[#This Row],[% COMM.]]</f>
        <v>36.65</v>
      </c>
      <c r="R2340" s="2">
        <f>tbStoricoOrdini[[#This Row],[TOT. COMM.]]+tbStoricoOrdini[[#This Row],[IMPORTO]]</f>
        <v>769.65</v>
      </c>
    </row>
    <row r="2341" spans="1:18">
      <c r="A2341" s="1">
        <v>43891</v>
      </c>
      <c r="B2341" s="7">
        <f>MONTH(tbStoricoOrdini[[#This Row],[DATA]])</f>
        <v>3</v>
      </c>
      <c r="C2341" t="s">
        <v>2436</v>
      </c>
      <c r="D2341" t="str">
        <f>RIGHT(tbStoricoOrdini[[#This Row],[ORDINE]],4)</f>
        <v>2338</v>
      </c>
      <c r="E2341" t="s">
        <v>45</v>
      </c>
      <c r="F2341" t="str">
        <f>VLOOKUP(tbStoricoOrdini[[#This Row],[CLIENTE]],tbClienti[],3,FALSE)</f>
        <v>Lazio</v>
      </c>
      <c r="G2341" t="str">
        <f>VLOOKUP(tbStoricoOrdini[[#This Row],[CLIENTE]],tbClienti[],7,FALSE)</f>
        <v>DB</v>
      </c>
      <c r="H2341" t="s">
        <v>76</v>
      </c>
      <c r="I2341" t="str">
        <f>IF(LEFT(tbStoricoOrdini[[#This Row],[ARTICOLO]],3) = "COG","COG",LEFT(tbStoricoOrdini[[#This Row],[ARTICOLO]],FIND(" ",tbStoricoOrdini[[#This Row],[ARTICOLO]])-1))</f>
        <v>COG</v>
      </c>
      <c r="J2341" t="str">
        <f>MID(tbStoricoOrdini[[#This Row],[ARTICOLO]],FIND(" ",tbStoricoOrdini[[#This Row],[ARTICOLO]])+1,4)</f>
        <v>1000</v>
      </c>
      <c r="K2341" t="str">
        <f>IFERROR(RIGHT(tbStoricoOrdini[[#This Row],[ARTICOLO]],LEN(tbStoricoOrdini[[#This Row],[ARTICOLO]])-FIND(" ",tbStoricoOrdini[[#This Row],[ARTICOLO]],FIND(" ",tbStoricoOrdini[[#This Row],[ARTICOLO]]) +1)),"")</f>
        <v/>
      </c>
      <c r="L2341" s="3">
        <f>VLOOKUP(tbStoricoOrdini[[#This Row],[ARTICOLO]],tbArticoli[],2,FALSE)</f>
        <v>150</v>
      </c>
      <c r="M2341" s="22">
        <f>tbStoricoOrdini[[#This Row],[IMPORTO]]/tbStoricoOrdini[[#This Row],[PREZZO]]</f>
        <v>3.1933333333333334</v>
      </c>
      <c r="N2341" t="s">
        <v>9</v>
      </c>
      <c r="O2341" s="8">
        <f>VLOOKUP(tbStoricoOrdini[[#This Row],[AGENTE]],tbAgenti[],2,FALSE)</f>
        <v>0.05</v>
      </c>
      <c r="P2341" s="2">
        <v>479</v>
      </c>
      <c r="Q2341" s="2">
        <f>tbStoricoOrdini[[#This Row],[IMPORTO]]*tbStoricoOrdini[[#This Row],[% COMM.]]</f>
        <v>23.950000000000003</v>
      </c>
      <c r="R2341" s="2">
        <f>tbStoricoOrdini[[#This Row],[TOT. COMM.]]+tbStoricoOrdini[[#This Row],[IMPORTO]]</f>
        <v>502.95</v>
      </c>
    </row>
    <row r="2342" spans="1:18">
      <c r="A2342" s="1">
        <v>43891</v>
      </c>
      <c r="B2342" s="7">
        <f>MONTH(tbStoricoOrdini[[#This Row],[DATA]])</f>
        <v>3</v>
      </c>
      <c r="C2342" t="s">
        <v>2437</v>
      </c>
      <c r="D2342" t="str">
        <f>RIGHT(tbStoricoOrdini[[#This Row],[ORDINE]],4)</f>
        <v>2339</v>
      </c>
      <c r="E2342" t="s">
        <v>45</v>
      </c>
      <c r="F2342" t="str">
        <f>VLOOKUP(tbStoricoOrdini[[#This Row],[CLIENTE]],tbClienti[],3,FALSE)</f>
        <v>Lazio</v>
      </c>
      <c r="G2342" t="str">
        <f>VLOOKUP(tbStoricoOrdini[[#This Row],[CLIENTE]],tbClienti[],7,FALSE)</f>
        <v>DB</v>
      </c>
      <c r="H2342" t="s">
        <v>72</v>
      </c>
      <c r="I2342" t="str">
        <f>IF(LEFT(tbStoricoOrdini[[#This Row],[ARTICOLO]],3) = "COG","COG",LEFT(tbStoricoOrdini[[#This Row],[ARTICOLO]],FIND(" ",tbStoricoOrdini[[#This Row],[ARTICOLO]])-1))</f>
        <v>EB06</v>
      </c>
      <c r="J2342" t="str">
        <f>MID(tbStoricoOrdini[[#This Row],[ARTICOLO]],FIND(" ",tbStoricoOrdini[[#This Row],[ARTICOLO]])+1,4)</f>
        <v>3000</v>
      </c>
      <c r="K2342" t="str">
        <f>IFERROR(RIGHT(tbStoricoOrdini[[#This Row],[ARTICOLO]],LEN(tbStoricoOrdini[[#This Row],[ARTICOLO]])-FIND(" ",tbStoricoOrdini[[#This Row],[ARTICOLO]],FIND(" ",tbStoricoOrdini[[#This Row],[ARTICOLO]]) +1)),"")</f>
        <v>Medium</v>
      </c>
      <c r="L2342" s="3">
        <f>VLOOKUP(tbStoricoOrdini[[#This Row],[ARTICOLO]],tbArticoli[],2,FALSE)</f>
        <v>120</v>
      </c>
      <c r="M2342" s="22">
        <f>tbStoricoOrdini[[#This Row],[IMPORTO]]/tbStoricoOrdini[[#This Row],[PREZZO]]</f>
        <v>1.3</v>
      </c>
      <c r="N2342" t="s">
        <v>9</v>
      </c>
      <c r="O2342" s="8">
        <f>VLOOKUP(tbStoricoOrdini[[#This Row],[AGENTE]],tbAgenti[],2,FALSE)</f>
        <v>0.05</v>
      </c>
      <c r="P2342" s="2">
        <v>156</v>
      </c>
      <c r="Q2342" s="2">
        <f>tbStoricoOrdini[[#This Row],[IMPORTO]]*tbStoricoOrdini[[#This Row],[% COMM.]]</f>
        <v>7.8000000000000007</v>
      </c>
      <c r="R2342" s="2">
        <f>tbStoricoOrdini[[#This Row],[TOT. COMM.]]+tbStoricoOrdini[[#This Row],[IMPORTO]]</f>
        <v>163.80000000000001</v>
      </c>
    </row>
    <row r="2343" spans="1:18">
      <c r="A2343" s="1">
        <v>43891</v>
      </c>
      <c r="B2343" s="7">
        <f>MONTH(tbStoricoOrdini[[#This Row],[DATA]])</f>
        <v>3</v>
      </c>
      <c r="C2343" t="s">
        <v>2438</v>
      </c>
      <c r="D2343" t="str">
        <f>RIGHT(tbStoricoOrdini[[#This Row],[ORDINE]],4)</f>
        <v>2340</v>
      </c>
      <c r="E2343" t="s">
        <v>43</v>
      </c>
      <c r="F2343" t="str">
        <f>VLOOKUP(tbStoricoOrdini[[#This Row],[CLIENTE]],tbClienti[],3,FALSE)</f>
        <v>Lazio</v>
      </c>
      <c r="G2343" t="str">
        <f>VLOOKUP(tbStoricoOrdini[[#This Row],[CLIENTE]],tbClienti[],7,FALSE)</f>
        <v>CB</v>
      </c>
      <c r="H2343" t="s">
        <v>77</v>
      </c>
      <c r="I2343" t="str">
        <f>IF(LEFT(tbStoricoOrdini[[#This Row],[ARTICOLO]],3) = "COG","COG",LEFT(tbStoricoOrdini[[#This Row],[ARTICOLO]],FIND(" ",tbStoricoOrdini[[#This Row],[ARTICOLO]])-1))</f>
        <v>COG</v>
      </c>
      <c r="J2343" t="str">
        <f>MID(tbStoricoOrdini[[#This Row],[ARTICOLO]],FIND(" ",tbStoricoOrdini[[#This Row],[ARTICOLO]])+1,4)</f>
        <v>2000</v>
      </c>
      <c r="K2343" t="str">
        <f>IFERROR(RIGHT(tbStoricoOrdini[[#This Row],[ARTICOLO]],LEN(tbStoricoOrdini[[#This Row],[ARTICOLO]])-FIND(" ",tbStoricoOrdini[[#This Row],[ARTICOLO]],FIND(" ",tbStoricoOrdini[[#This Row],[ARTICOLO]]) +1)),"")</f>
        <v>Medium</v>
      </c>
      <c r="L2343" s="3">
        <f>VLOOKUP(tbStoricoOrdini[[#This Row],[ARTICOLO]],tbArticoli[],2,FALSE)</f>
        <v>200</v>
      </c>
      <c r="M2343" s="22">
        <f>tbStoricoOrdini[[#This Row],[IMPORTO]]/tbStoricoOrdini[[#This Row],[PREZZO]]</f>
        <v>4.4999999999999998E-2</v>
      </c>
      <c r="N2343" t="s">
        <v>9</v>
      </c>
      <c r="O2343" s="8">
        <f>VLOOKUP(tbStoricoOrdini[[#This Row],[AGENTE]],tbAgenti[],2,FALSE)</f>
        <v>0.05</v>
      </c>
      <c r="P2343" s="2">
        <v>9</v>
      </c>
      <c r="Q2343" s="2">
        <f>tbStoricoOrdini[[#This Row],[IMPORTO]]*tbStoricoOrdini[[#This Row],[% COMM.]]</f>
        <v>0.45</v>
      </c>
      <c r="R2343" s="2">
        <f>tbStoricoOrdini[[#This Row],[TOT. COMM.]]+tbStoricoOrdini[[#This Row],[IMPORTO]]</f>
        <v>9.4499999999999993</v>
      </c>
    </row>
    <row r="2344" spans="1:18">
      <c r="A2344" s="1">
        <v>43891</v>
      </c>
      <c r="B2344" s="7">
        <f>MONTH(tbStoricoOrdini[[#This Row],[DATA]])</f>
        <v>3</v>
      </c>
      <c r="C2344" t="s">
        <v>2439</v>
      </c>
      <c r="D2344" t="str">
        <f>RIGHT(tbStoricoOrdini[[#This Row],[ORDINE]],4)</f>
        <v>2341</v>
      </c>
      <c r="E2344" t="s">
        <v>43</v>
      </c>
      <c r="F2344" t="str">
        <f>VLOOKUP(tbStoricoOrdini[[#This Row],[CLIENTE]],tbClienti[],3,FALSE)</f>
        <v>Lazio</v>
      </c>
      <c r="G2344" t="str">
        <f>VLOOKUP(tbStoricoOrdini[[#This Row],[CLIENTE]],tbClienti[],7,FALSE)</f>
        <v>CB</v>
      </c>
      <c r="H2344" t="s">
        <v>61</v>
      </c>
      <c r="I2344" t="str">
        <f>IF(LEFT(tbStoricoOrdini[[#This Row],[ARTICOLO]],3) = "COG","COG",LEFT(tbStoricoOrdini[[#This Row],[ARTICOLO]],FIND(" ",tbStoricoOrdini[[#This Row],[ARTICOLO]])-1))</f>
        <v>KLM</v>
      </c>
      <c r="J2344" t="str">
        <f>MID(tbStoricoOrdini[[#This Row],[ARTICOLO]],FIND(" ",tbStoricoOrdini[[#This Row],[ARTICOLO]])+1,4)</f>
        <v>5000</v>
      </c>
      <c r="K2344" t="str">
        <f>IFERROR(RIGHT(tbStoricoOrdini[[#This Row],[ARTICOLO]],LEN(tbStoricoOrdini[[#This Row],[ARTICOLO]])-FIND(" ",tbStoricoOrdini[[#This Row],[ARTICOLO]],FIND(" ",tbStoricoOrdini[[#This Row],[ARTICOLO]]) +1)),"")</f>
        <v>Medium</v>
      </c>
      <c r="L2344" s="3">
        <f>VLOOKUP(tbStoricoOrdini[[#This Row],[ARTICOLO]],tbArticoli[],2,FALSE)</f>
        <v>150</v>
      </c>
      <c r="M2344" s="22">
        <f>tbStoricoOrdini[[#This Row],[IMPORTO]]/tbStoricoOrdini[[#This Row],[PREZZO]]</f>
        <v>0.19333333333333333</v>
      </c>
      <c r="N2344" t="s">
        <v>9</v>
      </c>
      <c r="O2344" s="8">
        <f>VLOOKUP(tbStoricoOrdini[[#This Row],[AGENTE]],tbAgenti[],2,FALSE)</f>
        <v>0.05</v>
      </c>
      <c r="P2344" s="2">
        <v>29</v>
      </c>
      <c r="Q2344" s="2">
        <f>tbStoricoOrdini[[#This Row],[IMPORTO]]*tbStoricoOrdini[[#This Row],[% COMM.]]</f>
        <v>1.4500000000000002</v>
      </c>
      <c r="R2344" s="2">
        <f>tbStoricoOrdini[[#This Row],[TOT. COMM.]]+tbStoricoOrdini[[#This Row],[IMPORTO]]</f>
        <v>30.45</v>
      </c>
    </row>
    <row r="2345" spans="1:18">
      <c r="A2345" s="1">
        <v>43891</v>
      </c>
      <c r="B2345" s="7">
        <f>MONTH(tbStoricoOrdini[[#This Row],[DATA]])</f>
        <v>3</v>
      </c>
      <c r="C2345" t="s">
        <v>2440</v>
      </c>
      <c r="D2345" t="str">
        <f>RIGHT(tbStoricoOrdini[[#This Row],[ORDINE]],4)</f>
        <v>2342</v>
      </c>
      <c r="E2345" t="s">
        <v>43</v>
      </c>
      <c r="F2345" t="str">
        <f>VLOOKUP(tbStoricoOrdini[[#This Row],[CLIENTE]],tbClienti[],3,FALSE)</f>
        <v>Lazio</v>
      </c>
      <c r="G2345" t="str">
        <f>VLOOKUP(tbStoricoOrdini[[#This Row],[CLIENTE]],tbClienti[],7,FALSE)</f>
        <v>CB</v>
      </c>
      <c r="H2345" t="s">
        <v>79</v>
      </c>
      <c r="I2345" t="str">
        <f>IF(LEFT(tbStoricoOrdini[[#This Row],[ARTICOLO]],3) = "COG","COG",LEFT(tbStoricoOrdini[[#This Row],[ARTICOLO]],FIND(" ",tbStoricoOrdini[[#This Row],[ARTICOLO]])-1))</f>
        <v>COG</v>
      </c>
      <c r="J2345" t="str">
        <f>MID(tbStoricoOrdini[[#This Row],[ARTICOLO]],FIND(" ",tbStoricoOrdini[[#This Row],[ARTICOLO]])+1,4)</f>
        <v>4000</v>
      </c>
      <c r="K2345" t="str">
        <f>IFERROR(RIGHT(tbStoricoOrdini[[#This Row],[ARTICOLO]],LEN(tbStoricoOrdini[[#This Row],[ARTICOLO]])-FIND(" ",tbStoricoOrdini[[#This Row],[ARTICOLO]],FIND(" ",tbStoricoOrdini[[#This Row],[ARTICOLO]]) +1)),"")</f>
        <v>Plus</v>
      </c>
      <c r="L2345" s="3">
        <f>VLOOKUP(tbStoricoOrdini[[#This Row],[ARTICOLO]],tbArticoli[],2,FALSE)</f>
        <v>240</v>
      </c>
      <c r="M2345" s="22">
        <f>tbStoricoOrdini[[#This Row],[IMPORTO]]/tbStoricoOrdini[[#This Row],[PREZZO]]</f>
        <v>1.5958333333333334</v>
      </c>
      <c r="N2345" t="s">
        <v>9</v>
      </c>
      <c r="O2345" s="8">
        <f>VLOOKUP(tbStoricoOrdini[[#This Row],[AGENTE]],tbAgenti[],2,FALSE)</f>
        <v>0.05</v>
      </c>
      <c r="P2345" s="2">
        <v>383</v>
      </c>
      <c r="Q2345" s="2">
        <f>tbStoricoOrdini[[#This Row],[IMPORTO]]*tbStoricoOrdini[[#This Row],[% COMM.]]</f>
        <v>19.150000000000002</v>
      </c>
      <c r="R2345" s="2">
        <f>tbStoricoOrdini[[#This Row],[TOT. COMM.]]+tbStoricoOrdini[[#This Row],[IMPORTO]]</f>
        <v>402.15</v>
      </c>
    </row>
    <row r="2346" spans="1:18">
      <c r="A2346" s="1">
        <v>43891</v>
      </c>
      <c r="B2346" s="7">
        <f>MONTH(tbStoricoOrdini[[#This Row],[DATA]])</f>
        <v>3</v>
      </c>
      <c r="C2346" t="s">
        <v>2441</v>
      </c>
      <c r="D2346" t="str">
        <f>RIGHT(tbStoricoOrdini[[#This Row],[ORDINE]],4)</f>
        <v>2343</v>
      </c>
      <c r="E2346" t="s">
        <v>43</v>
      </c>
      <c r="F2346" t="str">
        <f>VLOOKUP(tbStoricoOrdini[[#This Row],[CLIENTE]],tbClienti[],3,FALSE)</f>
        <v>Lazio</v>
      </c>
      <c r="G2346" t="str">
        <f>VLOOKUP(tbStoricoOrdini[[#This Row],[CLIENTE]],tbClienti[],7,FALSE)</f>
        <v>CB</v>
      </c>
      <c r="H2346" t="s">
        <v>63</v>
      </c>
      <c r="I2346" t="str">
        <f>IF(LEFT(tbStoricoOrdini[[#This Row],[ARTICOLO]],3) = "COG","COG",LEFT(tbStoricoOrdini[[#This Row],[ARTICOLO]],FIND(" ",tbStoricoOrdini[[#This Row],[ARTICOLO]])-1))</f>
        <v>KLM</v>
      </c>
      <c r="J2346" t="str">
        <f>MID(tbStoricoOrdini[[#This Row],[ARTICOLO]],FIND(" ",tbStoricoOrdini[[#This Row],[ARTICOLO]])+1,4)</f>
        <v>3000</v>
      </c>
      <c r="K2346" t="str">
        <f>IFERROR(RIGHT(tbStoricoOrdini[[#This Row],[ARTICOLO]],LEN(tbStoricoOrdini[[#This Row],[ARTICOLO]])-FIND(" ",tbStoricoOrdini[[#This Row],[ARTICOLO]],FIND(" ",tbStoricoOrdini[[#This Row],[ARTICOLO]]) +1)),"")</f>
        <v>Plus</v>
      </c>
      <c r="L2346" s="3">
        <f>VLOOKUP(tbStoricoOrdini[[#This Row],[ARTICOLO]],tbArticoli[],2,FALSE)</f>
        <v>145</v>
      </c>
      <c r="M2346" s="22">
        <f>tbStoricoOrdini[[#This Row],[IMPORTO]]/tbStoricoOrdini[[#This Row],[PREZZO]]</f>
        <v>524.37241379310342</v>
      </c>
      <c r="N2346" t="s">
        <v>9</v>
      </c>
      <c r="O2346" s="8">
        <f>VLOOKUP(tbStoricoOrdini[[#This Row],[AGENTE]],tbAgenti[],2,FALSE)</f>
        <v>0.05</v>
      </c>
      <c r="P2346" s="2">
        <v>76034</v>
      </c>
      <c r="Q2346" s="2">
        <f>tbStoricoOrdini[[#This Row],[IMPORTO]]*tbStoricoOrdini[[#This Row],[% COMM.]]</f>
        <v>3801.7000000000003</v>
      </c>
      <c r="R2346" s="2">
        <f>tbStoricoOrdini[[#This Row],[TOT. COMM.]]+tbStoricoOrdini[[#This Row],[IMPORTO]]</f>
        <v>79835.7</v>
      </c>
    </row>
    <row r="2347" spans="1:18">
      <c r="A2347" s="1">
        <v>43891</v>
      </c>
      <c r="B2347" s="7">
        <f>MONTH(tbStoricoOrdini[[#This Row],[DATA]])</f>
        <v>3</v>
      </c>
      <c r="C2347" t="s">
        <v>2442</v>
      </c>
      <c r="D2347" t="str">
        <f>RIGHT(tbStoricoOrdini[[#This Row],[ORDINE]],4)</f>
        <v>2344</v>
      </c>
      <c r="E2347" t="s">
        <v>43</v>
      </c>
      <c r="F2347" t="str">
        <f>VLOOKUP(tbStoricoOrdini[[#This Row],[CLIENTE]],tbClienti[],3,FALSE)</f>
        <v>Lazio</v>
      </c>
      <c r="G2347" t="str">
        <f>VLOOKUP(tbStoricoOrdini[[#This Row],[CLIENTE]],tbClienti[],7,FALSE)</f>
        <v>CB</v>
      </c>
      <c r="H2347" t="s">
        <v>66</v>
      </c>
      <c r="I2347" t="str">
        <f>IF(LEFT(tbStoricoOrdini[[#This Row],[ARTICOLO]],3) = "COG","COG",LEFT(tbStoricoOrdini[[#This Row],[ARTICOLO]],FIND(" ",tbStoricoOrdini[[#This Row],[ARTICOLO]])-1))</f>
        <v>BAG</v>
      </c>
      <c r="J2347" t="str">
        <f>MID(tbStoricoOrdini[[#This Row],[ARTICOLO]],FIND(" ",tbStoricoOrdini[[#This Row],[ARTICOLO]])+1,4)</f>
        <v>2500</v>
      </c>
      <c r="K2347" t="str">
        <f>IFERROR(RIGHT(tbStoricoOrdini[[#This Row],[ARTICOLO]],LEN(tbStoricoOrdini[[#This Row],[ARTICOLO]])-FIND(" ",tbStoricoOrdini[[#This Row],[ARTICOLO]],FIND(" ",tbStoricoOrdini[[#This Row],[ARTICOLO]]) +1)),"")</f>
        <v>Plus</v>
      </c>
      <c r="L2347" s="3">
        <f>VLOOKUP(tbStoricoOrdini[[#This Row],[ARTICOLO]],tbArticoli[],2,FALSE)</f>
        <v>220</v>
      </c>
      <c r="M2347" s="22">
        <f>tbStoricoOrdini[[#This Row],[IMPORTO]]/tbStoricoOrdini[[#This Row],[PREZZO]]</f>
        <v>34.522727272727273</v>
      </c>
      <c r="N2347" t="s">
        <v>9</v>
      </c>
      <c r="O2347" s="8">
        <f>VLOOKUP(tbStoricoOrdini[[#This Row],[AGENTE]],tbAgenti[],2,FALSE)</f>
        <v>0.05</v>
      </c>
      <c r="P2347" s="2">
        <v>7595</v>
      </c>
      <c r="Q2347" s="2">
        <f>tbStoricoOrdini[[#This Row],[IMPORTO]]*tbStoricoOrdini[[#This Row],[% COMM.]]</f>
        <v>379.75</v>
      </c>
      <c r="R2347" s="2">
        <f>tbStoricoOrdini[[#This Row],[TOT. COMM.]]+tbStoricoOrdini[[#This Row],[IMPORTO]]</f>
        <v>7974.75</v>
      </c>
    </row>
    <row r="2348" spans="1:18">
      <c r="A2348" s="1">
        <v>43891</v>
      </c>
      <c r="B2348" s="7">
        <f>MONTH(tbStoricoOrdini[[#This Row],[DATA]])</f>
        <v>3</v>
      </c>
      <c r="C2348" t="s">
        <v>2443</v>
      </c>
      <c r="D2348" t="str">
        <f>RIGHT(tbStoricoOrdini[[#This Row],[ORDINE]],4)</f>
        <v>2345</v>
      </c>
      <c r="E2348" t="s">
        <v>43</v>
      </c>
      <c r="F2348" t="str">
        <f>VLOOKUP(tbStoricoOrdini[[#This Row],[CLIENTE]],tbClienti[],3,FALSE)</f>
        <v>Lazio</v>
      </c>
      <c r="G2348" t="str">
        <f>VLOOKUP(tbStoricoOrdini[[#This Row],[CLIENTE]],tbClienti[],7,FALSE)</f>
        <v>CB</v>
      </c>
      <c r="H2348" t="s">
        <v>70</v>
      </c>
      <c r="I2348" t="str">
        <f>IF(LEFT(tbStoricoOrdini[[#This Row],[ARTICOLO]],3) = "COG","COG",LEFT(tbStoricoOrdini[[#This Row],[ARTICOLO]],FIND(" ",tbStoricoOrdini[[#This Row],[ARTICOLO]])-1))</f>
        <v>EB08</v>
      </c>
      <c r="J2348" t="str">
        <f>MID(tbStoricoOrdini[[#This Row],[ARTICOLO]],FIND(" ",tbStoricoOrdini[[#This Row],[ARTICOLO]])+1,4)</f>
        <v>7500</v>
      </c>
      <c r="K2348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2348" s="3">
        <f>VLOOKUP(tbStoricoOrdini[[#This Row],[ARTICOLO]],tbArticoli[],2,FALSE)</f>
        <v>180</v>
      </c>
      <c r="M2348" s="22">
        <f>tbStoricoOrdini[[#This Row],[IMPORTO]]/tbStoricoOrdini[[#This Row],[PREZZO]]</f>
        <v>0.1388888888888889</v>
      </c>
      <c r="N2348" t="s">
        <v>9</v>
      </c>
      <c r="O2348" s="8">
        <f>VLOOKUP(tbStoricoOrdini[[#This Row],[AGENTE]],tbAgenti[],2,FALSE)</f>
        <v>0.05</v>
      </c>
      <c r="P2348" s="2">
        <v>25</v>
      </c>
      <c r="Q2348" s="2">
        <f>tbStoricoOrdini[[#This Row],[IMPORTO]]*tbStoricoOrdini[[#This Row],[% COMM.]]</f>
        <v>1.25</v>
      </c>
      <c r="R2348" s="2">
        <f>tbStoricoOrdini[[#This Row],[TOT. COMM.]]+tbStoricoOrdini[[#This Row],[IMPORTO]]</f>
        <v>26.25</v>
      </c>
    </row>
    <row r="2349" spans="1:18">
      <c r="A2349" s="1">
        <v>43891</v>
      </c>
      <c r="B2349" s="7">
        <f>MONTH(tbStoricoOrdini[[#This Row],[DATA]])</f>
        <v>3</v>
      </c>
      <c r="C2349" t="s">
        <v>2444</v>
      </c>
      <c r="D2349" t="str">
        <f>RIGHT(tbStoricoOrdini[[#This Row],[ORDINE]],4)</f>
        <v>2346</v>
      </c>
      <c r="E2349" t="s">
        <v>43</v>
      </c>
      <c r="F2349" t="str">
        <f>VLOOKUP(tbStoricoOrdini[[#This Row],[CLIENTE]],tbClienti[],3,FALSE)</f>
        <v>Lazio</v>
      </c>
      <c r="G2349" t="str">
        <f>VLOOKUP(tbStoricoOrdini[[#This Row],[CLIENTE]],tbClienti[],7,FALSE)</f>
        <v>CB</v>
      </c>
      <c r="H2349" t="s">
        <v>71</v>
      </c>
      <c r="I2349" t="str">
        <f>IF(LEFT(tbStoricoOrdini[[#This Row],[ARTICOLO]],3) = "COG","COG",LEFT(tbStoricoOrdini[[#This Row],[ARTICOLO]],FIND(" ",tbStoricoOrdini[[#This Row],[ARTICOLO]])-1))</f>
        <v>EB07</v>
      </c>
      <c r="J2349" t="str">
        <f>MID(tbStoricoOrdini[[#This Row],[ARTICOLO]],FIND(" ",tbStoricoOrdini[[#This Row],[ARTICOLO]])+1,4)</f>
        <v>5000</v>
      </c>
      <c r="K2349" t="str">
        <f>IFERROR(RIGHT(tbStoricoOrdini[[#This Row],[ARTICOLO]],LEN(tbStoricoOrdini[[#This Row],[ARTICOLO]])-FIND(" ",tbStoricoOrdini[[#This Row],[ARTICOLO]],FIND(" ",tbStoricoOrdini[[#This Row],[ARTICOLO]]) +1)),"")</f>
        <v/>
      </c>
      <c r="L2349" s="3">
        <f>VLOOKUP(tbStoricoOrdini[[#This Row],[ARTICOLO]],tbArticoli[],2,FALSE)</f>
        <v>140</v>
      </c>
      <c r="M2349" s="22">
        <f>tbStoricoOrdini[[#This Row],[IMPORTO]]/tbStoricoOrdini[[#This Row],[PREZZO]]</f>
        <v>4.3357142857142854</v>
      </c>
      <c r="N2349" t="s">
        <v>9</v>
      </c>
      <c r="O2349" s="8">
        <f>VLOOKUP(tbStoricoOrdini[[#This Row],[AGENTE]],tbAgenti[],2,FALSE)</f>
        <v>0.05</v>
      </c>
      <c r="P2349" s="2">
        <v>607</v>
      </c>
      <c r="Q2349" s="2">
        <f>tbStoricoOrdini[[#This Row],[IMPORTO]]*tbStoricoOrdini[[#This Row],[% COMM.]]</f>
        <v>30.35</v>
      </c>
      <c r="R2349" s="2">
        <f>tbStoricoOrdini[[#This Row],[TOT. COMM.]]+tbStoricoOrdini[[#This Row],[IMPORTO]]</f>
        <v>637.35</v>
      </c>
    </row>
    <row r="2350" spans="1:18">
      <c r="A2350" s="1">
        <v>43891</v>
      </c>
      <c r="B2350" s="7">
        <f>MONTH(tbStoricoOrdini[[#This Row],[DATA]])</f>
        <v>3</v>
      </c>
      <c r="C2350" t="s">
        <v>2445</v>
      </c>
      <c r="D2350" t="str">
        <f>RIGHT(tbStoricoOrdini[[#This Row],[ORDINE]],4)</f>
        <v>2347</v>
      </c>
      <c r="E2350" t="s">
        <v>43</v>
      </c>
      <c r="F2350" t="str">
        <f>VLOOKUP(tbStoricoOrdini[[#This Row],[CLIENTE]],tbClienti[],3,FALSE)</f>
        <v>Lazio</v>
      </c>
      <c r="G2350" t="str">
        <f>VLOOKUP(tbStoricoOrdini[[#This Row],[CLIENTE]],tbClienti[],7,FALSE)</f>
        <v>CB</v>
      </c>
      <c r="H2350" t="s">
        <v>72</v>
      </c>
      <c r="I2350" t="str">
        <f>IF(LEFT(tbStoricoOrdini[[#This Row],[ARTICOLO]],3) = "COG","COG",LEFT(tbStoricoOrdini[[#This Row],[ARTICOLO]],FIND(" ",tbStoricoOrdini[[#This Row],[ARTICOLO]])-1))</f>
        <v>EB06</v>
      </c>
      <c r="J2350" t="str">
        <f>MID(tbStoricoOrdini[[#This Row],[ARTICOLO]],FIND(" ",tbStoricoOrdini[[#This Row],[ARTICOLO]])+1,4)</f>
        <v>3000</v>
      </c>
      <c r="K2350" t="str">
        <f>IFERROR(RIGHT(tbStoricoOrdini[[#This Row],[ARTICOLO]],LEN(tbStoricoOrdini[[#This Row],[ARTICOLO]])-FIND(" ",tbStoricoOrdini[[#This Row],[ARTICOLO]],FIND(" ",tbStoricoOrdini[[#This Row],[ARTICOLO]]) +1)),"")</f>
        <v>Medium</v>
      </c>
      <c r="L2350" s="3">
        <f>VLOOKUP(tbStoricoOrdini[[#This Row],[ARTICOLO]],tbArticoli[],2,FALSE)</f>
        <v>120</v>
      </c>
      <c r="M2350" s="22">
        <f>tbStoricoOrdini[[#This Row],[IMPORTO]]/tbStoricoOrdini[[#This Row],[PREZZO]]</f>
        <v>7.05</v>
      </c>
      <c r="N2350" t="s">
        <v>9</v>
      </c>
      <c r="O2350" s="8">
        <f>VLOOKUP(tbStoricoOrdini[[#This Row],[AGENTE]],tbAgenti[],2,FALSE)</f>
        <v>0.05</v>
      </c>
      <c r="P2350" s="2">
        <v>846</v>
      </c>
      <c r="Q2350" s="2">
        <f>tbStoricoOrdini[[#This Row],[IMPORTO]]*tbStoricoOrdini[[#This Row],[% COMM.]]</f>
        <v>42.300000000000004</v>
      </c>
      <c r="R2350" s="2">
        <f>tbStoricoOrdini[[#This Row],[TOT. COMM.]]+tbStoricoOrdini[[#This Row],[IMPORTO]]</f>
        <v>888.3</v>
      </c>
    </row>
    <row r="2351" spans="1:18">
      <c r="A2351" s="1">
        <v>43891</v>
      </c>
      <c r="B2351" s="7">
        <f>MONTH(tbStoricoOrdini[[#This Row],[DATA]])</f>
        <v>3</v>
      </c>
      <c r="C2351" t="s">
        <v>2446</v>
      </c>
      <c r="D2351" t="str">
        <f>RIGHT(tbStoricoOrdini[[#This Row],[ORDINE]],4)</f>
        <v>2348</v>
      </c>
      <c r="E2351" t="s">
        <v>44</v>
      </c>
      <c r="F2351" t="str">
        <f>VLOOKUP(tbStoricoOrdini[[#This Row],[CLIENTE]],tbClienti[],3,FALSE)</f>
        <v>Umbria</v>
      </c>
      <c r="G2351" t="str">
        <f>VLOOKUP(tbStoricoOrdini[[#This Row],[CLIENTE]],tbClienti[],7,FALSE)</f>
        <v>BC</v>
      </c>
      <c r="H2351" t="s">
        <v>74</v>
      </c>
      <c r="I2351" t="str">
        <f>IF(LEFT(tbStoricoOrdini[[#This Row],[ARTICOLO]],3) = "COG","COG",LEFT(tbStoricoOrdini[[#This Row],[ARTICOLO]],FIND(" ",tbStoricoOrdini[[#This Row],[ARTICOLO]])-1))</f>
        <v>AVRC</v>
      </c>
      <c r="J2351" t="str">
        <f>MID(tbStoricoOrdini[[#This Row],[ARTICOLO]],FIND(" ",tbStoricoOrdini[[#This Row],[ARTICOLO]])+1,4)</f>
        <v>2500</v>
      </c>
      <c r="K2351" t="str">
        <f>IFERROR(RIGHT(tbStoricoOrdini[[#This Row],[ARTICOLO]],LEN(tbStoricoOrdini[[#This Row],[ARTICOLO]])-FIND(" ",tbStoricoOrdini[[#This Row],[ARTICOLO]],FIND(" ",tbStoricoOrdini[[#This Row],[ARTICOLO]]) +1)),"")</f>
        <v>Gold</v>
      </c>
      <c r="L2351" s="3">
        <f>VLOOKUP(tbStoricoOrdini[[#This Row],[ARTICOLO]],tbArticoli[],2,FALSE)</f>
        <v>500</v>
      </c>
      <c r="M2351" s="22">
        <f>tbStoricoOrdini[[#This Row],[IMPORTO]]/tbStoricoOrdini[[#This Row],[PREZZO]]</f>
        <v>0.57399999999999995</v>
      </c>
      <c r="N2351" t="s">
        <v>9</v>
      </c>
      <c r="O2351" s="8">
        <f>VLOOKUP(tbStoricoOrdini[[#This Row],[AGENTE]],tbAgenti[],2,FALSE)</f>
        <v>0.05</v>
      </c>
      <c r="P2351" s="2">
        <v>287</v>
      </c>
      <c r="Q2351" s="2">
        <f>tbStoricoOrdini[[#This Row],[IMPORTO]]*tbStoricoOrdini[[#This Row],[% COMM.]]</f>
        <v>14.350000000000001</v>
      </c>
      <c r="R2351" s="2">
        <f>tbStoricoOrdini[[#This Row],[TOT. COMM.]]+tbStoricoOrdini[[#This Row],[IMPORTO]]</f>
        <v>301.35000000000002</v>
      </c>
    </row>
    <row r="2352" spans="1:18">
      <c r="A2352" s="1">
        <v>43891</v>
      </c>
      <c r="B2352" s="7">
        <f>MONTH(tbStoricoOrdini[[#This Row],[DATA]])</f>
        <v>3</v>
      </c>
      <c r="C2352" t="s">
        <v>2447</v>
      </c>
      <c r="D2352" t="str">
        <f>RIGHT(tbStoricoOrdini[[#This Row],[ORDINE]],4)</f>
        <v>2349</v>
      </c>
      <c r="E2352" t="s">
        <v>44</v>
      </c>
      <c r="F2352" t="str">
        <f>VLOOKUP(tbStoricoOrdini[[#This Row],[CLIENTE]],tbClienti[],3,FALSE)</f>
        <v>Umbria</v>
      </c>
      <c r="G2352" t="str">
        <f>VLOOKUP(tbStoricoOrdini[[#This Row],[CLIENTE]],tbClienti[],7,FALSE)</f>
        <v>BC</v>
      </c>
      <c r="H2352" t="s">
        <v>77</v>
      </c>
      <c r="I2352" t="str">
        <f>IF(LEFT(tbStoricoOrdini[[#This Row],[ARTICOLO]],3) = "COG","COG",LEFT(tbStoricoOrdini[[#This Row],[ARTICOLO]],FIND(" ",tbStoricoOrdini[[#This Row],[ARTICOLO]])-1))</f>
        <v>COG</v>
      </c>
      <c r="J2352" t="str">
        <f>MID(tbStoricoOrdini[[#This Row],[ARTICOLO]],FIND(" ",tbStoricoOrdini[[#This Row],[ARTICOLO]])+1,4)</f>
        <v>2000</v>
      </c>
      <c r="K2352" t="str">
        <f>IFERROR(RIGHT(tbStoricoOrdini[[#This Row],[ARTICOLO]],LEN(tbStoricoOrdini[[#This Row],[ARTICOLO]])-FIND(" ",tbStoricoOrdini[[#This Row],[ARTICOLO]],FIND(" ",tbStoricoOrdini[[#This Row],[ARTICOLO]]) +1)),"")</f>
        <v>Medium</v>
      </c>
      <c r="L2352" s="3">
        <f>VLOOKUP(tbStoricoOrdini[[#This Row],[ARTICOLO]],tbArticoli[],2,FALSE)</f>
        <v>200</v>
      </c>
      <c r="M2352" s="22">
        <f>tbStoricoOrdini[[#This Row],[IMPORTO]]/tbStoricoOrdini[[#This Row],[PREZZO]]</f>
        <v>0.52500000000000002</v>
      </c>
      <c r="N2352" t="s">
        <v>9</v>
      </c>
      <c r="O2352" s="8">
        <f>VLOOKUP(tbStoricoOrdini[[#This Row],[AGENTE]],tbAgenti[],2,FALSE)</f>
        <v>0.05</v>
      </c>
      <c r="P2352" s="2">
        <v>105</v>
      </c>
      <c r="Q2352" s="2">
        <f>tbStoricoOrdini[[#This Row],[IMPORTO]]*tbStoricoOrdini[[#This Row],[% COMM.]]</f>
        <v>5.25</v>
      </c>
      <c r="R2352" s="2">
        <f>tbStoricoOrdini[[#This Row],[TOT. COMM.]]+tbStoricoOrdini[[#This Row],[IMPORTO]]</f>
        <v>110.25</v>
      </c>
    </row>
    <row r="2353" spans="1:18">
      <c r="A2353" s="1">
        <v>43891</v>
      </c>
      <c r="B2353" s="7">
        <f>MONTH(tbStoricoOrdini[[#This Row],[DATA]])</f>
        <v>3</v>
      </c>
      <c r="C2353" t="s">
        <v>2448</v>
      </c>
      <c r="D2353" t="str">
        <f>RIGHT(tbStoricoOrdini[[#This Row],[ORDINE]],4)</f>
        <v>2350</v>
      </c>
      <c r="E2353" t="s">
        <v>44</v>
      </c>
      <c r="F2353" t="str">
        <f>VLOOKUP(tbStoricoOrdini[[#This Row],[CLIENTE]],tbClienti[],3,FALSE)</f>
        <v>Umbria</v>
      </c>
      <c r="G2353" t="str">
        <f>VLOOKUP(tbStoricoOrdini[[#This Row],[CLIENTE]],tbClienti[],7,FALSE)</f>
        <v>BC</v>
      </c>
      <c r="H2353" t="s">
        <v>61</v>
      </c>
      <c r="I2353" t="str">
        <f>IF(LEFT(tbStoricoOrdini[[#This Row],[ARTICOLO]],3) = "COG","COG",LEFT(tbStoricoOrdini[[#This Row],[ARTICOLO]],FIND(" ",tbStoricoOrdini[[#This Row],[ARTICOLO]])-1))</f>
        <v>KLM</v>
      </c>
      <c r="J2353" t="str">
        <f>MID(tbStoricoOrdini[[#This Row],[ARTICOLO]],FIND(" ",tbStoricoOrdini[[#This Row],[ARTICOLO]])+1,4)</f>
        <v>5000</v>
      </c>
      <c r="K2353" t="str">
        <f>IFERROR(RIGHT(tbStoricoOrdini[[#This Row],[ARTICOLO]],LEN(tbStoricoOrdini[[#This Row],[ARTICOLO]])-FIND(" ",tbStoricoOrdini[[#This Row],[ARTICOLO]],FIND(" ",tbStoricoOrdini[[#This Row],[ARTICOLO]]) +1)),"")</f>
        <v>Medium</v>
      </c>
      <c r="L2353" s="3">
        <f>VLOOKUP(tbStoricoOrdini[[#This Row],[ARTICOLO]],tbArticoli[],2,FALSE)</f>
        <v>150</v>
      </c>
      <c r="M2353" s="22">
        <f>tbStoricoOrdini[[#This Row],[IMPORTO]]/tbStoricoOrdini[[#This Row],[PREZZO]]</f>
        <v>42.36</v>
      </c>
      <c r="N2353" t="s">
        <v>9</v>
      </c>
      <c r="O2353" s="8">
        <f>VLOOKUP(tbStoricoOrdini[[#This Row],[AGENTE]],tbAgenti[],2,FALSE)</f>
        <v>0.05</v>
      </c>
      <c r="P2353" s="2">
        <v>6354</v>
      </c>
      <c r="Q2353" s="2">
        <f>tbStoricoOrdini[[#This Row],[IMPORTO]]*tbStoricoOrdini[[#This Row],[% COMM.]]</f>
        <v>317.70000000000005</v>
      </c>
      <c r="R2353" s="2">
        <f>tbStoricoOrdini[[#This Row],[TOT. COMM.]]+tbStoricoOrdini[[#This Row],[IMPORTO]]</f>
        <v>6671.7</v>
      </c>
    </row>
    <row r="2354" spans="1:18">
      <c r="A2354" s="1">
        <v>43891</v>
      </c>
      <c r="B2354" s="7">
        <f>MONTH(tbStoricoOrdini[[#This Row],[DATA]])</f>
        <v>3</v>
      </c>
      <c r="C2354" t="s">
        <v>2449</v>
      </c>
      <c r="D2354" t="str">
        <f>RIGHT(tbStoricoOrdini[[#This Row],[ORDINE]],4)</f>
        <v>2351</v>
      </c>
      <c r="E2354" t="s">
        <v>44</v>
      </c>
      <c r="F2354" t="str">
        <f>VLOOKUP(tbStoricoOrdini[[#This Row],[CLIENTE]],tbClienti[],3,FALSE)</f>
        <v>Umbria</v>
      </c>
      <c r="G2354" t="str">
        <f>VLOOKUP(tbStoricoOrdini[[#This Row],[CLIENTE]],tbClienti[],7,FALSE)</f>
        <v>BC</v>
      </c>
      <c r="H2354" t="s">
        <v>79</v>
      </c>
      <c r="I2354" t="str">
        <f>IF(LEFT(tbStoricoOrdini[[#This Row],[ARTICOLO]],3) = "COG","COG",LEFT(tbStoricoOrdini[[#This Row],[ARTICOLO]],FIND(" ",tbStoricoOrdini[[#This Row],[ARTICOLO]])-1))</f>
        <v>COG</v>
      </c>
      <c r="J2354" t="str">
        <f>MID(tbStoricoOrdini[[#This Row],[ARTICOLO]],FIND(" ",tbStoricoOrdini[[#This Row],[ARTICOLO]])+1,4)</f>
        <v>4000</v>
      </c>
      <c r="K2354" t="str">
        <f>IFERROR(RIGHT(tbStoricoOrdini[[#This Row],[ARTICOLO]],LEN(tbStoricoOrdini[[#This Row],[ARTICOLO]])-FIND(" ",tbStoricoOrdini[[#This Row],[ARTICOLO]],FIND(" ",tbStoricoOrdini[[#This Row],[ARTICOLO]]) +1)),"")</f>
        <v>Plus</v>
      </c>
      <c r="L2354" s="3">
        <f>VLOOKUP(tbStoricoOrdini[[#This Row],[ARTICOLO]],tbArticoli[],2,FALSE)</f>
        <v>240</v>
      </c>
      <c r="M2354" s="22">
        <f>tbStoricoOrdini[[#This Row],[IMPORTO]]/tbStoricoOrdini[[#This Row],[PREZZO]]</f>
        <v>8.85</v>
      </c>
      <c r="N2354" t="s">
        <v>9</v>
      </c>
      <c r="O2354" s="8">
        <f>VLOOKUP(tbStoricoOrdini[[#This Row],[AGENTE]],tbAgenti[],2,FALSE)</f>
        <v>0.05</v>
      </c>
      <c r="P2354" s="2">
        <v>2124</v>
      </c>
      <c r="Q2354" s="2">
        <f>tbStoricoOrdini[[#This Row],[IMPORTO]]*tbStoricoOrdini[[#This Row],[% COMM.]]</f>
        <v>106.2</v>
      </c>
      <c r="R2354" s="2">
        <f>tbStoricoOrdini[[#This Row],[TOT. COMM.]]+tbStoricoOrdini[[#This Row],[IMPORTO]]</f>
        <v>2230.1999999999998</v>
      </c>
    </row>
    <row r="2355" spans="1:18">
      <c r="A2355" s="1">
        <v>43891</v>
      </c>
      <c r="B2355" s="7">
        <f>MONTH(tbStoricoOrdini[[#This Row],[DATA]])</f>
        <v>3</v>
      </c>
      <c r="C2355" t="s">
        <v>2450</v>
      </c>
      <c r="D2355" t="str">
        <f>RIGHT(tbStoricoOrdini[[#This Row],[ORDINE]],4)</f>
        <v>2352</v>
      </c>
      <c r="E2355" t="s">
        <v>44</v>
      </c>
      <c r="F2355" t="str">
        <f>VLOOKUP(tbStoricoOrdini[[#This Row],[CLIENTE]],tbClienti[],3,FALSE)</f>
        <v>Umbria</v>
      </c>
      <c r="G2355" t="str">
        <f>VLOOKUP(tbStoricoOrdini[[#This Row],[CLIENTE]],tbClienti[],7,FALSE)</f>
        <v>BC</v>
      </c>
      <c r="H2355" t="s">
        <v>60</v>
      </c>
      <c r="I2355" t="str">
        <f>IF(LEFT(tbStoricoOrdini[[#This Row],[ARTICOLO]],3) = "COG","COG",LEFT(tbStoricoOrdini[[#This Row],[ARTICOLO]],FIND(" ",tbStoricoOrdini[[#This Row],[ARTICOLO]])-1))</f>
        <v>KLM</v>
      </c>
      <c r="J2355" t="str">
        <f>MID(tbStoricoOrdini[[#This Row],[ARTICOLO]],FIND(" ",tbStoricoOrdini[[#This Row],[ARTICOLO]])+1,4)</f>
        <v>5000</v>
      </c>
      <c r="K2355" t="str">
        <f>IFERROR(RIGHT(tbStoricoOrdini[[#This Row],[ARTICOLO]],LEN(tbStoricoOrdini[[#This Row],[ARTICOLO]])-FIND(" ",tbStoricoOrdini[[#This Row],[ARTICOLO]],FIND(" ",tbStoricoOrdini[[#This Row],[ARTICOLO]]) +1)),"")</f>
        <v>Plus</v>
      </c>
      <c r="L2355" s="3">
        <f>VLOOKUP(tbStoricoOrdini[[#This Row],[ARTICOLO]],tbArticoli[],2,FALSE)</f>
        <v>175</v>
      </c>
      <c r="M2355" s="22">
        <f>tbStoricoOrdini[[#This Row],[IMPORTO]]/tbStoricoOrdini[[#This Row],[PREZZO]]</f>
        <v>0.21142857142857144</v>
      </c>
      <c r="N2355" t="s">
        <v>9</v>
      </c>
      <c r="O2355" s="8">
        <f>VLOOKUP(tbStoricoOrdini[[#This Row],[AGENTE]],tbAgenti[],2,FALSE)</f>
        <v>0.05</v>
      </c>
      <c r="P2355" s="2">
        <v>37</v>
      </c>
      <c r="Q2355" s="2">
        <f>tbStoricoOrdini[[#This Row],[IMPORTO]]*tbStoricoOrdini[[#This Row],[% COMM.]]</f>
        <v>1.85</v>
      </c>
      <c r="R2355" s="2">
        <f>tbStoricoOrdini[[#This Row],[TOT. COMM.]]+tbStoricoOrdini[[#This Row],[IMPORTO]]</f>
        <v>38.85</v>
      </c>
    </row>
    <row r="2356" spans="1:18">
      <c r="A2356" s="1">
        <v>43891</v>
      </c>
      <c r="B2356" s="7">
        <f>MONTH(tbStoricoOrdini[[#This Row],[DATA]])</f>
        <v>3</v>
      </c>
      <c r="C2356" t="s">
        <v>2451</v>
      </c>
      <c r="D2356" t="str">
        <f>RIGHT(tbStoricoOrdini[[#This Row],[ORDINE]],4)</f>
        <v>2353</v>
      </c>
      <c r="E2356" t="s">
        <v>44</v>
      </c>
      <c r="F2356" t="str">
        <f>VLOOKUP(tbStoricoOrdini[[#This Row],[CLIENTE]],tbClienti[],3,FALSE)</f>
        <v>Umbria</v>
      </c>
      <c r="G2356" t="str">
        <f>VLOOKUP(tbStoricoOrdini[[#This Row],[CLIENTE]],tbClienti[],7,FALSE)</f>
        <v>BC</v>
      </c>
      <c r="H2356" t="s">
        <v>63</v>
      </c>
      <c r="I2356" t="str">
        <f>IF(LEFT(tbStoricoOrdini[[#This Row],[ARTICOLO]],3) = "COG","COG",LEFT(tbStoricoOrdini[[#This Row],[ARTICOLO]],FIND(" ",tbStoricoOrdini[[#This Row],[ARTICOLO]])-1))</f>
        <v>KLM</v>
      </c>
      <c r="J2356" t="str">
        <f>MID(tbStoricoOrdini[[#This Row],[ARTICOLO]],FIND(" ",tbStoricoOrdini[[#This Row],[ARTICOLO]])+1,4)</f>
        <v>3000</v>
      </c>
      <c r="K2356" t="str">
        <f>IFERROR(RIGHT(tbStoricoOrdini[[#This Row],[ARTICOLO]],LEN(tbStoricoOrdini[[#This Row],[ARTICOLO]])-FIND(" ",tbStoricoOrdini[[#This Row],[ARTICOLO]],FIND(" ",tbStoricoOrdini[[#This Row],[ARTICOLO]]) +1)),"")</f>
        <v>Plus</v>
      </c>
      <c r="L2356" s="3">
        <f>VLOOKUP(tbStoricoOrdini[[#This Row],[ARTICOLO]],tbArticoli[],2,FALSE)</f>
        <v>145</v>
      </c>
      <c r="M2356" s="22">
        <f>tbStoricoOrdini[[#This Row],[IMPORTO]]/tbStoricoOrdini[[#This Row],[PREZZO]]</f>
        <v>77.827586206896555</v>
      </c>
      <c r="N2356" t="s">
        <v>9</v>
      </c>
      <c r="O2356" s="8">
        <f>VLOOKUP(tbStoricoOrdini[[#This Row],[AGENTE]],tbAgenti[],2,FALSE)</f>
        <v>0.05</v>
      </c>
      <c r="P2356" s="2">
        <v>11285</v>
      </c>
      <c r="Q2356" s="2">
        <f>tbStoricoOrdini[[#This Row],[IMPORTO]]*tbStoricoOrdini[[#This Row],[% COMM.]]</f>
        <v>564.25</v>
      </c>
      <c r="R2356" s="2">
        <f>tbStoricoOrdini[[#This Row],[TOT. COMM.]]+tbStoricoOrdini[[#This Row],[IMPORTO]]</f>
        <v>11849.25</v>
      </c>
    </row>
    <row r="2357" spans="1:18">
      <c r="A2357" s="1">
        <v>43891</v>
      </c>
      <c r="B2357" s="7">
        <f>MONTH(tbStoricoOrdini[[#This Row],[DATA]])</f>
        <v>3</v>
      </c>
      <c r="C2357" t="s">
        <v>2452</v>
      </c>
      <c r="D2357" t="str">
        <f>RIGHT(tbStoricoOrdini[[#This Row],[ORDINE]],4)</f>
        <v>2354</v>
      </c>
      <c r="E2357" t="s">
        <v>44</v>
      </c>
      <c r="F2357" t="str">
        <f>VLOOKUP(tbStoricoOrdini[[#This Row],[CLIENTE]],tbClienti[],3,FALSE)</f>
        <v>Umbria</v>
      </c>
      <c r="G2357" t="str">
        <f>VLOOKUP(tbStoricoOrdini[[#This Row],[CLIENTE]],tbClienti[],7,FALSE)</f>
        <v>BC</v>
      </c>
      <c r="H2357" t="s">
        <v>66</v>
      </c>
      <c r="I2357" t="str">
        <f>IF(LEFT(tbStoricoOrdini[[#This Row],[ARTICOLO]],3) = "COG","COG",LEFT(tbStoricoOrdini[[#This Row],[ARTICOLO]],FIND(" ",tbStoricoOrdini[[#This Row],[ARTICOLO]])-1))</f>
        <v>BAG</v>
      </c>
      <c r="J2357" t="str">
        <f>MID(tbStoricoOrdini[[#This Row],[ARTICOLO]],FIND(" ",tbStoricoOrdini[[#This Row],[ARTICOLO]])+1,4)</f>
        <v>2500</v>
      </c>
      <c r="K2357" t="str">
        <f>IFERROR(RIGHT(tbStoricoOrdini[[#This Row],[ARTICOLO]],LEN(tbStoricoOrdini[[#This Row],[ARTICOLO]])-FIND(" ",tbStoricoOrdini[[#This Row],[ARTICOLO]],FIND(" ",tbStoricoOrdini[[#This Row],[ARTICOLO]]) +1)),"")</f>
        <v>Plus</v>
      </c>
      <c r="L2357" s="3">
        <f>VLOOKUP(tbStoricoOrdini[[#This Row],[ARTICOLO]],tbArticoli[],2,FALSE)</f>
        <v>220</v>
      </c>
      <c r="M2357" s="22">
        <f>tbStoricoOrdini[[#This Row],[IMPORTO]]/tbStoricoOrdini[[#This Row],[PREZZO]]</f>
        <v>3.6363636363636362E-2</v>
      </c>
      <c r="N2357" t="s">
        <v>9</v>
      </c>
      <c r="O2357" s="8">
        <f>VLOOKUP(tbStoricoOrdini[[#This Row],[AGENTE]],tbAgenti[],2,FALSE)</f>
        <v>0.05</v>
      </c>
      <c r="P2357" s="2">
        <v>8</v>
      </c>
      <c r="Q2357" s="2">
        <f>tbStoricoOrdini[[#This Row],[IMPORTO]]*tbStoricoOrdini[[#This Row],[% COMM.]]</f>
        <v>0.4</v>
      </c>
      <c r="R2357" s="2">
        <f>tbStoricoOrdini[[#This Row],[TOT. COMM.]]+tbStoricoOrdini[[#This Row],[IMPORTO]]</f>
        <v>8.4</v>
      </c>
    </row>
    <row r="2358" spans="1:18">
      <c r="A2358" s="1">
        <v>43891</v>
      </c>
      <c r="B2358" s="7">
        <f>MONTH(tbStoricoOrdini[[#This Row],[DATA]])</f>
        <v>3</v>
      </c>
      <c r="C2358" t="s">
        <v>2453</v>
      </c>
      <c r="D2358" t="str">
        <f>RIGHT(tbStoricoOrdini[[#This Row],[ORDINE]],4)</f>
        <v>2355</v>
      </c>
      <c r="E2358" t="s">
        <v>44</v>
      </c>
      <c r="F2358" t="str">
        <f>VLOOKUP(tbStoricoOrdini[[#This Row],[CLIENTE]],tbClienti[],3,FALSE)</f>
        <v>Umbria</v>
      </c>
      <c r="G2358" t="str">
        <f>VLOOKUP(tbStoricoOrdini[[#This Row],[CLIENTE]],tbClienti[],7,FALSE)</f>
        <v>BC</v>
      </c>
      <c r="H2358" t="s">
        <v>67</v>
      </c>
      <c r="I2358" t="str">
        <f>IF(LEFT(tbStoricoOrdini[[#This Row],[ARTICOLO]],3) = "COG","COG",LEFT(tbStoricoOrdini[[#This Row],[ARTICOLO]],FIND(" ",tbStoricoOrdini[[#This Row],[ARTICOLO]])-1))</f>
        <v>BAG</v>
      </c>
      <c r="J2358" t="str">
        <f>MID(tbStoricoOrdini[[#This Row],[ARTICOLO]],FIND(" ",tbStoricoOrdini[[#This Row],[ARTICOLO]])+1,4)</f>
        <v>2500</v>
      </c>
      <c r="K2358" t="str">
        <f>IFERROR(RIGHT(tbStoricoOrdini[[#This Row],[ARTICOLO]],LEN(tbStoricoOrdini[[#This Row],[ARTICOLO]])-FIND(" ",tbStoricoOrdini[[#This Row],[ARTICOLO]],FIND(" ",tbStoricoOrdini[[#This Row],[ARTICOLO]]) +1)),"")</f>
        <v>Medium</v>
      </c>
      <c r="L2358" s="3">
        <f>VLOOKUP(tbStoricoOrdini[[#This Row],[ARTICOLO]],tbArticoli[],2,FALSE)</f>
        <v>210</v>
      </c>
      <c r="M2358" s="22">
        <f>tbStoricoOrdini[[#This Row],[IMPORTO]]/tbStoricoOrdini[[#This Row],[PREZZO]]</f>
        <v>117.53809523809524</v>
      </c>
      <c r="N2358" t="s">
        <v>9</v>
      </c>
      <c r="O2358" s="8">
        <f>VLOOKUP(tbStoricoOrdini[[#This Row],[AGENTE]],tbAgenti[],2,FALSE)</f>
        <v>0.05</v>
      </c>
      <c r="P2358" s="2">
        <v>24683</v>
      </c>
      <c r="Q2358" s="2">
        <f>tbStoricoOrdini[[#This Row],[IMPORTO]]*tbStoricoOrdini[[#This Row],[% COMM.]]</f>
        <v>1234.1500000000001</v>
      </c>
      <c r="R2358" s="2">
        <f>tbStoricoOrdini[[#This Row],[TOT. COMM.]]+tbStoricoOrdini[[#This Row],[IMPORTO]]</f>
        <v>25917.15</v>
      </c>
    </row>
    <row r="2359" spans="1:18">
      <c r="A2359" s="1">
        <v>43891</v>
      </c>
      <c r="B2359" s="7">
        <f>MONTH(tbStoricoOrdini[[#This Row],[DATA]])</f>
        <v>3</v>
      </c>
      <c r="C2359" t="s">
        <v>2454</v>
      </c>
      <c r="D2359" t="str">
        <f>RIGHT(tbStoricoOrdini[[#This Row],[ORDINE]],4)</f>
        <v>2356</v>
      </c>
      <c r="E2359" t="s">
        <v>44</v>
      </c>
      <c r="F2359" t="str">
        <f>VLOOKUP(tbStoricoOrdini[[#This Row],[CLIENTE]],tbClienti[],3,FALSE)</f>
        <v>Umbria</v>
      </c>
      <c r="G2359" t="str">
        <f>VLOOKUP(tbStoricoOrdini[[#This Row],[CLIENTE]],tbClienti[],7,FALSE)</f>
        <v>BC</v>
      </c>
      <c r="H2359" t="s">
        <v>69</v>
      </c>
      <c r="I2359" t="str">
        <f>IF(LEFT(tbStoricoOrdini[[#This Row],[ARTICOLO]],3) = "COG","COG",LEFT(tbStoricoOrdini[[#This Row],[ARTICOLO]],FIND(" ",tbStoricoOrdini[[#This Row],[ARTICOLO]])-1))</f>
        <v>BAG</v>
      </c>
      <c r="J2359" t="str">
        <f>MID(tbStoricoOrdini[[#This Row],[ARTICOLO]],FIND(" ",tbStoricoOrdini[[#This Row],[ARTICOLO]])+1,4)</f>
        <v>1121</v>
      </c>
      <c r="K2359" t="str">
        <f>IFERROR(RIGHT(tbStoricoOrdini[[#This Row],[ARTICOLO]],LEN(tbStoricoOrdini[[#This Row],[ARTICOLO]])-FIND(" ",tbStoricoOrdini[[#This Row],[ARTICOLO]],FIND(" ",tbStoricoOrdini[[#This Row],[ARTICOLO]]) +1)),"")</f>
        <v>Gold</v>
      </c>
      <c r="L2359" s="3">
        <f>VLOOKUP(tbStoricoOrdini[[#This Row],[ARTICOLO]],tbArticoli[],2,FALSE)</f>
        <v>230</v>
      </c>
      <c r="M2359" s="22">
        <f>tbStoricoOrdini[[#This Row],[IMPORTO]]/tbStoricoOrdini[[#This Row],[PREZZO]]</f>
        <v>34.995652173913044</v>
      </c>
      <c r="N2359" t="s">
        <v>9</v>
      </c>
      <c r="O2359" s="8">
        <f>VLOOKUP(tbStoricoOrdini[[#This Row],[AGENTE]],tbAgenti[],2,FALSE)</f>
        <v>0.05</v>
      </c>
      <c r="P2359" s="2">
        <v>8049</v>
      </c>
      <c r="Q2359" s="2">
        <f>tbStoricoOrdini[[#This Row],[IMPORTO]]*tbStoricoOrdini[[#This Row],[% COMM.]]</f>
        <v>402.45000000000005</v>
      </c>
      <c r="R2359" s="2">
        <f>tbStoricoOrdini[[#This Row],[TOT. COMM.]]+tbStoricoOrdini[[#This Row],[IMPORTO]]</f>
        <v>8451.4500000000007</v>
      </c>
    </row>
    <row r="2360" spans="1:18">
      <c r="A2360" s="1">
        <v>43891</v>
      </c>
      <c r="B2360" s="7">
        <f>MONTH(tbStoricoOrdini[[#This Row],[DATA]])</f>
        <v>3</v>
      </c>
      <c r="C2360" t="s">
        <v>2455</v>
      </c>
      <c r="D2360" t="str">
        <f>RIGHT(tbStoricoOrdini[[#This Row],[ORDINE]],4)</f>
        <v>2357</v>
      </c>
      <c r="E2360" t="s">
        <v>44</v>
      </c>
      <c r="F2360" t="str">
        <f>VLOOKUP(tbStoricoOrdini[[#This Row],[CLIENTE]],tbClienti[],3,FALSE)</f>
        <v>Umbria</v>
      </c>
      <c r="G2360" t="str">
        <f>VLOOKUP(tbStoricoOrdini[[#This Row],[CLIENTE]],tbClienti[],7,FALSE)</f>
        <v>BC</v>
      </c>
      <c r="H2360" t="s">
        <v>83</v>
      </c>
      <c r="I2360" t="str">
        <f>IF(LEFT(tbStoricoOrdini[[#This Row],[ARTICOLO]],3) = "COG","COG",LEFT(tbStoricoOrdini[[#This Row],[ARTICOLO]],FIND(" ",tbStoricoOrdini[[#This Row],[ARTICOLO]])-1))</f>
        <v>COG</v>
      </c>
      <c r="J2360" t="str">
        <f>MID(tbStoricoOrdini[[#This Row],[ARTICOLO]],FIND(" ",tbStoricoOrdini[[#This Row],[ARTICOLO]])+1,4)</f>
        <v>8000</v>
      </c>
      <c r="K2360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2360" s="3">
        <f>VLOOKUP(tbStoricoOrdini[[#This Row],[ARTICOLO]],tbArticoli[],2,FALSE)</f>
        <v>670</v>
      </c>
      <c r="M2360" s="22">
        <f>tbStoricoOrdini[[#This Row],[IMPORTO]]/tbStoricoOrdini[[#This Row],[PREZZO]]</f>
        <v>27.67910447761194</v>
      </c>
      <c r="N2360" t="s">
        <v>9</v>
      </c>
      <c r="O2360" s="8">
        <f>VLOOKUP(tbStoricoOrdini[[#This Row],[AGENTE]],tbAgenti[],2,FALSE)</f>
        <v>0.05</v>
      </c>
      <c r="P2360" s="2">
        <v>18545</v>
      </c>
      <c r="Q2360" s="2">
        <f>tbStoricoOrdini[[#This Row],[IMPORTO]]*tbStoricoOrdini[[#This Row],[% COMM.]]</f>
        <v>927.25</v>
      </c>
      <c r="R2360" s="2">
        <f>tbStoricoOrdini[[#This Row],[TOT. COMM.]]+tbStoricoOrdini[[#This Row],[IMPORTO]]</f>
        <v>19472.25</v>
      </c>
    </row>
    <row r="2361" spans="1:18">
      <c r="A2361" s="1">
        <v>43891</v>
      </c>
      <c r="B2361" s="7">
        <f>MONTH(tbStoricoOrdini[[#This Row],[DATA]])</f>
        <v>3</v>
      </c>
      <c r="C2361" t="s">
        <v>2456</v>
      </c>
      <c r="D2361" t="str">
        <f>RIGHT(tbStoricoOrdini[[#This Row],[ORDINE]],4)</f>
        <v>2358</v>
      </c>
      <c r="E2361" t="s">
        <v>44</v>
      </c>
      <c r="F2361" t="str">
        <f>VLOOKUP(tbStoricoOrdini[[#This Row],[CLIENTE]],tbClienti[],3,FALSE)</f>
        <v>Umbria</v>
      </c>
      <c r="G2361" t="str">
        <f>VLOOKUP(tbStoricoOrdini[[#This Row],[CLIENTE]],tbClienti[],7,FALSE)</f>
        <v>BC</v>
      </c>
      <c r="H2361" t="s">
        <v>70</v>
      </c>
      <c r="I2361" t="str">
        <f>IF(LEFT(tbStoricoOrdini[[#This Row],[ARTICOLO]],3) = "COG","COG",LEFT(tbStoricoOrdini[[#This Row],[ARTICOLO]],FIND(" ",tbStoricoOrdini[[#This Row],[ARTICOLO]])-1))</f>
        <v>EB08</v>
      </c>
      <c r="J2361" t="str">
        <f>MID(tbStoricoOrdini[[#This Row],[ARTICOLO]],FIND(" ",tbStoricoOrdini[[#This Row],[ARTICOLO]])+1,4)</f>
        <v>7500</v>
      </c>
      <c r="K2361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2361" s="3">
        <f>VLOOKUP(tbStoricoOrdini[[#This Row],[ARTICOLO]],tbArticoli[],2,FALSE)</f>
        <v>180</v>
      </c>
      <c r="M2361" s="22">
        <f>tbStoricoOrdini[[#This Row],[IMPORTO]]/tbStoricoOrdini[[#This Row],[PREZZO]]</f>
        <v>0.87777777777777777</v>
      </c>
      <c r="N2361" t="s">
        <v>9</v>
      </c>
      <c r="O2361" s="8">
        <f>VLOOKUP(tbStoricoOrdini[[#This Row],[AGENTE]],tbAgenti[],2,FALSE)</f>
        <v>0.05</v>
      </c>
      <c r="P2361" s="2">
        <v>158</v>
      </c>
      <c r="Q2361" s="2">
        <f>tbStoricoOrdini[[#This Row],[IMPORTO]]*tbStoricoOrdini[[#This Row],[% COMM.]]</f>
        <v>7.9</v>
      </c>
      <c r="R2361" s="2">
        <f>tbStoricoOrdini[[#This Row],[TOT. COMM.]]+tbStoricoOrdini[[#This Row],[IMPORTO]]</f>
        <v>165.9</v>
      </c>
    </row>
    <row r="2362" spans="1:18">
      <c r="A2362" s="1">
        <v>43891</v>
      </c>
      <c r="B2362" s="7">
        <f>MONTH(tbStoricoOrdini[[#This Row],[DATA]])</f>
        <v>3</v>
      </c>
      <c r="C2362" t="s">
        <v>2457</v>
      </c>
      <c r="D2362" t="str">
        <f>RIGHT(tbStoricoOrdini[[#This Row],[ORDINE]],4)</f>
        <v>2359</v>
      </c>
      <c r="E2362" t="s">
        <v>44</v>
      </c>
      <c r="F2362" t="str">
        <f>VLOOKUP(tbStoricoOrdini[[#This Row],[CLIENTE]],tbClienti[],3,FALSE)</f>
        <v>Umbria</v>
      </c>
      <c r="G2362" t="str">
        <f>VLOOKUP(tbStoricoOrdini[[#This Row],[CLIENTE]],tbClienti[],7,FALSE)</f>
        <v>BC</v>
      </c>
      <c r="H2362" t="s">
        <v>75</v>
      </c>
      <c r="I2362" t="str">
        <f>IF(LEFT(tbStoricoOrdini[[#This Row],[ARTICOLO]],3) = "COG","COG",LEFT(tbStoricoOrdini[[#This Row],[ARTICOLO]],FIND(" ",tbStoricoOrdini[[#This Row],[ARTICOLO]])-1))</f>
        <v>AVRC</v>
      </c>
      <c r="J2362" t="str">
        <f>MID(tbStoricoOrdini[[#This Row],[ARTICOLO]],FIND(" ",tbStoricoOrdini[[#This Row],[ARTICOLO]])+1,4)</f>
        <v>1000</v>
      </c>
      <c r="K2362" t="str">
        <f>IFERROR(RIGHT(tbStoricoOrdini[[#This Row],[ARTICOLO]],LEN(tbStoricoOrdini[[#This Row],[ARTICOLO]])-FIND(" ",tbStoricoOrdini[[#This Row],[ARTICOLO]],FIND(" ",tbStoricoOrdini[[#This Row],[ARTICOLO]]) +1)),"")</f>
        <v>Silver</v>
      </c>
      <c r="L2362" s="3">
        <f>VLOOKUP(tbStoricoOrdini[[#This Row],[ARTICOLO]],tbArticoli[],2,FALSE)</f>
        <v>390</v>
      </c>
      <c r="M2362" s="22">
        <f>tbStoricoOrdini[[#This Row],[IMPORTO]]/tbStoricoOrdini[[#This Row],[PREZZO]]</f>
        <v>0.24871794871794872</v>
      </c>
      <c r="N2362" t="s">
        <v>9</v>
      </c>
      <c r="O2362" s="8">
        <f>VLOOKUP(tbStoricoOrdini[[#This Row],[AGENTE]],tbAgenti[],2,FALSE)</f>
        <v>0.05</v>
      </c>
      <c r="P2362" s="2">
        <v>97</v>
      </c>
      <c r="Q2362" s="2">
        <f>tbStoricoOrdini[[#This Row],[IMPORTO]]*tbStoricoOrdini[[#This Row],[% COMM.]]</f>
        <v>4.8500000000000005</v>
      </c>
      <c r="R2362" s="2">
        <f>tbStoricoOrdini[[#This Row],[TOT. COMM.]]+tbStoricoOrdini[[#This Row],[IMPORTO]]</f>
        <v>101.85</v>
      </c>
    </row>
    <row r="2363" spans="1:18">
      <c r="A2363" s="1">
        <v>43891</v>
      </c>
      <c r="B2363" s="7">
        <f>MONTH(tbStoricoOrdini[[#This Row],[DATA]])</f>
        <v>3</v>
      </c>
      <c r="C2363" t="s">
        <v>2458</v>
      </c>
      <c r="D2363" t="str">
        <f>RIGHT(tbStoricoOrdini[[#This Row],[ORDINE]],4)</f>
        <v>2360</v>
      </c>
      <c r="E2363" t="s">
        <v>44</v>
      </c>
      <c r="F2363" t="str">
        <f>VLOOKUP(tbStoricoOrdini[[#This Row],[CLIENTE]],tbClienti[],3,FALSE)</f>
        <v>Umbria</v>
      </c>
      <c r="G2363" t="str">
        <f>VLOOKUP(tbStoricoOrdini[[#This Row],[CLIENTE]],tbClienti[],7,FALSE)</f>
        <v>BC</v>
      </c>
      <c r="H2363" t="s">
        <v>71</v>
      </c>
      <c r="I2363" t="str">
        <f>IF(LEFT(tbStoricoOrdini[[#This Row],[ARTICOLO]],3) = "COG","COG",LEFT(tbStoricoOrdini[[#This Row],[ARTICOLO]],FIND(" ",tbStoricoOrdini[[#This Row],[ARTICOLO]])-1))</f>
        <v>EB07</v>
      </c>
      <c r="J2363" t="str">
        <f>MID(tbStoricoOrdini[[#This Row],[ARTICOLO]],FIND(" ",tbStoricoOrdini[[#This Row],[ARTICOLO]])+1,4)</f>
        <v>5000</v>
      </c>
      <c r="K2363" t="str">
        <f>IFERROR(RIGHT(tbStoricoOrdini[[#This Row],[ARTICOLO]],LEN(tbStoricoOrdini[[#This Row],[ARTICOLO]])-FIND(" ",tbStoricoOrdini[[#This Row],[ARTICOLO]],FIND(" ",tbStoricoOrdini[[#This Row],[ARTICOLO]]) +1)),"")</f>
        <v/>
      </c>
      <c r="L2363" s="3">
        <f>VLOOKUP(tbStoricoOrdini[[#This Row],[ARTICOLO]],tbArticoli[],2,FALSE)</f>
        <v>140</v>
      </c>
      <c r="M2363" s="22">
        <f>tbStoricoOrdini[[#This Row],[IMPORTO]]/tbStoricoOrdini[[#This Row],[PREZZO]]</f>
        <v>4.8285714285714283</v>
      </c>
      <c r="N2363" t="s">
        <v>9</v>
      </c>
      <c r="O2363" s="8">
        <f>VLOOKUP(tbStoricoOrdini[[#This Row],[AGENTE]],tbAgenti[],2,FALSE)</f>
        <v>0.05</v>
      </c>
      <c r="P2363" s="2">
        <v>676</v>
      </c>
      <c r="Q2363" s="2">
        <f>tbStoricoOrdini[[#This Row],[IMPORTO]]*tbStoricoOrdini[[#This Row],[% COMM.]]</f>
        <v>33.800000000000004</v>
      </c>
      <c r="R2363" s="2">
        <f>tbStoricoOrdini[[#This Row],[TOT. COMM.]]+tbStoricoOrdini[[#This Row],[IMPORTO]]</f>
        <v>709.8</v>
      </c>
    </row>
    <row r="2364" spans="1:18">
      <c r="A2364" s="1">
        <v>43891</v>
      </c>
      <c r="B2364" s="7">
        <f>MONTH(tbStoricoOrdini[[#This Row],[DATA]])</f>
        <v>3</v>
      </c>
      <c r="C2364" t="s">
        <v>2459</v>
      </c>
      <c r="D2364" t="str">
        <f>RIGHT(tbStoricoOrdini[[#This Row],[ORDINE]],4)</f>
        <v>2361</v>
      </c>
      <c r="E2364" t="s">
        <v>44</v>
      </c>
      <c r="F2364" t="str">
        <f>VLOOKUP(tbStoricoOrdini[[#This Row],[CLIENTE]],tbClienti[],3,FALSE)</f>
        <v>Umbria</v>
      </c>
      <c r="G2364" t="str">
        <f>VLOOKUP(tbStoricoOrdini[[#This Row],[CLIENTE]],tbClienti[],7,FALSE)</f>
        <v>BC</v>
      </c>
      <c r="H2364" t="s">
        <v>76</v>
      </c>
      <c r="I2364" t="str">
        <f>IF(LEFT(tbStoricoOrdini[[#This Row],[ARTICOLO]],3) = "COG","COG",LEFT(tbStoricoOrdini[[#This Row],[ARTICOLO]],FIND(" ",tbStoricoOrdini[[#This Row],[ARTICOLO]])-1))</f>
        <v>COG</v>
      </c>
      <c r="J2364" t="str">
        <f>MID(tbStoricoOrdini[[#This Row],[ARTICOLO]],FIND(" ",tbStoricoOrdini[[#This Row],[ARTICOLO]])+1,4)</f>
        <v>1000</v>
      </c>
      <c r="K2364" t="str">
        <f>IFERROR(RIGHT(tbStoricoOrdini[[#This Row],[ARTICOLO]],LEN(tbStoricoOrdini[[#This Row],[ARTICOLO]])-FIND(" ",tbStoricoOrdini[[#This Row],[ARTICOLO]],FIND(" ",tbStoricoOrdini[[#This Row],[ARTICOLO]]) +1)),"")</f>
        <v/>
      </c>
      <c r="L2364" s="3">
        <f>VLOOKUP(tbStoricoOrdini[[#This Row],[ARTICOLO]],tbArticoli[],2,FALSE)</f>
        <v>150</v>
      </c>
      <c r="M2364" s="22">
        <f>tbStoricoOrdini[[#This Row],[IMPORTO]]/tbStoricoOrdini[[#This Row],[PREZZO]]</f>
        <v>3.7333333333333334</v>
      </c>
      <c r="N2364" t="s">
        <v>9</v>
      </c>
      <c r="O2364" s="8">
        <f>VLOOKUP(tbStoricoOrdini[[#This Row],[AGENTE]],tbAgenti[],2,FALSE)</f>
        <v>0.05</v>
      </c>
      <c r="P2364" s="2">
        <v>560</v>
      </c>
      <c r="Q2364" s="2">
        <f>tbStoricoOrdini[[#This Row],[IMPORTO]]*tbStoricoOrdini[[#This Row],[% COMM.]]</f>
        <v>28</v>
      </c>
      <c r="R2364" s="2">
        <f>tbStoricoOrdini[[#This Row],[TOT. COMM.]]+tbStoricoOrdini[[#This Row],[IMPORTO]]</f>
        <v>588</v>
      </c>
    </row>
    <row r="2365" spans="1:18">
      <c r="A2365" s="1">
        <v>43891</v>
      </c>
      <c r="B2365" s="7">
        <f>MONTH(tbStoricoOrdini[[#This Row],[DATA]])</f>
        <v>3</v>
      </c>
      <c r="C2365" t="s">
        <v>2460</v>
      </c>
      <c r="D2365" t="str">
        <f>RIGHT(tbStoricoOrdini[[#This Row],[ORDINE]],4)</f>
        <v>2362</v>
      </c>
      <c r="E2365" t="s">
        <v>44</v>
      </c>
      <c r="F2365" t="str">
        <f>VLOOKUP(tbStoricoOrdini[[#This Row],[CLIENTE]],tbClienti[],3,FALSE)</f>
        <v>Umbria</v>
      </c>
      <c r="G2365" t="str">
        <f>VLOOKUP(tbStoricoOrdini[[#This Row],[CLIENTE]],tbClienti[],7,FALSE)</f>
        <v>BC</v>
      </c>
      <c r="H2365" t="s">
        <v>72</v>
      </c>
      <c r="I2365" t="str">
        <f>IF(LEFT(tbStoricoOrdini[[#This Row],[ARTICOLO]],3) = "COG","COG",LEFT(tbStoricoOrdini[[#This Row],[ARTICOLO]],FIND(" ",tbStoricoOrdini[[#This Row],[ARTICOLO]])-1))</f>
        <v>EB06</v>
      </c>
      <c r="J2365" t="str">
        <f>MID(tbStoricoOrdini[[#This Row],[ARTICOLO]],FIND(" ",tbStoricoOrdini[[#This Row],[ARTICOLO]])+1,4)</f>
        <v>3000</v>
      </c>
      <c r="K2365" t="str">
        <f>IFERROR(RIGHT(tbStoricoOrdini[[#This Row],[ARTICOLO]],LEN(tbStoricoOrdini[[#This Row],[ARTICOLO]])-FIND(" ",tbStoricoOrdini[[#This Row],[ARTICOLO]],FIND(" ",tbStoricoOrdini[[#This Row],[ARTICOLO]]) +1)),"")</f>
        <v>Medium</v>
      </c>
      <c r="L2365" s="3">
        <f>VLOOKUP(tbStoricoOrdini[[#This Row],[ARTICOLO]],tbArticoli[],2,FALSE)</f>
        <v>120</v>
      </c>
      <c r="M2365" s="22">
        <f>tbStoricoOrdini[[#This Row],[IMPORTO]]/tbStoricoOrdini[[#This Row],[PREZZO]]</f>
        <v>1.3</v>
      </c>
      <c r="N2365" t="s">
        <v>9</v>
      </c>
      <c r="O2365" s="8">
        <f>VLOOKUP(tbStoricoOrdini[[#This Row],[AGENTE]],tbAgenti[],2,FALSE)</f>
        <v>0.05</v>
      </c>
      <c r="P2365" s="2">
        <v>156</v>
      </c>
      <c r="Q2365" s="2">
        <f>tbStoricoOrdini[[#This Row],[IMPORTO]]*tbStoricoOrdini[[#This Row],[% COMM.]]</f>
        <v>7.8000000000000007</v>
      </c>
      <c r="R2365" s="2">
        <f>tbStoricoOrdini[[#This Row],[TOT. COMM.]]+tbStoricoOrdini[[#This Row],[IMPORTO]]</f>
        <v>163.80000000000001</v>
      </c>
    </row>
    <row r="2366" spans="1:18">
      <c r="A2366" s="1">
        <v>43891</v>
      </c>
      <c r="B2366" s="7">
        <f>MONTH(tbStoricoOrdini[[#This Row],[DATA]])</f>
        <v>3</v>
      </c>
      <c r="C2366" t="s">
        <v>2461</v>
      </c>
      <c r="D2366" t="str">
        <f>RIGHT(tbStoricoOrdini[[#This Row],[ORDINE]],4)</f>
        <v>2363</v>
      </c>
      <c r="E2366" t="s">
        <v>46</v>
      </c>
      <c r="F2366" t="str">
        <f>VLOOKUP(tbStoricoOrdini[[#This Row],[CLIENTE]],tbClienti[],3,FALSE)</f>
        <v>Umbria</v>
      </c>
      <c r="G2366" t="str">
        <f>VLOOKUP(tbStoricoOrdini[[#This Row],[CLIENTE]],tbClienti[],7,FALSE)</f>
        <v>BD</v>
      </c>
      <c r="H2366" t="s">
        <v>78</v>
      </c>
      <c r="I2366" t="str">
        <f>IF(LEFT(tbStoricoOrdini[[#This Row],[ARTICOLO]],3) = "COG","COG",LEFT(tbStoricoOrdini[[#This Row],[ARTICOLO]],FIND(" ",tbStoricoOrdini[[#This Row],[ARTICOLO]])-1))</f>
        <v>COG</v>
      </c>
      <c r="J2366" t="str">
        <f>MID(tbStoricoOrdini[[#This Row],[ARTICOLO]],FIND(" ",tbStoricoOrdini[[#This Row],[ARTICOLO]])+1,4)</f>
        <v>3000</v>
      </c>
      <c r="K2366" t="str">
        <f>IFERROR(RIGHT(tbStoricoOrdini[[#This Row],[ARTICOLO]],LEN(tbStoricoOrdini[[#This Row],[ARTICOLO]])-FIND(" ",tbStoricoOrdini[[#This Row],[ARTICOLO]],FIND(" ",tbStoricoOrdini[[#This Row],[ARTICOLO]]) +1)),"")</f>
        <v>Medium</v>
      </c>
      <c r="L2366" s="3">
        <f>VLOOKUP(tbStoricoOrdini[[#This Row],[ARTICOLO]],tbArticoli[],2,FALSE)</f>
        <v>220</v>
      </c>
      <c r="M2366" s="22">
        <f>tbStoricoOrdini[[#This Row],[IMPORTO]]/tbStoricoOrdini[[#This Row],[PREZZO]]</f>
        <v>0.30454545454545456</v>
      </c>
      <c r="N2366" t="s">
        <v>19</v>
      </c>
      <c r="O2366" s="8">
        <f>VLOOKUP(tbStoricoOrdini[[#This Row],[AGENTE]],tbAgenti[],2,FALSE)</f>
        <v>0.05</v>
      </c>
      <c r="P2366" s="2">
        <v>67</v>
      </c>
      <c r="Q2366" s="2">
        <f>tbStoricoOrdini[[#This Row],[IMPORTO]]*tbStoricoOrdini[[#This Row],[% COMM.]]</f>
        <v>3.35</v>
      </c>
      <c r="R2366" s="2">
        <f>tbStoricoOrdini[[#This Row],[TOT. COMM.]]+tbStoricoOrdini[[#This Row],[IMPORTO]]</f>
        <v>70.349999999999994</v>
      </c>
    </row>
    <row r="2367" spans="1:18">
      <c r="A2367" s="1">
        <v>43891</v>
      </c>
      <c r="B2367" s="7">
        <f>MONTH(tbStoricoOrdini[[#This Row],[DATA]])</f>
        <v>3</v>
      </c>
      <c r="C2367" t="s">
        <v>2462</v>
      </c>
      <c r="D2367" t="str">
        <f>RIGHT(tbStoricoOrdini[[#This Row],[ORDINE]],4)</f>
        <v>2364</v>
      </c>
      <c r="E2367" t="s">
        <v>46</v>
      </c>
      <c r="F2367" t="str">
        <f>VLOOKUP(tbStoricoOrdini[[#This Row],[CLIENTE]],tbClienti[],3,FALSE)</f>
        <v>Umbria</v>
      </c>
      <c r="G2367" t="str">
        <f>VLOOKUP(tbStoricoOrdini[[#This Row],[CLIENTE]],tbClienti[],7,FALSE)</f>
        <v>BD</v>
      </c>
      <c r="H2367" t="s">
        <v>78</v>
      </c>
      <c r="I2367" t="str">
        <f>IF(LEFT(tbStoricoOrdini[[#This Row],[ARTICOLO]],3) = "COG","COG",LEFT(tbStoricoOrdini[[#This Row],[ARTICOLO]],FIND(" ",tbStoricoOrdini[[#This Row],[ARTICOLO]])-1))</f>
        <v>COG</v>
      </c>
      <c r="J2367" t="str">
        <f>MID(tbStoricoOrdini[[#This Row],[ARTICOLO]],FIND(" ",tbStoricoOrdini[[#This Row],[ARTICOLO]])+1,4)</f>
        <v>3000</v>
      </c>
      <c r="K2367" t="str">
        <f>IFERROR(RIGHT(tbStoricoOrdini[[#This Row],[ARTICOLO]],LEN(tbStoricoOrdini[[#This Row],[ARTICOLO]])-FIND(" ",tbStoricoOrdini[[#This Row],[ARTICOLO]],FIND(" ",tbStoricoOrdini[[#This Row],[ARTICOLO]]) +1)),"")</f>
        <v>Medium</v>
      </c>
      <c r="L2367" s="3">
        <f>VLOOKUP(tbStoricoOrdini[[#This Row],[ARTICOLO]],tbArticoli[],2,FALSE)</f>
        <v>220</v>
      </c>
      <c r="M2367" s="22">
        <f>tbStoricoOrdini[[#This Row],[IMPORTO]]/tbStoricoOrdini[[#This Row],[PREZZO]]</f>
        <v>7.540909090909091</v>
      </c>
      <c r="N2367" t="s">
        <v>7</v>
      </c>
      <c r="O2367" s="8">
        <f>VLOOKUP(tbStoricoOrdini[[#This Row],[AGENTE]],tbAgenti[],2,FALSE)</f>
        <v>0.03</v>
      </c>
      <c r="P2367" s="2">
        <v>1659</v>
      </c>
      <c r="Q2367" s="2">
        <f>tbStoricoOrdini[[#This Row],[IMPORTO]]*tbStoricoOrdini[[#This Row],[% COMM.]]</f>
        <v>49.769999999999996</v>
      </c>
      <c r="R2367" s="2">
        <f>tbStoricoOrdini[[#This Row],[TOT. COMM.]]+tbStoricoOrdini[[#This Row],[IMPORTO]]</f>
        <v>1708.77</v>
      </c>
    </row>
    <row r="2368" spans="1:18">
      <c r="A2368" s="1">
        <v>43891</v>
      </c>
      <c r="B2368" s="7">
        <f>MONTH(tbStoricoOrdini[[#This Row],[DATA]])</f>
        <v>3</v>
      </c>
      <c r="C2368" t="s">
        <v>2463</v>
      </c>
      <c r="D2368" t="str">
        <f>RIGHT(tbStoricoOrdini[[#This Row],[ORDINE]],4)</f>
        <v>2365</v>
      </c>
      <c r="E2368" t="s">
        <v>46</v>
      </c>
      <c r="F2368" t="str">
        <f>VLOOKUP(tbStoricoOrdini[[#This Row],[CLIENTE]],tbClienti[],3,FALSE)</f>
        <v>Umbria</v>
      </c>
      <c r="G2368" t="str">
        <f>VLOOKUP(tbStoricoOrdini[[#This Row],[CLIENTE]],tbClienti[],7,FALSE)</f>
        <v>BD</v>
      </c>
      <c r="H2368" t="s">
        <v>81</v>
      </c>
      <c r="I2368" t="str">
        <f>IF(LEFT(tbStoricoOrdini[[#This Row],[ARTICOLO]],3) = "COG","COG",LEFT(tbStoricoOrdini[[#This Row],[ARTICOLO]],FIND(" ",tbStoricoOrdini[[#This Row],[ARTICOLO]])-1))</f>
        <v>COG</v>
      </c>
      <c r="J2368" t="str">
        <f>MID(tbStoricoOrdini[[#This Row],[ARTICOLO]],FIND(" ",tbStoricoOrdini[[#This Row],[ARTICOLO]])+1,4)</f>
        <v>6000</v>
      </c>
      <c r="K2368" t="str">
        <f>IFERROR(RIGHT(tbStoricoOrdini[[#This Row],[ARTICOLO]],LEN(tbStoricoOrdini[[#This Row],[ARTICOLO]])-FIND(" ",tbStoricoOrdini[[#This Row],[ARTICOLO]],FIND(" ",tbStoricoOrdini[[#This Row],[ARTICOLO]]) +1)),"")</f>
        <v>Gold</v>
      </c>
      <c r="L2368" s="3">
        <f>VLOOKUP(tbStoricoOrdini[[#This Row],[ARTICOLO]],tbArticoli[],2,FALSE)</f>
        <v>450</v>
      </c>
      <c r="M2368" s="22">
        <f>tbStoricoOrdini[[#This Row],[IMPORTO]]/tbStoricoOrdini[[#This Row],[PREZZO]]</f>
        <v>0.2688888888888889</v>
      </c>
      <c r="N2368" t="s">
        <v>6</v>
      </c>
      <c r="O2368" s="8">
        <f>VLOOKUP(tbStoricoOrdini[[#This Row],[AGENTE]],tbAgenti[],2,FALSE)</f>
        <v>7.4999999999999997E-2</v>
      </c>
      <c r="P2368" s="2">
        <v>121</v>
      </c>
      <c r="Q2368" s="2">
        <f>tbStoricoOrdini[[#This Row],[IMPORTO]]*tbStoricoOrdini[[#This Row],[% COMM.]]</f>
        <v>9.0749999999999993</v>
      </c>
      <c r="R2368" s="2">
        <f>tbStoricoOrdini[[#This Row],[TOT. COMM.]]+tbStoricoOrdini[[#This Row],[IMPORTO]]</f>
        <v>130.07499999999999</v>
      </c>
    </row>
    <row r="2369" spans="1:18">
      <c r="A2369" s="1">
        <v>43891</v>
      </c>
      <c r="B2369" s="7">
        <f>MONTH(tbStoricoOrdini[[#This Row],[DATA]])</f>
        <v>3</v>
      </c>
      <c r="C2369" t="s">
        <v>2464</v>
      </c>
      <c r="D2369" t="str">
        <f>RIGHT(tbStoricoOrdini[[#This Row],[ORDINE]],4)</f>
        <v>2366</v>
      </c>
      <c r="E2369" t="s">
        <v>46</v>
      </c>
      <c r="F2369" t="str">
        <f>VLOOKUP(tbStoricoOrdini[[#This Row],[CLIENTE]],tbClienti[],3,FALSE)</f>
        <v>Umbria</v>
      </c>
      <c r="G2369" t="str">
        <f>VLOOKUP(tbStoricoOrdini[[#This Row],[CLIENTE]],tbClienti[],7,FALSE)</f>
        <v>BD</v>
      </c>
      <c r="H2369" t="s">
        <v>74</v>
      </c>
      <c r="I2369" t="str">
        <f>IF(LEFT(tbStoricoOrdini[[#This Row],[ARTICOLO]],3) = "COG","COG",LEFT(tbStoricoOrdini[[#This Row],[ARTICOLO]],FIND(" ",tbStoricoOrdini[[#This Row],[ARTICOLO]])-1))</f>
        <v>AVRC</v>
      </c>
      <c r="J2369" t="str">
        <f>MID(tbStoricoOrdini[[#This Row],[ARTICOLO]],FIND(" ",tbStoricoOrdini[[#This Row],[ARTICOLO]])+1,4)</f>
        <v>2500</v>
      </c>
      <c r="K2369" t="str">
        <f>IFERROR(RIGHT(tbStoricoOrdini[[#This Row],[ARTICOLO]],LEN(tbStoricoOrdini[[#This Row],[ARTICOLO]])-FIND(" ",tbStoricoOrdini[[#This Row],[ARTICOLO]],FIND(" ",tbStoricoOrdini[[#This Row],[ARTICOLO]]) +1)),"")</f>
        <v>Gold</v>
      </c>
      <c r="L2369" s="3">
        <f>VLOOKUP(tbStoricoOrdini[[#This Row],[ARTICOLO]],tbArticoli[],2,FALSE)</f>
        <v>500</v>
      </c>
      <c r="M2369" s="22">
        <f>tbStoricoOrdini[[#This Row],[IMPORTO]]/tbStoricoOrdini[[#This Row],[PREZZO]]</f>
        <v>0.68799999999999994</v>
      </c>
      <c r="N2369" t="s">
        <v>16</v>
      </c>
      <c r="O2369" s="8">
        <f>VLOOKUP(tbStoricoOrdini[[#This Row],[AGENTE]],tbAgenti[],2,FALSE)</f>
        <v>0.05</v>
      </c>
      <c r="P2369" s="2">
        <v>344</v>
      </c>
      <c r="Q2369" s="2">
        <f>tbStoricoOrdini[[#This Row],[IMPORTO]]*tbStoricoOrdini[[#This Row],[% COMM.]]</f>
        <v>17.2</v>
      </c>
      <c r="R2369" s="2">
        <f>tbStoricoOrdini[[#This Row],[TOT. COMM.]]+tbStoricoOrdini[[#This Row],[IMPORTO]]</f>
        <v>361.2</v>
      </c>
    </row>
    <row r="2370" spans="1:18">
      <c r="A2370" s="1">
        <v>43891</v>
      </c>
      <c r="B2370" s="7">
        <f>MONTH(tbStoricoOrdini[[#This Row],[DATA]])</f>
        <v>3</v>
      </c>
      <c r="C2370" t="s">
        <v>2465</v>
      </c>
      <c r="D2370" t="str">
        <f>RIGHT(tbStoricoOrdini[[#This Row],[ORDINE]],4)</f>
        <v>2367</v>
      </c>
      <c r="E2370" t="s">
        <v>46</v>
      </c>
      <c r="F2370" t="str">
        <f>VLOOKUP(tbStoricoOrdini[[#This Row],[CLIENTE]],tbClienti[],3,FALSE)</f>
        <v>Umbria</v>
      </c>
      <c r="G2370" t="str">
        <f>VLOOKUP(tbStoricoOrdini[[#This Row],[CLIENTE]],tbClienti[],7,FALSE)</f>
        <v>BD</v>
      </c>
      <c r="H2370" t="s">
        <v>74</v>
      </c>
      <c r="I2370" t="str">
        <f>IF(LEFT(tbStoricoOrdini[[#This Row],[ARTICOLO]],3) = "COG","COG",LEFT(tbStoricoOrdini[[#This Row],[ARTICOLO]],FIND(" ",tbStoricoOrdini[[#This Row],[ARTICOLO]])-1))</f>
        <v>AVRC</v>
      </c>
      <c r="J2370" t="str">
        <f>MID(tbStoricoOrdini[[#This Row],[ARTICOLO]],FIND(" ",tbStoricoOrdini[[#This Row],[ARTICOLO]])+1,4)</f>
        <v>2500</v>
      </c>
      <c r="K2370" t="str">
        <f>IFERROR(RIGHT(tbStoricoOrdini[[#This Row],[ARTICOLO]],LEN(tbStoricoOrdini[[#This Row],[ARTICOLO]])-FIND(" ",tbStoricoOrdini[[#This Row],[ARTICOLO]],FIND(" ",tbStoricoOrdini[[#This Row],[ARTICOLO]]) +1)),"")</f>
        <v>Gold</v>
      </c>
      <c r="L2370" s="3">
        <f>VLOOKUP(tbStoricoOrdini[[#This Row],[ARTICOLO]],tbArticoli[],2,FALSE)</f>
        <v>500</v>
      </c>
      <c r="M2370" s="22">
        <f>tbStoricoOrdini[[#This Row],[IMPORTO]]/tbStoricoOrdini[[#This Row],[PREZZO]]</f>
        <v>0.71399999999999997</v>
      </c>
      <c r="N2370" t="s">
        <v>39</v>
      </c>
      <c r="O2370" s="8">
        <f>VLOOKUP(tbStoricoOrdini[[#This Row],[AGENTE]],tbAgenti[],2,FALSE)</f>
        <v>0.05</v>
      </c>
      <c r="P2370" s="2">
        <v>357</v>
      </c>
      <c r="Q2370" s="2">
        <f>tbStoricoOrdini[[#This Row],[IMPORTO]]*tbStoricoOrdini[[#This Row],[% COMM.]]</f>
        <v>17.850000000000001</v>
      </c>
      <c r="R2370" s="2">
        <f>tbStoricoOrdini[[#This Row],[TOT. COMM.]]+tbStoricoOrdini[[#This Row],[IMPORTO]]</f>
        <v>374.85</v>
      </c>
    </row>
    <row r="2371" spans="1:18">
      <c r="A2371" s="1">
        <v>43891</v>
      </c>
      <c r="B2371" s="7">
        <f>MONTH(tbStoricoOrdini[[#This Row],[DATA]])</f>
        <v>3</v>
      </c>
      <c r="C2371" t="s">
        <v>2466</v>
      </c>
      <c r="D2371" t="str">
        <f>RIGHT(tbStoricoOrdini[[#This Row],[ORDINE]],4)</f>
        <v>2368</v>
      </c>
      <c r="E2371" t="s">
        <v>46</v>
      </c>
      <c r="F2371" t="str">
        <f>VLOOKUP(tbStoricoOrdini[[#This Row],[CLIENTE]],tbClienti[],3,FALSE)</f>
        <v>Umbria</v>
      </c>
      <c r="G2371" t="str">
        <f>VLOOKUP(tbStoricoOrdini[[#This Row],[CLIENTE]],tbClienti[],7,FALSE)</f>
        <v>BD</v>
      </c>
      <c r="H2371" t="s">
        <v>74</v>
      </c>
      <c r="I2371" t="str">
        <f>IF(LEFT(tbStoricoOrdini[[#This Row],[ARTICOLO]],3) = "COG","COG",LEFT(tbStoricoOrdini[[#This Row],[ARTICOLO]],FIND(" ",tbStoricoOrdini[[#This Row],[ARTICOLO]])-1))</f>
        <v>AVRC</v>
      </c>
      <c r="J2371" t="str">
        <f>MID(tbStoricoOrdini[[#This Row],[ARTICOLO]],FIND(" ",tbStoricoOrdini[[#This Row],[ARTICOLO]])+1,4)</f>
        <v>2500</v>
      </c>
      <c r="K2371" t="str">
        <f>IFERROR(RIGHT(tbStoricoOrdini[[#This Row],[ARTICOLO]],LEN(tbStoricoOrdini[[#This Row],[ARTICOLO]])-FIND(" ",tbStoricoOrdini[[#This Row],[ARTICOLO]],FIND(" ",tbStoricoOrdini[[#This Row],[ARTICOLO]]) +1)),"")</f>
        <v>Gold</v>
      </c>
      <c r="L2371" s="3">
        <f>VLOOKUP(tbStoricoOrdini[[#This Row],[ARTICOLO]],tbArticoli[],2,FALSE)</f>
        <v>500</v>
      </c>
      <c r="M2371" s="22">
        <f>tbStoricoOrdini[[#This Row],[IMPORTO]]/tbStoricoOrdini[[#This Row],[PREZZO]]</f>
        <v>2E-3</v>
      </c>
      <c r="N2371" t="s">
        <v>11</v>
      </c>
      <c r="O2371" s="8">
        <f>VLOOKUP(tbStoricoOrdini[[#This Row],[AGENTE]],tbAgenti[],2,FALSE)</f>
        <v>0.04</v>
      </c>
      <c r="P2371" s="2">
        <v>1</v>
      </c>
      <c r="Q2371" s="2">
        <f>tbStoricoOrdini[[#This Row],[IMPORTO]]*tbStoricoOrdini[[#This Row],[% COMM.]]</f>
        <v>0.04</v>
      </c>
      <c r="R2371" s="2">
        <f>tbStoricoOrdini[[#This Row],[TOT. COMM.]]+tbStoricoOrdini[[#This Row],[IMPORTO]]</f>
        <v>1.04</v>
      </c>
    </row>
    <row r="2372" spans="1:18">
      <c r="A2372" s="1">
        <v>43891</v>
      </c>
      <c r="B2372" s="7">
        <f>MONTH(tbStoricoOrdini[[#This Row],[DATA]])</f>
        <v>3</v>
      </c>
      <c r="C2372" t="s">
        <v>2467</v>
      </c>
      <c r="D2372" t="str">
        <f>RIGHT(tbStoricoOrdini[[#This Row],[ORDINE]],4)</f>
        <v>2369</v>
      </c>
      <c r="E2372" t="s">
        <v>46</v>
      </c>
      <c r="F2372" t="str">
        <f>VLOOKUP(tbStoricoOrdini[[#This Row],[CLIENTE]],tbClienti[],3,FALSE)</f>
        <v>Umbria</v>
      </c>
      <c r="G2372" t="str">
        <f>VLOOKUP(tbStoricoOrdini[[#This Row],[CLIENTE]],tbClienti[],7,FALSE)</f>
        <v>BD</v>
      </c>
      <c r="H2372" t="s">
        <v>74</v>
      </c>
      <c r="I2372" t="str">
        <f>IF(LEFT(tbStoricoOrdini[[#This Row],[ARTICOLO]],3) = "COG","COG",LEFT(tbStoricoOrdini[[#This Row],[ARTICOLO]],FIND(" ",tbStoricoOrdini[[#This Row],[ARTICOLO]])-1))</f>
        <v>AVRC</v>
      </c>
      <c r="J2372" t="str">
        <f>MID(tbStoricoOrdini[[#This Row],[ARTICOLO]],FIND(" ",tbStoricoOrdini[[#This Row],[ARTICOLO]])+1,4)</f>
        <v>2500</v>
      </c>
      <c r="K2372" t="str">
        <f>IFERROR(RIGHT(tbStoricoOrdini[[#This Row],[ARTICOLO]],LEN(tbStoricoOrdini[[#This Row],[ARTICOLO]])-FIND(" ",tbStoricoOrdini[[#This Row],[ARTICOLO]],FIND(" ",tbStoricoOrdini[[#This Row],[ARTICOLO]]) +1)),"")</f>
        <v>Gold</v>
      </c>
      <c r="L2372" s="3">
        <f>VLOOKUP(tbStoricoOrdini[[#This Row],[ARTICOLO]],tbArticoli[],2,FALSE)</f>
        <v>500</v>
      </c>
      <c r="M2372" s="22">
        <f>tbStoricoOrdini[[#This Row],[IMPORTO]]/tbStoricoOrdini[[#This Row],[PREZZO]]</f>
        <v>5.99</v>
      </c>
      <c r="N2372" t="s">
        <v>19</v>
      </c>
      <c r="O2372" s="8">
        <f>VLOOKUP(tbStoricoOrdini[[#This Row],[AGENTE]],tbAgenti[],2,FALSE)</f>
        <v>0.05</v>
      </c>
      <c r="P2372" s="2">
        <v>2995</v>
      </c>
      <c r="Q2372" s="2">
        <f>tbStoricoOrdini[[#This Row],[IMPORTO]]*tbStoricoOrdini[[#This Row],[% COMM.]]</f>
        <v>149.75</v>
      </c>
      <c r="R2372" s="2">
        <f>tbStoricoOrdini[[#This Row],[TOT. COMM.]]+tbStoricoOrdini[[#This Row],[IMPORTO]]</f>
        <v>3144.75</v>
      </c>
    </row>
    <row r="2373" spans="1:18">
      <c r="A2373" s="1">
        <v>43891</v>
      </c>
      <c r="B2373" s="7">
        <f>MONTH(tbStoricoOrdini[[#This Row],[DATA]])</f>
        <v>3</v>
      </c>
      <c r="C2373" t="s">
        <v>2468</v>
      </c>
      <c r="D2373" t="str">
        <f>RIGHT(tbStoricoOrdini[[#This Row],[ORDINE]],4)</f>
        <v>2370</v>
      </c>
      <c r="E2373" t="s">
        <v>46</v>
      </c>
      <c r="F2373" t="str">
        <f>VLOOKUP(tbStoricoOrdini[[#This Row],[CLIENTE]],tbClienti[],3,FALSE)</f>
        <v>Umbria</v>
      </c>
      <c r="G2373" t="str">
        <f>VLOOKUP(tbStoricoOrdini[[#This Row],[CLIENTE]],tbClienti[],7,FALSE)</f>
        <v>BD</v>
      </c>
      <c r="H2373" t="s">
        <v>74</v>
      </c>
      <c r="I2373" t="str">
        <f>IF(LEFT(tbStoricoOrdini[[#This Row],[ARTICOLO]],3) = "COG","COG",LEFT(tbStoricoOrdini[[#This Row],[ARTICOLO]],FIND(" ",tbStoricoOrdini[[#This Row],[ARTICOLO]])-1))</f>
        <v>AVRC</v>
      </c>
      <c r="J2373" t="str">
        <f>MID(tbStoricoOrdini[[#This Row],[ARTICOLO]],FIND(" ",tbStoricoOrdini[[#This Row],[ARTICOLO]])+1,4)</f>
        <v>2500</v>
      </c>
      <c r="K2373" t="str">
        <f>IFERROR(RIGHT(tbStoricoOrdini[[#This Row],[ARTICOLO]],LEN(tbStoricoOrdini[[#This Row],[ARTICOLO]])-FIND(" ",tbStoricoOrdini[[#This Row],[ARTICOLO]],FIND(" ",tbStoricoOrdini[[#This Row],[ARTICOLO]]) +1)),"")</f>
        <v>Gold</v>
      </c>
      <c r="L2373" s="3">
        <f>VLOOKUP(tbStoricoOrdini[[#This Row],[ARTICOLO]],tbArticoli[],2,FALSE)</f>
        <v>500</v>
      </c>
      <c r="M2373" s="22">
        <f>tbStoricoOrdini[[#This Row],[IMPORTO]]/tbStoricoOrdini[[#This Row],[PREZZO]]</f>
        <v>5.9020000000000001</v>
      </c>
      <c r="N2373" t="s">
        <v>15</v>
      </c>
      <c r="O2373" s="8">
        <f>VLOOKUP(tbStoricoOrdini[[#This Row],[AGENTE]],tbAgenti[],2,FALSE)</f>
        <v>0.08</v>
      </c>
      <c r="P2373" s="2">
        <v>2951</v>
      </c>
      <c r="Q2373" s="2">
        <f>tbStoricoOrdini[[#This Row],[IMPORTO]]*tbStoricoOrdini[[#This Row],[% COMM.]]</f>
        <v>236.08</v>
      </c>
      <c r="R2373" s="2">
        <f>tbStoricoOrdini[[#This Row],[TOT. COMM.]]+tbStoricoOrdini[[#This Row],[IMPORTO]]</f>
        <v>3187.08</v>
      </c>
    </row>
    <row r="2374" spans="1:18">
      <c r="A2374" s="1">
        <v>43891</v>
      </c>
      <c r="B2374" s="7">
        <f>MONTH(tbStoricoOrdini[[#This Row],[DATA]])</f>
        <v>3</v>
      </c>
      <c r="C2374" t="s">
        <v>2469</v>
      </c>
      <c r="D2374" t="str">
        <f>RIGHT(tbStoricoOrdini[[#This Row],[ORDINE]],4)</f>
        <v>2371</v>
      </c>
      <c r="E2374" t="s">
        <v>46</v>
      </c>
      <c r="F2374" t="str">
        <f>VLOOKUP(tbStoricoOrdini[[#This Row],[CLIENTE]],tbClienti[],3,FALSE)</f>
        <v>Umbria</v>
      </c>
      <c r="G2374" t="str">
        <f>VLOOKUP(tbStoricoOrdini[[#This Row],[CLIENTE]],tbClienti[],7,FALSE)</f>
        <v>BD</v>
      </c>
      <c r="H2374" t="s">
        <v>74</v>
      </c>
      <c r="I2374" t="str">
        <f>IF(LEFT(tbStoricoOrdini[[#This Row],[ARTICOLO]],3) = "COG","COG",LEFT(tbStoricoOrdini[[#This Row],[ARTICOLO]],FIND(" ",tbStoricoOrdini[[#This Row],[ARTICOLO]])-1))</f>
        <v>AVRC</v>
      </c>
      <c r="J2374" t="str">
        <f>MID(tbStoricoOrdini[[#This Row],[ARTICOLO]],FIND(" ",tbStoricoOrdini[[#This Row],[ARTICOLO]])+1,4)</f>
        <v>2500</v>
      </c>
      <c r="K2374" t="str">
        <f>IFERROR(RIGHT(tbStoricoOrdini[[#This Row],[ARTICOLO]],LEN(tbStoricoOrdini[[#This Row],[ARTICOLO]])-FIND(" ",tbStoricoOrdini[[#This Row],[ARTICOLO]],FIND(" ",tbStoricoOrdini[[#This Row],[ARTICOLO]]) +1)),"")</f>
        <v>Gold</v>
      </c>
      <c r="L2374" s="3">
        <f>VLOOKUP(tbStoricoOrdini[[#This Row],[ARTICOLO]],tbArticoli[],2,FALSE)</f>
        <v>500</v>
      </c>
      <c r="M2374" s="22">
        <f>tbStoricoOrdini[[#This Row],[IMPORTO]]/tbStoricoOrdini[[#This Row],[PREZZO]]</f>
        <v>8.2859999999999996</v>
      </c>
      <c r="N2374" t="s">
        <v>14</v>
      </c>
      <c r="O2374" s="8">
        <f>VLOOKUP(tbStoricoOrdini[[#This Row],[AGENTE]],tbAgenti[],2,FALSE)</f>
        <v>0.05</v>
      </c>
      <c r="P2374" s="2">
        <v>4143</v>
      </c>
      <c r="Q2374" s="2">
        <f>tbStoricoOrdini[[#This Row],[IMPORTO]]*tbStoricoOrdini[[#This Row],[% COMM.]]</f>
        <v>207.15</v>
      </c>
      <c r="R2374" s="2">
        <f>tbStoricoOrdini[[#This Row],[TOT. COMM.]]+tbStoricoOrdini[[#This Row],[IMPORTO]]</f>
        <v>4350.1499999999996</v>
      </c>
    </row>
    <row r="2375" spans="1:18">
      <c r="A2375" s="1">
        <v>43891</v>
      </c>
      <c r="B2375" s="7">
        <f>MONTH(tbStoricoOrdini[[#This Row],[DATA]])</f>
        <v>3</v>
      </c>
      <c r="C2375" t="s">
        <v>2470</v>
      </c>
      <c r="D2375" t="str">
        <f>RIGHT(tbStoricoOrdini[[#This Row],[ORDINE]],4)</f>
        <v>2372</v>
      </c>
      <c r="E2375" t="s">
        <v>46</v>
      </c>
      <c r="F2375" t="str">
        <f>VLOOKUP(tbStoricoOrdini[[#This Row],[CLIENTE]],tbClienti[],3,FALSE)</f>
        <v>Umbria</v>
      </c>
      <c r="G2375" t="str">
        <f>VLOOKUP(tbStoricoOrdini[[#This Row],[CLIENTE]],tbClienti[],7,FALSE)</f>
        <v>BD</v>
      </c>
      <c r="H2375" t="s">
        <v>74</v>
      </c>
      <c r="I2375" t="str">
        <f>IF(LEFT(tbStoricoOrdini[[#This Row],[ARTICOLO]],3) = "COG","COG",LEFT(tbStoricoOrdini[[#This Row],[ARTICOLO]],FIND(" ",tbStoricoOrdini[[#This Row],[ARTICOLO]])-1))</f>
        <v>AVRC</v>
      </c>
      <c r="J2375" t="str">
        <f>MID(tbStoricoOrdini[[#This Row],[ARTICOLO]],FIND(" ",tbStoricoOrdini[[#This Row],[ARTICOLO]])+1,4)</f>
        <v>2500</v>
      </c>
      <c r="K2375" t="str">
        <f>IFERROR(RIGHT(tbStoricoOrdini[[#This Row],[ARTICOLO]],LEN(tbStoricoOrdini[[#This Row],[ARTICOLO]])-FIND(" ",tbStoricoOrdini[[#This Row],[ARTICOLO]],FIND(" ",tbStoricoOrdini[[#This Row],[ARTICOLO]]) +1)),"")</f>
        <v>Gold</v>
      </c>
      <c r="L2375" s="3">
        <f>VLOOKUP(tbStoricoOrdini[[#This Row],[ARTICOLO]],tbArticoli[],2,FALSE)</f>
        <v>500</v>
      </c>
      <c r="M2375" s="22">
        <f>tbStoricoOrdini[[#This Row],[IMPORTO]]/tbStoricoOrdini[[#This Row],[PREZZO]]</f>
        <v>3.198</v>
      </c>
      <c r="N2375" t="s">
        <v>7</v>
      </c>
      <c r="O2375" s="8">
        <f>VLOOKUP(tbStoricoOrdini[[#This Row],[AGENTE]],tbAgenti[],2,FALSE)</f>
        <v>0.03</v>
      </c>
      <c r="P2375" s="2">
        <v>1599</v>
      </c>
      <c r="Q2375" s="2">
        <f>tbStoricoOrdini[[#This Row],[IMPORTO]]*tbStoricoOrdini[[#This Row],[% COMM.]]</f>
        <v>47.97</v>
      </c>
      <c r="R2375" s="2">
        <f>tbStoricoOrdini[[#This Row],[TOT. COMM.]]+tbStoricoOrdini[[#This Row],[IMPORTO]]</f>
        <v>1646.97</v>
      </c>
    </row>
    <row r="2376" spans="1:18">
      <c r="A2376" s="1">
        <v>43891</v>
      </c>
      <c r="B2376" s="7">
        <f>MONTH(tbStoricoOrdini[[#This Row],[DATA]])</f>
        <v>3</v>
      </c>
      <c r="C2376" t="s">
        <v>2471</v>
      </c>
      <c r="D2376" t="str">
        <f>RIGHT(tbStoricoOrdini[[#This Row],[ORDINE]],4)</f>
        <v>2373</v>
      </c>
      <c r="E2376" t="s">
        <v>46</v>
      </c>
      <c r="F2376" t="str">
        <f>VLOOKUP(tbStoricoOrdini[[#This Row],[CLIENTE]],tbClienti[],3,FALSE)</f>
        <v>Umbria</v>
      </c>
      <c r="G2376" t="str">
        <f>VLOOKUP(tbStoricoOrdini[[#This Row],[CLIENTE]],tbClienti[],7,FALSE)</f>
        <v>BD</v>
      </c>
      <c r="H2376" t="s">
        <v>74</v>
      </c>
      <c r="I2376" t="str">
        <f>IF(LEFT(tbStoricoOrdini[[#This Row],[ARTICOLO]],3) = "COG","COG",LEFT(tbStoricoOrdini[[#This Row],[ARTICOLO]],FIND(" ",tbStoricoOrdini[[#This Row],[ARTICOLO]])-1))</f>
        <v>AVRC</v>
      </c>
      <c r="J2376" t="str">
        <f>MID(tbStoricoOrdini[[#This Row],[ARTICOLO]],FIND(" ",tbStoricoOrdini[[#This Row],[ARTICOLO]])+1,4)</f>
        <v>2500</v>
      </c>
      <c r="K2376" t="str">
        <f>IFERROR(RIGHT(tbStoricoOrdini[[#This Row],[ARTICOLO]],LEN(tbStoricoOrdini[[#This Row],[ARTICOLO]])-FIND(" ",tbStoricoOrdini[[#This Row],[ARTICOLO]],FIND(" ",tbStoricoOrdini[[#This Row],[ARTICOLO]]) +1)),"")</f>
        <v>Gold</v>
      </c>
      <c r="L2376" s="3">
        <f>VLOOKUP(tbStoricoOrdini[[#This Row],[ARTICOLO]],tbArticoli[],2,FALSE)</f>
        <v>500</v>
      </c>
      <c r="M2376" s="22">
        <f>tbStoricoOrdini[[#This Row],[IMPORTO]]/tbStoricoOrdini[[#This Row],[PREZZO]]</f>
        <v>0.57399999999999995</v>
      </c>
      <c r="N2376" t="s">
        <v>17</v>
      </c>
      <c r="O2376" s="8">
        <f>VLOOKUP(tbStoricoOrdini[[#This Row],[AGENTE]],tbAgenti[],2,FALSE)</f>
        <v>0.08</v>
      </c>
      <c r="P2376" s="2">
        <v>287</v>
      </c>
      <c r="Q2376" s="2">
        <f>tbStoricoOrdini[[#This Row],[IMPORTO]]*tbStoricoOrdini[[#This Row],[% COMM.]]</f>
        <v>22.96</v>
      </c>
      <c r="R2376" s="2">
        <f>tbStoricoOrdini[[#This Row],[TOT. COMM.]]+tbStoricoOrdini[[#This Row],[IMPORTO]]</f>
        <v>309.95999999999998</v>
      </c>
    </row>
    <row r="2377" spans="1:18">
      <c r="A2377" s="1">
        <v>43891</v>
      </c>
      <c r="B2377" s="7">
        <f>MONTH(tbStoricoOrdini[[#This Row],[DATA]])</f>
        <v>3</v>
      </c>
      <c r="C2377" t="s">
        <v>2472</v>
      </c>
      <c r="D2377" t="str">
        <f>RIGHT(tbStoricoOrdini[[#This Row],[ORDINE]],4)</f>
        <v>2374</v>
      </c>
      <c r="E2377" t="s">
        <v>46</v>
      </c>
      <c r="F2377" t="str">
        <f>VLOOKUP(tbStoricoOrdini[[#This Row],[CLIENTE]],tbClienti[],3,FALSE)</f>
        <v>Umbria</v>
      </c>
      <c r="G2377" t="str">
        <f>VLOOKUP(tbStoricoOrdini[[#This Row],[CLIENTE]],tbClienti[],7,FALSE)</f>
        <v>BD</v>
      </c>
      <c r="H2377" t="s">
        <v>74</v>
      </c>
      <c r="I2377" t="str">
        <f>IF(LEFT(tbStoricoOrdini[[#This Row],[ARTICOLO]],3) = "COG","COG",LEFT(tbStoricoOrdini[[#This Row],[ARTICOLO]],FIND(" ",tbStoricoOrdini[[#This Row],[ARTICOLO]])-1))</f>
        <v>AVRC</v>
      </c>
      <c r="J2377" t="str">
        <f>MID(tbStoricoOrdini[[#This Row],[ARTICOLO]],FIND(" ",tbStoricoOrdini[[#This Row],[ARTICOLO]])+1,4)</f>
        <v>2500</v>
      </c>
      <c r="K2377" t="str">
        <f>IFERROR(RIGHT(tbStoricoOrdini[[#This Row],[ARTICOLO]],LEN(tbStoricoOrdini[[#This Row],[ARTICOLO]])-FIND(" ",tbStoricoOrdini[[#This Row],[ARTICOLO]],FIND(" ",tbStoricoOrdini[[#This Row],[ARTICOLO]]) +1)),"")</f>
        <v>Gold</v>
      </c>
      <c r="L2377" s="3">
        <f>VLOOKUP(tbStoricoOrdini[[#This Row],[ARTICOLO]],tbArticoli[],2,FALSE)</f>
        <v>500</v>
      </c>
      <c r="M2377" s="22">
        <f>tbStoricoOrdini[[#This Row],[IMPORTO]]/tbStoricoOrdini[[#This Row],[PREZZO]]</f>
        <v>4.1280000000000001</v>
      </c>
      <c r="N2377" t="s">
        <v>18</v>
      </c>
      <c r="O2377" s="8">
        <f>VLOOKUP(tbStoricoOrdini[[#This Row],[AGENTE]],tbAgenti[],2,FALSE)</f>
        <v>0.03</v>
      </c>
      <c r="P2377" s="2">
        <v>2064</v>
      </c>
      <c r="Q2377" s="2">
        <f>tbStoricoOrdini[[#This Row],[IMPORTO]]*tbStoricoOrdini[[#This Row],[% COMM.]]</f>
        <v>61.919999999999995</v>
      </c>
      <c r="R2377" s="2">
        <f>tbStoricoOrdini[[#This Row],[TOT. COMM.]]+tbStoricoOrdini[[#This Row],[IMPORTO]]</f>
        <v>2125.92</v>
      </c>
    </row>
    <row r="2378" spans="1:18">
      <c r="A2378" s="1">
        <v>43891</v>
      </c>
      <c r="B2378" s="7">
        <f>MONTH(tbStoricoOrdini[[#This Row],[DATA]])</f>
        <v>3</v>
      </c>
      <c r="C2378" t="s">
        <v>2473</v>
      </c>
      <c r="D2378" t="str">
        <f>RIGHT(tbStoricoOrdini[[#This Row],[ORDINE]],4)</f>
        <v>2375</v>
      </c>
      <c r="E2378" t="s">
        <v>46</v>
      </c>
      <c r="F2378" t="str">
        <f>VLOOKUP(tbStoricoOrdini[[#This Row],[CLIENTE]],tbClienti[],3,FALSE)</f>
        <v>Umbria</v>
      </c>
      <c r="G2378" t="str">
        <f>VLOOKUP(tbStoricoOrdini[[#This Row],[CLIENTE]],tbClienti[],7,FALSE)</f>
        <v>BD</v>
      </c>
      <c r="H2378" t="s">
        <v>74</v>
      </c>
      <c r="I2378" t="str">
        <f>IF(LEFT(tbStoricoOrdini[[#This Row],[ARTICOLO]],3) = "COG","COG",LEFT(tbStoricoOrdini[[#This Row],[ARTICOLO]],FIND(" ",tbStoricoOrdini[[#This Row],[ARTICOLO]])-1))</f>
        <v>AVRC</v>
      </c>
      <c r="J2378" t="str">
        <f>MID(tbStoricoOrdini[[#This Row],[ARTICOLO]],FIND(" ",tbStoricoOrdini[[#This Row],[ARTICOLO]])+1,4)</f>
        <v>2500</v>
      </c>
      <c r="K2378" t="str">
        <f>IFERROR(RIGHT(tbStoricoOrdini[[#This Row],[ARTICOLO]],LEN(tbStoricoOrdini[[#This Row],[ARTICOLO]])-FIND(" ",tbStoricoOrdini[[#This Row],[ARTICOLO]],FIND(" ",tbStoricoOrdini[[#This Row],[ARTICOLO]]) +1)),"")</f>
        <v>Gold</v>
      </c>
      <c r="L2378" s="3">
        <f>VLOOKUP(tbStoricoOrdini[[#This Row],[ARTICOLO]],tbArticoli[],2,FALSE)</f>
        <v>500</v>
      </c>
      <c r="M2378" s="22">
        <f>tbStoricoOrdini[[#This Row],[IMPORTO]]/tbStoricoOrdini[[#This Row],[PREZZO]]</f>
        <v>0.872</v>
      </c>
      <c r="N2378" t="s">
        <v>13</v>
      </c>
      <c r="O2378" s="8">
        <f>VLOOKUP(tbStoricoOrdini[[#This Row],[AGENTE]],tbAgenti[],2,FALSE)</f>
        <v>0.1</v>
      </c>
      <c r="P2378" s="2">
        <v>436</v>
      </c>
      <c r="Q2378" s="2">
        <f>tbStoricoOrdini[[#This Row],[IMPORTO]]*tbStoricoOrdini[[#This Row],[% COMM.]]</f>
        <v>43.6</v>
      </c>
      <c r="R2378" s="2">
        <f>tbStoricoOrdini[[#This Row],[TOT. COMM.]]+tbStoricoOrdini[[#This Row],[IMPORTO]]</f>
        <v>479.6</v>
      </c>
    </row>
    <row r="2379" spans="1:18">
      <c r="A2379" s="1">
        <v>43891</v>
      </c>
      <c r="B2379" s="7">
        <f>MONTH(tbStoricoOrdini[[#This Row],[DATA]])</f>
        <v>3</v>
      </c>
      <c r="C2379" t="s">
        <v>2474</v>
      </c>
      <c r="D2379" t="str">
        <f>RIGHT(tbStoricoOrdini[[#This Row],[ORDINE]],4)</f>
        <v>2376</v>
      </c>
      <c r="E2379" t="s">
        <v>46</v>
      </c>
      <c r="F2379" t="str">
        <f>VLOOKUP(tbStoricoOrdini[[#This Row],[CLIENTE]],tbClienti[],3,FALSE)</f>
        <v>Umbria</v>
      </c>
      <c r="G2379" t="str">
        <f>VLOOKUP(tbStoricoOrdini[[#This Row],[CLIENTE]],tbClienti[],7,FALSE)</f>
        <v>BD</v>
      </c>
      <c r="H2379" t="s">
        <v>74</v>
      </c>
      <c r="I2379" t="str">
        <f>IF(LEFT(tbStoricoOrdini[[#This Row],[ARTICOLO]],3) = "COG","COG",LEFT(tbStoricoOrdini[[#This Row],[ARTICOLO]],FIND(" ",tbStoricoOrdini[[#This Row],[ARTICOLO]])-1))</f>
        <v>AVRC</v>
      </c>
      <c r="J2379" t="str">
        <f>MID(tbStoricoOrdini[[#This Row],[ARTICOLO]],FIND(" ",tbStoricoOrdini[[#This Row],[ARTICOLO]])+1,4)</f>
        <v>2500</v>
      </c>
      <c r="K2379" t="str">
        <f>IFERROR(RIGHT(tbStoricoOrdini[[#This Row],[ARTICOLO]],LEN(tbStoricoOrdini[[#This Row],[ARTICOLO]])-FIND(" ",tbStoricoOrdini[[#This Row],[ARTICOLO]],FIND(" ",tbStoricoOrdini[[#This Row],[ARTICOLO]]) +1)),"")</f>
        <v>Gold</v>
      </c>
      <c r="L2379" s="3">
        <f>VLOOKUP(tbStoricoOrdini[[#This Row],[ARTICOLO]],tbArticoli[],2,FALSE)</f>
        <v>500</v>
      </c>
      <c r="M2379" s="22">
        <f>tbStoricoOrdini[[#This Row],[IMPORTO]]/tbStoricoOrdini[[#This Row],[PREZZO]]</f>
        <v>0.27800000000000002</v>
      </c>
      <c r="N2379" t="s">
        <v>6</v>
      </c>
      <c r="O2379" s="8">
        <f>VLOOKUP(tbStoricoOrdini[[#This Row],[AGENTE]],tbAgenti[],2,FALSE)</f>
        <v>7.4999999999999997E-2</v>
      </c>
      <c r="P2379" s="2">
        <v>139</v>
      </c>
      <c r="Q2379" s="2">
        <f>tbStoricoOrdini[[#This Row],[IMPORTO]]*tbStoricoOrdini[[#This Row],[% COMM.]]</f>
        <v>10.424999999999999</v>
      </c>
      <c r="R2379" s="2">
        <f>tbStoricoOrdini[[#This Row],[TOT. COMM.]]+tbStoricoOrdini[[#This Row],[IMPORTO]]</f>
        <v>149.42500000000001</v>
      </c>
    </row>
    <row r="2380" spans="1:18">
      <c r="A2380" s="1">
        <v>43891</v>
      </c>
      <c r="B2380" s="7">
        <f>MONTH(tbStoricoOrdini[[#This Row],[DATA]])</f>
        <v>3</v>
      </c>
      <c r="C2380" t="s">
        <v>2475</v>
      </c>
      <c r="D2380" t="str">
        <f>RIGHT(tbStoricoOrdini[[#This Row],[ORDINE]],4)</f>
        <v>2377</v>
      </c>
      <c r="E2380" t="s">
        <v>46</v>
      </c>
      <c r="F2380" t="str">
        <f>VLOOKUP(tbStoricoOrdini[[#This Row],[CLIENTE]],tbClienti[],3,FALSE)</f>
        <v>Umbria</v>
      </c>
      <c r="G2380" t="str">
        <f>VLOOKUP(tbStoricoOrdini[[#This Row],[CLIENTE]],tbClienti[],7,FALSE)</f>
        <v>BD</v>
      </c>
      <c r="H2380" t="s">
        <v>74</v>
      </c>
      <c r="I2380" t="str">
        <f>IF(LEFT(tbStoricoOrdini[[#This Row],[ARTICOLO]],3) = "COG","COG",LEFT(tbStoricoOrdini[[#This Row],[ARTICOLO]],FIND(" ",tbStoricoOrdini[[#This Row],[ARTICOLO]])-1))</f>
        <v>AVRC</v>
      </c>
      <c r="J2380" t="str">
        <f>MID(tbStoricoOrdini[[#This Row],[ARTICOLO]],FIND(" ",tbStoricoOrdini[[#This Row],[ARTICOLO]])+1,4)</f>
        <v>2500</v>
      </c>
      <c r="K2380" t="str">
        <f>IFERROR(RIGHT(tbStoricoOrdini[[#This Row],[ARTICOLO]],LEN(tbStoricoOrdini[[#This Row],[ARTICOLO]])-FIND(" ",tbStoricoOrdini[[#This Row],[ARTICOLO]],FIND(" ",tbStoricoOrdini[[#This Row],[ARTICOLO]]) +1)),"")</f>
        <v>Gold</v>
      </c>
      <c r="L2380" s="3">
        <f>VLOOKUP(tbStoricoOrdini[[#This Row],[ARTICOLO]],tbArticoli[],2,FALSE)</f>
        <v>500</v>
      </c>
      <c r="M2380" s="22">
        <f>tbStoricoOrdini[[#This Row],[IMPORTO]]/tbStoricoOrdini[[#This Row],[PREZZO]]</f>
        <v>0.38800000000000001</v>
      </c>
      <c r="N2380" t="s">
        <v>9</v>
      </c>
      <c r="O2380" s="8">
        <f>VLOOKUP(tbStoricoOrdini[[#This Row],[AGENTE]],tbAgenti[],2,FALSE)</f>
        <v>0.05</v>
      </c>
      <c r="P2380" s="2">
        <v>194</v>
      </c>
      <c r="Q2380" s="2">
        <f>tbStoricoOrdini[[#This Row],[IMPORTO]]*tbStoricoOrdini[[#This Row],[% COMM.]]</f>
        <v>9.7000000000000011</v>
      </c>
      <c r="R2380" s="2">
        <f>tbStoricoOrdini[[#This Row],[TOT. COMM.]]+tbStoricoOrdini[[#This Row],[IMPORTO]]</f>
        <v>203.7</v>
      </c>
    </row>
    <row r="2381" spans="1:18">
      <c r="A2381" s="1">
        <v>43891</v>
      </c>
      <c r="B2381" s="7">
        <f>MONTH(tbStoricoOrdini[[#This Row],[DATA]])</f>
        <v>3</v>
      </c>
      <c r="C2381" t="s">
        <v>2476</v>
      </c>
      <c r="D2381" t="str">
        <f>RIGHT(tbStoricoOrdini[[#This Row],[ORDINE]],4)</f>
        <v>2378</v>
      </c>
      <c r="E2381" t="s">
        <v>46</v>
      </c>
      <c r="F2381" t="str">
        <f>VLOOKUP(tbStoricoOrdini[[#This Row],[CLIENTE]],tbClienti[],3,FALSE)</f>
        <v>Umbria</v>
      </c>
      <c r="G2381" t="str">
        <f>VLOOKUP(tbStoricoOrdini[[#This Row],[CLIENTE]],tbClienti[],7,FALSE)</f>
        <v>BD</v>
      </c>
      <c r="H2381" t="s">
        <v>77</v>
      </c>
      <c r="I2381" t="str">
        <f>IF(LEFT(tbStoricoOrdini[[#This Row],[ARTICOLO]],3) = "COG","COG",LEFT(tbStoricoOrdini[[#This Row],[ARTICOLO]],FIND(" ",tbStoricoOrdini[[#This Row],[ARTICOLO]])-1))</f>
        <v>COG</v>
      </c>
      <c r="J2381" t="str">
        <f>MID(tbStoricoOrdini[[#This Row],[ARTICOLO]],FIND(" ",tbStoricoOrdini[[#This Row],[ARTICOLO]])+1,4)</f>
        <v>2000</v>
      </c>
      <c r="K2381" t="str">
        <f>IFERROR(RIGHT(tbStoricoOrdini[[#This Row],[ARTICOLO]],LEN(tbStoricoOrdini[[#This Row],[ARTICOLO]])-FIND(" ",tbStoricoOrdini[[#This Row],[ARTICOLO]],FIND(" ",tbStoricoOrdini[[#This Row],[ARTICOLO]]) +1)),"")</f>
        <v>Medium</v>
      </c>
      <c r="L2381" s="3">
        <f>VLOOKUP(tbStoricoOrdini[[#This Row],[ARTICOLO]],tbArticoli[],2,FALSE)</f>
        <v>200</v>
      </c>
      <c r="M2381" s="22">
        <f>tbStoricoOrdini[[#This Row],[IMPORTO]]/tbStoricoOrdini[[#This Row],[PREZZO]]</f>
        <v>0.63</v>
      </c>
      <c r="N2381" t="s">
        <v>9</v>
      </c>
      <c r="O2381" s="8">
        <f>VLOOKUP(tbStoricoOrdini[[#This Row],[AGENTE]],tbAgenti[],2,FALSE)</f>
        <v>0.05</v>
      </c>
      <c r="P2381" s="2">
        <v>126</v>
      </c>
      <c r="Q2381" s="2">
        <f>tbStoricoOrdini[[#This Row],[IMPORTO]]*tbStoricoOrdini[[#This Row],[% COMM.]]</f>
        <v>6.3000000000000007</v>
      </c>
      <c r="R2381" s="2">
        <f>tbStoricoOrdini[[#This Row],[TOT. COMM.]]+tbStoricoOrdini[[#This Row],[IMPORTO]]</f>
        <v>132.30000000000001</v>
      </c>
    </row>
    <row r="2382" spans="1:18">
      <c r="A2382" s="1">
        <v>43891</v>
      </c>
      <c r="B2382" s="7">
        <f>MONTH(tbStoricoOrdini[[#This Row],[DATA]])</f>
        <v>3</v>
      </c>
      <c r="C2382" t="s">
        <v>2477</v>
      </c>
      <c r="D2382" t="str">
        <f>RIGHT(tbStoricoOrdini[[#This Row],[ORDINE]],4)</f>
        <v>2379</v>
      </c>
      <c r="E2382" t="s">
        <v>46</v>
      </c>
      <c r="F2382" t="str">
        <f>VLOOKUP(tbStoricoOrdini[[#This Row],[CLIENTE]],tbClienti[],3,FALSE)</f>
        <v>Umbria</v>
      </c>
      <c r="G2382" t="str">
        <f>VLOOKUP(tbStoricoOrdini[[#This Row],[CLIENTE]],tbClienti[],7,FALSE)</f>
        <v>BD</v>
      </c>
      <c r="H2382" t="s">
        <v>61</v>
      </c>
      <c r="I2382" t="str">
        <f>IF(LEFT(tbStoricoOrdini[[#This Row],[ARTICOLO]],3) = "COG","COG",LEFT(tbStoricoOrdini[[#This Row],[ARTICOLO]],FIND(" ",tbStoricoOrdini[[#This Row],[ARTICOLO]])-1))</f>
        <v>KLM</v>
      </c>
      <c r="J2382" t="str">
        <f>MID(tbStoricoOrdini[[#This Row],[ARTICOLO]],FIND(" ",tbStoricoOrdini[[#This Row],[ARTICOLO]])+1,4)</f>
        <v>5000</v>
      </c>
      <c r="K2382" t="str">
        <f>IFERROR(RIGHT(tbStoricoOrdini[[#This Row],[ARTICOLO]],LEN(tbStoricoOrdini[[#This Row],[ARTICOLO]])-FIND(" ",tbStoricoOrdini[[#This Row],[ARTICOLO]],FIND(" ",tbStoricoOrdini[[#This Row],[ARTICOLO]]) +1)),"")</f>
        <v>Medium</v>
      </c>
      <c r="L2382" s="3">
        <f>VLOOKUP(tbStoricoOrdini[[#This Row],[ARTICOLO]],tbArticoli[],2,FALSE)</f>
        <v>150</v>
      </c>
      <c r="M2382" s="22">
        <f>tbStoricoOrdini[[#This Row],[IMPORTO]]/tbStoricoOrdini[[#This Row],[PREZZO]]</f>
        <v>34.43333333333333</v>
      </c>
      <c r="N2382" t="s">
        <v>16</v>
      </c>
      <c r="O2382" s="8">
        <f>VLOOKUP(tbStoricoOrdini[[#This Row],[AGENTE]],tbAgenti[],2,FALSE)</f>
        <v>0.05</v>
      </c>
      <c r="P2382" s="2">
        <v>5165</v>
      </c>
      <c r="Q2382" s="2">
        <f>tbStoricoOrdini[[#This Row],[IMPORTO]]*tbStoricoOrdini[[#This Row],[% COMM.]]</f>
        <v>258.25</v>
      </c>
      <c r="R2382" s="2">
        <f>tbStoricoOrdini[[#This Row],[TOT. COMM.]]+tbStoricoOrdini[[#This Row],[IMPORTO]]</f>
        <v>5423.25</v>
      </c>
    </row>
    <row r="2383" spans="1:18">
      <c r="A2383" s="1">
        <v>43891</v>
      </c>
      <c r="B2383" s="7">
        <f>MONTH(tbStoricoOrdini[[#This Row],[DATA]])</f>
        <v>3</v>
      </c>
      <c r="C2383" t="s">
        <v>2478</v>
      </c>
      <c r="D2383" t="str">
        <f>RIGHT(tbStoricoOrdini[[#This Row],[ORDINE]],4)</f>
        <v>2380</v>
      </c>
      <c r="E2383" t="s">
        <v>46</v>
      </c>
      <c r="F2383" t="str">
        <f>VLOOKUP(tbStoricoOrdini[[#This Row],[CLIENTE]],tbClienti[],3,FALSE)</f>
        <v>Umbria</v>
      </c>
      <c r="G2383" t="str">
        <f>VLOOKUP(tbStoricoOrdini[[#This Row],[CLIENTE]],tbClienti[],7,FALSE)</f>
        <v>BD</v>
      </c>
      <c r="H2383" t="s">
        <v>61</v>
      </c>
      <c r="I2383" t="str">
        <f>IF(LEFT(tbStoricoOrdini[[#This Row],[ARTICOLO]],3) = "COG","COG",LEFT(tbStoricoOrdini[[#This Row],[ARTICOLO]],FIND(" ",tbStoricoOrdini[[#This Row],[ARTICOLO]])-1))</f>
        <v>KLM</v>
      </c>
      <c r="J2383" t="str">
        <f>MID(tbStoricoOrdini[[#This Row],[ARTICOLO]],FIND(" ",tbStoricoOrdini[[#This Row],[ARTICOLO]])+1,4)</f>
        <v>5000</v>
      </c>
      <c r="K2383" t="str">
        <f>IFERROR(RIGHT(tbStoricoOrdini[[#This Row],[ARTICOLO]],LEN(tbStoricoOrdini[[#This Row],[ARTICOLO]])-FIND(" ",tbStoricoOrdini[[#This Row],[ARTICOLO]],FIND(" ",tbStoricoOrdini[[#This Row],[ARTICOLO]]) +1)),"")</f>
        <v>Medium</v>
      </c>
      <c r="L2383" s="3">
        <f>VLOOKUP(tbStoricoOrdini[[#This Row],[ARTICOLO]],tbArticoli[],2,FALSE)</f>
        <v>150</v>
      </c>
      <c r="M2383" s="22">
        <f>tbStoricoOrdini[[#This Row],[IMPORTO]]/tbStoricoOrdini[[#This Row],[PREZZO]]</f>
        <v>25.22</v>
      </c>
      <c r="N2383" t="s">
        <v>39</v>
      </c>
      <c r="O2383" s="8">
        <f>VLOOKUP(tbStoricoOrdini[[#This Row],[AGENTE]],tbAgenti[],2,FALSE)</f>
        <v>0.05</v>
      </c>
      <c r="P2383" s="2">
        <v>3783</v>
      </c>
      <c r="Q2383" s="2">
        <f>tbStoricoOrdini[[#This Row],[IMPORTO]]*tbStoricoOrdini[[#This Row],[% COMM.]]</f>
        <v>189.15</v>
      </c>
      <c r="R2383" s="2">
        <f>tbStoricoOrdini[[#This Row],[TOT. COMM.]]+tbStoricoOrdini[[#This Row],[IMPORTO]]</f>
        <v>3972.15</v>
      </c>
    </row>
    <row r="2384" spans="1:18">
      <c r="A2384" s="1">
        <v>43891</v>
      </c>
      <c r="B2384" s="7">
        <f>MONTH(tbStoricoOrdini[[#This Row],[DATA]])</f>
        <v>3</v>
      </c>
      <c r="C2384" t="s">
        <v>2479</v>
      </c>
      <c r="D2384" t="str">
        <f>RIGHT(tbStoricoOrdini[[#This Row],[ORDINE]],4)</f>
        <v>2381</v>
      </c>
      <c r="E2384" t="s">
        <v>46</v>
      </c>
      <c r="F2384" t="str">
        <f>VLOOKUP(tbStoricoOrdini[[#This Row],[CLIENTE]],tbClienti[],3,FALSE)</f>
        <v>Umbria</v>
      </c>
      <c r="G2384" t="str">
        <f>VLOOKUP(tbStoricoOrdini[[#This Row],[CLIENTE]],tbClienti[],7,FALSE)</f>
        <v>BD</v>
      </c>
      <c r="H2384" t="s">
        <v>61</v>
      </c>
      <c r="I2384" t="str">
        <f>IF(LEFT(tbStoricoOrdini[[#This Row],[ARTICOLO]],3) = "COG","COG",LEFT(tbStoricoOrdini[[#This Row],[ARTICOLO]],FIND(" ",tbStoricoOrdini[[#This Row],[ARTICOLO]])-1))</f>
        <v>KLM</v>
      </c>
      <c r="J2384" t="str">
        <f>MID(tbStoricoOrdini[[#This Row],[ARTICOLO]],FIND(" ",tbStoricoOrdini[[#This Row],[ARTICOLO]])+1,4)</f>
        <v>5000</v>
      </c>
      <c r="K2384" t="str">
        <f>IFERROR(RIGHT(tbStoricoOrdini[[#This Row],[ARTICOLO]],LEN(tbStoricoOrdini[[#This Row],[ARTICOLO]])-FIND(" ",tbStoricoOrdini[[#This Row],[ARTICOLO]],FIND(" ",tbStoricoOrdini[[#This Row],[ARTICOLO]]) +1)),"")</f>
        <v>Medium</v>
      </c>
      <c r="L2384" s="3">
        <f>VLOOKUP(tbStoricoOrdini[[#This Row],[ARTICOLO]],tbArticoli[],2,FALSE)</f>
        <v>150</v>
      </c>
      <c r="M2384" s="22">
        <f>tbStoricoOrdini[[#This Row],[IMPORTO]]/tbStoricoOrdini[[#This Row],[PREZZO]]</f>
        <v>39.520000000000003</v>
      </c>
      <c r="N2384" t="s">
        <v>11</v>
      </c>
      <c r="O2384" s="8">
        <f>VLOOKUP(tbStoricoOrdini[[#This Row],[AGENTE]],tbAgenti[],2,FALSE)</f>
        <v>0.04</v>
      </c>
      <c r="P2384" s="2">
        <v>5928</v>
      </c>
      <c r="Q2384" s="2">
        <f>tbStoricoOrdini[[#This Row],[IMPORTO]]*tbStoricoOrdini[[#This Row],[% COMM.]]</f>
        <v>237.12</v>
      </c>
      <c r="R2384" s="2">
        <f>tbStoricoOrdini[[#This Row],[TOT. COMM.]]+tbStoricoOrdini[[#This Row],[IMPORTO]]</f>
        <v>6165.12</v>
      </c>
    </row>
    <row r="2385" spans="1:18">
      <c r="A2385" s="1">
        <v>43891</v>
      </c>
      <c r="B2385" s="7">
        <f>MONTH(tbStoricoOrdini[[#This Row],[DATA]])</f>
        <v>3</v>
      </c>
      <c r="C2385" t="s">
        <v>2480</v>
      </c>
      <c r="D2385" t="str">
        <f>RIGHT(tbStoricoOrdini[[#This Row],[ORDINE]],4)</f>
        <v>2382</v>
      </c>
      <c r="E2385" t="s">
        <v>46</v>
      </c>
      <c r="F2385" t="str">
        <f>VLOOKUP(tbStoricoOrdini[[#This Row],[CLIENTE]],tbClienti[],3,FALSE)</f>
        <v>Umbria</v>
      </c>
      <c r="G2385" t="str">
        <f>VLOOKUP(tbStoricoOrdini[[#This Row],[CLIENTE]],tbClienti[],7,FALSE)</f>
        <v>BD</v>
      </c>
      <c r="H2385" t="s">
        <v>61</v>
      </c>
      <c r="I2385" t="str">
        <f>IF(LEFT(tbStoricoOrdini[[#This Row],[ARTICOLO]],3) = "COG","COG",LEFT(tbStoricoOrdini[[#This Row],[ARTICOLO]],FIND(" ",tbStoricoOrdini[[#This Row],[ARTICOLO]])-1))</f>
        <v>KLM</v>
      </c>
      <c r="J2385" t="str">
        <f>MID(tbStoricoOrdini[[#This Row],[ARTICOLO]],FIND(" ",tbStoricoOrdini[[#This Row],[ARTICOLO]])+1,4)</f>
        <v>5000</v>
      </c>
      <c r="K2385" t="str">
        <f>IFERROR(RIGHT(tbStoricoOrdini[[#This Row],[ARTICOLO]],LEN(tbStoricoOrdini[[#This Row],[ARTICOLO]])-FIND(" ",tbStoricoOrdini[[#This Row],[ARTICOLO]],FIND(" ",tbStoricoOrdini[[#This Row],[ARTICOLO]]) +1)),"")</f>
        <v>Medium</v>
      </c>
      <c r="L2385" s="3">
        <f>VLOOKUP(tbStoricoOrdini[[#This Row],[ARTICOLO]],tbArticoli[],2,FALSE)</f>
        <v>150</v>
      </c>
      <c r="M2385" s="22">
        <f>tbStoricoOrdini[[#This Row],[IMPORTO]]/tbStoricoOrdini[[#This Row],[PREZZO]]</f>
        <v>101.94</v>
      </c>
      <c r="N2385" t="s">
        <v>19</v>
      </c>
      <c r="O2385" s="8">
        <f>VLOOKUP(tbStoricoOrdini[[#This Row],[AGENTE]],tbAgenti[],2,FALSE)</f>
        <v>0.05</v>
      </c>
      <c r="P2385" s="2">
        <v>15291</v>
      </c>
      <c r="Q2385" s="2">
        <f>tbStoricoOrdini[[#This Row],[IMPORTO]]*tbStoricoOrdini[[#This Row],[% COMM.]]</f>
        <v>764.55000000000007</v>
      </c>
      <c r="R2385" s="2">
        <f>tbStoricoOrdini[[#This Row],[TOT. COMM.]]+tbStoricoOrdini[[#This Row],[IMPORTO]]</f>
        <v>16055.55</v>
      </c>
    </row>
    <row r="2386" spans="1:18">
      <c r="A2386" s="1">
        <v>43891</v>
      </c>
      <c r="B2386" s="7">
        <f>MONTH(tbStoricoOrdini[[#This Row],[DATA]])</f>
        <v>3</v>
      </c>
      <c r="C2386" t="s">
        <v>2481</v>
      </c>
      <c r="D2386" t="str">
        <f>RIGHT(tbStoricoOrdini[[#This Row],[ORDINE]],4)</f>
        <v>2383</v>
      </c>
      <c r="E2386" t="s">
        <v>46</v>
      </c>
      <c r="F2386" t="str">
        <f>VLOOKUP(tbStoricoOrdini[[#This Row],[CLIENTE]],tbClienti[],3,FALSE)</f>
        <v>Umbria</v>
      </c>
      <c r="G2386" t="str">
        <f>VLOOKUP(tbStoricoOrdini[[#This Row],[CLIENTE]],tbClienti[],7,FALSE)</f>
        <v>BD</v>
      </c>
      <c r="H2386" t="s">
        <v>61</v>
      </c>
      <c r="I2386" t="str">
        <f>IF(LEFT(tbStoricoOrdini[[#This Row],[ARTICOLO]],3) = "COG","COG",LEFT(tbStoricoOrdini[[#This Row],[ARTICOLO]],FIND(" ",tbStoricoOrdini[[#This Row],[ARTICOLO]])-1))</f>
        <v>KLM</v>
      </c>
      <c r="J2386" t="str">
        <f>MID(tbStoricoOrdini[[#This Row],[ARTICOLO]],FIND(" ",tbStoricoOrdini[[#This Row],[ARTICOLO]])+1,4)</f>
        <v>5000</v>
      </c>
      <c r="K2386" t="str">
        <f>IFERROR(RIGHT(tbStoricoOrdini[[#This Row],[ARTICOLO]],LEN(tbStoricoOrdini[[#This Row],[ARTICOLO]])-FIND(" ",tbStoricoOrdini[[#This Row],[ARTICOLO]],FIND(" ",tbStoricoOrdini[[#This Row],[ARTICOLO]]) +1)),"")</f>
        <v>Medium</v>
      </c>
      <c r="L2386" s="3">
        <f>VLOOKUP(tbStoricoOrdini[[#This Row],[ARTICOLO]],tbArticoli[],2,FALSE)</f>
        <v>150</v>
      </c>
      <c r="M2386" s="22">
        <f>tbStoricoOrdini[[#This Row],[IMPORTO]]/tbStoricoOrdini[[#This Row],[PREZZO]]</f>
        <v>427.36</v>
      </c>
      <c r="N2386" t="s">
        <v>15</v>
      </c>
      <c r="O2386" s="8">
        <f>VLOOKUP(tbStoricoOrdini[[#This Row],[AGENTE]],tbAgenti[],2,FALSE)</f>
        <v>0.08</v>
      </c>
      <c r="P2386" s="2">
        <v>64104</v>
      </c>
      <c r="Q2386" s="2">
        <f>tbStoricoOrdini[[#This Row],[IMPORTO]]*tbStoricoOrdini[[#This Row],[% COMM.]]</f>
        <v>5128.32</v>
      </c>
      <c r="R2386" s="2">
        <f>tbStoricoOrdini[[#This Row],[TOT. COMM.]]+tbStoricoOrdini[[#This Row],[IMPORTO]]</f>
        <v>69232.320000000007</v>
      </c>
    </row>
    <row r="2387" spans="1:18">
      <c r="A2387" s="1">
        <v>43891</v>
      </c>
      <c r="B2387" s="7">
        <f>MONTH(tbStoricoOrdini[[#This Row],[DATA]])</f>
        <v>3</v>
      </c>
      <c r="C2387" t="s">
        <v>2482</v>
      </c>
      <c r="D2387" t="str">
        <f>RIGHT(tbStoricoOrdini[[#This Row],[ORDINE]],4)</f>
        <v>2384</v>
      </c>
      <c r="E2387" t="s">
        <v>46</v>
      </c>
      <c r="F2387" t="str">
        <f>VLOOKUP(tbStoricoOrdini[[#This Row],[CLIENTE]],tbClienti[],3,FALSE)</f>
        <v>Umbria</v>
      </c>
      <c r="G2387" t="str">
        <f>VLOOKUP(tbStoricoOrdini[[#This Row],[CLIENTE]],tbClienti[],7,FALSE)</f>
        <v>BD</v>
      </c>
      <c r="H2387" t="s">
        <v>61</v>
      </c>
      <c r="I2387" t="str">
        <f>IF(LEFT(tbStoricoOrdini[[#This Row],[ARTICOLO]],3) = "COG","COG",LEFT(tbStoricoOrdini[[#This Row],[ARTICOLO]],FIND(" ",tbStoricoOrdini[[#This Row],[ARTICOLO]])-1))</f>
        <v>KLM</v>
      </c>
      <c r="J2387" t="str">
        <f>MID(tbStoricoOrdini[[#This Row],[ARTICOLO]],FIND(" ",tbStoricoOrdini[[#This Row],[ARTICOLO]])+1,4)</f>
        <v>5000</v>
      </c>
      <c r="K2387" t="str">
        <f>IFERROR(RIGHT(tbStoricoOrdini[[#This Row],[ARTICOLO]],LEN(tbStoricoOrdini[[#This Row],[ARTICOLO]])-FIND(" ",tbStoricoOrdini[[#This Row],[ARTICOLO]],FIND(" ",tbStoricoOrdini[[#This Row],[ARTICOLO]]) +1)),"")</f>
        <v>Medium</v>
      </c>
      <c r="L2387" s="3">
        <f>VLOOKUP(tbStoricoOrdini[[#This Row],[ARTICOLO]],tbArticoli[],2,FALSE)</f>
        <v>150</v>
      </c>
      <c r="M2387" s="22">
        <f>tbStoricoOrdini[[#This Row],[IMPORTO]]/tbStoricoOrdini[[#This Row],[PREZZO]]</f>
        <v>104.52</v>
      </c>
      <c r="N2387" t="s">
        <v>14</v>
      </c>
      <c r="O2387" s="8">
        <f>VLOOKUP(tbStoricoOrdini[[#This Row],[AGENTE]],tbAgenti[],2,FALSE)</f>
        <v>0.05</v>
      </c>
      <c r="P2387" s="2">
        <v>15678</v>
      </c>
      <c r="Q2387" s="2">
        <f>tbStoricoOrdini[[#This Row],[IMPORTO]]*tbStoricoOrdini[[#This Row],[% COMM.]]</f>
        <v>783.90000000000009</v>
      </c>
      <c r="R2387" s="2">
        <f>tbStoricoOrdini[[#This Row],[TOT. COMM.]]+tbStoricoOrdini[[#This Row],[IMPORTO]]</f>
        <v>16461.900000000001</v>
      </c>
    </row>
    <row r="2388" spans="1:18">
      <c r="A2388" s="1">
        <v>43891</v>
      </c>
      <c r="B2388" s="7">
        <f>MONTH(tbStoricoOrdini[[#This Row],[DATA]])</f>
        <v>3</v>
      </c>
      <c r="C2388" t="s">
        <v>2483</v>
      </c>
      <c r="D2388" t="str">
        <f>RIGHT(tbStoricoOrdini[[#This Row],[ORDINE]],4)</f>
        <v>2385</v>
      </c>
      <c r="E2388" t="s">
        <v>46</v>
      </c>
      <c r="F2388" t="str">
        <f>VLOOKUP(tbStoricoOrdini[[#This Row],[CLIENTE]],tbClienti[],3,FALSE)</f>
        <v>Umbria</v>
      </c>
      <c r="G2388" t="str">
        <f>VLOOKUP(tbStoricoOrdini[[#This Row],[CLIENTE]],tbClienti[],7,FALSE)</f>
        <v>BD</v>
      </c>
      <c r="H2388" t="s">
        <v>61</v>
      </c>
      <c r="I2388" t="str">
        <f>IF(LEFT(tbStoricoOrdini[[#This Row],[ARTICOLO]],3) = "COG","COG",LEFT(tbStoricoOrdini[[#This Row],[ARTICOLO]],FIND(" ",tbStoricoOrdini[[#This Row],[ARTICOLO]])-1))</f>
        <v>KLM</v>
      </c>
      <c r="J2388" t="str">
        <f>MID(tbStoricoOrdini[[#This Row],[ARTICOLO]],FIND(" ",tbStoricoOrdini[[#This Row],[ARTICOLO]])+1,4)</f>
        <v>5000</v>
      </c>
      <c r="K2388" t="str">
        <f>IFERROR(RIGHT(tbStoricoOrdini[[#This Row],[ARTICOLO]],LEN(tbStoricoOrdini[[#This Row],[ARTICOLO]])-FIND(" ",tbStoricoOrdini[[#This Row],[ARTICOLO]],FIND(" ",tbStoricoOrdini[[#This Row],[ARTICOLO]]) +1)),"")</f>
        <v>Medium</v>
      </c>
      <c r="L2388" s="3">
        <f>VLOOKUP(tbStoricoOrdini[[#This Row],[ARTICOLO]],tbArticoli[],2,FALSE)</f>
        <v>150</v>
      </c>
      <c r="M2388" s="22">
        <f>tbStoricoOrdini[[#This Row],[IMPORTO]]/tbStoricoOrdini[[#This Row],[PREZZO]]</f>
        <v>69.906666666666666</v>
      </c>
      <c r="N2388" t="s">
        <v>7</v>
      </c>
      <c r="O2388" s="8">
        <f>VLOOKUP(tbStoricoOrdini[[#This Row],[AGENTE]],tbAgenti[],2,FALSE)</f>
        <v>0.03</v>
      </c>
      <c r="P2388" s="2">
        <v>10486</v>
      </c>
      <c r="Q2388" s="2">
        <f>tbStoricoOrdini[[#This Row],[IMPORTO]]*tbStoricoOrdini[[#This Row],[% COMM.]]</f>
        <v>314.58</v>
      </c>
      <c r="R2388" s="2">
        <f>tbStoricoOrdini[[#This Row],[TOT. COMM.]]+tbStoricoOrdini[[#This Row],[IMPORTO]]</f>
        <v>10800.58</v>
      </c>
    </row>
    <row r="2389" spans="1:18">
      <c r="A2389" s="1">
        <v>43891</v>
      </c>
      <c r="B2389" s="7">
        <f>MONTH(tbStoricoOrdini[[#This Row],[DATA]])</f>
        <v>3</v>
      </c>
      <c r="C2389" t="s">
        <v>2484</v>
      </c>
      <c r="D2389" t="str">
        <f>RIGHT(tbStoricoOrdini[[#This Row],[ORDINE]],4)</f>
        <v>2386</v>
      </c>
      <c r="E2389" t="s">
        <v>46</v>
      </c>
      <c r="F2389" t="str">
        <f>VLOOKUP(tbStoricoOrdini[[#This Row],[CLIENTE]],tbClienti[],3,FALSE)</f>
        <v>Umbria</v>
      </c>
      <c r="G2389" t="str">
        <f>VLOOKUP(tbStoricoOrdini[[#This Row],[CLIENTE]],tbClienti[],7,FALSE)</f>
        <v>BD</v>
      </c>
      <c r="H2389" t="s">
        <v>61</v>
      </c>
      <c r="I2389" t="str">
        <f>IF(LEFT(tbStoricoOrdini[[#This Row],[ARTICOLO]],3) = "COG","COG",LEFT(tbStoricoOrdini[[#This Row],[ARTICOLO]],FIND(" ",tbStoricoOrdini[[#This Row],[ARTICOLO]])-1))</f>
        <v>KLM</v>
      </c>
      <c r="J2389" t="str">
        <f>MID(tbStoricoOrdini[[#This Row],[ARTICOLO]],FIND(" ",tbStoricoOrdini[[#This Row],[ARTICOLO]])+1,4)</f>
        <v>5000</v>
      </c>
      <c r="K2389" t="str">
        <f>IFERROR(RIGHT(tbStoricoOrdini[[#This Row],[ARTICOLO]],LEN(tbStoricoOrdini[[#This Row],[ARTICOLO]])-FIND(" ",tbStoricoOrdini[[#This Row],[ARTICOLO]],FIND(" ",tbStoricoOrdini[[#This Row],[ARTICOLO]]) +1)),"")</f>
        <v>Medium</v>
      </c>
      <c r="L2389" s="3">
        <f>VLOOKUP(tbStoricoOrdini[[#This Row],[ARTICOLO]],tbArticoli[],2,FALSE)</f>
        <v>150</v>
      </c>
      <c r="M2389" s="22">
        <f>tbStoricoOrdini[[#This Row],[IMPORTO]]/tbStoricoOrdini[[#This Row],[PREZZO]]</f>
        <v>47.98</v>
      </c>
      <c r="N2389" t="s">
        <v>17</v>
      </c>
      <c r="O2389" s="8">
        <f>VLOOKUP(tbStoricoOrdini[[#This Row],[AGENTE]],tbAgenti[],2,FALSE)</f>
        <v>0.08</v>
      </c>
      <c r="P2389" s="2">
        <v>7197</v>
      </c>
      <c r="Q2389" s="2">
        <f>tbStoricoOrdini[[#This Row],[IMPORTO]]*tbStoricoOrdini[[#This Row],[% COMM.]]</f>
        <v>575.76</v>
      </c>
      <c r="R2389" s="2">
        <f>tbStoricoOrdini[[#This Row],[TOT. COMM.]]+tbStoricoOrdini[[#This Row],[IMPORTO]]</f>
        <v>7772.76</v>
      </c>
    </row>
    <row r="2390" spans="1:18">
      <c r="A2390" s="1">
        <v>43891</v>
      </c>
      <c r="B2390" s="7">
        <f>MONTH(tbStoricoOrdini[[#This Row],[DATA]])</f>
        <v>3</v>
      </c>
      <c r="C2390" t="s">
        <v>2485</v>
      </c>
      <c r="D2390" t="str">
        <f>RIGHT(tbStoricoOrdini[[#This Row],[ORDINE]],4)</f>
        <v>2387</v>
      </c>
      <c r="E2390" t="s">
        <v>46</v>
      </c>
      <c r="F2390" t="str">
        <f>VLOOKUP(tbStoricoOrdini[[#This Row],[CLIENTE]],tbClienti[],3,FALSE)</f>
        <v>Umbria</v>
      </c>
      <c r="G2390" t="str">
        <f>VLOOKUP(tbStoricoOrdini[[#This Row],[CLIENTE]],tbClienti[],7,FALSE)</f>
        <v>BD</v>
      </c>
      <c r="H2390" t="s">
        <v>61</v>
      </c>
      <c r="I2390" t="str">
        <f>IF(LEFT(tbStoricoOrdini[[#This Row],[ARTICOLO]],3) = "COG","COG",LEFT(tbStoricoOrdini[[#This Row],[ARTICOLO]],FIND(" ",tbStoricoOrdini[[#This Row],[ARTICOLO]])-1))</f>
        <v>KLM</v>
      </c>
      <c r="J2390" t="str">
        <f>MID(tbStoricoOrdini[[#This Row],[ARTICOLO]],FIND(" ",tbStoricoOrdini[[#This Row],[ARTICOLO]])+1,4)</f>
        <v>5000</v>
      </c>
      <c r="K2390" t="str">
        <f>IFERROR(RIGHT(tbStoricoOrdini[[#This Row],[ARTICOLO]],LEN(tbStoricoOrdini[[#This Row],[ARTICOLO]])-FIND(" ",tbStoricoOrdini[[#This Row],[ARTICOLO]],FIND(" ",tbStoricoOrdini[[#This Row],[ARTICOLO]]) +1)),"")</f>
        <v>Medium</v>
      </c>
      <c r="L2390" s="3">
        <f>VLOOKUP(tbStoricoOrdini[[#This Row],[ARTICOLO]],tbArticoli[],2,FALSE)</f>
        <v>150</v>
      </c>
      <c r="M2390" s="22">
        <f>tbStoricoOrdini[[#This Row],[IMPORTO]]/tbStoricoOrdini[[#This Row],[PREZZO]]</f>
        <v>137.52666666666667</v>
      </c>
      <c r="N2390" t="s">
        <v>18</v>
      </c>
      <c r="O2390" s="8">
        <f>VLOOKUP(tbStoricoOrdini[[#This Row],[AGENTE]],tbAgenti[],2,FALSE)</f>
        <v>0.03</v>
      </c>
      <c r="P2390" s="2">
        <v>20629</v>
      </c>
      <c r="Q2390" s="2">
        <f>tbStoricoOrdini[[#This Row],[IMPORTO]]*tbStoricoOrdini[[#This Row],[% COMM.]]</f>
        <v>618.87</v>
      </c>
      <c r="R2390" s="2">
        <f>tbStoricoOrdini[[#This Row],[TOT. COMM.]]+tbStoricoOrdini[[#This Row],[IMPORTO]]</f>
        <v>21247.87</v>
      </c>
    </row>
    <row r="2391" spans="1:18">
      <c r="A2391" s="1">
        <v>43891</v>
      </c>
      <c r="B2391" s="7">
        <f>MONTH(tbStoricoOrdini[[#This Row],[DATA]])</f>
        <v>3</v>
      </c>
      <c r="C2391" t="s">
        <v>2486</v>
      </c>
      <c r="D2391" t="str">
        <f>RIGHT(tbStoricoOrdini[[#This Row],[ORDINE]],4)</f>
        <v>2388</v>
      </c>
      <c r="E2391" t="s">
        <v>46</v>
      </c>
      <c r="F2391" t="str">
        <f>VLOOKUP(tbStoricoOrdini[[#This Row],[CLIENTE]],tbClienti[],3,FALSE)</f>
        <v>Umbria</v>
      </c>
      <c r="G2391" t="str">
        <f>VLOOKUP(tbStoricoOrdini[[#This Row],[CLIENTE]],tbClienti[],7,FALSE)</f>
        <v>BD</v>
      </c>
      <c r="H2391" t="s">
        <v>61</v>
      </c>
      <c r="I2391" t="str">
        <f>IF(LEFT(tbStoricoOrdini[[#This Row],[ARTICOLO]],3) = "COG","COG",LEFT(tbStoricoOrdini[[#This Row],[ARTICOLO]],FIND(" ",tbStoricoOrdini[[#This Row],[ARTICOLO]])-1))</f>
        <v>KLM</v>
      </c>
      <c r="J2391" t="str">
        <f>MID(tbStoricoOrdini[[#This Row],[ARTICOLO]],FIND(" ",tbStoricoOrdini[[#This Row],[ARTICOLO]])+1,4)</f>
        <v>5000</v>
      </c>
      <c r="K2391" t="str">
        <f>IFERROR(RIGHT(tbStoricoOrdini[[#This Row],[ARTICOLO]],LEN(tbStoricoOrdini[[#This Row],[ARTICOLO]])-FIND(" ",tbStoricoOrdini[[#This Row],[ARTICOLO]],FIND(" ",tbStoricoOrdini[[#This Row],[ARTICOLO]]) +1)),"")</f>
        <v>Medium</v>
      </c>
      <c r="L2391" s="3">
        <f>VLOOKUP(tbStoricoOrdini[[#This Row],[ARTICOLO]],tbArticoli[],2,FALSE)</f>
        <v>150</v>
      </c>
      <c r="M2391" s="22">
        <f>tbStoricoOrdini[[#This Row],[IMPORTO]]/tbStoricoOrdini[[#This Row],[PREZZO]]</f>
        <v>15.086666666666666</v>
      </c>
      <c r="N2391" t="s">
        <v>13</v>
      </c>
      <c r="O2391" s="8">
        <f>VLOOKUP(tbStoricoOrdini[[#This Row],[AGENTE]],tbAgenti[],2,FALSE)</f>
        <v>0.1</v>
      </c>
      <c r="P2391" s="2">
        <v>2263</v>
      </c>
      <c r="Q2391" s="2">
        <f>tbStoricoOrdini[[#This Row],[IMPORTO]]*tbStoricoOrdini[[#This Row],[% COMM.]]</f>
        <v>226.3</v>
      </c>
      <c r="R2391" s="2">
        <f>tbStoricoOrdini[[#This Row],[TOT. COMM.]]+tbStoricoOrdini[[#This Row],[IMPORTO]]</f>
        <v>2489.3000000000002</v>
      </c>
    </row>
    <row r="2392" spans="1:18">
      <c r="A2392" s="1">
        <v>43891</v>
      </c>
      <c r="B2392" s="7">
        <f>MONTH(tbStoricoOrdini[[#This Row],[DATA]])</f>
        <v>3</v>
      </c>
      <c r="C2392" t="s">
        <v>2487</v>
      </c>
      <c r="D2392" t="str">
        <f>RIGHT(tbStoricoOrdini[[#This Row],[ORDINE]],4)</f>
        <v>2389</v>
      </c>
      <c r="E2392" t="s">
        <v>46</v>
      </c>
      <c r="F2392" t="str">
        <f>VLOOKUP(tbStoricoOrdini[[#This Row],[CLIENTE]],tbClienti[],3,FALSE)</f>
        <v>Umbria</v>
      </c>
      <c r="G2392" t="str">
        <f>VLOOKUP(tbStoricoOrdini[[#This Row],[CLIENTE]],tbClienti[],7,FALSE)</f>
        <v>BD</v>
      </c>
      <c r="H2392" t="s">
        <v>61</v>
      </c>
      <c r="I2392" t="str">
        <f>IF(LEFT(tbStoricoOrdini[[#This Row],[ARTICOLO]],3) = "COG","COG",LEFT(tbStoricoOrdini[[#This Row],[ARTICOLO]],FIND(" ",tbStoricoOrdini[[#This Row],[ARTICOLO]])-1))</f>
        <v>KLM</v>
      </c>
      <c r="J2392" t="str">
        <f>MID(tbStoricoOrdini[[#This Row],[ARTICOLO]],FIND(" ",tbStoricoOrdini[[#This Row],[ARTICOLO]])+1,4)</f>
        <v>5000</v>
      </c>
      <c r="K2392" t="str">
        <f>IFERROR(RIGHT(tbStoricoOrdini[[#This Row],[ARTICOLO]],LEN(tbStoricoOrdini[[#This Row],[ARTICOLO]])-FIND(" ",tbStoricoOrdini[[#This Row],[ARTICOLO]],FIND(" ",tbStoricoOrdini[[#This Row],[ARTICOLO]]) +1)),"")</f>
        <v>Medium</v>
      </c>
      <c r="L2392" s="3">
        <f>VLOOKUP(tbStoricoOrdini[[#This Row],[ARTICOLO]],tbArticoli[],2,FALSE)</f>
        <v>150</v>
      </c>
      <c r="M2392" s="22">
        <f>tbStoricoOrdini[[#This Row],[IMPORTO]]/tbStoricoOrdini[[#This Row],[PREZZO]]</f>
        <v>1295.3800000000001</v>
      </c>
      <c r="N2392" t="s">
        <v>6</v>
      </c>
      <c r="O2392" s="8">
        <f>VLOOKUP(tbStoricoOrdini[[#This Row],[AGENTE]],tbAgenti[],2,FALSE)</f>
        <v>7.4999999999999997E-2</v>
      </c>
      <c r="P2392" s="2">
        <v>194307</v>
      </c>
      <c r="Q2392" s="2">
        <f>tbStoricoOrdini[[#This Row],[IMPORTO]]*tbStoricoOrdini[[#This Row],[% COMM.]]</f>
        <v>14573.025</v>
      </c>
      <c r="R2392" s="2">
        <f>tbStoricoOrdini[[#This Row],[TOT. COMM.]]+tbStoricoOrdini[[#This Row],[IMPORTO]]</f>
        <v>208880.02499999999</v>
      </c>
    </row>
    <row r="2393" spans="1:18">
      <c r="A2393" s="1">
        <v>43891</v>
      </c>
      <c r="B2393" s="7">
        <f>MONTH(tbStoricoOrdini[[#This Row],[DATA]])</f>
        <v>3</v>
      </c>
      <c r="C2393" t="s">
        <v>2488</v>
      </c>
      <c r="D2393" t="str">
        <f>RIGHT(tbStoricoOrdini[[#This Row],[ORDINE]],4)</f>
        <v>2390</v>
      </c>
      <c r="E2393" t="s">
        <v>46</v>
      </c>
      <c r="F2393" t="str">
        <f>VLOOKUP(tbStoricoOrdini[[#This Row],[CLIENTE]],tbClienti[],3,FALSE)</f>
        <v>Umbria</v>
      </c>
      <c r="G2393" t="str">
        <f>VLOOKUP(tbStoricoOrdini[[#This Row],[CLIENTE]],tbClienti[],7,FALSE)</f>
        <v>BD</v>
      </c>
      <c r="H2393" t="s">
        <v>61</v>
      </c>
      <c r="I2393" t="str">
        <f>IF(LEFT(tbStoricoOrdini[[#This Row],[ARTICOLO]],3) = "COG","COG",LEFT(tbStoricoOrdini[[#This Row],[ARTICOLO]],FIND(" ",tbStoricoOrdini[[#This Row],[ARTICOLO]])-1))</f>
        <v>KLM</v>
      </c>
      <c r="J2393" t="str">
        <f>MID(tbStoricoOrdini[[#This Row],[ARTICOLO]],FIND(" ",tbStoricoOrdini[[#This Row],[ARTICOLO]])+1,4)</f>
        <v>5000</v>
      </c>
      <c r="K2393" t="str">
        <f>IFERROR(RIGHT(tbStoricoOrdini[[#This Row],[ARTICOLO]],LEN(tbStoricoOrdini[[#This Row],[ARTICOLO]])-FIND(" ",tbStoricoOrdini[[#This Row],[ARTICOLO]],FIND(" ",tbStoricoOrdini[[#This Row],[ARTICOLO]]) +1)),"")</f>
        <v>Medium</v>
      </c>
      <c r="L2393" s="3">
        <f>VLOOKUP(tbStoricoOrdini[[#This Row],[ARTICOLO]],tbArticoli[],2,FALSE)</f>
        <v>150</v>
      </c>
      <c r="M2393" s="22">
        <f>tbStoricoOrdini[[#This Row],[IMPORTO]]/tbStoricoOrdini[[#This Row],[PREZZO]]</f>
        <v>2215.3000000000002</v>
      </c>
      <c r="N2393" t="s">
        <v>9</v>
      </c>
      <c r="O2393" s="8">
        <f>VLOOKUP(tbStoricoOrdini[[#This Row],[AGENTE]],tbAgenti[],2,FALSE)</f>
        <v>0.05</v>
      </c>
      <c r="P2393" s="2">
        <v>332295</v>
      </c>
      <c r="Q2393" s="2">
        <f>tbStoricoOrdini[[#This Row],[IMPORTO]]*tbStoricoOrdini[[#This Row],[% COMM.]]</f>
        <v>16614.75</v>
      </c>
      <c r="R2393" s="2">
        <f>tbStoricoOrdini[[#This Row],[TOT. COMM.]]+tbStoricoOrdini[[#This Row],[IMPORTO]]</f>
        <v>348909.75</v>
      </c>
    </row>
    <row r="2394" spans="1:18">
      <c r="A2394" s="1">
        <v>43891</v>
      </c>
      <c r="B2394" s="7">
        <f>MONTH(tbStoricoOrdini[[#This Row],[DATA]])</f>
        <v>3</v>
      </c>
      <c r="C2394" t="s">
        <v>2489</v>
      </c>
      <c r="D2394" t="str">
        <f>RIGHT(tbStoricoOrdini[[#This Row],[ORDINE]],4)</f>
        <v>2391</v>
      </c>
      <c r="E2394" t="s">
        <v>46</v>
      </c>
      <c r="F2394" t="str">
        <f>VLOOKUP(tbStoricoOrdini[[#This Row],[CLIENTE]],tbClienti[],3,FALSE)</f>
        <v>Umbria</v>
      </c>
      <c r="G2394" t="str">
        <f>VLOOKUP(tbStoricoOrdini[[#This Row],[CLIENTE]],tbClienti[],7,FALSE)</f>
        <v>BD</v>
      </c>
      <c r="H2394" t="s">
        <v>79</v>
      </c>
      <c r="I2394" t="str">
        <f>IF(LEFT(tbStoricoOrdini[[#This Row],[ARTICOLO]],3) = "COG","COG",LEFT(tbStoricoOrdini[[#This Row],[ARTICOLO]],FIND(" ",tbStoricoOrdini[[#This Row],[ARTICOLO]])-1))</f>
        <v>COG</v>
      </c>
      <c r="J2394" t="str">
        <f>MID(tbStoricoOrdini[[#This Row],[ARTICOLO]],FIND(" ",tbStoricoOrdini[[#This Row],[ARTICOLO]])+1,4)</f>
        <v>4000</v>
      </c>
      <c r="K2394" t="str">
        <f>IFERROR(RIGHT(tbStoricoOrdini[[#This Row],[ARTICOLO]],LEN(tbStoricoOrdini[[#This Row],[ARTICOLO]])-FIND(" ",tbStoricoOrdini[[#This Row],[ARTICOLO]],FIND(" ",tbStoricoOrdini[[#This Row],[ARTICOLO]]) +1)),"")</f>
        <v>Plus</v>
      </c>
      <c r="L2394" s="3">
        <f>VLOOKUP(tbStoricoOrdini[[#This Row],[ARTICOLO]],tbArticoli[],2,FALSE)</f>
        <v>240</v>
      </c>
      <c r="M2394" s="22">
        <f>tbStoricoOrdini[[#This Row],[IMPORTO]]/tbStoricoOrdini[[#This Row],[PREZZO]]</f>
        <v>262.82499999999999</v>
      </c>
      <c r="N2394" t="s">
        <v>16</v>
      </c>
      <c r="O2394" s="8">
        <f>VLOOKUP(tbStoricoOrdini[[#This Row],[AGENTE]],tbAgenti[],2,FALSE)</f>
        <v>0.05</v>
      </c>
      <c r="P2394" s="2">
        <v>63078</v>
      </c>
      <c r="Q2394" s="2">
        <f>tbStoricoOrdini[[#This Row],[IMPORTO]]*tbStoricoOrdini[[#This Row],[% COMM.]]</f>
        <v>3153.9</v>
      </c>
      <c r="R2394" s="2">
        <f>tbStoricoOrdini[[#This Row],[TOT. COMM.]]+tbStoricoOrdini[[#This Row],[IMPORTO]]</f>
        <v>66231.899999999994</v>
      </c>
    </row>
    <row r="2395" spans="1:18">
      <c r="A2395" s="1">
        <v>43891</v>
      </c>
      <c r="B2395" s="7">
        <f>MONTH(tbStoricoOrdini[[#This Row],[DATA]])</f>
        <v>3</v>
      </c>
      <c r="C2395" t="s">
        <v>2490</v>
      </c>
      <c r="D2395" t="str">
        <f>RIGHT(tbStoricoOrdini[[#This Row],[ORDINE]],4)</f>
        <v>2392</v>
      </c>
      <c r="E2395" t="s">
        <v>46</v>
      </c>
      <c r="F2395" t="str">
        <f>VLOOKUP(tbStoricoOrdini[[#This Row],[CLIENTE]],tbClienti[],3,FALSE)</f>
        <v>Umbria</v>
      </c>
      <c r="G2395" t="str">
        <f>VLOOKUP(tbStoricoOrdini[[#This Row],[CLIENTE]],tbClienti[],7,FALSE)</f>
        <v>BD</v>
      </c>
      <c r="H2395" t="s">
        <v>79</v>
      </c>
      <c r="I2395" t="str">
        <f>IF(LEFT(tbStoricoOrdini[[#This Row],[ARTICOLO]],3) = "COG","COG",LEFT(tbStoricoOrdini[[#This Row],[ARTICOLO]],FIND(" ",tbStoricoOrdini[[#This Row],[ARTICOLO]])-1))</f>
        <v>COG</v>
      </c>
      <c r="J2395" t="str">
        <f>MID(tbStoricoOrdini[[#This Row],[ARTICOLO]],FIND(" ",tbStoricoOrdini[[#This Row],[ARTICOLO]])+1,4)</f>
        <v>4000</v>
      </c>
      <c r="K2395" t="str">
        <f>IFERROR(RIGHT(tbStoricoOrdini[[#This Row],[ARTICOLO]],LEN(tbStoricoOrdini[[#This Row],[ARTICOLO]])-FIND(" ",tbStoricoOrdini[[#This Row],[ARTICOLO]],FIND(" ",tbStoricoOrdini[[#This Row],[ARTICOLO]]) +1)),"")</f>
        <v>Plus</v>
      </c>
      <c r="L2395" s="3">
        <f>VLOOKUP(tbStoricoOrdini[[#This Row],[ARTICOLO]],tbArticoli[],2,FALSE)</f>
        <v>240</v>
      </c>
      <c r="M2395" s="22">
        <f>tbStoricoOrdini[[#This Row],[IMPORTO]]/tbStoricoOrdini[[#This Row],[PREZZO]]</f>
        <v>47.670833333333334</v>
      </c>
      <c r="N2395" t="s">
        <v>39</v>
      </c>
      <c r="O2395" s="8">
        <f>VLOOKUP(tbStoricoOrdini[[#This Row],[AGENTE]],tbAgenti[],2,FALSE)</f>
        <v>0.05</v>
      </c>
      <c r="P2395" s="2">
        <v>11441</v>
      </c>
      <c r="Q2395" s="2">
        <f>tbStoricoOrdini[[#This Row],[IMPORTO]]*tbStoricoOrdini[[#This Row],[% COMM.]]</f>
        <v>572.05000000000007</v>
      </c>
      <c r="R2395" s="2">
        <f>tbStoricoOrdini[[#This Row],[TOT. COMM.]]+tbStoricoOrdini[[#This Row],[IMPORTO]]</f>
        <v>12013.05</v>
      </c>
    </row>
    <row r="2396" spans="1:18">
      <c r="A2396" s="1">
        <v>43891</v>
      </c>
      <c r="B2396" s="7">
        <f>MONTH(tbStoricoOrdini[[#This Row],[DATA]])</f>
        <v>3</v>
      </c>
      <c r="C2396" t="s">
        <v>2491</v>
      </c>
      <c r="D2396" t="str">
        <f>RIGHT(tbStoricoOrdini[[#This Row],[ORDINE]],4)</f>
        <v>2393</v>
      </c>
      <c r="E2396" t="s">
        <v>46</v>
      </c>
      <c r="F2396" t="str">
        <f>VLOOKUP(tbStoricoOrdini[[#This Row],[CLIENTE]],tbClienti[],3,FALSE)</f>
        <v>Umbria</v>
      </c>
      <c r="G2396" t="str">
        <f>VLOOKUP(tbStoricoOrdini[[#This Row],[CLIENTE]],tbClienti[],7,FALSE)</f>
        <v>BD</v>
      </c>
      <c r="H2396" t="s">
        <v>79</v>
      </c>
      <c r="I2396" t="str">
        <f>IF(LEFT(tbStoricoOrdini[[#This Row],[ARTICOLO]],3) = "COG","COG",LEFT(tbStoricoOrdini[[#This Row],[ARTICOLO]],FIND(" ",tbStoricoOrdini[[#This Row],[ARTICOLO]])-1))</f>
        <v>COG</v>
      </c>
      <c r="J2396" t="str">
        <f>MID(tbStoricoOrdini[[#This Row],[ARTICOLO]],FIND(" ",tbStoricoOrdini[[#This Row],[ARTICOLO]])+1,4)</f>
        <v>4000</v>
      </c>
      <c r="K2396" t="str">
        <f>IFERROR(RIGHT(tbStoricoOrdini[[#This Row],[ARTICOLO]],LEN(tbStoricoOrdini[[#This Row],[ARTICOLO]])-FIND(" ",tbStoricoOrdini[[#This Row],[ARTICOLO]],FIND(" ",tbStoricoOrdini[[#This Row],[ARTICOLO]]) +1)),"")</f>
        <v>Plus</v>
      </c>
      <c r="L2396" s="3">
        <f>VLOOKUP(tbStoricoOrdini[[#This Row],[ARTICOLO]],tbArticoli[],2,FALSE)</f>
        <v>240</v>
      </c>
      <c r="M2396" s="22">
        <f>tbStoricoOrdini[[#This Row],[IMPORTO]]/tbStoricoOrdini[[#This Row],[PREZZO]]</f>
        <v>242.5625</v>
      </c>
      <c r="N2396" t="s">
        <v>19</v>
      </c>
      <c r="O2396" s="8">
        <f>VLOOKUP(tbStoricoOrdini[[#This Row],[AGENTE]],tbAgenti[],2,FALSE)</f>
        <v>0.05</v>
      </c>
      <c r="P2396" s="2">
        <v>58215</v>
      </c>
      <c r="Q2396" s="2">
        <f>tbStoricoOrdini[[#This Row],[IMPORTO]]*tbStoricoOrdini[[#This Row],[% COMM.]]</f>
        <v>2910.75</v>
      </c>
      <c r="R2396" s="2">
        <f>tbStoricoOrdini[[#This Row],[TOT. COMM.]]+tbStoricoOrdini[[#This Row],[IMPORTO]]</f>
        <v>61125.75</v>
      </c>
    </row>
    <row r="2397" spans="1:18">
      <c r="A2397" s="1">
        <v>43891</v>
      </c>
      <c r="B2397" s="7">
        <f>MONTH(tbStoricoOrdini[[#This Row],[DATA]])</f>
        <v>3</v>
      </c>
      <c r="C2397" t="s">
        <v>2492</v>
      </c>
      <c r="D2397" t="str">
        <f>RIGHT(tbStoricoOrdini[[#This Row],[ORDINE]],4)</f>
        <v>2394</v>
      </c>
      <c r="E2397" t="s">
        <v>46</v>
      </c>
      <c r="F2397" t="str">
        <f>VLOOKUP(tbStoricoOrdini[[#This Row],[CLIENTE]],tbClienti[],3,FALSE)</f>
        <v>Umbria</v>
      </c>
      <c r="G2397" t="str">
        <f>VLOOKUP(tbStoricoOrdini[[#This Row],[CLIENTE]],tbClienti[],7,FALSE)</f>
        <v>BD</v>
      </c>
      <c r="H2397" t="s">
        <v>79</v>
      </c>
      <c r="I2397" t="str">
        <f>IF(LEFT(tbStoricoOrdini[[#This Row],[ARTICOLO]],3) = "COG","COG",LEFT(tbStoricoOrdini[[#This Row],[ARTICOLO]],FIND(" ",tbStoricoOrdini[[#This Row],[ARTICOLO]])-1))</f>
        <v>COG</v>
      </c>
      <c r="J2397" t="str">
        <f>MID(tbStoricoOrdini[[#This Row],[ARTICOLO]],FIND(" ",tbStoricoOrdini[[#This Row],[ARTICOLO]])+1,4)</f>
        <v>4000</v>
      </c>
      <c r="K2397" t="str">
        <f>IFERROR(RIGHT(tbStoricoOrdini[[#This Row],[ARTICOLO]],LEN(tbStoricoOrdini[[#This Row],[ARTICOLO]])-FIND(" ",tbStoricoOrdini[[#This Row],[ARTICOLO]],FIND(" ",tbStoricoOrdini[[#This Row],[ARTICOLO]]) +1)),"")</f>
        <v>Plus</v>
      </c>
      <c r="L2397" s="3">
        <f>VLOOKUP(tbStoricoOrdini[[#This Row],[ARTICOLO]],tbArticoli[],2,FALSE)</f>
        <v>240</v>
      </c>
      <c r="M2397" s="22">
        <f>tbStoricoOrdini[[#This Row],[IMPORTO]]/tbStoricoOrdini[[#This Row],[PREZZO]]</f>
        <v>247.38749999999999</v>
      </c>
      <c r="N2397" t="s">
        <v>15</v>
      </c>
      <c r="O2397" s="8">
        <f>VLOOKUP(tbStoricoOrdini[[#This Row],[AGENTE]],tbAgenti[],2,FALSE)</f>
        <v>0.08</v>
      </c>
      <c r="P2397" s="2">
        <v>59373</v>
      </c>
      <c r="Q2397" s="2">
        <f>tbStoricoOrdini[[#This Row],[IMPORTO]]*tbStoricoOrdini[[#This Row],[% COMM.]]</f>
        <v>4749.84</v>
      </c>
      <c r="R2397" s="2">
        <f>tbStoricoOrdini[[#This Row],[TOT. COMM.]]+tbStoricoOrdini[[#This Row],[IMPORTO]]</f>
        <v>64122.84</v>
      </c>
    </row>
    <row r="2398" spans="1:18">
      <c r="A2398" s="1">
        <v>43891</v>
      </c>
      <c r="B2398" s="7">
        <f>MONTH(tbStoricoOrdini[[#This Row],[DATA]])</f>
        <v>3</v>
      </c>
      <c r="C2398" t="s">
        <v>2493</v>
      </c>
      <c r="D2398" t="str">
        <f>RIGHT(tbStoricoOrdini[[#This Row],[ORDINE]],4)</f>
        <v>2395</v>
      </c>
      <c r="E2398" t="s">
        <v>46</v>
      </c>
      <c r="F2398" t="str">
        <f>VLOOKUP(tbStoricoOrdini[[#This Row],[CLIENTE]],tbClienti[],3,FALSE)</f>
        <v>Umbria</v>
      </c>
      <c r="G2398" t="str">
        <f>VLOOKUP(tbStoricoOrdini[[#This Row],[CLIENTE]],tbClienti[],7,FALSE)</f>
        <v>BD</v>
      </c>
      <c r="H2398" t="s">
        <v>79</v>
      </c>
      <c r="I2398" t="str">
        <f>IF(LEFT(tbStoricoOrdini[[#This Row],[ARTICOLO]],3) = "COG","COG",LEFT(tbStoricoOrdini[[#This Row],[ARTICOLO]],FIND(" ",tbStoricoOrdini[[#This Row],[ARTICOLO]])-1))</f>
        <v>COG</v>
      </c>
      <c r="J2398" t="str">
        <f>MID(tbStoricoOrdini[[#This Row],[ARTICOLO]],FIND(" ",tbStoricoOrdini[[#This Row],[ARTICOLO]])+1,4)</f>
        <v>4000</v>
      </c>
      <c r="K2398" t="str">
        <f>IFERROR(RIGHT(tbStoricoOrdini[[#This Row],[ARTICOLO]],LEN(tbStoricoOrdini[[#This Row],[ARTICOLO]])-FIND(" ",tbStoricoOrdini[[#This Row],[ARTICOLO]],FIND(" ",tbStoricoOrdini[[#This Row],[ARTICOLO]]) +1)),"")</f>
        <v>Plus</v>
      </c>
      <c r="L2398" s="3">
        <f>VLOOKUP(tbStoricoOrdini[[#This Row],[ARTICOLO]],tbArticoli[],2,FALSE)</f>
        <v>240</v>
      </c>
      <c r="M2398" s="22">
        <f>tbStoricoOrdini[[#This Row],[IMPORTO]]/tbStoricoOrdini[[#This Row],[PREZZO]]</f>
        <v>0.60833333333333328</v>
      </c>
      <c r="N2398" t="s">
        <v>14</v>
      </c>
      <c r="O2398" s="8">
        <f>VLOOKUP(tbStoricoOrdini[[#This Row],[AGENTE]],tbAgenti[],2,FALSE)</f>
        <v>0.05</v>
      </c>
      <c r="P2398" s="2">
        <v>146</v>
      </c>
      <c r="Q2398" s="2">
        <f>tbStoricoOrdini[[#This Row],[IMPORTO]]*tbStoricoOrdini[[#This Row],[% COMM.]]</f>
        <v>7.3000000000000007</v>
      </c>
      <c r="R2398" s="2">
        <f>tbStoricoOrdini[[#This Row],[TOT. COMM.]]+tbStoricoOrdini[[#This Row],[IMPORTO]]</f>
        <v>153.30000000000001</v>
      </c>
    </row>
    <row r="2399" spans="1:18">
      <c r="A2399" s="1">
        <v>43891</v>
      </c>
      <c r="B2399" s="7">
        <f>MONTH(tbStoricoOrdini[[#This Row],[DATA]])</f>
        <v>3</v>
      </c>
      <c r="C2399" t="s">
        <v>2494</v>
      </c>
      <c r="D2399" t="str">
        <f>RIGHT(tbStoricoOrdini[[#This Row],[ORDINE]],4)</f>
        <v>2396</v>
      </c>
      <c r="E2399" t="s">
        <v>46</v>
      </c>
      <c r="F2399" t="str">
        <f>VLOOKUP(tbStoricoOrdini[[#This Row],[CLIENTE]],tbClienti[],3,FALSE)</f>
        <v>Umbria</v>
      </c>
      <c r="G2399" t="str">
        <f>VLOOKUP(tbStoricoOrdini[[#This Row],[CLIENTE]],tbClienti[],7,FALSE)</f>
        <v>BD</v>
      </c>
      <c r="H2399" t="s">
        <v>79</v>
      </c>
      <c r="I2399" t="str">
        <f>IF(LEFT(tbStoricoOrdini[[#This Row],[ARTICOLO]],3) = "COG","COG",LEFT(tbStoricoOrdini[[#This Row],[ARTICOLO]],FIND(" ",tbStoricoOrdini[[#This Row],[ARTICOLO]])-1))</f>
        <v>COG</v>
      </c>
      <c r="J2399" t="str">
        <f>MID(tbStoricoOrdini[[#This Row],[ARTICOLO]],FIND(" ",tbStoricoOrdini[[#This Row],[ARTICOLO]])+1,4)</f>
        <v>4000</v>
      </c>
      <c r="K2399" t="str">
        <f>IFERROR(RIGHT(tbStoricoOrdini[[#This Row],[ARTICOLO]],LEN(tbStoricoOrdini[[#This Row],[ARTICOLO]])-FIND(" ",tbStoricoOrdini[[#This Row],[ARTICOLO]],FIND(" ",tbStoricoOrdini[[#This Row],[ARTICOLO]]) +1)),"")</f>
        <v>Plus</v>
      </c>
      <c r="L2399" s="3">
        <f>VLOOKUP(tbStoricoOrdini[[#This Row],[ARTICOLO]],tbArticoli[],2,FALSE)</f>
        <v>240</v>
      </c>
      <c r="M2399" s="22">
        <f>tbStoricoOrdini[[#This Row],[IMPORTO]]/tbStoricoOrdini[[#This Row],[PREZZO]]</f>
        <v>24.279166666666665</v>
      </c>
      <c r="N2399" t="s">
        <v>17</v>
      </c>
      <c r="O2399" s="8">
        <f>VLOOKUP(tbStoricoOrdini[[#This Row],[AGENTE]],tbAgenti[],2,FALSE)</f>
        <v>0.08</v>
      </c>
      <c r="P2399" s="2">
        <v>5827</v>
      </c>
      <c r="Q2399" s="2">
        <f>tbStoricoOrdini[[#This Row],[IMPORTO]]*tbStoricoOrdini[[#This Row],[% COMM.]]</f>
        <v>466.16</v>
      </c>
      <c r="R2399" s="2">
        <f>tbStoricoOrdini[[#This Row],[TOT. COMM.]]+tbStoricoOrdini[[#This Row],[IMPORTO]]</f>
        <v>6293.16</v>
      </c>
    </row>
    <row r="2400" spans="1:18">
      <c r="A2400" s="1">
        <v>43891</v>
      </c>
      <c r="B2400" s="7">
        <f>MONTH(tbStoricoOrdini[[#This Row],[DATA]])</f>
        <v>3</v>
      </c>
      <c r="C2400" t="s">
        <v>2495</v>
      </c>
      <c r="D2400" t="str">
        <f>RIGHT(tbStoricoOrdini[[#This Row],[ORDINE]],4)</f>
        <v>2397</v>
      </c>
      <c r="E2400" t="s">
        <v>46</v>
      </c>
      <c r="F2400" t="str">
        <f>VLOOKUP(tbStoricoOrdini[[#This Row],[CLIENTE]],tbClienti[],3,FALSE)</f>
        <v>Umbria</v>
      </c>
      <c r="G2400" t="str">
        <f>VLOOKUP(tbStoricoOrdini[[#This Row],[CLIENTE]],tbClienti[],7,FALSE)</f>
        <v>BD</v>
      </c>
      <c r="H2400" t="s">
        <v>79</v>
      </c>
      <c r="I2400" t="str">
        <f>IF(LEFT(tbStoricoOrdini[[#This Row],[ARTICOLO]],3) = "COG","COG",LEFT(tbStoricoOrdini[[#This Row],[ARTICOLO]],FIND(" ",tbStoricoOrdini[[#This Row],[ARTICOLO]])-1))</f>
        <v>COG</v>
      </c>
      <c r="J2400" t="str">
        <f>MID(tbStoricoOrdini[[#This Row],[ARTICOLO]],FIND(" ",tbStoricoOrdini[[#This Row],[ARTICOLO]])+1,4)</f>
        <v>4000</v>
      </c>
      <c r="K2400" t="str">
        <f>IFERROR(RIGHT(tbStoricoOrdini[[#This Row],[ARTICOLO]],LEN(tbStoricoOrdini[[#This Row],[ARTICOLO]])-FIND(" ",tbStoricoOrdini[[#This Row],[ARTICOLO]],FIND(" ",tbStoricoOrdini[[#This Row],[ARTICOLO]]) +1)),"")</f>
        <v>Plus</v>
      </c>
      <c r="L2400" s="3">
        <f>VLOOKUP(tbStoricoOrdini[[#This Row],[ARTICOLO]],tbArticoli[],2,FALSE)</f>
        <v>240</v>
      </c>
      <c r="M2400" s="22">
        <f>tbStoricoOrdini[[#This Row],[IMPORTO]]/tbStoricoOrdini[[#This Row],[PREZZO]]</f>
        <v>97.07083333333334</v>
      </c>
      <c r="N2400" t="s">
        <v>18</v>
      </c>
      <c r="O2400" s="8">
        <f>VLOOKUP(tbStoricoOrdini[[#This Row],[AGENTE]],tbAgenti[],2,FALSE)</f>
        <v>0.03</v>
      </c>
      <c r="P2400" s="2">
        <v>23297</v>
      </c>
      <c r="Q2400" s="2">
        <f>tbStoricoOrdini[[#This Row],[IMPORTO]]*tbStoricoOrdini[[#This Row],[% COMM.]]</f>
        <v>698.91</v>
      </c>
      <c r="R2400" s="2">
        <f>tbStoricoOrdini[[#This Row],[TOT. COMM.]]+tbStoricoOrdini[[#This Row],[IMPORTO]]</f>
        <v>23995.91</v>
      </c>
    </row>
    <row r="2401" spans="1:18">
      <c r="A2401" s="1">
        <v>43891</v>
      </c>
      <c r="B2401" s="7">
        <f>MONTH(tbStoricoOrdini[[#This Row],[DATA]])</f>
        <v>3</v>
      </c>
      <c r="C2401" t="s">
        <v>2496</v>
      </c>
      <c r="D2401" t="str">
        <f>RIGHT(tbStoricoOrdini[[#This Row],[ORDINE]],4)</f>
        <v>2398</v>
      </c>
      <c r="E2401" t="s">
        <v>46</v>
      </c>
      <c r="F2401" t="str">
        <f>VLOOKUP(tbStoricoOrdini[[#This Row],[CLIENTE]],tbClienti[],3,FALSE)</f>
        <v>Umbria</v>
      </c>
      <c r="G2401" t="str">
        <f>VLOOKUP(tbStoricoOrdini[[#This Row],[CLIENTE]],tbClienti[],7,FALSE)</f>
        <v>BD</v>
      </c>
      <c r="H2401" t="s">
        <v>79</v>
      </c>
      <c r="I2401" t="str">
        <f>IF(LEFT(tbStoricoOrdini[[#This Row],[ARTICOLO]],3) = "COG","COG",LEFT(tbStoricoOrdini[[#This Row],[ARTICOLO]],FIND(" ",tbStoricoOrdini[[#This Row],[ARTICOLO]])-1))</f>
        <v>COG</v>
      </c>
      <c r="J2401" t="str">
        <f>MID(tbStoricoOrdini[[#This Row],[ARTICOLO]],FIND(" ",tbStoricoOrdini[[#This Row],[ARTICOLO]])+1,4)</f>
        <v>4000</v>
      </c>
      <c r="K2401" t="str">
        <f>IFERROR(RIGHT(tbStoricoOrdini[[#This Row],[ARTICOLO]],LEN(tbStoricoOrdini[[#This Row],[ARTICOLO]])-FIND(" ",tbStoricoOrdini[[#This Row],[ARTICOLO]],FIND(" ",tbStoricoOrdini[[#This Row],[ARTICOLO]]) +1)),"")</f>
        <v>Plus</v>
      </c>
      <c r="L2401" s="3">
        <f>VLOOKUP(tbStoricoOrdini[[#This Row],[ARTICOLO]],tbArticoli[],2,FALSE)</f>
        <v>240</v>
      </c>
      <c r="M2401" s="22">
        <f>tbStoricoOrdini[[#This Row],[IMPORTO]]/tbStoricoOrdini[[#This Row],[PREZZO]]</f>
        <v>4.05</v>
      </c>
      <c r="N2401" t="s">
        <v>13</v>
      </c>
      <c r="O2401" s="8">
        <f>VLOOKUP(tbStoricoOrdini[[#This Row],[AGENTE]],tbAgenti[],2,FALSE)</f>
        <v>0.1</v>
      </c>
      <c r="P2401" s="2">
        <v>972</v>
      </c>
      <c r="Q2401" s="2">
        <f>tbStoricoOrdini[[#This Row],[IMPORTO]]*tbStoricoOrdini[[#This Row],[% COMM.]]</f>
        <v>97.2</v>
      </c>
      <c r="R2401" s="2">
        <f>tbStoricoOrdini[[#This Row],[TOT. COMM.]]+tbStoricoOrdini[[#This Row],[IMPORTO]]</f>
        <v>1069.2</v>
      </c>
    </row>
    <row r="2402" spans="1:18">
      <c r="A2402" s="1">
        <v>43891</v>
      </c>
      <c r="B2402" s="7">
        <f>MONTH(tbStoricoOrdini[[#This Row],[DATA]])</f>
        <v>3</v>
      </c>
      <c r="C2402" t="s">
        <v>2497</v>
      </c>
      <c r="D2402" t="str">
        <f>RIGHT(tbStoricoOrdini[[#This Row],[ORDINE]],4)</f>
        <v>2399</v>
      </c>
      <c r="E2402" t="s">
        <v>46</v>
      </c>
      <c r="F2402" t="str">
        <f>VLOOKUP(tbStoricoOrdini[[#This Row],[CLIENTE]],tbClienti[],3,FALSE)</f>
        <v>Umbria</v>
      </c>
      <c r="G2402" t="str">
        <f>VLOOKUP(tbStoricoOrdini[[#This Row],[CLIENTE]],tbClienti[],7,FALSE)</f>
        <v>BD</v>
      </c>
      <c r="H2402" t="s">
        <v>79</v>
      </c>
      <c r="I2402" t="str">
        <f>IF(LEFT(tbStoricoOrdini[[#This Row],[ARTICOLO]],3) = "COG","COG",LEFT(tbStoricoOrdini[[#This Row],[ARTICOLO]],FIND(" ",tbStoricoOrdini[[#This Row],[ARTICOLO]])-1))</f>
        <v>COG</v>
      </c>
      <c r="J2402" t="str">
        <f>MID(tbStoricoOrdini[[#This Row],[ARTICOLO]],FIND(" ",tbStoricoOrdini[[#This Row],[ARTICOLO]])+1,4)</f>
        <v>4000</v>
      </c>
      <c r="K2402" t="str">
        <f>IFERROR(RIGHT(tbStoricoOrdini[[#This Row],[ARTICOLO]],LEN(tbStoricoOrdini[[#This Row],[ARTICOLO]])-FIND(" ",tbStoricoOrdini[[#This Row],[ARTICOLO]],FIND(" ",tbStoricoOrdini[[#This Row],[ARTICOLO]]) +1)),"")</f>
        <v>Plus</v>
      </c>
      <c r="L2402" s="3">
        <f>VLOOKUP(tbStoricoOrdini[[#This Row],[ARTICOLO]],tbArticoli[],2,FALSE)</f>
        <v>240</v>
      </c>
      <c r="M2402" s="22">
        <f>tbStoricoOrdini[[#This Row],[IMPORTO]]/tbStoricoOrdini[[#This Row],[PREZZO]]</f>
        <v>4.2</v>
      </c>
      <c r="N2402" t="s">
        <v>6</v>
      </c>
      <c r="O2402" s="8">
        <f>VLOOKUP(tbStoricoOrdini[[#This Row],[AGENTE]],tbAgenti[],2,FALSE)</f>
        <v>7.4999999999999997E-2</v>
      </c>
      <c r="P2402" s="2">
        <v>1008</v>
      </c>
      <c r="Q2402" s="2">
        <f>tbStoricoOrdini[[#This Row],[IMPORTO]]*tbStoricoOrdini[[#This Row],[% COMM.]]</f>
        <v>75.599999999999994</v>
      </c>
      <c r="R2402" s="2">
        <f>tbStoricoOrdini[[#This Row],[TOT. COMM.]]+tbStoricoOrdini[[#This Row],[IMPORTO]]</f>
        <v>1083.5999999999999</v>
      </c>
    </row>
    <row r="2403" spans="1:18">
      <c r="A2403" s="1">
        <v>43891</v>
      </c>
      <c r="B2403" s="7">
        <f>MONTH(tbStoricoOrdini[[#This Row],[DATA]])</f>
        <v>3</v>
      </c>
      <c r="C2403" t="s">
        <v>2498</v>
      </c>
      <c r="D2403" t="str">
        <f>RIGHT(tbStoricoOrdini[[#This Row],[ORDINE]],4)</f>
        <v>2400</v>
      </c>
      <c r="E2403" t="s">
        <v>46</v>
      </c>
      <c r="F2403" t="str">
        <f>VLOOKUP(tbStoricoOrdini[[#This Row],[CLIENTE]],tbClienti[],3,FALSE)</f>
        <v>Umbria</v>
      </c>
      <c r="G2403" t="str">
        <f>VLOOKUP(tbStoricoOrdini[[#This Row],[CLIENTE]],tbClienti[],7,FALSE)</f>
        <v>BD</v>
      </c>
      <c r="H2403" t="s">
        <v>79</v>
      </c>
      <c r="I2403" t="str">
        <f>IF(LEFT(tbStoricoOrdini[[#This Row],[ARTICOLO]],3) = "COG","COG",LEFT(tbStoricoOrdini[[#This Row],[ARTICOLO]],FIND(" ",tbStoricoOrdini[[#This Row],[ARTICOLO]])-1))</f>
        <v>COG</v>
      </c>
      <c r="J2403" t="str">
        <f>MID(tbStoricoOrdini[[#This Row],[ARTICOLO]],FIND(" ",tbStoricoOrdini[[#This Row],[ARTICOLO]])+1,4)</f>
        <v>4000</v>
      </c>
      <c r="K2403" t="str">
        <f>IFERROR(RIGHT(tbStoricoOrdini[[#This Row],[ARTICOLO]],LEN(tbStoricoOrdini[[#This Row],[ARTICOLO]])-FIND(" ",tbStoricoOrdini[[#This Row],[ARTICOLO]],FIND(" ",tbStoricoOrdini[[#This Row],[ARTICOLO]]) +1)),"")</f>
        <v>Plus</v>
      </c>
      <c r="L2403" s="3">
        <f>VLOOKUP(tbStoricoOrdini[[#This Row],[ARTICOLO]],tbArticoli[],2,FALSE)</f>
        <v>240</v>
      </c>
      <c r="M2403" s="22">
        <f>tbStoricoOrdini[[#This Row],[IMPORTO]]/tbStoricoOrdini[[#This Row],[PREZZO]]</f>
        <v>942.67083333333335</v>
      </c>
      <c r="N2403" t="s">
        <v>9</v>
      </c>
      <c r="O2403" s="8">
        <f>VLOOKUP(tbStoricoOrdini[[#This Row],[AGENTE]],tbAgenti[],2,FALSE)</f>
        <v>0.05</v>
      </c>
      <c r="P2403" s="2">
        <v>226241</v>
      </c>
      <c r="Q2403" s="2">
        <f>tbStoricoOrdini[[#This Row],[IMPORTO]]*tbStoricoOrdini[[#This Row],[% COMM.]]</f>
        <v>11312.050000000001</v>
      </c>
      <c r="R2403" s="2">
        <f>tbStoricoOrdini[[#This Row],[TOT. COMM.]]+tbStoricoOrdini[[#This Row],[IMPORTO]]</f>
        <v>237553.05</v>
      </c>
    </row>
    <row r="2404" spans="1:18">
      <c r="A2404" s="1">
        <v>43891</v>
      </c>
      <c r="B2404" s="7">
        <f>MONTH(tbStoricoOrdini[[#This Row],[DATA]])</f>
        <v>3</v>
      </c>
      <c r="C2404" t="s">
        <v>2499</v>
      </c>
      <c r="D2404" t="str">
        <f>RIGHT(tbStoricoOrdini[[#This Row],[ORDINE]],4)</f>
        <v>2401</v>
      </c>
      <c r="E2404" t="s">
        <v>46</v>
      </c>
      <c r="F2404" t="str">
        <f>VLOOKUP(tbStoricoOrdini[[#This Row],[CLIENTE]],tbClienti[],3,FALSE)</f>
        <v>Umbria</v>
      </c>
      <c r="G2404" t="str">
        <f>VLOOKUP(tbStoricoOrdini[[#This Row],[CLIENTE]],tbClienti[],7,FALSE)</f>
        <v>BD</v>
      </c>
      <c r="H2404" t="s">
        <v>60</v>
      </c>
      <c r="I2404" t="str">
        <f>IF(LEFT(tbStoricoOrdini[[#This Row],[ARTICOLO]],3) = "COG","COG",LEFT(tbStoricoOrdini[[#This Row],[ARTICOLO]],FIND(" ",tbStoricoOrdini[[#This Row],[ARTICOLO]])-1))</f>
        <v>KLM</v>
      </c>
      <c r="J2404" t="str">
        <f>MID(tbStoricoOrdini[[#This Row],[ARTICOLO]],FIND(" ",tbStoricoOrdini[[#This Row],[ARTICOLO]])+1,4)</f>
        <v>5000</v>
      </c>
      <c r="K2404" t="str">
        <f>IFERROR(RIGHT(tbStoricoOrdini[[#This Row],[ARTICOLO]],LEN(tbStoricoOrdini[[#This Row],[ARTICOLO]])-FIND(" ",tbStoricoOrdini[[#This Row],[ARTICOLO]],FIND(" ",tbStoricoOrdini[[#This Row],[ARTICOLO]]) +1)),"")</f>
        <v>Plus</v>
      </c>
      <c r="L2404" s="3">
        <f>VLOOKUP(tbStoricoOrdini[[#This Row],[ARTICOLO]],tbArticoli[],2,FALSE)</f>
        <v>175</v>
      </c>
      <c r="M2404" s="22">
        <f>tbStoricoOrdini[[#This Row],[IMPORTO]]/tbStoricoOrdini[[#This Row],[PREZZO]]</f>
        <v>124.59428571428572</v>
      </c>
      <c r="N2404" t="s">
        <v>19</v>
      </c>
      <c r="O2404" s="8">
        <f>VLOOKUP(tbStoricoOrdini[[#This Row],[AGENTE]],tbAgenti[],2,FALSE)</f>
        <v>0.05</v>
      </c>
      <c r="P2404" s="2">
        <v>21804</v>
      </c>
      <c r="Q2404" s="2">
        <f>tbStoricoOrdini[[#This Row],[IMPORTO]]*tbStoricoOrdini[[#This Row],[% COMM.]]</f>
        <v>1090.2</v>
      </c>
      <c r="R2404" s="2">
        <f>tbStoricoOrdini[[#This Row],[TOT. COMM.]]+tbStoricoOrdini[[#This Row],[IMPORTO]]</f>
        <v>22894.2</v>
      </c>
    </row>
    <row r="2405" spans="1:18">
      <c r="A2405" s="1">
        <v>43891</v>
      </c>
      <c r="B2405" s="7">
        <f>MONTH(tbStoricoOrdini[[#This Row],[DATA]])</f>
        <v>3</v>
      </c>
      <c r="C2405" t="s">
        <v>2500</v>
      </c>
      <c r="D2405" t="str">
        <f>RIGHT(tbStoricoOrdini[[#This Row],[ORDINE]],4)</f>
        <v>2402</v>
      </c>
      <c r="E2405" t="s">
        <v>46</v>
      </c>
      <c r="F2405" t="str">
        <f>VLOOKUP(tbStoricoOrdini[[#This Row],[CLIENTE]],tbClienti[],3,FALSE)</f>
        <v>Umbria</v>
      </c>
      <c r="G2405" t="str">
        <f>VLOOKUP(tbStoricoOrdini[[#This Row],[CLIENTE]],tbClienti[],7,FALSE)</f>
        <v>BD</v>
      </c>
      <c r="H2405" t="s">
        <v>60</v>
      </c>
      <c r="I2405" t="str">
        <f>IF(LEFT(tbStoricoOrdini[[#This Row],[ARTICOLO]],3) = "COG","COG",LEFT(tbStoricoOrdini[[#This Row],[ARTICOLO]],FIND(" ",tbStoricoOrdini[[#This Row],[ARTICOLO]])-1))</f>
        <v>KLM</v>
      </c>
      <c r="J2405" t="str">
        <f>MID(tbStoricoOrdini[[#This Row],[ARTICOLO]],FIND(" ",tbStoricoOrdini[[#This Row],[ARTICOLO]])+1,4)</f>
        <v>5000</v>
      </c>
      <c r="K2405" t="str">
        <f>IFERROR(RIGHT(tbStoricoOrdini[[#This Row],[ARTICOLO]],LEN(tbStoricoOrdini[[#This Row],[ARTICOLO]])-FIND(" ",tbStoricoOrdini[[#This Row],[ARTICOLO]],FIND(" ",tbStoricoOrdini[[#This Row],[ARTICOLO]]) +1)),"")</f>
        <v>Plus</v>
      </c>
      <c r="L2405" s="3">
        <f>VLOOKUP(tbStoricoOrdini[[#This Row],[ARTICOLO]],tbArticoli[],2,FALSE)</f>
        <v>175</v>
      </c>
      <c r="M2405" s="22">
        <f>tbStoricoOrdini[[#This Row],[IMPORTO]]/tbStoricoOrdini[[#This Row],[PREZZO]]</f>
        <v>3.5714285714285716</v>
      </c>
      <c r="N2405" t="s">
        <v>15</v>
      </c>
      <c r="O2405" s="8">
        <f>VLOOKUP(tbStoricoOrdini[[#This Row],[AGENTE]],tbAgenti[],2,FALSE)</f>
        <v>0.08</v>
      </c>
      <c r="P2405" s="2">
        <v>625</v>
      </c>
      <c r="Q2405" s="2">
        <f>tbStoricoOrdini[[#This Row],[IMPORTO]]*tbStoricoOrdini[[#This Row],[% COMM.]]</f>
        <v>50</v>
      </c>
      <c r="R2405" s="2">
        <f>tbStoricoOrdini[[#This Row],[TOT. COMM.]]+tbStoricoOrdini[[#This Row],[IMPORTO]]</f>
        <v>675</v>
      </c>
    </row>
    <row r="2406" spans="1:18">
      <c r="A2406" s="1">
        <v>43891</v>
      </c>
      <c r="B2406" s="7">
        <f>MONTH(tbStoricoOrdini[[#This Row],[DATA]])</f>
        <v>3</v>
      </c>
      <c r="C2406" t="s">
        <v>2501</v>
      </c>
      <c r="D2406" t="str">
        <f>RIGHT(tbStoricoOrdini[[#This Row],[ORDINE]],4)</f>
        <v>2403</v>
      </c>
      <c r="E2406" t="s">
        <v>46</v>
      </c>
      <c r="F2406" t="str">
        <f>VLOOKUP(tbStoricoOrdini[[#This Row],[CLIENTE]],tbClienti[],3,FALSE)</f>
        <v>Umbria</v>
      </c>
      <c r="G2406" t="str">
        <f>VLOOKUP(tbStoricoOrdini[[#This Row],[CLIENTE]],tbClienti[],7,FALSE)</f>
        <v>BD</v>
      </c>
      <c r="H2406" t="s">
        <v>60</v>
      </c>
      <c r="I2406" t="str">
        <f>IF(LEFT(tbStoricoOrdini[[#This Row],[ARTICOLO]],3) = "COG","COG",LEFT(tbStoricoOrdini[[#This Row],[ARTICOLO]],FIND(" ",tbStoricoOrdini[[#This Row],[ARTICOLO]])-1))</f>
        <v>KLM</v>
      </c>
      <c r="J2406" t="str">
        <f>MID(tbStoricoOrdini[[#This Row],[ARTICOLO]],FIND(" ",tbStoricoOrdini[[#This Row],[ARTICOLO]])+1,4)</f>
        <v>5000</v>
      </c>
      <c r="K2406" t="str">
        <f>IFERROR(RIGHT(tbStoricoOrdini[[#This Row],[ARTICOLO]],LEN(tbStoricoOrdini[[#This Row],[ARTICOLO]])-FIND(" ",tbStoricoOrdini[[#This Row],[ARTICOLO]],FIND(" ",tbStoricoOrdini[[#This Row],[ARTICOLO]]) +1)),"")</f>
        <v>Plus</v>
      </c>
      <c r="L2406" s="3">
        <f>VLOOKUP(tbStoricoOrdini[[#This Row],[ARTICOLO]],tbArticoli[],2,FALSE)</f>
        <v>175</v>
      </c>
      <c r="M2406" s="22">
        <f>tbStoricoOrdini[[#This Row],[IMPORTO]]/tbStoricoOrdini[[#This Row],[PREZZO]]</f>
        <v>12.257142857142858</v>
      </c>
      <c r="N2406" t="s">
        <v>14</v>
      </c>
      <c r="O2406" s="8">
        <f>VLOOKUP(tbStoricoOrdini[[#This Row],[AGENTE]],tbAgenti[],2,FALSE)</f>
        <v>0.05</v>
      </c>
      <c r="P2406" s="2">
        <v>2145</v>
      </c>
      <c r="Q2406" s="2">
        <f>tbStoricoOrdini[[#This Row],[IMPORTO]]*tbStoricoOrdini[[#This Row],[% COMM.]]</f>
        <v>107.25</v>
      </c>
      <c r="R2406" s="2">
        <f>tbStoricoOrdini[[#This Row],[TOT. COMM.]]+tbStoricoOrdini[[#This Row],[IMPORTO]]</f>
        <v>2252.25</v>
      </c>
    </row>
    <row r="2407" spans="1:18">
      <c r="A2407" s="1">
        <v>43891</v>
      </c>
      <c r="B2407" s="7">
        <f>MONTH(tbStoricoOrdini[[#This Row],[DATA]])</f>
        <v>3</v>
      </c>
      <c r="C2407" t="s">
        <v>2502</v>
      </c>
      <c r="D2407" t="str">
        <f>RIGHT(tbStoricoOrdini[[#This Row],[ORDINE]],4)</f>
        <v>2404</v>
      </c>
      <c r="E2407" t="s">
        <v>46</v>
      </c>
      <c r="F2407" t="str">
        <f>VLOOKUP(tbStoricoOrdini[[#This Row],[CLIENTE]],tbClienti[],3,FALSE)</f>
        <v>Umbria</v>
      </c>
      <c r="G2407" t="str">
        <f>VLOOKUP(tbStoricoOrdini[[#This Row],[CLIENTE]],tbClienti[],7,FALSE)</f>
        <v>BD</v>
      </c>
      <c r="H2407" t="s">
        <v>60</v>
      </c>
      <c r="I2407" t="str">
        <f>IF(LEFT(tbStoricoOrdini[[#This Row],[ARTICOLO]],3) = "COG","COG",LEFT(tbStoricoOrdini[[#This Row],[ARTICOLO]],FIND(" ",tbStoricoOrdini[[#This Row],[ARTICOLO]])-1))</f>
        <v>KLM</v>
      </c>
      <c r="J2407" t="str">
        <f>MID(tbStoricoOrdini[[#This Row],[ARTICOLO]],FIND(" ",tbStoricoOrdini[[#This Row],[ARTICOLO]])+1,4)</f>
        <v>5000</v>
      </c>
      <c r="K2407" t="str">
        <f>IFERROR(RIGHT(tbStoricoOrdini[[#This Row],[ARTICOLO]],LEN(tbStoricoOrdini[[#This Row],[ARTICOLO]])-FIND(" ",tbStoricoOrdini[[#This Row],[ARTICOLO]],FIND(" ",tbStoricoOrdini[[#This Row],[ARTICOLO]]) +1)),"")</f>
        <v>Plus</v>
      </c>
      <c r="L2407" s="3">
        <f>VLOOKUP(tbStoricoOrdini[[#This Row],[ARTICOLO]],tbArticoli[],2,FALSE)</f>
        <v>175</v>
      </c>
      <c r="M2407" s="22">
        <f>tbStoricoOrdini[[#This Row],[IMPORTO]]/tbStoricoOrdini[[#This Row],[PREZZO]]</f>
        <v>0.30285714285714288</v>
      </c>
      <c r="N2407" t="s">
        <v>7</v>
      </c>
      <c r="O2407" s="8">
        <f>VLOOKUP(tbStoricoOrdini[[#This Row],[AGENTE]],tbAgenti[],2,FALSE)</f>
        <v>0.03</v>
      </c>
      <c r="P2407" s="2">
        <v>53</v>
      </c>
      <c r="Q2407" s="2">
        <f>tbStoricoOrdini[[#This Row],[IMPORTO]]*tbStoricoOrdini[[#This Row],[% COMM.]]</f>
        <v>1.5899999999999999</v>
      </c>
      <c r="R2407" s="2">
        <f>tbStoricoOrdini[[#This Row],[TOT. COMM.]]+tbStoricoOrdini[[#This Row],[IMPORTO]]</f>
        <v>54.59</v>
      </c>
    </row>
    <row r="2408" spans="1:18">
      <c r="A2408" s="1">
        <v>43891</v>
      </c>
      <c r="B2408" s="7">
        <f>MONTH(tbStoricoOrdini[[#This Row],[DATA]])</f>
        <v>3</v>
      </c>
      <c r="C2408" t="s">
        <v>2503</v>
      </c>
      <c r="D2408" t="str">
        <f>RIGHT(tbStoricoOrdini[[#This Row],[ORDINE]],4)</f>
        <v>2405</v>
      </c>
      <c r="E2408" t="s">
        <v>46</v>
      </c>
      <c r="F2408" t="str">
        <f>VLOOKUP(tbStoricoOrdini[[#This Row],[CLIENTE]],tbClienti[],3,FALSE)</f>
        <v>Umbria</v>
      </c>
      <c r="G2408" t="str">
        <f>VLOOKUP(tbStoricoOrdini[[#This Row],[CLIENTE]],tbClienti[],7,FALSE)</f>
        <v>BD</v>
      </c>
      <c r="H2408" t="s">
        <v>60</v>
      </c>
      <c r="I2408" t="str">
        <f>IF(LEFT(tbStoricoOrdini[[#This Row],[ARTICOLO]],3) = "COG","COG",LEFT(tbStoricoOrdini[[#This Row],[ARTICOLO]],FIND(" ",tbStoricoOrdini[[#This Row],[ARTICOLO]])-1))</f>
        <v>KLM</v>
      </c>
      <c r="J2408" t="str">
        <f>MID(tbStoricoOrdini[[#This Row],[ARTICOLO]],FIND(" ",tbStoricoOrdini[[#This Row],[ARTICOLO]])+1,4)</f>
        <v>5000</v>
      </c>
      <c r="K2408" t="str">
        <f>IFERROR(RIGHT(tbStoricoOrdini[[#This Row],[ARTICOLO]],LEN(tbStoricoOrdini[[#This Row],[ARTICOLO]])-FIND(" ",tbStoricoOrdini[[#This Row],[ARTICOLO]],FIND(" ",tbStoricoOrdini[[#This Row],[ARTICOLO]]) +1)),"")</f>
        <v>Plus</v>
      </c>
      <c r="L2408" s="3">
        <f>VLOOKUP(tbStoricoOrdini[[#This Row],[ARTICOLO]],tbArticoli[],2,FALSE)</f>
        <v>175</v>
      </c>
      <c r="M2408" s="22">
        <f>tbStoricoOrdini[[#This Row],[IMPORTO]]/tbStoricoOrdini[[#This Row],[PREZZO]]</f>
        <v>59.502857142857145</v>
      </c>
      <c r="N2408" t="s">
        <v>18</v>
      </c>
      <c r="O2408" s="8">
        <f>VLOOKUP(tbStoricoOrdini[[#This Row],[AGENTE]],tbAgenti[],2,FALSE)</f>
        <v>0.03</v>
      </c>
      <c r="P2408" s="2">
        <v>10413</v>
      </c>
      <c r="Q2408" s="2">
        <f>tbStoricoOrdini[[#This Row],[IMPORTO]]*tbStoricoOrdini[[#This Row],[% COMM.]]</f>
        <v>312.39</v>
      </c>
      <c r="R2408" s="2">
        <f>tbStoricoOrdini[[#This Row],[TOT. COMM.]]+tbStoricoOrdini[[#This Row],[IMPORTO]]</f>
        <v>10725.39</v>
      </c>
    </row>
    <row r="2409" spans="1:18">
      <c r="A2409" s="1">
        <v>43891</v>
      </c>
      <c r="B2409" s="7">
        <f>MONTH(tbStoricoOrdini[[#This Row],[DATA]])</f>
        <v>3</v>
      </c>
      <c r="C2409" t="s">
        <v>2504</v>
      </c>
      <c r="D2409" t="str">
        <f>RIGHT(tbStoricoOrdini[[#This Row],[ORDINE]],4)</f>
        <v>2406</v>
      </c>
      <c r="E2409" t="s">
        <v>46</v>
      </c>
      <c r="F2409" t="str">
        <f>VLOOKUP(tbStoricoOrdini[[#This Row],[CLIENTE]],tbClienti[],3,FALSE)</f>
        <v>Umbria</v>
      </c>
      <c r="G2409" t="str">
        <f>VLOOKUP(tbStoricoOrdini[[#This Row],[CLIENTE]],tbClienti[],7,FALSE)</f>
        <v>BD</v>
      </c>
      <c r="H2409" t="s">
        <v>60</v>
      </c>
      <c r="I2409" t="str">
        <f>IF(LEFT(tbStoricoOrdini[[#This Row],[ARTICOLO]],3) = "COG","COG",LEFT(tbStoricoOrdini[[#This Row],[ARTICOLO]],FIND(" ",tbStoricoOrdini[[#This Row],[ARTICOLO]])-1))</f>
        <v>KLM</v>
      </c>
      <c r="J2409" t="str">
        <f>MID(tbStoricoOrdini[[#This Row],[ARTICOLO]],FIND(" ",tbStoricoOrdini[[#This Row],[ARTICOLO]])+1,4)</f>
        <v>5000</v>
      </c>
      <c r="K2409" t="str">
        <f>IFERROR(RIGHT(tbStoricoOrdini[[#This Row],[ARTICOLO]],LEN(tbStoricoOrdini[[#This Row],[ARTICOLO]])-FIND(" ",tbStoricoOrdini[[#This Row],[ARTICOLO]],FIND(" ",tbStoricoOrdini[[#This Row],[ARTICOLO]]) +1)),"")</f>
        <v>Plus</v>
      </c>
      <c r="L2409" s="3">
        <f>VLOOKUP(tbStoricoOrdini[[#This Row],[ARTICOLO]],tbArticoli[],2,FALSE)</f>
        <v>175</v>
      </c>
      <c r="M2409" s="22">
        <f>tbStoricoOrdini[[#This Row],[IMPORTO]]/tbStoricoOrdini[[#This Row],[PREZZO]]</f>
        <v>3</v>
      </c>
      <c r="N2409" t="s">
        <v>13</v>
      </c>
      <c r="O2409" s="8">
        <f>VLOOKUP(tbStoricoOrdini[[#This Row],[AGENTE]],tbAgenti[],2,FALSE)</f>
        <v>0.1</v>
      </c>
      <c r="P2409" s="2">
        <v>525</v>
      </c>
      <c r="Q2409" s="2">
        <f>tbStoricoOrdini[[#This Row],[IMPORTO]]*tbStoricoOrdini[[#This Row],[% COMM.]]</f>
        <v>52.5</v>
      </c>
      <c r="R2409" s="2">
        <f>tbStoricoOrdini[[#This Row],[TOT. COMM.]]+tbStoricoOrdini[[#This Row],[IMPORTO]]</f>
        <v>577.5</v>
      </c>
    </row>
    <row r="2410" spans="1:18">
      <c r="A2410" s="1">
        <v>43891</v>
      </c>
      <c r="B2410" s="7">
        <f>MONTH(tbStoricoOrdini[[#This Row],[DATA]])</f>
        <v>3</v>
      </c>
      <c r="C2410" t="s">
        <v>2505</v>
      </c>
      <c r="D2410" t="str">
        <f>RIGHT(tbStoricoOrdini[[#This Row],[ORDINE]],4)</f>
        <v>2407</v>
      </c>
      <c r="E2410" t="s">
        <v>46</v>
      </c>
      <c r="F2410" t="str">
        <f>VLOOKUP(tbStoricoOrdini[[#This Row],[CLIENTE]],tbClienti[],3,FALSE)</f>
        <v>Umbria</v>
      </c>
      <c r="G2410" t="str">
        <f>VLOOKUP(tbStoricoOrdini[[#This Row],[CLIENTE]],tbClienti[],7,FALSE)</f>
        <v>BD</v>
      </c>
      <c r="H2410" t="s">
        <v>60</v>
      </c>
      <c r="I2410" t="str">
        <f>IF(LEFT(tbStoricoOrdini[[#This Row],[ARTICOLO]],3) = "COG","COG",LEFT(tbStoricoOrdini[[#This Row],[ARTICOLO]],FIND(" ",tbStoricoOrdini[[#This Row],[ARTICOLO]])-1))</f>
        <v>KLM</v>
      </c>
      <c r="J2410" t="str">
        <f>MID(tbStoricoOrdini[[#This Row],[ARTICOLO]],FIND(" ",tbStoricoOrdini[[#This Row],[ARTICOLO]])+1,4)</f>
        <v>5000</v>
      </c>
      <c r="K2410" t="str">
        <f>IFERROR(RIGHT(tbStoricoOrdini[[#This Row],[ARTICOLO]],LEN(tbStoricoOrdini[[#This Row],[ARTICOLO]])-FIND(" ",tbStoricoOrdini[[#This Row],[ARTICOLO]],FIND(" ",tbStoricoOrdini[[#This Row],[ARTICOLO]]) +1)),"")</f>
        <v>Plus</v>
      </c>
      <c r="L2410" s="3">
        <f>VLOOKUP(tbStoricoOrdini[[#This Row],[ARTICOLO]],tbArticoli[],2,FALSE)</f>
        <v>175</v>
      </c>
      <c r="M2410" s="22">
        <f>tbStoricoOrdini[[#This Row],[IMPORTO]]/tbStoricoOrdini[[#This Row],[PREZZO]]</f>
        <v>1.8628571428571428</v>
      </c>
      <c r="N2410" t="s">
        <v>9</v>
      </c>
      <c r="O2410" s="8">
        <f>VLOOKUP(tbStoricoOrdini[[#This Row],[AGENTE]],tbAgenti[],2,FALSE)</f>
        <v>0.05</v>
      </c>
      <c r="P2410" s="2">
        <v>326</v>
      </c>
      <c r="Q2410" s="2">
        <f>tbStoricoOrdini[[#This Row],[IMPORTO]]*tbStoricoOrdini[[#This Row],[% COMM.]]</f>
        <v>16.3</v>
      </c>
      <c r="R2410" s="2">
        <f>tbStoricoOrdini[[#This Row],[TOT. COMM.]]+tbStoricoOrdini[[#This Row],[IMPORTO]]</f>
        <v>342.3</v>
      </c>
    </row>
    <row r="2411" spans="1:18">
      <c r="A2411" s="1">
        <v>43891</v>
      </c>
      <c r="B2411" s="7">
        <f>MONTH(tbStoricoOrdini[[#This Row],[DATA]])</f>
        <v>3</v>
      </c>
      <c r="C2411" t="s">
        <v>2506</v>
      </c>
      <c r="D2411" t="str">
        <f>RIGHT(tbStoricoOrdini[[#This Row],[ORDINE]],4)</f>
        <v>2408</v>
      </c>
      <c r="E2411" t="s">
        <v>46</v>
      </c>
      <c r="F2411" t="str">
        <f>VLOOKUP(tbStoricoOrdini[[#This Row],[CLIENTE]],tbClienti[],3,FALSE)</f>
        <v>Umbria</v>
      </c>
      <c r="G2411" t="str">
        <f>VLOOKUP(tbStoricoOrdini[[#This Row],[CLIENTE]],tbClienti[],7,FALSE)</f>
        <v>BD</v>
      </c>
      <c r="H2411" t="s">
        <v>62</v>
      </c>
      <c r="I2411" t="str">
        <f>IF(LEFT(tbStoricoOrdini[[#This Row],[ARTICOLO]],3) = "COG","COG",LEFT(tbStoricoOrdini[[#This Row],[ARTICOLO]],FIND(" ",tbStoricoOrdini[[#This Row],[ARTICOLO]])-1))</f>
        <v>KLM</v>
      </c>
      <c r="J2411" t="str">
        <f>MID(tbStoricoOrdini[[#This Row],[ARTICOLO]],FIND(" ",tbStoricoOrdini[[#This Row],[ARTICOLO]])+1,4)</f>
        <v>2500</v>
      </c>
      <c r="K2411" t="str">
        <f>IFERROR(RIGHT(tbStoricoOrdini[[#This Row],[ARTICOLO]],LEN(tbStoricoOrdini[[#This Row],[ARTICOLO]])-FIND(" ",tbStoricoOrdini[[#This Row],[ARTICOLO]],FIND(" ",tbStoricoOrdini[[#This Row],[ARTICOLO]]) +1)),"")</f>
        <v>Plus</v>
      </c>
      <c r="L2411" s="3">
        <f>VLOOKUP(tbStoricoOrdini[[#This Row],[ARTICOLO]],tbArticoli[],2,FALSE)</f>
        <v>130</v>
      </c>
      <c r="M2411" s="22">
        <f>tbStoricoOrdini[[#This Row],[IMPORTO]]/tbStoricoOrdini[[#This Row],[PREZZO]]</f>
        <v>11.63076923076923</v>
      </c>
      <c r="N2411" t="s">
        <v>15</v>
      </c>
      <c r="O2411" s="8">
        <f>VLOOKUP(tbStoricoOrdini[[#This Row],[AGENTE]],tbAgenti[],2,FALSE)</f>
        <v>0.08</v>
      </c>
      <c r="P2411" s="2">
        <v>1512</v>
      </c>
      <c r="Q2411" s="2">
        <f>tbStoricoOrdini[[#This Row],[IMPORTO]]*tbStoricoOrdini[[#This Row],[% COMM.]]</f>
        <v>120.96000000000001</v>
      </c>
      <c r="R2411" s="2">
        <f>tbStoricoOrdini[[#This Row],[TOT. COMM.]]+tbStoricoOrdini[[#This Row],[IMPORTO]]</f>
        <v>1632.96</v>
      </c>
    </row>
    <row r="2412" spans="1:18">
      <c r="A2412" s="1">
        <v>43891</v>
      </c>
      <c r="B2412" s="7">
        <f>MONTH(tbStoricoOrdini[[#This Row],[DATA]])</f>
        <v>3</v>
      </c>
      <c r="C2412" t="s">
        <v>2507</v>
      </c>
      <c r="D2412" t="str">
        <f>RIGHT(tbStoricoOrdini[[#This Row],[ORDINE]],4)</f>
        <v>2409</v>
      </c>
      <c r="E2412" t="s">
        <v>46</v>
      </c>
      <c r="F2412" t="str">
        <f>VLOOKUP(tbStoricoOrdini[[#This Row],[CLIENTE]],tbClienti[],3,FALSE)</f>
        <v>Umbria</v>
      </c>
      <c r="G2412" t="str">
        <f>VLOOKUP(tbStoricoOrdini[[#This Row],[CLIENTE]],tbClienti[],7,FALSE)</f>
        <v>BD</v>
      </c>
      <c r="H2412" t="s">
        <v>62</v>
      </c>
      <c r="I2412" t="str">
        <f>IF(LEFT(tbStoricoOrdini[[#This Row],[ARTICOLO]],3) = "COG","COG",LEFT(tbStoricoOrdini[[#This Row],[ARTICOLO]],FIND(" ",tbStoricoOrdini[[#This Row],[ARTICOLO]])-1))</f>
        <v>KLM</v>
      </c>
      <c r="J2412" t="str">
        <f>MID(tbStoricoOrdini[[#This Row],[ARTICOLO]],FIND(" ",tbStoricoOrdini[[#This Row],[ARTICOLO]])+1,4)</f>
        <v>2500</v>
      </c>
      <c r="K2412" t="str">
        <f>IFERROR(RIGHT(tbStoricoOrdini[[#This Row],[ARTICOLO]],LEN(tbStoricoOrdini[[#This Row],[ARTICOLO]])-FIND(" ",tbStoricoOrdini[[#This Row],[ARTICOLO]],FIND(" ",tbStoricoOrdini[[#This Row],[ARTICOLO]]) +1)),"")</f>
        <v>Plus</v>
      </c>
      <c r="L2412" s="3">
        <f>VLOOKUP(tbStoricoOrdini[[#This Row],[ARTICOLO]],tbArticoli[],2,FALSE)</f>
        <v>130</v>
      </c>
      <c r="M2412" s="22">
        <f>tbStoricoOrdini[[#This Row],[IMPORTO]]/tbStoricoOrdini[[#This Row],[PREZZO]]</f>
        <v>10.684615384615384</v>
      </c>
      <c r="N2412" t="s">
        <v>18</v>
      </c>
      <c r="O2412" s="8">
        <f>VLOOKUP(tbStoricoOrdini[[#This Row],[AGENTE]],tbAgenti[],2,FALSE)</f>
        <v>0.03</v>
      </c>
      <c r="P2412" s="2">
        <v>1389</v>
      </c>
      <c r="Q2412" s="2">
        <f>tbStoricoOrdini[[#This Row],[IMPORTO]]*tbStoricoOrdini[[#This Row],[% COMM.]]</f>
        <v>41.67</v>
      </c>
      <c r="R2412" s="2">
        <f>tbStoricoOrdini[[#This Row],[TOT. COMM.]]+tbStoricoOrdini[[#This Row],[IMPORTO]]</f>
        <v>1430.67</v>
      </c>
    </row>
    <row r="2413" spans="1:18">
      <c r="A2413" s="1">
        <v>43891</v>
      </c>
      <c r="B2413" s="7">
        <f>MONTH(tbStoricoOrdini[[#This Row],[DATA]])</f>
        <v>3</v>
      </c>
      <c r="C2413" t="s">
        <v>2508</v>
      </c>
      <c r="D2413" t="str">
        <f>RIGHT(tbStoricoOrdini[[#This Row],[ORDINE]],4)</f>
        <v>2410</v>
      </c>
      <c r="E2413" t="s">
        <v>46</v>
      </c>
      <c r="F2413" t="str">
        <f>VLOOKUP(tbStoricoOrdini[[#This Row],[CLIENTE]],tbClienti[],3,FALSE)</f>
        <v>Umbria</v>
      </c>
      <c r="G2413" t="str">
        <f>VLOOKUP(tbStoricoOrdini[[#This Row],[CLIENTE]],tbClienti[],7,FALSE)</f>
        <v>BD</v>
      </c>
      <c r="H2413" t="s">
        <v>62</v>
      </c>
      <c r="I2413" t="str">
        <f>IF(LEFT(tbStoricoOrdini[[#This Row],[ARTICOLO]],3) = "COG","COG",LEFT(tbStoricoOrdini[[#This Row],[ARTICOLO]],FIND(" ",tbStoricoOrdini[[#This Row],[ARTICOLO]])-1))</f>
        <v>KLM</v>
      </c>
      <c r="J2413" t="str">
        <f>MID(tbStoricoOrdini[[#This Row],[ARTICOLO]],FIND(" ",tbStoricoOrdini[[#This Row],[ARTICOLO]])+1,4)</f>
        <v>2500</v>
      </c>
      <c r="K2413" t="str">
        <f>IFERROR(RIGHT(tbStoricoOrdini[[#This Row],[ARTICOLO]],LEN(tbStoricoOrdini[[#This Row],[ARTICOLO]])-FIND(" ",tbStoricoOrdini[[#This Row],[ARTICOLO]],FIND(" ",tbStoricoOrdini[[#This Row],[ARTICOLO]]) +1)),"")</f>
        <v>Plus</v>
      </c>
      <c r="L2413" s="3">
        <f>VLOOKUP(tbStoricoOrdini[[#This Row],[ARTICOLO]],tbArticoli[],2,FALSE)</f>
        <v>130</v>
      </c>
      <c r="M2413" s="22">
        <f>tbStoricoOrdini[[#This Row],[IMPORTO]]/tbStoricoOrdini[[#This Row],[PREZZO]]</f>
        <v>3.8461538461538464E-2</v>
      </c>
      <c r="N2413" t="s">
        <v>6</v>
      </c>
      <c r="O2413" s="8">
        <f>VLOOKUP(tbStoricoOrdini[[#This Row],[AGENTE]],tbAgenti[],2,FALSE)</f>
        <v>7.4999999999999997E-2</v>
      </c>
      <c r="P2413" s="2">
        <v>5</v>
      </c>
      <c r="Q2413" s="2">
        <f>tbStoricoOrdini[[#This Row],[IMPORTO]]*tbStoricoOrdini[[#This Row],[% COMM.]]</f>
        <v>0.375</v>
      </c>
      <c r="R2413" s="2">
        <f>tbStoricoOrdini[[#This Row],[TOT. COMM.]]+tbStoricoOrdini[[#This Row],[IMPORTO]]</f>
        <v>5.375</v>
      </c>
    </row>
    <row r="2414" spans="1:18">
      <c r="A2414" s="1">
        <v>43891</v>
      </c>
      <c r="B2414" s="7">
        <f>MONTH(tbStoricoOrdini[[#This Row],[DATA]])</f>
        <v>3</v>
      </c>
      <c r="C2414" t="s">
        <v>2509</v>
      </c>
      <c r="D2414" t="str">
        <f>RIGHT(tbStoricoOrdini[[#This Row],[ORDINE]],4)</f>
        <v>2411</v>
      </c>
      <c r="E2414" t="s">
        <v>46</v>
      </c>
      <c r="F2414" t="str">
        <f>VLOOKUP(tbStoricoOrdini[[#This Row],[CLIENTE]],tbClienti[],3,FALSE)</f>
        <v>Umbria</v>
      </c>
      <c r="G2414" t="str">
        <f>VLOOKUP(tbStoricoOrdini[[#This Row],[CLIENTE]],tbClienti[],7,FALSE)</f>
        <v>BD</v>
      </c>
      <c r="H2414" t="s">
        <v>63</v>
      </c>
      <c r="I2414" t="str">
        <f>IF(LEFT(tbStoricoOrdini[[#This Row],[ARTICOLO]],3) = "COG","COG",LEFT(tbStoricoOrdini[[#This Row],[ARTICOLO]],FIND(" ",tbStoricoOrdini[[#This Row],[ARTICOLO]])-1))</f>
        <v>KLM</v>
      </c>
      <c r="J2414" t="str">
        <f>MID(tbStoricoOrdini[[#This Row],[ARTICOLO]],FIND(" ",tbStoricoOrdini[[#This Row],[ARTICOLO]])+1,4)</f>
        <v>3000</v>
      </c>
      <c r="K2414" t="str">
        <f>IFERROR(RIGHT(tbStoricoOrdini[[#This Row],[ARTICOLO]],LEN(tbStoricoOrdini[[#This Row],[ARTICOLO]])-FIND(" ",tbStoricoOrdini[[#This Row],[ARTICOLO]],FIND(" ",tbStoricoOrdini[[#This Row],[ARTICOLO]]) +1)),"")</f>
        <v>Plus</v>
      </c>
      <c r="L2414" s="3">
        <f>VLOOKUP(tbStoricoOrdini[[#This Row],[ARTICOLO]],tbArticoli[],2,FALSE)</f>
        <v>145</v>
      </c>
      <c r="M2414" s="22">
        <f>tbStoricoOrdini[[#This Row],[IMPORTO]]/tbStoricoOrdini[[#This Row],[PREZZO]]</f>
        <v>85.248275862068965</v>
      </c>
      <c r="N2414" t="s">
        <v>16</v>
      </c>
      <c r="O2414" s="8">
        <f>VLOOKUP(tbStoricoOrdini[[#This Row],[AGENTE]],tbAgenti[],2,FALSE)</f>
        <v>0.05</v>
      </c>
      <c r="P2414" s="2">
        <v>12361</v>
      </c>
      <c r="Q2414" s="2">
        <f>tbStoricoOrdini[[#This Row],[IMPORTO]]*tbStoricoOrdini[[#This Row],[% COMM.]]</f>
        <v>618.05000000000007</v>
      </c>
      <c r="R2414" s="2">
        <f>tbStoricoOrdini[[#This Row],[TOT. COMM.]]+tbStoricoOrdini[[#This Row],[IMPORTO]]</f>
        <v>12979.05</v>
      </c>
    </row>
    <row r="2415" spans="1:18">
      <c r="A2415" s="1">
        <v>43891</v>
      </c>
      <c r="B2415" s="7">
        <f>MONTH(tbStoricoOrdini[[#This Row],[DATA]])</f>
        <v>3</v>
      </c>
      <c r="C2415" t="s">
        <v>2510</v>
      </c>
      <c r="D2415" t="str">
        <f>RIGHT(tbStoricoOrdini[[#This Row],[ORDINE]],4)</f>
        <v>2412</v>
      </c>
      <c r="E2415" t="s">
        <v>46</v>
      </c>
      <c r="F2415" t="str">
        <f>VLOOKUP(tbStoricoOrdini[[#This Row],[CLIENTE]],tbClienti[],3,FALSE)</f>
        <v>Umbria</v>
      </c>
      <c r="G2415" t="str">
        <f>VLOOKUP(tbStoricoOrdini[[#This Row],[CLIENTE]],tbClienti[],7,FALSE)</f>
        <v>BD</v>
      </c>
      <c r="H2415" t="s">
        <v>63</v>
      </c>
      <c r="I2415" t="str">
        <f>IF(LEFT(tbStoricoOrdini[[#This Row],[ARTICOLO]],3) = "COG","COG",LEFT(tbStoricoOrdini[[#This Row],[ARTICOLO]],FIND(" ",tbStoricoOrdini[[#This Row],[ARTICOLO]])-1))</f>
        <v>KLM</v>
      </c>
      <c r="J2415" t="str">
        <f>MID(tbStoricoOrdini[[#This Row],[ARTICOLO]],FIND(" ",tbStoricoOrdini[[#This Row],[ARTICOLO]])+1,4)</f>
        <v>3000</v>
      </c>
      <c r="K2415" t="str">
        <f>IFERROR(RIGHT(tbStoricoOrdini[[#This Row],[ARTICOLO]],LEN(tbStoricoOrdini[[#This Row],[ARTICOLO]])-FIND(" ",tbStoricoOrdini[[#This Row],[ARTICOLO]],FIND(" ",tbStoricoOrdini[[#This Row],[ARTICOLO]]) +1)),"")</f>
        <v>Plus</v>
      </c>
      <c r="L2415" s="3">
        <f>VLOOKUP(tbStoricoOrdini[[#This Row],[ARTICOLO]],tbArticoli[],2,FALSE)</f>
        <v>145</v>
      </c>
      <c r="M2415" s="22">
        <f>tbStoricoOrdini[[#This Row],[IMPORTO]]/tbStoricoOrdini[[#This Row],[PREZZO]]</f>
        <v>32.358620689655176</v>
      </c>
      <c r="N2415" t="s">
        <v>39</v>
      </c>
      <c r="O2415" s="8">
        <f>VLOOKUP(tbStoricoOrdini[[#This Row],[AGENTE]],tbAgenti[],2,FALSE)</f>
        <v>0.05</v>
      </c>
      <c r="P2415" s="2">
        <v>4692</v>
      </c>
      <c r="Q2415" s="2">
        <f>tbStoricoOrdini[[#This Row],[IMPORTO]]*tbStoricoOrdini[[#This Row],[% COMM.]]</f>
        <v>234.60000000000002</v>
      </c>
      <c r="R2415" s="2">
        <f>tbStoricoOrdini[[#This Row],[TOT. COMM.]]+tbStoricoOrdini[[#This Row],[IMPORTO]]</f>
        <v>4926.6000000000004</v>
      </c>
    </row>
    <row r="2416" spans="1:18">
      <c r="A2416" s="1">
        <v>43891</v>
      </c>
      <c r="B2416" s="7">
        <f>MONTH(tbStoricoOrdini[[#This Row],[DATA]])</f>
        <v>3</v>
      </c>
      <c r="C2416" t="s">
        <v>2511</v>
      </c>
      <c r="D2416" t="str">
        <f>RIGHT(tbStoricoOrdini[[#This Row],[ORDINE]],4)</f>
        <v>2413</v>
      </c>
      <c r="E2416" t="s">
        <v>46</v>
      </c>
      <c r="F2416" t="str">
        <f>VLOOKUP(tbStoricoOrdini[[#This Row],[CLIENTE]],tbClienti[],3,FALSE)</f>
        <v>Umbria</v>
      </c>
      <c r="G2416" t="str">
        <f>VLOOKUP(tbStoricoOrdini[[#This Row],[CLIENTE]],tbClienti[],7,FALSE)</f>
        <v>BD</v>
      </c>
      <c r="H2416" t="s">
        <v>63</v>
      </c>
      <c r="I2416" t="str">
        <f>IF(LEFT(tbStoricoOrdini[[#This Row],[ARTICOLO]],3) = "COG","COG",LEFT(tbStoricoOrdini[[#This Row],[ARTICOLO]],FIND(" ",tbStoricoOrdini[[#This Row],[ARTICOLO]])-1))</f>
        <v>KLM</v>
      </c>
      <c r="J2416" t="str">
        <f>MID(tbStoricoOrdini[[#This Row],[ARTICOLO]],FIND(" ",tbStoricoOrdini[[#This Row],[ARTICOLO]])+1,4)</f>
        <v>3000</v>
      </c>
      <c r="K2416" t="str">
        <f>IFERROR(RIGHT(tbStoricoOrdini[[#This Row],[ARTICOLO]],LEN(tbStoricoOrdini[[#This Row],[ARTICOLO]])-FIND(" ",tbStoricoOrdini[[#This Row],[ARTICOLO]],FIND(" ",tbStoricoOrdini[[#This Row],[ARTICOLO]]) +1)),"")</f>
        <v>Plus</v>
      </c>
      <c r="L2416" s="3">
        <f>VLOOKUP(tbStoricoOrdini[[#This Row],[ARTICOLO]],tbArticoli[],2,FALSE)</f>
        <v>145</v>
      </c>
      <c r="M2416" s="22">
        <f>tbStoricoOrdini[[#This Row],[IMPORTO]]/tbStoricoOrdini[[#This Row],[PREZZO]]</f>
        <v>95.848275862068959</v>
      </c>
      <c r="N2416" t="s">
        <v>19</v>
      </c>
      <c r="O2416" s="8">
        <f>VLOOKUP(tbStoricoOrdini[[#This Row],[AGENTE]],tbAgenti[],2,FALSE)</f>
        <v>0.05</v>
      </c>
      <c r="P2416" s="2">
        <v>13898</v>
      </c>
      <c r="Q2416" s="2">
        <f>tbStoricoOrdini[[#This Row],[IMPORTO]]*tbStoricoOrdini[[#This Row],[% COMM.]]</f>
        <v>694.90000000000009</v>
      </c>
      <c r="R2416" s="2">
        <f>tbStoricoOrdini[[#This Row],[TOT. COMM.]]+tbStoricoOrdini[[#This Row],[IMPORTO]]</f>
        <v>14592.9</v>
      </c>
    </row>
    <row r="2417" spans="1:18">
      <c r="A2417" s="1">
        <v>43891</v>
      </c>
      <c r="B2417" s="7">
        <f>MONTH(tbStoricoOrdini[[#This Row],[DATA]])</f>
        <v>3</v>
      </c>
      <c r="C2417" t="s">
        <v>2512</v>
      </c>
      <c r="D2417" t="str">
        <f>RIGHT(tbStoricoOrdini[[#This Row],[ORDINE]],4)</f>
        <v>2414</v>
      </c>
      <c r="E2417" t="s">
        <v>46</v>
      </c>
      <c r="F2417" t="str">
        <f>VLOOKUP(tbStoricoOrdini[[#This Row],[CLIENTE]],tbClienti[],3,FALSE)</f>
        <v>Umbria</v>
      </c>
      <c r="G2417" t="str">
        <f>VLOOKUP(tbStoricoOrdini[[#This Row],[CLIENTE]],tbClienti[],7,FALSE)</f>
        <v>BD</v>
      </c>
      <c r="H2417" t="s">
        <v>63</v>
      </c>
      <c r="I2417" t="str">
        <f>IF(LEFT(tbStoricoOrdini[[#This Row],[ARTICOLO]],3) = "COG","COG",LEFT(tbStoricoOrdini[[#This Row],[ARTICOLO]],FIND(" ",tbStoricoOrdini[[#This Row],[ARTICOLO]])-1))</f>
        <v>KLM</v>
      </c>
      <c r="J2417" t="str">
        <f>MID(tbStoricoOrdini[[#This Row],[ARTICOLO]],FIND(" ",tbStoricoOrdini[[#This Row],[ARTICOLO]])+1,4)</f>
        <v>3000</v>
      </c>
      <c r="K2417" t="str">
        <f>IFERROR(RIGHT(tbStoricoOrdini[[#This Row],[ARTICOLO]],LEN(tbStoricoOrdini[[#This Row],[ARTICOLO]])-FIND(" ",tbStoricoOrdini[[#This Row],[ARTICOLO]],FIND(" ",tbStoricoOrdini[[#This Row],[ARTICOLO]]) +1)),"")</f>
        <v>Plus</v>
      </c>
      <c r="L2417" s="3">
        <f>VLOOKUP(tbStoricoOrdini[[#This Row],[ARTICOLO]],tbArticoli[],2,FALSE)</f>
        <v>145</v>
      </c>
      <c r="M2417" s="22">
        <f>tbStoricoOrdini[[#This Row],[IMPORTO]]/tbStoricoOrdini[[#This Row],[PREZZO]]</f>
        <v>78.468965517241372</v>
      </c>
      <c r="N2417" t="s">
        <v>15</v>
      </c>
      <c r="O2417" s="8">
        <f>VLOOKUP(tbStoricoOrdini[[#This Row],[AGENTE]],tbAgenti[],2,FALSE)</f>
        <v>0.08</v>
      </c>
      <c r="P2417" s="2">
        <v>11378</v>
      </c>
      <c r="Q2417" s="2">
        <f>tbStoricoOrdini[[#This Row],[IMPORTO]]*tbStoricoOrdini[[#This Row],[% COMM.]]</f>
        <v>910.24</v>
      </c>
      <c r="R2417" s="2">
        <f>tbStoricoOrdini[[#This Row],[TOT. COMM.]]+tbStoricoOrdini[[#This Row],[IMPORTO]]</f>
        <v>12288.24</v>
      </c>
    </row>
    <row r="2418" spans="1:18">
      <c r="A2418" s="1">
        <v>43891</v>
      </c>
      <c r="B2418" s="7">
        <f>MONTH(tbStoricoOrdini[[#This Row],[DATA]])</f>
        <v>3</v>
      </c>
      <c r="C2418" t="s">
        <v>2513</v>
      </c>
      <c r="D2418" t="str">
        <f>RIGHT(tbStoricoOrdini[[#This Row],[ORDINE]],4)</f>
        <v>2415</v>
      </c>
      <c r="E2418" t="s">
        <v>46</v>
      </c>
      <c r="F2418" t="str">
        <f>VLOOKUP(tbStoricoOrdini[[#This Row],[CLIENTE]],tbClienti[],3,FALSE)</f>
        <v>Umbria</v>
      </c>
      <c r="G2418" t="str">
        <f>VLOOKUP(tbStoricoOrdini[[#This Row],[CLIENTE]],tbClienti[],7,FALSE)</f>
        <v>BD</v>
      </c>
      <c r="H2418" t="s">
        <v>63</v>
      </c>
      <c r="I2418" t="str">
        <f>IF(LEFT(tbStoricoOrdini[[#This Row],[ARTICOLO]],3) = "COG","COG",LEFT(tbStoricoOrdini[[#This Row],[ARTICOLO]],FIND(" ",tbStoricoOrdini[[#This Row],[ARTICOLO]])-1))</f>
        <v>KLM</v>
      </c>
      <c r="J2418" t="str">
        <f>MID(tbStoricoOrdini[[#This Row],[ARTICOLO]],FIND(" ",tbStoricoOrdini[[#This Row],[ARTICOLO]])+1,4)</f>
        <v>3000</v>
      </c>
      <c r="K2418" t="str">
        <f>IFERROR(RIGHT(tbStoricoOrdini[[#This Row],[ARTICOLO]],LEN(tbStoricoOrdini[[#This Row],[ARTICOLO]])-FIND(" ",tbStoricoOrdini[[#This Row],[ARTICOLO]],FIND(" ",tbStoricoOrdini[[#This Row],[ARTICOLO]]) +1)),"")</f>
        <v>Plus</v>
      </c>
      <c r="L2418" s="3">
        <f>VLOOKUP(tbStoricoOrdini[[#This Row],[ARTICOLO]],tbArticoli[],2,FALSE)</f>
        <v>145</v>
      </c>
      <c r="M2418" s="22">
        <f>tbStoricoOrdini[[#This Row],[IMPORTO]]/tbStoricoOrdini[[#This Row],[PREZZO]]</f>
        <v>79.696551724137933</v>
      </c>
      <c r="N2418" t="s">
        <v>7</v>
      </c>
      <c r="O2418" s="8">
        <f>VLOOKUP(tbStoricoOrdini[[#This Row],[AGENTE]],tbAgenti[],2,FALSE)</f>
        <v>0.03</v>
      </c>
      <c r="P2418" s="2">
        <v>11556</v>
      </c>
      <c r="Q2418" s="2">
        <f>tbStoricoOrdini[[#This Row],[IMPORTO]]*tbStoricoOrdini[[#This Row],[% COMM.]]</f>
        <v>346.68</v>
      </c>
      <c r="R2418" s="2">
        <f>tbStoricoOrdini[[#This Row],[TOT. COMM.]]+tbStoricoOrdini[[#This Row],[IMPORTO]]</f>
        <v>11902.68</v>
      </c>
    </row>
    <row r="2419" spans="1:18">
      <c r="A2419" s="1">
        <v>43891</v>
      </c>
      <c r="B2419" s="7">
        <f>MONTH(tbStoricoOrdini[[#This Row],[DATA]])</f>
        <v>3</v>
      </c>
      <c r="C2419" t="s">
        <v>2514</v>
      </c>
      <c r="D2419" t="str">
        <f>RIGHT(tbStoricoOrdini[[#This Row],[ORDINE]],4)</f>
        <v>2416</v>
      </c>
      <c r="E2419" t="s">
        <v>46</v>
      </c>
      <c r="F2419" t="str">
        <f>VLOOKUP(tbStoricoOrdini[[#This Row],[CLIENTE]],tbClienti[],3,FALSE)</f>
        <v>Umbria</v>
      </c>
      <c r="G2419" t="str">
        <f>VLOOKUP(tbStoricoOrdini[[#This Row],[CLIENTE]],tbClienti[],7,FALSE)</f>
        <v>BD</v>
      </c>
      <c r="H2419" t="s">
        <v>63</v>
      </c>
      <c r="I2419" t="str">
        <f>IF(LEFT(tbStoricoOrdini[[#This Row],[ARTICOLO]],3) = "COG","COG",LEFT(tbStoricoOrdini[[#This Row],[ARTICOLO]],FIND(" ",tbStoricoOrdini[[#This Row],[ARTICOLO]])-1))</f>
        <v>KLM</v>
      </c>
      <c r="J2419" t="str">
        <f>MID(tbStoricoOrdini[[#This Row],[ARTICOLO]],FIND(" ",tbStoricoOrdini[[#This Row],[ARTICOLO]])+1,4)</f>
        <v>3000</v>
      </c>
      <c r="K2419" t="str">
        <f>IFERROR(RIGHT(tbStoricoOrdini[[#This Row],[ARTICOLO]],LEN(tbStoricoOrdini[[#This Row],[ARTICOLO]])-FIND(" ",tbStoricoOrdini[[#This Row],[ARTICOLO]],FIND(" ",tbStoricoOrdini[[#This Row],[ARTICOLO]]) +1)),"")</f>
        <v>Plus</v>
      </c>
      <c r="L2419" s="3">
        <f>VLOOKUP(tbStoricoOrdini[[#This Row],[ARTICOLO]],tbArticoli[],2,FALSE)</f>
        <v>145</v>
      </c>
      <c r="M2419" s="22">
        <f>tbStoricoOrdini[[#This Row],[IMPORTO]]/tbStoricoOrdini[[#This Row],[PREZZO]]</f>
        <v>17.344827586206897</v>
      </c>
      <c r="N2419" t="s">
        <v>18</v>
      </c>
      <c r="O2419" s="8">
        <f>VLOOKUP(tbStoricoOrdini[[#This Row],[AGENTE]],tbAgenti[],2,FALSE)</f>
        <v>0.03</v>
      </c>
      <c r="P2419" s="2">
        <v>2515</v>
      </c>
      <c r="Q2419" s="2">
        <f>tbStoricoOrdini[[#This Row],[IMPORTO]]*tbStoricoOrdini[[#This Row],[% COMM.]]</f>
        <v>75.45</v>
      </c>
      <c r="R2419" s="2">
        <f>tbStoricoOrdini[[#This Row],[TOT. COMM.]]+tbStoricoOrdini[[#This Row],[IMPORTO]]</f>
        <v>2590.4499999999998</v>
      </c>
    </row>
    <row r="2420" spans="1:18">
      <c r="A2420" s="1">
        <v>43891</v>
      </c>
      <c r="B2420" s="7">
        <f>MONTH(tbStoricoOrdini[[#This Row],[DATA]])</f>
        <v>3</v>
      </c>
      <c r="C2420" t="s">
        <v>2515</v>
      </c>
      <c r="D2420" t="str">
        <f>RIGHT(tbStoricoOrdini[[#This Row],[ORDINE]],4)</f>
        <v>2417</v>
      </c>
      <c r="E2420" t="s">
        <v>46</v>
      </c>
      <c r="F2420" t="str">
        <f>VLOOKUP(tbStoricoOrdini[[#This Row],[CLIENTE]],tbClienti[],3,FALSE)</f>
        <v>Umbria</v>
      </c>
      <c r="G2420" t="str">
        <f>VLOOKUP(tbStoricoOrdini[[#This Row],[CLIENTE]],tbClienti[],7,FALSE)</f>
        <v>BD</v>
      </c>
      <c r="H2420" t="s">
        <v>63</v>
      </c>
      <c r="I2420" t="str">
        <f>IF(LEFT(tbStoricoOrdini[[#This Row],[ARTICOLO]],3) = "COG","COG",LEFT(tbStoricoOrdini[[#This Row],[ARTICOLO]],FIND(" ",tbStoricoOrdini[[#This Row],[ARTICOLO]])-1))</f>
        <v>KLM</v>
      </c>
      <c r="J2420" t="str">
        <f>MID(tbStoricoOrdini[[#This Row],[ARTICOLO]],FIND(" ",tbStoricoOrdini[[#This Row],[ARTICOLO]])+1,4)</f>
        <v>3000</v>
      </c>
      <c r="K2420" t="str">
        <f>IFERROR(RIGHT(tbStoricoOrdini[[#This Row],[ARTICOLO]],LEN(tbStoricoOrdini[[#This Row],[ARTICOLO]])-FIND(" ",tbStoricoOrdini[[#This Row],[ARTICOLO]],FIND(" ",tbStoricoOrdini[[#This Row],[ARTICOLO]]) +1)),"")</f>
        <v>Plus</v>
      </c>
      <c r="L2420" s="3">
        <f>VLOOKUP(tbStoricoOrdini[[#This Row],[ARTICOLO]],tbArticoli[],2,FALSE)</f>
        <v>145</v>
      </c>
      <c r="M2420" s="22">
        <f>tbStoricoOrdini[[#This Row],[IMPORTO]]/tbStoricoOrdini[[#This Row],[PREZZO]]</f>
        <v>97.193103448275863</v>
      </c>
      <c r="N2420" t="s">
        <v>13</v>
      </c>
      <c r="O2420" s="8">
        <f>VLOOKUP(tbStoricoOrdini[[#This Row],[AGENTE]],tbAgenti[],2,FALSE)</f>
        <v>0.1</v>
      </c>
      <c r="P2420" s="2">
        <v>14093</v>
      </c>
      <c r="Q2420" s="2">
        <f>tbStoricoOrdini[[#This Row],[IMPORTO]]*tbStoricoOrdini[[#This Row],[% COMM.]]</f>
        <v>1409.3000000000002</v>
      </c>
      <c r="R2420" s="2">
        <f>tbStoricoOrdini[[#This Row],[TOT. COMM.]]+tbStoricoOrdini[[#This Row],[IMPORTO]]</f>
        <v>15502.3</v>
      </c>
    </row>
    <row r="2421" spans="1:18">
      <c r="A2421" s="1">
        <v>43891</v>
      </c>
      <c r="B2421" s="7">
        <f>MONTH(tbStoricoOrdini[[#This Row],[DATA]])</f>
        <v>3</v>
      </c>
      <c r="C2421" t="s">
        <v>2516</v>
      </c>
      <c r="D2421" t="str">
        <f>RIGHT(tbStoricoOrdini[[#This Row],[ORDINE]],4)</f>
        <v>2418</v>
      </c>
      <c r="E2421" t="s">
        <v>46</v>
      </c>
      <c r="F2421" t="str">
        <f>VLOOKUP(tbStoricoOrdini[[#This Row],[CLIENTE]],tbClienti[],3,FALSE)</f>
        <v>Umbria</v>
      </c>
      <c r="G2421" t="str">
        <f>VLOOKUP(tbStoricoOrdini[[#This Row],[CLIENTE]],tbClienti[],7,FALSE)</f>
        <v>BD</v>
      </c>
      <c r="H2421" t="s">
        <v>63</v>
      </c>
      <c r="I2421" t="str">
        <f>IF(LEFT(tbStoricoOrdini[[#This Row],[ARTICOLO]],3) = "COG","COG",LEFT(tbStoricoOrdini[[#This Row],[ARTICOLO]],FIND(" ",tbStoricoOrdini[[#This Row],[ARTICOLO]])-1))</f>
        <v>KLM</v>
      </c>
      <c r="J2421" t="str">
        <f>MID(tbStoricoOrdini[[#This Row],[ARTICOLO]],FIND(" ",tbStoricoOrdini[[#This Row],[ARTICOLO]])+1,4)</f>
        <v>3000</v>
      </c>
      <c r="K2421" t="str">
        <f>IFERROR(RIGHT(tbStoricoOrdini[[#This Row],[ARTICOLO]],LEN(tbStoricoOrdini[[#This Row],[ARTICOLO]])-FIND(" ",tbStoricoOrdini[[#This Row],[ARTICOLO]],FIND(" ",tbStoricoOrdini[[#This Row],[ARTICOLO]]) +1)),"")</f>
        <v>Plus</v>
      </c>
      <c r="L2421" s="3">
        <f>VLOOKUP(tbStoricoOrdini[[#This Row],[ARTICOLO]],tbArticoli[],2,FALSE)</f>
        <v>145</v>
      </c>
      <c r="M2421" s="22">
        <f>tbStoricoOrdini[[#This Row],[IMPORTO]]/tbStoricoOrdini[[#This Row],[PREZZO]]</f>
        <v>161.9655172413793</v>
      </c>
      <c r="N2421" t="s">
        <v>6</v>
      </c>
      <c r="O2421" s="8">
        <f>VLOOKUP(tbStoricoOrdini[[#This Row],[AGENTE]],tbAgenti[],2,FALSE)</f>
        <v>7.4999999999999997E-2</v>
      </c>
      <c r="P2421" s="2">
        <v>23485</v>
      </c>
      <c r="Q2421" s="2">
        <f>tbStoricoOrdini[[#This Row],[IMPORTO]]*tbStoricoOrdini[[#This Row],[% COMM.]]</f>
        <v>1761.375</v>
      </c>
      <c r="R2421" s="2">
        <f>tbStoricoOrdini[[#This Row],[TOT. COMM.]]+tbStoricoOrdini[[#This Row],[IMPORTO]]</f>
        <v>25246.375</v>
      </c>
    </row>
    <row r="2422" spans="1:18">
      <c r="A2422" s="1">
        <v>43891</v>
      </c>
      <c r="B2422" s="7">
        <f>MONTH(tbStoricoOrdini[[#This Row],[DATA]])</f>
        <v>3</v>
      </c>
      <c r="C2422" t="s">
        <v>2517</v>
      </c>
      <c r="D2422" t="str">
        <f>RIGHT(tbStoricoOrdini[[#This Row],[ORDINE]],4)</f>
        <v>2419</v>
      </c>
      <c r="E2422" t="s">
        <v>46</v>
      </c>
      <c r="F2422" t="str">
        <f>VLOOKUP(tbStoricoOrdini[[#This Row],[CLIENTE]],tbClienti[],3,FALSE)</f>
        <v>Umbria</v>
      </c>
      <c r="G2422" t="str">
        <f>VLOOKUP(tbStoricoOrdini[[#This Row],[CLIENTE]],tbClienti[],7,FALSE)</f>
        <v>BD</v>
      </c>
      <c r="H2422" t="s">
        <v>63</v>
      </c>
      <c r="I2422" t="str">
        <f>IF(LEFT(tbStoricoOrdini[[#This Row],[ARTICOLO]],3) = "COG","COG",LEFT(tbStoricoOrdini[[#This Row],[ARTICOLO]],FIND(" ",tbStoricoOrdini[[#This Row],[ARTICOLO]])-1))</f>
        <v>KLM</v>
      </c>
      <c r="J2422" t="str">
        <f>MID(tbStoricoOrdini[[#This Row],[ARTICOLO]],FIND(" ",tbStoricoOrdini[[#This Row],[ARTICOLO]])+1,4)</f>
        <v>3000</v>
      </c>
      <c r="K2422" t="str">
        <f>IFERROR(RIGHT(tbStoricoOrdini[[#This Row],[ARTICOLO]],LEN(tbStoricoOrdini[[#This Row],[ARTICOLO]])-FIND(" ",tbStoricoOrdini[[#This Row],[ARTICOLO]],FIND(" ",tbStoricoOrdini[[#This Row],[ARTICOLO]]) +1)),"")</f>
        <v>Plus</v>
      </c>
      <c r="L2422" s="3">
        <f>VLOOKUP(tbStoricoOrdini[[#This Row],[ARTICOLO]],tbArticoli[],2,FALSE)</f>
        <v>145</v>
      </c>
      <c r="M2422" s="22">
        <f>tbStoricoOrdini[[#This Row],[IMPORTO]]/tbStoricoOrdini[[#This Row],[PREZZO]]</f>
        <v>460.26896551724138</v>
      </c>
      <c r="N2422" t="s">
        <v>9</v>
      </c>
      <c r="O2422" s="8">
        <f>VLOOKUP(tbStoricoOrdini[[#This Row],[AGENTE]],tbAgenti[],2,FALSE)</f>
        <v>0.05</v>
      </c>
      <c r="P2422" s="2">
        <v>66739</v>
      </c>
      <c r="Q2422" s="2">
        <f>tbStoricoOrdini[[#This Row],[IMPORTO]]*tbStoricoOrdini[[#This Row],[% COMM.]]</f>
        <v>3336.9500000000003</v>
      </c>
      <c r="R2422" s="2">
        <f>tbStoricoOrdini[[#This Row],[TOT. COMM.]]+tbStoricoOrdini[[#This Row],[IMPORTO]]</f>
        <v>70075.95</v>
      </c>
    </row>
    <row r="2423" spans="1:18">
      <c r="A2423" s="1">
        <v>43891</v>
      </c>
      <c r="B2423" s="7">
        <f>MONTH(tbStoricoOrdini[[#This Row],[DATA]])</f>
        <v>3</v>
      </c>
      <c r="C2423" t="s">
        <v>2518</v>
      </c>
      <c r="D2423" t="str">
        <f>RIGHT(tbStoricoOrdini[[#This Row],[ORDINE]],4)</f>
        <v>2420</v>
      </c>
      <c r="E2423" t="s">
        <v>46</v>
      </c>
      <c r="F2423" t="str">
        <f>VLOOKUP(tbStoricoOrdini[[#This Row],[CLIENTE]],tbClienti[],3,FALSE)</f>
        <v>Umbria</v>
      </c>
      <c r="G2423" t="str">
        <f>VLOOKUP(tbStoricoOrdini[[#This Row],[CLIENTE]],tbClienti[],7,FALSE)</f>
        <v>BD</v>
      </c>
      <c r="H2423" t="s">
        <v>66</v>
      </c>
      <c r="I2423" t="str">
        <f>IF(LEFT(tbStoricoOrdini[[#This Row],[ARTICOLO]],3) = "COG","COG",LEFT(tbStoricoOrdini[[#This Row],[ARTICOLO]],FIND(" ",tbStoricoOrdini[[#This Row],[ARTICOLO]])-1))</f>
        <v>BAG</v>
      </c>
      <c r="J2423" t="str">
        <f>MID(tbStoricoOrdini[[#This Row],[ARTICOLO]],FIND(" ",tbStoricoOrdini[[#This Row],[ARTICOLO]])+1,4)</f>
        <v>2500</v>
      </c>
      <c r="K2423" t="str">
        <f>IFERROR(RIGHT(tbStoricoOrdini[[#This Row],[ARTICOLO]],LEN(tbStoricoOrdini[[#This Row],[ARTICOLO]])-FIND(" ",tbStoricoOrdini[[#This Row],[ARTICOLO]],FIND(" ",tbStoricoOrdini[[#This Row],[ARTICOLO]]) +1)),"")</f>
        <v>Plus</v>
      </c>
      <c r="L2423" s="3">
        <f>VLOOKUP(tbStoricoOrdini[[#This Row],[ARTICOLO]],tbArticoli[],2,FALSE)</f>
        <v>220</v>
      </c>
      <c r="M2423" s="22">
        <f>tbStoricoOrdini[[#This Row],[IMPORTO]]/tbStoricoOrdini[[#This Row],[PREZZO]]</f>
        <v>0.1</v>
      </c>
      <c r="N2423" t="s">
        <v>39</v>
      </c>
      <c r="O2423" s="8">
        <f>VLOOKUP(tbStoricoOrdini[[#This Row],[AGENTE]],tbAgenti[],2,FALSE)</f>
        <v>0.05</v>
      </c>
      <c r="P2423" s="2">
        <v>22</v>
      </c>
      <c r="Q2423" s="2">
        <f>tbStoricoOrdini[[#This Row],[IMPORTO]]*tbStoricoOrdini[[#This Row],[% COMM.]]</f>
        <v>1.1000000000000001</v>
      </c>
      <c r="R2423" s="2">
        <f>tbStoricoOrdini[[#This Row],[TOT. COMM.]]+tbStoricoOrdini[[#This Row],[IMPORTO]]</f>
        <v>23.1</v>
      </c>
    </row>
    <row r="2424" spans="1:18">
      <c r="A2424" s="1">
        <v>43891</v>
      </c>
      <c r="B2424" s="7">
        <f>MONTH(tbStoricoOrdini[[#This Row],[DATA]])</f>
        <v>3</v>
      </c>
      <c r="C2424" t="s">
        <v>2519</v>
      </c>
      <c r="D2424" t="str">
        <f>RIGHT(tbStoricoOrdini[[#This Row],[ORDINE]],4)</f>
        <v>2421</v>
      </c>
      <c r="E2424" t="s">
        <v>46</v>
      </c>
      <c r="F2424" t="str">
        <f>VLOOKUP(tbStoricoOrdini[[#This Row],[CLIENTE]],tbClienti[],3,FALSE)</f>
        <v>Umbria</v>
      </c>
      <c r="G2424" t="str">
        <f>VLOOKUP(tbStoricoOrdini[[#This Row],[CLIENTE]],tbClienti[],7,FALSE)</f>
        <v>BD</v>
      </c>
      <c r="H2424" t="s">
        <v>66</v>
      </c>
      <c r="I2424" t="str">
        <f>IF(LEFT(tbStoricoOrdini[[#This Row],[ARTICOLO]],3) = "COG","COG",LEFT(tbStoricoOrdini[[#This Row],[ARTICOLO]],FIND(" ",tbStoricoOrdini[[#This Row],[ARTICOLO]])-1))</f>
        <v>BAG</v>
      </c>
      <c r="J2424" t="str">
        <f>MID(tbStoricoOrdini[[#This Row],[ARTICOLO]],FIND(" ",tbStoricoOrdini[[#This Row],[ARTICOLO]])+1,4)</f>
        <v>2500</v>
      </c>
      <c r="K2424" t="str">
        <f>IFERROR(RIGHT(tbStoricoOrdini[[#This Row],[ARTICOLO]],LEN(tbStoricoOrdini[[#This Row],[ARTICOLO]])-FIND(" ",tbStoricoOrdini[[#This Row],[ARTICOLO]],FIND(" ",tbStoricoOrdini[[#This Row],[ARTICOLO]]) +1)),"")</f>
        <v>Plus</v>
      </c>
      <c r="L2424" s="3">
        <f>VLOOKUP(tbStoricoOrdini[[#This Row],[ARTICOLO]],tbArticoli[],2,FALSE)</f>
        <v>220</v>
      </c>
      <c r="M2424" s="22">
        <f>tbStoricoOrdini[[#This Row],[IMPORTO]]/tbStoricoOrdini[[#This Row],[PREZZO]]</f>
        <v>13.531818181818181</v>
      </c>
      <c r="N2424" t="s">
        <v>11</v>
      </c>
      <c r="O2424" s="8">
        <f>VLOOKUP(tbStoricoOrdini[[#This Row],[AGENTE]],tbAgenti[],2,FALSE)</f>
        <v>0.04</v>
      </c>
      <c r="P2424" s="2">
        <v>2977</v>
      </c>
      <c r="Q2424" s="2">
        <f>tbStoricoOrdini[[#This Row],[IMPORTO]]*tbStoricoOrdini[[#This Row],[% COMM.]]</f>
        <v>119.08</v>
      </c>
      <c r="R2424" s="2">
        <f>tbStoricoOrdini[[#This Row],[TOT. COMM.]]+tbStoricoOrdini[[#This Row],[IMPORTO]]</f>
        <v>3096.08</v>
      </c>
    </row>
    <row r="2425" spans="1:18">
      <c r="A2425" s="1">
        <v>43891</v>
      </c>
      <c r="B2425" s="7">
        <f>MONTH(tbStoricoOrdini[[#This Row],[DATA]])</f>
        <v>3</v>
      </c>
      <c r="C2425" t="s">
        <v>2520</v>
      </c>
      <c r="D2425" t="str">
        <f>RIGHT(tbStoricoOrdini[[#This Row],[ORDINE]],4)</f>
        <v>2422</v>
      </c>
      <c r="E2425" t="s">
        <v>46</v>
      </c>
      <c r="F2425" t="str">
        <f>VLOOKUP(tbStoricoOrdini[[#This Row],[CLIENTE]],tbClienti[],3,FALSE)</f>
        <v>Umbria</v>
      </c>
      <c r="G2425" t="str">
        <f>VLOOKUP(tbStoricoOrdini[[#This Row],[CLIENTE]],tbClienti[],7,FALSE)</f>
        <v>BD</v>
      </c>
      <c r="H2425" t="s">
        <v>66</v>
      </c>
      <c r="I2425" t="str">
        <f>IF(LEFT(tbStoricoOrdini[[#This Row],[ARTICOLO]],3) = "COG","COG",LEFT(tbStoricoOrdini[[#This Row],[ARTICOLO]],FIND(" ",tbStoricoOrdini[[#This Row],[ARTICOLO]])-1))</f>
        <v>BAG</v>
      </c>
      <c r="J2425" t="str">
        <f>MID(tbStoricoOrdini[[#This Row],[ARTICOLO]],FIND(" ",tbStoricoOrdini[[#This Row],[ARTICOLO]])+1,4)</f>
        <v>2500</v>
      </c>
      <c r="K2425" t="str">
        <f>IFERROR(RIGHT(tbStoricoOrdini[[#This Row],[ARTICOLO]],LEN(tbStoricoOrdini[[#This Row],[ARTICOLO]])-FIND(" ",tbStoricoOrdini[[#This Row],[ARTICOLO]],FIND(" ",tbStoricoOrdini[[#This Row],[ARTICOLO]]) +1)),"")</f>
        <v>Plus</v>
      </c>
      <c r="L2425" s="3">
        <f>VLOOKUP(tbStoricoOrdini[[#This Row],[ARTICOLO]],tbArticoli[],2,FALSE)</f>
        <v>220</v>
      </c>
      <c r="M2425" s="22">
        <f>tbStoricoOrdini[[#This Row],[IMPORTO]]/tbStoricoOrdini[[#This Row],[PREZZO]]</f>
        <v>45.463636363636361</v>
      </c>
      <c r="N2425" t="s">
        <v>7</v>
      </c>
      <c r="O2425" s="8">
        <f>VLOOKUP(tbStoricoOrdini[[#This Row],[AGENTE]],tbAgenti[],2,FALSE)</f>
        <v>0.03</v>
      </c>
      <c r="P2425" s="2">
        <v>10002</v>
      </c>
      <c r="Q2425" s="2">
        <f>tbStoricoOrdini[[#This Row],[IMPORTO]]*tbStoricoOrdini[[#This Row],[% COMM.]]</f>
        <v>300.06</v>
      </c>
      <c r="R2425" s="2">
        <f>tbStoricoOrdini[[#This Row],[TOT. COMM.]]+tbStoricoOrdini[[#This Row],[IMPORTO]]</f>
        <v>10302.06</v>
      </c>
    </row>
    <row r="2426" spans="1:18">
      <c r="A2426" s="1">
        <v>43891</v>
      </c>
      <c r="B2426" s="7">
        <f>MONTH(tbStoricoOrdini[[#This Row],[DATA]])</f>
        <v>3</v>
      </c>
      <c r="C2426" t="s">
        <v>2521</v>
      </c>
      <c r="D2426" t="str">
        <f>RIGHT(tbStoricoOrdini[[#This Row],[ORDINE]],4)</f>
        <v>2423</v>
      </c>
      <c r="E2426" t="s">
        <v>46</v>
      </c>
      <c r="F2426" t="str">
        <f>VLOOKUP(tbStoricoOrdini[[#This Row],[CLIENTE]],tbClienti[],3,FALSE)</f>
        <v>Umbria</v>
      </c>
      <c r="G2426" t="str">
        <f>VLOOKUP(tbStoricoOrdini[[#This Row],[CLIENTE]],tbClienti[],7,FALSE)</f>
        <v>BD</v>
      </c>
      <c r="H2426" t="s">
        <v>66</v>
      </c>
      <c r="I2426" t="str">
        <f>IF(LEFT(tbStoricoOrdini[[#This Row],[ARTICOLO]],3) = "COG","COG",LEFT(tbStoricoOrdini[[#This Row],[ARTICOLO]],FIND(" ",tbStoricoOrdini[[#This Row],[ARTICOLO]])-1))</f>
        <v>BAG</v>
      </c>
      <c r="J2426" t="str">
        <f>MID(tbStoricoOrdini[[#This Row],[ARTICOLO]],FIND(" ",tbStoricoOrdini[[#This Row],[ARTICOLO]])+1,4)</f>
        <v>2500</v>
      </c>
      <c r="K2426" t="str">
        <f>IFERROR(RIGHT(tbStoricoOrdini[[#This Row],[ARTICOLO]],LEN(tbStoricoOrdini[[#This Row],[ARTICOLO]])-FIND(" ",tbStoricoOrdini[[#This Row],[ARTICOLO]],FIND(" ",tbStoricoOrdini[[#This Row],[ARTICOLO]]) +1)),"")</f>
        <v>Plus</v>
      </c>
      <c r="L2426" s="3">
        <f>VLOOKUP(tbStoricoOrdini[[#This Row],[ARTICOLO]],tbArticoli[],2,FALSE)</f>
        <v>220</v>
      </c>
      <c r="M2426" s="22">
        <f>tbStoricoOrdini[[#This Row],[IMPORTO]]/tbStoricoOrdini[[#This Row],[PREZZO]]</f>
        <v>2.3454545454545452</v>
      </c>
      <c r="N2426" t="s">
        <v>13</v>
      </c>
      <c r="O2426" s="8">
        <f>VLOOKUP(tbStoricoOrdini[[#This Row],[AGENTE]],tbAgenti[],2,FALSE)</f>
        <v>0.1</v>
      </c>
      <c r="P2426" s="2">
        <v>516</v>
      </c>
      <c r="Q2426" s="2">
        <f>tbStoricoOrdini[[#This Row],[IMPORTO]]*tbStoricoOrdini[[#This Row],[% COMM.]]</f>
        <v>51.6</v>
      </c>
      <c r="R2426" s="2">
        <f>tbStoricoOrdini[[#This Row],[TOT. COMM.]]+tbStoricoOrdini[[#This Row],[IMPORTO]]</f>
        <v>567.6</v>
      </c>
    </row>
    <row r="2427" spans="1:18">
      <c r="A2427" s="1">
        <v>43891</v>
      </c>
      <c r="B2427" s="7">
        <f>MONTH(tbStoricoOrdini[[#This Row],[DATA]])</f>
        <v>3</v>
      </c>
      <c r="C2427" t="s">
        <v>2522</v>
      </c>
      <c r="D2427" t="str">
        <f>RIGHT(tbStoricoOrdini[[#This Row],[ORDINE]],4)</f>
        <v>2424</v>
      </c>
      <c r="E2427" t="s">
        <v>46</v>
      </c>
      <c r="F2427" t="str">
        <f>VLOOKUP(tbStoricoOrdini[[#This Row],[CLIENTE]],tbClienti[],3,FALSE)</f>
        <v>Umbria</v>
      </c>
      <c r="G2427" t="str">
        <f>VLOOKUP(tbStoricoOrdini[[#This Row],[CLIENTE]],tbClienti[],7,FALSE)</f>
        <v>BD</v>
      </c>
      <c r="H2427" t="s">
        <v>66</v>
      </c>
      <c r="I2427" t="str">
        <f>IF(LEFT(tbStoricoOrdini[[#This Row],[ARTICOLO]],3) = "COG","COG",LEFT(tbStoricoOrdini[[#This Row],[ARTICOLO]],FIND(" ",tbStoricoOrdini[[#This Row],[ARTICOLO]])-1))</f>
        <v>BAG</v>
      </c>
      <c r="J2427" t="str">
        <f>MID(tbStoricoOrdini[[#This Row],[ARTICOLO]],FIND(" ",tbStoricoOrdini[[#This Row],[ARTICOLO]])+1,4)</f>
        <v>2500</v>
      </c>
      <c r="K2427" t="str">
        <f>IFERROR(RIGHT(tbStoricoOrdini[[#This Row],[ARTICOLO]],LEN(tbStoricoOrdini[[#This Row],[ARTICOLO]])-FIND(" ",tbStoricoOrdini[[#This Row],[ARTICOLO]],FIND(" ",tbStoricoOrdini[[#This Row],[ARTICOLO]]) +1)),"")</f>
        <v>Plus</v>
      </c>
      <c r="L2427" s="3">
        <f>VLOOKUP(tbStoricoOrdini[[#This Row],[ARTICOLO]],tbArticoli[],2,FALSE)</f>
        <v>220</v>
      </c>
      <c r="M2427" s="22">
        <f>tbStoricoOrdini[[#This Row],[IMPORTO]]/tbStoricoOrdini[[#This Row],[PREZZO]]</f>
        <v>2.2000000000000002</v>
      </c>
      <c r="N2427" t="s">
        <v>6</v>
      </c>
      <c r="O2427" s="8">
        <f>VLOOKUP(tbStoricoOrdini[[#This Row],[AGENTE]],tbAgenti[],2,FALSE)</f>
        <v>7.4999999999999997E-2</v>
      </c>
      <c r="P2427" s="2">
        <v>484</v>
      </c>
      <c r="Q2427" s="2">
        <f>tbStoricoOrdini[[#This Row],[IMPORTO]]*tbStoricoOrdini[[#This Row],[% COMM.]]</f>
        <v>36.299999999999997</v>
      </c>
      <c r="R2427" s="2">
        <f>tbStoricoOrdini[[#This Row],[TOT. COMM.]]+tbStoricoOrdini[[#This Row],[IMPORTO]]</f>
        <v>520.29999999999995</v>
      </c>
    </row>
    <row r="2428" spans="1:18">
      <c r="A2428" s="1">
        <v>43891</v>
      </c>
      <c r="B2428" s="7">
        <f>MONTH(tbStoricoOrdini[[#This Row],[DATA]])</f>
        <v>3</v>
      </c>
      <c r="C2428" t="s">
        <v>2523</v>
      </c>
      <c r="D2428" t="str">
        <f>RIGHT(tbStoricoOrdini[[#This Row],[ORDINE]],4)</f>
        <v>2425</v>
      </c>
      <c r="E2428" t="s">
        <v>46</v>
      </c>
      <c r="F2428" t="str">
        <f>VLOOKUP(tbStoricoOrdini[[#This Row],[CLIENTE]],tbClienti[],3,FALSE)</f>
        <v>Umbria</v>
      </c>
      <c r="G2428" t="str">
        <f>VLOOKUP(tbStoricoOrdini[[#This Row],[CLIENTE]],tbClienti[],7,FALSE)</f>
        <v>BD</v>
      </c>
      <c r="H2428" t="s">
        <v>66</v>
      </c>
      <c r="I2428" t="str">
        <f>IF(LEFT(tbStoricoOrdini[[#This Row],[ARTICOLO]],3) = "COG","COG",LEFT(tbStoricoOrdini[[#This Row],[ARTICOLO]],FIND(" ",tbStoricoOrdini[[#This Row],[ARTICOLO]])-1))</f>
        <v>BAG</v>
      </c>
      <c r="J2428" t="str">
        <f>MID(tbStoricoOrdini[[#This Row],[ARTICOLO]],FIND(" ",tbStoricoOrdini[[#This Row],[ARTICOLO]])+1,4)</f>
        <v>2500</v>
      </c>
      <c r="K2428" t="str">
        <f>IFERROR(RIGHT(tbStoricoOrdini[[#This Row],[ARTICOLO]],LEN(tbStoricoOrdini[[#This Row],[ARTICOLO]])-FIND(" ",tbStoricoOrdini[[#This Row],[ARTICOLO]],FIND(" ",tbStoricoOrdini[[#This Row],[ARTICOLO]]) +1)),"")</f>
        <v>Plus</v>
      </c>
      <c r="L2428" s="3">
        <f>VLOOKUP(tbStoricoOrdini[[#This Row],[ARTICOLO]],tbArticoli[],2,FALSE)</f>
        <v>220</v>
      </c>
      <c r="M2428" s="22">
        <f>tbStoricoOrdini[[#This Row],[IMPORTO]]/tbStoricoOrdini[[#This Row],[PREZZO]]</f>
        <v>69.586363636363643</v>
      </c>
      <c r="N2428" t="s">
        <v>9</v>
      </c>
      <c r="O2428" s="8">
        <f>VLOOKUP(tbStoricoOrdini[[#This Row],[AGENTE]],tbAgenti[],2,FALSE)</f>
        <v>0.05</v>
      </c>
      <c r="P2428" s="2">
        <v>15309</v>
      </c>
      <c r="Q2428" s="2">
        <f>tbStoricoOrdini[[#This Row],[IMPORTO]]*tbStoricoOrdini[[#This Row],[% COMM.]]</f>
        <v>765.45</v>
      </c>
      <c r="R2428" s="2">
        <f>tbStoricoOrdini[[#This Row],[TOT. COMM.]]+tbStoricoOrdini[[#This Row],[IMPORTO]]</f>
        <v>16074.45</v>
      </c>
    </row>
    <row r="2429" spans="1:18">
      <c r="A2429" s="1">
        <v>43891</v>
      </c>
      <c r="B2429" s="7">
        <f>MONTH(tbStoricoOrdini[[#This Row],[DATA]])</f>
        <v>3</v>
      </c>
      <c r="C2429" t="s">
        <v>2524</v>
      </c>
      <c r="D2429" t="str">
        <f>RIGHT(tbStoricoOrdini[[#This Row],[ORDINE]],4)</f>
        <v>2426</v>
      </c>
      <c r="E2429" t="s">
        <v>46</v>
      </c>
      <c r="F2429" t="str">
        <f>VLOOKUP(tbStoricoOrdini[[#This Row],[CLIENTE]],tbClienti[],3,FALSE)</f>
        <v>Umbria</v>
      </c>
      <c r="G2429" t="str">
        <f>VLOOKUP(tbStoricoOrdini[[#This Row],[CLIENTE]],tbClienti[],7,FALSE)</f>
        <v>BD</v>
      </c>
      <c r="H2429" t="s">
        <v>67</v>
      </c>
      <c r="I2429" t="str">
        <f>IF(LEFT(tbStoricoOrdini[[#This Row],[ARTICOLO]],3) = "COG","COG",LEFT(tbStoricoOrdini[[#This Row],[ARTICOLO]],FIND(" ",tbStoricoOrdini[[#This Row],[ARTICOLO]])-1))</f>
        <v>BAG</v>
      </c>
      <c r="J2429" t="str">
        <f>MID(tbStoricoOrdini[[#This Row],[ARTICOLO]],FIND(" ",tbStoricoOrdini[[#This Row],[ARTICOLO]])+1,4)</f>
        <v>2500</v>
      </c>
      <c r="K2429" t="str">
        <f>IFERROR(RIGHT(tbStoricoOrdini[[#This Row],[ARTICOLO]],LEN(tbStoricoOrdini[[#This Row],[ARTICOLO]])-FIND(" ",tbStoricoOrdini[[#This Row],[ARTICOLO]],FIND(" ",tbStoricoOrdini[[#This Row],[ARTICOLO]]) +1)),"")</f>
        <v>Medium</v>
      </c>
      <c r="L2429" s="3">
        <f>VLOOKUP(tbStoricoOrdini[[#This Row],[ARTICOLO]],tbArticoli[],2,FALSE)</f>
        <v>210</v>
      </c>
      <c r="M2429" s="22">
        <f>tbStoricoOrdini[[#This Row],[IMPORTO]]/tbStoricoOrdini[[#This Row],[PREZZO]]</f>
        <v>20.480952380952381</v>
      </c>
      <c r="N2429" t="s">
        <v>6</v>
      </c>
      <c r="O2429" s="8">
        <f>VLOOKUP(tbStoricoOrdini[[#This Row],[AGENTE]],tbAgenti[],2,FALSE)</f>
        <v>7.4999999999999997E-2</v>
      </c>
      <c r="P2429" s="2">
        <v>4301</v>
      </c>
      <c r="Q2429" s="2">
        <f>tbStoricoOrdini[[#This Row],[IMPORTO]]*tbStoricoOrdini[[#This Row],[% COMM.]]</f>
        <v>322.57499999999999</v>
      </c>
      <c r="R2429" s="2">
        <f>tbStoricoOrdini[[#This Row],[TOT. COMM.]]+tbStoricoOrdini[[#This Row],[IMPORTO]]</f>
        <v>4623.5749999999998</v>
      </c>
    </row>
    <row r="2430" spans="1:18">
      <c r="A2430" s="1">
        <v>43891</v>
      </c>
      <c r="B2430" s="7">
        <f>MONTH(tbStoricoOrdini[[#This Row],[DATA]])</f>
        <v>3</v>
      </c>
      <c r="C2430" t="s">
        <v>2525</v>
      </c>
      <c r="D2430" t="str">
        <f>RIGHT(tbStoricoOrdini[[#This Row],[ORDINE]],4)</f>
        <v>2427</v>
      </c>
      <c r="E2430" t="s">
        <v>46</v>
      </c>
      <c r="F2430" t="str">
        <f>VLOOKUP(tbStoricoOrdini[[#This Row],[CLIENTE]],tbClienti[],3,FALSE)</f>
        <v>Umbria</v>
      </c>
      <c r="G2430" t="str">
        <f>VLOOKUP(tbStoricoOrdini[[#This Row],[CLIENTE]],tbClienti[],7,FALSE)</f>
        <v>BD</v>
      </c>
      <c r="H2430" t="s">
        <v>82</v>
      </c>
      <c r="I2430" t="str">
        <f>IF(LEFT(tbStoricoOrdini[[#This Row],[ARTICOLO]],3) = "COG","COG",LEFT(tbStoricoOrdini[[#This Row],[ARTICOLO]],FIND(" ",tbStoricoOrdini[[#This Row],[ARTICOLO]])-1))</f>
        <v>COG</v>
      </c>
      <c r="J2430" t="str">
        <f>MID(tbStoricoOrdini[[#This Row],[ARTICOLO]],FIND(" ",tbStoricoOrdini[[#This Row],[ARTICOLO]])+1,4)</f>
        <v>7000</v>
      </c>
      <c r="K2430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2430" s="3">
        <f>VLOOKUP(tbStoricoOrdini[[#This Row],[ARTICOLO]],tbArticoli[],2,FALSE)</f>
        <v>500</v>
      </c>
      <c r="M2430" s="22">
        <f>tbStoricoOrdini[[#This Row],[IMPORTO]]/tbStoricoOrdini[[#This Row],[PREZZO]]</f>
        <v>13.048</v>
      </c>
      <c r="N2430" t="s">
        <v>6</v>
      </c>
      <c r="O2430" s="8">
        <f>VLOOKUP(tbStoricoOrdini[[#This Row],[AGENTE]],tbAgenti[],2,FALSE)</f>
        <v>7.4999999999999997E-2</v>
      </c>
      <c r="P2430" s="2">
        <v>6524</v>
      </c>
      <c r="Q2430" s="2">
        <f>tbStoricoOrdini[[#This Row],[IMPORTO]]*tbStoricoOrdini[[#This Row],[% COMM.]]</f>
        <v>489.29999999999995</v>
      </c>
      <c r="R2430" s="2">
        <f>tbStoricoOrdini[[#This Row],[TOT. COMM.]]+tbStoricoOrdini[[#This Row],[IMPORTO]]</f>
        <v>7013.3</v>
      </c>
    </row>
    <row r="2431" spans="1:18">
      <c r="A2431" s="1">
        <v>43891</v>
      </c>
      <c r="B2431" s="7">
        <f>MONTH(tbStoricoOrdini[[#This Row],[DATA]])</f>
        <v>3</v>
      </c>
      <c r="C2431" t="s">
        <v>2526</v>
      </c>
      <c r="D2431" t="str">
        <f>RIGHT(tbStoricoOrdini[[#This Row],[ORDINE]],4)</f>
        <v>2428</v>
      </c>
      <c r="E2431" t="s">
        <v>46</v>
      </c>
      <c r="F2431" t="str">
        <f>VLOOKUP(tbStoricoOrdini[[#This Row],[CLIENTE]],tbClienti[],3,FALSE)</f>
        <v>Umbria</v>
      </c>
      <c r="G2431" t="str">
        <f>VLOOKUP(tbStoricoOrdini[[#This Row],[CLIENTE]],tbClienti[],7,FALSE)</f>
        <v>BD</v>
      </c>
      <c r="H2431" t="s">
        <v>80</v>
      </c>
      <c r="I2431" t="str">
        <f>IF(LEFT(tbStoricoOrdini[[#This Row],[ARTICOLO]],3) = "COG","COG",LEFT(tbStoricoOrdini[[#This Row],[ARTICOLO]],FIND(" ",tbStoricoOrdini[[#This Row],[ARTICOLO]])-1))</f>
        <v>COG</v>
      </c>
      <c r="J2431" t="str">
        <f>MID(tbStoricoOrdini[[#This Row],[ARTICOLO]],FIND(" ",tbStoricoOrdini[[#This Row],[ARTICOLO]])+1,4)</f>
        <v>5000</v>
      </c>
      <c r="K2431" t="str">
        <f>IFERROR(RIGHT(tbStoricoOrdini[[#This Row],[ARTICOLO]],LEN(tbStoricoOrdini[[#This Row],[ARTICOLO]])-FIND(" ",tbStoricoOrdini[[#This Row],[ARTICOLO]],FIND(" ",tbStoricoOrdini[[#This Row],[ARTICOLO]]) +1)),"")</f>
        <v>Silver</v>
      </c>
      <c r="L2431" s="3">
        <f>VLOOKUP(tbStoricoOrdini[[#This Row],[ARTICOLO]],tbArticoli[],2,FALSE)</f>
        <v>300</v>
      </c>
      <c r="M2431" s="22">
        <f>tbStoricoOrdini[[#This Row],[IMPORTO]]/tbStoricoOrdini[[#This Row],[PREZZO]]</f>
        <v>0.22333333333333333</v>
      </c>
      <c r="N2431" t="s">
        <v>16</v>
      </c>
      <c r="O2431" s="8">
        <f>VLOOKUP(tbStoricoOrdini[[#This Row],[AGENTE]],tbAgenti[],2,FALSE)</f>
        <v>0.05</v>
      </c>
      <c r="P2431" s="2">
        <v>67</v>
      </c>
      <c r="Q2431" s="2">
        <f>tbStoricoOrdini[[#This Row],[IMPORTO]]*tbStoricoOrdini[[#This Row],[% COMM.]]</f>
        <v>3.35</v>
      </c>
      <c r="R2431" s="2">
        <f>tbStoricoOrdini[[#This Row],[TOT. COMM.]]+tbStoricoOrdini[[#This Row],[IMPORTO]]</f>
        <v>70.349999999999994</v>
      </c>
    </row>
    <row r="2432" spans="1:18">
      <c r="A2432" s="1">
        <v>43891</v>
      </c>
      <c r="B2432" s="7">
        <f>MONTH(tbStoricoOrdini[[#This Row],[DATA]])</f>
        <v>3</v>
      </c>
      <c r="C2432" t="s">
        <v>2527</v>
      </c>
      <c r="D2432" t="str">
        <f>RIGHT(tbStoricoOrdini[[#This Row],[ORDINE]],4)</f>
        <v>2429</v>
      </c>
      <c r="E2432" t="s">
        <v>46</v>
      </c>
      <c r="F2432" t="str">
        <f>VLOOKUP(tbStoricoOrdini[[#This Row],[CLIENTE]],tbClienti[],3,FALSE)</f>
        <v>Umbria</v>
      </c>
      <c r="G2432" t="str">
        <f>VLOOKUP(tbStoricoOrdini[[#This Row],[CLIENTE]],tbClienti[],7,FALSE)</f>
        <v>BD</v>
      </c>
      <c r="H2432" t="s">
        <v>68</v>
      </c>
      <c r="I2432" t="str">
        <f>IF(LEFT(tbStoricoOrdini[[#This Row],[ARTICOLO]],3) = "COG","COG",LEFT(tbStoricoOrdini[[#This Row],[ARTICOLO]],FIND(" ",tbStoricoOrdini[[#This Row],[ARTICOLO]])-1))</f>
        <v>BAG</v>
      </c>
      <c r="J2432" t="str">
        <f>MID(tbStoricoOrdini[[#This Row],[ARTICOLO]],FIND(" ",tbStoricoOrdini[[#This Row],[ARTICOLO]])+1,4)</f>
        <v>5000</v>
      </c>
      <c r="K2432" t="str">
        <f>IFERROR(RIGHT(tbStoricoOrdini[[#This Row],[ARTICOLO]],LEN(tbStoricoOrdini[[#This Row],[ARTICOLO]])-FIND(" ",tbStoricoOrdini[[#This Row],[ARTICOLO]],FIND(" ",tbStoricoOrdini[[#This Row],[ARTICOLO]]) +1)),"")</f>
        <v/>
      </c>
      <c r="L2432" s="3">
        <f>VLOOKUP(tbStoricoOrdini[[#This Row],[ARTICOLO]],tbArticoli[],2,FALSE)</f>
        <v>250</v>
      </c>
      <c r="M2432" s="22">
        <f>tbStoricoOrdini[[#This Row],[IMPORTO]]/tbStoricoOrdini[[#This Row],[PREZZO]]</f>
        <v>48.204000000000001</v>
      </c>
      <c r="N2432" t="s">
        <v>7</v>
      </c>
      <c r="O2432" s="8">
        <f>VLOOKUP(tbStoricoOrdini[[#This Row],[AGENTE]],tbAgenti[],2,FALSE)</f>
        <v>0.03</v>
      </c>
      <c r="P2432" s="2">
        <v>12051</v>
      </c>
      <c r="Q2432" s="2">
        <f>tbStoricoOrdini[[#This Row],[IMPORTO]]*tbStoricoOrdini[[#This Row],[% COMM.]]</f>
        <v>361.53</v>
      </c>
      <c r="R2432" s="2">
        <f>tbStoricoOrdini[[#This Row],[TOT. COMM.]]+tbStoricoOrdini[[#This Row],[IMPORTO]]</f>
        <v>12412.53</v>
      </c>
    </row>
    <row r="2433" spans="1:18">
      <c r="A2433" s="1">
        <v>43891</v>
      </c>
      <c r="B2433" s="7">
        <f>MONTH(tbStoricoOrdini[[#This Row],[DATA]])</f>
        <v>3</v>
      </c>
      <c r="C2433" t="s">
        <v>2528</v>
      </c>
      <c r="D2433" t="str">
        <f>RIGHT(tbStoricoOrdini[[#This Row],[ORDINE]],4)</f>
        <v>2430</v>
      </c>
      <c r="E2433" t="s">
        <v>46</v>
      </c>
      <c r="F2433" t="str">
        <f>VLOOKUP(tbStoricoOrdini[[#This Row],[CLIENTE]],tbClienti[],3,FALSE)</f>
        <v>Umbria</v>
      </c>
      <c r="G2433" t="str">
        <f>VLOOKUP(tbStoricoOrdini[[#This Row],[CLIENTE]],tbClienti[],7,FALSE)</f>
        <v>BD</v>
      </c>
      <c r="H2433" t="s">
        <v>69</v>
      </c>
      <c r="I2433" t="str">
        <f>IF(LEFT(tbStoricoOrdini[[#This Row],[ARTICOLO]],3) = "COG","COG",LEFT(tbStoricoOrdini[[#This Row],[ARTICOLO]],FIND(" ",tbStoricoOrdini[[#This Row],[ARTICOLO]])-1))</f>
        <v>BAG</v>
      </c>
      <c r="J2433" t="str">
        <f>MID(tbStoricoOrdini[[#This Row],[ARTICOLO]],FIND(" ",tbStoricoOrdini[[#This Row],[ARTICOLO]])+1,4)</f>
        <v>1121</v>
      </c>
      <c r="K2433" t="str">
        <f>IFERROR(RIGHT(tbStoricoOrdini[[#This Row],[ARTICOLO]],LEN(tbStoricoOrdini[[#This Row],[ARTICOLO]])-FIND(" ",tbStoricoOrdini[[#This Row],[ARTICOLO]],FIND(" ",tbStoricoOrdini[[#This Row],[ARTICOLO]]) +1)),"")</f>
        <v>Gold</v>
      </c>
      <c r="L2433" s="3">
        <f>VLOOKUP(tbStoricoOrdini[[#This Row],[ARTICOLO]],tbArticoli[],2,FALSE)</f>
        <v>230</v>
      </c>
      <c r="M2433" s="22">
        <f>tbStoricoOrdini[[#This Row],[IMPORTO]]/tbStoricoOrdini[[#This Row],[PREZZO]]</f>
        <v>7.4086956521739129</v>
      </c>
      <c r="N2433" t="s">
        <v>19</v>
      </c>
      <c r="O2433" s="8">
        <f>VLOOKUP(tbStoricoOrdini[[#This Row],[AGENTE]],tbAgenti[],2,FALSE)</f>
        <v>0.05</v>
      </c>
      <c r="P2433" s="2">
        <v>1704</v>
      </c>
      <c r="Q2433" s="2">
        <f>tbStoricoOrdini[[#This Row],[IMPORTO]]*tbStoricoOrdini[[#This Row],[% COMM.]]</f>
        <v>85.2</v>
      </c>
      <c r="R2433" s="2">
        <f>tbStoricoOrdini[[#This Row],[TOT. COMM.]]+tbStoricoOrdini[[#This Row],[IMPORTO]]</f>
        <v>1789.2</v>
      </c>
    </row>
    <row r="2434" spans="1:18">
      <c r="A2434" s="1">
        <v>43891</v>
      </c>
      <c r="B2434" s="7">
        <f>MONTH(tbStoricoOrdini[[#This Row],[DATA]])</f>
        <v>3</v>
      </c>
      <c r="C2434" t="s">
        <v>2529</v>
      </c>
      <c r="D2434" t="str">
        <f>RIGHT(tbStoricoOrdini[[#This Row],[ORDINE]],4)</f>
        <v>2431</v>
      </c>
      <c r="E2434" t="s">
        <v>46</v>
      </c>
      <c r="F2434" t="str">
        <f>VLOOKUP(tbStoricoOrdini[[#This Row],[CLIENTE]],tbClienti[],3,FALSE)</f>
        <v>Umbria</v>
      </c>
      <c r="G2434" t="str">
        <f>VLOOKUP(tbStoricoOrdini[[#This Row],[CLIENTE]],tbClienti[],7,FALSE)</f>
        <v>BD</v>
      </c>
      <c r="H2434" t="s">
        <v>69</v>
      </c>
      <c r="I2434" t="str">
        <f>IF(LEFT(tbStoricoOrdini[[#This Row],[ARTICOLO]],3) = "COG","COG",LEFT(tbStoricoOrdini[[#This Row],[ARTICOLO]],FIND(" ",tbStoricoOrdini[[#This Row],[ARTICOLO]])-1))</f>
        <v>BAG</v>
      </c>
      <c r="J2434" t="str">
        <f>MID(tbStoricoOrdini[[#This Row],[ARTICOLO]],FIND(" ",tbStoricoOrdini[[#This Row],[ARTICOLO]])+1,4)</f>
        <v>1121</v>
      </c>
      <c r="K2434" t="str">
        <f>IFERROR(RIGHT(tbStoricoOrdini[[#This Row],[ARTICOLO]],LEN(tbStoricoOrdini[[#This Row],[ARTICOLO]])-FIND(" ",tbStoricoOrdini[[#This Row],[ARTICOLO]],FIND(" ",tbStoricoOrdini[[#This Row],[ARTICOLO]]) +1)),"")</f>
        <v>Gold</v>
      </c>
      <c r="L2434" s="3">
        <f>VLOOKUP(tbStoricoOrdini[[#This Row],[ARTICOLO]],tbArticoli[],2,FALSE)</f>
        <v>230</v>
      </c>
      <c r="M2434" s="22">
        <f>tbStoricoOrdini[[#This Row],[IMPORTO]]/tbStoricoOrdini[[#This Row],[PREZZO]]</f>
        <v>8.3956521739130441</v>
      </c>
      <c r="N2434" t="s">
        <v>6</v>
      </c>
      <c r="O2434" s="8">
        <f>VLOOKUP(tbStoricoOrdini[[#This Row],[AGENTE]],tbAgenti[],2,FALSE)</f>
        <v>7.4999999999999997E-2</v>
      </c>
      <c r="P2434" s="2">
        <v>1931</v>
      </c>
      <c r="Q2434" s="2">
        <f>tbStoricoOrdini[[#This Row],[IMPORTO]]*tbStoricoOrdini[[#This Row],[% COMM.]]</f>
        <v>144.82499999999999</v>
      </c>
      <c r="R2434" s="2">
        <f>tbStoricoOrdini[[#This Row],[TOT. COMM.]]+tbStoricoOrdini[[#This Row],[IMPORTO]]</f>
        <v>2075.8249999999998</v>
      </c>
    </row>
    <row r="2435" spans="1:18">
      <c r="A2435" s="1">
        <v>43891</v>
      </c>
      <c r="B2435" s="7">
        <f>MONTH(tbStoricoOrdini[[#This Row],[DATA]])</f>
        <v>3</v>
      </c>
      <c r="C2435" t="s">
        <v>2530</v>
      </c>
      <c r="D2435" t="str">
        <f>RIGHT(tbStoricoOrdini[[#This Row],[ORDINE]],4)</f>
        <v>2432</v>
      </c>
      <c r="E2435" t="s">
        <v>46</v>
      </c>
      <c r="F2435" t="str">
        <f>VLOOKUP(tbStoricoOrdini[[#This Row],[CLIENTE]],tbClienti[],3,FALSE)</f>
        <v>Umbria</v>
      </c>
      <c r="G2435" t="str">
        <f>VLOOKUP(tbStoricoOrdini[[#This Row],[CLIENTE]],tbClienti[],7,FALSE)</f>
        <v>BD</v>
      </c>
      <c r="H2435" t="s">
        <v>69</v>
      </c>
      <c r="I2435" t="str">
        <f>IF(LEFT(tbStoricoOrdini[[#This Row],[ARTICOLO]],3) = "COG","COG",LEFT(tbStoricoOrdini[[#This Row],[ARTICOLO]],FIND(" ",tbStoricoOrdini[[#This Row],[ARTICOLO]])-1))</f>
        <v>BAG</v>
      </c>
      <c r="J2435" t="str">
        <f>MID(tbStoricoOrdini[[#This Row],[ARTICOLO]],FIND(" ",tbStoricoOrdini[[#This Row],[ARTICOLO]])+1,4)</f>
        <v>1121</v>
      </c>
      <c r="K2435" t="str">
        <f>IFERROR(RIGHT(tbStoricoOrdini[[#This Row],[ARTICOLO]],LEN(tbStoricoOrdini[[#This Row],[ARTICOLO]])-FIND(" ",tbStoricoOrdini[[#This Row],[ARTICOLO]],FIND(" ",tbStoricoOrdini[[#This Row],[ARTICOLO]]) +1)),"")</f>
        <v>Gold</v>
      </c>
      <c r="L2435" s="3">
        <f>VLOOKUP(tbStoricoOrdini[[#This Row],[ARTICOLO]],tbArticoli[],2,FALSE)</f>
        <v>230</v>
      </c>
      <c r="M2435" s="22">
        <f>tbStoricoOrdini[[#This Row],[IMPORTO]]/tbStoricoOrdini[[#This Row],[PREZZO]]</f>
        <v>13.952173913043477</v>
      </c>
      <c r="N2435" t="s">
        <v>9</v>
      </c>
      <c r="O2435" s="8">
        <f>VLOOKUP(tbStoricoOrdini[[#This Row],[AGENTE]],tbAgenti[],2,FALSE)</f>
        <v>0.05</v>
      </c>
      <c r="P2435" s="2">
        <v>3209</v>
      </c>
      <c r="Q2435" s="2">
        <f>tbStoricoOrdini[[#This Row],[IMPORTO]]*tbStoricoOrdini[[#This Row],[% COMM.]]</f>
        <v>160.45000000000002</v>
      </c>
      <c r="R2435" s="2">
        <f>tbStoricoOrdini[[#This Row],[TOT. COMM.]]+tbStoricoOrdini[[#This Row],[IMPORTO]]</f>
        <v>3369.45</v>
      </c>
    </row>
    <row r="2436" spans="1:18">
      <c r="A2436" s="1">
        <v>43891</v>
      </c>
      <c r="B2436" s="7">
        <f>MONTH(tbStoricoOrdini[[#This Row],[DATA]])</f>
        <v>3</v>
      </c>
      <c r="C2436" t="s">
        <v>2531</v>
      </c>
      <c r="D2436" t="str">
        <f>RIGHT(tbStoricoOrdini[[#This Row],[ORDINE]],4)</f>
        <v>2433</v>
      </c>
      <c r="E2436" t="s">
        <v>46</v>
      </c>
      <c r="F2436" t="str">
        <f>VLOOKUP(tbStoricoOrdini[[#This Row],[CLIENTE]],tbClienti[],3,FALSE)</f>
        <v>Umbria</v>
      </c>
      <c r="G2436" t="str">
        <f>VLOOKUP(tbStoricoOrdini[[#This Row],[CLIENTE]],tbClienti[],7,FALSE)</f>
        <v>BD</v>
      </c>
      <c r="H2436" t="s">
        <v>83</v>
      </c>
      <c r="I2436" t="str">
        <f>IF(LEFT(tbStoricoOrdini[[#This Row],[ARTICOLO]],3) = "COG","COG",LEFT(tbStoricoOrdini[[#This Row],[ARTICOLO]],FIND(" ",tbStoricoOrdini[[#This Row],[ARTICOLO]])-1))</f>
        <v>COG</v>
      </c>
      <c r="J2436" t="str">
        <f>MID(tbStoricoOrdini[[#This Row],[ARTICOLO]],FIND(" ",tbStoricoOrdini[[#This Row],[ARTICOLO]])+1,4)</f>
        <v>8000</v>
      </c>
      <c r="K2436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2436" s="3">
        <f>VLOOKUP(tbStoricoOrdini[[#This Row],[ARTICOLO]],tbArticoli[],2,FALSE)</f>
        <v>670</v>
      </c>
      <c r="M2436" s="22">
        <f>tbStoricoOrdini[[#This Row],[IMPORTO]]/tbStoricoOrdini[[#This Row],[PREZZO]]</f>
        <v>38.120895522388061</v>
      </c>
      <c r="N2436" t="s">
        <v>9</v>
      </c>
      <c r="O2436" s="8">
        <f>VLOOKUP(tbStoricoOrdini[[#This Row],[AGENTE]],tbAgenti[],2,FALSE)</f>
        <v>0.05</v>
      </c>
      <c r="P2436" s="2">
        <v>25541</v>
      </c>
      <c r="Q2436" s="2">
        <f>tbStoricoOrdini[[#This Row],[IMPORTO]]*tbStoricoOrdini[[#This Row],[% COMM.]]</f>
        <v>1277.0500000000002</v>
      </c>
      <c r="R2436" s="2">
        <f>tbStoricoOrdini[[#This Row],[TOT. COMM.]]+tbStoricoOrdini[[#This Row],[IMPORTO]]</f>
        <v>26818.05</v>
      </c>
    </row>
    <row r="2437" spans="1:18">
      <c r="A2437" s="1">
        <v>43891</v>
      </c>
      <c r="B2437" s="7">
        <f>MONTH(tbStoricoOrdini[[#This Row],[DATA]])</f>
        <v>3</v>
      </c>
      <c r="C2437" t="s">
        <v>2532</v>
      </c>
      <c r="D2437" t="str">
        <f>RIGHT(tbStoricoOrdini[[#This Row],[ORDINE]],4)</f>
        <v>2434</v>
      </c>
      <c r="E2437" t="s">
        <v>46</v>
      </c>
      <c r="F2437" t="str">
        <f>VLOOKUP(tbStoricoOrdini[[#This Row],[CLIENTE]],tbClienti[],3,FALSE)</f>
        <v>Umbria</v>
      </c>
      <c r="G2437" t="str">
        <f>VLOOKUP(tbStoricoOrdini[[#This Row],[CLIENTE]],tbClienti[],7,FALSE)</f>
        <v>BD</v>
      </c>
      <c r="H2437" t="s">
        <v>70</v>
      </c>
      <c r="I2437" t="str">
        <f>IF(LEFT(tbStoricoOrdini[[#This Row],[ARTICOLO]],3) = "COG","COG",LEFT(tbStoricoOrdini[[#This Row],[ARTICOLO]],FIND(" ",tbStoricoOrdini[[#This Row],[ARTICOLO]])-1))</f>
        <v>EB08</v>
      </c>
      <c r="J2437" t="str">
        <f>MID(tbStoricoOrdini[[#This Row],[ARTICOLO]],FIND(" ",tbStoricoOrdini[[#This Row],[ARTICOLO]])+1,4)</f>
        <v>7500</v>
      </c>
      <c r="K2437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2437" s="3">
        <f>VLOOKUP(tbStoricoOrdini[[#This Row],[ARTICOLO]],tbArticoli[],2,FALSE)</f>
        <v>180</v>
      </c>
      <c r="M2437" s="22">
        <f>tbStoricoOrdini[[#This Row],[IMPORTO]]/tbStoricoOrdini[[#This Row],[PREZZO]]</f>
        <v>0.7944444444444444</v>
      </c>
      <c r="N2437" t="s">
        <v>16</v>
      </c>
      <c r="O2437" s="8">
        <f>VLOOKUP(tbStoricoOrdini[[#This Row],[AGENTE]],tbAgenti[],2,FALSE)</f>
        <v>0.05</v>
      </c>
      <c r="P2437" s="2">
        <v>143</v>
      </c>
      <c r="Q2437" s="2">
        <f>tbStoricoOrdini[[#This Row],[IMPORTO]]*tbStoricoOrdini[[#This Row],[% COMM.]]</f>
        <v>7.15</v>
      </c>
      <c r="R2437" s="2">
        <f>tbStoricoOrdini[[#This Row],[TOT. COMM.]]+tbStoricoOrdini[[#This Row],[IMPORTO]]</f>
        <v>150.15</v>
      </c>
    </row>
    <row r="2438" spans="1:18">
      <c r="A2438" s="1">
        <v>43891</v>
      </c>
      <c r="B2438" s="7">
        <f>MONTH(tbStoricoOrdini[[#This Row],[DATA]])</f>
        <v>3</v>
      </c>
      <c r="C2438" t="s">
        <v>2533</v>
      </c>
      <c r="D2438" t="str">
        <f>RIGHT(tbStoricoOrdini[[#This Row],[ORDINE]],4)</f>
        <v>2435</v>
      </c>
      <c r="E2438" t="s">
        <v>46</v>
      </c>
      <c r="F2438" t="str">
        <f>VLOOKUP(tbStoricoOrdini[[#This Row],[CLIENTE]],tbClienti[],3,FALSE)</f>
        <v>Umbria</v>
      </c>
      <c r="G2438" t="str">
        <f>VLOOKUP(tbStoricoOrdini[[#This Row],[CLIENTE]],tbClienti[],7,FALSE)</f>
        <v>BD</v>
      </c>
      <c r="H2438" t="s">
        <v>70</v>
      </c>
      <c r="I2438" t="str">
        <f>IF(LEFT(tbStoricoOrdini[[#This Row],[ARTICOLO]],3) = "COG","COG",LEFT(tbStoricoOrdini[[#This Row],[ARTICOLO]],FIND(" ",tbStoricoOrdini[[#This Row],[ARTICOLO]])-1))</f>
        <v>EB08</v>
      </c>
      <c r="J2438" t="str">
        <f>MID(tbStoricoOrdini[[#This Row],[ARTICOLO]],FIND(" ",tbStoricoOrdini[[#This Row],[ARTICOLO]])+1,4)</f>
        <v>7500</v>
      </c>
      <c r="K2438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2438" s="3">
        <f>VLOOKUP(tbStoricoOrdini[[#This Row],[ARTICOLO]],tbArticoli[],2,FALSE)</f>
        <v>180</v>
      </c>
      <c r="M2438" s="22">
        <f>tbStoricoOrdini[[#This Row],[IMPORTO]]/tbStoricoOrdini[[#This Row],[PREZZO]]</f>
        <v>17.06111111111111</v>
      </c>
      <c r="N2438" t="s">
        <v>39</v>
      </c>
      <c r="O2438" s="8">
        <f>VLOOKUP(tbStoricoOrdini[[#This Row],[AGENTE]],tbAgenti[],2,FALSE)</f>
        <v>0.05</v>
      </c>
      <c r="P2438" s="2">
        <v>3071</v>
      </c>
      <c r="Q2438" s="2">
        <f>tbStoricoOrdini[[#This Row],[IMPORTO]]*tbStoricoOrdini[[#This Row],[% COMM.]]</f>
        <v>153.55000000000001</v>
      </c>
      <c r="R2438" s="2">
        <f>tbStoricoOrdini[[#This Row],[TOT. COMM.]]+tbStoricoOrdini[[#This Row],[IMPORTO]]</f>
        <v>3224.55</v>
      </c>
    </row>
    <row r="2439" spans="1:18">
      <c r="A2439" s="1">
        <v>43891</v>
      </c>
      <c r="B2439" s="7">
        <f>MONTH(tbStoricoOrdini[[#This Row],[DATA]])</f>
        <v>3</v>
      </c>
      <c r="C2439" t="s">
        <v>2534</v>
      </c>
      <c r="D2439" t="str">
        <f>RIGHT(tbStoricoOrdini[[#This Row],[ORDINE]],4)</f>
        <v>2436</v>
      </c>
      <c r="E2439" t="s">
        <v>46</v>
      </c>
      <c r="F2439" t="str">
        <f>VLOOKUP(tbStoricoOrdini[[#This Row],[CLIENTE]],tbClienti[],3,FALSE)</f>
        <v>Umbria</v>
      </c>
      <c r="G2439" t="str">
        <f>VLOOKUP(tbStoricoOrdini[[#This Row],[CLIENTE]],tbClienti[],7,FALSE)</f>
        <v>BD</v>
      </c>
      <c r="H2439" t="s">
        <v>70</v>
      </c>
      <c r="I2439" t="str">
        <f>IF(LEFT(tbStoricoOrdini[[#This Row],[ARTICOLO]],3) = "COG","COG",LEFT(tbStoricoOrdini[[#This Row],[ARTICOLO]],FIND(" ",tbStoricoOrdini[[#This Row],[ARTICOLO]])-1))</f>
        <v>EB08</v>
      </c>
      <c r="J2439" t="str">
        <f>MID(tbStoricoOrdini[[#This Row],[ARTICOLO]],FIND(" ",tbStoricoOrdini[[#This Row],[ARTICOLO]])+1,4)</f>
        <v>7500</v>
      </c>
      <c r="K2439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2439" s="3">
        <f>VLOOKUP(tbStoricoOrdini[[#This Row],[ARTICOLO]],tbArticoli[],2,FALSE)</f>
        <v>180</v>
      </c>
      <c r="M2439" s="22">
        <f>tbStoricoOrdini[[#This Row],[IMPORTO]]/tbStoricoOrdini[[#This Row],[PREZZO]]</f>
        <v>12.133333333333333</v>
      </c>
      <c r="N2439" t="s">
        <v>11</v>
      </c>
      <c r="O2439" s="8">
        <f>VLOOKUP(tbStoricoOrdini[[#This Row],[AGENTE]],tbAgenti[],2,FALSE)</f>
        <v>0.04</v>
      </c>
      <c r="P2439" s="2">
        <v>2184</v>
      </c>
      <c r="Q2439" s="2">
        <f>tbStoricoOrdini[[#This Row],[IMPORTO]]*tbStoricoOrdini[[#This Row],[% COMM.]]</f>
        <v>87.36</v>
      </c>
      <c r="R2439" s="2">
        <f>tbStoricoOrdini[[#This Row],[TOT. COMM.]]+tbStoricoOrdini[[#This Row],[IMPORTO]]</f>
        <v>2271.36</v>
      </c>
    </row>
    <row r="2440" spans="1:18">
      <c r="A2440" s="1">
        <v>43891</v>
      </c>
      <c r="B2440" s="7">
        <f>MONTH(tbStoricoOrdini[[#This Row],[DATA]])</f>
        <v>3</v>
      </c>
      <c r="C2440" t="s">
        <v>2535</v>
      </c>
      <c r="D2440" t="str">
        <f>RIGHT(tbStoricoOrdini[[#This Row],[ORDINE]],4)</f>
        <v>2437</v>
      </c>
      <c r="E2440" t="s">
        <v>46</v>
      </c>
      <c r="F2440" t="str">
        <f>VLOOKUP(tbStoricoOrdini[[#This Row],[CLIENTE]],tbClienti[],3,FALSE)</f>
        <v>Umbria</v>
      </c>
      <c r="G2440" t="str">
        <f>VLOOKUP(tbStoricoOrdini[[#This Row],[CLIENTE]],tbClienti[],7,FALSE)</f>
        <v>BD</v>
      </c>
      <c r="H2440" t="s">
        <v>70</v>
      </c>
      <c r="I2440" t="str">
        <f>IF(LEFT(tbStoricoOrdini[[#This Row],[ARTICOLO]],3) = "COG","COG",LEFT(tbStoricoOrdini[[#This Row],[ARTICOLO]],FIND(" ",tbStoricoOrdini[[#This Row],[ARTICOLO]])-1))</f>
        <v>EB08</v>
      </c>
      <c r="J2440" t="str">
        <f>MID(tbStoricoOrdini[[#This Row],[ARTICOLO]],FIND(" ",tbStoricoOrdini[[#This Row],[ARTICOLO]])+1,4)</f>
        <v>7500</v>
      </c>
      <c r="K2440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2440" s="3">
        <f>VLOOKUP(tbStoricoOrdini[[#This Row],[ARTICOLO]],tbArticoli[],2,FALSE)</f>
        <v>180</v>
      </c>
      <c r="M2440" s="22">
        <f>tbStoricoOrdini[[#This Row],[IMPORTO]]/tbStoricoOrdini[[#This Row],[PREZZO]]</f>
        <v>0.77777777777777779</v>
      </c>
      <c r="N2440" t="s">
        <v>19</v>
      </c>
      <c r="O2440" s="8">
        <f>VLOOKUP(tbStoricoOrdini[[#This Row],[AGENTE]],tbAgenti[],2,FALSE)</f>
        <v>0.05</v>
      </c>
      <c r="P2440" s="2">
        <v>140</v>
      </c>
      <c r="Q2440" s="2">
        <f>tbStoricoOrdini[[#This Row],[IMPORTO]]*tbStoricoOrdini[[#This Row],[% COMM.]]</f>
        <v>7</v>
      </c>
      <c r="R2440" s="2">
        <f>tbStoricoOrdini[[#This Row],[TOT. COMM.]]+tbStoricoOrdini[[#This Row],[IMPORTO]]</f>
        <v>147</v>
      </c>
    </row>
    <row r="2441" spans="1:18">
      <c r="A2441" s="1">
        <v>43891</v>
      </c>
      <c r="B2441" s="7">
        <f>MONTH(tbStoricoOrdini[[#This Row],[DATA]])</f>
        <v>3</v>
      </c>
      <c r="C2441" t="s">
        <v>2536</v>
      </c>
      <c r="D2441" t="str">
        <f>RIGHT(tbStoricoOrdini[[#This Row],[ORDINE]],4)</f>
        <v>2438</v>
      </c>
      <c r="E2441" t="s">
        <v>46</v>
      </c>
      <c r="F2441" t="str">
        <f>VLOOKUP(tbStoricoOrdini[[#This Row],[CLIENTE]],tbClienti[],3,FALSE)</f>
        <v>Umbria</v>
      </c>
      <c r="G2441" t="str">
        <f>VLOOKUP(tbStoricoOrdini[[#This Row],[CLIENTE]],tbClienti[],7,FALSE)</f>
        <v>BD</v>
      </c>
      <c r="H2441" t="s">
        <v>70</v>
      </c>
      <c r="I2441" t="str">
        <f>IF(LEFT(tbStoricoOrdini[[#This Row],[ARTICOLO]],3) = "COG","COG",LEFT(tbStoricoOrdini[[#This Row],[ARTICOLO]],FIND(" ",tbStoricoOrdini[[#This Row],[ARTICOLO]])-1))</f>
        <v>EB08</v>
      </c>
      <c r="J2441" t="str">
        <f>MID(tbStoricoOrdini[[#This Row],[ARTICOLO]],FIND(" ",tbStoricoOrdini[[#This Row],[ARTICOLO]])+1,4)</f>
        <v>7500</v>
      </c>
      <c r="K2441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2441" s="3">
        <f>VLOOKUP(tbStoricoOrdini[[#This Row],[ARTICOLO]],tbArticoli[],2,FALSE)</f>
        <v>180</v>
      </c>
      <c r="M2441" s="22">
        <f>tbStoricoOrdini[[#This Row],[IMPORTO]]/tbStoricoOrdini[[#This Row],[PREZZO]]</f>
        <v>3.5777777777777779</v>
      </c>
      <c r="N2441" t="s">
        <v>15</v>
      </c>
      <c r="O2441" s="8">
        <f>VLOOKUP(tbStoricoOrdini[[#This Row],[AGENTE]],tbAgenti[],2,FALSE)</f>
        <v>0.08</v>
      </c>
      <c r="P2441" s="2">
        <v>644</v>
      </c>
      <c r="Q2441" s="2">
        <f>tbStoricoOrdini[[#This Row],[IMPORTO]]*tbStoricoOrdini[[#This Row],[% COMM.]]</f>
        <v>51.52</v>
      </c>
      <c r="R2441" s="2">
        <f>tbStoricoOrdini[[#This Row],[TOT. COMM.]]+tbStoricoOrdini[[#This Row],[IMPORTO]]</f>
        <v>695.52</v>
      </c>
    </row>
    <row r="2442" spans="1:18">
      <c r="A2442" s="1">
        <v>43891</v>
      </c>
      <c r="B2442" s="7">
        <f>MONTH(tbStoricoOrdini[[#This Row],[DATA]])</f>
        <v>3</v>
      </c>
      <c r="C2442" t="s">
        <v>2537</v>
      </c>
      <c r="D2442" t="str">
        <f>RIGHT(tbStoricoOrdini[[#This Row],[ORDINE]],4)</f>
        <v>2439</v>
      </c>
      <c r="E2442" t="s">
        <v>46</v>
      </c>
      <c r="F2442" t="str">
        <f>VLOOKUP(tbStoricoOrdini[[#This Row],[CLIENTE]],tbClienti[],3,FALSE)</f>
        <v>Umbria</v>
      </c>
      <c r="G2442" t="str">
        <f>VLOOKUP(tbStoricoOrdini[[#This Row],[CLIENTE]],tbClienti[],7,FALSE)</f>
        <v>BD</v>
      </c>
      <c r="H2442" t="s">
        <v>70</v>
      </c>
      <c r="I2442" t="str">
        <f>IF(LEFT(tbStoricoOrdini[[#This Row],[ARTICOLO]],3) = "COG","COG",LEFT(tbStoricoOrdini[[#This Row],[ARTICOLO]],FIND(" ",tbStoricoOrdini[[#This Row],[ARTICOLO]])-1))</f>
        <v>EB08</v>
      </c>
      <c r="J2442" t="str">
        <f>MID(tbStoricoOrdini[[#This Row],[ARTICOLO]],FIND(" ",tbStoricoOrdini[[#This Row],[ARTICOLO]])+1,4)</f>
        <v>7500</v>
      </c>
      <c r="K2442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2442" s="3">
        <f>VLOOKUP(tbStoricoOrdini[[#This Row],[ARTICOLO]],tbArticoli[],2,FALSE)</f>
        <v>180</v>
      </c>
      <c r="M2442" s="22">
        <f>tbStoricoOrdini[[#This Row],[IMPORTO]]/tbStoricoOrdini[[#This Row],[PREZZO]]</f>
        <v>67.272222222222226</v>
      </c>
      <c r="N2442" t="s">
        <v>14</v>
      </c>
      <c r="O2442" s="8">
        <f>VLOOKUP(tbStoricoOrdini[[#This Row],[AGENTE]],tbAgenti[],2,FALSE)</f>
        <v>0.05</v>
      </c>
      <c r="P2442" s="2">
        <v>12109</v>
      </c>
      <c r="Q2442" s="2">
        <f>tbStoricoOrdini[[#This Row],[IMPORTO]]*tbStoricoOrdini[[#This Row],[% COMM.]]</f>
        <v>605.45000000000005</v>
      </c>
      <c r="R2442" s="2">
        <f>tbStoricoOrdini[[#This Row],[TOT. COMM.]]+tbStoricoOrdini[[#This Row],[IMPORTO]]</f>
        <v>12714.45</v>
      </c>
    </row>
    <row r="2443" spans="1:18">
      <c r="A2443" s="1">
        <v>43891</v>
      </c>
      <c r="B2443" s="7">
        <f>MONTH(tbStoricoOrdini[[#This Row],[DATA]])</f>
        <v>3</v>
      </c>
      <c r="C2443" t="s">
        <v>2538</v>
      </c>
      <c r="D2443" t="str">
        <f>RIGHT(tbStoricoOrdini[[#This Row],[ORDINE]],4)</f>
        <v>2440</v>
      </c>
      <c r="E2443" t="s">
        <v>46</v>
      </c>
      <c r="F2443" t="str">
        <f>VLOOKUP(tbStoricoOrdini[[#This Row],[CLIENTE]],tbClienti[],3,FALSE)</f>
        <v>Umbria</v>
      </c>
      <c r="G2443" t="str">
        <f>VLOOKUP(tbStoricoOrdini[[#This Row],[CLIENTE]],tbClienti[],7,FALSE)</f>
        <v>BD</v>
      </c>
      <c r="H2443" t="s">
        <v>70</v>
      </c>
      <c r="I2443" t="str">
        <f>IF(LEFT(tbStoricoOrdini[[#This Row],[ARTICOLO]],3) = "COG","COG",LEFT(tbStoricoOrdini[[#This Row],[ARTICOLO]],FIND(" ",tbStoricoOrdini[[#This Row],[ARTICOLO]])-1))</f>
        <v>EB08</v>
      </c>
      <c r="J2443" t="str">
        <f>MID(tbStoricoOrdini[[#This Row],[ARTICOLO]],FIND(" ",tbStoricoOrdini[[#This Row],[ARTICOLO]])+1,4)</f>
        <v>7500</v>
      </c>
      <c r="K2443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2443" s="3">
        <f>VLOOKUP(tbStoricoOrdini[[#This Row],[ARTICOLO]],tbArticoli[],2,FALSE)</f>
        <v>180</v>
      </c>
      <c r="M2443" s="22">
        <f>tbStoricoOrdini[[#This Row],[IMPORTO]]/tbStoricoOrdini[[#This Row],[PREZZO]]</f>
        <v>1.288888888888889</v>
      </c>
      <c r="N2443" t="s">
        <v>7</v>
      </c>
      <c r="O2443" s="8">
        <f>VLOOKUP(tbStoricoOrdini[[#This Row],[AGENTE]],tbAgenti[],2,FALSE)</f>
        <v>0.03</v>
      </c>
      <c r="P2443" s="2">
        <v>232</v>
      </c>
      <c r="Q2443" s="2">
        <f>tbStoricoOrdini[[#This Row],[IMPORTO]]*tbStoricoOrdini[[#This Row],[% COMM.]]</f>
        <v>6.96</v>
      </c>
      <c r="R2443" s="2">
        <f>tbStoricoOrdini[[#This Row],[TOT. COMM.]]+tbStoricoOrdini[[#This Row],[IMPORTO]]</f>
        <v>238.96</v>
      </c>
    </row>
    <row r="2444" spans="1:18">
      <c r="A2444" s="1">
        <v>43891</v>
      </c>
      <c r="B2444" s="7">
        <f>MONTH(tbStoricoOrdini[[#This Row],[DATA]])</f>
        <v>3</v>
      </c>
      <c r="C2444" t="s">
        <v>2539</v>
      </c>
      <c r="D2444" t="str">
        <f>RIGHT(tbStoricoOrdini[[#This Row],[ORDINE]],4)</f>
        <v>2441</v>
      </c>
      <c r="E2444" t="s">
        <v>46</v>
      </c>
      <c r="F2444" t="str">
        <f>VLOOKUP(tbStoricoOrdini[[#This Row],[CLIENTE]],tbClienti[],3,FALSE)</f>
        <v>Umbria</v>
      </c>
      <c r="G2444" t="str">
        <f>VLOOKUP(tbStoricoOrdini[[#This Row],[CLIENTE]],tbClienti[],7,FALSE)</f>
        <v>BD</v>
      </c>
      <c r="H2444" t="s">
        <v>70</v>
      </c>
      <c r="I2444" t="str">
        <f>IF(LEFT(tbStoricoOrdini[[#This Row],[ARTICOLO]],3) = "COG","COG",LEFT(tbStoricoOrdini[[#This Row],[ARTICOLO]],FIND(" ",tbStoricoOrdini[[#This Row],[ARTICOLO]])-1))</f>
        <v>EB08</v>
      </c>
      <c r="J2444" t="str">
        <f>MID(tbStoricoOrdini[[#This Row],[ARTICOLO]],FIND(" ",tbStoricoOrdini[[#This Row],[ARTICOLO]])+1,4)</f>
        <v>7500</v>
      </c>
      <c r="K2444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2444" s="3">
        <f>VLOOKUP(tbStoricoOrdini[[#This Row],[ARTICOLO]],tbArticoli[],2,FALSE)</f>
        <v>180</v>
      </c>
      <c r="M2444" s="22">
        <f>tbStoricoOrdini[[#This Row],[IMPORTO]]/tbStoricoOrdini[[#This Row],[PREZZO]]</f>
        <v>13.75</v>
      </c>
      <c r="N2444" t="s">
        <v>17</v>
      </c>
      <c r="O2444" s="8">
        <f>VLOOKUP(tbStoricoOrdini[[#This Row],[AGENTE]],tbAgenti[],2,FALSE)</f>
        <v>0.08</v>
      </c>
      <c r="P2444" s="2">
        <v>2475</v>
      </c>
      <c r="Q2444" s="2">
        <f>tbStoricoOrdini[[#This Row],[IMPORTO]]*tbStoricoOrdini[[#This Row],[% COMM.]]</f>
        <v>198</v>
      </c>
      <c r="R2444" s="2">
        <f>tbStoricoOrdini[[#This Row],[TOT. COMM.]]+tbStoricoOrdini[[#This Row],[IMPORTO]]</f>
        <v>2673</v>
      </c>
    </row>
    <row r="2445" spans="1:18">
      <c r="A2445" s="1">
        <v>43891</v>
      </c>
      <c r="B2445" s="7">
        <f>MONTH(tbStoricoOrdini[[#This Row],[DATA]])</f>
        <v>3</v>
      </c>
      <c r="C2445" t="s">
        <v>2540</v>
      </c>
      <c r="D2445" t="str">
        <f>RIGHT(tbStoricoOrdini[[#This Row],[ORDINE]],4)</f>
        <v>2442</v>
      </c>
      <c r="E2445" t="s">
        <v>46</v>
      </c>
      <c r="F2445" t="str">
        <f>VLOOKUP(tbStoricoOrdini[[#This Row],[CLIENTE]],tbClienti[],3,FALSE)</f>
        <v>Umbria</v>
      </c>
      <c r="G2445" t="str">
        <f>VLOOKUP(tbStoricoOrdini[[#This Row],[CLIENTE]],tbClienti[],7,FALSE)</f>
        <v>BD</v>
      </c>
      <c r="H2445" t="s">
        <v>70</v>
      </c>
      <c r="I2445" t="str">
        <f>IF(LEFT(tbStoricoOrdini[[#This Row],[ARTICOLO]],3) = "COG","COG",LEFT(tbStoricoOrdini[[#This Row],[ARTICOLO]],FIND(" ",tbStoricoOrdini[[#This Row],[ARTICOLO]])-1))</f>
        <v>EB08</v>
      </c>
      <c r="J2445" t="str">
        <f>MID(tbStoricoOrdini[[#This Row],[ARTICOLO]],FIND(" ",tbStoricoOrdini[[#This Row],[ARTICOLO]])+1,4)</f>
        <v>7500</v>
      </c>
      <c r="K2445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2445" s="3">
        <f>VLOOKUP(tbStoricoOrdini[[#This Row],[ARTICOLO]],tbArticoli[],2,FALSE)</f>
        <v>180</v>
      </c>
      <c r="M2445" s="22">
        <f>tbStoricoOrdini[[#This Row],[IMPORTO]]/tbStoricoOrdini[[#This Row],[PREZZO]]</f>
        <v>183.28333333333333</v>
      </c>
      <c r="N2445" t="s">
        <v>13</v>
      </c>
      <c r="O2445" s="8">
        <f>VLOOKUP(tbStoricoOrdini[[#This Row],[AGENTE]],tbAgenti[],2,FALSE)</f>
        <v>0.1</v>
      </c>
      <c r="P2445" s="2">
        <v>32991</v>
      </c>
      <c r="Q2445" s="2">
        <f>tbStoricoOrdini[[#This Row],[IMPORTO]]*tbStoricoOrdini[[#This Row],[% COMM.]]</f>
        <v>3299.1000000000004</v>
      </c>
      <c r="R2445" s="2">
        <f>tbStoricoOrdini[[#This Row],[TOT. COMM.]]+tbStoricoOrdini[[#This Row],[IMPORTO]]</f>
        <v>36290.1</v>
      </c>
    </row>
    <row r="2446" spans="1:18">
      <c r="A2446" s="1">
        <v>43891</v>
      </c>
      <c r="B2446" s="7">
        <f>MONTH(tbStoricoOrdini[[#This Row],[DATA]])</f>
        <v>3</v>
      </c>
      <c r="C2446" t="s">
        <v>2541</v>
      </c>
      <c r="D2446" t="str">
        <f>RIGHT(tbStoricoOrdini[[#This Row],[ORDINE]],4)</f>
        <v>2443</v>
      </c>
      <c r="E2446" t="s">
        <v>46</v>
      </c>
      <c r="F2446" t="str">
        <f>VLOOKUP(tbStoricoOrdini[[#This Row],[CLIENTE]],tbClienti[],3,FALSE)</f>
        <v>Umbria</v>
      </c>
      <c r="G2446" t="str">
        <f>VLOOKUP(tbStoricoOrdini[[#This Row],[CLIENTE]],tbClienti[],7,FALSE)</f>
        <v>BD</v>
      </c>
      <c r="H2446" t="s">
        <v>70</v>
      </c>
      <c r="I2446" t="str">
        <f>IF(LEFT(tbStoricoOrdini[[#This Row],[ARTICOLO]],3) = "COG","COG",LEFT(tbStoricoOrdini[[#This Row],[ARTICOLO]],FIND(" ",tbStoricoOrdini[[#This Row],[ARTICOLO]])-1))</f>
        <v>EB08</v>
      </c>
      <c r="J2446" t="str">
        <f>MID(tbStoricoOrdini[[#This Row],[ARTICOLO]],FIND(" ",tbStoricoOrdini[[#This Row],[ARTICOLO]])+1,4)</f>
        <v>7500</v>
      </c>
      <c r="K2446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2446" s="3">
        <f>VLOOKUP(tbStoricoOrdini[[#This Row],[ARTICOLO]],tbArticoli[],2,FALSE)</f>
        <v>180</v>
      </c>
      <c r="M2446" s="22">
        <f>tbStoricoOrdini[[#This Row],[IMPORTO]]/tbStoricoOrdini[[#This Row],[PREZZO]]</f>
        <v>26.905555555555555</v>
      </c>
      <c r="N2446" t="s">
        <v>9</v>
      </c>
      <c r="O2446" s="8">
        <f>VLOOKUP(tbStoricoOrdini[[#This Row],[AGENTE]],tbAgenti[],2,FALSE)</f>
        <v>0.05</v>
      </c>
      <c r="P2446" s="2">
        <v>4843</v>
      </c>
      <c r="Q2446" s="2">
        <f>tbStoricoOrdini[[#This Row],[IMPORTO]]*tbStoricoOrdini[[#This Row],[% COMM.]]</f>
        <v>242.15</v>
      </c>
      <c r="R2446" s="2">
        <f>tbStoricoOrdini[[#This Row],[TOT. COMM.]]+tbStoricoOrdini[[#This Row],[IMPORTO]]</f>
        <v>5085.1499999999996</v>
      </c>
    </row>
    <row r="2447" spans="1:18">
      <c r="A2447" s="1">
        <v>43891</v>
      </c>
      <c r="B2447" s="7">
        <f>MONTH(tbStoricoOrdini[[#This Row],[DATA]])</f>
        <v>3</v>
      </c>
      <c r="C2447" t="s">
        <v>2542</v>
      </c>
      <c r="D2447" t="str">
        <f>RIGHT(tbStoricoOrdini[[#This Row],[ORDINE]],4)</f>
        <v>2444</v>
      </c>
      <c r="E2447" t="s">
        <v>46</v>
      </c>
      <c r="F2447" t="str">
        <f>VLOOKUP(tbStoricoOrdini[[#This Row],[CLIENTE]],tbClienti[],3,FALSE)</f>
        <v>Umbria</v>
      </c>
      <c r="G2447" t="str">
        <f>VLOOKUP(tbStoricoOrdini[[#This Row],[CLIENTE]],tbClienti[],7,FALSE)</f>
        <v>BD</v>
      </c>
      <c r="H2447" t="s">
        <v>75</v>
      </c>
      <c r="I2447" t="str">
        <f>IF(LEFT(tbStoricoOrdini[[#This Row],[ARTICOLO]],3) = "COG","COG",LEFT(tbStoricoOrdini[[#This Row],[ARTICOLO]],FIND(" ",tbStoricoOrdini[[#This Row],[ARTICOLO]])-1))</f>
        <v>AVRC</v>
      </c>
      <c r="J2447" t="str">
        <f>MID(tbStoricoOrdini[[#This Row],[ARTICOLO]],FIND(" ",tbStoricoOrdini[[#This Row],[ARTICOLO]])+1,4)</f>
        <v>1000</v>
      </c>
      <c r="K2447" t="str">
        <f>IFERROR(RIGHT(tbStoricoOrdini[[#This Row],[ARTICOLO]],LEN(tbStoricoOrdini[[#This Row],[ARTICOLO]])-FIND(" ",tbStoricoOrdini[[#This Row],[ARTICOLO]],FIND(" ",tbStoricoOrdini[[#This Row],[ARTICOLO]]) +1)),"")</f>
        <v>Silver</v>
      </c>
      <c r="L2447" s="3">
        <f>VLOOKUP(tbStoricoOrdini[[#This Row],[ARTICOLO]],tbArticoli[],2,FALSE)</f>
        <v>390</v>
      </c>
      <c r="M2447" s="22">
        <f>tbStoricoOrdini[[#This Row],[IMPORTO]]/tbStoricoOrdini[[#This Row],[PREZZO]]</f>
        <v>0.38205128205128203</v>
      </c>
      <c r="N2447" t="s">
        <v>9</v>
      </c>
      <c r="O2447" s="8">
        <f>VLOOKUP(tbStoricoOrdini[[#This Row],[AGENTE]],tbAgenti[],2,FALSE)</f>
        <v>0.05</v>
      </c>
      <c r="P2447" s="2">
        <v>149</v>
      </c>
      <c r="Q2447" s="2">
        <f>tbStoricoOrdini[[#This Row],[IMPORTO]]*tbStoricoOrdini[[#This Row],[% COMM.]]</f>
        <v>7.45</v>
      </c>
      <c r="R2447" s="2">
        <f>tbStoricoOrdini[[#This Row],[TOT. COMM.]]+tbStoricoOrdini[[#This Row],[IMPORTO]]</f>
        <v>156.44999999999999</v>
      </c>
    </row>
    <row r="2448" spans="1:18">
      <c r="A2448" s="1">
        <v>43891</v>
      </c>
      <c r="B2448" s="7">
        <f>MONTH(tbStoricoOrdini[[#This Row],[DATA]])</f>
        <v>3</v>
      </c>
      <c r="C2448" t="s">
        <v>2543</v>
      </c>
      <c r="D2448" t="str">
        <f>RIGHT(tbStoricoOrdini[[#This Row],[ORDINE]],4)</f>
        <v>2445</v>
      </c>
      <c r="E2448" t="s">
        <v>46</v>
      </c>
      <c r="F2448" t="str">
        <f>VLOOKUP(tbStoricoOrdini[[#This Row],[CLIENTE]],tbClienti[],3,FALSE)</f>
        <v>Umbria</v>
      </c>
      <c r="G2448" t="str">
        <f>VLOOKUP(tbStoricoOrdini[[#This Row],[CLIENTE]],tbClienti[],7,FALSE)</f>
        <v>BD</v>
      </c>
      <c r="H2448" t="s">
        <v>71</v>
      </c>
      <c r="I2448" t="str">
        <f>IF(LEFT(tbStoricoOrdini[[#This Row],[ARTICOLO]],3) = "COG","COG",LEFT(tbStoricoOrdini[[#This Row],[ARTICOLO]],FIND(" ",tbStoricoOrdini[[#This Row],[ARTICOLO]])-1))</f>
        <v>EB07</v>
      </c>
      <c r="J2448" t="str">
        <f>MID(tbStoricoOrdini[[#This Row],[ARTICOLO]],FIND(" ",tbStoricoOrdini[[#This Row],[ARTICOLO]])+1,4)</f>
        <v>5000</v>
      </c>
      <c r="K2448" t="str">
        <f>IFERROR(RIGHT(tbStoricoOrdini[[#This Row],[ARTICOLO]],LEN(tbStoricoOrdini[[#This Row],[ARTICOLO]])-FIND(" ",tbStoricoOrdini[[#This Row],[ARTICOLO]],FIND(" ",tbStoricoOrdini[[#This Row],[ARTICOLO]]) +1)),"")</f>
        <v/>
      </c>
      <c r="L2448" s="3">
        <f>VLOOKUP(tbStoricoOrdini[[#This Row],[ARTICOLO]],tbArticoli[],2,FALSE)</f>
        <v>140</v>
      </c>
      <c r="M2448" s="22">
        <f>tbStoricoOrdini[[#This Row],[IMPORTO]]/tbStoricoOrdini[[#This Row],[PREZZO]]</f>
        <v>210.87142857142857</v>
      </c>
      <c r="N2448" t="s">
        <v>16</v>
      </c>
      <c r="O2448" s="8">
        <f>VLOOKUP(tbStoricoOrdini[[#This Row],[AGENTE]],tbAgenti[],2,FALSE)</f>
        <v>0.05</v>
      </c>
      <c r="P2448" s="2">
        <v>29522</v>
      </c>
      <c r="Q2448" s="2">
        <f>tbStoricoOrdini[[#This Row],[IMPORTO]]*tbStoricoOrdini[[#This Row],[% COMM.]]</f>
        <v>1476.1000000000001</v>
      </c>
      <c r="R2448" s="2">
        <f>tbStoricoOrdini[[#This Row],[TOT. COMM.]]+tbStoricoOrdini[[#This Row],[IMPORTO]]</f>
        <v>30998.1</v>
      </c>
    </row>
    <row r="2449" spans="1:18">
      <c r="A2449" s="1">
        <v>43891</v>
      </c>
      <c r="B2449" s="7">
        <f>MONTH(tbStoricoOrdini[[#This Row],[DATA]])</f>
        <v>3</v>
      </c>
      <c r="C2449" t="s">
        <v>2544</v>
      </c>
      <c r="D2449" t="str">
        <f>RIGHT(tbStoricoOrdini[[#This Row],[ORDINE]],4)</f>
        <v>2446</v>
      </c>
      <c r="E2449" t="s">
        <v>46</v>
      </c>
      <c r="F2449" t="str">
        <f>VLOOKUP(tbStoricoOrdini[[#This Row],[CLIENTE]],tbClienti[],3,FALSE)</f>
        <v>Umbria</v>
      </c>
      <c r="G2449" t="str">
        <f>VLOOKUP(tbStoricoOrdini[[#This Row],[CLIENTE]],tbClienti[],7,FALSE)</f>
        <v>BD</v>
      </c>
      <c r="H2449" t="s">
        <v>71</v>
      </c>
      <c r="I2449" t="str">
        <f>IF(LEFT(tbStoricoOrdini[[#This Row],[ARTICOLO]],3) = "COG","COG",LEFT(tbStoricoOrdini[[#This Row],[ARTICOLO]],FIND(" ",tbStoricoOrdini[[#This Row],[ARTICOLO]])-1))</f>
        <v>EB07</v>
      </c>
      <c r="J2449" t="str">
        <f>MID(tbStoricoOrdini[[#This Row],[ARTICOLO]],FIND(" ",tbStoricoOrdini[[#This Row],[ARTICOLO]])+1,4)</f>
        <v>5000</v>
      </c>
      <c r="K2449" t="str">
        <f>IFERROR(RIGHT(tbStoricoOrdini[[#This Row],[ARTICOLO]],LEN(tbStoricoOrdini[[#This Row],[ARTICOLO]])-FIND(" ",tbStoricoOrdini[[#This Row],[ARTICOLO]],FIND(" ",tbStoricoOrdini[[#This Row],[ARTICOLO]]) +1)),"")</f>
        <v/>
      </c>
      <c r="L2449" s="3">
        <f>VLOOKUP(tbStoricoOrdini[[#This Row],[ARTICOLO]],tbArticoli[],2,FALSE)</f>
        <v>140</v>
      </c>
      <c r="M2449" s="22">
        <f>tbStoricoOrdini[[#This Row],[IMPORTO]]/tbStoricoOrdini[[#This Row],[PREZZO]]</f>
        <v>191.65714285714284</v>
      </c>
      <c r="N2449" t="s">
        <v>39</v>
      </c>
      <c r="O2449" s="8">
        <f>VLOOKUP(tbStoricoOrdini[[#This Row],[AGENTE]],tbAgenti[],2,FALSE)</f>
        <v>0.05</v>
      </c>
      <c r="P2449" s="2">
        <v>26832</v>
      </c>
      <c r="Q2449" s="2">
        <f>tbStoricoOrdini[[#This Row],[IMPORTO]]*tbStoricoOrdini[[#This Row],[% COMM.]]</f>
        <v>1341.6000000000001</v>
      </c>
      <c r="R2449" s="2">
        <f>tbStoricoOrdini[[#This Row],[TOT. COMM.]]+tbStoricoOrdini[[#This Row],[IMPORTO]]</f>
        <v>28173.599999999999</v>
      </c>
    </row>
    <row r="2450" spans="1:18">
      <c r="A2450" s="1">
        <v>43891</v>
      </c>
      <c r="B2450" s="7">
        <f>MONTH(tbStoricoOrdini[[#This Row],[DATA]])</f>
        <v>3</v>
      </c>
      <c r="C2450" t="s">
        <v>2545</v>
      </c>
      <c r="D2450" t="str">
        <f>RIGHT(tbStoricoOrdini[[#This Row],[ORDINE]],4)</f>
        <v>2447</v>
      </c>
      <c r="E2450" t="s">
        <v>46</v>
      </c>
      <c r="F2450" t="str">
        <f>VLOOKUP(tbStoricoOrdini[[#This Row],[CLIENTE]],tbClienti[],3,FALSE)</f>
        <v>Umbria</v>
      </c>
      <c r="G2450" t="str">
        <f>VLOOKUP(tbStoricoOrdini[[#This Row],[CLIENTE]],tbClienti[],7,FALSE)</f>
        <v>BD</v>
      </c>
      <c r="H2450" t="s">
        <v>71</v>
      </c>
      <c r="I2450" t="str">
        <f>IF(LEFT(tbStoricoOrdini[[#This Row],[ARTICOLO]],3) = "COG","COG",LEFT(tbStoricoOrdini[[#This Row],[ARTICOLO]],FIND(" ",tbStoricoOrdini[[#This Row],[ARTICOLO]])-1))</f>
        <v>EB07</v>
      </c>
      <c r="J2450" t="str">
        <f>MID(tbStoricoOrdini[[#This Row],[ARTICOLO]],FIND(" ",tbStoricoOrdini[[#This Row],[ARTICOLO]])+1,4)</f>
        <v>5000</v>
      </c>
      <c r="K2450" t="str">
        <f>IFERROR(RIGHT(tbStoricoOrdini[[#This Row],[ARTICOLO]],LEN(tbStoricoOrdini[[#This Row],[ARTICOLO]])-FIND(" ",tbStoricoOrdini[[#This Row],[ARTICOLO]],FIND(" ",tbStoricoOrdini[[#This Row],[ARTICOLO]]) +1)),"")</f>
        <v/>
      </c>
      <c r="L2450" s="3">
        <f>VLOOKUP(tbStoricoOrdini[[#This Row],[ARTICOLO]],tbArticoli[],2,FALSE)</f>
        <v>140</v>
      </c>
      <c r="M2450" s="22">
        <f>tbStoricoOrdini[[#This Row],[IMPORTO]]/tbStoricoOrdini[[#This Row],[PREZZO]]</f>
        <v>138.97142857142856</v>
      </c>
      <c r="N2450" t="s">
        <v>19</v>
      </c>
      <c r="O2450" s="8">
        <f>VLOOKUP(tbStoricoOrdini[[#This Row],[AGENTE]],tbAgenti[],2,FALSE)</f>
        <v>0.05</v>
      </c>
      <c r="P2450" s="2">
        <v>19456</v>
      </c>
      <c r="Q2450" s="2">
        <f>tbStoricoOrdini[[#This Row],[IMPORTO]]*tbStoricoOrdini[[#This Row],[% COMM.]]</f>
        <v>972.80000000000007</v>
      </c>
      <c r="R2450" s="2">
        <f>tbStoricoOrdini[[#This Row],[TOT. COMM.]]+tbStoricoOrdini[[#This Row],[IMPORTO]]</f>
        <v>20428.8</v>
      </c>
    </row>
    <row r="2451" spans="1:18">
      <c r="A2451" s="1">
        <v>43891</v>
      </c>
      <c r="B2451" s="7">
        <f>MONTH(tbStoricoOrdini[[#This Row],[DATA]])</f>
        <v>3</v>
      </c>
      <c r="C2451" t="s">
        <v>2546</v>
      </c>
      <c r="D2451" t="str">
        <f>RIGHT(tbStoricoOrdini[[#This Row],[ORDINE]],4)</f>
        <v>2448</v>
      </c>
      <c r="E2451" t="s">
        <v>46</v>
      </c>
      <c r="F2451" t="str">
        <f>VLOOKUP(tbStoricoOrdini[[#This Row],[CLIENTE]],tbClienti[],3,FALSE)</f>
        <v>Umbria</v>
      </c>
      <c r="G2451" t="str">
        <f>VLOOKUP(tbStoricoOrdini[[#This Row],[CLIENTE]],tbClienti[],7,FALSE)</f>
        <v>BD</v>
      </c>
      <c r="H2451" t="s">
        <v>71</v>
      </c>
      <c r="I2451" t="str">
        <f>IF(LEFT(tbStoricoOrdini[[#This Row],[ARTICOLO]],3) = "COG","COG",LEFT(tbStoricoOrdini[[#This Row],[ARTICOLO]],FIND(" ",tbStoricoOrdini[[#This Row],[ARTICOLO]])-1))</f>
        <v>EB07</v>
      </c>
      <c r="J2451" t="str">
        <f>MID(tbStoricoOrdini[[#This Row],[ARTICOLO]],FIND(" ",tbStoricoOrdini[[#This Row],[ARTICOLO]])+1,4)</f>
        <v>5000</v>
      </c>
      <c r="K2451" t="str">
        <f>IFERROR(RIGHT(tbStoricoOrdini[[#This Row],[ARTICOLO]],LEN(tbStoricoOrdini[[#This Row],[ARTICOLO]])-FIND(" ",tbStoricoOrdini[[#This Row],[ARTICOLO]],FIND(" ",tbStoricoOrdini[[#This Row],[ARTICOLO]]) +1)),"")</f>
        <v/>
      </c>
      <c r="L2451" s="3">
        <f>VLOOKUP(tbStoricoOrdini[[#This Row],[ARTICOLO]],tbArticoli[],2,FALSE)</f>
        <v>140</v>
      </c>
      <c r="M2451" s="22">
        <f>tbStoricoOrdini[[#This Row],[IMPORTO]]/tbStoricoOrdini[[#This Row],[PREZZO]]</f>
        <v>333.47857142857146</v>
      </c>
      <c r="N2451" t="s">
        <v>15</v>
      </c>
      <c r="O2451" s="8">
        <f>VLOOKUP(tbStoricoOrdini[[#This Row],[AGENTE]],tbAgenti[],2,FALSE)</f>
        <v>0.08</v>
      </c>
      <c r="P2451" s="2">
        <v>46687</v>
      </c>
      <c r="Q2451" s="2">
        <f>tbStoricoOrdini[[#This Row],[IMPORTO]]*tbStoricoOrdini[[#This Row],[% COMM.]]</f>
        <v>3734.96</v>
      </c>
      <c r="R2451" s="2">
        <f>tbStoricoOrdini[[#This Row],[TOT. COMM.]]+tbStoricoOrdini[[#This Row],[IMPORTO]]</f>
        <v>50421.96</v>
      </c>
    </row>
    <row r="2452" spans="1:18">
      <c r="A2452" s="1">
        <v>43891</v>
      </c>
      <c r="B2452" s="7">
        <f>MONTH(tbStoricoOrdini[[#This Row],[DATA]])</f>
        <v>3</v>
      </c>
      <c r="C2452" t="s">
        <v>2547</v>
      </c>
      <c r="D2452" t="str">
        <f>RIGHT(tbStoricoOrdini[[#This Row],[ORDINE]],4)</f>
        <v>2449</v>
      </c>
      <c r="E2452" t="s">
        <v>46</v>
      </c>
      <c r="F2452" t="str">
        <f>VLOOKUP(tbStoricoOrdini[[#This Row],[CLIENTE]],tbClienti[],3,FALSE)</f>
        <v>Umbria</v>
      </c>
      <c r="G2452" t="str">
        <f>VLOOKUP(tbStoricoOrdini[[#This Row],[CLIENTE]],tbClienti[],7,FALSE)</f>
        <v>BD</v>
      </c>
      <c r="H2452" t="s">
        <v>71</v>
      </c>
      <c r="I2452" t="str">
        <f>IF(LEFT(tbStoricoOrdini[[#This Row],[ARTICOLO]],3) = "COG","COG",LEFT(tbStoricoOrdini[[#This Row],[ARTICOLO]],FIND(" ",tbStoricoOrdini[[#This Row],[ARTICOLO]])-1))</f>
        <v>EB07</v>
      </c>
      <c r="J2452" t="str">
        <f>MID(tbStoricoOrdini[[#This Row],[ARTICOLO]],FIND(" ",tbStoricoOrdini[[#This Row],[ARTICOLO]])+1,4)</f>
        <v>5000</v>
      </c>
      <c r="K2452" t="str">
        <f>IFERROR(RIGHT(tbStoricoOrdini[[#This Row],[ARTICOLO]],LEN(tbStoricoOrdini[[#This Row],[ARTICOLO]])-FIND(" ",tbStoricoOrdini[[#This Row],[ARTICOLO]],FIND(" ",tbStoricoOrdini[[#This Row],[ARTICOLO]]) +1)),"")</f>
        <v/>
      </c>
      <c r="L2452" s="3">
        <f>VLOOKUP(tbStoricoOrdini[[#This Row],[ARTICOLO]],tbArticoli[],2,FALSE)</f>
        <v>140</v>
      </c>
      <c r="M2452" s="22">
        <f>tbStoricoOrdini[[#This Row],[IMPORTO]]/tbStoricoOrdini[[#This Row],[PREZZO]]</f>
        <v>70.2</v>
      </c>
      <c r="N2452" t="s">
        <v>7</v>
      </c>
      <c r="O2452" s="8">
        <f>VLOOKUP(tbStoricoOrdini[[#This Row],[AGENTE]],tbAgenti[],2,FALSE)</f>
        <v>0.03</v>
      </c>
      <c r="P2452" s="2">
        <v>9828</v>
      </c>
      <c r="Q2452" s="2">
        <f>tbStoricoOrdini[[#This Row],[IMPORTO]]*tbStoricoOrdini[[#This Row],[% COMM.]]</f>
        <v>294.83999999999997</v>
      </c>
      <c r="R2452" s="2">
        <f>tbStoricoOrdini[[#This Row],[TOT. COMM.]]+tbStoricoOrdini[[#This Row],[IMPORTO]]</f>
        <v>10122.84</v>
      </c>
    </row>
    <row r="2453" spans="1:18">
      <c r="A2453" s="1">
        <v>43891</v>
      </c>
      <c r="B2453" s="7">
        <f>MONTH(tbStoricoOrdini[[#This Row],[DATA]])</f>
        <v>3</v>
      </c>
      <c r="C2453" t="s">
        <v>2548</v>
      </c>
      <c r="D2453" t="str">
        <f>RIGHT(tbStoricoOrdini[[#This Row],[ORDINE]],4)</f>
        <v>2450</v>
      </c>
      <c r="E2453" t="s">
        <v>46</v>
      </c>
      <c r="F2453" t="str">
        <f>VLOOKUP(tbStoricoOrdini[[#This Row],[CLIENTE]],tbClienti[],3,FALSE)</f>
        <v>Umbria</v>
      </c>
      <c r="G2453" t="str">
        <f>VLOOKUP(tbStoricoOrdini[[#This Row],[CLIENTE]],tbClienti[],7,FALSE)</f>
        <v>BD</v>
      </c>
      <c r="H2453" t="s">
        <v>71</v>
      </c>
      <c r="I2453" t="str">
        <f>IF(LEFT(tbStoricoOrdini[[#This Row],[ARTICOLO]],3) = "COG","COG",LEFT(tbStoricoOrdini[[#This Row],[ARTICOLO]],FIND(" ",tbStoricoOrdini[[#This Row],[ARTICOLO]])-1))</f>
        <v>EB07</v>
      </c>
      <c r="J2453" t="str">
        <f>MID(tbStoricoOrdini[[#This Row],[ARTICOLO]],FIND(" ",tbStoricoOrdini[[#This Row],[ARTICOLO]])+1,4)</f>
        <v>5000</v>
      </c>
      <c r="K2453" t="str">
        <f>IFERROR(RIGHT(tbStoricoOrdini[[#This Row],[ARTICOLO]],LEN(tbStoricoOrdini[[#This Row],[ARTICOLO]])-FIND(" ",tbStoricoOrdini[[#This Row],[ARTICOLO]],FIND(" ",tbStoricoOrdini[[#This Row],[ARTICOLO]]) +1)),"")</f>
        <v/>
      </c>
      <c r="L2453" s="3">
        <f>VLOOKUP(tbStoricoOrdini[[#This Row],[ARTICOLO]],tbArticoli[],2,FALSE)</f>
        <v>140</v>
      </c>
      <c r="M2453" s="22">
        <f>tbStoricoOrdini[[#This Row],[IMPORTO]]/tbStoricoOrdini[[#This Row],[PREZZO]]</f>
        <v>12.257142857142858</v>
      </c>
      <c r="N2453" t="s">
        <v>17</v>
      </c>
      <c r="O2453" s="8">
        <f>VLOOKUP(tbStoricoOrdini[[#This Row],[AGENTE]],tbAgenti[],2,FALSE)</f>
        <v>0.08</v>
      </c>
      <c r="P2453" s="2">
        <v>1716</v>
      </c>
      <c r="Q2453" s="2">
        <f>tbStoricoOrdini[[#This Row],[IMPORTO]]*tbStoricoOrdini[[#This Row],[% COMM.]]</f>
        <v>137.28</v>
      </c>
      <c r="R2453" s="2">
        <f>tbStoricoOrdini[[#This Row],[TOT. COMM.]]+tbStoricoOrdini[[#This Row],[IMPORTO]]</f>
        <v>1853.28</v>
      </c>
    </row>
    <row r="2454" spans="1:18">
      <c r="A2454" s="1">
        <v>43891</v>
      </c>
      <c r="B2454" s="7">
        <f>MONTH(tbStoricoOrdini[[#This Row],[DATA]])</f>
        <v>3</v>
      </c>
      <c r="C2454" t="s">
        <v>2549</v>
      </c>
      <c r="D2454" t="str">
        <f>RIGHT(tbStoricoOrdini[[#This Row],[ORDINE]],4)</f>
        <v>2451</v>
      </c>
      <c r="E2454" t="s">
        <v>46</v>
      </c>
      <c r="F2454" t="str">
        <f>VLOOKUP(tbStoricoOrdini[[#This Row],[CLIENTE]],tbClienti[],3,FALSE)</f>
        <v>Umbria</v>
      </c>
      <c r="G2454" t="str">
        <f>VLOOKUP(tbStoricoOrdini[[#This Row],[CLIENTE]],tbClienti[],7,FALSE)</f>
        <v>BD</v>
      </c>
      <c r="H2454" t="s">
        <v>71</v>
      </c>
      <c r="I2454" t="str">
        <f>IF(LEFT(tbStoricoOrdini[[#This Row],[ARTICOLO]],3) = "COG","COG",LEFT(tbStoricoOrdini[[#This Row],[ARTICOLO]],FIND(" ",tbStoricoOrdini[[#This Row],[ARTICOLO]])-1))</f>
        <v>EB07</v>
      </c>
      <c r="J2454" t="str">
        <f>MID(tbStoricoOrdini[[#This Row],[ARTICOLO]],FIND(" ",tbStoricoOrdini[[#This Row],[ARTICOLO]])+1,4)</f>
        <v>5000</v>
      </c>
      <c r="K2454" t="str">
        <f>IFERROR(RIGHT(tbStoricoOrdini[[#This Row],[ARTICOLO]],LEN(tbStoricoOrdini[[#This Row],[ARTICOLO]])-FIND(" ",tbStoricoOrdini[[#This Row],[ARTICOLO]],FIND(" ",tbStoricoOrdini[[#This Row],[ARTICOLO]]) +1)),"")</f>
        <v/>
      </c>
      <c r="L2454" s="3">
        <f>VLOOKUP(tbStoricoOrdini[[#This Row],[ARTICOLO]],tbArticoli[],2,FALSE)</f>
        <v>140</v>
      </c>
      <c r="M2454" s="22">
        <f>tbStoricoOrdini[[#This Row],[IMPORTO]]/tbStoricoOrdini[[#This Row],[PREZZO]]</f>
        <v>224.27857142857144</v>
      </c>
      <c r="N2454" t="s">
        <v>18</v>
      </c>
      <c r="O2454" s="8">
        <f>VLOOKUP(tbStoricoOrdini[[#This Row],[AGENTE]],tbAgenti[],2,FALSE)</f>
        <v>0.03</v>
      </c>
      <c r="P2454" s="2">
        <v>31399</v>
      </c>
      <c r="Q2454" s="2">
        <f>tbStoricoOrdini[[#This Row],[IMPORTO]]*tbStoricoOrdini[[#This Row],[% COMM.]]</f>
        <v>941.96999999999991</v>
      </c>
      <c r="R2454" s="2">
        <f>tbStoricoOrdini[[#This Row],[TOT. COMM.]]+tbStoricoOrdini[[#This Row],[IMPORTO]]</f>
        <v>32340.97</v>
      </c>
    </row>
    <row r="2455" spans="1:18">
      <c r="A2455" s="1">
        <v>43891</v>
      </c>
      <c r="B2455" s="7">
        <f>MONTH(tbStoricoOrdini[[#This Row],[DATA]])</f>
        <v>3</v>
      </c>
      <c r="C2455" t="s">
        <v>2550</v>
      </c>
      <c r="D2455" t="str">
        <f>RIGHT(tbStoricoOrdini[[#This Row],[ORDINE]],4)</f>
        <v>2452</v>
      </c>
      <c r="E2455" t="s">
        <v>46</v>
      </c>
      <c r="F2455" t="str">
        <f>VLOOKUP(tbStoricoOrdini[[#This Row],[CLIENTE]],tbClienti[],3,FALSE)</f>
        <v>Umbria</v>
      </c>
      <c r="G2455" t="str">
        <f>VLOOKUP(tbStoricoOrdini[[#This Row],[CLIENTE]],tbClienti[],7,FALSE)</f>
        <v>BD</v>
      </c>
      <c r="H2455" t="s">
        <v>71</v>
      </c>
      <c r="I2455" t="str">
        <f>IF(LEFT(tbStoricoOrdini[[#This Row],[ARTICOLO]],3) = "COG","COG",LEFT(tbStoricoOrdini[[#This Row],[ARTICOLO]],FIND(" ",tbStoricoOrdini[[#This Row],[ARTICOLO]])-1))</f>
        <v>EB07</v>
      </c>
      <c r="J2455" t="str">
        <f>MID(tbStoricoOrdini[[#This Row],[ARTICOLO]],FIND(" ",tbStoricoOrdini[[#This Row],[ARTICOLO]])+1,4)</f>
        <v>5000</v>
      </c>
      <c r="K2455" t="str">
        <f>IFERROR(RIGHT(tbStoricoOrdini[[#This Row],[ARTICOLO]],LEN(tbStoricoOrdini[[#This Row],[ARTICOLO]])-FIND(" ",tbStoricoOrdini[[#This Row],[ARTICOLO]],FIND(" ",tbStoricoOrdini[[#This Row],[ARTICOLO]]) +1)),"")</f>
        <v/>
      </c>
      <c r="L2455" s="3">
        <f>VLOOKUP(tbStoricoOrdini[[#This Row],[ARTICOLO]],tbArticoli[],2,FALSE)</f>
        <v>140</v>
      </c>
      <c r="M2455" s="22">
        <f>tbStoricoOrdini[[#This Row],[IMPORTO]]/tbStoricoOrdini[[#This Row],[PREZZO]]</f>
        <v>3.3071428571428569</v>
      </c>
      <c r="N2455" t="s">
        <v>13</v>
      </c>
      <c r="O2455" s="8">
        <f>VLOOKUP(tbStoricoOrdini[[#This Row],[AGENTE]],tbAgenti[],2,FALSE)</f>
        <v>0.1</v>
      </c>
      <c r="P2455" s="2">
        <v>463</v>
      </c>
      <c r="Q2455" s="2">
        <f>tbStoricoOrdini[[#This Row],[IMPORTO]]*tbStoricoOrdini[[#This Row],[% COMM.]]</f>
        <v>46.300000000000004</v>
      </c>
      <c r="R2455" s="2">
        <f>tbStoricoOrdini[[#This Row],[TOT. COMM.]]+tbStoricoOrdini[[#This Row],[IMPORTO]]</f>
        <v>509.3</v>
      </c>
    </row>
    <row r="2456" spans="1:18">
      <c r="A2456" s="1">
        <v>43891</v>
      </c>
      <c r="B2456" s="7">
        <f>MONTH(tbStoricoOrdini[[#This Row],[DATA]])</f>
        <v>3</v>
      </c>
      <c r="C2456" t="s">
        <v>2551</v>
      </c>
      <c r="D2456" t="str">
        <f>RIGHT(tbStoricoOrdini[[#This Row],[ORDINE]],4)</f>
        <v>2453</v>
      </c>
      <c r="E2456" t="s">
        <v>46</v>
      </c>
      <c r="F2456" t="str">
        <f>VLOOKUP(tbStoricoOrdini[[#This Row],[CLIENTE]],tbClienti[],3,FALSE)</f>
        <v>Umbria</v>
      </c>
      <c r="G2456" t="str">
        <f>VLOOKUP(tbStoricoOrdini[[#This Row],[CLIENTE]],tbClienti[],7,FALSE)</f>
        <v>BD</v>
      </c>
      <c r="H2456" t="s">
        <v>71</v>
      </c>
      <c r="I2456" t="str">
        <f>IF(LEFT(tbStoricoOrdini[[#This Row],[ARTICOLO]],3) = "COG","COG",LEFT(tbStoricoOrdini[[#This Row],[ARTICOLO]],FIND(" ",tbStoricoOrdini[[#This Row],[ARTICOLO]])-1))</f>
        <v>EB07</v>
      </c>
      <c r="J2456" t="str">
        <f>MID(tbStoricoOrdini[[#This Row],[ARTICOLO]],FIND(" ",tbStoricoOrdini[[#This Row],[ARTICOLO]])+1,4)</f>
        <v>5000</v>
      </c>
      <c r="K2456" t="str">
        <f>IFERROR(RIGHT(tbStoricoOrdini[[#This Row],[ARTICOLO]],LEN(tbStoricoOrdini[[#This Row],[ARTICOLO]])-FIND(" ",tbStoricoOrdini[[#This Row],[ARTICOLO]],FIND(" ",tbStoricoOrdini[[#This Row],[ARTICOLO]]) +1)),"")</f>
        <v/>
      </c>
      <c r="L2456" s="3">
        <f>VLOOKUP(tbStoricoOrdini[[#This Row],[ARTICOLO]],tbArticoli[],2,FALSE)</f>
        <v>140</v>
      </c>
      <c r="M2456" s="22">
        <f>tbStoricoOrdini[[#This Row],[IMPORTO]]/tbStoricoOrdini[[#This Row],[PREZZO]]</f>
        <v>35.657142857142858</v>
      </c>
      <c r="N2456" t="s">
        <v>6</v>
      </c>
      <c r="O2456" s="8">
        <f>VLOOKUP(tbStoricoOrdini[[#This Row],[AGENTE]],tbAgenti[],2,FALSE)</f>
        <v>7.4999999999999997E-2</v>
      </c>
      <c r="P2456" s="2">
        <v>4992</v>
      </c>
      <c r="Q2456" s="2">
        <f>tbStoricoOrdini[[#This Row],[IMPORTO]]*tbStoricoOrdini[[#This Row],[% COMM.]]</f>
        <v>374.4</v>
      </c>
      <c r="R2456" s="2">
        <f>tbStoricoOrdini[[#This Row],[TOT. COMM.]]+tbStoricoOrdini[[#This Row],[IMPORTO]]</f>
        <v>5366.4</v>
      </c>
    </row>
    <row r="2457" spans="1:18">
      <c r="A2457" s="1">
        <v>43891</v>
      </c>
      <c r="B2457" s="7">
        <f>MONTH(tbStoricoOrdini[[#This Row],[DATA]])</f>
        <v>3</v>
      </c>
      <c r="C2457" t="s">
        <v>2552</v>
      </c>
      <c r="D2457" t="str">
        <f>RIGHT(tbStoricoOrdini[[#This Row],[ORDINE]],4)</f>
        <v>2454</v>
      </c>
      <c r="E2457" t="s">
        <v>46</v>
      </c>
      <c r="F2457" t="str">
        <f>VLOOKUP(tbStoricoOrdini[[#This Row],[CLIENTE]],tbClienti[],3,FALSE)</f>
        <v>Umbria</v>
      </c>
      <c r="G2457" t="str">
        <f>VLOOKUP(tbStoricoOrdini[[#This Row],[CLIENTE]],tbClienti[],7,FALSE)</f>
        <v>BD</v>
      </c>
      <c r="H2457" t="s">
        <v>71</v>
      </c>
      <c r="I2457" t="str">
        <f>IF(LEFT(tbStoricoOrdini[[#This Row],[ARTICOLO]],3) = "COG","COG",LEFT(tbStoricoOrdini[[#This Row],[ARTICOLO]],FIND(" ",tbStoricoOrdini[[#This Row],[ARTICOLO]])-1))</f>
        <v>EB07</v>
      </c>
      <c r="J2457" t="str">
        <f>MID(tbStoricoOrdini[[#This Row],[ARTICOLO]],FIND(" ",tbStoricoOrdini[[#This Row],[ARTICOLO]])+1,4)</f>
        <v>5000</v>
      </c>
      <c r="K2457" t="str">
        <f>IFERROR(RIGHT(tbStoricoOrdini[[#This Row],[ARTICOLO]],LEN(tbStoricoOrdini[[#This Row],[ARTICOLO]])-FIND(" ",tbStoricoOrdini[[#This Row],[ARTICOLO]],FIND(" ",tbStoricoOrdini[[#This Row],[ARTICOLO]]) +1)),"")</f>
        <v/>
      </c>
      <c r="L2457" s="3">
        <f>VLOOKUP(tbStoricoOrdini[[#This Row],[ARTICOLO]],tbArticoli[],2,FALSE)</f>
        <v>140</v>
      </c>
      <c r="M2457" s="22">
        <f>tbStoricoOrdini[[#This Row],[IMPORTO]]/tbStoricoOrdini[[#This Row],[PREZZO]]</f>
        <v>33.028571428571432</v>
      </c>
      <c r="N2457" t="s">
        <v>9</v>
      </c>
      <c r="O2457" s="8">
        <f>VLOOKUP(tbStoricoOrdini[[#This Row],[AGENTE]],tbAgenti[],2,FALSE)</f>
        <v>0.05</v>
      </c>
      <c r="P2457" s="2">
        <v>4624</v>
      </c>
      <c r="Q2457" s="2">
        <f>tbStoricoOrdini[[#This Row],[IMPORTO]]*tbStoricoOrdini[[#This Row],[% COMM.]]</f>
        <v>231.20000000000002</v>
      </c>
      <c r="R2457" s="2">
        <f>tbStoricoOrdini[[#This Row],[TOT. COMM.]]+tbStoricoOrdini[[#This Row],[IMPORTO]]</f>
        <v>4855.2</v>
      </c>
    </row>
    <row r="2458" spans="1:18">
      <c r="A2458" s="1">
        <v>43891</v>
      </c>
      <c r="B2458" s="7">
        <f>MONTH(tbStoricoOrdini[[#This Row],[DATA]])</f>
        <v>3</v>
      </c>
      <c r="C2458" t="s">
        <v>2553</v>
      </c>
      <c r="D2458" t="str">
        <f>RIGHT(tbStoricoOrdini[[#This Row],[ORDINE]],4)</f>
        <v>2455</v>
      </c>
      <c r="E2458" t="s">
        <v>46</v>
      </c>
      <c r="F2458" t="str">
        <f>VLOOKUP(tbStoricoOrdini[[#This Row],[CLIENTE]],tbClienti[],3,FALSE)</f>
        <v>Umbria</v>
      </c>
      <c r="G2458" t="str">
        <f>VLOOKUP(tbStoricoOrdini[[#This Row],[CLIENTE]],tbClienti[],7,FALSE)</f>
        <v>BD</v>
      </c>
      <c r="H2458" t="s">
        <v>76</v>
      </c>
      <c r="I2458" t="str">
        <f>IF(LEFT(tbStoricoOrdini[[#This Row],[ARTICOLO]],3) = "COG","COG",LEFT(tbStoricoOrdini[[#This Row],[ARTICOLO]],FIND(" ",tbStoricoOrdini[[#This Row],[ARTICOLO]])-1))</f>
        <v>COG</v>
      </c>
      <c r="J2458" t="str">
        <f>MID(tbStoricoOrdini[[#This Row],[ARTICOLO]],FIND(" ",tbStoricoOrdini[[#This Row],[ARTICOLO]])+1,4)</f>
        <v>1000</v>
      </c>
      <c r="K2458" t="str">
        <f>IFERROR(RIGHT(tbStoricoOrdini[[#This Row],[ARTICOLO]],LEN(tbStoricoOrdini[[#This Row],[ARTICOLO]])-FIND(" ",tbStoricoOrdini[[#This Row],[ARTICOLO]],FIND(" ",tbStoricoOrdini[[#This Row],[ARTICOLO]]) +1)),"")</f>
        <v/>
      </c>
      <c r="L2458" s="3">
        <f>VLOOKUP(tbStoricoOrdini[[#This Row],[ARTICOLO]],tbArticoli[],2,FALSE)</f>
        <v>150</v>
      </c>
      <c r="M2458" s="22">
        <f>tbStoricoOrdini[[#This Row],[IMPORTO]]/tbStoricoOrdini[[#This Row],[PREZZO]]</f>
        <v>5.2</v>
      </c>
      <c r="N2458" t="s">
        <v>19</v>
      </c>
      <c r="O2458" s="8">
        <f>VLOOKUP(tbStoricoOrdini[[#This Row],[AGENTE]],tbAgenti[],2,FALSE)</f>
        <v>0.05</v>
      </c>
      <c r="P2458" s="2">
        <v>780</v>
      </c>
      <c r="Q2458" s="2">
        <f>tbStoricoOrdini[[#This Row],[IMPORTO]]*tbStoricoOrdini[[#This Row],[% COMM.]]</f>
        <v>39</v>
      </c>
      <c r="R2458" s="2">
        <f>tbStoricoOrdini[[#This Row],[TOT. COMM.]]+tbStoricoOrdini[[#This Row],[IMPORTO]]</f>
        <v>819</v>
      </c>
    </row>
    <row r="2459" spans="1:18">
      <c r="A2459" s="1">
        <v>43891</v>
      </c>
      <c r="B2459" s="7">
        <f>MONTH(tbStoricoOrdini[[#This Row],[DATA]])</f>
        <v>3</v>
      </c>
      <c r="C2459" t="s">
        <v>2554</v>
      </c>
      <c r="D2459" t="str">
        <f>RIGHT(tbStoricoOrdini[[#This Row],[ORDINE]],4)</f>
        <v>2456</v>
      </c>
      <c r="E2459" t="s">
        <v>46</v>
      </c>
      <c r="F2459" t="str">
        <f>VLOOKUP(tbStoricoOrdini[[#This Row],[CLIENTE]],tbClienti[],3,FALSE)</f>
        <v>Umbria</v>
      </c>
      <c r="G2459" t="str">
        <f>VLOOKUP(tbStoricoOrdini[[#This Row],[CLIENTE]],tbClienti[],7,FALSE)</f>
        <v>BD</v>
      </c>
      <c r="H2459" t="s">
        <v>76</v>
      </c>
      <c r="I2459" t="str">
        <f>IF(LEFT(tbStoricoOrdini[[#This Row],[ARTICOLO]],3) = "COG","COG",LEFT(tbStoricoOrdini[[#This Row],[ARTICOLO]],FIND(" ",tbStoricoOrdini[[#This Row],[ARTICOLO]])-1))</f>
        <v>COG</v>
      </c>
      <c r="J2459" t="str">
        <f>MID(tbStoricoOrdini[[#This Row],[ARTICOLO]],FIND(" ",tbStoricoOrdini[[#This Row],[ARTICOLO]])+1,4)</f>
        <v>1000</v>
      </c>
      <c r="K2459" t="str">
        <f>IFERROR(RIGHT(tbStoricoOrdini[[#This Row],[ARTICOLO]],LEN(tbStoricoOrdini[[#This Row],[ARTICOLO]])-FIND(" ",tbStoricoOrdini[[#This Row],[ARTICOLO]],FIND(" ",tbStoricoOrdini[[#This Row],[ARTICOLO]]) +1)),"")</f>
        <v/>
      </c>
      <c r="L2459" s="3">
        <f>VLOOKUP(tbStoricoOrdini[[#This Row],[ARTICOLO]],tbArticoli[],2,FALSE)</f>
        <v>150</v>
      </c>
      <c r="M2459" s="22">
        <f>tbStoricoOrdini[[#This Row],[IMPORTO]]/tbStoricoOrdini[[#This Row],[PREZZO]]</f>
        <v>2.7266666666666666</v>
      </c>
      <c r="N2459" t="s">
        <v>15</v>
      </c>
      <c r="O2459" s="8">
        <f>VLOOKUP(tbStoricoOrdini[[#This Row],[AGENTE]],tbAgenti[],2,FALSE)</f>
        <v>0.08</v>
      </c>
      <c r="P2459" s="2">
        <v>409</v>
      </c>
      <c r="Q2459" s="2">
        <f>tbStoricoOrdini[[#This Row],[IMPORTO]]*tbStoricoOrdini[[#This Row],[% COMM.]]</f>
        <v>32.72</v>
      </c>
      <c r="R2459" s="2">
        <f>tbStoricoOrdini[[#This Row],[TOT. COMM.]]+tbStoricoOrdini[[#This Row],[IMPORTO]]</f>
        <v>441.72</v>
      </c>
    </row>
    <row r="2460" spans="1:18">
      <c r="A2460" s="1">
        <v>43891</v>
      </c>
      <c r="B2460" s="7">
        <f>MONTH(tbStoricoOrdini[[#This Row],[DATA]])</f>
        <v>3</v>
      </c>
      <c r="C2460" t="s">
        <v>2555</v>
      </c>
      <c r="D2460" t="str">
        <f>RIGHT(tbStoricoOrdini[[#This Row],[ORDINE]],4)</f>
        <v>2457</v>
      </c>
      <c r="E2460" t="s">
        <v>46</v>
      </c>
      <c r="F2460" t="str">
        <f>VLOOKUP(tbStoricoOrdini[[#This Row],[CLIENTE]],tbClienti[],3,FALSE)</f>
        <v>Umbria</v>
      </c>
      <c r="G2460" t="str">
        <f>VLOOKUP(tbStoricoOrdini[[#This Row],[CLIENTE]],tbClienti[],7,FALSE)</f>
        <v>BD</v>
      </c>
      <c r="H2460" t="s">
        <v>72</v>
      </c>
      <c r="I2460" t="str">
        <f>IF(LEFT(tbStoricoOrdini[[#This Row],[ARTICOLO]],3) = "COG","COG",LEFT(tbStoricoOrdini[[#This Row],[ARTICOLO]],FIND(" ",tbStoricoOrdini[[#This Row],[ARTICOLO]])-1))</f>
        <v>EB06</v>
      </c>
      <c r="J2460" t="str">
        <f>MID(tbStoricoOrdini[[#This Row],[ARTICOLO]],FIND(" ",tbStoricoOrdini[[#This Row],[ARTICOLO]])+1,4)</f>
        <v>3000</v>
      </c>
      <c r="K2460" t="str">
        <f>IFERROR(RIGHT(tbStoricoOrdini[[#This Row],[ARTICOLO]],LEN(tbStoricoOrdini[[#This Row],[ARTICOLO]])-FIND(" ",tbStoricoOrdini[[#This Row],[ARTICOLO]],FIND(" ",tbStoricoOrdini[[#This Row],[ARTICOLO]]) +1)),"")</f>
        <v>Medium</v>
      </c>
      <c r="L2460" s="3">
        <f>VLOOKUP(tbStoricoOrdini[[#This Row],[ARTICOLO]],tbArticoli[],2,FALSE)</f>
        <v>120</v>
      </c>
      <c r="M2460" s="22">
        <f>tbStoricoOrdini[[#This Row],[IMPORTO]]/tbStoricoOrdini[[#This Row],[PREZZO]]</f>
        <v>1.9</v>
      </c>
      <c r="N2460" t="s">
        <v>39</v>
      </c>
      <c r="O2460" s="8">
        <f>VLOOKUP(tbStoricoOrdini[[#This Row],[AGENTE]],tbAgenti[],2,FALSE)</f>
        <v>0.05</v>
      </c>
      <c r="P2460" s="2">
        <v>228</v>
      </c>
      <c r="Q2460" s="2">
        <f>tbStoricoOrdini[[#This Row],[IMPORTO]]*tbStoricoOrdini[[#This Row],[% COMM.]]</f>
        <v>11.4</v>
      </c>
      <c r="R2460" s="2">
        <f>tbStoricoOrdini[[#This Row],[TOT. COMM.]]+tbStoricoOrdini[[#This Row],[IMPORTO]]</f>
        <v>239.4</v>
      </c>
    </row>
    <row r="2461" spans="1:18">
      <c r="A2461" s="1">
        <v>43891</v>
      </c>
      <c r="B2461" s="7">
        <f>MONTH(tbStoricoOrdini[[#This Row],[DATA]])</f>
        <v>3</v>
      </c>
      <c r="C2461" t="s">
        <v>2556</v>
      </c>
      <c r="D2461" t="str">
        <f>RIGHT(tbStoricoOrdini[[#This Row],[ORDINE]],4)</f>
        <v>2458</v>
      </c>
      <c r="E2461" t="s">
        <v>46</v>
      </c>
      <c r="F2461" t="str">
        <f>VLOOKUP(tbStoricoOrdini[[#This Row],[CLIENTE]],tbClienti[],3,FALSE)</f>
        <v>Umbria</v>
      </c>
      <c r="G2461" t="str">
        <f>VLOOKUP(tbStoricoOrdini[[#This Row],[CLIENTE]],tbClienti[],7,FALSE)</f>
        <v>BD</v>
      </c>
      <c r="H2461" t="s">
        <v>72</v>
      </c>
      <c r="I2461" t="str">
        <f>IF(LEFT(tbStoricoOrdini[[#This Row],[ARTICOLO]],3) = "COG","COG",LEFT(tbStoricoOrdini[[#This Row],[ARTICOLO]],FIND(" ",tbStoricoOrdini[[#This Row],[ARTICOLO]])-1))</f>
        <v>EB06</v>
      </c>
      <c r="J2461" t="str">
        <f>MID(tbStoricoOrdini[[#This Row],[ARTICOLO]],FIND(" ",tbStoricoOrdini[[#This Row],[ARTICOLO]])+1,4)</f>
        <v>3000</v>
      </c>
      <c r="K2461" t="str">
        <f>IFERROR(RIGHT(tbStoricoOrdini[[#This Row],[ARTICOLO]],LEN(tbStoricoOrdini[[#This Row],[ARTICOLO]])-FIND(" ",tbStoricoOrdini[[#This Row],[ARTICOLO]],FIND(" ",tbStoricoOrdini[[#This Row],[ARTICOLO]]) +1)),"")</f>
        <v>Medium</v>
      </c>
      <c r="L2461" s="3">
        <f>VLOOKUP(tbStoricoOrdini[[#This Row],[ARTICOLO]],tbArticoli[],2,FALSE)</f>
        <v>120</v>
      </c>
      <c r="M2461" s="22">
        <f>tbStoricoOrdini[[#This Row],[IMPORTO]]/tbStoricoOrdini[[#This Row],[PREZZO]]</f>
        <v>4.708333333333333</v>
      </c>
      <c r="N2461" t="s">
        <v>7</v>
      </c>
      <c r="O2461" s="8">
        <f>VLOOKUP(tbStoricoOrdini[[#This Row],[AGENTE]],tbAgenti[],2,FALSE)</f>
        <v>0.03</v>
      </c>
      <c r="P2461" s="2">
        <v>565</v>
      </c>
      <c r="Q2461" s="2">
        <f>tbStoricoOrdini[[#This Row],[IMPORTO]]*tbStoricoOrdini[[#This Row],[% COMM.]]</f>
        <v>16.95</v>
      </c>
      <c r="R2461" s="2">
        <f>tbStoricoOrdini[[#This Row],[TOT. COMM.]]+tbStoricoOrdini[[#This Row],[IMPORTO]]</f>
        <v>581.95000000000005</v>
      </c>
    </row>
    <row r="2462" spans="1:18">
      <c r="A2462" s="1">
        <v>43891</v>
      </c>
      <c r="B2462" s="7">
        <f>MONTH(tbStoricoOrdini[[#This Row],[DATA]])</f>
        <v>3</v>
      </c>
      <c r="C2462" t="s">
        <v>2557</v>
      </c>
      <c r="D2462" t="str">
        <f>RIGHT(tbStoricoOrdini[[#This Row],[ORDINE]],4)</f>
        <v>2459</v>
      </c>
      <c r="E2462" t="s">
        <v>46</v>
      </c>
      <c r="F2462" t="str">
        <f>VLOOKUP(tbStoricoOrdini[[#This Row],[CLIENTE]],tbClienti[],3,FALSE)</f>
        <v>Umbria</v>
      </c>
      <c r="G2462" t="str">
        <f>VLOOKUP(tbStoricoOrdini[[#This Row],[CLIENTE]],tbClienti[],7,FALSE)</f>
        <v>BD</v>
      </c>
      <c r="H2462" t="s">
        <v>72</v>
      </c>
      <c r="I2462" t="str">
        <f>IF(LEFT(tbStoricoOrdini[[#This Row],[ARTICOLO]],3) = "COG","COG",LEFT(tbStoricoOrdini[[#This Row],[ARTICOLO]],FIND(" ",tbStoricoOrdini[[#This Row],[ARTICOLO]])-1))</f>
        <v>EB06</v>
      </c>
      <c r="J2462" t="str">
        <f>MID(tbStoricoOrdini[[#This Row],[ARTICOLO]],FIND(" ",tbStoricoOrdini[[#This Row],[ARTICOLO]])+1,4)</f>
        <v>3000</v>
      </c>
      <c r="K2462" t="str">
        <f>IFERROR(RIGHT(tbStoricoOrdini[[#This Row],[ARTICOLO]],LEN(tbStoricoOrdini[[#This Row],[ARTICOLO]])-FIND(" ",tbStoricoOrdini[[#This Row],[ARTICOLO]],FIND(" ",tbStoricoOrdini[[#This Row],[ARTICOLO]]) +1)),"")</f>
        <v>Medium</v>
      </c>
      <c r="L2462" s="3">
        <f>VLOOKUP(tbStoricoOrdini[[#This Row],[ARTICOLO]],tbArticoli[],2,FALSE)</f>
        <v>120</v>
      </c>
      <c r="M2462" s="22">
        <f>tbStoricoOrdini[[#This Row],[IMPORTO]]/tbStoricoOrdini[[#This Row],[PREZZO]]</f>
        <v>1.9750000000000001</v>
      </c>
      <c r="N2462" t="s">
        <v>17</v>
      </c>
      <c r="O2462" s="8">
        <f>VLOOKUP(tbStoricoOrdini[[#This Row],[AGENTE]],tbAgenti[],2,FALSE)</f>
        <v>0.08</v>
      </c>
      <c r="P2462" s="2">
        <v>237</v>
      </c>
      <c r="Q2462" s="2">
        <f>tbStoricoOrdini[[#This Row],[IMPORTO]]*tbStoricoOrdini[[#This Row],[% COMM.]]</f>
        <v>18.96</v>
      </c>
      <c r="R2462" s="2">
        <f>tbStoricoOrdini[[#This Row],[TOT. COMM.]]+tbStoricoOrdini[[#This Row],[IMPORTO]]</f>
        <v>255.96</v>
      </c>
    </row>
    <row r="2463" spans="1:18">
      <c r="A2463" s="1">
        <v>43891</v>
      </c>
      <c r="B2463" s="7">
        <f>MONTH(tbStoricoOrdini[[#This Row],[DATA]])</f>
        <v>3</v>
      </c>
      <c r="C2463" t="s">
        <v>2558</v>
      </c>
      <c r="D2463" t="str">
        <f>RIGHT(tbStoricoOrdini[[#This Row],[ORDINE]],4)</f>
        <v>2460</v>
      </c>
      <c r="E2463" t="s">
        <v>46</v>
      </c>
      <c r="F2463" t="str">
        <f>VLOOKUP(tbStoricoOrdini[[#This Row],[CLIENTE]],tbClienti[],3,FALSE)</f>
        <v>Umbria</v>
      </c>
      <c r="G2463" t="str">
        <f>VLOOKUP(tbStoricoOrdini[[#This Row],[CLIENTE]],tbClienti[],7,FALSE)</f>
        <v>BD</v>
      </c>
      <c r="H2463" t="s">
        <v>72</v>
      </c>
      <c r="I2463" t="str">
        <f>IF(LEFT(tbStoricoOrdini[[#This Row],[ARTICOLO]],3) = "COG","COG",LEFT(tbStoricoOrdini[[#This Row],[ARTICOLO]],FIND(" ",tbStoricoOrdini[[#This Row],[ARTICOLO]])-1))</f>
        <v>EB06</v>
      </c>
      <c r="J2463" t="str">
        <f>MID(tbStoricoOrdini[[#This Row],[ARTICOLO]],FIND(" ",tbStoricoOrdini[[#This Row],[ARTICOLO]])+1,4)</f>
        <v>3000</v>
      </c>
      <c r="K2463" t="str">
        <f>IFERROR(RIGHT(tbStoricoOrdini[[#This Row],[ARTICOLO]],LEN(tbStoricoOrdini[[#This Row],[ARTICOLO]])-FIND(" ",tbStoricoOrdini[[#This Row],[ARTICOLO]],FIND(" ",tbStoricoOrdini[[#This Row],[ARTICOLO]]) +1)),"")</f>
        <v>Medium</v>
      </c>
      <c r="L2463" s="3">
        <f>VLOOKUP(tbStoricoOrdini[[#This Row],[ARTICOLO]],tbArticoli[],2,FALSE)</f>
        <v>120</v>
      </c>
      <c r="M2463" s="22">
        <f>tbStoricoOrdini[[#This Row],[IMPORTO]]/tbStoricoOrdini[[#This Row],[PREZZO]]</f>
        <v>10.225</v>
      </c>
      <c r="N2463" t="s">
        <v>6</v>
      </c>
      <c r="O2463" s="8">
        <f>VLOOKUP(tbStoricoOrdini[[#This Row],[AGENTE]],tbAgenti[],2,FALSE)</f>
        <v>7.4999999999999997E-2</v>
      </c>
      <c r="P2463" s="2">
        <v>1227</v>
      </c>
      <c r="Q2463" s="2">
        <f>tbStoricoOrdini[[#This Row],[IMPORTO]]*tbStoricoOrdini[[#This Row],[% COMM.]]</f>
        <v>92.024999999999991</v>
      </c>
      <c r="R2463" s="2">
        <f>tbStoricoOrdini[[#This Row],[TOT. COMM.]]+tbStoricoOrdini[[#This Row],[IMPORTO]]</f>
        <v>1319.0250000000001</v>
      </c>
    </row>
    <row r="2464" spans="1:18">
      <c r="A2464" s="1">
        <v>43891</v>
      </c>
      <c r="B2464" s="7">
        <f>MONTH(tbStoricoOrdini[[#This Row],[DATA]])</f>
        <v>3</v>
      </c>
      <c r="C2464" t="s">
        <v>2559</v>
      </c>
      <c r="D2464" t="str">
        <f>RIGHT(tbStoricoOrdini[[#This Row],[ORDINE]],4)</f>
        <v>2461</v>
      </c>
      <c r="E2464" t="s">
        <v>46</v>
      </c>
      <c r="F2464" t="str">
        <f>VLOOKUP(tbStoricoOrdini[[#This Row],[CLIENTE]],tbClienti[],3,FALSE)</f>
        <v>Umbria</v>
      </c>
      <c r="G2464" t="str">
        <f>VLOOKUP(tbStoricoOrdini[[#This Row],[CLIENTE]],tbClienti[],7,FALSE)</f>
        <v>BD</v>
      </c>
      <c r="H2464" t="s">
        <v>72</v>
      </c>
      <c r="I2464" t="str">
        <f>IF(LEFT(tbStoricoOrdini[[#This Row],[ARTICOLO]],3) = "COG","COG",LEFT(tbStoricoOrdini[[#This Row],[ARTICOLO]],FIND(" ",tbStoricoOrdini[[#This Row],[ARTICOLO]])-1))</f>
        <v>EB06</v>
      </c>
      <c r="J2464" t="str">
        <f>MID(tbStoricoOrdini[[#This Row],[ARTICOLO]],FIND(" ",tbStoricoOrdini[[#This Row],[ARTICOLO]])+1,4)</f>
        <v>3000</v>
      </c>
      <c r="K2464" t="str">
        <f>IFERROR(RIGHT(tbStoricoOrdini[[#This Row],[ARTICOLO]],LEN(tbStoricoOrdini[[#This Row],[ARTICOLO]])-FIND(" ",tbStoricoOrdini[[#This Row],[ARTICOLO]],FIND(" ",tbStoricoOrdini[[#This Row],[ARTICOLO]]) +1)),"")</f>
        <v>Medium</v>
      </c>
      <c r="L2464" s="3">
        <f>VLOOKUP(tbStoricoOrdini[[#This Row],[ARTICOLO]],tbArticoli[],2,FALSE)</f>
        <v>120</v>
      </c>
      <c r="M2464" s="22">
        <f>tbStoricoOrdini[[#This Row],[IMPORTO]]/tbStoricoOrdini[[#This Row],[PREZZO]]</f>
        <v>40.358333333333334</v>
      </c>
      <c r="N2464" t="s">
        <v>9</v>
      </c>
      <c r="O2464" s="8">
        <f>VLOOKUP(tbStoricoOrdini[[#This Row],[AGENTE]],tbAgenti[],2,FALSE)</f>
        <v>0.05</v>
      </c>
      <c r="P2464" s="2">
        <v>4843</v>
      </c>
      <c r="Q2464" s="2">
        <f>tbStoricoOrdini[[#This Row],[IMPORTO]]*tbStoricoOrdini[[#This Row],[% COMM.]]</f>
        <v>242.15</v>
      </c>
      <c r="R2464" s="2">
        <f>tbStoricoOrdini[[#This Row],[TOT. COMM.]]+tbStoricoOrdini[[#This Row],[IMPORTO]]</f>
        <v>5085.1499999999996</v>
      </c>
    </row>
    <row r="2465" spans="1:18">
      <c r="A2465" s="1">
        <v>43891</v>
      </c>
      <c r="B2465" s="7">
        <f>MONTH(tbStoricoOrdini[[#This Row],[DATA]])</f>
        <v>3</v>
      </c>
      <c r="C2465" t="s">
        <v>2560</v>
      </c>
      <c r="D2465" t="str">
        <f>RIGHT(tbStoricoOrdini[[#This Row],[ORDINE]],4)</f>
        <v>2462</v>
      </c>
      <c r="E2465" t="s">
        <v>46</v>
      </c>
      <c r="F2465" t="str">
        <f>VLOOKUP(tbStoricoOrdini[[#This Row],[CLIENTE]],tbClienti[],3,FALSE)</f>
        <v>Umbria</v>
      </c>
      <c r="G2465" t="str">
        <f>VLOOKUP(tbStoricoOrdini[[#This Row],[CLIENTE]],tbClienti[],7,FALSE)</f>
        <v>BD</v>
      </c>
      <c r="H2465" t="s">
        <v>73</v>
      </c>
      <c r="I2465" t="str">
        <f>IF(LEFT(tbStoricoOrdini[[#This Row],[ARTICOLO]],3) = "COG","COG",LEFT(tbStoricoOrdini[[#This Row],[ARTICOLO]],FIND(" ",tbStoricoOrdini[[#This Row],[ARTICOLO]])-1))</f>
        <v>EB06</v>
      </c>
      <c r="J2465" t="str">
        <f>MID(tbStoricoOrdini[[#This Row],[ARTICOLO]],FIND(" ",tbStoricoOrdini[[#This Row],[ARTICOLO]])+1,4)</f>
        <v>3000</v>
      </c>
      <c r="K2465" t="str">
        <f>IFERROR(RIGHT(tbStoricoOrdini[[#This Row],[ARTICOLO]],LEN(tbStoricoOrdini[[#This Row],[ARTICOLO]])-FIND(" ",tbStoricoOrdini[[#This Row],[ARTICOLO]],FIND(" ",tbStoricoOrdini[[#This Row],[ARTICOLO]]) +1)),"")</f>
        <v>Plus</v>
      </c>
      <c r="L2465" s="3">
        <f>VLOOKUP(tbStoricoOrdini[[#This Row],[ARTICOLO]],tbArticoli[],2,FALSE)</f>
        <v>130</v>
      </c>
      <c r="M2465" s="22">
        <f>tbStoricoOrdini[[#This Row],[IMPORTO]]/tbStoricoOrdini[[#This Row],[PREZZO]]</f>
        <v>2.6692307692307691</v>
      </c>
      <c r="N2465" t="s">
        <v>39</v>
      </c>
      <c r="O2465" s="8">
        <f>VLOOKUP(tbStoricoOrdini[[#This Row],[AGENTE]],tbAgenti[],2,FALSE)</f>
        <v>0.05</v>
      </c>
      <c r="P2465" s="2">
        <v>347</v>
      </c>
      <c r="Q2465" s="2">
        <f>tbStoricoOrdini[[#This Row],[IMPORTO]]*tbStoricoOrdini[[#This Row],[% COMM.]]</f>
        <v>17.350000000000001</v>
      </c>
      <c r="R2465" s="2">
        <f>tbStoricoOrdini[[#This Row],[TOT. COMM.]]+tbStoricoOrdini[[#This Row],[IMPORTO]]</f>
        <v>364.35</v>
      </c>
    </row>
    <row r="2466" spans="1:18">
      <c r="A2466" s="1">
        <v>43891</v>
      </c>
      <c r="B2466" s="7">
        <f>MONTH(tbStoricoOrdini[[#This Row],[DATA]])</f>
        <v>3</v>
      </c>
      <c r="C2466" t="s">
        <v>2561</v>
      </c>
      <c r="D2466" t="str">
        <f>RIGHT(tbStoricoOrdini[[#This Row],[ORDINE]],4)</f>
        <v>2463</v>
      </c>
      <c r="E2466" t="s">
        <v>46</v>
      </c>
      <c r="F2466" t="str">
        <f>VLOOKUP(tbStoricoOrdini[[#This Row],[CLIENTE]],tbClienti[],3,FALSE)</f>
        <v>Umbria</v>
      </c>
      <c r="G2466" t="str">
        <f>VLOOKUP(tbStoricoOrdini[[#This Row],[CLIENTE]],tbClienti[],7,FALSE)</f>
        <v>BD</v>
      </c>
      <c r="H2466" t="s">
        <v>73</v>
      </c>
      <c r="I2466" t="str">
        <f>IF(LEFT(tbStoricoOrdini[[#This Row],[ARTICOLO]],3) = "COG","COG",LEFT(tbStoricoOrdini[[#This Row],[ARTICOLO]],FIND(" ",tbStoricoOrdini[[#This Row],[ARTICOLO]])-1))</f>
        <v>EB06</v>
      </c>
      <c r="J2466" t="str">
        <f>MID(tbStoricoOrdini[[#This Row],[ARTICOLO]],FIND(" ",tbStoricoOrdini[[#This Row],[ARTICOLO]])+1,4)</f>
        <v>3000</v>
      </c>
      <c r="K2466" t="str">
        <f>IFERROR(RIGHT(tbStoricoOrdini[[#This Row],[ARTICOLO]],LEN(tbStoricoOrdini[[#This Row],[ARTICOLO]])-FIND(" ",tbStoricoOrdini[[#This Row],[ARTICOLO]],FIND(" ",tbStoricoOrdini[[#This Row],[ARTICOLO]]) +1)),"")</f>
        <v>Plus</v>
      </c>
      <c r="L2466" s="3">
        <f>VLOOKUP(tbStoricoOrdini[[#This Row],[ARTICOLO]],tbArticoli[],2,FALSE)</f>
        <v>130</v>
      </c>
      <c r="M2466" s="22">
        <f>tbStoricoOrdini[[#This Row],[IMPORTO]]/tbStoricoOrdini[[#This Row],[PREZZO]]</f>
        <v>0.58461538461538465</v>
      </c>
      <c r="N2466" t="s">
        <v>18</v>
      </c>
      <c r="O2466" s="8">
        <f>VLOOKUP(tbStoricoOrdini[[#This Row],[AGENTE]],tbAgenti[],2,FALSE)</f>
        <v>0.03</v>
      </c>
      <c r="P2466" s="2">
        <v>76</v>
      </c>
      <c r="Q2466" s="2">
        <f>tbStoricoOrdini[[#This Row],[IMPORTO]]*tbStoricoOrdini[[#This Row],[% COMM.]]</f>
        <v>2.2799999999999998</v>
      </c>
      <c r="R2466" s="2">
        <f>tbStoricoOrdini[[#This Row],[TOT. COMM.]]+tbStoricoOrdini[[#This Row],[IMPORTO]]</f>
        <v>78.28</v>
      </c>
    </row>
    <row r="2467" spans="1:18">
      <c r="A2467" s="1">
        <v>43891</v>
      </c>
      <c r="B2467" s="7">
        <f>MONTH(tbStoricoOrdini[[#This Row],[DATA]])</f>
        <v>3</v>
      </c>
      <c r="C2467" t="s">
        <v>2562</v>
      </c>
      <c r="D2467" t="str">
        <f>RIGHT(tbStoricoOrdini[[#This Row],[ORDINE]],4)</f>
        <v>2464</v>
      </c>
      <c r="E2467" t="s">
        <v>46</v>
      </c>
      <c r="F2467" t="str">
        <f>VLOOKUP(tbStoricoOrdini[[#This Row],[CLIENTE]],tbClienti[],3,FALSE)</f>
        <v>Umbria</v>
      </c>
      <c r="G2467" t="str">
        <f>VLOOKUP(tbStoricoOrdini[[#This Row],[CLIENTE]],tbClienti[],7,FALSE)</f>
        <v>BD</v>
      </c>
      <c r="H2467" t="s">
        <v>73</v>
      </c>
      <c r="I2467" t="str">
        <f>IF(LEFT(tbStoricoOrdini[[#This Row],[ARTICOLO]],3) = "COG","COG",LEFT(tbStoricoOrdini[[#This Row],[ARTICOLO]],FIND(" ",tbStoricoOrdini[[#This Row],[ARTICOLO]])-1))</f>
        <v>EB06</v>
      </c>
      <c r="J2467" t="str">
        <f>MID(tbStoricoOrdini[[#This Row],[ARTICOLO]],FIND(" ",tbStoricoOrdini[[#This Row],[ARTICOLO]])+1,4)</f>
        <v>3000</v>
      </c>
      <c r="K2467" t="str">
        <f>IFERROR(RIGHT(tbStoricoOrdini[[#This Row],[ARTICOLO]],LEN(tbStoricoOrdini[[#This Row],[ARTICOLO]])-FIND(" ",tbStoricoOrdini[[#This Row],[ARTICOLO]],FIND(" ",tbStoricoOrdini[[#This Row],[ARTICOLO]]) +1)),"")</f>
        <v>Plus</v>
      </c>
      <c r="L2467" s="3">
        <f>VLOOKUP(tbStoricoOrdini[[#This Row],[ARTICOLO]],tbArticoli[],2,FALSE)</f>
        <v>130</v>
      </c>
      <c r="M2467" s="22">
        <f>tbStoricoOrdini[[#This Row],[IMPORTO]]/tbStoricoOrdini[[#This Row],[PREZZO]]</f>
        <v>2.0923076923076924</v>
      </c>
      <c r="N2467" t="s">
        <v>6</v>
      </c>
      <c r="O2467" s="8">
        <f>VLOOKUP(tbStoricoOrdini[[#This Row],[AGENTE]],tbAgenti[],2,FALSE)</f>
        <v>7.4999999999999997E-2</v>
      </c>
      <c r="P2467" s="2">
        <v>272</v>
      </c>
      <c r="Q2467" s="2">
        <f>tbStoricoOrdini[[#This Row],[IMPORTO]]*tbStoricoOrdini[[#This Row],[% COMM.]]</f>
        <v>20.399999999999999</v>
      </c>
      <c r="R2467" s="2">
        <f>tbStoricoOrdini[[#This Row],[TOT. COMM.]]+tbStoricoOrdini[[#This Row],[IMPORTO]]</f>
        <v>292.39999999999998</v>
      </c>
    </row>
    <row r="2468" spans="1:18">
      <c r="A2468" s="1">
        <v>43891</v>
      </c>
      <c r="B2468" s="7">
        <f>MONTH(tbStoricoOrdini[[#This Row],[DATA]])</f>
        <v>3</v>
      </c>
      <c r="C2468" t="s">
        <v>2563</v>
      </c>
      <c r="D2468" t="str">
        <f>RIGHT(tbStoricoOrdini[[#This Row],[ORDINE]],4)</f>
        <v>2465</v>
      </c>
      <c r="E2468" t="s">
        <v>46</v>
      </c>
      <c r="F2468" t="str">
        <f>VLOOKUP(tbStoricoOrdini[[#This Row],[CLIENTE]],tbClienti[],3,FALSE)</f>
        <v>Umbria</v>
      </c>
      <c r="G2468" t="str">
        <f>VLOOKUP(tbStoricoOrdini[[#This Row],[CLIENTE]],tbClienti[],7,FALSE)</f>
        <v>BD</v>
      </c>
      <c r="H2468" t="s">
        <v>73</v>
      </c>
      <c r="I2468" t="str">
        <f>IF(LEFT(tbStoricoOrdini[[#This Row],[ARTICOLO]],3) = "COG","COG",LEFT(tbStoricoOrdini[[#This Row],[ARTICOLO]],FIND(" ",tbStoricoOrdini[[#This Row],[ARTICOLO]])-1))</f>
        <v>EB06</v>
      </c>
      <c r="J2468" t="str">
        <f>MID(tbStoricoOrdini[[#This Row],[ARTICOLO]],FIND(" ",tbStoricoOrdini[[#This Row],[ARTICOLO]])+1,4)</f>
        <v>3000</v>
      </c>
      <c r="K2468" t="str">
        <f>IFERROR(RIGHT(tbStoricoOrdini[[#This Row],[ARTICOLO]],LEN(tbStoricoOrdini[[#This Row],[ARTICOLO]])-FIND(" ",tbStoricoOrdini[[#This Row],[ARTICOLO]],FIND(" ",tbStoricoOrdini[[#This Row],[ARTICOLO]]) +1)),"")</f>
        <v>Plus</v>
      </c>
      <c r="L2468" s="3">
        <f>VLOOKUP(tbStoricoOrdini[[#This Row],[ARTICOLO]],tbArticoli[],2,FALSE)</f>
        <v>130</v>
      </c>
      <c r="M2468" s="22">
        <f>tbStoricoOrdini[[#This Row],[IMPORTO]]/tbStoricoOrdini[[#This Row],[PREZZO]]</f>
        <v>0.1076923076923077</v>
      </c>
      <c r="N2468" t="s">
        <v>9</v>
      </c>
      <c r="O2468" s="8">
        <f>VLOOKUP(tbStoricoOrdini[[#This Row],[AGENTE]],tbAgenti[],2,FALSE)</f>
        <v>0.05</v>
      </c>
      <c r="P2468" s="2">
        <v>14</v>
      </c>
      <c r="Q2468" s="2">
        <f>tbStoricoOrdini[[#This Row],[IMPORTO]]*tbStoricoOrdini[[#This Row],[% COMM.]]</f>
        <v>0.70000000000000007</v>
      </c>
      <c r="R2468" s="2">
        <f>tbStoricoOrdini[[#This Row],[TOT. COMM.]]+tbStoricoOrdini[[#This Row],[IMPORTO]]</f>
        <v>14.7</v>
      </c>
    </row>
    <row r="2469" spans="1:18">
      <c r="A2469" s="1">
        <v>43891</v>
      </c>
      <c r="B2469" s="7">
        <f>MONTH(tbStoricoOrdini[[#This Row],[DATA]])</f>
        <v>3</v>
      </c>
      <c r="C2469" t="s">
        <v>2564</v>
      </c>
      <c r="D2469" t="str">
        <f>RIGHT(tbStoricoOrdini[[#This Row],[ORDINE]],4)</f>
        <v>2466</v>
      </c>
      <c r="E2469" t="s">
        <v>47</v>
      </c>
      <c r="F2469" t="str">
        <f>VLOOKUP(tbStoricoOrdini[[#This Row],[CLIENTE]],tbClienti[],3,FALSE)</f>
        <v>Umbria</v>
      </c>
      <c r="G2469" t="str">
        <f>VLOOKUP(tbStoricoOrdini[[#This Row],[CLIENTE]],tbClienti[],7,FALSE)</f>
        <v>BB</v>
      </c>
      <c r="H2469" t="s">
        <v>77</v>
      </c>
      <c r="I2469" t="str">
        <f>IF(LEFT(tbStoricoOrdini[[#This Row],[ARTICOLO]],3) = "COG","COG",LEFT(tbStoricoOrdini[[#This Row],[ARTICOLO]],FIND(" ",tbStoricoOrdini[[#This Row],[ARTICOLO]])-1))</f>
        <v>COG</v>
      </c>
      <c r="J2469" t="str">
        <f>MID(tbStoricoOrdini[[#This Row],[ARTICOLO]],FIND(" ",tbStoricoOrdini[[#This Row],[ARTICOLO]])+1,4)</f>
        <v>2000</v>
      </c>
      <c r="K2469" t="str">
        <f>IFERROR(RIGHT(tbStoricoOrdini[[#This Row],[ARTICOLO]],LEN(tbStoricoOrdini[[#This Row],[ARTICOLO]])-FIND(" ",tbStoricoOrdini[[#This Row],[ARTICOLO]],FIND(" ",tbStoricoOrdini[[#This Row],[ARTICOLO]]) +1)),"")</f>
        <v>Medium</v>
      </c>
      <c r="L2469" s="3">
        <f>VLOOKUP(tbStoricoOrdini[[#This Row],[ARTICOLO]],tbArticoli[],2,FALSE)</f>
        <v>200</v>
      </c>
      <c r="M2469" s="22">
        <f>tbStoricoOrdini[[#This Row],[IMPORTO]]/tbStoricoOrdini[[#This Row],[PREZZO]]</f>
        <v>0.43</v>
      </c>
      <c r="N2469" t="s">
        <v>9</v>
      </c>
      <c r="O2469" s="8">
        <f>VLOOKUP(tbStoricoOrdini[[#This Row],[AGENTE]],tbAgenti[],2,FALSE)</f>
        <v>0.05</v>
      </c>
      <c r="P2469" s="2">
        <v>86</v>
      </c>
      <c r="Q2469" s="2">
        <f>tbStoricoOrdini[[#This Row],[IMPORTO]]*tbStoricoOrdini[[#This Row],[% COMM.]]</f>
        <v>4.3</v>
      </c>
      <c r="R2469" s="2">
        <f>tbStoricoOrdini[[#This Row],[TOT. COMM.]]+tbStoricoOrdini[[#This Row],[IMPORTO]]</f>
        <v>90.3</v>
      </c>
    </row>
    <row r="2470" spans="1:18">
      <c r="A2470" s="1">
        <v>43891</v>
      </c>
      <c r="B2470" s="7">
        <f>MONTH(tbStoricoOrdini[[#This Row],[DATA]])</f>
        <v>3</v>
      </c>
      <c r="C2470" t="s">
        <v>2565</v>
      </c>
      <c r="D2470" t="str">
        <f>RIGHT(tbStoricoOrdini[[#This Row],[ORDINE]],4)</f>
        <v>2467</v>
      </c>
      <c r="E2470" t="s">
        <v>47</v>
      </c>
      <c r="F2470" t="str">
        <f>VLOOKUP(tbStoricoOrdini[[#This Row],[CLIENTE]],tbClienti[],3,FALSE)</f>
        <v>Umbria</v>
      </c>
      <c r="G2470" t="str">
        <f>VLOOKUP(tbStoricoOrdini[[#This Row],[CLIENTE]],tbClienti[],7,FALSE)</f>
        <v>BB</v>
      </c>
      <c r="H2470" t="s">
        <v>61</v>
      </c>
      <c r="I2470" t="str">
        <f>IF(LEFT(tbStoricoOrdini[[#This Row],[ARTICOLO]],3) = "COG","COG",LEFT(tbStoricoOrdini[[#This Row],[ARTICOLO]],FIND(" ",tbStoricoOrdini[[#This Row],[ARTICOLO]])-1))</f>
        <v>KLM</v>
      </c>
      <c r="J2470" t="str">
        <f>MID(tbStoricoOrdini[[#This Row],[ARTICOLO]],FIND(" ",tbStoricoOrdini[[#This Row],[ARTICOLO]])+1,4)</f>
        <v>5000</v>
      </c>
      <c r="K2470" t="str">
        <f>IFERROR(RIGHT(tbStoricoOrdini[[#This Row],[ARTICOLO]],LEN(tbStoricoOrdini[[#This Row],[ARTICOLO]])-FIND(" ",tbStoricoOrdini[[#This Row],[ARTICOLO]],FIND(" ",tbStoricoOrdini[[#This Row],[ARTICOLO]]) +1)),"")</f>
        <v>Medium</v>
      </c>
      <c r="L2470" s="3">
        <f>VLOOKUP(tbStoricoOrdini[[#This Row],[ARTICOLO]],tbArticoli[],2,FALSE)</f>
        <v>150</v>
      </c>
      <c r="M2470" s="22">
        <f>tbStoricoOrdini[[#This Row],[IMPORTO]]/tbStoricoOrdini[[#This Row],[PREZZO]]</f>
        <v>1312.0333333333333</v>
      </c>
      <c r="N2470" t="s">
        <v>9</v>
      </c>
      <c r="O2470" s="8">
        <f>VLOOKUP(tbStoricoOrdini[[#This Row],[AGENTE]],tbAgenti[],2,FALSE)</f>
        <v>0.05</v>
      </c>
      <c r="P2470" s="2">
        <v>196805</v>
      </c>
      <c r="Q2470" s="2">
        <f>tbStoricoOrdini[[#This Row],[IMPORTO]]*tbStoricoOrdini[[#This Row],[% COMM.]]</f>
        <v>9840.25</v>
      </c>
      <c r="R2470" s="2">
        <f>tbStoricoOrdini[[#This Row],[TOT. COMM.]]+tbStoricoOrdini[[#This Row],[IMPORTO]]</f>
        <v>206645.25</v>
      </c>
    </row>
    <row r="2471" spans="1:18">
      <c r="A2471" s="1">
        <v>43891</v>
      </c>
      <c r="B2471" s="7">
        <f>MONTH(tbStoricoOrdini[[#This Row],[DATA]])</f>
        <v>3</v>
      </c>
      <c r="C2471" t="s">
        <v>2566</v>
      </c>
      <c r="D2471" t="str">
        <f>RIGHT(tbStoricoOrdini[[#This Row],[ORDINE]],4)</f>
        <v>2468</v>
      </c>
      <c r="E2471" t="s">
        <v>47</v>
      </c>
      <c r="F2471" t="str">
        <f>VLOOKUP(tbStoricoOrdini[[#This Row],[CLIENTE]],tbClienti[],3,FALSE)</f>
        <v>Umbria</v>
      </c>
      <c r="G2471" t="str">
        <f>VLOOKUP(tbStoricoOrdini[[#This Row],[CLIENTE]],tbClienti[],7,FALSE)</f>
        <v>BB</v>
      </c>
      <c r="H2471" t="s">
        <v>79</v>
      </c>
      <c r="I2471" t="str">
        <f>IF(LEFT(tbStoricoOrdini[[#This Row],[ARTICOLO]],3) = "COG","COG",LEFT(tbStoricoOrdini[[#This Row],[ARTICOLO]],FIND(" ",tbStoricoOrdini[[#This Row],[ARTICOLO]])-1))</f>
        <v>COG</v>
      </c>
      <c r="J2471" t="str">
        <f>MID(tbStoricoOrdini[[#This Row],[ARTICOLO]],FIND(" ",tbStoricoOrdini[[#This Row],[ARTICOLO]])+1,4)</f>
        <v>4000</v>
      </c>
      <c r="K2471" t="str">
        <f>IFERROR(RIGHT(tbStoricoOrdini[[#This Row],[ARTICOLO]],LEN(tbStoricoOrdini[[#This Row],[ARTICOLO]])-FIND(" ",tbStoricoOrdini[[#This Row],[ARTICOLO]],FIND(" ",tbStoricoOrdini[[#This Row],[ARTICOLO]]) +1)),"")</f>
        <v>Plus</v>
      </c>
      <c r="L2471" s="3">
        <f>VLOOKUP(tbStoricoOrdini[[#This Row],[ARTICOLO]],tbArticoli[],2,FALSE)</f>
        <v>240</v>
      </c>
      <c r="M2471" s="22">
        <f>tbStoricoOrdini[[#This Row],[IMPORTO]]/tbStoricoOrdini[[#This Row],[PREZZO]]</f>
        <v>3.9291666666666667</v>
      </c>
      <c r="N2471" t="s">
        <v>9</v>
      </c>
      <c r="O2471" s="8">
        <f>VLOOKUP(tbStoricoOrdini[[#This Row],[AGENTE]],tbAgenti[],2,FALSE)</f>
        <v>0.05</v>
      </c>
      <c r="P2471" s="2">
        <v>943</v>
      </c>
      <c r="Q2471" s="2">
        <f>tbStoricoOrdini[[#This Row],[IMPORTO]]*tbStoricoOrdini[[#This Row],[% COMM.]]</f>
        <v>47.150000000000006</v>
      </c>
      <c r="R2471" s="2">
        <f>tbStoricoOrdini[[#This Row],[TOT. COMM.]]+tbStoricoOrdini[[#This Row],[IMPORTO]]</f>
        <v>990.15</v>
      </c>
    </row>
    <row r="2472" spans="1:18">
      <c r="A2472" s="1">
        <v>43891</v>
      </c>
      <c r="B2472" s="7">
        <f>MONTH(tbStoricoOrdini[[#This Row],[DATA]])</f>
        <v>3</v>
      </c>
      <c r="C2472" t="s">
        <v>2567</v>
      </c>
      <c r="D2472" t="str">
        <f>RIGHT(tbStoricoOrdini[[#This Row],[ORDINE]],4)</f>
        <v>2469</v>
      </c>
      <c r="E2472" t="s">
        <v>47</v>
      </c>
      <c r="F2472" t="str">
        <f>VLOOKUP(tbStoricoOrdini[[#This Row],[CLIENTE]],tbClienti[],3,FALSE)</f>
        <v>Umbria</v>
      </c>
      <c r="G2472" t="str">
        <f>VLOOKUP(tbStoricoOrdini[[#This Row],[CLIENTE]],tbClienti[],7,FALSE)</f>
        <v>BB</v>
      </c>
      <c r="H2472" t="s">
        <v>63</v>
      </c>
      <c r="I2472" t="str">
        <f>IF(LEFT(tbStoricoOrdini[[#This Row],[ARTICOLO]],3) = "COG","COG",LEFT(tbStoricoOrdini[[#This Row],[ARTICOLO]],FIND(" ",tbStoricoOrdini[[#This Row],[ARTICOLO]])-1))</f>
        <v>KLM</v>
      </c>
      <c r="J2472" t="str">
        <f>MID(tbStoricoOrdini[[#This Row],[ARTICOLO]],FIND(" ",tbStoricoOrdini[[#This Row],[ARTICOLO]])+1,4)</f>
        <v>3000</v>
      </c>
      <c r="K2472" t="str">
        <f>IFERROR(RIGHT(tbStoricoOrdini[[#This Row],[ARTICOLO]],LEN(tbStoricoOrdini[[#This Row],[ARTICOLO]])-FIND(" ",tbStoricoOrdini[[#This Row],[ARTICOLO]],FIND(" ",tbStoricoOrdini[[#This Row],[ARTICOLO]]) +1)),"")</f>
        <v>Plus</v>
      </c>
      <c r="L2472" s="3">
        <f>VLOOKUP(tbStoricoOrdini[[#This Row],[ARTICOLO]],tbArticoli[],2,FALSE)</f>
        <v>145</v>
      </c>
      <c r="M2472" s="22">
        <f>tbStoricoOrdini[[#This Row],[IMPORTO]]/tbStoricoOrdini[[#This Row],[PREZZO]]</f>
        <v>891.59310344827588</v>
      </c>
      <c r="N2472" t="s">
        <v>9</v>
      </c>
      <c r="O2472" s="8">
        <f>VLOOKUP(tbStoricoOrdini[[#This Row],[AGENTE]],tbAgenti[],2,FALSE)</f>
        <v>0.05</v>
      </c>
      <c r="P2472" s="2">
        <v>129281</v>
      </c>
      <c r="Q2472" s="2">
        <f>tbStoricoOrdini[[#This Row],[IMPORTO]]*tbStoricoOrdini[[#This Row],[% COMM.]]</f>
        <v>6464.05</v>
      </c>
      <c r="R2472" s="2">
        <f>tbStoricoOrdini[[#This Row],[TOT. COMM.]]+tbStoricoOrdini[[#This Row],[IMPORTO]]</f>
        <v>135745.04999999999</v>
      </c>
    </row>
    <row r="2473" spans="1:18">
      <c r="A2473" s="1">
        <v>43891</v>
      </c>
      <c r="B2473" s="7">
        <f>MONTH(tbStoricoOrdini[[#This Row],[DATA]])</f>
        <v>3</v>
      </c>
      <c r="C2473" t="s">
        <v>2568</v>
      </c>
      <c r="D2473" t="str">
        <f>RIGHT(tbStoricoOrdini[[#This Row],[ORDINE]],4)</f>
        <v>2470</v>
      </c>
      <c r="E2473" t="s">
        <v>47</v>
      </c>
      <c r="F2473" t="str">
        <f>VLOOKUP(tbStoricoOrdini[[#This Row],[CLIENTE]],tbClienti[],3,FALSE)</f>
        <v>Umbria</v>
      </c>
      <c r="G2473" t="str">
        <f>VLOOKUP(tbStoricoOrdini[[#This Row],[CLIENTE]],tbClienti[],7,FALSE)</f>
        <v>BB</v>
      </c>
      <c r="H2473" t="s">
        <v>66</v>
      </c>
      <c r="I2473" t="str">
        <f>IF(LEFT(tbStoricoOrdini[[#This Row],[ARTICOLO]],3) = "COG","COG",LEFT(tbStoricoOrdini[[#This Row],[ARTICOLO]],FIND(" ",tbStoricoOrdini[[#This Row],[ARTICOLO]])-1))</f>
        <v>BAG</v>
      </c>
      <c r="J2473" t="str">
        <f>MID(tbStoricoOrdini[[#This Row],[ARTICOLO]],FIND(" ",tbStoricoOrdini[[#This Row],[ARTICOLO]])+1,4)</f>
        <v>2500</v>
      </c>
      <c r="K2473" t="str">
        <f>IFERROR(RIGHT(tbStoricoOrdini[[#This Row],[ARTICOLO]],LEN(tbStoricoOrdini[[#This Row],[ARTICOLO]])-FIND(" ",tbStoricoOrdini[[#This Row],[ARTICOLO]],FIND(" ",tbStoricoOrdini[[#This Row],[ARTICOLO]]) +1)),"")</f>
        <v>Plus</v>
      </c>
      <c r="L2473" s="3">
        <f>VLOOKUP(tbStoricoOrdini[[#This Row],[ARTICOLO]],tbArticoli[],2,FALSE)</f>
        <v>220</v>
      </c>
      <c r="M2473" s="22">
        <f>tbStoricoOrdini[[#This Row],[IMPORTO]]/tbStoricoOrdini[[#This Row],[PREZZO]]</f>
        <v>0.95909090909090911</v>
      </c>
      <c r="N2473" t="s">
        <v>9</v>
      </c>
      <c r="O2473" s="8">
        <f>VLOOKUP(tbStoricoOrdini[[#This Row],[AGENTE]],tbAgenti[],2,FALSE)</f>
        <v>0.05</v>
      </c>
      <c r="P2473" s="2">
        <v>211</v>
      </c>
      <c r="Q2473" s="2">
        <f>tbStoricoOrdini[[#This Row],[IMPORTO]]*tbStoricoOrdini[[#This Row],[% COMM.]]</f>
        <v>10.55</v>
      </c>
      <c r="R2473" s="2">
        <f>tbStoricoOrdini[[#This Row],[TOT. COMM.]]+tbStoricoOrdini[[#This Row],[IMPORTO]]</f>
        <v>221.55</v>
      </c>
    </row>
    <row r="2474" spans="1:18">
      <c r="A2474" s="1">
        <v>43891</v>
      </c>
      <c r="B2474" s="7">
        <f>MONTH(tbStoricoOrdini[[#This Row],[DATA]])</f>
        <v>3</v>
      </c>
      <c r="C2474" t="s">
        <v>2569</v>
      </c>
      <c r="D2474" t="str">
        <f>RIGHT(tbStoricoOrdini[[#This Row],[ORDINE]],4)</f>
        <v>2471</v>
      </c>
      <c r="E2474" t="s">
        <v>47</v>
      </c>
      <c r="F2474" t="str">
        <f>VLOOKUP(tbStoricoOrdini[[#This Row],[CLIENTE]],tbClienti[],3,FALSE)</f>
        <v>Umbria</v>
      </c>
      <c r="G2474" t="str">
        <f>VLOOKUP(tbStoricoOrdini[[#This Row],[CLIENTE]],tbClienti[],7,FALSE)</f>
        <v>BB</v>
      </c>
      <c r="H2474" t="s">
        <v>69</v>
      </c>
      <c r="I2474" t="str">
        <f>IF(LEFT(tbStoricoOrdini[[#This Row],[ARTICOLO]],3) = "COG","COG",LEFT(tbStoricoOrdini[[#This Row],[ARTICOLO]],FIND(" ",tbStoricoOrdini[[#This Row],[ARTICOLO]])-1))</f>
        <v>BAG</v>
      </c>
      <c r="J2474" t="str">
        <f>MID(tbStoricoOrdini[[#This Row],[ARTICOLO]],FIND(" ",tbStoricoOrdini[[#This Row],[ARTICOLO]])+1,4)</f>
        <v>1121</v>
      </c>
      <c r="K2474" t="str">
        <f>IFERROR(RIGHT(tbStoricoOrdini[[#This Row],[ARTICOLO]],LEN(tbStoricoOrdini[[#This Row],[ARTICOLO]])-FIND(" ",tbStoricoOrdini[[#This Row],[ARTICOLO]],FIND(" ",tbStoricoOrdini[[#This Row],[ARTICOLO]]) +1)),"")</f>
        <v>Gold</v>
      </c>
      <c r="L2474" s="3">
        <f>VLOOKUP(tbStoricoOrdini[[#This Row],[ARTICOLO]],tbArticoli[],2,FALSE)</f>
        <v>230</v>
      </c>
      <c r="M2474" s="22">
        <f>tbStoricoOrdini[[#This Row],[IMPORTO]]/tbStoricoOrdini[[#This Row],[PREZZO]]</f>
        <v>0.49130434782608695</v>
      </c>
      <c r="N2474" t="s">
        <v>9</v>
      </c>
      <c r="O2474" s="8">
        <f>VLOOKUP(tbStoricoOrdini[[#This Row],[AGENTE]],tbAgenti[],2,FALSE)</f>
        <v>0.05</v>
      </c>
      <c r="P2474" s="2">
        <v>113</v>
      </c>
      <c r="Q2474" s="2">
        <f>tbStoricoOrdini[[#This Row],[IMPORTO]]*tbStoricoOrdini[[#This Row],[% COMM.]]</f>
        <v>5.65</v>
      </c>
      <c r="R2474" s="2">
        <f>tbStoricoOrdini[[#This Row],[TOT. COMM.]]+tbStoricoOrdini[[#This Row],[IMPORTO]]</f>
        <v>118.65</v>
      </c>
    </row>
    <row r="2475" spans="1:18">
      <c r="A2475" s="1">
        <v>43891</v>
      </c>
      <c r="B2475" s="7">
        <f>MONTH(tbStoricoOrdini[[#This Row],[DATA]])</f>
        <v>3</v>
      </c>
      <c r="C2475" t="s">
        <v>2570</v>
      </c>
      <c r="D2475" t="str">
        <f>RIGHT(tbStoricoOrdini[[#This Row],[ORDINE]],4)</f>
        <v>2472</v>
      </c>
      <c r="E2475" t="s">
        <v>47</v>
      </c>
      <c r="F2475" t="str">
        <f>VLOOKUP(tbStoricoOrdini[[#This Row],[CLIENTE]],tbClienti[],3,FALSE)</f>
        <v>Umbria</v>
      </c>
      <c r="G2475" t="str">
        <f>VLOOKUP(tbStoricoOrdini[[#This Row],[CLIENTE]],tbClienti[],7,FALSE)</f>
        <v>BB</v>
      </c>
      <c r="H2475" t="s">
        <v>70</v>
      </c>
      <c r="I2475" t="str">
        <f>IF(LEFT(tbStoricoOrdini[[#This Row],[ARTICOLO]],3) = "COG","COG",LEFT(tbStoricoOrdini[[#This Row],[ARTICOLO]],FIND(" ",tbStoricoOrdini[[#This Row],[ARTICOLO]])-1))</f>
        <v>EB08</v>
      </c>
      <c r="J2475" t="str">
        <f>MID(tbStoricoOrdini[[#This Row],[ARTICOLO]],FIND(" ",tbStoricoOrdini[[#This Row],[ARTICOLO]])+1,4)</f>
        <v>7500</v>
      </c>
      <c r="K2475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2475" s="3">
        <f>VLOOKUP(tbStoricoOrdini[[#This Row],[ARTICOLO]],tbArticoli[],2,FALSE)</f>
        <v>180</v>
      </c>
      <c r="M2475" s="22">
        <f>tbStoricoOrdini[[#This Row],[IMPORTO]]/tbStoricoOrdini[[#This Row],[PREZZO]]</f>
        <v>0.41111111111111109</v>
      </c>
      <c r="N2475" t="s">
        <v>9</v>
      </c>
      <c r="O2475" s="8">
        <f>VLOOKUP(tbStoricoOrdini[[#This Row],[AGENTE]],tbAgenti[],2,FALSE)</f>
        <v>0.05</v>
      </c>
      <c r="P2475" s="2">
        <v>74</v>
      </c>
      <c r="Q2475" s="2">
        <f>tbStoricoOrdini[[#This Row],[IMPORTO]]*tbStoricoOrdini[[#This Row],[% COMM.]]</f>
        <v>3.7</v>
      </c>
      <c r="R2475" s="2">
        <f>tbStoricoOrdini[[#This Row],[TOT. COMM.]]+tbStoricoOrdini[[#This Row],[IMPORTO]]</f>
        <v>77.7</v>
      </c>
    </row>
    <row r="2476" spans="1:18">
      <c r="A2476" s="1">
        <v>43891</v>
      </c>
      <c r="B2476" s="7">
        <f>MONTH(tbStoricoOrdini[[#This Row],[DATA]])</f>
        <v>3</v>
      </c>
      <c r="C2476" t="s">
        <v>2571</v>
      </c>
      <c r="D2476" t="str">
        <f>RIGHT(tbStoricoOrdini[[#This Row],[ORDINE]],4)</f>
        <v>2473</v>
      </c>
      <c r="E2476" t="s">
        <v>47</v>
      </c>
      <c r="F2476" t="str">
        <f>VLOOKUP(tbStoricoOrdini[[#This Row],[CLIENTE]],tbClienti[],3,FALSE)</f>
        <v>Umbria</v>
      </c>
      <c r="G2476" t="str">
        <f>VLOOKUP(tbStoricoOrdini[[#This Row],[CLIENTE]],tbClienti[],7,FALSE)</f>
        <v>BB</v>
      </c>
      <c r="H2476" t="s">
        <v>75</v>
      </c>
      <c r="I2476" t="str">
        <f>IF(LEFT(tbStoricoOrdini[[#This Row],[ARTICOLO]],3) = "COG","COG",LEFT(tbStoricoOrdini[[#This Row],[ARTICOLO]],FIND(" ",tbStoricoOrdini[[#This Row],[ARTICOLO]])-1))</f>
        <v>AVRC</v>
      </c>
      <c r="J2476" t="str">
        <f>MID(tbStoricoOrdini[[#This Row],[ARTICOLO]],FIND(" ",tbStoricoOrdini[[#This Row],[ARTICOLO]])+1,4)</f>
        <v>1000</v>
      </c>
      <c r="K2476" t="str">
        <f>IFERROR(RIGHT(tbStoricoOrdini[[#This Row],[ARTICOLO]],LEN(tbStoricoOrdini[[#This Row],[ARTICOLO]])-FIND(" ",tbStoricoOrdini[[#This Row],[ARTICOLO]],FIND(" ",tbStoricoOrdini[[#This Row],[ARTICOLO]]) +1)),"")</f>
        <v>Silver</v>
      </c>
      <c r="L2476" s="3">
        <f>VLOOKUP(tbStoricoOrdini[[#This Row],[ARTICOLO]],tbArticoli[],2,FALSE)</f>
        <v>390</v>
      </c>
      <c r="M2476" s="22">
        <f>tbStoricoOrdini[[#This Row],[IMPORTO]]/tbStoricoOrdini[[#This Row],[PREZZO]]</f>
        <v>1.282051282051282E-2</v>
      </c>
      <c r="N2476" t="s">
        <v>9</v>
      </c>
      <c r="O2476" s="8">
        <f>VLOOKUP(tbStoricoOrdini[[#This Row],[AGENTE]],tbAgenti[],2,FALSE)</f>
        <v>0.05</v>
      </c>
      <c r="P2476" s="2">
        <v>5</v>
      </c>
      <c r="Q2476" s="2">
        <f>tbStoricoOrdini[[#This Row],[IMPORTO]]*tbStoricoOrdini[[#This Row],[% COMM.]]</f>
        <v>0.25</v>
      </c>
      <c r="R2476" s="2">
        <f>tbStoricoOrdini[[#This Row],[TOT. COMM.]]+tbStoricoOrdini[[#This Row],[IMPORTO]]</f>
        <v>5.25</v>
      </c>
    </row>
    <row r="2477" spans="1:18">
      <c r="A2477" s="1">
        <v>43891</v>
      </c>
      <c r="B2477" s="7">
        <f>MONTH(tbStoricoOrdini[[#This Row],[DATA]])</f>
        <v>3</v>
      </c>
      <c r="C2477" t="s">
        <v>2572</v>
      </c>
      <c r="D2477" t="str">
        <f>RIGHT(tbStoricoOrdini[[#This Row],[ORDINE]],4)</f>
        <v>2474</v>
      </c>
      <c r="E2477" t="s">
        <v>47</v>
      </c>
      <c r="F2477" t="str">
        <f>VLOOKUP(tbStoricoOrdini[[#This Row],[CLIENTE]],tbClienti[],3,FALSE)</f>
        <v>Umbria</v>
      </c>
      <c r="G2477" t="str">
        <f>VLOOKUP(tbStoricoOrdini[[#This Row],[CLIENTE]],tbClienti[],7,FALSE)</f>
        <v>BB</v>
      </c>
      <c r="H2477" t="s">
        <v>71</v>
      </c>
      <c r="I2477" t="str">
        <f>IF(LEFT(tbStoricoOrdini[[#This Row],[ARTICOLO]],3) = "COG","COG",LEFT(tbStoricoOrdini[[#This Row],[ARTICOLO]],FIND(" ",tbStoricoOrdini[[#This Row],[ARTICOLO]])-1))</f>
        <v>EB07</v>
      </c>
      <c r="J2477" t="str">
        <f>MID(tbStoricoOrdini[[#This Row],[ARTICOLO]],FIND(" ",tbStoricoOrdini[[#This Row],[ARTICOLO]])+1,4)</f>
        <v>5000</v>
      </c>
      <c r="K2477" t="str">
        <f>IFERROR(RIGHT(tbStoricoOrdini[[#This Row],[ARTICOLO]],LEN(tbStoricoOrdini[[#This Row],[ARTICOLO]])-FIND(" ",tbStoricoOrdini[[#This Row],[ARTICOLO]],FIND(" ",tbStoricoOrdini[[#This Row],[ARTICOLO]]) +1)),"")</f>
        <v/>
      </c>
      <c r="L2477" s="3">
        <f>VLOOKUP(tbStoricoOrdini[[#This Row],[ARTICOLO]],tbArticoli[],2,FALSE)</f>
        <v>140</v>
      </c>
      <c r="M2477" s="22">
        <f>tbStoricoOrdini[[#This Row],[IMPORTO]]/tbStoricoOrdini[[#This Row],[PREZZO]]</f>
        <v>5.6785714285714288</v>
      </c>
      <c r="N2477" t="s">
        <v>9</v>
      </c>
      <c r="O2477" s="8">
        <f>VLOOKUP(tbStoricoOrdini[[#This Row],[AGENTE]],tbAgenti[],2,FALSE)</f>
        <v>0.05</v>
      </c>
      <c r="P2477" s="2">
        <v>795</v>
      </c>
      <c r="Q2477" s="2">
        <f>tbStoricoOrdini[[#This Row],[IMPORTO]]*tbStoricoOrdini[[#This Row],[% COMM.]]</f>
        <v>39.75</v>
      </c>
      <c r="R2477" s="2">
        <f>tbStoricoOrdini[[#This Row],[TOT. COMM.]]+tbStoricoOrdini[[#This Row],[IMPORTO]]</f>
        <v>834.75</v>
      </c>
    </row>
    <row r="2478" spans="1:18">
      <c r="A2478" s="1">
        <v>43891</v>
      </c>
      <c r="B2478" s="7">
        <f>MONTH(tbStoricoOrdini[[#This Row],[DATA]])</f>
        <v>3</v>
      </c>
      <c r="C2478" t="s">
        <v>2573</v>
      </c>
      <c r="D2478" t="str">
        <f>RIGHT(tbStoricoOrdini[[#This Row],[ORDINE]],4)</f>
        <v>2475</v>
      </c>
      <c r="E2478" t="s">
        <v>47</v>
      </c>
      <c r="F2478" t="str">
        <f>VLOOKUP(tbStoricoOrdini[[#This Row],[CLIENTE]],tbClienti[],3,FALSE)</f>
        <v>Umbria</v>
      </c>
      <c r="G2478" t="str">
        <f>VLOOKUP(tbStoricoOrdini[[#This Row],[CLIENTE]],tbClienti[],7,FALSE)</f>
        <v>BB</v>
      </c>
      <c r="H2478" t="s">
        <v>76</v>
      </c>
      <c r="I2478" t="str">
        <f>IF(LEFT(tbStoricoOrdini[[#This Row],[ARTICOLO]],3) = "COG","COG",LEFT(tbStoricoOrdini[[#This Row],[ARTICOLO]],FIND(" ",tbStoricoOrdini[[#This Row],[ARTICOLO]])-1))</f>
        <v>COG</v>
      </c>
      <c r="J2478" t="str">
        <f>MID(tbStoricoOrdini[[#This Row],[ARTICOLO]],FIND(" ",tbStoricoOrdini[[#This Row],[ARTICOLO]])+1,4)</f>
        <v>1000</v>
      </c>
      <c r="K2478" t="str">
        <f>IFERROR(RIGHT(tbStoricoOrdini[[#This Row],[ARTICOLO]],LEN(tbStoricoOrdini[[#This Row],[ARTICOLO]])-FIND(" ",tbStoricoOrdini[[#This Row],[ARTICOLO]],FIND(" ",tbStoricoOrdini[[#This Row],[ARTICOLO]]) +1)),"")</f>
        <v/>
      </c>
      <c r="L2478" s="3">
        <f>VLOOKUP(tbStoricoOrdini[[#This Row],[ARTICOLO]],tbArticoli[],2,FALSE)</f>
        <v>150</v>
      </c>
      <c r="M2478" s="22">
        <f>tbStoricoOrdini[[#This Row],[IMPORTO]]/tbStoricoOrdini[[#This Row],[PREZZO]]</f>
        <v>2.0666666666666669</v>
      </c>
      <c r="N2478" t="s">
        <v>9</v>
      </c>
      <c r="O2478" s="8">
        <f>VLOOKUP(tbStoricoOrdini[[#This Row],[AGENTE]],tbAgenti[],2,FALSE)</f>
        <v>0.05</v>
      </c>
      <c r="P2478" s="2">
        <v>310</v>
      </c>
      <c r="Q2478" s="2">
        <f>tbStoricoOrdini[[#This Row],[IMPORTO]]*tbStoricoOrdini[[#This Row],[% COMM.]]</f>
        <v>15.5</v>
      </c>
      <c r="R2478" s="2">
        <f>tbStoricoOrdini[[#This Row],[TOT. COMM.]]+tbStoricoOrdini[[#This Row],[IMPORTO]]</f>
        <v>325.5</v>
      </c>
    </row>
    <row r="2479" spans="1:18">
      <c r="A2479" s="1">
        <v>43891</v>
      </c>
      <c r="B2479" s="7">
        <f>MONTH(tbStoricoOrdini[[#This Row],[DATA]])</f>
        <v>3</v>
      </c>
      <c r="C2479" t="s">
        <v>2574</v>
      </c>
      <c r="D2479" t="str">
        <f>RIGHT(tbStoricoOrdini[[#This Row],[ORDINE]],4)</f>
        <v>2476</v>
      </c>
      <c r="E2479" t="s">
        <v>47</v>
      </c>
      <c r="F2479" t="str">
        <f>VLOOKUP(tbStoricoOrdini[[#This Row],[CLIENTE]],tbClienti[],3,FALSE)</f>
        <v>Umbria</v>
      </c>
      <c r="G2479" t="str">
        <f>VLOOKUP(tbStoricoOrdini[[#This Row],[CLIENTE]],tbClienti[],7,FALSE)</f>
        <v>BB</v>
      </c>
      <c r="H2479" t="s">
        <v>72</v>
      </c>
      <c r="I2479" t="str">
        <f>IF(LEFT(tbStoricoOrdini[[#This Row],[ARTICOLO]],3) = "COG","COG",LEFT(tbStoricoOrdini[[#This Row],[ARTICOLO]],FIND(" ",tbStoricoOrdini[[#This Row],[ARTICOLO]])-1))</f>
        <v>EB06</v>
      </c>
      <c r="J2479" t="str">
        <f>MID(tbStoricoOrdini[[#This Row],[ARTICOLO]],FIND(" ",tbStoricoOrdini[[#This Row],[ARTICOLO]])+1,4)</f>
        <v>3000</v>
      </c>
      <c r="K2479" t="str">
        <f>IFERROR(RIGHT(tbStoricoOrdini[[#This Row],[ARTICOLO]],LEN(tbStoricoOrdini[[#This Row],[ARTICOLO]])-FIND(" ",tbStoricoOrdini[[#This Row],[ARTICOLO]],FIND(" ",tbStoricoOrdini[[#This Row],[ARTICOLO]]) +1)),"")</f>
        <v>Medium</v>
      </c>
      <c r="L2479" s="3">
        <f>VLOOKUP(tbStoricoOrdini[[#This Row],[ARTICOLO]],tbArticoli[],2,FALSE)</f>
        <v>120</v>
      </c>
      <c r="M2479" s="22">
        <f>tbStoricoOrdini[[#This Row],[IMPORTO]]/tbStoricoOrdini[[#This Row],[PREZZO]]</f>
        <v>14.933333333333334</v>
      </c>
      <c r="N2479" t="s">
        <v>9</v>
      </c>
      <c r="O2479" s="8">
        <f>VLOOKUP(tbStoricoOrdini[[#This Row],[AGENTE]],tbAgenti[],2,FALSE)</f>
        <v>0.05</v>
      </c>
      <c r="P2479" s="2">
        <v>1792</v>
      </c>
      <c r="Q2479" s="2">
        <f>tbStoricoOrdini[[#This Row],[IMPORTO]]*tbStoricoOrdini[[#This Row],[% COMM.]]</f>
        <v>89.600000000000009</v>
      </c>
      <c r="R2479" s="2">
        <f>tbStoricoOrdini[[#This Row],[TOT. COMM.]]+tbStoricoOrdini[[#This Row],[IMPORTO]]</f>
        <v>1881.6</v>
      </c>
    </row>
    <row r="2480" spans="1:18">
      <c r="A2480" s="1">
        <v>43891</v>
      </c>
      <c r="B2480" s="7">
        <f>MONTH(tbStoricoOrdini[[#This Row],[DATA]])</f>
        <v>3</v>
      </c>
      <c r="C2480" t="s">
        <v>2575</v>
      </c>
      <c r="D2480" t="str">
        <f>RIGHT(tbStoricoOrdini[[#This Row],[ORDINE]],4)</f>
        <v>2477</v>
      </c>
      <c r="E2480" t="s">
        <v>48</v>
      </c>
      <c r="F2480" t="str">
        <f>VLOOKUP(tbStoricoOrdini[[#This Row],[CLIENTE]],tbClienti[],3,FALSE)</f>
        <v>Umbria</v>
      </c>
      <c r="G2480" t="str">
        <f>VLOOKUP(tbStoricoOrdini[[#This Row],[CLIENTE]],tbClienti[],7,FALSE)</f>
        <v>BC</v>
      </c>
      <c r="H2480" t="s">
        <v>74</v>
      </c>
      <c r="I2480" t="str">
        <f>IF(LEFT(tbStoricoOrdini[[#This Row],[ARTICOLO]],3) = "COG","COG",LEFT(tbStoricoOrdini[[#This Row],[ARTICOLO]],FIND(" ",tbStoricoOrdini[[#This Row],[ARTICOLO]])-1))</f>
        <v>AVRC</v>
      </c>
      <c r="J2480" t="str">
        <f>MID(tbStoricoOrdini[[#This Row],[ARTICOLO]],FIND(" ",tbStoricoOrdini[[#This Row],[ARTICOLO]])+1,4)</f>
        <v>2500</v>
      </c>
      <c r="K2480" t="str">
        <f>IFERROR(RIGHT(tbStoricoOrdini[[#This Row],[ARTICOLO]],LEN(tbStoricoOrdini[[#This Row],[ARTICOLO]])-FIND(" ",tbStoricoOrdini[[#This Row],[ARTICOLO]],FIND(" ",tbStoricoOrdini[[#This Row],[ARTICOLO]]) +1)),"")</f>
        <v>Gold</v>
      </c>
      <c r="L2480" s="3">
        <f>VLOOKUP(tbStoricoOrdini[[#This Row],[ARTICOLO]],tbArticoli[],2,FALSE)</f>
        <v>500</v>
      </c>
      <c r="M2480" s="22">
        <f>tbStoricoOrdini[[#This Row],[IMPORTO]]/tbStoricoOrdini[[#This Row],[PREZZO]]</f>
        <v>1.1679999999999999</v>
      </c>
      <c r="N2480" t="s">
        <v>18</v>
      </c>
      <c r="O2480" s="8">
        <f>VLOOKUP(tbStoricoOrdini[[#This Row],[AGENTE]],tbAgenti[],2,FALSE)</f>
        <v>0.03</v>
      </c>
      <c r="P2480" s="2">
        <v>584</v>
      </c>
      <c r="Q2480" s="2">
        <f>tbStoricoOrdini[[#This Row],[IMPORTO]]*tbStoricoOrdini[[#This Row],[% COMM.]]</f>
        <v>17.52</v>
      </c>
      <c r="R2480" s="2">
        <f>tbStoricoOrdini[[#This Row],[TOT. COMM.]]+tbStoricoOrdini[[#This Row],[IMPORTO]]</f>
        <v>601.52</v>
      </c>
    </row>
    <row r="2481" spans="1:18">
      <c r="A2481" s="1">
        <v>43891</v>
      </c>
      <c r="B2481" s="7">
        <f>MONTH(tbStoricoOrdini[[#This Row],[DATA]])</f>
        <v>3</v>
      </c>
      <c r="C2481" t="s">
        <v>2576</v>
      </c>
      <c r="D2481" t="str">
        <f>RIGHT(tbStoricoOrdini[[#This Row],[ORDINE]],4)</f>
        <v>2478</v>
      </c>
      <c r="E2481" t="s">
        <v>48</v>
      </c>
      <c r="F2481" t="str">
        <f>VLOOKUP(tbStoricoOrdini[[#This Row],[CLIENTE]],tbClienti[],3,FALSE)</f>
        <v>Umbria</v>
      </c>
      <c r="G2481" t="str">
        <f>VLOOKUP(tbStoricoOrdini[[#This Row],[CLIENTE]],tbClienti[],7,FALSE)</f>
        <v>BC</v>
      </c>
      <c r="H2481" t="s">
        <v>74</v>
      </c>
      <c r="I2481" t="str">
        <f>IF(LEFT(tbStoricoOrdini[[#This Row],[ARTICOLO]],3) = "COG","COG",LEFT(tbStoricoOrdini[[#This Row],[ARTICOLO]],FIND(" ",tbStoricoOrdini[[#This Row],[ARTICOLO]])-1))</f>
        <v>AVRC</v>
      </c>
      <c r="J2481" t="str">
        <f>MID(tbStoricoOrdini[[#This Row],[ARTICOLO]],FIND(" ",tbStoricoOrdini[[#This Row],[ARTICOLO]])+1,4)</f>
        <v>2500</v>
      </c>
      <c r="K2481" t="str">
        <f>IFERROR(RIGHT(tbStoricoOrdini[[#This Row],[ARTICOLO]],LEN(tbStoricoOrdini[[#This Row],[ARTICOLO]])-FIND(" ",tbStoricoOrdini[[#This Row],[ARTICOLO]],FIND(" ",tbStoricoOrdini[[#This Row],[ARTICOLO]]) +1)),"")</f>
        <v>Gold</v>
      </c>
      <c r="L2481" s="3">
        <f>VLOOKUP(tbStoricoOrdini[[#This Row],[ARTICOLO]],tbArticoli[],2,FALSE)</f>
        <v>500</v>
      </c>
      <c r="M2481" s="22">
        <f>tbStoricoOrdini[[#This Row],[IMPORTO]]/tbStoricoOrdini[[#This Row],[PREZZO]]</f>
        <v>3.7999999999999999E-2</v>
      </c>
      <c r="N2481" t="s">
        <v>6</v>
      </c>
      <c r="O2481" s="8">
        <f>VLOOKUP(tbStoricoOrdini[[#This Row],[AGENTE]],tbAgenti[],2,FALSE)</f>
        <v>7.4999999999999997E-2</v>
      </c>
      <c r="P2481" s="2">
        <v>19</v>
      </c>
      <c r="Q2481" s="2">
        <f>tbStoricoOrdini[[#This Row],[IMPORTO]]*tbStoricoOrdini[[#This Row],[% COMM.]]</f>
        <v>1.425</v>
      </c>
      <c r="R2481" s="2">
        <f>tbStoricoOrdini[[#This Row],[TOT. COMM.]]+tbStoricoOrdini[[#This Row],[IMPORTO]]</f>
        <v>20.425000000000001</v>
      </c>
    </row>
    <row r="2482" spans="1:18">
      <c r="A2482" s="1">
        <v>43891</v>
      </c>
      <c r="B2482" s="7">
        <f>MONTH(tbStoricoOrdini[[#This Row],[DATA]])</f>
        <v>3</v>
      </c>
      <c r="C2482" t="s">
        <v>2577</v>
      </c>
      <c r="D2482" t="str">
        <f>RIGHT(tbStoricoOrdini[[#This Row],[ORDINE]],4)</f>
        <v>2479</v>
      </c>
      <c r="E2482" t="s">
        <v>48</v>
      </c>
      <c r="F2482" t="str">
        <f>VLOOKUP(tbStoricoOrdini[[#This Row],[CLIENTE]],tbClienti[],3,FALSE)</f>
        <v>Umbria</v>
      </c>
      <c r="G2482" t="str">
        <f>VLOOKUP(tbStoricoOrdini[[#This Row],[CLIENTE]],tbClienti[],7,FALSE)</f>
        <v>BC</v>
      </c>
      <c r="H2482" t="s">
        <v>77</v>
      </c>
      <c r="I2482" t="str">
        <f>IF(LEFT(tbStoricoOrdini[[#This Row],[ARTICOLO]],3) = "COG","COG",LEFT(tbStoricoOrdini[[#This Row],[ARTICOLO]],FIND(" ",tbStoricoOrdini[[#This Row],[ARTICOLO]])-1))</f>
        <v>COG</v>
      </c>
      <c r="J2482" t="str">
        <f>MID(tbStoricoOrdini[[#This Row],[ARTICOLO]],FIND(" ",tbStoricoOrdini[[#This Row],[ARTICOLO]])+1,4)</f>
        <v>2000</v>
      </c>
      <c r="K2482" t="str">
        <f>IFERROR(RIGHT(tbStoricoOrdini[[#This Row],[ARTICOLO]],LEN(tbStoricoOrdini[[#This Row],[ARTICOLO]])-FIND(" ",tbStoricoOrdini[[#This Row],[ARTICOLO]],FIND(" ",tbStoricoOrdini[[#This Row],[ARTICOLO]]) +1)),"")</f>
        <v>Medium</v>
      </c>
      <c r="L2482" s="3">
        <f>VLOOKUP(tbStoricoOrdini[[#This Row],[ARTICOLO]],tbArticoli[],2,FALSE)</f>
        <v>200</v>
      </c>
      <c r="M2482" s="22">
        <f>tbStoricoOrdini[[#This Row],[IMPORTO]]/tbStoricoOrdini[[#This Row],[PREZZO]]</f>
        <v>0.23</v>
      </c>
      <c r="N2482" t="s">
        <v>9</v>
      </c>
      <c r="O2482" s="8">
        <f>VLOOKUP(tbStoricoOrdini[[#This Row],[AGENTE]],tbAgenti[],2,FALSE)</f>
        <v>0.05</v>
      </c>
      <c r="P2482" s="2">
        <v>46</v>
      </c>
      <c r="Q2482" s="2">
        <f>tbStoricoOrdini[[#This Row],[IMPORTO]]*tbStoricoOrdini[[#This Row],[% COMM.]]</f>
        <v>2.3000000000000003</v>
      </c>
      <c r="R2482" s="2">
        <f>tbStoricoOrdini[[#This Row],[TOT. COMM.]]+tbStoricoOrdini[[#This Row],[IMPORTO]]</f>
        <v>48.3</v>
      </c>
    </row>
    <row r="2483" spans="1:18">
      <c r="A2483" s="1">
        <v>43891</v>
      </c>
      <c r="B2483" s="7">
        <f>MONTH(tbStoricoOrdini[[#This Row],[DATA]])</f>
        <v>3</v>
      </c>
      <c r="C2483" t="s">
        <v>2578</v>
      </c>
      <c r="D2483" t="str">
        <f>RIGHT(tbStoricoOrdini[[#This Row],[ORDINE]],4)</f>
        <v>2480</v>
      </c>
      <c r="E2483" t="s">
        <v>48</v>
      </c>
      <c r="F2483" t="str">
        <f>VLOOKUP(tbStoricoOrdini[[#This Row],[CLIENTE]],tbClienti[],3,FALSE)</f>
        <v>Umbria</v>
      </c>
      <c r="G2483" t="str">
        <f>VLOOKUP(tbStoricoOrdini[[#This Row],[CLIENTE]],tbClienti[],7,FALSE)</f>
        <v>BC</v>
      </c>
      <c r="H2483" t="s">
        <v>61</v>
      </c>
      <c r="I2483" t="str">
        <f>IF(LEFT(tbStoricoOrdini[[#This Row],[ARTICOLO]],3) = "COG","COG",LEFT(tbStoricoOrdini[[#This Row],[ARTICOLO]],FIND(" ",tbStoricoOrdini[[#This Row],[ARTICOLO]])-1))</f>
        <v>KLM</v>
      </c>
      <c r="J2483" t="str">
        <f>MID(tbStoricoOrdini[[#This Row],[ARTICOLO]],FIND(" ",tbStoricoOrdini[[#This Row],[ARTICOLO]])+1,4)</f>
        <v>5000</v>
      </c>
      <c r="K2483" t="str">
        <f>IFERROR(RIGHT(tbStoricoOrdini[[#This Row],[ARTICOLO]],LEN(tbStoricoOrdini[[#This Row],[ARTICOLO]])-FIND(" ",tbStoricoOrdini[[#This Row],[ARTICOLO]],FIND(" ",tbStoricoOrdini[[#This Row],[ARTICOLO]]) +1)),"")</f>
        <v>Medium</v>
      </c>
      <c r="L2483" s="3">
        <f>VLOOKUP(tbStoricoOrdini[[#This Row],[ARTICOLO]],tbArticoli[],2,FALSE)</f>
        <v>150</v>
      </c>
      <c r="M2483" s="22">
        <f>tbStoricoOrdini[[#This Row],[IMPORTO]]/tbStoricoOrdini[[#This Row],[PREZZO]]</f>
        <v>42.093333333333334</v>
      </c>
      <c r="N2483" t="s">
        <v>6</v>
      </c>
      <c r="O2483" s="8">
        <f>VLOOKUP(tbStoricoOrdini[[#This Row],[AGENTE]],tbAgenti[],2,FALSE)</f>
        <v>7.4999999999999997E-2</v>
      </c>
      <c r="P2483" s="2">
        <v>6314</v>
      </c>
      <c r="Q2483" s="2">
        <f>tbStoricoOrdini[[#This Row],[IMPORTO]]*tbStoricoOrdini[[#This Row],[% COMM.]]</f>
        <v>473.54999999999995</v>
      </c>
      <c r="R2483" s="2">
        <f>tbStoricoOrdini[[#This Row],[TOT. COMM.]]+tbStoricoOrdini[[#This Row],[IMPORTO]]</f>
        <v>6787.55</v>
      </c>
    </row>
    <row r="2484" spans="1:18">
      <c r="A2484" s="1">
        <v>43891</v>
      </c>
      <c r="B2484" s="7">
        <f>MONTH(tbStoricoOrdini[[#This Row],[DATA]])</f>
        <v>3</v>
      </c>
      <c r="C2484" t="s">
        <v>2579</v>
      </c>
      <c r="D2484" t="str">
        <f>RIGHT(tbStoricoOrdini[[#This Row],[ORDINE]],4)</f>
        <v>2481</v>
      </c>
      <c r="E2484" t="s">
        <v>48</v>
      </c>
      <c r="F2484" t="str">
        <f>VLOOKUP(tbStoricoOrdini[[#This Row],[CLIENTE]],tbClienti[],3,FALSE)</f>
        <v>Umbria</v>
      </c>
      <c r="G2484" t="str">
        <f>VLOOKUP(tbStoricoOrdini[[#This Row],[CLIENTE]],tbClienti[],7,FALSE)</f>
        <v>BC</v>
      </c>
      <c r="H2484" t="s">
        <v>61</v>
      </c>
      <c r="I2484" t="str">
        <f>IF(LEFT(tbStoricoOrdini[[#This Row],[ARTICOLO]],3) = "COG","COG",LEFT(tbStoricoOrdini[[#This Row],[ARTICOLO]],FIND(" ",tbStoricoOrdini[[#This Row],[ARTICOLO]])-1))</f>
        <v>KLM</v>
      </c>
      <c r="J2484" t="str">
        <f>MID(tbStoricoOrdini[[#This Row],[ARTICOLO]],FIND(" ",tbStoricoOrdini[[#This Row],[ARTICOLO]])+1,4)</f>
        <v>5000</v>
      </c>
      <c r="K2484" t="str">
        <f>IFERROR(RIGHT(tbStoricoOrdini[[#This Row],[ARTICOLO]],LEN(tbStoricoOrdini[[#This Row],[ARTICOLO]])-FIND(" ",tbStoricoOrdini[[#This Row],[ARTICOLO]],FIND(" ",tbStoricoOrdini[[#This Row],[ARTICOLO]]) +1)),"")</f>
        <v>Medium</v>
      </c>
      <c r="L2484" s="3">
        <f>VLOOKUP(tbStoricoOrdini[[#This Row],[ARTICOLO]],tbArticoli[],2,FALSE)</f>
        <v>150</v>
      </c>
      <c r="M2484" s="22">
        <f>tbStoricoOrdini[[#This Row],[IMPORTO]]/tbStoricoOrdini[[#This Row],[PREZZO]]</f>
        <v>0.52666666666666662</v>
      </c>
      <c r="N2484" t="s">
        <v>9</v>
      </c>
      <c r="O2484" s="8">
        <f>VLOOKUP(tbStoricoOrdini[[#This Row],[AGENTE]],tbAgenti[],2,FALSE)</f>
        <v>0.05</v>
      </c>
      <c r="P2484" s="2">
        <v>79</v>
      </c>
      <c r="Q2484" s="2">
        <f>tbStoricoOrdini[[#This Row],[IMPORTO]]*tbStoricoOrdini[[#This Row],[% COMM.]]</f>
        <v>3.95</v>
      </c>
      <c r="R2484" s="2">
        <f>tbStoricoOrdini[[#This Row],[TOT. COMM.]]+tbStoricoOrdini[[#This Row],[IMPORTO]]</f>
        <v>82.95</v>
      </c>
    </row>
    <row r="2485" spans="1:18">
      <c r="A2485" s="1">
        <v>43891</v>
      </c>
      <c r="B2485" s="7">
        <f>MONTH(tbStoricoOrdini[[#This Row],[DATA]])</f>
        <v>3</v>
      </c>
      <c r="C2485" t="s">
        <v>2580</v>
      </c>
      <c r="D2485" t="str">
        <f>RIGHT(tbStoricoOrdini[[#This Row],[ORDINE]],4)</f>
        <v>2482</v>
      </c>
      <c r="E2485" t="s">
        <v>48</v>
      </c>
      <c r="F2485" t="str">
        <f>VLOOKUP(tbStoricoOrdini[[#This Row],[CLIENTE]],tbClienti[],3,FALSE)</f>
        <v>Umbria</v>
      </c>
      <c r="G2485" t="str">
        <f>VLOOKUP(tbStoricoOrdini[[#This Row],[CLIENTE]],tbClienti[],7,FALSE)</f>
        <v>BC</v>
      </c>
      <c r="H2485" t="s">
        <v>79</v>
      </c>
      <c r="I2485" t="str">
        <f>IF(LEFT(tbStoricoOrdini[[#This Row],[ARTICOLO]],3) = "COG","COG",LEFT(tbStoricoOrdini[[#This Row],[ARTICOLO]],FIND(" ",tbStoricoOrdini[[#This Row],[ARTICOLO]])-1))</f>
        <v>COG</v>
      </c>
      <c r="J2485" t="str">
        <f>MID(tbStoricoOrdini[[#This Row],[ARTICOLO]],FIND(" ",tbStoricoOrdini[[#This Row],[ARTICOLO]])+1,4)</f>
        <v>4000</v>
      </c>
      <c r="K2485" t="str">
        <f>IFERROR(RIGHT(tbStoricoOrdini[[#This Row],[ARTICOLO]],LEN(tbStoricoOrdini[[#This Row],[ARTICOLO]])-FIND(" ",tbStoricoOrdini[[#This Row],[ARTICOLO]],FIND(" ",tbStoricoOrdini[[#This Row],[ARTICOLO]]) +1)),"")</f>
        <v>Plus</v>
      </c>
      <c r="L2485" s="3">
        <f>VLOOKUP(tbStoricoOrdini[[#This Row],[ARTICOLO]],tbArticoli[],2,FALSE)</f>
        <v>240</v>
      </c>
      <c r="M2485" s="22">
        <f>tbStoricoOrdini[[#This Row],[IMPORTO]]/tbStoricoOrdini[[#This Row],[PREZZO]]</f>
        <v>15.245833333333334</v>
      </c>
      <c r="N2485" t="s">
        <v>9</v>
      </c>
      <c r="O2485" s="8">
        <f>VLOOKUP(tbStoricoOrdini[[#This Row],[AGENTE]],tbAgenti[],2,FALSE)</f>
        <v>0.05</v>
      </c>
      <c r="P2485" s="2">
        <v>3659</v>
      </c>
      <c r="Q2485" s="2">
        <f>tbStoricoOrdini[[#This Row],[IMPORTO]]*tbStoricoOrdini[[#This Row],[% COMM.]]</f>
        <v>182.95000000000002</v>
      </c>
      <c r="R2485" s="2">
        <f>tbStoricoOrdini[[#This Row],[TOT. COMM.]]+tbStoricoOrdini[[#This Row],[IMPORTO]]</f>
        <v>3841.95</v>
      </c>
    </row>
    <row r="2486" spans="1:18">
      <c r="A2486" s="1">
        <v>43891</v>
      </c>
      <c r="B2486" s="7">
        <f>MONTH(tbStoricoOrdini[[#This Row],[DATA]])</f>
        <v>3</v>
      </c>
      <c r="C2486" t="s">
        <v>2581</v>
      </c>
      <c r="D2486" t="str">
        <f>RIGHT(tbStoricoOrdini[[#This Row],[ORDINE]],4)</f>
        <v>2483</v>
      </c>
      <c r="E2486" t="s">
        <v>48</v>
      </c>
      <c r="F2486" t="str">
        <f>VLOOKUP(tbStoricoOrdini[[#This Row],[CLIENTE]],tbClienti[],3,FALSE)</f>
        <v>Umbria</v>
      </c>
      <c r="G2486" t="str">
        <f>VLOOKUP(tbStoricoOrdini[[#This Row],[CLIENTE]],tbClienti[],7,FALSE)</f>
        <v>BC</v>
      </c>
      <c r="H2486" t="s">
        <v>62</v>
      </c>
      <c r="I2486" t="str">
        <f>IF(LEFT(tbStoricoOrdini[[#This Row],[ARTICOLO]],3) = "COG","COG",LEFT(tbStoricoOrdini[[#This Row],[ARTICOLO]],FIND(" ",tbStoricoOrdini[[#This Row],[ARTICOLO]])-1))</f>
        <v>KLM</v>
      </c>
      <c r="J2486" t="str">
        <f>MID(tbStoricoOrdini[[#This Row],[ARTICOLO]],FIND(" ",tbStoricoOrdini[[#This Row],[ARTICOLO]])+1,4)</f>
        <v>2500</v>
      </c>
      <c r="K2486" t="str">
        <f>IFERROR(RIGHT(tbStoricoOrdini[[#This Row],[ARTICOLO]],LEN(tbStoricoOrdini[[#This Row],[ARTICOLO]])-FIND(" ",tbStoricoOrdini[[#This Row],[ARTICOLO]],FIND(" ",tbStoricoOrdini[[#This Row],[ARTICOLO]]) +1)),"")</f>
        <v>Plus</v>
      </c>
      <c r="L2486" s="3">
        <f>VLOOKUP(tbStoricoOrdini[[#This Row],[ARTICOLO]],tbArticoli[],2,FALSE)</f>
        <v>130</v>
      </c>
      <c r="M2486" s="22">
        <f>tbStoricoOrdini[[#This Row],[IMPORTO]]/tbStoricoOrdini[[#This Row],[PREZZO]]</f>
        <v>9.8230769230769237</v>
      </c>
      <c r="N2486" t="s">
        <v>18</v>
      </c>
      <c r="O2486" s="8">
        <f>VLOOKUP(tbStoricoOrdini[[#This Row],[AGENTE]],tbAgenti[],2,FALSE)</f>
        <v>0.03</v>
      </c>
      <c r="P2486" s="2">
        <v>1277</v>
      </c>
      <c r="Q2486" s="2">
        <f>tbStoricoOrdini[[#This Row],[IMPORTO]]*tbStoricoOrdini[[#This Row],[% COMM.]]</f>
        <v>38.309999999999995</v>
      </c>
      <c r="R2486" s="2">
        <f>tbStoricoOrdini[[#This Row],[TOT. COMM.]]+tbStoricoOrdini[[#This Row],[IMPORTO]]</f>
        <v>1315.31</v>
      </c>
    </row>
    <row r="2487" spans="1:18">
      <c r="A2487" s="1">
        <v>43891</v>
      </c>
      <c r="B2487" s="7">
        <f>MONTH(tbStoricoOrdini[[#This Row],[DATA]])</f>
        <v>3</v>
      </c>
      <c r="C2487" t="s">
        <v>2582</v>
      </c>
      <c r="D2487" t="str">
        <f>RIGHT(tbStoricoOrdini[[#This Row],[ORDINE]],4)</f>
        <v>2484</v>
      </c>
      <c r="E2487" t="s">
        <v>48</v>
      </c>
      <c r="F2487" t="str">
        <f>VLOOKUP(tbStoricoOrdini[[#This Row],[CLIENTE]],tbClienti[],3,FALSE)</f>
        <v>Umbria</v>
      </c>
      <c r="G2487" t="str">
        <f>VLOOKUP(tbStoricoOrdini[[#This Row],[CLIENTE]],tbClienti[],7,FALSE)</f>
        <v>BC</v>
      </c>
      <c r="H2487" t="s">
        <v>62</v>
      </c>
      <c r="I2487" t="str">
        <f>IF(LEFT(tbStoricoOrdini[[#This Row],[ARTICOLO]],3) = "COG","COG",LEFT(tbStoricoOrdini[[#This Row],[ARTICOLO]],FIND(" ",tbStoricoOrdini[[#This Row],[ARTICOLO]])-1))</f>
        <v>KLM</v>
      </c>
      <c r="J2487" t="str">
        <f>MID(tbStoricoOrdini[[#This Row],[ARTICOLO]],FIND(" ",tbStoricoOrdini[[#This Row],[ARTICOLO]])+1,4)</f>
        <v>2500</v>
      </c>
      <c r="K2487" t="str">
        <f>IFERROR(RIGHT(tbStoricoOrdini[[#This Row],[ARTICOLO]],LEN(tbStoricoOrdini[[#This Row],[ARTICOLO]])-FIND(" ",tbStoricoOrdini[[#This Row],[ARTICOLO]],FIND(" ",tbStoricoOrdini[[#This Row],[ARTICOLO]]) +1)),"")</f>
        <v>Plus</v>
      </c>
      <c r="L2487" s="3">
        <f>VLOOKUP(tbStoricoOrdini[[#This Row],[ARTICOLO]],tbArticoli[],2,FALSE)</f>
        <v>130</v>
      </c>
      <c r="M2487" s="22">
        <f>tbStoricoOrdini[[#This Row],[IMPORTO]]/tbStoricoOrdini[[#This Row],[PREZZO]]</f>
        <v>0.1</v>
      </c>
      <c r="N2487" t="s">
        <v>6</v>
      </c>
      <c r="O2487" s="8">
        <f>VLOOKUP(tbStoricoOrdini[[#This Row],[AGENTE]],tbAgenti[],2,FALSE)</f>
        <v>7.4999999999999997E-2</v>
      </c>
      <c r="P2487" s="2">
        <v>13</v>
      </c>
      <c r="Q2487" s="2">
        <f>tbStoricoOrdini[[#This Row],[IMPORTO]]*tbStoricoOrdini[[#This Row],[% COMM.]]</f>
        <v>0.97499999999999998</v>
      </c>
      <c r="R2487" s="2">
        <f>tbStoricoOrdini[[#This Row],[TOT. COMM.]]+tbStoricoOrdini[[#This Row],[IMPORTO]]</f>
        <v>13.975</v>
      </c>
    </row>
    <row r="2488" spans="1:18">
      <c r="A2488" s="1">
        <v>43891</v>
      </c>
      <c r="B2488" s="7">
        <f>MONTH(tbStoricoOrdini[[#This Row],[DATA]])</f>
        <v>3</v>
      </c>
      <c r="C2488" t="s">
        <v>2583</v>
      </c>
      <c r="D2488" t="str">
        <f>RIGHT(tbStoricoOrdini[[#This Row],[ORDINE]],4)</f>
        <v>2485</v>
      </c>
      <c r="E2488" t="s">
        <v>48</v>
      </c>
      <c r="F2488" t="str">
        <f>VLOOKUP(tbStoricoOrdini[[#This Row],[CLIENTE]],tbClienti[],3,FALSE)</f>
        <v>Umbria</v>
      </c>
      <c r="G2488" t="str">
        <f>VLOOKUP(tbStoricoOrdini[[#This Row],[CLIENTE]],tbClienti[],7,FALSE)</f>
        <v>BC</v>
      </c>
      <c r="H2488" t="s">
        <v>63</v>
      </c>
      <c r="I2488" t="str">
        <f>IF(LEFT(tbStoricoOrdini[[#This Row],[ARTICOLO]],3) = "COG","COG",LEFT(tbStoricoOrdini[[#This Row],[ARTICOLO]],FIND(" ",tbStoricoOrdini[[#This Row],[ARTICOLO]])-1))</f>
        <v>KLM</v>
      </c>
      <c r="J2488" t="str">
        <f>MID(tbStoricoOrdini[[#This Row],[ARTICOLO]],FIND(" ",tbStoricoOrdini[[#This Row],[ARTICOLO]])+1,4)</f>
        <v>3000</v>
      </c>
      <c r="K2488" t="str">
        <f>IFERROR(RIGHT(tbStoricoOrdini[[#This Row],[ARTICOLO]],LEN(tbStoricoOrdini[[#This Row],[ARTICOLO]])-FIND(" ",tbStoricoOrdini[[#This Row],[ARTICOLO]],FIND(" ",tbStoricoOrdini[[#This Row],[ARTICOLO]]) +1)),"")</f>
        <v>Plus</v>
      </c>
      <c r="L2488" s="3">
        <f>VLOOKUP(tbStoricoOrdini[[#This Row],[ARTICOLO]],tbArticoli[],2,FALSE)</f>
        <v>145</v>
      </c>
      <c r="M2488" s="22">
        <f>tbStoricoOrdini[[#This Row],[IMPORTO]]/tbStoricoOrdini[[#This Row],[PREZZO]]</f>
        <v>66.358620689655169</v>
      </c>
      <c r="N2488" t="s">
        <v>18</v>
      </c>
      <c r="O2488" s="8">
        <f>VLOOKUP(tbStoricoOrdini[[#This Row],[AGENTE]],tbAgenti[],2,FALSE)</f>
        <v>0.03</v>
      </c>
      <c r="P2488" s="2">
        <v>9622</v>
      </c>
      <c r="Q2488" s="2">
        <f>tbStoricoOrdini[[#This Row],[IMPORTO]]*tbStoricoOrdini[[#This Row],[% COMM.]]</f>
        <v>288.65999999999997</v>
      </c>
      <c r="R2488" s="2">
        <f>tbStoricoOrdini[[#This Row],[TOT. COMM.]]+tbStoricoOrdini[[#This Row],[IMPORTO]]</f>
        <v>9910.66</v>
      </c>
    </row>
    <row r="2489" spans="1:18">
      <c r="A2489" s="1">
        <v>43891</v>
      </c>
      <c r="B2489" s="7">
        <f>MONTH(tbStoricoOrdini[[#This Row],[DATA]])</f>
        <v>3</v>
      </c>
      <c r="C2489" t="s">
        <v>2584</v>
      </c>
      <c r="D2489" t="str">
        <f>RIGHT(tbStoricoOrdini[[#This Row],[ORDINE]],4)</f>
        <v>2486</v>
      </c>
      <c r="E2489" t="s">
        <v>48</v>
      </c>
      <c r="F2489" t="str">
        <f>VLOOKUP(tbStoricoOrdini[[#This Row],[CLIENTE]],tbClienti[],3,FALSE)</f>
        <v>Umbria</v>
      </c>
      <c r="G2489" t="str">
        <f>VLOOKUP(tbStoricoOrdini[[#This Row],[CLIENTE]],tbClienti[],7,FALSE)</f>
        <v>BC</v>
      </c>
      <c r="H2489" t="s">
        <v>63</v>
      </c>
      <c r="I2489" t="str">
        <f>IF(LEFT(tbStoricoOrdini[[#This Row],[ARTICOLO]],3) = "COG","COG",LEFT(tbStoricoOrdini[[#This Row],[ARTICOLO]],FIND(" ",tbStoricoOrdini[[#This Row],[ARTICOLO]])-1))</f>
        <v>KLM</v>
      </c>
      <c r="J2489" t="str">
        <f>MID(tbStoricoOrdini[[#This Row],[ARTICOLO]],FIND(" ",tbStoricoOrdini[[#This Row],[ARTICOLO]])+1,4)</f>
        <v>3000</v>
      </c>
      <c r="K2489" t="str">
        <f>IFERROR(RIGHT(tbStoricoOrdini[[#This Row],[ARTICOLO]],LEN(tbStoricoOrdini[[#This Row],[ARTICOLO]])-FIND(" ",tbStoricoOrdini[[#This Row],[ARTICOLO]],FIND(" ",tbStoricoOrdini[[#This Row],[ARTICOLO]]) +1)),"")</f>
        <v>Plus</v>
      </c>
      <c r="L2489" s="3">
        <f>VLOOKUP(tbStoricoOrdini[[#This Row],[ARTICOLO]],tbArticoli[],2,FALSE)</f>
        <v>145</v>
      </c>
      <c r="M2489" s="22">
        <f>tbStoricoOrdini[[#This Row],[IMPORTO]]/tbStoricoOrdini[[#This Row],[PREZZO]]</f>
        <v>105.62068965517241</v>
      </c>
      <c r="N2489" t="s">
        <v>6</v>
      </c>
      <c r="O2489" s="8">
        <f>VLOOKUP(tbStoricoOrdini[[#This Row],[AGENTE]],tbAgenti[],2,FALSE)</f>
        <v>7.4999999999999997E-2</v>
      </c>
      <c r="P2489" s="2">
        <v>15315</v>
      </c>
      <c r="Q2489" s="2">
        <f>tbStoricoOrdini[[#This Row],[IMPORTO]]*tbStoricoOrdini[[#This Row],[% COMM.]]</f>
        <v>1148.625</v>
      </c>
      <c r="R2489" s="2">
        <f>tbStoricoOrdini[[#This Row],[TOT. COMM.]]+tbStoricoOrdini[[#This Row],[IMPORTO]]</f>
        <v>16463.625</v>
      </c>
    </row>
    <row r="2490" spans="1:18">
      <c r="A2490" s="1">
        <v>43891</v>
      </c>
      <c r="B2490" s="7">
        <f>MONTH(tbStoricoOrdini[[#This Row],[DATA]])</f>
        <v>3</v>
      </c>
      <c r="C2490" t="s">
        <v>2585</v>
      </c>
      <c r="D2490" t="str">
        <f>RIGHT(tbStoricoOrdini[[#This Row],[ORDINE]],4)</f>
        <v>2487</v>
      </c>
      <c r="E2490" t="s">
        <v>48</v>
      </c>
      <c r="F2490" t="str">
        <f>VLOOKUP(tbStoricoOrdini[[#This Row],[CLIENTE]],tbClienti[],3,FALSE)</f>
        <v>Umbria</v>
      </c>
      <c r="G2490" t="str">
        <f>VLOOKUP(tbStoricoOrdini[[#This Row],[CLIENTE]],tbClienti[],7,FALSE)</f>
        <v>BC</v>
      </c>
      <c r="H2490" t="s">
        <v>63</v>
      </c>
      <c r="I2490" t="str">
        <f>IF(LEFT(tbStoricoOrdini[[#This Row],[ARTICOLO]],3) = "COG","COG",LEFT(tbStoricoOrdini[[#This Row],[ARTICOLO]],FIND(" ",tbStoricoOrdini[[#This Row],[ARTICOLO]])-1))</f>
        <v>KLM</v>
      </c>
      <c r="J2490" t="str">
        <f>MID(tbStoricoOrdini[[#This Row],[ARTICOLO]],FIND(" ",tbStoricoOrdini[[#This Row],[ARTICOLO]])+1,4)</f>
        <v>3000</v>
      </c>
      <c r="K2490" t="str">
        <f>IFERROR(RIGHT(tbStoricoOrdini[[#This Row],[ARTICOLO]],LEN(tbStoricoOrdini[[#This Row],[ARTICOLO]])-FIND(" ",tbStoricoOrdini[[#This Row],[ARTICOLO]],FIND(" ",tbStoricoOrdini[[#This Row],[ARTICOLO]]) +1)),"")</f>
        <v>Plus</v>
      </c>
      <c r="L2490" s="3">
        <f>VLOOKUP(tbStoricoOrdini[[#This Row],[ARTICOLO]],tbArticoli[],2,FALSE)</f>
        <v>145</v>
      </c>
      <c r="M2490" s="22">
        <f>tbStoricoOrdini[[#This Row],[IMPORTO]]/tbStoricoOrdini[[#This Row],[PREZZO]]</f>
        <v>1447.9448275862069</v>
      </c>
      <c r="N2490" t="s">
        <v>9</v>
      </c>
      <c r="O2490" s="8">
        <f>VLOOKUP(tbStoricoOrdini[[#This Row],[AGENTE]],tbAgenti[],2,FALSE)</f>
        <v>0.05</v>
      </c>
      <c r="P2490" s="2">
        <v>209952</v>
      </c>
      <c r="Q2490" s="2">
        <f>tbStoricoOrdini[[#This Row],[IMPORTO]]*tbStoricoOrdini[[#This Row],[% COMM.]]</f>
        <v>10497.6</v>
      </c>
      <c r="R2490" s="2">
        <f>tbStoricoOrdini[[#This Row],[TOT. COMM.]]+tbStoricoOrdini[[#This Row],[IMPORTO]]</f>
        <v>220449.6</v>
      </c>
    </row>
    <row r="2491" spans="1:18">
      <c r="A2491" s="1">
        <v>43891</v>
      </c>
      <c r="B2491" s="7">
        <f>MONTH(tbStoricoOrdini[[#This Row],[DATA]])</f>
        <v>3</v>
      </c>
      <c r="C2491" t="s">
        <v>2586</v>
      </c>
      <c r="D2491" t="str">
        <f>RIGHT(tbStoricoOrdini[[#This Row],[ORDINE]],4)</f>
        <v>2488</v>
      </c>
      <c r="E2491" t="s">
        <v>48</v>
      </c>
      <c r="F2491" t="str">
        <f>VLOOKUP(tbStoricoOrdini[[#This Row],[CLIENTE]],tbClienti[],3,FALSE)</f>
        <v>Umbria</v>
      </c>
      <c r="G2491" t="str">
        <f>VLOOKUP(tbStoricoOrdini[[#This Row],[CLIENTE]],tbClienti[],7,FALSE)</f>
        <v>BC</v>
      </c>
      <c r="H2491" t="s">
        <v>66</v>
      </c>
      <c r="I2491" t="str">
        <f>IF(LEFT(tbStoricoOrdini[[#This Row],[ARTICOLO]],3) = "COG","COG",LEFT(tbStoricoOrdini[[#This Row],[ARTICOLO]],FIND(" ",tbStoricoOrdini[[#This Row],[ARTICOLO]])-1))</f>
        <v>BAG</v>
      </c>
      <c r="J2491" t="str">
        <f>MID(tbStoricoOrdini[[#This Row],[ARTICOLO]],FIND(" ",tbStoricoOrdini[[#This Row],[ARTICOLO]])+1,4)</f>
        <v>2500</v>
      </c>
      <c r="K2491" t="str">
        <f>IFERROR(RIGHT(tbStoricoOrdini[[#This Row],[ARTICOLO]],LEN(tbStoricoOrdini[[#This Row],[ARTICOLO]])-FIND(" ",tbStoricoOrdini[[#This Row],[ARTICOLO]],FIND(" ",tbStoricoOrdini[[#This Row],[ARTICOLO]]) +1)),"")</f>
        <v>Plus</v>
      </c>
      <c r="L2491" s="3">
        <f>VLOOKUP(tbStoricoOrdini[[#This Row],[ARTICOLO]],tbArticoli[],2,FALSE)</f>
        <v>220</v>
      </c>
      <c r="M2491" s="22">
        <f>tbStoricoOrdini[[#This Row],[IMPORTO]]/tbStoricoOrdini[[#This Row],[PREZZO]]</f>
        <v>80.786363636363632</v>
      </c>
      <c r="N2491" t="s">
        <v>9</v>
      </c>
      <c r="O2491" s="8">
        <f>VLOOKUP(tbStoricoOrdini[[#This Row],[AGENTE]],tbAgenti[],2,FALSE)</f>
        <v>0.05</v>
      </c>
      <c r="P2491" s="2">
        <v>17773</v>
      </c>
      <c r="Q2491" s="2">
        <f>tbStoricoOrdini[[#This Row],[IMPORTO]]*tbStoricoOrdini[[#This Row],[% COMM.]]</f>
        <v>888.65000000000009</v>
      </c>
      <c r="R2491" s="2">
        <f>tbStoricoOrdini[[#This Row],[TOT. COMM.]]+tbStoricoOrdini[[#This Row],[IMPORTO]]</f>
        <v>18661.650000000001</v>
      </c>
    </row>
    <row r="2492" spans="1:18">
      <c r="A2492" s="1">
        <v>43891</v>
      </c>
      <c r="B2492" s="7">
        <f>MONTH(tbStoricoOrdini[[#This Row],[DATA]])</f>
        <v>3</v>
      </c>
      <c r="C2492" t="s">
        <v>2587</v>
      </c>
      <c r="D2492" t="str">
        <f>RIGHT(tbStoricoOrdini[[#This Row],[ORDINE]],4)</f>
        <v>2489</v>
      </c>
      <c r="E2492" t="s">
        <v>48</v>
      </c>
      <c r="F2492" t="str">
        <f>VLOOKUP(tbStoricoOrdini[[#This Row],[CLIENTE]],tbClienti[],3,FALSE)</f>
        <v>Umbria</v>
      </c>
      <c r="G2492" t="str">
        <f>VLOOKUP(tbStoricoOrdini[[#This Row],[CLIENTE]],tbClienti[],7,FALSE)</f>
        <v>BC</v>
      </c>
      <c r="H2492" t="s">
        <v>67</v>
      </c>
      <c r="I2492" t="str">
        <f>IF(LEFT(tbStoricoOrdini[[#This Row],[ARTICOLO]],3) = "COG","COG",LEFT(tbStoricoOrdini[[#This Row],[ARTICOLO]],FIND(" ",tbStoricoOrdini[[#This Row],[ARTICOLO]])-1))</f>
        <v>BAG</v>
      </c>
      <c r="J2492" t="str">
        <f>MID(tbStoricoOrdini[[#This Row],[ARTICOLO]],FIND(" ",tbStoricoOrdini[[#This Row],[ARTICOLO]])+1,4)</f>
        <v>2500</v>
      </c>
      <c r="K2492" t="str">
        <f>IFERROR(RIGHT(tbStoricoOrdini[[#This Row],[ARTICOLO]],LEN(tbStoricoOrdini[[#This Row],[ARTICOLO]])-FIND(" ",tbStoricoOrdini[[#This Row],[ARTICOLO]],FIND(" ",tbStoricoOrdini[[#This Row],[ARTICOLO]]) +1)),"")</f>
        <v>Medium</v>
      </c>
      <c r="L2492" s="3">
        <f>VLOOKUP(tbStoricoOrdini[[#This Row],[ARTICOLO]],tbArticoli[],2,FALSE)</f>
        <v>210</v>
      </c>
      <c r="M2492" s="22">
        <f>tbStoricoOrdini[[#This Row],[IMPORTO]]/tbStoricoOrdini[[#This Row],[PREZZO]]</f>
        <v>17.438095238095237</v>
      </c>
      <c r="N2492" t="s">
        <v>18</v>
      </c>
      <c r="O2492" s="8">
        <f>VLOOKUP(tbStoricoOrdini[[#This Row],[AGENTE]],tbAgenti[],2,FALSE)</f>
        <v>0.03</v>
      </c>
      <c r="P2492" s="2">
        <v>3662</v>
      </c>
      <c r="Q2492" s="2">
        <f>tbStoricoOrdini[[#This Row],[IMPORTO]]*tbStoricoOrdini[[#This Row],[% COMM.]]</f>
        <v>109.86</v>
      </c>
      <c r="R2492" s="2">
        <f>tbStoricoOrdini[[#This Row],[TOT. COMM.]]+tbStoricoOrdini[[#This Row],[IMPORTO]]</f>
        <v>3771.86</v>
      </c>
    </row>
    <row r="2493" spans="1:18">
      <c r="A2493" s="1">
        <v>43891</v>
      </c>
      <c r="B2493" s="7">
        <f>MONTH(tbStoricoOrdini[[#This Row],[DATA]])</f>
        <v>3</v>
      </c>
      <c r="C2493" t="s">
        <v>2588</v>
      </c>
      <c r="D2493" t="str">
        <f>RIGHT(tbStoricoOrdini[[#This Row],[ORDINE]],4)</f>
        <v>2490</v>
      </c>
      <c r="E2493" t="s">
        <v>48</v>
      </c>
      <c r="F2493" t="str">
        <f>VLOOKUP(tbStoricoOrdini[[#This Row],[CLIENTE]],tbClienti[],3,FALSE)</f>
        <v>Umbria</v>
      </c>
      <c r="G2493" t="str">
        <f>VLOOKUP(tbStoricoOrdini[[#This Row],[CLIENTE]],tbClienti[],7,FALSE)</f>
        <v>BC</v>
      </c>
      <c r="H2493" t="s">
        <v>67</v>
      </c>
      <c r="I2493" t="str">
        <f>IF(LEFT(tbStoricoOrdini[[#This Row],[ARTICOLO]],3) = "COG","COG",LEFT(tbStoricoOrdini[[#This Row],[ARTICOLO]],FIND(" ",tbStoricoOrdini[[#This Row],[ARTICOLO]])-1))</f>
        <v>BAG</v>
      </c>
      <c r="J2493" t="str">
        <f>MID(tbStoricoOrdini[[#This Row],[ARTICOLO]],FIND(" ",tbStoricoOrdini[[#This Row],[ARTICOLO]])+1,4)</f>
        <v>2500</v>
      </c>
      <c r="K2493" t="str">
        <f>IFERROR(RIGHT(tbStoricoOrdini[[#This Row],[ARTICOLO]],LEN(tbStoricoOrdini[[#This Row],[ARTICOLO]])-FIND(" ",tbStoricoOrdini[[#This Row],[ARTICOLO]],FIND(" ",tbStoricoOrdini[[#This Row],[ARTICOLO]]) +1)),"")</f>
        <v>Medium</v>
      </c>
      <c r="L2493" s="3">
        <f>VLOOKUP(tbStoricoOrdini[[#This Row],[ARTICOLO]],tbArticoli[],2,FALSE)</f>
        <v>210</v>
      </c>
      <c r="M2493" s="22">
        <f>tbStoricoOrdini[[#This Row],[IMPORTO]]/tbStoricoOrdini[[#This Row],[PREZZO]]</f>
        <v>27.557142857142857</v>
      </c>
      <c r="N2493" t="s">
        <v>6</v>
      </c>
      <c r="O2493" s="8">
        <f>VLOOKUP(tbStoricoOrdini[[#This Row],[AGENTE]],tbAgenti[],2,FALSE)</f>
        <v>7.4999999999999997E-2</v>
      </c>
      <c r="P2493" s="2">
        <v>5787</v>
      </c>
      <c r="Q2493" s="2">
        <f>tbStoricoOrdini[[#This Row],[IMPORTO]]*tbStoricoOrdini[[#This Row],[% COMM.]]</f>
        <v>434.02499999999998</v>
      </c>
      <c r="R2493" s="2">
        <f>tbStoricoOrdini[[#This Row],[TOT. COMM.]]+tbStoricoOrdini[[#This Row],[IMPORTO]]</f>
        <v>6221.0249999999996</v>
      </c>
    </row>
    <row r="2494" spans="1:18">
      <c r="A2494" s="1">
        <v>43891</v>
      </c>
      <c r="B2494" s="7">
        <f>MONTH(tbStoricoOrdini[[#This Row],[DATA]])</f>
        <v>3</v>
      </c>
      <c r="C2494" t="s">
        <v>2589</v>
      </c>
      <c r="D2494" t="str">
        <f>RIGHT(tbStoricoOrdini[[#This Row],[ORDINE]],4)</f>
        <v>2491</v>
      </c>
      <c r="E2494" t="s">
        <v>48</v>
      </c>
      <c r="F2494" t="str">
        <f>VLOOKUP(tbStoricoOrdini[[#This Row],[CLIENTE]],tbClienti[],3,FALSE)</f>
        <v>Umbria</v>
      </c>
      <c r="G2494" t="str">
        <f>VLOOKUP(tbStoricoOrdini[[#This Row],[CLIENTE]],tbClienti[],7,FALSE)</f>
        <v>BC</v>
      </c>
      <c r="H2494" t="s">
        <v>69</v>
      </c>
      <c r="I2494" t="str">
        <f>IF(LEFT(tbStoricoOrdini[[#This Row],[ARTICOLO]],3) = "COG","COG",LEFT(tbStoricoOrdini[[#This Row],[ARTICOLO]],FIND(" ",tbStoricoOrdini[[#This Row],[ARTICOLO]])-1))</f>
        <v>BAG</v>
      </c>
      <c r="J2494" t="str">
        <f>MID(tbStoricoOrdini[[#This Row],[ARTICOLO]],FIND(" ",tbStoricoOrdini[[#This Row],[ARTICOLO]])+1,4)</f>
        <v>1121</v>
      </c>
      <c r="K2494" t="str">
        <f>IFERROR(RIGHT(tbStoricoOrdini[[#This Row],[ARTICOLO]],LEN(tbStoricoOrdini[[#This Row],[ARTICOLO]])-FIND(" ",tbStoricoOrdini[[#This Row],[ARTICOLO]],FIND(" ",tbStoricoOrdini[[#This Row],[ARTICOLO]]) +1)),"")</f>
        <v>Gold</v>
      </c>
      <c r="L2494" s="3">
        <f>VLOOKUP(tbStoricoOrdini[[#This Row],[ARTICOLO]],tbArticoli[],2,FALSE)</f>
        <v>230</v>
      </c>
      <c r="M2494" s="22">
        <f>tbStoricoOrdini[[#This Row],[IMPORTO]]/tbStoricoOrdini[[#This Row],[PREZZO]]</f>
        <v>3.4956521739130433</v>
      </c>
      <c r="N2494" t="s">
        <v>9</v>
      </c>
      <c r="O2494" s="8">
        <f>VLOOKUP(tbStoricoOrdini[[#This Row],[AGENTE]],tbAgenti[],2,FALSE)</f>
        <v>0.05</v>
      </c>
      <c r="P2494" s="2">
        <v>804</v>
      </c>
      <c r="Q2494" s="2">
        <f>tbStoricoOrdini[[#This Row],[IMPORTO]]*tbStoricoOrdini[[#This Row],[% COMM.]]</f>
        <v>40.200000000000003</v>
      </c>
      <c r="R2494" s="2">
        <f>tbStoricoOrdini[[#This Row],[TOT. COMM.]]+tbStoricoOrdini[[#This Row],[IMPORTO]]</f>
        <v>844.2</v>
      </c>
    </row>
    <row r="2495" spans="1:18">
      <c r="A2495" s="1">
        <v>43891</v>
      </c>
      <c r="B2495" s="7">
        <f>MONTH(tbStoricoOrdini[[#This Row],[DATA]])</f>
        <v>3</v>
      </c>
      <c r="C2495" t="s">
        <v>2590</v>
      </c>
      <c r="D2495" t="str">
        <f>RIGHT(tbStoricoOrdini[[#This Row],[ORDINE]],4)</f>
        <v>2492</v>
      </c>
      <c r="E2495" t="s">
        <v>48</v>
      </c>
      <c r="F2495" t="str">
        <f>VLOOKUP(tbStoricoOrdini[[#This Row],[CLIENTE]],tbClienti[],3,FALSE)</f>
        <v>Umbria</v>
      </c>
      <c r="G2495" t="str">
        <f>VLOOKUP(tbStoricoOrdini[[#This Row],[CLIENTE]],tbClienti[],7,FALSE)</f>
        <v>BC</v>
      </c>
      <c r="H2495" t="s">
        <v>83</v>
      </c>
      <c r="I2495" t="str">
        <f>IF(LEFT(tbStoricoOrdini[[#This Row],[ARTICOLO]],3) = "COG","COG",LEFT(tbStoricoOrdini[[#This Row],[ARTICOLO]],FIND(" ",tbStoricoOrdini[[#This Row],[ARTICOLO]])-1))</f>
        <v>COG</v>
      </c>
      <c r="J2495" t="str">
        <f>MID(tbStoricoOrdini[[#This Row],[ARTICOLO]],FIND(" ",tbStoricoOrdini[[#This Row],[ARTICOLO]])+1,4)</f>
        <v>8000</v>
      </c>
      <c r="K2495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2495" s="3">
        <f>VLOOKUP(tbStoricoOrdini[[#This Row],[ARTICOLO]],tbArticoli[],2,FALSE)</f>
        <v>670</v>
      </c>
      <c r="M2495" s="22">
        <f>tbStoricoOrdini[[#This Row],[IMPORTO]]/tbStoricoOrdini[[#This Row],[PREZZO]]</f>
        <v>24.167164179104478</v>
      </c>
      <c r="N2495" t="s">
        <v>9</v>
      </c>
      <c r="O2495" s="8">
        <f>VLOOKUP(tbStoricoOrdini[[#This Row],[AGENTE]],tbAgenti[],2,FALSE)</f>
        <v>0.05</v>
      </c>
      <c r="P2495" s="2">
        <v>16192</v>
      </c>
      <c r="Q2495" s="2">
        <f>tbStoricoOrdini[[#This Row],[IMPORTO]]*tbStoricoOrdini[[#This Row],[% COMM.]]</f>
        <v>809.6</v>
      </c>
      <c r="R2495" s="2">
        <f>tbStoricoOrdini[[#This Row],[TOT. COMM.]]+tbStoricoOrdini[[#This Row],[IMPORTO]]</f>
        <v>17001.599999999999</v>
      </c>
    </row>
    <row r="2496" spans="1:18">
      <c r="A2496" s="1">
        <v>43891</v>
      </c>
      <c r="B2496" s="7">
        <f>MONTH(tbStoricoOrdini[[#This Row],[DATA]])</f>
        <v>3</v>
      </c>
      <c r="C2496" t="s">
        <v>2591</v>
      </c>
      <c r="D2496" t="str">
        <f>RIGHT(tbStoricoOrdini[[#This Row],[ORDINE]],4)</f>
        <v>2493</v>
      </c>
      <c r="E2496" t="s">
        <v>48</v>
      </c>
      <c r="F2496" t="str">
        <f>VLOOKUP(tbStoricoOrdini[[#This Row],[CLIENTE]],tbClienti[],3,FALSE)</f>
        <v>Umbria</v>
      </c>
      <c r="G2496" t="str">
        <f>VLOOKUP(tbStoricoOrdini[[#This Row],[CLIENTE]],tbClienti[],7,FALSE)</f>
        <v>BC</v>
      </c>
      <c r="H2496" t="s">
        <v>70</v>
      </c>
      <c r="I2496" t="str">
        <f>IF(LEFT(tbStoricoOrdini[[#This Row],[ARTICOLO]],3) = "COG","COG",LEFT(tbStoricoOrdini[[#This Row],[ARTICOLO]],FIND(" ",tbStoricoOrdini[[#This Row],[ARTICOLO]])-1))</f>
        <v>EB08</v>
      </c>
      <c r="J2496" t="str">
        <f>MID(tbStoricoOrdini[[#This Row],[ARTICOLO]],FIND(" ",tbStoricoOrdini[[#This Row],[ARTICOLO]])+1,4)</f>
        <v>7500</v>
      </c>
      <c r="K2496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2496" s="3">
        <f>VLOOKUP(tbStoricoOrdini[[#This Row],[ARTICOLO]],tbArticoli[],2,FALSE)</f>
        <v>180</v>
      </c>
      <c r="M2496" s="22">
        <f>tbStoricoOrdini[[#This Row],[IMPORTO]]/tbStoricoOrdini[[#This Row],[PREZZO]]</f>
        <v>7.2222222222222215E-2</v>
      </c>
      <c r="N2496" t="s">
        <v>6</v>
      </c>
      <c r="O2496" s="8">
        <f>VLOOKUP(tbStoricoOrdini[[#This Row],[AGENTE]],tbAgenti[],2,FALSE)</f>
        <v>7.4999999999999997E-2</v>
      </c>
      <c r="P2496" s="2">
        <v>13</v>
      </c>
      <c r="Q2496" s="2">
        <f>tbStoricoOrdini[[#This Row],[IMPORTO]]*tbStoricoOrdini[[#This Row],[% COMM.]]</f>
        <v>0.97499999999999998</v>
      </c>
      <c r="R2496" s="2">
        <f>tbStoricoOrdini[[#This Row],[TOT. COMM.]]+tbStoricoOrdini[[#This Row],[IMPORTO]]</f>
        <v>13.975</v>
      </c>
    </row>
    <row r="2497" spans="1:18">
      <c r="A2497" s="1">
        <v>43891</v>
      </c>
      <c r="B2497" s="7">
        <f>MONTH(tbStoricoOrdini[[#This Row],[DATA]])</f>
        <v>3</v>
      </c>
      <c r="C2497" t="s">
        <v>2592</v>
      </c>
      <c r="D2497" t="str">
        <f>RIGHT(tbStoricoOrdini[[#This Row],[ORDINE]],4)</f>
        <v>2494</v>
      </c>
      <c r="E2497" t="s">
        <v>48</v>
      </c>
      <c r="F2497" t="str">
        <f>VLOOKUP(tbStoricoOrdini[[#This Row],[CLIENTE]],tbClienti[],3,FALSE)</f>
        <v>Umbria</v>
      </c>
      <c r="G2497" t="str">
        <f>VLOOKUP(tbStoricoOrdini[[#This Row],[CLIENTE]],tbClienti[],7,FALSE)</f>
        <v>BC</v>
      </c>
      <c r="H2497" t="s">
        <v>75</v>
      </c>
      <c r="I2497" t="str">
        <f>IF(LEFT(tbStoricoOrdini[[#This Row],[ARTICOLO]],3) = "COG","COG",LEFT(tbStoricoOrdini[[#This Row],[ARTICOLO]],FIND(" ",tbStoricoOrdini[[#This Row],[ARTICOLO]])-1))</f>
        <v>AVRC</v>
      </c>
      <c r="J2497" t="str">
        <f>MID(tbStoricoOrdini[[#This Row],[ARTICOLO]],FIND(" ",tbStoricoOrdini[[#This Row],[ARTICOLO]])+1,4)</f>
        <v>1000</v>
      </c>
      <c r="K2497" t="str">
        <f>IFERROR(RIGHT(tbStoricoOrdini[[#This Row],[ARTICOLO]],LEN(tbStoricoOrdini[[#This Row],[ARTICOLO]])-FIND(" ",tbStoricoOrdini[[#This Row],[ARTICOLO]],FIND(" ",tbStoricoOrdini[[#This Row],[ARTICOLO]]) +1)),"")</f>
        <v>Silver</v>
      </c>
      <c r="L2497" s="3">
        <f>VLOOKUP(tbStoricoOrdini[[#This Row],[ARTICOLO]],tbArticoli[],2,FALSE)</f>
        <v>390</v>
      </c>
      <c r="M2497" s="22">
        <f>tbStoricoOrdini[[#This Row],[IMPORTO]]/tbStoricoOrdini[[#This Row],[PREZZO]]</f>
        <v>3.8487179487179488</v>
      </c>
      <c r="N2497" t="s">
        <v>9</v>
      </c>
      <c r="O2497" s="8">
        <f>VLOOKUP(tbStoricoOrdini[[#This Row],[AGENTE]],tbAgenti[],2,FALSE)</f>
        <v>0.05</v>
      </c>
      <c r="P2497" s="2">
        <v>1501</v>
      </c>
      <c r="Q2497" s="2">
        <f>tbStoricoOrdini[[#This Row],[IMPORTO]]*tbStoricoOrdini[[#This Row],[% COMM.]]</f>
        <v>75.05</v>
      </c>
      <c r="R2497" s="2">
        <f>tbStoricoOrdini[[#This Row],[TOT. COMM.]]+tbStoricoOrdini[[#This Row],[IMPORTO]]</f>
        <v>1576.05</v>
      </c>
    </row>
    <row r="2498" spans="1:18">
      <c r="A2498" s="1">
        <v>43891</v>
      </c>
      <c r="B2498" s="7">
        <f>MONTH(tbStoricoOrdini[[#This Row],[DATA]])</f>
        <v>3</v>
      </c>
      <c r="C2498" t="s">
        <v>2593</v>
      </c>
      <c r="D2498" t="str">
        <f>RIGHT(tbStoricoOrdini[[#This Row],[ORDINE]],4)</f>
        <v>2495</v>
      </c>
      <c r="E2498" t="s">
        <v>48</v>
      </c>
      <c r="F2498" t="str">
        <f>VLOOKUP(tbStoricoOrdini[[#This Row],[CLIENTE]],tbClienti[],3,FALSE)</f>
        <v>Umbria</v>
      </c>
      <c r="G2498" t="str">
        <f>VLOOKUP(tbStoricoOrdini[[#This Row],[CLIENTE]],tbClienti[],7,FALSE)</f>
        <v>BC</v>
      </c>
      <c r="H2498" t="s">
        <v>71</v>
      </c>
      <c r="I2498" t="str">
        <f>IF(LEFT(tbStoricoOrdini[[#This Row],[ARTICOLO]],3) = "COG","COG",LEFT(tbStoricoOrdini[[#This Row],[ARTICOLO]],FIND(" ",tbStoricoOrdini[[#This Row],[ARTICOLO]])-1))</f>
        <v>EB07</v>
      </c>
      <c r="J2498" t="str">
        <f>MID(tbStoricoOrdini[[#This Row],[ARTICOLO]],FIND(" ",tbStoricoOrdini[[#This Row],[ARTICOLO]])+1,4)</f>
        <v>5000</v>
      </c>
      <c r="K2498" t="str">
        <f>IFERROR(RIGHT(tbStoricoOrdini[[#This Row],[ARTICOLO]],LEN(tbStoricoOrdini[[#This Row],[ARTICOLO]])-FIND(" ",tbStoricoOrdini[[#This Row],[ARTICOLO]],FIND(" ",tbStoricoOrdini[[#This Row],[ARTICOLO]]) +1)),"")</f>
        <v/>
      </c>
      <c r="L2498" s="3">
        <f>VLOOKUP(tbStoricoOrdini[[#This Row],[ARTICOLO]],tbArticoli[],2,FALSE)</f>
        <v>140</v>
      </c>
      <c r="M2498" s="22">
        <f>tbStoricoOrdini[[#This Row],[IMPORTO]]/tbStoricoOrdini[[#This Row],[PREZZO]]</f>
        <v>2.1428571428571429E-2</v>
      </c>
      <c r="N2498" t="s">
        <v>6</v>
      </c>
      <c r="O2498" s="8">
        <f>VLOOKUP(tbStoricoOrdini[[#This Row],[AGENTE]],tbAgenti[],2,FALSE)</f>
        <v>7.4999999999999997E-2</v>
      </c>
      <c r="P2498" s="2">
        <v>3</v>
      </c>
      <c r="Q2498" s="2">
        <f>tbStoricoOrdini[[#This Row],[IMPORTO]]*tbStoricoOrdini[[#This Row],[% COMM.]]</f>
        <v>0.22499999999999998</v>
      </c>
      <c r="R2498" s="2">
        <f>tbStoricoOrdini[[#This Row],[TOT. COMM.]]+tbStoricoOrdini[[#This Row],[IMPORTO]]</f>
        <v>3.2250000000000001</v>
      </c>
    </row>
    <row r="2499" spans="1:18">
      <c r="A2499" s="1">
        <v>43891</v>
      </c>
      <c r="B2499" s="7">
        <f>MONTH(tbStoricoOrdini[[#This Row],[DATA]])</f>
        <v>3</v>
      </c>
      <c r="C2499" t="s">
        <v>2594</v>
      </c>
      <c r="D2499" t="str">
        <f>RIGHT(tbStoricoOrdini[[#This Row],[ORDINE]],4)</f>
        <v>2496</v>
      </c>
      <c r="E2499" t="s">
        <v>48</v>
      </c>
      <c r="F2499" t="str">
        <f>VLOOKUP(tbStoricoOrdini[[#This Row],[CLIENTE]],tbClienti[],3,FALSE)</f>
        <v>Umbria</v>
      </c>
      <c r="G2499" t="str">
        <f>VLOOKUP(tbStoricoOrdini[[#This Row],[CLIENTE]],tbClienti[],7,FALSE)</f>
        <v>BC</v>
      </c>
      <c r="H2499" t="s">
        <v>71</v>
      </c>
      <c r="I2499" t="str">
        <f>IF(LEFT(tbStoricoOrdini[[#This Row],[ARTICOLO]],3) = "COG","COG",LEFT(tbStoricoOrdini[[#This Row],[ARTICOLO]],FIND(" ",tbStoricoOrdini[[#This Row],[ARTICOLO]])-1))</f>
        <v>EB07</v>
      </c>
      <c r="J2499" t="str">
        <f>MID(tbStoricoOrdini[[#This Row],[ARTICOLO]],FIND(" ",tbStoricoOrdini[[#This Row],[ARTICOLO]])+1,4)</f>
        <v>5000</v>
      </c>
      <c r="K2499" t="str">
        <f>IFERROR(RIGHT(tbStoricoOrdini[[#This Row],[ARTICOLO]],LEN(tbStoricoOrdini[[#This Row],[ARTICOLO]])-FIND(" ",tbStoricoOrdini[[#This Row],[ARTICOLO]],FIND(" ",tbStoricoOrdini[[#This Row],[ARTICOLO]]) +1)),"")</f>
        <v/>
      </c>
      <c r="L2499" s="3">
        <f>VLOOKUP(tbStoricoOrdini[[#This Row],[ARTICOLO]],tbArticoli[],2,FALSE)</f>
        <v>140</v>
      </c>
      <c r="M2499" s="22">
        <f>tbStoricoOrdini[[#This Row],[IMPORTO]]/tbStoricoOrdini[[#This Row],[PREZZO]]</f>
        <v>7.7428571428571429</v>
      </c>
      <c r="N2499" t="s">
        <v>9</v>
      </c>
      <c r="O2499" s="8">
        <f>VLOOKUP(tbStoricoOrdini[[#This Row],[AGENTE]],tbAgenti[],2,FALSE)</f>
        <v>0.05</v>
      </c>
      <c r="P2499" s="2">
        <v>1084</v>
      </c>
      <c r="Q2499" s="2">
        <f>tbStoricoOrdini[[#This Row],[IMPORTO]]*tbStoricoOrdini[[#This Row],[% COMM.]]</f>
        <v>54.2</v>
      </c>
      <c r="R2499" s="2">
        <f>tbStoricoOrdini[[#This Row],[TOT. COMM.]]+tbStoricoOrdini[[#This Row],[IMPORTO]]</f>
        <v>1138.2</v>
      </c>
    </row>
    <row r="2500" spans="1:18">
      <c r="A2500" s="1">
        <v>43891</v>
      </c>
      <c r="B2500" s="7">
        <f>MONTH(tbStoricoOrdini[[#This Row],[DATA]])</f>
        <v>3</v>
      </c>
      <c r="C2500" t="s">
        <v>2595</v>
      </c>
      <c r="D2500" t="str">
        <f>RIGHT(tbStoricoOrdini[[#This Row],[ORDINE]],4)</f>
        <v>2497</v>
      </c>
      <c r="E2500" t="s">
        <v>48</v>
      </c>
      <c r="F2500" t="str">
        <f>VLOOKUP(tbStoricoOrdini[[#This Row],[CLIENTE]],tbClienti[],3,FALSE)</f>
        <v>Umbria</v>
      </c>
      <c r="G2500" t="str">
        <f>VLOOKUP(tbStoricoOrdini[[#This Row],[CLIENTE]],tbClienti[],7,FALSE)</f>
        <v>BC</v>
      </c>
      <c r="H2500" t="s">
        <v>76</v>
      </c>
      <c r="I2500" t="str">
        <f>IF(LEFT(tbStoricoOrdini[[#This Row],[ARTICOLO]],3) = "COG","COG",LEFT(tbStoricoOrdini[[#This Row],[ARTICOLO]],FIND(" ",tbStoricoOrdini[[#This Row],[ARTICOLO]])-1))</f>
        <v>COG</v>
      </c>
      <c r="J2500" t="str">
        <f>MID(tbStoricoOrdini[[#This Row],[ARTICOLO]],FIND(" ",tbStoricoOrdini[[#This Row],[ARTICOLO]])+1,4)</f>
        <v>1000</v>
      </c>
      <c r="K2500" t="str">
        <f>IFERROR(RIGHT(tbStoricoOrdini[[#This Row],[ARTICOLO]],LEN(tbStoricoOrdini[[#This Row],[ARTICOLO]])-FIND(" ",tbStoricoOrdini[[#This Row],[ARTICOLO]],FIND(" ",tbStoricoOrdini[[#This Row],[ARTICOLO]]) +1)),"")</f>
        <v/>
      </c>
      <c r="L2500" s="3">
        <f>VLOOKUP(tbStoricoOrdini[[#This Row],[ARTICOLO]],tbArticoli[],2,FALSE)</f>
        <v>150</v>
      </c>
      <c r="M2500" s="22">
        <f>tbStoricoOrdini[[#This Row],[IMPORTO]]/tbStoricoOrdini[[#This Row],[PREZZO]]</f>
        <v>1.6333333333333333</v>
      </c>
      <c r="N2500" t="s">
        <v>6</v>
      </c>
      <c r="O2500" s="8">
        <f>VLOOKUP(tbStoricoOrdini[[#This Row],[AGENTE]],tbAgenti[],2,FALSE)</f>
        <v>7.4999999999999997E-2</v>
      </c>
      <c r="P2500" s="2">
        <v>245</v>
      </c>
      <c r="Q2500" s="2">
        <f>tbStoricoOrdini[[#This Row],[IMPORTO]]*tbStoricoOrdini[[#This Row],[% COMM.]]</f>
        <v>18.375</v>
      </c>
      <c r="R2500" s="2">
        <f>tbStoricoOrdini[[#This Row],[TOT. COMM.]]+tbStoricoOrdini[[#This Row],[IMPORTO]]</f>
        <v>263.375</v>
      </c>
    </row>
    <row r="2501" spans="1:18">
      <c r="A2501" s="1">
        <v>43891</v>
      </c>
      <c r="B2501" s="7">
        <f>MONTH(tbStoricoOrdini[[#This Row],[DATA]])</f>
        <v>3</v>
      </c>
      <c r="C2501" t="s">
        <v>2596</v>
      </c>
      <c r="D2501" t="str">
        <f>RIGHT(tbStoricoOrdini[[#This Row],[ORDINE]],4)</f>
        <v>2498</v>
      </c>
      <c r="E2501" t="s">
        <v>48</v>
      </c>
      <c r="F2501" t="str">
        <f>VLOOKUP(tbStoricoOrdini[[#This Row],[CLIENTE]],tbClienti[],3,FALSE)</f>
        <v>Umbria</v>
      </c>
      <c r="G2501" t="str">
        <f>VLOOKUP(tbStoricoOrdini[[#This Row],[CLIENTE]],tbClienti[],7,FALSE)</f>
        <v>BC</v>
      </c>
      <c r="H2501" t="s">
        <v>76</v>
      </c>
      <c r="I2501" t="str">
        <f>IF(LEFT(tbStoricoOrdini[[#This Row],[ARTICOLO]],3) = "COG","COG",LEFT(tbStoricoOrdini[[#This Row],[ARTICOLO]],FIND(" ",tbStoricoOrdini[[#This Row],[ARTICOLO]])-1))</f>
        <v>COG</v>
      </c>
      <c r="J2501" t="str">
        <f>MID(tbStoricoOrdini[[#This Row],[ARTICOLO]],FIND(" ",tbStoricoOrdini[[#This Row],[ARTICOLO]])+1,4)</f>
        <v>1000</v>
      </c>
      <c r="K2501" t="str">
        <f>IFERROR(RIGHT(tbStoricoOrdini[[#This Row],[ARTICOLO]],LEN(tbStoricoOrdini[[#This Row],[ARTICOLO]])-FIND(" ",tbStoricoOrdini[[#This Row],[ARTICOLO]],FIND(" ",tbStoricoOrdini[[#This Row],[ARTICOLO]]) +1)),"")</f>
        <v/>
      </c>
      <c r="L2501" s="3">
        <f>VLOOKUP(tbStoricoOrdini[[#This Row],[ARTICOLO]],tbArticoli[],2,FALSE)</f>
        <v>150</v>
      </c>
      <c r="M2501" s="22">
        <f>tbStoricoOrdini[[#This Row],[IMPORTO]]/tbStoricoOrdini[[#This Row],[PREZZO]]</f>
        <v>9.2333333333333325</v>
      </c>
      <c r="N2501" t="s">
        <v>9</v>
      </c>
      <c r="O2501" s="8">
        <f>VLOOKUP(tbStoricoOrdini[[#This Row],[AGENTE]],tbAgenti[],2,FALSE)</f>
        <v>0.05</v>
      </c>
      <c r="P2501" s="2">
        <v>1385</v>
      </c>
      <c r="Q2501" s="2">
        <f>tbStoricoOrdini[[#This Row],[IMPORTO]]*tbStoricoOrdini[[#This Row],[% COMM.]]</f>
        <v>69.25</v>
      </c>
      <c r="R2501" s="2">
        <f>tbStoricoOrdini[[#This Row],[TOT. COMM.]]+tbStoricoOrdini[[#This Row],[IMPORTO]]</f>
        <v>1454.25</v>
      </c>
    </row>
    <row r="2502" spans="1:18">
      <c r="A2502" s="1">
        <v>43891</v>
      </c>
      <c r="B2502" s="7">
        <f>MONTH(tbStoricoOrdini[[#This Row],[DATA]])</f>
        <v>3</v>
      </c>
      <c r="C2502" t="s">
        <v>2597</v>
      </c>
      <c r="D2502" t="str">
        <f>RIGHT(tbStoricoOrdini[[#This Row],[ORDINE]],4)</f>
        <v>2499</v>
      </c>
      <c r="E2502" t="s">
        <v>48</v>
      </c>
      <c r="F2502" t="str">
        <f>VLOOKUP(tbStoricoOrdini[[#This Row],[CLIENTE]],tbClienti[],3,FALSE)</f>
        <v>Umbria</v>
      </c>
      <c r="G2502" t="str">
        <f>VLOOKUP(tbStoricoOrdini[[#This Row],[CLIENTE]],tbClienti[],7,FALSE)</f>
        <v>BC</v>
      </c>
      <c r="H2502" t="s">
        <v>72</v>
      </c>
      <c r="I2502" t="str">
        <f>IF(LEFT(tbStoricoOrdini[[#This Row],[ARTICOLO]],3) = "COG","COG",LEFT(tbStoricoOrdini[[#This Row],[ARTICOLO]],FIND(" ",tbStoricoOrdini[[#This Row],[ARTICOLO]])-1))</f>
        <v>EB06</v>
      </c>
      <c r="J2502" t="str">
        <f>MID(tbStoricoOrdini[[#This Row],[ARTICOLO]],FIND(" ",tbStoricoOrdini[[#This Row],[ARTICOLO]])+1,4)</f>
        <v>3000</v>
      </c>
      <c r="K2502" t="str">
        <f>IFERROR(RIGHT(tbStoricoOrdini[[#This Row],[ARTICOLO]],LEN(tbStoricoOrdini[[#This Row],[ARTICOLO]])-FIND(" ",tbStoricoOrdini[[#This Row],[ARTICOLO]],FIND(" ",tbStoricoOrdini[[#This Row],[ARTICOLO]]) +1)),"")</f>
        <v>Medium</v>
      </c>
      <c r="L2502" s="3">
        <f>VLOOKUP(tbStoricoOrdini[[#This Row],[ARTICOLO]],tbArticoli[],2,FALSE)</f>
        <v>120</v>
      </c>
      <c r="M2502" s="22">
        <f>tbStoricoOrdini[[#This Row],[IMPORTO]]/tbStoricoOrdini[[#This Row],[PREZZO]]</f>
        <v>41.533333333333331</v>
      </c>
      <c r="N2502" t="s">
        <v>6</v>
      </c>
      <c r="O2502" s="8">
        <f>VLOOKUP(tbStoricoOrdini[[#This Row],[AGENTE]],tbAgenti[],2,FALSE)</f>
        <v>7.4999999999999997E-2</v>
      </c>
      <c r="P2502" s="2">
        <v>4984</v>
      </c>
      <c r="Q2502" s="2">
        <f>tbStoricoOrdini[[#This Row],[IMPORTO]]*tbStoricoOrdini[[#This Row],[% COMM.]]</f>
        <v>373.8</v>
      </c>
      <c r="R2502" s="2">
        <f>tbStoricoOrdini[[#This Row],[TOT. COMM.]]+tbStoricoOrdini[[#This Row],[IMPORTO]]</f>
        <v>5357.8</v>
      </c>
    </row>
    <row r="2503" spans="1:18">
      <c r="A2503" s="1">
        <v>43891</v>
      </c>
      <c r="B2503" s="7">
        <f>MONTH(tbStoricoOrdini[[#This Row],[DATA]])</f>
        <v>3</v>
      </c>
      <c r="C2503" t="s">
        <v>2598</v>
      </c>
      <c r="D2503" t="str">
        <f>RIGHT(tbStoricoOrdini[[#This Row],[ORDINE]],4)</f>
        <v>2500</v>
      </c>
      <c r="E2503" t="s">
        <v>48</v>
      </c>
      <c r="F2503" t="str">
        <f>VLOOKUP(tbStoricoOrdini[[#This Row],[CLIENTE]],tbClienti[],3,FALSE)</f>
        <v>Umbria</v>
      </c>
      <c r="G2503" t="str">
        <f>VLOOKUP(tbStoricoOrdini[[#This Row],[CLIENTE]],tbClienti[],7,FALSE)</f>
        <v>BC</v>
      </c>
      <c r="H2503" t="s">
        <v>72</v>
      </c>
      <c r="I2503" t="str">
        <f>IF(LEFT(tbStoricoOrdini[[#This Row],[ARTICOLO]],3) = "COG","COG",LEFT(tbStoricoOrdini[[#This Row],[ARTICOLO]],FIND(" ",tbStoricoOrdini[[#This Row],[ARTICOLO]])-1))</f>
        <v>EB06</v>
      </c>
      <c r="J2503" t="str">
        <f>MID(tbStoricoOrdini[[#This Row],[ARTICOLO]],FIND(" ",tbStoricoOrdini[[#This Row],[ARTICOLO]])+1,4)</f>
        <v>3000</v>
      </c>
      <c r="K2503" t="str">
        <f>IFERROR(RIGHT(tbStoricoOrdini[[#This Row],[ARTICOLO]],LEN(tbStoricoOrdini[[#This Row],[ARTICOLO]])-FIND(" ",tbStoricoOrdini[[#This Row],[ARTICOLO]],FIND(" ",tbStoricoOrdini[[#This Row],[ARTICOLO]]) +1)),"")</f>
        <v>Medium</v>
      </c>
      <c r="L2503" s="3">
        <f>VLOOKUP(tbStoricoOrdini[[#This Row],[ARTICOLO]],tbArticoli[],2,FALSE)</f>
        <v>120</v>
      </c>
      <c r="M2503" s="22">
        <f>tbStoricoOrdini[[#This Row],[IMPORTO]]/tbStoricoOrdini[[#This Row],[PREZZO]]</f>
        <v>38.216666666666669</v>
      </c>
      <c r="N2503" t="s">
        <v>9</v>
      </c>
      <c r="O2503" s="8">
        <f>VLOOKUP(tbStoricoOrdini[[#This Row],[AGENTE]],tbAgenti[],2,FALSE)</f>
        <v>0.05</v>
      </c>
      <c r="P2503" s="2">
        <v>4586</v>
      </c>
      <c r="Q2503" s="2">
        <f>tbStoricoOrdini[[#This Row],[IMPORTO]]*tbStoricoOrdini[[#This Row],[% COMM.]]</f>
        <v>229.3</v>
      </c>
      <c r="R2503" s="2">
        <f>tbStoricoOrdini[[#This Row],[TOT. COMM.]]+tbStoricoOrdini[[#This Row],[IMPORTO]]</f>
        <v>4815.3</v>
      </c>
    </row>
    <row r="2504" spans="1:18">
      <c r="A2504" s="1">
        <v>43891</v>
      </c>
      <c r="B2504" s="7">
        <f>MONTH(tbStoricoOrdini[[#This Row],[DATA]])</f>
        <v>3</v>
      </c>
      <c r="C2504" t="s">
        <v>2599</v>
      </c>
      <c r="D2504" t="str">
        <f>RIGHT(tbStoricoOrdini[[#This Row],[ORDINE]],4)</f>
        <v>2501</v>
      </c>
      <c r="E2504" t="s">
        <v>48</v>
      </c>
      <c r="F2504" t="str">
        <f>VLOOKUP(tbStoricoOrdini[[#This Row],[CLIENTE]],tbClienti[],3,FALSE)</f>
        <v>Umbria</v>
      </c>
      <c r="G2504" t="str">
        <f>VLOOKUP(tbStoricoOrdini[[#This Row],[CLIENTE]],tbClienti[],7,FALSE)</f>
        <v>BC</v>
      </c>
      <c r="H2504" t="s">
        <v>73</v>
      </c>
      <c r="I2504" t="str">
        <f>IF(LEFT(tbStoricoOrdini[[#This Row],[ARTICOLO]],3) = "COG","COG",LEFT(tbStoricoOrdini[[#This Row],[ARTICOLO]],FIND(" ",tbStoricoOrdini[[#This Row],[ARTICOLO]])-1))</f>
        <v>EB06</v>
      </c>
      <c r="J2504" t="str">
        <f>MID(tbStoricoOrdini[[#This Row],[ARTICOLO]],FIND(" ",tbStoricoOrdini[[#This Row],[ARTICOLO]])+1,4)</f>
        <v>3000</v>
      </c>
      <c r="K2504" t="str">
        <f>IFERROR(RIGHT(tbStoricoOrdini[[#This Row],[ARTICOLO]],LEN(tbStoricoOrdini[[#This Row],[ARTICOLO]])-FIND(" ",tbStoricoOrdini[[#This Row],[ARTICOLO]],FIND(" ",tbStoricoOrdini[[#This Row],[ARTICOLO]]) +1)),"")</f>
        <v>Plus</v>
      </c>
      <c r="L2504" s="3">
        <f>VLOOKUP(tbStoricoOrdini[[#This Row],[ARTICOLO]],tbArticoli[],2,FALSE)</f>
        <v>130</v>
      </c>
      <c r="M2504" s="22">
        <f>tbStoricoOrdini[[#This Row],[IMPORTO]]/tbStoricoOrdini[[#This Row],[PREZZO]]</f>
        <v>6.0615384615384613</v>
      </c>
      <c r="N2504" t="s">
        <v>6</v>
      </c>
      <c r="O2504" s="8">
        <f>VLOOKUP(tbStoricoOrdini[[#This Row],[AGENTE]],tbAgenti[],2,FALSE)</f>
        <v>7.4999999999999997E-2</v>
      </c>
      <c r="P2504" s="2">
        <v>788</v>
      </c>
      <c r="Q2504" s="2">
        <f>tbStoricoOrdini[[#This Row],[IMPORTO]]*tbStoricoOrdini[[#This Row],[% COMM.]]</f>
        <v>59.099999999999994</v>
      </c>
      <c r="R2504" s="2">
        <f>tbStoricoOrdini[[#This Row],[TOT. COMM.]]+tbStoricoOrdini[[#This Row],[IMPORTO]]</f>
        <v>847.1</v>
      </c>
    </row>
    <row r="2505" spans="1:18">
      <c r="A2505" s="1">
        <v>43891</v>
      </c>
      <c r="B2505" s="7">
        <f>MONTH(tbStoricoOrdini[[#This Row],[DATA]])</f>
        <v>3</v>
      </c>
      <c r="C2505" t="s">
        <v>2600</v>
      </c>
      <c r="D2505" t="str">
        <f>RIGHT(tbStoricoOrdini[[#This Row],[ORDINE]],4)</f>
        <v>2502</v>
      </c>
      <c r="E2505" t="s">
        <v>49</v>
      </c>
      <c r="F2505" t="str">
        <f>VLOOKUP(tbStoricoOrdini[[#This Row],[CLIENTE]],tbClienti[],3,FALSE)</f>
        <v>Veneto</v>
      </c>
      <c r="G2505" t="str">
        <f>VLOOKUP(tbStoricoOrdini[[#This Row],[CLIENTE]],tbClienti[],7,FALSE)</f>
        <v>CC</v>
      </c>
      <c r="H2505" t="s">
        <v>74</v>
      </c>
      <c r="I2505" t="str">
        <f>IF(LEFT(tbStoricoOrdini[[#This Row],[ARTICOLO]],3) = "COG","COG",LEFT(tbStoricoOrdini[[#This Row],[ARTICOLO]],FIND(" ",tbStoricoOrdini[[#This Row],[ARTICOLO]])-1))</f>
        <v>AVRC</v>
      </c>
      <c r="J2505" t="str">
        <f>MID(tbStoricoOrdini[[#This Row],[ARTICOLO]],FIND(" ",tbStoricoOrdini[[#This Row],[ARTICOLO]])+1,4)</f>
        <v>2500</v>
      </c>
      <c r="K2505" t="str">
        <f>IFERROR(RIGHT(tbStoricoOrdini[[#This Row],[ARTICOLO]],LEN(tbStoricoOrdini[[#This Row],[ARTICOLO]])-FIND(" ",tbStoricoOrdini[[#This Row],[ARTICOLO]],FIND(" ",tbStoricoOrdini[[#This Row],[ARTICOLO]]) +1)),"")</f>
        <v>Gold</v>
      </c>
      <c r="L2505" s="3">
        <f>VLOOKUP(tbStoricoOrdini[[#This Row],[ARTICOLO]],tbArticoli[],2,FALSE)</f>
        <v>500</v>
      </c>
      <c r="M2505" s="22">
        <f>tbStoricoOrdini[[#This Row],[IMPORTO]]/tbStoricoOrdini[[#This Row],[PREZZO]]</f>
        <v>1.7999999999999999E-2</v>
      </c>
      <c r="N2505" t="s">
        <v>16</v>
      </c>
      <c r="O2505" s="8">
        <f>VLOOKUP(tbStoricoOrdini[[#This Row],[AGENTE]],tbAgenti[],2,FALSE)</f>
        <v>0.05</v>
      </c>
      <c r="P2505" s="2">
        <v>9</v>
      </c>
      <c r="Q2505" s="2">
        <f>tbStoricoOrdini[[#This Row],[IMPORTO]]*tbStoricoOrdini[[#This Row],[% COMM.]]</f>
        <v>0.45</v>
      </c>
      <c r="R2505" s="2">
        <f>tbStoricoOrdini[[#This Row],[TOT. COMM.]]+tbStoricoOrdini[[#This Row],[IMPORTO]]</f>
        <v>9.4499999999999993</v>
      </c>
    </row>
    <row r="2506" spans="1:18">
      <c r="A2506" s="1">
        <v>43891</v>
      </c>
      <c r="B2506" s="7">
        <f>MONTH(tbStoricoOrdini[[#This Row],[DATA]])</f>
        <v>3</v>
      </c>
      <c r="C2506" t="s">
        <v>2601</v>
      </c>
      <c r="D2506" t="str">
        <f>RIGHT(tbStoricoOrdini[[#This Row],[ORDINE]],4)</f>
        <v>2503</v>
      </c>
      <c r="E2506" t="s">
        <v>49</v>
      </c>
      <c r="F2506" t="str">
        <f>VLOOKUP(tbStoricoOrdini[[#This Row],[CLIENTE]],tbClienti[],3,FALSE)</f>
        <v>Veneto</v>
      </c>
      <c r="G2506" t="str">
        <f>VLOOKUP(tbStoricoOrdini[[#This Row],[CLIENTE]],tbClienti[],7,FALSE)</f>
        <v>CC</v>
      </c>
      <c r="H2506" t="s">
        <v>74</v>
      </c>
      <c r="I2506" t="str">
        <f>IF(LEFT(tbStoricoOrdini[[#This Row],[ARTICOLO]],3) = "COG","COG",LEFT(tbStoricoOrdini[[#This Row],[ARTICOLO]],FIND(" ",tbStoricoOrdini[[#This Row],[ARTICOLO]])-1))</f>
        <v>AVRC</v>
      </c>
      <c r="J2506" t="str">
        <f>MID(tbStoricoOrdini[[#This Row],[ARTICOLO]],FIND(" ",tbStoricoOrdini[[#This Row],[ARTICOLO]])+1,4)</f>
        <v>2500</v>
      </c>
      <c r="K2506" t="str">
        <f>IFERROR(RIGHT(tbStoricoOrdini[[#This Row],[ARTICOLO]],LEN(tbStoricoOrdini[[#This Row],[ARTICOLO]])-FIND(" ",tbStoricoOrdini[[#This Row],[ARTICOLO]],FIND(" ",tbStoricoOrdini[[#This Row],[ARTICOLO]]) +1)),"")</f>
        <v>Gold</v>
      </c>
      <c r="L2506" s="3">
        <f>VLOOKUP(tbStoricoOrdini[[#This Row],[ARTICOLO]],tbArticoli[],2,FALSE)</f>
        <v>500</v>
      </c>
      <c r="M2506" s="22">
        <f>tbStoricoOrdini[[#This Row],[IMPORTO]]/tbStoricoOrdini[[#This Row],[PREZZO]]</f>
        <v>6.0000000000000001E-3</v>
      </c>
      <c r="N2506" t="s">
        <v>39</v>
      </c>
      <c r="O2506" s="8">
        <f>VLOOKUP(tbStoricoOrdini[[#This Row],[AGENTE]],tbAgenti[],2,FALSE)</f>
        <v>0.05</v>
      </c>
      <c r="P2506" s="2">
        <v>3</v>
      </c>
      <c r="Q2506" s="2">
        <f>tbStoricoOrdini[[#This Row],[IMPORTO]]*tbStoricoOrdini[[#This Row],[% COMM.]]</f>
        <v>0.15000000000000002</v>
      </c>
      <c r="R2506" s="2">
        <f>tbStoricoOrdini[[#This Row],[TOT. COMM.]]+tbStoricoOrdini[[#This Row],[IMPORTO]]</f>
        <v>3.15</v>
      </c>
    </row>
    <row r="2507" spans="1:18">
      <c r="A2507" s="1">
        <v>43891</v>
      </c>
      <c r="B2507" s="7">
        <f>MONTH(tbStoricoOrdini[[#This Row],[DATA]])</f>
        <v>3</v>
      </c>
      <c r="C2507" t="s">
        <v>2602</v>
      </c>
      <c r="D2507" t="str">
        <f>RIGHT(tbStoricoOrdini[[#This Row],[ORDINE]],4)</f>
        <v>2504</v>
      </c>
      <c r="E2507" t="s">
        <v>49</v>
      </c>
      <c r="F2507" t="str">
        <f>VLOOKUP(tbStoricoOrdini[[#This Row],[CLIENTE]],tbClienti[],3,FALSE)</f>
        <v>Veneto</v>
      </c>
      <c r="G2507" t="str">
        <f>VLOOKUP(tbStoricoOrdini[[#This Row],[CLIENTE]],tbClienti[],7,FALSE)</f>
        <v>CC</v>
      </c>
      <c r="H2507" t="s">
        <v>61</v>
      </c>
      <c r="I2507" t="str">
        <f>IF(LEFT(tbStoricoOrdini[[#This Row],[ARTICOLO]],3) = "COG","COG",LEFT(tbStoricoOrdini[[#This Row],[ARTICOLO]],FIND(" ",tbStoricoOrdini[[#This Row],[ARTICOLO]])-1))</f>
        <v>KLM</v>
      </c>
      <c r="J2507" t="str">
        <f>MID(tbStoricoOrdini[[#This Row],[ARTICOLO]],FIND(" ",tbStoricoOrdini[[#This Row],[ARTICOLO]])+1,4)</f>
        <v>5000</v>
      </c>
      <c r="K2507" t="str">
        <f>IFERROR(RIGHT(tbStoricoOrdini[[#This Row],[ARTICOLO]],LEN(tbStoricoOrdini[[#This Row],[ARTICOLO]])-FIND(" ",tbStoricoOrdini[[#This Row],[ARTICOLO]],FIND(" ",tbStoricoOrdini[[#This Row],[ARTICOLO]]) +1)),"")</f>
        <v>Medium</v>
      </c>
      <c r="L2507" s="3">
        <f>VLOOKUP(tbStoricoOrdini[[#This Row],[ARTICOLO]],tbArticoli[],2,FALSE)</f>
        <v>150</v>
      </c>
      <c r="M2507" s="22">
        <f>tbStoricoOrdini[[#This Row],[IMPORTO]]/tbStoricoOrdini[[#This Row],[PREZZO]]</f>
        <v>39.44</v>
      </c>
      <c r="N2507" t="s">
        <v>39</v>
      </c>
      <c r="O2507" s="8">
        <f>VLOOKUP(tbStoricoOrdini[[#This Row],[AGENTE]],tbAgenti[],2,FALSE)</f>
        <v>0.05</v>
      </c>
      <c r="P2507" s="2">
        <v>5916</v>
      </c>
      <c r="Q2507" s="2">
        <f>tbStoricoOrdini[[#This Row],[IMPORTO]]*tbStoricoOrdini[[#This Row],[% COMM.]]</f>
        <v>295.8</v>
      </c>
      <c r="R2507" s="2">
        <f>tbStoricoOrdini[[#This Row],[TOT. COMM.]]+tbStoricoOrdini[[#This Row],[IMPORTO]]</f>
        <v>6211.8</v>
      </c>
    </row>
    <row r="2508" spans="1:18">
      <c r="A2508" s="1">
        <v>43891</v>
      </c>
      <c r="B2508" s="7">
        <f>MONTH(tbStoricoOrdini[[#This Row],[DATA]])</f>
        <v>3</v>
      </c>
      <c r="C2508" t="s">
        <v>2603</v>
      </c>
      <c r="D2508" t="str">
        <f>RIGHT(tbStoricoOrdini[[#This Row],[ORDINE]],4)</f>
        <v>2505</v>
      </c>
      <c r="E2508" t="s">
        <v>49</v>
      </c>
      <c r="F2508" t="str">
        <f>VLOOKUP(tbStoricoOrdini[[#This Row],[CLIENTE]],tbClienti[],3,FALSE)</f>
        <v>Veneto</v>
      </c>
      <c r="G2508" t="str">
        <f>VLOOKUP(tbStoricoOrdini[[#This Row],[CLIENTE]],tbClienti[],7,FALSE)</f>
        <v>CC</v>
      </c>
      <c r="H2508" t="s">
        <v>61</v>
      </c>
      <c r="I2508" t="str">
        <f>IF(LEFT(tbStoricoOrdini[[#This Row],[ARTICOLO]],3) = "COG","COG",LEFT(tbStoricoOrdini[[#This Row],[ARTICOLO]],FIND(" ",tbStoricoOrdini[[#This Row],[ARTICOLO]])-1))</f>
        <v>KLM</v>
      </c>
      <c r="J2508" t="str">
        <f>MID(tbStoricoOrdini[[#This Row],[ARTICOLO]],FIND(" ",tbStoricoOrdini[[#This Row],[ARTICOLO]])+1,4)</f>
        <v>5000</v>
      </c>
      <c r="K2508" t="str">
        <f>IFERROR(RIGHT(tbStoricoOrdini[[#This Row],[ARTICOLO]],LEN(tbStoricoOrdini[[#This Row],[ARTICOLO]])-FIND(" ",tbStoricoOrdini[[#This Row],[ARTICOLO]],FIND(" ",tbStoricoOrdini[[#This Row],[ARTICOLO]]) +1)),"")</f>
        <v>Medium</v>
      </c>
      <c r="L2508" s="3">
        <f>VLOOKUP(tbStoricoOrdini[[#This Row],[ARTICOLO]],tbArticoli[],2,FALSE)</f>
        <v>150</v>
      </c>
      <c r="M2508" s="22">
        <f>tbStoricoOrdini[[#This Row],[IMPORTO]]/tbStoricoOrdini[[#This Row],[PREZZO]]</f>
        <v>12.273333333333333</v>
      </c>
      <c r="N2508" t="s">
        <v>6</v>
      </c>
      <c r="O2508" s="8">
        <f>VLOOKUP(tbStoricoOrdini[[#This Row],[AGENTE]],tbAgenti[],2,FALSE)</f>
        <v>7.4999999999999997E-2</v>
      </c>
      <c r="P2508" s="2">
        <v>1841</v>
      </c>
      <c r="Q2508" s="2">
        <f>tbStoricoOrdini[[#This Row],[IMPORTO]]*tbStoricoOrdini[[#This Row],[% COMM.]]</f>
        <v>138.07499999999999</v>
      </c>
      <c r="R2508" s="2">
        <f>tbStoricoOrdini[[#This Row],[TOT. COMM.]]+tbStoricoOrdini[[#This Row],[IMPORTO]]</f>
        <v>1979.075</v>
      </c>
    </row>
    <row r="2509" spans="1:18">
      <c r="A2509" s="1">
        <v>43891</v>
      </c>
      <c r="B2509" s="7">
        <f>MONTH(tbStoricoOrdini[[#This Row],[DATA]])</f>
        <v>3</v>
      </c>
      <c r="C2509" t="s">
        <v>2604</v>
      </c>
      <c r="D2509" t="str">
        <f>RIGHT(tbStoricoOrdini[[#This Row],[ORDINE]],4)</f>
        <v>2506</v>
      </c>
      <c r="E2509" t="s">
        <v>49</v>
      </c>
      <c r="F2509" t="str">
        <f>VLOOKUP(tbStoricoOrdini[[#This Row],[CLIENTE]],tbClienti[],3,FALSE)</f>
        <v>Veneto</v>
      </c>
      <c r="G2509" t="str">
        <f>VLOOKUP(tbStoricoOrdini[[#This Row],[CLIENTE]],tbClienti[],7,FALSE)</f>
        <v>CC</v>
      </c>
      <c r="H2509" t="s">
        <v>79</v>
      </c>
      <c r="I2509" t="str">
        <f>IF(LEFT(tbStoricoOrdini[[#This Row],[ARTICOLO]],3) = "COG","COG",LEFT(tbStoricoOrdini[[#This Row],[ARTICOLO]],FIND(" ",tbStoricoOrdini[[#This Row],[ARTICOLO]])-1))</f>
        <v>COG</v>
      </c>
      <c r="J2509" t="str">
        <f>MID(tbStoricoOrdini[[#This Row],[ARTICOLO]],FIND(" ",tbStoricoOrdini[[#This Row],[ARTICOLO]])+1,4)</f>
        <v>4000</v>
      </c>
      <c r="K2509" t="str">
        <f>IFERROR(RIGHT(tbStoricoOrdini[[#This Row],[ARTICOLO]],LEN(tbStoricoOrdini[[#This Row],[ARTICOLO]])-FIND(" ",tbStoricoOrdini[[#This Row],[ARTICOLO]],FIND(" ",tbStoricoOrdini[[#This Row],[ARTICOLO]]) +1)),"")</f>
        <v>Plus</v>
      </c>
      <c r="L2509" s="3">
        <f>VLOOKUP(tbStoricoOrdini[[#This Row],[ARTICOLO]],tbArticoli[],2,FALSE)</f>
        <v>240</v>
      </c>
      <c r="M2509" s="22">
        <f>tbStoricoOrdini[[#This Row],[IMPORTO]]/tbStoricoOrdini[[#This Row],[PREZZO]]</f>
        <v>0.31666666666666665</v>
      </c>
      <c r="N2509" t="s">
        <v>11</v>
      </c>
      <c r="O2509" s="8">
        <f>VLOOKUP(tbStoricoOrdini[[#This Row],[AGENTE]],tbAgenti[],2,FALSE)</f>
        <v>0.04</v>
      </c>
      <c r="P2509" s="2">
        <v>76</v>
      </c>
      <c r="Q2509" s="2">
        <f>tbStoricoOrdini[[#This Row],[IMPORTO]]*tbStoricoOrdini[[#This Row],[% COMM.]]</f>
        <v>3.04</v>
      </c>
      <c r="R2509" s="2">
        <f>tbStoricoOrdini[[#This Row],[TOT. COMM.]]+tbStoricoOrdini[[#This Row],[IMPORTO]]</f>
        <v>79.040000000000006</v>
      </c>
    </row>
    <row r="2510" spans="1:18">
      <c r="A2510" s="1">
        <v>43891</v>
      </c>
      <c r="B2510" s="7">
        <f>MONTH(tbStoricoOrdini[[#This Row],[DATA]])</f>
        <v>3</v>
      </c>
      <c r="C2510" t="s">
        <v>2605</v>
      </c>
      <c r="D2510" t="str">
        <f>RIGHT(tbStoricoOrdini[[#This Row],[ORDINE]],4)</f>
        <v>2507</v>
      </c>
      <c r="E2510" t="s">
        <v>49</v>
      </c>
      <c r="F2510" t="str">
        <f>VLOOKUP(tbStoricoOrdini[[#This Row],[CLIENTE]],tbClienti[],3,FALSE)</f>
        <v>Veneto</v>
      </c>
      <c r="G2510" t="str">
        <f>VLOOKUP(tbStoricoOrdini[[#This Row],[CLIENTE]],tbClienti[],7,FALSE)</f>
        <v>CC</v>
      </c>
      <c r="H2510" t="s">
        <v>63</v>
      </c>
      <c r="I2510" t="str">
        <f>IF(LEFT(tbStoricoOrdini[[#This Row],[ARTICOLO]],3) = "COG","COG",LEFT(tbStoricoOrdini[[#This Row],[ARTICOLO]],FIND(" ",tbStoricoOrdini[[#This Row],[ARTICOLO]])-1))</f>
        <v>KLM</v>
      </c>
      <c r="J2510" t="str">
        <f>MID(tbStoricoOrdini[[#This Row],[ARTICOLO]],FIND(" ",tbStoricoOrdini[[#This Row],[ARTICOLO]])+1,4)</f>
        <v>3000</v>
      </c>
      <c r="K2510" t="str">
        <f>IFERROR(RIGHT(tbStoricoOrdini[[#This Row],[ARTICOLO]],LEN(tbStoricoOrdini[[#This Row],[ARTICOLO]])-FIND(" ",tbStoricoOrdini[[#This Row],[ARTICOLO]],FIND(" ",tbStoricoOrdini[[#This Row],[ARTICOLO]]) +1)),"")</f>
        <v>Plus</v>
      </c>
      <c r="L2510" s="3">
        <f>VLOOKUP(tbStoricoOrdini[[#This Row],[ARTICOLO]],tbArticoli[],2,FALSE)</f>
        <v>145</v>
      </c>
      <c r="M2510" s="22">
        <f>tbStoricoOrdini[[#This Row],[IMPORTO]]/tbStoricoOrdini[[#This Row],[PREZZO]]</f>
        <v>0.62758620689655176</v>
      </c>
      <c r="N2510" t="s">
        <v>16</v>
      </c>
      <c r="O2510" s="8">
        <f>VLOOKUP(tbStoricoOrdini[[#This Row],[AGENTE]],tbAgenti[],2,FALSE)</f>
        <v>0.05</v>
      </c>
      <c r="P2510" s="2">
        <v>91</v>
      </c>
      <c r="Q2510" s="2">
        <f>tbStoricoOrdini[[#This Row],[IMPORTO]]*tbStoricoOrdini[[#This Row],[% COMM.]]</f>
        <v>4.55</v>
      </c>
      <c r="R2510" s="2">
        <f>tbStoricoOrdini[[#This Row],[TOT. COMM.]]+tbStoricoOrdini[[#This Row],[IMPORTO]]</f>
        <v>95.55</v>
      </c>
    </row>
    <row r="2511" spans="1:18">
      <c r="A2511" s="1">
        <v>43891</v>
      </c>
      <c r="B2511" s="7">
        <f>MONTH(tbStoricoOrdini[[#This Row],[DATA]])</f>
        <v>3</v>
      </c>
      <c r="C2511" t="s">
        <v>2606</v>
      </c>
      <c r="D2511" t="str">
        <f>RIGHT(tbStoricoOrdini[[#This Row],[ORDINE]],4)</f>
        <v>2508</v>
      </c>
      <c r="E2511" t="s">
        <v>49</v>
      </c>
      <c r="F2511" t="str">
        <f>VLOOKUP(tbStoricoOrdini[[#This Row],[CLIENTE]],tbClienti[],3,FALSE)</f>
        <v>Veneto</v>
      </c>
      <c r="G2511" t="str">
        <f>VLOOKUP(tbStoricoOrdini[[#This Row],[CLIENTE]],tbClienti[],7,FALSE)</f>
        <v>CC</v>
      </c>
      <c r="H2511" t="s">
        <v>63</v>
      </c>
      <c r="I2511" t="str">
        <f>IF(LEFT(tbStoricoOrdini[[#This Row],[ARTICOLO]],3) = "COG","COG",LEFT(tbStoricoOrdini[[#This Row],[ARTICOLO]],FIND(" ",tbStoricoOrdini[[#This Row],[ARTICOLO]])-1))</f>
        <v>KLM</v>
      </c>
      <c r="J2511" t="str">
        <f>MID(tbStoricoOrdini[[#This Row],[ARTICOLO]],FIND(" ",tbStoricoOrdini[[#This Row],[ARTICOLO]])+1,4)</f>
        <v>3000</v>
      </c>
      <c r="K2511" t="str">
        <f>IFERROR(RIGHT(tbStoricoOrdini[[#This Row],[ARTICOLO]],LEN(tbStoricoOrdini[[#This Row],[ARTICOLO]])-FIND(" ",tbStoricoOrdini[[#This Row],[ARTICOLO]],FIND(" ",tbStoricoOrdini[[#This Row],[ARTICOLO]]) +1)),"")</f>
        <v>Plus</v>
      </c>
      <c r="L2511" s="3">
        <f>VLOOKUP(tbStoricoOrdini[[#This Row],[ARTICOLO]],tbArticoli[],2,FALSE)</f>
        <v>145</v>
      </c>
      <c r="M2511" s="22">
        <f>tbStoricoOrdini[[#This Row],[IMPORTO]]/tbStoricoOrdini[[#This Row],[PREZZO]]</f>
        <v>116.44827586206897</v>
      </c>
      <c r="N2511" t="s">
        <v>39</v>
      </c>
      <c r="O2511" s="8">
        <f>VLOOKUP(tbStoricoOrdini[[#This Row],[AGENTE]],tbAgenti[],2,FALSE)</f>
        <v>0.05</v>
      </c>
      <c r="P2511" s="2">
        <v>16885</v>
      </c>
      <c r="Q2511" s="2">
        <f>tbStoricoOrdini[[#This Row],[IMPORTO]]*tbStoricoOrdini[[#This Row],[% COMM.]]</f>
        <v>844.25</v>
      </c>
      <c r="R2511" s="2">
        <f>tbStoricoOrdini[[#This Row],[TOT. COMM.]]+tbStoricoOrdini[[#This Row],[IMPORTO]]</f>
        <v>17729.25</v>
      </c>
    </row>
    <row r="2512" spans="1:18">
      <c r="A2512" s="1">
        <v>43891</v>
      </c>
      <c r="B2512" s="7">
        <f>MONTH(tbStoricoOrdini[[#This Row],[DATA]])</f>
        <v>3</v>
      </c>
      <c r="C2512" t="s">
        <v>2607</v>
      </c>
      <c r="D2512" t="str">
        <f>RIGHT(tbStoricoOrdini[[#This Row],[ORDINE]],4)</f>
        <v>2509</v>
      </c>
      <c r="E2512" t="s">
        <v>49</v>
      </c>
      <c r="F2512" t="str">
        <f>VLOOKUP(tbStoricoOrdini[[#This Row],[CLIENTE]],tbClienti[],3,FALSE)</f>
        <v>Veneto</v>
      </c>
      <c r="G2512" t="str">
        <f>VLOOKUP(tbStoricoOrdini[[#This Row],[CLIENTE]],tbClienti[],7,FALSE)</f>
        <v>CC</v>
      </c>
      <c r="H2512" t="s">
        <v>63</v>
      </c>
      <c r="I2512" t="str">
        <f>IF(LEFT(tbStoricoOrdini[[#This Row],[ARTICOLO]],3) = "COG","COG",LEFT(tbStoricoOrdini[[#This Row],[ARTICOLO]],FIND(" ",tbStoricoOrdini[[#This Row],[ARTICOLO]])-1))</f>
        <v>KLM</v>
      </c>
      <c r="J2512" t="str">
        <f>MID(tbStoricoOrdini[[#This Row],[ARTICOLO]],FIND(" ",tbStoricoOrdini[[#This Row],[ARTICOLO]])+1,4)</f>
        <v>3000</v>
      </c>
      <c r="K2512" t="str">
        <f>IFERROR(RIGHT(tbStoricoOrdini[[#This Row],[ARTICOLO]],LEN(tbStoricoOrdini[[#This Row],[ARTICOLO]])-FIND(" ",tbStoricoOrdini[[#This Row],[ARTICOLO]],FIND(" ",tbStoricoOrdini[[#This Row],[ARTICOLO]]) +1)),"")</f>
        <v>Plus</v>
      </c>
      <c r="L2512" s="3">
        <f>VLOOKUP(tbStoricoOrdini[[#This Row],[ARTICOLO]],tbArticoli[],2,FALSE)</f>
        <v>145</v>
      </c>
      <c r="M2512" s="22">
        <f>tbStoricoOrdini[[#This Row],[IMPORTO]]/tbStoricoOrdini[[#This Row],[PREZZO]]</f>
        <v>84.944827586206898</v>
      </c>
      <c r="N2512" t="s">
        <v>11</v>
      </c>
      <c r="O2512" s="8">
        <f>VLOOKUP(tbStoricoOrdini[[#This Row],[AGENTE]],tbAgenti[],2,FALSE)</f>
        <v>0.04</v>
      </c>
      <c r="P2512" s="2">
        <v>12317</v>
      </c>
      <c r="Q2512" s="2">
        <f>tbStoricoOrdini[[#This Row],[IMPORTO]]*tbStoricoOrdini[[#This Row],[% COMM.]]</f>
        <v>492.68</v>
      </c>
      <c r="R2512" s="2">
        <f>tbStoricoOrdini[[#This Row],[TOT. COMM.]]+tbStoricoOrdini[[#This Row],[IMPORTO]]</f>
        <v>12809.68</v>
      </c>
    </row>
    <row r="2513" spans="1:18">
      <c r="A2513" s="1">
        <v>43891</v>
      </c>
      <c r="B2513" s="7">
        <f>MONTH(tbStoricoOrdini[[#This Row],[DATA]])</f>
        <v>3</v>
      </c>
      <c r="C2513" t="s">
        <v>2608</v>
      </c>
      <c r="D2513" t="str">
        <f>RIGHT(tbStoricoOrdini[[#This Row],[ORDINE]],4)</f>
        <v>2510</v>
      </c>
      <c r="E2513" t="s">
        <v>49</v>
      </c>
      <c r="F2513" t="str">
        <f>VLOOKUP(tbStoricoOrdini[[#This Row],[CLIENTE]],tbClienti[],3,FALSE)</f>
        <v>Veneto</v>
      </c>
      <c r="G2513" t="str">
        <f>VLOOKUP(tbStoricoOrdini[[#This Row],[CLIENTE]],tbClienti[],7,FALSE)</f>
        <v>CC</v>
      </c>
      <c r="H2513" t="s">
        <v>63</v>
      </c>
      <c r="I2513" t="str">
        <f>IF(LEFT(tbStoricoOrdini[[#This Row],[ARTICOLO]],3) = "COG","COG",LEFT(tbStoricoOrdini[[#This Row],[ARTICOLO]],FIND(" ",tbStoricoOrdini[[#This Row],[ARTICOLO]])-1))</f>
        <v>KLM</v>
      </c>
      <c r="J2513" t="str">
        <f>MID(tbStoricoOrdini[[#This Row],[ARTICOLO]],FIND(" ",tbStoricoOrdini[[#This Row],[ARTICOLO]])+1,4)</f>
        <v>3000</v>
      </c>
      <c r="K2513" t="str">
        <f>IFERROR(RIGHT(tbStoricoOrdini[[#This Row],[ARTICOLO]],LEN(tbStoricoOrdini[[#This Row],[ARTICOLO]])-FIND(" ",tbStoricoOrdini[[#This Row],[ARTICOLO]],FIND(" ",tbStoricoOrdini[[#This Row],[ARTICOLO]]) +1)),"")</f>
        <v>Plus</v>
      </c>
      <c r="L2513" s="3">
        <f>VLOOKUP(tbStoricoOrdini[[#This Row],[ARTICOLO]],tbArticoli[],2,FALSE)</f>
        <v>145</v>
      </c>
      <c r="M2513" s="22">
        <f>tbStoricoOrdini[[#This Row],[IMPORTO]]/tbStoricoOrdini[[#This Row],[PREZZO]]</f>
        <v>7.1379310344827589</v>
      </c>
      <c r="N2513" t="s">
        <v>15</v>
      </c>
      <c r="O2513" s="8">
        <f>VLOOKUP(tbStoricoOrdini[[#This Row],[AGENTE]],tbAgenti[],2,FALSE)</f>
        <v>0.08</v>
      </c>
      <c r="P2513" s="2">
        <v>1035</v>
      </c>
      <c r="Q2513" s="2">
        <f>tbStoricoOrdini[[#This Row],[IMPORTO]]*tbStoricoOrdini[[#This Row],[% COMM.]]</f>
        <v>82.8</v>
      </c>
      <c r="R2513" s="2">
        <f>tbStoricoOrdini[[#This Row],[TOT. COMM.]]+tbStoricoOrdini[[#This Row],[IMPORTO]]</f>
        <v>1117.8</v>
      </c>
    </row>
    <row r="2514" spans="1:18">
      <c r="A2514" s="1">
        <v>43891</v>
      </c>
      <c r="B2514" s="7">
        <f>MONTH(tbStoricoOrdini[[#This Row],[DATA]])</f>
        <v>3</v>
      </c>
      <c r="C2514" t="s">
        <v>2609</v>
      </c>
      <c r="D2514" t="str">
        <f>RIGHT(tbStoricoOrdini[[#This Row],[ORDINE]],4)</f>
        <v>2511</v>
      </c>
      <c r="E2514" t="s">
        <v>49</v>
      </c>
      <c r="F2514" t="str">
        <f>VLOOKUP(tbStoricoOrdini[[#This Row],[CLIENTE]],tbClienti[],3,FALSE)</f>
        <v>Veneto</v>
      </c>
      <c r="G2514" t="str">
        <f>VLOOKUP(tbStoricoOrdini[[#This Row],[CLIENTE]],tbClienti[],7,FALSE)</f>
        <v>CC</v>
      </c>
      <c r="H2514" t="s">
        <v>63</v>
      </c>
      <c r="I2514" t="str">
        <f>IF(LEFT(tbStoricoOrdini[[#This Row],[ARTICOLO]],3) = "COG","COG",LEFT(tbStoricoOrdini[[#This Row],[ARTICOLO]],FIND(" ",tbStoricoOrdini[[#This Row],[ARTICOLO]])-1))</f>
        <v>KLM</v>
      </c>
      <c r="J2514" t="str">
        <f>MID(tbStoricoOrdini[[#This Row],[ARTICOLO]],FIND(" ",tbStoricoOrdini[[#This Row],[ARTICOLO]])+1,4)</f>
        <v>3000</v>
      </c>
      <c r="K2514" t="str">
        <f>IFERROR(RIGHT(tbStoricoOrdini[[#This Row],[ARTICOLO]],LEN(tbStoricoOrdini[[#This Row],[ARTICOLO]])-FIND(" ",tbStoricoOrdini[[#This Row],[ARTICOLO]],FIND(" ",tbStoricoOrdini[[#This Row],[ARTICOLO]]) +1)),"")</f>
        <v>Plus</v>
      </c>
      <c r="L2514" s="3">
        <f>VLOOKUP(tbStoricoOrdini[[#This Row],[ARTICOLO]],tbArticoli[],2,FALSE)</f>
        <v>145</v>
      </c>
      <c r="M2514" s="22">
        <f>tbStoricoOrdini[[#This Row],[IMPORTO]]/tbStoricoOrdini[[#This Row],[PREZZO]]</f>
        <v>13.068965517241379</v>
      </c>
      <c r="N2514" t="s">
        <v>7</v>
      </c>
      <c r="O2514" s="8">
        <f>VLOOKUP(tbStoricoOrdini[[#This Row],[AGENTE]],tbAgenti[],2,FALSE)</f>
        <v>0.03</v>
      </c>
      <c r="P2514" s="2">
        <v>1895</v>
      </c>
      <c r="Q2514" s="2">
        <f>tbStoricoOrdini[[#This Row],[IMPORTO]]*tbStoricoOrdini[[#This Row],[% COMM.]]</f>
        <v>56.85</v>
      </c>
      <c r="R2514" s="2">
        <f>tbStoricoOrdini[[#This Row],[TOT. COMM.]]+tbStoricoOrdini[[#This Row],[IMPORTO]]</f>
        <v>1951.85</v>
      </c>
    </row>
    <row r="2515" spans="1:18">
      <c r="A2515" s="1">
        <v>43891</v>
      </c>
      <c r="B2515" s="7">
        <f>MONTH(tbStoricoOrdini[[#This Row],[DATA]])</f>
        <v>3</v>
      </c>
      <c r="C2515" t="s">
        <v>2610</v>
      </c>
      <c r="D2515" t="str">
        <f>RIGHT(tbStoricoOrdini[[#This Row],[ORDINE]],4)</f>
        <v>2512</v>
      </c>
      <c r="E2515" t="s">
        <v>49</v>
      </c>
      <c r="F2515" t="str">
        <f>VLOOKUP(tbStoricoOrdini[[#This Row],[CLIENTE]],tbClienti[],3,FALSE)</f>
        <v>Veneto</v>
      </c>
      <c r="G2515" t="str">
        <f>VLOOKUP(tbStoricoOrdini[[#This Row],[CLIENTE]],tbClienti[],7,FALSE)</f>
        <v>CC</v>
      </c>
      <c r="H2515" t="s">
        <v>63</v>
      </c>
      <c r="I2515" t="str">
        <f>IF(LEFT(tbStoricoOrdini[[#This Row],[ARTICOLO]],3) = "COG","COG",LEFT(tbStoricoOrdini[[#This Row],[ARTICOLO]],FIND(" ",tbStoricoOrdini[[#This Row],[ARTICOLO]])-1))</f>
        <v>KLM</v>
      </c>
      <c r="J2515" t="str">
        <f>MID(tbStoricoOrdini[[#This Row],[ARTICOLO]],FIND(" ",tbStoricoOrdini[[#This Row],[ARTICOLO]])+1,4)</f>
        <v>3000</v>
      </c>
      <c r="K2515" t="str">
        <f>IFERROR(RIGHT(tbStoricoOrdini[[#This Row],[ARTICOLO]],LEN(tbStoricoOrdini[[#This Row],[ARTICOLO]])-FIND(" ",tbStoricoOrdini[[#This Row],[ARTICOLO]],FIND(" ",tbStoricoOrdini[[#This Row],[ARTICOLO]]) +1)),"")</f>
        <v>Plus</v>
      </c>
      <c r="L2515" s="3">
        <f>VLOOKUP(tbStoricoOrdini[[#This Row],[ARTICOLO]],tbArticoli[],2,FALSE)</f>
        <v>145</v>
      </c>
      <c r="M2515" s="22">
        <f>tbStoricoOrdini[[#This Row],[IMPORTO]]/tbStoricoOrdini[[#This Row],[PREZZO]]</f>
        <v>16.399999999999999</v>
      </c>
      <c r="N2515" t="s">
        <v>18</v>
      </c>
      <c r="O2515" s="8">
        <f>VLOOKUP(tbStoricoOrdini[[#This Row],[AGENTE]],tbAgenti[],2,FALSE)</f>
        <v>0.03</v>
      </c>
      <c r="P2515" s="2">
        <v>2378</v>
      </c>
      <c r="Q2515" s="2">
        <f>tbStoricoOrdini[[#This Row],[IMPORTO]]*tbStoricoOrdini[[#This Row],[% COMM.]]</f>
        <v>71.34</v>
      </c>
      <c r="R2515" s="2">
        <f>tbStoricoOrdini[[#This Row],[TOT. COMM.]]+tbStoricoOrdini[[#This Row],[IMPORTO]]</f>
        <v>2449.34</v>
      </c>
    </row>
    <row r="2516" spans="1:18">
      <c r="A2516" s="1">
        <v>43891</v>
      </c>
      <c r="B2516" s="7">
        <f>MONTH(tbStoricoOrdini[[#This Row],[DATA]])</f>
        <v>3</v>
      </c>
      <c r="C2516" t="s">
        <v>2611</v>
      </c>
      <c r="D2516" t="str">
        <f>RIGHT(tbStoricoOrdini[[#This Row],[ORDINE]],4)</f>
        <v>2513</v>
      </c>
      <c r="E2516" t="s">
        <v>49</v>
      </c>
      <c r="F2516" t="str">
        <f>VLOOKUP(tbStoricoOrdini[[#This Row],[CLIENTE]],tbClienti[],3,FALSE)</f>
        <v>Veneto</v>
      </c>
      <c r="G2516" t="str">
        <f>VLOOKUP(tbStoricoOrdini[[#This Row],[CLIENTE]],tbClienti[],7,FALSE)</f>
        <v>CC</v>
      </c>
      <c r="H2516" t="s">
        <v>66</v>
      </c>
      <c r="I2516" t="str">
        <f>IF(LEFT(tbStoricoOrdini[[#This Row],[ARTICOLO]],3) = "COG","COG",LEFT(tbStoricoOrdini[[#This Row],[ARTICOLO]],FIND(" ",tbStoricoOrdini[[#This Row],[ARTICOLO]])-1))</f>
        <v>BAG</v>
      </c>
      <c r="J2516" t="str">
        <f>MID(tbStoricoOrdini[[#This Row],[ARTICOLO]],FIND(" ",tbStoricoOrdini[[#This Row],[ARTICOLO]])+1,4)</f>
        <v>2500</v>
      </c>
      <c r="K2516" t="str">
        <f>IFERROR(RIGHT(tbStoricoOrdini[[#This Row],[ARTICOLO]],LEN(tbStoricoOrdini[[#This Row],[ARTICOLO]])-FIND(" ",tbStoricoOrdini[[#This Row],[ARTICOLO]],FIND(" ",tbStoricoOrdini[[#This Row],[ARTICOLO]]) +1)),"")</f>
        <v>Plus</v>
      </c>
      <c r="L2516" s="3">
        <f>VLOOKUP(tbStoricoOrdini[[#This Row],[ARTICOLO]],tbArticoli[],2,FALSE)</f>
        <v>220</v>
      </c>
      <c r="M2516" s="22">
        <f>tbStoricoOrdini[[#This Row],[IMPORTO]]/tbStoricoOrdini[[#This Row],[PREZZO]]</f>
        <v>0.15</v>
      </c>
      <c r="N2516" t="s">
        <v>16</v>
      </c>
      <c r="O2516" s="8">
        <f>VLOOKUP(tbStoricoOrdini[[#This Row],[AGENTE]],tbAgenti[],2,FALSE)</f>
        <v>0.05</v>
      </c>
      <c r="P2516" s="2">
        <v>33</v>
      </c>
      <c r="Q2516" s="2">
        <f>tbStoricoOrdini[[#This Row],[IMPORTO]]*tbStoricoOrdini[[#This Row],[% COMM.]]</f>
        <v>1.6500000000000001</v>
      </c>
      <c r="R2516" s="2">
        <f>tbStoricoOrdini[[#This Row],[TOT. COMM.]]+tbStoricoOrdini[[#This Row],[IMPORTO]]</f>
        <v>34.65</v>
      </c>
    </row>
    <row r="2517" spans="1:18">
      <c r="A2517" s="1">
        <v>43891</v>
      </c>
      <c r="B2517" s="7">
        <f>MONTH(tbStoricoOrdini[[#This Row],[DATA]])</f>
        <v>3</v>
      </c>
      <c r="C2517" t="s">
        <v>2612</v>
      </c>
      <c r="D2517" t="str">
        <f>RIGHT(tbStoricoOrdini[[#This Row],[ORDINE]],4)</f>
        <v>2514</v>
      </c>
      <c r="E2517" t="s">
        <v>49</v>
      </c>
      <c r="F2517" t="str">
        <f>VLOOKUP(tbStoricoOrdini[[#This Row],[CLIENTE]],tbClienti[],3,FALSE)</f>
        <v>Veneto</v>
      </c>
      <c r="G2517" t="str">
        <f>VLOOKUP(tbStoricoOrdini[[#This Row],[CLIENTE]],tbClienti[],7,FALSE)</f>
        <v>CC</v>
      </c>
      <c r="H2517" t="s">
        <v>66</v>
      </c>
      <c r="I2517" t="str">
        <f>IF(LEFT(tbStoricoOrdini[[#This Row],[ARTICOLO]],3) = "COG","COG",LEFT(tbStoricoOrdini[[#This Row],[ARTICOLO]],FIND(" ",tbStoricoOrdini[[#This Row],[ARTICOLO]])-1))</f>
        <v>BAG</v>
      </c>
      <c r="J2517" t="str">
        <f>MID(tbStoricoOrdini[[#This Row],[ARTICOLO]],FIND(" ",tbStoricoOrdini[[#This Row],[ARTICOLO]])+1,4)</f>
        <v>2500</v>
      </c>
      <c r="K2517" t="str">
        <f>IFERROR(RIGHT(tbStoricoOrdini[[#This Row],[ARTICOLO]],LEN(tbStoricoOrdini[[#This Row],[ARTICOLO]])-FIND(" ",tbStoricoOrdini[[#This Row],[ARTICOLO]],FIND(" ",tbStoricoOrdini[[#This Row],[ARTICOLO]]) +1)),"")</f>
        <v>Plus</v>
      </c>
      <c r="L2517" s="3">
        <f>VLOOKUP(tbStoricoOrdini[[#This Row],[ARTICOLO]],tbArticoli[],2,FALSE)</f>
        <v>220</v>
      </c>
      <c r="M2517" s="22">
        <f>tbStoricoOrdini[[#This Row],[IMPORTO]]/tbStoricoOrdini[[#This Row],[PREZZO]]</f>
        <v>0.40454545454545454</v>
      </c>
      <c r="N2517" t="s">
        <v>39</v>
      </c>
      <c r="O2517" s="8">
        <f>VLOOKUP(tbStoricoOrdini[[#This Row],[AGENTE]],tbAgenti[],2,FALSE)</f>
        <v>0.05</v>
      </c>
      <c r="P2517" s="2">
        <v>89</v>
      </c>
      <c r="Q2517" s="2">
        <f>tbStoricoOrdini[[#This Row],[IMPORTO]]*tbStoricoOrdini[[#This Row],[% COMM.]]</f>
        <v>4.45</v>
      </c>
      <c r="R2517" s="2">
        <f>tbStoricoOrdini[[#This Row],[TOT. COMM.]]+tbStoricoOrdini[[#This Row],[IMPORTO]]</f>
        <v>93.45</v>
      </c>
    </row>
    <row r="2518" spans="1:18">
      <c r="A2518" s="1">
        <v>43891</v>
      </c>
      <c r="B2518" s="7">
        <f>MONTH(tbStoricoOrdini[[#This Row],[DATA]])</f>
        <v>3</v>
      </c>
      <c r="C2518" t="s">
        <v>2613</v>
      </c>
      <c r="D2518" t="str">
        <f>RIGHT(tbStoricoOrdini[[#This Row],[ORDINE]],4)</f>
        <v>2515</v>
      </c>
      <c r="E2518" t="s">
        <v>49</v>
      </c>
      <c r="F2518" t="str">
        <f>VLOOKUP(tbStoricoOrdini[[#This Row],[CLIENTE]],tbClienti[],3,FALSE)</f>
        <v>Veneto</v>
      </c>
      <c r="G2518" t="str">
        <f>VLOOKUP(tbStoricoOrdini[[#This Row],[CLIENTE]],tbClienti[],7,FALSE)</f>
        <v>CC</v>
      </c>
      <c r="H2518" t="s">
        <v>66</v>
      </c>
      <c r="I2518" t="str">
        <f>IF(LEFT(tbStoricoOrdini[[#This Row],[ARTICOLO]],3) = "COG","COG",LEFT(tbStoricoOrdini[[#This Row],[ARTICOLO]],FIND(" ",tbStoricoOrdini[[#This Row],[ARTICOLO]])-1))</f>
        <v>BAG</v>
      </c>
      <c r="J2518" t="str">
        <f>MID(tbStoricoOrdini[[#This Row],[ARTICOLO]],FIND(" ",tbStoricoOrdini[[#This Row],[ARTICOLO]])+1,4)</f>
        <v>2500</v>
      </c>
      <c r="K2518" t="str">
        <f>IFERROR(RIGHT(tbStoricoOrdini[[#This Row],[ARTICOLO]],LEN(tbStoricoOrdini[[#This Row],[ARTICOLO]])-FIND(" ",tbStoricoOrdini[[#This Row],[ARTICOLO]],FIND(" ",tbStoricoOrdini[[#This Row],[ARTICOLO]]) +1)),"")</f>
        <v>Plus</v>
      </c>
      <c r="L2518" s="3">
        <f>VLOOKUP(tbStoricoOrdini[[#This Row],[ARTICOLO]],tbArticoli[],2,FALSE)</f>
        <v>220</v>
      </c>
      <c r="M2518" s="22">
        <f>tbStoricoOrdini[[#This Row],[IMPORTO]]/tbStoricoOrdini[[#This Row],[PREZZO]]</f>
        <v>5.4545454545454543E-2</v>
      </c>
      <c r="N2518" t="s">
        <v>11</v>
      </c>
      <c r="O2518" s="8">
        <f>VLOOKUP(tbStoricoOrdini[[#This Row],[AGENTE]],tbAgenti[],2,FALSE)</f>
        <v>0.04</v>
      </c>
      <c r="P2518" s="2">
        <v>12</v>
      </c>
      <c r="Q2518" s="2">
        <f>tbStoricoOrdini[[#This Row],[IMPORTO]]*tbStoricoOrdini[[#This Row],[% COMM.]]</f>
        <v>0.48</v>
      </c>
      <c r="R2518" s="2">
        <f>tbStoricoOrdini[[#This Row],[TOT. COMM.]]+tbStoricoOrdini[[#This Row],[IMPORTO]]</f>
        <v>12.48</v>
      </c>
    </row>
    <row r="2519" spans="1:18">
      <c r="A2519" s="1">
        <v>43891</v>
      </c>
      <c r="B2519" s="7">
        <f>MONTH(tbStoricoOrdini[[#This Row],[DATA]])</f>
        <v>3</v>
      </c>
      <c r="C2519" t="s">
        <v>2614</v>
      </c>
      <c r="D2519" t="str">
        <f>RIGHT(tbStoricoOrdini[[#This Row],[ORDINE]],4)</f>
        <v>2516</v>
      </c>
      <c r="E2519" t="s">
        <v>49</v>
      </c>
      <c r="F2519" t="str">
        <f>VLOOKUP(tbStoricoOrdini[[#This Row],[CLIENTE]],tbClienti[],3,FALSE)</f>
        <v>Veneto</v>
      </c>
      <c r="G2519" t="str">
        <f>VLOOKUP(tbStoricoOrdini[[#This Row],[CLIENTE]],tbClienti[],7,FALSE)</f>
        <v>CC</v>
      </c>
      <c r="H2519" t="s">
        <v>66</v>
      </c>
      <c r="I2519" t="str">
        <f>IF(LEFT(tbStoricoOrdini[[#This Row],[ARTICOLO]],3) = "COG","COG",LEFT(tbStoricoOrdini[[#This Row],[ARTICOLO]],FIND(" ",tbStoricoOrdini[[#This Row],[ARTICOLO]])-1))</f>
        <v>BAG</v>
      </c>
      <c r="J2519" t="str">
        <f>MID(tbStoricoOrdini[[#This Row],[ARTICOLO]],FIND(" ",tbStoricoOrdini[[#This Row],[ARTICOLO]])+1,4)</f>
        <v>2500</v>
      </c>
      <c r="K2519" t="str">
        <f>IFERROR(RIGHT(tbStoricoOrdini[[#This Row],[ARTICOLO]],LEN(tbStoricoOrdini[[#This Row],[ARTICOLO]])-FIND(" ",tbStoricoOrdini[[#This Row],[ARTICOLO]],FIND(" ",tbStoricoOrdini[[#This Row],[ARTICOLO]]) +1)),"")</f>
        <v>Plus</v>
      </c>
      <c r="L2519" s="3">
        <f>VLOOKUP(tbStoricoOrdini[[#This Row],[ARTICOLO]],tbArticoli[],2,FALSE)</f>
        <v>220</v>
      </c>
      <c r="M2519" s="22">
        <f>tbStoricoOrdini[[#This Row],[IMPORTO]]/tbStoricoOrdini[[#This Row],[PREZZO]]</f>
        <v>10.65</v>
      </c>
      <c r="N2519" t="s">
        <v>15</v>
      </c>
      <c r="O2519" s="8">
        <f>VLOOKUP(tbStoricoOrdini[[#This Row],[AGENTE]],tbAgenti[],2,FALSE)</f>
        <v>0.08</v>
      </c>
      <c r="P2519" s="2">
        <v>2343</v>
      </c>
      <c r="Q2519" s="2">
        <f>tbStoricoOrdini[[#This Row],[IMPORTO]]*tbStoricoOrdini[[#This Row],[% COMM.]]</f>
        <v>187.44</v>
      </c>
      <c r="R2519" s="2">
        <f>tbStoricoOrdini[[#This Row],[TOT. COMM.]]+tbStoricoOrdini[[#This Row],[IMPORTO]]</f>
        <v>2530.44</v>
      </c>
    </row>
    <row r="2520" spans="1:18">
      <c r="A2520" s="1">
        <v>43891</v>
      </c>
      <c r="B2520" s="7">
        <f>MONTH(tbStoricoOrdini[[#This Row],[DATA]])</f>
        <v>3</v>
      </c>
      <c r="C2520" t="s">
        <v>2615</v>
      </c>
      <c r="D2520" t="str">
        <f>RIGHT(tbStoricoOrdini[[#This Row],[ORDINE]],4)</f>
        <v>2517</v>
      </c>
      <c r="E2520" t="s">
        <v>49</v>
      </c>
      <c r="F2520" t="str">
        <f>VLOOKUP(tbStoricoOrdini[[#This Row],[CLIENTE]],tbClienti[],3,FALSE)</f>
        <v>Veneto</v>
      </c>
      <c r="G2520" t="str">
        <f>VLOOKUP(tbStoricoOrdini[[#This Row],[CLIENTE]],tbClienti[],7,FALSE)</f>
        <v>CC</v>
      </c>
      <c r="H2520" t="s">
        <v>66</v>
      </c>
      <c r="I2520" t="str">
        <f>IF(LEFT(tbStoricoOrdini[[#This Row],[ARTICOLO]],3) = "COG","COG",LEFT(tbStoricoOrdini[[#This Row],[ARTICOLO]],FIND(" ",tbStoricoOrdini[[#This Row],[ARTICOLO]])-1))</f>
        <v>BAG</v>
      </c>
      <c r="J2520" t="str">
        <f>MID(tbStoricoOrdini[[#This Row],[ARTICOLO]],FIND(" ",tbStoricoOrdini[[#This Row],[ARTICOLO]])+1,4)</f>
        <v>2500</v>
      </c>
      <c r="K2520" t="str">
        <f>IFERROR(RIGHT(tbStoricoOrdini[[#This Row],[ARTICOLO]],LEN(tbStoricoOrdini[[#This Row],[ARTICOLO]])-FIND(" ",tbStoricoOrdini[[#This Row],[ARTICOLO]],FIND(" ",tbStoricoOrdini[[#This Row],[ARTICOLO]]) +1)),"")</f>
        <v>Plus</v>
      </c>
      <c r="L2520" s="3">
        <f>VLOOKUP(tbStoricoOrdini[[#This Row],[ARTICOLO]],tbArticoli[],2,FALSE)</f>
        <v>220</v>
      </c>
      <c r="M2520" s="22">
        <f>tbStoricoOrdini[[#This Row],[IMPORTO]]/tbStoricoOrdini[[#This Row],[PREZZO]]</f>
        <v>0.69090909090909092</v>
      </c>
      <c r="N2520" t="s">
        <v>7</v>
      </c>
      <c r="O2520" s="8">
        <f>VLOOKUP(tbStoricoOrdini[[#This Row],[AGENTE]],tbAgenti[],2,FALSE)</f>
        <v>0.03</v>
      </c>
      <c r="P2520" s="2">
        <v>152</v>
      </c>
      <c r="Q2520" s="2">
        <f>tbStoricoOrdini[[#This Row],[IMPORTO]]*tbStoricoOrdini[[#This Row],[% COMM.]]</f>
        <v>4.5599999999999996</v>
      </c>
      <c r="R2520" s="2">
        <f>tbStoricoOrdini[[#This Row],[TOT. COMM.]]+tbStoricoOrdini[[#This Row],[IMPORTO]]</f>
        <v>156.56</v>
      </c>
    </row>
    <row r="2521" spans="1:18">
      <c r="A2521" s="1">
        <v>43891</v>
      </c>
      <c r="B2521" s="7">
        <f>MONTH(tbStoricoOrdini[[#This Row],[DATA]])</f>
        <v>3</v>
      </c>
      <c r="C2521" t="s">
        <v>2616</v>
      </c>
      <c r="D2521" t="str">
        <f>RIGHT(tbStoricoOrdini[[#This Row],[ORDINE]],4)</f>
        <v>2518</v>
      </c>
      <c r="E2521" t="s">
        <v>49</v>
      </c>
      <c r="F2521" t="str">
        <f>VLOOKUP(tbStoricoOrdini[[#This Row],[CLIENTE]],tbClienti[],3,FALSE)</f>
        <v>Veneto</v>
      </c>
      <c r="G2521" t="str">
        <f>VLOOKUP(tbStoricoOrdini[[#This Row],[CLIENTE]],tbClienti[],7,FALSE)</f>
        <v>CC</v>
      </c>
      <c r="H2521" t="s">
        <v>80</v>
      </c>
      <c r="I2521" t="str">
        <f>IF(LEFT(tbStoricoOrdini[[#This Row],[ARTICOLO]],3) = "COG","COG",LEFT(tbStoricoOrdini[[#This Row],[ARTICOLO]],FIND(" ",tbStoricoOrdini[[#This Row],[ARTICOLO]])-1))</f>
        <v>COG</v>
      </c>
      <c r="J2521" t="str">
        <f>MID(tbStoricoOrdini[[#This Row],[ARTICOLO]],FIND(" ",tbStoricoOrdini[[#This Row],[ARTICOLO]])+1,4)</f>
        <v>5000</v>
      </c>
      <c r="K2521" t="str">
        <f>IFERROR(RIGHT(tbStoricoOrdini[[#This Row],[ARTICOLO]],LEN(tbStoricoOrdini[[#This Row],[ARTICOLO]])-FIND(" ",tbStoricoOrdini[[#This Row],[ARTICOLO]],FIND(" ",tbStoricoOrdini[[#This Row],[ARTICOLO]]) +1)),"")</f>
        <v>Silver</v>
      </c>
      <c r="L2521" s="3">
        <f>VLOOKUP(tbStoricoOrdini[[#This Row],[ARTICOLO]],tbArticoli[],2,FALSE)</f>
        <v>300</v>
      </c>
      <c r="M2521" s="22">
        <f>tbStoricoOrdini[[#This Row],[IMPORTO]]/tbStoricoOrdini[[#This Row],[PREZZO]]</f>
        <v>0.11666666666666667</v>
      </c>
      <c r="N2521" t="s">
        <v>16</v>
      </c>
      <c r="O2521" s="8">
        <f>VLOOKUP(tbStoricoOrdini[[#This Row],[AGENTE]],tbAgenti[],2,FALSE)</f>
        <v>0.05</v>
      </c>
      <c r="P2521" s="2">
        <v>35</v>
      </c>
      <c r="Q2521" s="2">
        <f>tbStoricoOrdini[[#This Row],[IMPORTO]]*tbStoricoOrdini[[#This Row],[% COMM.]]</f>
        <v>1.75</v>
      </c>
      <c r="R2521" s="2">
        <f>tbStoricoOrdini[[#This Row],[TOT. COMM.]]+tbStoricoOrdini[[#This Row],[IMPORTO]]</f>
        <v>36.75</v>
      </c>
    </row>
    <row r="2522" spans="1:18">
      <c r="A2522" s="1">
        <v>43891</v>
      </c>
      <c r="B2522" s="7">
        <f>MONTH(tbStoricoOrdini[[#This Row],[DATA]])</f>
        <v>3</v>
      </c>
      <c r="C2522" t="s">
        <v>2617</v>
      </c>
      <c r="D2522" t="str">
        <f>RIGHT(tbStoricoOrdini[[#This Row],[ORDINE]],4)</f>
        <v>2519</v>
      </c>
      <c r="E2522" t="s">
        <v>49</v>
      </c>
      <c r="F2522" t="str">
        <f>VLOOKUP(tbStoricoOrdini[[#This Row],[CLIENTE]],tbClienti[],3,FALSE)</f>
        <v>Veneto</v>
      </c>
      <c r="G2522" t="str">
        <f>VLOOKUP(tbStoricoOrdini[[#This Row],[CLIENTE]],tbClienti[],7,FALSE)</f>
        <v>CC</v>
      </c>
      <c r="H2522" t="s">
        <v>68</v>
      </c>
      <c r="I2522" t="str">
        <f>IF(LEFT(tbStoricoOrdini[[#This Row],[ARTICOLO]],3) = "COG","COG",LEFT(tbStoricoOrdini[[#This Row],[ARTICOLO]],FIND(" ",tbStoricoOrdini[[#This Row],[ARTICOLO]])-1))</f>
        <v>BAG</v>
      </c>
      <c r="J2522" t="str">
        <f>MID(tbStoricoOrdini[[#This Row],[ARTICOLO]],FIND(" ",tbStoricoOrdini[[#This Row],[ARTICOLO]])+1,4)</f>
        <v>5000</v>
      </c>
      <c r="K2522" t="str">
        <f>IFERROR(RIGHT(tbStoricoOrdini[[#This Row],[ARTICOLO]],LEN(tbStoricoOrdini[[#This Row],[ARTICOLO]])-FIND(" ",tbStoricoOrdini[[#This Row],[ARTICOLO]],FIND(" ",tbStoricoOrdini[[#This Row],[ARTICOLO]]) +1)),"")</f>
        <v/>
      </c>
      <c r="L2522" s="3">
        <f>VLOOKUP(tbStoricoOrdini[[#This Row],[ARTICOLO]],tbArticoli[],2,FALSE)</f>
        <v>250</v>
      </c>
      <c r="M2522" s="22">
        <f>tbStoricoOrdini[[#This Row],[IMPORTO]]/tbStoricoOrdini[[#This Row],[PREZZO]]</f>
        <v>0.13200000000000001</v>
      </c>
      <c r="N2522" t="s">
        <v>16</v>
      </c>
      <c r="O2522" s="8">
        <f>VLOOKUP(tbStoricoOrdini[[#This Row],[AGENTE]],tbAgenti[],2,FALSE)</f>
        <v>0.05</v>
      </c>
      <c r="P2522" s="2">
        <v>33</v>
      </c>
      <c r="Q2522" s="2">
        <f>tbStoricoOrdini[[#This Row],[IMPORTO]]*tbStoricoOrdini[[#This Row],[% COMM.]]</f>
        <v>1.6500000000000001</v>
      </c>
      <c r="R2522" s="2">
        <f>tbStoricoOrdini[[#This Row],[TOT. COMM.]]+tbStoricoOrdini[[#This Row],[IMPORTO]]</f>
        <v>34.65</v>
      </c>
    </row>
    <row r="2523" spans="1:18">
      <c r="A2523" s="1">
        <v>43891</v>
      </c>
      <c r="B2523" s="7">
        <f>MONTH(tbStoricoOrdini[[#This Row],[DATA]])</f>
        <v>3</v>
      </c>
      <c r="C2523" t="s">
        <v>2618</v>
      </c>
      <c r="D2523" t="str">
        <f>RIGHT(tbStoricoOrdini[[#This Row],[ORDINE]],4)</f>
        <v>2520</v>
      </c>
      <c r="E2523" t="s">
        <v>49</v>
      </c>
      <c r="F2523" t="str">
        <f>VLOOKUP(tbStoricoOrdini[[#This Row],[CLIENTE]],tbClienti[],3,FALSE)</f>
        <v>Veneto</v>
      </c>
      <c r="G2523" t="str">
        <f>VLOOKUP(tbStoricoOrdini[[#This Row],[CLIENTE]],tbClienti[],7,FALSE)</f>
        <v>CC</v>
      </c>
      <c r="H2523" t="s">
        <v>68</v>
      </c>
      <c r="I2523" t="str">
        <f>IF(LEFT(tbStoricoOrdini[[#This Row],[ARTICOLO]],3) = "COG","COG",LEFT(tbStoricoOrdini[[#This Row],[ARTICOLO]],FIND(" ",tbStoricoOrdini[[#This Row],[ARTICOLO]])-1))</f>
        <v>BAG</v>
      </c>
      <c r="J2523" t="str">
        <f>MID(tbStoricoOrdini[[#This Row],[ARTICOLO]],FIND(" ",tbStoricoOrdini[[#This Row],[ARTICOLO]])+1,4)</f>
        <v>5000</v>
      </c>
      <c r="K2523" t="str">
        <f>IFERROR(RIGHT(tbStoricoOrdini[[#This Row],[ARTICOLO]],LEN(tbStoricoOrdini[[#This Row],[ARTICOLO]])-FIND(" ",tbStoricoOrdini[[#This Row],[ARTICOLO]],FIND(" ",tbStoricoOrdini[[#This Row],[ARTICOLO]]) +1)),"")</f>
        <v/>
      </c>
      <c r="L2523" s="3">
        <f>VLOOKUP(tbStoricoOrdini[[#This Row],[ARTICOLO]],tbArticoli[],2,FALSE)</f>
        <v>250</v>
      </c>
      <c r="M2523" s="22">
        <f>tbStoricoOrdini[[#This Row],[IMPORTO]]/tbStoricoOrdini[[#This Row],[PREZZO]]</f>
        <v>0.432</v>
      </c>
      <c r="N2523" t="s">
        <v>7</v>
      </c>
      <c r="O2523" s="8">
        <f>VLOOKUP(tbStoricoOrdini[[#This Row],[AGENTE]],tbAgenti[],2,FALSE)</f>
        <v>0.03</v>
      </c>
      <c r="P2523" s="2">
        <v>108</v>
      </c>
      <c r="Q2523" s="2">
        <f>tbStoricoOrdini[[#This Row],[IMPORTO]]*tbStoricoOrdini[[#This Row],[% COMM.]]</f>
        <v>3.2399999999999998</v>
      </c>
      <c r="R2523" s="2">
        <f>tbStoricoOrdini[[#This Row],[TOT. COMM.]]+tbStoricoOrdini[[#This Row],[IMPORTO]]</f>
        <v>111.24</v>
      </c>
    </row>
    <row r="2524" spans="1:18">
      <c r="A2524" s="1">
        <v>43891</v>
      </c>
      <c r="B2524" s="7">
        <f>MONTH(tbStoricoOrdini[[#This Row],[DATA]])</f>
        <v>3</v>
      </c>
      <c r="C2524" t="s">
        <v>2619</v>
      </c>
      <c r="D2524" t="str">
        <f>RIGHT(tbStoricoOrdini[[#This Row],[ORDINE]],4)</f>
        <v>2521</v>
      </c>
      <c r="E2524" t="s">
        <v>49</v>
      </c>
      <c r="F2524" t="str">
        <f>VLOOKUP(tbStoricoOrdini[[#This Row],[CLIENTE]],tbClienti[],3,FALSE)</f>
        <v>Veneto</v>
      </c>
      <c r="G2524" t="str">
        <f>VLOOKUP(tbStoricoOrdini[[#This Row],[CLIENTE]],tbClienti[],7,FALSE)</f>
        <v>CC</v>
      </c>
      <c r="H2524" t="s">
        <v>71</v>
      </c>
      <c r="I2524" t="str">
        <f>IF(LEFT(tbStoricoOrdini[[#This Row],[ARTICOLO]],3) = "COG","COG",LEFT(tbStoricoOrdini[[#This Row],[ARTICOLO]],FIND(" ",tbStoricoOrdini[[#This Row],[ARTICOLO]])-1))</f>
        <v>EB07</v>
      </c>
      <c r="J2524" t="str">
        <f>MID(tbStoricoOrdini[[#This Row],[ARTICOLO]],FIND(" ",tbStoricoOrdini[[#This Row],[ARTICOLO]])+1,4)</f>
        <v>5000</v>
      </c>
      <c r="K2524" t="str">
        <f>IFERROR(RIGHT(tbStoricoOrdini[[#This Row],[ARTICOLO]],LEN(tbStoricoOrdini[[#This Row],[ARTICOLO]])-FIND(" ",tbStoricoOrdini[[#This Row],[ARTICOLO]],FIND(" ",tbStoricoOrdini[[#This Row],[ARTICOLO]]) +1)),"")</f>
        <v/>
      </c>
      <c r="L2524" s="3">
        <f>VLOOKUP(tbStoricoOrdini[[#This Row],[ARTICOLO]],tbArticoli[],2,FALSE)</f>
        <v>140</v>
      </c>
      <c r="M2524" s="22">
        <f>tbStoricoOrdini[[#This Row],[IMPORTO]]/tbStoricoOrdini[[#This Row],[PREZZO]]</f>
        <v>0.11428571428571428</v>
      </c>
      <c r="N2524" t="s">
        <v>16</v>
      </c>
      <c r="O2524" s="8">
        <f>VLOOKUP(tbStoricoOrdini[[#This Row],[AGENTE]],tbAgenti[],2,FALSE)</f>
        <v>0.05</v>
      </c>
      <c r="P2524" s="2">
        <v>16</v>
      </c>
      <c r="Q2524" s="2">
        <f>tbStoricoOrdini[[#This Row],[IMPORTO]]*tbStoricoOrdini[[#This Row],[% COMM.]]</f>
        <v>0.8</v>
      </c>
      <c r="R2524" s="2">
        <f>tbStoricoOrdini[[#This Row],[TOT. COMM.]]+tbStoricoOrdini[[#This Row],[IMPORTO]]</f>
        <v>16.8</v>
      </c>
    </row>
    <row r="2525" spans="1:18">
      <c r="A2525" s="1">
        <v>43891</v>
      </c>
      <c r="B2525" s="7">
        <f>MONTH(tbStoricoOrdini[[#This Row],[DATA]])</f>
        <v>3</v>
      </c>
      <c r="C2525" t="s">
        <v>2620</v>
      </c>
      <c r="D2525" t="str">
        <f>RIGHT(tbStoricoOrdini[[#This Row],[ORDINE]],4)</f>
        <v>2522</v>
      </c>
      <c r="E2525" t="s">
        <v>49</v>
      </c>
      <c r="F2525" t="str">
        <f>VLOOKUP(tbStoricoOrdini[[#This Row],[CLIENTE]],tbClienti[],3,FALSE)</f>
        <v>Veneto</v>
      </c>
      <c r="G2525" t="str">
        <f>VLOOKUP(tbStoricoOrdini[[#This Row],[CLIENTE]],tbClienti[],7,FALSE)</f>
        <v>CC</v>
      </c>
      <c r="H2525" t="s">
        <v>71</v>
      </c>
      <c r="I2525" t="str">
        <f>IF(LEFT(tbStoricoOrdini[[#This Row],[ARTICOLO]],3) = "COG","COG",LEFT(tbStoricoOrdini[[#This Row],[ARTICOLO]],FIND(" ",tbStoricoOrdini[[#This Row],[ARTICOLO]])-1))</f>
        <v>EB07</v>
      </c>
      <c r="J2525" t="str">
        <f>MID(tbStoricoOrdini[[#This Row],[ARTICOLO]],FIND(" ",tbStoricoOrdini[[#This Row],[ARTICOLO]])+1,4)</f>
        <v>5000</v>
      </c>
      <c r="K2525" t="str">
        <f>IFERROR(RIGHT(tbStoricoOrdini[[#This Row],[ARTICOLO]],LEN(tbStoricoOrdini[[#This Row],[ARTICOLO]])-FIND(" ",tbStoricoOrdini[[#This Row],[ARTICOLO]],FIND(" ",tbStoricoOrdini[[#This Row],[ARTICOLO]]) +1)),"")</f>
        <v/>
      </c>
      <c r="L2525" s="3">
        <f>VLOOKUP(tbStoricoOrdini[[#This Row],[ARTICOLO]],tbArticoli[],2,FALSE)</f>
        <v>140</v>
      </c>
      <c r="M2525" s="22">
        <f>tbStoricoOrdini[[#This Row],[IMPORTO]]/tbStoricoOrdini[[#This Row],[PREZZO]]</f>
        <v>0.85</v>
      </c>
      <c r="N2525" t="s">
        <v>39</v>
      </c>
      <c r="O2525" s="8">
        <f>VLOOKUP(tbStoricoOrdini[[#This Row],[AGENTE]],tbAgenti[],2,FALSE)</f>
        <v>0.05</v>
      </c>
      <c r="P2525" s="2">
        <v>119</v>
      </c>
      <c r="Q2525" s="2">
        <f>tbStoricoOrdini[[#This Row],[IMPORTO]]*tbStoricoOrdini[[#This Row],[% COMM.]]</f>
        <v>5.95</v>
      </c>
      <c r="R2525" s="2">
        <f>tbStoricoOrdini[[#This Row],[TOT. COMM.]]+tbStoricoOrdini[[#This Row],[IMPORTO]]</f>
        <v>124.95</v>
      </c>
    </row>
    <row r="2526" spans="1:18">
      <c r="A2526" s="1">
        <v>43891</v>
      </c>
      <c r="B2526" s="7">
        <f>MONTH(tbStoricoOrdini[[#This Row],[DATA]])</f>
        <v>3</v>
      </c>
      <c r="C2526" t="s">
        <v>2621</v>
      </c>
      <c r="D2526" t="str">
        <f>RIGHT(tbStoricoOrdini[[#This Row],[ORDINE]],4)</f>
        <v>2523</v>
      </c>
      <c r="E2526" t="s">
        <v>49</v>
      </c>
      <c r="F2526" t="str">
        <f>VLOOKUP(tbStoricoOrdini[[#This Row],[CLIENTE]],tbClienti[],3,FALSE)</f>
        <v>Veneto</v>
      </c>
      <c r="G2526" t="str">
        <f>VLOOKUP(tbStoricoOrdini[[#This Row],[CLIENTE]],tbClienti[],7,FALSE)</f>
        <v>CC</v>
      </c>
      <c r="H2526" t="s">
        <v>71</v>
      </c>
      <c r="I2526" t="str">
        <f>IF(LEFT(tbStoricoOrdini[[#This Row],[ARTICOLO]],3) = "COG","COG",LEFT(tbStoricoOrdini[[#This Row],[ARTICOLO]],FIND(" ",tbStoricoOrdini[[#This Row],[ARTICOLO]])-1))</f>
        <v>EB07</v>
      </c>
      <c r="J2526" t="str">
        <f>MID(tbStoricoOrdini[[#This Row],[ARTICOLO]],FIND(" ",tbStoricoOrdini[[#This Row],[ARTICOLO]])+1,4)</f>
        <v>5000</v>
      </c>
      <c r="K2526" t="str">
        <f>IFERROR(RIGHT(tbStoricoOrdini[[#This Row],[ARTICOLO]],LEN(tbStoricoOrdini[[#This Row],[ARTICOLO]])-FIND(" ",tbStoricoOrdini[[#This Row],[ARTICOLO]],FIND(" ",tbStoricoOrdini[[#This Row],[ARTICOLO]]) +1)),"")</f>
        <v/>
      </c>
      <c r="L2526" s="3">
        <f>VLOOKUP(tbStoricoOrdini[[#This Row],[ARTICOLO]],tbArticoli[],2,FALSE)</f>
        <v>140</v>
      </c>
      <c r="M2526" s="22">
        <f>tbStoricoOrdini[[#This Row],[IMPORTO]]/tbStoricoOrdini[[#This Row],[PREZZO]]</f>
        <v>2.842857142857143</v>
      </c>
      <c r="N2526" t="s">
        <v>11</v>
      </c>
      <c r="O2526" s="8">
        <f>VLOOKUP(tbStoricoOrdini[[#This Row],[AGENTE]],tbAgenti[],2,FALSE)</f>
        <v>0.04</v>
      </c>
      <c r="P2526" s="2">
        <v>398</v>
      </c>
      <c r="Q2526" s="2">
        <f>tbStoricoOrdini[[#This Row],[IMPORTO]]*tbStoricoOrdini[[#This Row],[% COMM.]]</f>
        <v>15.92</v>
      </c>
      <c r="R2526" s="2">
        <f>tbStoricoOrdini[[#This Row],[TOT. COMM.]]+tbStoricoOrdini[[#This Row],[IMPORTO]]</f>
        <v>413.92</v>
      </c>
    </row>
    <row r="2527" spans="1:18">
      <c r="A2527" s="1">
        <v>43891</v>
      </c>
      <c r="B2527" s="7">
        <f>MONTH(tbStoricoOrdini[[#This Row],[DATA]])</f>
        <v>3</v>
      </c>
      <c r="C2527" t="s">
        <v>2622</v>
      </c>
      <c r="D2527" t="str">
        <f>RIGHT(tbStoricoOrdini[[#This Row],[ORDINE]],4)</f>
        <v>2524</v>
      </c>
      <c r="E2527" t="s">
        <v>49</v>
      </c>
      <c r="F2527" t="str">
        <f>VLOOKUP(tbStoricoOrdini[[#This Row],[CLIENTE]],tbClienti[],3,FALSE)</f>
        <v>Veneto</v>
      </c>
      <c r="G2527" t="str">
        <f>VLOOKUP(tbStoricoOrdini[[#This Row],[CLIENTE]],tbClienti[],7,FALSE)</f>
        <v>CC</v>
      </c>
      <c r="H2527" t="s">
        <v>71</v>
      </c>
      <c r="I2527" t="str">
        <f>IF(LEFT(tbStoricoOrdini[[#This Row],[ARTICOLO]],3) = "COG","COG",LEFT(tbStoricoOrdini[[#This Row],[ARTICOLO]],FIND(" ",tbStoricoOrdini[[#This Row],[ARTICOLO]])-1))</f>
        <v>EB07</v>
      </c>
      <c r="J2527" t="str">
        <f>MID(tbStoricoOrdini[[#This Row],[ARTICOLO]],FIND(" ",tbStoricoOrdini[[#This Row],[ARTICOLO]])+1,4)</f>
        <v>5000</v>
      </c>
      <c r="K2527" t="str">
        <f>IFERROR(RIGHT(tbStoricoOrdini[[#This Row],[ARTICOLO]],LEN(tbStoricoOrdini[[#This Row],[ARTICOLO]])-FIND(" ",tbStoricoOrdini[[#This Row],[ARTICOLO]],FIND(" ",tbStoricoOrdini[[#This Row],[ARTICOLO]]) +1)),"")</f>
        <v/>
      </c>
      <c r="L2527" s="3">
        <f>VLOOKUP(tbStoricoOrdini[[#This Row],[ARTICOLO]],tbArticoli[],2,FALSE)</f>
        <v>140</v>
      </c>
      <c r="M2527" s="22">
        <f>tbStoricoOrdini[[#This Row],[IMPORTO]]/tbStoricoOrdini[[#This Row],[PREZZO]]</f>
        <v>2.9428571428571431</v>
      </c>
      <c r="N2527" t="s">
        <v>7</v>
      </c>
      <c r="O2527" s="8">
        <f>VLOOKUP(tbStoricoOrdini[[#This Row],[AGENTE]],tbAgenti[],2,FALSE)</f>
        <v>0.03</v>
      </c>
      <c r="P2527" s="2">
        <v>412</v>
      </c>
      <c r="Q2527" s="2">
        <f>tbStoricoOrdini[[#This Row],[IMPORTO]]*tbStoricoOrdini[[#This Row],[% COMM.]]</f>
        <v>12.36</v>
      </c>
      <c r="R2527" s="2">
        <f>tbStoricoOrdini[[#This Row],[TOT. COMM.]]+tbStoricoOrdini[[#This Row],[IMPORTO]]</f>
        <v>424.36</v>
      </c>
    </row>
    <row r="2528" spans="1:18">
      <c r="A2528" s="1">
        <v>43891</v>
      </c>
      <c r="B2528" s="7">
        <f>MONTH(tbStoricoOrdini[[#This Row],[DATA]])</f>
        <v>3</v>
      </c>
      <c r="C2528" t="s">
        <v>2623</v>
      </c>
      <c r="D2528" t="str">
        <f>RIGHT(tbStoricoOrdini[[#This Row],[ORDINE]],4)</f>
        <v>2525</v>
      </c>
      <c r="E2528" t="s">
        <v>49</v>
      </c>
      <c r="F2528" t="str">
        <f>VLOOKUP(tbStoricoOrdini[[#This Row],[CLIENTE]],tbClienti[],3,FALSE)</f>
        <v>Veneto</v>
      </c>
      <c r="G2528" t="str">
        <f>VLOOKUP(tbStoricoOrdini[[#This Row],[CLIENTE]],tbClienti[],7,FALSE)</f>
        <v>CC</v>
      </c>
      <c r="H2528" t="s">
        <v>72</v>
      </c>
      <c r="I2528" t="str">
        <f>IF(LEFT(tbStoricoOrdini[[#This Row],[ARTICOLO]],3) = "COG","COG",LEFT(tbStoricoOrdini[[#This Row],[ARTICOLO]],FIND(" ",tbStoricoOrdini[[#This Row],[ARTICOLO]])-1))</f>
        <v>EB06</v>
      </c>
      <c r="J2528" t="str">
        <f>MID(tbStoricoOrdini[[#This Row],[ARTICOLO]],FIND(" ",tbStoricoOrdini[[#This Row],[ARTICOLO]])+1,4)</f>
        <v>3000</v>
      </c>
      <c r="K2528" t="str">
        <f>IFERROR(RIGHT(tbStoricoOrdini[[#This Row],[ARTICOLO]],LEN(tbStoricoOrdini[[#This Row],[ARTICOLO]])-FIND(" ",tbStoricoOrdini[[#This Row],[ARTICOLO]],FIND(" ",tbStoricoOrdini[[#This Row],[ARTICOLO]]) +1)),"")</f>
        <v>Medium</v>
      </c>
      <c r="L2528" s="3">
        <f>VLOOKUP(tbStoricoOrdini[[#This Row],[ARTICOLO]],tbArticoli[],2,FALSE)</f>
        <v>120</v>
      </c>
      <c r="M2528" s="22">
        <f>tbStoricoOrdini[[#This Row],[IMPORTO]]/tbStoricoOrdini[[#This Row],[PREZZO]]</f>
        <v>0.49166666666666664</v>
      </c>
      <c r="N2528" t="s">
        <v>16</v>
      </c>
      <c r="O2528" s="8">
        <f>VLOOKUP(tbStoricoOrdini[[#This Row],[AGENTE]],tbAgenti[],2,FALSE)</f>
        <v>0.05</v>
      </c>
      <c r="P2528" s="2">
        <v>59</v>
      </c>
      <c r="Q2528" s="2">
        <f>tbStoricoOrdini[[#This Row],[IMPORTO]]*tbStoricoOrdini[[#This Row],[% COMM.]]</f>
        <v>2.95</v>
      </c>
      <c r="R2528" s="2">
        <f>tbStoricoOrdini[[#This Row],[TOT. COMM.]]+tbStoricoOrdini[[#This Row],[IMPORTO]]</f>
        <v>61.95</v>
      </c>
    </row>
    <row r="2529" spans="1:18">
      <c r="A2529" s="1">
        <v>43891</v>
      </c>
      <c r="B2529" s="7">
        <f>MONTH(tbStoricoOrdini[[#This Row],[DATA]])</f>
        <v>3</v>
      </c>
      <c r="C2529" t="s">
        <v>2624</v>
      </c>
      <c r="D2529" t="str">
        <f>RIGHT(tbStoricoOrdini[[#This Row],[ORDINE]],4)</f>
        <v>2526</v>
      </c>
      <c r="E2529" t="s">
        <v>49</v>
      </c>
      <c r="F2529" t="str">
        <f>VLOOKUP(tbStoricoOrdini[[#This Row],[CLIENTE]],tbClienti[],3,FALSE)</f>
        <v>Veneto</v>
      </c>
      <c r="G2529" t="str">
        <f>VLOOKUP(tbStoricoOrdini[[#This Row],[CLIENTE]],tbClienti[],7,FALSE)</f>
        <v>CC</v>
      </c>
      <c r="H2529" t="s">
        <v>72</v>
      </c>
      <c r="I2529" t="str">
        <f>IF(LEFT(tbStoricoOrdini[[#This Row],[ARTICOLO]],3) = "COG","COG",LEFT(tbStoricoOrdini[[#This Row],[ARTICOLO]],FIND(" ",tbStoricoOrdini[[#This Row],[ARTICOLO]])-1))</f>
        <v>EB06</v>
      </c>
      <c r="J2529" t="str">
        <f>MID(tbStoricoOrdini[[#This Row],[ARTICOLO]],FIND(" ",tbStoricoOrdini[[#This Row],[ARTICOLO]])+1,4)</f>
        <v>3000</v>
      </c>
      <c r="K2529" t="str">
        <f>IFERROR(RIGHT(tbStoricoOrdini[[#This Row],[ARTICOLO]],LEN(tbStoricoOrdini[[#This Row],[ARTICOLO]])-FIND(" ",tbStoricoOrdini[[#This Row],[ARTICOLO]],FIND(" ",tbStoricoOrdini[[#This Row],[ARTICOLO]]) +1)),"")</f>
        <v>Medium</v>
      </c>
      <c r="L2529" s="3">
        <f>VLOOKUP(tbStoricoOrdini[[#This Row],[ARTICOLO]],tbArticoli[],2,FALSE)</f>
        <v>120</v>
      </c>
      <c r="M2529" s="22">
        <f>tbStoricoOrdini[[#This Row],[IMPORTO]]/tbStoricoOrdini[[#This Row],[PREZZO]]</f>
        <v>1.5083333333333333</v>
      </c>
      <c r="N2529" t="s">
        <v>39</v>
      </c>
      <c r="O2529" s="8">
        <f>VLOOKUP(tbStoricoOrdini[[#This Row],[AGENTE]],tbAgenti[],2,FALSE)</f>
        <v>0.05</v>
      </c>
      <c r="P2529" s="2">
        <v>181</v>
      </c>
      <c r="Q2529" s="2">
        <f>tbStoricoOrdini[[#This Row],[IMPORTO]]*tbStoricoOrdini[[#This Row],[% COMM.]]</f>
        <v>9.0500000000000007</v>
      </c>
      <c r="R2529" s="2">
        <f>tbStoricoOrdini[[#This Row],[TOT. COMM.]]+tbStoricoOrdini[[#This Row],[IMPORTO]]</f>
        <v>190.05</v>
      </c>
    </row>
    <row r="2530" spans="1:18">
      <c r="A2530" s="1">
        <v>43891</v>
      </c>
      <c r="B2530" s="7">
        <f>MONTH(tbStoricoOrdini[[#This Row],[DATA]])</f>
        <v>3</v>
      </c>
      <c r="C2530" t="s">
        <v>2625</v>
      </c>
      <c r="D2530" t="str">
        <f>RIGHT(tbStoricoOrdini[[#This Row],[ORDINE]],4)</f>
        <v>2527</v>
      </c>
      <c r="E2530" t="s">
        <v>49</v>
      </c>
      <c r="F2530" t="str">
        <f>VLOOKUP(tbStoricoOrdini[[#This Row],[CLIENTE]],tbClienti[],3,FALSE)</f>
        <v>Veneto</v>
      </c>
      <c r="G2530" t="str">
        <f>VLOOKUP(tbStoricoOrdini[[#This Row],[CLIENTE]],tbClienti[],7,FALSE)</f>
        <v>CC</v>
      </c>
      <c r="H2530" t="s">
        <v>72</v>
      </c>
      <c r="I2530" t="str">
        <f>IF(LEFT(tbStoricoOrdini[[#This Row],[ARTICOLO]],3) = "COG","COG",LEFT(tbStoricoOrdini[[#This Row],[ARTICOLO]],FIND(" ",tbStoricoOrdini[[#This Row],[ARTICOLO]])-1))</f>
        <v>EB06</v>
      </c>
      <c r="J2530" t="str">
        <f>MID(tbStoricoOrdini[[#This Row],[ARTICOLO]],FIND(" ",tbStoricoOrdini[[#This Row],[ARTICOLO]])+1,4)</f>
        <v>3000</v>
      </c>
      <c r="K2530" t="str">
        <f>IFERROR(RIGHT(tbStoricoOrdini[[#This Row],[ARTICOLO]],LEN(tbStoricoOrdini[[#This Row],[ARTICOLO]])-FIND(" ",tbStoricoOrdini[[#This Row],[ARTICOLO]],FIND(" ",tbStoricoOrdini[[#This Row],[ARTICOLO]]) +1)),"")</f>
        <v>Medium</v>
      </c>
      <c r="L2530" s="3">
        <f>VLOOKUP(tbStoricoOrdini[[#This Row],[ARTICOLO]],tbArticoli[],2,FALSE)</f>
        <v>120</v>
      </c>
      <c r="M2530" s="22">
        <f>tbStoricoOrdini[[#This Row],[IMPORTO]]/tbStoricoOrdini[[#This Row],[PREZZO]]</f>
        <v>32.225000000000001</v>
      </c>
      <c r="N2530" t="s">
        <v>11</v>
      </c>
      <c r="O2530" s="8">
        <f>VLOOKUP(tbStoricoOrdini[[#This Row],[AGENTE]],tbAgenti[],2,FALSE)</f>
        <v>0.04</v>
      </c>
      <c r="P2530" s="2">
        <v>3867</v>
      </c>
      <c r="Q2530" s="2">
        <f>tbStoricoOrdini[[#This Row],[IMPORTO]]*tbStoricoOrdini[[#This Row],[% COMM.]]</f>
        <v>154.68</v>
      </c>
      <c r="R2530" s="2">
        <f>tbStoricoOrdini[[#This Row],[TOT. COMM.]]+tbStoricoOrdini[[#This Row],[IMPORTO]]</f>
        <v>4021.68</v>
      </c>
    </row>
    <row r="2531" spans="1:18">
      <c r="A2531" s="1">
        <v>43891</v>
      </c>
      <c r="B2531" s="7">
        <f>MONTH(tbStoricoOrdini[[#This Row],[DATA]])</f>
        <v>3</v>
      </c>
      <c r="C2531" t="s">
        <v>2626</v>
      </c>
      <c r="D2531" t="str">
        <f>RIGHT(tbStoricoOrdini[[#This Row],[ORDINE]],4)</f>
        <v>2528</v>
      </c>
      <c r="E2531" t="s">
        <v>49</v>
      </c>
      <c r="F2531" t="str">
        <f>VLOOKUP(tbStoricoOrdini[[#This Row],[CLIENTE]],tbClienti[],3,FALSE)</f>
        <v>Veneto</v>
      </c>
      <c r="G2531" t="str">
        <f>VLOOKUP(tbStoricoOrdini[[#This Row],[CLIENTE]],tbClienti[],7,FALSE)</f>
        <v>CC</v>
      </c>
      <c r="H2531" t="s">
        <v>72</v>
      </c>
      <c r="I2531" t="str">
        <f>IF(LEFT(tbStoricoOrdini[[#This Row],[ARTICOLO]],3) = "COG","COG",LEFT(tbStoricoOrdini[[#This Row],[ARTICOLO]],FIND(" ",tbStoricoOrdini[[#This Row],[ARTICOLO]])-1))</f>
        <v>EB06</v>
      </c>
      <c r="J2531" t="str">
        <f>MID(tbStoricoOrdini[[#This Row],[ARTICOLO]],FIND(" ",tbStoricoOrdini[[#This Row],[ARTICOLO]])+1,4)</f>
        <v>3000</v>
      </c>
      <c r="K2531" t="str">
        <f>IFERROR(RIGHT(tbStoricoOrdini[[#This Row],[ARTICOLO]],LEN(tbStoricoOrdini[[#This Row],[ARTICOLO]])-FIND(" ",tbStoricoOrdini[[#This Row],[ARTICOLO]],FIND(" ",tbStoricoOrdini[[#This Row],[ARTICOLO]]) +1)),"")</f>
        <v>Medium</v>
      </c>
      <c r="L2531" s="3">
        <f>VLOOKUP(tbStoricoOrdini[[#This Row],[ARTICOLO]],tbArticoli[],2,FALSE)</f>
        <v>120</v>
      </c>
      <c r="M2531" s="22">
        <f>tbStoricoOrdini[[#This Row],[IMPORTO]]/tbStoricoOrdini[[#This Row],[PREZZO]]</f>
        <v>2.625</v>
      </c>
      <c r="N2531" t="s">
        <v>15</v>
      </c>
      <c r="O2531" s="8">
        <f>VLOOKUP(tbStoricoOrdini[[#This Row],[AGENTE]],tbAgenti[],2,FALSE)</f>
        <v>0.08</v>
      </c>
      <c r="P2531" s="2">
        <v>315</v>
      </c>
      <c r="Q2531" s="2">
        <f>tbStoricoOrdini[[#This Row],[IMPORTO]]*tbStoricoOrdini[[#This Row],[% COMM.]]</f>
        <v>25.2</v>
      </c>
      <c r="R2531" s="2">
        <f>tbStoricoOrdini[[#This Row],[TOT. COMM.]]+tbStoricoOrdini[[#This Row],[IMPORTO]]</f>
        <v>340.2</v>
      </c>
    </row>
    <row r="2532" spans="1:18">
      <c r="A2532" s="1">
        <v>43891</v>
      </c>
      <c r="B2532" s="7">
        <f>MONTH(tbStoricoOrdini[[#This Row],[DATA]])</f>
        <v>3</v>
      </c>
      <c r="C2532" t="s">
        <v>2627</v>
      </c>
      <c r="D2532" t="str">
        <f>RIGHT(tbStoricoOrdini[[#This Row],[ORDINE]],4)</f>
        <v>2529</v>
      </c>
      <c r="E2532" t="s">
        <v>49</v>
      </c>
      <c r="F2532" t="str">
        <f>VLOOKUP(tbStoricoOrdini[[#This Row],[CLIENTE]],tbClienti[],3,FALSE)</f>
        <v>Veneto</v>
      </c>
      <c r="G2532" t="str">
        <f>VLOOKUP(tbStoricoOrdini[[#This Row],[CLIENTE]],tbClienti[],7,FALSE)</f>
        <v>CC</v>
      </c>
      <c r="H2532" t="s">
        <v>72</v>
      </c>
      <c r="I2532" t="str">
        <f>IF(LEFT(tbStoricoOrdini[[#This Row],[ARTICOLO]],3) = "COG","COG",LEFT(tbStoricoOrdini[[#This Row],[ARTICOLO]],FIND(" ",tbStoricoOrdini[[#This Row],[ARTICOLO]])-1))</f>
        <v>EB06</v>
      </c>
      <c r="J2532" t="str">
        <f>MID(tbStoricoOrdini[[#This Row],[ARTICOLO]],FIND(" ",tbStoricoOrdini[[#This Row],[ARTICOLO]])+1,4)</f>
        <v>3000</v>
      </c>
      <c r="K2532" t="str">
        <f>IFERROR(RIGHT(tbStoricoOrdini[[#This Row],[ARTICOLO]],LEN(tbStoricoOrdini[[#This Row],[ARTICOLO]])-FIND(" ",tbStoricoOrdini[[#This Row],[ARTICOLO]],FIND(" ",tbStoricoOrdini[[#This Row],[ARTICOLO]]) +1)),"")</f>
        <v>Medium</v>
      </c>
      <c r="L2532" s="3">
        <f>VLOOKUP(tbStoricoOrdini[[#This Row],[ARTICOLO]],tbArticoli[],2,FALSE)</f>
        <v>120</v>
      </c>
      <c r="M2532" s="22">
        <f>tbStoricoOrdini[[#This Row],[IMPORTO]]/tbStoricoOrdini[[#This Row],[PREZZO]]</f>
        <v>3</v>
      </c>
      <c r="N2532" t="s">
        <v>7</v>
      </c>
      <c r="O2532" s="8">
        <f>VLOOKUP(tbStoricoOrdini[[#This Row],[AGENTE]],tbAgenti[],2,FALSE)</f>
        <v>0.03</v>
      </c>
      <c r="P2532" s="2">
        <v>360</v>
      </c>
      <c r="Q2532" s="2">
        <f>tbStoricoOrdini[[#This Row],[IMPORTO]]*tbStoricoOrdini[[#This Row],[% COMM.]]</f>
        <v>10.799999999999999</v>
      </c>
      <c r="R2532" s="2">
        <f>tbStoricoOrdini[[#This Row],[TOT. COMM.]]+tbStoricoOrdini[[#This Row],[IMPORTO]]</f>
        <v>370.8</v>
      </c>
    </row>
    <row r="2533" spans="1:18">
      <c r="A2533" s="1">
        <v>43891</v>
      </c>
      <c r="B2533" s="7">
        <f>MONTH(tbStoricoOrdini[[#This Row],[DATA]])</f>
        <v>3</v>
      </c>
      <c r="C2533" t="s">
        <v>2628</v>
      </c>
      <c r="D2533" t="str">
        <f>RIGHT(tbStoricoOrdini[[#This Row],[ORDINE]],4)</f>
        <v>2530</v>
      </c>
      <c r="E2533" t="s">
        <v>49</v>
      </c>
      <c r="F2533" t="str">
        <f>VLOOKUP(tbStoricoOrdini[[#This Row],[CLIENTE]],tbClienti[],3,FALSE)</f>
        <v>Veneto</v>
      </c>
      <c r="G2533" t="str">
        <f>VLOOKUP(tbStoricoOrdini[[#This Row],[CLIENTE]],tbClienti[],7,FALSE)</f>
        <v>CC</v>
      </c>
      <c r="H2533" t="s">
        <v>72</v>
      </c>
      <c r="I2533" t="str">
        <f>IF(LEFT(tbStoricoOrdini[[#This Row],[ARTICOLO]],3) = "COG","COG",LEFT(tbStoricoOrdini[[#This Row],[ARTICOLO]],FIND(" ",tbStoricoOrdini[[#This Row],[ARTICOLO]])-1))</f>
        <v>EB06</v>
      </c>
      <c r="J2533" t="str">
        <f>MID(tbStoricoOrdini[[#This Row],[ARTICOLO]],FIND(" ",tbStoricoOrdini[[#This Row],[ARTICOLO]])+1,4)</f>
        <v>3000</v>
      </c>
      <c r="K2533" t="str">
        <f>IFERROR(RIGHT(tbStoricoOrdini[[#This Row],[ARTICOLO]],LEN(tbStoricoOrdini[[#This Row],[ARTICOLO]])-FIND(" ",tbStoricoOrdini[[#This Row],[ARTICOLO]],FIND(" ",tbStoricoOrdini[[#This Row],[ARTICOLO]]) +1)),"")</f>
        <v>Medium</v>
      </c>
      <c r="L2533" s="3">
        <f>VLOOKUP(tbStoricoOrdini[[#This Row],[ARTICOLO]],tbArticoli[],2,FALSE)</f>
        <v>120</v>
      </c>
      <c r="M2533" s="22">
        <f>tbStoricoOrdini[[#This Row],[IMPORTO]]/tbStoricoOrdini[[#This Row],[PREZZO]]</f>
        <v>0.77500000000000002</v>
      </c>
      <c r="N2533" t="s">
        <v>18</v>
      </c>
      <c r="O2533" s="8">
        <f>VLOOKUP(tbStoricoOrdini[[#This Row],[AGENTE]],tbAgenti[],2,FALSE)</f>
        <v>0.03</v>
      </c>
      <c r="P2533" s="2">
        <v>93</v>
      </c>
      <c r="Q2533" s="2">
        <f>tbStoricoOrdini[[#This Row],[IMPORTO]]*tbStoricoOrdini[[#This Row],[% COMM.]]</f>
        <v>2.79</v>
      </c>
      <c r="R2533" s="2">
        <f>tbStoricoOrdini[[#This Row],[TOT. COMM.]]+tbStoricoOrdini[[#This Row],[IMPORTO]]</f>
        <v>95.79</v>
      </c>
    </row>
    <row r="2534" spans="1:18">
      <c r="A2534" s="1">
        <v>43891</v>
      </c>
      <c r="B2534" s="7">
        <f>MONTH(tbStoricoOrdini[[#This Row],[DATA]])</f>
        <v>3</v>
      </c>
      <c r="C2534" t="s">
        <v>2629</v>
      </c>
      <c r="D2534" t="str">
        <f>RIGHT(tbStoricoOrdini[[#This Row],[ORDINE]],4)</f>
        <v>2531</v>
      </c>
      <c r="E2534" t="s">
        <v>49</v>
      </c>
      <c r="F2534" t="str">
        <f>VLOOKUP(tbStoricoOrdini[[#This Row],[CLIENTE]],tbClienti[],3,FALSE)</f>
        <v>Veneto</v>
      </c>
      <c r="G2534" t="str">
        <f>VLOOKUP(tbStoricoOrdini[[#This Row],[CLIENTE]],tbClienti[],7,FALSE)</f>
        <v>CC</v>
      </c>
      <c r="H2534" t="s">
        <v>73</v>
      </c>
      <c r="I2534" t="str">
        <f>IF(LEFT(tbStoricoOrdini[[#This Row],[ARTICOLO]],3) = "COG","COG",LEFT(tbStoricoOrdini[[#This Row],[ARTICOLO]],FIND(" ",tbStoricoOrdini[[#This Row],[ARTICOLO]])-1))</f>
        <v>EB06</v>
      </c>
      <c r="J2534" t="str">
        <f>MID(tbStoricoOrdini[[#This Row],[ARTICOLO]],FIND(" ",tbStoricoOrdini[[#This Row],[ARTICOLO]])+1,4)</f>
        <v>3000</v>
      </c>
      <c r="K2534" t="str">
        <f>IFERROR(RIGHT(tbStoricoOrdini[[#This Row],[ARTICOLO]],LEN(tbStoricoOrdini[[#This Row],[ARTICOLO]])-FIND(" ",tbStoricoOrdini[[#This Row],[ARTICOLO]],FIND(" ",tbStoricoOrdini[[#This Row],[ARTICOLO]]) +1)),"")</f>
        <v>Plus</v>
      </c>
      <c r="L2534" s="3">
        <f>VLOOKUP(tbStoricoOrdini[[#This Row],[ARTICOLO]],tbArticoli[],2,FALSE)</f>
        <v>130</v>
      </c>
      <c r="M2534" s="22">
        <f>tbStoricoOrdini[[#This Row],[IMPORTO]]/tbStoricoOrdini[[#This Row],[PREZZO]]</f>
        <v>7.2692307692307692</v>
      </c>
      <c r="N2534" t="s">
        <v>39</v>
      </c>
      <c r="O2534" s="8">
        <f>VLOOKUP(tbStoricoOrdini[[#This Row],[AGENTE]],tbAgenti[],2,FALSE)</f>
        <v>0.05</v>
      </c>
      <c r="P2534" s="2">
        <v>945</v>
      </c>
      <c r="Q2534" s="2">
        <f>tbStoricoOrdini[[#This Row],[IMPORTO]]*tbStoricoOrdini[[#This Row],[% COMM.]]</f>
        <v>47.25</v>
      </c>
      <c r="R2534" s="2">
        <f>tbStoricoOrdini[[#This Row],[TOT. COMM.]]+tbStoricoOrdini[[#This Row],[IMPORTO]]</f>
        <v>992.25</v>
      </c>
    </row>
    <row r="2535" spans="1:18">
      <c r="A2535" s="1">
        <v>43891</v>
      </c>
      <c r="B2535" s="7">
        <f>MONTH(tbStoricoOrdini[[#This Row],[DATA]])</f>
        <v>3</v>
      </c>
      <c r="C2535" t="s">
        <v>2630</v>
      </c>
      <c r="D2535" t="str">
        <f>RIGHT(tbStoricoOrdini[[#This Row],[ORDINE]],4)</f>
        <v>2532</v>
      </c>
      <c r="E2535" t="s">
        <v>49</v>
      </c>
      <c r="F2535" t="str">
        <f>VLOOKUP(tbStoricoOrdini[[#This Row],[CLIENTE]],tbClienti[],3,FALSE)</f>
        <v>Veneto</v>
      </c>
      <c r="G2535" t="str">
        <f>VLOOKUP(tbStoricoOrdini[[#This Row],[CLIENTE]],tbClienti[],7,FALSE)</f>
        <v>CC</v>
      </c>
      <c r="H2535" t="s">
        <v>73</v>
      </c>
      <c r="I2535" t="str">
        <f>IF(LEFT(tbStoricoOrdini[[#This Row],[ARTICOLO]],3) = "COG","COG",LEFT(tbStoricoOrdini[[#This Row],[ARTICOLO]],FIND(" ",tbStoricoOrdini[[#This Row],[ARTICOLO]])-1))</f>
        <v>EB06</v>
      </c>
      <c r="J2535" t="str">
        <f>MID(tbStoricoOrdini[[#This Row],[ARTICOLO]],FIND(" ",tbStoricoOrdini[[#This Row],[ARTICOLO]])+1,4)</f>
        <v>3000</v>
      </c>
      <c r="K2535" t="str">
        <f>IFERROR(RIGHT(tbStoricoOrdini[[#This Row],[ARTICOLO]],LEN(tbStoricoOrdini[[#This Row],[ARTICOLO]])-FIND(" ",tbStoricoOrdini[[#This Row],[ARTICOLO]],FIND(" ",tbStoricoOrdini[[#This Row],[ARTICOLO]]) +1)),"")</f>
        <v>Plus</v>
      </c>
      <c r="L2535" s="3">
        <f>VLOOKUP(tbStoricoOrdini[[#This Row],[ARTICOLO]],tbArticoli[],2,FALSE)</f>
        <v>130</v>
      </c>
      <c r="M2535" s="22">
        <f>tbStoricoOrdini[[#This Row],[IMPORTO]]/tbStoricoOrdini[[#This Row],[PREZZO]]</f>
        <v>4.6153846153846156E-2</v>
      </c>
      <c r="N2535" t="s">
        <v>11</v>
      </c>
      <c r="O2535" s="8">
        <f>VLOOKUP(tbStoricoOrdini[[#This Row],[AGENTE]],tbAgenti[],2,FALSE)</f>
        <v>0.04</v>
      </c>
      <c r="P2535" s="2">
        <v>6</v>
      </c>
      <c r="Q2535" s="2">
        <f>tbStoricoOrdini[[#This Row],[IMPORTO]]*tbStoricoOrdini[[#This Row],[% COMM.]]</f>
        <v>0.24</v>
      </c>
      <c r="R2535" s="2">
        <f>tbStoricoOrdini[[#This Row],[TOT. COMM.]]+tbStoricoOrdini[[#This Row],[IMPORTO]]</f>
        <v>6.24</v>
      </c>
    </row>
    <row r="2536" spans="1:18">
      <c r="A2536" s="1">
        <v>43891</v>
      </c>
      <c r="B2536" s="7">
        <f>MONTH(tbStoricoOrdini[[#This Row],[DATA]])</f>
        <v>3</v>
      </c>
      <c r="C2536" t="s">
        <v>2631</v>
      </c>
      <c r="D2536" t="str">
        <f>RIGHT(tbStoricoOrdini[[#This Row],[ORDINE]],4)</f>
        <v>2533</v>
      </c>
      <c r="E2536" t="s">
        <v>49</v>
      </c>
      <c r="F2536" t="str">
        <f>VLOOKUP(tbStoricoOrdini[[#This Row],[CLIENTE]],tbClienti[],3,FALSE)</f>
        <v>Veneto</v>
      </c>
      <c r="G2536" t="str">
        <f>VLOOKUP(tbStoricoOrdini[[#This Row],[CLIENTE]],tbClienti[],7,FALSE)</f>
        <v>CC</v>
      </c>
      <c r="H2536" t="s">
        <v>73</v>
      </c>
      <c r="I2536" t="str">
        <f>IF(LEFT(tbStoricoOrdini[[#This Row],[ARTICOLO]],3) = "COG","COG",LEFT(tbStoricoOrdini[[#This Row],[ARTICOLO]],FIND(" ",tbStoricoOrdini[[#This Row],[ARTICOLO]])-1))</f>
        <v>EB06</v>
      </c>
      <c r="J2536" t="str">
        <f>MID(tbStoricoOrdini[[#This Row],[ARTICOLO]],FIND(" ",tbStoricoOrdini[[#This Row],[ARTICOLO]])+1,4)</f>
        <v>3000</v>
      </c>
      <c r="K2536" t="str">
        <f>IFERROR(RIGHT(tbStoricoOrdini[[#This Row],[ARTICOLO]],LEN(tbStoricoOrdini[[#This Row],[ARTICOLO]])-FIND(" ",tbStoricoOrdini[[#This Row],[ARTICOLO]],FIND(" ",tbStoricoOrdini[[#This Row],[ARTICOLO]]) +1)),"")</f>
        <v>Plus</v>
      </c>
      <c r="L2536" s="3">
        <f>VLOOKUP(tbStoricoOrdini[[#This Row],[ARTICOLO]],tbArticoli[],2,FALSE)</f>
        <v>130</v>
      </c>
      <c r="M2536" s="22">
        <f>tbStoricoOrdini[[#This Row],[IMPORTO]]/tbStoricoOrdini[[#This Row],[PREZZO]]</f>
        <v>7.6923076923076927E-3</v>
      </c>
      <c r="N2536" t="s">
        <v>6</v>
      </c>
      <c r="O2536" s="8">
        <f>VLOOKUP(tbStoricoOrdini[[#This Row],[AGENTE]],tbAgenti[],2,FALSE)</f>
        <v>7.4999999999999997E-2</v>
      </c>
      <c r="P2536" s="2">
        <v>1</v>
      </c>
      <c r="Q2536" s="2">
        <f>tbStoricoOrdini[[#This Row],[IMPORTO]]*tbStoricoOrdini[[#This Row],[% COMM.]]</f>
        <v>7.4999999999999997E-2</v>
      </c>
      <c r="R2536" s="2">
        <f>tbStoricoOrdini[[#This Row],[TOT. COMM.]]+tbStoricoOrdini[[#This Row],[IMPORTO]]</f>
        <v>1.075</v>
      </c>
    </row>
    <row r="2537" spans="1:18">
      <c r="A2537" s="1">
        <v>43891</v>
      </c>
      <c r="B2537" s="7">
        <f>MONTH(tbStoricoOrdini[[#This Row],[DATA]])</f>
        <v>3</v>
      </c>
      <c r="C2537" t="s">
        <v>2632</v>
      </c>
      <c r="D2537" t="str">
        <f>RIGHT(tbStoricoOrdini[[#This Row],[ORDINE]],4)</f>
        <v>2534</v>
      </c>
      <c r="E2537" t="s">
        <v>50</v>
      </c>
      <c r="F2537" t="str">
        <f>VLOOKUP(tbStoricoOrdini[[#This Row],[CLIENTE]],tbClienti[],3,FALSE)</f>
        <v>Veneto</v>
      </c>
      <c r="G2537" t="str">
        <f>VLOOKUP(tbStoricoOrdini[[#This Row],[CLIENTE]],tbClienti[],7,FALSE)</f>
        <v>AD</v>
      </c>
      <c r="H2537" t="s">
        <v>78</v>
      </c>
      <c r="I2537" t="str">
        <f>IF(LEFT(tbStoricoOrdini[[#This Row],[ARTICOLO]],3) = "COG","COG",LEFT(tbStoricoOrdini[[#This Row],[ARTICOLO]],FIND(" ",tbStoricoOrdini[[#This Row],[ARTICOLO]])-1))</f>
        <v>COG</v>
      </c>
      <c r="J2537" t="str">
        <f>MID(tbStoricoOrdini[[#This Row],[ARTICOLO]],FIND(" ",tbStoricoOrdini[[#This Row],[ARTICOLO]])+1,4)</f>
        <v>3000</v>
      </c>
      <c r="K2537" t="str">
        <f>IFERROR(RIGHT(tbStoricoOrdini[[#This Row],[ARTICOLO]],LEN(tbStoricoOrdini[[#This Row],[ARTICOLO]])-FIND(" ",tbStoricoOrdini[[#This Row],[ARTICOLO]],FIND(" ",tbStoricoOrdini[[#This Row],[ARTICOLO]]) +1)),"")</f>
        <v>Medium</v>
      </c>
      <c r="L2537" s="3">
        <f>VLOOKUP(tbStoricoOrdini[[#This Row],[ARTICOLO]],tbArticoli[],2,FALSE)</f>
        <v>220</v>
      </c>
      <c r="M2537" s="22">
        <f>tbStoricoOrdini[[#This Row],[IMPORTO]]/tbStoricoOrdini[[#This Row],[PREZZO]]</f>
        <v>160.51818181818183</v>
      </c>
      <c r="N2537" t="s">
        <v>6</v>
      </c>
      <c r="O2537" s="8">
        <f>VLOOKUP(tbStoricoOrdini[[#This Row],[AGENTE]],tbAgenti[],2,FALSE)</f>
        <v>7.4999999999999997E-2</v>
      </c>
      <c r="P2537" s="2">
        <v>35314</v>
      </c>
      <c r="Q2537" s="2">
        <f>tbStoricoOrdini[[#This Row],[IMPORTO]]*tbStoricoOrdini[[#This Row],[% COMM.]]</f>
        <v>2648.5499999999997</v>
      </c>
      <c r="R2537" s="2">
        <f>tbStoricoOrdini[[#This Row],[TOT. COMM.]]+tbStoricoOrdini[[#This Row],[IMPORTO]]</f>
        <v>37962.550000000003</v>
      </c>
    </row>
    <row r="2538" spans="1:18">
      <c r="A2538" s="1">
        <v>43891</v>
      </c>
      <c r="B2538" s="7">
        <f>MONTH(tbStoricoOrdini[[#This Row],[DATA]])</f>
        <v>3</v>
      </c>
      <c r="C2538" t="s">
        <v>2633</v>
      </c>
      <c r="D2538" t="str">
        <f>RIGHT(tbStoricoOrdini[[#This Row],[ORDINE]],4)</f>
        <v>2535</v>
      </c>
      <c r="E2538" t="s">
        <v>50</v>
      </c>
      <c r="F2538" t="str">
        <f>VLOOKUP(tbStoricoOrdini[[#This Row],[CLIENTE]],tbClienti[],3,FALSE)</f>
        <v>Veneto</v>
      </c>
      <c r="G2538" t="str">
        <f>VLOOKUP(tbStoricoOrdini[[#This Row],[CLIENTE]],tbClienti[],7,FALSE)</f>
        <v>AD</v>
      </c>
      <c r="H2538" t="s">
        <v>78</v>
      </c>
      <c r="I2538" t="str">
        <f>IF(LEFT(tbStoricoOrdini[[#This Row],[ARTICOLO]],3) = "COG","COG",LEFT(tbStoricoOrdini[[#This Row],[ARTICOLO]],FIND(" ",tbStoricoOrdini[[#This Row],[ARTICOLO]])-1))</f>
        <v>COG</v>
      </c>
      <c r="J2538" t="str">
        <f>MID(tbStoricoOrdini[[#This Row],[ARTICOLO]],FIND(" ",tbStoricoOrdini[[#This Row],[ARTICOLO]])+1,4)</f>
        <v>3000</v>
      </c>
      <c r="K2538" t="str">
        <f>IFERROR(RIGHT(tbStoricoOrdini[[#This Row],[ARTICOLO]],LEN(tbStoricoOrdini[[#This Row],[ARTICOLO]])-FIND(" ",tbStoricoOrdini[[#This Row],[ARTICOLO]],FIND(" ",tbStoricoOrdini[[#This Row],[ARTICOLO]]) +1)),"")</f>
        <v>Medium</v>
      </c>
      <c r="L2538" s="3">
        <f>VLOOKUP(tbStoricoOrdini[[#This Row],[ARTICOLO]],tbArticoli[],2,FALSE)</f>
        <v>220</v>
      </c>
      <c r="M2538" s="22">
        <f>tbStoricoOrdini[[#This Row],[IMPORTO]]/tbStoricoOrdini[[#This Row],[PREZZO]]</f>
        <v>0</v>
      </c>
      <c r="N2538" t="s">
        <v>9</v>
      </c>
      <c r="O2538" s="8">
        <f>VLOOKUP(tbStoricoOrdini[[#This Row],[AGENTE]],tbAgenti[],2,FALSE)</f>
        <v>0.05</v>
      </c>
      <c r="P2538" s="2">
        <v>0</v>
      </c>
      <c r="Q2538" s="2">
        <f>tbStoricoOrdini[[#This Row],[IMPORTO]]*tbStoricoOrdini[[#This Row],[% COMM.]]</f>
        <v>0</v>
      </c>
      <c r="R2538" s="2">
        <f>tbStoricoOrdini[[#This Row],[TOT. COMM.]]+tbStoricoOrdini[[#This Row],[IMPORTO]]</f>
        <v>0</v>
      </c>
    </row>
    <row r="2539" spans="1:18">
      <c r="A2539" s="1">
        <v>43891</v>
      </c>
      <c r="B2539" s="7">
        <f>MONTH(tbStoricoOrdini[[#This Row],[DATA]])</f>
        <v>3</v>
      </c>
      <c r="C2539" t="s">
        <v>2634</v>
      </c>
      <c r="D2539" t="str">
        <f>RIGHT(tbStoricoOrdini[[#This Row],[ORDINE]],4)</f>
        <v>2536</v>
      </c>
      <c r="E2539" t="s">
        <v>50</v>
      </c>
      <c r="F2539" t="str">
        <f>VLOOKUP(tbStoricoOrdini[[#This Row],[CLIENTE]],tbClienti[],3,FALSE)</f>
        <v>Veneto</v>
      </c>
      <c r="G2539" t="str">
        <f>VLOOKUP(tbStoricoOrdini[[#This Row],[CLIENTE]],tbClienti[],7,FALSE)</f>
        <v>AD</v>
      </c>
      <c r="H2539" t="s">
        <v>81</v>
      </c>
      <c r="I2539" t="str">
        <f>IF(LEFT(tbStoricoOrdini[[#This Row],[ARTICOLO]],3) = "COG","COG",LEFT(tbStoricoOrdini[[#This Row],[ARTICOLO]],FIND(" ",tbStoricoOrdini[[#This Row],[ARTICOLO]])-1))</f>
        <v>COG</v>
      </c>
      <c r="J2539" t="str">
        <f>MID(tbStoricoOrdini[[#This Row],[ARTICOLO]],FIND(" ",tbStoricoOrdini[[#This Row],[ARTICOLO]])+1,4)</f>
        <v>6000</v>
      </c>
      <c r="K2539" t="str">
        <f>IFERROR(RIGHT(tbStoricoOrdini[[#This Row],[ARTICOLO]],LEN(tbStoricoOrdini[[#This Row],[ARTICOLO]])-FIND(" ",tbStoricoOrdini[[#This Row],[ARTICOLO]],FIND(" ",tbStoricoOrdini[[#This Row],[ARTICOLO]]) +1)),"")</f>
        <v>Gold</v>
      </c>
      <c r="L2539" s="3">
        <f>VLOOKUP(tbStoricoOrdini[[#This Row],[ARTICOLO]],tbArticoli[],2,FALSE)</f>
        <v>450</v>
      </c>
      <c r="M2539" s="22">
        <f>tbStoricoOrdini[[#This Row],[IMPORTO]]/tbStoricoOrdini[[#This Row],[PREZZO]]</f>
        <v>18.851111111111113</v>
      </c>
      <c r="N2539" t="s">
        <v>6</v>
      </c>
      <c r="O2539" s="8">
        <f>VLOOKUP(tbStoricoOrdini[[#This Row],[AGENTE]],tbAgenti[],2,FALSE)</f>
        <v>7.4999999999999997E-2</v>
      </c>
      <c r="P2539" s="2">
        <v>8483</v>
      </c>
      <c r="Q2539" s="2">
        <f>tbStoricoOrdini[[#This Row],[IMPORTO]]*tbStoricoOrdini[[#This Row],[% COMM.]]</f>
        <v>636.22500000000002</v>
      </c>
      <c r="R2539" s="2">
        <f>tbStoricoOrdini[[#This Row],[TOT. COMM.]]+tbStoricoOrdini[[#This Row],[IMPORTO]]</f>
        <v>9119.2250000000004</v>
      </c>
    </row>
    <row r="2540" spans="1:18">
      <c r="A2540" s="1">
        <v>43891</v>
      </c>
      <c r="B2540" s="7">
        <f>MONTH(tbStoricoOrdini[[#This Row],[DATA]])</f>
        <v>3</v>
      </c>
      <c r="C2540" t="s">
        <v>2635</v>
      </c>
      <c r="D2540" t="str">
        <f>RIGHT(tbStoricoOrdini[[#This Row],[ORDINE]],4)</f>
        <v>2537</v>
      </c>
      <c r="E2540" t="s">
        <v>50</v>
      </c>
      <c r="F2540" t="str">
        <f>VLOOKUP(tbStoricoOrdini[[#This Row],[CLIENTE]],tbClienti[],3,FALSE)</f>
        <v>Veneto</v>
      </c>
      <c r="G2540" t="str">
        <f>VLOOKUP(tbStoricoOrdini[[#This Row],[CLIENTE]],tbClienti[],7,FALSE)</f>
        <v>AD</v>
      </c>
      <c r="H2540" t="s">
        <v>81</v>
      </c>
      <c r="I2540" t="str">
        <f>IF(LEFT(tbStoricoOrdini[[#This Row],[ARTICOLO]],3) = "COG","COG",LEFT(tbStoricoOrdini[[#This Row],[ARTICOLO]],FIND(" ",tbStoricoOrdini[[#This Row],[ARTICOLO]])-1))</f>
        <v>COG</v>
      </c>
      <c r="J2540" t="str">
        <f>MID(tbStoricoOrdini[[#This Row],[ARTICOLO]],FIND(" ",tbStoricoOrdini[[#This Row],[ARTICOLO]])+1,4)</f>
        <v>6000</v>
      </c>
      <c r="K2540" t="str">
        <f>IFERROR(RIGHT(tbStoricoOrdini[[#This Row],[ARTICOLO]],LEN(tbStoricoOrdini[[#This Row],[ARTICOLO]])-FIND(" ",tbStoricoOrdini[[#This Row],[ARTICOLO]],FIND(" ",tbStoricoOrdini[[#This Row],[ARTICOLO]]) +1)),"")</f>
        <v>Gold</v>
      </c>
      <c r="L2540" s="3">
        <f>VLOOKUP(tbStoricoOrdini[[#This Row],[ARTICOLO]],tbArticoli[],2,FALSE)</f>
        <v>450</v>
      </c>
      <c r="M2540" s="22">
        <f>tbStoricoOrdini[[#This Row],[IMPORTO]]/tbStoricoOrdini[[#This Row],[PREZZO]]</f>
        <v>1285.4066666666668</v>
      </c>
      <c r="N2540" t="s">
        <v>9</v>
      </c>
      <c r="O2540" s="8">
        <f>VLOOKUP(tbStoricoOrdini[[#This Row],[AGENTE]],tbAgenti[],2,FALSE)</f>
        <v>0.05</v>
      </c>
      <c r="P2540" s="2">
        <v>578433</v>
      </c>
      <c r="Q2540" s="2">
        <f>tbStoricoOrdini[[#This Row],[IMPORTO]]*tbStoricoOrdini[[#This Row],[% COMM.]]</f>
        <v>28921.65</v>
      </c>
      <c r="R2540" s="2">
        <f>tbStoricoOrdini[[#This Row],[TOT. COMM.]]+tbStoricoOrdini[[#This Row],[IMPORTO]]</f>
        <v>607354.65</v>
      </c>
    </row>
    <row r="2541" spans="1:18">
      <c r="A2541" s="1">
        <v>43891</v>
      </c>
      <c r="B2541" s="7">
        <f>MONTH(tbStoricoOrdini[[#This Row],[DATA]])</f>
        <v>3</v>
      </c>
      <c r="C2541" t="s">
        <v>2636</v>
      </c>
      <c r="D2541" t="str">
        <f>RIGHT(tbStoricoOrdini[[#This Row],[ORDINE]],4)</f>
        <v>2538</v>
      </c>
      <c r="E2541" t="s">
        <v>50</v>
      </c>
      <c r="F2541" t="str">
        <f>VLOOKUP(tbStoricoOrdini[[#This Row],[CLIENTE]],tbClienti[],3,FALSE)</f>
        <v>Veneto</v>
      </c>
      <c r="G2541" t="str">
        <f>VLOOKUP(tbStoricoOrdini[[#This Row],[CLIENTE]],tbClienti[],7,FALSE)</f>
        <v>AD</v>
      </c>
      <c r="H2541" t="s">
        <v>74</v>
      </c>
      <c r="I2541" t="str">
        <f>IF(LEFT(tbStoricoOrdini[[#This Row],[ARTICOLO]],3) = "COG","COG",LEFT(tbStoricoOrdini[[#This Row],[ARTICOLO]],FIND(" ",tbStoricoOrdini[[#This Row],[ARTICOLO]])-1))</f>
        <v>AVRC</v>
      </c>
      <c r="J2541" t="str">
        <f>MID(tbStoricoOrdini[[#This Row],[ARTICOLO]],FIND(" ",tbStoricoOrdini[[#This Row],[ARTICOLO]])+1,4)</f>
        <v>2500</v>
      </c>
      <c r="K2541" t="str">
        <f>IFERROR(RIGHT(tbStoricoOrdini[[#This Row],[ARTICOLO]],LEN(tbStoricoOrdini[[#This Row],[ARTICOLO]])-FIND(" ",tbStoricoOrdini[[#This Row],[ARTICOLO]],FIND(" ",tbStoricoOrdini[[#This Row],[ARTICOLO]]) +1)),"")</f>
        <v>Gold</v>
      </c>
      <c r="L2541" s="3">
        <f>VLOOKUP(tbStoricoOrdini[[#This Row],[ARTICOLO]],tbArticoli[],2,FALSE)</f>
        <v>500</v>
      </c>
      <c r="M2541" s="22">
        <f>tbStoricoOrdini[[#This Row],[IMPORTO]]/tbStoricoOrdini[[#This Row],[PREZZO]]</f>
        <v>21.158000000000001</v>
      </c>
      <c r="N2541" t="s">
        <v>10</v>
      </c>
      <c r="O2541" s="8">
        <f>VLOOKUP(tbStoricoOrdini[[#This Row],[AGENTE]],tbAgenti[],2,FALSE)</f>
        <v>3.6999999999999998E-2</v>
      </c>
      <c r="P2541" s="2">
        <v>10579</v>
      </c>
      <c r="Q2541" s="2">
        <f>tbStoricoOrdini[[#This Row],[IMPORTO]]*tbStoricoOrdini[[#This Row],[% COMM.]]</f>
        <v>391.423</v>
      </c>
      <c r="R2541" s="2">
        <f>tbStoricoOrdini[[#This Row],[TOT. COMM.]]+tbStoricoOrdini[[#This Row],[IMPORTO]]</f>
        <v>10970.423000000001</v>
      </c>
    </row>
    <row r="2542" spans="1:18">
      <c r="A2542" s="1">
        <v>43891</v>
      </c>
      <c r="B2542" s="7">
        <f>MONTH(tbStoricoOrdini[[#This Row],[DATA]])</f>
        <v>3</v>
      </c>
      <c r="C2542" t="s">
        <v>2637</v>
      </c>
      <c r="D2542" t="str">
        <f>RIGHT(tbStoricoOrdini[[#This Row],[ORDINE]],4)</f>
        <v>2539</v>
      </c>
      <c r="E2542" t="s">
        <v>50</v>
      </c>
      <c r="F2542" t="str">
        <f>VLOOKUP(tbStoricoOrdini[[#This Row],[CLIENTE]],tbClienti[],3,FALSE)</f>
        <v>Veneto</v>
      </c>
      <c r="G2542" t="str">
        <f>VLOOKUP(tbStoricoOrdini[[#This Row],[CLIENTE]],tbClienti[],7,FALSE)</f>
        <v>AD</v>
      </c>
      <c r="H2542" t="s">
        <v>74</v>
      </c>
      <c r="I2542" t="str">
        <f>IF(LEFT(tbStoricoOrdini[[#This Row],[ARTICOLO]],3) = "COG","COG",LEFT(tbStoricoOrdini[[#This Row],[ARTICOLO]],FIND(" ",tbStoricoOrdini[[#This Row],[ARTICOLO]])-1))</f>
        <v>AVRC</v>
      </c>
      <c r="J2542" t="str">
        <f>MID(tbStoricoOrdini[[#This Row],[ARTICOLO]],FIND(" ",tbStoricoOrdini[[#This Row],[ARTICOLO]])+1,4)</f>
        <v>2500</v>
      </c>
      <c r="K2542" t="str">
        <f>IFERROR(RIGHT(tbStoricoOrdini[[#This Row],[ARTICOLO]],LEN(tbStoricoOrdini[[#This Row],[ARTICOLO]])-FIND(" ",tbStoricoOrdini[[#This Row],[ARTICOLO]],FIND(" ",tbStoricoOrdini[[#This Row],[ARTICOLO]]) +1)),"")</f>
        <v>Gold</v>
      </c>
      <c r="L2542" s="3">
        <f>VLOOKUP(tbStoricoOrdini[[#This Row],[ARTICOLO]],tbArticoli[],2,FALSE)</f>
        <v>500</v>
      </c>
      <c r="M2542" s="22">
        <f>tbStoricoOrdini[[#This Row],[IMPORTO]]/tbStoricoOrdini[[#This Row],[PREZZO]]</f>
        <v>4.0000000000000001E-3</v>
      </c>
      <c r="N2542" t="s">
        <v>8</v>
      </c>
      <c r="O2542" s="8">
        <f>VLOOKUP(tbStoricoOrdini[[#This Row],[AGENTE]],tbAgenti[],2,FALSE)</f>
        <v>0.05</v>
      </c>
      <c r="P2542" s="2">
        <v>2</v>
      </c>
      <c r="Q2542" s="2">
        <f>tbStoricoOrdini[[#This Row],[IMPORTO]]*tbStoricoOrdini[[#This Row],[% COMM.]]</f>
        <v>0.1</v>
      </c>
      <c r="R2542" s="2">
        <f>tbStoricoOrdini[[#This Row],[TOT. COMM.]]+tbStoricoOrdini[[#This Row],[IMPORTO]]</f>
        <v>2.1</v>
      </c>
    </row>
    <row r="2543" spans="1:18">
      <c r="A2543" s="1">
        <v>43891</v>
      </c>
      <c r="B2543" s="7">
        <f>MONTH(tbStoricoOrdini[[#This Row],[DATA]])</f>
        <v>3</v>
      </c>
      <c r="C2543" t="s">
        <v>2638</v>
      </c>
      <c r="D2543" t="str">
        <f>RIGHT(tbStoricoOrdini[[#This Row],[ORDINE]],4)</f>
        <v>2540</v>
      </c>
      <c r="E2543" t="s">
        <v>50</v>
      </c>
      <c r="F2543" t="str">
        <f>VLOOKUP(tbStoricoOrdini[[#This Row],[CLIENTE]],tbClienti[],3,FALSE)</f>
        <v>Veneto</v>
      </c>
      <c r="G2543" t="str">
        <f>VLOOKUP(tbStoricoOrdini[[#This Row],[CLIENTE]],tbClienti[],7,FALSE)</f>
        <v>AD</v>
      </c>
      <c r="H2543" t="s">
        <v>74</v>
      </c>
      <c r="I2543" t="str">
        <f>IF(LEFT(tbStoricoOrdini[[#This Row],[ARTICOLO]],3) = "COG","COG",LEFT(tbStoricoOrdini[[#This Row],[ARTICOLO]],FIND(" ",tbStoricoOrdini[[#This Row],[ARTICOLO]])-1))</f>
        <v>AVRC</v>
      </c>
      <c r="J2543" t="str">
        <f>MID(tbStoricoOrdini[[#This Row],[ARTICOLO]],FIND(" ",tbStoricoOrdini[[#This Row],[ARTICOLO]])+1,4)</f>
        <v>2500</v>
      </c>
      <c r="K2543" t="str">
        <f>IFERROR(RIGHT(tbStoricoOrdini[[#This Row],[ARTICOLO]],LEN(tbStoricoOrdini[[#This Row],[ARTICOLO]])-FIND(" ",tbStoricoOrdini[[#This Row],[ARTICOLO]],FIND(" ",tbStoricoOrdini[[#This Row],[ARTICOLO]]) +1)),"")</f>
        <v>Gold</v>
      </c>
      <c r="L2543" s="3">
        <f>VLOOKUP(tbStoricoOrdini[[#This Row],[ARTICOLO]],tbArticoli[],2,FALSE)</f>
        <v>500</v>
      </c>
      <c r="M2543" s="22">
        <f>tbStoricoOrdini[[#This Row],[IMPORTO]]/tbStoricoOrdini[[#This Row],[PREZZO]]</f>
        <v>0.312</v>
      </c>
      <c r="N2543" t="s">
        <v>6</v>
      </c>
      <c r="O2543" s="8">
        <f>VLOOKUP(tbStoricoOrdini[[#This Row],[AGENTE]],tbAgenti[],2,FALSE)</f>
        <v>7.4999999999999997E-2</v>
      </c>
      <c r="P2543" s="2">
        <v>156</v>
      </c>
      <c r="Q2543" s="2">
        <f>tbStoricoOrdini[[#This Row],[IMPORTO]]*tbStoricoOrdini[[#This Row],[% COMM.]]</f>
        <v>11.7</v>
      </c>
      <c r="R2543" s="2">
        <f>tbStoricoOrdini[[#This Row],[TOT. COMM.]]+tbStoricoOrdini[[#This Row],[IMPORTO]]</f>
        <v>167.7</v>
      </c>
    </row>
    <row r="2544" spans="1:18">
      <c r="A2544" s="1">
        <v>43891</v>
      </c>
      <c r="B2544" s="7">
        <f>MONTH(tbStoricoOrdini[[#This Row],[DATA]])</f>
        <v>3</v>
      </c>
      <c r="C2544" t="s">
        <v>2639</v>
      </c>
      <c r="D2544" t="str">
        <f>RIGHT(tbStoricoOrdini[[#This Row],[ORDINE]],4)</f>
        <v>2541</v>
      </c>
      <c r="E2544" t="s">
        <v>50</v>
      </c>
      <c r="F2544" t="str">
        <f>VLOOKUP(tbStoricoOrdini[[#This Row],[CLIENTE]],tbClienti[],3,FALSE)</f>
        <v>Veneto</v>
      </c>
      <c r="G2544" t="str">
        <f>VLOOKUP(tbStoricoOrdini[[#This Row],[CLIENTE]],tbClienti[],7,FALSE)</f>
        <v>AD</v>
      </c>
      <c r="H2544" t="s">
        <v>74</v>
      </c>
      <c r="I2544" t="str">
        <f>IF(LEFT(tbStoricoOrdini[[#This Row],[ARTICOLO]],3) = "COG","COG",LEFT(tbStoricoOrdini[[#This Row],[ARTICOLO]],FIND(" ",tbStoricoOrdini[[#This Row],[ARTICOLO]])-1))</f>
        <v>AVRC</v>
      </c>
      <c r="J2544" t="str">
        <f>MID(tbStoricoOrdini[[#This Row],[ARTICOLO]],FIND(" ",tbStoricoOrdini[[#This Row],[ARTICOLO]])+1,4)</f>
        <v>2500</v>
      </c>
      <c r="K2544" t="str">
        <f>IFERROR(RIGHT(tbStoricoOrdini[[#This Row],[ARTICOLO]],LEN(tbStoricoOrdini[[#This Row],[ARTICOLO]])-FIND(" ",tbStoricoOrdini[[#This Row],[ARTICOLO]],FIND(" ",tbStoricoOrdini[[#This Row],[ARTICOLO]]) +1)),"")</f>
        <v>Gold</v>
      </c>
      <c r="L2544" s="3">
        <f>VLOOKUP(tbStoricoOrdini[[#This Row],[ARTICOLO]],tbArticoli[],2,FALSE)</f>
        <v>500</v>
      </c>
      <c r="M2544" s="22">
        <f>tbStoricoOrdini[[#This Row],[IMPORTO]]/tbStoricoOrdini[[#This Row],[PREZZO]]</f>
        <v>178.30600000000001</v>
      </c>
      <c r="N2544" t="s">
        <v>9</v>
      </c>
      <c r="O2544" s="8">
        <f>VLOOKUP(tbStoricoOrdini[[#This Row],[AGENTE]],tbAgenti[],2,FALSE)</f>
        <v>0.05</v>
      </c>
      <c r="P2544" s="2">
        <v>89153</v>
      </c>
      <c r="Q2544" s="2">
        <f>tbStoricoOrdini[[#This Row],[IMPORTO]]*tbStoricoOrdini[[#This Row],[% COMM.]]</f>
        <v>4457.6500000000005</v>
      </c>
      <c r="R2544" s="2">
        <f>tbStoricoOrdini[[#This Row],[TOT. COMM.]]+tbStoricoOrdini[[#This Row],[IMPORTO]]</f>
        <v>93610.65</v>
      </c>
    </row>
    <row r="2545" spans="1:18">
      <c r="A2545" s="1">
        <v>43891</v>
      </c>
      <c r="B2545" s="7">
        <f>MONTH(tbStoricoOrdini[[#This Row],[DATA]])</f>
        <v>3</v>
      </c>
      <c r="C2545" t="s">
        <v>2640</v>
      </c>
      <c r="D2545" t="str">
        <f>RIGHT(tbStoricoOrdini[[#This Row],[ORDINE]],4)</f>
        <v>2542</v>
      </c>
      <c r="E2545" t="s">
        <v>50</v>
      </c>
      <c r="F2545" t="str">
        <f>VLOOKUP(tbStoricoOrdini[[#This Row],[CLIENTE]],tbClienti[],3,FALSE)</f>
        <v>Veneto</v>
      </c>
      <c r="G2545" t="str">
        <f>VLOOKUP(tbStoricoOrdini[[#This Row],[CLIENTE]],tbClienti[],7,FALSE)</f>
        <v>AD</v>
      </c>
      <c r="H2545" t="s">
        <v>77</v>
      </c>
      <c r="I2545" t="str">
        <f>IF(LEFT(tbStoricoOrdini[[#This Row],[ARTICOLO]],3) = "COG","COG",LEFT(tbStoricoOrdini[[#This Row],[ARTICOLO]],FIND(" ",tbStoricoOrdini[[#This Row],[ARTICOLO]])-1))</f>
        <v>COG</v>
      </c>
      <c r="J2545" t="str">
        <f>MID(tbStoricoOrdini[[#This Row],[ARTICOLO]],FIND(" ",tbStoricoOrdini[[#This Row],[ARTICOLO]])+1,4)</f>
        <v>2000</v>
      </c>
      <c r="K2545" t="str">
        <f>IFERROR(RIGHT(tbStoricoOrdini[[#This Row],[ARTICOLO]],LEN(tbStoricoOrdini[[#This Row],[ARTICOLO]])-FIND(" ",tbStoricoOrdini[[#This Row],[ARTICOLO]],FIND(" ",tbStoricoOrdini[[#This Row],[ARTICOLO]]) +1)),"")</f>
        <v>Medium</v>
      </c>
      <c r="L2545" s="3">
        <f>VLOOKUP(tbStoricoOrdini[[#This Row],[ARTICOLO]],tbArticoli[],2,FALSE)</f>
        <v>200</v>
      </c>
      <c r="M2545" s="22">
        <f>tbStoricoOrdini[[#This Row],[IMPORTO]]/tbStoricoOrdini[[#This Row],[PREZZO]]</f>
        <v>4.24</v>
      </c>
      <c r="N2545" t="s">
        <v>9</v>
      </c>
      <c r="O2545" s="8">
        <f>VLOOKUP(tbStoricoOrdini[[#This Row],[AGENTE]],tbAgenti[],2,FALSE)</f>
        <v>0.05</v>
      </c>
      <c r="P2545" s="2">
        <v>848</v>
      </c>
      <c r="Q2545" s="2">
        <f>tbStoricoOrdini[[#This Row],[IMPORTO]]*tbStoricoOrdini[[#This Row],[% COMM.]]</f>
        <v>42.400000000000006</v>
      </c>
      <c r="R2545" s="2">
        <f>tbStoricoOrdini[[#This Row],[TOT. COMM.]]+tbStoricoOrdini[[#This Row],[IMPORTO]]</f>
        <v>890.4</v>
      </c>
    </row>
    <row r="2546" spans="1:18">
      <c r="A2546" s="1">
        <v>43891</v>
      </c>
      <c r="B2546" s="7">
        <f>MONTH(tbStoricoOrdini[[#This Row],[DATA]])</f>
        <v>3</v>
      </c>
      <c r="C2546" t="s">
        <v>2641</v>
      </c>
      <c r="D2546" t="str">
        <f>RIGHT(tbStoricoOrdini[[#This Row],[ORDINE]],4)</f>
        <v>2543</v>
      </c>
      <c r="E2546" t="s">
        <v>50</v>
      </c>
      <c r="F2546" t="str">
        <f>VLOOKUP(tbStoricoOrdini[[#This Row],[CLIENTE]],tbClienti[],3,FALSE)</f>
        <v>Veneto</v>
      </c>
      <c r="G2546" t="str">
        <f>VLOOKUP(tbStoricoOrdini[[#This Row],[CLIENTE]],tbClienti[],7,FALSE)</f>
        <v>AD</v>
      </c>
      <c r="H2546" t="s">
        <v>61</v>
      </c>
      <c r="I2546" t="str">
        <f>IF(LEFT(tbStoricoOrdini[[#This Row],[ARTICOLO]],3) = "COG","COG",LEFT(tbStoricoOrdini[[#This Row],[ARTICOLO]],FIND(" ",tbStoricoOrdini[[#This Row],[ARTICOLO]])-1))</f>
        <v>KLM</v>
      </c>
      <c r="J2546" t="str">
        <f>MID(tbStoricoOrdini[[#This Row],[ARTICOLO]],FIND(" ",tbStoricoOrdini[[#This Row],[ARTICOLO]])+1,4)</f>
        <v>5000</v>
      </c>
      <c r="K2546" t="str">
        <f>IFERROR(RIGHT(tbStoricoOrdini[[#This Row],[ARTICOLO]],LEN(tbStoricoOrdini[[#This Row],[ARTICOLO]])-FIND(" ",tbStoricoOrdini[[#This Row],[ARTICOLO]],FIND(" ",tbStoricoOrdini[[#This Row],[ARTICOLO]]) +1)),"")</f>
        <v>Medium</v>
      </c>
      <c r="L2546" s="3">
        <f>VLOOKUP(tbStoricoOrdini[[#This Row],[ARTICOLO]],tbArticoli[],2,FALSE)</f>
        <v>150</v>
      </c>
      <c r="M2546" s="22">
        <f>tbStoricoOrdini[[#This Row],[IMPORTO]]/tbStoricoOrdini[[#This Row],[PREZZO]]</f>
        <v>167.16666666666666</v>
      </c>
      <c r="N2546" t="s">
        <v>10</v>
      </c>
      <c r="O2546" s="8">
        <f>VLOOKUP(tbStoricoOrdini[[#This Row],[AGENTE]],tbAgenti[],2,FALSE)</f>
        <v>3.6999999999999998E-2</v>
      </c>
      <c r="P2546" s="2">
        <v>25075</v>
      </c>
      <c r="Q2546" s="2">
        <f>tbStoricoOrdini[[#This Row],[IMPORTO]]*tbStoricoOrdini[[#This Row],[% COMM.]]</f>
        <v>927.77499999999998</v>
      </c>
      <c r="R2546" s="2">
        <f>tbStoricoOrdini[[#This Row],[TOT. COMM.]]+tbStoricoOrdini[[#This Row],[IMPORTO]]</f>
        <v>26002.775000000001</v>
      </c>
    </row>
    <row r="2547" spans="1:18">
      <c r="A2547" s="1">
        <v>43891</v>
      </c>
      <c r="B2547" s="7">
        <f>MONTH(tbStoricoOrdini[[#This Row],[DATA]])</f>
        <v>3</v>
      </c>
      <c r="C2547" t="s">
        <v>2642</v>
      </c>
      <c r="D2547" t="str">
        <f>RIGHT(tbStoricoOrdini[[#This Row],[ORDINE]],4)</f>
        <v>2544</v>
      </c>
      <c r="E2547" t="s">
        <v>50</v>
      </c>
      <c r="F2547" t="str">
        <f>VLOOKUP(tbStoricoOrdini[[#This Row],[CLIENTE]],tbClienti[],3,FALSE)</f>
        <v>Veneto</v>
      </c>
      <c r="G2547" t="str">
        <f>VLOOKUP(tbStoricoOrdini[[#This Row],[CLIENTE]],tbClienti[],7,FALSE)</f>
        <v>AD</v>
      </c>
      <c r="H2547" t="s">
        <v>61</v>
      </c>
      <c r="I2547" t="str">
        <f>IF(LEFT(tbStoricoOrdini[[#This Row],[ARTICOLO]],3) = "COG","COG",LEFT(tbStoricoOrdini[[#This Row],[ARTICOLO]],FIND(" ",tbStoricoOrdini[[#This Row],[ARTICOLO]])-1))</f>
        <v>KLM</v>
      </c>
      <c r="J2547" t="str">
        <f>MID(tbStoricoOrdini[[#This Row],[ARTICOLO]],FIND(" ",tbStoricoOrdini[[#This Row],[ARTICOLO]])+1,4)</f>
        <v>5000</v>
      </c>
      <c r="K2547" t="str">
        <f>IFERROR(RIGHT(tbStoricoOrdini[[#This Row],[ARTICOLO]],LEN(tbStoricoOrdini[[#This Row],[ARTICOLO]])-FIND(" ",tbStoricoOrdini[[#This Row],[ARTICOLO]],FIND(" ",tbStoricoOrdini[[#This Row],[ARTICOLO]]) +1)),"")</f>
        <v>Medium</v>
      </c>
      <c r="L2547" s="3">
        <f>VLOOKUP(tbStoricoOrdini[[#This Row],[ARTICOLO]],tbArticoli[],2,FALSE)</f>
        <v>150</v>
      </c>
      <c r="M2547" s="22">
        <f>tbStoricoOrdini[[#This Row],[IMPORTO]]/tbStoricoOrdini[[#This Row],[PREZZO]]</f>
        <v>9.706666666666667</v>
      </c>
      <c r="N2547" t="s">
        <v>19</v>
      </c>
      <c r="O2547" s="8">
        <f>VLOOKUP(tbStoricoOrdini[[#This Row],[AGENTE]],tbAgenti[],2,FALSE)</f>
        <v>0.05</v>
      </c>
      <c r="P2547" s="2">
        <v>1456</v>
      </c>
      <c r="Q2547" s="2">
        <f>tbStoricoOrdini[[#This Row],[IMPORTO]]*tbStoricoOrdini[[#This Row],[% COMM.]]</f>
        <v>72.8</v>
      </c>
      <c r="R2547" s="2">
        <f>tbStoricoOrdini[[#This Row],[TOT. COMM.]]+tbStoricoOrdini[[#This Row],[IMPORTO]]</f>
        <v>1528.8</v>
      </c>
    </row>
    <row r="2548" spans="1:18">
      <c r="A2548" s="1">
        <v>43891</v>
      </c>
      <c r="B2548" s="7">
        <f>MONTH(tbStoricoOrdini[[#This Row],[DATA]])</f>
        <v>3</v>
      </c>
      <c r="C2548" t="s">
        <v>2643</v>
      </c>
      <c r="D2548" t="str">
        <f>RIGHT(tbStoricoOrdini[[#This Row],[ORDINE]],4)</f>
        <v>2545</v>
      </c>
      <c r="E2548" t="s">
        <v>50</v>
      </c>
      <c r="F2548" t="str">
        <f>VLOOKUP(tbStoricoOrdini[[#This Row],[CLIENTE]],tbClienti[],3,FALSE)</f>
        <v>Veneto</v>
      </c>
      <c r="G2548" t="str">
        <f>VLOOKUP(tbStoricoOrdini[[#This Row],[CLIENTE]],tbClienti[],7,FALSE)</f>
        <v>AD</v>
      </c>
      <c r="H2548" t="s">
        <v>61</v>
      </c>
      <c r="I2548" t="str">
        <f>IF(LEFT(tbStoricoOrdini[[#This Row],[ARTICOLO]],3) = "COG","COG",LEFT(tbStoricoOrdini[[#This Row],[ARTICOLO]],FIND(" ",tbStoricoOrdini[[#This Row],[ARTICOLO]])-1))</f>
        <v>KLM</v>
      </c>
      <c r="J2548" t="str">
        <f>MID(tbStoricoOrdini[[#This Row],[ARTICOLO]],FIND(" ",tbStoricoOrdini[[#This Row],[ARTICOLO]])+1,4)</f>
        <v>5000</v>
      </c>
      <c r="K2548" t="str">
        <f>IFERROR(RIGHT(tbStoricoOrdini[[#This Row],[ARTICOLO]],LEN(tbStoricoOrdini[[#This Row],[ARTICOLO]])-FIND(" ",tbStoricoOrdini[[#This Row],[ARTICOLO]],FIND(" ",tbStoricoOrdini[[#This Row],[ARTICOLO]]) +1)),"")</f>
        <v>Medium</v>
      </c>
      <c r="L2548" s="3">
        <f>VLOOKUP(tbStoricoOrdini[[#This Row],[ARTICOLO]],tbArticoli[],2,FALSE)</f>
        <v>150</v>
      </c>
      <c r="M2548" s="22">
        <f>tbStoricoOrdini[[#This Row],[IMPORTO]]/tbStoricoOrdini[[#This Row],[PREZZO]]</f>
        <v>11.646666666666667</v>
      </c>
      <c r="N2548" t="s">
        <v>8</v>
      </c>
      <c r="O2548" s="8">
        <f>VLOOKUP(tbStoricoOrdini[[#This Row],[AGENTE]],tbAgenti[],2,FALSE)</f>
        <v>0.05</v>
      </c>
      <c r="P2548" s="2">
        <v>1747</v>
      </c>
      <c r="Q2548" s="2">
        <f>tbStoricoOrdini[[#This Row],[IMPORTO]]*tbStoricoOrdini[[#This Row],[% COMM.]]</f>
        <v>87.350000000000009</v>
      </c>
      <c r="R2548" s="2">
        <f>tbStoricoOrdini[[#This Row],[TOT. COMM.]]+tbStoricoOrdini[[#This Row],[IMPORTO]]</f>
        <v>1834.35</v>
      </c>
    </row>
    <row r="2549" spans="1:18">
      <c r="A2549" s="1">
        <v>43891</v>
      </c>
      <c r="B2549" s="7">
        <f>MONTH(tbStoricoOrdini[[#This Row],[DATA]])</f>
        <v>3</v>
      </c>
      <c r="C2549" t="s">
        <v>2644</v>
      </c>
      <c r="D2549" t="str">
        <f>RIGHT(tbStoricoOrdini[[#This Row],[ORDINE]],4)</f>
        <v>2546</v>
      </c>
      <c r="E2549" t="s">
        <v>50</v>
      </c>
      <c r="F2549" t="str">
        <f>VLOOKUP(tbStoricoOrdini[[#This Row],[CLIENTE]],tbClienti[],3,FALSE)</f>
        <v>Veneto</v>
      </c>
      <c r="G2549" t="str">
        <f>VLOOKUP(tbStoricoOrdini[[#This Row],[CLIENTE]],tbClienti[],7,FALSE)</f>
        <v>AD</v>
      </c>
      <c r="H2549" t="s">
        <v>61</v>
      </c>
      <c r="I2549" t="str">
        <f>IF(LEFT(tbStoricoOrdini[[#This Row],[ARTICOLO]],3) = "COG","COG",LEFT(tbStoricoOrdini[[#This Row],[ARTICOLO]],FIND(" ",tbStoricoOrdini[[#This Row],[ARTICOLO]])-1))</f>
        <v>KLM</v>
      </c>
      <c r="J2549" t="str">
        <f>MID(tbStoricoOrdini[[#This Row],[ARTICOLO]],FIND(" ",tbStoricoOrdini[[#This Row],[ARTICOLO]])+1,4)</f>
        <v>5000</v>
      </c>
      <c r="K2549" t="str">
        <f>IFERROR(RIGHT(tbStoricoOrdini[[#This Row],[ARTICOLO]],LEN(tbStoricoOrdini[[#This Row],[ARTICOLO]])-FIND(" ",tbStoricoOrdini[[#This Row],[ARTICOLO]],FIND(" ",tbStoricoOrdini[[#This Row],[ARTICOLO]]) +1)),"")</f>
        <v>Medium</v>
      </c>
      <c r="L2549" s="3">
        <f>VLOOKUP(tbStoricoOrdini[[#This Row],[ARTICOLO]],tbArticoli[],2,FALSE)</f>
        <v>150</v>
      </c>
      <c r="M2549" s="22">
        <f>tbStoricoOrdini[[#This Row],[IMPORTO]]/tbStoricoOrdini[[#This Row],[PREZZO]]</f>
        <v>16.579999999999998</v>
      </c>
      <c r="N2549" t="s">
        <v>13</v>
      </c>
      <c r="O2549" s="8">
        <f>VLOOKUP(tbStoricoOrdini[[#This Row],[AGENTE]],tbAgenti[],2,FALSE)</f>
        <v>0.1</v>
      </c>
      <c r="P2549" s="2">
        <v>2487</v>
      </c>
      <c r="Q2549" s="2">
        <f>tbStoricoOrdini[[#This Row],[IMPORTO]]*tbStoricoOrdini[[#This Row],[% COMM.]]</f>
        <v>248.70000000000002</v>
      </c>
      <c r="R2549" s="2">
        <f>tbStoricoOrdini[[#This Row],[TOT. COMM.]]+tbStoricoOrdini[[#This Row],[IMPORTO]]</f>
        <v>2735.7</v>
      </c>
    </row>
    <row r="2550" spans="1:18">
      <c r="A2550" s="1">
        <v>43891</v>
      </c>
      <c r="B2550" s="7">
        <f>MONTH(tbStoricoOrdini[[#This Row],[DATA]])</f>
        <v>3</v>
      </c>
      <c r="C2550" t="s">
        <v>2645</v>
      </c>
      <c r="D2550" t="str">
        <f>RIGHT(tbStoricoOrdini[[#This Row],[ORDINE]],4)</f>
        <v>2547</v>
      </c>
      <c r="E2550" t="s">
        <v>50</v>
      </c>
      <c r="F2550" t="str">
        <f>VLOOKUP(tbStoricoOrdini[[#This Row],[CLIENTE]],tbClienti[],3,FALSE)</f>
        <v>Veneto</v>
      </c>
      <c r="G2550" t="str">
        <f>VLOOKUP(tbStoricoOrdini[[#This Row],[CLIENTE]],tbClienti[],7,FALSE)</f>
        <v>AD</v>
      </c>
      <c r="H2550" t="s">
        <v>61</v>
      </c>
      <c r="I2550" t="str">
        <f>IF(LEFT(tbStoricoOrdini[[#This Row],[ARTICOLO]],3) = "COG","COG",LEFT(tbStoricoOrdini[[#This Row],[ARTICOLO]],FIND(" ",tbStoricoOrdini[[#This Row],[ARTICOLO]])-1))</f>
        <v>KLM</v>
      </c>
      <c r="J2550" t="str">
        <f>MID(tbStoricoOrdini[[#This Row],[ARTICOLO]],FIND(" ",tbStoricoOrdini[[#This Row],[ARTICOLO]])+1,4)</f>
        <v>5000</v>
      </c>
      <c r="K2550" t="str">
        <f>IFERROR(RIGHT(tbStoricoOrdini[[#This Row],[ARTICOLO]],LEN(tbStoricoOrdini[[#This Row],[ARTICOLO]])-FIND(" ",tbStoricoOrdini[[#This Row],[ARTICOLO]],FIND(" ",tbStoricoOrdini[[#This Row],[ARTICOLO]]) +1)),"")</f>
        <v>Medium</v>
      </c>
      <c r="L2550" s="3">
        <f>VLOOKUP(tbStoricoOrdini[[#This Row],[ARTICOLO]],tbArticoli[],2,FALSE)</f>
        <v>150</v>
      </c>
      <c r="M2550" s="22">
        <f>tbStoricoOrdini[[#This Row],[IMPORTO]]/tbStoricoOrdini[[#This Row],[PREZZO]]</f>
        <v>364.48666666666668</v>
      </c>
      <c r="N2550" t="s">
        <v>6</v>
      </c>
      <c r="O2550" s="8">
        <f>VLOOKUP(tbStoricoOrdini[[#This Row],[AGENTE]],tbAgenti[],2,FALSE)</f>
        <v>7.4999999999999997E-2</v>
      </c>
      <c r="P2550" s="2">
        <v>54673</v>
      </c>
      <c r="Q2550" s="2">
        <f>tbStoricoOrdini[[#This Row],[IMPORTO]]*tbStoricoOrdini[[#This Row],[% COMM.]]</f>
        <v>4100.4749999999995</v>
      </c>
      <c r="R2550" s="2">
        <f>tbStoricoOrdini[[#This Row],[TOT. COMM.]]+tbStoricoOrdini[[#This Row],[IMPORTO]]</f>
        <v>58773.474999999999</v>
      </c>
    </row>
    <row r="2551" spans="1:18">
      <c r="A2551" s="1">
        <v>43891</v>
      </c>
      <c r="B2551" s="7">
        <f>MONTH(tbStoricoOrdini[[#This Row],[DATA]])</f>
        <v>3</v>
      </c>
      <c r="C2551" t="s">
        <v>2646</v>
      </c>
      <c r="D2551" t="str">
        <f>RIGHT(tbStoricoOrdini[[#This Row],[ORDINE]],4)</f>
        <v>2548</v>
      </c>
      <c r="E2551" t="s">
        <v>50</v>
      </c>
      <c r="F2551" t="str">
        <f>VLOOKUP(tbStoricoOrdini[[#This Row],[CLIENTE]],tbClienti[],3,FALSE)</f>
        <v>Veneto</v>
      </c>
      <c r="G2551" t="str">
        <f>VLOOKUP(tbStoricoOrdini[[#This Row],[CLIENTE]],tbClienti[],7,FALSE)</f>
        <v>AD</v>
      </c>
      <c r="H2551" t="s">
        <v>61</v>
      </c>
      <c r="I2551" t="str">
        <f>IF(LEFT(tbStoricoOrdini[[#This Row],[ARTICOLO]],3) = "COG","COG",LEFT(tbStoricoOrdini[[#This Row],[ARTICOLO]],FIND(" ",tbStoricoOrdini[[#This Row],[ARTICOLO]])-1))</f>
        <v>KLM</v>
      </c>
      <c r="J2551" t="str">
        <f>MID(tbStoricoOrdini[[#This Row],[ARTICOLO]],FIND(" ",tbStoricoOrdini[[#This Row],[ARTICOLO]])+1,4)</f>
        <v>5000</v>
      </c>
      <c r="K2551" t="str">
        <f>IFERROR(RIGHT(tbStoricoOrdini[[#This Row],[ARTICOLO]],LEN(tbStoricoOrdini[[#This Row],[ARTICOLO]])-FIND(" ",tbStoricoOrdini[[#This Row],[ARTICOLO]],FIND(" ",tbStoricoOrdini[[#This Row],[ARTICOLO]]) +1)),"")</f>
        <v>Medium</v>
      </c>
      <c r="L2551" s="3">
        <f>VLOOKUP(tbStoricoOrdini[[#This Row],[ARTICOLO]],tbArticoli[],2,FALSE)</f>
        <v>150</v>
      </c>
      <c r="M2551" s="22">
        <f>tbStoricoOrdini[[#This Row],[IMPORTO]]/tbStoricoOrdini[[#This Row],[PREZZO]]</f>
        <v>5852.126666666667</v>
      </c>
      <c r="N2551" t="s">
        <v>9</v>
      </c>
      <c r="O2551" s="8">
        <f>VLOOKUP(tbStoricoOrdini[[#This Row],[AGENTE]],tbAgenti[],2,FALSE)</f>
        <v>0.05</v>
      </c>
      <c r="P2551" s="2">
        <v>877819</v>
      </c>
      <c r="Q2551" s="2">
        <f>tbStoricoOrdini[[#This Row],[IMPORTO]]*tbStoricoOrdini[[#This Row],[% COMM.]]</f>
        <v>43890.950000000004</v>
      </c>
      <c r="R2551" s="2">
        <f>tbStoricoOrdini[[#This Row],[TOT. COMM.]]+tbStoricoOrdini[[#This Row],[IMPORTO]]</f>
        <v>921709.95</v>
      </c>
    </row>
    <row r="2552" spans="1:18">
      <c r="A2552" s="1">
        <v>43891</v>
      </c>
      <c r="B2552" s="7">
        <f>MONTH(tbStoricoOrdini[[#This Row],[DATA]])</f>
        <v>3</v>
      </c>
      <c r="C2552" t="s">
        <v>2647</v>
      </c>
      <c r="D2552" t="str">
        <f>RIGHT(tbStoricoOrdini[[#This Row],[ORDINE]],4)</f>
        <v>2549</v>
      </c>
      <c r="E2552" t="s">
        <v>50</v>
      </c>
      <c r="F2552" t="str">
        <f>VLOOKUP(tbStoricoOrdini[[#This Row],[CLIENTE]],tbClienti[],3,FALSE)</f>
        <v>Veneto</v>
      </c>
      <c r="G2552" t="str">
        <f>VLOOKUP(tbStoricoOrdini[[#This Row],[CLIENTE]],tbClienti[],7,FALSE)</f>
        <v>AD</v>
      </c>
      <c r="H2552" t="s">
        <v>79</v>
      </c>
      <c r="I2552" t="str">
        <f>IF(LEFT(tbStoricoOrdini[[#This Row],[ARTICOLO]],3) = "COG","COG",LEFT(tbStoricoOrdini[[#This Row],[ARTICOLO]],FIND(" ",tbStoricoOrdini[[#This Row],[ARTICOLO]])-1))</f>
        <v>COG</v>
      </c>
      <c r="J2552" t="str">
        <f>MID(tbStoricoOrdini[[#This Row],[ARTICOLO]],FIND(" ",tbStoricoOrdini[[#This Row],[ARTICOLO]])+1,4)</f>
        <v>4000</v>
      </c>
      <c r="K2552" t="str">
        <f>IFERROR(RIGHT(tbStoricoOrdini[[#This Row],[ARTICOLO]],LEN(tbStoricoOrdini[[#This Row],[ARTICOLO]])-FIND(" ",tbStoricoOrdini[[#This Row],[ARTICOLO]],FIND(" ",tbStoricoOrdini[[#This Row],[ARTICOLO]]) +1)),"")</f>
        <v>Plus</v>
      </c>
      <c r="L2552" s="3">
        <f>VLOOKUP(tbStoricoOrdini[[#This Row],[ARTICOLO]],tbArticoli[],2,FALSE)</f>
        <v>240</v>
      </c>
      <c r="M2552" s="22">
        <f>tbStoricoOrdini[[#This Row],[IMPORTO]]/tbStoricoOrdini[[#This Row],[PREZZO]]</f>
        <v>45.383333333333333</v>
      </c>
      <c r="N2552" t="s">
        <v>9</v>
      </c>
      <c r="O2552" s="8">
        <f>VLOOKUP(tbStoricoOrdini[[#This Row],[AGENTE]],tbAgenti[],2,FALSE)</f>
        <v>0.05</v>
      </c>
      <c r="P2552" s="2">
        <v>10892</v>
      </c>
      <c r="Q2552" s="2">
        <f>tbStoricoOrdini[[#This Row],[IMPORTO]]*tbStoricoOrdini[[#This Row],[% COMM.]]</f>
        <v>544.6</v>
      </c>
      <c r="R2552" s="2">
        <f>tbStoricoOrdini[[#This Row],[TOT. COMM.]]+tbStoricoOrdini[[#This Row],[IMPORTO]]</f>
        <v>11436.6</v>
      </c>
    </row>
    <row r="2553" spans="1:18">
      <c r="A2553" s="1">
        <v>43891</v>
      </c>
      <c r="B2553" s="7">
        <f>MONTH(tbStoricoOrdini[[#This Row],[DATA]])</f>
        <v>3</v>
      </c>
      <c r="C2553" t="s">
        <v>2648</v>
      </c>
      <c r="D2553" t="str">
        <f>RIGHT(tbStoricoOrdini[[#This Row],[ORDINE]],4)</f>
        <v>2550</v>
      </c>
      <c r="E2553" t="s">
        <v>50</v>
      </c>
      <c r="F2553" t="str">
        <f>VLOOKUP(tbStoricoOrdini[[#This Row],[CLIENTE]],tbClienti[],3,FALSE)</f>
        <v>Veneto</v>
      </c>
      <c r="G2553" t="str">
        <f>VLOOKUP(tbStoricoOrdini[[#This Row],[CLIENTE]],tbClienti[],7,FALSE)</f>
        <v>AD</v>
      </c>
      <c r="H2553" t="s">
        <v>60</v>
      </c>
      <c r="I2553" t="str">
        <f>IF(LEFT(tbStoricoOrdini[[#This Row],[ARTICOLO]],3) = "COG","COG",LEFT(tbStoricoOrdini[[#This Row],[ARTICOLO]],FIND(" ",tbStoricoOrdini[[#This Row],[ARTICOLO]])-1))</f>
        <v>KLM</v>
      </c>
      <c r="J2553" t="str">
        <f>MID(tbStoricoOrdini[[#This Row],[ARTICOLO]],FIND(" ",tbStoricoOrdini[[#This Row],[ARTICOLO]])+1,4)</f>
        <v>5000</v>
      </c>
      <c r="K2553" t="str">
        <f>IFERROR(RIGHT(tbStoricoOrdini[[#This Row],[ARTICOLO]],LEN(tbStoricoOrdini[[#This Row],[ARTICOLO]])-FIND(" ",tbStoricoOrdini[[#This Row],[ARTICOLO]],FIND(" ",tbStoricoOrdini[[#This Row],[ARTICOLO]]) +1)),"")</f>
        <v>Plus</v>
      </c>
      <c r="L2553" s="3">
        <f>VLOOKUP(tbStoricoOrdini[[#This Row],[ARTICOLO]],tbArticoli[],2,FALSE)</f>
        <v>175</v>
      </c>
      <c r="M2553" s="22">
        <f>tbStoricoOrdini[[#This Row],[IMPORTO]]/tbStoricoOrdini[[#This Row],[PREZZO]]</f>
        <v>15.434285714285714</v>
      </c>
      <c r="N2553" t="s">
        <v>10</v>
      </c>
      <c r="O2553" s="8">
        <f>VLOOKUP(tbStoricoOrdini[[#This Row],[AGENTE]],tbAgenti[],2,FALSE)</f>
        <v>3.6999999999999998E-2</v>
      </c>
      <c r="P2553" s="2">
        <v>2701</v>
      </c>
      <c r="Q2553" s="2">
        <f>tbStoricoOrdini[[#This Row],[IMPORTO]]*tbStoricoOrdini[[#This Row],[% COMM.]]</f>
        <v>99.936999999999998</v>
      </c>
      <c r="R2553" s="2">
        <f>tbStoricoOrdini[[#This Row],[TOT. COMM.]]+tbStoricoOrdini[[#This Row],[IMPORTO]]</f>
        <v>2800.9369999999999</v>
      </c>
    </row>
    <row r="2554" spans="1:18">
      <c r="A2554" s="1">
        <v>43891</v>
      </c>
      <c r="B2554" s="7">
        <f>MONTH(tbStoricoOrdini[[#This Row],[DATA]])</f>
        <v>3</v>
      </c>
      <c r="C2554" t="s">
        <v>2649</v>
      </c>
      <c r="D2554" t="str">
        <f>RIGHT(tbStoricoOrdini[[#This Row],[ORDINE]],4)</f>
        <v>2551</v>
      </c>
      <c r="E2554" t="s">
        <v>50</v>
      </c>
      <c r="F2554" t="str">
        <f>VLOOKUP(tbStoricoOrdini[[#This Row],[CLIENTE]],tbClienti[],3,FALSE)</f>
        <v>Veneto</v>
      </c>
      <c r="G2554" t="str">
        <f>VLOOKUP(tbStoricoOrdini[[#This Row],[CLIENTE]],tbClienti[],7,FALSE)</f>
        <v>AD</v>
      </c>
      <c r="H2554" t="s">
        <v>60</v>
      </c>
      <c r="I2554" t="str">
        <f>IF(LEFT(tbStoricoOrdini[[#This Row],[ARTICOLO]],3) = "COG","COG",LEFT(tbStoricoOrdini[[#This Row],[ARTICOLO]],FIND(" ",tbStoricoOrdini[[#This Row],[ARTICOLO]])-1))</f>
        <v>KLM</v>
      </c>
      <c r="J2554" t="str">
        <f>MID(tbStoricoOrdini[[#This Row],[ARTICOLO]],FIND(" ",tbStoricoOrdini[[#This Row],[ARTICOLO]])+1,4)</f>
        <v>5000</v>
      </c>
      <c r="K2554" t="str">
        <f>IFERROR(RIGHT(tbStoricoOrdini[[#This Row],[ARTICOLO]],LEN(tbStoricoOrdini[[#This Row],[ARTICOLO]])-FIND(" ",tbStoricoOrdini[[#This Row],[ARTICOLO]],FIND(" ",tbStoricoOrdini[[#This Row],[ARTICOLO]]) +1)),"")</f>
        <v>Plus</v>
      </c>
      <c r="L2554" s="3">
        <f>VLOOKUP(tbStoricoOrdini[[#This Row],[ARTICOLO]],tbArticoli[],2,FALSE)</f>
        <v>175</v>
      </c>
      <c r="M2554" s="22">
        <f>tbStoricoOrdini[[#This Row],[IMPORTO]]/tbStoricoOrdini[[#This Row],[PREZZO]]</f>
        <v>1.1599999999999999</v>
      </c>
      <c r="N2554" t="s">
        <v>9</v>
      </c>
      <c r="O2554" s="8">
        <f>VLOOKUP(tbStoricoOrdini[[#This Row],[AGENTE]],tbAgenti[],2,FALSE)</f>
        <v>0.05</v>
      </c>
      <c r="P2554" s="2">
        <v>203</v>
      </c>
      <c r="Q2554" s="2">
        <f>tbStoricoOrdini[[#This Row],[IMPORTO]]*tbStoricoOrdini[[#This Row],[% COMM.]]</f>
        <v>10.15</v>
      </c>
      <c r="R2554" s="2">
        <f>tbStoricoOrdini[[#This Row],[TOT. COMM.]]+tbStoricoOrdini[[#This Row],[IMPORTO]]</f>
        <v>213.15</v>
      </c>
    </row>
    <row r="2555" spans="1:18">
      <c r="A2555" s="1">
        <v>43891</v>
      </c>
      <c r="B2555" s="7">
        <f>MONTH(tbStoricoOrdini[[#This Row],[DATA]])</f>
        <v>3</v>
      </c>
      <c r="C2555" t="s">
        <v>2650</v>
      </c>
      <c r="D2555" t="str">
        <f>RIGHT(tbStoricoOrdini[[#This Row],[ORDINE]],4)</f>
        <v>2552</v>
      </c>
      <c r="E2555" t="s">
        <v>50</v>
      </c>
      <c r="F2555" t="str">
        <f>VLOOKUP(tbStoricoOrdini[[#This Row],[CLIENTE]],tbClienti[],3,FALSE)</f>
        <v>Veneto</v>
      </c>
      <c r="G2555" t="str">
        <f>VLOOKUP(tbStoricoOrdini[[#This Row],[CLIENTE]],tbClienti[],7,FALSE)</f>
        <v>AD</v>
      </c>
      <c r="H2555" t="s">
        <v>62</v>
      </c>
      <c r="I2555" t="str">
        <f>IF(LEFT(tbStoricoOrdini[[#This Row],[ARTICOLO]],3) = "COG","COG",LEFT(tbStoricoOrdini[[#This Row],[ARTICOLO]],FIND(" ",tbStoricoOrdini[[#This Row],[ARTICOLO]])-1))</f>
        <v>KLM</v>
      </c>
      <c r="J2555" t="str">
        <f>MID(tbStoricoOrdini[[#This Row],[ARTICOLO]],FIND(" ",tbStoricoOrdini[[#This Row],[ARTICOLO]])+1,4)</f>
        <v>2500</v>
      </c>
      <c r="K2555" t="str">
        <f>IFERROR(RIGHT(tbStoricoOrdini[[#This Row],[ARTICOLO]],LEN(tbStoricoOrdini[[#This Row],[ARTICOLO]])-FIND(" ",tbStoricoOrdini[[#This Row],[ARTICOLO]],FIND(" ",tbStoricoOrdini[[#This Row],[ARTICOLO]]) +1)),"")</f>
        <v>Plus</v>
      </c>
      <c r="L2555" s="3">
        <f>VLOOKUP(tbStoricoOrdini[[#This Row],[ARTICOLO]],tbArticoli[],2,FALSE)</f>
        <v>130</v>
      </c>
      <c r="M2555" s="22">
        <f>tbStoricoOrdini[[#This Row],[IMPORTO]]/tbStoricoOrdini[[#This Row],[PREZZO]]</f>
        <v>2.453846153846154</v>
      </c>
      <c r="N2555" t="s">
        <v>10</v>
      </c>
      <c r="O2555" s="8">
        <f>VLOOKUP(tbStoricoOrdini[[#This Row],[AGENTE]],tbAgenti[],2,FALSE)</f>
        <v>3.6999999999999998E-2</v>
      </c>
      <c r="P2555" s="2">
        <v>319</v>
      </c>
      <c r="Q2555" s="2">
        <f>tbStoricoOrdini[[#This Row],[IMPORTO]]*tbStoricoOrdini[[#This Row],[% COMM.]]</f>
        <v>11.802999999999999</v>
      </c>
      <c r="R2555" s="2">
        <f>tbStoricoOrdini[[#This Row],[TOT. COMM.]]+tbStoricoOrdini[[#This Row],[IMPORTO]]</f>
        <v>330.803</v>
      </c>
    </row>
    <row r="2556" spans="1:18">
      <c r="A2556" s="1">
        <v>43891</v>
      </c>
      <c r="B2556" s="7">
        <f>MONTH(tbStoricoOrdini[[#This Row],[DATA]])</f>
        <v>3</v>
      </c>
      <c r="C2556" t="s">
        <v>2651</v>
      </c>
      <c r="D2556" t="str">
        <f>RIGHT(tbStoricoOrdini[[#This Row],[ORDINE]],4)</f>
        <v>2553</v>
      </c>
      <c r="E2556" t="s">
        <v>50</v>
      </c>
      <c r="F2556" t="str">
        <f>VLOOKUP(tbStoricoOrdini[[#This Row],[CLIENTE]],tbClienti[],3,FALSE)</f>
        <v>Veneto</v>
      </c>
      <c r="G2556" t="str">
        <f>VLOOKUP(tbStoricoOrdini[[#This Row],[CLIENTE]],tbClienti[],7,FALSE)</f>
        <v>AD</v>
      </c>
      <c r="H2556" t="s">
        <v>62</v>
      </c>
      <c r="I2556" t="str">
        <f>IF(LEFT(tbStoricoOrdini[[#This Row],[ARTICOLO]],3) = "COG","COG",LEFT(tbStoricoOrdini[[#This Row],[ARTICOLO]],FIND(" ",tbStoricoOrdini[[#This Row],[ARTICOLO]])-1))</f>
        <v>KLM</v>
      </c>
      <c r="J2556" t="str">
        <f>MID(tbStoricoOrdini[[#This Row],[ARTICOLO]],FIND(" ",tbStoricoOrdini[[#This Row],[ARTICOLO]])+1,4)</f>
        <v>2500</v>
      </c>
      <c r="K2556" t="str">
        <f>IFERROR(RIGHT(tbStoricoOrdini[[#This Row],[ARTICOLO]],LEN(tbStoricoOrdini[[#This Row],[ARTICOLO]])-FIND(" ",tbStoricoOrdini[[#This Row],[ARTICOLO]],FIND(" ",tbStoricoOrdini[[#This Row],[ARTICOLO]]) +1)),"")</f>
        <v>Plus</v>
      </c>
      <c r="L2556" s="3">
        <f>VLOOKUP(tbStoricoOrdini[[#This Row],[ARTICOLO]],tbArticoli[],2,FALSE)</f>
        <v>130</v>
      </c>
      <c r="M2556" s="22">
        <f>tbStoricoOrdini[[#This Row],[IMPORTO]]/tbStoricoOrdini[[#This Row],[PREZZO]]</f>
        <v>10.684615384615384</v>
      </c>
      <c r="N2556" t="s">
        <v>18</v>
      </c>
      <c r="O2556" s="8">
        <f>VLOOKUP(tbStoricoOrdini[[#This Row],[AGENTE]],tbAgenti[],2,FALSE)</f>
        <v>0.03</v>
      </c>
      <c r="P2556" s="2">
        <v>1389</v>
      </c>
      <c r="Q2556" s="2">
        <f>tbStoricoOrdini[[#This Row],[IMPORTO]]*tbStoricoOrdini[[#This Row],[% COMM.]]</f>
        <v>41.67</v>
      </c>
      <c r="R2556" s="2">
        <f>tbStoricoOrdini[[#This Row],[TOT. COMM.]]+tbStoricoOrdini[[#This Row],[IMPORTO]]</f>
        <v>1430.67</v>
      </c>
    </row>
    <row r="2557" spans="1:18">
      <c r="A2557" s="1">
        <v>43891</v>
      </c>
      <c r="B2557" s="7">
        <f>MONTH(tbStoricoOrdini[[#This Row],[DATA]])</f>
        <v>3</v>
      </c>
      <c r="C2557" t="s">
        <v>2652</v>
      </c>
      <c r="D2557" t="str">
        <f>RIGHT(tbStoricoOrdini[[#This Row],[ORDINE]],4)</f>
        <v>2554</v>
      </c>
      <c r="E2557" t="s">
        <v>50</v>
      </c>
      <c r="F2557" t="str">
        <f>VLOOKUP(tbStoricoOrdini[[#This Row],[CLIENTE]],tbClienti[],3,FALSE)</f>
        <v>Veneto</v>
      </c>
      <c r="G2557" t="str">
        <f>VLOOKUP(tbStoricoOrdini[[#This Row],[CLIENTE]],tbClienti[],7,FALSE)</f>
        <v>AD</v>
      </c>
      <c r="H2557" t="s">
        <v>63</v>
      </c>
      <c r="I2557" t="str">
        <f>IF(LEFT(tbStoricoOrdini[[#This Row],[ARTICOLO]],3) = "COG","COG",LEFT(tbStoricoOrdini[[#This Row],[ARTICOLO]],FIND(" ",tbStoricoOrdini[[#This Row],[ARTICOLO]])-1))</f>
        <v>KLM</v>
      </c>
      <c r="J2557" t="str">
        <f>MID(tbStoricoOrdini[[#This Row],[ARTICOLO]],FIND(" ",tbStoricoOrdini[[#This Row],[ARTICOLO]])+1,4)</f>
        <v>3000</v>
      </c>
      <c r="K2557" t="str">
        <f>IFERROR(RIGHT(tbStoricoOrdini[[#This Row],[ARTICOLO]],LEN(tbStoricoOrdini[[#This Row],[ARTICOLO]])-FIND(" ",tbStoricoOrdini[[#This Row],[ARTICOLO]],FIND(" ",tbStoricoOrdini[[#This Row],[ARTICOLO]]) +1)),"")</f>
        <v>Plus</v>
      </c>
      <c r="L2557" s="3">
        <f>VLOOKUP(tbStoricoOrdini[[#This Row],[ARTICOLO]],tbArticoli[],2,FALSE)</f>
        <v>145</v>
      </c>
      <c r="M2557" s="22">
        <f>tbStoricoOrdini[[#This Row],[IMPORTO]]/tbStoricoOrdini[[#This Row],[PREZZO]]</f>
        <v>20.593103448275862</v>
      </c>
      <c r="N2557" t="s">
        <v>39</v>
      </c>
      <c r="O2557" s="8">
        <f>VLOOKUP(tbStoricoOrdini[[#This Row],[AGENTE]],tbAgenti[],2,FALSE)</f>
        <v>0.05</v>
      </c>
      <c r="P2557" s="2">
        <v>2986</v>
      </c>
      <c r="Q2557" s="2">
        <f>tbStoricoOrdini[[#This Row],[IMPORTO]]*tbStoricoOrdini[[#This Row],[% COMM.]]</f>
        <v>149.30000000000001</v>
      </c>
      <c r="R2557" s="2">
        <f>tbStoricoOrdini[[#This Row],[TOT. COMM.]]+tbStoricoOrdini[[#This Row],[IMPORTO]]</f>
        <v>3135.3</v>
      </c>
    </row>
    <row r="2558" spans="1:18">
      <c r="A2558" s="1">
        <v>43891</v>
      </c>
      <c r="B2558" s="7">
        <f>MONTH(tbStoricoOrdini[[#This Row],[DATA]])</f>
        <v>3</v>
      </c>
      <c r="C2558" t="s">
        <v>2653</v>
      </c>
      <c r="D2558" t="str">
        <f>RIGHT(tbStoricoOrdini[[#This Row],[ORDINE]],4)</f>
        <v>2555</v>
      </c>
      <c r="E2558" t="s">
        <v>50</v>
      </c>
      <c r="F2558" t="str">
        <f>VLOOKUP(tbStoricoOrdini[[#This Row],[CLIENTE]],tbClienti[],3,FALSE)</f>
        <v>Veneto</v>
      </c>
      <c r="G2558" t="str">
        <f>VLOOKUP(tbStoricoOrdini[[#This Row],[CLIENTE]],tbClienti[],7,FALSE)</f>
        <v>AD</v>
      </c>
      <c r="H2558" t="s">
        <v>63</v>
      </c>
      <c r="I2558" t="str">
        <f>IF(LEFT(tbStoricoOrdini[[#This Row],[ARTICOLO]],3) = "COG","COG",LEFT(tbStoricoOrdini[[#This Row],[ARTICOLO]],FIND(" ",tbStoricoOrdini[[#This Row],[ARTICOLO]])-1))</f>
        <v>KLM</v>
      </c>
      <c r="J2558" t="str">
        <f>MID(tbStoricoOrdini[[#This Row],[ARTICOLO]],FIND(" ",tbStoricoOrdini[[#This Row],[ARTICOLO]])+1,4)</f>
        <v>3000</v>
      </c>
      <c r="K2558" t="str">
        <f>IFERROR(RIGHT(tbStoricoOrdini[[#This Row],[ARTICOLO]],LEN(tbStoricoOrdini[[#This Row],[ARTICOLO]])-FIND(" ",tbStoricoOrdini[[#This Row],[ARTICOLO]],FIND(" ",tbStoricoOrdini[[#This Row],[ARTICOLO]]) +1)),"")</f>
        <v>Plus</v>
      </c>
      <c r="L2558" s="3">
        <f>VLOOKUP(tbStoricoOrdini[[#This Row],[ARTICOLO]],tbArticoli[],2,FALSE)</f>
        <v>145</v>
      </c>
      <c r="M2558" s="22">
        <f>tbStoricoOrdini[[#This Row],[IMPORTO]]/tbStoricoOrdini[[#This Row],[PREZZO]]</f>
        <v>72.958620689655177</v>
      </c>
      <c r="N2558" t="s">
        <v>10</v>
      </c>
      <c r="O2558" s="8">
        <f>VLOOKUP(tbStoricoOrdini[[#This Row],[AGENTE]],tbAgenti[],2,FALSE)</f>
        <v>3.6999999999999998E-2</v>
      </c>
      <c r="P2558" s="2">
        <v>10579</v>
      </c>
      <c r="Q2558" s="2">
        <f>tbStoricoOrdini[[#This Row],[IMPORTO]]*tbStoricoOrdini[[#This Row],[% COMM.]]</f>
        <v>391.423</v>
      </c>
      <c r="R2558" s="2">
        <f>tbStoricoOrdini[[#This Row],[TOT. COMM.]]+tbStoricoOrdini[[#This Row],[IMPORTO]]</f>
        <v>10970.423000000001</v>
      </c>
    </row>
    <row r="2559" spans="1:18">
      <c r="A2559" s="1">
        <v>43891</v>
      </c>
      <c r="B2559" s="7">
        <f>MONTH(tbStoricoOrdini[[#This Row],[DATA]])</f>
        <v>3</v>
      </c>
      <c r="C2559" t="s">
        <v>2654</v>
      </c>
      <c r="D2559" t="str">
        <f>RIGHT(tbStoricoOrdini[[#This Row],[ORDINE]],4)</f>
        <v>2556</v>
      </c>
      <c r="E2559" t="s">
        <v>50</v>
      </c>
      <c r="F2559" t="str">
        <f>VLOOKUP(tbStoricoOrdini[[#This Row],[CLIENTE]],tbClienti[],3,FALSE)</f>
        <v>Veneto</v>
      </c>
      <c r="G2559" t="str">
        <f>VLOOKUP(tbStoricoOrdini[[#This Row],[CLIENTE]],tbClienti[],7,FALSE)</f>
        <v>AD</v>
      </c>
      <c r="H2559" t="s">
        <v>63</v>
      </c>
      <c r="I2559" t="str">
        <f>IF(LEFT(tbStoricoOrdini[[#This Row],[ARTICOLO]],3) = "COG","COG",LEFT(tbStoricoOrdini[[#This Row],[ARTICOLO]],FIND(" ",tbStoricoOrdini[[#This Row],[ARTICOLO]])-1))</f>
        <v>KLM</v>
      </c>
      <c r="J2559" t="str">
        <f>MID(tbStoricoOrdini[[#This Row],[ARTICOLO]],FIND(" ",tbStoricoOrdini[[#This Row],[ARTICOLO]])+1,4)</f>
        <v>3000</v>
      </c>
      <c r="K2559" t="str">
        <f>IFERROR(RIGHT(tbStoricoOrdini[[#This Row],[ARTICOLO]],LEN(tbStoricoOrdini[[#This Row],[ARTICOLO]])-FIND(" ",tbStoricoOrdini[[#This Row],[ARTICOLO]],FIND(" ",tbStoricoOrdini[[#This Row],[ARTICOLO]]) +1)),"")</f>
        <v>Plus</v>
      </c>
      <c r="L2559" s="3">
        <f>VLOOKUP(tbStoricoOrdini[[#This Row],[ARTICOLO]],tbArticoli[],2,FALSE)</f>
        <v>145</v>
      </c>
      <c r="M2559" s="22">
        <f>tbStoricoOrdini[[#This Row],[IMPORTO]]/tbStoricoOrdini[[#This Row],[PREZZO]]</f>
        <v>11.841379310344827</v>
      </c>
      <c r="N2559" t="s">
        <v>15</v>
      </c>
      <c r="O2559" s="8">
        <f>VLOOKUP(tbStoricoOrdini[[#This Row],[AGENTE]],tbAgenti[],2,FALSE)</f>
        <v>0.08</v>
      </c>
      <c r="P2559" s="2">
        <v>1717</v>
      </c>
      <c r="Q2559" s="2">
        <f>tbStoricoOrdini[[#This Row],[IMPORTO]]*tbStoricoOrdini[[#This Row],[% COMM.]]</f>
        <v>137.36000000000001</v>
      </c>
      <c r="R2559" s="2">
        <f>tbStoricoOrdini[[#This Row],[TOT. COMM.]]+tbStoricoOrdini[[#This Row],[IMPORTO]]</f>
        <v>1854.3600000000001</v>
      </c>
    </row>
    <row r="2560" spans="1:18">
      <c r="A2560" s="1">
        <v>43891</v>
      </c>
      <c r="B2560" s="7">
        <f>MONTH(tbStoricoOrdini[[#This Row],[DATA]])</f>
        <v>3</v>
      </c>
      <c r="C2560" t="s">
        <v>2655</v>
      </c>
      <c r="D2560" t="str">
        <f>RIGHT(tbStoricoOrdini[[#This Row],[ORDINE]],4)</f>
        <v>2557</v>
      </c>
      <c r="E2560" t="s">
        <v>50</v>
      </c>
      <c r="F2560" t="str">
        <f>VLOOKUP(tbStoricoOrdini[[#This Row],[CLIENTE]],tbClienti[],3,FALSE)</f>
        <v>Veneto</v>
      </c>
      <c r="G2560" t="str">
        <f>VLOOKUP(tbStoricoOrdini[[#This Row],[CLIENTE]],tbClienti[],7,FALSE)</f>
        <v>AD</v>
      </c>
      <c r="H2560" t="s">
        <v>63</v>
      </c>
      <c r="I2560" t="str">
        <f>IF(LEFT(tbStoricoOrdini[[#This Row],[ARTICOLO]],3) = "COG","COG",LEFT(tbStoricoOrdini[[#This Row],[ARTICOLO]],FIND(" ",tbStoricoOrdini[[#This Row],[ARTICOLO]])-1))</f>
        <v>KLM</v>
      </c>
      <c r="J2560" t="str">
        <f>MID(tbStoricoOrdini[[#This Row],[ARTICOLO]],FIND(" ",tbStoricoOrdini[[#This Row],[ARTICOLO]])+1,4)</f>
        <v>3000</v>
      </c>
      <c r="K2560" t="str">
        <f>IFERROR(RIGHT(tbStoricoOrdini[[#This Row],[ARTICOLO]],LEN(tbStoricoOrdini[[#This Row],[ARTICOLO]])-FIND(" ",tbStoricoOrdini[[#This Row],[ARTICOLO]],FIND(" ",tbStoricoOrdini[[#This Row],[ARTICOLO]]) +1)),"")</f>
        <v>Plus</v>
      </c>
      <c r="L2560" s="3">
        <f>VLOOKUP(tbStoricoOrdini[[#This Row],[ARTICOLO]],tbArticoli[],2,FALSE)</f>
        <v>145</v>
      </c>
      <c r="M2560" s="22">
        <f>tbStoricoOrdini[[#This Row],[IMPORTO]]/tbStoricoOrdini[[#This Row],[PREZZO]]</f>
        <v>12.655172413793103</v>
      </c>
      <c r="N2560" t="s">
        <v>7</v>
      </c>
      <c r="O2560" s="8">
        <f>VLOOKUP(tbStoricoOrdini[[#This Row],[AGENTE]],tbAgenti[],2,FALSE)</f>
        <v>0.03</v>
      </c>
      <c r="P2560" s="2">
        <v>1835</v>
      </c>
      <c r="Q2560" s="2">
        <f>tbStoricoOrdini[[#This Row],[IMPORTO]]*tbStoricoOrdini[[#This Row],[% COMM.]]</f>
        <v>55.05</v>
      </c>
      <c r="R2560" s="2">
        <f>tbStoricoOrdini[[#This Row],[TOT. COMM.]]+tbStoricoOrdini[[#This Row],[IMPORTO]]</f>
        <v>1890.05</v>
      </c>
    </row>
    <row r="2561" spans="1:18">
      <c r="A2561" s="1">
        <v>43891</v>
      </c>
      <c r="B2561" s="7">
        <f>MONTH(tbStoricoOrdini[[#This Row],[DATA]])</f>
        <v>3</v>
      </c>
      <c r="C2561" t="s">
        <v>2656</v>
      </c>
      <c r="D2561" t="str">
        <f>RIGHT(tbStoricoOrdini[[#This Row],[ORDINE]],4)</f>
        <v>2558</v>
      </c>
      <c r="E2561" t="s">
        <v>50</v>
      </c>
      <c r="F2561" t="str">
        <f>VLOOKUP(tbStoricoOrdini[[#This Row],[CLIENTE]],tbClienti[],3,FALSE)</f>
        <v>Veneto</v>
      </c>
      <c r="G2561" t="str">
        <f>VLOOKUP(tbStoricoOrdini[[#This Row],[CLIENTE]],tbClienti[],7,FALSE)</f>
        <v>AD</v>
      </c>
      <c r="H2561" t="s">
        <v>63</v>
      </c>
      <c r="I2561" t="str">
        <f>IF(LEFT(tbStoricoOrdini[[#This Row],[ARTICOLO]],3) = "COG","COG",LEFT(tbStoricoOrdini[[#This Row],[ARTICOLO]],FIND(" ",tbStoricoOrdini[[#This Row],[ARTICOLO]])-1))</f>
        <v>KLM</v>
      </c>
      <c r="J2561" t="str">
        <f>MID(tbStoricoOrdini[[#This Row],[ARTICOLO]],FIND(" ",tbStoricoOrdini[[#This Row],[ARTICOLO]])+1,4)</f>
        <v>3000</v>
      </c>
      <c r="K2561" t="str">
        <f>IFERROR(RIGHT(tbStoricoOrdini[[#This Row],[ARTICOLO]],LEN(tbStoricoOrdini[[#This Row],[ARTICOLO]])-FIND(" ",tbStoricoOrdini[[#This Row],[ARTICOLO]],FIND(" ",tbStoricoOrdini[[#This Row],[ARTICOLO]]) +1)),"")</f>
        <v>Plus</v>
      </c>
      <c r="L2561" s="3">
        <f>VLOOKUP(tbStoricoOrdini[[#This Row],[ARTICOLO]],tbArticoli[],2,FALSE)</f>
        <v>145</v>
      </c>
      <c r="M2561" s="22">
        <f>tbStoricoOrdini[[#This Row],[IMPORTO]]/tbStoricoOrdini[[#This Row],[PREZZO]]</f>
        <v>35.627586206896552</v>
      </c>
      <c r="N2561" t="s">
        <v>18</v>
      </c>
      <c r="O2561" s="8">
        <f>VLOOKUP(tbStoricoOrdini[[#This Row],[AGENTE]],tbAgenti[],2,FALSE)</f>
        <v>0.03</v>
      </c>
      <c r="P2561" s="2">
        <v>5166</v>
      </c>
      <c r="Q2561" s="2">
        <f>tbStoricoOrdini[[#This Row],[IMPORTO]]*tbStoricoOrdini[[#This Row],[% COMM.]]</f>
        <v>154.97999999999999</v>
      </c>
      <c r="R2561" s="2">
        <f>tbStoricoOrdini[[#This Row],[TOT. COMM.]]+tbStoricoOrdini[[#This Row],[IMPORTO]]</f>
        <v>5320.98</v>
      </c>
    </row>
    <row r="2562" spans="1:18">
      <c r="A2562" s="1">
        <v>43891</v>
      </c>
      <c r="B2562" s="7">
        <f>MONTH(tbStoricoOrdini[[#This Row],[DATA]])</f>
        <v>3</v>
      </c>
      <c r="C2562" t="s">
        <v>2657</v>
      </c>
      <c r="D2562" t="str">
        <f>RIGHT(tbStoricoOrdini[[#This Row],[ORDINE]],4)</f>
        <v>2559</v>
      </c>
      <c r="E2562" t="s">
        <v>50</v>
      </c>
      <c r="F2562" t="str">
        <f>VLOOKUP(tbStoricoOrdini[[#This Row],[CLIENTE]],tbClienti[],3,FALSE)</f>
        <v>Veneto</v>
      </c>
      <c r="G2562" t="str">
        <f>VLOOKUP(tbStoricoOrdini[[#This Row],[CLIENTE]],tbClienti[],7,FALSE)</f>
        <v>AD</v>
      </c>
      <c r="H2562" t="s">
        <v>63</v>
      </c>
      <c r="I2562" t="str">
        <f>IF(LEFT(tbStoricoOrdini[[#This Row],[ARTICOLO]],3) = "COG","COG",LEFT(tbStoricoOrdini[[#This Row],[ARTICOLO]],FIND(" ",tbStoricoOrdini[[#This Row],[ARTICOLO]])-1))</f>
        <v>KLM</v>
      </c>
      <c r="J2562" t="str">
        <f>MID(tbStoricoOrdini[[#This Row],[ARTICOLO]],FIND(" ",tbStoricoOrdini[[#This Row],[ARTICOLO]])+1,4)</f>
        <v>3000</v>
      </c>
      <c r="K2562" t="str">
        <f>IFERROR(RIGHT(tbStoricoOrdini[[#This Row],[ARTICOLO]],LEN(tbStoricoOrdini[[#This Row],[ARTICOLO]])-FIND(" ",tbStoricoOrdini[[#This Row],[ARTICOLO]],FIND(" ",tbStoricoOrdini[[#This Row],[ARTICOLO]]) +1)),"")</f>
        <v>Plus</v>
      </c>
      <c r="L2562" s="3">
        <f>VLOOKUP(tbStoricoOrdini[[#This Row],[ARTICOLO]],tbArticoli[],2,FALSE)</f>
        <v>145</v>
      </c>
      <c r="M2562" s="22">
        <f>tbStoricoOrdini[[#This Row],[IMPORTO]]/tbStoricoOrdini[[#This Row],[PREZZO]]</f>
        <v>37.662068965517243</v>
      </c>
      <c r="N2562" t="s">
        <v>13</v>
      </c>
      <c r="O2562" s="8">
        <f>VLOOKUP(tbStoricoOrdini[[#This Row],[AGENTE]],tbAgenti[],2,FALSE)</f>
        <v>0.1</v>
      </c>
      <c r="P2562" s="2">
        <v>5461</v>
      </c>
      <c r="Q2562" s="2">
        <f>tbStoricoOrdini[[#This Row],[IMPORTO]]*tbStoricoOrdini[[#This Row],[% COMM.]]</f>
        <v>546.1</v>
      </c>
      <c r="R2562" s="2">
        <f>tbStoricoOrdini[[#This Row],[TOT. COMM.]]+tbStoricoOrdini[[#This Row],[IMPORTO]]</f>
        <v>6007.1</v>
      </c>
    </row>
    <row r="2563" spans="1:18">
      <c r="A2563" s="1">
        <v>43891</v>
      </c>
      <c r="B2563" s="7">
        <f>MONTH(tbStoricoOrdini[[#This Row],[DATA]])</f>
        <v>3</v>
      </c>
      <c r="C2563" t="s">
        <v>2658</v>
      </c>
      <c r="D2563" t="str">
        <f>RIGHT(tbStoricoOrdini[[#This Row],[ORDINE]],4)</f>
        <v>2560</v>
      </c>
      <c r="E2563" t="s">
        <v>50</v>
      </c>
      <c r="F2563" t="str">
        <f>VLOOKUP(tbStoricoOrdini[[#This Row],[CLIENTE]],tbClienti[],3,FALSE)</f>
        <v>Veneto</v>
      </c>
      <c r="G2563" t="str">
        <f>VLOOKUP(tbStoricoOrdini[[#This Row],[CLIENTE]],tbClienti[],7,FALSE)</f>
        <v>AD</v>
      </c>
      <c r="H2563" t="s">
        <v>63</v>
      </c>
      <c r="I2563" t="str">
        <f>IF(LEFT(tbStoricoOrdini[[#This Row],[ARTICOLO]],3) = "COG","COG",LEFT(tbStoricoOrdini[[#This Row],[ARTICOLO]],FIND(" ",tbStoricoOrdini[[#This Row],[ARTICOLO]])-1))</f>
        <v>KLM</v>
      </c>
      <c r="J2563" t="str">
        <f>MID(tbStoricoOrdini[[#This Row],[ARTICOLO]],FIND(" ",tbStoricoOrdini[[#This Row],[ARTICOLO]])+1,4)</f>
        <v>3000</v>
      </c>
      <c r="K2563" t="str">
        <f>IFERROR(RIGHT(tbStoricoOrdini[[#This Row],[ARTICOLO]],LEN(tbStoricoOrdini[[#This Row],[ARTICOLO]])-FIND(" ",tbStoricoOrdini[[#This Row],[ARTICOLO]],FIND(" ",tbStoricoOrdini[[#This Row],[ARTICOLO]]) +1)),"")</f>
        <v>Plus</v>
      </c>
      <c r="L2563" s="3">
        <f>VLOOKUP(tbStoricoOrdini[[#This Row],[ARTICOLO]],tbArticoli[],2,FALSE)</f>
        <v>145</v>
      </c>
      <c r="M2563" s="22">
        <f>tbStoricoOrdini[[#This Row],[IMPORTO]]/tbStoricoOrdini[[#This Row],[PREZZO]]</f>
        <v>458.88275862068963</v>
      </c>
      <c r="N2563" t="s">
        <v>6</v>
      </c>
      <c r="O2563" s="8">
        <f>VLOOKUP(tbStoricoOrdini[[#This Row],[AGENTE]],tbAgenti[],2,FALSE)</f>
        <v>7.4999999999999997E-2</v>
      </c>
      <c r="P2563" s="2">
        <v>66538</v>
      </c>
      <c r="Q2563" s="2">
        <f>tbStoricoOrdini[[#This Row],[IMPORTO]]*tbStoricoOrdini[[#This Row],[% COMM.]]</f>
        <v>4990.3499999999995</v>
      </c>
      <c r="R2563" s="2">
        <f>tbStoricoOrdini[[#This Row],[TOT. COMM.]]+tbStoricoOrdini[[#This Row],[IMPORTO]]</f>
        <v>71528.350000000006</v>
      </c>
    </row>
    <row r="2564" spans="1:18">
      <c r="A2564" s="1">
        <v>43891</v>
      </c>
      <c r="B2564" s="7">
        <f>MONTH(tbStoricoOrdini[[#This Row],[DATA]])</f>
        <v>3</v>
      </c>
      <c r="C2564" t="s">
        <v>2659</v>
      </c>
      <c r="D2564" t="str">
        <f>RIGHT(tbStoricoOrdini[[#This Row],[ORDINE]],4)</f>
        <v>2561</v>
      </c>
      <c r="E2564" t="s">
        <v>50</v>
      </c>
      <c r="F2564" t="str">
        <f>VLOOKUP(tbStoricoOrdini[[#This Row],[CLIENTE]],tbClienti[],3,FALSE)</f>
        <v>Veneto</v>
      </c>
      <c r="G2564" t="str">
        <f>VLOOKUP(tbStoricoOrdini[[#This Row],[CLIENTE]],tbClienti[],7,FALSE)</f>
        <v>AD</v>
      </c>
      <c r="H2564" t="s">
        <v>63</v>
      </c>
      <c r="I2564" t="str">
        <f>IF(LEFT(tbStoricoOrdini[[#This Row],[ARTICOLO]],3) = "COG","COG",LEFT(tbStoricoOrdini[[#This Row],[ARTICOLO]],FIND(" ",tbStoricoOrdini[[#This Row],[ARTICOLO]])-1))</f>
        <v>KLM</v>
      </c>
      <c r="J2564" t="str">
        <f>MID(tbStoricoOrdini[[#This Row],[ARTICOLO]],FIND(" ",tbStoricoOrdini[[#This Row],[ARTICOLO]])+1,4)</f>
        <v>3000</v>
      </c>
      <c r="K2564" t="str">
        <f>IFERROR(RIGHT(tbStoricoOrdini[[#This Row],[ARTICOLO]],LEN(tbStoricoOrdini[[#This Row],[ARTICOLO]])-FIND(" ",tbStoricoOrdini[[#This Row],[ARTICOLO]],FIND(" ",tbStoricoOrdini[[#This Row],[ARTICOLO]]) +1)),"")</f>
        <v>Plus</v>
      </c>
      <c r="L2564" s="3">
        <f>VLOOKUP(tbStoricoOrdini[[#This Row],[ARTICOLO]],tbArticoli[],2,FALSE)</f>
        <v>145</v>
      </c>
      <c r="M2564" s="22">
        <f>tbStoricoOrdini[[#This Row],[IMPORTO]]/tbStoricoOrdini[[#This Row],[PREZZO]]</f>
        <v>4924.3103448275861</v>
      </c>
      <c r="N2564" t="s">
        <v>9</v>
      </c>
      <c r="O2564" s="8">
        <f>VLOOKUP(tbStoricoOrdini[[#This Row],[AGENTE]],tbAgenti[],2,FALSE)</f>
        <v>0.05</v>
      </c>
      <c r="P2564" s="2">
        <v>714025</v>
      </c>
      <c r="Q2564" s="2">
        <f>tbStoricoOrdini[[#This Row],[IMPORTO]]*tbStoricoOrdini[[#This Row],[% COMM.]]</f>
        <v>35701.25</v>
      </c>
      <c r="R2564" s="2">
        <f>tbStoricoOrdini[[#This Row],[TOT. COMM.]]+tbStoricoOrdini[[#This Row],[IMPORTO]]</f>
        <v>749726.25</v>
      </c>
    </row>
    <row r="2565" spans="1:18">
      <c r="A2565" s="1">
        <v>43891</v>
      </c>
      <c r="B2565" s="7">
        <f>MONTH(tbStoricoOrdini[[#This Row],[DATA]])</f>
        <v>3</v>
      </c>
      <c r="C2565" t="s">
        <v>2660</v>
      </c>
      <c r="D2565" t="str">
        <f>RIGHT(tbStoricoOrdini[[#This Row],[ORDINE]],4)</f>
        <v>2562</v>
      </c>
      <c r="E2565" t="s">
        <v>50</v>
      </c>
      <c r="F2565" t="str">
        <f>VLOOKUP(tbStoricoOrdini[[#This Row],[CLIENTE]],tbClienti[],3,FALSE)</f>
        <v>Veneto</v>
      </c>
      <c r="G2565" t="str">
        <f>VLOOKUP(tbStoricoOrdini[[#This Row],[CLIENTE]],tbClienti[],7,FALSE)</f>
        <v>AD</v>
      </c>
      <c r="H2565" t="s">
        <v>65</v>
      </c>
      <c r="I2565" t="str">
        <f>IF(LEFT(tbStoricoOrdini[[#This Row],[ARTICOLO]],3) = "COG","COG",LEFT(tbStoricoOrdini[[#This Row],[ARTICOLO]],FIND(" ",tbStoricoOrdini[[#This Row],[ARTICOLO]])-1))</f>
        <v>GKLM</v>
      </c>
      <c r="J2565" t="str">
        <f>MID(tbStoricoOrdini[[#This Row],[ARTICOLO]],FIND(" ",tbStoricoOrdini[[#This Row],[ARTICOLO]])+1,4)</f>
        <v>5000</v>
      </c>
      <c r="K2565" t="str">
        <f>IFERROR(RIGHT(tbStoricoOrdini[[#This Row],[ARTICOLO]],LEN(tbStoricoOrdini[[#This Row],[ARTICOLO]])-FIND(" ",tbStoricoOrdini[[#This Row],[ARTICOLO]],FIND(" ",tbStoricoOrdini[[#This Row],[ARTICOLO]]) +1)),"")</f>
        <v/>
      </c>
      <c r="L2565" s="3">
        <f>VLOOKUP(tbStoricoOrdini[[#This Row],[ARTICOLO]],tbArticoli[],2,FALSE)</f>
        <v>75</v>
      </c>
      <c r="M2565" s="22">
        <f>tbStoricoOrdini[[#This Row],[IMPORTO]]/tbStoricoOrdini[[#This Row],[PREZZO]]</f>
        <v>266.48</v>
      </c>
      <c r="N2565" t="s">
        <v>9</v>
      </c>
      <c r="O2565" s="8">
        <f>VLOOKUP(tbStoricoOrdini[[#This Row],[AGENTE]],tbAgenti[],2,FALSE)</f>
        <v>0.05</v>
      </c>
      <c r="P2565" s="2">
        <v>19986</v>
      </c>
      <c r="Q2565" s="2">
        <f>tbStoricoOrdini[[#This Row],[IMPORTO]]*tbStoricoOrdini[[#This Row],[% COMM.]]</f>
        <v>999.30000000000007</v>
      </c>
      <c r="R2565" s="2">
        <f>tbStoricoOrdini[[#This Row],[TOT. COMM.]]+tbStoricoOrdini[[#This Row],[IMPORTO]]</f>
        <v>20985.3</v>
      </c>
    </row>
    <row r="2566" spans="1:18">
      <c r="A2566" s="1">
        <v>43891</v>
      </c>
      <c r="B2566" s="7">
        <f>MONTH(tbStoricoOrdini[[#This Row],[DATA]])</f>
        <v>3</v>
      </c>
      <c r="C2566" t="s">
        <v>2661</v>
      </c>
      <c r="D2566" t="str">
        <f>RIGHT(tbStoricoOrdini[[#This Row],[ORDINE]],4)</f>
        <v>2563</v>
      </c>
      <c r="E2566" t="s">
        <v>50</v>
      </c>
      <c r="F2566" t="str">
        <f>VLOOKUP(tbStoricoOrdini[[#This Row],[CLIENTE]],tbClienti[],3,FALSE)</f>
        <v>Veneto</v>
      </c>
      <c r="G2566" t="str">
        <f>VLOOKUP(tbStoricoOrdini[[#This Row],[CLIENTE]],tbClienti[],7,FALSE)</f>
        <v>AD</v>
      </c>
      <c r="H2566" t="s">
        <v>66</v>
      </c>
      <c r="I2566" t="str">
        <f>IF(LEFT(tbStoricoOrdini[[#This Row],[ARTICOLO]],3) = "COG","COG",LEFT(tbStoricoOrdini[[#This Row],[ARTICOLO]],FIND(" ",tbStoricoOrdini[[#This Row],[ARTICOLO]])-1))</f>
        <v>BAG</v>
      </c>
      <c r="J2566" t="str">
        <f>MID(tbStoricoOrdini[[#This Row],[ARTICOLO]],FIND(" ",tbStoricoOrdini[[#This Row],[ARTICOLO]])+1,4)</f>
        <v>2500</v>
      </c>
      <c r="K2566" t="str">
        <f>IFERROR(RIGHT(tbStoricoOrdini[[#This Row],[ARTICOLO]],LEN(tbStoricoOrdini[[#This Row],[ARTICOLO]])-FIND(" ",tbStoricoOrdini[[#This Row],[ARTICOLO]],FIND(" ",tbStoricoOrdini[[#This Row],[ARTICOLO]]) +1)),"")</f>
        <v>Plus</v>
      </c>
      <c r="L2566" s="3">
        <f>VLOOKUP(tbStoricoOrdini[[#This Row],[ARTICOLO]],tbArticoli[],2,FALSE)</f>
        <v>220</v>
      </c>
      <c r="M2566" s="22">
        <f>tbStoricoOrdini[[#This Row],[IMPORTO]]/tbStoricoOrdini[[#This Row],[PREZZO]]</f>
        <v>0.1409090909090909</v>
      </c>
      <c r="N2566" t="s">
        <v>39</v>
      </c>
      <c r="O2566" s="8">
        <f>VLOOKUP(tbStoricoOrdini[[#This Row],[AGENTE]],tbAgenti[],2,FALSE)</f>
        <v>0.05</v>
      </c>
      <c r="P2566" s="2">
        <v>31</v>
      </c>
      <c r="Q2566" s="2">
        <f>tbStoricoOrdini[[#This Row],[IMPORTO]]*tbStoricoOrdini[[#This Row],[% COMM.]]</f>
        <v>1.55</v>
      </c>
      <c r="R2566" s="2">
        <f>tbStoricoOrdini[[#This Row],[TOT. COMM.]]+tbStoricoOrdini[[#This Row],[IMPORTO]]</f>
        <v>32.549999999999997</v>
      </c>
    </row>
    <row r="2567" spans="1:18">
      <c r="A2567" s="1">
        <v>43891</v>
      </c>
      <c r="B2567" s="7">
        <f>MONTH(tbStoricoOrdini[[#This Row],[DATA]])</f>
        <v>3</v>
      </c>
      <c r="C2567" t="s">
        <v>2662</v>
      </c>
      <c r="D2567" t="str">
        <f>RIGHT(tbStoricoOrdini[[#This Row],[ORDINE]],4)</f>
        <v>2564</v>
      </c>
      <c r="E2567" t="s">
        <v>50</v>
      </c>
      <c r="F2567" t="str">
        <f>VLOOKUP(tbStoricoOrdini[[#This Row],[CLIENTE]],tbClienti[],3,FALSE)</f>
        <v>Veneto</v>
      </c>
      <c r="G2567" t="str">
        <f>VLOOKUP(tbStoricoOrdini[[#This Row],[CLIENTE]],tbClienti[],7,FALSE)</f>
        <v>AD</v>
      </c>
      <c r="H2567" t="s">
        <v>66</v>
      </c>
      <c r="I2567" t="str">
        <f>IF(LEFT(tbStoricoOrdini[[#This Row],[ARTICOLO]],3) = "COG","COG",LEFT(tbStoricoOrdini[[#This Row],[ARTICOLO]],FIND(" ",tbStoricoOrdini[[#This Row],[ARTICOLO]])-1))</f>
        <v>BAG</v>
      </c>
      <c r="J2567" t="str">
        <f>MID(tbStoricoOrdini[[#This Row],[ARTICOLO]],FIND(" ",tbStoricoOrdini[[#This Row],[ARTICOLO]])+1,4)</f>
        <v>2500</v>
      </c>
      <c r="K2567" t="str">
        <f>IFERROR(RIGHT(tbStoricoOrdini[[#This Row],[ARTICOLO]],LEN(tbStoricoOrdini[[#This Row],[ARTICOLO]])-FIND(" ",tbStoricoOrdini[[#This Row],[ARTICOLO]],FIND(" ",tbStoricoOrdini[[#This Row],[ARTICOLO]]) +1)),"")</f>
        <v>Plus</v>
      </c>
      <c r="L2567" s="3">
        <f>VLOOKUP(tbStoricoOrdini[[#This Row],[ARTICOLO]],tbArticoli[],2,FALSE)</f>
        <v>220</v>
      </c>
      <c r="M2567" s="22">
        <f>tbStoricoOrdini[[#This Row],[IMPORTO]]/tbStoricoOrdini[[#This Row],[PREZZO]]</f>
        <v>2.85</v>
      </c>
      <c r="N2567" t="s">
        <v>10</v>
      </c>
      <c r="O2567" s="8">
        <f>VLOOKUP(tbStoricoOrdini[[#This Row],[AGENTE]],tbAgenti[],2,FALSE)</f>
        <v>3.6999999999999998E-2</v>
      </c>
      <c r="P2567" s="2">
        <v>627</v>
      </c>
      <c r="Q2567" s="2">
        <f>tbStoricoOrdini[[#This Row],[IMPORTO]]*tbStoricoOrdini[[#This Row],[% COMM.]]</f>
        <v>23.198999999999998</v>
      </c>
      <c r="R2567" s="2">
        <f>tbStoricoOrdini[[#This Row],[TOT. COMM.]]+tbStoricoOrdini[[#This Row],[IMPORTO]]</f>
        <v>650.19899999999996</v>
      </c>
    </row>
    <row r="2568" spans="1:18">
      <c r="A2568" s="1">
        <v>43891</v>
      </c>
      <c r="B2568" s="7">
        <f>MONTH(tbStoricoOrdini[[#This Row],[DATA]])</f>
        <v>3</v>
      </c>
      <c r="C2568" t="s">
        <v>2663</v>
      </c>
      <c r="D2568" t="str">
        <f>RIGHT(tbStoricoOrdini[[#This Row],[ORDINE]],4)</f>
        <v>2565</v>
      </c>
      <c r="E2568" t="s">
        <v>50</v>
      </c>
      <c r="F2568" t="str">
        <f>VLOOKUP(tbStoricoOrdini[[#This Row],[CLIENTE]],tbClienti[],3,FALSE)</f>
        <v>Veneto</v>
      </c>
      <c r="G2568" t="str">
        <f>VLOOKUP(tbStoricoOrdini[[#This Row],[CLIENTE]],tbClienti[],7,FALSE)</f>
        <v>AD</v>
      </c>
      <c r="H2568" t="s">
        <v>66</v>
      </c>
      <c r="I2568" t="str">
        <f>IF(LEFT(tbStoricoOrdini[[#This Row],[ARTICOLO]],3) = "COG","COG",LEFT(tbStoricoOrdini[[#This Row],[ARTICOLO]],FIND(" ",tbStoricoOrdini[[#This Row],[ARTICOLO]])-1))</f>
        <v>BAG</v>
      </c>
      <c r="J2568" t="str">
        <f>MID(tbStoricoOrdini[[#This Row],[ARTICOLO]],FIND(" ",tbStoricoOrdini[[#This Row],[ARTICOLO]])+1,4)</f>
        <v>2500</v>
      </c>
      <c r="K2568" t="str">
        <f>IFERROR(RIGHT(tbStoricoOrdini[[#This Row],[ARTICOLO]],LEN(tbStoricoOrdini[[#This Row],[ARTICOLO]])-FIND(" ",tbStoricoOrdini[[#This Row],[ARTICOLO]],FIND(" ",tbStoricoOrdini[[#This Row],[ARTICOLO]]) +1)),"")</f>
        <v>Plus</v>
      </c>
      <c r="L2568" s="3">
        <f>VLOOKUP(tbStoricoOrdini[[#This Row],[ARTICOLO]],tbArticoli[],2,FALSE)</f>
        <v>220</v>
      </c>
      <c r="M2568" s="22">
        <f>tbStoricoOrdini[[#This Row],[IMPORTO]]/tbStoricoOrdini[[#This Row],[PREZZO]]</f>
        <v>7.5272727272727273</v>
      </c>
      <c r="N2568" t="s">
        <v>7</v>
      </c>
      <c r="O2568" s="8">
        <f>VLOOKUP(tbStoricoOrdini[[#This Row],[AGENTE]],tbAgenti[],2,FALSE)</f>
        <v>0.03</v>
      </c>
      <c r="P2568" s="2">
        <v>1656</v>
      </c>
      <c r="Q2568" s="2">
        <f>tbStoricoOrdini[[#This Row],[IMPORTO]]*tbStoricoOrdini[[#This Row],[% COMM.]]</f>
        <v>49.68</v>
      </c>
      <c r="R2568" s="2">
        <f>tbStoricoOrdini[[#This Row],[TOT. COMM.]]+tbStoricoOrdini[[#This Row],[IMPORTO]]</f>
        <v>1705.68</v>
      </c>
    </row>
    <row r="2569" spans="1:18">
      <c r="A2569" s="1">
        <v>43891</v>
      </c>
      <c r="B2569" s="7">
        <f>MONTH(tbStoricoOrdini[[#This Row],[DATA]])</f>
        <v>3</v>
      </c>
      <c r="C2569" t="s">
        <v>2664</v>
      </c>
      <c r="D2569" t="str">
        <f>RIGHT(tbStoricoOrdini[[#This Row],[ORDINE]],4)</f>
        <v>2566</v>
      </c>
      <c r="E2569" t="s">
        <v>50</v>
      </c>
      <c r="F2569" t="str">
        <f>VLOOKUP(tbStoricoOrdini[[#This Row],[CLIENTE]],tbClienti[],3,FALSE)</f>
        <v>Veneto</v>
      </c>
      <c r="G2569" t="str">
        <f>VLOOKUP(tbStoricoOrdini[[#This Row],[CLIENTE]],tbClienti[],7,FALSE)</f>
        <v>AD</v>
      </c>
      <c r="H2569" t="s">
        <v>66</v>
      </c>
      <c r="I2569" t="str">
        <f>IF(LEFT(tbStoricoOrdini[[#This Row],[ARTICOLO]],3) = "COG","COG",LEFT(tbStoricoOrdini[[#This Row],[ARTICOLO]],FIND(" ",tbStoricoOrdini[[#This Row],[ARTICOLO]])-1))</f>
        <v>BAG</v>
      </c>
      <c r="J2569" t="str">
        <f>MID(tbStoricoOrdini[[#This Row],[ARTICOLO]],FIND(" ",tbStoricoOrdini[[#This Row],[ARTICOLO]])+1,4)</f>
        <v>2500</v>
      </c>
      <c r="K2569" t="str">
        <f>IFERROR(RIGHT(tbStoricoOrdini[[#This Row],[ARTICOLO]],LEN(tbStoricoOrdini[[#This Row],[ARTICOLO]])-FIND(" ",tbStoricoOrdini[[#This Row],[ARTICOLO]],FIND(" ",tbStoricoOrdini[[#This Row],[ARTICOLO]]) +1)),"")</f>
        <v>Plus</v>
      </c>
      <c r="L2569" s="3">
        <f>VLOOKUP(tbStoricoOrdini[[#This Row],[ARTICOLO]],tbArticoli[],2,FALSE)</f>
        <v>220</v>
      </c>
      <c r="M2569" s="22">
        <f>tbStoricoOrdini[[#This Row],[IMPORTO]]/tbStoricoOrdini[[#This Row],[PREZZO]]</f>
        <v>0.51818181818181819</v>
      </c>
      <c r="N2569" t="s">
        <v>18</v>
      </c>
      <c r="O2569" s="8">
        <f>VLOOKUP(tbStoricoOrdini[[#This Row],[AGENTE]],tbAgenti[],2,FALSE)</f>
        <v>0.03</v>
      </c>
      <c r="P2569" s="2">
        <v>114</v>
      </c>
      <c r="Q2569" s="2">
        <f>tbStoricoOrdini[[#This Row],[IMPORTO]]*tbStoricoOrdini[[#This Row],[% COMM.]]</f>
        <v>3.42</v>
      </c>
      <c r="R2569" s="2">
        <f>tbStoricoOrdini[[#This Row],[TOT. COMM.]]+tbStoricoOrdini[[#This Row],[IMPORTO]]</f>
        <v>117.42</v>
      </c>
    </row>
    <row r="2570" spans="1:18">
      <c r="A2570" s="1">
        <v>43891</v>
      </c>
      <c r="B2570" s="7">
        <f>MONTH(tbStoricoOrdini[[#This Row],[DATA]])</f>
        <v>3</v>
      </c>
      <c r="C2570" t="s">
        <v>2665</v>
      </c>
      <c r="D2570" t="str">
        <f>RIGHT(tbStoricoOrdini[[#This Row],[ORDINE]],4)</f>
        <v>2567</v>
      </c>
      <c r="E2570" t="s">
        <v>50</v>
      </c>
      <c r="F2570" t="str">
        <f>VLOOKUP(tbStoricoOrdini[[#This Row],[CLIENTE]],tbClienti[],3,FALSE)</f>
        <v>Veneto</v>
      </c>
      <c r="G2570" t="str">
        <f>VLOOKUP(tbStoricoOrdini[[#This Row],[CLIENTE]],tbClienti[],7,FALSE)</f>
        <v>AD</v>
      </c>
      <c r="H2570" t="s">
        <v>66</v>
      </c>
      <c r="I2570" t="str">
        <f>IF(LEFT(tbStoricoOrdini[[#This Row],[ARTICOLO]],3) = "COG","COG",LEFT(tbStoricoOrdini[[#This Row],[ARTICOLO]],FIND(" ",tbStoricoOrdini[[#This Row],[ARTICOLO]])-1))</f>
        <v>BAG</v>
      </c>
      <c r="J2570" t="str">
        <f>MID(tbStoricoOrdini[[#This Row],[ARTICOLO]],FIND(" ",tbStoricoOrdini[[#This Row],[ARTICOLO]])+1,4)</f>
        <v>2500</v>
      </c>
      <c r="K2570" t="str">
        <f>IFERROR(RIGHT(tbStoricoOrdini[[#This Row],[ARTICOLO]],LEN(tbStoricoOrdini[[#This Row],[ARTICOLO]])-FIND(" ",tbStoricoOrdini[[#This Row],[ARTICOLO]],FIND(" ",tbStoricoOrdini[[#This Row],[ARTICOLO]]) +1)),"")</f>
        <v>Plus</v>
      </c>
      <c r="L2570" s="3">
        <f>VLOOKUP(tbStoricoOrdini[[#This Row],[ARTICOLO]],tbArticoli[],2,FALSE)</f>
        <v>220</v>
      </c>
      <c r="M2570" s="22">
        <f>tbStoricoOrdini[[#This Row],[IMPORTO]]/tbStoricoOrdini[[#This Row],[PREZZO]]</f>
        <v>5.4545454545454543E-2</v>
      </c>
      <c r="N2570" t="s">
        <v>13</v>
      </c>
      <c r="O2570" s="8">
        <f>VLOOKUP(tbStoricoOrdini[[#This Row],[AGENTE]],tbAgenti[],2,FALSE)</f>
        <v>0.1</v>
      </c>
      <c r="P2570" s="2">
        <v>12</v>
      </c>
      <c r="Q2570" s="2">
        <f>tbStoricoOrdini[[#This Row],[IMPORTO]]*tbStoricoOrdini[[#This Row],[% COMM.]]</f>
        <v>1.2000000000000002</v>
      </c>
      <c r="R2570" s="2">
        <f>tbStoricoOrdini[[#This Row],[TOT. COMM.]]+tbStoricoOrdini[[#This Row],[IMPORTO]]</f>
        <v>13.2</v>
      </c>
    </row>
    <row r="2571" spans="1:18">
      <c r="A2571" s="1">
        <v>43891</v>
      </c>
      <c r="B2571" s="7">
        <f>MONTH(tbStoricoOrdini[[#This Row],[DATA]])</f>
        <v>3</v>
      </c>
      <c r="C2571" t="s">
        <v>2666</v>
      </c>
      <c r="D2571" t="str">
        <f>RIGHT(tbStoricoOrdini[[#This Row],[ORDINE]],4)</f>
        <v>2568</v>
      </c>
      <c r="E2571" t="s">
        <v>50</v>
      </c>
      <c r="F2571" t="str">
        <f>VLOOKUP(tbStoricoOrdini[[#This Row],[CLIENTE]],tbClienti[],3,FALSE)</f>
        <v>Veneto</v>
      </c>
      <c r="G2571" t="str">
        <f>VLOOKUP(tbStoricoOrdini[[#This Row],[CLIENTE]],tbClienti[],7,FALSE)</f>
        <v>AD</v>
      </c>
      <c r="H2571" t="s">
        <v>66</v>
      </c>
      <c r="I2571" t="str">
        <f>IF(LEFT(tbStoricoOrdini[[#This Row],[ARTICOLO]],3) = "COG","COG",LEFT(tbStoricoOrdini[[#This Row],[ARTICOLO]],FIND(" ",tbStoricoOrdini[[#This Row],[ARTICOLO]])-1))</f>
        <v>BAG</v>
      </c>
      <c r="J2571" t="str">
        <f>MID(tbStoricoOrdini[[#This Row],[ARTICOLO]],FIND(" ",tbStoricoOrdini[[#This Row],[ARTICOLO]])+1,4)</f>
        <v>2500</v>
      </c>
      <c r="K2571" t="str">
        <f>IFERROR(RIGHT(tbStoricoOrdini[[#This Row],[ARTICOLO]],LEN(tbStoricoOrdini[[#This Row],[ARTICOLO]])-FIND(" ",tbStoricoOrdini[[#This Row],[ARTICOLO]],FIND(" ",tbStoricoOrdini[[#This Row],[ARTICOLO]]) +1)),"")</f>
        <v>Plus</v>
      </c>
      <c r="L2571" s="3">
        <f>VLOOKUP(tbStoricoOrdini[[#This Row],[ARTICOLO]],tbArticoli[],2,FALSE)</f>
        <v>220</v>
      </c>
      <c r="M2571" s="22">
        <f>tbStoricoOrdini[[#This Row],[IMPORTO]]/tbStoricoOrdini[[#This Row],[PREZZO]]</f>
        <v>12.840909090909092</v>
      </c>
      <c r="N2571" t="s">
        <v>6</v>
      </c>
      <c r="O2571" s="8">
        <f>VLOOKUP(tbStoricoOrdini[[#This Row],[AGENTE]],tbAgenti[],2,FALSE)</f>
        <v>7.4999999999999997E-2</v>
      </c>
      <c r="P2571" s="2">
        <v>2825</v>
      </c>
      <c r="Q2571" s="2">
        <f>tbStoricoOrdini[[#This Row],[IMPORTO]]*tbStoricoOrdini[[#This Row],[% COMM.]]</f>
        <v>211.875</v>
      </c>
      <c r="R2571" s="2">
        <f>tbStoricoOrdini[[#This Row],[TOT. COMM.]]+tbStoricoOrdini[[#This Row],[IMPORTO]]</f>
        <v>3036.875</v>
      </c>
    </row>
    <row r="2572" spans="1:18">
      <c r="A2572" s="1">
        <v>43891</v>
      </c>
      <c r="B2572" s="7">
        <f>MONTH(tbStoricoOrdini[[#This Row],[DATA]])</f>
        <v>3</v>
      </c>
      <c r="C2572" t="s">
        <v>2667</v>
      </c>
      <c r="D2572" t="str">
        <f>RIGHT(tbStoricoOrdini[[#This Row],[ORDINE]],4)</f>
        <v>2569</v>
      </c>
      <c r="E2572" t="s">
        <v>50</v>
      </c>
      <c r="F2572" t="str">
        <f>VLOOKUP(tbStoricoOrdini[[#This Row],[CLIENTE]],tbClienti[],3,FALSE)</f>
        <v>Veneto</v>
      </c>
      <c r="G2572" t="str">
        <f>VLOOKUP(tbStoricoOrdini[[#This Row],[CLIENTE]],tbClienti[],7,FALSE)</f>
        <v>AD</v>
      </c>
      <c r="H2572" t="s">
        <v>66</v>
      </c>
      <c r="I2572" t="str">
        <f>IF(LEFT(tbStoricoOrdini[[#This Row],[ARTICOLO]],3) = "COG","COG",LEFT(tbStoricoOrdini[[#This Row],[ARTICOLO]],FIND(" ",tbStoricoOrdini[[#This Row],[ARTICOLO]])-1))</f>
        <v>BAG</v>
      </c>
      <c r="J2572" t="str">
        <f>MID(tbStoricoOrdini[[#This Row],[ARTICOLO]],FIND(" ",tbStoricoOrdini[[#This Row],[ARTICOLO]])+1,4)</f>
        <v>2500</v>
      </c>
      <c r="K2572" t="str">
        <f>IFERROR(RIGHT(tbStoricoOrdini[[#This Row],[ARTICOLO]],LEN(tbStoricoOrdini[[#This Row],[ARTICOLO]])-FIND(" ",tbStoricoOrdini[[#This Row],[ARTICOLO]],FIND(" ",tbStoricoOrdini[[#This Row],[ARTICOLO]]) +1)),"")</f>
        <v>Plus</v>
      </c>
      <c r="L2572" s="3">
        <f>VLOOKUP(tbStoricoOrdini[[#This Row],[ARTICOLO]],tbArticoli[],2,FALSE)</f>
        <v>220</v>
      </c>
      <c r="M2572" s="22">
        <f>tbStoricoOrdini[[#This Row],[IMPORTO]]/tbStoricoOrdini[[#This Row],[PREZZO]]</f>
        <v>208.63181818181818</v>
      </c>
      <c r="N2572" t="s">
        <v>9</v>
      </c>
      <c r="O2572" s="8">
        <f>VLOOKUP(tbStoricoOrdini[[#This Row],[AGENTE]],tbAgenti[],2,FALSE)</f>
        <v>0.05</v>
      </c>
      <c r="P2572" s="2">
        <v>45899</v>
      </c>
      <c r="Q2572" s="2">
        <f>tbStoricoOrdini[[#This Row],[IMPORTO]]*tbStoricoOrdini[[#This Row],[% COMM.]]</f>
        <v>2294.9500000000003</v>
      </c>
      <c r="R2572" s="2">
        <f>tbStoricoOrdini[[#This Row],[TOT. COMM.]]+tbStoricoOrdini[[#This Row],[IMPORTO]]</f>
        <v>48193.95</v>
      </c>
    </row>
    <row r="2573" spans="1:18">
      <c r="A2573" s="1">
        <v>43891</v>
      </c>
      <c r="B2573" s="7">
        <f>MONTH(tbStoricoOrdini[[#This Row],[DATA]])</f>
        <v>3</v>
      </c>
      <c r="C2573" t="s">
        <v>2668</v>
      </c>
      <c r="D2573" t="str">
        <f>RIGHT(tbStoricoOrdini[[#This Row],[ORDINE]],4)</f>
        <v>2570</v>
      </c>
      <c r="E2573" t="s">
        <v>50</v>
      </c>
      <c r="F2573" t="str">
        <f>VLOOKUP(tbStoricoOrdini[[#This Row],[CLIENTE]],tbClienti[],3,FALSE)</f>
        <v>Veneto</v>
      </c>
      <c r="G2573" t="str">
        <f>VLOOKUP(tbStoricoOrdini[[#This Row],[CLIENTE]],tbClienti[],7,FALSE)</f>
        <v>AD</v>
      </c>
      <c r="H2573" t="s">
        <v>82</v>
      </c>
      <c r="I2573" t="str">
        <f>IF(LEFT(tbStoricoOrdini[[#This Row],[ARTICOLO]],3) = "COG","COG",LEFT(tbStoricoOrdini[[#This Row],[ARTICOLO]],FIND(" ",tbStoricoOrdini[[#This Row],[ARTICOLO]])-1))</f>
        <v>COG</v>
      </c>
      <c r="J2573" t="str">
        <f>MID(tbStoricoOrdini[[#This Row],[ARTICOLO]],FIND(" ",tbStoricoOrdini[[#This Row],[ARTICOLO]])+1,4)</f>
        <v>7000</v>
      </c>
      <c r="K2573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2573" s="3">
        <f>VLOOKUP(tbStoricoOrdini[[#This Row],[ARTICOLO]],tbArticoli[],2,FALSE)</f>
        <v>500</v>
      </c>
      <c r="M2573" s="22">
        <f>tbStoricoOrdini[[#This Row],[IMPORTO]]/tbStoricoOrdini[[#This Row],[PREZZO]]</f>
        <v>47.494</v>
      </c>
      <c r="N2573" t="s">
        <v>9</v>
      </c>
      <c r="O2573" s="8">
        <f>VLOOKUP(tbStoricoOrdini[[#This Row],[AGENTE]],tbAgenti[],2,FALSE)</f>
        <v>0.05</v>
      </c>
      <c r="P2573" s="2">
        <v>23747</v>
      </c>
      <c r="Q2573" s="2">
        <f>tbStoricoOrdini[[#This Row],[IMPORTO]]*tbStoricoOrdini[[#This Row],[% COMM.]]</f>
        <v>1187.3500000000001</v>
      </c>
      <c r="R2573" s="2">
        <f>tbStoricoOrdini[[#This Row],[TOT. COMM.]]+tbStoricoOrdini[[#This Row],[IMPORTO]]</f>
        <v>24934.35</v>
      </c>
    </row>
    <row r="2574" spans="1:18">
      <c r="A2574" s="1">
        <v>43891</v>
      </c>
      <c r="B2574" s="7">
        <f>MONTH(tbStoricoOrdini[[#This Row],[DATA]])</f>
        <v>3</v>
      </c>
      <c r="C2574" t="s">
        <v>2669</v>
      </c>
      <c r="D2574" t="str">
        <f>RIGHT(tbStoricoOrdini[[#This Row],[ORDINE]],4)</f>
        <v>2571</v>
      </c>
      <c r="E2574" t="s">
        <v>50</v>
      </c>
      <c r="F2574" t="str">
        <f>VLOOKUP(tbStoricoOrdini[[#This Row],[CLIENTE]],tbClienti[],3,FALSE)</f>
        <v>Veneto</v>
      </c>
      <c r="G2574" t="str">
        <f>VLOOKUP(tbStoricoOrdini[[#This Row],[CLIENTE]],tbClienti[],7,FALSE)</f>
        <v>AD</v>
      </c>
      <c r="H2574" t="s">
        <v>80</v>
      </c>
      <c r="I2574" t="str">
        <f>IF(LEFT(tbStoricoOrdini[[#This Row],[ARTICOLO]],3) = "COG","COG",LEFT(tbStoricoOrdini[[#This Row],[ARTICOLO]],FIND(" ",tbStoricoOrdini[[#This Row],[ARTICOLO]])-1))</f>
        <v>COG</v>
      </c>
      <c r="J2574" t="str">
        <f>MID(tbStoricoOrdini[[#This Row],[ARTICOLO]],FIND(" ",tbStoricoOrdini[[#This Row],[ARTICOLO]])+1,4)</f>
        <v>5000</v>
      </c>
      <c r="K2574" t="str">
        <f>IFERROR(RIGHT(tbStoricoOrdini[[#This Row],[ARTICOLO]],LEN(tbStoricoOrdini[[#This Row],[ARTICOLO]])-FIND(" ",tbStoricoOrdini[[#This Row],[ARTICOLO]],FIND(" ",tbStoricoOrdini[[#This Row],[ARTICOLO]]) +1)),"")</f>
        <v>Silver</v>
      </c>
      <c r="L2574" s="3">
        <f>VLOOKUP(tbStoricoOrdini[[#This Row],[ARTICOLO]],tbArticoli[],2,FALSE)</f>
        <v>300</v>
      </c>
      <c r="M2574" s="22">
        <f>tbStoricoOrdini[[#This Row],[IMPORTO]]/tbStoricoOrdini[[#This Row],[PREZZO]]</f>
        <v>5.9066666666666663</v>
      </c>
      <c r="N2574" t="s">
        <v>10</v>
      </c>
      <c r="O2574" s="8">
        <f>VLOOKUP(tbStoricoOrdini[[#This Row],[AGENTE]],tbAgenti[],2,FALSE)</f>
        <v>3.6999999999999998E-2</v>
      </c>
      <c r="P2574" s="2">
        <v>1772</v>
      </c>
      <c r="Q2574" s="2">
        <f>tbStoricoOrdini[[#This Row],[IMPORTO]]*tbStoricoOrdini[[#This Row],[% COMM.]]</f>
        <v>65.563999999999993</v>
      </c>
      <c r="R2574" s="2">
        <f>tbStoricoOrdini[[#This Row],[TOT. COMM.]]+tbStoricoOrdini[[#This Row],[IMPORTO]]</f>
        <v>1837.5640000000001</v>
      </c>
    </row>
    <row r="2575" spans="1:18">
      <c r="A2575" s="1">
        <v>43891</v>
      </c>
      <c r="B2575" s="7">
        <f>MONTH(tbStoricoOrdini[[#This Row],[DATA]])</f>
        <v>3</v>
      </c>
      <c r="C2575" t="s">
        <v>2670</v>
      </c>
      <c r="D2575" t="str">
        <f>RIGHT(tbStoricoOrdini[[#This Row],[ORDINE]],4)</f>
        <v>2572</v>
      </c>
      <c r="E2575" t="s">
        <v>50</v>
      </c>
      <c r="F2575" t="str">
        <f>VLOOKUP(tbStoricoOrdini[[#This Row],[CLIENTE]],tbClienti[],3,FALSE)</f>
        <v>Veneto</v>
      </c>
      <c r="G2575" t="str">
        <f>VLOOKUP(tbStoricoOrdini[[#This Row],[CLIENTE]],tbClienti[],7,FALSE)</f>
        <v>AD</v>
      </c>
      <c r="H2575" t="s">
        <v>80</v>
      </c>
      <c r="I2575" t="str">
        <f>IF(LEFT(tbStoricoOrdini[[#This Row],[ARTICOLO]],3) = "COG","COG",LEFT(tbStoricoOrdini[[#This Row],[ARTICOLO]],FIND(" ",tbStoricoOrdini[[#This Row],[ARTICOLO]])-1))</f>
        <v>COG</v>
      </c>
      <c r="J2575" t="str">
        <f>MID(tbStoricoOrdini[[#This Row],[ARTICOLO]],FIND(" ",tbStoricoOrdini[[#This Row],[ARTICOLO]])+1,4)</f>
        <v>5000</v>
      </c>
      <c r="K2575" t="str">
        <f>IFERROR(RIGHT(tbStoricoOrdini[[#This Row],[ARTICOLO]],LEN(tbStoricoOrdini[[#This Row],[ARTICOLO]])-FIND(" ",tbStoricoOrdini[[#This Row],[ARTICOLO]],FIND(" ",tbStoricoOrdini[[#This Row],[ARTICOLO]]) +1)),"")</f>
        <v>Silver</v>
      </c>
      <c r="L2575" s="3">
        <f>VLOOKUP(tbStoricoOrdini[[#This Row],[ARTICOLO]],tbArticoli[],2,FALSE)</f>
        <v>300</v>
      </c>
      <c r="M2575" s="22">
        <f>tbStoricoOrdini[[#This Row],[IMPORTO]]/tbStoricoOrdini[[#This Row],[PREZZO]]</f>
        <v>0.53333333333333333</v>
      </c>
      <c r="N2575" t="s">
        <v>9</v>
      </c>
      <c r="O2575" s="8">
        <f>VLOOKUP(tbStoricoOrdini[[#This Row],[AGENTE]],tbAgenti[],2,FALSE)</f>
        <v>0.05</v>
      </c>
      <c r="P2575" s="2">
        <v>160</v>
      </c>
      <c r="Q2575" s="2">
        <f>tbStoricoOrdini[[#This Row],[IMPORTO]]*tbStoricoOrdini[[#This Row],[% COMM.]]</f>
        <v>8</v>
      </c>
      <c r="R2575" s="2">
        <f>tbStoricoOrdini[[#This Row],[TOT. COMM.]]+tbStoricoOrdini[[#This Row],[IMPORTO]]</f>
        <v>168</v>
      </c>
    </row>
    <row r="2576" spans="1:18">
      <c r="A2576" s="1">
        <v>43891</v>
      </c>
      <c r="B2576" s="7">
        <f>MONTH(tbStoricoOrdini[[#This Row],[DATA]])</f>
        <v>3</v>
      </c>
      <c r="C2576" t="s">
        <v>2671</v>
      </c>
      <c r="D2576" t="str">
        <f>RIGHT(tbStoricoOrdini[[#This Row],[ORDINE]],4)</f>
        <v>2573</v>
      </c>
      <c r="E2576" t="s">
        <v>50</v>
      </c>
      <c r="F2576" t="str">
        <f>VLOOKUP(tbStoricoOrdini[[#This Row],[CLIENTE]],tbClienti[],3,FALSE)</f>
        <v>Veneto</v>
      </c>
      <c r="G2576" t="str">
        <f>VLOOKUP(tbStoricoOrdini[[#This Row],[CLIENTE]],tbClienti[],7,FALSE)</f>
        <v>AD</v>
      </c>
      <c r="H2576" t="s">
        <v>68</v>
      </c>
      <c r="I2576" t="str">
        <f>IF(LEFT(tbStoricoOrdini[[#This Row],[ARTICOLO]],3) = "COG","COG",LEFT(tbStoricoOrdini[[#This Row],[ARTICOLO]],FIND(" ",tbStoricoOrdini[[#This Row],[ARTICOLO]])-1))</f>
        <v>BAG</v>
      </c>
      <c r="J2576" t="str">
        <f>MID(tbStoricoOrdini[[#This Row],[ARTICOLO]],FIND(" ",tbStoricoOrdini[[#This Row],[ARTICOLO]])+1,4)</f>
        <v>5000</v>
      </c>
      <c r="K2576" t="str">
        <f>IFERROR(RIGHT(tbStoricoOrdini[[#This Row],[ARTICOLO]],LEN(tbStoricoOrdini[[#This Row],[ARTICOLO]])-FIND(" ",tbStoricoOrdini[[#This Row],[ARTICOLO]],FIND(" ",tbStoricoOrdini[[#This Row],[ARTICOLO]]) +1)),"")</f>
        <v/>
      </c>
      <c r="L2576" s="3">
        <f>VLOOKUP(tbStoricoOrdini[[#This Row],[ARTICOLO]],tbArticoli[],2,FALSE)</f>
        <v>250</v>
      </c>
      <c r="M2576" s="22">
        <f>tbStoricoOrdini[[#This Row],[IMPORTO]]/tbStoricoOrdini[[#This Row],[PREZZO]]</f>
        <v>2.8359999999999999</v>
      </c>
      <c r="N2576" t="s">
        <v>10</v>
      </c>
      <c r="O2576" s="8">
        <f>VLOOKUP(tbStoricoOrdini[[#This Row],[AGENTE]],tbAgenti[],2,FALSE)</f>
        <v>3.6999999999999998E-2</v>
      </c>
      <c r="P2576" s="2">
        <v>709</v>
      </c>
      <c r="Q2576" s="2">
        <f>tbStoricoOrdini[[#This Row],[IMPORTO]]*tbStoricoOrdini[[#This Row],[% COMM.]]</f>
        <v>26.232999999999997</v>
      </c>
      <c r="R2576" s="2">
        <f>tbStoricoOrdini[[#This Row],[TOT. COMM.]]+tbStoricoOrdini[[#This Row],[IMPORTO]]</f>
        <v>735.23299999999995</v>
      </c>
    </row>
    <row r="2577" spans="1:18">
      <c r="A2577" s="1">
        <v>43891</v>
      </c>
      <c r="B2577" s="7">
        <f>MONTH(tbStoricoOrdini[[#This Row],[DATA]])</f>
        <v>3</v>
      </c>
      <c r="C2577" t="s">
        <v>2672</v>
      </c>
      <c r="D2577" t="str">
        <f>RIGHT(tbStoricoOrdini[[#This Row],[ORDINE]],4)</f>
        <v>2574</v>
      </c>
      <c r="E2577" t="s">
        <v>50</v>
      </c>
      <c r="F2577" t="str">
        <f>VLOOKUP(tbStoricoOrdini[[#This Row],[CLIENTE]],tbClienti[],3,FALSE)</f>
        <v>Veneto</v>
      </c>
      <c r="G2577" t="str">
        <f>VLOOKUP(tbStoricoOrdini[[#This Row],[CLIENTE]],tbClienti[],7,FALSE)</f>
        <v>AD</v>
      </c>
      <c r="H2577" t="s">
        <v>68</v>
      </c>
      <c r="I2577" t="str">
        <f>IF(LEFT(tbStoricoOrdini[[#This Row],[ARTICOLO]],3) = "COG","COG",LEFT(tbStoricoOrdini[[#This Row],[ARTICOLO]],FIND(" ",tbStoricoOrdini[[#This Row],[ARTICOLO]])-1))</f>
        <v>BAG</v>
      </c>
      <c r="J2577" t="str">
        <f>MID(tbStoricoOrdini[[#This Row],[ARTICOLO]],FIND(" ",tbStoricoOrdini[[#This Row],[ARTICOLO]])+1,4)</f>
        <v>5000</v>
      </c>
      <c r="K2577" t="str">
        <f>IFERROR(RIGHT(tbStoricoOrdini[[#This Row],[ARTICOLO]],LEN(tbStoricoOrdini[[#This Row],[ARTICOLO]])-FIND(" ",tbStoricoOrdini[[#This Row],[ARTICOLO]],FIND(" ",tbStoricoOrdini[[#This Row],[ARTICOLO]]) +1)),"")</f>
        <v/>
      </c>
      <c r="L2577" s="3">
        <f>VLOOKUP(tbStoricoOrdini[[#This Row],[ARTICOLO]],tbArticoli[],2,FALSE)</f>
        <v>250</v>
      </c>
      <c r="M2577" s="22">
        <f>tbStoricoOrdini[[#This Row],[IMPORTO]]/tbStoricoOrdini[[#This Row],[PREZZO]]</f>
        <v>0.27600000000000002</v>
      </c>
      <c r="N2577" t="s">
        <v>7</v>
      </c>
      <c r="O2577" s="8">
        <f>VLOOKUP(tbStoricoOrdini[[#This Row],[AGENTE]],tbAgenti[],2,FALSE)</f>
        <v>0.03</v>
      </c>
      <c r="P2577" s="2">
        <v>69</v>
      </c>
      <c r="Q2577" s="2">
        <f>tbStoricoOrdini[[#This Row],[IMPORTO]]*tbStoricoOrdini[[#This Row],[% COMM.]]</f>
        <v>2.0699999999999998</v>
      </c>
      <c r="R2577" s="2">
        <f>tbStoricoOrdini[[#This Row],[TOT. COMM.]]+tbStoricoOrdini[[#This Row],[IMPORTO]]</f>
        <v>71.069999999999993</v>
      </c>
    </row>
    <row r="2578" spans="1:18">
      <c r="A2578" s="1">
        <v>43891</v>
      </c>
      <c r="B2578" s="7">
        <f>MONTH(tbStoricoOrdini[[#This Row],[DATA]])</f>
        <v>3</v>
      </c>
      <c r="C2578" t="s">
        <v>2673</v>
      </c>
      <c r="D2578" t="str">
        <f>RIGHT(tbStoricoOrdini[[#This Row],[ORDINE]],4)</f>
        <v>2575</v>
      </c>
      <c r="E2578" t="s">
        <v>50</v>
      </c>
      <c r="F2578" t="str">
        <f>VLOOKUP(tbStoricoOrdini[[#This Row],[CLIENTE]],tbClienti[],3,FALSE)</f>
        <v>Veneto</v>
      </c>
      <c r="G2578" t="str">
        <f>VLOOKUP(tbStoricoOrdini[[#This Row],[CLIENTE]],tbClienti[],7,FALSE)</f>
        <v>AD</v>
      </c>
      <c r="H2578" t="s">
        <v>69</v>
      </c>
      <c r="I2578" t="str">
        <f>IF(LEFT(tbStoricoOrdini[[#This Row],[ARTICOLO]],3) = "COG","COG",LEFT(tbStoricoOrdini[[#This Row],[ARTICOLO]],FIND(" ",tbStoricoOrdini[[#This Row],[ARTICOLO]])-1))</f>
        <v>BAG</v>
      </c>
      <c r="J2578" t="str">
        <f>MID(tbStoricoOrdini[[#This Row],[ARTICOLO]],FIND(" ",tbStoricoOrdini[[#This Row],[ARTICOLO]])+1,4)</f>
        <v>1121</v>
      </c>
      <c r="K2578" t="str">
        <f>IFERROR(RIGHT(tbStoricoOrdini[[#This Row],[ARTICOLO]],LEN(tbStoricoOrdini[[#This Row],[ARTICOLO]])-FIND(" ",tbStoricoOrdini[[#This Row],[ARTICOLO]],FIND(" ",tbStoricoOrdini[[#This Row],[ARTICOLO]]) +1)),"")</f>
        <v>Gold</v>
      </c>
      <c r="L2578" s="3">
        <f>VLOOKUP(tbStoricoOrdini[[#This Row],[ARTICOLO]],tbArticoli[],2,FALSE)</f>
        <v>230</v>
      </c>
      <c r="M2578" s="22">
        <f>tbStoricoOrdini[[#This Row],[IMPORTO]]/tbStoricoOrdini[[#This Row],[PREZZO]]</f>
        <v>11.513043478260869</v>
      </c>
      <c r="N2578" t="s">
        <v>6</v>
      </c>
      <c r="O2578" s="8">
        <f>VLOOKUP(tbStoricoOrdini[[#This Row],[AGENTE]],tbAgenti[],2,FALSE)</f>
        <v>7.4999999999999997E-2</v>
      </c>
      <c r="P2578" s="2">
        <v>2648</v>
      </c>
      <c r="Q2578" s="2">
        <f>tbStoricoOrdini[[#This Row],[IMPORTO]]*tbStoricoOrdini[[#This Row],[% COMM.]]</f>
        <v>198.6</v>
      </c>
      <c r="R2578" s="2">
        <f>tbStoricoOrdini[[#This Row],[TOT. COMM.]]+tbStoricoOrdini[[#This Row],[IMPORTO]]</f>
        <v>2846.6</v>
      </c>
    </row>
    <row r="2579" spans="1:18">
      <c r="A2579" s="1">
        <v>43891</v>
      </c>
      <c r="B2579" s="7">
        <f>MONTH(tbStoricoOrdini[[#This Row],[DATA]])</f>
        <v>3</v>
      </c>
      <c r="C2579" t="s">
        <v>2674</v>
      </c>
      <c r="D2579" t="str">
        <f>RIGHT(tbStoricoOrdini[[#This Row],[ORDINE]],4)</f>
        <v>2576</v>
      </c>
      <c r="E2579" t="s">
        <v>50</v>
      </c>
      <c r="F2579" t="str">
        <f>VLOOKUP(tbStoricoOrdini[[#This Row],[CLIENTE]],tbClienti[],3,FALSE)</f>
        <v>Veneto</v>
      </c>
      <c r="G2579" t="str">
        <f>VLOOKUP(tbStoricoOrdini[[#This Row],[CLIENTE]],tbClienti[],7,FALSE)</f>
        <v>AD</v>
      </c>
      <c r="H2579" t="s">
        <v>69</v>
      </c>
      <c r="I2579" t="str">
        <f>IF(LEFT(tbStoricoOrdini[[#This Row],[ARTICOLO]],3) = "COG","COG",LEFT(tbStoricoOrdini[[#This Row],[ARTICOLO]],FIND(" ",tbStoricoOrdini[[#This Row],[ARTICOLO]])-1))</f>
        <v>BAG</v>
      </c>
      <c r="J2579" t="str">
        <f>MID(tbStoricoOrdini[[#This Row],[ARTICOLO]],FIND(" ",tbStoricoOrdini[[#This Row],[ARTICOLO]])+1,4)</f>
        <v>1121</v>
      </c>
      <c r="K2579" t="str">
        <f>IFERROR(RIGHT(tbStoricoOrdini[[#This Row],[ARTICOLO]],LEN(tbStoricoOrdini[[#This Row],[ARTICOLO]])-FIND(" ",tbStoricoOrdini[[#This Row],[ARTICOLO]],FIND(" ",tbStoricoOrdini[[#This Row],[ARTICOLO]]) +1)),"")</f>
        <v>Gold</v>
      </c>
      <c r="L2579" s="3">
        <f>VLOOKUP(tbStoricoOrdini[[#This Row],[ARTICOLO]],tbArticoli[],2,FALSE)</f>
        <v>230</v>
      </c>
      <c r="M2579" s="22">
        <f>tbStoricoOrdini[[#This Row],[IMPORTO]]/tbStoricoOrdini[[#This Row],[PREZZO]]</f>
        <v>1117.0217391304348</v>
      </c>
      <c r="N2579" t="s">
        <v>9</v>
      </c>
      <c r="O2579" s="8">
        <f>VLOOKUP(tbStoricoOrdini[[#This Row],[AGENTE]],tbAgenti[],2,FALSE)</f>
        <v>0.05</v>
      </c>
      <c r="P2579" s="2">
        <v>256915</v>
      </c>
      <c r="Q2579" s="2">
        <f>tbStoricoOrdini[[#This Row],[IMPORTO]]*tbStoricoOrdini[[#This Row],[% COMM.]]</f>
        <v>12845.75</v>
      </c>
      <c r="R2579" s="2">
        <f>tbStoricoOrdini[[#This Row],[TOT. COMM.]]+tbStoricoOrdini[[#This Row],[IMPORTO]]</f>
        <v>269760.75</v>
      </c>
    </row>
    <row r="2580" spans="1:18">
      <c r="A2580" s="1">
        <v>43891</v>
      </c>
      <c r="B2580" s="7">
        <f>MONTH(tbStoricoOrdini[[#This Row],[DATA]])</f>
        <v>3</v>
      </c>
      <c r="C2580" t="s">
        <v>2675</v>
      </c>
      <c r="D2580" t="str">
        <f>RIGHT(tbStoricoOrdini[[#This Row],[ORDINE]],4)</f>
        <v>2577</v>
      </c>
      <c r="E2580" t="s">
        <v>50</v>
      </c>
      <c r="F2580" t="str">
        <f>VLOOKUP(tbStoricoOrdini[[#This Row],[CLIENTE]],tbClienti[],3,FALSE)</f>
        <v>Veneto</v>
      </c>
      <c r="G2580" t="str">
        <f>VLOOKUP(tbStoricoOrdini[[#This Row],[CLIENTE]],tbClienti[],7,FALSE)</f>
        <v>AD</v>
      </c>
      <c r="H2580" t="s">
        <v>83</v>
      </c>
      <c r="I2580" t="str">
        <f>IF(LEFT(tbStoricoOrdini[[#This Row],[ARTICOLO]],3) = "COG","COG",LEFT(tbStoricoOrdini[[#This Row],[ARTICOLO]],FIND(" ",tbStoricoOrdini[[#This Row],[ARTICOLO]])-1))</f>
        <v>COG</v>
      </c>
      <c r="J2580" t="str">
        <f>MID(tbStoricoOrdini[[#This Row],[ARTICOLO]],FIND(" ",tbStoricoOrdini[[#This Row],[ARTICOLO]])+1,4)</f>
        <v>8000</v>
      </c>
      <c r="K2580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2580" s="3">
        <f>VLOOKUP(tbStoricoOrdini[[#This Row],[ARTICOLO]],tbArticoli[],2,FALSE)</f>
        <v>670</v>
      </c>
      <c r="M2580" s="22">
        <f>tbStoricoOrdini[[#This Row],[IMPORTO]]/tbStoricoOrdini[[#This Row],[PREZZO]]</f>
        <v>10.341791044776119</v>
      </c>
      <c r="N2580" t="s">
        <v>19</v>
      </c>
      <c r="O2580" s="8">
        <f>VLOOKUP(tbStoricoOrdini[[#This Row],[AGENTE]],tbAgenti[],2,FALSE)</f>
        <v>0.05</v>
      </c>
      <c r="P2580" s="2">
        <v>6929</v>
      </c>
      <c r="Q2580" s="2">
        <f>tbStoricoOrdini[[#This Row],[IMPORTO]]*tbStoricoOrdini[[#This Row],[% COMM.]]</f>
        <v>346.45000000000005</v>
      </c>
      <c r="R2580" s="2">
        <f>tbStoricoOrdini[[#This Row],[TOT. COMM.]]+tbStoricoOrdini[[#This Row],[IMPORTO]]</f>
        <v>7275.45</v>
      </c>
    </row>
    <row r="2581" spans="1:18">
      <c r="A2581" s="1">
        <v>43891</v>
      </c>
      <c r="B2581" s="7">
        <f>MONTH(tbStoricoOrdini[[#This Row],[DATA]])</f>
        <v>3</v>
      </c>
      <c r="C2581" t="s">
        <v>2676</v>
      </c>
      <c r="D2581" t="str">
        <f>RIGHT(tbStoricoOrdini[[#This Row],[ORDINE]],4)</f>
        <v>2578</v>
      </c>
      <c r="E2581" t="s">
        <v>50</v>
      </c>
      <c r="F2581" t="str">
        <f>VLOOKUP(tbStoricoOrdini[[#This Row],[CLIENTE]],tbClienti[],3,FALSE)</f>
        <v>Veneto</v>
      </c>
      <c r="G2581" t="str">
        <f>VLOOKUP(tbStoricoOrdini[[#This Row],[CLIENTE]],tbClienti[],7,FALSE)</f>
        <v>AD</v>
      </c>
      <c r="H2581" t="s">
        <v>83</v>
      </c>
      <c r="I2581" t="str">
        <f>IF(LEFT(tbStoricoOrdini[[#This Row],[ARTICOLO]],3) = "COG","COG",LEFT(tbStoricoOrdini[[#This Row],[ARTICOLO]],FIND(" ",tbStoricoOrdini[[#This Row],[ARTICOLO]])-1))</f>
        <v>COG</v>
      </c>
      <c r="J2581" t="str">
        <f>MID(tbStoricoOrdini[[#This Row],[ARTICOLO]],FIND(" ",tbStoricoOrdini[[#This Row],[ARTICOLO]])+1,4)</f>
        <v>8000</v>
      </c>
      <c r="K2581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2581" s="3">
        <f>VLOOKUP(tbStoricoOrdini[[#This Row],[ARTICOLO]],tbArticoli[],2,FALSE)</f>
        <v>670</v>
      </c>
      <c r="M2581" s="22">
        <f>tbStoricoOrdini[[#This Row],[IMPORTO]]/tbStoricoOrdini[[#This Row],[PREZZO]]</f>
        <v>84.022388059701498</v>
      </c>
      <c r="N2581" t="s">
        <v>9</v>
      </c>
      <c r="O2581" s="8">
        <f>VLOOKUP(tbStoricoOrdini[[#This Row],[AGENTE]],tbAgenti[],2,FALSE)</f>
        <v>0.05</v>
      </c>
      <c r="P2581" s="2">
        <v>56295</v>
      </c>
      <c r="Q2581" s="2">
        <f>tbStoricoOrdini[[#This Row],[IMPORTO]]*tbStoricoOrdini[[#This Row],[% COMM.]]</f>
        <v>2814.75</v>
      </c>
      <c r="R2581" s="2">
        <f>tbStoricoOrdini[[#This Row],[TOT. COMM.]]+tbStoricoOrdini[[#This Row],[IMPORTO]]</f>
        <v>59109.75</v>
      </c>
    </row>
    <row r="2582" spans="1:18">
      <c r="A2582" s="1">
        <v>43891</v>
      </c>
      <c r="B2582" s="7">
        <f>MONTH(tbStoricoOrdini[[#This Row],[DATA]])</f>
        <v>3</v>
      </c>
      <c r="C2582" t="s">
        <v>2677</v>
      </c>
      <c r="D2582" t="str">
        <f>RIGHT(tbStoricoOrdini[[#This Row],[ORDINE]],4)</f>
        <v>2579</v>
      </c>
      <c r="E2582" t="s">
        <v>50</v>
      </c>
      <c r="F2582" t="str">
        <f>VLOOKUP(tbStoricoOrdini[[#This Row],[CLIENTE]],tbClienti[],3,FALSE)</f>
        <v>Veneto</v>
      </c>
      <c r="G2582" t="str">
        <f>VLOOKUP(tbStoricoOrdini[[#This Row],[CLIENTE]],tbClienti[],7,FALSE)</f>
        <v>AD</v>
      </c>
      <c r="H2582" t="s">
        <v>70</v>
      </c>
      <c r="I2582" t="str">
        <f>IF(LEFT(tbStoricoOrdini[[#This Row],[ARTICOLO]],3) = "COG","COG",LEFT(tbStoricoOrdini[[#This Row],[ARTICOLO]],FIND(" ",tbStoricoOrdini[[#This Row],[ARTICOLO]])-1))</f>
        <v>EB08</v>
      </c>
      <c r="J2582" t="str">
        <f>MID(tbStoricoOrdini[[#This Row],[ARTICOLO]],FIND(" ",tbStoricoOrdini[[#This Row],[ARTICOLO]])+1,4)</f>
        <v>7500</v>
      </c>
      <c r="K2582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2582" s="3">
        <f>VLOOKUP(tbStoricoOrdini[[#This Row],[ARTICOLO]],tbArticoli[],2,FALSE)</f>
        <v>180</v>
      </c>
      <c r="M2582" s="22">
        <f>tbStoricoOrdini[[#This Row],[IMPORTO]]/tbStoricoOrdini[[#This Row],[PREZZO]]</f>
        <v>1.2388888888888889</v>
      </c>
      <c r="N2582" t="s">
        <v>10</v>
      </c>
      <c r="O2582" s="8">
        <f>VLOOKUP(tbStoricoOrdini[[#This Row],[AGENTE]],tbAgenti[],2,FALSE)</f>
        <v>3.6999999999999998E-2</v>
      </c>
      <c r="P2582" s="2">
        <v>223</v>
      </c>
      <c r="Q2582" s="2">
        <f>tbStoricoOrdini[[#This Row],[IMPORTO]]*tbStoricoOrdini[[#This Row],[% COMM.]]</f>
        <v>8.2509999999999994</v>
      </c>
      <c r="R2582" s="2">
        <f>tbStoricoOrdini[[#This Row],[TOT. COMM.]]+tbStoricoOrdini[[#This Row],[IMPORTO]]</f>
        <v>231.251</v>
      </c>
    </row>
    <row r="2583" spans="1:18">
      <c r="A2583" s="1">
        <v>43891</v>
      </c>
      <c r="B2583" s="7">
        <f>MONTH(tbStoricoOrdini[[#This Row],[DATA]])</f>
        <v>3</v>
      </c>
      <c r="C2583" t="s">
        <v>2678</v>
      </c>
      <c r="D2583" t="str">
        <f>RIGHT(tbStoricoOrdini[[#This Row],[ORDINE]],4)</f>
        <v>2580</v>
      </c>
      <c r="E2583" t="s">
        <v>50</v>
      </c>
      <c r="F2583" t="str">
        <f>VLOOKUP(tbStoricoOrdini[[#This Row],[CLIENTE]],tbClienti[],3,FALSE)</f>
        <v>Veneto</v>
      </c>
      <c r="G2583" t="str">
        <f>VLOOKUP(tbStoricoOrdini[[#This Row],[CLIENTE]],tbClienti[],7,FALSE)</f>
        <v>AD</v>
      </c>
      <c r="H2583" t="s">
        <v>70</v>
      </c>
      <c r="I2583" t="str">
        <f>IF(LEFT(tbStoricoOrdini[[#This Row],[ARTICOLO]],3) = "COG","COG",LEFT(tbStoricoOrdini[[#This Row],[ARTICOLO]],FIND(" ",tbStoricoOrdini[[#This Row],[ARTICOLO]])-1))</f>
        <v>EB08</v>
      </c>
      <c r="J2583" t="str">
        <f>MID(tbStoricoOrdini[[#This Row],[ARTICOLO]],FIND(" ",tbStoricoOrdini[[#This Row],[ARTICOLO]])+1,4)</f>
        <v>7500</v>
      </c>
      <c r="K2583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2583" s="3">
        <f>VLOOKUP(tbStoricoOrdini[[#This Row],[ARTICOLO]],tbArticoli[],2,FALSE)</f>
        <v>180</v>
      </c>
      <c r="M2583" s="22">
        <f>tbStoricoOrdini[[#This Row],[IMPORTO]]/tbStoricoOrdini[[#This Row],[PREZZO]]</f>
        <v>0.8</v>
      </c>
      <c r="N2583" t="s">
        <v>9</v>
      </c>
      <c r="O2583" s="8">
        <f>VLOOKUP(tbStoricoOrdini[[#This Row],[AGENTE]],tbAgenti[],2,FALSE)</f>
        <v>0.05</v>
      </c>
      <c r="P2583" s="2">
        <v>144</v>
      </c>
      <c r="Q2583" s="2">
        <f>tbStoricoOrdini[[#This Row],[IMPORTO]]*tbStoricoOrdini[[#This Row],[% COMM.]]</f>
        <v>7.2</v>
      </c>
      <c r="R2583" s="2">
        <f>tbStoricoOrdini[[#This Row],[TOT. COMM.]]+tbStoricoOrdini[[#This Row],[IMPORTO]]</f>
        <v>151.19999999999999</v>
      </c>
    </row>
    <row r="2584" spans="1:18">
      <c r="A2584" s="1">
        <v>43891</v>
      </c>
      <c r="B2584" s="7">
        <f>MONTH(tbStoricoOrdini[[#This Row],[DATA]])</f>
        <v>3</v>
      </c>
      <c r="C2584" t="s">
        <v>2679</v>
      </c>
      <c r="D2584" t="str">
        <f>RIGHT(tbStoricoOrdini[[#This Row],[ORDINE]],4)</f>
        <v>2581</v>
      </c>
      <c r="E2584" t="s">
        <v>50</v>
      </c>
      <c r="F2584" t="str">
        <f>VLOOKUP(tbStoricoOrdini[[#This Row],[CLIENTE]],tbClienti[],3,FALSE)</f>
        <v>Veneto</v>
      </c>
      <c r="G2584" t="str">
        <f>VLOOKUP(tbStoricoOrdini[[#This Row],[CLIENTE]],tbClienti[],7,FALSE)</f>
        <v>AD</v>
      </c>
      <c r="H2584" t="s">
        <v>75</v>
      </c>
      <c r="I2584" t="str">
        <f>IF(LEFT(tbStoricoOrdini[[#This Row],[ARTICOLO]],3) = "COG","COG",LEFT(tbStoricoOrdini[[#This Row],[ARTICOLO]],FIND(" ",tbStoricoOrdini[[#This Row],[ARTICOLO]])-1))</f>
        <v>AVRC</v>
      </c>
      <c r="J2584" t="str">
        <f>MID(tbStoricoOrdini[[#This Row],[ARTICOLO]],FIND(" ",tbStoricoOrdini[[#This Row],[ARTICOLO]])+1,4)</f>
        <v>1000</v>
      </c>
      <c r="K2584" t="str">
        <f>IFERROR(RIGHT(tbStoricoOrdini[[#This Row],[ARTICOLO]],LEN(tbStoricoOrdini[[#This Row],[ARTICOLO]])-FIND(" ",tbStoricoOrdini[[#This Row],[ARTICOLO]],FIND(" ",tbStoricoOrdini[[#This Row],[ARTICOLO]]) +1)),"")</f>
        <v>Silver</v>
      </c>
      <c r="L2584" s="3">
        <f>VLOOKUP(tbStoricoOrdini[[#This Row],[ARTICOLO]],tbArticoli[],2,FALSE)</f>
        <v>390</v>
      </c>
      <c r="M2584" s="22">
        <f>tbStoricoOrdini[[#This Row],[IMPORTO]]/tbStoricoOrdini[[#This Row],[PREZZO]]</f>
        <v>14.158974358974358</v>
      </c>
      <c r="N2584" t="s">
        <v>9</v>
      </c>
      <c r="O2584" s="8">
        <f>VLOOKUP(tbStoricoOrdini[[#This Row],[AGENTE]],tbAgenti[],2,FALSE)</f>
        <v>0.05</v>
      </c>
      <c r="P2584" s="2">
        <v>5522</v>
      </c>
      <c r="Q2584" s="2">
        <f>tbStoricoOrdini[[#This Row],[IMPORTO]]*tbStoricoOrdini[[#This Row],[% COMM.]]</f>
        <v>276.10000000000002</v>
      </c>
      <c r="R2584" s="2">
        <f>tbStoricoOrdini[[#This Row],[TOT. COMM.]]+tbStoricoOrdini[[#This Row],[IMPORTO]]</f>
        <v>5798.1</v>
      </c>
    </row>
    <row r="2585" spans="1:18">
      <c r="A2585" s="1">
        <v>43891</v>
      </c>
      <c r="B2585" s="7">
        <f>MONTH(tbStoricoOrdini[[#This Row],[DATA]])</f>
        <v>3</v>
      </c>
      <c r="C2585" t="s">
        <v>2680</v>
      </c>
      <c r="D2585" t="str">
        <f>RIGHT(tbStoricoOrdini[[#This Row],[ORDINE]],4)</f>
        <v>2582</v>
      </c>
      <c r="E2585" t="s">
        <v>50</v>
      </c>
      <c r="F2585" t="str">
        <f>VLOOKUP(tbStoricoOrdini[[#This Row],[CLIENTE]],tbClienti[],3,FALSE)</f>
        <v>Veneto</v>
      </c>
      <c r="G2585" t="str">
        <f>VLOOKUP(tbStoricoOrdini[[#This Row],[CLIENTE]],tbClienti[],7,FALSE)</f>
        <v>AD</v>
      </c>
      <c r="H2585" t="s">
        <v>71</v>
      </c>
      <c r="I2585" t="str">
        <f>IF(LEFT(tbStoricoOrdini[[#This Row],[ARTICOLO]],3) = "COG","COG",LEFT(tbStoricoOrdini[[#This Row],[ARTICOLO]],FIND(" ",tbStoricoOrdini[[#This Row],[ARTICOLO]])-1))</f>
        <v>EB07</v>
      </c>
      <c r="J2585" t="str">
        <f>MID(tbStoricoOrdini[[#This Row],[ARTICOLO]],FIND(" ",tbStoricoOrdini[[#This Row],[ARTICOLO]])+1,4)</f>
        <v>5000</v>
      </c>
      <c r="K2585" t="str">
        <f>IFERROR(RIGHT(tbStoricoOrdini[[#This Row],[ARTICOLO]],LEN(tbStoricoOrdini[[#This Row],[ARTICOLO]])-FIND(" ",tbStoricoOrdini[[#This Row],[ARTICOLO]],FIND(" ",tbStoricoOrdini[[#This Row],[ARTICOLO]]) +1)),"")</f>
        <v/>
      </c>
      <c r="L2585" s="3">
        <f>VLOOKUP(tbStoricoOrdini[[#This Row],[ARTICOLO]],tbArticoli[],2,FALSE)</f>
        <v>140</v>
      </c>
      <c r="M2585" s="22">
        <f>tbStoricoOrdini[[#This Row],[IMPORTO]]/tbStoricoOrdini[[#This Row],[PREZZO]]</f>
        <v>3.5571428571428569</v>
      </c>
      <c r="N2585" t="s">
        <v>10</v>
      </c>
      <c r="O2585" s="8">
        <f>VLOOKUP(tbStoricoOrdini[[#This Row],[AGENTE]],tbAgenti[],2,FALSE)</f>
        <v>3.6999999999999998E-2</v>
      </c>
      <c r="P2585" s="2">
        <v>498</v>
      </c>
      <c r="Q2585" s="2">
        <f>tbStoricoOrdini[[#This Row],[IMPORTO]]*tbStoricoOrdini[[#This Row],[% COMM.]]</f>
        <v>18.425999999999998</v>
      </c>
      <c r="R2585" s="2">
        <f>tbStoricoOrdini[[#This Row],[TOT. COMM.]]+tbStoricoOrdini[[#This Row],[IMPORTO]]</f>
        <v>516.42600000000004</v>
      </c>
    </row>
    <row r="2586" spans="1:18">
      <c r="A2586" s="1">
        <v>43891</v>
      </c>
      <c r="B2586" s="7">
        <f>MONTH(tbStoricoOrdini[[#This Row],[DATA]])</f>
        <v>3</v>
      </c>
      <c r="C2586" t="s">
        <v>2681</v>
      </c>
      <c r="D2586" t="str">
        <f>RIGHT(tbStoricoOrdini[[#This Row],[ORDINE]],4)</f>
        <v>2583</v>
      </c>
      <c r="E2586" t="s">
        <v>50</v>
      </c>
      <c r="F2586" t="str">
        <f>VLOOKUP(tbStoricoOrdini[[#This Row],[CLIENTE]],tbClienti[],3,FALSE)</f>
        <v>Veneto</v>
      </c>
      <c r="G2586" t="str">
        <f>VLOOKUP(tbStoricoOrdini[[#This Row],[CLIENTE]],tbClienti[],7,FALSE)</f>
        <v>AD</v>
      </c>
      <c r="H2586" t="s">
        <v>71</v>
      </c>
      <c r="I2586" t="str">
        <f>IF(LEFT(tbStoricoOrdini[[#This Row],[ARTICOLO]],3) = "COG","COG",LEFT(tbStoricoOrdini[[#This Row],[ARTICOLO]],FIND(" ",tbStoricoOrdini[[#This Row],[ARTICOLO]])-1))</f>
        <v>EB07</v>
      </c>
      <c r="J2586" t="str">
        <f>MID(tbStoricoOrdini[[#This Row],[ARTICOLO]],FIND(" ",tbStoricoOrdini[[#This Row],[ARTICOLO]])+1,4)</f>
        <v>5000</v>
      </c>
      <c r="K2586" t="str">
        <f>IFERROR(RIGHT(tbStoricoOrdini[[#This Row],[ARTICOLO]],LEN(tbStoricoOrdini[[#This Row],[ARTICOLO]])-FIND(" ",tbStoricoOrdini[[#This Row],[ARTICOLO]],FIND(" ",tbStoricoOrdini[[#This Row],[ARTICOLO]]) +1)),"")</f>
        <v/>
      </c>
      <c r="L2586" s="3">
        <f>VLOOKUP(tbStoricoOrdini[[#This Row],[ARTICOLO]],tbArticoli[],2,FALSE)</f>
        <v>140</v>
      </c>
      <c r="M2586" s="22">
        <f>tbStoricoOrdini[[#This Row],[IMPORTO]]/tbStoricoOrdini[[#This Row],[PREZZO]]</f>
        <v>0.1357142857142857</v>
      </c>
      <c r="N2586" t="s">
        <v>13</v>
      </c>
      <c r="O2586" s="8">
        <f>VLOOKUP(tbStoricoOrdini[[#This Row],[AGENTE]],tbAgenti[],2,FALSE)</f>
        <v>0.1</v>
      </c>
      <c r="P2586" s="2">
        <v>19</v>
      </c>
      <c r="Q2586" s="2">
        <f>tbStoricoOrdini[[#This Row],[IMPORTO]]*tbStoricoOrdini[[#This Row],[% COMM.]]</f>
        <v>1.9000000000000001</v>
      </c>
      <c r="R2586" s="2">
        <f>tbStoricoOrdini[[#This Row],[TOT. COMM.]]+tbStoricoOrdini[[#This Row],[IMPORTO]]</f>
        <v>20.9</v>
      </c>
    </row>
    <row r="2587" spans="1:18">
      <c r="A2587" s="1">
        <v>43891</v>
      </c>
      <c r="B2587" s="7">
        <f>MONTH(tbStoricoOrdini[[#This Row],[DATA]])</f>
        <v>3</v>
      </c>
      <c r="C2587" t="s">
        <v>2682</v>
      </c>
      <c r="D2587" t="str">
        <f>RIGHT(tbStoricoOrdini[[#This Row],[ORDINE]],4)</f>
        <v>2584</v>
      </c>
      <c r="E2587" t="s">
        <v>50</v>
      </c>
      <c r="F2587" t="str">
        <f>VLOOKUP(tbStoricoOrdini[[#This Row],[CLIENTE]],tbClienti[],3,FALSE)</f>
        <v>Veneto</v>
      </c>
      <c r="G2587" t="str">
        <f>VLOOKUP(tbStoricoOrdini[[#This Row],[CLIENTE]],tbClienti[],7,FALSE)</f>
        <v>AD</v>
      </c>
      <c r="H2587" t="s">
        <v>71</v>
      </c>
      <c r="I2587" t="str">
        <f>IF(LEFT(tbStoricoOrdini[[#This Row],[ARTICOLO]],3) = "COG","COG",LEFT(tbStoricoOrdini[[#This Row],[ARTICOLO]],FIND(" ",tbStoricoOrdini[[#This Row],[ARTICOLO]])-1))</f>
        <v>EB07</v>
      </c>
      <c r="J2587" t="str">
        <f>MID(tbStoricoOrdini[[#This Row],[ARTICOLO]],FIND(" ",tbStoricoOrdini[[#This Row],[ARTICOLO]])+1,4)</f>
        <v>5000</v>
      </c>
      <c r="K2587" t="str">
        <f>IFERROR(RIGHT(tbStoricoOrdini[[#This Row],[ARTICOLO]],LEN(tbStoricoOrdini[[#This Row],[ARTICOLO]])-FIND(" ",tbStoricoOrdini[[#This Row],[ARTICOLO]],FIND(" ",tbStoricoOrdini[[#This Row],[ARTICOLO]]) +1)),"")</f>
        <v/>
      </c>
      <c r="L2587" s="3">
        <f>VLOOKUP(tbStoricoOrdini[[#This Row],[ARTICOLO]],tbArticoli[],2,FALSE)</f>
        <v>140</v>
      </c>
      <c r="M2587" s="22">
        <f>tbStoricoOrdini[[#This Row],[IMPORTO]]/tbStoricoOrdini[[#This Row],[PREZZO]]</f>
        <v>5.0714285714285712</v>
      </c>
      <c r="N2587" t="s">
        <v>6</v>
      </c>
      <c r="O2587" s="8">
        <f>VLOOKUP(tbStoricoOrdini[[#This Row],[AGENTE]],tbAgenti[],2,FALSE)</f>
        <v>7.4999999999999997E-2</v>
      </c>
      <c r="P2587" s="2">
        <v>710</v>
      </c>
      <c r="Q2587" s="2">
        <f>tbStoricoOrdini[[#This Row],[IMPORTO]]*tbStoricoOrdini[[#This Row],[% COMM.]]</f>
        <v>53.25</v>
      </c>
      <c r="R2587" s="2">
        <f>tbStoricoOrdini[[#This Row],[TOT. COMM.]]+tbStoricoOrdini[[#This Row],[IMPORTO]]</f>
        <v>763.25</v>
      </c>
    </row>
    <row r="2588" spans="1:18">
      <c r="A2588" s="1">
        <v>43891</v>
      </c>
      <c r="B2588" s="7">
        <f>MONTH(tbStoricoOrdini[[#This Row],[DATA]])</f>
        <v>3</v>
      </c>
      <c r="C2588" t="s">
        <v>2683</v>
      </c>
      <c r="D2588" t="str">
        <f>RIGHT(tbStoricoOrdini[[#This Row],[ORDINE]],4)</f>
        <v>2585</v>
      </c>
      <c r="E2588" t="s">
        <v>50</v>
      </c>
      <c r="F2588" t="str">
        <f>VLOOKUP(tbStoricoOrdini[[#This Row],[CLIENTE]],tbClienti[],3,FALSE)</f>
        <v>Veneto</v>
      </c>
      <c r="G2588" t="str">
        <f>VLOOKUP(tbStoricoOrdini[[#This Row],[CLIENTE]],tbClienti[],7,FALSE)</f>
        <v>AD</v>
      </c>
      <c r="H2588" t="s">
        <v>71</v>
      </c>
      <c r="I2588" t="str">
        <f>IF(LEFT(tbStoricoOrdini[[#This Row],[ARTICOLO]],3) = "COG","COG",LEFT(tbStoricoOrdini[[#This Row],[ARTICOLO]],FIND(" ",tbStoricoOrdini[[#This Row],[ARTICOLO]])-1))</f>
        <v>EB07</v>
      </c>
      <c r="J2588" t="str">
        <f>MID(tbStoricoOrdini[[#This Row],[ARTICOLO]],FIND(" ",tbStoricoOrdini[[#This Row],[ARTICOLO]])+1,4)</f>
        <v>5000</v>
      </c>
      <c r="K2588" t="str">
        <f>IFERROR(RIGHT(tbStoricoOrdini[[#This Row],[ARTICOLO]],LEN(tbStoricoOrdini[[#This Row],[ARTICOLO]])-FIND(" ",tbStoricoOrdini[[#This Row],[ARTICOLO]],FIND(" ",tbStoricoOrdini[[#This Row],[ARTICOLO]]) +1)),"")</f>
        <v/>
      </c>
      <c r="L2588" s="3">
        <f>VLOOKUP(tbStoricoOrdini[[#This Row],[ARTICOLO]],tbArticoli[],2,FALSE)</f>
        <v>140</v>
      </c>
      <c r="M2588" s="22">
        <f>tbStoricoOrdini[[#This Row],[IMPORTO]]/tbStoricoOrdini[[#This Row],[PREZZO]]</f>
        <v>69.464285714285708</v>
      </c>
      <c r="N2588" t="s">
        <v>9</v>
      </c>
      <c r="O2588" s="8">
        <f>VLOOKUP(tbStoricoOrdini[[#This Row],[AGENTE]],tbAgenti[],2,FALSE)</f>
        <v>0.05</v>
      </c>
      <c r="P2588" s="2">
        <v>9725</v>
      </c>
      <c r="Q2588" s="2">
        <f>tbStoricoOrdini[[#This Row],[IMPORTO]]*tbStoricoOrdini[[#This Row],[% COMM.]]</f>
        <v>486.25</v>
      </c>
      <c r="R2588" s="2">
        <f>tbStoricoOrdini[[#This Row],[TOT. COMM.]]+tbStoricoOrdini[[#This Row],[IMPORTO]]</f>
        <v>10211.25</v>
      </c>
    </row>
    <row r="2589" spans="1:18">
      <c r="A2589" s="1">
        <v>43891</v>
      </c>
      <c r="B2589" s="7">
        <f>MONTH(tbStoricoOrdini[[#This Row],[DATA]])</f>
        <v>3</v>
      </c>
      <c r="C2589" t="s">
        <v>2684</v>
      </c>
      <c r="D2589" t="str">
        <f>RIGHT(tbStoricoOrdini[[#This Row],[ORDINE]],4)</f>
        <v>2586</v>
      </c>
      <c r="E2589" t="s">
        <v>50</v>
      </c>
      <c r="F2589" t="str">
        <f>VLOOKUP(tbStoricoOrdini[[#This Row],[CLIENTE]],tbClienti[],3,FALSE)</f>
        <v>Veneto</v>
      </c>
      <c r="G2589" t="str">
        <f>VLOOKUP(tbStoricoOrdini[[#This Row],[CLIENTE]],tbClienti[],7,FALSE)</f>
        <v>AD</v>
      </c>
      <c r="H2589" t="s">
        <v>76</v>
      </c>
      <c r="I2589" t="str">
        <f>IF(LEFT(tbStoricoOrdini[[#This Row],[ARTICOLO]],3) = "COG","COG",LEFT(tbStoricoOrdini[[#This Row],[ARTICOLO]],FIND(" ",tbStoricoOrdini[[#This Row],[ARTICOLO]])-1))</f>
        <v>COG</v>
      </c>
      <c r="J2589" t="str">
        <f>MID(tbStoricoOrdini[[#This Row],[ARTICOLO]],FIND(" ",tbStoricoOrdini[[#This Row],[ARTICOLO]])+1,4)</f>
        <v>1000</v>
      </c>
      <c r="K2589" t="str">
        <f>IFERROR(RIGHT(tbStoricoOrdini[[#This Row],[ARTICOLO]],LEN(tbStoricoOrdini[[#This Row],[ARTICOLO]])-FIND(" ",tbStoricoOrdini[[#This Row],[ARTICOLO]],FIND(" ",tbStoricoOrdini[[#This Row],[ARTICOLO]]) +1)),"")</f>
        <v/>
      </c>
      <c r="L2589" s="3">
        <f>VLOOKUP(tbStoricoOrdini[[#This Row],[ARTICOLO]],tbArticoli[],2,FALSE)</f>
        <v>150</v>
      </c>
      <c r="M2589" s="22">
        <f>tbStoricoOrdini[[#This Row],[IMPORTO]]/tbStoricoOrdini[[#This Row],[PREZZO]]</f>
        <v>7.2733333333333334</v>
      </c>
      <c r="N2589" t="s">
        <v>6</v>
      </c>
      <c r="O2589" s="8">
        <f>VLOOKUP(tbStoricoOrdini[[#This Row],[AGENTE]],tbAgenti[],2,FALSE)</f>
        <v>7.4999999999999997E-2</v>
      </c>
      <c r="P2589" s="2">
        <v>1091</v>
      </c>
      <c r="Q2589" s="2">
        <f>tbStoricoOrdini[[#This Row],[IMPORTO]]*tbStoricoOrdini[[#This Row],[% COMM.]]</f>
        <v>81.825000000000003</v>
      </c>
      <c r="R2589" s="2">
        <f>tbStoricoOrdini[[#This Row],[TOT. COMM.]]+tbStoricoOrdini[[#This Row],[IMPORTO]]</f>
        <v>1172.825</v>
      </c>
    </row>
    <row r="2590" spans="1:18">
      <c r="A2590" s="1">
        <v>43891</v>
      </c>
      <c r="B2590" s="7">
        <f>MONTH(tbStoricoOrdini[[#This Row],[DATA]])</f>
        <v>3</v>
      </c>
      <c r="C2590" t="s">
        <v>2685</v>
      </c>
      <c r="D2590" t="str">
        <f>RIGHT(tbStoricoOrdini[[#This Row],[ORDINE]],4)</f>
        <v>2587</v>
      </c>
      <c r="E2590" t="s">
        <v>50</v>
      </c>
      <c r="F2590" t="str">
        <f>VLOOKUP(tbStoricoOrdini[[#This Row],[CLIENTE]],tbClienti[],3,FALSE)</f>
        <v>Veneto</v>
      </c>
      <c r="G2590" t="str">
        <f>VLOOKUP(tbStoricoOrdini[[#This Row],[CLIENTE]],tbClienti[],7,FALSE)</f>
        <v>AD</v>
      </c>
      <c r="H2590" t="s">
        <v>76</v>
      </c>
      <c r="I2590" t="str">
        <f>IF(LEFT(tbStoricoOrdini[[#This Row],[ARTICOLO]],3) = "COG","COG",LEFT(tbStoricoOrdini[[#This Row],[ARTICOLO]],FIND(" ",tbStoricoOrdini[[#This Row],[ARTICOLO]])-1))</f>
        <v>COG</v>
      </c>
      <c r="J2590" t="str">
        <f>MID(tbStoricoOrdini[[#This Row],[ARTICOLO]],FIND(" ",tbStoricoOrdini[[#This Row],[ARTICOLO]])+1,4)</f>
        <v>1000</v>
      </c>
      <c r="K2590" t="str">
        <f>IFERROR(RIGHT(tbStoricoOrdini[[#This Row],[ARTICOLO]],LEN(tbStoricoOrdini[[#This Row],[ARTICOLO]])-FIND(" ",tbStoricoOrdini[[#This Row],[ARTICOLO]],FIND(" ",tbStoricoOrdini[[#This Row],[ARTICOLO]]) +1)),"")</f>
        <v/>
      </c>
      <c r="L2590" s="3">
        <f>VLOOKUP(tbStoricoOrdini[[#This Row],[ARTICOLO]],tbArticoli[],2,FALSE)</f>
        <v>150</v>
      </c>
      <c r="M2590" s="22">
        <f>tbStoricoOrdini[[#This Row],[IMPORTO]]/tbStoricoOrdini[[#This Row],[PREZZO]]</f>
        <v>10.506666666666666</v>
      </c>
      <c r="N2590" t="s">
        <v>9</v>
      </c>
      <c r="O2590" s="8">
        <f>VLOOKUP(tbStoricoOrdini[[#This Row],[AGENTE]],tbAgenti[],2,FALSE)</f>
        <v>0.05</v>
      </c>
      <c r="P2590" s="2">
        <v>1576</v>
      </c>
      <c r="Q2590" s="2">
        <f>tbStoricoOrdini[[#This Row],[IMPORTO]]*tbStoricoOrdini[[#This Row],[% COMM.]]</f>
        <v>78.800000000000011</v>
      </c>
      <c r="R2590" s="2">
        <f>tbStoricoOrdini[[#This Row],[TOT. COMM.]]+tbStoricoOrdini[[#This Row],[IMPORTO]]</f>
        <v>1654.8</v>
      </c>
    </row>
    <row r="2591" spans="1:18">
      <c r="A2591" s="1">
        <v>43891</v>
      </c>
      <c r="B2591" s="7">
        <f>MONTH(tbStoricoOrdini[[#This Row],[DATA]])</f>
        <v>3</v>
      </c>
      <c r="C2591" t="s">
        <v>2686</v>
      </c>
      <c r="D2591" t="str">
        <f>RIGHT(tbStoricoOrdini[[#This Row],[ORDINE]],4)</f>
        <v>2588</v>
      </c>
      <c r="E2591" t="s">
        <v>50</v>
      </c>
      <c r="F2591" t="str">
        <f>VLOOKUP(tbStoricoOrdini[[#This Row],[CLIENTE]],tbClienti[],3,FALSE)</f>
        <v>Veneto</v>
      </c>
      <c r="G2591" t="str">
        <f>VLOOKUP(tbStoricoOrdini[[#This Row],[CLIENTE]],tbClienti[],7,FALSE)</f>
        <v>AD</v>
      </c>
      <c r="H2591" t="s">
        <v>72</v>
      </c>
      <c r="I2591" t="str">
        <f>IF(LEFT(tbStoricoOrdini[[#This Row],[ARTICOLO]],3) = "COG","COG",LEFT(tbStoricoOrdini[[#This Row],[ARTICOLO]],FIND(" ",tbStoricoOrdini[[#This Row],[ARTICOLO]])-1))</f>
        <v>EB06</v>
      </c>
      <c r="J2591" t="str">
        <f>MID(tbStoricoOrdini[[#This Row],[ARTICOLO]],FIND(" ",tbStoricoOrdini[[#This Row],[ARTICOLO]])+1,4)</f>
        <v>3000</v>
      </c>
      <c r="K2591" t="str">
        <f>IFERROR(RIGHT(tbStoricoOrdini[[#This Row],[ARTICOLO]],LEN(tbStoricoOrdini[[#This Row],[ARTICOLO]])-FIND(" ",tbStoricoOrdini[[#This Row],[ARTICOLO]],FIND(" ",tbStoricoOrdini[[#This Row],[ARTICOLO]]) +1)),"")</f>
        <v>Medium</v>
      </c>
      <c r="L2591" s="3">
        <f>VLOOKUP(tbStoricoOrdini[[#This Row],[ARTICOLO]],tbArticoli[],2,FALSE)</f>
        <v>120</v>
      </c>
      <c r="M2591" s="22">
        <f>tbStoricoOrdini[[#This Row],[IMPORTO]]/tbStoricoOrdini[[#This Row],[PREZZO]]</f>
        <v>1.7333333333333334</v>
      </c>
      <c r="N2591" t="s">
        <v>10</v>
      </c>
      <c r="O2591" s="8">
        <f>VLOOKUP(tbStoricoOrdini[[#This Row],[AGENTE]],tbAgenti[],2,FALSE)</f>
        <v>3.6999999999999998E-2</v>
      </c>
      <c r="P2591" s="2">
        <v>208</v>
      </c>
      <c r="Q2591" s="2">
        <f>tbStoricoOrdini[[#This Row],[IMPORTO]]*tbStoricoOrdini[[#This Row],[% COMM.]]</f>
        <v>7.6959999999999997</v>
      </c>
      <c r="R2591" s="2">
        <f>tbStoricoOrdini[[#This Row],[TOT. COMM.]]+tbStoricoOrdini[[#This Row],[IMPORTO]]</f>
        <v>215.696</v>
      </c>
    </row>
    <row r="2592" spans="1:18">
      <c r="A2592" s="1">
        <v>43891</v>
      </c>
      <c r="B2592" s="7">
        <f>MONTH(tbStoricoOrdini[[#This Row],[DATA]])</f>
        <v>3</v>
      </c>
      <c r="C2592" t="s">
        <v>2687</v>
      </c>
      <c r="D2592" t="str">
        <f>RIGHT(tbStoricoOrdini[[#This Row],[ORDINE]],4)</f>
        <v>2589</v>
      </c>
      <c r="E2592" t="s">
        <v>50</v>
      </c>
      <c r="F2592" t="str">
        <f>VLOOKUP(tbStoricoOrdini[[#This Row],[CLIENTE]],tbClienti[],3,FALSE)</f>
        <v>Veneto</v>
      </c>
      <c r="G2592" t="str">
        <f>VLOOKUP(tbStoricoOrdini[[#This Row],[CLIENTE]],tbClienti[],7,FALSE)</f>
        <v>AD</v>
      </c>
      <c r="H2592" t="s">
        <v>72</v>
      </c>
      <c r="I2592" t="str">
        <f>IF(LEFT(tbStoricoOrdini[[#This Row],[ARTICOLO]],3) = "COG","COG",LEFT(tbStoricoOrdini[[#This Row],[ARTICOLO]],FIND(" ",tbStoricoOrdini[[#This Row],[ARTICOLO]])-1))</f>
        <v>EB06</v>
      </c>
      <c r="J2592" t="str">
        <f>MID(tbStoricoOrdini[[#This Row],[ARTICOLO]],FIND(" ",tbStoricoOrdini[[#This Row],[ARTICOLO]])+1,4)</f>
        <v>3000</v>
      </c>
      <c r="K2592" t="str">
        <f>IFERROR(RIGHT(tbStoricoOrdini[[#This Row],[ARTICOLO]],LEN(tbStoricoOrdini[[#This Row],[ARTICOLO]])-FIND(" ",tbStoricoOrdini[[#This Row],[ARTICOLO]],FIND(" ",tbStoricoOrdini[[#This Row],[ARTICOLO]]) +1)),"")</f>
        <v>Medium</v>
      </c>
      <c r="L2592" s="3">
        <f>VLOOKUP(tbStoricoOrdini[[#This Row],[ARTICOLO]],tbArticoli[],2,FALSE)</f>
        <v>120</v>
      </c>
      <c r="M2592" s="22">
        <f>tbStoricoOrdini[[#This Row],[IMPORTO]]/tbStoricoOrdini[[#This Row],[PREZZO]]</f>
        <v>17.758333333333333</v>
      </c>
      <c r="N2592" t="s">
        <v>18</v>
      </c>
      <c r="O2592" s="8">
        <f>VLOOKUP(tbStoricoOrdini[[#This Row],[AGENTE]],tbAgenti[],2,FALSE)</f>
        <v>0.03</v>
      </c>
      <c r="P2592" s="2">
        <v>2131</v>
      </c>
      <c r="Q2592" s="2">
        <f>tbStoricoOrdini[[#This Row],[IMPORTO]]*tbStoricoOrdini[[#This Row],[% COMM.]]</f>
        <v>63.93</v>
      </c>
      <c r="R2592" s="2">
        <f>tbStoricoOrdini[[#This Row],[TOT. COMM.]]+tbStoricoOrdini[[#This Row],[IMPORTO]]</f>
        <v>2194.9299999999998</v>
      </c>
    </row>
    <row r="2593" spans="1:18">
      <c r="A2593" s="1">
        <v>43891</v>
      </c>
      <c r="B2593" s="7">
        <f>MONTH(tbStoricoOrdini[[#This Row],[DATA]])</f>
        <v>3</v>
      </c>
      <c r="C2593" t="s">
        <v>2688</v>
      </c>
      <c r="D2593" t="str">
        <f>RIGHT(tbStoricoOrdini[[#This Row],[ORDINE]],4)</f>
        <v>2590</v>
      </c>
      <c r="E2593" t="s">
        <v>50</v>
      </c>
      <c r="F2593" t="str">
        <f>VLOOKUP(tbStoricoOrdini[[#This Row],[CLIENTE]],tbClienti[],3,FALSE)</f>
        <v>Veneto</v>
      </c>
      <c r="G2593" t="str">
        <f>VLOOKUP(tbStoricoOrdini[[#This Row],[CLIENTE]],tbClienti[],7,FALSE)</f>
        <v>AD</v>
      </c>
      <c r="H2593" t="s">
        <v>72</v>
      </c>
      <c r="I2593" t="str">
        <f>IF(LEFT(tbStoricoOrdini[[#This Row],[ARTICOLO]],3) = "COG","COG",LEFT(tbStoricoOrdini[[#This Row],[ARTICOLO]],FIND(" ",tbStoricoOrdini[[#This Row],[ARTICOLO]])-1))</f>
        <v>EB06</v>
      </c>
      <c r="J2593" t="str">
        <f>MID(tbStoricoOrdini[[#This Row],[ARTICOLO]],FIND(" ",tbStoricoOrdini[[#This Row],[ARTICOLO]])+1,4)</f>
        <v>3000</v>
      </c>
      <c r="K2593" t="str">
        <f>IFERROR(RIGHT(tbStoricoOrdini[[#This Row],[ARTICOLO]],LEN(tbStoricoOrdini[[#This Row],[ARTICOLO]])-FIND(" ",tbStoricoOrdini[[#This Row],[ARTICOLO]],FIND(" ",tbStoricoOrdini[[#This Row],[ARTICOLO]]) +1)),"")</f>
        <v>Medium</v>
      </c>
      <c r="L2593" s="3">
        <f>VLOOKUP(tbStoricoOrdini[[#This Row],[ARTICOLO]],tbArticoli[],2,FALSE)</f>
        <v>120</v>
      </c>
      <c r="M2593" s="22">
        <f>tbStoricoOrdini[[#This Row],[IMPORTO]]/tbStoricoOrdini[[#This Row],[PREZZO]]</f>
        <v>13.708333333333334</v>
      </c>
      <c r="N2593" t="s">
        <v>6</v>
      </c>
      <c r="O2593" s="8">
        <f>VLOOKUP(tbStoricoOrdini[[#This Row],[AGENTE]],tbAgenti[],2,FALSE)</f>
        <v>7.4999999999999997E-2</v>
      </c>
      <c r="P2593" s="2">
        <v>1645</v>
      </c>
      <c r="Q2593" s="2">
        <f>tbStoricoOrdini[[#This Row],[IMPORTO]]*tbStoricoOrdini[[#This Row],[% COMM.]]</f>
        <v>123.375</v>
      </c>
      <c r="R2593" s="2">
        <f>tbStoricoOrdini[[#This Row],[TOT. COMM.]]+tbStoricoOrdini[[#This Row],[IMPORTO]]</f>
        <v>1768.375</v>
      </c>
    </row>
    <row r="2594" spans="1:18">
      <c r="A2594" s="1">
        <v>43891</v>
      </c>
      <c r="B2594" s="7">
        <f>MONTH(tbStoricoOrdini[[#This Row],[DATA]])</f>
        <v>3</v>
      </c>
      <c r="C2594" t="s">
        <v>2689</v>
      </c>
      <c r="D2594" t="str">
        <f>RIGHT(tbStoricoOrdini[[#This Row],[ORDINE]],4)</f>
        <v>2591</v>
      </c>
      <c r="E2594" t="s">
        <v>50</v>
      </c>
      <c r="F2594" t="str">
        <f>VLOOKUP(tbStoricoOrdini[[#This Row],[CLIENTE]],tbClienti[],3,FALSE)</f>
        <v>Veneto</v>
      </c>
      <c r="G2594" t="str">
        <f>VLOOKUP(tbStoricoOrdini[[#This Row],[CLIENTE]],tbClienti[],7,FALSE)</f>
        <v>AD</v>
      </c>
      <c r="H2594" t="s">
        <v>72</v>
      </c>
      <c r="I2594" t="str">
        <f>IF(LEFT(tbStoricoOrdini[[#This Row],[ARTICOLO]],3) = "COG","COG",LEFT(tbStoricoOrdini[[#This Row],[ARTICOLO]],FIND(" ",tbStoricoOrdini[[#This Row],[ARTICOLO]])-1))</f>
        <v>EB06</v>
      </c>
      <c r="J2594" t="str">
        <f>MID(tbStoricoOrdini[[#This Row],[ARTICOLO]],FIND(" ",tbStoricoOrdini[[#This Row],[ARTICOLO]])+1,4)</f>
        <v>3000</v>
      </c>
      <c r="K2594" t="str">
        <f>IFERROR(RIGHT(tbStoricoOrdini[[#This Row],[ARTICOLO]],LEN(tbStoricoOrdini[[#This Row],[ARTICOLO]])-FIND(" ",tbStoricoOrdini[[#This Row],[ARTICOLO]],FIND(" ",tbStoricoOrdini[[#This Row],[ARTICOLO]]) +1)),"")</f>
        <v>Medium</v>
      </c>
      <c r="L2594" s="3">
        <f>VLOOKUP(tbStoricoOrdini[[#This Row],[ARTICOLO]],tbArticoli[],2,FALSE)</f>
        <v>120</v>
      </c>
      <c r="M2594" s="22">
        <f>tbStoricoOrdini[[#This Row],[IMPORTO]]/tbStoricoOrdini[[#This Row],[PREZZO]]</f>
        <v>20.533333333333335</v>
      </c>
      <c r="N2594" t="s">
        <v>9</v>
      </c>
      <c r="O2594" s="8">
        <f>VLOOKUP(tbStoricoOrdini[[#This Row],[AGENTE]],tbAgenti[],2,FALSE)</f>
        <v>0.05</v>
      </c>
      <c r="P2594" s="2">
        <v>2464</v>
      </c>
      <c r="Q2594" s="2">
        <f>tbStoricoOrdini[[#This Row],[IMPORTO]]*tbStoricoOrdini[[#This Row],[% COMM.]]</f>
        <v>123.2</v>
      </c>
      <c r="R2594" s="2">
        <f>tbStoricoOrdini[[#This Row],[TOT. COMM.]]+tbStoricoOrdini[[#This Row],[IMPORTO]]</f>
        <v>2587.1999999999998</v>
      </c>
    </row>
    <row r="2595" spans="1:18">
      <c r="A2595" s="1">
        <v>43891</v>
      </c>
      <c r="B2595" s="7">
        <f>MONTH(tbStoricoOrdini[[#This Row],[DATA]])</f>
        <v>3</v>
      </c>
      <c r="C2595" t="s">
        <v>2690</v>
      </c>
      <c r="D2595" t="str">
        <f>RIGHT(tbStoricoOrdini[[#This Row],[ORDINE]],4)</f>
        <v>2592</v>
      </c>
      <c r="E2595" t="s">
        <v>50</v>
      </c>
      <c r="F2595" t="str">
        <f>VLOOKUP(tbStoricoOrdini[[#This Row],[CLIENTE]],tbClienti[],3,FALSE)</f>
        <v>Veneto</v>
      </c>
      <c r="G2595" t="str">
        <f>VLOOKUP(tbStoricoOrdini[[#This Row],[CLIENTE]],tbClienti[],7,FALSE)</f>
        <v>AD</v>
      </c>
      <c r="H2595" t="s">
        <v>73</v>
      </c>
      <c r="I2595" t="str">
        <f>IF(LEFT(tbStoricoOrdini[[#This Row],[ARTICOLO]],3) = "COG","COG",LEFT(tbStoricoOrdini[[#This Row],[ARTICOLO]],FIND(" ",tbStoricoOrdini[[#This Row],[ARTICOLO]])-1))</f>
        <v>EB06</v>
      </c>
      <c r="J2595" t="str">
        <f>MID(tbStoricoOrdini[[#This Row],[ARTICOLO]],FIND(" ",tbStoricoOrdini[[#This Row],[ARTICOLO]])+1,4)</f>
        <v>3000</v>
      </c>
      <c r="K2595" t="str">
        <f>IFERROR(RIGHT(tbStoricoOrdini[[#This Row],[ARTICOLO]],LEN(tbStoricoOrdini[[#This Row],[ARTICOLO]])-FIND(" ",tbStoricoOrdini[[#This Row],[ARTICOLO]],FIND(" ",tbStoricoOrdini[[#This Row],[ARTICOLO]]) +1)),"")</f>
        <v>Plus</v>
      </c>
      <c r="L2595" s="3">
        <f>VLOOKUP(tbStoricoOrdini[[#This Row],[ARTICOLO]],tbArticoli[],2,FALSE)</f>
        <v>130</v>
      </c>
      <c r="M2595" s="22">
        <f>tbStoricoOrdini[[#This Row],[IMPORTO]]/tbStoricoOrdini[[#This Row],[PREZZO]]</f>
        <v>4.7692307692307692</v>
      </c>
      <c r="N2595" t="s">
        <v>6</v>
      </c>
      <c r="O2595" s="8">
        <f>VLOOKUP(tbStoricoOrdini[[#This Row],[AGENTE]],tbAgenti[],2,FALSE)</f>
        <v>7.4999999999999997E-2</v>
      </c>
      <c r="P2595" s="2">
        <v>620</v>
      </c>
      <c r="Q2595" s="2">
        <f>tbStoricoOrdini[[#This Row],[IMPORTO]]*tbStoricoOrdini[[#This Row],[% COMM.]]</f>
        <v>46.5</v>
      </c>
      <c r="R2595" s="2">
        <f>tbStoricoOrdini[[#This Row],[TOT. COMM.]]+tbStoricoOrdini[[#This Row],[IMPORTO]]</f>
        <v>666.5</v>
      </c>
    </row>
    <row r="2596" spans="1:18">
      <c r="A2596" s="1">
        <v>43891</v>
      </c>
      <c r="B2596" s="7">
        <f>MONTH(tbStoricoOrdini[[#This Row],[DATA]])</f>
        <v>3</v>
      </c>
      <c r="C2596" t="s">
        <v>2691</v>
      </c>
      <c r="D2596" t="str">
        <f>RIGHT(tbStoricoOrdini[[#This Row],[ORDINE]],4)</f>
        <v>2593</v>
      </c>
      <c r="E2596" t="s">
        <v>51</v>
      </c>
      <c r="F2596" t="str">
        <f>VLOOKUP(tbStoricoOrdini[[#This Row],[CLIENTE]],tbClienti[],3,FALSE)</f>
        <v>Veneto</v>
      </c>
      <c r="G2596" t="str">
        <f>VLOOKUP(tbStoricoOrdini[[#This Row],[CLIENTE]],tbClienti[],7,FALSE)</f>
        <v>AC</v>
      </c>
      <c r="H2596" t="s">
        <v>78</v>
      </c>
      <c r="I2596" t="str">
        <f>IF(LEFT(tbStoricoOrdini[[#This Row],[ARTICOLO]],3) = "COG","COG",LEFT(tbStoricoOrdini[[#This Row],[ARTICOLO]],FIND(" ",tbStoricoOrdini[[#This Row],[ARTICOLO]])-1))</f>
        <v>COG</v>
      </c>
      <c r="J2596" t="str">
        <f>MID(tbStoricoOrdini[[#This Row],[ARTICOLO]],FIND(" ",tbStoricoOrdini[[#This Row],[ARTICOLO]])+1,4)</f>
        <v>3000</v>
      </c>
      <c r="K2596" t="str">
        <f>IFERROR(RIGHT(tbStoricoOrdini[[#This Row],[ARTICOLO]],LEN(tbStoricoOrdini[[#This Row],[ARTICOLO]])-FIND(" ",tbStoricoOrdini[[#This Row],[ARTICOLO]],FIND(" ",tbStoricoOrdini[[#This Row],[ARTICOLO]]) +1)),"")</f>
        <v>Medium</v>
      </c>
      <c r="L2596" s="3">
        <f>VLOOKUP(tbStoricoOrdini[[#This Row],[ARTICOLO]],tbArticoli[],2,FALSE)</f>
        <v>220</v>
      </c>
      <c r="M2596" s="22">
        <f>tbStoricoOrdini[[#This Row],[IMPORTO]]/tbStoricoOrdini[[#This Row],[PREZZO]]</f>
        <v>2648.6909090909089</v>
      </c>
      <c r="N2596" t="s">
        <v>9</v>
      </c>
      <c r="O2596" s="8">
        <f>VLOOKUP(tbStoricoOrdini[[#This Row],[AGENTE]],tbAgenti[],2,FALSE)</f>
        <v>0.05</v>
      </c>
      <c r="P2596" s="2">
        <v>582712</v>
      </c>
      <c r="Q2596" s="2">
        <f>tbStoricoOrdini[[#This Row],[IMPORTO]]*tbStoricoOrdini[[#This Row],[% COMM.]]</f>
        <v>29135.600000000002</v>
      </c>
      <c r="R2596" s="2">
        <f>tbStoricoOrdini[[#This Row],[TOT. COMM.]]+tbStoricoOrdini[[#This Row],[IMPORTO]]</f>
        <v>611847.6</v>
      </c>
    </row>
    <row r="2597" spans="1:18">
      <c r="A2597" s="1">
        <v>43891</v>
      </c>
      <c r="B2597" s="7">
        <f>MONTH(tbStoricoOrdini[[#This Row],[DATA]])</f>
        <v>3</v>
      </c>
      <c r="C2597" t="s">
        <v>2692</v>
      </c>
      <c r="D2597" t="str">
        <f>RIGHT(tbStoricoOrdini[[#This Row],[ORDINE]],4)</f>
        <v>2594</v>
      </c>
      <c r="E2597" t="s">
        <v>51</v>
      </c>
      <c r="F2597" t="str">
        <f>VLOOKUP(tbStoricoOrdini[[#This Row],[CLIENTE]],tbClienti[],3,FALSE)</f>
        <v>Veneto</v>
      </c>
      <c r="G2597" t="str">
        <f>VLOOKUP(tbStoricoOrdini[[#This Row],[CLIENTE]],tbClienti[],7,FALSE)</f>
        <v>AC</v>
      </c>
      <c r="H2597" t="s">
        <v>74</v>
      </c>
      <c r="I2597" t="str">
        <f>IF(LEFT(tbStoricoOrdini[[#This Row],[ARTICOLO]],3) = "COG","COG",LEFT(tbStoricoOrdini[[#This Row],[ARTICOLO]],FIND(" ",tbStoricoOrdini[[#This Row],[ARTICOLO]])-1))</f>
        <v>AVRC</v>
      </c>
      <c r="J2597" t="str">
        <f>MID(tbStoricoOrdini[[#This Row],[ARTICOLO]],FIND(" ",tbStoricoOrdini[[#This Row],[ARTICOLO]])+1,4)</f>
        <v>2500</v>
      </c>
      <c r="K2597" t="str">
        <f>IFERROR(RIGHT(tbStoricoOrdini[[#This Row],[ARTICOLO]],LEN(tbStoricoOrdini[[#This Row],[ARTICOLO]])-FIND(" ",tbStoricoOrdini[[#This Row],[ARTICOLO]],FIND(" ",tbStoricoOrdini[[#This Row],[ARTICOLO]]) +1)),"")</f>
        <v>Gold</v>
      </c>
      <c r="L2597" s="3">
        <f>VLOOKUP(tbStoricoOrdini[[#This Row],[ARTICOLO]],tbArticoli[],2,FALSE)</f>
        <v>500</v>
      </c>
      <c r="M2597" s="22">
        <f>tbStoricoOrdini[[#This Row],[IMPORTO]]/tbStoricoOrdini[[#This Row],[PREZZO]]</f>
        <v>10.356</v>
      </c>
      <c r="N2597" t="s">
        <v>9</v>
      </c>
      <c r="O2597" s="8">
        <f>VLOOKUP(tbStoricoOrdini[[#This Row],[AGENTE]],tbAgenti[],2,FALSE)</f>
        <v>0.05</v>
      </c>
      <c r="P2597" s="2">
        <v>5178</v>
      </c>
      <c r="Q2597" s="2">
        <f>tbStoricoOrdini[[#This Row],[IMPORTO]]*tbStoricoOrdini[[#This Row],[% COMM.]]</f>
        <v>258.90000000000003</v>
      </c>
      <c r="R2597" s="2">
        <f>tbStoricoOrdini[[#This Row],[TOT. COMM.]]+tbStoricoOrdini[[#This Row],[IMPORTO]]</f>
        <v>5436.9</v>
      </c>
    </row>
    <row r="2598" spans="1:18">
      <c r="A2598" s="1">
        <v>43891</v>
      </c>
      <c r="B2598" s="7">
        <f>MONTH(tbStoricoOrdini[[#This Row],[DATA]])</f>
        <v>3</v>
      </c>
      <c r="C2598" t="s">
        <v>2693</v>
      </c>
      <c r="D2598" t="str">
        <f>RIGHT(tbStoricoOrdini[[#This Row],[ORDINE]],4)</f>
        <v>2595</v>
      </c>
      <c r="E2598" t="s">
        <v>51</v>
      </c>
      <c r="F2598" t="str">
        <f>VLOOKUP(tbStoricoOrdini[[#This Row],[CLIENTE]],tbClienti[],3,FALSE)</f>
        <v>Veneto</v>
      </c>
      <c r="G2598" t="str">
        <f>VLOOKUP(tbStoricoOrdini[[#This Row],[CLIENTE]],tbClienti[],7,FALSE)</f>
        <v>AC</v>
      </c>
      <c r="H2598" t="s">
        <v>61</v>
      </c>
      <c r="I2598" t="str">
        <f>IF(LEFT(tbStoricoOrdini[[#This Row],[ARTICOLO]],3) = "COG","COG",LEFT(tbStoricoOrdini[[#This Row],[ARTICOLO]],FIND(" ",tbStoricoOrdini[[#This Row],[ARTICOLO]])-1))</f>
        <v>KLM</v>
      </c>
      <c r="J2598" t="str">
        <f>MID(tbStoricoOrdini[[#This Row],[ARTICOLO]],FIND(" ",tbStoricoOrdini[[#This Row],[ARTICOLO]])+1,4)</f>
        <v>5000</v>
      </c>
      <c r="K2598" t="str">
        <f>IFERROR(RIGHT(tbStoricoOrdini[[#This Row],[ARTICOLO]],LEN(tbStoricoOrdini[[#This Row],[ARTICOLO]])-FIND(" ",tbStoricoOrdini[[#This Row],[ARTICOLO]],FIND(" ",tbStoricoOrdini[[#This Row],[ARTICOLO]]) +1)),"")</f>
        <v>Medium</v>
      </c>
      <c r="L2598" s="3">
        <f>VLOOKUP(tbStoricoOrdini[[#This Row],[ARTICOLO]],tbArticoli[],2,FALSE)</f>
        <v>150</v>
      </c>
      <c r="M2598" s="22">
        <f>tbStoricoOrdini[[#This Row],[IMPORTO]]/tbStoricoOrdini[[#This Row],[PREZZO]]</f>
        <v>167.26</v>
      </c>
      <c r="N2598" t="s">
        <v>6</v>
      </c>
      <c r="O2598" s="8">
        <f>VLOOKUP(tbStoricoOrdini[[#This Row],[AGENTE]],tbAgenti[],2,FALSE)</f>
        <v>7.4999999999999997E-2</v>
      </c>
      <c r="P2598" s="2">
        <v>25089</v>
      </c>
      <c r="Q2598" s="2">
        <f>tbStoricoOrdini[[#This Row],[IMPORTO]]*tbStoricoOrdini[[#This Row],[% COMM.]]</f>
        <v>1881.675</v>
      </c>
      <c r="R2598" s="2">
        <f>tbStoricoOrdini[[#This Row],[TOT. COMM.]]+tbStoricoOrdini[[#This Row],[IMPORTO]]</f>
        <v>26970.674999999999</v>
      </c>
    </row>
    <row r="2599" spans="1:18">
      <c r="A2599" s="1">
        <v>43891</v>
      </c>
      <c r="B2599" s="7">
        <f>MONTH(tbStoricoOrdini[[#This Row],[DATA]])</f>
        <v>3</v>
      </c>
      <c r="C2599" t="s">
        <v>2694</v>
      </c>
      <c r="D2599" t="str">
        <f>RIGHT(tbStoricoOrdini[[#This Row],[ORDINE]],4)</f>
        <v>2596</v>
      </c>
      <c r="E2599" t="s">
        <v>51</v>
      </c>
      <c r="F2599" t="str">
        <f>VLOOKUP(tbStoricoOrdini[[#This Row],[CLIENTE]],tbClienti[],3,FALSE)</f>
        <v>Veneto</v>
      </c>
      <c r="G2599" t="str">
        <f>VLOOKUP(tbStoricoOrdini[[#This Row],[CLIENTE]],tbClienti[],7,FALSE)</f>
        <v>AC</v>
      </c>
      <c r="H2599" t="s">
        <v>61</v>
      </c>
      <c r="I2599" t="str">
        <f>IF(LEFT(tbStoricoOrdini[[#This Row],[ARTICOLO]],3) = "COG","COG",LEFT(tbStoricoOrdini[[#This Row],[ARTICOLO]],FIND(" ",tbStoricoOrdini[[#This Row],[ARTICOLO]])-1))</f>
        <v>KLM</v>
      </c>
      <c r="J2599" t="str">
        <f>MID(tbStoricoOrdini[[#This Row],[ARTICOLO]],FIND(" ",tbStoricoOrdini[[#This Row],[ARTICOLO]])+1,4)</f>
        <v>5000</v>
      </c>
      <c r="K2599" t="str">
        <f>IFERROR(RIGHT(tbStoricoOrdini[[#This Row],[ARTICOLO]],LEN(tbStoricoOrdini[[#This Row],[ARTICOLO]])-FIND(" ",tbStoricoOrdini[[#This Row],[ARTICOLO]],FIND(" ",tbStoricoOrdini[[#This Row],[ARTICOLO]]) +1)),"")</f>
        <v>Medium</v>
      </c>
      <c r="L2599" s="3">
        <f>VLOOKUP(tbStoricoOrdini[[#This Row],[ARTICOLO]],tbArticoli[],2,FALSE)</f>
        <v>150</v>
      </c>
      <c r="M2599" s="22">
        <f>tbStoricoOrdini[[#This Row],[IMPORTO]]/tbStoricoOrdini[[#This Row],[PREZZO]]</f>
        <v>2877.5533333333333</v>
      </c>
      <c r="N2599" t="s">
        <v>9</v>
      </c>
      <c r="O2599" s="8">
        <f>VLOOKUP(tbStoricoOrdini[[#This Row],[AGENTE]],tbAgenti[],2,FALSE)</f>
        <v>0.05</v>
      </c>
      <c r="P2599" s="2">
        <v>431633</v>
      </c>
      <c r="Q2599" s="2">
        <f>tbStoricoOrdini[[#This Row],[IMPORTO]]*tbStoricoOrdini[[#This Row],[% COMM.]]</f>
        <v>21581.65</v>
      </c>
      <c r="R2599" s="2">
        <f>tbStoricoOrdini[[#This Row],[TOT. COMM.]]+tbStoricoOrdini[[#This Row],[IMPORTO]]</f>
        <v>453214.65</v>
      </c>
    </row>
    <row r="2600" spans="1:18">
      <c r="A2600" s="1">
        <v>43891</v>
      </c>
      <c r="B2600" s="7">
        <f>MONTH(tbStoricoOrdini[[#This Row],[DATA]])</f>
        <v>3</v>
      </c>
      <c r="C2600" t="s">
        <v>2695</v>
      </c>
      <c r="D2600" t="str">
        <f>RIGHT(tbStoricoOrdini[[#This Row],[ORDINE]],4)</f>
        <v>2597</v>
      </c>
      <c r="E2600" t="s">
        <v>51</v>
      </c>
      <c r="F2600" t="str">
        <f>VLOOKUP(tbStoricoOrdini[[#This Row],[CLIENTE]],tbClienti[],3,FALSE)</f>
        <v>Veneto</v>
      </c>
      <c r="G2600" t="str">
        <f>VLOOKUP(tbStoricoOrdini[[#This Row],[CLIENTE]],tbClienti[],7,FALSE)</f>
        <v>AC</v>
      </c>
      <c r="H2600" t="s">
        <v>79</v>
      </c>
      <c r="I2600" t="str">
        <f>IF(LEFT(tbStoricoOrdini[[#This Row],[ARTICOLO]],3) = "COG","COG",LEFT(tbStoricoOrdini[[#This Row],[ARTICOLO]],FIND(" ",tbStoricoOrdini[[#This Row],[ARTICOLO]])-1))</f>
        <v>COG</v>
      </c>
      <c r="J2600" t="str">
        <f>MID(tbStoricoOrdini[[#This Row],[ARTICOLO]],FIND(" ",tbStoricoOrdini[[#This Row],[ARTICOLO]])+1,4)</f>
        <v>4000</v>
      </c>
      <c r="K2600" t="str">
        <f>IFERROR(RIGHT(tbStoricoOrdini[[#This Row],[ARTICOLO]],LEN(tbStoricoOrdini[[#This Row],[ARTICOLO]])-FIND(" ",tbStoricoOrdini[[#This Row],[ARTICOLO]],FIND(" ",tbStoricoOrdini[[#This Row],[ARTICOLO]]) +1)),"")</f>
        <v>Plus</v>
      </c>
      <c r="L2600" s="3">
        <f>VLOOKUP(tbStoricoOrdini[[#This Row],[ARTICOLO]],tbArticoli[],2,FALSE)</f>
        <v>240</v>
      </c>
      <c r="M2600" s="22">
        <f>tbStoricoOrdini[[#This Row],[IMPORTO]]/tbStoricoOrdini[[#This Row],[PREZZO]]</f>
        <v>0.52916666666666667</v>
      </c>
      <c r="N2600" t="s">
        <v>9</v>
      </c>
      <c r="O2600" s="8">
        <f>VLOOKUP(tbStoricoOrdini[[#This Row],[AGENTE]],tbAgenti[],2,FALSE)</f>
        <v>0.05</v>
      </c>
      <c r="P2600" s="2">
        <v>127</v>
      </c>
      <c r="Q2600" s="2">
        <f>tbStoricoOrdini[[#This Row],[IMPORTO]]*tbStoricoOrdini[[#This Row],[% COMM.]]</f>
        <v>6.3500000000000005</v>
      </c>
      <c r="R2600" s="2">
        <f>tbStoricoOrdini[[#This Row],[TOT. COMM.]]+tbStoricoOrdini[[#This Row],[IMPORTO]]</f>
        <v>133.35</v>
      </c>
    </row>
    <row r="2601" spans="1:18">
      <c r="A2601" s="1">
        <v>43891</v>
      </c>
      <c r="B2601" s="7">
        <f>MONTH(tbStoricoOrdini[[#This Row],[DATA]])</f>
        <v>3</v>
      </c>
      <c r="C2601" t="s">
        <v>2696</v>
      </c>
      <c r="D2601" t="str">
        <f>RIGHT(tbStoricoOrdini[[#This Row],[ORDINE]],4)</f>
        <v>2598</v>
      </c>
      <c r="E2601" t="s">
        <v>51</v>
      </c>
      <c r="F2601" t="str">
        <f>VLOOKUP(tbStoricoOrdini[[#This Row],[CLIENTE]],tbClienti[],3,FALSE)</f>
        <v>Veneto</v>
      </c>
      <c r="G2601" t="str">
        <f>VLOOKUP(tbStoricoOrdini[[#This Row],[CLIENTE]],tbClienti[],7,FALSE)</f>
        <v>AC</v>
      </c>
      <c r="H2601" t="s">
        <v>63</v>
      </c>
      <c r="I2601" t="str">
        <f>IF(LEFT(tbStoricoOrdini[[#This Row],[ARTICOLO]],3) = "COG","COG",LEFT(tbStoricoOrdini[[#This Row],[ARTICOLO]],FIND(" ",tbStoricoOrdini[[#This Row],[ARTICOLO]])-1))</f>
        <v>KLM</v>
      </c>
      <c r="J2601" t="str">
        <f>MID(tbStoricoOrdini[[#This Row],[ARTICOLO]],FIND(" ",tbStoricoOrdini[[#This Row],[ARTICOLO]])+1,4)</f>
        <v>3000</v>
      </c>
      <c r="K2601" t="str">
        <f>IFERROR(RIGHT(tbStoricoOrdini[[#This Row],[ARTICOLO]],LEN(tbStoricoOrdini[[#This Row],[ARTICOLO]])-FIND(" ",tbStoricoOrdini[[#This Row],[ARTICOLO]],FIND(" ",tbStoricoOrdini[[#This Row],[ARTICOLO]]) +1)),"")</f>
        <v>Plus</v>
      </c>
      <c r="L2601" s="3">
        <f>VLOOKUP(tbStoricoOrdini[[#This Row],[ARTICOLO]],tbArticoli[],2,FALSE)</f>
        <v>145</v>
      </c>
      <c r="M2601" s="22">
        <f>tbStoricoOrdini[[#This Row],[IMPORTO]]/tbStoricoOrdini[[#This Row],[PREZZO]]</f>
        <v>51.282758620689656</v>
      </c>
      <c r="N2601" t="s">
        <v>39</v>
      </c>
      <c r="O2601" s="8">
        <f>VLOOKUP(tbStoricoOrdini[[#This Row],[AGENTE]],tbAgenti[],2,FALSE)</f>
        <v>0.05</v>
      </c>
      <c r="P2601" s="2">
        <v>7436</v>
      </c>
      <c r="Q2601" s="2">
        <f>tbStoricoOrdini[[#This Row],[IMPORTO]]*tbStoricoOrdini[[#This Row],[% COMM.]]</f>
        <v>371.8</v>
      </c>
      <c r="R2601" s="2">
        <f>tbStoricoOrdini[[#This Row],[TOT. COMM.]]+tbStoricoOrdini[[#This Row],[IMPORTO]]</f>
        <v>7807.8</v>
      </c>
    </row>
    <row r="2602" spans="1:18">
      <c r="A2602" s="1">
        <v>43891</v>
      </c>
      <c r="B2602" s="7">
        <f>MONTH(tbStoricoOrdini[[#This Row],[DATA]])</f>
        <v>3</v>
      </c>
      <c r="C2602" t="s">
        <v>2697</v>
      </c>
      <c r="D2602" t="str">
        <f>RIGHT(tbStoricoOrdini[[#This Row],[ORDINE]],4)</f>
        <v>2599</v>
      </c>
      <c r="E2602" t="s">
        <v>51</v>
      </c>
      <c r="F2602" t="str">
        <f>VLOOKUP(tbStoricoOrdini[[#This Row],[CLIENTE]],tbClienti[],3,FALSE)</f>
        <v>Veneto</v>
      </c>
      <c r="G2602" t="str">
        <f>VLOOKUP(tbStoricoOrdini[[#This Row],[CLIENTE]],tbClienti[],7,FALSE)</f>
        <v>AC</v>
      </c>
      <c r="H2602" t="s">
        <v>63</v>
      </c>
      <c r="I2602" t="str">
        <f>IF(LEFT(tbStoricoOrdini[[#This Row],[ARTICOLO]],3) = "COG","COG",LEFT(tbStoricoOrdini[[#This Row],[ARTICOLO]],FIND(" ",tbStoricoOrdini[[#This Row],[ARTICOLO]])-1))</f>
        <v>KLM</v>
      </c>
      <c r="J2602" t="str">
        <f>MID(tbStoricoOrdini[[#This Row],[ARTICOLO]],FIND(" ",tbStoricoOrdini[[#This Row],[ARTICOLO]])+1,4)</f>
        <v>3000</v>
      </c>
      <c r="K2602" t="str">
        <f>IFERROR(RIGHT(tbStoricoOrdini[[#This Row],[ARTICOLO]],LEN(tbStoricoOrdini[[#This Row],[ARTICOLO]])-FIND(" ",tbStoricoOrdini[[#This Row],[ARTICOLO]],FIND(" ",tbStoricoOrdini[[#This Row],[ARTICOLO]]) +1)),"")</f>
        <v>Plus</v>
      </c>
      <c r="L2602" s="3">
        <f>VLOOKUP(tbStoricoOrdini[[#This Row],[ARTICOLO]],tbArticoli[],2,FALSE)</f>
        <v>145</v>
      </c>
      <c r="M2602" s="22">
        <f>tbStoricoOrdini[[#This Row],[IMPORTO]]/tbStoricoOrdini[[#This Row],[PREZZO]]</f>
        <v>46.855172413793106</v>
      </c>
      <c r="N2602" t="s">
        <v>19</v>
      </c>
      <c r="O2602" s="8">
        <f>VLOOKUP(tbStoricoOrdini[[#This Row],[AGENTE]],tbAgenti[],2,FALSE)</f>
        <v>0.05</v>
      </c>
      <c r="P2602" s="2">
        <v>6794</v>
      </c>
      <c r="Q2602" s="2">
        <f>tbStoricoOrdini[[#This Row],[IMPORTO]]*tbStoricoOrdini[[#This Row],[% COMM.]]</f>
        <v>339.70000000000005</v>
      </c>
      <c r="R2602" s="2">
        <f>tbStoricoOrdini[[#This Row],[TOT. COMM.]]+tbStoricoOrdini[[#This Row],[IMPORTO]]</f>
        <v>7133.7</v>
      </c>
    </row>
    <row r="2603" spans="1:18">
      <c r="A2603" s="1">
        <v>43891</v>
      </c>
      <c r="B2603" s="7">
        <f>MONTH(tbStoricoOrdini[[#This Row],[DATA]])</f>
        <v>3</v>
      </c>
      <c r="C2603" t="s">
        <v>2698</v>
      </c>
      <c r="D2603" t="str">
        <f>RIGHT(tbStoricoOrdini[[#This Row],[ORDINE]],4)</f>
        <v>2600</v>
      </c>
      <c r="E2603" t="s">
        <v>51</v>
      </c>
      <c r="F2603" t="str">
        <f>VLOOKUP(tbStoricoOrdini[[#This Row],[CLIENTE]],tbClienti[],3,FALSE)</f>
        <v>Veneto</v>
      </c>
      <c r="G2603" t="str">
        <f>VLOOKUP(tbStoricoOrdini[[#This Row],[CLIENTE]],tbClienti[],7,FALSE)</f>
        <v>AC</v>
      </c>
      <c r="H2603" t="s">
        <v>63</v>
      </c>
      <c r="I2603" t="str">
        <f>IF(LEFT(tbStoricoOrdini[[#This Row],[ARTICOLO]],3) = "COG","COG",LEFT(tbStoricoOrdini[[#This Row],[ARTICOLO]],FIND(" ",tbStoricoOrdini[[#This Row],[ARTICOLO]])-1))</f>
        <v>KLM</v>
      </c>
      <c r="J2603" t="str">
        <f>MID(tbStoricoOrdini[[#This Row],[ARTICOLO]],FIND(" ",tbStoricoOrdini[[#This Row],[ARTICOLO]])+1,4)</f>
        <v>3000</v>
      </c>
      <c r="K2603" t="str">
        <f>IFERROR(RIGHT(tbStoricoOrdini[[#This Row],[ARTICOLO]],LEN(tbStoricoOrdini[[#This Row],[ARTICOLO]])-FIND(" ",tbStoricoOrdini[[#This Row],[ARTICOLO]],FIND(" ",tbStoricoOrdini[[#This Row],[ARTICOLO]]) +1)),"")</f>
        <v>Plus</v>
      </c>
      <c r="L2603" s="3">
        <f>VLOOKUP(tbStoricoOrdini[[#This Row],[ARTICOLO]],tbArticoli[],2,FALSE)</f>
        <v>145</v>
      </c>
      <c r="M2603" s="22">
        <f>tbStoricoOrdini[[#This Row],[IMPORTO]]/tbStoricoOrdini[[#This Row],[PREZZO]]</f>
        <v>67.889655172413796</v>
      </c>
      <c r="N2603" t="s">
        <v>15</v>
      </c>
      <c r="O2603" s="8">
        <f>VLOOKUP(tbStoricoOrdini[[#This Row],[AGENTE]],tbAgenti[],2,FALSE)</f>
        <v>0.08</v>
      </c>
      <c r="P2603" s="2">
        <v>9844</v>
      </c>
      <c r="Q2603" s="2">
        <f>tbStoricoOrdini[[#This Row],[IMPORTO]]*tbStoricoOrdini[[#This Row],[% COMM.]]</f>
        <v>787.52</v>
      </c>
      <c r="R2603" s="2">
        <f>tbStoricoOrdini[[#This Row],[TOT. COMM.]]+tbStoricoOrdini[[#This Row],[IMPORTO]]</f>
        <v>10631.52</v>
      </c>
    </row>
    <row r="2604" spans="1:18">
      <c r="A2604" s="1">
        <v>43891</v>
      </c>
      <c r="B2604" s="7">
        <f>MONTH(tbStoricoOrdini[[#This Row],[DATA]])</f>
        <v>3</v>
      </c>
      <c r="C2604" t="s">
        <v>2699</v>
      </c>
      <c r="D2604" t="str">
        <f>RIGHT(tbStoricoOrdini[[#This Row],[ORDINE]],4)</f>
        <v>2601</v>
      </c>
      <c r="E2604" t="s">
        <v>51</v>
      </c>
      <c r="F2604" t="str">
        <f>VLOOKUP(tbStoricoOrdini[[#This Row],[CLIENTE]],tbClienti[],3,FALSE)</f>
        <v>Veneto</v>
      </c>
      <c r="G2604" t="str">
        <f>VLOOKUP(tbStoricoOrdini[[#This Row],[CLIENTE]],tbClienti[],7,FALSE)</f>
        <v>AC</v>
      </c>
      <c r="H2604" t="s">
        <v>63</v>
      </c>
      <c r="I2604" t="str">
        <f>IF(LEFT(tbStoricoOrdini[[#This Row],[ARTICOLO]],3) = "COG","COG",LEFT(tbStoricoOrdini[[#This Row],[ARTICOLO]],FIND(" ",tbStoricoOrdini[[#This Row],[ARTICOLO]])-1))</f>
        <v>KLM</v>
      </c>
      <c r="J2604" t="str">
        <f>MID(tbStoricoOrdini[[#This Row],[ARTICOLO]],FIND(" ",tbStoricoOrdini[[#This Row],[ARTICOLO]])+1,4)</f>
        <v>3000</v>
      </c>
      <c r="K2604" t="str">
        <f>IFERROR(RIGHT(tbStoricoOrdini[[#This Row],[ARTICOLO]],LEN(tbStoricoOrdini[[#This Row],[ARTICOLO]])-FIND(" ",tbStoricoOrdini[[#This Row],[ARTICOLO]],FIND(" ",tbStoricoOrdini[[#This Row],[ARTICOLO]]) +1)),"")</f>
        <v>Plus</v>
      </c>
      <c r="L2604" s="3">
        <f>VLOOKUP(tbStoricoOrdini[[#This Row],[ARTICOLO]],tbArticoli[],2,FALSE)</f>
        <v>145</v>
      </c>
      <c r="M2604" s="22">
        <f>tbStoricoOrdini[[#This Row],[IMPORTO]]/tbStoricoOrdini[[#This Row],[PREZZO]]</f>
        <v>15.455172413793104</v>
      </c>
      <c r="N2604" t="s">
        <v>18</v>
      </c>
      <c r="O2604" s="8">
        <f>VLOOKUP(tbStoricoOrdini[[#This Row],[AGENTE]],tbAgenti[],2,FALSE)</f>
        <v>0.03</v>
      </c>
      <c r="P2604" s="2">
        <v>2241</v>
      </c>
      <c r="Q2604" s="2">
        <f>tbStoricoOrdini[[#This Row],[IMPORTO]]*tbStoricoOrdini[[#This Row],[% COMM.]]</f>
        <v>67.23</v>
      </c>
      <c r="R2604" s="2">
        <f>tbStoricoOrdini[[#This Row],[TOT. COMM.]]+tbStoricoOrdini[[#This Row],[IMPORTO]]</f>
        <v>2308.23</v>
      </c>
    </row>
    <row r="2605" spans="1:18">
      <c r="A2605" s="1">
        <v>43891</v>
      </c>
      <c r="B2605" s="7">
        <f>MONTH(tbStoricoOrdini[[#This Row],[DATA]])</f>
        <v>3</v>
      </c>
      <c r="C2605" t="s">
        <v>2700</v>
      </c>
      <c r="D2605" t="str">
        <f>RIGHT(tbStoricoOrdini[[#This Row],[ORDINE]],4)</f>
        <v>2602</v>
      </c>
      <c r="E2605" t="s">
        <v>51</v>
      </c>
      <c r="F2605" t="str">
        <f>VLOOKUP(tbStoricoOrdini[[#This Row],[CLIENTE]],tbClienti[],3,FALSE)</f>
        <v>Veneto</v>
      </c>
      <c r="G2605" t="str">
        <f>VLOOKUP(tbStoricoOrdini[[#This Row],[CLIENTE]],tbClienti[],7,FALSE)</f>
        <v>AC</v>
      </c>
      <c r="H2605" t="s">
        <v>63</v>
      </c>
      <c r="I2605" t="str">
        <f>IF(LEFT(tbStoricoOrdini[[#This Row],[ARTICOLO]],3) = "COG","COG",LEFT(tbStoricoOrdini[[#This Row],[ARTICOLO]],FIND(" ",tbStoricoOrdini[[#This Row],[ARTICOLO]])-1))</f>
        <v>KLM</v>
      </c>
      <c r="J2605" t="str">
        <f>MID(tbStoricoOrdini[[#This Row],[ARTICOLO]],FIND(" ",tbStoricoOrdini[[#This Row],[ARTICOLO]])+1,4)</f>
        <v>3000</v>
      </c>
      <c r="K2605" t="str">
        <f>IFERROR(RIGHT(tbStoricoOrdini[[#This Row],[ARTICOLO]],LEN(tbStoricoOrdini[[#This Row],[ARTICOLO]])-FIND(" ",tbStoricoOrdini[[#This Row],[ARTICOLO]],FIND(" ",tbStoricoOrdini[[#This Row],[ARTICOLO]]) +1)),"")</f>
        <v>Plus</v>
      </c>
      <c r="L2605" s="3">
        <f>VLOOKUP(tbStoricoOrdini[[#This Row],[ARTICOLO]],tbArticoli[],2,FALSE)</f>
        <v>145</v>
      </c>
      <c r="M2605" s="22">
        <f>tbStoricoOrdini[[#This Row],[IMPORTO]]/tbStoricoOrdini[[#This Row],[PREZZO]]</f>
        <v>118.9448275862069</v>
      </c>
      <c r="N2605" t="s">
        <v>13</v>
      </c>
      <c r="O2605" s="8">
        <f>VLOOKUP(tbStoricoOrdini[[#This Row],[AGENTE]],tbAgenti[],2,FALSE)</f>
        <v>0.1</v>
      </c>
      <c r="P2605" s="2">
        <v>17247</v>
      </c>
      <c r="Q2605" s="2">
        <f>tbStoricoOrdini[[#This Row],[IMPORTO]]*tbStoricoOrdini[[#This Row],[% COMM.]]</f>
        <v>1724.7</v>
      </c>
      <c r="R2605" s="2">
        <f>tbStoricoOrdini[[#This Row],[TOT. COMM.]]+tbStoricoOrdini[[#This Row],[IMPORTO]]</f>
        <v>18971.7</v>
      </c>
    </row>
    <row r="2606" spans="1:18">
      <c r="A2606" s="1">
        <v>43891</v>
      </c>
      <c r="B2606" s="7">
        <f>MONTH(tbStoricoOrdini[[#This Row],[DATA]])</f>
        <v>3</v>
      </c>
      <c r="C2606" t="s">
        <v>2701</v>
      </c>
      <c r="D2606" t="str">
        <f>RIGHT(tbStoricoOrdini[[#This Row],[ORDINE]],4)</f>
        <v>2603</v>
      </c>
      <c r="E2606" t="s">
        <v>51</v>
      </c>
      <c r="F2606" t="str">
        <f>VLOOKUP(tbStoricoOrdini[[#This Row],[CLIENTE]],tbClienti[],3,FALSE)</f>
        <v>Veneto</v>
      </c>
      <c r="G2606" t="str">
        <f>VLOOKUP(tbStoricoOrdini[[#This Row],[CLIENTE]],tbClienti[],7,FALSE)</f>
        <v>AC</v>
      </c>
      <c r="H2606" t="s">
        <v>63</v>
      </c>
      <c r="I2606" t="str">
        <f>IF(LEFT(tbStoricoOrdini[[#This Row],[ARTICOLO]],3) = "COG","COG",LEFT(tbStoricoOrdini[[#This Row],[ARTICOLO]],FIND(" ",tbStoricoOrdini[[#This Row],[ARTICOLO]])-1))</f>
        <v>KLM</v>
      </c>
      <c r="J2606" t="str">
        <f>MID(tbStoricoOrdini[[#This Row],[ARTICOLO]],FIND(" ",tbStoricoOrdini[[#This Row],[ARTICOLO]])+1,4)</f>
        <v>3000</v>
      </c>
      <c r="K2606" t="str">
        <f>IFERROR(RIGHT(tbStoricoOrdini[[#This Row],[ARTICOLO]],LEN(tbStoricoOrdini[[#This Row],[ARTICOLO]])-FIND(" ",tbStoricoOrdini[[#This Row],[ARTICOLO]],FIND(" ",tbStoricoOrdini[[#This Row],[ARTICOLO]]) +1)),"")</f>
        <v>Plus</v>
      </c>
      <c r="L2606" s="3">
        <f>VLOOKUP(tbStoricoOrdini[[#This Row],[ARTICOLO]],tbArticoli[],2,FALSE)</f>
        <v>145</v>
      </c>
      <c r="M2606" s="22">
        <f>tbStoricoOrdini[[#This Row],[IMPORTO]]/tbStoricoOrdini[[#This Row],[PREZZO]]</f>
        <v>671.67586206896556</v>
      </c>
      <c r="N2606" t="s">
        <v>6</v>
      </c>
      <c r="O2606" s="8">
        <f>VLOOKUP(tbStoricoOrdini[[#This Row],[AGENTE]],tbAgenti[],2,FALSE)</f>
        <v>7.4999999999999997E-2</v>
      </c>
      <c r="P2606" s="2">
        <v>97393</v>
      </c>
      <c r="Q2606" s="2">
        <f>tbStoricoOrdini[[#This Row],[IMPORTO]]*tbStoricoOrdini[[#This Row],[% COMM.]]</f>
        <v>7304.4749999999995</v>
      </c>
      <c r="R2606" s="2">
        <f>tbStoricoOrdini[[#This Row],[TOT. COMM.]]+tbStoricoOrdini[[#This Row],[IMPORTO]]</f>
        <v>104697.47500000001</v>
      </c>
    </row>
    <row r="2607" spans="1:18">
      <c r="A2607" s="1">
        <v>43891</v>
      </c>
      <c r="B2607" s="7">
        <f>MONTH(tbStoricoOrdini[[#This Row],[DATA]])</f>
        <v>3</v>
      </c>
      <c r="C2607" t="s">
        <v>2702</v>
      </c>
      <c r="D2607" t="str">
        <f>RIGHT(tbStoricoOrdini[[#This Row],[ORDINE]],4)</f>
        <v>2604</v>
      </c>
      <c r="E2607" t="s">
        <v>51</v>
      </c>
      <c r="F2607" t="str">
        <f>VLOOKUP(tbStoricoOrdini[[#This Row],[CLIENTE]],tbClienti[],3,FALSE)</f>
        <v>Veneto</v>
      </c>
      <c r="G2607" t="str">
        <f>VLOOKUP(tbStoricoOrdini[[#This Row],[CLIENTE]],tbClienti[],7,FALSE)</f>
        <v>AC</v>
      </c>
      <c r="H2607" t="s">
        <v>63</v>
      </c>
      <c r="I2607" t="str">
        <f>IF(LEFT(tbStoricoOrdini[[#This Row],[ARTICOLO]],3) = "COG","COG",LEFT(tbStoricoOrdini[[#This Row],[ARTICOLO]],FIND(" ",tbStoricoOrdini[[#This Row],[ARTICOLO]])-1))</f>
        <v>KLM</v>
      </c>
      <c r="J2607" t="str">
        <f>MID(tbStoricoOrdini[[#This Row],[ARTICOLO]],FIND(" ",tbStoricoOrdini[[#This Row],[ARTICOLO]])+1,4)</f>
        <v>3000</v>
      </c>
      <c r="K2607" t="str">
        <f>IFERROR(RIGHT(tbStoricoOrdini[[#This Row],[ARTICOLO]],LEN(tbStoricoOrdini[[#This Row],[ARTICOLO]])-FIND(" ",tbStoricoOrdini[[#This Row],[ARTICOLO]],FIND(" ",tbStoricoOrdini[[#This Row],[ARTICOLO]]) +1)),"")</f>
        <v>Plus</v>
      </c>
      <c r="L2607" s="3">
        <f>VLOOKUP(tbStoricoOrdini[[#This Row],[ARTICOLO]],tbArticoli[],2,FALSE)</f>
        <v>145</v>
      </c>
      <c r="M2607" s="22">
        <f>tbStoricoOrdini[[#This Row],[IMPORTO]]/tbStoricoOrdini[[#This Row],[PREZZO]]</f>
        <v>310.39999999999998</v>
      </c>
      <c r="N2607" t="s">
        <v>9</v>
      </c>
      <c r="O2607" s="8">
        <f>VLOOKUP(tbStoricoOrdini[[#This Row],[AGENTE]],tbAgenti[],2,FALSE)</f>
        <v>0.05</v>
      </c>
      <c r="P2607" s="2">
        <v>45008</v>
      </c>
      <c r="Q2607" s="2">
        <f>tbStoricoOrdini[[#This Row],[IMPORTO]]*tbStoricoOrdini[[#This Row],[% COMM.]]</f>
        <v>2250.4</v>
      </c>
      <c r="R2607" s="2">
        <f>tbStoricoOrdini[[#This Row],[TOT. COMM.]]+tbStoricoOrdini[[#This Row],[IMPORTO]]</f>
        <v>47258.400000000001</v>
      </c>
    </row>
    <row r="2608" spans="1:18">
      <c r="A2608" s="1">
        <v>43891</v>
      </c>
      <c r="B2608" s="7">
        <f>MONTH(tbStoricoOrdini[[#This Row],[DATA]])</f>
        <v>3</v>
      </c>
      <c r="C2608" t="s">
        <v>2703</v>
      </c>
      <c r="D2608" t="str">
        <f>RIGHT(tbStoricoOrdini[[#This Row],[ORDINE]],4)</f>
        <v>2605</v>
      </c>
      <c r="E2608" t="s">
        <v>51</v>
      </c>
      <c r="F2608" t="str">
        <f>VLOOKUP(tbStoricoOrdini[[#This Row],[CLIENTE]],tbClienti[],3,FALSE)</f>
        <v>Veneto</v>
      </c>
      <c r="G2608" t="str">
        <f>VLOOKUP(tbStoricoOrdini[[#This Row],[CLIENTE]],tbClienti[],7,FALSE)</f>
        <v>AC</v>
      </c>
      <c r="H2608" t="s">
        <v>66</v>
      </c>
      <c r="I2608" t="str">
        <f>IF(LEFT(tbStoricoOrdini[[#This Row],[ARTICOLO]],3) = "COG","COG",LEFT(tbStoricoOrdini[[#This Row],[ARTICOLO]],FIND(" ",tbStoricoOrdini[[#This Row],[ARTICOLO]])-1))</f>
        <v>BAG</v>
      </c>
      <c r="J2608" t="str">
        <f>MID(tbStoricoOrdini[[#This Row],[ARTICOLO]],FIND(" ",tbStoricoOrdini[[#This Row],[ARTICOLO]])+1,4)</f>
        <v>2500</v>
      </c>
      <c r="K2608" t="str">
        <f>IFERROR(RIGHT(tbStoricoOrdini[[#This Row],[ARTICOLO]],LEN(tbStoricoOrdini[[#This Row],[ARTICOLO]])-FIND(" ",tbStoricoOrdini[[#This Row],[ARTICOLO]],FIND(" ",tbStoricoOrdini[[#This Row],[ARTICOLO]]) +1)),"")</f>
        <v>Plus</v>
      </c>
      <c r="L2608" s="3">
        <f>VLOOKUP(tbStoricoOrdini[[#This Row],[ARTICOLO]],tbArticoli[],2,FALSE)</f>
        <v>220</v>
      </c>
      <c r="M2608" s="22">
        <f>tbStoricoOrdini[[#This Row],[IMPORTO]]/tbStoricoOrdini[[#This Row],[PREZZO]]</f>
        <v>105.69090909090909</v>
      </c>
      <c r="N2608" t="s">
        <v>39</v>
      </c>
      <c r="O2608" s="8">
        <f>VLOOKUP(tbStoricoOrdini[[#This Row],[AGENTE]],tbAgenti[],2,FALSE)</f>
        <v>0.05</v>
      </c>
      <c r="P2608" s="2">
        <v>23252</v>
      </c>
      <c r="Q2608" s="2">
        <f>tbStoricoOrdini[[#This Row],[IMPORTO]]*tbStoricoOrdini[[#This Row],[% COMM.]]</f>
        <v>1162.6000000000001</v>
      </c>
      <c r="R2608" s="2">
        <f>tbStoricoOrdini[[#This Row],[TOT. COMM.]]+tbStoricoOrdini[[#This Row],[IMPORTO]]</f>
        <v>24414.6</v>
      </c>
    </row>
    <row r="2609" spans="1:18">
      <c r="A2609" s="1">
        <v>43891</v>
      </c>
      <c r="B2609" s="7">
        <f>MONTH(tbStoricoOrdini[[#This Row],[DATA]])</f>
        <v>3</v>
      </c>
      <c r="C2609" t="s">
        <v>2704</v>
      </c>
      <c r="D2609" t="str">
        <f>RIGHT(tbStoricoOrdini[[#This Row],[ORDINE]],4)</f>
        <v>2606</v>
      </c>
      <c r="E2609" t="s">
        <v>51</v>
      </c>
      <c r="F2609" t="str">
        <f>VLOOKUP(tbStoricoOrdini[[#This Row],[CLIENTE]],tbClienti[],3,FALSE)</f>
        <v>Veneto</v>
      </c>
      <c r="G2609" t="str">
        <f>VLOOKUP(tbStoricoOrdini[[#This Row],[CLIENTE]],tbClienti[],7,FALSE)</f>
        <v>AC</v>
      </c>
      <c r="H2609" t="s">
        <v>66</v>
      </c>
      <c r="I2609" t="str">
        <f>IF(LEFT(tbStoricoOrdini[[#This Row],[ARTICOLO]],3) = "COG","COG",LEFT(tbStoricoOrdini[[#This Row],[ARTICOLO]],FIND(" ",tbStoricoOrdini[[#This Row],[ARTICOLO]])-1))</f>
        <v>BAG</v>
      </c>
      <c r="J2609" t="str">
        <f>MID(tbStoricoOrdini[[#This Row],[ARTICOLO]],FIND(" ",tbStoricoOrdini[[#This Row],[ARTICOLO]])+1,4)</f>
        <v>2500</v>
      </c>
      <c r="K2609" t="str">
        <f>IFERROR(RIGHT(tbStoricoOrdini[[#This Row],[ARTICOLO]],LEN(tbStoricoOrdini[[#This Row],[ARTICOLO]])-FIND(" ",tbStoricoOrdini[[#This Row],[ARTICOLO]],FIND(" ",tbStoricoOrdini[[#This Row],[ARTICOLO]]) +1)),"")</f>
        <v>Plus</v>
      </c>
      <c r="L2609" s="3">
        <f>VLOOKUP(tbStoricoOrdini[[#This Row],[ARTICOLO]],tbArticoli[],2,FALSE)</f>
        <v>220</v>
      </c>
      <c r="M2609" s="22">
        <f>tbStoricoOrdini[[#This Row],[IMPORTO]]/tbStoricoOrdini[[#This Row],[PREZZO]]</f>
        <v>47.218181818181819</v>
      </c>
      <c r="N2609" t="s">
        <v>13</v>
      </c>
      <c r="O2609" s="8">
        <f>VLOOKUP(tbStoricoOrdini[[#This Row],[AGENTE]],tbAgenti[],2,FALSE)</f>
        <v>0.1</v>
      </c>
      <c r="P2609" s="2">
        <v>10388</v>
      </c>
      <c r="Q2609" s="2">
        <f>tbStoricoOrdini[[#This Row],[IMPORTO]]*tbStoricoOrdini[[#This Row],[% COMM.]]</f>
        <v>1038.8</v>
      </c>
      <c r="R2609" s="2">
        <f>tbStoricoOrdini[[#This Row],[TOT. COMM.]]+tbStoricoOrdini[[#This Row],[IMPORTO]]</f>
        <v>11426.8</v>
      </c>
    </row>
    <row r="2610" spans="1:18">
      <c r="A2610" s="1">
        <v>43891</v>
      </c>
      <c r="B2610" s="7">
        <f>MONTH(tbStoricoOrdini[[#This Row],[DATA]])</f>
        <v>3</v>
      </c>
      <c r="C2610" t="s">
        <v>2705</v>
      </c>
      <c r="D2610" t="str">
        <f>RIGHT(tbStoricoOrdini[[#This Row],[ORDINE]],4)</f>
        <v>2607</v>
      </c>
      <c r="E2610" t="s">
        <v>51</v>
      </c>
      <c r="F2610" t="str">
        <f>VLOOKUP(tbStoricoOrdini[[#This Row],[CLIENTE]],tbClienti[],3,FALSE)</f>
        <v>Veneto</v>
      </c>
      <c r="G2610" t="str">
        <f>VLOOKUP(tbStoricoOrdini[[#This Row],[CLIENTE]],tbClienti[],7,FALSE)</f>
        <v>AC</v>
      </c>
      <c r="H2610" t="s">
        <v>66</v>
      </c>
      <c r="I2610" t="str">
        <f>IF(LEFT(tbStoricoOrdini[[#This Row],[ARTICOLO]],3) = "COG","COG",LEFT(tbStoricoOrdini[[#This Row],[ARTICOLO]],FIND(" ",tbStoricoOrdini[[#This Row],[ARTICOLO]])-1))</f>
        <v>BAG</v>
      </c>
      <c r="J2610" t="str">
        <f>MID(tbStoricoOrdini[[#This Row],[ARTICOLO]],FIND(" ",tbStoricoOrdini[[#This Row],[ARTICOLO]])+1,4)</f>
        <v>2500</v>
      </c>
      <c r="K2610" t="str">
        <f>IFERROR(RIGHT(tbStoricoOrdini[[#This Row],[ARTICOLO]],LEN(tbStoricoOrdini[[#This Row],[ARTICOLO]])-FIND(" ",tbStoricoOrdini[[#This Row],[ARTICOLO]],FIND(" ",tbStoricoOrdini[[#This Row],[ARTICOLO]]) +1)),"")</f>
        <v>Plus</v>
      </c>
      <c r="L2610" s="3">
        <f>VLOOKUP(tbStoricoOrdini[[#This Row],[ARTICOLO]],tbArticoli[],2,FALSE)</f>
        <v>220</v>
      </c>
      <c r="M2610" s="22">
        <f>tbStoricoOrdini[[#This Row],[IMPORTO]]/tbStoricoOrdini[[#This Row],[PREZZO]]</f>
        <v>361.33636363636361</v>
      </c>
      <c r="N2610" t="s">
        <v>6</v>
      </c>
      <c r="O2610" s="8">
        <f>VLOOKUP(tbStoricoOrdini[[#This Row],[AGENTE]],tbAgenti[],2,FALSE)</f>
        <v>7.4999999999999997E-2</v>
      </c>
      <c r="P2610" s="2">
        <v>79494</v>
      </c>
      <c r="Q2610" s="2">
        <f>tbStoricoOrdini[[#This Row],[IMPORTO]]*tbStoricoOrdini[[#This Row],[% COMM.]]</f>
        <v>5962.05</v>
      </c>
      <c r="R2610" s="2">
        <f>tbStoricoOrdini[[#This Row],[TOT. COMM.]]+tbStoricoOrdini[[#This Row],[IMPORTO]]</f>
        <v>85456.05</v>
      </c>
    </row>
    <row r="2611" spans="1:18">
      <c r="A2611" s="1">
        <v>43891</v>
      </c>
      <c r="B2611" s="7">
        <f>MONTH(tbStoricoOrdini[[#This Row],[DATA]])</f>
        <v>3</v>
      </c>
      <c r="C2611" t="s">
        <v>2706</v>
      </c>
      <c r="D2611" t="str">
        <f>RIGHT(tbStoricoOrdini[[#This Row],[ORDINE]],4)</f>
        <v>2608</v>
      </c>
      <c r="E2611" t="s">
        <v>51</v>
      </c>
      <c r="F2611" t="str">
        <f>VLOOKUP(tbStoricoOrdini[[#This Row],[CLIENTE]],tbClienti[],3,FALSE)</f>
        <v>Veneto</v>
      </c>
      <c r="G2611" t="str">
        <f>VLOOKUP(tbStoricoOrdini[[#This Row],[CLIENTE]],tbClienti[],7,FALSE)</f>
        <v>AC</v>
      </c>
      <c r="H2611" t="s">
        <v>66</v>
      </c>
      <c r="I2611" t="str">
        <f>IF(LEFT(tbStoricoOrdini[[#This Row],[ARTICOLO]],3) = "COG","COG",LEFT(tbStoricoOrdini[[#This Row],[ARTICOLO]],FIND(" ",tbStoricoOrdini[[#This Row],[ARTICOLO]])-1))</f>
        <v>BAG</v>
      </c>
      <c r="J2611" t="str">
        <f>MID(tbStoricoOrdini[[#This Row],[ARTICOLO]],FIND(" ",tbStoricoOrdini[[#This Row],[ARTICOLO]])+1,4)</f>
        <v>2500</v>
      </c>
      <c r="K2611" t="str">
        <f>IFERROR(RIGHT(tbStoricoOrdini[[#This Row],[ARTICOLO]],LEN(tbStoricoOrdini[[#This Row],[ARTICOLO]])-FIND(" ",tbStoricoOrdini[[#This Row],[ARTICOLO]],FIND(" ",tbStoricoOrdini[[#This Row],[ARTICOLO]]) +1)),"")</f>
        <v>Plus</v>
      </c>
      <c r="L2611" s="3">
        <f>VLOOKUP(tbStoricoOrdini[[#This Row],[ARTICOLO]],tbArticoli[],2,FALSE)</f>
        <v>220</v>
      </c>
      <c r="M2611" s="22">
        <f>tbStoricoOrdini[[#This Row],[IMPORTO]]/tbStoricoOrdini[[#This Row],[PREZZO]]</f>
        <v>1.1090909090909091</v>
      </c>
      <c r="N2611" t="s">
        <v>9</v>
      </c>
      <c r="O2611" s="8">
        <f>VLOOKUP(tbStoricoOrdini[[#This Row],[AGENTE]],tbAgenti[],2,FALSE)</f>
        <v>0.05</v>
      </c>
      <c r="P2611" s="2">
        <v>244</v>
      </c>
      <c r="Q2611" s="2">
        <f>tbStoricoOrdini[[#This Row],[IMPORTO]]*tbStoricoOrdini[[#This Row],[% COMM.]]</f>
        <v>12.200000000000001</v>
      </c>
      <c r="R2611" s="2">
        <f>tbStoricoOrdini[[#This Row],[TOT. COMM.]]+tbStoricoOrdini[[#This Row],[IMPORTO]]</f>
        <v>256.2</v>
      </c>
    </row>
    <row r="2612" spans="1:18">
      <c r="A2612" s="1">
        <v>43891</v>
      </c>
      <c r="B2612" s="7">
        <f>MONTH(tbStoricoOrdini[[#This Row],[DATA]])</f>
        <v>3</v>
      </c>
      <c r="C2612" t="s">
        <v>2707</v>
      </c>
      <c r="D2612" t="str">
        <f>RIGHT(tbStoricoOrdini[[#This Row],[ORDINE]],4)</f>
        <v>2609</v>
      </c>
      <c r="E2612" t="s">
        <v>51</v>
      </c>
      <c r="F2612" t="str">
        <f>VLOOKUP(tbStoricoOrdini[[#This Row],[CLIENTE]],tbClienti[],3,FALSE)</f>
        <v>Veneto</v>
      </c>
      <c r="G2612" t="str">
        <f>VLOOKUP(tbStoricoOrdini[[#This Row],[CLIENTE]],tbClienti[],7,FALSE)</f>
        <v>AC</v>
      </c>
      <c r="H2612" t="s">
        <v>69</v>
      </c>
      <c r="I2612" t="str">
        <f>IF(LEFT(tbStoricoOrdini[[#This Row],[ARTICOLO]],3) = "COG","COG",LEFT(tbStoricoOrdini[[#This Row],[ARTICOLO]],FIND(" ",tbStoricoOrdini[[#This Row],[ARTICOLO]])-1))</f>
        <v>BAG</v>
      </c>
      <c r="J2612" t="str">
        <f>MID(tbStoricoOrdini[[#This Row],[ARTICOLO]],FIND(" ",tbStoricoOrdini[[#This Row],[ARTICOLO]])+1,4)</f>
        <v>1121</v>
      </c>
      <c r="K2612" t="str">
        <f>IFERROR(RIGHT(tbStoricoOrdini[[#This Row],[ARTICOLO]],LEN(tbStoricoOrdini[[#This Row],[ARTICOLO]])-FIND(" ",tbStoricoOrdini[[#This Row],[ARTICOLO]],FIND(" ",tbStoricoOrdini[[#This Row],[ARTICOLO]]) +1)),"")</f>
        <v>Gold</v>
      </c>
      <c r="L2612" s="3">
        <f>VLOOKUP(tbStoricoOrdini[[#This Row],[ARTICOLO]],tbArticoli[],2,FALSE)</f>
        <v>230</v>
      </c>
      <c r="M2612" s="22">
        <f>tbStoricoOrdini[[#This Row],[IMPORTO]]/tbStoricoOrdini[[#This Row],[PREZZO]]</f>
        <v>391.37391304347824</v>
      </c>
      <c r="N2612" t="s">
        <v>6</v>
      </c>
      <c r="O2612" s="8">
        <f>VLOOKUP(tbStoricoOrdini[[#This Row],[AGENTE]],tbAgenti[],2,FALSE)</f>
        <v>7.4999999999999997E-2</v>
      </c>
      <c r="P2612" s="2">
        <v>90016</v>
      </c>
      <c r="Q2612" s="2">
        <f>tbStoricoOrdini[[#This Row],[IMPORTO]]*tbStoricoOrdini[[#This Row],[% COMM.]]</f>
        <v>6751.2</v>
      </c>
      <c r="R2612" s="2">
        <f>tbStoricoOrdini[[#This Row],[TOT. COMM.]]+tbStoricoOrdini[[#This Row],[IMPORTO]]</f>
        <v>96767.2</v>
      </c>
    </row>
    <row r="2613" spans="1:18">
      <c r="A2613" s="1">
        <v>43891</v>
      </c>
      <c r="B2613" s="7">
        <f>MONTH(tbStoricoOrdini[[#This Row],[DATA]])</f>
        <v>3</v>
      </c>
      <c r="C2613" t="s">
        <v>2708</v>
      </c>
      <c r="D2613" t="str">
        <f>RIGHT(tbStoricoOrdini[[#This Row],[ORDINE]],4)</f>
        <v>2610</v>
      </c>
      <c r="E2613" t="s">
        <v>51</v>
      </c>
      <c r="F2613" t="str">
        <f>VLOOKUP(tbStoricoOrdini[[#This Row],[CLIENTE]],tbClienti[],3,FALSE)</f>
        <v>Veneto</v>
      </c>
      <c r="G2613" t="str">
        <f>VLOOKUP(tbStoricoOrdini[[#This Row],[CLIENTE]],tbClienti[],7,FALSE)</f>
        <v>AC</v>
      </c>
      <c r="H2613" t="s">
        <v>69</v>
      </c>
      <c r="I2613" t="str">
        <f>IF(LEFT(tbStoricoOrdini[[#This Row],[ARTICOLO]],3) = "COG","COG",LEFT(tbStoricoOrdini[[#This Row],[ARTICOLO]],FIND(" ",tbStoricoOrdini[[#This Row],[ARTICOLO]])-1))</f>
        <v>BAG</v>
      </c>
      <c r="J2613" t="str">
        <f>MID(tbStoricoOrdini[[#This Row],[ARTICOLO]],FIND(" ",tbStoricoOrdini[[#This Row],[ARTICOLO]])+1,4)</f>
        <v>1121</v>
      </c>
      <c r="K2613" t="str">
        <f>IFERROR(RIGHT(tbStoricoOrdini[[#This Row],[ARTICOLO]],LEN(tbStoricoOrdini[[#This Row],[ARTICOLO]])-FIND(" ",tbStoricoOrdini[[#This Row],[ARTICOLO]],FIND(" ",tbStoricoOrdini[[#This Row],[ARTICOLO]]) +1)),"")</f>
        <v>Gold</v>
      </c>
      <c r="L2613" s="3">
        <f>VLOOKUP(tbStoricoOrdini[[#This Row],[ARTICOLO]],tbArticoli[],2,FALSE)</f>
        <v>230</v>
      </c>
      <c r="M2613" s="22">
        <f>tbStoricoOrdini[[#This Row],[IMPORTO]]/tbStoricoOrdini[[#This Row],[PREZZO]]</f>
        <v>399.57391304347829</v>
      </c>
      <c r="N2613" t="s">
        <v>9</v>
      </c>
      <c r="O2613" s="8">
        <f>VLOOKUP(tbStoricoOrdini[[#This Row],[AGENTE]],tbAgenti[],2,FALSE)</f>
        <v>0.05</v>
      </c>
      <c r="P2613" s="2">
        <v>91902</v>
      </c>
      <c r="Q2613" s="2">
        <f>tbStoricoOrdini[[#This Row],[IMPORTO]]*tbStoricoOrdini[[#This Row],[% COMM.]]</f>
        <v>4595.1000000000004</v>
      </c>
      <c r="R2613" s="2">
        <f>tbStoricoOrdini[[#This Row],[TOT. COMM.]]+tbStoricoOrdini[[#This Row],[IMPORTO]]</f>
        <v>96497.1</v>
      </c>
    </row>
    <row r="2614" spans="1:18">
      <c r="A2614" s="1">
        <v>43891</v>
      </c>
      <c r="B2614" s="7">
        <f>MONTH(tbStoricoOrdini[[#This Row],[DATA]])</f>
        <v>3</v>
      </c>
      <c r="C2614" t="s">
        <v>2709</v>
      </c>
      <c r="D2614" t="str">
        <f>RIGHT(tbStoricoOrdini[[#This Row],[ORDINE]],4)</f>
        <v>2611</v>
      </c>
      <c r="E2614" t="s">
        <v>51</v>
      </c>
      <c r="F2614" t="str">
        <f>VLOOKUP(tbStoricoOrdini[[#This Row],[CLIENTE]],tbClienti[],3,FALSE)</f>
        <v>Veneto</v>
      </c>
      <c r="G2614" t="str">
        <f>VLOOKUP(tbStoricoOrdini[[#This Row],[CLIENTE]],tbClienti[],7,FALSE)</f>
        <v>AC</v>
      </c>
      <c r="H2614" t="s">
        <v>83</v>
      </c>
      <c r="I2614" t="str">
        <f>IF(LEFT(tbStoricoOrdini[[#This Row],[ARTICOLO]],3) = "COG","COG",LEFT(tbStoricoOrdini[[#This Row],[ARTICOLO]],FIND(" ",tbStoricoOrdini[[#This Row],[ARTICOLO]])-1))</f>
        <v>COG</v>
      </c>
      <c r="J2614" t="str">
        <f>MID(tbStoricoOrdini[[#This Row],[ARTICOLO]],FIND(" ",tbStoricoOrdini[[#This Row],[ARTICOLO]])+1,4)</f>
        <v>8000</v>
      </c>
      <c r="K2614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2614" s="3">
        <f>VLOOKUP(tbStoricoOrdini[[#This Row],[ARTICOLO]],tbArticoli[],2,FALSE)</f>
        <v>670</v>
      </c>
      <c r="M2614" s="22">
        <f>tbStoricoOrdini[[#This Row],[IMPORTO]]/tbStoricoOrdini[[#This Row],[PREZZO]]</f>
        <v>184.06716417910448</v>
      </c>
      <c r="N2614" t="s">
        <v>9</v>
      </c>
      <c r="O2614" s="8">
        <f>VLOOKUP(tbStoricoOrdini[[#This Row],[AGENTE]],tbAgenti[],2,FALSE)</f>
        <v>0.05</v>
      </c>
      <c r="P2614" s="2">
        <v>123325</v>
      </c>
      <c r="Q2614" s="2">
        <f>tbStoricoOrdini[[#This Row],[IMPORTO]]*tbStoricoOrdini[[#This Row],[% COMM.]]</f>
        <v>6166.25</v>
      </c>
      <c r="R2614" s="2">
        <f>tbStoricoOrdini[[#This Row],[TOT. COMM.]]+tbStoricoOrdini[[#This Row],[IMPORTO]]</f>
        <v>129491.25</v>
      </c>
    </row>
    <row r="2615" spans="1:18">
      <c r="A2615" s="1">
        <v>43891</v>
      </c>
      <c r="B2615" s="7">
        <f>MONTH(tbStoricoOrdini[[#This Row],[DATA]])</f>
        <v>3</v>
      </c>
      <c r="C2615" t="s">
        <v>2710</v>
      </c>
      <c r="D2615" t="str">
        <f>RIGHT(tbStoricoOrdini[[#This Row],[ORDINE]],4)</f>
        <v>2612</v>
      </c>
      <c r="E2615" t="s">
        <v>51</v>
      </c>
      <c r="F2615" t="str">
        <f>VLOOKUP(tbStoricoOrdini[[#This Row],[CLIENTE]],tbClienti[],3,FALSE)</f>
        <v>Veneto</v>
      </c>
      <c r="G2615" t="str">
        <f>VLOOKUP(tbStoricoOrdini[[#This Row],[CLIENTE]],tbClienti[],7,FALSE)</f>
        <v>AC</v>
      </c>
      <c r="H2615" t="s">
        <v>70</v>
      </c>
      <c r="I2615" t="str">
        <f>IF(LEFT(tbStoricoOrdini[[#This Row],[ARTICOLO]],3) = "COG","COG",LEFT(tbStoricoOrdini[[#This Row],[ARTICOLO]],FIND(" ",tbStoricoOrdini[[#This Row],[ARTICOLO]])-1))</f>
        <v>EB08</v>
      </c>
      <c r="J2615" t="str">
        <f>MID(tbStoricoOrdini[[#This Row],[ARTICOLO]],FIND(" ",tbStoricoOrdini[[#This Row],[ARTICOLO]])+1,4)</f>
        <v>7500</v>
      </c>
      <c r="K2615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2615" s="3">
        <f>VLOOKUP(tbStoricoOrdini[[#This Row],[ARTICOLO]],tbArticoli[],2,FALSE)</f>
        <v>180</v>
      </c>
      <c r="M2615" s="22">
        <f>tbStoricoOrdini[[#This Row],[IMPORTO]]/tbStoricoOrdini[[#This Row],[PREZZO]]</f>
        <v>3.3333333333333333E-2</v>
      </c>
      <c r="N2615" t="s">
        <v>9</v>
      </c>
      <c r="O2615" s="8">
        <f>VLOOKUP(tbStoricoOrdini[[#This Row],[AGENTE]],tbAgenti[],2,FALSE)</f>
        <v>0.05</v>
      </c>
      <c r="P2615" s="2">
        <v>6</v>
      </c>
      <c r="Q2615" s="2">
        <f>tbStoricoOrdini[[#This Row],[IMPORTO]]*tbStoricoOrdini[[#This Row],[% COMM.]]</f>
        <v>0.30000000000000004</v>
      </c>
      <c r="R2615" s="2">
        <f>tbStoricoOrdini[[#This Row],[TOT. COMM.]]+tbStoricoOrdini[[#This Row],[IMPORTO]]</f>
        <v>6.3</v>
      </c>
    </row>
    <row r="2616" spans="1:18">
      <c r="A2616" s="1">
        <v>43891</v>
      </c>
      <c r="B2616" s="7">
        <f>MONTH(tbStoricoOrdini[[#This Row],[DATA]])</f>
        <v>3</v>
      </c>
      <c r="C2616" t="s">
        <v>2711</v>
      </c>
      <c r="D2616" t="str">
        <f>RIGHT(tbStoricoOrdini[[#This Row],[ORDINE]],4)</f>
        <v>2613</v>
      </c>
      <c r="E2616" t="s">
        <v>51</v>
      </c>
      <c r="F2616" t="str">
        <f>VLOOKUP(tbStoricoOrdini[[#This Row],[CLIENTE]],tbClienti[],3,FALSE)</f>
        <v>Veneto</v>
      </c>
      <c r="G2616" t="str">
        <f>VLOOKUP(tbStoricoOrdini[[#This Row],[CLIENTE]],tbClienti[],7,FALSE)</f>
        <v>AC</v>
      </c>
      <c r="H2616" t="s">
        <v>75</v>
      </c>
      <c r="I2616" t="str">
        <f>IF(LEFT(tbStoricoOrdini[[#This Row],[ARTICOLO]],3) = "COG","COG",LEFT(tbStoricoOrdini[[#This Row],[ARTICOLO]],FIND(" ",tbStoricoOrdini[[#This Row],[ARTICOLO]])-1))</f>
        <v>AVRC</v>
      </c>
      <c r="J2616" t="str">
        <f>MID(tbStoricoOrdini[[#This Row],[ARTICOLO]],FIND(" ",tbStoricoOrdini[[#This Row],[ARTICOLO]])+1,4)</f>
        <v>1000</v>
      </c>
      <c r="K2616" t="str">
        <f>IFERROR(RIGHT(tbStoricoOrdini[[#This Row],[ARTICOLO]],LEN(tbStoricoOrdini[[#This Row],[ARTICOLO]])-FIND(" ",tbStoricoOrdini[[#This Row],[ARTICOLO]],FIND(" ",tbStoricoOrdini[[#This Row],[ARTICOLO]]) +1)),"")</f>
        <v>Silver</v>
      </c>
      <c r="L2616" s="3">
        <f>VLOOKUP(tbStoricoOrdini[[#This Row],[ARTICOLO]],tbArticoli[],2,FALSE)</f>
        <v>390</v>
      </c>
      <c r="M2616" s="22">
        <f>tbStoricoOrdini[[#This Row],[IMPORTO]]/tbStoricoOrdini[[#This Row],[PREZZO]]</f>
        <v>0.22564102564102564</v>
      </c>
      <c r="N2616" t="s">
        <v>9</v>
      </c>
      <c r="O2616" s="8">
        <f>VLOOKUP(tbStoricoOrdini[[#This Row],[AGENTE]],tbAgenti[],2,FALSE)</f>
        <v>0.05</v>
      </c>
      <c r="P2616" s="2">
        <v>88</v>
      </c>
      <c r="Q2616" s="2">
        <f>tbStoricoOrdini[[#This Row],[IMPORTO]]*tbStoricoOrdini[[#This Row],[% COMM.]]</f>
        <v>4.4000000000000004</v>
      </c>
      <c r="R2616" s="2">
        <f>tbStoricoOrdini[[#This Row],[TOT. COMM.]]+tbStoricoOrdini[[#This Row],[IMPORTO]]</f>
        <v>92.4</v>
      </c>
    </row>
    <row r="2617" spans="1:18">
      <c r="A2617" s="1">
        <v>43891</v>
      </c>
      <c r="B2617" s="7">
        <f>MONTH(tbStoricoOrdini[[#This Row],[DATA]])</f>
        <v>3</v>
      </c>
      <c r="C2617" t="s">
        <v>2712</v>
      </c>
      <c r="D2617" t="str">
        <f>RIGHT(tbStoricoOrdini[[#This Row],[ORDINE]],4)</f>
        <v>2614</v>
      </c>
      <c r="E2617" t="s">
        <v>51</v>
      </c>
      <c r="F2617" t="str">
        <f>VLOOKUP(tbStoricoOrdini[[#This Row],[CLIENTE]],tbClienti[],3,FALSE)</f>
        <v>Veneto</v>
      </c>
      <c r="G2617" t="str">
        <f>VLOOKUP(tbStoricoOrdini[[#This Row],[CLIENTE]],tbClienti[],7,FALSE)</f>
        <v>AC</v>
      </c>
      <c r="H2617" t="s">
        <v>71</v>
      </c>
      <c r="I2617" t="str">
        <f>IF(LEFT(tbStoricoOrdini[[#This Row],[ARTICOLO]],3) = "COG","COG",LEFT(tbStoricoOrdini[[#This Row],[ARTICOLO]],FIND(" ",tbStoricoOrdini[[#This Row],[ARTICOLO]])-1))</f>
        <v>EB07</v>
      </c>
      <c r="J2617" t="str">
        <f>MID(tbStoricoOrdini[[#This Row],[ARTICOLO]],FIND(" ",tbStoricoOrdini[[#This Row],[ARTICOLO]])+1,4)</f>
        <v>5000</v>
      </c>
      <c r="K2617" t="str">
        <f>IFERROR(RIGHT(tbStoricoOrdini[[#This Row],[ARTICOLO]],LEN(tbStoricoOrdini[[#This Row],[ARTICOLO]])-FIND(" ",tbStoricoOrdini[[#This Row],[ARTICOLO]],FIND(" ",tbStoricoOrdini[[#This Row],[ARTICOLO]]) +1)),"")</f>
        <v/>
      </c>
      <c r="L2617" s="3">
        <f>VLOOKUP(tbStoricoOrdini[[#This Row],[ARTICOLO]],tbArticoli[],2,FALSE)</f>
        <v>140</v>
      </c>
      <c r="M2617" s="22">
        <f>tbStoricoOrdini[[#This Row],[IMPORTO]]/tbStoricoOrdini[[#This Row],[PREZZO]]</f>
        <v>0.3</v>
      </c>
      <c r="N2617" t="s">
        <v>13</v>
      </c>
      <c r="O2617" s="8">
        <f>VLOOKUP(tbStoricoOrdini[[#This Row],[AGENTE]],tbAgenti[],2,FALSE)</f>
        <v>0.1</v>
      </c>
      <c r="P2617" s="2">
        <v>42</v>
      </c>
      <c r="Q2617" s="2">
        <f>tbStoricoOrdini[[#This Row],[IMPORTO]]*tbStoricoOrdini[[#This Row],[% COMM.]]</f>
        <v>4.2</v>
      </c>
      <c r="R2617" s="2">
        <f>tbStoricoOrdini[[#This Row],[TOT. COMM.]]+tbStoricoOrdini[[#This Row],[IMPORTO]]</f>
        <v>46.2</v>
      </c>
    </row>
    <row r="2618" spans="1:18">
      <c r="A2618" s="1">
        <v>43891</v>
      </c>
      <c r="B2618" s="7">
        <f>MONTH(tbStoricoOrdini[[#This Row],[DATA]])</f>
        <v>3</v>
      </c>
      <c r="C2618" t="s">
        <v>2713</v>
      </c>
      <c r="D2618" t="str">
        <f>RIGHT(tbStoricoOrdini[[#This Row],[ORDINE]],4)</f>
        <v>2615</v>
      </c>
      <c r="E2618" t="s">
        <v>51</v>
      </c>
      <c r="F2618" t="str">
        <f>VLOOKUP(tbStoricoOrdini[[#This Row],[CLIENTE]],tbClienti[],3,FALSE)</f>
        <v>Veneto</v>
      </c>
      <c r="G2618" t="str">
        <f>VLOOKUP(tbStoricoOrdini[[#This Row],[CLIENTE]],tbClienti[],7,FALSE)</f>
        <v>AC</v>
      </c>
      <c r="H2618" t="s">
        <v>71</v>
      </c>
      <c r="I2618" t="str">
        <f>IF(LEFT(tbStoricoOrdini[[#This Row],[ARTICOLO]],3) = "COG","COG",LEFT(tbStoricoOrdini[[#This Row],[ARTICOLO]],FIND(" ",tbStoricoOrdini[[#This Row],[ARTICOLO]])-1))</f>
        <v>EB07</v>
      </c>
      <c r="J2618" t="str">
        <f>MID(tbStoricoOrdini[[#This Row],[ARTICOLO]],FIND(" ",tbStoricoOrdini[[#This Row],[ARTICOLO]])+1,4)</f>
        <v>5000</v>
      </c>
      <c r="K2618" t="str">
        <f>IFERROR(RIGHT(tbStoricoOrdini[[#This Row],[ARTICOLO]],LEN(tbStoricoOrdini[[#This Row],[ARTICOLO]])-FIND(" ",tbStoricoOrdini[[#This Row],[ARTICOLO]],FIND(" ",tbStoricoOrdini[[#This Row],[ARTICOLO]]) +1)),"")</f>
        <v/>
      </c>
      <c r="L2618" s="3">
        <f>VLOOKUP(tbStoricoOrdini[[#This Row],[ARTICOLO]],tbArticoli[],2,FALSE)</f>
        <v>140</v>
      </c>
      <c r="M2618" s="22">
        <f>tbStoricoOrdini[[#This Row],[IMPORTO]]/tbStoricoOrdini[[#This Row],[PREZZO]]</f>
        <v>3.0285714285714285</v>
      </c>
      <c r="N2618" t="s">
        <v>6</v>
      </c>
      <c r="O2618" s="8">
        <f>VLOOKUP(tbStoricoOrdini[[#This Row],[AGENTE]],tbAgenti[],2,FALSE)</f>
        <v>7.4999999999999997E-2</v>
      </c>
      <c r="P2618" s="2">
        <v>424</v>
      </c>
      <c r="Q2618" s="2">
        <f>tbStoricoOrdini[[#This Row],[IMPORTO]]*tbStoricoOrdini[[#This Row],[% COMM.]]</f>
        <v>31.799999999999997</v>
      </c>
      <c r="R2618" s="2">
        <f>tbStoricoOrdini[[#This Row],[TOT. COMM.]]+tbStoricoOrdini[[#This Row],[IMPORTO]]</f>
        <v>455.8</v>
      </c>
    </row>
    <row r="2619" spans="1:18">
      <c r="A2619" s="1">
        <v>43891</v>
      </c>
      <c r="B2619" s="7">
        <f>MONTH(tbStoricoOrdini[[#This Row],[DATA]])</f>
        <v>3</v>
      </c>
      <c r="C2619" t="s">
        <v>2714</v>
      </c>
      <c r="D2619" t="str">
        <f>RIGHT(tbStoricoOrdini[[#This Row],[ORDINE]],4)</f>
        <v>2616</v>
      </c>
      <c r="E2619" t="s">
        <v>51</v>
      </c>
      <c r="F2619" t="str">
        <f>VLOOKUP(tbStoricoOrdini[[#This Row],[CLIENTE]],tbClienti[],3,FALSE)</f>
        <v>Veneto</v>
      </c>
      <c r="G2619" t="str">
        <f>VLOOKUP(tbStoricoOrdini[[#This Row],[CLIENTE]],tbClienti[],7,FALSE)</f>
        <v>AC</v>
      </c>
      <c r="H2619" t="s">
        <v>71</v>
      </c>
      <c r="I2619" t="str">
        <f>IF(LEFT(tbStoricoOrdini[[#This Row],[ARTICOLO]],3) = "COG","COG",LEFT(tbStoricoOrdini[[#This Row],[ARTICOLO]],FIND(" ",tbStoricoOrdini[[#This Row],[ARTICOLO]])-1))</f>
        <v>EB07</v>
      </c>
      <c r="J2619" t="str">
        <f>MID(tbStoricoOrdini[[#This Row],[ARTICOLO]],FIND(" ",tbStoricoOrdini[[#This Row],[ARTICOLO]])+1,4)</f>
        <v>5000</v>
      </c>
      <c r="K2619" t="str">
        <f>IFERROR(RIGHT(tbStoricoOrdini[[#This Row],[ARTICOLO]],LEN(tbStoricoOrdini[[#This Row],[ARTICOLO]])-FIND(" ",tbStoricoOrdini[[#This Row],[ARTICOLO]],FIND(" ",tbStoricoOrdini[[#This Row],[ARTICOLO]]) +1)),"")</f>
        <v/>
      </c>
      <c r="L2619" s="3">
        <f>VLOOKUP(tbStoricoOrdini[[#This Row],[ARTICOLO]],tbArticoli[],2,FALSE)</f>
        <v>140</v>
      </c>
      <c r="M2619" s="22">
        <f>tbStoricoOrdini[[#This Row],[IMPORTO]]/tbStoricoOrdini[[#This Row],[PREZZO]]</f>
        <v>1.8071428571428572</v>
      </c>
      <c r="N2619" t="s">
        <v>9</v>
      </c>
      <c r="O2619" s="8">
        <f>VLOOKUP(tbStoricoOrdini[[#This Row],[AGENTE]],tbAgenti[],2,FALSE)</f>
        <v>0.05</v>
      </c>
      <c r="P2619" s="2">
        <v>253</v>
      </c>
      <c r="Q2619" s="2">
        <f>tbStoricoOrdini[[#This Row],[IMPORTO]]*tbStoricoOrdini[[#This Row],[% COMM.]]</f>
        <v>12.65</v>
      </c>
      <c r="R2619" s="2">
        <f>tbStoricoOrdini[[#This Row],[TOT. COMM.]]+tbStoricoOrdini[[#This Row],[IMPORTO]]</f>
        <v>265.64999999999998</v>
      </c>
    </row>
    <row r="2620" spans="1:18">
      <c r="A2620" s="1">
        <v>43891</v>
      </c>
      <c r="B2620" s="7">
        <f>MONTH(tbStoricoOrdini[[#This Row],[DATA]])</f>
        <v>3</v>
      </c>
      <c r="C2620" t="s">
        <v>2715</v>
      </c>
      <c r="D2620" t="str">
        <f>RIGHT(tbStoricoOrdini[[#This Row],[ORDINE]],4)</f>
        <v>2617</v>
      </c>
      <c r="E2620" t="s">
        <v>51</v>
      </c>
      <c r="F2620" t="str">
        <f>VLOOKUP(tbStoricoOrdini[[#This Row],[CLIENTE]],tbClienti[],3,FALSE)</f>
        <v>Veneto</v>
      </c>
      <c r="G2620" t="str">
        <f>VLOOKUP(tbStoricoOrdini[[#This Row],[CLIENTE]],tbClienti[],7,FALSE)</f>
        <v>AC</v>
      </c>
      <c r="H2620" t="s">
        <v>76</v>
      </c>
      <c r="I2620" t="str">
        <f>IF(LEFT(tbStoricoOrdini[[#This Row],[ARTICOLO]],3) = "COG","COG",LEFT(tbStoricoOrdini[[#This Row],[ARTICOLO]],FIND(" ",tbStoricoOrdini[[#This Row],[ARTICOLO]])-1))</f>
        <v>COG</v>
      </c>
      <c r="J2620" t="str">
        <f>MID(tbStoricoOrdini[[#This Row],[ARTICOLO]],FIND(" ",tbStoricoOrdini[[#This Row],[ARTICOLO]])+1,4)</f>
        <v>1000</v>
      </c>
      <c r="K2620" t="str">
        <f>IFERROR(RIGHT(tbStoricoOrdini[[#This Row],[ARTICOLO]],LEN(tbStoricoOrdini[[#This Row],[ARTICOLO]])-FIND(" ",tbStoricoOrdini[[#This Row],[ARTICOLO]],FIND(" ",tbStoricoOrdini[[#This Row],[ARTICOLO]]) +1)),"")</f>
        <v/>
      </c>
      <c r="L2620" s="3">
        <f>VLOOKUP(tbStoricoOrdini[[#This Row],[ARTICOLO]],tbArticoli[],2,FALSE)</f>
        <v>150</v>
      </c>
      <c r="M2620" s="22">
        <f>tbStoricoOrdini[[#This Row],[IMPORTO]]/tbStoricoOrdini[[#This Row],[PREZZO]]</f>
        <v>1.1266666666666667</v>
      </c>
      <c r="N2620" t="s">
        <v>19</v>
      </c>
      <c r="O2620" s="8">
        <f>VLOOKUP(tbStoricoOrdini[[#This Row],[AGENTE]],tbAgenti[],2,FALSE)</f>
        <v>0.05</v>
      </c>
      <c r="P2620" s="2">
        <v>169</v>
      </c>
      <c r="Q2620" s="2">
        <f>tbStoricoOrdini[[#This Row],[IMPORTO]]*tbStoricoOrdini[[#This Row],[% COMM.]]</f>
        <v>8.4500000000000011</v>
      </c>
      <c r="R2620" s="2">
        <f>tbStoricoOrdini[[#This Row],[TOT. COMM.]]+tbStoricoOrdini[[#This Row],[IMPORTO]]</f>
        <v>177.45</v>
      </c>
    </row>
    <row r="2621" spans="1:18">
      <c r="A2621" s="1">
        <v>43891</v>
      </c>
      <c r="B2621" s="7">
        <f>MONTH(tbStoricoOrdini[[#This Row],[DATA]])</f>
        <v>3</v>
      </c>
      <c r="C2621" t="s">
        <v>2716</v>
      </c>
      <c r="D2621" t="str">
        <f>RIGHT(tbStoricoOrdini[[#This Row],[ORDINE]],4)</f>
        <v>2618</v>
      </c>
      <c r="E2621" t="s">
        <v>51</v>
      </c>
      <c r="F2621" t="str">
        <f>VLOOKUP(tbStoricoOrdini[[#This Row],[CLIENTE]],tbClienti[],3,FALSE)</f>
        <v>Veneto</v>
      </c>
      <c r="G2621" t="str">
        <f>VLOOKUP(tbStoricoOrdini[[#This Row],[CLIENTE]],tbClienti[],7,FALSE)</f>
        <v>AC</v>
      </c>
      <c r="H2621" t="s">
        <v>76</v>
      </c>
      <c r="I2621" t="str">
        <f>IF(LEFT(tbStoricoOrdini[[#This Row],[ARTICOLO]],3) = "COG","COG",LEFT(tbStoricoOrdini[[#This Row],[ARTICOLO]],FIND(" ",tbStoricoOrdini[[#This Row],[ARTICOLO]])-1))</f>
        <v>COG</v>
      </c>
      <c r="J2621" t="str">
        <f>MID(tbStoricoOrdini[[#This Row],[ARTICOLO]],FIND(" ",tbStoricoOrdini[[#This Row],[ARTICOLO]])+1,4)</f>
        <v>1000</v>
      </c>
      <c r="K2621" t="str">
        <f>IFERROR(RIGHT(tbStoricoOrdini[[#This Row],[ARTICOLO]],LEN(tbStoricoOrdini[[#This Row],[ARTICOLO]])-FIND(" ",tbStoricoOrdini[[#This Row],[ARTICOLO]],FIND(" ",tbStoricoOrdini[[#This Row],[ARTICOLO]]) +1)),"")</f>
        <v/>
      </c>
      <c r="L2621" s="3">
        <f>VLOOKUP(tbStoricoOrdini[[#This Row],[ARTICOLO]],tbArticoli[],2,FALSE)</f>
        <v>150</v>
      </c>
      <c r="M2621" s="22">
        <f>tbStoricoOrdini[[#This Row],[IMPORTO]]/tbStoricoOrdini[[#This Row],[PREZZO]]</f>
        <v>1.3266666666666667</v>
      </c>
      <c r="N2621" t="s">
        <v>13</v>
      </c>
      <c r="O2621" s="8">
        <f>VLOOKUP(tbStoricoOrdini[[#This Row],[AGENTE]],tbAgenti[],2,FALSE)</f>
        <v>0.1</v>
      </c>
      <c r="P2621" s="2">
        <v>199</v>
      </c>
      <c r="Q2621" s="2">
        <f>tbStoricoOrdini[[#This Row],[IMPORTO]]*tbStoricoOrdini[[#This Row],[% COMM.]]</f>
        <v>19.900000000000002</v>
      </c>
      <c r="R2621" s="2">
        <f>tbStoricoOrdini[[#This Row],[TOT. COMM.]]+tbStoricoOrdini[[#This Row],[IMPORTO]]</f>
        <v>218.9</v>
      </c>
    </row>
    <row r="2622" spans="1:18">
      <c r="A2622" s="1">
        <v>43891</v>
      </c>
      <c r="B2622" s="7">
        <f>MONTH(tbStoricoOrdini[[#This Row],[DATA]])</f>
        <v>3</v>
      </c>
      <c r="C2622" t="s">
        <v>2717</v>
      </c>
      <c r="D2622" t="str">
        <f>RIGHT(tbStoricoOrdini[[#This Row],[ORDINE]],4)</f>
        <v>2619</v>
      </c>
      <c r="E2622" t="s">
        <v>51</v>
      </c>
      <c r="F2622" t="str">
        <f>VLOOKUP(tbStoricoOrdini[[#This Row],[CLIENTE]],tbClienti[],3,FALSE)</f>
        <v>Veneto</v>
      </c>
      <c r="G2622" t="str">
        <f>VLOOKUP(tbStoricoOrdini[[#This Row],[CLIENTE]],tbClienti[],7,FALSE)</f>
        <v>AC</v>
      </c>
      <c r="H2622" t="s">
        <v>72</v>
      </c>
      <c r="I2622" t="str">
        <f>IF(LEFT(tbStoricoOrdini[[#This Row],[ARTICOLO]],3) = "COG","COG",LEFT(tbStoricoOrdini[[#This Row],[ARTICOLO]],FIND(" ",tbStoricoOrdini[[#This Row],[ARTICOLO]])-1))</f>
        <v>EB06</v>
      </c>
      <c r="J2622" t="str">
        <f>MID(tbStoricoOrdini[[#This Row],[ARTICOLO]],FIND(" ",tbStoricoOrdini[[#This Row],[ARTICOLO]])+1,4)</f>
        <v>3000</v>
      </c>
      <c r="K2622" t="str">
        <f>IFERROR(RIGHT(tbStoricoOrdini[[#This Row],[ARTICOLO]],LEN(tbStoricoOrdini[[#This Row],[ARTICOLO]])-FIND(" ",tbStoricoOrdini[[#This Row],[ARTICOLO]],FIND(" ",tbStoricoOrdini[[#This Row],[ARTICOLO]]) +1)),"")</f>
        <v>Medium</v>
      </c>
      <c r="L2622" s="3">
        <f>VLOOKUP(tbStoricoOrdini[[#This Row],[ARTICOLO]],tbArticoli[],2,FALSE)</f>
        <v>120</v>
      </c>
      <c r="M2622" s="22">
        <f>tbStoricoOrdini[[#This Row],[IMPORTO]]/tbStoricoOrdini[[#This Row],[PREZZO]]</f>
        <v>0.13333333333333333</v>
      </c>
      <c r="N2622" t="s">
        <v>39</v>
      </c>
      <c r="O2622" s="8">
        <f>VLOOKUP(tbStoricoOrdini[[#This Row],[AGENTE]],tbAgenti[],2,FALSE)</f>
        <v>0.05</v>
      </c>
      <c r="P2622" s="2">
        <v>16</v>
      </c>
      <c r="Q2622" s="2">
        <f>tbStoricoOrdini[[#This Row],[IMPORTO]]*tbStoricoOrdini[[#This Row],[% COMM.]]</f>
        <v>0.8</v>
      </c>
      <c r="R2622" s="2">
        <f>tbStoricoOrdini[[#This Row],[TOT. COMM.]]+tbStoricoOrdini[[#This Row],[IMPORTO]]</f>
        <v>16.8</v>
      </c>
    </row>
    <row r="2623" spans="1:18">
      <c r="A2623" s="1">
        <v>43891</v>
      </c>
      <c r="B2623" s="7">
        <f>MONTH(tbStoricoOrdini[[#This Row],[DATA]])</f>
        <v>3</v>
      </c>
      <c r="C2623" t="s">
        <v>2718</v>
      </c>
      <c r="D2623" t="str">
        <f>RIGHT(tbStoricoOrdini[[#This Row],[ORDINE]],4)</f>
        <v>2620</v>
      </c>
      <c r="E2623" t="s">
        <v>51</v>
      </c>
      <c r="F2623" t="str">
        <f>VLOOKUP(tbStoricoOrdini[[#This Row],[CLIENTE]],tbClienti[],3,FALSE)</f>
        <v>Veneto</v>
      </c>
      <c r="G2623" t="str">
        <f>VLOOKUP(tbStoricoOrdini[[#This Row],[CLIENTE]],tbClienti[],7,FALSE)</f>
        <v>AC</v>
      </c>
      <c r="H2623" t="s">
        <v>72</v>
      </c>
      <c r="I2623" t="str">
        <f>IF(LEFT(tbStoricoOrdini[[#This Row],[ARTICOLO]],3) = "COG","COG",LEFT(tbStoricoOrdini[[#This Row],[ARTICOLO]],FIND(" ",tbStoricoOrdini[[#This Row],[ARTICOLO]])-1))</f>
        <v>EB06</v>
      </c>
      <c r="J2623" t="str">
        <f>MID(tbStoricoOrdini[[#This Row],[ARTICOLO]],FIND(" ",tbStoricoOrdini[[#This Row],[ARTICOLO]])+1,4)</f>
        <v>3000</v>
      </c>
      <c r="K2623" t="str">
        <f>IFERROR(RIGHT(tbStoricoOrdini[[#This Row],[ARTICOLO]],LEN(tbStoricoOrdini[[#This Row],[ARTICOLO]])-FIND(" ",tbStoricoOrdini[[#This Row],[ARTICOLO]],FIND(" ",tbStoricoOrdini[[#This Row],[ARTICOLO]]) +1)),"")</f>
        <v>Medium</v>
      </c>
      <c r="L2623" s="3">
        <f>VLOOKUP(tbStoricoOrdini[[#This Row],[ARTICOLO]],tbArticoli[],2,FALSE)</f>
        <v>120</v>
      </c>
      <c r="M2623" s="22">
        <f>tbStoricoOrdini[[#This Row],[IMPORTO]]/tbStoricoOrdini[[#This Row],[PREZZO]]</f>
        <v>10.324999999999999</v>
      </c>
      <c r="N2623" t="s">
        <v>15</v>
      </c>
      <c r="O2623" s="8">
        <f>VLOOKUP(tbStoricoOrdini[[#This Row],[AGENTE]],tbAgenti[],2,FALSE)</f>
        <v>0.08</v>
      </c>
      <c r="P2623" s="2">
        <v>1239</v>
      </c>
      <c r="Q2623" s="2">
        <f>tbStoricoOrdini[[#This Row],[IMPORTO]]*tbStoricoOrdini[[#This Row],[% COMM.]]</f>
        <v>99.12</v>
      </c>
      <c r="R2623" s="2">
        <f>tbStoricoOrdini[[#This Row],[TOT. COMM.]]+tbStoricoOrdini[[#This Row],[IMPORTO]]</f>
        <v>1338.12</v>
      </c>
    </row>
    <row r="2624" spans="1:18">
      <c r="A2624" s="1">
        <v>43891</v>
      </c>
      <c r="B2624" s="7">
        <f>MONTH(tbStoricoOrdini[[#This Row],[DATA]])</f>
        <v>3</v>
      </c>
      <c r="C2624" t="s">
        <v>2719</v>
      </c>
      <c r="D2624" t="str">
        <f>RIGHT(tbStoricoOrdini[[#This Row],[ORDINE]],4)</f>
        <v>2621</v>
      </c>
      <c r="E2624" t="s">
        <v>51</v>
      </c>
      <c r="F2624" t="str">
        <f>VLOOKUP(tbStoricoOrdini[[#This Row],[CLIENTE]],tbClienti[],3,FALSE)</f>
        <v>Veneto</v>
      </c>
      <c r="G2624" t="str">
        <f>VLOOKUP(tbStoricoOrdini[[#This Row],[CLIENTE]],tbClienti[],7,FALSE)</f>
        <v>AC</v>
      </c>
      <c r="H2624" t="s">
        <v>72</v>
      </c>
      <c r="I2624" t="str">
        <f>IF(LEFT(tbStoricoOrdini[[#This Row],[ARTICOLO]],3) = "COG","COG",LEFT(tbStoricoOrdini[[#This Row],[ARTICOLO]],FIND(" ",tbStoricoOrdini[[#This Row],[ARTICOLO]])-1))</f>
        <v>EB06</v>
      </c>
      <c r="J2624" t="str">
        <f>MID(tbStoricoOrdini[[#This Row],[ARTICOLO]],FIND(" ",tbStoricoOrdini[[#This Row],[ARTICOLO]])+1,4)</f>
        <v>3000</v>
      </c>
      <c r="K2624" t="str">
        <f>IFERROR(RIGHT(tbStoricoOrdini[[#This Row],[ARTICOLO]],LEN(tbStoricoOrdini[[#This Row],[ARTICOLO]])-FIND(" ",tbStoricoOrdini[[#This Row],[ARTICOLO]],FIND(" ",tbStoricoOrdini[[#This Row],[ARTICOLO]]) +1)),"")</f>
        <v>Medium</v>
      </c>
      <c r="L2624" s="3">
        <f>VLOOKUP(tbStoricoOrdini[[#This Row],[ARTICOLO]],tbArticoli[],2,FALSE)</f>
        <v>120</v>
      </c>
      <c r="M2624" s="22">
        <f>tbStoricoOrdini[[#This Row],[IMPORTO]]/tbStoricoOrdini[[#This Row],[PREZZO]]</f>
        <v>22.383333333333333</v>
      </c>
      <c r="N2624" t="s">
        <v>18</v>
      </c>
      <c r="O2624" s="8">
        <f>VLOOKUP(tbStoricoOrdini[[#This Row],[AGENTE]],tbAgenti[],2,FALSE)</f>
        <v>0.03</v>
      </c>
      <c r="P2624" s="2">
        <v>2686</v>
      </c>
      <c r="Q2624" s="2">
        <f>tbStoricoOrdini[[#This Row],[IMPORTO]]*tbStoricoOrdini[[#This Row],[% COMM.]]</f>
        <v>80.58</v>
      </c>
      <c r="R2624" s="2">
        <f>tbStoricoOrdini[[#This Row],[TOT. COMM.]]+tbStoricoOrdini[[#This Row],[IMPORTO]]</f>
        <v>2766.58</v>
      </c>
    </row>
    <row r="2625" spans="1:18">
      <c r="A2625" s="1">
        <v>43891</v>
      </c>
      <c r="B2625" s="7">
        <f>MONTH(tbStoricoOrdini[[#This Row],[DATA]])</f>
        <v>3</v>
      </c>
      <c r="C2625" t="s">
        <v>2720</v>
      </c>
      <c r="D2625" t="str">
        <f>RIGHT(tbStoricoOrdini[[#This Row],[ORDINE]],4)</f>
        <v>2622</v>
      </c>
      <c r="E2625" t="s">
        <v>51</v>
      </c>
      <c r="F2625" t="str">
        <f>VLOOKUP(tbStoricoOrdini[[#This Row],[CLIENTE]],tbClienti[],3,FALSE)</f>
        <v>Veneto</v>
      </c>
      <c r="G2625" t="str">
        <f>VLOOKUP(tbStoricoOrdini[[#This Row],[CLIENTE]],tbClienti[],7,FALSE)</f>
        <v>AC</v>
      </c>
      <c r="H2625" t="s">
        <v>72</v>
      </c>
      <c r="I2625" t="str">
        <f>IF(LEFT(tbStoricoOrdini[[#This Row],[ARTICOLO]],3) = "COG","COG",LEFT(tbStoricoOrdini[[#This Row],[ARTICOLO]],FIND(" ",tbStoricoOrdini[[#This Row],[ARTICOLO]])-1))</f>
        <v>EB06</v>
      </c>
      <c r="J2625" t="str">
        <f>MID(tbStoricoOrdini[[#This Row],[ARTICOLO]],FIND(" ",tbStoricoOrdini[[#This Row],[ARTICOLO]])+1,4)</f>
        <v>3000</v>
      </c>
      <c r="K2625" t="str">
        <f>IFERROR(RIGHT(tbStoricoOrdini[[#This Row],[ARTICOLO]],LEN(tbStoricoOrdini[[#This Row],[ARTICOLO]])-FIND(" ",tbStoricoOrdini[[#This Row],[ARTICOLO]],FIND(" ",tbStoricoOrdini[[#This Row],[ARTICOLO]]) +1)),"")</f>
        <v>Medium</v>
      </c>
      <c r="L2625" s="3">
        <f>VLOOKUP(tbStoricoOrdini[[#This Row],[ARTICOLO]],tbArticoli[],2,FALSE)</f>
        <v>120</v>
      </c>
      <c r="M2625" s="22">
        <f>tbStoricoOrdini[[#This Row],[IMPORTO]]/tbStoricoOrdini[[#This Row],[PREZZO]]</f>
        <v>114.125</v>
      </c>
      <c r="N2625" t="s">
        <v>6</v>
      </c>
      <c r="O2625" s="8">
        <f>VLOOKUP(tbStoricoOrdini[[#This Row],[AGENTE]],tbAgenti[],2,FALSE)</f>
        <v>7.4999999999999997E-2</v>
      </c>
      <c r="P2625" s="2">
        <v>13695</v>
      </c>
      <c r="Q2625" s="2">
        <f>tbStoricoOrdini[[#This Row],[IMPORTO]]*tbStoricoOrdini[[#This Row],[% COMM.]]</f>
        <v>1027.125</v>
      </c>
      <c r="R2625" s="2">
        <f>tbStoricoOrdini[[#This Row],[TOT. COMM.]]+tbStoricoOrdini[[#This Row],[IMPORTO]]</f>
        <v>14722.125</v>
      </c>
    </row>
    <row r="2626" spans="1:18">
      <c r="A2626" s="1">
        <v>43891</v>
      </c>
      <c r="B2626" s="7">
        <f>MONTH(tbStoricoOrdini[[#This Row],[DATA]])</f>
        <v>3</v>
      </c>
      <c r="C2626" t="s">
        <v>2721</v>
      </c>
      <c r="D2626" t="str">
        <f>RIGHT(tbStoricoOrdini[[#This Row],[ORDINE]],4)</f>
        <v>2623</v>
      </c>
      <c r="E2626" t="s">
        <v>51</v>
      </c>
      <c r="F2626" t="str">
        <f>VLOOKUP(tbStoricoOrdini[[#This Row],[CLIENTE]],tbClienti[],3,FALSE)</f>
        <v>Veneto</v>
      </c>
      <c r="G2626" t="str">
        <f>VLOOKUP(tbStoricoOrdini[[#This Row],[CLIENTE]],tbClienti[],7,FALSE)</f>
        <v>AC</v>
      </c>
      <c r="H2626" t="s">
        <v>72</v>
      </c>
      <c r="I2626" t="str">
        <f>IF(LEFT(tbStoricoOrdini[[#This Row],[ARTICOLO]],3) = "COG","COG",LEFT(tbStoricoOrdini[[#This Row],[ARTICOLO]],FIND(" ",tbStoricoOrdini[[#This Row],[ARTICOLO]])-1))</f>
        <v>EB06</v>
      </c>
      <c r="J2626" t="str">
        <f>MID(tbStoricoOrdini[[#This Row],[ARTICOLO]],FIND(" ",tbStoricoOrdini[[#This Row],[ARTICOLO]])+1,4)</f>
        <v>3000</v>
      </c>
      <c r="K2626" t="str">
        <f>IFERROR(RIGHT(tbStoricoOrdini[[#This Row],[ARTICOLO]],LEN(tbStoricoOrdini[[#This Row],[ARTICOLO]])-FIND(" ",tbStoricoOrdini[[#This Row],[ARTICOLO]],FIND(" ",tbStoricoOrdini[[#This Row],[ARTICOLO]]) +1)),"")</f>
        <v>Medium</v>
      </c>
      <c r="L2626" s="3">
        <f>VLOOKUP(tbStoricoOrdini[[#This Row],[ARTICOLO]],tbArticoli[],2,FALSE)</f>
        <v>120</v>
      </c>
      <c r="M2626" s="22">
        <f>tbStoricoOrdini[[#This Row],[IMPORTO]]/tbStoricoOrdini[[#This Row],[PREZZO]]</f>
        <v>27.225000000000001</v>
      </c>
      <c r="N2626" t="s">
        <v>9</v>
      </c>
      <c r="O2626" s="8">
        <f>VLOOKUP(tbStoricoOrdini[[#This Row],[AGENTE]],tbAgenti[],2,FALSE)</f>
        <v>0.05</v>
      </c>
      <c r="P2626" s="2">
        <v>3267</v>
      </c>
      <c r="Q2626" s="2">
        <f>tbStoricoOrdini[[#This Row],[IMPORTO]]*tbStoricoOrdini[[#This Row],[% COMM.]]</f>
        <v>163.35000000000002</v>
      </c>
      <c r="R2626" s="2">
        <f>tbStoricoOrdini[[#This Row],[TOT. COMM.]]+tbStoricoOrdini[[#This Row],[IMPORTO]]</f>
        <v>3430.35</v>
      </c>
    </row>
    <row r="2627" spans="1:18">
      <c r="A2627" s="1">
        <v>43891</v>
      </c>
      <c r="B2627" s="7">
        <f>MONTH(tbStoricoOrdini[[#This Row],[DATA]])</f>
        <v>3</v>
      </c>
      <c r="C2627" t="s">
        <v>2722</v>
      </c>
      <c r="D2627" t="str">
        <f>RIGHT(tbStoricoOrdini[[#This Row],[ORDINE]],4)</f>
        <v>2624</v>
      </c>
      <c r="E2627" t="s">
        <v>51</v>
      </c>
      <c r="F2627" t="str">
        <f>VLOOKUP(tbStoricoOrdini[[#This Row],[CLIENTE]],tbClienti[],3,FALSE)</f>
        <v>Veneto</v>
      </c>
      <c r="G2627" t="str">
        <f>VLOOKUP(tbStoricoOrdini[[#This Row],[CLIENTE]],tbClienti[],7,FALSE)</f>
        <v>AC</v>
      </c>
      <c r="H2627" t="s">
        <v>73</v>
      </c>
      <c r="I2627" t="str">
        <f>IF(LEFT(tbStoricoOrdini[[#This Row],[ARTICOLO]],3) = "COG","COG",LEFT(tbStoricoOrdini[[#This Row],[ARTICOLO]],FIND(" ",tbStoricoOrdini[[#This Row],[ARTICOLO]])-1))</f>
        <v>EB06</v>
      </c>
      <c r="J2627" t="str">
        <f>MID(tbStoricoOrdini[[#This Row],[ARTICOLO]],FIND(" ",tbStoricoOrdini[[#This Row],[ARTICOLO]])+1,4)</f>
        <v>3000</v>
      </c>
      <c r="K2627" t="str">
        <f>IFERROR(RIGHT(tbStoricoOrdini[[#This Row],[ARTICOLO]],LEN(tbStoricoOrdini[[#This Row],[ARTICOLO]])-FIND(" ",tbStoricoOrdini[[#This Row],[ARTICOLO]],FIND(" ",tbStoricoOrdini[[#This Row],[ARTICOLO]]) +1)),"")</f>
        <v>Plus</v>
      </c>
      <c r="L2627" s="3">
        <f>VLOOKUP(tbStoricoOrdini[[#This Row],[ARTICOLO]],tbArticoli[],2,FALSE)</f>
        <v>130</v>
      </c>
      <c r="M2627" s="22">
        <f>tbStoricoOrdini[[#This Row],[IMPORTO]]/tbStoricoOrdini[[#This Row],[PREZZO]]</f>
        <v>1.6384615384615384</v>
      </c>
      <c r="N2627" t="s">
        <v>39</v>
      </c>
      <c r="O2627" s="8">
        <f>VLOOKUP(tbStoricoOrdini[[#This Row],[AGENTE]],tbAgenti[],2,FALSE)</f>
        <v>0.05</v>
      </c>
      <c r="P2627" s="2">
        <v>213</v>
      </c>
      <c r="Q2627" s="2">
        <f>tbStoricoOrdini[[#This Row],[IMPORTO]]*tbStoricoOrdini[[#This Row],[% COMM.]]</f>
        <v>10.65</v>
      </c>
      <c r="R2627" s="2">
        <f>tbStoricoOrdini[[#This Row],[TOT. COMM.]]+tbStoricoOrdini[[#This Row],[IMPORTO]]</f>
        <v>223.65</v>
      </c>
    </row>
    <row r="2628" spans="1:18">
      <c r="A2628" s="1">
        <v>43891</v>
      </c>
      <c r="B2628" s="7">
        <f>MONTH(tbStoricoOrdini[[#This Row],[DATA]])</f>
        <v>3</v>
      </c>
      <c r="C2628" t="s">
        <v>2723</v>
      </c>
      <c r="D2628" t="str">
        <f>RIGHT(tbStoricoOrdini[[#This Row],[ORDINE]],4)</f>
        <v>2625</v>
      </c>
      <c r="E2628" t="s">
        <v>51</v>
      </c>
      <c r="F2628" t="str">
        <f>VLOOKUP(tbStoricoOrdini[[#This Row],[CLIENTE]],tbClienti[],3,FALSE)</f>
        <v>Veneto</v>
      </c>
      <c r="G2628" t="str">
        <f>VLOOKUP(tbStoricoOrdini[[#This Row],[CLIENTE]],tbClienti[],7,FALSE)</f>
        <v>AC</v>
      </c>
      <c r="H2628" t="s">
        <v>73</v>
      </c>
      <c r="I2628" t="str">
        <f>IF(LEFT(tbStoricoOrdini[[#This Row],[ARTICOLO]],3) = "COG","COG",LEFT(tbStoricoOrdini[[#This Row],[ARTICOLO]],FIND(" ",tbStoricoOrdini[[#This Row],[ARTICOLO]])-1))</f>
        <v>EB06</v>
      </c>
      <c r="J2628" t="str">
        <f>MID(tbStoricoOrdini[[#This Row],[ARTICOLO]],FIND(" ",tbStoricoOrdini[[#This Row],[ARTICOLO]])+1,4)</f>
        <v>3000</v>
      </c>
      <c r="K2628" t="str">
        <f>IFERROR(RIGHT(tbStoricoOrdini[[#This Row],[ARTICOLO]],LEN(tbStoricoOrdini[[#This Row],[ARTICOLO]])-FIND(" ",tbStoricoOrdini[[#This Row],[ARTICOLO]],FIND(" ",tbStoricoOrdini[[#This Row],[ARTICOLO]]) +1)),"")</f>
        <v>Plus</v>
      </c>
      <c r="L2628" s="3">
        <f>VLOOKUP(tbStoricoOrdini[[#This Row],[ARTICOLO]],tbArticoli[],2,FALSE)</f>
        <v>130</v>
      </c>
      <c r="M2628" s="22">
        <f>tbStoricoOrdini[[#This Row],[IMPORTO]]/tbStoricoOrdini[[#This Row],[PREZZO]]</f>
        <v>1.0461538461538462</v>
      </c>
      <c r="N2628" t="s">
        <v>18</v>
      </c>
      <c r="O2628" s="8">
        <f>VLOOKUP(tbStoricoOrdini[[#This Row],[AGENTE]],tbAgenti[],2,FALSE)</f>
        <v>0.03</v>
      </c>
      <c r="P2628" s="2">
        <v>136</v>
      </c>
      <c r="Q2628" s="2">
        <f>tbStoricoOrdini[[#This Row],[IMPORTO]]*tbStoricoOrdini[[#This Row],[% COMM.]]</f>
        <v>4.08</v>
      </c>
      <c r="R2628" s="2">
        <f>tbStoricoOrdini[[#This Row],[TOT. COMM.]]+tbStoricoOrdini[[#This Row],[IMPORTO]]</f>
        <v>140.08000000000001</v>
      </c>
    </row>
    <row r="2629" spans="1:18">
      <c r="A2629" s="1">
        <v>43891</v>
      </c>
      <c r="B2629" s="7">
        <f>MONTH(tbStoricoOrdini[[#This Row],[DATA]])</f>
        <v>3</v>
      </c>
      <c r="C2629" t="s">
        <v>2724</v>
      </c>
      <c r="D2629" t="str">
        <f>RIGHT(tbStoricoOrdini[[#This Row],[ORDINE]],4)</f>
        <v>2626</v>
      </c>
      <c r="E2629" t="s">
        <v>51</v>
      </c>
      <c r="F2629" t="str">
        <f>VLOOKUP(tbStoricoOrdini[[#This Row],[CLIENTE]],tbClienti[],3,FALSE)</f>
        <v>Veneto</v>
      </c>
      <c r="G2629" t="str">
        <f>VLOOKUP(tbStoricoOrdini[[#This Row],[CLIENTE]],tbClienti[],7,FALSE)</f>
        <v>AC</v>
      </c>
      <c r="H2629" t="s">
        <v>73</v>
      </c>
      <c r="I2629" t="str">
        <f>IF(LEFT(tbStoricoOrdini[[#This Row],[ARTICOLO]],3) = "COG","COG",LEFT(tbStoricoOrdini[[#This Row],[ARTICOLO]],FIND(" ",tbStoricoOrdini[[#This Row],[ARTICOLO]])-1))</f>
        <v>EB06</v>
      </c>
      <c r="J2629" t="str">
        <f>MID(tbStoricoOrdini[[#This Row],[ARTICOLO]],FIND(" ",tbStoricoOrdini[[#This Row],[ARTICOLO]])+1,4)</f>
        <v>3000</v>
      </c>
      <c r="K2629" t="str">
        <f>IFERROR(RIGHT(tbStoricoOrdini[[#This Row],[ARTICOLO]],LEN(tbStoricoOrdini[[#This Row],[ARTICOLO]])-FIND(" ",tbStoricoOrdini[[#This Row],[ARTICOLO]],FIND(" ",tbStoricoOrdini[[#This Row],[ARTICOLO]]) +1)),"")</f>
        <v>Plus</v>
      </c>
      <c r="L2629" s="3">
        <f>VLOOKUP(tbStoricoOrdini[[#This Row],[ARTICOLO]],tbArticoli[],2,FALSE)</f>
        <v>130</v>
      </c>
      <c r="M2629" s="22">
        <f>tbStoricoOrdini[[#This Row],[IMPORTO]]/tbStoricoOrdini[[#This Row],[PREZZO]]</f>
        <v>2.5384615384615383</v>
      </c>
      <c r="N2629" t="s">
        <v>6</v>
      </c>
      <c r="O2629" s="8">
        <f>VLOOKUP(tbStoricoOrdini[[#This Row],[AGENTE]],tbAgenti[],2,FALSE)</f>
        <v>7.4999999999999997E-2</v>
      </c>
      <c r="P2629" s="2">
        <v>330</v>
      </c>
      <c r="Q2629" s="2">
        <f>tbStoricoOrdini[[#This Row],[IMPORTO]]*tbStoricoOrdini[[#This Row],[% COMM.]]</f>
        <v>24.75</v>
      </c>
      <c r="R2629" s="2">
        <f>tbStoricoOrdini[[#This Row],[TOT. COMM.]]+tbStoricoOrdini[[#This Row],[IMPORTO]]</f>
        <v>354.75</v>
      </c>
    </row>
    <row r="2630" spans="1:18">
      <c r="A2630" s="1">
        <v>43891</v>
      </c>
      <c r="B2630" s="7">
        <f>MONTH(tbStoricoOrdini[[#This Row],[DATA]])</f>
        <v>3</v>
      </c>
      <c r="C2630" t="s">
        <v>2725</v>
      </c>
      <c r="D2630" t="str">
        <f>RIGHT(tbStoricoOrdini[[#This Row],[ORDINE]],4)</f>
        <v>2627</v>
      </c>
      <c r="E2630" t="s">
        <v>52</v>
      </c>
      <c r="F2630" t="str">
        <f>VLOOKUP(tbStoricoOrdini[[#This Row],[CLIENTE]],tbClienti[],3,FALSE)</f>
        <v>Lombardia</v>
      </c>
      <c r="G2630" t="str">
        <f>VLOOKUP(tbStoricoOrdini[[#This Row],[CLIENTE]],tbClienti[],7,FALSE)</f>
        <v>AC</v>
      </c>
      <c r="H2630" t="s">
        <v>78</v>
      </c>
      <c r="I2630" t="str">
        <f>IF(LEFT(tbStoricoOrdini[[#This Row],[ARTICOLO]],3) = "COG","COG",LEFT(tbStoricoOrdini[[#This Row],[ARTICOLO]],FIND(" ",tbStoricoOrdini[[#This Row],[ARTICOLO]])-1))</f>
        <v>COG</v>
      </c>
      <c r="J2630" t="str">
        <f>MID(tbStoricoOrdini[[#This Row],[ARTICOLO]],FIND(" ",tbStoricoOrdini[[#This Row],[ARTICOLO]])+1,4)</f>
        <v>3000</v>
      </c>
      <c r="K2630" t="str">
        <f>IFERROR(RIGHT(tbStoricoOrdini[[#This Row],[ARTICOLO]],LEN(tbStoricoOrdini[[#This Row],[ARTICOLO]])-FIND(" ",tbStoricoOrdini[[#This Row],[ARTICOLO]],FIND(" ",tbStoricoOrdini[[#This Row],[ARTICOLO]]) +1)),"")</f>
        <v>Medium</v>
      </c>
      <c r="L2630" s="3">
        <f>VLOOKUP(tbStoricoOrdini[[#This Row],[ARTICOLO]],tbArticoli[],2,FALSE)</f>
        <v>220</v>
      </c>
      <c r="M2630" s="22">
        <f>tbStoricoOrdini[[#This Row],[IMPORTO]]/tbStoricoOrdini[[#This Row],[PREZZO]]</f>
        <v>2921.6318181818183</v>
      </c>
      <c r="N2630" t="s">
        <v>9</v>
      </c>
      <c r="O2630" s="8">
        <f>VLOOKUP(tbStoricoOrdini[[#This Row],[AGENTE]],tbAgenti[],2,FALSE)</f>
        <v>0.05</v>
      </c>
      <c r="P2630" s="2">
        <v>642759</v>
      </c>
      <c r="Q2630" s="2">
        <f>tbStoricoOrdini[[#This Row],[IMPORTO]]*tbStoricoOrdini[[#This Row],[% COMM.]]</f>
        <v>32137.95</v>
      </c>
      <c r="R2630" s="2">
        <f>tbStoricoOrdini[[#This Row],[TOT. COMM.]]+tbStoricoOrdini[[#This Row],[IMPORTO]]</f>
        <v>674896.95</v>
      </c>
    </row>
    <row r="2631" spans="1:18">
      <c r="A2631" s="1">
        <v>43891</v>
      </c>
      <c r="B2631" s="7">
        <f>MONTH(tbStoricoOrdini[[#This Row],[DATA]])</f>
        <v>3</v>
      </c>
      <c r="C2631" t="s">
        <v>2726</v>
      </c>
      <c r="D2631" t="str">
        <f>RIGHT(tbStoricoOrdini[[#This Row],[ORDINE]],4)</f>
        <v>2628</v>
      </c>
      <c r="E2631" t="s">
        <v>52</v>
      </c>
      <c r="F2631" t="str">
        <f>VLOOKUP(tbStoricoOrdini[[#This Row],[CLIENTE]],tbClienti[],3,FALSE)</f>
        <v>Lombardia</v>
      </c>
      <c r="G2631" t="str">
        <f>VLOOKUP(tbStoricoOrdini[[#This Row],[CLIENTE]],tbClienti[],7,FALSE)</f>
        <v>AC</v>
      </c>
      <c r="H2631" t="s">
        <v>81</v>
      </c>
      <c r="I2631" t="str">
        <f>IF(LEFT(tbStoricoOrdini[[#This Row],[ARTICOLO]],3) = "COG","COG",LEFT(tbStoricoOrdini[[#This Row],[ARTICOLO]],FIND(" ",tbStoricoOrdini[[#This Row],[ARTICOLO]])-1))</f>
        <v>COG</v>
      </c>
      <c r="J2631" t="str">
        <f>MID(tbStoricoOrdini[[#This Row],[ARTICOLO]],FIND(" ",tbStoricoOrdini[[#This Row],[ARTICOLO]])+1,4)</f>
        <v>6000</v>
      </c>
      <c r="K2631" t="str">
        <f>IFERROR(RIGHT(tbStoricoOrdini[[#This Row],[ARTICOLO]],LEN(tbStoricoOrdini[[#This Row],[ARTICOLO]])-FIND(" ",tbStoricoOrdini[[#This Row],[ARTICOLO]],FIND(" ",tbStoricoOrdini[[#This Row],[ARTICOLO]]) +1)),"")</f>
        <v>Gold</v>
      </c>
      <c r="L2631" s="3">
        <f>VLOOKUP(tbStoricoOrdini[[#This Row],[ARTICOLO]],tbArticoli[],2,FALSE)</f>
        <v>450</v>
      </c>
      <c r="M2631" s="22">
        <f>tbStoricoOrdini[[#This Row],[IMPORTO]]/tbStoricoOrdini[[#This Row],[PREZZO]]</f>
        <v>216.51777777777778</v>
      </c>
      <c r="N2631" t="s">
        <v>9</v>
      </c>
      <c r="O2631" s="8">
        <f>VLOOKUP(tbStoricoOrdini[[#This Row],[AGENTE]],tbAgenti[],2,FALSE)</f>
        <v>0.05</v>
      </c>
      <c r="P2631" s="2">
        <v>97433</v>
      </c>
      <c r="Q2631" s="2">
        <f>tbStoricoOrdini[[#This Row],[IMPORTO]]*tbStoricoOrdini[[#This Row],[% COMM.]]</f>
        <v>4871.6500000000005</v>
      </c>
      <c r="R2631" s="2">
        <f>tbStoricoOrdini[[#This Row],[TOT. COMM.]]+tbStoricoOrdini[[#This Row],[IMPORTO]]</f>
        <v>102304.65</v>
      </c>
    </row>
    <row r="2632" spans="1:18">
      <c r="A2632" s="1">
        <v>43891</v>
      </c>
      <c r="B2632" s="7">
        <f>MONTH(tbStoricoOrdini[[#This Row],[DATA]])</f>
        <v>3</v>
      </c>
      <c r="C2632" t="s">
        <v>2727</v>
      </c>
      <c r="D2632" t="str">
        <f>RIGHT(tbStoricoOrdini[[#This Row],[ORDINE]],4)</f>
        <v>2629</v>
      </c>
      <c r="E2632" t="s">
        <v>52</v>
      </c>
      <c r="F2632" t="str">
        <f>VLOOKUP(tbStoricoOrdini[[#This Row],[CLIENTE]],tbClienti[],3,FALSE)</f>
        <v>Lombardia</v>
      </c>
      <c r="G2632" t="str">
        <f>VLOOKUP(tbStoricoOrdini[[#This Row],[CLIENTE]],tbClienti[],7,FALSE)</f>
        <v>AC</v>
      </c>
      <c r="H2632" t="s">
        <v>74</v>
      </c>
      <c r="I2632" t="str">
        <f>IF(LEFT(tbStoricoOrdini[[#This Row],[ARTICOLO]],3) = "COG","COG",LEFT(tbStoricoOrdini[[#This Row],[ARTICOLO]],FIND(" ",tbStoricoOrdini[[#This Row],[ARTICOLO]])-1))</f>
        <v>AVRC</v>
      </c>
      <c r="J2632" t="str">
        <f>MID(tbStoricoOrdini[[#This Row],[ARTICOLO]],FIND(" ",tbStoricoOrdini[[#This Row],[ARTICOLO]])+1,4)</f>
        <v>2500</v>
      </c>
      <c r="K2632" t="str">
        <f>IFERROR(RIGHT(tbStoricoOrdini[[#This Row],[ARTICOLO]],LEN(tbStoricoOrdini[[#This Row],[ARTICOLO]])-FIND(" ",tbStoricoOrdini[[#This Row],[ARTICOLO]],FIND(" ",tbStoricoOrdini[[#This Row],[ARTICOLO]]) +1)),"")</f>
        <v>Gold</v>
      </c>
      <c r="L2632" s="3">
        <f>VLOOKUP(tbStoricoOrdini[[#This Row],[ARTICOLO]],tbArticoli[],2,FALSE)</f>
        <v>500</v>
      </c>
      <c r="M2632" s="22">
        <f>tbStoricoOrdini[[#This Row],[IMPORTO]]/tbStoricoOrdini[[#This Row],[PREZZO]]</f>
        <v>171.316</v>
      </c>
      <c r="N2632" t="s">
        <v>9</v>
      </c>
      <c r="O2632" s="8">
        <f>VLOOKUP(tbStoricoOrdini[[#This Row],[AGENTE]],tbAgenti[],2,FALSE)</f>
        <v>0.05</v>
      </c>
      <c r="P2632" s="2">
        <v>85658</v>
      </c>
      <c r="Q2632" s="2">
        <f>tbStoricoOrdini[[#This Row],[IMPORTO]]*tbStoricoOrdini[[#This Row],[% COMM.]]</f>
        <v>4282.9000000000005</v>
      </c>
      <c r="R2632" s="2">
        <f>tbStoricoOrdini[[#This Row],[TOT. COMM.]]+tbStoricoOrdini[[#This Row],[IMPORTO]]</f>
        <v>89940.9</v>
      </c>
    </row>
    <row r="2633" spans="1:18">
      <c r="A2633" s="1">
        <v>43891</v>
      </c>
      <c r="B2633" s="7">
        <f>MONTH(tbStoricoOrdini[[#This Row],[DATA]])</f>
        <v>3</v>
      </c>
      <c r="C2633" t="s">
        <v>2728</v>
      </c>
      <c r="D2633" t="str">
        <f>RIGHT(tbStoricoOrdini[[#This Row],[ORDINE]],4)</f>
        <v>2630</v>
      </c>
      <c r="E2633" t="s">
        <v>52</v>
      </c>
      <c r="F2633" t="str">
        <f>VLOOKUP(tbStoricoOrdini[[#This Row],[CLIENTE]],tbClienti[],3,FALSE)</f>
        <v>Lombardia</v>
      </c>
      <c r="G2633" t="str">
        <f>VLOOKUP(tbStoricoOrdini[[#This Row],[CLIENTE]],tbClienti[],7,FALSE)</f>
        <v>AC</v>
      </c>
      <c r="H2633" t="s">
        <v>77</v>
      </c>
      <c r="I2633" t="str">
        <f>IF(LEFT(tbStoricoOrdini[[#This Row],[ARTICOLO]],3) = "COG","COG",LEFT(tbStoricoOrdini[[#This Row],[ARTICOLO]],FIND(" ",tbStoricoOrdini[[#This Row],[ARTICOLO]])-1))</f>
        <v>COG</v>
      </c>
      <c r="J2633" t="str">
        <f>MID(tbStoricoOrdini[[#This Row],[ARTICOLO]],FIND(" ",tbStoricoOrdini[[#This Row],[ARTICOLO]])+1,4)</f>
        <v>2000</v>
      </c>
      <c r="K2633" t="str">
        <f>IFERROR(RIGHT(tbStoricoOrdini[[#This Row],[ARTICOLO]],LEN(tbStoricoOrdini[[#This Row],[ARTICOLO]])-FIND(" ",tbStoricoOrdini[[#This Row],[ARTICOLO]],FIND(" ",tbStoricoOrdini[[#This Row],[ARTICOLO]]) +1)),"")</f>
        <v>Medium</v>
      </c>
      <c r="L2633" s="3">
        <f>VLOOKUP(tbStoricoOrdini[[#This Row],[ARTICOLO]],tbArticoli[],2,FALSE)</f>
        <v>200</v>
      </c>
      <c r="M2633" s="22">
        <f>tbStoricoOrdini[[#This Row],[IMPORTO]]/tbStoricoOrdini[[#This Row],[PREZZO]]</f>
        <v>2.0350000000000001</v>
      </c>
      <c r="N2633" t="s">
        <v>9</v>
      </c>
      <c r="O2633" s="8">
        <f>VLOOKUP(tbStoricoOrdini[[#This Row],[AGENTE]],tbAgenti[],2,FALSE)</f>
        <v>0.05</v>
      </c>
      <c r="P2633" s="2">
        <v>407</v>
      </c>
      <c r="Q2633" s="2">
        <f>tbStoricoOrdini[[#This Row],[IMPORTO]]*tbStoricoOrdini[[#This Row],[% COMM.]]</f>
        <v>20.350000000000001</v>
      </c>
      <c r="R2633" s="2">
        <f>tbStoricoOrdini[[#This Row],[TOT. COMM.]]+tbStoricoOrdini[[#This Row],[IMPORTO]]</f>
        <v>427.35</v>
      </c>
    </row>
    <row r="2634" spans="1:18">
      <c r="A2634" s="1">
        <v>43891</v>
      </c>
      <c r="B2634" s="7">
        <f>MONTH(tbStoricoOrdini[[#This Row],[DATA]])</f>
        <v>3</v>
      </c>
      <c r="C2634" t="s">
        <v>2729</v>
      </c>
      <c r="D2634" t="str">
        <f>RIGHT(tbStoricoOrdini[[#This Row],[ORDINE]],4)</f>
        <v>2631</v>
      </c>
      <c r="E2634" t="s">
        <v>52</v>
      </c>
      <c r="F2634" t="str">
        <f>VLOOKUP(tbStoricoOrdini[[#This Row],[CLIENTE]],tbClienti[],3,FALSE)</f>
        <v>Lombardia</v>
      </c>
      <c r="G2634" t="str">
        <f>VLOOKUP(tbStoricoOrdini[[#This Row],[CLIENTE]],tbClienti[],7,FALSE)</f>
        <v>AC</v>
      </c>
      <c r="H2634" t="s">
        <v>61</v>
      </c>
      <c r="I2634" t="str">
        <f>IF(LEFT(tbStoricoOrdini[[#This Row],[ARTICOLO]],3) = "COG","COG",LEFT(tbStoricoOrdini[[#This Row],[ARTICOLO]],FIND(" ",tbStoricoOrdini[[#This Row],[ARTICOLO]])-1))</f>
        <v>KLM</v>
      </c>
      <c r="J2634" t="str">
        <f>MID(tbStoricoOrdini[[#This Row],[ARTICOLO]],FIND(" ",tbStoricoOrdini[[#This Row],[ARTICOLO]])+1,4)</f>
        <v>5000</v>
      </c>
      <c r="K2634" t="str">
        <f>IFERROR(RIGHT(tbStoricoOrdini[[#This Row],[ARTICOLO]],LEN(tbStoricoOrdini[[#This Row],[ARTICOLO]])-FIND(" ",tbStoricoOrdini[[#This Row],[ARTICOLO]],FIND(" ",tbStoricoOrdini[[#This Row],[ARTICOLO]]) +1)),"")</f>
        <v>Medium</v>
      </c>
      <c r="L2634" s="3">
        <f>VLOOKUP(tbStoricoOrdini[[#This Row],[ARTICOLO]],tbArticoli[],2,FALSE)</f>
        <v>150</v>
      </c>
      <c r="M2634" s="22">
        <f>tbStoricoOrdini[[#This Row],[IMPORTO]]/tbStoricoOrdini[[#This Row],[PREZZO]]</f>
        <v>11.773333333333333</v>
      </c>
      <c r="N2634" t="s">
        <v>20</v>
      </c>
      <c r="O2634" s="8">
        <f>VLOOKUP(tbStoricoOrdini[[#This Row],[AGENTE]],tbAgenti[],2,FALSE)</f>
        <v>0.05</v>
      </c>
      <c r="P2634" s="2">
        <v>1766</v>
      </c>
      <c r="Q2634" s="2">
        <f>tbStoricoOrdini[[#This Row],[IMPORTO]]*tbStoricoOrdini[[#This Row],[% COMM.]]</f>
        <v>88.300000000000011</v>
      </c>
      <c r="R2634" s="2">
        <f>tbStoricoOrdini[[#This Row],[TOT. COMM.]]+tbStoricoOrdini[[#This Row],[IMPORTO]]</f>
        <v>1854.3</v>
      </c>
    </row>
    <row r="2635" spans="1:18">
      <c r="A2635" s="1">
        <v>43891</v>
      </c>
      <c r="B2635" s="7">
        <f>MONTH(tbStoricoOrdini[[#This Row],[DATA]])</f>
        <v>3</v>
      </c>
      <c r="C2635" t="s">
        <v>2730</v>
      </c>
      <c r="D2635" t="str">
        <f>RIGHT(tbStoricoOrdini[[#This Row],[ORDINE]],4)</f>
        <v>2632</v>
      </c>
      <c r="E2635" t="s">
        <v>52</v>
      </c>
      <c r="F2635" t="str">
        <f>VLOOKUP(tbStoricoOrdini[[#This Row],[CLIENTE]],tbClienti[],3,FALSE)</f>
        <v>Lombardia</v>
      </c>
      <c r="G2635" t="str">
        <f>VLOOKUP(tbStoricoOrdini[[#This Row],[CLIENTE]],tbClienti[],7,FALSE)</f>
        <v>AC</v>
      </c>
      <c r="H2635" t="s">
        <v>61</v>
      </c>
      <c r="I2635" t="str">
        <f>IF(LEFT(tbStoricoOrdini[[#This Row],[ARTICOLO]],3) = "COG","COG",LEFT(tbStoricoOrdini[[#This Row],[ARTICOLO]],FIND(" ",tbStoricoOrdini[[#This Row],[ARTICOLO]])-1))</f>
        <v>KLM</v>
      </c>
      <c r="J2635" t="str">
        <f>MID(tbStoricoOrdini[[#This Row],[ARTICOLO]],FIND(" ",tbStoricoOrdini[[#This Row],[ARTICOLO]])+1,4)</f>
        <v>5000</v>
      </c>
      <c r="K2635" t="str">
        <f>IFERROR(RIGHT(tbStoricoOrdini[[#This Row],[ARTICOLO]],LEN(tbStoricoOrdini[[#This Row],[ARTICOLO]])-FIND(" ",tbStoricoOrdini[[#This Row],[ARTICOLO]],FIND(" ",tbStoricoOrdini[[#This Row],[ARTICOLO]]) +1)),"")</f>
        <v>Medium</v>
      </c>
      <c r="L2635" s="3">
        <f>VLOOKUP(tbStoricoOrdini[[#This Row],[ARTICOLO]],tbArticoli[],2,FALSE)</f>
        <v>150</v>
      </c>
      <c r="M2635" s="22">
        <f>tbStoricoOrdini[[#This Row],[IMPORTO]]/tbStoricoOrdini[[#This Row],[PREZZO]]</f>
        <v>273.92666666666668</v>
      </c>
      <c r="N2635" t="s">
        <v>9</v>
      </c>
      <c r="O2635" s="8">
        <f>VLOOKUP(tbStoricoOrdini[[#This Row],[AGENTE]],tbAgenti[],2,FALSE)</f>
        <v>0.05</v>
      </c>
      <c r="P2635" s="2">
        <v>41089</v>
      </c>
      <c r="Q2635" s="2">
        <f>tbStoricoOrdini[[#This Row],[IMPORTO]]*tbStoricoOrdini[[#This Row],[% COMM.]]</f>
        <v>2054.4500000000003</v>
      </c>
      <c r="R2635" s="2">
        <f>tbStoricoOrdini[[#This Row],[TOT. COMM.]]+tbStoricoOrdini[[#This Row],[IMPORTO]]</f>
        <v>43143.45</v>
      </c>
    </row>
    <row r="2636" spans="1:18">
      <c r="A2636" s="1">
        <v>43891</v>
      </c>
      <c r="B2636" s="7">
        <f>MONTH(tbStoricoOrdini[[#This Row],[DATA]])</f>
        <v>3</v>
      </c>
      <c r="C2636" t="s">
        <v>2731</v>
      </c>
      <c r="D2636" t="str">
        <f>RIGHT(tbStoricoOrdini[[#This Row],[ORDINE]],4)</f>
        <v>2633</v>
      </c>
      <c r="E2636" t="s">
        <v>52</v>
      </c>
      <c r="F2636" t="str">
        <f>VLOOKUP(tbStoricoOrdini[[#This Row],[CLIENTE]],tbClienti[],3,FALSE)</f>
        <v>Lombardia</v>
      </c>
      <c r="G2636" t="str">
        <f>VLOOKUP(tbStoricoOrdini[[#This Row],[CLIENTE]],tbClienti[],7,FALSE)</f>
        <v>AC</v>
      </c>
      <c r="H2636" t="s">
        <v>79</v>
      </c>
      <c r="I2636" t="str">
        <f>IF(LEFT(tbStoricoOrdini[[#This Row],[ARTICOLO]],3) = "COG","COG",LEFT(tbStoricoOrdini[[#This Row],[ARTICOLO]],FIND(" ",tbStoricoOrdini[[#This Row],[ARTICOLO]])-1))</f>
        <v>COG</v>
      </c>
      <c r="J2636" t="str">
        <f>MID(tbStoricoOrdini[[#This Row],[ARTICOLO]],FIND(" ",tbStoricoOrdini[[#This Row],[ARTICOLO]])+1,4)</f>
        <v>4000</v>
      </c>
      <c r="K2636" t="str">
        <f>IFERROR(RIGHT(tbStoricoOrdini[[#This Row],[ARTICOLO]],LEN(tbStoricoOrdini[[#This Row],[ARTICOLO]])-FIND(" ",tbStoricoOrdini[[#This Row],[ARTICOLO]],FIND(" ",tbStoricoOrdini[[#This Row],[ARTICOLO]]) +1)),"")</f>
        <v>Plus</v>
      </c>
      <c r="L2636" s="3">
        <f>VLOOKUP(tbStoricoOrdini[[#This Row],[ARTICOLO]],tbArticoli[],2,FALSE)</f>
        <v>240</v>
      </c>
      <c r="M2636" s="22">
        <f>tbStoricoOrdini[[#This Row],[IMPORTO]]/tbStoricoOrdini[[#This Row],[PREZZO]]</f>
        <v>21.837499999999999</v>
      </c>
      <c r="N2636" t="s">
        <v>9</v>
      </c>
      <c r="O2636" s="8">
        <f>VLOOKUP(tbStoricoOrdini[[#This Row],[AGENTE]],tbAgenti[],2,FALSE)</f>
        <v>0.05</v>
      </c>
      <c r="P2636" s="2">
        <v>5241</v>
      </c>
      <c r="Q2636" s="2">
        <f>tbStoricoOrdini[[#This Row],[IMPORTO]]*tbStoricoOrdini[[#This Row],[% COMM.]]</f>
        <v>262.05</v>
      </c>
      <c r="R2636" s="2">
        <f>tbStoricoOrdini[[#This Row],[TOT. COMM.]]+tbStoricoOrdini[[#This Row],[IMPORTO]]</f>
        <v>5503.05</v>
      </c>
    </row>
    <row r="2637" spans="1:18">
      <c r="A2637" s="1">
        <v>43891</v>
      </c>
      <c r="B2637" s="7">
        <f>MONTH(tbStoricoOrdini[[#This Row],[DATA]])</f>
        <v>3</v>
      </c>
      <c r="C2637" t="s">
        <v>2732</v>
      </c>
      <c r="D2637" t="str">
        <f>RIGHT(tbStoricoOrdini[[#This Row],[ORDINE]],4)</f>
        <v>2634</v>
      </c>
      <c r="E2637" t="s">
        <v>52</v>
      </c>
      <c r="F2637" t="str">
        <f>VLOOKUP(tbStoricoOrdini[[#This Row],[CLIENTE]],tbClienti[],3,FALSE)</f>
        <v>Lombardia</v>
      </c>
      <c r="G2637" t="str">
        <f>VLOOKUP(tbStoricoOrdini[[#This Row],[CLIENTE]],tbClienti[],7,FALSE)</f>
        <v>AC</v>
      </c>
      <c r="H2637" t="s">
        <v>60</v>
      </c>
      <c r="I2637" t="str">
        <f>IF(LEFT(tbStoricoOrdini[[#This Row],[ARTICOLO]],3) = "COG","COG",LEFT(tbStoricoOrdini[[#This Row],[ARTICOLO]],FIND(" ",tbStoricoOrdini[[#This Row],[ARTICOLO]])-1))</f>
        <v>KLM</v>
      </c>
      <c r="J2637" t="str">
        <f>MID(tbStoricoOrdini[[#This Row],[ARTICOLO]],FIND(" ",tbStoricoOrdini[[#This Row],[ARTICOLO]])+1,4)</f>
        <v>5000</v>
      </c>
      <c r="K2637" t="str">
        <f>IFERROR(RIGHT(tbStoricoOrdini[[#This Row],[ARTICOLO]],LEN(tbStoricoOrdini[[#This Row],[ARTICOLO]])-FIND(" ",tbStoricoOrdini[[#This Row],[ARTICOLO]],FIND(" ",tbStoricoOrdini[[#This Row],[ARTICOLO]]) +1)),"")</f>
        <v>Plus</v>
      </c>
      <c r="L2637" s="3">
        <f>VLOOKUP(tbStoricoOrdini[[#This Row],[ARTICOLO]],tbArticoli[],2,FALSE)</f>
        <v>175</v>
      </c>
      <c r="M2637" s="22">
        <f>tbStoricoOrdini[[#This Row],[IMPORTO]]/tbStoricoOrdini[[#This Row],[PREZZO]]</f>
        <v>2.12</v>
      </c>
      <c r="N2637" t="s">
        <v>20</v>
      </c>
      <c r="O2637" s="8">
        <f>VLOOKUP(tbStoricoOrdini[[#This Row],[AGENTE]],tbAgenti[],2,FALSE)</f>
        <v>0.05</v>
      </c>
      <c r="P2637" s="2">
        <v>371</v>
      </c>
      <c r="Q2637" s="2">
        <f>tbStoricoOrdini[[#This Row],[IMPORTO]]*tbStoricoOrdini[[#This Row],[% COMM.]]</f>
        <v>18.55</v>
      </c>
      <c r="R2637" s="2">
        <f>tbStoricoOrdini[[#This Row],[TOT. COMM.]]+tbStoricoOrdini[[#This Row],[IMPORTO]]</f>
        <v>389.55</v>
      </c>
    </row>
    <row r="2638" spans="1:18">
      <c r="A2638" s="1">
        <v>43891</v>
      </c>
      <c r="B2638" s="7">
        <f>MONTH(tbStoricoOrdini[[#This Row],[DATA]])</f>
        <v>3</v>
      </c>
      <c r="C2638" t="s">
        <v>2733</v>
      </c>
      <c r="D2638" t="str">
        <f>RIGHT(tbStoricoOrdini[[#This Row],[ORDINE]],4)</f>
        <v>2635</v>
      </c>
      <c r="E2638" t="s">
        <v>52</v>
      </c>
      <c r="F2638" t="str">
        <f>VLOOKUP(tbStoricoOrdini[[#This Row],[CLIENTE]],tbClienti[],3,FALSE)</f>
        <v>Lombardia</v>
      </c>
      <c r="G2638" t="str">
        <f>VLOOKUP(tbStoricoOrdini[[#This Row],[CLIENTE]],tbClienti[],7,FALSE)</f>
        <v>AC</v>
      </c>
      <c r="H2638" t="s">
        <v>63</v>
      </c>
      <c r="I2638" t="str">
        <f>IF(LEFT(tbStoricoOrdini[[#This Row],[ARTICOLO]],3) = "COG","COG",LEFT(tbStoricoOrdini[[#This Row],[ARTICOLO]],FIND(" ",tbStoricoOrdini[[#This Row],[ARTICOLO]])-1))</f>
        <v>KLM</v>
      </c>
      <c r="J2638" t="str">
        <f>MID(tbStoricoOrdini[[#This Row],[ARTICOLO]],FIND(" ",tbStoricoOrdini[[#This Row],[ARTICOLO]])+1,4)</f>
        <v>3000</v>
      </c>
      <c r="K2638" t="str">
        <f>IFERROR(RIGHT(tbStoricoOrdini[[#This Row],[ARTICOLO]],LEN(tbStoricoOrdini[[#This Row],[ARTICOLO]])-FIND(" ",tbStoricoOrdini[[#This Row],[ARTICOLO]],FIND(" ",tbStoricoOrdini[[#This Row],[ARTICOLO]]) +1)),"")</f>
        <v>Plus</v>
      </c>
      <c r="L2638" s="3">
        <f>VLOOKUP(tbStoricoOrdini[[#This Row],[ARTICOLO]],tbArticoli[],2,FALSE)</f>
        <v>145</v>
      </c>
      <c r="M2638" s="22">
        <f>tbStoricoOrdini[[#This Row],[IMPORTO]]/tbStoricoOrdini[[#This Row],[PREZZO]]</f>
        <v>78.572413793103451</v>
      </c>
      <c r="N2638" t="s">
        <v>20</v>
      </c>
      <c r="O2638" s="8">
        <f>VLOOKUP(tbStoricoOrdini[[#This Row],[AGENTE]],tbAgenti[],2,FALSE)</f>
        <v>0.05</v>
      </c>
      <c r="P2638" s="2">
        <v>11393</v>
      </c>
      <c r="Q2638" s="2">
        <f>tbStoricoOrdini[[#This Row],[IMPORTO]]*tbStoricoOrdini[[#This Row],[% COMM.]]</f>
        <v>569.65</v>
      </c>
      <c r="R2638" s="2">
        <f>tbStoricoOrdini[[#This Row],[TOT. COMM.]]+tbStoricoOrdini[[#This Row],[IMPORTO]]</f>
        <v>11962.65</v>
      </c>
    </row>
    <row r="2639" spans="1:18">
      <c r="A2639" s="1">
        <v>43891</v>
      </c>
      <c r="B2639" s="7">
        <f>MONTH(tbStoricoOrdini[[#This Row],[DATA]])</f>
        <v>3</v>
      </c>
      <c r="C2639" t="s">
        <v>2734</v>
      </c>
      <c r="D2639" t="str">
        <f>RIGHT(tbStoricoOrdini[[#This Row],[ORDINE]],4)</f>
        <v>2636</v>
      </c>
      <c r="E2639" t="s">
        <v>52</v>
      </c>
      <c r="F2639" t="str">
        <f>VLOOKUP(tbStoricoOrdini[[#This Row],[CLIENTE]],tbClienti[],3,FALSE)</f>
        <v>Lombardia</v>
      </c>
      <c r="G2639" t="str">
        <f>VLOOKUP(tbStoricoOrdini[[#This Row],[CLIENTE]],tbClienti[],7,FALSE)</f>
        <v>AC</v>
      </c>
      <c r="H2639" t="s">
        <v>63</v>
      </c>
      <c r="I2639" t="str">
        <f>IF(LEFT(tbStoricoOrdini[[#This Row],[ARTICOLO]],3) = "COG","COG",LEFT(tbStoricoOrdini[[#This Row],[ARTICOLO]],FIND(" ",tbStoricoOrdini[[#This Row],[ARTICOLO]])-1))</f>
        <v>KLM</v>
      </c>
      <c r="J2639" t="str">
        <f>MID(tbStoricoOrdini[[#This Row],[ARTICOLO]],FIND(" ",tbStoricoOrdini[[#This Row],[ARTICOLO]])+1,4)</f>
        <v>3000</v>
      </c>
      <c r="K2639" t="str">
        <f>IFERROR(RIGHT(tbStoricoOrdini[[#This Row],[ARTICOLO]],LEN(tbStoricoOrdini[[#This Row],[ARTICOLO]])-FIND(" ",tbStoricoOrdini[[#This Row],[ARTICOLO]],FIND(" ",tbStoricoOrdini[[#This Row],[ARTICOLO]]) +1)),"")</f>
        <v>Plus</v>
      </c>
      <c r="L2639" s="3">
        <f>VLOOKUP(tbStoricoOrdini[[#This Row],[ARTICOLO]],tbArticoli[],2,FALSE)</f>
        <v>145</v>
      </c>
      <c r="M2639" s="22">
        <f>tbStoricoOrdini[[#This Row],[IMPORTO]]/tbStoricoOrdini[[#This Row],[PREZZO]]</f>
        <v>2062.4551724137932</v>
      </c>
      <c r="N2639" t="s">
        <v>9</v>
      </c>
      <c r="O2639" s="8">
        <f>VLOOKUP(tbStoricoOrdini[[#This Row],[AGENTE]],tbAgenti[],2,FALSE)</f>
        <v>0.05</v>
      </c>
      <c r="P2639" s="2">
        <v>299056</v>
      </c>
      <c r="Q2639" s="2">
        <f>tbStoricoOrdini[[#This Row],[IMPORTO]]*tbStoricoOrdini[[#This Row],[% COMM.]]</f>
        <v>14952.800000000001</v>
      </c>
      <c r="R2639" s="2">
        <f>tbStoricoOrdini[[#This Row],[TOT. COMM.]]+tbStoricoOrdini[[#This Row],[IMPORTO]]</f>
        <v>314008.8</v>
      </c>
    </row>
    <row r="2640" spans="1:18">
      <c r="A2640" s="1">
        <v>43891</v>
      </c>
      <c r="B2640" s="7">
        <f>MONTH(tbStoricoOrdini[[#This Row],[DATA]])</f>
        <v>3</v>
      </c>
      <c r="C2640" t="s">
        <v>2735</v>
      </c>
      <c r="D2640" t="str">
        <f>RIGHT(tbStoricoOrdini[[#This Row],[ORDINE]],4)</f>
        <v>2637</v>
      </c>
      <c r="E2640" t="s">
        <v>52</v>
      </c>
      <c r="F2640" t="str">
        <f>VLOOKUP(tbStoricoOrdini[[#This Row],[CLIENTE]],tbClienti[],3,FALSE)</f>
        <v>Lombardia</v>
      </c>
      <c r="G2640" t="str">
        <f>VLOOKUP(tbStoricoOrdini[[#This Row],[CLIENTE]],tbClienti[],7,FALSE)</f>
        <v>AC</v>
      </c>
      <c r="H2640" t="s">
        <v>66</v>
      </c>
      <c r="I2640" t="str">
        <f>IF(LEFT(tbStoricoOrdini[[#This Row],[ARTICOLO]],3) = "COG","COG",LEFT(tbStoricoOrdini[[#This Row],[ARTICOLO]],FIND(" ",tbStoricoOrdini[[#This Row],[ARTICOLO]])-1))</f>
        <v>BAG</v>
      </c>
      <c r="J2640" t="str">
        <f>MID(tbStoricoOrdini[[#This Row],[ARTICOLO]],FIND(" ",tbStoricoOrdini[[#This Row],[ARTICOLO]])+1,4)</f>
        <v>2500</v>
      </c>
      <c r="K2640" t="str">
        <f>IFERROR(RIGHT(tbStoricoOrdini[[#This Row],[ARTICOLO]],LEN(tbStoricoOrdini[[#This Row],[ARTICOLO]])-FIND(" ",tbStoricoOrdini[[#This Row],[ARTICOLO]],FIND(" ",tbStoricoOrdini[[#This Row],[ARTICOLO]]) +1)),"")</f>
        <v>Plus</v>
      </c>
      <c r="L2640" s="3">
        <f>VLOOKUP(tbStoricoOrdini[[#This Row],[ARTICOLO]],tbArticoli[],2,FALSE)</f>
        <v>220</v>
      </c>
      <c r="M2640" s="22">
        <f>tbStoricoOrdini[[#This Row],[IMPORTO]]/tbStoricoOrdini[[#This Row],[PREZZO]]</f>
        <v>0.13636363636363635</v>
      </c>
      <c r="N2640" t="s">
        <v>20</v>
      </c>
      <c r="O2640" s="8">
        <f>VLOOKUP(tbStoricoOrdini[[#This Row],[AGENTE]],tbAgenti[],2,FALSE)</f>
        <v>0.05</v>
      </c>
      <c r="P2640" s="2">
        <v>30</v>
      </c>
      <c r="Q2640" s="2">
        <f>tbStoricoOrdini[[#This Row],[IMPORTO]]*tbStoricoOrdini[[#This Row],[% COMM.]]</f>
        <v>1.5</v>
      </c>
      <c r="R2640" s="2">
        <f>tbStoricoOrdini[[#This Row],[TOT. COMM.]]+tbStoricoOrdini[[#This Row],[IMPORTO]]</f>
        <v>31.5</v>
      </c>
    </row>
    <row r="2641" spans="1:18">
      <c r="A2641" s="1">
        <v>43891</v>
      </c>
      <c r="B2641" s="7">
        <f>MONTH(tbStoricoOrdini[[#This Row],[DATA]])</f>
        <v>3</v>
      </c>
      <c r="C2641" t="s">
        <v>2736</v>
      </c>
      <c r="D2641" t="str">
        <f>RIGHT(tbStoricoOrdini[[#This Row],[ORDINE]],4)</f>
        <v>2638</v>
      </c>
      <c r="E2641" t="s">
        <v>52</v>
      </c>
      <c r="F2641" t="str">
        <f>VLOOKUP(tbStoricoOrdini[[#This Row],[CLIENTE]],tbClienti[],3,FALSE)</f>
        <v>Lombardia</v>
      </c>
      <c r="G2641" t="str">
        <f>VLOOKUP(tbStoricoOrdini[[#This Row],[CLIENTE]],tbClienti[],7,FALSE)</f>
        <v>AC</v>
      </c>
      <c r="H2641" t="s">
        <v>66</v>
      </c>
      <c r="I2641" t="str">
        <f>IF(LEFT(tbStoricoOrdini[[#This Row],[ARTICOLO]],3) = "COG","COG",LEFT(tbStoricoOrdini[[#This Row],[ARTICOLO]],FIND(" ",tbStoricoOrdini[[#This Row],[ARTICOLO]])-1))</f>
        <v>BAG</v>
      </c>
      <c r="J2641" t="str">
        <f>MID(tbStoricoOrdini[[#This Row],[ARTICOLO]],FIND(" ",tbStoricoOrdini[[#This Row],[ARTICOLO]])+1,4)</f>
        <v>2500</v>
      </c>
      <c r="K2641" t="str">
        <f>IFERROR(RIGHT(tbStoricoOrdini[[#This Row],[ARTICOLO]],LEN(tbStoricoOrdini[[#This Row],[ARTICOLO]])-FIND(" ",tbStoricoOrdini[[#This Row],[ARTICOLO]],FIND(" ",tbStoricoOrdini[[#This Row],[ARTICOLO]]) +1)),"")</f>
        <v>Plus</v>
      </c>
      <c r="L2641" s="3">
        <f>VLOOKUP(tbStoricoOrdini[[#This Row],[ARTICOLO]],tbArticoli[],2,FALSE)</f>
        <v>220</v>
      </c>
      <c r="M2641" s="22">
        <f>tbStoricoOrdini[[#This Row],[IMPORTO]]/tbStoricoOrdini[[#This Row],[PREZZO]]</f>
        <v>5.7045454545454541</v>
      </c>
      <c r="N2641" t="s">
        <v>9</v>
      </c>
      <c r="O2641" s="8">
        <f>VLOOKUP(tbStoricoOrdini[[#This Row],[AGENTE]],tbAgenti[],2,FALSE)</f>
        <v>0.05</v>
      </c>
      <c r="P2641" s="2">
        <v>1255</v>
      </c>
      <c r="Q2641" s="2">
        <f>tbStoricoOrdini[[#This Row],[IMPORTO]]*tbStoricoOrdini[[#This Row],[% COMM.]]</f>
        <v>62.75</v>
      </c>
      <c r="R2641" s="2">
        <f>tbStoricoOrdini[[#This Row],[TOT. COMM.]]+tbStoricoOrdini[[#This Row],[IMPORTO]]</f>
        <v>1317.75</v>
      </c>
    </row>
    <row r="2642" spans="1:18">
      <c r="A2642" s="1">
        <v>43891</v>
      </c>
      <c r="B2642" s="7">
        <f>MONTH(tbStoricoOrdini[[#This Row],[DATA]])</f>
        <v>3</v>
      </c>
      <c r="C2642" t="s">
        <v>2737</v>
      </c>
      <c r="D2642" t="str">
        <f>RIGHT(tbStoricoOrdini[[#This Row],[ORDINE]],4)</f>
        <v>2639</v>
      </c>
      <c r="E2642" t="s">
        <v>52</v>
      </c>
      <c r="F2642" t="str">
        <f>VLOOKUP(tbStoricoOrdini[[#This Row],[CLIENTE]],tbClienti[],3,FALSE)</f>
        <v>Lombardia</v>
      </c>
      <c r="G2642" t="str">
        <f>VLOOKUP(tbStoricoOrdini[[#This Row],[CLIENTE]],tbClienti[],7,FALSE)</f>
        <v>AC</v>
      </c>
      <c r="H2642" t="s">
        <v>80</v>
      </c>
      <c r="I2642" t="str">
        <f>IF(LEFT(tbStoricoOrdini[[#This Row],[ARTICOLO]],3) = "COG","COG",LEFT(tbStoricoOrdini[[#This Row],[ARTICOLO]],FIND(" ",tbStoricoOrdini[[#This Row],[ARTICOLO]])-1))</f>
        <v>COG</v>
      </c>
      <c r="J2642" t="str">
        <f>MID(tbStoricoOrdini[[#This Row],[ARTICOLO]],FIND(" ",tbStoricoOrdini[[#This Row],[ARTICOLO]])+1,4)</f>
        <v>5000</v>
      </c>
      <c r="K2642" t="str">
        <f>IFERROR(RIGHT(tbStoricoOrdini[[#This Row],[ARTICOLO]],LEN(tbStoricoOrdini[[#This Row],[ARTICOLO]])-FIND(" ",tbStoricoOrdini[[#This Row],[ARTICOLO]],FIND(" ",tbStoricoOrdini[[#This Row],[ARTICOLO]]) +1)),"")</f>
        <v>Silver</v>
      </c>
      <c r="L2642" s="3">
        <f>VLOOKUP(tbStoricoOrdini[[#This Row],[ARTICOLO]],tbArticoli[],2,FALSE)</f>
        <v>300</v>
      </c>
      <c r="M2642" s="22">
        <f>tbStoricoOrdini[[#This Row],[IMPORTO]]/tbStoricoOrdini[[#This Row],[PREZZO]]</f>
        <v>0.80666666666666664</v>
      </c>
      <c r="N2642" t="s">
        <v>9</v>
      </c>
      <c r="O2642" s="8">
        <f>VLOOKUP(tbStoricoOrdini[[#This Row],[AGENTE]],tbAgenti[],2,FALSE)</f>
        <v>0.05</v>
      </c>
      <c r="P2642" s="2">
        <v>242</v>
      </c>
      <c r="Q2642" s="2">
        <f>tbStoricoOrdini[[#This Row],[IMPORTO]]*tbStoricoOrdini[[#This Row],[% COMM.]]</f>
        <v>12.100000000000001</v>
      </c>
      <c r="R2642" s="2">
        <f>tbStoricoOrdini[[#This Row],[TOT. COMM.]]+tbStoricoOrdini[[#This Row],[IMPORTO]]</f>
        <v>254.1</v>
      </c>
    </row>
    <row r="2643" spans="1:18">
      <c r="A2643" s="1">
        <v>43891</v>
      </c>
      <c r="B2643" s="7">
        <f>MONTH(tbStoricoOrdini[[#This Row],[DATA]])</f>
        <v>3</v>
      </c>
      <c r="C2643" t="s">
        <v>2738</v>
      </c>
      <c r="D2643" t="str">
        <f>RIGHT(tbStoricoOrdini[[#This Row],[ORDINE]],4)</f>
        <v>2640</v>
      </c>
      <c r="E2643" t="s">
        <v>52</v>
      </c>
      <c r="F2643" t="str">
        <f>VLOOKUP(tbStoricoOrdini[[#This Row],[CLIENTE]],tbClienti[],3,FALSE)</f>
        <v>Lombardia</v>
      </c>
      <c r="G2643" t="str">
        <f>VLOOKUP(tbStoricoOrdini[[#This Row],[CLIENTE]],tbClienti[],7,FALSE)</f>
        <v>AC</v>
      </c>
      <c r="H2643" t="s">
        <v>69</v>
      </c>
      <c r="I2643" t="str">
        <f>IF(LEFT(tbStoricoOrdini[[#This Row],[ARTICOLO]],3) = "COG","COG",LEFT(tbStoricoOrdini[[#This Row],[ARTICOLO]],FIND(" ",tbStoricoOrdini[[#This Row],[ARTICOLO]])-1))</f>
        <v>BAG</v>
      </c>
      <c r="J2643" t="str">
        <f>MID(tbStoricoOrdini[[#This Row],[ARTICOLO]],FIND(" ",tbStoricoOrdini[[#This Row],[ARTICOLO]])+1,4)</f>
        <v>1121</v>
      </c>
      <c r="K2643" t="str">
        <f>IFERROR(RIGHT(tbStoricoOrdini[[#This Row],[ARTICOLO]],LEN(tbStoricoOrdini[[#This Row],[ARTICOLO]])-FIND(" ",tbStoricoOrdini[[#This Row],[ARTICOLO]],FIND(" ",tbStoricoOrdini[[#This Row],[ARTICOLO]]) +1)),"")</f>
        <v>Gold</v>
      </c>
      <c r="L2643" s="3">
        <f>VLOOKUP(tbStoricoOrdini[[#This Row],[ARTICOLO]],tbArticoli[],2,FALSE)</f>
        <v>230</v>
      </c>
      <c r="M2643" s="22">
        <f>tbStoricoOrdini[[#This Row],[IMPORTO]]/tbStoricoOrdini[[#This Row],[PREZZO]]</f>
        <v>1056.2434782608696</v>
      </c>
      <c r="N2643" t="s">
        <v>9</v>
      </c>
      <c r="O2643" s="8">
        <f>VLOOKUP(tbStoricoOrdini[[#This Row],[AGENTE]],tbAgenti[],2,FALSE)</f>
        <v>0.05</v>
      </c>
      <c r="P2643" s="2">
        <v>242936</v>
      </c>
      <c r="Q2643" s="2">
        <f>tbStoricoOrdini[[#This Row],[IMPORTO]]*tbStoricoOrdini[[#This Row],[% COMM.]]</f>
        <v>12146.800000000001</v>
      </c>
      <c r="R2643" s="2">
        <f>tbStoricoOrdini[[#This Row],[TOT. COMM.]]+tbStoricoOrdini[[#This Row],[IMPORTO]]</f>
        <v>255082.8</v>
      </c>
    </row>
    <row r="2644" spans="1:18">
      <c r="A2644" s="1">
        <v>43891</v>
      </c>
      <c r="B2644" s="7">
        <f>MONTH(tbStoricoOrdini[[#This Row],[DATA]])</f>
        <v>3</v>
      </c>
      <c r="C2644" t="s">
        <v>2739</v>
      </c>
      <c r="D2644" t="str">
        <f>RIGHT(tbStoricoOrdini[[#This Row],[ORDINE]],4)</f>
        <v>2641</v>
      </c>
      <c r="E2644" t="s">
        <v>52</v>
      </c>
      <c r="F2644" t="str">
        <f>VLOOKUP(tbStoricoOrdini[[#This Row],[CLIENTE]],tbClienti[],3,FALSE)</f>
        <v>Lombardia</v>
      </c>
      <c r="G2644" t="str">
        <f>VLOOKUP(tbStoricoOrdini[[#This Row],[CLIENTE]],tbClienti[],7,FALSE)</f>
        <v>AC</v>
      </c>
      <c r="H2644" t="s">
        <v>83</v>
      </c>
      <c r="I2644" t="str">
        <f>IF(LEFT(tbStoricoOrdini[[#This Row],[ARTICOLO]],3) = "COG","COG",LEFT(tbStoricoOrdini[[#This Row],[ARTICOLO]],FIND(" ",tbStoricoOrdini[[#This Row],[ARTICOLO]])-1))</f>
        <v>COG</v>
      </c>
      <c r="J2644" t="str">
        <f>MID(tbStoricoOrdini[[#This Row],[ARTICOLO]],FIND(" ",tbStoricoOrdini[[#This Row],[ARTICOLO]])+1,4)</f>
        <v>8000</v>
      </c>
      <c r="K2644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2644" s="3">
        <f>VLOOKUP(tbStoricoOrdini[[#This Row],[ARTICOLO]],tbArticoli[],2,FALSE)</f>
        <v>670</v>
      </c>
      <c r="M2644" s="22">
        <f>tbStoricoOrdini[[#This Row],[IMPORTO]]/tbStoricoOrdini[[#This Row],[PREZZO]]</f>
        <v>25.33731343283582</v>
      </c>
      <c r="N2644" t="s">
        <v>9</v>
      </c>
      <c r="O2644" s="8">
        <f>VLOOKUP(tbStoricoOrdini[[#This Row],[AGENTE]],tbAgenti[],2,FALSE)</f>
        <v>0.05</v>
      </c>
      <c r="P2644" s="2">
        <v>16976</v>
      </c>
      <c r="Q2644" s="2">
        <f>tbStoricoOrdini[[#This Row],[IMPORTO]]*tbStoricoOrdini[[#This Row],[% COMM.]]</f>
        <v>848.80000000000007</v>
      </c>
      <c r="R2644" s="2">
        <f>tbStoricoOrdini[[#This Row],[TOT. COMM.]]+tbStoricoOrdini[[#This Row],[IMPORTO]]</f>
        <v>17824.8</v>
      </c>
    </row>
    <row r="2645" spans="1:18">
      <c r="A2645" s="1">
        <v>43891</v>
      </c>
      <c r="B2645" s="7">
        <f>MONTH(tbStoricoOrdini[[#This Row],[DATA]])</f>
        <v>3</v>
      </c>
      <c r="C2645" t="s">
        <v>2740</v>
      </c>
      <c r="D2645" t="str">
        <f>RIGHT(tbStoricoOrdini[[#This Row],[ORDINE]],4)</f>
        <v>2642</v>
      </c>
      <c r="E2645" t="s">
        <v>52</v>
      </c>
      <c r="F2645" t="str">
        <f>VLOOKUP(tbStoricoOrdini[[#This Row],[CLIENTE]],tbClienti[],3,FALSE)</f>
        <v>Lombardia</v>
      </c>
      <c r="G2645" t="str">
        <f>VLOOKUP(tbStoricoOrdini[[#This Row],[CLIENTE]],tbClienti[],7,FALSE)</f>
        <v>AC</v>
      </c>
      <c r="H2645" t="s">
        <v>70</v>
      </c>
      <c r="I2645" t="str">
        <f>IF(LEFT(tbStoricoOrdini[[#This Row],[ARTICOLO]],3) = "COG","COG",LEFT(tbStoricoOrdini[[#This Row],[ARTICOLO]],FIND(" ",tbStoricoOrdini[[#This Row],[ARTICOLO]])-1))</f>
        <v>EB08</v>
      </c>
      <c r="J2645" t="str">
        <f>MID(tbStoricoOrdini[[#This Row],[ARTICOLO]],FIND(" ",tbStoricoOrdini[[#This Row],[ARTICOLO]])+1,4)</f>
        <v>7500</v>
      </c>
      <c r="K2645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2645" s="3">
        <f>VLOOKUP(tbStoricoOrdini[[#This Row],[ARTICOLO]],tbArticoli[],2,FALSE)</f>
        <v>180</v>
      </c>
      <c r="M2645" s="22">
        <f>tbStoricoOrdini[[#This Row],[IMPORTO]]/tbStoricoOrdini[[#This Row],[PREZZO]]</f>
        <v>1.8444444444444446</v>
      </c>
      <c r="N2645" t="s">
        <v>9</v>
      </c>
      <c r="O2645" s="8">
        <f>VLOOKUP(tbStoricoOrdini[[#This Row],[AGENTE]],tbAgenti[],2,FALSE)</f>
        <v>0.05</v>
      </c>
      <c r="P2645" s="2">
        <v>332</v>
      </c>
      <c r="Q2645" s="2">
        <f>tbStoricoOrdini[[#This Row],[IMPORTO]]*tbStoricoOrdini[[#This Row],[% COMM.]]</f>
        <v>16.600000000000001</v>
      </c>
      <c r="R2645" s="2">
        <f>tbStoricoOrdini[[#This Row],[TOT. COMM.]]+tbStoricoOrdini[[#This Row],[IMPORTO]]</f>
        <v>348.6</v>
      </c>
    </row>
    <row r="2646" spans="1:18">
      <c r="A2646" s="1">
        <v>43891</v>
      </c>
      <c r="B2646" s="7">
        <f>MONTH(tbStoricoOrdini[[#This Row],[DATA]])</f>
        <v>3</v>
      </c>
      <c r="C2646" t="s">
        <v>2741</v>
      </c>
      <c r="D2646" t="str">
        <f>RIGHT(tbStoricoOrdini[[#This Row],[ORDINE]],4)</f>
        <v>2643</v>
      </c>
      <c r="E2646" t="s">
        <v>52</v>
      </c>
      <c r="F2646" t="str">
        <f>VLOOKUP(tbStoricoOrdini[[#This Row],[CLIENTE]],tbClienti[],3,FALSE)</f>
        <v>Lombardia</v>
      </c>
      <c r="G2646" t="str">
        <f>VLOOKUP(tbStoricoOrdini[[#This Row],[CLIENTE]],tbClienti[],7,FALSE)</f>
        <v>AC</v>
      </c>
      <c r="H2646" t="s">
        <v>75</v>
      </c>
      <c r="I2646" t="str">
        <f>IF(LEFT(tbStoricoOrdini[[#This Row],[ARTICOLO]],3) = "COG","COG",LEFT(tbStoricoOrdini[[#This Row],[ARTICOLO]],FIND(" ",tbStoricoOrdini[[#This Row],[ARTICOLO]])-1))</f>
        <v>AVRC</v>
      </c>
      <c r="J2646" t="str">
        <f>MID(tbStoricoOrdini[[#This Row],[ARTICOLO]],FIND(" ",tbStoricoOrdini[[#This Row],[ARTICOLO]])+1,4)</f>
        <v>1000</v>
      </c>
      <c r="K2646" t="str">
        <f>IFERROR(RIGHT(tbStoricoOrdini[[#This Row],[ARTICOLO]],LEN(tbStoricoOrdini[[#This Row],[ARTICOLO]])-FIND(" ",tbStoricoOrdini[[#This Row],[ARTICOLO]],FIND(" ",tbStoricoOrdini[[#This Row],[ARTICOLO]]) +1)),"")</f>
        <v>Silver</v>
      </c>
      <c r="L2646" s="3">
        <f>VLOOKUP(tbStoricoOrdini[[#This Row],[ARTICOLO]],tbArticoli[],2,FALSE)</f>
        <v>390</v>
      </c>
      <c r="M2646" s="22">
        <f>tbStoricoOrdini[[#This Row],[IMPORTO]]/tbStoricoOrdini[[#This Row],[PREZZO]]</f>
        <v>7.7</v>
      </c>
      <c r="N2646" t="s">
        <v>9</v>
      </c>
      <c r="O2646" s="8">
        <f>VLOOKUP(tbStoricoOrdini[[#This Row],[AGENTE]],tbAgenti[],2,FALSE)</f>
        <v>0.05</v>
      </c>
      <c r="P2646" s="2">
        <v>3003</v>
      </c>
      <c r="Q2646" s="2">
        <f>tbStoricoOrdini[[#This Row],[IMPORTO]]*tbStoricoOrdini[[#This Row],[% COMM.]]</f>
        <v>150.15</v>
      </c>
      <c r="R2646" s="2">
        <f>tbStoricoOrdini[[#This Row],[TOT. COMM.]]+tbStoricoOrdini[[#This Row],[IMPORTO]]</f>
        <v>3153.15</v>
      </c>
    </row>
    <row r="2647" spans="1:18">
      <c r="A2647" s="1">
        <v>43891</v>
      </c>
      <c r="B2647" s="7">
        <f>MONTH(tbStoricoOrdini[[#This Row],[DATA]])</f>
        <v>3</v>
      </c>
      <c r="C2647" t="s">
        <v>2742</v>
      </c>
      <c r="D2647" t="str">
        <f>RIGHT(tbStoricoOrdini[[#This Row],[ORDINE]],4)</f>
        <v>2644</v>
      </c>
      <c r="E2647" t="s">
        <v>52</v>
      </c>
      <c r="F2647" t="str">
        <f>VLOOKUP(tbStoricoOrdini[[#This Row],[CLIENTE]],tbClienti[],3,FALSE)</f>
        <v>Lombardia</v>
      </c>
      <c r="G2647" t="str">
        <f>VLOOKUP(tbStoricoOrdini[[#This Row],[CLIENTE]],tbClienti[],7,FALSE)</f>
        <v>AC</v>
      </c>
      <c r="H2647" t="s">
        <v>71</v>
      </c>
      <c r="I2647" t="str">
        <f>IF(LEFT(tbStoricoOrdini[[#This Row],[ARTICOLO]],3) = "COG","COG",LEFT(tbStoricoOrdini[[#This Row],[ARTICOLO]],FIND(" ",tbStoricoOrdini[[#This Row],[ARTICOLO]])-1))</f>
        <v>EB07</v>
      </c>
      <c r="J2647" t="str">
        <f>MID(tbStoricoOrdini[[#This Row],[ARTICOLO]],FIND(" ",tbStoricoOrdini[[#This Row],[ARTICOLO]])+1,4)</f>
        <v>5000</v>
      </c>
      <c r="K2647" t="str">
        <f>IFERROR(RIGHT(tbStoricoOrdini[[#This Row],[ARTICOLO]],LEN(tbStoricoOrdini[[#This Row],[ARTICOLO]])-FIND(" ",tbStoricoOrdini[[#This Row],[ARTICOLO]],FIND(" ",tbStoricoOrdini[[#This Row],[ARTICOLO]]) +1)),"")</f>
        <v/>
      </c>
      <c r="L2647" s="3">
        <f>VLOOKUP(tbStoricoOrdini[[#This Row],[ARTICOLO]],tbArticoli[],2,FALSE)</f>
        <v>140</v>
      </c>
      <c r="M2647" s="22">
        <f>tbStoricoOrdini[[#This Row],[IMPORTO]]/tbStoricoOrdini[[#This Row],[PREZZO]]</f>
        <v>12.685714285714285</v>
      </c>
      <c r="N2647" t="s">
        <v>9</v>
      </c>
      <c r="O2647" s="8">
        <f>VLOOKUP(tbStoricoOrdini[[#This Row],[AGENTE]],tbAgenti[],2,FALSE)</f>
        <v>0.05</v>
      </c>
      <c r="P2647" s="2">
        <v>1776</v>
      </c>
      <c r="Q2647" s="2">
        <f>tbStoricoOrdini[[#This Row],[IMPORTO]]*tbStoricoOrdini[[#This Row],[% COMM.]]</f>
        <v>88.800000000000011</v>
      </c>
      <c r="R2647" s="2">
        <f>tbStoricoOrdini[[#This Row],[TOT. COMM.]]+tbStoricoOrdini[[#This Row],[IMPORTO]]</f>
        <v>1864.8</v>
      </c>
    </row>
    <row r="2648" spans="1:18">
      <c r="A2648" s="1">
        <v>43891</v>
      </c>
      <c r="B2648" s="7">
        <f>MONTH(tbStoricoOrdini[[#This Row],[DATA]])</f>
        <v>3</v>
      </c>
      <c r="C2648" t="s">
        <v>2743</v>
      </c>
      <c r="D2648" t="str">
        <f>RIGHT(tbStoricoOrdini[[#This Row],[ORDINE]],4)</f>
        <v>2645</v>
      </c>
      <c r="E2648" t="s">
        <v>52</v>
      </c>
      <c r="F2648" t="str">
        <f>VLOOKUP(tbStoricoOrdini[[#This Row],[CLIENTE]],tbClienti[],3,FALSE)</f>
        <v>Lombardia</v>
      </c>
      <c r="G2648" t="str">
        <f>VLOOKUP(tbStoricoOrdini[[#This Row],[CLIENTE]],tbClienti[],7,FALSE)</f>
        <v>AC</v>
      </c>
      <c r="H2648" t="s">
        <v>76</v>
      </c>
      <c r="I2648" t="str">
        <f>IF(LEFT(tbStoricoOrdini[[#This Row],[ARTICOLO]],3) = "COG","COG",LEFT(tbStoricoOrdini[[#This Row],[ARTICOLO]],FIND(" ",tbStoricoOrdini[[#This Row],[ARTICOLO]])-1))</f>
        <v>COG</v>
      </c>
      <c r="J2648" t="str">
        <f>MID(tbStoricoOrdini[[#This Row],[ARTICOLO]],FIND(" ",tbStoricoOrdini[[#This Row],[ARTICOLO]])+1,4)</f>
        <v>1000</v>
      </c>
      <c r="K2648" t="str">
        <f>IFERROR(RIGHT(tbStoricoOrdini[[#This Row],[ARTICOLO]],LEN(tbStoricoOrdini[[#This Row],[ARTICOLO]])-FIND(" ",tbStoricoOrdini[[#This Row],[ARTICOLO]],FIND(" ",tbStoricoOrdini[[#This Row],[ARTICOLO]]) +1)),"")</f>
        <v/>
      </c>
      <c r="L2648" s="3">
        <f>VLOOKUP(tbStoricoOrdini[[#This Row],[ARTICOLO]],tbArticoli[],2,FALSE)</f>
        <v>150</v>
      </c>
      <c r="M2648" s="22">
        <f>tbStoricoOrdini[[#This Row],[IMPORTO]]/tbStoricoOrdini[[#This Row],[PREZZO]]</f>
        <v>5.3333333333333337E-2</v>
      </c>
      <c r="N2648" t="s">
        <v>20</v>
      </c>
      <c r="O2648" s="8">
        <f>VLOOKUP(tbStoricoOrdini[[#This Row],[AGENTE]],tbAgenti[],2,FALSE)</f>
        <v>0.05</v>
      </c>
      <c r="P2648" s="2">
        <v>8</v>
      </c>
      <c r="Q2648" s="2">
        <f>tbStoricoOrdini[[#This Row],[IMPORTO]]*tbStoricoOrdini[[#This Row],[% COMM.]]</f>
        <v>0.4</v>
      </c>
      <c r="R2648" s="2">
        <f>tbStoricoOrdini[[#This Row],[TOT. COMM.]]+tbStoricoOrdini[[#This Row],[IMPORTO]]</f>
        <v>8.4</v>
      </c>
    </row>
    <row r="2649" spans="1:18">
      <c r="A2649" s="1">
        <v>43891</v>
      </c>
      <c r="B2649" s="7">
        <f>MONTH(tbStoricoOrdini[[#This Row],[DATA]])</f>
        <v>3</v>
      </c>
      <c r="C2649" t="s">
        <v>2744</v>
      </c>
      <c r="D2649" t="str">
        <f>RIGHT(tbStoricoOrdini[[#This Row],[ORDINE]],4)</f>
        <v>2646</v>
      </c>
      <c r="E2649" t="s">
        <v>52</v>
      </c>
      <c r="F2649" t="str">
        <f>VLOOKUP(tbStoricoOrdini[[#This Row],[CLIENTE]],tbClienti[],3,FALSE)</f>
        <v>Lombardia</v>
      </c>
      <c r="G2649" t="str">
        <f>VLOOKUP(tbStoricoOrdini[[#This Row],[CLIENTE]],tbClienti[],7,FALSE)</f>
        <v>AC</v>
      </c>
      <c r="H2649" t="s">
        <v>76</v>
      </c>
      <c r="I2649" t="str">
        <f>IF(LEFT(tbStoricoOrdini[[#This Row],[ARTICOLO]],3) = "COG","COG",LEFT(tbStoricoOrdini[[#This Row],[ARTICOLO]],FIND(" ",tbStoricoOrdini[[#This Row],[ARTICOLO]])-1))</f>
        <v>COG</v>
      </c>
      <c r="J2649" t="str">
        <f>MID(tbStoricoOrdini[[#This Row],[ARTICOLO]],FIND(" ",tbStoricoOrdini[[#This Row],[ARTICOLO]])+1,4)</f>
        <v>1000</v>
      </c>
      <c r="K2649" t="str">
        <f>IFERROR(RIGHT(tbStoricoOrdini[[#This Row],[ARTICOLO]],LEN(tbStoricoOrdini[[#This Row],[ARTICOLO]])-FIND(" ",tbStoricoOrdini[[#This Row],[ARTICOLO]],FIND(" ",tbStoricoOrdini[[#This Row],[ARTICOLO]]) +1)),"")</f>
        <v/>
      </c>
      <c r="L2649" s="3">
        <f>VLOOKUP(tbStoricoOrdini[[#This Row],[ARTICOLO]],tbArticoli[],2,FALSE)</f>
        <v>150</v>
      </c>
      <c r="M2649" s="22">
        <f>tbStoricoOrdini[[#This Row],[IMPORTO]]/tbStoricoOrdini[[#This Row],[PREZZO]]</f>
        <v>20.02</v>
      </c>
      <c r="N2649" t="s">
        <v>9</v>
      </c>
      <c r="O2649" s="8">
        <f>VLOOKUP(tbStoricoOrdini[[#This Row],[AGENTE]],tbAgenti[],2,FALSE)</f>
        <v>0.05</v>
      </c>
      <c r="P2649" s="2">
        <v>3003</v>
      </c>
      <c r="Q2649" s="2">
        <f>tbStoricoOrdini[[#This Row],[IMPORTO]]*tbStoricoOrdini[[#This Row],[% COMM.]]</f>
        <v>150.15</v>
      </c>
      <c r="R2649" s="2">
        <f>tbStoricoOrdini[[#This Row],[TOT. COMM.]]+tbStoricoOrdini[[#This Row],[IMPORTO]]</f>
        <v>3153.15</v>
      </c>
    </row>
    <row r="2650" spans="1:18">
      <c r="A2650" s="1">
        <v>43891</v>
      </c>
      <c r="B2650" s="7">
        <f>MONTH(tbStoricoOrdini[[#This Row],[DATA]])</f>
        <v>3</v>
      </c>
      <c r="C2650" t="s">
        <v>2745</v>
      </c>
      <c r="D2650" t="str">
        <f>RIGHT(tbStoricoOrdini[[#This Row],[ORDINE]],4)</f>
        <v>2647</v>
      </c>
      <c r="E2650" t="s">
        <v>52</v>
      </c>
      <c r="F2650" t="str">
        <f>VLOOKUP(tbStoricoOrdini[[#This Row],[CLIENTE]],tbClienti[],3,FALSE)</f>
        <v>Lombardia</v>
      </c>
      <c r="G2650" t="str">
        <f>VLOOKUP(tbStoricoOrdini[[#This Row],[CLIENTE]],tbClienti[],7,FALSE)</f>
        <v>AC</v>
      </c>
      <c r="H2650" t="s">
        <v>72</v>
      </c>
      <c r="I2650" t="str">
        <f>IF(LEFT(tbStoricoOrdini[[#This Row],[ARTICOLO]],3) = "COG","COG",LEFT(tbStoricoOrdini[[#This Row],[ARTICOLO]],FIND(" ",tbStoricoOrdini[[#This Row],[ARTICOLO]])-1))</f>
        <v>EB06</v>
      </c>
      <c r="J2650" t="str">
        <f>MID(tbStoricoOrdini[[#This Row],[ARTICOLO]],FIND(" ",tbStoricoOrdini[[#This Row],[ARTICOLO]])+1,4)</f>
        <v>3000</v>
      </c>
      <c r="K2650" t="str">
        <f>IFERROR(RIGHT(tbStoricoOrdini[[#This Row],[ARTICOLO]],LEN(tbStoricoOrdini[[#This Row],[ARTICOLO]])-FIND(" ",tbStoricoOrdini[[#This Row],[ARTICOLO]],FIND(" ",tbStoricoOrdini[[#This Row],[ARTICOLO]]) +1)),"")</f>
        <v>Medium</v>
      </c>
      <c r="L2650" s="3">
        <f>VLOOKUP(tbStoricoOrdini[[#This Row],[ARTICOLO]],tbArticoli[],2,FALSE)</f>
        <v>120</v>
      </c>
      <c r="M2650" s="22">
        <f>tbStoricoOrdini[[#This Row],[IMPORTO]]/tbStoricoOrdini[[#This Row],[PREZZO]]</f>
        <v>0.45</v>
      </c>
      <c r="N2650" t="s">
        <v>20</v>
      </c>
      <c r="O2650" s="8">
        <f>VLOOKUP(tbStoricoOrdini[[#This Row],[AGENTE]],tbAgenti[],2,FALSE)</f>
        <v>0.05</v>
      </c>
      <c r="P2650" s="2">
        <v>54</v>
      </c>
      <c r="Q2650" s="2">
        <f>tbStoricoOrdini[[#This Row],[IMPORTO]]*tbStoricoOrdini[[#This Row],[% COMM.]]</f>
        <v>2.7</v>
      </c>
      <c r="R2650" s="2">
        <f>tbStoricoOrdini[[#This Row],[TOT. COMM.]]+tbStoricoOrdini[[#This Row],[IMPORTO]]</f>
        <v>56.7</v>
      </c>
    </row>
    <row r="2651" spans="1:18">
      <c r="A2651" s="1">
        <v>43891</v>
      </c>
      <c r="B2651" s="7">
        <f>MONTH(tbStoricoOrdini[[#This Row],[DATA]])</f>
        <v>3</v>
      </c>
      <c r="C2651" t="s">
        <v>2746</v>
      </c>
      <c r="D2651" t="str">
        <f>RIGHT(tbStoricoOrdini[[#This Row],[ORDINE]],4)</f>
        <v>2648</v>
      </c>
      <c r="E2651" t="s">
        <v>52</v>
      </c>
      <c r="F2651" t="str">
        <f>VLOOKUP(tbStoricoOrdini[[#This Row],[CLIENTE]],tbClienti[],3,FALSE)</f>
        <v>Lombardia</v>
      </c>
      <c r="G2651" t="str">
        <f>VLOOKUP(tbStoricoOrdini[[#This Row],[CLIENTE]],tbClienti[],7,FALSE)</f>
        <v>AC</v>
      </c>
      <c r="H2651" t="s">
        <v>72</v>
      </c>
      <c r="I2651" t="str">
        <f>IF(LEFT(tbStoricoOrdini[[#This Row],[ARTICOLO]],3) = "COG","COG",LEFT(tbStoricoOrdini[[#This Row],[ARTICOLO]],FIND(" ",tbStoricoOrdini[[#This Row],[ARTICOLO]])-1))</f>
        <v>EB06</v>
      </c>
      <c r="J2651" t="str">
        <f>MID(tbStoricoOrdini[[#This Row],[ARTICOLO]],FIND(" ",tbStoricoOrdini[[#This Row],[ARTICOLO]])+1,4)</f>
        <v>3000</v>
      </c>
      <c r="K2651" t="str">
        <f>IFERROR(RIGHT(tbStoricoOrdini[[#This Row],[ARTICOLO]],LEN(tbStoricoOrdini[[#This Row],[ARTICOLO]])-FIND(" ",tbStoricoOrdini[[#This Row],[ARTICOLO]],FIND(" ",tbStoricoOrdini[[#This Row],[ARTICOLO]]) +1)),"")</f>
        <v>Medium</v>
      </c>
      <c r="L2651" s="3">
        <f>VLOOKUP(tbStoricoOrdini[[#This Row],[ARTICOLO]],tbArticoli[],2,FALSE)</f>
        <v>120</v>
      </c>
      <c r="M2651" s="22">
        <f>tbStoricoOrdini[[#This Row],[IMPORTO]]/tbStoricoOrdini[[#This Row],[PREZZO]]</f>
        <v>4.4083333333333332</v>
      </c>
      <c r="N2651" t="s">
        <v>9</v>
      </c>
      <c r="O2651" s="8">
        <f>VLOOKUP(tbStoricoOrdini[[#This Row],[AGENTE]],tbAgenti[],2,FALSE)</f>
        <v>0.05</v>
      </c>
      <c r="P2651" s="2">
        <v>529</v>
      </c>
      <c r="Q2651" s="2">
        <f>tbStoricoOrdini[[#This Row],[IMPORTO]]*tbStoricoOrdini[[#This Row],[% COMM.]]</f>
        <v>26.450000000000003</v>
      </c>
      <c r="R2651" s="2">
        <f>tbStoricoOrdini[[#This Row],[TOT. COMM.]]+tbStoricoOrdini[[#This Row],[IMPORTO]]</f>
        <v>555.45000000000005</v>
      </c>
    </row>
    <row r="2652" spans="1:18">
      <c r="A2652" s="1">
        <v>43891</v>
      </c>
      <c r="B2652" s="7">
        <f>MONTH(tbStoricoOrdini[[#This Row],[DATA]])</f>
        <v>3</v>
      </c>
      <c r="C2652" t="s">
        <v>2747</v>
      </c>
      <c r="D2652" t="str">
        <f>RIGHT(tbStoricoOrdini[[#This Row],[ORDINE]],4)</f>
        <v>2649</v>
      </c>
      <c r="E2652" t="s">
        <v>52</v>
      </c>
      <c r="F2652" t="str">
        <f>VLOOKUP(tbStoricoOrdini[[#This Row],[CLIENTE]],tbClienti[],3,FALSE)</f>
        <v>Lombardia</v>
      </c>
      <c r="G2652" t="str">
        <f>VLOOKUP(tbStoricoOrdini[[#This Row],[CLIENTE]],tbClienti[],7,FALSE)</f>
        <v>AC</v>
      </c>
      <c r="H2652" t="s">
        <v>73</v>
      </c>
      <c r="I2652" t="str">
        <f>IF(LEFT(tbStoricoOrdini[[#This Row],[ARTICOLO]],3) = "COG","COG",LEFT(tbStoricoOrdini[[#This Row],[ARTICOLO]],FIND(" ",tbStoricoOrdini[[#This Row],[ARTICOLO]])-1))</f>
        <v>EB06</v>
      </c>
      <c r="J2652" t="str">
        <f>MID(tbStoricoOrdini[[#This Row],[ARTICOLO]],FIND(" ",tbStoricoOrdini[[#This Row],[ARTICOLO]])+1,4)</f>
        <v>3000</v>
      </c>
      <c r="K2652" t="str">
        <f>IFERROR(RIGHT(tbStoricoOrdini[[#This Row],[ARTICOLO]],LEN(tbStoricoOrdini[[#This Row],[ARTICOLO]])-FIND(" ",tbStoricoOrdini[[#This Row],[ARTICOLO]],FIND(" ",tbStoricoOrdini[[#This Row],[ARTICOLO]]) +1)),"")</f>
        <v>Plus</v>
      </c>
      <c r="L2652" s="3">
        <f>VLOOKUP(tbStoricoOrdini[[#This Row],[ARTICOLO]],tbArticoli[],2,FALSE)</f>
        <v>130</v>
      </c>
      <c r="M2652" s="22">
        <f>tbStoricoOrdini[[#This Row],[IMPORTO]]/tbStoricoOrdini[[#This Row],[PREZZO]]</f>
        <v>1.9230769230769231</v>
      </c>
      <c r="N2652" t="s">
        <v>20</v>
      </c>
      <c r="O2652" s="8">
        <f>VLOOKUP(tbStoricoOrdini[[#This Row],[AGENTE]],tbAgenti[],2,FALSE)</f>
        <v>0.05</v>
      </c>
      <c r="P2652" s="2">
        <v>250</v>
      </c>
      <c r="Q2652" s="2">
        <f>tbStoricoOrdini[[#This Row],[IMPORTO]]*tbStoricoOrdini[[#This Row],[% COMM.]]</f>
        <v>12.5</v>
      </c>
      <c r="R2652" s="2">
        <f>tbStoricoOrdini[[#This Row],[TOT. COMM.]]+tbStoricoOrdini[[#This Row],[IMPORTO]]</f>
        <v>262.5</v>
      </c>
    </row>
    <row r="2653" spans="1:18">
      <c r="A2653" s="1">
        <v>43891</v>
      </c>
      <c r="B2653" s="7">
        <f>MONTH(tbStoricoOrdini[[#This Row],[DATA]])</f>
        <v>3</v>
      </c>
      <c r="C2653" t="s">
        <v>2748</v>
      </c>
      <c r="D2653" t="str">
        <f>RIGHT(tbStoricoOrdini[[#This Row],[ORDINE]],4)</f>
        <v>2650</v>
      </c>
      <c r="E2653" t="s">
        <v>53</v>
      </c>
      <c r="F2653" t="str">
        <f>VLOOKUP(tbStoricoOrdini[[#This Row],[CLIENTE]],tbClienti[],3,FALSE)</f>
        <v>Lombardia</v>
      </c>
      <c r="G2653" t="str">
        <f>VLOOKUP(tbStoricoOrdini[[#This Row],[CLIENTE]],tbClienti[],7,FALSE)</f>
        <v>DB</v>
      </c>
      <c r="H2653" t="s">
        <v>77</v>
      </c>
      <c r="I2653" t="str">
        <f>IF(LEFT(tbStoricoOrdini[[#This Row],[ARTICOLO]],3) = "COG","COG",LEFT(tbStoricoOrdini[[#This Row],[ARTICOLO]],FIND(" ",tbStoricoOrdini[[#This Row],[ARTICOLO]])-1))</f>
        <v>COG</v>
      </c>
      <c r="J2653" t="str">
        <f>MID(tbStoricoOrdini[[#This Row],[ARTICOLO]],FIND(" ",tbStoricoOrdini[[#This Row],[ARTICOLO]])+1,4)</f>
        <v>2000</v>
      </c>
      <c r="K2653" t="str">
        <f>IFERROR(RIGHT(tbStoricoOrdini[[#This Row],[ARTICOLO]],LEN(tbStoricoOrdini[[#This Row],[ARTICOLO]])-FIND(" ",tbStoricoOrdini[[#This Row],[ARTICOLO]],FIND(" ",tbStoricoOrdini[[#This Row],[ARTICOLO]]) +1)),"")</f>
        <v>Medium</v>
      </c>
      <c r="L2653" s="3">
        <f>VLOOKUP(tbStoricoOrdini[[#This Row],[ARTICOLO]],tbArticoli[],2,FALSE)</f>
        <v>200</v>
      </c>
      <c r="M2653" s="22">
        <f>tbStoricoOrdini[[#This Row],[IMPORTO]]/tbStoricoOrdini[[#This Row],[PREZZO]]</f>
        <v>0.22500000000000001</v>
      </c>
      <c r="N2653" t="s">
        <v>9</v>
      </c>
      <c r="O2653" s="8">
        <f>VLOOKUP(tbStoricoOrdini[[#This Row],[AGENTE]],tbAgenti[],2,FALSE)</f>
        <v>0.05</v>
      </c>
      <c r="P2653" s="2">
        <v>45</v>
      </c>
      <c r="Q2653" s="2">
        <f>tbStoricoOrdini[[#This Row],[IMPORTO]]*tbStoricoOrdini[[#This Row],[% COMM.]]</f>
        <v>2.25</v>
      </c>
      <c r="R2653" s="2">
        <f>tbStoricoOrdini[[#This Row],[TOT. COMM.]]+tbStoricoOrdini[[#This Row],[IMPORTO]]</f>
        <v>47.25</v>
      </c>
    </row>
    <row r="2654" spans="1:18">
      <c r="A2654" s="1">
        <v>43891</v>
      </c>
      <c r="B2654" s="7">
        <f>MONTH(tbStoricoOrdini[[#This Row],[DATA]])</f>
        <v>3</v>
      </c>
      <c r="C2654" t="s">
        <v>2749</v>
      </c>
      <c r="D2654" t="str">
        <f>RIGHT(tbStoricoOrdini[[#This Row],[ORDINE]],4)</f>
        <v>2651</v>
      </c>
      <c r="E2654" t="s">
        <v>53</v>
      </c>
      <c r="F2654" t="str">
        <f>VLOOKUP(tbStoricoOrdini[[#This Row],[CLIENTE]],tbClienti[],3,FALSE)</f>
        <v>Lombardia</v>
      </c>
      <c r="G2654" t="str">
        <f>VLOOKUP(tbStoricoOrdini[[#This Row],[CLIENTE]],tbClienti[],7,FALSE)</f>
        <v>DB</v>
      </c>
      <c r="H2654" t="s">
        <v>79</v>
      </c>
      <c r="I2654" t="str">
        <f>IF(LEFT(tbStoricoOrdini[[#This Row],[ARTICOLO]],3) = "COG","COG",LEFT(tbStoricoOrdini[[#This Row],[ARTICOLO]],FIND(" ",tbStoricoOrdini[[#This Row],[ARTICOLO]])-1))</f>
        <v>COG</v>
      </c>
      <c r="J2654" t="str">
        <f>MID(tbStoricoOrdini[[#This Row],[ARTICOLO]],FIND(" ",tbStoricoOrdini[[#This Row],[ARTICOLO]])+1,4)</f>
        <v>4000</v>
      </c>
      <c r="K2654" t="str">
        <f>IFERROR(RIGHT(tbStoricoOrdini[[#This Row],[ARTICOLO]],LEN(tbStoricoOrdini[[#This Row],[ARTICOLO]])-FIND(" ",tbStoricoOrdini[[#This Row],[ARTICOLO]],FIND(" ",tbStoricoOrdini[[#This Row],[ARTICOLO]]) +1)),"")</f>
        <v>Plus</v>
      </c>
      <c r="L2654" s="3">
        <f>VLOOKUP(tbStoricoOrdini[[#This Row],[ARTICOLO]],tbArticoli[],2,FALSE)</f>
        <v>240</v>
      </c>
      <c r="M2654" s="22">
        <f>tbStoricoOrdini[[#This Row],[IMPORTO]]/tbStoricoOrdini[[#This Row],[PREZZO]]</f>
        <v>2.7958333333333334</v>
      </c>
      <c r="N2654" t="s">
        <v>9</v>
      </c>
      <c r="O2654" s="8">
        <f>VLOOKUP(tbStoricoOrdini[[#This Row],[AGENTE]],tbAgenti[],2,FALSE)</f>
        <v>0.05</v>
      </c>
      <c r="P2654" s="2">
        <v>671</v>
      </c>
      <c r="Q2654" s="2">
        <f>tbStoricoOrdini[[#This Row],[IMPORTO]]*tbStoricoOrdini[[#This Row],[% COMM.]]</f>
        <v>33.550000000000004</v>
      </c>
      <c r="R2654" s="2">
        <f>tbStoricoOrdini[[#This Row],[TOT. COMM.]]+tbStoricoOrdini[[#This Row],[IMPORTO]]</f>
        <v>704.55</v>
      </c>
    </row>
    <row r="2655" spans="1:18">
      <c r="A2655" s="1">
        <v>43891</v>
      </c>
      <c r="B2655" s="7">
        <f>MONTH(tbStoricoOrdini[[#This Row],[DATA]])</f>
        <v>3</v>
      </c>
      <c r="C2655" t="s">
        <v>2750</v>
      </c>
      <c r="D2655" t="str">
        <f>RIGHT(tbStoricoOrdini[[#This Row],[ORDINE]],4)</f>
        <v>2652</v>
      </c>
      <c r="E2655" t="s">
        <v>53</v>
      </c>
      <c r="F2655" t="str">
        <f>VLOOKUP(tbStoricoOrdini[[#This Row],[CLIENTE]],tbClienti[],3,FALSE)</f>
        <v>Lombardia</v>
      </c>
      <c r="G2655" t="str">
        <f>VLOOKUP(tbStoricoOrdini[[#This Row],[CLIENTE]],tbClienti[],7,FALSE)</f>
        <v>DB</v>
      </c>
      <c r="H2655" t="s">
        <v>63</v>
      </c>
      <c r="I2655" t="str">
        <f>IF(LEFT(tbStoricoOrdini[[#This Row],[ARTICOLO]],3) = "COG","COG",LEFT(tbStoricoOrdini[[#This Row],[ARTICOLO]],FIND(" ",tbStoricoOrdini[[#This Row],[ARTICOLO]])-1))</f>
        <v>KLM</v>
      </c>
      <c r="J2655" t="str">
        <f>MID(tbStoricoOrdini[[#This Row],[ARTICOLO]],FIND(" ",tbStoricoOrdini[[#This Row],[ARTICOLO]])+1,4)</f>
        <v>3000</v>
      </c>
      <c r="K2655" t="str">
        <f>IFERROR(RIGHT(tbStoricoOrdini[[#This Row],[ARTICOLO]],LEN(tbStoricoOrdini[[#This Row],[ARTICOLO]])-FIND(" ",tbStoricoOrdini[[#This Row],[ARTICOLO]],FIND(" ",tbStoricoOrdini[[#This Row],[ARTICOLO]]) +1)),"")</f>
        <v>Plus</v>
      </c>
      <c r="L2655" s="3">
        <f>VLOOKUP(tbStoricoOrdini[[#This Row],[ARTICOLO]],tbArticoli[],2,FALSE)</f>
        <v>145</v>
      </c>
      <c r="M2655" s="22">
        <f>tbStoricoOrdini[[#This Row],[IMPORTO]]/tbStoricoOrdini[[#This Row],[PREZZO]]</f>
        <v>445.15172413793101</v>
      </c>
      <c r="N2655" t="s">
        <v>9</v>
      </c>
      <c r="O2655" s="8">
        <f>VLOOKUP(tbStoricoOrdini[[#This Row],[AGENTE]],tbAgenti[],2,FALSE)</f>
        <v>0.05</v>
      </c>
      <c r="P2655" s="2">
        <v>64547</v>
      </c>
      <c r="Q2655" s="2">
        <f>tbStoricoOrdini[[#This Row],[IMPORTO]]*tbStoricoOrdini[[#This Row],[% COMM.]]</f>
        <v>3227.3500000000004</v>
      </c>
      <c r="R2655" s="2">
        <f>tbStoricoOrdini[[#This Row],[TOT. COMM.]]+tbStoricoOrdini[[#This Row],[IMPORTO]]</f>
        <v>67774.350000000006</v>
      </c>
    </row>
    <row r="2656" spans="1:18">
      <c r="A2656" s="1">
        <v>43891</v>
      </c>
      <c r="B2656" s="7">
        <f>MONTH(tbStoricoOrdini[[#This Row],[DATA]])</f>
        <v>3</v>
      </c>
      <c r="C2656" t="s">
        <v>2751</v>
      </c>
      <c r="D2656" t="str">
        <f>RIGHT(tbStoricoOrdini[[#This Row],[ORDINE]],4)</f>
        <v>2653</v>
      </c>
      <c r="E2656" t="s">
        <v>53</v>
      </c>
      <c r="F2656" t="str">
        <f>VLOOKUP(tbStoricoOrdini[[#This Row],[CLIENTE]],tbClienti[],3,FALSE)</f>
        <v>Lombardia</v>
      </c>
      <c r="G2656" t="str">
        <f>VLOOKUP(tbStoricoOrdini[[#This Row],[CLIENTE]],tbClienti[],7,FALSE)</f>
        <v>DB</v>
      </c>
      <c r="H2656" t="s">
        <v>66</v>
      </c>
      <c r="I2656" t="str">
        <f>IF(LEFT(tbStoricoOrdini[[#This Row],[ARTICOLO]],3) = "COG","COG",LEFT(tbStoricoOrdini[[#This Row],[ARTICOLO]],FIND(" ",tbStoricoOrdini[[#This Row],[ARTICOLO]])-1))</f>
        <v>BAG</v>
      </c>
      <c r="J2656" t="str">
        <f>MID(tbStoricoOrdini[[#This Row],[ARTICOLO]],FIND(" ",tbStoricoOrdini[[#This Row],[ARTICOLO]])+1,4)</f>
        <v>2500</v>
      </c>
      <c r="K2656" t="str">
        <f>IFERROR(RIGHT(tbStoricoOrdini[[#This Row],[ARTICOLO]],LEN(tbStoricoOrdini[[#This Row],[ARTICOLO]])-FIND(" ",tbStoricoOrdini[[#This Row],[ARTICOLO]],FIND(" ",tbStoricoOrdini[[#This Row],[ARTICOLO]]) +1)),"")</f>
        <v>Plus</v>
      </c>
      <c r="L2656" s="3">
        <f>VLOOKUP(tbStoricoOrdini[[#This Row],[ARTICOLO]],tbArticoli[],2,FALSE)</f>
        <v>220</v>
      </c>
      <c r="M2656" s="22">
        <f>tbStoricoOrdini[[#This Row],[IMPORTO]]/tbStoricoOrdini[[#This Row],[PREZZO]]</f>
        <v>0.88636363636363635</v>
      </c>
      <c r="N2656" t="s">
        <v>9</v>
      </c>
      <c r="O2656" s="8">
        <f>VLOOKUP(tbStoricoOrdini[[#This Row],[AGENTE]],tbAgenti[],2,FALSE)</f>
        <v>0.05</v>
      </c>
      <c r="P2656" s="2">
        <v>195</v>
      </c>
      <c r="Q2656" s="2">
        <f>tbStoricoOrdini[[#This Row],[IMPORTO]]*tbStoricoOrdini[[#This Row],[% COMM.]]</f>
        <v>9.75</v>
      </c>
      <c r="R2656" s="2">
        <f>tbStoricoOrdini[[#This Row],[TOT. COMM.]]+tbStoricoOrdini[[#This Row],[IMPORTO]]</f>
        <v>204.75</v>
      </c>
    </row>
    <row r="2657" spans="1:18">
      <c r="A2657" s="1">
        <v>43891</v>
      </c>
      <c r="B2657" s="7">
        <f>MONTH(tbStoricoOrdini[[#This Row],[DATA]])</f>
        <v>3</v>
      </c>
      <c r="C2657" t="s">
        <v>2752</v>
      </c>
      <c r="D2657" t="str">
        <f>RIGHT(tbStoricoOrdini[[#This Row],[ORDINE]],4)</f>
        <v>2654</v>
      </c>
      <c r="E2657" t="s">
        <v>53</v>
      </c>
      <c r="F2657" t="str">
        <f>VLOOKUP(tbStoricoOrdini[[#This Row],[CLIENTE]],tbClienti[],3,FALSE)</f>
        <v>Lombardia</v>
      </c>
      <c r="G2657" t="str">
        <f>VLOOKUP(tbStoricoOrdini[[#This Row],[CLIENTE]],tbClienti[],7,FALSE)</f>
        <v>DB</v>
      </c>
      <c r="H2657" t="s">
        <v>70</v>
      </c>
      <c r="I2657" t="str">
        <f>IF(LEFT(tbStoricoOrdini[[#This Row],[ARTICOLO]],3) = "COG","COG",LEFT(tbStoricoOrdini[[#This Row],[ARTICOLO]],FIND(" ",tbStoricoOrdini[[#This Row],[ARTICOLO]])-1))</f>
        <v>EB08</v>
      </c>
      <c r="J2657" t="str">
        <f>MID(tbStoricoOrdini[[#This Row],[ARTICOLO]],FIND(" ",tbStoricoOrdini[[#This Row],[ARTICOLO]])+1,4)</f>
        <v>7500</v>
      </c>
      <c r="K2657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2657" s="3">
        <f>VLOOKUP(tbStoricoOrdini[[#This Row],[ARTICOLO]],tbArticoli[],2,FALSE)</f>
        <v>180</v>
      </c>
      <c r="M2657" s="22">
        <f>tbStoricoOrdini[[#This Row],[IMPORTO]]/tbStoricoOrdini[[#This Row],[PREZZO]]</f>
        <v>1.6777777777777778</v>
      </c>
      <c r="N2657" t="s">
        <v>9</v>
      </c>
      <c r="O2657" s="8">
        <f>VLOOKUP(tbStoricoOrdini[[#This Row],[AGENTE]],tbAgenti[],2,FALSE)</f>
        <v>0.05</v>
      </c>
      <c r="P2657" s="2">
        <v>302</v>
      </c>
      <c r="Q2657" s="2">
        <f>tbStoricoOrdini[[#This Row],[IMPORTO]]*tbStoricoOrdini[[#This Row],[% COMM.]]</f>
        <v>15.100000000000001</v>
      </c>
      <c r="R2657" s="2">
        <f>tbStoricoOrdini[[#This Row],[TOT. COMM.]]+tbStoricoOrdini[[#This Row],[IMPORTO]]</f>
        <v>317.10000000000002</v>
      </c>
    </row>
    <row r="2658" spans="1:18">
      <c r="A2658" s="1">
        <v>43891</v>
      </c>
      <c r="B2658" s="7">
        <f>MONTH(tbStoricoOrdini[[#This Row],[DATA]])</f>
        <v>3</v>
      </c>
      <c r="C2658" t="s">
        <v>2753</v>
      </c>
      <c r="D2658" t="str">
        <f>RIGHT(tbStoricoOrdini[[#This Row],[ORDINE]],4)</f>
        <v>2655</v>
      </c>
      <c r="E2658" t="s">
        <v>53</v>
      </c>
      <c r="F2658" t="str">
        <f>VLOOKUP(tbStoricoOrdini[[#This Row],[CLIENTE]],tbClienti[],3,FALSE)</f>
        <v>Lombardia</v>
      </c>
      <c r="G2658" t="str">
        <f>VLOOKUP(tbStoricoOrdini[[#This Row],[CLIENTE]],tbClienti[],7,FALSE)</f>
        <v>DB</v>
      </c>
      <c r="H2658" t="s">
        <v>75</v>
      </c>
      <c r="I2658" t="str">
        <f>IF(LEFT(tbStoricoOrdini[[#This Row],[ARTICOLO]],3) = "COG","COG",LEFT(tbStoricoOrdini[[#This Row],[ARTICOLO]],FIND(" ",tbStoricoOrdini[[#This Row],[ARTICOLO]])-1))</f>
        <v>AVRC</v>
      </c>
      <c r="J2658" t="str">
        <f>MID(tbStoricoOrdini[[#This Row],[ARTICOLO]],FIND(" ",tbStoricoOrdini[[#This Row],[ARTICOLO]])+1,4)</f>
        <v>1000</v>
      </c>
      <c r="K2658" t="str">
        <f>IFERROR(RIGHT(tbStoricoOrdini[[#This Row],[ARTICOLO]],LEN(tbStoricoOrdini[[#This Row],[ARTICOLO]])-FIND(" ",tbStoricoOrdini[[#This Row],[ARTICOLO]],FIND(" ",tbStoricoOrdini[[#This Row],[ARTICOLO]]) +1)),"")</f>
        <v>Silver</v>
      </c>
      <c r="L2658" s="3">
        <f>VLOOKUP(tbStoricoOrdini[[#This Row],[ARTICOLO]],tbArticoli[],2,FALSE)</f>
        <v>390</v>
      </c>
      <c r="M2658" s="22">
        <f>tbStoricoOrdini[[#This Row],[IMPORTO]]/tbStoricoOrdini[[#This Row],[PREZZO]]</f>
        <v>5.6410256410256411E-2</v>
      </c>
      <c r="N2658" t="s">
        <v>9</v>
      </c>
      <c r="O2658" s="8">
        <f>VLOOKUP(tbStoricoOrdini[[#This Row],[AGENTE]],tbAgenti[],2,FALSE)</f>
        <v>0.05</v>
      </c>
      <c r="P2658" s="2">
        <v>22</v>
      </c>
      <c r="Q2658" s="2">
        <f>tbStoricoOrdini[[#This Row],[IMPORTO]]*tbStoricoOrdini[[#This Row],[% COMM.]]</f>
        <v>1.1000000000000001</v>
      </c>
      <c r="R2658" s="2">
        <f>tbStoricoOrdini[[#This Row],[TOT. COMM.]]+tbStoricoOrdini[[#This Row],[IMPORTO]]</f>
        <v>23.1</v>
      </c>
    </row>
    <row r="2659" spans="1:18">
      <c r="A2659" s="1">
        <v>43891</v>
      </c>
      <c r="B2659" s="7">
        <f>MONTH(tbStoricoOrdini[[#This Row],[DATA]])</f>
        <v>3</v>
      </c>
      <c r="C2659" t="s">
        <v>2754</v>
      </c>
      <c r="D2659" t="str">
        <f>RIGHT(tbStoricoOrdini[[#This Row],[ORDINE]],4)</f>
        <v>2656</v>
      </c>
      <c r="E2659" t="s">
        <v>53</v>
      </c>
      <c r="F2659" t="str">
        <f>VLOOKUP(tbStoricoOrdini[[#This Row],[CLIENTE]],tbClienti[],3,FALSE)</f>
        <v>Lombardia</v>
      </c>
      <c r="G2659" t="str">
        <f>VLOOKUP(tbStoricoOrdini[[#This Row],[CLIENTE]],tbClienti[],7,FALSE)</f>
        <v>DB</v>
      </c>
      <c r="H2659" t="s">
        <v>71</v>
      </c>
      <c r="I2659" t="str">
        <f>IF(LEFT(tbStoricoOrdini[[#This Row],[ARTICOLO]],3) = "COG","COG",LEFT(tbStoricoOrdini[[#This Row],[ARTICOLO]],FIND(" ",tbStoricoOrdini[[#This Row],[ARTICOLO]])-1))</f>
        <v>EB07</v>
      </c>
      <c r="J2659" t="str">
        <f>MID(tbStoricoOrdini[[#This Row],[ARTICOLO]],FIND(" ",tbStoricoOrdini[[#This Row],[ARTICOLO]])+1,4)</f>
        <v>5000</v>
      </c>
      <c r="K2659" t="str">
        <f>IFERROR(RIGHT(tbStoricoOrdini[[#This Row],[ARTICOLO]],LEN(tbStoricoOrdini[[#This Row],[ARTICOLO]])-FIND(" ",tbStoricoOrdini[[#This Row],[ARTICOLO]],FIND(" ",tbStoricoOrdini[[#This Row],[ARTICOLO]]) +1)),"")</f>
        <v/>
      </c>
      <c r="L2659" s="3">
        <f>VLOOKUP(tbStoricoOrdini[[#This Row],[ARTICOLO]],tbArticoli[],2,FALSE)</f>
        <v>140</v>
      </c>
      <c r="M2659" s="22">
        <f>tbStoricoOrdini[[#This Row],[IMPORTO]]/tbStoricoOrdini[[#This Row],[PREZZO]]</f>
        <v>4.3928571428571432</v>
      </c>
      <c r="N2659" t="s">
        <v>9</v>
      </c>
      <c r="O2659" s="8">
        <f>VLOOKUP(tbStoricoOrdini[[#This Row],[AGENTE]],tbAgenti[],2,FALSE)</f>
        <v>0.05</v>
      </c>
      <c r="P2659" s="2">
        <v>615</v>
      </c>
      <c r="Q2659" s="2">
        <f>tbStoricoOrdini[[#This Row],[IMPORTO]]*tbStoricoOrdini[[#This Row],[% COMM.]]</f>
        <v>30.75</v>
      </c>
      <c r="R2659" s="2">
        <f>tbStoricoOrdini[[#This Row],[TOT. COMM.]]+tbStoricoOrdini[[#This Row],[IMPORTO]]</f>
        <v>645.75</v>
      </c>
    </row>
    <row r="2660" spans="1:18">
      <c r="A2660" s="1">
        <v>43891</v>
      </c>
      <c r="B2660" s="7">
        <f>MONTH(tbStoricoOrdini[[#This Row],[DATA]])</f>
        <v>3</v>
      </c>
      <c r="C2660" t="s">
        <v>2755</v>
      </c>
      <c r="D2660" t="str">
        <f>RIGHT(tbStoricoOrdini[[#This Row],[ORDINE]],4)</f>
        <v>2657</v>
      </c>
      <c r="E2660" t="s">
        <v>53</v>
      </c>
      <c r="F2660" t="str">
        <f>VLOOKUP(tbStoricoOrdini[[#This Row],[CLIENTE]],tbClienti[],3,FALSE)</f>
        <v>Lombardia</v>
      </c>
      <c r="G2660" t="str">
        <f>VLOOKUP(tbStoricoOrdini[[#This Row],[CLIENTE]],tbClienti[],7,FALSE)</f>
        <v>DB</v>
      </c>
      <c r="H2660" t="s">
        <v>76</v>
      </c>
      <c r="I2660" t="str">
        <f>IF(LEFT(tbStoricoOrdini[[#This Row],[ARTICOLO]],3) = "COG","COG",LEFT(tbStoricoOrdini[[#This Row],[ARTICOLO]],FIND(" ",tbStoricoOrdini[[#This Row],[ARTICOLO]])-1))</f>
        <v>COG</v>
      </c>
      <c r="J2660" t="str">
        <f>MID(tbStoricoOrdini[[#This Row],[ARTICOLO]],FIND(" ",tbStoricoOrdini[[#This Row],[ARTICOLO]])+1,4)</f>
        <v>1000</v>
      </c>
      <c r="K2660" t="str">
        <f>IFERROR(RIGHT(tbStoricoOrdini[[#This Row],[ARTICOLO]],LEN(tbStoricoOrdini[[#This Row],[ARTICOLO]])-FIND(" ",tbStoricoOrdini[[#This Row],[ARTICOLO]],FIND(" ",tbStoricoOrdini[[#This Row],[ARTICOLO]]) +1)),"")</f>
        <v/>
      </c>
      <c r="L2660" s="3">
        <f>VLOOKUP(tbStoricoOrdini[[#This Row],[ARTICOLO]],tbArticoli[],2,FALSE)</f>
        <v>150</v>
      </c>
      <c r="M2660" s="22">
        <f>tbStoricoOrdini[[#This Row],[IMPORTO]]/tbStoricoOrdini[[#This Row],[PREZZO]]</f>
        <v>2.0733333333333333</v>
      </c>
      <c r="N2660" t="s">
        <v>9</v>
      </c>
      <c r="O2660" s="8">
        <f>VLOOKUP(tbStoricoOrdini[[#This Row],[AGENTE]],tbAgenti[],2,FALSE)</f>
        <v>0.05</v>
      </c>
      <c r="P2660" s="2">
        <v>311</v>
      </c>
      <c r="Q2660" s="2">
        <f>tbStoricoOrdini[[#This Row],[IMPORTO]]*tbStoricoOrdini[[#This Row],[% COMM.]]</f>
        <v>15.55</v>
      </c>
      <c r="R2660" s="2">
        <f>tbStoricoOrdini[[#This Row],[TOT. COMM.]]+tbStoricoOrdini[[#This Row],[IMPORTO]]</f>
        <v>326.55</v>
      </c>
    </row>
    <row r="2661" spans="1:18">
      <c r="A2661" s="1">
        <v>43891</v>
      </c>
      <c r="B2661" s="7">
        <f>MONTH(tbStoricoOrdini[[#This Row],[DATA]])</f>
        <v>3</v>
      </c>
      <c r="C2661" t="s">
        <v>2756</v>
      </c>
      <c r="D2661" t="str">
        <f>RIGHT(tbStoricoOrdini[[#This Row],[ORDINE]],4)</f>
        <v>2658</v>
      </c>
      <c r="E2661" t="s">
        <v>53</v>
      </c>
      <c r="F2661" t="str">
        <f>VLOOKUP(tbStoricoOrdini[[#This Row],[CLIENTE]],tbClienti[],3,FALSE)</f>
        <v>Lombardia</v>
      </c>
      <c r="G2661" t="str">
        <f>VLOOKUP(tbStoricoOrdini[[#This Row],[CLIENTE]],tbClienti[],7,FALSE)</f>
        <v>DB</v>
      </c>
      <c r="H2661" t="s">
        <v>72</v>
      </c>
      <c r="I2661" t="str">
        <f>IF(LEFT(tbStoricoOrdini[[#This Row],[ARTICOLO]],3) = "COG","COG",LEFT(tbStoricoOrdini[[#This Row],[ARTICOLO]],FIND(" ",tbStoricoOrdini[[#This Row],[ARTICOLO]])-1))</f>
        <v>EB06</v>
      </c>
      <c r="J2661" t="str">
        <f>MID(tbStoricoOrdini[[#This Row],[ARTICOLO]],FIND(" ",tbStoricoOrdini[[#This Row],[ARTICOLO]])+1,4)</f>
        <v>3000</v>
      </c>
      <c r="K2661" t="str">
        <f>IFERROR(RIGHT(tbStoricoOrdini[[#This Row],[ARTICOLO]],LEN(tbStoricoOrdini[[#This Row],[ARTICOLO]])-FIND(" ",tbStoricoOrdini[[#This Row],[ARTICOLO]],FIND(" ",tbStoricoOrdini[[#This Row],[ARTICOLO]]) +1)),"")</f>
        <v>Medium</v>
      </c>
      <c r="L2661" s="3">
        <f>VLOOKUP(tbStoricoOrdini[[#This Row],[ARTICOLO]],tbArticoli[],2,FALSE)</f>
        <v>120</v>
      </c>
      <c r="M2661" s="22">
        <f>tbStoricoOrdini[[#This Row],[IMPORTO]]/tbStoricoOrdini[[#This Row],[PREZZO]]</f>
        <v>0.15</v>
      </c>
      <c r="N2661" t="s">
        <v>9</v>
      </c>
      <c r="O2661" s="8">
        <f>VLOOKUP(tbStoricoOrdini[[#This Row],[AGENTE]],tbAgenti[],2,FALSE)</f>
        <v>0.05</v>
      </c>
      <c r="P2661" s="2">
        <v>18</v>
      </c>
      <c r="Q2661" s="2">
        <f>tbStoricoOrdini[[#This Row],[IMPORTO]]*tbStoricoOrdini[[#This Row],[% COMM.]]</f>
        <v>0.9</v>
      </c>
      <c r="R2661" s="2">
        <f>tbStoricoOrdini[[#This Row],[TOT. COMM.]]+tbStoricoOrdini[[#This Row],[IMPORTO]]</f>
        <v>18.899999999999999</v>
      </c>
    </row>
    <row r="2662" spans="1:18">
      <c r="A2662" s="1">
        <v>43891</v>
      </c>
      <c r="B2662" s="7">
        <f>MONTH(tbStoricoOrdini[[#This Row],[DATA]])</f>
        <v>3</v>
      </c>
      <c r="C2662" t="s">
        <v>2757</v>
      </c>
      <c r="D2662" t="str">
        <f>RIGHT(tbStoricoOrdini[[#This Row],[ORDINE]],4)</f>
        <v>2659</v>
      </c>
      <c r="E2662" t="s">
        <v>54</v>
      </c>
      <c r="F2662" t="str">
        <f>VLOOKUP(tbStoricoOrdini[[#This Row],[CLIENTE]],tbClienti[],3,FALSE)</f>
        <v>Emilia Romagna</v>
      </c>
      <c r="G2662" t="str">
        <f>VLOOKUP(tbStoricoOrdini[[#This Row],[CLIENTE]],tbClienti[],7,FALSE)</f>
        <v>DB</v>
      </c>
      <c r="H2662" t="s">
        <v>79</v>
      </c>
      <c r="I2662" t="str">
        <f>IF(LEFT(tbStoricoOrdini[[#This Row],[ARTICOLO]],3) = "COG","COG",LEFT(tbStoricoOrdini[[#This Row],[ARTICOLO]],FIND(" ",tbStoricoOrdini[[#This Row],[ARTICOLO]])-1))</f>
        <v>COG</v>
      </c>
      <c r="J2662" t="str">
        <f>MID(tbStoricoOrdini[[#This Row],[ARTICOLO]],FIND(" ",tbStoricoOrdini[[#This Row],[ARTICOLO]])+1,4)</f>
        <v>4000</v>
      </c>
      <c r="K2662" t="str">
        <f>IFERROR(RIGHT(tbStoricoOrdini[[#This Row],[ARTICOLO]],LEN(tbStoricoOrdini[[#This Row],[ARTICOLO]])-FIND(" ",tbStoricoOrdini[[#This Row],[ARTICOLO]],FIND(" ",tbStoricoOrdini[[#This Row],[ARTICOLO]]) +1)),"")</f>
        <v>Plus</v>
      </c>
      <c r="L2662" s="3">
        <f>VLOOKUP(tbStoricoOrdini[[#This Row],[ARTICOLO]],tbArticoli[],2,FALSE)</f>
        <v>240</v>
      </c>
      <c r="M2662" s="22">
        <f>tbStoricoOrdini[[#This Row],[IMPORTO]]/tbStoricoOrdini[[#This Row],[PREZZO]]</f>
        <v>150.72083333333333</v>
      </c>
      <c r="N2662" t="s">
        <v>9</v>
      </c>
      <c r="O2662" s="8">
        <f>VLOOKUP(tbStoricoOrdini[[#This Row],[AGENTE]],tbAgenti[],2,FALSE)</f>
        <v>0.05</v>
      </c>
      <c r="P2662" s="2">
        <v>36173</v>
      </c>
      <c r="Q2662" s="2">
        <f>tbStoricoOrdini[[#This Row],[IMPORTO]]*tbStoricoOrdini[[#This Row],[% COMM.]]</f>
        <v>1808.65</v>
      </c>
      <c r="R2662" s="2">
        <f>tbStoricoOrdini[[#This Row],[TOT. COMM.]]+tbStoricoOrdini[[#This Row],[IMPORTO]]</f>
        <v>37981.65</v>
      </c>
    </row>
    <row r="2663" spans="1:18">
      <c r="A2663" s="1">
        <v>43891</v>
      </c>
      <c r="B2663" s="7">
        <f>MONTH(tbStoricoOrdini[[#This Row],[DATA]])</f>
        <v>3</v>
      </c>
      <c r="C2663" t="s">
        <v>2758</v>
      </c>
      <c r="D2663" t="str">
        <f>RIGHT(tbStoricoOrdini[[#This Row],[ORDINE]],4)</f>
        <v>2660</v>
      </c>
      <c r="E2663" t="s">
        <v>54</v>
      </c>
      <c r="F2663" t="str">
        <f>VLOOKUP(tbStoricoOrdini[[#This Row],[CLIENTE]],tbClienti[],3,FALSE)</f>
        <v>Emilia Romagna</v>
      </c>
      <c r="G2663" t="str">
        <f>VLOOKUP(tbStoricoOrdini[[#This Row],[CLIENTE]],tbClienti[],7,FALSE)</f>
        <v>DB</v>
      </c>
      <c r="H2663" t="s">
        <v>63</v>
      </c>
      <c r="I2663" t="str">
        <f>IF(LEFT(tbStoricoOrdini[[#This Row],[ARTICOLO]],3) = "COG","COG",LEFT(tbStoricoOrdini[[#This Row],[ARTICOLO]],FIND(" ",tbStoricoOrdini[[#This Row],[ARTICOLO]])-1))</f>
        <v>KLM</v>
      </c>
      <c r="J2663" t="str">
        <f>MID(tbStoricoOrdini[[#This Row],[ARTICOLO]],FIND(" ",tbStoricoOrdini[[#This Row],[ARTICOLO]])+1,4)</f>
        <v>3000</v>
      </c>
      <c r="K2663" t="str">
        <f>IFERROR(RIGHT(tbStoricoOrdini[[#This Row],[ARTICOLO]],LEN(tbStoricoOrdini[[#This Row],[ARTICOLO]])-FIND(" ",tbStoricoOrdini[[#This Row],[ARTICOLO]],FIND(" ",tbStoricoOrdini[[#This Row],[ARTICOLO]]) +1)),"")</f>
        <v>Plus</v>
      </c>
      <c r="L2663" s="3">
        <f>VLOOKUP(tbStoricoOrdini[[#This Row],[ARTICOLO]],tbArticoli[],2,FALSE)</f>
        <v>145</v>
      </c>
      <c r="M2663" s="22">
        <f>tbStoricoOrdini[[#This Row],[IMPORTO]]/tbStoricoOrdini[[#This Row],[PREZZO]]</f>
        <v>258.02758620689656</v>
      </c>
      <c r="N2663" t="s">
        <v>9</v>
      </c>
      <c r="O2663" s="8">
        <f>VLOOKUP(tbStoricoOrdini[[#This Row],[AGENTE]],tbAgenti[],2,FALSE)</f>
        <v>0.05</v>
      </c>
      <c r="P2663" s="2">
        <v>37414</v>
      </c>
      <c r="Q2663" s="2">
        <f>tbStoricoOrdini[[#This Row],[IMPORTO]]*tbStoricoOrdini[[#This Row],[% COMM.]]</f>
        <v>1870.7</v>
      </c>
      <c r="R2663" s="2">
        <f>tbStoricoOrdini[[#This Row],[TOT. COMM.]]+tbStoricoOrdini[[#This Row],[IMPORTO]]</f>
        <v>39284.699999999997</v>
      </c>
    </row>
    <row r="2664" spans="1:18">
      <c r="A2664" s="1">
        <v>43891</v>
      </c>
      <c r="B2664" s="7">
        <f>MONTH(tbStoricoOrdini[[#This Row],[DATA]])</f>
        <v>3</v>
      </c>
      <c r="C2664" t="s">
        <v>2759</v>
      </c>
      <c r="D2664" t="str">
        <f>RIGHT(tbStoricoOrdini[[#This Row],[ORDINE]],4)</f>
        <v>2661</v>
      </c>
      <c r="E2664" t="s">
        <v>54</v>
      </c>
      <c r="F2664" t="str">
        <f>VLOOKUP(tbStoricoOrdini[[#This Row],[CLIENTE]],tbClienti[],3,FALSE)</f>
        <v>Emilia Romagna</v>
      </c>
      <c r="G2664" t="str">
        <f>VLOOKUP(tbStoricoOrdini[[#This Row],[CLIENTE]],tbClienti[],7,FALSE)</f>
        <v>DB</v>
      </c>
      <c r="H2664" t="s">
        <v>66</v>
      </c>
      <c r="I2664" t="str">
        <f>IF(LEFT(tbStoricoOrdini[[#This Row],[ARTICOLO]],3) = "COG","COG",LEFT(tbStoricoOrdini[[#This Row],[ARTICOLO]],FIND(" ",tbStoricoOrdini[[#This Row],[ARTICOLO]])-1))</f>
        <v>BAG</v>
      </c>
      <c r="J2664" t="str">
        <f>MID(tbStoricoOrdini[[#This Row],[ARTICOLO]],FIND(" ",tbStoricoOrdini[[#This Row],[ARTICOLO]])+1,4)</f>
        <v>2500</v>
      </c>
      <c r="K2664" t="str">
        <f>IFERROR(RIGHT(tbStoricoOrdini[[#This Row],[ARTICOLO]],LEN(tbStoricoOrdini[[#This Row],[ARTICOLO]])-FIND(" ",tbStoricoOrdini[[#This Row],[ARTICOLO]],FIND(" ",tbStoricoOrdini[[#This Row],[ARTICOLO]]) +1)),"")</f>
        <v>Plus</v>
      </c>
      <c r="L2664" s="3">
        <f>VLOOKUP(tbStoricoOrdini[[#This Row],[ARTICOLO]],tbArticoli[],2,FALSE)</f>
        <v>220</v>
      </c>
      <c r="M2664" s="22">
        <f>tbStoricoOrdini[[#This Row],[IMPORTO]]/tbStoricoOrdini[[#This Row],[PREZZO]]</f>
        <v>0.28636363636363638</v>
      </c>
      <c r="N2664" t="s">
        <v>9</v>
      </c>
      <c r="O2664" s="8">
        <f>VLOOKUP(tbStoricoOrdini[[#This Row],[AGENTE]],tbAgenti[],2,FALSE)</f>
        <v>0.05</v>
      </c>
      <c r="P2664" s="2">
        <v>63</v>
      </c>
      <c r="Q2664" s="2">
        <f>tbStoricoOrdini[[#This Row],[IMPORTO]]*tbStoricoOrdini[[#This Row],[% COMM.]]</f>
        <v>3.1500000000000004</v>
      </c>
      <c r="R2664" s="2">
        <f>tbStoricoOrdini[[#This Row],[TOT. COMM.]]+tbStoricoOrdini[[#This Row],[IMPORTO]]</f>
        <v>66.150000000000006</v>
      </c>
    </row>
    <row r="2665" spans="1:18">
      <c r="A2665" s="1">
        <v>43891</v>
      </c>
      <c r="B2665" s="7">
        <f>MONTH(tbStoricoOrdini[[#This Row],[DATA]])</f>
        <v>3</v>
      </c>
      <c r="C2665" t="s">
        <v>2760</v>
      </c>
      <c r="D2665" t="str">
        <f>RIGHT(tbStoricoOrdini[[#This Row],[ORDINE]],4)</f>
        <v>2662</v>
      </c>
      <c r="E2665" t="s">
        <v>54</v>
      </c>
      <c r="F2665" t="str">
        <f>VLOOKUP(tbStoricoOrdini[[#This Row],[CLIENTE]],tbClienti[],3,FALSE)</f>
        <v>Emilia Romagna</v>
      </c>
      <c r="G2665" t="str">
        <f>VLOOKUP(tbStoricoOrdini[[#This Row],[CLIENTE]],tbClienti[],7,FALSE)</f>
        <v>DB</v>
      </c>
      <c r="H2665" t="s">
        <v>70</v>
      </c>
      <c r="I2665" t="str">
        <f>IF(LEFT(tbStoricoOrdini[[#This Row],[ARTICOLO]],3) = "COG","COG",LEFT(tbStoricoOrdini[[#This Row],[ARTICOLO]],FIND(" ",tbStoricoOrdini[[#This Row],[ARTICOLO]])-1))</f>
        <v>EB08</v>
      </c>
      <c r="J2665" t="str">
        <f>MID(tbStoricoOrdini[[#This Row],[ARTICOLO]],FIND(" ",tbStoricoOrdini[[#This Row],[ARTICOLO]])+1,4)</f>
        <v>7500</v>
      </c>
      <c r="K2665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2665" s="3">
        <f>VLOOKUP(tbStoricoOrdini[[#This Row],[ARTICOLO]],tbArticoli[],2,FALSE)</f>
        <v>180</v>
      </c>
      <c r="M2665" s="22">
        <f>tbStoricoOrdini[[#This Row],[IMPORTO]]/tbStoricoOrdini[[#This Row],[PREZZO]]</f>
        <v>0.32777777777777778</v>
      </c>
      <c r="N2665" t="s">
        <v>9</v>
      </c>
      <c r="O2665" s="8">
        <f>VLOOKUP(tbStoricoOrdini[[#This Row],[AGENTE]],tbAgenti[],2,FALSE)</f>
        <v>0.05</v>
      </c>
      <c r="P2665" s="2">
        <v>59</v>
      </c>
      <c r="Q2665" s="2">
        <f>tbStoricoOrdini[[#This Row],[IMPORTO]]*tbStoricoOrdini[[#This Row],[% COMM.]]</f>
        <v>2.95</v>
      </c>
      <c r="R2665" s="2">
        <f>tbStoricoOrdini[[#This Row],[TOT. COMM.]]+tbStoricoOrdini[[#This Row],[IMPORTO]]</f>
        <v>61.95</v>
      </c>
    </row>
    <row r="2666" spans="1:18">
      <c r="A2666" s="1">
        <v>43891</v>
      </c>
      <c r="B2666" s="7">
        <f>MONTH(tbStoricoOrdini[[#This Row],[DATA]])</f>
        <v>3</v>
      </c>
      <c r="C2666" t="s">
        <v>2761</v>
      </c>
      <c r="D2666" t="str">
        <f>RIGHT(tbStoricoOrdini[[#This Row],[ORDINE]],4)</f>
        <v>2663</v>
      </c>
      <c r="E2666" t="s">
        <v>54</v>
      </c>
      <c r="F2666" t="str">
        <f>VLOOKUP(tbStoricoOrdini[[#This Row],[CLIENTE]],tbClienti[],3,FALSE)</f>
        <v>Emilia Romagna</v>
      </c>
      <c r="G2666" t="str">
        <f>VLOOKUP(tbStoricoOrdini[[#This Row],[CLIENTE]],tbClienti[],7,FALSE)</f>
        <v>DB</v>
      </c>
      <c r="H2666" t="s">
        <v>71</v>
      </c>
      <c r="I2666" t="str">
        <f>IF(LEFT(tbStoricoOrdini[[#This Row],[ARTICOLO]],3) = "COG","COG",LEFT(tbStoricoOrdini[[#This Row],[ARTICOLO]],FIND(" ",tbStoricoOrdini[[#This Row],[ARTICOLO]])-1))</f>
        <v>EB07</v>
      </c>
      <c r="J2666" t="str">
        <f>MID(tbStoricoOrdini[[#This Row],[ARTICOLO]],FIND(" ",tbStoricoOrdini[[#This Row],[ARTICOLO]])+1,4)</f>
        <v>5000</v>
      </c>
      <c r="K2666" t="str">
        <f>IFERROR(RIGHT(tbStoricoOrdini[[#This Row],[ARTICOLO]],LEN(tbStoricoOrdini[[#This Row],[ARTICOLO]])-FIND(" ",tbStoricoOrdini[[#This Row],[ARTICOLO]],FIND(" ",tbStoricoOrdini[[#This Row],[ARTICOLO]]) +1)),"")</f>
        <v/>
      </c>
      <c r="L2666" s="3">
        <f>VLOOKUP(tbStoricoOrdini[[#This Row],[ARTICOLO]],tbArticoli[],2,FALSE)</f>
        <v>140</v>
      </c>
      <c r="M2666" s="22">
        <f>tbStoricoOrdini[[#This Row],[IMPORTO]]/tbStoricoOrdini[[#This Row],[PREZZO]]</f>
        <v>3.842857142857143</v>
      </c>
      <c r="N2666" t="s">
        <v>9</v>
      </c>
      <c r="O2666" s="8">
        <f>VLOOKUP(tbStoricoOrdini[[#This Row],[AGENTE]],tbAgenti[],2,FALSE)</f>
        <v>0.05</v>
      </c>
      <c r="P2666" s="2">
        <v>538</v>
      </c>
      <c r="Q2666" s="2">
        <f>tbStoricoOrdini[[#This Row],[IMPORTO]]*tbStoricoOrdini[[#This Row],[% COMM.]]</f>
        <v>26.900000000000002</v>
      </c>
      <c r="R2666" s="2">
        <f>tbStoricoOrdini[[#This Row],[TOT. COMM.]]+tbStoricoOrdini[[#This Row],[IMPORTO]]</f>
        <v>564.9</v>
      </c>
    </row>
    <row r="2667" spans="1:18">
      <c r="A2667" s="1">
        <v>43891</v>
      </c>
      <c r="B2667" s="7">
        <f>MONTH(tbStoricoOrdini[[#This Row],[DATA]])</f>
        <v>3</v>
      </c>
      <c r="C2667" t="s">
        <v>2762</v>
      </c>
      <c r="D2667" t="str">
        <f>RIGHT(tbStoricoOrdini[[#This Row],[ORDINE]],4)</f>
        <v>2664</v>
      </c>
      <c r="E2667" t="s">
        <v>54</v>
      </c>
      <c r="F2667" t="str">
        <f>VLOOKUP(tbStoricoOrdini[[#This Row],[CLIENTE]],tbClienti[],3,FALSE)</f>
        <v>Emilia Romagna</v>
      </c>
      <c r="G2667" t="str">
        <f>VLOOKUP(tbStoricoOrdini[[#This Row],[CLIENTE]],tbClienti[],7,FALSE)</f>
        <v>DB</v>
      </c>
      <c r="H2667" t="s">
        <v>72</v>
      </c>
      <c r="I2667" t="str">
        <f>IF(LEFT(tbStoricoOrdini[[#This Row],[ARTICOLO]],3) = "COG","COG",LEFT(tbStoricoOrdini[[#This Row],[ARTICOLO]],FIND(" ",tbStoricoOrdini[[#This Row],[ARTICOLO]])-1))</f>
        <v>EB06</v>
      </c>
      <c r="J2667" t="str">
        <f>MID(tbStoricoOrdini[[#This Row],[ARTICOLO]],FIND(" ",tbStoricoOrdini[[#This Row],[ARTICOLO]])+1,4)</f>
        <v>3000</v>
      </c>
      <c r="K2667" t="str">
        <f>IFERROR(RIGHT(tbStoricoOrdini[[#This Row],[ARTICOLO]],LEN(tbStoricoOrdini[[#This Row],[ARTICOLO]])-FIND(" ",tbStoricoOrdini[[#This Row],[ARTICOLO]],FIND(" ",tbStoricoOrdini[[#This Row],[ARTICOLO]]) +1)),"")</f>
        <v>Medium</v>
      </c>
      <c r="L2667" s="3">
        <f>VLOOKUP(tbStoricoOrdini[[#This Row],[ARTICOLO]],tbArticoli[],2,FALSE)</f>
        <v>120</v>
      </c>
      <c r="M2667" s="22">
        <f>tbStoricoOrdini[[#This Row],[IMPORTO]]/tbStoricoOrdini[[#This Row],[PREZZO]]</f>
        <v>3.7416666666666667</v>
      </c>
      <c r="N2667" t="s">
        <v>9</v>
      </c>
      <c r="O2667" s="8">
        <f>VLOOKUP(tbStoricoOrdini[[#This Row],[AGENTE]],tbAgenti[],2,FALSE)</f>
        <v>0.05</v>
      </c>
      <c r="P2667" s="2">
        <v>449</v>
      </c>
      <c r="Q2667" s="2">
        <f>tbStoricoOrdini[[#This Row],[IMPORTO]]*tbStoricoOrdini[[#This Row],[% COMM.]]</f>
        <v>22.450000000000003</v>
      </c>
      <c r="R2667" s="2">
        <f>tbStoricoOrdini[[#This Row],[TOT. COMM.]]+tbStoricoOrdini[[#This Row],[IMPORTO]]</f>
        <v>471.45</v>
      </c>
    </row>
    <row r="2668" spans="1:18">
      <c r="A2668" s="1">
        <v>43891</v>
      </c>
      <c r="B2668" s="7">
        <f>MONTH(tbStoricoOrdini[[#This Row],[DATA]])</f>
        <v>3</v>
      </c>
      <c r="C2668" t="s">
        <v>2763</v>
      </c>
      <c r="D2668" t="str">
        <f>RIGHT(tbStoricoOrdini[[#This Row],[ORDINE]],4)</f>
        <v>2665</v>
      </c>
      <c r="E2668" t="s">
        <v>55</v>
      </c>
      <c r="F2668" t="str">
        <f>VLOOKUP(tbStoricoOrdini[[#This Row],[CLIENTE]],tbClienti[],3,FALSE)</f>
        <v>Emilia Romagna</v>
      </c>
      <c r="G2668" t="str">
        <f>VLOOKUP(tbStoricoOrdini[[#This Row],[CLIENTE]],tbClienti[],7,FALSE)</f>
        <v>CC</v>
      </c>
      <c r="H2668" t="s">
        <v>78</v>
      </c>
      <c r="I2668" t="str">
        <f>IF(LEFT(tbStoricoOrdini[[#This Row],[ARTICOLO]],3) = "COG","COG",LEFT(tbStoricoOrdini[[#This Row],[ARTICOLO]],FIND(" ",tbStoricoOrdini[[#This Row],[ARTICOLO]])-1))</f>
        <v>COG</v>
      </c>
      <c r="J2668" t="str">
        <f>MID(tbStoricoOrdini[[#This Row],[ARTICOLO]],FIND(" ",tbStoricoOrdini[[#This Row],[ARTICOLO]])+1,4)</f>
        <v>3000</v>
      </c>
      <c r="K2668" t="str">
        <f>IFERROR(RIGHT(tbStoricoOrdini[[#This Row],[ARTICOLO]],LEN(tbStoricoOrdini[[#This Row],[ARTICOLO]])-FIND(" ",tbStoricoOrdini[[#This Row],[ARTICOLO]],FIND(" ",tbStoricoOrdini[[#This Row],[ARTICOLO]]) +1)),"")</f>
        <v>Medium</v>
      </c>
      <c r="L2668" s="3">
        <f>VLOOKUP(tbStoricoOrdini[[#This Row],[ARTICOLO]],tbArticoli[],2,FALSE)</f>
        <v>220</v>
      </c>
      <c r="M2668" s="22">
        <f>tbStoricoOrdini[[#This Row],[IMPORTO]]/tbStoricoOrdini[[#This Row],[PREZZO]]</f>
        <v>1.4363636363636363</v>
      </c>
      <c r="N2668" t="s">
        <v>9</v>
      </c>
      <c r="O2668" s="8">
        <f>VLOOKUP(tbStoricoOrdini[[#This Row],[AGENTE]],tbAgenti[],2,FALSE)</f>
        <v>0.05</v>
      </c>
      <c r="P2668" s="2">
        <v>316</v>
      </c>
      <c r="Q2668" s="2">
        <f>tbStoricoOrdini[[#This Row],[IMPORTO]]*tbStoricoOrdini[[#This Row],[% COMM.]]</f>
        <v>15.8</v>
      </c>
      <c r="R2668" s="2">
        <f>tbStoricoOrdini[[#This Row],[TOT. COMM.]]+tbStoricoOrdini[[#This Row],[IMPORTO]]</f>
        <v>331.8</v>
      </c>
    </row>
    <row r="2669" spans="1:18">
      <c r="A2669" s="1">
        <v>43891</v>
      </c>
      <c r="B2669" s="7">
        <f>MONTH(tbStoricoOrdini[[#This Row],[DATA]])</f>
        <v>3</v>
      </c>
      <c r="C2669" t="s">
        <v>2764</v>
      </c>
      <c r="D2669" t="str">
        <f>RIGHT(tbStoricoOrdini[[#This Row],[ORDINE]],4)</f>
        <v>2666</v>
      </c>
      <c r="E2669" t="s">
        <v>55</v>
      </c>
      <c r="F2669" t="str">
        <f>VLOOKUP(tbStoricoOrdini[[#This Row],[CLIENTE]],tbClienti[],3,FALSE)</f>
        <v>Emilia Romagna</v>
      </c>
      <c r="G2669" t="str">
        <f>VLOOKUP(tbStoricoOrdini[[#This Row],[CLIENTE]],tbClienti[],7,FALSE)</f>
        <v>CC</v>
      </c>
      <c r="H2669" t="s">
        <v>74</v>
      </c>
      <c r="I2669" t="str">
        <f>IF(LEFT(tbStoricoOrdini[[#This Row],[ARTICOLO]],3) = "COG","COG",LEFT(tbStoricoOrdini[[#This Row],[ARTICOLO]],FIND(" ",tbStoricoOrdini[[#This Row],[ARTICOLO]])-1))</f>
        <v>AVRC</v>
      </c>
      <c r="J2669" t="str">
        <f>MID(tbStoricoOrdini[[#This Row],[ARTICOLO]],FIND(" ",tbStoricoOrdini[[#This Row],[ARTICOLO]])+1,4)</f>
        <v>2500</v>
      </c>
      <c r="K2669" t="str">
        <f>IFERROR(RIGHT(tbStoricoOrdini[[#This Row],[ARTICOLO]],LEN(tbStoricoOrdini[[#This Row],[ARTICOLO]])-FIND(" ",tbStoricoOrdini[[#This Row],[ARTICOLO]],FIND(" ",tbStoricoOrdini[[#This Row],[ARTICOLO]]) +1)),"")</f>
        <v>Gold</v>
      </c>
      <c r="L2669" s="3">
        <f>VLOOKUP(tbStoricoOrdini[[#This Row],[ARTICOLO]],tbArticoli[],2,FALSE)</f>
        <v>500</v>
      </c>
      <c r="M2669" s="22">
        <f>tbStoricoOrdini[[#This Row],[IMPORTO]]/tbStoricoOrdini[[#This Row],[PREZZO]]</f>
        <v>4.5439999999999996</v>
      </c>
      <c r="N2669" t="s">
        <v>9</v>
      </c>
      <c r="O2669" s="8">
        <f>VLOOKUP(tbStoricoOrdini[[#This Row],[AGENTE]],tbAgenti[],2,FALSE)</f>
        <v>0.05</v>
      </c>
      <c r="P2669" s="2">
        <v>2272</v>
      </c>
      <c r="Q2669" s="2">
        <f>tbStoricoOrdini[[#This Row],[IMPORTO]]*tbStoricoOrdini[[#This Row],[% COMM.]]</f>
        <v>113.60000000000001</v>
      </c>
      <c r="R2669" s="2">
        <f>tbStoricoOrdini[[#This Row],[TOT. COMM.]]+tbStoricoOrdini[[#This Row],[IMPORTO]]</f>
        <v>2385.6</v>
      </c>
    </row>
    <row r="2670" spans="1:18">
      <c r="A2670" s="1">
        <v>43891</v>
      </c>
      <c r="B2670" s="7">
        <f>MONTH(tbStoricoOrdini[[#This Row],[DATA]])</f>
        <v>3</v>
      </c>
      <c r="C2670" t="s">
        <v>2765</v>
      </c>
      <c r="D2670" t="str">
        <f>RIGHT(tbStoricoOrdini[[#This Row],[ORDINE]],4)</f>
        <v>2667</v>
      </c>
      <c r="E2670" t="s">
        <v>55</v>
      </c>
      <c r="F2670" t="str">
        <f>VLOOKUP(tbStoricoOrdini[[#This Row],[CLIENTE]],tbClienti[],3,FALSE)</f>
        <v>Emilia Romagna</v>
      </c>
      <c r="G2670" t="str">
        <f>VLOOKUP(tbStoricoOrdini[[#This Row],[CLIENTE]],tbClienti[],7,FALSE)</f>
        <v>CC</v>
      </c>
      <c r="H2670" t="s">
        <v>77</v>
      </c>
      <c r="I2670" t="str">
        <f>IF(LEFT(tbStoricoOrdini[[#This Row],[ARTICOLO]],3) = "COG","COG",LEFT(tbStoricoOrdini[[#This Row],[ARTICOLO]],FIND(" ",tbStoricoOrdini[[#This Row],[ARTICOLO]])-1))</f>
        <v>COG</v>
      </c>
      <c r="J2670" t="str">
        <f>MID(tbStoricoOrdini[[#This Row],[ARTICOLO]],FIND(" ",tbStoricoOrdini[[#This Row],[ARTICOLO]])+1,4)</f>
        <v>2000</v>
      </c>
      <c r="K2670" t="str">
        <f>IFERROR(RIGHT(tbStoricoOrdini[[#This Row],[ARTICOLO]],LEN(tbStoricoOrdini[[#This Row],[ARTICOLO]])-FIND(" ",tbStoricoOrdini[[#This Row],[ARTICOLO]],FIND(" ",tbStoricoOrdini[[#This Row],[ARTICOLO]]) +1)),"")</f>
        <v>Medium</v>
      </c>
      <c r="L2670" s="3">
        <f>VLOOKUP(tbStoricoOrdini[[#This Row],[ARTICOLO]],tbArticoli[],2,FALSE)</f>
        <v>200</v>
      </c>
      <c r="M2670" s="22">
        <f>tbStoricoOrdini[[#This Row],[IMPORTO]]/tbStoricoOrdini[[#This Row],[PREZZO]]</f>
        <v>2.75</v>
      </c>
      <c r="N2670" t="s">
        <v>9</v>
      </c>
      <c r="O2670" s="8">
        <f>VLOOKUP(tbStoricoOrdini[[#This Row],[AGENTE]],tbAgenti[],2,FALSE)</f>
        <v>0.05</v>
      </c>
      <c r="P2670" s="2">
        <v>550</v>
      </c>
      <c r="Q2670" s="2">
        <f>tbStoricoOrdini[[#This Row],[IMPORTO]]*tbStoricoOrdini[[#This Row],[% COMM.]]</f>
        <v>27.5</v>
      </c>
      <c r="R2670" s="2">
        <f>tbStoricoOrdini[[#This Row],[TOT. COMM.]]+tbStoricoOrdini[[#This Row],[IMPORTO]]</f>
        <v>577.5</v>
      </c>
    </row>
    <row r="2671" spans="1:18">
      <c r="A2671" s="1">
        <v>43891</v>
      </c>
      <c r="B2671" s="7">
        <f>MONTH(tbStoricoOrdini[[#This Row],[DATA]])</f>
        <v>3</v>
      </c>
      <c r="C2671" t="s">
        <v>2766</v>
      </c>
      <c r="D2671" t="str">
        <f>RIGHT(tbStoricoOrdini[[#This Row],[ORDINE]],4)</f>
        <v>2668</v>
      </c>
      <c r="E2671" t="s">
        <v>55</v>
      </c>
      <c r="F2671" t="str">
        <f>VLOOKUP(tbStoricoOrdini[[#This Row],[CLIENTE]],tbClienti[],3,FALSE)</f>
        <v>Emilia Romagna</v>
      </c>
      <c r="G2671" t="str">
        <f>VLOOKUP(tbStoricoOrdini[[#This Row],[CLIENTE]],tbClienti[],7,FALSE)</f>
        <v>CC</v>
      </c>
      <c r="H2671" t="s">
        <v>61</v>
      </c>
      <c r="I2671" t="str">
        <f>IF(LEFT(tbStoricoOrdini[[#This Row],[ARTICOLO]],3) = "COG","COG",LEFT(tbStoricoOrdini[[#This Row],[ARTICOLO]],FIND(" ",tbStoricoOrdini[[#This Row],[ARTICOLO]])-1))</f>
        <v>KLM</v>
      </c>
      <c r="J2671" t="str">
        <f>MID(tbStoricoOrdini[[#This Row],[ARTICOLO]],FIND(" ",tbStoricoOrdini[[#This Row],[ARTICOLO]])+1,4)</f>
        <v>5000</v>
      </c>
      <c r="K2671" t="str">
        <f>IFERROR(RIGHT(tbStoricoOrdini[[#This Row],[ARTICOLO]],LEN(tbStoricoOrdini[[#This Row],[ARTICOLO]])-FIND(" ",tbStoricoOrdini[[#This Row],[ARTICOLO]],FIND(" ",tbStoricoOrdini[[#This Row],[ARTICOLO]]) +1)),"")</f>
        <v>Medium</v>
      </c>
      <c r="L2671" s="3">
        <f>VLOOKUP(tbStoricoOrdini[[#This Row],[ARTICOLO]],tbArticoli[],2,FALSE)</f>
        <v>150</v>
      </c>
      <c r="M2671" s="22">
        <f>tbStoricoOrdini[[#This Row],[IMPORTO]]/tbStoricoOrdini[[#This Row],[PREZZO]]</f>
        <v>946.76</v>
      </c>
      <c r="N2671" t="s">
        <v>9</v>
      </c>
      <c r="O2671" s="8">
        <f>VLOOKUP(tbStoricoOrdini[[#This Row],[AGENTE]],tbAgenti[],2,FALSE)</f>
        <v>0.05</v>
      </c>
      <c r="P2671" s="2">
        <v>142014</v>
      </c>
      <c r="Q2671" s="2">
        <f>tbStoricoOrdini[[#This Row],[IMPORTO]]*tbStoricoOrdini[[#This Row],[% COMM.]]</f>
        <v>7100.7000000000007</v>
      </c>
      <c r="R2671" s="2">
        <f>tbStoricoOrdini[[#This Row],[TOT. COMM.]]+tbStoricoOrdini[[#This Row],[IMPORTO]]</f>
        <v>149114.70000000001</v>
      </c>
    </row>
    <row r="2672" spans="1:18">
      <c r="A2672" s="1">
        <v>43891</v>
      </c>
      <c r="B2672" s="7">
        <f>MONTH(tbStoricoOrdini[[#This Row],[DATA]])</f>
        <v>3</v>
      </c>
      <c r="C2672" t="s">
        <v>2767</v>
      </c>
      <c r="D2672" t="str">
        <f>RIGHT(tbStoricoOrdini[[#This Row],[ORDINE]],4)</f>
        <v>2669</v>
      </c>
      <c r="E2672" t="s">
        <v>55</v>
      </c>
      <c r="F2672" t="str">
        <f>VLOOKUP(tbStoricoOrdini[[#This Row],[CLIENTE]],tbClienti[],3,FALSE)</f>
        <v>Emilia Romagna</v>
      </c>
      <c r="G2672" t="str">
        <f>VLOOKUP(tbStoricoOrdini[[#This Row],[CLIENTE]],tbClienti[],7,FALSE)</f>
        <v>CC</v>
      </c>
      <c r="H2672" t="s">
        <v>79</v>
      </c>
      <c r="I2672" t="str">
        <f>IF(LEFT(tbStoricoOrdini[[#This Row],[ARTICOLO]],3) = "COG","COG",LEFT(tbStoricoOrdini[[#This Row],[ARTICOLO]],FIND(" ",tbStoricoOrdini[[#This Row],[ARTICOLO]])-1))</f>
        <v>COG</v>
      </c>
      <c r="J2672" t="str">
        <f>MID(tbStoricoOrdini[[#This Row],[ARTICOLO]],FIND(" ",tbStoricoOrdini[[#This Row],[ARTICOLO]])+1,4)</f>
        <v>4000</v>
      </c>
      <c r="K2672" t="str">
        <f>IFERROR(RIGHT(tbStoricoOrdini[[#This Row],[ARTICOLO]],LEN(tbStoricoOrdini[[#This Row],[ARTICOLO]])-FIND(" ",tbStoricoOrdini[[#This Row],[ARTICOLO]],FIND(" ",tbStoricoOrdini[[#This Row],[ARTICOLO]]) +1)),"")</f>
        <v>Plus</v>
      </c>
      <c r="L2672" s="3">
        <f>VLOOKUP(tbStoricoOrdini[[#This Row],[ARTICOLO]],tbArticoli[],2,FALSE)</f>
        <v>240</v>
      </c>
      <c r="M2672" s="22">
        <f>tbStoricoOrdini[[#This Row],[IMPORTO]]/tbStoricoOrdini[[#This Row],[PREZZO]]</f>
        <v>7.9</v>
      </c>
      <c r="N2672" t="s">
        <v>9</v>
      </c>
      <c r="O2672" s="8">
        <f>VLOOKUP(tbStoricoOrdini[[#This Row],[AGENTE]],tbAgenti[],2,FALSE)</f>
        <v>0.05</v>
      </c>
      <c r="P2672" s="2">
        <v>1896</v>
      </c>
      <c r="Q2672" s="2">
        <f>tbStoricoOrdini[[#This Row],[IMPORTO]]*tbStoricoOrdini[[#This Row],[% COMM.]]</f>
        <v>94.800000000000011</v>
      </c>
      <c r="R2672" s="2">
        <f>tbStoricoOrdini[[#This Row],[TOT. COMM.]]+tbStoricoOrdini[[#This Row],[IMPORTO]]</f>
        <v>1990.8</v>
      </c>
    </row>
    <row r="2673" spans="1:18">
      <c r="A2673" s="1">
        <v>43891</v>
      </c>
      <c r="B2673" s="7">
        <f>MONTH(tbStoricoOrdini[[#This Row],[DATA]])</f>
        <v>3</v>
      </c>
      <c r="C2673" t="s">
        <v>2768</v>
      </c>
      <c r="D2673" t="str">
        <f>RIGHT(tbStoricoOrdini[[#This Row],[ORDINE]],4)</f>
        <v>2670</v>
      </c>
      <c r="E2673" t="s">
        <v>55</v>
      </c>
      <c r="F2673" t="str">
        <f>VLOOKUP(tbStoricoOrdini[[#This Row],[CLIENTE]],tbClienti[],3,FALSE)</f>
        <v>Emilia Romagna</v>
      </c>
      <c r="G2673" t="str">
        <f>VLOOKUP(tbStoricoOrdini[[#This Row],[CLIENTE]],tbClienti[],7,FALSE)</f>
        <v>CC</v>
      </c>
      <c r="H2673" t="s">
        <v>63</v>
      </c>
      <c r="I2673" t="str">
        <f>IF(LEFT(tbStoricoOrdini[[#This Row],[ARTICOLO]],3) = "COG","COG",LEFT(tbStoricoOrdini[[#This Row],[ARTICOLO]],FIND(" ",tbStoricoOrdini[[#This Row],[ARTICOLO]])-1))</f>
        <v>KLM</v>
      </c>
      <c r="J2673" t="str">
        <f>MID(tbStoricoOrdini[[#This Row],[ARTICOLO]],FIND(" ",tbStoricoOrdini[[#This Row],[ARTICOLO]])+1,4)</f>
        <v>3000</v>
      </c>
      <c r="K2673" t="str">
        <f>IFERROR(RIGHT(tbStoricoOrdini[[#This Row],[ARTICOLO]],LEN(tbStoricoOrdini[[#This Row],[ARTICOLO]])-FIND(" ",tbStoricoOrdini[[#This Row],[ARTICOLO]],FIND(" ",tbStoricoOrdini[[#This Row],[ARTICOLO]]) +1)),"")</f>
        <v>Plus</v>
      </c>
      <c r="L2673" s="3">
        <f>VLOOKUP(tbStoricoOrdini[[#This Row],[ARTICOLO]],tbArticoli[],2,FALSE)</f>
        <v>145</v>
      </c>
      <c r="M2673" s="22">
        <f>tbStoricoOrdini[[#This Row],[IMPORTO]]/tbStoricoOrdini[[#This Row],[PREZZO]]</f>
        <v>571.42758620689654</v>
      </c>
      <c r="N2673" t="s">
        <v>9</v>
      </c>
      <c r="O2673" s="8">
        <f>VLOOKUP(tbStoricoOrdini[[#This Row],[AGENTE]],tbAgenti[],2,FALSE)</f>
        <v>0.05</v>
      </c>
      <c r="P2673" s="2">
        <v>82857</v>
      </c>
      <c r="Q2673" s="2">
        <f>tbStoricoOrdini[[#This Row],[IMPORTO]]*tbStoricoOrdini[[#This Row],[% COMM.]]</f>
        <v>4142.8500000000004</v>
      </c>
      <c r="R2673" s="2">
        <f>tbStoricoOrdini[[#This Row],[TOT. COMM.]]+tbStoricoOrdini[[#This Row],[IMPORTO]]</f>
        <v>86999.85</v>
      </c>
    </row>
    <row r="2674" spans="1:18">
      <c r="A2674" s="1">
        <v>43891</v>
      </c>
      <c r="B2674" s="7">
        <f>MONTH(tbStoricoOrdini[[#This Row],[DATA]])</f>
        <v>3</v>
      </c>
      <c r="C2674" t="s">
        <v>2769</v>
      </c>
      <c r="D2674" t="str">
        <f>RIGHT(tbStoricoOrdini[[#This Row],[ORDINE]],4)</f>
        <v>2671</v>
      </c>
      <c r="E2674" t="s">
        <v>55</v>
      </c>
      <c r="F2674" t="str">
        <f>VLOOKUP(tbStoricoOrdini[[#This Row],[CLIENTE]],tbClienti[],3,FALSE)</f>
        <v>Emilia Romagna</v>
      </c>
      <c r="G2674" t="str">
        <f>VLOOKUP(tbStoricoOrdini[[#This Row],[CLIENTE]],tbClienti[],7,FALSE)</f>
        <v>CC</v>
      </c>
      <c r="H2674" t="s">
        <v>66</v>
      </c>
      <c r="I2674" t="str">
        <f>IF(LEFT(tbStoricoOrdini[[#This Row],[ARTICOLO]],3) = "COG","COG",LEFT(tbStoricoOrdini[[#This Row],[ARTICOLO]],FIND(" ",tbStoricoOrdini[[#This Row],[ARTICOLO]])-1))</f>
        <v>BAG</v>
      </c>
      <c r="J2674" t="str">
        <f>MID(tbStoricoOrdini[[#This Row],[ARTICOLO]],FIND(" ",tbStoricoOrdini[[#This Row],[ARTICOLO]])+1,4)</f>
        <v>2500</v>
      </c>
      <c r="K2674" t="str">
        <f>IFERROR(RIGHT(tbStoricoOrdini[[#This Row],[ARTICOLO]],LEN(tbStoricoOrdini[[#This Row],[ARTICOLO]])-FIND(" ",tbStoricoOrdini[[#This Row],[ARTICOLO]],FIND(" ",tbStoricoOrdini[[#This Row],[ARTICOLO]]) +1)),"")</f>
        <v>Plus</v>
      </c>
      <c r="L2674" s="3">
        <f>VLOOKUP(tbStoricoOrdini[[#This Row],[ARTICOLO]],tbArticoli[],2,FALSE)</f>
        <v>220</v>
      </c>
      <c r="M2674" s="22">
        <f>tbStoricoOrdini[[#This Row],[IMPORTO]]/tbStoricoOrdini[[#This Row],[PREZZO]]</f>
        <v>0.10454545454545454</v>
      </c>
      <c r="N2674" t="s">
        <v>9</v>
      </c>
      <c r="O2674" s="8">
        <f>VLOOKUP(tbStoricoOrdini[[#This Row],[AGENTE]],tbAgenti[],2,FALSE)</f>
        <v>0.05</v>
      </c>
      <c r="P2674" s="2">
        <v>23</v>
      </c>
      <c r="Q2674" s="2">
        <f>tbStoricoOrdini[[#This Row],[IMPORTO]]*tbStoricoOrdini[[#This Row],[% COMM.]]</f>
        <v>1.1500000000000001</v>
      </c>
      <c r="R2674" s="2">
        <f>tbStoricoOrdini[[#This Row],[TOT. COMM.]]+tbStoricoOrdini[[#This Row],[IMPORTO]]</f>
        <v>24.15</v>
      </c>
    </row>
    <row r="2675" spans="1:18">
      <c r="A2675" s="1">
        <v>43891</v>
      </c>
      <c r="B2675" s="7">
        <f>MONTH(tbStoricoOrdini[[#This Row],[DATA]])</f>
        <v>3</v>
      </c>
      <c r="C2675" t="s">
        <v>2770</v>
      </c>
      <c r="D2675" t="str">
        <f>RIGHT(tbStoricoOrdini[[#This Row],[ORDINE]],4)</f>
        <v>2672</v>
      </c>
      <c r="E2675" t="s">
        <v>55</v>
      </c>
      <c r="F2675" t="str">
        <f>VLOOKUP(tbStoricoOrdini[[#This Row],[CLIENTE]],tbClienti[],3,FALSE)</f>
        <v>Emilia Romagna</v>
      </c>
      <c r="G2675" t="str">
        <f>VLOOKUP(tbStoricoOrdini[[#This Row],[CLIENTE]],tbClienti[],7,FALSE)</f>
        <v>CC</v>
      </c>
      <c r="H2675" t="s">
        <v>82</v>
      </c>
      <c r="I2675" t="str">
        <f>IF(LEFT(tbStoricoOrdini[[#This Row],[ARTICOLO]],3) = "COG","COG",LEFT(tbStoricoOrdini[[#This Row],[ARTICOLO]],FIND(" ",tbStoricoOrdini[[#This Row],[ARTICOLO]])-1))</f>
        <v>COG</v>
      </c>
      <c r="J2675" t="str">
        <f>MID(tbStoricoOrdini[[#This Row],[ARTICOLO]],FIND(" ",tbStoricoOrdini[[#This Row],[ARTICOLO]])+1,4)</f>
        <v>7000</v>
      </c>
      <c r="K2675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2675" s="3">
        <f>VLOOKUP(tbStoricoOrdini[[#This Row],[ARTICOLO]],tbArticoli[],2,FALSE)</f>
        <v>500</v>
      </c>
      <c r="M2675" s="22">
        <f>tbStoricoOrdini[[#This Row],[IMPORTO]]/tbStoricoOrdini[[#This Row],[PREZZO]]</f>
        <v>71.436000000000007</v>
      </c>
      <c r="N2675" t="s">
        <v>9</v>
      </c>
      <c r="O2675" s="8">
        <f>VLOOKUP(tbStoricoOrdini[[#This Row],[AGENTE]],tbAgenti[],2,FALSE)</f>
        <v>0.05</v>
      </c>
      <c r="P2675" s="2">
        <v>35718</v>
      </c>
      <c r="Q2675" s="2">
        <f>tbStoricoOrdini[[#This Row],[IMPORTO]]*tbStoricoOrdini[[#This Row],[% COMM.]]</f>
        <v>1785.9</v>
      </c>
      <c r="R2675" s="2">
        <f>tbStoricoOrdini[[#This Row],[TOT. COMM.]]+tbStoricoOrdini[[#This Row],[IMPORTO]]</f>
        <v>37503.9</v>
      </c>
    </row>
    <row r="2676" spans="1:18">
      <c r="A2676" s="1">
        <v>43891</v>
      </c>
      <c r="B2676" s="7">
        <f>MONTH(tbStoricoOrdini[[#This Row],[DATA]])</f>
        <v>3</v>
      </c>
      <c r="C2676" t="s">
        <v>2771</v>
      </c>
      <c r="D2676" t="str">
        <f>RIGHT(tbStoricoOrdini[[#This Row],[ORDINE]],4)</f>
        <v>2673</v>
      </c>
      <c r="E2676" t="s">
        <v>55</v>
      </c>
      <c r="F2676" t="str">
        <f>VLOOKUP(tbStoricoOrdini[[#This Row],[CLIENTE]],tbClienti[],3,FALSE)</f>
        <v>Emilia Romagna</v>
      </c>
      <c r="G2676" t="str">
        <f>VLOOKUP(tbStoricoOrdini[[#This Row],[CLIENTE]],tbClienti[],7,FALSE)</f>
        <v>CC</v>
      </c>
      <c r="H2676" t="s">
        <v>69</v>
      </c>
      <c r="I2676" t="str">
        <f>IF(LEFT(tbStoricoOrdini[[#This Row],[ARTICOLO]],3) = "COG","COG",LEFT(tbStoricoOrdini[[#This Row],[ARTICOLO]],FIND(" ",tbStoricoOrdini[[#This Row],[ARTICOLO]])-1))</f>
        <v>BAG</v>
      </c>
      <c r="J2676" t="str">
        <f>MID(tbStoricoOrdini[[#This Row],[ARTICOLO]],FIND(" ",tbStoricoOrdini[[#This Row],[ARTICOLO]])+1,4)</f>
        <v>1121</v>
      </c>
      <c r="K2676" t="str">
        <f>IFERROR(RIGHT(tbStoricoOrdini[[#This Row],[ARTICOLO]],LEN(tbStoricoOrdini[[#This Row],[ARTICOLO]])-FIND(" ",tbStoricoOrdini[[#This Row],[ARTICOLO]],FIND(" ",tbStoricoOrdini[[#This Row],[ARTICOLO]]) +1)),"")</f>
        <v>Gold</v>
      </c>
      <c r="L2676" s="3">
        <f>VLOOKUP(tbStoricoOrdini[[#This Row],[ARTICOLO]],tbArticoli[],2,FALSE)</f>
        <v>230</v>
      </c>
      <c r="M2676" s="22">
        <f>tbStoricoOrdini[[#This Row],[IMPORTO]]/tbStoricoOrdini[[#This Row],[PREZZO]]</f>
        <v>69.852173913043472</v>
      </c>
      <c r="N2676" t="s">
        <v>9</v>
      </c>
      <c r="O2676" s="8">
        <f>VLOOKUP(tbStoricoOrdini[[#This Row],[AGENTE]],tbAgenti[],2,FALSE)</f>
        <v>0.05</v>
      </c>
      <c r="P2676" s="2">
        <v>16066</v>
      </c>
      <c r="Q2676" s="2">
        <f>tbStoricoOrdini[[#This Row],[IMPORTO]]*tbStoricoOrdini[[#This Row],[% COMM.]]</f>
        <v>803.30000000000007</v>
      </c>
      <c r="R2676" s="2">
        <f>tbStoricoOrdini[[#This Row],[TOT. COMM.]]+tbStoricoOrdini[[#This Row],[IMPORTO]]</f>
        <v>16869.3</v>
      </c>
    </row>
    <row r="2677" spans="1:18">
      <c r="A2677" s="1">
        <v>43891</v>
      </c>
      <c r="B2677" s="7">
        <f>MONTH(tbStoricoOrdini[[#This Row],[DATA]])</f>
        <v>3</v>
      </c>
      <c r="C2677" t="s">
        <v>2772</v>
      </c>
      <c r="D2677" t="str">
        <f>RIGHT(tbStoricoOrdini[[#This Row],[ORDINE]],4)</f>
        <v>2674</v>
      </c>
      <c r="E2677" t="s">
        <v>55</v>
      </c>
      <c r="F2677" t="str">
        <f>VLOOKUP(tbStoricoOrdini[[#This Row],[CLIENTE]],tbClienti[],3,FALSE)</f>
        <v>Emilia Romagna</v>
      </c>
      <c r="G2677" t="str">
        <f>VLOOKUP(tbStoricoOrdini[[#This Row],[CLIENTE]],tbClienti[],7,FALSE)</f>
        <v>CC</v>
      </c>
      <c r="H2677" t="s">
        <v>83</v>
      </c>
      <c r="I2677" t="str">
        <f>IF(LEFT(tbStoricoOrdini[[#This Row],[ARTICOLO]],3) = "COG","COG",LEFT(tbStoricoOrdini[[#This Row],[ARTICOLO]],FIND(" ",tbStoricoOrdini[[#This Row],[ARTICOLO]])-1))</f>
        <v>COG</v>
      </c>
      <c r="J2677" t="str">
        <f>MID(tbStoricoOrdini[[#This Row],[ARTICOLO]],FIND(" ",tbStoricoOrdini[[#This Row],[ARTICOLO]])+1,4)</f>
        <v>8000</v>
      </c>
      <c r="K2677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2677" s="3">
        <f>VLOOKUP(tbStoricoOrdini[[#This Row],[ARTICOLO]],tbArticoli[],2,FALSE)</f>
        <v>670</v>
      </c>
      <c r="M2677" s="22">
        <f>tbStoricoOrdini[[#This Row],[IMPORTO]]/tbStoricoOrdini[[#This Row],[PREZZO]]</f>
        <v>32.638805970149257</v>
      </c>
      <c r="N2677" t="s">
        <v>9</v>
      </c>
      <c r="O2677" s="8">
        <f>VLOOKUP(tbStoricoOrdini[[#This Row],[AGENTE]],tbAgenti[],2,FALSE)</f>
        <v>0.05</v>
      </c>
      <c r="P2677" s="2">
        <v>21868</v>
      </c>
      <c r="Q2677" s="2">
        <f>tbStoricoOrdini[[#This Row],[IMPORTO]]*tbStoricoOrdini[[#This Row],[% COMM.]]</f>
        <v>1093.4000000000001</v>
      </c>
      <c r="R2677" s="2">
        <f>tbStoricoOrdini[[#This Row],[TOT. COMM.]]+tbStoricoOrdini[[#This Row],[IMPORTO]]</f>
        <v>22961.4</v>
      </c>
    </row>
    <row r="2678" spans="1:18">
      <c r="A2678" s="1">
        <v>43891</v>
      </c>
      <c r="B2678" s="7">
        <f>MONTH(tbStoricoOrdini[[#This Row],[DATA]])</f>
        <v>3</v>
      </c>
      <c r="C2678" t="s">
        <v>2773</v>
      </c>
      <c r="D2678" t="str">
        <f>RIGHT(tbStoricoOrdini[[#This Row],[ORDINE]],4)</f>
        <v>2675</v>
      </c>
      <c r="E2678" t="s">
        <v>55</v>
      </c>
      <c r="F2678" t="str">
        <f>VLOOKUP(tbStoricoOrdini[[#This Row],[CLIENTE]],tbClienti[],3,FALSE)</f>
        <v>Emilia Romagna</v>
      </c>
      <c r="G2678" t="str">
        <f>VLOOKUP(tbStoricoOrdini[[#This Row],[CLIENTE]],tbClienti[],7,FALSE)</f>
        <v>CC</v>
      </c>
      <c r="H2678" t="s">
        <v>75</v>
      </c>
      <c r="I2678" t="str">
        <f>IF(LEFT(tbStoricoOrdini[[#This Row],[ARTICOLO]],3) = "COG","COG",LEFT(tbStoricoOrdini[[#This Row],[ARTICOLO]],FIND(" ",tbStoricoOrdini[[#This Row],[ARTICOLO]])-1))</f>
        <v>AVRC</v>
      </c>
      <c r="J2678" t="str">
        <f>MID(tbStoricoOrdini[[#This Row],[ARTICOLO]],FIND(" ",tbStoricoOrdini[[#This Row],[ARTICOLO]])+1,4)</f>
        <v>1000</v>
      </c>
      <c r="K2678" t="str">
        <f>IFERROR(RIGHT(tbStoricoOrdini[[#This Row],[ARTICOLO]],LEN(tbStoricoOrdini[[#This Row],[ARTICOLO]])-FIND(" ",tbStoricoOrdini[[#This Row],[ARTICOLO]],FIND(" ",tbStoricoOrdini[[#This Row],[ARTICOLO]]) +1)),"")</f>
        <v>Silver</v>
      </c>
      <c r="L2678" s="3">
        <f>VLOOKUP(tbStoricoOrdini[[#This Row],[ARTICOLO]],tbArticoli[],2,FALSE)</f>
        <v>390</v>
      </c>
      <c r="M2678" s="22">
        <f>tbStoricoOrdini[[#This Row],[IMPORTO]]/tbStoricoOrdini[[#This Row],[PREZZO]]</f>
        <v>0.13333333333333333</v>
      </c>
      <c r="N2678" t="s">
        <v>9</v>
      </c>
      <c r="O2678" s="8">
        <f>VLOOKUP(tbStoricoOrdini[[#This Row],[AGENTE]],tbAgenti[],2,FALSE)</f>
        <v>0.05</v>
      </c>
      <c r="P2678" s="2">
        <v>52</v>
      </c>
      <c r="Q2678" s="2">
        <f>tbStoricoOrdini[[#This Row],[IMPORTO]]*tbStoricoOrdini[[#This Row],[% COMM.]]</f>
        <v>2.6</v>
      </c>
      <c r="R2678" s="2">
        <f>tbStoricoOrdini[[#This Row],[TOT. COMM.]]+tbStoricoOrdini[[#This Row],[IMPORTO]]</f>
        <v>54.6</v>
      </c>
    </row>
    <row r="2679" spans="1:18">
      <c r="A2679" s="1">
        <v>43891</v>
      </c>
      <c r="B2679" s="7">
        <f>MONTH(tbStoricoOrdini[[#This Row],[DATA]])</f>
        <v>3</v>
      </c>
      <c r="C2679" t="s">
        <v>2774</v>
      </c>
      <c r="D2679" t="str">
        <f>RIGHT(tbStoricoOrdini[[#This Row],[ORDINE]],4)</f>
        <v>2676</v>
      </c>
      <c r="E2679" t="s">
        <v>55</v>
      </c>
      <c r="F2679" t="str">
        <f>VLOOKUP(tbStoricoOrdini[[#This Row],[CLIENTE]],tbClienti[],3,FALSE)</f>
        <v>Emilia Romagna</v>
      </c>
      <c r="G2679" t="str">
        <f>VLOOKUP(tbStoricoOrdini[[#This Row],[CLIENTE]],tbClienti[],7,FALSE)</f>
        <v>CC</v>
      </c>
      <c r="H2679" t="s">
        <v>71</v>
      </c>
      <c r="I2679" t="str">
        <f>IF(LEFT(tbStoricoOrdini[[#This Row],[ARTICOLO]],3) = "COG","COG",LEFT(tbStoricoOrdini[[#This Row],[ARTICOLO]],FIND(" ",tbStoricoOrdini[[#This Row],[ARTICOLO]])-1))</f>
        <v>EB07</v>
      </c>
      <c r="J2679" t="str">
        <f>MID(tbStoricoOrdini[[#This Row],[ARTICOLO]],FIND(" ",tbStoricoOrdini[[#This Row],[ARTICOLO]])+1,4)</f>
        <v>5000</v>
      </c>
      <c r="K2679" t="str">
        <f>IFERROR(RIGHT(tbStoricoOrdini[[#This Row],[ARTICOLO]],LEN(tbStoricoOrdini[[#This Row],[ARTICOLO]])-FIND(" ",tbStoricoOrdini[[#This Row],[ARTICOLO]],FIND(" ",tbStoricoOrdini[[#This Row],[ARTICOLO]]) +1)),"")</f>
        <v/>
      </c>
      <c r="L2679" s="3">
        <f>VLOOKUP(tbStoricoOrdini[[#This Row],[ARTICOLO]],tbArticoli[],2,FALSE)</f>
        <v>140</v>
      </c>
      <c r="M2679" s="22">
        <f>tbStoricoOrdini[[#This Row],[IMPORTO]]/tbStoricoOrdini[[#This Row],[PREZZO]]</f>
        <v>3.1785714285714284</v>
      </c>
      <c r="N2679" t="s">
        <v>9</v>
      </c>
      <c r="O2679" s="8">
        <f>VLOOKUP(tbStoricoOrdini[[#This Row],[AGENTE]],tbAgenti[],2,FALSE)</f>
        <v>0.05</v>
      </c>
      <c r="P2679" s="2">
        <v>445</v>
      </c>
      <c r="Q2679" s="2">
        <f>tbStoricoOrdini[[#This Row],[IMPORTO]]*tbStoricoOrdini[[#This Row],[% COMM.]]</f>
        <v>22.25</v>
      </c>
      <c r="R2679" s="2">
        <f>tbStoricoOrdini[[#This Row],[TOT. COMM.]]+tbStoricoOrdini[[#This Row],[IMPORTO]]</f>
        <v>467.25</v>
      </c>
    </row>
    <row r="2680" spans="1:18">
      <c r="A2680" s="1">
        <v>43891</v>
      </c>
      <c r="B2680" s="7">
        <f>MONTH(tbStoricoOrdini[[#This Row],[DATA]])</f>
        <v>3</v>
      </c>
      <c r="C2680" t="s">
        <v>2775</v>
      </c>
      <c r="D2680" t="str">
        <f>RIGHT(tbStoricoOrdini[[#This Row],[ORDINE]],4)</f>
        <v>2677</v>
      </c>
      <c r="E2680" t="s">
        <v>55</v>
      </c>
      <c r="F2680" t="str">
        <f>VLOOKUP(tbStoricoOrdini[[#This Row],[CLIENTE]],tbClienti[],3,FALSE)</f>
        <v>Emilia Romagna</v>
      </c>
      <c r="G2680" t="str">
        <f>VLOOKUP(tbStoricoOrdini[[#This Row],[CLIENTE]],tbClienti[],7,FALSE)</f>
        <v>CC</v>
      </c>
      <c r="H2680" t="s">
        <v>76</v>
      </c>
      <c r="I2680" t="str">
        <f>IF(LEFT(tbStoricoOrdini[[#This Row],[ARTICOLO]],3) = "COG","COG",LEFT(tbStoricoOrdini[[#This Row],[ARTICOLO]],FIND(" ",tbStoricoOrdini[[#This Row],[ARTICOLO]])-1))</f>
        <v>COG</v>
      </c>
      <c r="J2680" t="str">
        <f>MID(tbStoricoOrdini[[#This Row],[ARTICOLO]],FIND(" ",tbStoricoOrdini[[#This Row],[ARTICOLO]])+1,4)</f>
        <v>1000</v>
      </c>
      <c r="K2680" t="str">
        <f>IFERROR(RIGHT(tbStoricoOrdini[[#This Row],[ARTICOLO]],LEN(tbStoricoOrdini[[#This Row],[ARTICOLO]])-FIND(" ",tbStoricoOrdini[[#This Row],[ARTICOLO]],FIND(" ",tbStoricoOrdini[[#This Row],[ARTICOLO]]) +1)),"")</f>
        <v/>
      </c>
      <c r="L2680" s="3">
        <f>VLOOKUP(tbStoricoOrdini[[#This Row],[ARTICOLO]],tbArticoli[],2,FALSE)</f>
        <v>150</v>
      </c>
      <c r="M2680" s="22">
        <f>tbStoricoOrdini[[#This Row],[IMPORTO]]/tbStoricoOrdini[[#This Row],[PREZZO]]</f>
        <v>13.86</v>
      </c>
      <c r="N2680" t="s">
        <v>9</v>
      </c>
      <c r="O2680" s="8">
        <f>VLOOKUP(tbStoricoOrdini[[#This Row],[AGENTE]],tbAgenti[],2,FALSE)</f>
        <v>0.05</v>
      </c>
      <c r="P2680" s="2">
        <v>2079</v>
      </c>
      <c r="Q2680" s="2">
        <f>tbStoricoOrdini[[#This Row],[IMPORTO]]*tbStoricoOrdini[[#This Row],[% COMM.]]</f>
        <v>103.95</v>
      </c>
      <c r="R2680" s="2">
        <f>tbStoricoOrdini[[#This Row],[TOT. COMM.]]+tbStoricoOrdini[[#This Row],[IMPORTO]]</f>
        <v>2182.9499999999998</v>
      </c>
    </row>
    <row r="2681" spans="1:18">
      <c r="A2681" s="1">
        <v>43891</v>
      </c>
      <c r="B2681" s="7">
        <f>MONTH(tbStoricoOrdini[[#This Row],[DATA]])</f>
        <v>3</v>
      </c>
      <c r="C2681" t="s">
        <v>2776</v>
      </c>
      <c r="D2681" t="str">
        <f>RIGHT(tbStoricoOrdini[[#This Row],[ORDINE]],4)</f>
        <v>2678</v>
      </c>
      <c r="E2681" t="s">
        <v>56</v>
      </c>
      <c r="F2681" t="str">
        <f>VLOOKUP(tbStoricoOrdini[[#This Row],[CLIENTE]],tbClienti[],3,FALSE)</f>
        <v>Piemonte</v>
      </c>
      <c r="G2681" t="str">
        <f>VLOOKUP(tbStoricoOrdini[[#This Row],[CLIENTE]],tbClienti[],7,FALSE)</f>
        <v>CB</v>
      </c>
      <c r="H2681" t="s">
        <v>74</v>
      </c>
      <c r="I2681" t="str">
        <f>IF(LEFT(tbStoricoOrdini[[#This Row],[ARTICOLO]],3) = "COG","COG",LEFT(tbStoricoOrdini[[#This Row],[ARTICOLO]],FIND(" ",tbStoricoOrdini[[#This Row],[ARTICOLO]])-1))</f>
        <v>AVRC</v>
      </c>
      <c r="J2681" t="str">
        <f>MID(tbStoricoOrdini[[#This Row],[ARTICOLO]],FIND(" ",tbStoricoOrdini[[#This Row],[ARTICOLO]])+1,4)</f>
        <v>2500</v>
      </c>
      <c r="K2681" t="str">
        <f>IFERROR(RIGHT(tbStoricoOrdini[[#This Row],[ARTICOLO]],LEN(tbStoricoOrdini[[#This Row],[ARTICOLO]])-FIND(" ",tbStoricoOrdini[[#This Row],[ARTICOLO]],FIND(" ",tbStoricoOrdini[[#This Row],[ARTICOLO]]) +1)),"")</f>
        <v>Gold</v>
      </c>
      <c r="L2681" s="3">
        <f>VLOOKUP(tbStoricoOrdini[[#This Row],[ARTICOLO]],tbArticoli[],2,FALSE)</f>
        <v>500</v>
      </c>
      <c r="M2681" s="22">
        <f>tbStoricoOrdini[[#This Row],[IMPORTO]]/tbStoricoOrdini[[#This Row],[PREZZO]]</f>
        <v>0.23400000000000001</v>
      </c>
      <c r="N2681" t="s">
        <v>9</v>
      </c>
      <c r="O2681" s="8">
        <f>VLOOKUP(tbStoricoOrdini[[#This Row],[AGENTE]],tbAgenti[],2,FALSE)</f>
        <v>0.05</v>
      </c>
      <c r="P2681" s="2">
        <v>117</v>
      </c>
      <c r="Q2681" s="2">
        <f>tbStoricoOrdini[[#This Row],[IMPORTO]]*tbStoricoOrdini[[#This Row],[% COMM.]]</f>
        <v>5.8500000000000005</v>
      </c>
      <c r="R2681" s="2">
        <f>tbStoricoOrdini[[#This Row],[TOT. COMM.]]+tbStoricoOrdini[[#This Row],[IMPORTO]]</f>
        <v>122.85</v>
      </c>
    </row>
    <row r="2682" spans="1:18">
      <c r="A2682" s="1">
        <v>43891</v>
      </c>
      <c r="B2682" s="7">
        <f>MONTH(tbStoricoOrdini[[#This Row],[DATA]])</f>
        <v>3</v>
      </c>
      <c r="C2682" t="s">
        <v>2777</v>
      </c>
      <c r="D2682" t="str">
        <f>RIGHT(tbStoricoOrdini[[#This Row],[ORDINE]],4)</f>
        <v>2679</v>
      </c>
      <c r="E2682" t="s">
        <v>56</v>
      </c>
      <c r="F2682" t="str">
        <f>VLOOKUP(tbStoricoOrdini[[#This Row],[CLIENTE]],tbClienti[],3,FALSE)</f>
        <v>Piemonte</v>
      </c>
      <c r="G2682" t="str">
        <f>VLOOKUP(tbStoricoOrdini[[#This Row],[CLIENTE]],tbClienti[],7,FALSE)</f>
        <v>CB</v>
      </c>
      <c r="H2682" t="s">
        <v>61</v>
      </c>
      <c r="I2682" t="str">
        <f>IF(LEFT(tbStoricoOrdini[[#This Row],[ARTICOLO]],3) = "COG","COG",LEFT(tbStoricoOrdini[[#This Row],[ARTICOLO]],FIND(" ",tbStoricoOrdini[[#This Row],[ARTICOLO]])-1))</f>
        <v>KLM</v>
      </c>
      <c r="J2682" t="str">
        <f>MID(tbStoricoOrdini[[#This Row],[ARTICOLO]],FIND(" ",tbStoricoOrdini[[#This Row],[ARTICOLO]])+1,4)</f>
        <v>5000</v>
      </c>
      <c r="K2682" t="str">
        <f>IFERROR(RIGHT(tbStoricoOrdini[[#This Row],[ARTICOLO]],LEN(tbStoricoOrdini[[#This Row],[ARTICOLO]])-FIND(" ",tbStoricoOrdini[[#This Row],[ARTICOLO]],FIND(" ",tbStoricoOrdini[[#This Row],[ARTICOLO]]) +1)),"")</f>
        <v>Medium</v>
      </c>
      <c r="L2682" s="3">
        <f>VLOOKUP(tbStoricoOrdini[[#This Row],[ARTICOLO]],tbArticoli[],2,FALSE)</f>
        <v>150</v>
      </c>
      <c r="M2682" s="22">
        <f>tbStoricoOrdini[[#This Row],[IMPORTO]]/tbStoricoOrdini[[#This Row],[PREZZO]]</f>
        <v>11.64</v>
      </c>
      <c r="N2682" t="s">
        <v>9</v>
      </c>
      <c r="O2682" s="8">
        <f>VLOOKUP(tbStoricoOrdini[[#This Row],[AGENTE]],tbAgenti[],2,FALSE)</f>
        <v>0.05</v>
      </c>
      <c r="P2682" s="2">
        <v>1746</v>
      </c>
      <c r="Q2682" s="2">
        <f>tbStoricoOrdini[[#This Row],[IMPORTO]]*tbStoricoOrdini[[#This Row],[% COMM.]]</f>
        <v>87.300000000000011</v>
      </c>
      <c r="R2682" s="2">
        <f>tbStoricoOrdini[[#This Row],[TOT. COMM.]]+tbStoricoOrdini[[#This Row],[IMPORTO]]</f>
        <v>1833.3</v>
      </c>
    </row>
    <row r="2683" spans="1:18">
      <c r="A2683" s="1">
        <v>43891</v>
      </c>
      <c r="B2683" s="7">
        <f>MONTH(tbStoricoOrdini[[#This Row],[DATA]])</f>
        <v>3</v>
      </c>
      <c r="C2683" t="s">
        <v>2778</v>
      </c>
      <c r="D2683" t="str">
        <f>RIGHT(tbStoricoOrdini[[#This Row],[ORDINE]],4)</f>
        <v>2680</v>
      </c>
      <c r="E2683" t="s">
        <v>56</v>
      </c>
      <c r="F2683" t="str">
        <f>VLOOKUP(tbStoricoOrdini[[#This Row],[CLIENTE]],tbClienti[],3,FALSE)</f>
        <v>Piemonte</v>
      </c>
      <c r="G2683" t="str">
        <f>VLOOKUP(tbStoricoOrdini[[#This Row],[CLIENTE]],tbClienti[],7,FALSE)</f>
        <v>CB</v>
      </c>
      <c r="H2683" t="s">
        <v>79</v>
      </c>
      <c r="I2683" t="str">
        <f>IF(LEFT(tbStoricoOrdini[[#This Row],[ARTICOLO]],3) = "COG","COG",LEFT(tbStoricoOrdini[[#This Row],[ARTICOLO]],FIND(" ",tbStoricoOrdini[[#This Row],[ARTICOLO]])-1))</f>
        <v>COG</v>
      </c>
      <c r="J2683" t="str">
        <f>MID(tbStoricoOrdini[[#This Row],[ARTICOLO]],FIND(" ",tbStoricoOrdini[[#This Row],[ARTICOLO]])+1,4)</f>
        <v>4000</v>
      </c>
      <c r="K2683" t="str">
        <f>IFERROR(RIGHT(tbStoricoOrdini[[#This Row],[ARTICOLO]],LEN(tbStoricoOrdini[[#This Row],[ARTICOLO]])-FIND(" ",tbStoricoOrdini[[#This Row],[ARTICOLO]],FIND(" ",tbStoricoOrdini[[#This Row],[ARTICOLO]]) +1)),"")</f>
        <v>Plus</v>
      </c>
      <c r="L2683" s="3">
        <f>VLOOKUP(tbStoricoOrdini[[#This Row],[ARTICOLO]],tbArticoli[],2,FALSE)</f>
        <v>240</v>
      </c>
      <c r="M2683" s="22">
        <f>tbStoricoOrdini[[#This Row],[IMPORTO]]/tbStoricoOrdini[[#This Row],[PREZZO]]</f>
        <v>4.4375</v>
      </c>
      <c r="N2683" t="s">
        <v>9</v>
      </c>
      <c r="O2683" s="8">
        <f>VLOOKUP(tbStoricoOrdini[[#This Row],[AGENTE]],tbAgenti[],2,FALSE)</f>
        <v>0.05</v>
      </c>
      <c r="P2683" s="2">
        <v>1065</v>
      </c>
      <c r="Q2683" s="2">
        <f>tbStoricoOrdini[[#This Row],[IMPORTO]]*tbStoricoOrdini[[#This Row],[% COMM.]]</f>
        <v>53.25</v>
      </c>
      <c r="R2683" s="2">
        <f>tbStoricoOrdini[[#This Row],[TOT. COMM.]]+tbStoricoOrdini[[#This Row],[IMPORTO]]</f>
        <v>1118.25</v>
      </c>
    </row>
    <row r="2684" spans="1:18">
      <c r="A2684" s="1">
        <v>43891</v>
      </c>
      <c r="B2684" s="7">
        <f>MONTH(tbStoricoOrdini[[#This Row],[DATA]])</f>
        <v>3</v>
      </c>
      <c r="C2684" t="s">
        <v>2779</v>
      </c>
      <c r="D2684" t="str">
        <f>RIGHT(tbStoricoOrdini[[#This Row],[ORDINE]],4)</f>
        <v>2681</v>
      </c>
      <c r="E2684" t="s">
        <v>56</v>
      </c>
      <c r="F2684" t="str">
        <f>VLOOKUP(tbStoricoOrdini[[#This Row],[CLIENTE]],tbClienti[],3,FALSE)</f>
        <v>Piemonte</v>
      </c>
      <c r="G2684" t="str">
        <f>VLOOKUP(tbStoricoOrdini[[#This Row],[CLIENTE]],tbClienti[],7,FALSE)</f>
        <v>CB</v>
      </c>
      <c r="H2684" t="s">
        <v>63</v>
      </c>
      <c r="I2684" t="str">
        <f>IF(LEFT(tbStoricoOrdini[[#This Row],[ARTICOLO]],3) = "COG","COG",LEFT(tbStoricoOrdini[[#This Row],[ARTICOLO]],FIND(" ",tbStoricoOrdini[[#This Row],[ARTICOLO]])-1))</f>
        <v>KLM</v>
      </c>
      <c r="J2684" t="str">
        <f>MID(tbStoricoOrdini[[#This Row],[ARTICOLO]],FIND(" ",tbStoricoOrdini[[#This Row],[ARTICOLO]])+1,4)</f>
        <v>3000</v>
      </c>
      <c r="K2684" t="str">
        <f>IFERROR(RIGHT(tbStoricoOrdini[[#This Row],[ARTICOLO]],LEN(tbStoricoOrdini[[#This Row],[ARTICOLO]])-FIND(" ",tbStoricoOrdini[[#This Row],[ARTICOLO]],FIND(" ",tbStoricoOrdini[[#This Row],[ARTICOLO]]) +1)),"")</f>
        <v>Plus</v>
      </c>
      <c r="L2684" s="3">
        <f>VLOOKUP(tbStoricoOrdini[[#This Row],[ARTICOLO]],tbArticoli[],2,FALSE)</f>
        <v>145</v>
      </c>
      <c r="M2684" s="22">
        <f>tbStoricoOrdini[[#This Row],[IMPORTO]]/tbStoricoOrdini[[#This Row],[PREZZO]]</f>
        <v>1198.951724137931</v>
      </c>
      <c r="N2684" t="s">
        <v>9</v>
      </c>
      <c r="O2684" s="8">
        <f>VLOOKUP(tbStoricoOrdini[[#This Row],[AGENTE]],tbAgenti[],2,FALSE)</f>
        <v>0.05</v>
      </c>
      <c r="P2684" s="2">
        <v>173848</v>
      </c>
      <c r="Q2684" s="2">
        <f>tbStoricoOrdini[[#This Row],[IMPORTO]]*tbStoricoOrdini[[#This Row],[% COMM.]]</f>
        <v>8692.4</v>
      </c>
      <c r="R2684" s="2">
        <f>tbStoricoOrdini[[#This Row],[TOT. COMM.]]+tbStoricoOrdini[[#This Row],[IMPORTO]]</f>
        <v>182540.4</v>
      </c>
    </row>
    <row r="2685" spans="1:18">
      <c r="A2685" s="1">
        <v>43891</v>
      </c>
      <c r="B2685" s="7">
        <f>MONTH(tbStoricoOrdini[[#This Row],[DATA]])</f>
        <v>3</v>
      </c>
      <c r="C2685" t="s">
        <v>2780</v>
      </c>
      <c r="D2685" t="str">
        <f>RIGHT(tbStoricoOrdini[[#This Row],[ORDINE]],4)</f>
        <v>2682</v>
      </c>
      <c r="E2685" t="s">
        <v>56</v>
      </c>
      <c r="F2685" t="str">
        <f>VLOOKUP(tbStoricoOrdini[[#This Row],[CLIENTE]],tbClienti[],3,FALSE)</f>
        <v>Piemonte</v>
      </c>
      <c r="G2685" t="str">
        <f>VLOOKUP(tbStoricoOrdini[[#This Row],[CLIENTE]],tbClienti[],7,FALSE)</f>
        <v>CB</v>
      </c>
      <c r="H2685" t="s">
        <v>66</v>
      </c>
      <c r="I2685" t="str">
        <f>IF(LEFT(tbStoricoOrdini[[#This Row],[ARTICOLO]],3) = "COG","COG",LEFT(tbStoricoOrdini[[#This Row],[ARTICOLO]],FIND(" ",tbStoricoOrdini[[#This Row],[ARTICOLO]])-1))</f>
        <v>BAG</v>
      </c>
      <c r="J2685" t="str">
        <f>MID(tbStoricoOrdini[[#This Row],[ARTICOLO]],FIND(" ",tbStoricoOrdini[[#This Row],[ARTICOLO]])+1,4)</f>
        <v>2500</v>
      </c>
      <c r="K2685" t="str">
        <f>IFERROR(RIGHT(tbStoricoOrdini[[#This Row],[ARTICOLO]],LEN(tbStoricoOrdini[[#This Row],[ARTICOLO]])-FIND(" ",tbStoricoOrdini[[#This Row],[ARTICOLO]],FIND(" ",tbStoricoOrdini[[#This Row],[ARTICOLO]]) +1)),"")</f>
        <v>Plus</v>
      </c>
      <c r="L2685" s="3">
        <f>VLOOKUP(tbStoricoOrdini[[#This Row],[ARTICOLO]],tbArticoli[],2,FALSE)</f>
        <v>220</v>
      </c>
      <c r="M2685" s="22">
        <f>tbStoricoOrdini[[#This Row],[IMPORTO]]/tbStoricoOrdini[[#This Row],[PREZZO]]</f>
        <v>1.3636363636363635</v>
      </c>
      <c r="N2685" t="s">
        <v>9</v>
      </c>
      <c r="O2685" s="8">
        <f>VLOOKUP(tbStoricoOrdini[[#This Row],[AGENTE]],tbAgenti[],2,FALSE)</f>
        <v>0.05</v>
      </c>
      <c r="P2685" s="2">
        <v>300</v>
      </c>
      <c r="Q2685" s="2">
        <f>tbStoricoOrdini[[#This Row],[IMPORTO]]*tbStoricoOrdini[[#This Row],[% COMM.]]</f>
        <v>15</v>
      </c>
      <c r="R2685" s="2">
        <f>tbStoricoOrdini[[#This Row],[TOT. COMM.]]+tbStoricoOrdini[[#This Row],[IMPORTO]]</f>
        <v>315</v>
      </c>
    </row>
    <row r="2686" spans="1:18">
      <c r="A2686" s="1">
        <v>43891</v>
      </c>
      <c r="B2686" s="7">
        <f>MONTH(tbStoricoOrdini[[#This Row],[DATA]])</f>
        <v>3</v>
      </c>
      <c r="C2686" t="s">
        <v>2781</v>
      </c>
      <c r="D2686" t="str">
        <f>RIGHT(tbStoricoOrdini[[#This Row],[ORDINE]],4)</f>
        <v>2683</v>
      </c>
      <c r="E2686" t="s">
        <v>56</v>
      </c>
      <c r="F2686" t="str">
        <f>VLOOKUP(tbStoricoOrdini[[#This Row],[CLIENTE]],tbClienti[],3,FALSE)</f>
        <v>Piemonte</v>
      </c>
      <c r="G2686" t="str">
        <f>VLOOKUP(tbStoricoOrdini[[#This Row],[CLIENTE]],tbClienti[],7,FALSE)</f>
        <v>CB</v>
      </c>
      <c r="H2686" t="s">
        <v>69</v>
      </c>
      <c r="I2686" t="str">
        <f>IF(LEFT(tbStoricoOrdini[[#This Row],[ARTICOLO]],3) = "COG","COG",LEFT(tbStoricoOrdini[[#This Row],[ARTICOLO]],FIND(" ",tbStoricoOrdini[[#This Row],[ARTICOLO]])-1))</f>
        <v>BAG</v>
      </c>
      <c r="J2686" t="str">
        <f>MID(tbStoricoOrdini[[#This Row],[ARTICOLO]],FIND(" ",tbStoricoOrdini[[#This Row],[ARTICOLO]])+1,4)</f>
        <v>1121</v>
      </c>
      <c r="K2686" t="str">
        <f>IFERROR(RIGHT(tbStoricoOrdini[[#This Row],[ARTICOLO]],LEN(tbStoricoOrdini[[#This Row],[ARTICOLO]])-FIND(" ",tbStoricoOrdini[[#This Row],[ARTICOLO]],FIND(" ",tbStoricoOrdini[[#This Row],[ARTICOLO]]) +1)),"")</f>
        <v>Gold</v>
      </c>
      <c r="L2686" s="3">
        <f>VLOOKUP(tbStoricoOrdini[[#This Row],[ARTICOLO]],tbArticoli[],2,FALSE)</f>
        <v>230</v>
      </c>
      <c r="M2686" s="22">
        <f>tbStoricoOrdini[[#This Row],[IMPORTO]]/tbStoricoOrdini[[#This Row],[PREZZO]]</f>
        <v>0.15217391304347827</v>
      </c>
      <c r="N2686" t="s">
        <v>9</v>
      </c>
      <c r="O2686" s="8">
        <f>VLOOKUP(tbStoricoOrdini[[#This Row],[AGENTE]],tbAgenti[],2,FALSE)</f>
        <v>0.05</v>
      </c>
      <c r="P2686" s="2">
        <v>35</v>
      </c>
      <c r="Q2686" s="2">
        <f>tbStoricoOrdini[[#This Row],[IMPORTO]]*tbStoricoOrdini[[#This Row],[% COMM.]]</f>
        <v>1.75</v>
      </c>
      <c r="R2686" s="2">
        <f>tbStoricoOrdini[[#This Row],[TOT. COMM.]]+tbStoricoOrdini[[#This Row],[IMPORTO]]</f>
        <v>36.75</v>
      </c>
    </row>
    <row r="2687" spans="1:18">
      <c r="A2687" s="1">
        <v>43891</v>
      </c>
      <c r="B2687" s="7">
        <f>MONTH(tbStoricoOrdini[[#This Row],[DATA]])</f>
        <v>3</v>
      </c>
      <c r="C2687" t="s">
        <v>2782</v>
      </c>
      <c r="D2687" t="str">
        <f>RIGHT(tbStoricoOrdini[[#This Row],[ORDINE]],4)</f>
        <v>2684</v>
      </c>
      <c r="E2687" t="s">
        <v>56</v>
      </c>
      <c r="F2687" t="str">
        <f>VLOOKUP(tbStoricoOrdini[[#This Row],[CLIENTE]],tbClienti[],3,FALSE)</f>
        <v>Piemonte</v>
      </c>
      <c r="G2687" t="str">
        <f>VLOOKUP(tbStoricoOrdini[[#This Row],[CLIENTE]],tbClienti[],7,FALSE)</f>
        <v>CB</v>
      </c>
      <c r="H2687" t="s">
        <v>70</v>
      </c>
      <c r="I2687" t="str">
        <f>IF(LEFT(tbStoricoOrdini[[#This Row],[ARTICOLO]],3) = "COG","COG",LEFT(tbStoricoOrdini[[#This Row],[ARTICOLO]],FIND(" ",tbStoricoOrdini[[#This Row],[ARTICOLO]])-1))</f>
        <v>EB08</v>
      </c>
      <c r="J2687" t="str">
        <f>MID(tbStoricoOrdini[[#This Row],[ARTICOLO]],FIND(" ",tbStoricoOrdini[[#This Row],[ARTICOLO]])+1,4)</f>
        <v>7500</v>
      </c>
      <c r="K2687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2687" s="3">
        <f>VLOOKUP(tbStoricoOrdini[[#This Row],[ARTICOLO]],tbArticoli[],2,FALSE)</f>
        <v>180</v>
      </c>
      <c r="M2687" s="22">
        <f>tbStoricoOrdini[[#This Row],[IMPORTO]]/tbStoricoOrdini[[#This Row],[PREZZO]]</f>
        <v>3.6777777777777776</v>
      </c>
      <c r="N2687" t="s">
        <v>9</v>
      </c>
      <c r="O2687" s="8">
        <f>VLOOKUP(tbStoricoOrdini[[#This Row],[AGENTE]],tbAgenti[],2,FALSE)</f>
        <v>0.05</v>
      </c>
      <c r="P2687" s="2">
        <v>662</v>
      </c>
      <c r="Q2687" s="2">
        <f>tbStoricoOrdini[[#This Row],[IMPORTO]]*tbStoricoOrdini[[#This Row],[% COMM.]]</f>
        <v>33.1</v>
      </c>
      <c r="R2687" s="2">
        <f>tbStoricoOrdini[[#This Row],[TOT. COMM.]]+tbStoricoOrdini[[#This Row],[IMPORTO]]</f>
        <v>695.1</v>
      </c>
    </row>
    <row r="2688" spans="1:18">
      <c r="A2688" s="1">
        <v>43891</v>
      </c>
      <c r="B2688" s="7">
        <f>MONTH(tbStoricoOrdini[[#This Row],[DATA]])</f>
        <v>3</v>
      </c>
      <c r="C2688" t="s">
        <v>2783</v>
      </c>
      <c r="D2688" t="str">
        <f>RIGHT(tbStoricoOrdini[[#This Row],[ORDINE]],4)</f>
        <v>2685</v>
      </c>
      <c r="E2688" t="s">
        <v>56</v>
      </c>
      <c r="F2688" t="str">
        <f>VLOOKUP(tbStoricoOrdini[[#This Row],[CLIENTE]],tbClienti[],3,FALSE)</f>
        <v>Piemonte</v>
      </c>
      <c r="G2688" t="str">
        <f>VLOOKUP(tbStoricoOrdini[[#This Row],[CLIENTE]],tbClienti[],7,FALSE)</f>
        <v>CB</v>
      </c>
      <c r="H2688" t="s">
        <v>75</v>
      </c>
      <c r="I2688" t="str">
        <f>IF(LEFT(tbStoricoOrdini[[#This Row],[ARTICOLO]],3) = "COG","COG",LEFT(tbStoricoOrdini[[#This Row],[ARTICOLO]],FIND(" ",tbStoricoOrdini[[#This Row],[ARTICOLO]])-1))</f>
        <v>AVRC</v>
      </c>
      <c r="J2688" t="str">
        <f>MID(tbStoricoOrdini[[#This Row],[ARTICOLO]],FIND(" ",tbStoricoOrdini[[#This Row],[ARTICOLO]])+1,4)</f>
        <v>1000</v>
      </c>
      <c r="K2688" t="str">
        <f>IFERROR(RIGHT(tbStoricoOrdini[[#This Row],[ARTICOLO]],LEN(tbStoricoOrdini[[#This Row],[ARTICOLO]])-FIND(" ",tbStoricoOrdini[[#This Row],[ARTICOLO]],FIND(" ",tbStoricoOrdini[[#This Row],[ARTICOLO]]) +1)),"")</f>
        <v>Silver</v>
      </c>
      <c r="L2688" s="3">
        <f>VLOOKUP(tbStoricoOrdini[[#This Row],[ARTICOLO]],tbArticoli[],2,FALSE)</f>
        <v>390</v>
      </c>
      <c r="M2688" s="22">
        <f>tbStoricoOrdini[[#This Row],[IMPORTO]]/tbStoricoOrdini[[#This Row],[PREZZO]]</f>
        <v>3.8461538461538464E-2</v>
      </c>
      <c r="N2688" t="s">
        <v>9</v>
      </c>
      <c r="O2688" s="8">
        <f>VLOOKUP(tbStoricoOrdini[[#This Row],[AGENTE]],tbAgenti[],2,FALSE)</f>
        <v>0.05</v>
      </c>
      <c r="P2688" s="2">
        <v>15</v>
      </c>
      <c r="Q2688" s="2">
        <f>tbStoricoOrdini[[#This Row],[IMPORTO]]*tbStoricoOrdini[[#This Row],[% COMM.]]</f>
        <v>0.75</v>
      </c>
      <c r="R2688" s="2">
        <f>tbStoricoOrdini[[#This Row],[TOT. COMM.]]+tbStoricoOrdini[[#This Row],[IMPORTO]]</f>
        <v>15.75</v>
      </c>
    </row>
    <row r="2689" spans="1:18">
      <c r="A2689" s="1">
        <v>43891</v>
      </c>
      <c r="B2689" s="7">
        <f>MONTH(tbStoricoOrdini[[#This Row],[DATA]])</f>
        <v>3</v>
      </c>
      <c r="C2689" t="s">
        <v>2784</v>
      </c>
      <c r="D2689" t="str">
        <f>RIGHT(tbStoricoOrdini[[#This Row],[ORDINE]],4)</f>
        <v>2686</v>
      </c>
      <c r="E2689" t="s">
        <v>56</v>
      </c>
      <c r="F2689" t="str">
        <f>VLOOKUP(tbStoricoOrdini[[#This Row],[CLIENTE]],tbClienti[],3,FALSE)</f>
        <v>Piemonte</v>
      </c>
      <c r="G2689" t="str">
        <f>VLOOKUP(tbStoricoOrdini[[#This Row],[CLIENTE]],tbClienti[],7,FALSE)</f>
        <v>CB</v>
      </c>
      <c r="H2689" t="s">
        <v>71</v>
      </c>
      <c r="I2689" t="str">
        <f>IF(LEFT(tbStoricoOrdini[[#This Row],[ARTICOLO]],3) = "COG","COG",LEFT(tbStoricoOrdini[[#This Row],[ARTICOLO]],FIND(" ",tbStoricoOrdini[[#This Row],[ARTICOLO]])-1))</f>
        <v>EB07</v>
      </c>
      <c r="J2689" t="str">
        <f>MID(tbStoricoOrdini[[#This Row],[ARTICOLO]],FIND(" ",tbStoricoOrdini[[#This Row],[ARTICOLO]])+1,4)</f>
        <v>5000</v>
      </c>
      <c r="K2689" t="str">
        <f>IFERROR(RIGHT(tbStoricoOrdini[[#This Row],[ARTICOLO]],LEN(tbStoricoOrdini[[#This Row],[ARTICOLO]])-FIND(" ",tbStoricoOrdini[[#This Row],[ARTICOLO]],FIND(" ",tbStoricoOrdini[[#This Row],[ARTICOLO]]) +1)),"")</f>
        <v/>
      </c>
      <c r="L2689" s="3">
        <f>VLOOKUP(tbStoricoOrdini[[#This Row],[ARTICOLO]],tbArticoli[],2,FALSE)</f>
        <v>140</v>
      </c>
      <c r="M2689" s="22">
        <f>tbStoricoOrdini[[#This Row],[IMPORTO]]/tbStoricoOrdini[[#This Row],[PREZZO]]</f>
        <v>8.5500000000000007</v>
      </c>
      <c r="N2689" t="s">
        <v>9</v>
      </c>
      <c r="O2689" s="8">
        <f>VLOOKUP(tbStoricoOrdini[[#This Row],[AGENTE]],tbAgenti[],2,FALSE)</f>
        <v>0.05</v>
      </c>
      <c r="P2689" s="2">
        <v>1197</v>
      </c>
      <c r="Q2689" s="2">
        <f>tbStoricoOrdini[[#This Row],[IMPORTO]]*tbStoricoOrdini[[#This Row],[% COMM.]]</f>
        <v>59.85</v>
      </c>
      <c r="R2689" s="2">
        <f>tbStoricoOrdini[[#This Row],[TOT. COMM.]]+tbStoricoOrdini[[#This Row],[IMPORTO]]</f>
        <v>1256.8499999999999</v>
      </c>
    </row>
    <row r="2690" spans="1:18">
      <c r="A2690" s="1">
        <v>43891</v>
      </c>
      <c r="B2690" s="7">
        <f>MONTH(tbStoricoOrdini[[#This Row],[DATA]])</f>
        <v>3</v>
      </c>
      <c r="C2690" t="s">
        <v>2785</v>
      </c>
      <c r="D2690" t="str">
        <f>RIGHT(tbStoricoOrdini[[#This Row],[ORDINE]],4)</f>
        <v>2687</v>
      </c>
      <c r="E2690" t="s">
        <v>56</v>
      </c>
      <c r="F2690" t="str">
        <f>VLOOKUP(tbStoricoOrdini[[#This Row],[CLIENTE]],tbClienti[],3,FALSE)</f>
        <v>Piemonte</v>
      </c>
      <c r="G2690" t="str">
        <f>VLOOKUP(tbStoricoOrdini[[#This Row],[CLIENTE]],tbClienti[],7,FALSE)</f>
        <v>CB</v>
      </c>
      <c r="H2690" t="s">
        <v>76</v>
      </c>
      <c r="I2690" t="str">
        <f>IF(LEFT(tbStoricoOrdini[[#This Row],[ARTICOLO]],3) = "COG","COG",LEFT(tbStoricoOrdini[[#This Row],[ARTICOLO]],FIND(" ",tbStoricoOrdini[[#This Row],[ARTICOLO]])-1))</f>
        <v>COG</v>
      </c>
      <c r="J2690" t="str">
        <f>MID(tbStoricoOrdini[[#This Row],[ARTICOLO]],FIND(" ",tbStoricoOrdini[[#This Row],[ARTICOLO]])+1,4)</f>
        <v>1000</v>
      </c>
      <c r="K2690" t="str">
        <f>IFERROR(RIGHT(tbStoricoOrdini[[#This Row],[ARTICOLO]],LEN(tbStoricoOrdini[[#This Row],[ARTICOLO]])-FIND(" ",tbStoricoOrdini[[#This Row],[ARTICOLO]],FIND(" ",tbStoricoOrdini[[#This Row],[ARTICOLO]]) +1)),"")</f>
        <v/>
      </c>
      <c r="L2690" s="3">
        <f>VLOOKUP(tbStoricoOrdini[[#This Row],[ARTICOLO]],tbArticoli[],2,FALSE)</f>
        <v>150</v>
      </c>
      <c r="M2690" s="22">
        <f>tbStoricoOrdini[[#This Row],[IMPORTO]]/tbStoricoOrdini[[#This Row],[PREZZO]]</f>
        <v>7.166666666666667</v>
      </c>
      <c r="N2690" t="s">
        <v>9</v>
      </c>
      <c r="O2690" s="8">
        <f>VLOOKUP(tbStoricoOrdini[[#This Row],[AGENTE]],tbAgenti[],2,FALSE)</f>
        <v>0.05</v>
      </c>
      <c r="P2690" s="2">
        <v>1075</v>
      </c>
      <c r="Q2690" s="2">
        <f>tbStoricoOrdini[[#This Row],[IMPORTO]]*tbStoricoOrdini[[#This Row],[% COMM.]]</f>
        <v>53.75</v>
      </c>
      <c r="R2690" s="2">
        <f>tbStoricoOrdini[[#This Row],[TOT. COMM.]]+tbStoricoOrdini[[#This Row],[IMPORTO]]</f>
        <v>1128.75</v>
      </c>
    </row>
    <row r="2691" spans="1:18">
      <c r="A2691" s="1">
        <v>43891</v>
      </c>
      <c r="B2691" s="7">
        <f>MONTH(tbStoricoOrdini[[#This Row],[DATA]])</f>
        <v>3</v>
      </c>
      <c r="C2691" t="s">
        <v>2786</v>
      </c>
      <c r="D2691" t="str">
        <f>RIGHT(tbStoricoOrdini[[#This Row],[ORDINE]],4)</f>
        <v>2688</v>
      </c>
      <c r="E2691" t="s">
        <v>56</v>
      </c>
      <c r="F2691" t="str">
        <f>VLOOKUP(tbStoricoOrdini[[#This Row],[CLIENTE]],tbClienti[],3,FALSE)</f>
        <v>Piemonte</v>
      </c>
      <c r="G2691" t="str">
        <f>VLOOKUP(tbStoricoOrdini[[#This Row],[CLIENTE]],tbClienti[],7,FALSE)</f>
        <v>CB</v>
      </c>
      <c r="H2691" t="s">
        <v>72</v>
      </c>
      <c r="I2691" t="str">
        <f>IF(LEFT(tbStoricoOrdini[[#This Row],[ARTICOLO]],3) = "COG","COG",LEFT(tbStoricoOrdini[[#This Row],[ARTICOLO]],FIND(" ",tbStoricoOrdini[[#This Row],[ARTICOLO]])-1))</f>
        <v>EB06</v>
      </c>
      <c r="J2691" t="str">
        <f>MID(tbStoricoOrdini[[#This Row],[ARTICOLO]],FIND(" ",tbStoricoOrdini[[#This Row],[ARTICOLO]])+1,4)</f>
        <v>3000</v>
      </c>
      <c r="K2691" t="str">
        <f>IFERROR(RIGHT(tbStoricoOrdini[[#This Row],[ARTICOLO]],LEN(tbStoricoOrdini[[#This Row],[ARTICOLO]])-FIND(" ",tbStoricoOrdini[[#This Row],[ARTICOLO]],FIND(" ",tbStoricoOrdini[[#This Row],[ARTICOLO]]) +1)),"")</f>
        <v>Medium</v>
      </c>
      <c r="L2691" s="3">
        <f>VLOOKUP(tbStoricoOrdini[[#This Row],[ARTICOLO]],tbArticoli[],2,FALSE)</f>
        <v>120</v>
      </c>
      <c r="M2691" s="22">
        <f>tbStoricoOrdini[[#This Row],[IMPORTO]]/tbStoricoOrdini[[#This Row],[PREZZO]]</f>
        <v>7.0333333333333332</v>
      </c>
      <c r="N2691" t="s">
        <v>9</v>
      </c>
      <c r="O2691" s="8">
        <f>VLOOKUP(tbStoricoOrdini[[#This Row],[AGENTE]],tbAgenti[],2,FALSE)</f>
        <v>0.05</v>
      </c>
      <c r="P2691" s="2">
        <v>844</v>
      </c>
      <c r="Q2691" s="2">
        <f>tbStoricoOrdini[[#This Row],[IMPORTO]]*tbStoricoOrdini[[#This Row],[% COMM.]]</f>
        <v>42.2</v>
      </c>
      <c r="R2691" s="2">
        <f>tbStoricoOrdini[[#This Row],[TOT. COMM.]]+tbStoricoOrdini[[#This Row],[IMPORTO]]</f>
        <v>886.2</v>
      </c>
    </row>
    <row r="2692" spans="1:18">
      <c r="A2692" s="1">
        <v>43922</v>
      </c>
      <c r="B2692" s="7">
        <f>MONTH(tbStoricoOrdini[[#This Row],[DATA]])</f>
        <v>4</v>
      </c>
      <c r="C2692" t="s">
        <v>2787</v>
      </c>
      <c r="D2692" t="str">
        <f>RIGHT(tbStoricoOrdini[[#This Row],[ORDINE]],4)</f>
        <v>2689</v>
      </c>
      <c r="E2692" t="s">
        <v>30</v>
      </c>
      <c r="F2692" t="str">
        <f>VLOOKUP(tbStoricoOrdini[[#This Row],[CLIENTE]],tbClienti[],3,FALSE)</f>
        <v>NYC</v>
      </c>
      <c r="G2692" t="str">
        <f>VLOOKUP(tbStoricoOrdini[[#This Row],[CLIENTE]],tbClienti[],7,FALSE)</f>
        <v>CC</v>
      </c>
      <c r="H2692" t="s">
        <v>77</v>
      </c>
      <c r="I2692" t="str">
        <f>IF(LEFT(tbStoricoOrdini[[#This Row],[ARTICOLO]],3) = "COG","COG",LEFT(tbStoricoOrdini[[#This Row],[ARTICOLO]],FIND(" ",tbStoricoOrdini[[#This Row],[ARTICOLO]])-1))</f>
        <v>COG</v>
      </c>
      <c r="J2692" t="str">
        <f>MID(tbStoricoOrdini[[#This Row],[ARTICOLO]],FIND(" ",tbStoricoOrdini[[#This Row],[ARTICOLO]])+1,4)</f>
        <v>2000</v>
      </c>
      <c r="K2692" t="str">
        <f>IFERROR(RIGHT(tbStoricoOrdini[[#This Row],[ARTICOLO]],LEN(tbStoricoOrdini[[#This Row],[ARTICOLO]])-FIND(" ",tbStoricoOrdini[[#This Row],[ARTICOLO]],FIND(" ",tbStoricoOrdini[[#This Row],[ARTICOLO]]) +1)),"")</f>
        <v>Medium</v>
      </c>
      <c r="L2692" s="3">
        <f>VLOOKUP(tbStoricoOrdini[[#This Row],[ARTICOLO]],tbArticoli[],2,FALSE)</f>
        <v>200</v>
      </c>
      <c r="M2692" s="22">
        <f>tbStoricoOrdini[[#This Row],[IMPORTO]]/tbStoricoOrdini[[#This Row],[PREZZO]]</f>
        <v>0.91</v>
      </c>
      <c r="N2692" t="s">
        <v>9</v>
      </c>
      <c r="O2692" s="8">
        <f>VLOOKUP(tbStoricoOrdini[[#This Row],[AGENTE]],tbAgenti[],2,FALSE)</f>
        <v>0.05</v>
      </c>
      <c r="P2692" s="2">
        <v>182</v>
      </c>
      <c r="Q2692" s="2">
        <f>tbStoricoOrdini[[#This Row],[IMPORTO]]*tbStoricoOrdini[[#This Row],[% COMM.]]</f>
        <v>9.1</v>
      </c>
      <c r="R2692" s="2">
        <f>tbStoricoOrdini[[#This Row],[TOT. COMM.]]+tbStoricoOrdini[[#This Row],[IMPORTO]]</f>
        <v>191.1</v>
      </c>
    </row>
    <row r="2693" spans="1:18">
      <c r="A2693" s="1">
        <v>43922</v>
      </c>
      <c r="B2693" s="7">
        <f>MONTH(tbStoricoOrdini[[#This Row],[DATA]])</f>
        <v>4</v>
      </c>
      <c r="C2693" t="s">
        <v>2788</v>
      </c>
      <c r="D2693" t="str">
        <f>RIGHT(tbStoricoOrdini[[#This Row],[ORDINE]],4)</f>
        <v>2690</v>
      </c>
      <c r="E2693" t="s">
        <v>30</v>
      </c>
      <c r="F2693" t="str">
        <f>VLOOKUP(tbStoricoOrdini[[#This Row],[CLIENTE]],tbClienti[],3,FALSE)</f>
        <v>NYC</v>
      </c>
      <c r="G2693" t="str">
        <f>VLOOKUP(tbStoricoOrdini[[#This Row],[CLIENTE]],tbClienti[],7,FALSE)</f>
        <v>CC</v>
      </c>
      <c r="H2693" t="s">
        <v>61</v>
      </c>
      <c r="I2693" t="str">
        <f>IF(LEFT(tbStoricoOrdini[[#This Row],[ARTICOLO]],3) = "COG","COG",LEFT(tbStoricoOrdini[[#This Row],[ARTICOLO]],FIND(" ",tbStoricoOrdini[[#This Row],[ARTICOLO]])-1))</f>
        <v>KLM</v>
      </c>
      <c r="J2693" t="str">
        <f>MID(tbStoricoOrdini[[#This Row],[ARTICOLO]],FIND(" ",tbStoricoOrdini[[#This Row],[ARTICOLO]])+1,4)</f>
        <v>5000</v>
      </c>
      <c r="K2693" t="str">
        <f>IFERROR(RIGHT(tbStoricoOrdini[[#This Row],[ARTICOLO]],LEN(tbStoricoOrdini[[#This Row],[ARTICOLO]])-FIND(" ",tbStoricoOrdini[[#This Row],[ARTICOLO]],FIND(" ",tbStoricoOrdini[[#This Row],[ARTICOLO]]) +1)),"")</f>
        <v>Medium</v>
      </c>
      <c r="L2693" s="3">
        <f>VLOOKUP(tbStoricoOrdini[[#This Row],[ARTICOLO]],tbArticoli[],2,FALSE)</f>
        <v>150</v>
      </c>
      <c r="M2693" s="22">
        <f>tbStoricoOrdini[[#This Row],[IMPORTO]]/tbStoricoOrdini[[#This Row],[PREZZO]]</f>
        <v>13.653333333333334</v>
      </c>
      <c r="N2693" t="s">
        <v>6</v>
      </c>
      <c r="O2693" s="8">
        <f>VLOOKUP(tbStoricoOrdini[[#This Row],[AGENTE]],tbAgenti[],2,FALSE)</f>
        <v>7.4999999999999997E-2</v>
      </c>
      <c r="P2693" s="2">
        <v>2048</v>
      </c>
      <c r="Q2693" s="2">
        <f>tbStoricoOrdini[[#This Row],[IMPORTO]]*tbStoricoOrdini[[#This Row],[% COMM.]]</f>
        <v>153.6</v>
      </c>
      <c r="R2693" s="2">
        <f>tbStoricoOrdini[[#This Row],[TOT. COMM.]]+tbStoricoOrdini[[#This Row],[IMPORTO]]</f>
        <v>2201.6</v>
      </c>
    </row>
    <row r="2694" spans="1:18">
      <c r="A2694" s="1">
        <v>43922</v>
      </c>
      <c r="B2694" s="7">
        <f>MONTH(tbStoricoOrdini[[#This Row],[DATA]])</f>
        <v>4</v>
      </c>
      <c r="C2694" t="s">
        <v>2789</v>
      </c>
      <c r="D2694" t="str">
        <f>RIGHT(tbStoricoOrdini[[#This Row],[ORDINE]],4)</f>
        <v>2691</v>
      </c>
      <c r="E2694" t="s">
        <v>30</v>
      </c>
      <c r="F2694" t="str">
        <f>VLOOKUP(tbStoricoOrdini[[#This Row],[CLIENTE]],tbClienti[],3,FALSE)</f>
        <v>NYC</v>
      </c>
      <c r="G2694" t="str">
        <f>VLOOKUP(tbStoricoOrdini[[#This Row],[CLIENTE]],tbClienti[],7,FALSE)</f>
        <v>CC</v>
      </c>
      <c r="H2694" t="s">
        <v>61</v>
      </c>
      <c r="I2694" t="str">
        <f>IF(LEFT(tbStoricoOrdini[[#This Row],[ARTICOLO]],3) = "COG","COG",LEFT(tbStoricoOrdini[[#This Row],[ARTICOLO]],FIND(" ",tbStoricoOrdini[[#This Row],[ARTICOLO]])-1))</f>
        <v>KLM</v>
      </c>
      <c r="J2694" t="str">
        <f>MID(tbStoricoOrdini[[#This Row],[ARTICOLO]],FIND(" ",tbStoricoOrdini[[#This Row],[ARTICOLO]])+1,4)</f>
        <v>5000</v>
      </c>
      <c r="K2694" t="str">
        <f>IFERROR(RIGHT(tbStoricoOrdini[[#This Row],[ARTICOLO]],LEN(tbStoricoOrdini[[#This Row],[ARTICOLO]])-FIND(" ",tbStoricoOrdini[[#This Row],[ARTICOLO]],FIND(" ",tbStoricoOrdini[[#This Row],[ARTICOLO]]) +1)),"")</f>
        <v>Medium</v>
      </c>
      <c r="L2694" s="3">
        <f>VLOOKUP(tbStoricoOrdini[[#This Row],[ARTICOLO]],tbArticoli[],2,FALSE)</f>
        <v>150</v>
      </c>
      <c r="M2694" s="22">
        <f>tbStoricoOrdini[[#This Row],[IMPORTO]]/tbStoricoOrdini[[#This Row],[PREZZO]]</f>
        <v>208.40666666666667</v>
      </c>
      <c r="N2694" t="s">
        <v>9</v>
      </c>
      <c r="O2694" s="8">
        <f>VLOOKUP(tbStoricoOrdini[[#This Row],[AGENTE]],tbAgenti[],2,FALSE)</f>
        <v>0.05</v>
      </c>
      <c r="P2694" s="2">
        <v>31261</v>
      </c>
      <c r="Q2694" s="2">
        <f>tbStoricoOrdini[[#This Row],[IMPORTO]]*tbStoricoOrdini[[#This Row],[% COMM.]]</f>
        <v>1563.0500000000002</v>
      </c>
      <c r="R2694" s="2">
        <f>tbStoricoOrdini[[#This Row],[TOT. COMM.]]+tbStoricoOrdini[[#This Row],[IMPORTO]]</f>
        <v>32824.050000000003</v>
      </c>
    </row>
    <row r="2695" spans="1:18">
      <c r="A2695" s="1">
        <v>43922</v>
      </c>
      <c r="B2695" s="7">
        <f>MONTH(tbStoricoOrdini[[#This Row],[DATA]])</f>
        <v>4</v>
      </c>
      <c r="C2695" t="s">
        <v>2790</v>
      </c>
      <c r="D2695" t="str">
        <f>RIGHT(tbStoricoOrdini[[#This Row],[ORDINE]],4)</f>
        <v>2692</v>
      </c>
      <c r="E2695" t="s">
        <v>30</v>
      </c>
      <c r="F2695" t="str">
        <f>VLOOKUP(tbStoricoOrdini[[#This Row],[CLIENTE]],tbClienti[],3,FALSE)</f>
        <v>NYC</v>
      </c>
      <c r="G2695" t="str">
        <f>VLOOKUP(tbStoricoOrdini[[#This Row],[CLIENTE]],tbClienti[],7,FALSE)</f>
        <v>CC</v>
      </c>
      <c r="H2695" t="s">
        <v>79</v>
      </c>
      <c r="I2695" t="str">
        <f>IF(LEFT(tbStoricoOrdini[[#This Row],[ARTICOLO]],3) = "COG","COG",LEFT(tbStoricoOrdini[[#This Row],[ARTICOLO]],FIND(" ",tbStoricoOrdini[[#This Row],[ARTICOLO]])-1))</f>
        <v>COG</v>
      </c>
      <c r="J2695" t="str">
        <f>MID(tbStoricoOrdini[[#This Row],[ARTICOLO]],FIND(" ",tbStoricoOrdini[[#This Row],[ARTICOLO]])+1,4)</f>
        <v>4000</v>
      </c>
      <c r="K2695" t="str">
        <f>IFERROR(RIGHT(tbStoricoOrdini[[#This Row],[ARTICOLO]],LEN(tbStoricoOrdini[[#This Row],[ARTICOLO]])-FIND(" ",tbStoricoOrdini[[#This Row],[ARTICOLO]],FIND(" ",tbStoricoOrdini[[#This Row],[ARTICOLO]]) +1)),"")</f>
        <v>Plus</v>
      </c>
      <c r="L2695" s="3">
        <f>VLOOKUP(tbStoricoOrdini[[#This Row],[ARTICOLO]],tbArticoli[],2,FALSE)</f>
        <v>240</v>
      </c>
      <c r="M2695" s="22">
        <f>tbStoricoOrdini[[#This Row],[IMPORTO]]/tbStoricoOrdini[[#This Row],[PREZZO]]</f>
        <v>0.1</v>
      </c>
      <c r="N2695" t="s">
        <v>9</v>
      </c>
      <c r="O2695" s="8">
        <f>VLOOKUP(tbStoricoOrdini[[#This Row],[AGENTE]],tbAgenti[],2,FALSE)</f>
        <v>0.05</v>
      </c>
      <c r="P2695" s="2">
        <v>24</v>
      </c>
      <c r="Q2695" s="2">
        <f>tbStoricoOrdini[[#This Row],[IMPORTO]]*tbStoricoOrdini[[#This Row],[% COMM.]]</f>
        <v>1.2000000000000002</v>
      </c>
      <c r="R2695" s="2">
        <f>tbStoricoOrdini[[#This Row],[TOT. COMM.]]+tbStoricoOrdini[[#This Row],[IMPORTO]]</f>
        <v>25.2</v>
      </c>
    </row>
    <row r="2696" spans="1:18">
      <c r="A2696" s="1">
        <v>43922</v>
      </c>
      <c r="B2696" s="7">
        <f>MONTH(tbStoricoOrdini[[#This Row],[DATA]])</f>
        <v>4</v>
      </c>
      <c r="C2696" t="s">
        <v>2791</v>
      </c>
      <c r="D2696" t="str">
        <f>RIGHT(tbStoricoOrdini[[#This Row],[ORDINE]],4)</f>
        <v>2693</v>
      </c>
      <c r="E2696" t="s">
        <v>30</v>
      </c>
      <c r="F2696" t="str">
        <f>VLOOKUP(tbStoricoOrdini[[#This Row],[CLIENTE]],tbClienti[],3,FALSE)</f>
        <v>NYC</v>
      </c>
      <c r="G2696" t="str">
        <f>VLOOKUP(tbStoricoOrdini[[#This Row],[CLIENTE]],tbClienti[],7,FALSE)</f>
        <v>CC</v>
      </c>
      <c r="H2696" t="s">
        <v>60</v>
      </c>
      <c r="I2696" t="str">
        <f>IF(LEFT(tbStoricoOrdini[[#This Row],[ARTICOLO]],3) = "COG","COG",LEFT(tbStoricoOrdini[[#This Row],[ARTICOLO]],FIND(" ",tbStoricoOrdini[[#This Row],[ARTICOLO]])-1))</f>
        <v>KLM</v>
      </c>
      <c r="J2696" t="str">
        <f>MID(tbStoricoOrdini[[#This Row],[ARTICOLO]],FIND(" ",tbStoricoOrdini[[#This Row],[ARTICOLO]])+1,4)</f>
        <v>5000</v>
      </c>
      <c r="K2696" t="str">
        <f>IFERROR(RIGHT(tbStoricoOrdini[[#This Row],[ARTICOLO]],LEN(tbStoricoOrdini[[#This Row],[ARTICOLO]])-FIND(" ",tbStoricoOrdini[[#This Row],[ARTICOLO]],FIND(" ",tbStoricoOrdini[[#This Row],[ARTICOLO]]) +1)),"")</f>
        <v>Plus</v>
      </c>
      <c r="L2696" s="3">
        <f>VLOOKUP(tbStoricoOrdini[[#This Row],[ARTICOLO]],tbArticoli[],2,FALSE)</f>
        <v>175</v>
      </c>
      <c r="M2696" s="22">
        <f>tbStoricoOrdini[[#This Row],[IMPORTO]]/tbStoricoOrdini[[#This Row],[PREZZO]]</f>
        <v>49.417142857142856</v>
      </c>
      <c r="N2696" t="s">
        <v>9</v>
      </c>
      <c r="O2696" s="8">
        <f>VLOOKUP(tbStoricoOrdini[[#This Row],[AGENTE]],tbAgenti[],2,FALSE)</f>
        <v>0.05</v>
      </c>
      <c r="P2696" s="2">
        <v>8648</v>
      </c>
      <c r="Q2696" s="2">
        <f>tbStoricoOrdini[[#This Row],[IMPORTO]]*tbStoricoOrdini[[#This Row],[% COMM.]]</f>
        <v>432.40000000000003</v>
      </c>
      <c r="R2696" s="2">
        <f>tbStoricoOrdini[[#This Row],[TOT. COMM.]]+tbStoricoOrdini[[#This Row],[IMPORTO]]</f>
        <v>9080.4</v>
      </c>
    </row>
    <row r="2697" spans="1:18">
      <c r="A2697" s="1">
        <v>43922</v>
      </c>
      <c r="B2697" s="7">
        <f>MONTH(tbStoricoOrdini[[#This Row],[DATA]])</f>
        <v>4</v>
      </c>
      <c r="C2697" t="s">
        <v>2792</v>
      </c>
      <c r="D2697" t="str">
        <f>RIGHT(tbStoricoOrdini[[#This Row],[ORDINE]],4)</f>
        <v>2694</v>
      </c>
      <c r="E2697" t="s">
        <v>30</v>
      </c>
      <c r="F2697" t="str">
        <f>VLOOKUP(tbStoricoOrdini[[#This Row],[CLIENTE]],tbClienti[],3,FALSE)</f>
        <v>NYC</v>
      </c>
      <c r="G2697" t="str">
        <f>VLOOKUP(tbStoricoOrdini[[#This Row],[CLIENTE]],tbClienti[],7,FALSE)</f>
        <v>CC</v>
      </c>
      <c r="H2697" t="s">
        <v>63</v>
      </c>
      <c r="I2697" t="str">
        <f>IF(LEFT(tbStoricoOrdini[[#This Row],[ARTICOLO]],3) = "COG","COG",LEFT(tbStoricoOrdini[[#This Row],[ARTICOLO]],FIND(" ",tbStoricoOrdini[[#This Row],[ARTICOLO]])-1))</f>
        <v>KLM</v>
      </c>
      <c r="J2697" t="str">
        <f>MID(tbStoricoOrdini[[#This Row],[ARTICOLO]],FIND(" ",tbStoricoOrdini[[#This Row],[ARTICOLO]])+1,4)</f>
        <v>3000</v>
      </c>
      <c r="K2697" t="str">
        <f>IFERROR(RIGHT(tbStoricoOrdini[[#This Row],[ARTICOLO]],LEN(tbStoricoOrdini[[#This Row],[ARTICOLO]])-FIND(" ",tbStoricoOrdini[[#This Row],[ARTICOLO]],FIND(" ",tbStoricoOrdini[[#This Row],[ARTICOLO]]) +1)),"")</f>
        <v>Plus</v>
      </c>
      <c r="L2697" s="3">
        <f>VLOOKUP(tbStoricoOrdini[[#This Row],[ARTICOLO]],tbArticoli[],2,FALSE)</f>
        <v>145</v>
      </c>
      <c r="M2697" s="22">
        <f>tbStoricoOrdini[[#This Row],[IMPORTO]]/tbStoricoOrdini[[#This Row],[PREZZO]]</f>
        <v>36.158620689655173</v>
      </c>
      <c r="N2697" t="s">
        <v>15</v>
      </c>
      <c r="O2697" s="8">
        <f>VLOOKUP(tbStoricoOrdini[[#This Row],[AGENTE]],tbAgenti[],2,FALSE)</f>
        <v>0.08</v>
      </c>
      <c r="P2697" s="2">
        <v>5243</v>
      </c>
      <c r="Q2697" s="2">
        <f>tbStoricoOrdini[[#This Row],[IMPORTO]]*tbStoricoOrdini[[#This Row],[% COMM.]]</f>
        <v>419.44</v>
      </c>
      <c r="R2697" s="2">
        <f>tbStoricoOrdini[[#This Row],[TOT. COMM.]]+tbStoricoOrdini[[#This Row],[IMPORTO]]</f>
        <v>5662.44</v>
      </c>
    </row>
    <row r="2698" spans="1:18">
      <c r="A2698" s="1">
        <v>43922</v>
      </c>
      <c r="B2698" s="7">
        <f>MONTH(tbStoricoOrdini[[#This Row],[DATA]])</f>
        <v>4</v>
      </c>
      <c r="C2698" t="s">
        <v>2793</v>
      </c>
      <c r="D2698" t="str">
        <f>RIGHT(tbStoricoOrdini[[#This Row],[ORDINE]],4)</f>
        <v>2695</v>
      </c>
      <c r="E2698" t="s">
        <v>30</v>
      </c>
      <c r="F2698" t="str">
        <f>VLOOKUP(tbStoricoOrdini[[#This Row],[CLIENTE]],tbClienti[],3,FALSE)</f>
        <v>NYC</v>
      </c>
      <c r="G2698" t="str">
        <f>VLOOKUP(tbStoricoOrdini[[#This Row],[CLIENTE]],tbClienti[],7,FALSE)</f>
        <v>CC</v>
      </c>
      <c r="H2698" t="s">
        <v>63</v>
      </c>
      <c r="I2698" t="str">
        <f>IF(LEFT(tbStoricoOrdini[[#This Row],[ARTICOLO]],3) = "COG","COG",LEFT(tbStoricoOrdini[[#This Row],[ARTICOLO]],FIND(" ",tbStoricoOrdini[[#This Row],[ARTICOLO]])-1))</f>
        <v>KLM</v>
      </c>
      <c r="J2698" t="str">
        <f>MID(tbStoricoOrdini[[#This Row],[ARTICOLO]],FIND(" ",tbStoricoOrdini[[#This Row],[ARTICOLO]])+1,4)</f>
        <v>3000</v>
      </c>
      <c r="K2698" t="str">
        <f>IFERROR(RIGHT(tbStoricoOrdini[[#This Row],[ARTICOLO]],LEN(tbStoricoOrdini[[#This Row],[ARTICOLO]])-FIND(" ",tbStoricoOrdini[[#This Row],[ARTICOLO]],FIND(" ",tbStoricoOrdini[[#This Row],[ARTICOLO]]) +1)),"")</f>
        <v>Plus</v>
      </c>
      <c r="L2698" s="3">
        <f>VLOOKUP(tbStoricoOrdini[[#This Row],[ARTICOLO]],tbArticoli[],2,FALSE)</f>
        <v>145</v>
      </c>
      <c r="M2698" s="22">
        <f>tbStoricoOrdini[[#This Row],[IMPORTO]]/tbStoricoOrdini[[#This Row],[PREZZO]]</f>
        <v>30.406896551724138</v>
      </c>
      <c r="N2698" t="s">
        <v>7</v>
      </c>
      <c r="O2698" s="8">
        <f>VLOOKUP(tbStoricoOrdini[[#This Row],[AGENTE]],tbAgenti[],2,FALSE)</f>
        <v>0.03</v>
      </c>
      <c r="P2698" s="2">
        <v>4409</v>
      </c>
      <c r="Q2698" s="2">
        <f>tbStoricoOrdini[[#This Row],[IMPORTO]]*tbStoricoOrdini[[#This Row],[% COMM.]]</f>
        <v>132.26999999999998</v>
      </c>
      <c r="R2698" s="2">
        <f>tbStoricoOrdini[[#This Row],[TOT. COMM.]]+tbStoricoOrdini[[#This Row],[IMPORTO]]</f>
        <v>4541.2700000000004</v>
      </c>
    </row>
    <row r="2699" spans="1:18">
      <c r="A2699" s="1">
        <v>43922</v>
      </c>
      <c r="B2699" s="7">
        <f>MONTH(tbStoricoOrdini[[#This Row],[DATA]])</f>
        <v>4</v>
      </c>
      <c r="C2699" t="s">
        <v>2794</v>
      </c>
      <c r="D2699" t="str">
        <f>RIGHT(tbStoricoOrdini[[#This Row],[ORDINE]],4)</f>
        <v>2696</v>
      </c>
      <c r="E2699" t="s">
        <v>30</v>
      </c>
      <c r="F2699" t="str">
        <f>VLOOKUP(tbStoricoOrdini[[#This Row],[CLIENTE]],tbClienti[],3,FALSE)</f>
        <v>NYC</v>
      </c>
      <c r="G2699" t="str">
        <f>VLOOKUP(tbStoricoOrdini[[#This Row],[CLIENTE]],tbClienti[],7,FALSE)</f>
        <v>CC</v>
      </c>
      <c r="H2699" t="s">
        <v>63</v>
      </c>
      <c r="I2699" t="str">
        <f>IF(LEFT(tbStoricoOrdini[[#This Row],[ARTICOLO]],3) = "COG","COG",LEFT(tbStoricoOrdini[[#This Row],[ARTICOLO]],FIND(" ",tbStoricoOrdini[[#This Row],[ARTICOLO]])-1))</f>
        <v>KLM</v>
      </c>
      <c r="J2699" t="str">
        <f>MID(tbStoricoOrdini[[#This Row],[ARTICOLO]],FIND(" ",tbStoricoOrdini[[#This Row],[ARTICOLO]])+1,4)</f>
        <v>3000</v>
      </c>
      <c r="K2699" t="str">
        <f>IFERROR(RIGHT(tbStoricoOrdini[[#This Row],[ARTICOLO]],LEN(tbStoricoOrdini[[#This Row],[ARTICOLO]])-FIND(" ",tbStoricoOrdini[[#This Row],[ARTICOLO]],FIND(" ",tbStoricoOrdini[[#This Row],[ARTICOLO]]) +1)),"")</f>
        <v>Plus</v>
      </c>
      <c r="L2699" s="3">
        <f>VLOOKUP(tbStoricoOrdini[[#This Row],[ARTICOLO]],tbArticoli[],2,FALSE)</f>
        <v>145</v>
      </c>
      <c r="M2699" s="22">
        <f>tbStoricoOrdini[[#This Row],[IMPORTO]]/tbStoricoOrdini[[#This Row],[PREZZO]]</f>
        <v>153.1793103448276</v>
      </c>
      <c r="N2699" t="s">
        <v>6</v>
      </c>
      <c r="O2699" s="8">
        <f>VLOOKUP(tbStoricoOrdini[[#This Row],[AGENTE]],tbAgenti[],2,FALSE)</f>
        <v>7.4999999999999997E-2</v>
      </c>
      <c r="P2699" s="2">
        <v>22211</v>
      </c>
      <c r="Q2699" s="2">
        <f>tbStoricoOrdini[[#This Row],[IMPORTO]]*tbStoricoOrdini[[#This Row],[% COMM.]]</f>
        <v>1665.825</v>
      </c>
      <c r="R2699" s="2">
        <f>tbStoricoOrdini[[#This Row],[TOT. COMM.]]+tbStoricoOrdini[[#This Row],[IMPORTO]]</f>
        <v>23876.825000000001</v>
      </c>
    </row>
    <row r="2700" spans="1:18">
      <c r="A2700" s="1">
        <v>43922</v>
      </c>
      <c r="B2700" s="7">
        <f>MONTH(tbStoricoOrdini[[#This Row],[DATA]])</f>
        <v>4</v>
      </c>
      <c r="C2700" t="s">
        <v>2795</v>
      </c>
      <c r="D2700" t="str">
        <f>RIGHT(tbStoricoOrdini[[#This Row],[ORDINE]],4)</f>
        <v>2697</v>
      </c>
      <c r="E2700" t="s">
        <v>30</v>
      </c>
      <c r="F2700" t="str">
        <f>VLOOKUP(tbStoricoOrdini[[#This Row],[CLIENTE]],tbClienti[],3,FALSE)</f>
        <v>NYC</v>
      </c>
      <c r="G2700" t="str">
        <f>VLOOKUP(tbStoricoOrdini[[#This Row],[CLIENTE]],tbClienti[],7,FALSE)</f>
        <v>CC</v>
      </c>
      <c r="H2700" t="s">
        <v>63</v>
      </c>
      <c r="I2700" t="str">
        <f>IF(LEFT(tbStoricoOrdini[[#This Row],[ARTICOLO]],3) = "COG","COG",LEFT(tbStoricoOrdini[[#This Row],[ARTICOLO]],FIND(" ",tbStoricoOrdini[[#This Row],[ARTICOLO]])-1))</f>
        <v>KLM</v>
      </c>
      <c r="J2700" t="str">
        <f>MID(tbStoricoOrdini[[#This Row],[ARTICOLO]],FIND(" ",tbStoricoOrdini[[#This Row],[ARTICOLO]])+1,4)</f>
        <v>3000</v>
      </c>
      <c r="K2700" t="str">
        <f>IFERROR(RIGHT(tbStoricoOrdini[[#This Row],[ARTICOLO]],LEN(tbStoricoOrdini[[#This Row],[ARTICOLO]])-FIND(" ",tbStoricoOrdini[[#This Row],[ARTICOLO]],FIND(" ",tbStoricoOrdini[[#This Row],[ARTICOLO]]) +1)),"")</f>
        <v>Plus</v>
      </c>
      <c r="L2700" s="3">
        <f>VLOOKUP(tbStoricoOrdini[[#This Row],[ARTICOLO]],tbArticoli[],2,FALSE)</f>
        <v>145</v>
      </c>
      <c r="M2700" s="22">
        <f>tbStoricoOrdini[[#This Row],[IMPORTO]]/tbStoricoOrdini[[#This Row],[PREZZO]]</f>
        <v>636.00689655172414</v>
      </c>
      <c r="N2700" t="s">
        <v>9</v>
      </c>
      <c r="O2700" s="8">
        <f>VLOOKUP(tbStoricoOrdini[[#This Row],[AGENTE]],tbAgenti[],2,FALSE)</f>
        <v>0.05</v>
      </c>
      <c r="P2700" s="2">
        <v>92221</v>
      </c>
      <c r="Q2700" s="2">
        <f>tbStoricoOrdini[[#This Row],[IMPORTO]]*tbStoricoOrdini[[#This Row],[% COMM.]]</f>
        <v>4611.05</v>
      </c>
      <c r="R2700" s="2">
        <f>tbStoricoOrdini[[#This Row],[TOT. COMM.]]+tbStoricoOrdini[[#This Row],[IMPORTO]]</f>
        <v>96832.05</v>
      </c>
    </row>
    <row r="2701" spans="1:18">
      <c r="A2701" s="1">
        <v>43922</v>
      </c>
      <c r="B2701" s="7">
        <f>MONTH(tbStoricoOrdini[[#This Row],[DATA]])</f>
        <v>4</v>
      </c>
      <c r="C2701" t="s">
        <v>2796</v>
      </c>
      <c r="D2701" t="str">
        <f>RIGHT(tbStoricoOrdini[[#This Row],[ORDINE]],4)</f>
        <v>2698</v>
      </c>
      <c r="E2701" t="s">
        <v>30</v>
      </c>
      <c r="F2701" t="str">
        <f>VLOOKUP(tbStoricoOrdini[[#This Row],[CLIENTE]],tbClienti[],3,FALSE)</f>
        <v>NYC</v>
      </c>
      <c r="G2701" t="str">
        <f>VLOOKUP(tbStoricoOrdini[[#This Row],[CLIENTE]],tbClienti[],7,FALSE)</f>
        <v>CC</v>
      </c>
      <c r="H2701" t="s">
        <v>64</v>
      </c>
      <c r="I2701" t="str">
        <f>IF(LEFT(tbStoricoOrdini[[#This Row],[ARTICOLO]],3) = "COG","COG",LEFT(tbStoricoOrdini[[#This Row],[ARTICOLO]],FIND(" ",tbStoricoOrdini[[#This Row],[ARTICOLO]])-1))</f>
        <v>GKLM</v>
      </c>
      <c r="J2701" t="str">
        <f>MID(tbStoricoOrdini[[#This Row],[ARTICOLO]],FIND(" ",tbStoricoOrdini[[#This Row],[ARTICOLO]])+1,4)</f>
        <v>1000</v>
      </c>
      <c r="K2701" t="str">
        <f>IFERROR(RIGHT(tbStoricoOrdini[[#This Row],[ARTICOLO]],LEN(tbStoricoOrdini[[#This Row],[ARTICOLO]])-FIND(" ",tbStoricoOrdini[[#This Row],[ARTICOLO]],FIND(" ",tbStoricoOrdini[[#This Row],[ARTICOLO]]) +1)),"")</f>
        <v/>
      </c>
      <c r="L2701" s="3">
        <f>VLOOKUP(tbStoricoOrdini[[#This Row],[ARTICOLO]],tbArticoli[],2,FALSE)</f>
        <v>50</v>
      </c>
      <c r="M2701" s="22">
        <f>tbStoricoOrdini[[#This Row],[IMPORTO]]/tbStoricoOrdini[[#This Row],[PREZZO]]</f>
        <v>35.18</v>
      </c>
      <c r="N2701" t="s">
        <v>9</v>
      </c>
      <c r="O2701" s="8">
        <f>VLOOKUP(tbStoricoOrdini[[#This Row],[AGENTE]],tbAgenti[],2,FALSE)</f>
        <v>0.05</v>
      </c>
      <c r="P2701" s="2">
        <v>1759</v>
      </c>
      <c r="Q2701" s="2">
        <f>tbStoricoOrdini[[#This Row],[IMPORTO]]*tbStoricoOrdini[[#This Row],[% COMM.]]</f>
        <v>87.95</v>
      </c>
      <c r="R2701" s="2">
        <f>tbStoricoOrdini[[#This Row],[TOT. COMM.]]+tbStoricoOrdini[[#This Row],[IMPORTO]]</f>
        <v>1846.95</v>
      </c>
    </row>
    <row r="2702" spans="1:18">
      <c r="A2702" s="1">
        <v>43922</v>
      </c>
      <c r="B2702" s="7">
        <f>MONTH(tbStoricoOrdini[[#This Row],[DATA]])</f>
        <v>4</v>
      </c>
      <c r="C2702" t="s">
        <v>2797</v>
      </c>
      <c r="D2702" t="str">
        <f>RIGHT(tbStoricoOrdini[[#This Row],[ORDINE]],4)</f>
        <v>2699</v>
      </c>
      <c r="E2702" t="s">
        <v>30</v>
      </c>
      <c r="F2702" t="str">
        <f>VLOOKUP(tbStoricoOrdini[[#This Row],[CLIENTE]],tbClienti[],3,FALSE)</f>
        <v>NYC</v>
      </c>
      <c r="G2702" t="str">
        <f>VLOOKUP(tbStoricoOrdini[[#This Row],[CLIENTE]],tbClienti[],7,FALSE)</f>
        <v>CC</v>
      </c>
      <c r="H2702" t="s">
        <v>65</v>
      </c>
      <c r="I2702" t="str">
        <f>IF(LEFT(tbStoricoOrdini[[#This Row],[ARTICOLO]],3) = "COG","COG",LEFT(tbStoricoOrdini[[#This Row],[ARTICOLO]],FIND(" ",tbStoricoOrdini[[#This Row],[ARTICOLO]])-1))</f>
        <v>GKLM</v>
      </c>
      <c r="J2702" t="str">
        <f>MID(tbStoricoOrdini[[#This Row],[ARTICOLO]],FIND(" ",tbStoricoOrdini[[#This Row],[ARTICOLO]])+1,4)</f>
        <v>5000</v>
      </c>
      <c r="K2702" t="str">
        <f>IFERROR(RIGHT(tbStoricoOrdini[[#This Row],[ARTICOLO]],LEN(tbStoricoOrdini[[#This Row],[ARTICOLO]])-FIND(" ",tbStoricoOrdini[[#This Row],[ARTICOLO]],FIND(" ",tbStoricoOrdini[[#This Row],[ARTICOLO]]) +1)),"")</f>
        <v/>
      </c>
      <c r="L2702" s="3">
        <f>VLOOKUP(tbStoricoOrdini[[#This Row],[ARTICOLO]],tbArticoli[],2,FALSE)</f>
        <v>75</v>
      </c>
      <c r="M2702" s="22">
        <f>tbStoricoOrdini[[#This Row],[IMPORTO]]/tbStoricoOrdini[[#This Row],[PREZZO]]</f>
        <v>168.14666666666668</v>
      </c>
      <c r="N2702" t="s">
        <v>9</v>
      </c>
      <c r="O2702" s="8">
        <f>VLOOKUP(tbStoricoOrdini[[#This Row],[AGENTE]],tbAgenti[],2,FALSE)</f>
        <v>0.05</v>
      </c>
      <c r="P2702" s="2">
        <v>12611</v>
      </c>
      <c r="Q2702" s="2">
        <f>tbStoricoOrdini[[#This Row],[IMPORTO]]*tbStoricoOrdini[[#This Row],[% COMM.]]</f>
        <v>630.55000000000007</v>
      </c>
      <c r="R2702" s="2">
        <f>tbStoricoOrdini[[#This Row],[TOT. COMM.]]+tbStoricoOrdini[[#This Row],[IMPORTO]]</f>
        <v>13241.55</v>
      </c>
    </row>
    <row r="2703" spans="1:18">
      <c r="A2703" s="1">
        <v>43922</v>
      </c>
      <c r="B2703" s="7">
        <f>MONTH(tbStoricoOrdini[[#This Row],[DATA]])</f>
        <v>4</v>
      </c>
      <c r="C2703" t="s">
        <v>2798</v>
      </c>
      <c r="D2703" t="str">
        <f>RIGHT(tbStoricoOrdini[[#This Row],[ORDINE]],4)</f>
        <v>2700</v>
      </c>
      <c r="E2703" t="s">
        <v>30</v>
      </c>
      <c r="F2703" t="str">
        <f>VLOOKUP(tbStoricoOrdini[[#This Row],[CLIENTE]],tbClienti[],3,FALSE)</f>
        <v>NYC</v>
      </c>
      <c r="G2703" t="str">
        <f>VLOOKUP(tbStoricoOrdini[[#This Row],[CLIENTE]],tbClienti[],7,FALSE)</f>
        <v>CC</v>
      </c>
      <c r="H2703" t="s">
        <v>66</v>
      </c>
      <c r="I2703" t="str">
        <f>IF(LEFT(tbStoricoOrdini[[#This Row],[ARTICOLO]],3) = "COG","COG",LEFT(tbStoricoOrdini[[#This Row],[ARTICOLO]],FIND(" ",tbStoricoOrdini[[#This Row],[ARTICOLO]])-1))</f>
        <v>BAG</v>
      </c>
      <c r="J2703" t="str">
        <f>MID(tbStoricoOrdini[[#This Row],[ARTICOLO]],FIND(" ",tbStoricoOrdini[[#This Row],[ARTICOLO]])+1,4)</f>
        <v>2500</v>
      </c>
      <c r="K2703" t="str">
        <f>IFERROR(RIGHT(tbStoricoOrdini[[#This Row],[ARTICOLO]],LEN(tbStoricoOrdini[[#This Row],[ARTICOLO]])-FIND(" ",tbStoricoOrdini[[#This Row],[ARTICOLO]],FIND(" ",tbStoricoOrdini[[#This Row],[ARTICOLO]]) +1)),"")</f>
        <v>Plus</v>
      </c>
      <c r="L2703" s="3">
        <f>VLOOKUP(tbStoricoOrdini[[#This Row],[ARTICOLO]],tbArticoli[],2,FALSE)</f>
        <v>220</v>
      </c>
      <c r="M2703" s="22">
        <f>tbStoricoOrdini[[#This Row],[IMPORTO]]/tbStoricoOrdini[[#This Row],[PREZZO]]</f>
        <v>1.3636363636363636E-2</v>
      </c>
      <c r="N2703" t="s">
        <v>7</v>
      </c>
      <c r="O2703" s="8">
        <f>VLOOKUP(tbStoricoOrdini[[#This Row],[AGENTE]],tbAgenti[],2,FALSE)</f>
        <v>0.03</v>
      </c>
      <c r="P2703" s="2">
        <v>3</v>
      </c>
      <c r="Q2703" s="2">
        <f>tbStoricoOrdini[[#This Row],[IMPORTO]]*tbStoricoOrdini[[#This Row],[% COMM.]]</f>
        <v>0.09</v>
      </c>
      <c r="R2703" s="2">
        <f>tbStoricoOrdini[[#This Row],[TOT. COMM.]]+tbStoricoOrdini[[#This Row],[IMPORTO]]</f>
        <v>3.09</v>
      </c>
    </row>
    <row r="2704" spans="1:18">
      <c r="A2704" s="1">
        <v>43922</v>
      </c>
      <c r="B2704" s="7">
        <f>MONTH(tbStoricoOrdini[[#This Row],[DATA]])</f>
        <v>4</v>
      </c>
      <c r="C2704" t="s">
        <v>2799</v>
      </c>
      <c r="D2704" t="str">
        <f>RIGHT(tbStoricoOrdini[[#This Row],[ORDINE]],4)</f>
        <v>2701</v>
      </c>
      <c r="E2704" t="s">
        <v>30</v>
      </c>
      <c r="F2704" t="str">
        <f>VLOOKUP(tbStoricoOrdini[[#This Row],[CLIENTE]],tbClienti[],3,FALSE)</f>
        <v>NYC</v>
      </c>
      <c r="G2704" t="str">
        <f>VLOOKUP(tbStoricoOrdini[[#This Row],[CLIENTE]],tbClienti[],7,FALSE)</f>
        <v>CC</v>
      </c>
      <c r="H2704" t="s">
        <v>66</v>
      </c>
      <c r="I2704" t="str">
        <f>IF(LEFT(tbStoricoOrdini[[#This Row],[ARTICOLO]],3) = "COG","COG",LEFT(tbStoricoOrdini[[#This Row],[ARTICOLO]],FIND(" ",tbStoricoOrdini[[#This Row],[ARTICOLO]])-1))</f>
        <v>BAG</v>
      </c>
      <c r="J2704" t="str">
        <f>MID(tbStoricoOrdini[[#This Row],[ARTICOLO]],FIND(" ",tbStoricoOrdini[[#This Row],[ARTICOLO]])+1,4)</f>
        <v>2500</v>
      </c>
      <c r="K2704" t="str">
        <f>IFERROR(RIGHT(tbStoricoOrdini[[#This Row],[ARTICOLO]],LEN(tbStoricoOrdini[[#This Row],[ARTICOLO]])-FIND(" ",tbStoricoOrdini[[#This Row],[ARTICOLO]],FIND(" ",tbStoricoOrdini[[#This Row],[ARTICOLO]]) +1)),"")</f>
        <v>Plus</v>
      </c>
      <c r="L2704" s="3">
        <f>VLOOKUP(tbStoricoOrdini[[#This Row],[ARTICOLO]],tbArticoli[],2,FALSE)</f>
        <v>220</v>
      </c>
      <c r="M2704" s="22">
        <f>tbStoricoOrdini[[#This Row],[IMPORTO]]/tbStoricoOrdini[[#This Row],[PREZZO]]</f>
        <v>36.93181818181818</v>
      </c>
      <c r="N2704" t="s">
        <v>9</v>
      </c>
      <c r="O2704" s="8">
        <f>VLOOKUP(tbStoricoOrdini[[#This Row],[AGENTE]],tbAgenti[],2,FALSE)</f>
        <v>0.05</v>
      </c>
      <c r="P2704" s="2">
        <v>8125</v>
      </c>
      <c r="Q2704" s="2">
        <f>tbStoricoOrdini[[#This Row],[IMPORTO]]*tbStoricoOrdini[[#This Row],[% COMM.]]</f>
        <v>406.25</v>
      </c>
      <c r="R2704" s="2">
        <f>tbStoricoOrdini[[#This Row],[TOT. COMM.]]+tbStoricoOrdini[[#This Row],[IMPORTO]]</f>
        <v>8531.25</v>
      </c>
    </row>
    <row r="2705" spans="1:18">
      <c r="A2705" s="1">
        <v>43922</v>
      </c>
      <c r="B2705" s="7">
        <f>MONTH(tbStoricoOrdini[[#This Row],[DATA]])</f>
        <v>4</v>
      </c>
      <c r="C2705" t="s">
        <v>2800</v>
      </c>
      <c r="D2705" t="str">
        <f>RIGHT(tbStoricoOrdini[[#This Row],[ORDINE]],4)</f>
        <v>2702</v>
      </c>
      <c r="E2705" t="s">
        <v>30</v>
      </c>
      <c r="F2705" t="str">
        <f>VLOOKUP(tbStoricoOrdini[[#This Row],[CLIENTE]],tbClienti[],3,FALSE)</f>
        <v>NYC</v>
      </c>
      <c r="G2705" t="str">
        <f>VLOOKUP(tbStoricoOrdini[[#This Row],[CLIENTE]],tbClienti[],7,FALSE)</f>
        <v>CC</v>
      </c>
      <c r="H2705" t="s">
        <v>67</v>
      </c>
      <c r="I2705" t="str">
        <f>IF(LEFT(tbStoricoOrdini[[#This Row],[ARTICOLO]],3) = "COG","COG",LEFT(tbStoricoOrdini[[#This Row],[ARTICOLO]],FIND(" ",tbStoricoOrdini[[#This Row],[ARTICOLO]])-1))</f>
        <v>BAG</v>
      </c>
      <c r="J2705" t="str">
        <f>MID(tbStoricoOrdini[[#This Row],[ARTICOLO]],FIND(" ",tbStoricoOrdini[[#This Row],[ARTICOLO]])+1,4)</f>
        <v>2500</v>
      </c>
      <c r="K2705" t="str">
        <f>IFERROR(RIGHT(tbStoricoOrdini[[#This Row],[ARTICOLO]],LEN(tbStoricoOrdini[[#This Row],[ARTICOLO]])-FIND(" ",tbStoricoOrdini[[#This Row],[ARTICOLO]],FIND(" ",tbStoricoOrdini[[#This Row],[ARTICOLO]]) +1)),"")</f>
        <v>Medium</v>
      </c>
      <c r="L2705" s="3">
        <f>VLOOKUP(tbStoricoOrdini[[#This Row],[ARTICOLO]],tbArticoli[],2,FALSE)</f>
        <v>210</v>
      </c>
      <c r="M2705" s="22">
        <f>tbStoricoOrdini[[#This Row],[IMPORTO]]/tbStoricoOrdini[[#This Row],[PREZZO]]</f>
        <v>3.4</v>
      </c>
      <c r="N2705" t="s">
        <v>6</v>
      </c>
      <c r="O2705" s="8">
        <f>VLOOKUP(tbStoricoOrdini[[#This Row],[AGENTE]],tbAgenti[],2,FALSE)</f>
        <v>7.4999999999999997E-2</v>
      </c>
      <c r="P2705" s="2">
        <v>714</v>
      </c>
      <c r="Q2705" s="2">
        <f>tbStoricoOrdini[[#This Row],[IMPORTO]]*tbStoricoOrdini[[#This Row],[% COMM.]]</f>
        <v>53.55</v>
      </c>
      <c r="R2705" s="2">
        <f>tbStoricoOrdini[[#This Row],[TOT. COMM.]]+tbStoricoOrdini[[#This Row],[IMPORTO]]</f>
        <v>767.55</v>
      </c>
    </row>
    <row r="2706" spans="1:18">
      <c r="A2706" s="1">
        <v>43922</v>
      </c>
      <c r="B2706" s="7">
        <f>MONTH(tbStoricoOrdini[[#This Row],[DATA]])</f>
        <v>4</v>
      </c>
      <c r="C2706" t="s">
        <v>2801</v>
      </c>
      <c r="D2706" t="str">
        <f>RIGHT(tbStoricoOrdini[[#This Row],[ORDINE]],4)</f>
        <v>2703</v>
      </c>
      <c r="E2706" t="s">
        <v>30</v>
      </c>
      <c r="F2706" t="str">
        <f>VLOOKUP(tbStoricoOrdini[[#This Row],[CLIENTE]],tbClienti[],3,FALSE)</f>
        <v>NYC</v>
      </c>
      <c r="G2706" t="str">
        <f>VLOOKUP(tbStoricoOrdini[[#This Row],[CLIENTE]],tbClienti[],7,FALSE)</f>
        <v>CC</v>
      </c>
      <c r="H2706" t="s">
        <v>68</v>
      </c>
      <c r="I2706" t="str">
        <f>IF(LEFT(tbStoricoOrdini[[#This Row],[ARTICOLO]],3) = "COG","COG",LEFT(tbStoricoOrdini[[#This Row],[ARTICOLO]],FIND(" ",tbStoricoOrdini[[#This Row],[ARTICOLO]])-1))</f>
        <v>BAG</v>
      </c>
      <c r="J2706" t="str">
        <f>MID(tbStoricoOrdini[[#This Row],[ARTICOLO]],FIND(" ",tbStoricoOrdini[[#This Row],[ARTICOLO]])+1,4)</f>
        <v>5000</v>
      </c>
      <c r="K2706" t="str">
        <f>IFERROR(RIGHT(tbStoricoOrdini[[#This Row],[ARTICOLO]],LEN(tbStoricoOrdini[[#This Row],[ARTICOLO]])-FIND(" ",tbStoricoOrdini[[#This Row],[ARTICOLO]],FIND(" ",tbStoricoOrdini[[#This Row],[ARTICOLO]]) +1)),"")</f>
        <v/>
      </c>
      <c r="L2706" s="3">
        <f>VLOOKUP(tbStoricoOrdini[[#This Row],[ARTICOLO]],tbArticoli[],2,FALSE)</f>
        <v>250</v>
      </c>
      <c r="M2706" s="22">
        <f>tbStoricoOrdini[[#This Row],[IMPORTO]]/tbStoricoOrdini[[#This Row],[PREZZO]]</f>
        <v>1.3280000000000001</v>
      </c>
      <c r="N2706" t="s">
        <v>7</v>
      </c>
      <c r="O2706" s="8">
        <f>VLOOKUP(tbStoricoOrdini[[#This Row],[AGENTE]],tbAgenti[],2,FALSE)</f>
        <v>0.03</v>
      </c>
      <c r="P2706" s="2">
        <v>332</v>
      </c>
      <c r="Q2706" s="2">
        <f>tbStoricoOrdini[[#This Row],[IMPORTO]]*tbStoricoOrdini[[#This Row],[% COMM.]]</f>
        <v>9.9599999999999991</v>
      </c>
      <c r="R2706" s="2">
        <f>tbStoricoOrdini[[#This Row],[TOT. COMM.]]+tbStoricoOrdini[[#This Row],[IMPORTO]]</f>
        <v>341.96</v>
      </c>
    </row>
    <row r="2707" spans="1:18">
      <c r="A2707" s="1">
        <v>43922</v>
      </c>
      <c r="B2707" s="7">
        <f>MONTH(tbStoricoOrdini[[#This Row],[DATA]])</f>
        <v>4</v>
      </c>
      <c r="C2707" t="s">
        <v>2802</v>
      </c>
      <c r="D2707" t="str">
        <f>RIGHT(tbStoricoOrdini[[#This Row],[ORDINE]],4)</f>
        <v>2704</v>
      </c>
      <c r="E2707" t="s">
        <v>30</v>
      </c>
      <c r="F2707" t="str">
        <f>VLOOKUP(tbStoricoOrdini[[#This Row],[CLIENTE]],tbClienti[],3,FALSE)</f>
        <v>NYC</v>
      </c>
      <c r="G2707" t="str">
        <f>VLOOKUP(tbStoricoOrdini[[#This Row],[CLIENTE]],tbClienti[],7,FALSE)</f>
        <v>CC</v>
      </c>
      <c r="H2707" t="s">
        <v>83</v>
      </c>
      <c r="I2707" t="str">
        <f>IF(LEFT(tbStoricoOrdini[[#This Row],[ARTICOLO]],3) = "COG","COG",LEFT(tbStoricoOrdini[[#This Row],[ARTICOLO]],FIND(" ",tbStoricoOrdini[[#This Row],[ARTICOLO]])-1))</f>
        <v>COG</v>
      </c>
      <c r="J2707" t="str">
        <f>MID(tbStoricoOrdini[[#This Row],[ARTICOLO]],FIND(" ",tbStoricoOrdini[[#This Row],[ARTICOLO]])+1,4)</f>
        <v>8000</v>
      </c>
      <c r="K2707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2707" s="3">
        <f>VLOOKUP(tbStoricoOrdini[[#This Row],[ARTICOLO]],tbArticoli[],2,FALSE)</f>
        <v>670</v>
      </c>
      <c r="M2707" s="22">
        <f>tbStoricoOrdini[[#This Row],[IMPORTO]]/tbStoricoOrdini[[#This Row],[PREZZO]]</f>
        <v>0.40149253731343282</v>
      </c>
      <c r="N2707" t="s">
        <v>9</v>
      </c>
      <c r="O2707" s="8">
        <f>VLOOKUP(tbStoricoOrdini[[#This Row],[AGENTE]],tbAgenti[],2,FALSE)</f>
        <v>0.05</v>
      </c>
      <c r="P2707" s="2">
        <v>269</v>
      </c>
      <c r="Q2707" s="2">
        <f>tbStoricoOrdini[[#This Row],[IMPORTO]]*tbStoricoOrdini[[#This Row],[% COMM.]]</f>
        <v>13.450000000000001</v>
      </c>
      <c r="R2707" s="2">
        <f>tbStoricoOrdini[[#This Row],[TOT. COMM.]]+tbStoricoOrdini[[#This Row],[IMPORTO]]</f>
        <v>282.45</v>
      </c>
    </row>
    <row r="2708" spans="1:18">
      <c r="A2708" s="1">
        <v>43922</v>
      </c>
      <c r="B2708" s="7">
        <f>MONTH(tbStoricoOrdini[[#This Row],[DATA]])</f>
        <v>4</v>
      </c>
      <c r="C2708" t="s">
        <v>2803</v>
      </c>
      <c r="D2708" t="str">
        <f>RIGHT(tbStoricoOrdini[[#This Row],[ORDINE]],4)</f>
        <v>2705</v>
      </c>
      <c r="E2708" t="s">
        <v>30</v>
      </c>
      <c r="F2708" t="str">
        <f>VLOOKUP(tbStoricoOrdini[[#This Row],[CLIENTE]],tbClienti[],3,FALSE)</f>
        <v>NYC</v>
      </c>
      <c r="G2708" t="str">
        <f>VLOOKUP(tbStoricoOrdini[[#This Row],[CLIENTE]],tbClienti[],7,FALSE)</f>
        <v>CC</v>
      </c>
      <c r="H2708" t="s">
        <v>70</v>
      </c>
      <c r="I2708" t="str">
        <f>IF(LEFT(tbStoricoOrdini[[#This Row],[ARTICOLO]],3) = "COG","COG",LEFT(tbStoricoOrdini[[#This Row],[ARTICOLO]],FIND(" ",tbStoricoOrdini[[#This Row],[ARTICOLO]])-1))</f>
        <v>EB08</v>
      </c>
      <c r="J2708" t="str">
        <f>MID(tbStoricoOrdini[[#This Row],[ARTICOLO]],FIND(" ",tbStoricoOrdini[[#This Row],[ARTICOLO]])+1,4)</f>
        <v>7500</v>
      </c>
      <c r="K2708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2708" s="3">
        <f>VLOOKUP(tbStoricoOrdini[[#This Row],[ARTICOLO]],tbArticoli[],2,FALSE)</f>
        <v>180</v>
      </c>
      <c r="M2708" s="22">
        <f>tbStoricoOrdini[[#This Row],[IMPORTO]]/tbStoricoOrdini[[#This Row],[PREZZO]]</f>
        <v>1.3555555555555556</v>
      </c>
      <c r="N2708" t="s">
        <v>9</v>
      </c>
      <c r="O2708" s="8">
        <f>VLOOKUP(tbStoricoOrdini[[#This Row],[AGENTE]],tbAgenti[],2,FALSE)</f>
        <v>0.05</v>
      </c>
      <c r="P2708" s="2">
        <v>244</v>
      </c>
      <c r="Q2708" s="2">
        <f>tbStoricoOrdini[[#This Row],[IMPORTO]]*tbStoricoOrdini[[#This Row],[% COMM.]]</f>
        <v>12.200000000000001</v>
      </c>
      <c r="R2708" s="2">
        <f>tbStoricoOrdini[[#This Row],[TOT. COMM.]]+tbStoricoOrdini[[#This Row],[IMPORTO]]</f>
        <v>256.2</v>
      </c>
    </row>
    <row r="2709" spans="1:18">
      <c r="A2709" s="1">
        <v>43922</v>
      </c>
      <c r="B2709" s="7">
        <f>MONTH(tbStoricoOrdini[[#This Row],[DATA]])</f>
        <v>4</v>
      </c>
      <c r="C2709" t="s">
        <v>2804</v>
      </c>
      <c r="D2709" t="str">
        <f>RIGHT(tbStoricoOrdini[[#This Row],[ORDINE]],4)</f>
        <v>2706</v>
      </c>
      <c r="E2709" t="s">
        <v>30</v>
      </c>
      <c r="F2709" t="str">
        <f>VLOOKUP(tbStoricoOrdini[[#This Row],[CLIENTE]],tbClienti[],3,FALSE)</f>
        <v>NYC</v>
      </c>
      <c r="G2709" t="str">
        <f>VLOOKUP(tbStoricoOrdini[[#This Row],[CLIENTE]],tbClienti[],7,FALSE)</f>
        <v>CC</v>
      </c>
      <c r="H2709" t="s">
        <v>71</v>
      </c>
      <c r="I2709" t="str">
        <f>IF(LEFT(tbStoricoOrdini[[#This Row],[ARTICOLO]],3) = "COG","COG",LEFT(tbStoricoOrdini[[#This Row],[ARTICOLO]],FIND(" ",tbStoricoOrdini[[#This Row],[ARTICOLO]])-1))</f>
        <v>EB07</v>
      </c>
      <c r="J2709" t="str">
        <f>MID(tbStoricoOrdini[[#This Row],[ARTICOLO]],FIND(" ",tbStoricoOrdini[[#This Row],[ARTICOLO]])+1,4)</f>
        <v>5000</v>
      </c>
      <c r="K2709" t="str">
        <f>IFERROR(RIGHT(tbStoricoOrdini[[#This Row],[ARTICOLO]],LEN(tbStoricoOrdini[[#This Row],[ARTICOLO]])-FIND(" ",tbStoricoOrdini[[#This Row],[ARTICOLO]],FIND(" ",tbStoricoOrdini[[#This Row],[ARTICOLO]]) +1)),"")</f>
        <v/>
      </c>
      <c r="L2709" s="3">
        <f>VLOOKUP(tbStoricoOrdini[[#This Row],[ARTICOLO]],tbArticoli[],2,FALSE)</f>
        <v>140</v>
      </c>
      <c r="M2709" s="22">
        <f>tbStoricoOrdini[[#This Row],[IMPORTO]]/tbStoricoOrdini[[#This Row],[PREZZO]]</f>
        <v>9.285714285714286E-2</v>
      </c>
      <c r="N2709" t="s">
        <v>7</v>
      </c>
      <c r="O2709" s="8">
        <f>VLOOKUP(tbStoricoOrdini[[#This Row],[AGENTE]],tbAgenti[],2,FALSE)</f>
        <v>0.03</v>
      </c>
      <c r="P2709" s="2">
        <v>13</v>
      </c>
      <c r="Q2709" s="2">
        <f>tbStoricoOrdini[[#This Row],[IMPORTO]]*tbStoricoOrdini[[#This Row],[% COMM.]]</f>
        <v>0.39</v>
      </c>
      <c r="R2709" s="2">
        <f>tbStoricoOrdini[[#This Row],[TOT. COMM.]]+tbStoricoOrdini[[#This Row],[IMPORTO]]</f>
        <v>13.39</v>
      </c>
    </row>
    <row r="2710" spans="1:18">
      <c r="A2710" s="1">
        <v>43922</v>
      </c>
      <c r="B2710" s="7">
        <f>MONTH(tbStoricoOrdini[[#This Row],[DATA]])</f>
        <v>4</v>
      </c>
      <c r="C2710" t="s">
        <v>2805</v>
      </c>
      <c r="D2710" t="str">
        <f>RIGHT(tbStoricoOrdini[[#This Row],[ORDINE]],4)</f>
        <v>2707</v>
      </c>
      <c r="E2710" t="s">
        <v>30</v>
      </c>
      <c r="F2710" t="str">
        <f>VLOOKUP(tbStoricoOrdini[[#This Row],[CLIENTE]],tbClienti[],3,FALSE)</f>
        <v>NYC</v>
      </c>
      <c r="G2710" t="str">
        <f>VLOOKUP(tbStoricoOrdini[[#This Row],[CLIENTE]],tbClienti[],7,FALSE)</f>
        <v>CC</v>
      </c>
      <c r="H2710" t="s">
        <v>71</v>
      </c>
      <c r="I2710" t="str">
        <f>IF(LEFT(tbStoricoOrdini[[#This Row],[ARTICOLO]],3) = "COG","COG",LEFT(tbStoricoOrdini[[#This Row],[ARTICOLO]],FIND(" ",tbStoricoOrdini[[#This Row],[ARTICOLO]])-1))</f>
        <v>EB07</v>
      </c>
      <c r="J2710" t="str">
        <f>MID(tbStoricoOrdini[[#This Row],[ARTICOLO]],FIND(" ",tbStoricoOrdini[[#This Row],[ARTICOLO]])+1,4)</f>
        <v>5000</v>
      </c>
      <c r="K2710" t="str">
        <f>IFERROR(RIGHT(tbStoricoOrdini[[#This Row],[ARTICOLO]],LEN(tbStoricoOrdini[[#This Row],[ARTICOLO]])-FIND(" ",tbStoricoOrdini[[#This Row],[ARTICOLO]],FIND(" ",tbStoricoOrdini[[#This Row],[ARTICOLO]]) +1)),"")</f>
        <v/>
      </c>
      <c r="L2710" s="3">
        <f>VLOOKUP(tbStoricoOrdini[[#This Row],[ARTICOLO]],tbArticoli[],2,FALSE)</f>
        <v>140</v>
      </c>
      <c r="M2710" s="22">
        <f>tbStoricoOrdini[[#This Row],[IMPORTO]]/tbStoricoOrdini[[#This Row],[PREZZO]]</f>
        <v>0.81428571428571428</v>
      </c>
      <c r="N2710" t="s">
        <v>9</v>
      </c>
      <c r="O2710" s="8">
        <f>VLOOKUP(tbStoricoOrdini[[#This Row],[AGENTE]],tbAgenti[],2,FALSE)</f>
        <v>0.05</v>
      </c>
      <c r="P2710" s="2">
        <v>114</v>
      </c>
      <c r="Q2710" s="2">
        <f>tbStoricoOrdini[[#This Row],[IMPORTO]]*tbStoricoOrdini[[#This Row],[% COMM.]]</f>
        <v>5.7</v>
      </c>
      <c r="R2710" s="2">
        <f>tbStoricoOrdini[[#This Row],[TOT. COMM.]]+tbStoricoOrdini[[#This Row],[IMPORTO]]</f>
        <v>119.7</v>
      </c>
    </row>
    <row r="2711" spans="1:18">
      <c r="A2711" s="1">
        <v>43922</v>
      </c>
      <c r="B2711" s="7">
        <f>MONTH(tbStoricoOrdini[[#This Row],[DATA]])</f>
        <v>4</v>
      </c>
      <c r="C2711" t="s">
        <v>2806</v>
      </c>
      <c r="D2711" t="str">
        <f>RIGHT(tbStoricoOrdini[[#This Row],[ORDINE]],4)</f>
        <v>2708</v>
      </c>
      <c r="E2711" t="s">
        <v>30</v>
      </c>
      <c r="F2711" t="str">
        <f>VLOOKUP(tbStoricoOrdini[[#This Row],[CLIENTE]],tbClienti[],3,FALSE)</f>
        <v>NYC</v>
      </c>
      <c r="G2711" t="str">
        <f>VLOOKUP(tbStoricoOrdini[[#This Row],[CLIENTE]],tbClienti[],7,FALSE)</f>
        <v>CC</v>
      </c>
      <c r="H2711" t="s">
        <v>72</v>
      </c>
      <c r="I2711" t="str">
        <f>IF(LEFT(tbStoricoOrdini[[#This Row],[ARTICOLO]],3) = "COG","COG",LEFT(tbStoricoOrdini[[#This Row],[ARTICOLO]],FIND(" ",tbStoricoOrdini[[#This Row],[ARTICOLO]])-1))</f>
        <v>EB06</v>
      </c>
      <c r="J2711" t="str">
        <f>MID(tbStoricoOrdini[[#This Row],[ARTICOLO]],FIND(" ",tbStoricoOrdini[[#This Row],[ARTICOLO]])+1,4)</f>
        <v>3000</v>
      </c>
      <c r="K2711" t="str">
        <f>IFERROR(RIGHT(tbStoricoOrdini[[#This Row],[ARTICOLO]],LEN(tbStoricoOrdini[[#This Row],[ARTICOLO]])-FIND(" ",tbStoricoOrdini[[#This Row],[ARTICOLO]],FIND(" ",tbStoricoOrdini[[#This Row],[ARTICOLO]]) +1)),"")</f>
        <v>Medium</v>
      </c>
      <c r="L2711" s="3">
        <f>VLOOKUP(tbStoricoOrdini[[#This Row],[ARTICOLO]],tbArticoli[],2,FALSE)</f>
        <v>120</v>
      </c>
      <c r="M2711" s="22">
        <f>tbStoricoOrdini[[#This Row],[IMPORTO]]/tbStoricoOrdini[[#This Row],[PREZZO]]</f>
        <v>8.8083333333333336</v>
      </c>
      <c r="N2711" t="s">
        <v>9</v>
      </c>
      <c r="O2711" s="8">
        <f>VLOOKUP(tbStoricoOrdini[[#This Row],[AGENTE]],tbAgenti[],2,FALSE)</f>
        <v>0.05</v>
      </c>
      <c r="P2711" s="2">
        <v>1057</v>
      </c>
      <c r="Q2711" s="2">
        <f>tbStoricoOrdini[[#This Row],[IMPORTO]]*tbStoricoOrdini[[#This Row],[% COMM.]]</f>
        <v>52.85</v>
      </c>
      <c r="R2711" s="2">
        <f>tbStoricoOrdini[[#This Row],[TOT. COMM.]]+tbStoricoOrdini[[#This Row],[IMPORTO]]</f>
        <v>1109.8499999999999</v>
      </c>
    </row>
    <row r="2712" spans="1:18">
      <c r="A2712" s="1">
        <v>43922</v>
      </c>
      <c r="B2712" s="7">
        <f>MONTH(tbStoricoOrdini[[#This Row],[DATA]])</f>
        <v>4</v>
      </c>
      <c r="C2712" t="s">
        <v>2807</v>
      </c>
      <c r="D2712" t="str">
        <f>RIGHT(tbStoricoOrdini[[#This Row],[ORDINE]],4)</f>
        <v>2709</v>
      </c>
      <c r="E2712" t="s">
        <v>30</v>
      </c>
      <c r="F2712" t="str">
        <f>VLOOKUP(tbStoricoOrdini[[#This Row],[CLIENTE]],tbClienti[],3,FALSE)</f>
        <v>NYC</v>
      </c>
      <c r="G2712" t="str">
        <f>VLOOKUP(tbStoricoOrdini[[#This Row],[CLIENTE]],tbClienti[],7,FALSE)</f>
        <v>CC</v>
      </c>
      <c r="H2712" t="s">
        <v>73</v>
      </c>
      <c r="I2712" t="str">
        <f>IF(LEFT(tbStoricoOrdini[[#This Row],[ARTICOLO]],3) = "COG","COG",LEFT(tbStoricoOrdini[[#This Row],[ARTICOLO]],FIND(" ",tbStoricoOrdini[[#This Row],[ARTICOLO]])-1))</f>
        <v>EB06</v>
      </c>
      <c r="J2712" t="str">
        <f>MID(tbStoricoOrdini[[#This Row],[ARTICOLO]],FIND(" ",tbStoricoOrdini[[#This Row],[ARTICOLO]])+1,4)</f>
        <v>3000</v>
      </c>
      <c r="K2712" t="str">
        <f>IFERROR(RIGHT(tbStoricoOrdini[[#This Row],[ARTICOLO]],LEN(tbStoricoOrdini[[#This Row],[ARTICOLO]])-FIND(" ",tbStoricoOrdini[[#This Row],[ARTICOLO]],FIND(" ",tbStoricoOrdini[[#This Row],[ARTICOLO]]) +1)),"")</f>
        <v>Plus</v>
      </c>
      <c r="L2712" s="3">
        <f>VLOOKUP(tbStoricoOrdini[[#This Row],[ARTICOLO]],tbArticoli[],2,FALSE)</f>
        <v>130</v>
      </c>
      <c r="M2712" s="22">
        <f>tbStoricoOrdini[[#This Row],[IMPORTO]]/tbStoricoOrdini[[#This Row],[PREZZO]]</f>
        <v>1.7692307692307692</v>
      </c>
      <c r="N2712" t="s">
        <v>6</v>
      </c>
      <c r="O2712" s="8">
        <f>VLOOKUP(tbStoricoOrdini[[#This Row],[AGENTE]],tbAgenti[],2,FALSE)</f>
        <v>7.4999999999999997E-2</v>
      </c>
      <c r="P2712" s="2">
        <v>230</v>
      </c>
      <c r="Q2712" s="2">
        <f>tbStoricoOrdini[[#This Row],[IMPORTO]]*tbStoricoOrdini[[#This Row],[% COMM.]]</f>
        <v>17.25</v>
      </c>
      <c r="R2712" s="2">
        <f>tbStoricoOrdini[[#This Row],[TOT. COMM.]]+tbStoricoOrdini[[#This Row],[IMPORTO]]</f>
        <v>247.25</v>
      </c>
    </row>
    <row r="2713" spans="1:18">
      <c r="A2713" s="1">
        <v>43922</v>
      </c>
      <c r="B2713" s="7">
        <f>MONTH(tbStoricoOrdini[[#This Row],[DATA]])</f>
        <v>4</v>
      </c>
      <c r="C2713" t="s">
        <v>2808</v>
      </c>
      <c r="D2713" t="str">
        <f>RIGHT(tbStoricoOrdini[[#This Row],[ORDINE]],4)</f>
        <v>2710</v>
      </c>
      <c r="E2713" t="s">
        <v>22</v>
      </c>
      <c r="F2713" t="str">
        <f>VLOOKUP(tbStoricoOrdini[[#This Row],[CLIENTE]],tbClienti[],3,FALSE)</f>
        <v>Veneto</v>
      </c>
      <c r="G2713" t="str">
        <f>VLOOKUP(tbStoricoOrdini[[#This Row],[CLIENTE]],tbClienti[],7,FALSE)</f>
        <v>CB</v>
      </c>
      <c r="H2713" t="s">
        <v>74</v>
      </c>
      <c r="I2713" t="str">
        <f>IF(LEFT(tbStoricoOrdini[[#This Row],[ARTICOLO]],3) = "COG","COG",LEFT(tbStoricoOrdini[[#This Row],[ARTICOLO]],FIND(" ",tbStoricoOrdini[[#This Row],[ARTICOLO]])-1))</f>
        <v>AVRC</v>
      </c>
      <c r="J2713" t="str">
        <f>MID(tbStoricoOrdini[[#This Row],[ARTICOLO]],FIND(" ",tbStoricoOrdini[[#This Row],[ARTICOLO]])+1,4)</f>
        <v>2500</v>
      </c>
      <c r="K2713" t="str">
        <f>IFERROR(RIGHT(tbStoricoOrdini[[#This Row],[ARTICOLO]],LEN(tbStoricoOrdini[[#This Row],[ARTICOLO]])-FIND(" ",tbStoricoOrdini[[#This Row],[ARTICOLO]],FIND(" ",tbStoricoOrdini[[#This Row],[ARTICOLO]]) +1)),"")</f>
        <v>Gold</v>
      </c>
      <c r="L2713" s="3">
        <f>VLOOKUP(tbStoricoOrdini[[#This Row],[ARTICOLO]],tbArticoli[],2,FALSE)</f>
        <v>500</v>
      </c>
      <c r="M2713" s="22">
        <f>tbStoricoOrdini[[#This Row],[IMPORTO]]/tbStoricoOrdini[[#This Row],[PREZZO]]</f>
        <v>1.3859999999999999</v>
      </c>
      <c r="N2713" t="s">
        <v>9</v>
      </c>
      <c r="O2713" s="8">
        <f>VLOOKUP(tbStoricoOrdini[[#This Row],[AGENTE]],tbAgenti[],2,FALSE)</f>
        <v>0.05</v>
      </c>
      <c r="P2713" s="2">
        <v>693</v>
      </c>
      <c r="Q2713" s="2">
        <f>tbStoricoOrdini[[#This Row],[IMPORTO]]*tbStoricoOrdini[[#This Row],[% COMM.]]</f>
        <v>34.65</v>
      </c>
      <c r="R2713" s="2">
        <f>tbStoricoOrdini[[#This Row],[TOT. COMM.]]+tbStoricoOrdini[[#This Row],[IMPORTO]]</f>
        <v>727.65</v>
      </c>
    </row>
    <row r="2714" spans="1:18">
      <c r="A2714" s="1">
        <v>43922</v>
      </c>
      <c r="B2714" s="7">
        <f>MONTH(tbStoricoOrdini[[#This Row],[DATA]])</f>
        <v>4</v>
      </c>
      <c r="C2714" t="s">
        <v>2809</v>
      </c>
      <c r="D2714" t="str">
        <f>RIGHT(tbStoricoOrdini[[#This Row],[ORDINE]],4)</f>
        <v>2711</v>
      </c>
      <c r="E2714" t="s">
        <v>22</v>
      </c>
      <c r="F2714" t="str">
        <f>VLOOKUP(tbStoricoOrdini[[#This Row],[CLIENTE]],tbClienti[],3,FALSE)</f>
        <v>Veneto</v>
      </c>
      <c r="G2714" t="str">
        <f>VLOOKUP(tbStoricoOrdini[[#This Row],[CLIENTE]],tbClienti[],7,FALSE)</f>
        <v>CB</v>
      </c>
      <c r="H2714" t="s">
        <v>77</v>
      </c>
      <c r="I2714" t="str">
        <f>IF(LEFT(tbStoricoOrdini[[#This Row],[ARTICOLO]],3) = "COG","COG",LEFT(tbStoricoOrdini[[#This Row],[ARTICOLO]],FIND(" ",tbStoricoOrdini[[#This Row],[ARTICOLO]])-1))</f>
        <v>COG</v>
      </c>
      <c r="J2714" t="str">
        <f>MID(tbStoricoOrdini[[#This Row],[ARTICOLO]],FIND(" ",tbStoricoOrdini[[#This Row],[ARTICOLO]])+1,4)</f>
        <v>2000</v>
      </c>
      <c r="K2714" t="str">
        <f>IFERROR(RIGHT(tbStoricoOrdini[[#This Row],[ARTICOLO]],LEN(tbStoricoOrdini[[#This Row],[ARTICOLO]])-FIND(" ",tbStoricoOrdini[[#This Row],[ARTICOLO]],FIND(" ",tbStoricoOrdini[[#This Row],[ARTICOLO]]) +1)),"")</f>
        <v>Medium</v>
      </c>
      <c r="L2714" s="3">
        <f>VLOOKUP(tbStoricoOrdini[[#This Row],[ARTICOLO]],tbArticoli[],2,FALSE)</f>
        <v>200</v>
      </c>
      <c r="M2714" s="22">
        <f>tbStoricoOrdini[[#This Row],[IMPORTO]]/tbStoricoOrdini[[#This Row],[PREZZO]]</f>
        <v>1.65</v>
      </c>
      <c r="N2714" t="s">
        <v>9</v>
      </c>
      <c r="O2714" s="8">
        <f>VLOOKUP(tbStoricoOrdini[[#This Row],[AGENTE]],tbAgenti[],2,FALSE)</f>
        <v>0.05</v>
      </c>
      <c r="P2714" s="2">
        <v>330</v>
      </c>
      <c r="Q2714" s="2">
        <f>tbStoricoOrdini[[#This Row],[IMPORTO]]*tbStoricoOrdini[[#This Row],[% COMM.]]</f>
        <v>16.5</v>
      </c>
      <c r="R2714" s="2">
        <f>tbStoricoOrdini[[#This Row],[TOT. COMM.]]+tbStoricoOrdini[[#This Row],[IMPORTO]]</f>
        <v>346.5</v>
      </c>
    </row>
    <row r="2715" spans="1:18">
      <c r="A2715" s="1">
        <v>43922</v>
      </c>
      <c r="B2715" s="7">
        <f>MONTH(tbStoricoOrdini[[#This Row],[DATA]])</f>
        <v>4</v>
      </c>
      <c r="C2715" t="s">
        <v>2810</v>
      </c>
      <c r="D2715" t="str">
        <f>RIGHT(tbStoricoOrdini[[#This Row],[ORDINE]],4)</f>
        <v>2712</v>
      </c>
      <c r="E2715" t="s">
        <v>22</v>
      </c>
      <c r="F2715" t="str">
        <f>VLOOKUP(tbStoricoOrdini[[#This Row],[CLIENTE]],tbClienti[],3,FALSE)</f>
        <v>Veneto</v>
      </c>
      <c r="G2715" t="str">
        <f>VLOOKUP(tbStoricoOrdini[[#This Row],[CLIENTE]],tbClienti[],7,FALSE)</f>
        <v>CB</v>
      </c>
      <c r="H2715" t="s">
        <v>63</v>
      </c>
      <c r="I2715" t="str">
        <f>IF(LEFT(tbStoricoOrdini[[#This Row],[ARTICOLO]],3) = "COG","COG",LEFT(tbStoricoOrdini[[#This Row],[ARTICOLO]],FIND(" ",tbStoricoOrdini[[#This Row],[ARTICOLO]])-1))</f>
        <v>KLM</v>
      </c>
      <c r="J2715" t="str">
        <f>MID(tbStoricoOrdini[[#This Row],[ARTICOLO]],FIND(" ",tbStoricoOrdini[[#This Row],[ARTICOLO]])+1,4)</f>
        <v>3000</v>
      </c>
      <c r="K2715" t="str">
        <f>IFERROR(RIGHT(tbStoricoOrdini[[#This Row],[ARTICOLO]],LEN(tbStoricoOrdini[[#This Row],[ARTICOLO]])-FIND(" ",tbStoricoOrdini[[#This Row],[ARTICOLO]],FIND(" ",tbStoricoOrdini[[#This Row],[ARTICOLO]]) +1)),"")</f>
        <v>Plus</v>
      </c>
      <c r="L2715" s="3">
        <f>VLOOKUP(tbStoricoOrdini[[#This Row],[ARTICOLO]],tbArticoli[],2,FALSE)</f>
        <v>145</v>
      </c>
      <c r="M2715" s="22">
        <f>tbStoricoOrdini[[#This Row],[IMPORTO]]/tbStoricoOrdini[[#This Row],[PREZZO]]</f>
        <v>283.9655172413793</v>
      </c>
      <c r="N2715" t="s">
        <v>9</v>
      </c>
      <c r="O2715" s="8">
        <f>VLOOKUP(tbStoricoOrdini[[#This Row],[AGENTE]],tbAgenti[],2,FALSE)</f>
        <v>0.05</v>
      </c>
      <c r="P2715" s="2">
        <v>41175</v>
      </c>
      <c r="Q2715" s="2">
        <f>tbStoricoOrdini[[#This Row],[IMPORTO]]*tbStoricoOrdini[[#This Row],[% COMM.]]</f>
        <v>2058.75</v>
      </c>
      <c r="R2715" s="2">
        <f>tbStoricoOrdini[[#This Row],[TOT. COMM.]]+tbStoricoOrdini[[#This Row],[IMPORTO]]</f>
        <v>43233.75</v>
      </c>
    </row>
    <row r="2716" spans="1:18">
      <c r="A2716" s="1">
        <v>43922</v>
      </c>
      <c r="B2716" s="7">
        <f>MONTH(tbStoricoOrdini[[#This Row],[DATA]])</f>
        <v>4</v>
      </c>
      <c r="C2716" t="s">
        <v>2811</v>
      </c>
      <c r="D2716" t="str">
        <f>RIGHT(tbStoricoOrdini[[#This Row],[ORDINE]],4)</f>
        <v>2713</v>
      </c>
      <c r="E2716" t="s">
        <v>22</v>
      </c>
      <c r="F2716" t="str">
        <f>VLOOKUP(tbStoricoOrdini[[#This Row],[CLIENTE]],tbClienti[],3,FALSE)</f>
        <v>Veneto</v>
      </c>
      <c r="G2716" t="str">
        <f>VLOOKUP(tbStoricoOrdini[[#This Row],[CLIENTE]],tbClienti[],7,FALSE)</f>
        <v>CB</v>
      </c>
      <c r="H2716" t="s">
        <v>66</v>
      </c>
      <c r="I2716" t="str">
        <f>IF(LEFT(tbStoricoOrdini[[#This Row],[ARTICOLO]],3) = "COG","COG",LEFT(tbStoricoOrdini[[#This Row],[ARTICOLO]],FIND(" ",tbStoricoOrdini[[#This Row],[ARTICOLO]])-1))</f>
        <v>BAG</v>
      </c>
      <c r="J2716" t="str">
        <f>MID(tbStoricoOrdini[[#This Row],[ARTICOLO]],FIND(" ",tbStoricoOrdini[[#This Row],[ARTICOLO]])+1,4)</f>
        <v>2500</v>
      </c>
      <c r="K2716" t="str">
        <f>IFERROR(RIGHT(tbStoricoOrdini[[#This Row],[ARTICOLO]],LEN(tbStoricoOrdini[[#This Row],[ARTICOLO]])-FIND(" ",tbStoricoOrdini[[#This Row],[ARTICOLO]],FIND(" ",tbStoricoOrdini[[#This Row],[ARTICOLO]]) +1)),"")</f>
        <v>Plus</v>
      </c>
      <c r="L2716" s="3">
        <f>VLOOKUP(tbStoricoOrdini[[#This Row],[ARTICOLO]],tbArticoli[],2,FALSE)</f>
        <v>220</v>
      </c>
      <c r="M2716" s="22">
        <f>tbStoricoOrdini[[#This Row],[IMPORTO]]/tbStoricoOrdini[[#This Row],[PREZZO]]</f>
        <v>7.1954545454545453</v>
      </c>
      <c r="N2716" t="s">
        <v>9</v>
      </c>
      <c r="O2716" s="8">
        <f>VLOOKUP(tbStoricoOrdini[[#This Row],[AGENTE]],tbAgenti[],2,FALSE)</f>
        <v>0.05</v>
      </c>
      <c r="P2716" s="2">
        <v>1583</v>
      </c>
      <c r="Q2716" s="2">
        <f>tbStoricoOrdini[[#This Row],[IMPORTO]]*tbStoricoOrdini[[#This Row],[% COMM.]]</f>
        <v>79.150000000000006</v>
      </c>
      <c r="R2716" s="2">
        <f>tbStoricoOrdini[[#This Row],[TOT. COMM.]]+tbStoricoOrdini[[#This Row],[IMPORTO]]</f>
        <v>1662.15</v>
      </c>
    </row>
    <row r="2717" spans="1:18">
      <c r="A2717" s="1">
        <v>43922</v>
      </c>
      <c r="B2717" s="7">
        <f>MONTH(tbStoricoOrdini[[#This Row],[DATA]])</f>
        <v>4</v>
      </c>
      <c r="C2717" t="s">
        <v>2812</v>
      </c>
      <c r="D2717" t="str">
        <f>RIGHT(tbStoricoOrdini[[#This Row],[ORDINE]],4)</f>
        <v>2714</v>
      </c>
      <c r="E2717" t="s">
        <v>22</v>
      </c>
      <c r="F2717" t="str">
        <f>VLOOKUP(tbStoricoOrdini[[#This Row],[CLIENTE]],tbClienti[],3,FALSE)</f>
        <v>Veneto</v>
      </c>
      <c r="G2717" t="str">
        <f>VLOOKUP(tbStoricoOrdini[[#This Row],[CLIENTE]],tbClienti[],7,FALSE)</f>
        <v>CB</v>
      </c>
      <c r="H2717" t="s">
        <v>83</v>
      </c>
      <c r="I2717" t="str">
        <f>IF(LEFT(tbStoricoOrdini[[#This Row],[ARTICOLO]],3) = "COG","COG",LEFT(tbStoricoOrdini[[#This Row],[ARTICOLO]],FIND(" ",tbStoricoOrdini[[#This Row],[ARTICOLO]])-1))</f>
        <v>COG</v>
      </c>
      <c r="J2717" t="str">
        <f>MID(tbStoricoOrdini[[#This Row],[ARTICOLO]],FIND(" ",tbStoricoOrdini[[#This Row],[ARTICOLO]])+1,4)</f>
        <v>8000</v>
      </c>
      <c r="K2717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2717" s="3">
        <f>VLOOKUP(tbStoricoOrdini[[#This Row],[ARTICOLO]],tbArticoli[],2,FALSE)</f>
        <v>670</v>
      </c>
      <c r="M2717" s="22">
        <f>tbStoricoOrdini[[#This Row],[IMPORTO]]/tbStoricoOrdini[[#This Row],[PREZZO]]</f>
        <v>0.80447761194029854</v>
      </c>
      <c r="N2717" t="s">
        <v>9</v>
      </c>
      <c r="O2717" s="8">
        <f>VLOOKUP(tbStoricoOrdini[[#This Row],[AGENTE]],tbAgenti[],2,FALSE)</f>
        <v>0.05</v>
      </c>
      <c r="P2717" s="2">
        <v>539</v>
      </c>
      <c r="Q2717" s="2">
        <f>tbStoricoOrdini[[#This Row],[IMPORTO]]*tbStoricoOrdini[[#This Row],[% COMM.]]</f>
        <v>26.950000000000003</v>
      </c>
      <c r="R2717" s="2">
        <f>tbStoricoOrdini[[#This Row],[TOT. COMM.]]+tbStoricoOrdini[[#This Row],[IMPORTO]]</f>
        <v>565.95000000000005</v>
      </c>
    </row>
    <row r="2718" spans="1:18">
      <c r="A2718" s="1">
        <v>43922</v>
      </c>
      <c r="B2718" s="7">
        <f>MONTH(tbStoricoOrdini[[#This Row],[DATA]])</f>
        <v>4</v>
      </c>
      <c r="C2718" t="s">
        <v>2813</v>
      </c>
      <c r="D2718" t="str">
        <f>RIGHT(tbStoricoOrdini[[#This Row],[ORDINE]],4)</f>
        <v>2715</v>
      </c>
      <c r="E2718" t="s">
        <v>22</v>
      </c>
      <c r="F2718" t="str">
        <f>VLOOKUP(tbStoricoOrdini[[#This Row],[CLIENTE]],tbClienti[],3,FALSE)</f>
        <v>Veneto</v>
      </c>
      <c r="G2718" t="str">
        <f>VLOOKUP(tbStoricoOrdini[[#This Row],[CLIENTE]],tbClienti[],7,FALSE)</f>
        <v>CB</v>
      </c>
      <c r="H2718" t="s">
        <v>70</v>
      </c>
      <c r="I2718" t="str">
        <f>IF(LEFT(tbStoricoOrdini[[#This Row],[ARTICOLO]],3) = "COG","COG",LEFT(tbStoricoOrdini[[#This Row],[ARTICOLO]],FIND(" ",tbStoricoOrdini[[#This Row],[ARTICOLO]])-1))</f>
        <v>EB08</v>
      </c>
      <c r="J2718" t="str">
        <f>MID(tbStoricoOrdini[[#This Row],[ARTICOLO]],FIND(" ",tbStoricoOrdini[[#This Row],[ARTICOLO]])+1,4)</f>
        <v>7500</v>
      </c>
      <c r="K2718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2718" s="3">
        <f>VLOOKUP(tbStoricoOrdini[[#This Row],[ARTICOLO]],tbArticoli[],2,FALSE)</f>
        <v>180</v>
      </c>
      <c r="M2718" s="22">
        <f>tbStoricoOrdini[[#This Row],[IMPORTO]]/tbStoricoOrdini[[#This Row],[PREZZO]]</f>
        <v>0.43888888888888888</v>
      </c>
      <c r="N2718" t="s">
        <v>9</v>
      </c>
      <c r="O2718" s="8">
        <f>VLOOKUP(tbStoricoOrdini[[#This Row],[AGENTE]],tbAgenti[],2,FALSE)</f>
        <v>0.05</v>
      </c>
      <c r="P2718" s="2">
        <v>79</v>
      </c>
      <c r="Q2718" s="2">
        <f>tbStoricoOrdini[[#This Row],[IMPORTO]]*tbStoricoOrdini[[#This Row],[% COMM.]]</f>
        <v>3.95</v>
      </c>
      <c r="R2718" s="2">
        <f>tbStoricoOrdini[[#This Row],[TOT. COMM.]]+tbStoricoOrdini[[#This Row],[IMPORTO]]</f>
        <v>82.95</v>
      </c>
    </row>
    <row r="2719" spans="1:18">
      <c r="A2719" s="1">
        <v>43922</v>
      </c>
      <c r="B2719" s="7">
        <f>MONTH(tbStoricoOrdini[[#This Row],[DATA]])</f>
        <v>4</v>
      </c>
      <c r="C2719" t="s">
        <v>2814</v>
      </c>
      <c r="D2719" t="str">
        <f>RIGHT(tbStoricoOrdini[[#This Row],[ORDINE]],4)</f>
        <v>2716</v>
      </c>
      <c r="E2719" t="s">
        <v>22</v>
      </c>
      <c r="F2719" t="str">
        <f>VLOOKUP(tbStoricoOrdini[[#This Row],[CLIENTE]],tbClienti[],3,FALSE)</f>
        <v>Veneto</v>
      </c>
      <c r="G2719" t="str">
        <f>VLOOKUP(tbStoricoOrdini[[#This Row],[CLIENTE]],tbClienti[],7,FALSE)</f>
        <v>CB</v>
      </c>
      <c r="H2719" t="s">
        <v>75</v>
      </c>
      <c r="I2719" t="str">
        <f>IF(LEFT(tbStoricoOrdini[[#This Row],[ARTICOLO]],3) = "COG","COG",LEFT(tbStoricoOrdini[[#This Row],[ARTICOLO]],FIND(" ",tbStoricoOrdini[[#This Row],[ARTICOLO]])-1))</f>
        <v>AVRC</v>
      </c>
      <c r="J2719" t="str">
        <f>MID(tbStoricoOrdini[[#This Row],[ARTICOLO]],FIND(" ",tbStoricoOrdini[[#This Row],[ARTICOLO]])+1,4)</f>
        <v>1000</v>
      </c>
      <c r="K2719" t="str">
        <f>IFERROR(RIGHT(tbStoricoOrdini[[#This Row],[ARTICOLO]],LEN(tbStoricoOrdini[[#This Row],[ARTICOLO]])-FIND(" ",tbStoricoOrdini[[#This Row],[ARTICOLO]],FIND(" ",tbStoricoOrdini[[#This Row],[ARTICOLO]]) +1)),"")</f>
        <v>Silver</v>
      </c>
      <c r="L2719" s="3">
        <f>VLOOKUP(tbStoricoOrdini[[#This Row],[ARTICOLO]],tbArticoli[],2,FALSE)</f>
        <v>390</v>
      </c>
      <c r="M2719" s="22">
        <f>tbStoricoOrdini[[#This Row],[IMPORTO]]/tbStoricoOrdini[[#This Row],[PREZZO]]</f>
        <v>0.11282051282051282</v>
      </c>
      <c r="N2719" t="s">
        <v>9</v>
      </c>
      <c r="O2719" s="8">
        <f>VLOOKUP(tbStoricoOrdini[[#This Row],[AGENTE]],tbAgenti[],2,FALSE)</f>
        <v>0.05</v>
      </c>
      <c r="P2719" s="2">
        <v>44</v>
      </c>
      <c r="Q2719" s="2">
        <f>tbStoricoOrdini[[#This Row],[IMPORTO]]*tbStoricoOrdini[[#This Row],[% COMM.]]</f>
        <v>2.2000000000000002</v>
      </c>
      <c r="R2719" s="2">
        <f>tbStoricoOrdini[[#This Row],[TOT. COMM.]]+tbStoricoOrdini[[#This Row],[IMPORTO]]</f>
        <v>46.2</v>
      </c>
    </row>
    <row r="2720" spans="1:18">
      <c r="A2720" s="1">
        <v>43922</v>
      </c>
      <c r="B2720" s="7">
        <f>MONTH(tbStoricoOrdini[[#This Row],[DATA]])</f>
        <v>4</v>
      </c>
      <c r="C2720" t="s">
        <v>2815</v>
      </c>
      <c r="D2720" t="str">
        <f>RIGHT(tbStoricoOrdini[[#This Row],[ORDINE]],4)</f>
        <v>2717</v>
      </c>
      <c r="E2720" t="s">
        <v>22</v>
      </c>
      <c r="F2720" t="str">
        <f>VLOOKUP(tbStoricoOrdini[[#This Row],[CLIENTE]],tbClienti[],3,FALSE)</f>
        <v>Veneto</v>
      </c>
      <c r="G2720" t="str">
        <f>VLOOKUP(tbStoricoOrdini[[#This Row],[CLIENTE]],tbClienti[],7,FALSE)</f>
        <v>CB</v>
      </c>
      <c r="H2720" t="s">
        <v>71</v>
      </c>
      <c r="I2720" t="str">
        <f>IF(LEFT(tbStoricoOrdini[[#This Row],[ARTICOLO]],3) = "COG","COG",LEFT(tbStoricoOrdini[[#This Row],[ARTICOLO]],FIND(" ",tbStoricoOrdini[[#This Row],[ARTICOLO]])-1))</f>
        <v>EB07</v>
      </c>
      <c r="J2720" t="str">
        <f>MID(tbStoricoOrdini[[#This Row],[ARTICOLO]],FIND(" ",tbStoricoOrdini[[#This Row],[ARTICOLO]])+1,4)</f>
        <v>5000</v>
      </c>
      <c r="K2720" t="str">
        <f>IFERROR(RIGHT(tbStoricoOrdini[[#This Row],[ARTICOLO]],LEN(tbStoricoOrdini[[#This Row],[ARTICOLO]])-FIND(" ",tbStoricoOrdini[[#This Row],[ARTICOLO]],FIND(" ",tbStoricoOrdini[[#This Row],[ARTICOLO]]) +1)),"")</f>
        <v/>
      </c>
      <c r="L2720" s="3">
        <f>VLOOKUP(tbStoricoOrdini[[#This Row],[ARTICOLO]],tbArticoli[],2,FALSE)</f>
        <v>140</v>
      </c>
      <c r="M2720" s="22">
        <f>tbStoricoOrdini[[#This Row],[IMPORTO]]/tbStoricoOrdini[[#This Row],[PREZZO]]</f>
        <v>1.2714285714285714</v>
      </c>
      <c r="N2720" t="s">
        <v>9</v>
      </c>
      <c r="O2720" s="8">
        <f>VLOOKUP(tbStoricoOrdini[[#This Row],[AGENTE]],tbAgenti[],2,FALSE)</f>
        <v>0.05</v>
      </c>
      <c r="P2720" s="2">
        <v>178</v>
      </c>
      <c r="Q2720" s="2">
        <f>tbStoricoOrdini[[#This Row],[IMPORTO]]*tbStoricoOrdini[[#This Row],[% COMM.]]</f>
        <v>8.9</v>
      </c>
      <c r="R2720" s="2">
        <f>tbStoricoOrdini[[#This Row],[TOT. COMM.]]+tbStoricoOrdini[[#This Row],[IMPORTO]]</f>
        <v>186.9</v>
      </c>
    </row>
    <row r="2721" spans="1:18">
      <c r="A2721" s="1">
        <v>43922</v>
      </c>
      <c r="B2721" s="7">
        <f>MONTH(tbStoricoOrdini[[#This Row],[DATA]])</f>
        <v>4</v>
      </c>
      <c r="C2721" t="s">
        <v>2816</v>
      </c>
      <c r="D2721" t="str">
        <f>RIGHT(tbStoricoOrdini[[#This Row],[ORDINE]],4)</f>
        <v>2718</v>
      </c>
      <c r="E2721" t="s">
        <v>22</v>
      </c>
      <c r="F2721" t="str">
        <f>VLOOKUP(tbStoricoOrdini[[#This Row],[CLIENTE]],tbClienti[],3,FALSE)</f>
        <v>Veneto</v>
      </c>
      <c r="G2721" t="str">
        <f>VLOOKUP(tbStoricoOrdini[[#This Row],[CLIENTE]],tbClienti[],7,FALSE)</f>
        <v>CB</v>
      </c>
      <c r="H2721" t="s">
        <v>76</v>
      </c>
      <c r="I2721" t="str">
        <f>IF(LEFT(tbStoricoOrdini[[#This Row],[ARTICOLO]],3) = "COG","COG",LEFT(tbStoricoOrdini[[#This Row],[ARTICOLO]],FIND(" ",tbStoricoOrdini[[#This Row],[ARTICOLO]])-1))</f>
        <v>COG</v>
      </c>
      <c r="J2721" t="str">
        <f>MID(tbStoricoOrdini[[#This Row],[ARTICOLO]],FIND(" ",tbStoricoOrdini[[#This Row],[ARTICOLO]])+1,4)</f>
        <v>1000</v>
      </c>
      <c r="K2721" t="str">
        <f>IFERROR(RIGHT(tbStoricoOrdini[[#This Row],[ARTICOLO]],LEN(tbStoricoOrdini[[#This Row],[ARTICOLO]])-FIND(" ",tbStoricoOrdini[[#This Row],[ARTICOLO]],FIND(" ",tbStoricoOrdini[[#This Row],[ARTICOLO]]) +1)),"")</f>
        <v/>
      </c>
      <c r="L2721" s="3">
        <f>VLOOKUP(tbStoricoOrdini[[#This Row],[ARTICOLO]],tbArticoli[],2,FALSE)</f>
        <v>150</v>
      </c>
      <c r="M2721" s="22">
        <f>tbStoricoOrdini[[#This Row],[IMPORTO]]/tbStoricoOrdini[[#This Row],[PREZZO]]</f>
        <v>2.1</v>
      </c>
      <c r="N2721" t="s">
        <v>9</v>
      </c>
      <c r="O2721" s="8">
        <f>VLOOKUP(tbStoricoOrdini[[#This Row],[AGENTE]],tbAgenti[],2,FALSE)</f>
        <v>0.05</v>
      </c>
      <c r="P2721" s="2">
        <v>315</v>
      </c>
      <c r="Q2721" s="2">
        <f>tbStoricoOrdini[[#This Row],[IMPORTO]]*tbStoricoOrdini[[#This Row],[% COMM.]]</f>
        <v>15.75</v>
      </c>
      <c r="R2721" s="2">
        <f>tbStoricoOrdini[[#This Row],[TOT. COMM.]]+tbStoricoOrdini[[#This Row],[IMPORTO]]</f>
        <v>330.75</v>
      </c>
    </row>
    <row r="2722" spans="1:18">
      <c r="A2722" s="1">
        <v>43922</v>
      </c>
      <c r="B2722" s="7">
        <f>MONTH(tbStoricoOrdini[[#This Row],[DATA]])</f>
        <v>4</v>
      </c>
      <c r="C2722" t="s">
        <v>2817</v>
      </c>
      <c r="D2722" t="str">
        <f>RIGHT(tbStoricoOrdini[[#This Row],[ORDINE]],4)</f>
        <v>2719</v>
      </c>
      <c r="E2722" t="s">
        <v>23</v>
      </c>
      <c r="F2722" t="str">
        <f>VLOOKUP(tbStoricoOrdini[[#This Row],[CLIENTE]],tbClienti[],3,FALSE)</f>
        <v>Veneto</v>
      </c>
      <c r="G2722" t="str">
        <f>VLOOKUP(tbStoricoOrdini[[#This Row],[CLIENTE]],tbClienti[],7,FALSE)</f>
        <v>DB</v>
      </c>
      <c r="H2722" t="s">
        <v>81</v>
      </c>
      <c r="I2722" t="str">
        <f>IF(LEFT(tbStoricoOrdini[[#This Row],[ARTICOLO]],3) = "COG","COG",LEFT(tbStoricoOrdini[[#This Row],[ARTICOLO]],FIND(" ",tbStoricoOrdini[[#This Row],[ARTICOLO]])-1))</f>
        <v>COG</v>
      </c>
      <c r="J2722" t="str">
        <f>MID(tbStoricoOrdini[[#This Row],[ARTICOLO]],FIND(" ",tbStoricoOrdini[[#This Row],[ARTICOLO]])+1,4)</f>
        <v>6000</v>
      </c>
      <c r="K2722" t="str">
        <f>IFERROR(RIGHT(tbStoricoOrdini[[#This Row],[ARTICOLO]],LEN(tbStoricoOrdini[[#This Row],[ARTICOLO]])-FIND(" ",tbStoricoOrdini[[#This Row],[ARTICOLO]],FIND(" ",tbStoricoOrdini[[#This Row],[ARTICOLO]]) +1)),"")</f>
        <v>Gold</v>
      </c>
      <c r="L2722" s="3">
        <f>VLOOKUP(tbStoricoOrdini[[#This Row],[ARTICOLO]],tbArticoli[],2,FALSE)</f>
        <v>450</v>
      </c>
      <c r="M2722" s="22">
        <f>tbStoricoOrdini[[#This Row],[IMPORTO]]/tbStoricoOrdini[[#This Row],[PREZZO]]</f>
        <v>0.7466666666666667</v>
      </c>
      <c r="N2722" t="s">
        <v>9</v>
      </c>
      <c r="O2722" s="8">
        <f>VLOOKUP(tbStoricoOrdini[[#This Row],[AGENTE]],tbAgenti[],2,FALSE)</f>
        <v>0.05</v>
      </c>
      <c r="P2722" s="2">
        <v>336</v>
      </c>
      <c r="Q2722" s="2">
        <f>tbStoricoOrdini[[#This Row],[IMPORTO]]*tbStoricoOrdini[[#This Row],[% COMM.]]</f>
        <v>16.8</v>
      </c>
      <c r="R2722" s="2">
        <f>tbStoricoOrdini[[#This Row],[TOT. COMM.]]+tbStoricoOrdini[[#This Row],[IMPORTO]]</f>
        <v>352.8</v>
      </c>
    </row>
    <row r="2723" spans="1:18">
      <c r="A2723" s="1">
        <v>43922</v>
      </c>
      <c r="B2723" s="7">
        <f>MONTH(tbStoricoOrdini[[#This Row],[DATA]])</f>
        <v>4</v>
      </c>
      <c r="C2723" t="s">
        <v>2818</v>
      </c>
      <c r="D2723" t="str">
        <f>RIGHT(tbStoricoOrdini[[#This Row],[ORDINE]],4)</f>
        <v>2720</v>
      </c>
      <c r="E2723" t="s">
        <v>23</v>
      </c>
      <c r="F2723" t="str">
        <f>VLOOKUP(tbStoricoOrdini[[#This Row],[CLIENTE]],tbClienti[],3,FALSE)</f>
        <v>Veneto</v>
      </c>
      <c r="G2723" t="str">
        <f>VLOOKUP(tbStoricoOrdini[[#This Row],[CLIENTE]],tbClienti[],7,FALSE)</f>
        <v>DB</v>
      </c>
      <c r="H2723" t="s">
        <v>77</v>
      </c>
      <c r="I2723" t="str">
        <f>IF(LEFT(tbStoricoOrdini[[#This Row],[ARTICOLO]],3) = "COG","COG",LEFT(tbStoricoOrdini[[#This Row],[ARTICOLO]],FIND(" ",tbStoricoOrdini[[#This Row],[ARTICOLO]])-1))</f>
        <v>COG</v>
      </c>
      <c r="J2723" t="str">
        <f>MID(tbStoricoOrdini[[#This Row],[ARTICOLO]],FIND(" ",tbStoricoOrdini[[#This Row],[ARTICOLO]])+1,4)</f>
        <v>2000</v>
      </c>
      <c r="K2723" t="str">
        <f>IFERROR(RIGHT(tbStoricoOrdini[[#This Row],[ARTICOLO]],LEN(tbStoricoOrdini[[#This Row],[ARTICOLO]])-FIND(" ",tbStoricoOrdini[[#This Row],[ARTICOLO]],FIND(" ",tbStoricoOrdini[[#This Row],[ARTICOLO]]) +1)),"")</f>
        <v>Medium</v>
      </c>
      <c r="L2723" s="3">
        <f>VLOOKUP(tbStoricoOrdini[[#This Row],[ARTICOLO]],tbArticoli[],2,FALSE)</f>
        <v>200</v>
      </c>
      <c r="M2723" s="22">
        <f>tbStoricoOrdini[[#This Row],[IMPORTO]]/tbStoricoOrdini[[#This Row],[PREZZO]]</f>
        <v>0.02</v>
      </c>
      <c r="N2723" t="s">
        <v>9</v>
      </c>
      <c r="O2723" s="8">
        <f>VLOOKUP(tbStoricoOrdini[[#This Row],[AGENTE]],tbAgenti[],2,FALSE)</f>
        <v>0.05</v>
      </c>
      <c r="P2723" s="2">
        <v>4</v>
      </c>
      <c r="Q2723" s="2">
        <f>tbStoricoOrdini[[#This Row],[IMPORTO]]*tbStoricoOrdini[[#This Row],[% COMM.]]</f>
        <v>0.2</v>
      </c>
      <c r="R2723" s="2">
        <f>tbStoricoOrdini[[#This Row],[TOT. COMM.]]+tbStoricoOrdini[[#This Row],[IMPORTO]]</f>
        <v>4.2</v>
      </c>
    </row>
    <row r="2724" spans="1:18">
      <c r="A2724" s="1">
        <v>43922</v>
      </c>
      <c r="B2724" s="7">
        <f>MONTH(tbStoricoOrdini[[#This Row],[DATA]])</f>
        <v>4</v>
      </c>
      <c r="C2724" t="s">
        <v>2819</v>
      </c>
      <c r="D2724" t="str">
        <f>RIGHT(tbStoricoOrdini[[#This Row],[ORDINE]],4)</f>
        <v>2721</v>
      </c>
      <c r="E2724" t="s">
        <v>23</v>
      </c>
      <c r="F2724" t="str">
        <f>VLOOKUP(tbStoricoOrdini[[#This Row],[CLIENTE]],tbClienti[],3,FALSE)</f>
        <v>Veneto</v>
      </c>
      <c r="G2724" t="str">
        <f>VLOOKUP(tbStoricoOrdini[[#This Row],[CLIENTE]],tbClienti[],7,FALSE)</f>
        <v>DB</v>
      </c>
      <c r="H2724" t="s">
        <v>61</v>
      </c>
      <c r="I2724" t="str">
        <f>IF(LEFT(tbStoricoOrdini[[#This Row],[ARTICOLO]],3) = "COG","COG",LEFT(tbStoricoOrdini[[#This Row],[ARTICOLO]],FIND(" ",tbStoricoOrdini[[#This Row],[ARTICOLO]])-1))</f>
        <v>KLM</v>
      </c>
      <c r="J2724" t="str">
        <f>MID(tbStoricoOrdini[[#This Row],[ARTICOLO]],FIND(" ",tbStoricoOrdini[[#This Row],[ARTICOLO]])+1,4)</f>
        <v>5000</v>
      </c>
      <c r="K2724" t="str">
        <f>IFERROR(RIGHT(tbStoricoOrdini[[#This Row],[ARTICOLO]],LEN(tbStoricoOrdini[[#This Row],[ARTICOLO]])-FIND(" ",tbStoricoOrdini[[#This Row],[ARTICOLO]],FIND(" ",tbStoricoOrdini[[#This Row],[ARTICOLO]]) +1)),"")</f>
        <v>Medium</v>
      </c>
      <c r="L2724" s="3">
        <f>VLOOKUP(tbStoricoOrdini[[#This Row],[ARTICOLO]],tbArticoli[],2,FALSE)</f>
        <v>150</v>
      </c>
      <c r="M2724" s="22">
        <f>tbStoricoOrdini[[#This Row],[IMPORTO]]/tbStoricoOrdini[[#This Row],[PREZZO]]</f>
        <v>55.806666666666665</v>
      </c>
      <c r="N2724" t="s">
        <v>9</v>
      </c>
      <c r="O2724" s="8">
        <f>VLOOKUP(tbStoricoOrdini[[#This Row],[AGENTE]],tbAgenti[],2,FALSE)</f>
        <v>0.05</v>
      </c>
      <c r="P2724" s="2">
        <v>8371</v>
      </c>
      <c r="Q2724" s="2">
        <f>tbStoricoOrdini[[#This Row],[IMPORTO]]*tbStoricoOrdini[[#This Row],[% COMM.]]</f>
        <v>418.55</v>
      </c>
      <c r="R2724" s="2">
        <f>tbStoricoOrdini[[#This Row],[TOT. COMM.]]+tbStoricoOrdini[[#This Row],[IMPORTO]]</f>
        <v>8789.5499999999993</v>
      </c>
    </row>
    <row r="2725" spans="1:18">
      <c r="A2725" s="1">
        <v>43922</v>
      </c>
      <c r="B2725" s="7">
        <f>MONTH(tbStoricoOrdini[[#This Row],[DATA]])</f>
        <v>4</v>
      </c>
      <c r="C2725" t="s">
        <v>2820</v>
      </c>
      <c r="D2725" t="str">
        <f>RIGHT(tbStoricoOrdini[[#This Row],[ORDINE]],4)</f>
        <v>2722</v>
      </c>
      <c r="E2725" t="s">
        <v>23</v>
      </c>
      <c r="F2725" t="str">
        <f>VLOOKUP(tbStoricoOrdini[[#This Row],[CLIENTE]],tbClienti[],3,FALSE)</f>
        <v>Veneto</v>
      </c>
      <c r="G2725" t="str">
        <f>VLOOKUP(tbStoricoOrdini[[#This Row],[CLIENTE]],tbClienti[],7,FALSE)</f>
        <v>DB</v>
      </c>
      <c r="H2725" t="s">
        <v>79</v>
      </c>
      <c r="I2725" t="str">
        <f>IF(LEFT(tbStoricoOrdini[[#This Row],[ARTICOLO]],3) = "COG","COG",LEFT(tbStoricoOrdini[[#This Row],[ARTICOLO]],FIND(" ",tbStoricoOrdini[[#This Row],[ARTICOLO]])-1))</f>
        <v>COG</v>
      </c>
      <c r="J2725" t="str">
        <f>MID(tbStoricoOrdini[[#This Row],[ARTICOLO]],FIND(" ",tbStoricoOrdini[[#This Row],[ARTICOLO]])+1,4)</f>
        <v>4000</v>
      </c>
      <c r="K2725" t="str">
        <f>IFERROR(RIGHT(tbStoricoOrdini[[#This Row],[ARTICOLO]],LEN(tbStoricoOrdini[[#This Row],[ARTICOLO]])-FIND(" ",tbStoricoOrdini[[#This Row],[ARTICOLO]],FIND(" ",tbStoricoOrdini[[#This Row],[ARTICOLO]]) +1)),"")</f>
        <v>Plus</v>
      </c>
      <c r="L2725" s="3">
        <f>VLOOKUP(tbStoricoOrdini[[#This Row],[ARTICOLO]],tbArticoli[],2,FALSE)</f>
        <v>240</v>
      </c>
      <c r="M2725" s="22">
        <f>tbStoricoOrdini[[#This Row],[IMPORTO]]/tbStoricoOrdini[[#This Row],[PREZZO]]</f>
        <v>1.6666666666666666E-2</v>
      </c>
      <c r="N2725" t="s">
        <v>9</v>
      </c>
      <c r="O2725" s="8">
        <f>VLOOKUP(tbStoricoOrdini[[#This Row],[AGENTE]],tbAgenti[],2,FALSE)</f>
        <v>0.05</v>
      </c>
      <c r="P2725" s="2">
        <v>4</v>
      </c>
      <c r="Q2725" s="2">
        <f>tbStoricoOrdini[[#This Row],[IMPORTO]]*tbStoricoOrdini[[#This Row],[% COMM.]]</f>
        <v>0.2</v>
      </c>
      <c r="R2725" s="2">
        <f>tbStoricoOrdini[[#This Row],[TOT. COMM.]]+tbStoricoOrdini[[#This Row],[IMPORTO]]</f>
        <v>4.2</v>
      </c>
    </row>
    <row r="2726" spans="1:18">
      <c r="A2726" s="1">
        <v>43922</v>
      </c>
      <c r="B2726" s="7">
        <f>MONTH(tbStoricoOrdini[[#This Row],[DATA]])</f>
        <v>4</v>
      </c>
      <c r="C2726" t="s">
        <v>2821</v>
      </c>
      <c r="D2726" t="str">
        <f>RIGHT(tbStoricoOrdini[[#This Row],[ORDINE]],4)</f>
        <v>2723</v>
      </c>
      <c r="E2726" t="s">
        <v>23</v>
      </c>
      <c r="F2726" t="str">
        <f>VLOOKUP(tbStoricoOrdini[[#This Row],[CLIENTE]],tbClienti[],3,FALSE)</f>
        <v>Veneto</v>
      </c>
      <c r="G2726" t="str">
        <f>VLOOKUP(tbStoricoOrdini[[#This Row],[CLIENTE]],tbClienti[],7,FALSE)</f>
        <v>DB</v>
      </c>
      <c r="H2726" t="s">
        <v>63</v>
      </c>
      <c r="I2726" t="str">
        <f>IF(LEFT(tbStoricoOrdini[[#This Row],[ARTICOLO]],3) = "COG","COG",LEFT(tbStoricoOrdini[[#This Row],[ARTICOLO]],FIND(" ",tbStoricoOrdini[[#This Row],[ARTICOLO]])-1))</f>
        <v>KLM</v>
      </c>
      <c r="J2726" t="str">
        <f>MID(tbStoricoOrdini[[#This Row],[ARTICOLO]],FIND(" ",tbStoricoOrdini[[#This Row],[ARTICOLO]])+1,4)</f>
        <v>3000</v>
      </c>
      <c r="K2726" t="str">
        <f>IFERROR(RIGHT(tbStoricoOrdini[[#This Row],[ARTICOLO]],LEN(tbStoricoOrdini[[#This Row],[ARTICOLO]])-FIND(" ",tbStoricoOrdini[[#This Row],[ARTICOLO]],FIND(" ",tbStoricoOrdini[[#This Row],[ARTICOLO]]) +1)),"")</f>
        <v>Plus</v>
      </c>
      <c r="L2726" s="3">
        <f>VLOOKUP(tbStoricoOrdini[[#This Row],[ARTICOLO]],tbArticoli[],2,FALSE)</f>
        <v>145</v>
      </c>
      <c r="M2726" s="22">
        <f>tbStoricoOrdini[[#This Row],[IMPORTO]]/tbStoricoOrdini[[#This Row],[PREZZO]]</f>
        <v>443.81379310344829</v>
      </c>
      <c r="N2726" t="s">
        <v>9</v>
      </c>
      <c r="O2726" s="8">
        <f>VLOOKUP(tbStoricoOrdini[[#This Row],[AGENTE]],tbAgenti[],2,FALSE)</f>
        <v>0.05</v>
      </c>
      <c r="P2726" s="2">
        <v>64353</v>
      </c>
      <c r="Q2726" s="2">
        <f>tbStoricoOrdini[[#This Row],[IMPORTO]]*tbStoricoOrdini[[#This Row],[% COMM.]]</f>
        <v>3217.65</v>
      </c>
      <c r="R2726" s="2">
        <f>tbStoricoOrdini[[#This Row],[TOT. COMM.]]+tbStoricoOrdini[[#This Row],[IMPORTO]]</f>
        <v>67570.649999999994</v>
      </c>
    </row>
    <row r="2727" spans="1:18">
      <c r="A2727" s="1">
        <v>43922</v>
      </c>
      <c r="B2727" s="7">
        <f>MONTH(tbStoricoOrdini[[#This Row],[DATA]])</f>
        <v>4</v>
      </c>
      <c r="C2727" t="s">
        <v>2822</v>
      </c>
      <c r="D2727" t="str">
        <f>RIGHT(tbStoricoOrdini[[#This Row],[ORDINE]],4)</f>
        <v>2724</v>
      </c>
      <c r="E2727" t="s">
        <v>23</v>
      </c>
      <c r="F2727" t="str">
        <f>VLOOKUP(tbStoricoOrdini[[#This Row],[CLIENTE]],tbClienti[],3,FALSE)</f>
        <v>Veneto</v>
      </c>
      <c r="G2727" t="str">
        <f>VLOOKUP(tbStoricoOrdini[[#This Row],[CLIENTE]],tbClienti[],7,FALSE)</f>
        <v>DB</v>
      </c>
      <c r="H2727" t="s">
        <v>66</v>
      </c>
      <c r="I2727" t="str">
        <f>IF(LEFT(tbStoricoOrdini[[#This Row],[ARTICOLO]],3) = "COG","COG",LEFT(tbStoricoOrdini[[#This Row],[ARTICOLO]],FIND(" ",tbStoricoOrdini[[#This Row],[ARTICOLO]])-1))</f>
        <v>BAG</v>
      </c>
      <c r="J2727" t="str">
        <f>MID(tbStoricoOrdini[[#This Row],[ARTICOLO]],FIND(" ",tbStoricoOrdini[[#This Row],[ARTICOLO]])+1,4)</f>
        <v>2500</v>
      </c>
      <c r="K2727" t="str">
        <f>IFERROR(RIGHT(tbStoricoOrdini[[#This Row],[ARTICOLO]],LEN(tbStoricoOrdini[[#This Row],[ARTICOLO]])-FIND(" ",tbStoricoOrdini[[#This Row],[ARTICOLO]],FIND(" ",tbStoricoOrdini[[#This Row],[ARTICOLO]]) +1)),"")</f>
        <v>Plus</v>
      </c>
      <c r="L2727" s="3">
        <f>VLOOKUP(tbStoricoOrdini[[#This Row],[ARTICOLO]],tbArticoli[],2,FALSE)</f>
        <v>220</v>
      </c>
      <c r="M2727" s="22">
        <f>tbStoricoOrdini[[#This Row],[IMPORTO]]/tbStoricoOrdini[[#This Row],[PREZZO]]</f>
        <v>5.4545454545454543E-2</v>
      </c>
      <c r="N2727" t="s">
        <v>9</v>
      </c>
      <c r="O2727" s="8">
        <f>VLOOKUP(tbStoricoOrdini[[#This Row],[AGENTE]],tbAgenti[],2,FALSE)</f>
        <v>0.05</v>
      </c>
      <c r="P2727" s="2">
        <v>12</v>
      </c>
      <c r="Q2727" s="2">
        <f>tbStoricoOrdini[[#This Row],[IMPORTO]]*tbStoricoOrdini[[#This Row],[% COMM.]]</f>
        <v>0.60000000000000009</v>
      </c>
      <c r="R2727" s="2">
        <f>tbStoricoOrdini[[#This Row],[TOT. COMM.]]+tbStoricoOrdini[[#This Row],[IMPORTO]]</f>
        <v>12.6</v>
      </c>
    </row>
    <row r="2728" spans="1:18">
      <c r="A2728" s="1">
        <v>43922</v>
      </c>
      <c r="B2728" s="7">
        <f>MONTH(tbStoricoOrdini[[#This Row],[DATA]])</f>
        <v>4</v>
      </c>
      <c r="C2728" t="s">
        <v>2823</v>
      </c>
      <c r="D2728" t="str">
        <f>RIGHT(tbStoricoOrdini[[#This Row],[ORDINE]],4)</f>
        <v>2725</v>
      </c>
      <c r="E2728" t="s">
        <v>23</v>
      </c>
      <c r="F2728" t="str">
        <f>VLOOKUP(tbStoricoOrdini[[#This Row],[CLIENTE]],tbClienti[],3,FALSE)</f>
        <v>Veneto</v>
      </c>
      <c r="G2728" t="str">
        <f>VLOOKUP(tbStoricoOrdini[[#This Row],[CLIENTE]],tbClienti[],7,FALSE)</f>
        <v>DB</v>
      </c>
      <c r="H2728" t="s">
        <v>83</v>
      </c>
      <c r="I2728" t="str">
        <f>IF(LEFT(tbStoricoOrdini[[#This Row],[ARTICOLO]],3) = "COG","COG",LEFT(tbStoricoOrdini[[#This Row],[ARTICOLO]],FIND(" ",tbStoricoOrdini[[#This Row],[ARTICOLO]])-1))</f>
        <v>COG</v>
      </c>
      <c r="J2728" t="str">
        <f>MID(tbStoricoOrdini[[#This Row],[ARTICOLO]],FIND(" ",tbStoricoOrdini[[#This Row],[ARTICOLO]])+1,4)</f>
        <v>8000</v>
      </c>
      <c r="K2728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2728" s="3">
        <f>VLOOKUP(tbStoricoOrdini[[#This Row],[ARTICOLO]],tbArticoli[],2,FALSE)</f>
        <v>670</v>
      </c>
      <c r="M2728" s="22">
        <f>tbStoricoOrdini[[#This Row],[IMPORTO]]/tbStoricoOrdini[[#This Row],[PREZZO]]</f>
        <v>5.6298507462686569</v>
      </c>
      <c r="N2728" t="s">
        <v>9</v>
      </c>
      <c r="O2728" s="8">
        <f>VLOOKUP(tbStoricoOrdini[[#This Row],[AGENTE]],tbAgenti[],2,FALSE)</f>
        <v>0.05</v>
      </c>
      <c r="P2728" s="2">
        <v>3772</v>
      </c>
      <c r="Q2728" s="2">
        <f>tbStoricoOrdini[[#This Row],[IMPORTO]]*tbStoricoOrdini[[#This Row],[% COMM.]]</f>
        <v>188.60000000000002</v>
      </c>
      <c r="R2728" s="2">
        <f>tbStoricoOrdini[[#This Row],[TOT. COMM.]]+tbStoricoOrdini[[#This Row],[IMPORTO]]</f>
        <v>3960.6</v>
      </c>
    </row>
    <row r="2729" spans="1:18">
      <c r="A2729" s="1">
        <v>43922</v>
      </c>
      <c r="B2729" s="7">
        <f>MONTH(tbStoricoOrdini[[#This Row],[DATA]])</f>
        <v>4</v>
      </c>
      <c r="C2729" t="s">
        <v>2824</v>
      </c>
      <c r="D2729" t="str">
        <f>RIGHT(tbStoricoOrdini[[#This Row],[ORDINE]],4)</f>
        <v>2726</v>
      </c>
      <c r="E2729" t="s">
        <v>23</v>
      </c>
      <c r="F2729" t="str">
        <f>VLOOKUP(tbStoricoOrdini[[#This Row],[CLIENTE]],tbClienti[],3,FALSE)</f>
        <v>Veneto</v>
      </c>
      <c r="G2729" t="str">
        <f>VLOOKUP(tbStoricoOrdini[[#This Row],[CLIENTE]],tbClienti[],7,FALSE)</f>
        <v>DB</v>
      </c>
      <c r="H2729" t="s">
        <v>70</v>
      </c>
      <c r="I2729" t="str">
        <f>IF(LEFT(tbStoricoOrdini[[#This Row],[ARTICOLO]],3) = "COG","COG",LEFT(tbStoricoOrdini[[#This Row],[ARTICOLO]],FIND(" ",tbStoricoOrdini[[#This Row],[ARTICOLO]])-1))</f>
        <v>EB08</v>
      </c>
      <c r="J2729" t="str">
        <f>MID(tbStoricoOrdini[[#This Row],[ARTICOLO]],FIND(" ",tbStoricoOrdini[[#This Row],[ARTICOLO]])+1,4)</f>
        <v>7500</v>
      </c>
      <c r="K2729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2729" s="3">
        <f>VLOOKUP(tbStoricoOrdini[[#This Row],[ARTICOLO]],tbArticoli[],2,FALSE)</f>
        <v>180</v>
      </c>
      <c r="M2729" s="22">
        <f>tbStoricoOrdini[[#This Row],[IMPORTO]]/tbStoricoOrdini[[#This Row],[PREZZO]]</f>
        <v>0.75555555555555554</v>
      </c>
      <c r="N2729" t="s">
        <v>9</v>
      </c>
      <c r="O2729" s="8">
        <f>VLOOKUP(tbStoricoOrdini[[#This Row],[AGENTE]],tbAgenti[],2,FALSE)</f>
        <v>0.05</v>
      </c>
      <c r="P2729" s="2">
        <v>136</v>
      </c>
      <c r="Q2729" s="2">
        <f>tbStoricoOrdini[[#This Row],[IMPORTO]]*tbStoricoOrdini[[#This Row],[% COMM.]]</f>
        <v>6.8000000000000007</v>
      </c>
      <c r="R2729" s="2">
        <f>tbStoricoOrdini[[#This Row],[TOT. COMM.]]+tbStoricoOrdini[[#This Row],[IMPORTO]]</f>
        <v>142.80000000000001</v>
      </c>
    </row>
    <row r="2730" spans="1:18">
      <c r="A2730" s="1">
        <v>43922</v>
      </c>
      <c r="B2730" s="7">
        <f>MONTH(tbStoricoOrdini[[#This Row],[DATA]])</f>
        <v>4</v>
      </c>
      <c r="C2730" t="s">
        <v>2825</v>
      </c>
      <c r="D2730" t="str">
        <f>RIGHT(tbStoricoOrdini[[#This Row],[ORDINE]],4)</f>
        <v>2727</v>
      </c>
      <c r="E2730" t="s">
        <v>23</v>
      </c>
      <c r="F2730" t="str">
        <f>VLOOKUP(tbStoricoOrdini[[#This Row],[CLIENTE]],tbClienti[],3,FALSE)</f>
        <v>Veneto</v>
      </c>
      <c r="G2730" t="str">
        <f>VLOOKUP(tbStoricoOrdini[[#This Row],[CLIENTE]],tbClienti[],7,FALSE)</f>
        <v>DB</v>
      </c>
      <c r="H2730" t="s">
        <v>71</v>
      </c>
      <c r="I2730" t="str">
        <f>IF(LEFT(tbStoricoOrdini[[#This Row],[ARTICOLO]],3) = "COG","COG",LEFT(tbStoricoOrdini[[#This Row],[ARTICOLO]],FIND(" ",tbStoricoOrdini[[#This Row],[ARTICOLO]])-1))</f>
        <v>EB07</v>
      </c>
      <c r="J2730" t="str">
        <f>MID(tbStoricoOrdini[[#This Row],[ARTICOLO]],FIND(" ",tbStoricoOrdini[[#This Row],[ARTICOLO]])+1,4)</f>
        <v>5000</v>
      </c>
      <c r="K2730" t="str">
        <f>IFERROR(RIGHT(tbStoricoOrdini[[#This Row],[ARTICOLO]],LEN(tbStoricoOrdini[[#This Row],[ARTICOLO]])-FIND(" ",tbStoricoOrdini[[#This Row],[ARTICOLO]],FIND(" ",tbStoricoOrdini[[#This Row],[ARTICOLO]]) +1)),"")</f>
        <v/>
      </c>
      <c r="L2730" s="3">
        <f>VLOOKUP(tbStoricoOrdini[[#This Row],[ARTICOLO]],tbArticoli[],2,FALSE)</f>
        <v>140</v>
      </c>
      <c r="M2730" s="22">
        <f>tbStoricoOrdini[[#This Row],[IMPORTO]]/tbStoricoOrdini[[#This Row],[PREZZO]]</f>
        <v>0.79285714285714282</v>
      </c>
      <c r="N2730" t="s">
        <v>9</v>
      </c>
      <c r="O2730" s="8">
        <f>VLOOKUP(tbStoricoOrdini[[#This Row],[AGENTE]],tbAgenti[],2,FALSE)</f>
        <v>0.05</v>
      </c>
      <c r="P2730" s="2">
        <v>111</v>
      </c>
      <c r="Q2730" s="2">
        <f>tbStoricoOrdini[[#This Row],[IMPORTO]]*tbStoricoOrdini[[#This Row],[% COMM.]]</f>
        <v>5.5500000000000007</v>
      </c>
      <c r="R2730" s="2">
        <f>tbStoricoOrdini[[#This Row],[TOT. COMM.]]+tbStoricoOrdini[[#This Row],[IMPORTO]]</f>
        <v>116.55</v>
      </c>
    </row>
    <row r="2731" spans="1:18">
      <c r="A2731" s="1">
        <v>43922</v>
      </c>
      <c r="B2731" s="7">
        <f>MONTH(tbStoricoOrdini[[#This Row],[DATA]])</f>
        <v>4</v>
      </c>
      <c r="C2731" t="s">
        <v>2826</v>
      </c>
      <c r="D2731" t="str">
        <f>RIGHT(tbStoricoOrdini[[#This Row],[ORDINE]],4)</f>
        <v>2728</v>
      </c>
      <c r="E2731" t="s">
        <v>23</v>
      </c>
      <c r="F2731" t="str">
        <f>VLOOKUP(tbStoricoOrdini[[#This Row],[CLIENTE]],tbClienti[],3,FALSE)</f>
        <v>Veneto</v>
      </c>
      <c r="G2731" t="str">
        <f>VLOOKUP(tbStoricoOrdini[[#This Row],[CLIENTE]],tbClienti[],7,FALSE)</f>
        <v>DB</v>
      </c>
      <c r="H2731" t="s">
        <v>76</v>
      </c>
      <c r="I2731" t="str">
        <f>IF(LEFT(tbStoricoOrdini[[#This Row],[ARTICOLO]],3) = "COG","COG",LEFT(tbStoricoOrdini[[#This Row],[ARTICOLO]],FIND(" ",tbStoricoOrdini[[#This Row],[ARTICOLO]])-1))</f>
        <v>COG</v>
      </c>
      <c r="J2731" t="str">
        <f>MID(tbStoricoOrdini[[#This Row],[ARTICOLO]],FIND(" ",tbStoricoOrdini[[#This Row],[ARTICOLO]])+1,4)</f>
        <v>1000</v>
      </c>
      <c r="K2731" t="str">
        <f>IFERROR(RIGHT(tbStoricoOrdini[[#This Row],[ARTICOLO]],LEN(tbStoricoOrdini[[#This Row],[ARTICOLO]])-FIND(" ",tbStoricoOrdini[[#This Row],[ARTICOLO]],FIND(" ",tbStoricoOrdini[[#This Row],[ARTICOLO]]) +1)),"")</f>
        <v/>
      </c>
      <c r="L2731" s="3">
        <f>VLOOKUP(tbStoricoOrdini[[#This Row],[ARTICOLO]],tbArticoli[],2,FALSE)</f>
        <v>150</v>
      </c>
      <c r="M2731" s="22">
        <f>tbStoricoOrdini[[#This Row],[IMPORTO]]/tbStoricoOrdini[[#This Row],[PREZZO]]</f>
        <v>5.8933333333333335</v>
      </c>
      <c r="N2731" t="s">
        <v>9</v>
      </c>
      <c r="O2731" s="8">
        <f>VLOOKUP(tbStoricoOrdini[[#This Row],[AGENTE]],tbAgenti[],2,FALSE)</f>
        <v>0.05</v>
      </c>
      <c r="P2731" s="2">
        <v>884</v>
      </c>
      <c r="Q2731" s="2">
        <f>tbStoricoOrdini[[#This Row],[IMPORTO]]*tbStoricoOrdini[[#This Row],[% COMM.]]</f>
        <v>44.2</v>
      </c>
      <c r="R2731" s="2">
        <f>tbStoricoOrdini[[#This Row],[TOT. COMM.]]+tbStoricoOrdini[[#This Row],[IMPORTO]]</f>
        <v>928.2</v>
      </c>
    </row>
    <row r="2732" spans="1:18">
      <c r="A2732" s="1">
        <v>43922</v>
      </c>
      <c r="B2732" s="7">
        <f>MONTH(tbStoricoOrdini[[#This Row],[DATA]])</f>
        <v>4</v>
      </c>
      <c r="C2732" t="s">
        <v>2827</v>
      </c>
      <c r="D2732" t="str">
        <f>RIGHT(tbStoricoOrdini[[#This Row],[ORDINE]],4)</f>
        <v>2729</v>
      </c>
      <c r="E2732" t="s">
        <v>23</v>
      </c>
      <c r="F2732" t="str">
        <f>VLOOKUP(tbStoricoOrdini[[#This Row],[CLIENTE]],tbClienti[],3,FALSE)</f>
        <v>Veneto</v>
      </c>
      <c r="G2732" t="str">
        <f>VLOOKUP(tbStoricoOrdini[[#This Row],[CLIENTE]],tbClienti[],7,FALSE)</f>
        <v>DB</v>
      </c>
      <c r="H2732" t="s">
        <v>72</v>
      </c>
      <c r="I2732" t="str">
        <f>IF(LEFT(tbStoricoOrdini[[#This Row],[ARTICOLO]],3) = "COG","COG",LEFT(tbStoricoOrdini[[#This Row],[ARTICOLO]],FIND(" ",tbStoricoOrdini[[#This Row],[ARTICOLO]])-1))</f>
        <v>EB06</v>
      </c>
      <c r="J2732" t="str">
        <f>MID(tbStoricoOrdini[[#This Row],[ARTICOLO]],FIND(" ",tbStoricoOrdini[[#This Row],[ARTICOLO]])+1,4)</f>
        <v>3000</v>
      </c>
      <c r="K2732" t="str">
        <f>IFERROR(RIGHT(tbStoricoOrdini[[#This Row],[ARTICOLO]],LEN(tbStoricoOrdini[[#This Row],[ARTICOLO]])-FIND(" ",tbStoricoOrdini[[#This Row],[ARTICOLO]],FIND(" ",tbStoricoOrdini[[#This Row],[ARTICOLO]]) +1)),"")</f>
        <v>Medium</v>
      </c>
      <c r="L2732" s="3">
        <f>VLOOKUP(tbStoricoOrdini[[#This Row],[ARTICOLO]],tbArticoli[],2,FALSE)</f>
        <v>120</v>
      </c>
      <c r="M2732" s="22">
        <f>tbStoricoOrdini[[#This Row],[IMPORTO]]/tbStoricoOrdini[[#This Row],[PREZZO]]</f>
        <v>5.4916666666666663</v>
      </c>
      <c r="N2732" t="s">
        <v>9</v>
      </c>
      <c r="O2732" s="8">
        <f>VLOOKUP(tbStoricoOrdini[[#This Row],[AGENTE]],tbAgenti[],2,FALSE)</f>
        <v>0.05</v>
      </c>
      <c r="P2732" s="2">
        <v>659</v>
      </c>
      <c r="Q2732" s="2">
        <f>tbStoricoOrdini[[#This Row],[IMPORTO]]*tbStoricoOrdini[[#This Row],[% COMM.]]</f>
        <v>32.950000000000003</v>
      </c>
      <c r="R2732" s="2">
        <f>tbStoricoOrdini[[#This Row],[TOT. COMM.]]+tbStoricoOrdini[[#This Row],[IMPORTO]]</f>
        <v>691.95</v>
      </c>
    </row>
    <row r="2733" spans="1:18">
      <c r="A2733" s="1">
        <v>43922</v>
      </c>
      <c r="B2733" s="7">
        <f>MONTH(tbStoricoOrdini[[#This Row],[DATA]])</f>
        <v>4</v>
      </c>
      <c r="C2733" t="s">
        <v>2828</v>
      </c>
      <c r="D2733" t="str">
        <f>RIGHT(tbStoricoOrdini[[#This Row],[ORDINE]],4)</f>
        <v>2730</v>
      </c>
      <c r="E2733" t="s">
        <v>24</v>
      </c>
      <c r="F2733" t="str">
        <f>VLOOKUP(tbStoricoOrdini[[#This Row],[CLIENTE]],tbClienti[],3,FALSE)</f>
        <v>Lombardia</v>
      </c>
      <c r="G2733" t="str">
        <f>VLOOKUP(tbStoricoOrdini[[#This Row],[CLIENTE]],tbClienti[],7,FALSE)</f>
        <v>DB</v>
      </c>
      <c r="H2733" t="s">
        <v>77</v>
      </c>
      <c r="I2733" t="str">
        <f>IF(LEFT(tbStoricoOrdini[[#This Row],[ARTICOLO]],3) = "COG","COG",LEFT(tbStoricoOrdini[[#This Row],[ARTICOLO]],FIND(" ",tbStoricoOrdini[[#This Row],[ARTICOLO]])-1))</f>
        <v>COG</v>
      </c>
      <c r="J2733" t="str">
        <f>MID(tbStoricoOrdini[[#This Row],[ARTICOLO]],FIND(" ",tbStoricoOrdini[[#This Row],[ARTICOLO]])+1,4)</f>
        <v>2000</v>
      </c>
      <c r="K2733" t="str">
        <f>IFERROR(RIGHT(tbStoricoOrdini[[#This Row],[ARTICOLO]],LEN(tbStoricoOrdini[[#This Row],[ARTICOLO]])-FIND(" ",tbStoricoOrdini[[#This Row],[ARTICOLO]],FIND(" ",tbStoricoOrdini[[#This Row],[ARTICOLO]]) +1)),"")</f>
        <v>Medium</v>
      </c>
      <c r="L2733" s="3">
        <f>VLOOKUP(tbStoricoOrdini[[#This Row],[ARTICOLO]],tbArticoli[],2,FALSE)</f>
        <v>200</v>
      </c>
      <c r="M2733" s="22">
        <f>tbStoricoOrdini[[#This Row],[IMPORTO]]/tbStoricoOrdini[[#This Row],[PREZZO]]</f>
        <v>0.26500000000000001</v>
      </c>
      <c r="N2733" t="s">
        <v>9</v>
      </c>
      <c r="O2733" s="8">
        <f>VLOOKUP(tbStoricoOrdini[[#This Row],[AGENTE]],tbAgenti[],2,FALSE)</f>
        <v>0.05</v>
      </c>
      <c r="P2733" s="2">
        <v>53</v>
      </c>
      <c r="Q2733" s="2">
        <f>tbStoricoOrdini[[#This Row],[IMPORTO]]*tbStoricoOrdini[[#This Row],[% COMM.]]</f>
        <v>2.6500000000000004</v>
      </c>
      <c r="R2733" s="2">
        <f>tbStoricoOrdini[[#This Row],[TOT. COMM.]]+tbStoricoOrdini[[#This Row],[IMPORTO]]</f>
        <v>55.65</v>
      </c>
    </row>
    <row r="2734" spans="1:18">
      <c r="A2734" s="1">
        <v>43922</v>
      </c>
      <c r="B2734" s="7">
        <f>MONTH(tbStoricoOrdini[[#This Row],[DATA]])</f>
        <v>4</v>
      </c>
      <c r="C2734" t="s">
        <v>2829</v>
      </c>
      <c r="D2734" t="str">
        <f>RIGHT(tbStoricoOrdini[[#This Row],[ORDINE]],4)</f>
        <v>2731</v>
      </c>
      <c r="E2734" t="s">
        <v>24</v>
      </c>
      <c r="F2734" t="str">
        <f>VLOOKUP(tbStoricoOrdini[[#This Row],[CLIENTE]],tbClienti[],3,FALSE)</f>
        <v>Lombardia</v>
      </c>
      <c r="G2734" t="str">
        <f>VLOOKUP(tbStoricoOrdini[[#This Row],[CLIENTE]],tbClienti[],7,FALSE)</f>
        <v>DB</v>
      </c>
      <c r="H2734" t="s">
        <v>61</v>
      </c>
      <c r="I2734" t="str">
        <f>IF(LEFT(tbStoricoOrdini[[#This Row],[ARTICOLO]],3) = "COG","COG",LEFT(tbStoricoOrdini[[#This Row],[ARTICOLO]],FIND(" ",tbStoricoOrdini[[#This Row],[ARTICOLO]])-1))</f>
        <v>KLM</v>
      </c>
      <c r="J2734" t="str">
        <f>MID(tbStoricoOrdini[[#This Row],[ARTICOLO]],FIND(" ",tbStoricoOrdini[[#This Row],[ARTICOLO]])+1,4)</f>
        <v>5000</v>
      </c>
      <c r="K2734" t="str">
        <f>IFERROR(RIGHT(tbStoricoOrdini[[#This Row],[ARTICOLO]],LEN(tbStoricoOrdini[[#This Row],[ARTICOLO]])-FIND(" ",tbStoricoOrdini[[#This Row],[ARTICOLO]],FIND(" ",tbStoricoOrdini[[#This Row],[ARTICOLO]]) +1)),"")</f>
        <v>Medium</v>
      </c>
      <c r="L2734" s="3">
        <f>VLOOKUP(tbStoricoOrdini[[#This Row],[ARTICOLO]],tbArticoli[],2,FALSE)</f>
        <v>150</v>
      </c>
      <c r="M2734" s="22">
        <f>tbStoricoOrdini[[#This Row],[IMPORTO]]/tbStoricoOrdini[[#This Row],[PREZZO]]</f>
        <v>30.486666666666668</v>
      </c>
      <c r="N2734" t="s">
        <v>9</v>
      </c>
      <c r="O2734" s="8">
        <f>VLOOKUP(tbStoricoOrdini[[#This Row],[AGENTE]],tbAgenti[],2,FALSE)</f>
        <v>0.05</v>
      </c>
      <c r="P2734" s="2">
        <v>4573</v>
      </c>
      <c r="Q2734" s="2">
        <f>tbStoricoOrdini[[#This Row],[IMPORTO]]*tbStoricoOrdini[[#This Row],[% COMM.]]</f>
        <v>228.65</v>
      </c>
      <c r="R2734" s="2">
        <f>tbStoricoOrdini[[#This Row],[TOT. COMM.]]+tbStoricoOrdini[[#This Row],[IMPORTO]]</f>
        <v>4801.6499999999996</v>
      </c>
    </row>
    <row r="2735" spans="1:18">
      <c r="A2735" s="1">
        <v>43922</v>
      </c>
      <c r="B2735" s="7">
        <f>MONTH(tbStoricoOrdini[[#This Row],[DATA]])</f>
        <v>4</v>
      </c>
      <c r="C2735" t="s">
        <v>2830</v>
      </c>
      <c r="D2735" t="str">
        <f>RIGHT(tbStoricoOrdini[[#This Row],[ORDINE]],4)</f>
        <v>2732</v>
      </c>
      <c r="E2735" t="s">
        <v>24</v>
      </c>
      <c r="F2735" t="str">
        <f>VLOOKUP(tbStoricoOrdini[[#This Row],[CLIENTE]],tbClienti[],3,FALSE)</f>
        <v>Lombardia</v>
      </c>
      <c r="G2735" t="str">
        <f>VLOOKUP(tbStoricoOrdini[[#This Row],[CLIENTE]],tbClienti[],7,FALSE)</f>
        <v>DB</v>
      </c>
      <c r="H2735" t="s">
        <v>63</v>
      </c>
      <c r="I2735" t="str">
        <f>IF(LEFT(tbStoricoOrdini[[#This Row],[ARTICOLO]],3) = "COG","COG",LEFT(tbStoricoOrdini[[#This Row],[ARTICOLO]],FIND(" ",tbStoricoOrdini[[#This Row],[ARTICOLO]])-1))</f>
        <v>KLM</v>
      </c>
      <c r="J2735" t="str">
        <f>MID(tbStoricoOrdini[[#This Row],[ARTICOLO]],FIND(" ",tbStoricoOrdini[[#This Row],[ARTICOLO]])+1,4)</f>
        <v>3000</v>
      </c>
      <c r="K2735" t="str">
        <f>IFERROR(RIGHT(tbStoricoOrdini[[#This Row],[ARTICOLO]],LEN(tbStoricoOrdini[[#This Row],[ARTICOLO]])-FIND(" ",tbStoricoOrdini[[#This Row],[ARTICOLO]],FIND(" ",tbStoricoOrdini[[#This Row],[ARTICOLO]]) +1)),"")</f>
        <v>Plus</v>
      </c>
      <c r="L2735" s="3">
        <f>VLOOKUP(tbStoricoOrdini[[#This Row],[ARTICOLO]],tbArticoli[],2,FALSE)</f>
        <v>145</v>
      </c>
      <c r="M2735" s="22">
        <f>tbStoricoOrdini[[#This Row],[IMPORTO]]/tbStoricoOrdini[[#This Row],[PREZZO]]</f>
        <v>139.37241379310345</v>
      </c>
      <c r="N2735" t="s">
        <v>9</v>
      </c>
      <c r="O2735" s="8">
        <f>VLOOKUP(tbStoricoOrdini[[#This Row],[AGENTE]],tbAgenti[],2,FALSE)</f>
        <v>0.05</v>
      </c>
      <c r="P2735" s="2">
        <v>20209</v>
      </c>
      <c r="Q2735" s="2">
        <f>tbStoricoOrdini[[#This Row],[IMPORTO]]*tbStoricoOrdini[[#This Row],[% COMM.]]</f>
        <v>1010.45</v>
      </c>
      <c r="R2735" s="2">
        <f>tbStoricoOrdini[[#This Row],[TOT. COMM.]]+tbStoricoOrdini[[#This Row],[IMPORTO]]</f>
        <v>21219.45</v>
      </c>
    </row>
    <row r="2736" spans="1:18">
      <c r="A2736" s="1">
        <v>43922</v>
      </c>
      <c r="B2736" s="7">
        <f>MONTH(tbStoricoOrdini[[#This Row],[DATA]])</f>
        <v>4</v>
      </c>
      <c r="C2736" t="s">
        <v>2831</v>
      </c>
      <c r="D2736" t="str">
        <f>RIGHT(tbStoricoOrdini[[#This Row],[ORDINE]],4)</f>
        <v>2733</v>
      </c>
      <c r="E2736" t="s">
        <v>24</v>
      </c>
      <c r="F2736" t="str">
        <f>VLOOKUP(tbStoricoOrdini[[#This Row],[CLIENTE]],tbClienti[],3,FALSE)</f>
        <v>Lombardia</v>
      </c>
      <c r="G2736" t="str">
        <f>VLOOKUP(tbStoricoOrdini[[#This Row],[CLIENTE]],tbClienti[],7,FALSE)</f>
        <v>DB</v>
      </c>
      <c r="H2736" t="s">
        <v>66</v>
      </c>
      <c r="I2736" t="str">
        <f>IF(LEFT(tbStoricoOrdini[[#This Row],[ARTICOLO]],3) = "COG","COG",LEFT(tbStoricoOrdini[[#This Row],[ARTICOLO]],FIND(" ",tbStoricoOrdini[[#This Row],[ARTICOLO]])-1))</f>
        <v>BAG</v>
      </c>
      <c r="J2736" t="str">
        <f>MID(tbStoricoOrdini[[#This Row],[ARTICOLO]],FIND(" ",tbStoricoOrdini[[#This Row],[ARTICOLO]])+1,4)</f>
        <v>2500</v>
      </c>
      <c r="K2736" t="str">
        <f>IFERROR(RIGHT(tbStoricoOrdini[[#This Row],[ARTICOLO]],LEN(tbStoricoOrdini[[#This Row],[ARTICOLO]])-FIND(" ",tbStoricoOrdini[[#This Row],[ARTICOLO]],FIND(" ",tbStoricoOrdini[[#This Row],[ARTICOLO]]) +1)),"")</f>
        <v>Plus</v>
      </c>
      <c r="L2736" s="3">
        <f>VLOOKUP(tbStoricoOrdini[[#This Row],[ARTICOLO]],tbArticoli[],2,FALSE)</f>
        <v>220</v>
      </c>
      <c r="M2736" s="22">
        <f>tbStoricoOrdini[[#This Row],[IMPORTO]]/tbStoricoOrdini[[#This Row],[PREZZO]]</f>
        <v>0.10909090909090909</v>
      </c>
      <c r="N2736" t="s">
        <v>9</v>
      </c>
      <c r="O2736" s="8">
        <f>VLOOKUP(tbStoricoOrdini[[#This Row],[AGENTE]],tbAgenti[],2,FALSE)</f>
        <v>0.05</v>
      </c>
      <c r="P2736" s="2">
        <v>24</v>
      </c>
      <c r="Q2736" s="2">
        <f>tbStoricoOrdini[[#This Row],[IMPORTO]]*tbStoricoOrdini[[#This Row],[% COMM.]]</f>
        <v>1.2000000000000002</v>
      </c>
      <c r="R2736" s="2">
        <f>tbStoricoOrdini[[#This Row],[TOT. COMM.]]+tbStoricoOrdini[[#This Row],[IMPORTO]]</f>
        <v>25.2</v>
      </c>
    </row>
    <row r="2737" spans="1:18">
      <c r="A2737" s="1">
        <v>43922</v>
      </c>
      <c r="B2737" s="7">
        <f>MONTH(tbStoricoOrdini[[#This Row],[DATA]])</f>
        <v>4</v>
      </c>
      <c r="C2737" t="s">
        <v>2832</v>
      </c>
      <c r="D2737" t="str">
        <f>RIGHT(tbStoricoOrdini[[#This Row],[ORDINE]],4)</f>
        <v>2734</v>
      </c>
      <c r="E2737" t="s">
        <v>24</v>
      </c>
      <c r="F2737" t="str">
        <f>VLOOKUP(tbStoricoOrdini[[#This Row],[CLIENTE]],tbClienti[],3,FALSE)</f>
        <v>Lombardia</v>
      </c>
      <c r="G2737" t="str">
        <f>VLOOKUP(tbStoricoOrdini[[#This Row],[CLIENTE]],tbClienti[],7,FALSE)</f>
        <v>DB</v>
      </c>
      <c r="H2737" t="s">
        <v>71</v>
      </c>
      <c r="I2737" t="str">
        <f>IF(LEFT(tbStoricoOrdini[[#This Row],[ARTICOLO]],3) = "COG","COG",LEFT(tbStoricoOrdini[[#This Row],[ARTICOLO]],FIND(" ",tbStoricoOrdini[[#This Row],[ARTICOLO]])-1))</f>
        <v>EB07</v>
      </c>
      <c r="J2737" t="str">
        <f>MID(tbStoricoOrdini[[#This Row],[ARTICOLO]],FIND(" ",tbStoricoOrdini[[#This Row],[ARTICOLO]])+1,4)</f>
        <v>5000</v>
      </c>
      <c r="K2737" t="str">
        <f>IFERROR(RIGHT(tbStoricoOrdini[[#This Row],[ARTICOLO]],LEN(tbStoricoOrdini[[#This Row],[ARTICOLO]])-FIND(" ",tbStoricoOrdini[[#This Row],[ARTICOLO]],FIND(" ",tbStoricoOrdini[[#This Row],[ARTICOLO]]) +1)),"")</f>
        <v/>
      </c>
      <c r="L2737" s="3">
        <f>VLOOKUP(tbStoricoOrdini[[#This Row],[ARTICOLO]],tbArticoli[],2,FALSE)</f>
        <v>140</v>
      </c>
      <c r="M2737" s="22">
        <f>tbStoricoOrdini[[#This Row],[IMPORTO]]/tbStoricoOrdini[[#This Row],[PREZZO]]</f>
        <v>2.4285714285714284</v>
      </c>
      <c r="N2737" t="s">
        <v>9</v>
      </c>
      <c r="O2737" s="8">
        <f>VLOOKUP(tbStoricoOrdini[[#This Row],[AGENTE]],tbAgenti[],2,FALSE)</f>
        <v>0.05</v>
      </c>
      <c r="P2737" s="2">
        <v>340</v>
      </c>
      <c r="Q2737" s="2">
        <f>tbStoricoOrdini[[#This Row],[IMPORTO]]*tbStoricoOrdini[[#This Row],[% COMM.]]</f>
        <v>17</v>
      </c>
      <c r="R2737" s="2">
        <f>tbStoricoOrdini[[#This Row],[TOT. COMM.]]+tbStoricoOrdini[[#This Row],[IMPORTO]]</f>
        <v>357</v>
      </c>
    </row>
    <row r="2738" spans="1:18">
      <c r="A2738" s="1">
        <v>43922</v>
      </c>
      <c r="B2738" s="7">
        <f>MONTH(tbStoricoOrdini[[#This Row],[DATA]])</f>
        <v>4</v>
      </c>
      <c r="C2738" t="s">
        <v>2833</v>
      </c>
      <c r="D2738" t="str">
        <f>RIGHT(tbStoricoOrdini[[#This Row],[ORDINE]],4)</f>
        <v>2735</v>
      </c>
      <c r="E2738" t="s">
        <v>24</v>
      </c>
      <c r="F2738" t="str">
        <f>VLOOKUP(tbStoricoOrdini[[#This Row],[CLIENTE]],tbClienti[],3,FALSE)</f>
        <v>Lombardia</v>
      </c>
      <c r="G2738" t="str">
        <f>VLOOKUP(tbStoricoOrdini[[#This Row],[CLIENTE]],tbClienti[],7,FALSE)</f>
        <v>DB</v>
      </c>
      <c r="H2738" t="s">
        <v>72</v>
      </c>
      <c r="I2738" t="str">
        <f>IF(LEFT(tbStoricoOrdini[[#This Row],[ARTICOLO]],3) = "COG","COG",LEFT(tbStoricoOrdini[[#This Row],[ARTICOLO]],FIND(" ",tbStoricoOrdini[[#This Row],[ARTICOLO]])-1))</f>
        <v>EB06</v>
      </c>
      <c r="J2738" t="str">
        <f>MID(tbStoricoOrdini[[#This Row],[ARTICOLO]],FIND(" ",tbStoricoOrdini[[#This Row],[ARTICOLO]])+1,4)</f>
        <v>3000</v>
      </c>
      <c r="K2738" t="str">
        <f>IFERROR(RIGHT(tbStoricoOrdini[[#This Row],[ARTICOLO]],LEN(tbStoricoOrdini[[#This Row],[ARTICOLO]])-FIND(" ",tbStoricoOrdini[[#This Row],[ARTICOLO]],FIND(" ",tbStoricoOrdini[[#This Row],[ARTICOLO]]) +1)),"")</f>
        <v>Medium</v>
      </c>
      <c r="L2738" s="3">
        <f>VLOOKUP(tbStoricoOrdini[[#This Row],[ARTICOLO]],tbArticoli[],2,FALSE)</f>
        <v>120</v>
      </c>
      <c r="M2738" s="22">
        <f>tbStoricoOrdini[[#This Row],[IMPORTO]]/tbStoricoOrdini[[#This Row],[PREZZO]]</f>
        <v>21.725000000000001</v>
      </c>
      <c r="N2738" t="s">
        <v>9</v>
      </c>
      <c r="O2738" s="8">
        <f>VLOOKUP(tbStoricoOrdini[[#This Row],[AGENTE]],tbAgenti[],2,FALSE)</f>
        <v>0.05</v>
      </c>
      <c r="P2738" s="2">
        <v>2607</v>
      </c>
      <c r="Q2738" s="2">
        <f>tbStoricoOrdini[[#This Row],[IMPORTO]]*tbStoricoOrdini[[#This Row],[% COMM.]]</f>
        <v>130.35</v>
      </c>
      <c r="R2738" s="2">
        <f>tbStoricoOrdini[[#This Row],[TOT. COMM.]]+tbStoricoOrdini[[#This Row],[IMPORTO]]</f>
        <v>2737.35</v>
      </c>
    </row>
    <row r="2739" spans="1:18">
      <c r="A2739" s="1">
        <v>43922</v>
      </c>
      <c r="B2739" s="7">
        <f>MONTH(tbStoricoOrdini[[#This Row],[DATA]])</f>
        <v>4</v>
      </c>
      <c r="C2739" t="s">
        <v>2834</v>
      </c>
      <c r="D2739" t="str">
        <f>RIGHT(tbStoricoOrdini[[#This Row],[ORDINE]],4)</f>
        <v>2736</v>
      </c>
      <c r="E2739" t="s">
        <v>25</v>
      </c>
      <c r="F2739" t="str">
        <f>VLOOKUP(tbStoricoOrdini[[#This Row],[CLIENTE]],tbClienti[],3,FALSE)</f>
        <v>Lombardia</v>
      </c>
      <c r="G2739" t="str">
        <f>VLOOKUP(tbStoricoOrdini[[#This Row],[CLIENTE]],tbClienti[],7,FALSE)</f>
        <v>CD</v>
      </c>
      <c r="H2739" t="s">
        <v>78</v>
      </c>
      <c r="I2739" t="str">
        <f>IF(LEFT(tbStoricoOrdini[[#This Row],[ARTICOLO]],3) = "COG","COG",LEFT(tbStoricoOrdini[[#This Row],[ARTICOLO]],FIND(" ",tbStoricoOrdini[[#This Row],[ARTICOLO]])-1))</f>
        <v>COG</v>
      </c>
      <c r="J2739" t="str">
        <f>MID(tbStoricoOrdini[[#This Row],[ARTICOLO]],FIND(" ",tbStoricoOrdini[[#This Row],[ARTICOLO]])+1,4)</f>
        <v>3000</v>
      </c>
      <c r="K2739" t="str">
        <f>IFERROR(RIGHT(tbStoricoOrdini[[#This Row],[ARTICOLO]],LEN(tbStoricoOrdini[[#This Row],[ARTICOLO]])-FIND(" ",tbStoricoOrdini[[#This Row],[ARTICOLO]],FIND(" ",tbStoricoOrdini[[#This Row],[ARTICOLO]]) +1)),"")</f>
        <v>Medium</v>
      </c>
      <c r="L2739" s="3">
        <f>VLOOKUP(tbStoricoOrdini[[#This Row],[ARTICOLO]],tbArticoli[],2,FALSE)</f>
        <v>220</v>
      </c>
      <c r="M2739" s="22">
        <f>tbStoricoOrdini[[#This Row],[IMPORTO]]/tbStoricoOrdini[[#This Row],[PREZZO]]</f>
        <v>6.1409090909090907</v>
      </c>
      <c r="N2739" t="s">
        <v>8</v>
      </c>
      <c r="O2739" s="8">
        <f>VLOOKUP(tbStoricoOrdini[[#This Row],[AGENTE]],tbAgenti[],2,FALSE)</f>
        <v>0.05</v>
      </c>
      <c r="P2739" s="2">
        <v>1351</v>
      </c>
      <c r="Q2739" s="2">
        <f>tbStoricoOrdini[[#This Row],[IMPORTO]]*tbStoricoOrdini[[#This Row],[% COMM.]]</f>
        <v>67.55</v>
      </c>
      <c r="R2739" s="2">
        <f>tbStoricoOrdini[[#This Row],[TOT. COMM.]]+tbStoricoOrdini[[#This Row],[IMPORTO]]</f>
        <v>1418.55</v>
      </c>
    </row>
    <row r="2740" spans="1:18">
      <c r="A2740" s="1">
        <v>43922</v>
      </c>
      <c r="B2740" s="7">
        <f>MONTH(tbStoricoOrdini[[#This Row],[DATA]])</f>
        <v>4</v>
      </c>
      <c r="C2740" t="s">
        <v>2835</v>
      </c>
      <c r="D2740" t="str">
        <f>RIGHT(tbStoricoOrdini[[#This Row],[ORDINE]],4)</f>
        <v>2737</v>
      </c>
      <c r="E2740" t="s">
        <v>25</v>
      </c>
      <c r="F2740" t="str">
        <f>VLOOKUP(tbStoricoOrdini[[#This Row],[CLIENTE]],tbClienti[],3,FALSE)</f>
        <v>Lombardia</v>
      </c>
      <c r="G2740" t="str">
        <f>VLOOKUP(tbStoricoOrdini[[#This Row],[CLIENTE]],tbClienti[],7,FALSE)</f>
        <v>CD</v>
      </c>
      <c r="H2740" t="s">
        <v>74</v>
      </c>
      <c r="I2740" t="str">
        <f>IF(LEFT(tbStoricoOrdini[[#This Row],[ARTICOLO]],3) = "COG","COG",LEFT(tbStoricoOrdini[[#This Row],[ARTICOLO]],FIND(" ",tbStoricoOrdini[[#This Row],[ARTICOLO]])-1))</f>
        <v>AVRC</v>
      </c>
      <c r="J2740" t="str">
        <f>MID(tbStoricoOrdini[[#This Row],[ARTICOLO]],FIND(" ",tbStoricoOrdini[[#This Row],[ARTICOLO]])+1,4)</f>
        <v>2500</v>
      </c>
      <c r="K2740" t="str">
        <f>IFERROR(RIGHT(tbStoricoOrdini[[#This Row],[ARTICOLO]],LEN(tbStoricoOrdini[[#This Row],[ARTICOLO]])-FIND(" ",tbStoricoOrdini[[#This Row],[ARTICOLO]],FIND(" ",tbStoricoOrdini[[#This Row],[ARTICOLO]]) +1)),"")</f>
        <v>Gold</v>
      </c>
      <c r="L2740" s="3">
        <f>VLOOKUP(tbStoricoOrdini[[#This Row],[ARTICOLO]],tbArticoli[],2,FALSE)</f>
        <v>500</v>
      </c>
      <c r="M2740" s="22">
        <f>tbStoricoOrdini[[#This Row],[IMPORTO]]/tbStoricoOrdini[[#This Row],[PREZZO]]</f>
        <v>24.448</v>
      </c>
      <c r="N2740" t="s">
        <v>10</v>
      </c>
      <c r="O2740" s="8">
        <f>VLOOKUP(tbStoricoOrdini[[#This Row],[AGENTE]],tbAgenti[],2,FALSE)</f>
        <v>3.6999999999999998E-2</v>
      </c>
      <c r="P2740" s="2">
        <v>12224</v>
      </c>
      <c r="Q2740" s="2">
        <f>tbStoricoOrdini[[#This Row],[IMPORTO]]*tbStoricoOrdini[[#This Row],[% COMM.]]</f>
        <v>452.28799999999995</v>
      </c>
      <c r="R2740" s="2">
        <f>tbStoricoOrdini[[#This Row],[TOT. COMM.]]+tbStoricoOrdini[[#This Row],[IMPORTO]]</f>
        <v>12676.288</v>
      </c>
    </row>
    <row r="2741" spans="1:18">
      <c r="A2741" s="1">
        <v>43922</v>
      </c>
      <c r="B2741" s="7">
        <f>MONTH(tbStoricoOrdini[[#This Row],[DATA]])</f>
        <v>4</v>
      </c>
      <c r="C2741" t="s">
        <v>2836</v>
      </c>
      <c r="D2741" t="str">
        <f>RIGHT(tbStoricoOrdini[[#This Row],[ORDINE]],4)</f>
        <v>2738</v>
      </c>
      <c r="E2741" t="s">
        <v>25</v>
      </c>
      <c r="F2741" t="str">
        <f>VLOOKUP(tbStoricoOrdini[[#This Row],[CLIENTE]],tbClienti[],3,FALSE)</f>
        <v>Lombardia</v>
      </c>
      <c r="G2741" t="str">
        <f>VLOOKUP(tbStoricoOrdini[[#This Row],[CLIENTE]],tbClienti[],7,FALSE)</f>
        <v>CD</v>
      </c>
      <c r="H2741" t="s">
        <v>74</v>
      </c>
      <c r="I2741" t="str">
        <f>IF(LEFT(tbStoricoOrdini[[#This Row],[ARTICOLO]],3) = "COG","COG",LEFT(tbStoricoOrdini[[#This Row],[ARTICOLO]],FIND(" ",tbStoricoOrdini[[#This Row],[ARTICOLO]])-1))</f>
        <v>AVRC</v>
      </c>
      <c r="J2741" t="str">
        <f>MID(tbStoricoOrdini[[#This Row],[ARTICOLO]],FIND(" ",tbStoricoOrdini[[#This Row],[ARTICOLO]])+1,4)</f>
        <v>2500</v>
      </c>
      <c r="K2741" t="str">
        <f>IFERROR(RIGHT(tbStoricoOrdini[[#This Row],[ARTICOLO]],LEN(tbStoricoOrdini[[#This Row],[ARTICOLO]])-FIND(" ",tbStoricoOrdini[[#This Row],[ARTICOLO]],FIND(" ",tbStoricoOrdini[[#This Row],[ARTICOLO]]) +1)),"")</f>
        <v>Gold</v>
      </c>
      <c r="L2741" s="3">
        <f>VLOOKUP(tbStoricoOrdini[[#This Row],[ARTICOLO]],tbArticoli[],2,FALSE)</f>
        <v>500</v>
      </c>
      <c r="M2741" s="22">
        <f>tbStoricoOrdini[[#This Row],[IMPORTO]]/tbStoricoOrdini[[#This Row],[PREZZO]]</f>
        <v>9.8740000000000006</v>
      </c>
      <c r="N2741" t="s">
        <v>11</v>
      </c>
      <c r="O2741" s="8">
        <f>VLOOKUP(tbStoricoOrdini[[#This Row],[AGENTE]],tbAgenti[],2,FALSE)</f>
        <v>0.04</v>
      </c>
      <c r="P2741" s="2">
        <v>4937</v>
      </c>
      <c r="Q2741" s="2">
        <f>tbStoricoOrdini[[#This Row],[IMPORTO]]*tbStoricoOrdini[[#This Row],[% COMM.]]</f>
        <v>197.48000000000002</v>
      </c>
      <c r="R2741" s="2">
        <f>tbStoricoOrdini[[#This Row],[TOT. COMM.]]+tbStoricoOrdini[[#This Row],[IMPORTO]]</f>
        <v>5134.4799999999996</v>
      </c>
    </row>
    <row r="2742" spans="1:18">
      <c r="A2742" s="1">
        <v>43922</v>
      </c>
      <c r="B2742" s="7">
        <f>MONTH(tbStoricoOrdini[[#This Row],[DATA]])</f>
        <v>4</v>
      </c>
      <c r="C2742" t="s">
        <v>2837</v>
      </c>
      <c r="D2742" t="str">
        <f>RIGHT(tbStoricoOrdini[[#This Row],[ORDINE]],4)</f>
        <v>2739</v>
      </c>
      <c r="E2742" t="s">
        <v>25</v>
      </c>
      <c r="F2742" t="str">
        <f>VLOOKUP(tbStoricoOrdini[[#This Row],[CLIENTE]],tbClienti[],3,FALSE)</f>
        <v>Lombardia</v>
      </c>
      <c r="G2742" t="str">
        <f>VLOOKUP(tbStoricoOrdini[[#This Row],[CLIENTE]],tbClienti[],7,FALSE)</f>
        <v>CD</v>
      </c>
      <c r="H2742" t="s">
        <v>74</v>
      </c>
      <c r="I2742" t="str">
        <f>IF(LEFT(tbStoricoOrdini[[#This Row],[ARTICOLO]],3) = "COG","COG",LEFT(tbStoricoOrdini[[#This Row],[ARTICOLO]],FIND(" ",tbStoricoOrdini[[#This Row],[ARTICOLO]])-1))</f>
        <v>AVRC</v>
      </c>
      <c r="J2742" t="str">
        <f>MID(tbStoricoOrdini[[#This Row],[ARTICOLO]],FIND(" ",tbStoricoOrdini[[#This Row],[ARTICOLO]])+1,4)</f>
        <v>2500</v>
      </c>
      <c r="K2742" t="str">
        <f>IFERROR(RIGHT(tbStoricoOrdini[[#This Row],[ARTICOLO]],LEN(tbStoricoOrdini[[#This Row],[ARTICOLO]])-FIND(" ",tbStoricoOrdini[[#This Row],[ARTICOLO]],FIND(" ",tbStoricoOrdini[[#This Row],[ARTICOLO]]) +1)),"")</f>
        <v>Gold</v>
      </c>
      <c r="L2742" s="3">
        <f>VLOOKUP(tbStoricoOrdini[[#This Row],[ARTICOLO]],tbArticoli[],2,FALSE)</f>
        <v>500</v>
      </c>
      <c r="M2742" s="22">
        <f>tbStoricoOrdini[[#This Row],[IMPORTO]]/tbStoricoOrdini[[#This Row],[PREZZO]]</f>
        <v>8.5380000000000003</v>
      </c>
      <c r="N2742" t="s">
        <v>8</v>
      </c>
      <c r="O2742" s="8">
        <f>VLOOKUP(tbStoricoOrdini[[#This Row],[AGENTE]],tbAgenti[],2,FALSE)</f>
        <v>0.05</v>
      </c>
      <c r="P2742" s="2">
        <v>4269</v>
      </c>
      <c r="Q2742" s="2">
        <f>tbStoricoOrdini[[#This Row],[IMPORTO]]*tbStoricoOrdini[[#This Row],[% COMM.]]</f>
        <v>213.45000000000002</v>
      </c>
      <c r="R2742" s="2">
        <f>tbStoricoOrdini[[#This Row],[TOT. COMM.]]+tbStoricoOrdini[[#This Row],[IMPORTO]]</f>
        <v>4482.45</v>
      </c>
    </row>
    <row r="2743" spans="1:18">
      <c r="A2743" s="1">
        <v>43922</v>
      </c>
      <c r="B2743" s="7">
        <f>MONTH(tbStoricoOrdini[[#This Row],[DATA]])</f>
        <v>4</v>
      </c>
      <c r="C2743" t="s">
        <v>2838</v>
      </c>
      <c r="D2743" t="str">
        <f>RIGHT(tbStoricoOrdini[[#This Row],[ORDINE]],4)</f>
        <v>2740</v>
      </c>
      <c r="E2743" t="s">
        <v>25</v>
      </c>
      <c r="F2743" t="str">
        <f>VLOOKUP(tbStoricoOrdini[[#This Row],[CLIENTE]],tbClienti[],3,FALSE)</f>
        <v>Lombardia</v>
      </c>
      <c r="G2743" t="str">
        <f>VLOOKUP(tbStoricoOrdini[[#This Row],[CLIENTE]],tbClienti[],7,FALSE)</f>
        <v>CD</v>
      </c>
      <c r="H2743" t="s">
        <v>74</v>
      </c>
      <c r="I2743" t="str">
        <f>IF(LEFT(tbStoricoOrdini[[#This Row],[ARTICOLO]],3) = "COG","COG",LEFT(tbStoricoOrdini[[#This Row],[ARTICOLO]],FIND(" ",tbStoricoOrdini[[#This Row],[ARTICOLO]])-1))</f>
        <v>AVRC</v>
      </c>
      <c r="J2743" t="str">
        <f>MID(tbStoricoOrdini[[#This Row],[ARTICOLO]],FIND(" ",tbStoricoOrdini[[#This Row],[ARTICOLO]])+1,4)</f>
        <v>2500</v>
      </c>
      <c r="K2743" t="str">
        <f>IFERROR(RIGHT(tbStoricoOrdini[[#This Row],[ARTICOLO]],LEN(tbStoricoOrdini[[#This Row],[ARTICOLO]])-FIND(" ",tbStoricoOrdini[[#This Row],[ARTICOLO]],FIND(" ",tbStoricoOrdini[[#This Row],[ARTICOLO]]) +1)),"")</f>
        <v>Gold</v>
      </c>
      <c r="L2743" s="3">
        <f>VLOOKUP(tbStoricoOrdini[[#This Row],[ARTICOLO]],tbArticoli[],2,FALSE)</f>
        <v>500</v>
      </c>
      <c r="M2743" s="22">
        <f>tbStoricoOrdini[[#This Row],[IMPORTO]]/tbStoricoOrdini[[#This Row],[PREZZO]]</f>
        <v>12.103999999999999</v>
      </c>
      <c r="N2743" t="s">
        <v>12</v>
      </c>
      <c r="O2743" s="8">
        <f>VLOOKUP(tbStoricoOrdini[[#This Row],[AGENTE]],tbAgenti[],2,FALSE)</f>
        <v>0.05</v>
      </c>
      <c r="P2743" s="2">
        <v>6052</v>
      </c>
      <c r="Q2743" s="2">
        <f>tbStoricoOrdini[[#This Row],[IMPORTO]]*tbStoricoOrdini[[#This Row],[% COMM.]]</f>
        <v>302.60000000000002</v>
      </c>
      <c r="R2743" s="2">
        <f>tbStoricoOrdini[[#This Row],[TOT. COMM.]]+tbStoricoOrdini[[#This Row],[IMPORTO]]</f>
        <v>6354.6</v>
      </c>
    </row>
    <row r="2744" spans="1:18">
      <c r="A2744" s="1">
        <v>43922</v>
      </c>
      <c r="B2744" s="7">
        <f>MONTH(tbStoricoOrdini[[#This Row],[DATA]])</f>
        <v>4</v>
      </c>
      <c r="C2744" t="s">
        <v>2839</v>
      </c>
      <c r="D2744" t="str">
        <f>RIGHT(tbStoricoOrdini[[#This Row],[ORDINE]],4)</f>
        <v>2741</v>
      </c>
      <c r="E2744" t="s">
        <v>25</v>
      </c>
      <c r="F2744" t="str">
        <f>VLOOKUP(tbStoricoOrdini[[#This Row],[CLIENTE]],tbClienti[],3,FALSE)</f>
        <v>Lombardia</v>
      </c>
      <c r="G2744" t="str">
        <f>VLOOKUP(tbStoricoOrdini[[#This Row],[CLIENTE]],tbClienti[],7,FALSE)</f>
        <v>CD</v>
      </c>
      <c r="H2744" t="s">
        <v>77</v>
      </c>
      <c r="I2744" t="str">
        <f>IF(LEFT(tbStoricoOrdini[[#This Row],[ARTICOLO]],3) = "COG","COG",LEFT(tbStoricoOrdini[[#This Row],[ARTICOLO]],FIND(" ",tbStoricoOrdini[[#This Row],[ARTICOLO]])-1))</f>
        <v>COG</v>
      </c>
      <c r="J2744" t="str">
        <f>MID(tbStoricoOrdini[[#This Row],[ARTICOLO]],FIND(" ",tbStoricoOrdini[[#This Row],[ARTICOLO]])+1,4)</f>
        <v>2000</v>
      </c>
      <c r="K2744" t="str">
        <f>IFERROR(RIGHT(tbStoricoOrdini[[#This Row],[ARTICOLO]],LEN(tbStoricoOrdini[[#This Row],[ARTICOLO]])-FIND(" ",tbStoricoOrdini[[#This Row],[ARTICOLO]],FIND(" ",tbStoricoOrdini[[#This Row],[ARTICOLO]]) +1)),"")</f>
        <v>Medium</v>
      </c>
      <c r="L2744" s="3">
        <f>VLOOKUP(tbStoricoOrdini[[#This Row],[ARTICOLO]],tbArticoli[],2,FALSE)</f>
        <v>200</v>
      </c>
      <c r="M2744" s="22">
        <f>tbStoricoOrdini[[#This Row],[IMPORTO]]/tbStoricoOrdini[[#This Row],[PREZZO]]</f>
        <v>1.35</v>
      </c>
      <c r="N2744" t="s">
        <v>9</v>
      </c>
      <c r="O2744" s="8">
        <f>VLOOKUP(tbStoricoOrdini[[#This Row],[AGENTE]],tbAgenti[],2,FALSE)</f>
        <v>0.05</v>
      </c>
      <c r="P2744" s="2">
        <v>270</v>
      </c>
      <c r="Q2744" s="2">
        <f>tbStoricoOrdini[[#This Row],[IMPORTO]]*tbStoricoOrdini[[#This Row],[% COMM.]]</f>
        <v>13.5</v>
      </c>
      <c r="R2744" s="2">
        <f>tbStoricoOrdini[[#This Row],[TOT. COMM.]]+tbStoricoOrdini[[#This Row],[IMPORTO]]</f>
        <v>283.5</v>
      </c>
    </row>
    <row r="2745" spans="1:18">
      <c r="A2745" s="1">
        <v>43922</v>
      </c>
      <c r="B2745" s="7">
        <f>MONTH(tbStoricoOrdini[[#This Row],[DATA]])</f>
        <v>4</v>
      </c>
      <c r="C2745" t="s">
        <v>2840</v>
      </c>
      <c r="D2745" t="str">
        <f>RIGHT(tbStoricoOrdini[[#This Row],[ORDINE]],4)</f>
        <v>2742</v>
      </c>
      <c r="E2745" t="s">
        <v>25</v>
      </c>
      <c r="F2745" t="str">
        <f>VLOOKUP(tbStoricoOrdini[[#This Row],[CLIENTE]],tbClienti[],3,FALSE)</f>
        <v>Lombardia</v>
      </c>
      <c r="G2745" t="str">
        <f>VLOOKUP(tbStoricoOrdini[[#This Row],[CLIENTE]],tbClienti[],7,FALSE)</f>
        <v>CD</v>
      </c>
      <c r="H2745" t="s">
        <v>61</v>
      </c>
      <c r="I2745" t="str">
        <f>IF(LEFT(tbStoricoOrdini[[#This Row],[ARTICOLO]],3) = "COG","COG",LEFT(tbStoricoOrdini[[#This Row],[ARTICOLO]],FIND(" ",tbStoricoOrdini[[#This Row],[ARTICOLO]])-1))</f>
        <v>KLM</v>
      </c>
      <c r="J2745" t="str">
        <f>MID(tbStoricoOrdini[[#This Row],[ARTICOLO]],FIND(" ",tbStoricoOrdini[[#This Row],[ARTICOLO]])+1,4)</f>
        <v>5000</v>
      </c>
      <c r="K2745" t="str">
        <f>IFERROR(RIGHT(tbStoricoOrdini[[#This Row],[ARTICOLO]],LEN(tbStoricoOrdini[[#This Row],[ARTICOLO]])-FIND(" ",tbStoricoOrdini[[#This Row],[ARTICOLO]],FIND(" ",tbStoricoOrdini[[#This Row],[ARTICOLO]]) +1)),"")</f>
        <v>Medium</v>
      </c>
      <c r="L2745" s="3">
        <f>VLOOKUP(tbStoricoOrdini[[#This Row],[ARTICOLO]],tbArticoli[],2,FALSE)</f>
        <v>150</v>
      </c>
      <c r="M2745" s="22">
        <f>tbStoricoOrdini[[#This Row],[IMPORTO]]/tbStoricoOrdini[[#This Row],[PREZZO]]</f>
        <v>9.8533333333333335</v>
      </c>
      <c r="N2745" t="s">
        <v>10</v>
      </c>
      <c r="O2745" s="8">
        <f>VLOOKUP(tbStoricoOrdini[[#This Row],[AGENTE]],tbAgenti[],2,FALSE)</f>
        <v>3.6999999999999998E-2</v>
      </c>
      <c r="P2745" s="2">
        <v>1478</v>
      </c>
      <c r="Q2745" s="2">
        <f>tbStoricoOrdini[[#This Row],[IMPORTO]]*tbStoricoOrdini[[#This Row],[% COMM.]]</f>
        <v>54.686</v>
      </c>
      <c r="R2745" s="2">
        <f>tbStoricoOrdini[[#This Row],[TOT. COMM.]]+tbStoricoOrdini[[#This Row],[IMPORTO]]</f>
        <v>1532.6859999999999</v>
      </c>
    </row>
    <row r="2746" spans="1:18">
      <c r="A2746" s="1">
        <v>43922</v>
      </c>
      <c r="B2746" s="7">
        <f>MONTH(tbStoricoOrdini[[#This Row],[DATA]])</f>
        <v>4</v>
      </c>
      <c r="C2746" t="s">
        <v>2841</v>
      </c>
      <c r="D2746" t="str">
        <f>RIGHT(tbStoricoOrdini[[#This Row],[ORDINE]],4)</f>
        <v>2743</v>
      </c>
      <c r="E2746" t="s">
        <v>25</v>
      </c>
      <c r="F2746" t="str">
        <f>VLOOKUP(tbStoricoOrdini[[#This Row],[CLIENTE]],tbClienti[],3,FALSE)</f>
        <v>Lombardia</v>
      </c>
      <c r="G2746" t="str">
        <f>VLOOKUP(tbStoricoOrdini[[#This Row],[CLIENTE]],tbClienti[],7,FALSE)</f>
        <v>CD</v>
      </c>
      <c r="H2746" t="s">
        <v>61</v>
      </c>
      <c r="I2746" t="str">
        <f>IF(LEFT(tbStoricoOrdini[[#This Row],[ARTICOLO]],3) = "COG","COG",LEFT(tbStoricoOrdini[[#This Row],[ARTICOLO]],FIND(" ",tbStoricoOrdini[[#This Row],[ARTICOLO]])-1))</f>
        <v>KLM</v>
      </c>
      <c r="J2746" t="str">
        <f>MID(tbStoricoOrdini[[#This Row],[ARTICOLO]],FIND(" ",tbStoricoOrdini[[#This Row],[ARTICOLO]])+1,4)</f>
        <v>5000</v>
      </c>
      <c r="K2746" t="str">
        <f>IFERROR(RIGHT(tbStoricoOrdini[[#This Row],[ARTICOLO]],LEN(tbStoricoOrdini[[#This Row],[ARTICOLO]])-FIND(" ",tbStoricoOrdini[[#This Row],[ARTICOLO]],FIND(" ",tbStoricoOrdini[[#This Row],[ARTICOLO]]) +1)),"")</f>
        <v>Medium</v>
      </c>
      <c r="L2746" s="3">
        <f>VLOOKUP(tbStoricoOrdini[[#This Row],[ARTICOLO]],tbArticoli[],2,FALSE)</f>
        <v>150</v>
      </c>
      <c r="M2746" s="22">
        <f>tbStoricoOrdini[[#This Row],[IMPORTO]]/tbStoricoOrdini[[#This Row],[PREZZO]]</f>
        <v>195.3</v>
      </c>
      <c r="N2746" t="s">
        <v>11</v>
      </c>
      <c r="O2746" s="8">
        <f>VLOOKUP(tbStoricoOrdini[[#This Row],[AGENTE]],tbAgenti[],2,FALSE)</f>
        <v>0.04</v>
      </c>
      <c r="P2746" s="2">
        <v>29295</v>
      </c>
      <c r="Q2746" s="2">
        <f>tbStoricoOrdini[[#This Row],[IMPORTO]]*tbStoricoOrdini[[#This Row],[% COMM.]]</f>
        <v>1171.8</v>
      </c>
      <c r="R2746" s="2">
        <f>tbStoricoOrdini[[#This Row],[TOT. COMM.]]+tbStoricoOrdini[[#This Row],[IMPORTO]]</f>
        <v>30466.799999999999</v>
      </c>
    </row>
    <row r="2747" spans="1:18">
      <c r="A2747" s="1">
        <v>43922</v>
      </c>
      <c r="B2747" s="7">
        <f>MONTH(tbStoricoOrdini[[#This Row],[DATA]])</f>
        <v>4</v>
      </c>
      <c r="C2747" t="s">
        <v>2842</v>
      </c>
      <c r="D2747" t="str">
        <f>RIGHT(tbStoricoOrdini[[#This Row],[ORDINE]],4)</f>
        <v>2744</v>
      </c>
      <c r="E2747" t="s">
        <v>25</v>
      </c>
      <c r="F2747" t="str">
        <f>VLOOKUP(tbStoricoOrdini[[#This Row],[CLIENTE]],tbClienti[],3,FALSE)</f>
        <v>Lombardia</v>
      </c>
      <c r="G2747" t="str">
        <f>VLOOKUP(tbStoricoOrdini[[#This Row],[CLIENTE]],tbClienti[],7,FALSE)</f>
        <v>CD</v>
      </c>
      <c r="H2747" t="s">
        <v>61</v>
      </c>
      <c r="I2747" t="str">
        <f>IF(LEFT(tbStoricoOrdini[[#This Row],[ARTICOLO]],3) = "COG","COG",LEFT(tbStoricoOrdini[[#This Row],[ARTICOLO]],FIND(" ",tbStoricoOrdini[[#This Row],[ARTICOLO]])-1))</f>
        <v>KLM</v>
      </c>
      <c r="J2747" t="str">
        <f>MID(tbStoricoOrdini[[#This Row],[ARTICOLO]],FIND(" ",tbStoricoOrdini[[#This Row],[ARTICOLO]])+1,4)</f>
        <v>5000</v>
      </c>
      <c r="K2747" t="str">
        <f>IFERROR(RIGHT(tbStoricoOrdini[[#This Row],[ARTICOLO]],LEN(tbStoricoOrdini[[#This Row],[ARTICOLO]])-FIND(" ",tbStoricoOrdini[[#This Row],[ARTICOLO]],FIND(" ",tbStoricoOrdini[[#This Row],[ARTICOLO]]) +1)),"")</f>
        <v>Medium</v>
      </c>
      <c r="L2747" s="3">
        <f>VLOOKUP(tbStoricoOrdini[[#This Row],[ARTICOLO]],tbArticoli[],2,FALSE)</f>
        <v>150</v>
      </c>
      <c r="M2747" s="22">
        <f>tbStoricoOrdini[[#This Row],[IMPORTO]]/tbStoricoOrdini[[#This Row],[PREZZO]]</f>
        <v>180.65333333333334</v>
      </c>
      <c r="N2747" t="s">
        <v>8</v>
      </c>
      <c r="O2747" s="8">
        <f>VLOOKUP(tbStoricoOrdini[[#This Row],[AGENTE]],tbAgenti[],2,FALSE)</f>
        <v>0.05</v>
      </c>
      <c r="P2747" s="2">
        <v>27098</v>
      </c>
      <c r="Q2747" s="2">
        <f>tbStoricoOrdini[[#This Row],[IMPORTO]]*tbStoricoOrdini[[#This Row],[% COMM.]]</f>
        <v>1354.9</v>
      </c>
      <c r="R2747" s="2">
        <f>tbStoricoOrdini[[#This Row],[TOT. COMM.]]+tbStoricoOrdini[[#This Row],[IMPORTO]]</f>
        <v>28452.9</v>
      </c>
    </row>
    <row r="2748" spans="1:18">
      <c r="A2748" s="1">
        <v>43922</v>
      </c>
      <c r="B2748" s="7">
        <f>MONTH(tbStoricoOrdini[[#This Row],[DATA]])</f>
        <v>4</v>
      </c>
      <c r="C2748" t="s">
        <v>2843</v>
      </c>
      <c r="D2748" t="str">
        <f>RIGHT(tbStoricoOrdini[[#This Row],[ORDINE]],4)</f>
        <v>2745</v>
      </c>
      <c r="E2748" t="s">
        <v>25</v>
      </c>
      <c r="F2748" t="str">
        <f>VLOOKUP(tbStoricoOrdini[[#This Row],[CLIENTE]],tbClienti[],3,FALSE)</f>
        <v>Lombardia</v>
      </c>
      <c r="G2748" t="str">
        <f>VLOOKUP(tbStoricoOrdini[[#This Row],[CLIENTE]],tbClienti[],7,FALSE)</f>
        <v>CD</v>
      </c>
      <c r="H2748" t="s">
        <v>61</v>
      </c>
      <c r="I2748" t="str">
        <f>IF(LEFT(tbStoricoOrdini[[#This Row],[ARTICOLO]],3) = "COG","COG",LEFT(tbStoricoOrdini[[#This Row],[ARTICOLO]],FIND(" ",tbStoricoOrdini[[#This Row],[ARTICOLO]])-1))</f>
        <v>KLM</v>
      </c>
      <c r="J2748" t="str">
        <f>MID(tbStoricoOrdini[[#This Row],[ARTICOLO]],FIND(" ",tbStoricoOrdini[[#This Row],[ARTICOLO]])+1,4)</f>
        <v>5000</v>
      </c>
      <c r="K2748" t="str">
        <f>IFERROR(RIGHT(tbStoricoOrdini[[#This Row],[ARTICOLO]],LEN(tbStoricoOrdini[[#This Row],[ARTICOLO]])-FIND(" ",tbStoricoOrdini[[#This Row],[ARTICOLO]],FIND(" ",tbStoricoOrdini[[#This Row],[ARTICOLO]]) +1)),"")</f>
        <v>Medium</v>
      </c>
      <c r="L2748" s="3">
        <f>VLOOKUP(tbStoricoOrdini[[#This Row],[ARTICOLO]],tbArticoli[],2,FALSE)</f>
        <v>150</v>
      </c>
      <c r="M2748" s="22">
        <f>tbStoricoOrdini[[#This Row],[IMPORTO]]/tbStoricoOrdini[[#This Row],[PREZZO]]</f>
        <v>19.973333333333333</v>
      </c>
      <c r="N2748" t="s">
        <v>12</v>
      </c>
      <c r="O2748" s="8">
        <f>VLOOKUP(tbStoricoOrdini[[#This Row],[AGENTE]],tbAgenti[],2,FALSE)</f>
        <v>0.05</v>
      </c>
      <c r="P2748" s="2">
        <v>2996</v>
      </c>
      <c r="Q2748" s="2">
        <f>tbStoricoOrdini[[#This Row],[IMPORTO]]*tbStoricoOrdini[[#This Row],[% COMM.]]</f>
        <v>149.80000000000001</v>
      </c>
      <c r="R2748" s="2">
        <f>tbStoricoOrdini[[#This Row],[TOT. COMM.]]+tbStoricoOrdini[[#This Row],[IMPORTO]]</f>
        <v>3145.8</v>
      </c>
    </row>
    <row r="2749" spans="1:18">
      <c r="A2749" s="1">
        <v>43922</v>
      </c>
      <c r="B2749" s="7">
        <f>MONTH(tbStoricoOrdini[[#This Row],[DATA]])</f>
        <v>4</v>
      </c>
      <c r="C2749" t="s">
        <v>2844</v>
      </c>
      <c r="D2749" t="str">
        <f>RIGHT(tbStoricoOrdini[[#This Row],[ORDINE]],4)</f>
        <v>2746</v>
      </c>
      <c r="E2749" t="s">
        <v>25</v>
      </c>
      <c r="F2749" t="str">
        <f>VLOOKUP(tbStoricoOrdini[[#This Row],[CLIENTE]],tbClienti[],3,FALSE)</f>
        <v>Lombardia</v>
      </c>
      <c r="G2749" t="str">
        <f>VLOOKUP(tbStoricoOrdini[[#This Row],[CLIENTE]],tbClienti[],7,FALSE)</f>
        <v>CD</v>
      </c>
      <c r="H2749" t="s">
        <v>61</v>
      </c>
      <c r="I2749" t="str">
        <f>IF(LEFT(tbStoricoOrdini[[#This Row],[ARTICOLO]],3) = "COG","COG",LEFT(tbStoricoOrdini[[#This Row],[ARTICOLO]],FIND(" ",tbStoricoOrdini[[#This Row],[ARTICOLO]])-1))</f>
        <v>KLM</v>
      </c>
      <c r="J2749" t="str">
        <f>MID(tbStoricoOrdini[[#This Row],[ARTICOLO]],FIND(" ",tbStoricoOrdini[[#This Row],[ARTICOLO]])+1,4)</f>
        <v>5000</v>
      </c>
      <c r="K2749" t="str">
        <f>IFERROR(RIGHT(tbStoricoOrdini[[#This Row],[ARTICOLO]],LEN(tbStoricoOrdini[[#This Row],[ARTICOLO]])-FIND(" ",tbStoricoOrdini[[#This Row],[ARTICOLO]],FIND(" ",tbStoricoOrdini[[#This Row],[ARTICOLO]]) +1)),"")</f>
        <v>Medium</v>
      </c>
      <c r="L2749" s="3">
        <f>VLOOKUP(tbStoricoOrdini[[#This Row],[ARTICOLO]],tbArticoli[],2,FALSE)</f>
        <v>150</v>
      </c>
      <c r="M2749" s="22">
        <f>tbStoricoOrdini[[#This Row],[IMPORTO]]/tbStoricoOrdini[[#This Row],[PREZZO]]</f>
        <v>796.89333333333332</v>
      </c>
      <c r="N2749" t="s">
        <v>9</v>
      </c>
      <c r="O2749" s="8">
        <f>VLOOKUP(tbStoricoOrdini[[#This Row],[AGENTE]],tbAgenti[],2,FALSE)</f>
        <v>0.05</v>
      </c>
      <c r="P2749" s="2">
        <v>119534</v>
      </c>
      <c r="Q2749" s="2">
        <f>tbStoricoOrdini[[#This Row],[IMPORTO]]*tbStoricoOrdini[[#This Row],[% COMM.]]</f>
        <v>5976.7000000000007</v>
      </c>
      <c r="R2749" s="2">
        <f>tbStoricoOrdini[[#This Row],[TOT. COMM.]]+tbStoricoOrdini[[#This Row],[IMPORTO]]</f>
        <v>125510.7</v>
      </c>
    </row>
    <row r="2750" spans="1:18">
      <c r="A2750" s="1">
        <v>43922</v>
      </c>
      <c r="B2750" s="7">
        <f>MONTH(tbStoricoOrdini[[#This Row],[DATA]])</f>
        <v>4</v>
      </c>
      <c r="C2750" t="s">
        <v>2845</v>
      </c>
      <c r="D2750" t="str">
        <f>RIGHT(tbStoricoOrdini[[#This Row],[ORDINE]],4)</f>
        <v>2747</v>
      </c>
      <c r="E2750" t="s">
        <v>25</v>
      </c>
      <c r="F2750" t="str">
        <f>VLOOKUP(tbStoricoOrdini[[#This Row],[CLIENTE]],tbClienti[],3,FALSE)</f>
        <v>Lombardia</v>
      </c>
      <c r="G2750" t="str">
        <f>VLOOKUP(tbStoricoOrdini[[#This Row],[CLIENTE]],tbClienti[],7,FALSE)</f>
        <v>CD</v>
      </c>
      <c r="H2750" t="s">
        <v>79</v>
      </c>
      <c r="I2750" t="str">
        <f>IF(LEFT(tbStoricoOrdini[[#This Row],[ARTICOLO]],3) = "COG","COG",LEFT(tbStoricoOrdini[[#This Row],[ARTICOLO]],FIND(" ",tbStoricoOrdini[[#This Row],[ARTICOLO]])-1))</f>
        <v>COG</v>
      </c>
      <c r="J2750" t="str">
        <f>MID(tbStoricoOrdini[[#This Row],[ARTICOLO]],FIND(" ",tbStoricoOrdini[[#This Row],[ARTICOLO]])+1,4)</f>
        <v>4000</v>
      </c>
      <c r="K2750" t="str">
        <f>IFERROR(RIGHT(tbStoricoOrdini[[#This Row],[ARTICOLO]],LEN(tbStoricoOrdini[[#This Row],[ARTICOLO]])-FIND(" ",tbStoricoOrdini[[#This Row],[ARTICOLO]],FIND(" ",tbStoricoOrdini[[#This Row],[ARTICOLO]]) +1)),"")</f>
        <v>Plus</v>
      </c>
      <c r="L2750" s="3">
        <f>VLOOKUP(tbStoricoOrdini[[#This Row],[ARTICOLO]],tbArticoli[],2,FALSE)</f>
        <v>240</v>
      </c>
      <c r="M2750" s="22">
        <f>tbStoricoOrdini[[#This Row],[IMPORTO]]/tbStoricoOrdini[[#This Row],[PREZZO]]</f>
        <v>5.0583333333333336</v>
      </c>
      <c r="N2750" t="s">
        <v>10</v>
      </c>
      <c r="O2750" s="8">
        <f>VLOOKUP(tbStoricoOrdini[[#This Row],[AGENTE]],tbAgenti[],2,FALSE)</f>
        <v>3.6999999999999998E-2</v>
      </c>
      <c r="P2750" s="2">
        <v>1214</v>
      </c>
      <c r="Q2750" s="2">
        <f>tbStoricoOrdini[[#This Row],[IMPORTO]]*tbStoricoOrdini[[#This Row],[% COMM.]]</f>
        <v>44.917999999999999</v>
      </c>
      <c r="R2750" s="2">
        <f>tbStoricoOrdini[[#This Row],[TOT. COMM.]]+tbStoricoOrdini[[#This Row],[IMPORTO]]</f>
        <v>1258.9179999999999</v>
      </c>
    </row>
    <row r="2751" spans="1:18">
      <c r="A2751" s="1">
        <v>43922</v>
      </c>
      <c r="B2751" s="7">
        <f>MONTH(tbStoricoOrdini[[#This Row],[DATA]])</f>
        <v>4</v>
      </c>
      <c r="C2751" t="s">
        <v>2846</v>
      </c>
      <c r="D2751" t="str">
        <f>RIGHT(tbStoricoOrdini[[#This Row],[ORDINE]],4)</f>
        <v>2748</v>
      </c>
      <c r="E2751" t="s">
        <v>25</v>
      </c>
      <c r="F2751" t="str">
        <f>VLOOKUP(tbStoricoOrdini[[#This Row],[CLIENTE]],tbClienti[],3,FALSE)</f>
        <v>Lombardia</v>
      </c>
      <c r="G2751" t="str">
        <f>VLOOKUP(tbStoricoOrdini[[#This Row],[CLIENTE]],tbClienti[],7,FALSE)</f>
        <v>CD</v>
      </c>
      <c r="H2751" t="s">
        <v>79</v>
      </c>
      <c r="I2751" t="str">
        <f>IF(LEFT(tbStoricoOrdini[[#This Row],[ARTICOLO]],3) = "COG","COG",LEFT(tbStoricoOrdini[[#This Row],[ARTICOLO]],FIND(" ",tbStoricoOrdini[[#This Row],[ARTICOLO]])-1))</f>
        <v>COG</v>
      </c>
      <c r="J2751" t="str">
        <f>MID(tbStoricoOrdini[[#This Row],[ARTICOLO]],FIND(" ",tbStoricoOrdini[[#This Row],[ARTICOLO]])+1,4)</f>
        <v>4000</v>
      </c>
      <c r="K2751" t="str">
        <f>IFERROR(RIGHT(tbStoricoOrdini[[#This Row],[ARTICOLO]],LEN(tbStoricoOrdini[[#This Row],[ARTICOLO]])-FIND(" ",tbStoricoOrdini[[#This Row],[ARTICOLO]],FIND(" ",tbStoricoOrdini[[#This Row],[ARTICOLO]]) +1)),"")</f>
        <v>Plus</v>
      </c>
      <c r="L2751" s="3">
        <f>VLOOKUP(tbStoricoOrdini[[#This Row],[ARTICOLO]],tbArticoli[],2,FALSE)</f>
        <v>240</v>
      </c>
      <c r="M2751" s="22">
        <f>tbStoricoOrdini[[#This Row],[IMPORTO]]/tbStoricoOrdini[[#This Row],[PREZZO]]</f>
        <v>75.933333333333337</v>
      </c>
      <c r="N2751" t="s">
        <v>8</v>
      </c>
      <c r="O2751" s="8">
        <f>VLOOKUP(tbStoricoOrdini[[#This Row],[AGENTE]],tbAgenti[],2,FALSE)</f>
        <v>0.05</v>
      </c>
      <c r="P2751" s="2">
        <v>18224</v>
      </c>
      <c r="Q2751" s="2">
        <f>tbStoricoOrdini[[#This Row],[IMPORTO]]*tbStoricoOrdini[[#This Row],[% COMM.]]</f>
        <v>911.2</v>
      </c>
      <c r="R2751" s="2">
        <f>tbStoricoOrdini[[#This Row],[TOT. COMM.]]+tbStoricoOrdini[[#This Row],[IMPORTO]]</f>
        <v>19135.2</v>
      </c>
    </row>
    <row r="2752" spans="1:18">
      <c r="A2752" s="1">
        <v>43922</v>
      </c>
      <c r="B2752" s="7">
        <f>MONTH(tbStoricoOrdini[[#This Row],[DATA]])</f>
        <v>4</v>
      </c>
      <c r="C2752" t="s">
        <v>2847</v>
      </c>
      <c r="D2752" t="str">
        <f>RIGHT(tbStoricoOrdini[[#This Row],[ORDINE]],4)</f>
        <v>2749</v>
      </c>
      <c r="E2752" t="s">
        <v>25</v>
      </c>
      <c r="F2752" t="str">
        <f>VLOOKUP(tbStoricoOrdini[[#This Row],[CLIENTE]],tbClienti[],3,FALSE)</f>
        <v>Lombardia</v>
      </c>
      <c r="G2752" t="str">
        <f>VLOOKUP(tbStoricoOrdini[[#This Row],[CLIENTE]],tbClienti[],7,FALSE)</f>
        <v>CD</v>
      </c>
      <c r="H2752" t="s">
        <v>79</v>
      </c>
      <c r="I2752" t="str">
        <f>IF(LEFT(tbStoricoOrdini[[#This Row],[ARTICOLO]],3) = "COG","COG",LEFT(tbStoricoOrdini[[#This Row],[ARTICOLO]],FIND(" ",tbStoricoOrdini[[#This Row],[ARTICOLO]])-1))</f>
        <v>COG</v>
      </c>
      <c r="J2752" t="str">
        <f>MID(tbStoricoOrdini[[#This Row],[ARTICOLO]],FIND(" ",tbStoricoOrdini[[#This Row],[ARTICOLO]])+1,4)</f>
        <v>4000</v>
      </c>
      <c r="K2752" t="str">
        <f>IFERROR(RIGHT(tbStoricoOrdini[[#This Row],[ARTICOLO]],LEN(tbStoricoOrdini[[#This Row],[ARTICOLO]])-FIND(" ",tbStoricoOrdini[[#This Row],[ARTICOLO]],FIND(" ",tbStoricoOrdini[[#This Row],[ARTICOLO]]) +1)),"")</f>
        <v>Plus</v>
      </c>
      <c r="L2752" s="3">
        <f>VLOOKUP(tbStoricoOrdini[[#This Row],[ARTICOLO]],tbArticoli[],2,FALSE)</f>
        <v>240</v>
      </c>
      <c r="M2752" s="22">
        <f>tbStoricoOrdini[[#This Row],[IMPORTO]]/tbStoricoOrdini[[#This Row],[PREZZO]]</f>
        <v>13.695833333333333</v>
      </c>
      <c r="N2752" t="s">
        <v>12</v>
      </c>
      <c r="O2752" s="8">
        <f>VLOOKUP(tbStoricoOrdini[[#This Row],[AGENTE]],tbAgenti[],2,FALSE)</f>
        <v>0.05</v>
      </c>
      <c r="P2752" s="2">
        <v>3287</v>
      </c>
      <c r="Q2752" s="2">
        <f>tbStoricoOrdini[[#This Row],[IMPORTO]]*tbStoricoOrdini[[#This Row],[% COMM.]]</f>
        <v>164.35000000000002</v>
      </c>
      <c r="R2752" s="2">
        <f>tbStoricoOrdini[[#This Row],[TOT. COMM.]]+tbStoricoOrdini[[#This Row],[IMPORTO]]</f>
        <v>3451.35</v>
      </c>
    </row>
    <row r="2753" spans="1:18">
      <c r="A2753" s="1">
        <v>43922</v>
      </c>
      <c r="B2753" s="7">
        <f>MONTH(tbStoricoOrdini[[#This Row],[DATA]])</f>
        <v>4</v>
      </c>
      <c r="C2753" t="s">
        <v>2848</v>
      </c>
      <c r="D2753" t="str">
        <f>RIGHT(tbStoricoOrdini[[#This Row],[ORDINE]],4)</f>
        <v>2750</v>
      </c>
      <c r="E2753" t="s">
        <v>25</v>
      </c>
      <c r="F2753" t="str">
        <f>VLOOKUP(tbStoricoOrdini[[#This Row],[CLIENTE]],tbClienti[],3,FALSE)</f>
        <v>Lombardia</v>
      </c>
      <c r="G2753" t="str">
        <f>VLOOKUP(tbStoricoOrdini[[#This Row],[CLIENTE]],tbClienti[],7,FALSE)</f>
        <v>CD</v>
      </c>
      <c r="H2753" t="s">
        <v>79</v>
      </c>
      <c r="I2753" t="str">
        <f>IF(LEFT(tbStoricoOrdini[[#This Row],[ARTICOLO]],3) = "COG","COG",LEFT(tbStoricoOrdini[[#This Row],[ARTICOLO]],FIND(" ",tbStoricoOrdini[[#This Row],[ARTICOLO]])-1))</f>
        <v>COG</v>
      </c>
      <c r="J2753" t="str">
        <f>MID(tbStoricoOrdini[[#This Row],[ARTICOLO]],FIND(" ",tbStoricoOrdini[[#This Row],[ARTICOLO]])+1,4)</f>
        <v>4000</v>
      </c>
      <c r="K2753" t="str">
        <f>IFERROR(RIGHT(tbStoricoOrdini[[#This Row],[ARTICOLO]],LEN(tbStoricoOrdini[[#This Row],[ARTICOLO]])-FIND(" ",tbStoricoOrdini[[#This Row],[ARTICOLO]],FIND(" ",tbStoricoOrdini[[#This Row],[ARTICOLO]]) +1)),"")</f>
        <v>Plus</v>
      </c>
      <c r="L2753" s="3">
        <f>VLOOKUP(tbStoricoOrdini[[#This Row],[ARTICOLO]],tbArticoli[],2,FALSE)</f>
        <v>240</v>
      </c>
      <c r="M2753" s="22">
        <f>tbStoricoOrdini[[#This Row],[IMPORTO]]/tbStoricoOrdini[[#This Row],[PREZZO]]</f>
        <v>1.6916666666666667</v>
      </c>
      <c r="N2753" t="s">
        <v>9</v>
      </c>
      <c r="O2753" s="8">
        <f>VLOOKUP(tbStoricoOrdini[[#This Row],[AGENTE]],tbAgenti[],2,FALSE)</f>
        <v>0.05</v>
      </c>
      <c r="P2753" s="2">
        <v>406</v>
      </c>
      <c r="Q2753" s="2">
        <f>tbStoricoOrdini[[#This Row],[IMPORTO]]*tbStoricoOrdini[[#This Row],[% COMM.]]</f>
        <v>20.3</v>
      </c>
      <c r="R2753" s="2">
        <f>tbStoricoOrdini[[#This Row],[TOT. COMM.]]+tbStoricoOrdini[[#This Row],[IMPORTO]]</f>
        <v>426.3</v>
      </c>
    </row>
    <row r="2754" spans="1:18">
      <c r="A2754" s="1">
        <v>43922</v>
      </c>
      <c r="B2754" s="7">
        <f>MONTH(tbStoricoOrdini[[#This Row],[DATA]])</f>
        <v>4</v>
      </c>
      <c r="C2754" t="s">
        <v>2849</v>
      </c>
      <c r="D2754" t="str">
        <f>RIGHT(tbStoricoOrdini[[#This Row],[ORDINE]],4)</f>
        <v>2751</v>
      </c>
      <c r="E2754" t="s">
        <v>25</v>
      </c>
      <c r="F2754" t="str">
        <f>VLOOKUP(tbStoricoOrdini[[#This Row],[CLIENTE]],tbClienti[],3,FALSE)</f>
        <v>Lombardia</v>
      </c>
      <c r="G2754" t="str">
        <f>VLOOKUP(tbStoricoOrdini[[#This Row],[CLIENTE]],tbClienti[],7,FALSE)</f>
        <v>CD</v>
      </c>
      <c r="H2754" t="s">
        <v>60</v>
      </c>
      <c r="I2754" t="str">
        <f>IF(LEFT(tbStoricoOrdini[[#This Row],[ARTICOLO]],3) = "COG","COG",LEFT(tbStoricoOrdini[[#This Row],[ARTICOLO]],FIND(" ",tbStoricoOrdini[[#This Row],[ARTICOLO]])-1))</f>
        <v>KLM</v>
      </c>
      <c r="J2754" t="str">
        <f>MID(tbStoricoOrdini[[#This Row],[ARTICOLO]],FIND(" ",tbStoricoOrdini[[#This Row],[ARTICOLO]])+1,4)</f>
        <v>5000</v>
      </c>
      <c r="K2754" t="str">
        <f>IFERROR(RIGHT(tbStoricoOrdini[[#This Row],[ARTICOLO]],LEN(tbStoricoOrdini[[#This Row],[ARTICOLO]])-FIND(" ",tbStoricoOrdini[[#This Row],[ARTICOLO]],FIND(" ",tbStoricoOrdini[[#This Row],[ARTICOLO]]) +1)),"")</f>
        <v>Plus</v>
      </c>
      <c r="L2754" s="3">
        <f>VLOOKUP(tbStoricoOrdini[[#This Row],[ARTICOLO]],tbArticoli[],2,FALSE)</f>
        <v>175</v>
      </c>
      <c r="M2754" s="22">
        <f>tbStoricoOrdini[[#This Row],[IMPORTO]]/tbStoricoOrdini[[#This Row],[PREZZO]]</f>
        <v>8.9428571428571431</v>
      </c>
      <c r="N2754" t="s">
        <v>10</v>
      </c>
      <c r="O2754" s="8">
        <f>VLOOKUP(tbStoricoOrdini[[#This Row],[AGENTE]],tbAgenti[],2,FALSE)</f>
        <v>3.6999999999999998E-2</v>
      </c>
      <c r="P2754" s="2">
        <v>1565</v>
      </c>
      <c r="Q2754" s="2">
        <f>tbStoricoOrdini[[#This Row],[IMPORTO]]*tbStoricoOrdini[[#This Row],[% COMM.]]</f>
        <v>57.904999999999994</v>
      </c>
      <c r="R2754" s="2">
        <f>tbStoricoOrdini[[#This Row],[TOT. COMM.]]+tbStoricoOrdini[[#This Row],[IMPORTO]]</f>
        <v>1622.905</v>
      </c>
    </row>
    <row r="2755" spans="1:18">
      <c r="A2755" s="1">
        <v>43922</v>
      </c>
      <c r="B2755" s="7">
        <f>MONTH(tbStoricoOrdini[[#This Row],[DATA]])</f>
        <v>4</v>
      </c>
      <c r="C2755" t="s">
        <v>2850</v>
      </c>
      <c r="D2755" t="str">
        <f>RIGHT(tbStoricoOrdini[[#This Row],[ORDINE]],4)</f>
        <v>2752</v>
      </c>
      <c r="E2755" t="s">
        <v>25</v>
      </c>
      <c r="F2755" t="str">
        <f>VLOOKUP(tbStoricoOrdini[[#This Row],[CLIENTE]],tbClienti[],3,FALSE)</f>
        <v>Lombardia</v>
      </c>
      <c r="G2755" t="str">
        <f>VLOOKUP(tbStoricoOrdini[[#This Row],[CLIENTE]],tbClienti[],7,FALSE)</f>
        <v>CD</v>
      </c>
      <c r="H2755" t="s">
        <v>60</v>
      </c>
      <c r="I2755" t="str">
        <f>IF(LEFT(tbStoricoOrdini[[#This Row],[ARTICOLO]],3) = "COG","COG",LEFT(tbStoricoOrdini[[#This Row],[ARTICOLO]],FIND(" ",tbStoricoOrdini[[#This Row],[ARTICOLO]])-1))</f>
        <v>KLM</v>
      </c>
      <c r="J2755" t="str">
        <f>MID(tbStoricoOrdini[[#This Row],[ARTICOLO]],FIND(" ",tbStoricoOrdini[[#This Row],[ARTICOLO]])+1,4)</f>
        <v>5000</v>
      </c>
      <c r="K2755" t="str">
        <f>IFERROR(RIGHT(tbStoricoOrdini[[#This Row],[ARTICOLO]],LEN(tbStoricoOrdini[[#This Row],[ARTICOLO]])-FIND(" ",tbStoricoOrdini[[#This Row],[ARTICOLO]],FIND(" ",tbStoricoOrdini[[#This Row],[ARTICOLO]]) +1)),"")</f>
        <v>Plus</v>
      </c>
      <c r="L2755" s="3">
        <f>VLOOKUP(tbStoricoOrdini[[#This Row],[ARTICOLO]],tbArticoli[],2,FALSE)</f>
        <v>175</v>
      </c>
      <c r="M2755" s="22">
        <f>tbStoricoOrdini[[#This Row],[IMPORTO]]/tbStoricoOrdini[[#This Row],[PREZZO]]</f>
        <v>130.93714285714285</v>
      </c>
      <c r="N2755" t="s">
        <v>8</v>
      </c>
      <c r="O2755" s="8">
        <f>VLOOKUP(tbStoricoOrdini[[#This Row],[AGENTE]],tbAgenti[],2,FALSE)</f>
        <v>0.05</v>
      </c>
      <c r="P2755" s="2">
        <v>22914</v>
      </c>
      <c r="Q2755" s="2">
        <f>tbStoricoOrdini[[#This Row],[IMPORTO]]*tbStoricoOrdini[[#This Row],[% COMM.]]</f>
        <v>1145.7</v>
      </c>
      <c r="R2755" s="2">
        <f>tbStoricoOrdini[[#This Row],[TOT. COMM.]]+tbStoricoOrdini[[#This Row],[IMPORTO]]</f>
        <v>24059.7</v>
      </c>
    </row>
    <row r="2756" spans="1:18">
      <c r="A2756" s="1">
        <v>43922</v>
      </c>
      <c r="B2756" s="7">
        <f>MONTH(tbStoricoOrdini[[#This Row],[DATA]])</f>
        <v>4</v>
      </c>
      <c r="C2756" t="s">
        <v>2851</v>
      </c>
      <c r="D2756" t="str">
        <f>RIGHT(tbStoricoOrdini[[#This Row],[ORDINE]],4)</f>
        <v>2753</v>
      </c>
      <c r="E2756" t="s">
        <v>25</v>
      </c>
      <c r="F2756" t="str">
        <f>VLOOKUP(tbStoricoOrdini[[#This Row],[CLIENTE]],tbClienti[],3,FALSE)</f>
        <v>Lombardia</v>
      </c>
      <c r="G2756" t="str">
        <f>VLOOKUP(tbStoricoOrdini[[#This Row],[CLIENTE]],tbClienti[],7,FALSE)</f>
        <v>CD</v>
      </c>
      <c r="H2756" t="s">
        <v>60</v>
      </c>
      <c r="I2756" t="str">
        <f>IF(LEFT(tbStoricoOrdini[[#This Row],[ARTICOLO]],3) = "COG","COG",LEFT(tbStoricoOrdini[[#This Row],[ARTICOLO]],FIND(" ",tbStoricoOrdini[[#This Row],[ARTICOLO]])-1))</f>
        <v>KLM</v>
      </c>
      <c r="J2756" t="str">
        <f>MID(tbStoricoOrdini[[#This Row],[ARTICOLO]],FIND(" ",tbStoricoOrdini[[#This Row],[ARTICOLO]])+1,4)</f>
        <v>5000</v>
      </c>
      <c r="K2756" t="str">
        <f>IFERROR(RIGHT(tbStoricoOrdini[[#This Row],[ARTICOLO]],LEN(tbStoricoOrdini[[#This Row],[ARTICOLO]])-FIND(" ",tbStoricoOrdini[[#This Row],[ARTICOLO]],FIND(" ",tbStoricoOrdini[[#This Row],[ARTICOLO]]) +1)),"")</f>
        <v>Plus</v>
      </c>
      <c r="L2756" s="3">
        <f>VLOOKUP(tbStoricoOrdini[[#This Row],[ARTICOLO]],tbArticoli[],2,FALSE)</f>
        <v>175</v>
      </c>
      <c r="M2756" s="22">
        <f>tbStoricoOrdini[[#This Row],[IMPORTO]]/tbStoricoOrdini[[#This Row],[PREZZO]]</f>
        <v>0.66285714285714281</v>
      </c>
      <c r="N2756" t="s">
        <v>12</v>
      </c>
      <c r="O2756" s="8">
        <f>VLOOKUP(tbStoricoOrdini[[#This Row],[AGENTE]],tbAgenti[],2,FALSE)</f>
        <v>0.05</v>
      </c>
      <c r="P2756" s="2">
        <v>116</v>
      </c>
      <c r="Q2756" s="2">
        <f>tbStoricoOrdini[[#This Row],[IMPORTO]]*tbStoricoOrdini[[#This Row],[% COMM.]]</f>
        <v>5.8000000000000007</v>
      </c>
      <c r="R2756" s="2">
        <f>tbStoricoOrdini[[#This Row],[TOT. COMM.]]+tbStoricoOrdini[[#This Row],[IMPORTO]]</f>
        <v>121.8</v>
      </c>
    </row>
    <row r="2757" spans="1:18">
      <c r="A2757" s="1">
        <v>43922</v>
      </c>
      <c r="B2757" s="7">
        <f>MONTH(tbStoricoOrdini[[#This Row],[DATA]])</f>
        <v>4</v>
      </c>
      <c r="C2757" t="s">
        <v>2852</v>
      </c>
      <c r="D2757" t="str">
        <f>RIGHT(tbStoricoOrdini[[#This Row],[ORDINE]],4)</f>
        <v>2754</v>
      </c>
      <c r="E2757" t="s">
        <v>25</v>
      </c>
      <c r="F2757" t="str">
        <f>VLOOKUP(tbStoricoOrdini[[#This Row],[CLIENTE]],tbClienti[],3,FALSE)</f>
        <v>Lombardia</v>
      </c>
      <c r="G2757" t="str">
        <f>VLOOKUP(tbStoricoOrdini[[#This Row],[CLIENTE]],tbClienti[],7,FALSE)</f>
        <v>CD</v>
      </c>
      <c r="H2757" t="s">
        <v>60</v>
      </c>
      <c r="I2757" t="str">
        <f>IF(LEFT(tbStoricoOrdini[[#This Row],[ARTICOLO]],3) = "COG","COG",LEFT(tbStoricoOrdini[[#This Row],[ARTICOLO]],FIND(" ",tbStoricoOrdini[[#This Row],[ARTICOLO]])-1))</f>
        <v>KLM</v>
      </c>
      <c r="J2757" t="str">
        <f>MID(tbStoricoOrdini[[#This Row],[ARTICOLO]],FIND(" ",tbStoricoOrdini[[#This Row],[ARTICOLO]])+1,4)</f>
        <v>5000</v>
      </c>
      <c r="K2757" t="str">
        <f>IFERROR(RIGHT(tbStoricoOrdini[[#This Row],[ARTICOLO]],LEN(tbStoricoOrdini[[#This Row],[ARTICOLO]])-FIND(" ",tbStoricoOrdini[[#This Row],[ARTICOLO]],FIND(" ",tbStoricoOrdini[[#This Row],[ARTICOLO]]) +1)),"")</f>
        <v>Plus</v>
      </c>
      <c r="L2757" s="3">
        <f>VLOOKUP(tbStoricoOrdini[[#This Row],[ARTICOLO]],tbArticoli[],2,FALSE)</f>
        <v>175</v>
      </c>
      <c r="M2757" s="22">
        <f>tbStoricoOrdini[[#This Row],[IMPORTO]]/tbStoricoOrdini[[#This Row],[PREZZO]]</f>
        <v>2.4285714285714284</v>
      </c>
      <c r="N2757" t="s">
        <v>9</v>
      </c>
      <c r="O2757" s="8">
        <f>VLOOKUP(tbStoricoOrdini[[#This Row],[AGENTE]],tbAgenti[],2,FALSE)</f>
        <v>0.05</v>
      </c>
      <c r="P2757" s="2">
        <v>425</v>
      </c>
      <c r="Q2757" s="2">
        <f>tbStoricoOrdini[[#This Row],[IMPORTO]]*tbStoricoOrdini[[#This Row],[% COMM.]]</f>
        <v>21.25</v>
      </c>
      <c r="R2757" s="2">
        <f>tbStoricoOrdini[[#This Row],[TOT. COMM.]]+tbStoricoOrdini[[#This Row],[IMPORTO]]</f>
        <v>446.25</v>
      </c>
    </row>
    <row r="2758" spans="1:18">
      <c r="A2758" s="1">
        <v>43922</v>
      </c>
      <c r="B2758" s="7">
        <f>MONTH(tbStoricoOrdini[[#This Row],[DATA]])</f>
        <v>4</v>
      </c>
      <c r="C2758" t="s">
        <v>2853</v>
      </c>
      <c r="D2758" t="str">
        <f>RIGHT(tbStoricoOrdini[[#This Row],[ORDINE]],4)</f>
        <v>2755</v>
      </c>
      <c r="E2758" t="s">
        <v>25</v>
      </c>
      <c r="F2758" t="str">
        <f>VLOOKUP(tbStoricoOrdini[[#This Row],[CLIENTE]],tbClienti[],3,FALSE)</f>
        <v>Lombardia</v>
      </c>
      <c r="G2758" t="str">
        <f>VLOOKUP(tbStoricoOrdini[[#This Row],[CLIENTE]],tbClienti[],7,FALSE)</f>
        <v>CD</v>
      </c>
      <c r="H2758" t="s">
        <v>63</v>
      </c>
      <c r="I2758" t="str">
        <f>IF(LEFT(tbStoricoOrdini[[#This Row],[ARTICOLO]],3) = "COG","COG",LEFT(tbStoricoOrdini[[#This Row],[ARTICOLO]],FIND(" ",tbStoricoOrdini[[#This Row],[ARTICOLO]])-1))</f>
        <v>KLM</v>
      </c>
      <c r="J2758" t="str">
        <f>MID(tbStoricoOrdini[[#This Row],[ARTICOLO]],FIND(" ",tbStoricoOrdini[[#This Row],[ARTICOLO]])+1,4)</f>
        <v>3000</v>
      </c>
      <c r="K2758" t="str">
        <f>IFERROR(RIGHT(tbStoricoOrdini[[#This Row],[ARTICOLO]],LEN(tbStoricoOrdini[[#This Row],[ARTICOLO]])-FIND(" ",tbStoricoOrdini[[#This Row],[ARTICOLO]],FIND(" ",tbStoricoOrdini[[#This Row],[ARTICOLO]]) +1)),"")</f>
        <v>Plus</v>
      </c>
      <c r="L2758" s="3">
        <f>VLOOKUP(tbStoricoOrdini[[#This Row],[ARTICOLO]],tbArticoli[],2,FALSE)</f>
        <v>145</v>
      </c>
      <c r="M2758" s="22">
        <f>tbStoricoOrdini[[#This Row],[IMPORTO]]/tbStoricoOrdini[[#This Row],[PREZZO]]</f>
        <v>0.12413793103448276</v>
      </c>
      <c r="N2758" t="s">
        <v>10</v>
      </c>
      <c r="O2758" s="8">
        <f>VLOOKUP(tbStoricoOrdini[[#This Row],[AGENTE]],tbAgenti[],2,FALSE)</f>
        <v>3.6999999999999998E-2</v>
      </c>
      <c r="P2758" s="2">
        <v>18</v>
      </c>
      <c r="Q2758" s="2">
        <f>tbStoricoOrdini[[#This Row],[IMPORTO]]*tbStoricoOrdini[[#This Row],[% COMM.]]</f>
        <v>0.66599999999999993</v>
      </c>
      <c r="R2758" s="2">
        <f>tbStoricoOrdini[[#This Row],[TOT. COMM.]]+tbStoricoOrdini[[#This Row],[IMPORTO]]</f>
        <v>18.666</v>
      </c>
    </row>
    <row r="2759" spans="1:18">
      <c r="A2759" s="1">
        <v>43922</v>
      </c>
      <c r="B2759" s="7">
        <f>MONTH(tbStoricoOrdini[[#This Row],[DATA]])</f>
        <v>4</v>
      </c>
      <c r="C2759" t="s">
        <v>2854</v>
      </c>
      <c r="D2759" t="str">
        <f>RIGHT(tbStoricoOrdini[[#This Row],[ORDINE]],4)</f>
        <v>2756</v>
      </c>
      <c r="E2759" t="s">
        <v>25</v>
      </c>
      <c r="F2759" t="str">
        <f>VLOOKUP(tbStoricoOrdini[[#This Row],[CLIENTE]],tbClienti[],3,FALSE)</f>
        <v>Lombardia</v>
      </c>
      <c r="G2759" t="str">
        <f>VLOOKUP(tbStoricoOrdini[[#This Row],[CLIENTE]],tbClienti[],7,FALSE)</f>
        <v>CD</v>
      </c>
      <c r="H2759" t="s">
        <v>63</v>
      </c>
      <c r="I2759" t="str">
        <f>IF(LEFT(tbStoricoOrdini[[#This Row],[ARTICOLO]],3) = "COG","COG",LEFT(tbStoricoOrdini[[#This Row],[ARTICOLO]],FIND(" ",tbStoricoOrdini[[#This Row],[ARTICOLO]])-1))</f>
        <v>KLM</v>
      </c>
      <c r="J2759" t="str">
        <f>MID(tbStoricoOrdini[[#This Row],[ARTICOLO]],FIND(" ",tbStoricoOrdini[[#This Row],[ARTICOLO]])+1,4)</f>
        <v>3000</v>
      </c>
      <c r="K2759" t="str">
        <f>IFERROR(RIGHT(tbStoricoOrdini[[#This Row],[ARTICOLO]],LEN(tbStoricoOrdini[[#This Row],[ARTICOLO]])-FIND(" ",tbStoricoOrdini[[#This Row],[ARTICOLO]],FIND(" ",tbStoricoOrdini[[#This Row],[ARTICOLO]]) +1)),"")</f>
        <v>Plus</v>
      </c>
      <c r="L2759" s="3">
        <f>VLOOKUP(tbStoricoOrdini[[#This Row],[ARTICOLO]],tbArticoli[],2,FALSE)</f>
        <v>145</v>
      </c>
      <c r="M2759" s="22">
        <f>tbStoricoOrdini[[#This Row],[IMPORTO]]/tbStoricoOrdini[[#This Row],[PREZZO]]</f>
        <v>15.317241379310344</v>
      </c>
      <c r="N2759" t="s">
        <v>8</v>
      </c>
      <c r="O2759" s="8">
        <f>VLOOKUP(tbStoricoOrdini[[#This Row],[AGENTE]],tbAgenti[],2,FALSE)</f>
        <v>0.05</v>
      </c>
      <c r="P2759" s="2">
        <v>2221</v>
      </c>
      <c r="Q2759" s="2">
        <f>tbStoricoOrdini[[#This Row],[IMPORTO]]*tbStoricoOrdini[[#This Row],[% COMM.]]</f>
        <v>111.05000000000001</v>
      </c>
      <c r="R2759" s="2">
        <f>tbStoricoOrdini[[#This Row],[TOT. COMM.]]+tbStoricoOrdini[[#This Row],[IMPORTO]]</f>
        <v>2332.0500000000002</v>
      </c>
    </row>
    <row r="2760" spans="1:18">
      <c r="A2760" s="1">
        <v>43922</v>
      </c>
      <c r="B2760" s="7">
        <f>MONTH(tbStoricoOrdini[[#This Row],[DATA]])</f>
        <v>4</v>
      </c>
      <c r="C2760" t="s">
        <v>2855</v>
      </c>
      <c r="D2760" t="str">
        <f>RIGHT(tbStoricoOrdini[[#This Row],[ORDINE]],4)</f>
        <v>2757</v>
      </c>
      <c r="E2760" t="s">
        <v>25</v>
      </c>
      <c r="F2760" t="str">
        <f>VLOOKUP(tbStoricoOrdini[[#This Row],[CLIENTE]],tbClienti[],3,FALSE)</f>
        <v>Lombardia</v>
      </c>
      <c r="G2760" t="str">
        <f>VLOOKUP(tbStoricoOrdini[[#This Row],[CLIENTE]],tbClienti[],7,FALSE)</f>
        <v>CD</v>
      </c>
      <c r="H2760" t="s">
        <v>63</v>
      </c>
      <c r="I2760" t="str">
        <f>IF(LEFT(tbStoricoOrdini[[#This Row],[ARTICOLO]],3) = "COG","COG",LEFT(tbStoricoOrdini[[#This Row],[ARTICOLO]],FIND(" ",tbStoricoOrdini[[#This Row],[ARTICOLO]])-1))</f>
        <v>KLM</v>
      </c>
      <c r="J2760" t="str">
        <f>MID(tbStoricoOrdini[[#This Row],[ARTICOLO]],FIND(" ",tbStoricoOrdini[[#This Row],[ARTICOLO]])+1,4)</f>
        <v>3000</v>
      </c>
      <c r="K2760" t="str">
        <f>IFERROR(RIGHT(tbStoricoOrdini[[#This Row],[ARTICOLO]],LEN(tbStoricoOrdini[[#This Row],[ARTICOLO]])-FIND(" ",tbStoricoOrdini[[#This Row],[ARTICOLO]],FIND(" ",tbStoricoOrdini[[#This Row],[ARTICOLO]]) +1)),"")</f>
        <v>Plus</v>
      </c>
      <c r="L2760" s="3">
        <f>VLOOKUP(tbStoricoOrdini[[#This Row],[ARTICOLO]],tbArticoli[],2,FALSE)</f>
        <v>145</v>
      </c>
      <c r="M2760" s="22">
        <f>tbStoricoOrdini[[#This Row],[IMPORTO]]/tbStoricoOrdini[[#This Row],[PREZZO]]</f>
        <v>237.1793103448276</v>
      </c>
      <c r="N2760" t="s">
        <v>12</v>
      </c>
      <c r="O2760" s="8">
        <f>VLOOKUP(tbStoricoOrdini[[#This Row],[AGENTE]],tbAgenti[],2,FALSE)</f>
        <v>0.05</v>
      </c>
      <c r="P2760" s="2">
        <v>34391</v>
      </c>
      <c r="Q2760" s="2">
        <f>tbStoricoOrdini[[#This Row],[IMPORTO]]*tbStoricoOrdini[[#This Row],[% COMM.]]</f>
        <v>1719.5500000000002</v>
      </c>
      <c r="R2760" s="2">
        <f>tbStoricoOrdini[[#This Row],[TOT. COMM.]]+tbStoricoOrdini[[#This Row],[IMPORTO]]</f>
        <v>36110.550000000003</v>
      </c>
    </row>
    <row r="2761" spans="1:18">
      <c r="A2761" s="1">
        <v>43922</v>
      </c>
      <c r="B2761" s="7">
        <f>MONTH(tbStoricoOrdini[[#This Row],[DATA]])</f>
        <v>4</v>
      </c>
      <c r="C2761" t="s">
        <v>2856</v>
      </c>
      <c r="D2761" t="str">
        <f>RIGHT(tbStoricoOrdini[[#This Row],[ORDINE]],4)</f>
        <v>2758</v>
      </c>
      <c r="E2761" t="s">
        <v>25</v>
      </c>
      <c r="F2761" t="str">
        <f>VLOOKUP(tbStoricoOrdini[[#This Row],[CLIENTE]],tbClienti[],3,FALSE)</f>
        <v>Lombardia</v>
      </c>
      <c r="G2761" t="str">
        <f>VLOOKUP(tbStoricoOrdini[[#This Row],[CLIENTE]],tbClienti[],7,FALSE)</f>
        <v>CD</v>
      </c>
      <c r="H2761" t="s">
        <v>63</v>
      </c>
      <c r="I2761" t="str">
        <f>IF(LEFT(tbStoricoOrdini[[#This Row],[ARTICOLO]],3) = "COG","COG",LEFT(tbStoricoOrdini[[#This Row],[ARTICOLO]],FIND(" ",tbStoricoOrdini[[#This Row],[ARTICOLO]])-1))</f>
        <v>KLM</v>
      </c>
      <c r="J2761" t="str">
        <f>MID(tbStoricoOrdini[[#This Row],[ARTICOLO]],FIND(" ",tbStoricoOrdini[[#This Row],[ARTICOLO]])+1,4)</f>
        <v>3000</v>
      </c>
      <c r="K2761" t="str">
        <f>IFERROR(RIGHT(tbStoricoOrdini[[#This Row],[ARTICOLO]],LEN(tbStoricoOrdini[[#This Row],[ARTICOLO]])-FIND(" ",tbStoricoOrdini[[#This Row],[ARTICOLO]],FIND(" ",tbStoricoOrdini[[#This Row],[ARTICOLO]]) +1)),"")</f>
        <v>Plus</v>
      </c>
      <c r="L2761" s="3">
        <f>VLOOKUP(tbStoricoOrdini[[#This Row],[ARTICOLO]],tbArticoli[],2,FALSE)</f>
        <v>145</v>
      </c>
      <c r="M2761" s="22">
        <f>tbStoricoOrdini[[#This Row],[IMPORTO]]/tbStoricoOrdini[[#This Row],[PREZZO]]</f>
        <v>21.062068965517241</v>
      </c>
      <c r="N2761" t="s">
        <v>13</v>
      </c>
      <c r="O2761" s="8">
        <f>VLOOKUP(tbStoricoOrdini[[#This Row],[AGENTE]],tbAgenti[],2,FALSE)</f>
        <v>0.1</v>
      </c>
      <c r="P2761" s="2">
        <v>3054</v>
      </c>
      <c r="Q2761" s="2">
        <f>tbStoricoOrdini[[#This Row],[IMPORTO]]*tbStoricoOrdini[[#This Row],[% COMM.]]</f>
        <v>305.40000000000003</v>
      </c>
      <c r="R2761" s="2">
        <f>tbStoricoOrdini[[#This Row],[TOT. COMM.]]+tbStoricoOrdini[[#This Row],[IMPORTO]]</f>
        <v>3359.4</v>
      </c>
    </row>
    <row r="2762" spans="1:18">
      <c r="A2762" s="1">
        <v>43922</v>
      </c>
      <c r="B2762" s="7">
        <f>MONTH(tbStoricoOrdini[[#This Row],[DATA]])</f>
        <v>4</v>
      </c>
      <c r="C2762" t="s">
        <v>2857</v>
      </c>
      <c r="D2762" t="str">
        <f>RIGHT(tbStoricoOrdini[[#This Row],[ORDINE]],4)</f>
        <v>2759</v>
      </c>
      <c r="E2762" t="s">
        <v>25</v>
      </c>
      <c r="F2762" t="str">
        <f>VLOOKUP(tbStoricoOrdini[[#This Row],[CLIENTE]],tbClienti[],3,FALSE)</f>
        <v>Lombardia</v>
      </c>
      <c r="G2762" t="str">
        <f>VLOOKUP(tbStoricoOrdini[[#This Row],[CLIENTE]],tbClienti[],7,FALSE)</f>
        <v>CD</v>
      </c>
      <c r="H2762" t="s">
        <v>63</v>
      </c>
      <c r="I2762" t="str">
        <f>IF(LEFT(tbStoricoOrdini[[#This Row],[ARTICOLO]],3) = "COG","COG",LEFT(tbStoricoOrdini[[#This Row],[ARTICOLO]],FIND(" ",tbStoricoOrdini[[#This Row],[ARTICOLO]])-1))</f>
        <v>KLM</v>
      </c>
      <c r="J2762" t="str">
        <f>MID(tbStoricoOrdini[[#This Row],[ARTICOLO]],FIND(" ",tbStoricoOrdini[[#This Row],[ARTICOLO]])+1,4)</f>
        <v>3000</v>
      </c>
      <c r="K2762" t="str">
        <f>IFERROR(RIGHT(tbStoricoOrdini[[#This Row],[ARTICOLO]],LEN(tbStoricoOrdini[[#This Row],[ARTICOLO]])-FIND(" ",tbStoricoOrdini[[#This Row],[ARTICOLO]],FIND(" ",tbStoricoOrdini[[#This Row],[ARTICOLO]]) +1)),"")</f>
        <v>Plus</v>
      </c>
      <c r="L2762" s="3">
        <f>VLOOKUP(tbStoricoOrdini[[#This Row],[ARTICOLO]],tbArticoli[],2,FALSE)</f>
        <v>145</v>
      </c>
      <c r="M2762" s="22">
        <f>tbStoricoOrdini[[#This Row],[IMPORTO]]/tbStoricoOrdini[[#This Row],[PREZZO]]</f>
        <v>360.30344827586208</v>
      </c>
      <c r="N2762" t="s">
        <v>9</v>
      </c>
      <c r="O2762" s="8">
        <f>VLOOKUP(tbStoricoOrdini[[#This Row],[AGENTE]],tbAgenti[],2,FALSE)</f>
        <v>0.05</v>
      </c>
      <c r="P2762" s="2">
        <v>52244</v>
      </c>
      <c r="Q2762" s="2">
        <f>tbStoricoOrdini[[#This Row],[IMPORTO]]*tbStoricoOrdini[[#This Row],[% COMM.]]</f>
        <v>2612.2000000000003</v>
      </c>
      <c r="R2762" s="2">
        <f>tbStoricoOrdini[[#This Row],[TOT. COMM.]]+tbStoricoOrdini[[#This Row],[IMPORTO]]</f>
        <v>54856.2</v>
      </c>
    </row>
    <row r="2763" spans="1:18">
      <c r="A2763" s="1">
        <v>43922</v>
      </c>
      <c r="B2763" s="7">
        <f>MONTH(tbStoricoOrdini[[#This Row],[DATA]])</f>
        <v>4</v>
      </c>
      <c r="C2763" t="s">
        <v>2858</v>
      </c>
      <c r="D2763" t="str">
        <f>RIGHT(tbStoricoOrdini[[#This Row],[ORDINE]],4)</f>
        <v>2760</v>
      </c>
      <c r="E2763" t="s">
        <v>25</v>
      </c>
      <c r="F2763" t="str">
        <f>VLOOKUP(tbStoricoOrdini[[#This Row],[CLIENTE]],tbClienti[],3,FALSE)</f>
        <v>Lombardia</v>
      </c>
      <c r="G2763" t="str">
        <f>VLOOKUP(tbStoricoOrdini[[#This Row],[CLIENTE]],tbClienti[],7,FALSE)</f>
        <v>CD</v>
      </c>
      <c r="H2763" t="s">
        <v>65</v>
      </c>
      <c r="I2763" t="str">
        <f>IF(LEFT(tbStoricoOrdini[[#This Row],[ARTICOLO]],3) = "COG","COG",LEFT(tbStoricoOrdini[[#This Row],[ARTICOLO]],FIND(" ",tbStoricoOrdini[[#This Row],[ARTICOLO]])-1))</f>
        <v>GKLM</v>
      </c>
      <c r="J2763" t="str">
        <f>MID(tbStoricoOrdini[[#This Row],[ARTICOLO]],FIND(" ",tbStoricoOrdini[[#This Row],[ARTICOLO]])+1,4)</f>
        <v>5000</v>
      </c>
      <c r="K2763" t="str">
        <f>IFERROR(RIGHT(tbStoricoOrdini[[#This Row],[ARTICOLO]],LEN(tbStoricoOrdini[[#This Row],[ARTICOLO]])-FIND(" ",tbStoricoOrdini[[#This Row],[ARTICOLO]],FIND(" ",tbStoricoOrdini[[#This Row],[ARTICOLO]]) +1)),"")</f>
        <v/>
      </c>
      <c r="L2763" s="3">
        <f>VLOOKUP(tbStoricoOrdini[[#This Row],[ARTICOLO]],tbArticoli[],2,FALSE)</f>
        <v>75</v>
      </c>
      <c r="M2763" s="22">
        <f>tbStoricoOrdini[[#This Row],[IMPORTO]]/tbStoricoOrdini[[#This Row],[PREZZO]]</f>
        <v>78.2</v>
      </c>
      <c r="N2763" t="s">
        <v>9</v>
      </c>
      <c r="O2763" s="8">
        <f>VLOOKUP(tbStoricoOrdini[[#This Row],[AGENTE]],tbAgenti[],2,FALSE)</f>
        <v>0.05</v>
      </c>
      <c r="P2763" s="2">
        <v>5865</v>
      </c>
      <c r="Q2763" s="2">
        <f>tbStoricoOrdini[[#This Row],[IMPORTO]]*tbStoricoOrdini[[#This Row],[% COMM.]]</f>
        <v>293.25</v>
      </c>
      <c r="R2763" s="2">
        <f>tbStoricoOrdini[[#This Row],[TOT. COMM.]]+tbStoricoOrdini[[#This Row],[IMPORTO]]</f>
        <v>6158.25</v>
      </c>
    </row>
    <row r="2764" spans="1:18">
      <c r="A2764" s="1">
        <v>43922</v>
      </c>
      <c r="B2764" s="7">
        <f>MONTH(tbStoricoOrdini[[#This Row],[DATA]])</f>
        <v>4</v>
      </c>
      <c r="C2764" t="s">
        <v>2859</v>
      </c>
      <c r="D2764" t="str">
        <f>RIGHT(tbStoricoOrdini[[#This Row],[ORDINE]],4)</f>
        <v>2761</v>
      </c>
      <c r="E2764" t="s">
        <v>25</v>
      </c>
      <c r="F2764" t="str">
        <f>VLOOKUP(tbStoricoOrdini[[#This Row],[CLIENTE]],tbClienti[],3,FALSE)</f>
        <v>Lombardia</v>
      </c>
      <c r="G2764" t="str">
        <f>VLOOKUP(tbStoricoOrdini[[#This Row],[CLIENTE]],tbClienti[],7,FALSE)</f>
        <v>CD</v>
      </c>
      <c r="H2764" t="s">
        <v>66</v>
      </c>
      <c r="I2764" t="str">
        <f>IF(LEFT(tbStoricoOrdini[[#This Row],[ARTICOLO]],3) = "COG","COG",LEFT(tbStoricoOrdini[[#This Row],[ARTICOLO]],FIND(" ",tbStoricoOrdini[[#This Row],[ARTICOLO]])-1))</f>
        <v>BAG</v>
      </c>
      <c r="J2764" t="str">
        <f>MID(tbStoricoOrdini[[#This Row],[ARTICOLO]],FIND(" ",tbStoricoOrdini[[#This Row],[ARTICOLO]])+1,4)</f>
        <v>2500</v>
      </c>
      <c r="K2764" t="str">
        <f>IFERROR(RIGHT(tbStoricoOrdini[[#This Row],[ARTICOLO]],LEN(tbStoricoOrdini[[#This Row],[ARTICOLO]])-FIND(" ",tbStoricoOrdini[[#This Row],[ARTICOLO]],FIND(" ",tbStoricoOrdini[[#This Row],[ARTICOLO]]) +1)),"")</f>
        <v>Plus</v>
      </c>
      <c r="L2764" s="3">
        <f>VLOOKUP(tbStoricoOrdini[[#This Row],[ARTICOLO]],tbArticoli[],2,FALSE)</f>
        <v>220</v>
      </c>
      <c r="M2764" s="22">
        <f>tbStoricoOrdini[[#This Row],[IMPORTO]]/tbStoricoOrdini[[#This Row],[PREZZO]]</f>
        <v>51.836363636363636</v>
      </c>
      <c r="N2764" t="s">
        <v>10</v>
      </c>
      <c r="O2764" s="8">
        <f>VLOOKUP(tbStoricoOrdini[[#This Row],[AGENTE]],tbAgenti[],2,FALSE)</f>
        <v>3.6999999999999998E-2</v>
      </c>
      <c r="P2764" s="2">
        <v>11404</v>
      </c>
      <c r="Q2764" s="2">
        <f>tbStoricoOrdini[[#This Row],[IMPORTO]]*tbStoricoOrdini[[#This Row],[% COMM.]]</f>
        <v>421.94799999999998</v>
      </c>
      <c r="R2764" s="2">
        <f>tbStoricoOrdini[[#This Row],[TOT. COMM.]]+tbStoricoOrdini[[#This Row],[IMPORTO]]</f>
        <v>11825.948</v>
      </c>
    </row>
    <row r="2765" spans="1:18">
      <c r="A2765" s="1">
        <v>43922</v>
      </c>
      <c r="B2765" s="7">
        <f>MONTH(tbStoricoOrdini[[#This Row],[DATA]])</f>
        <v>4</v>
      </c>
      <c r="C2765" t="s">
        <v>2860</v>
      </c>
      <c r="D2765" t="str">
        <f>RIGHT(tbStoricoOrdini[[#This Row],[ORDINE]],4)</f>
        <v>2762</v>
      </c>
      <c r="E2765" t="s">
        <v>25</v>
      </c>
      <c r="F2765" t="str">
        <f>VLOOKUP(tbStoricoOrdini[[#This Row],[CLIENTE]],tbClienti[],3,FALSE)</f>
        <v>Lombardia</v>
      </c>
      <c r="G2765" t="str">
        <f>VLOOKUP(tbStoricoOrdini[[#This Row],[CLIENTE]],tbClienti[],7,FALSE)</f>
        <v>CD</v>
      </c>
      <c r="H2765" t="s">
        <v>66</v>
      </c>
      <c r="I2765" t="str">
        <f>IF(LEFT(tbStoricoOrdini[[#This Row],[ARTICOLO]],3) = "COG","COG",LEFT(tbStoricoOrdini[[#This Row],[ARTICOLO]],FIND(" ",tbStoricoOrdini[[#This Row],[ARTICOLO]])-1))</f>
        <v>BAG</v>
      </c>
      <c r="J2765" t="str">
        <f>MID(tbStoricoOrdini[[#This Row],[ARTICOLO]],FIND(" ",tbStoricoOrdini[[#This Row],[ARTICOLO]])+1,4)</f>
        <v>2500</v>
      </c>
      <c r="K2765" t="str">
        <f>IFERROR(RIGHT(tbStoricoOrdini[[#This Row],[ARTICOLO]],LEN(tbStoricoOrdini[[#This Row],[ARTICOLO]])-FIND(" ",tbStoricoOrdini[[#This Row],[ARTICOLO]],FIND(" ",tbStoricoOrdini[[#This Row],[ARTICOLO]]) +1)),"")</f>
        <v>Plus</v>
      </c>
      <c r="L2765" s="3">
        <f>VLOOKUP(tbStoricoOrdini[[#This Row],[ARTICOLO]],tbArticoli[],2,FALSE)</f>
        <v>220</v>
      </c>
      <c r="M2765" s="22">
        <f>tbStoricoOrdini[[#This Row],[IMPORTO]]/tbStoricoOrdini[[#This Row],[PREZZO]]</f>
        <v>4.8590909090909093</v>
      </c>
      <c r="N2765" t="s">
        <v>8</v>
      </c>
      <c r="O2765" s="8">
        <f>VLOOKUP(tbStoricoOrdini[[#This Row],[AGENTE]],tbAgenti[],2,FALSE)</f>
        <v>0.05</v>
      </c>
      <c r="P2765" s="2">
        <v>1069</v>
      </c>
      <c r="Q2765" s="2">
        <f>tbStoricoOrdini[[#This Row],[IMPORTO]]*tbStoricoOrdini[[#This Row],[% COMM.]]</f>
        <v>53.45</v>
      </c>
      <c r="R2765" s="2">
        <f>tbStoricoOrdini[[#This Row],[TOT. COMM.]]+tbStoricoOrdini[[#This Row],[IMPORTO]]</f>
        <v>1122.45</v>
      </c>
    </row>
    <row r="2766" spans="1:18">
      <c r="A2766" s="1">
        <v>43922</v>
      </c>
      <c r="B2766" s="7">
        <f>MONTH(tbStoricoOrdini[[#This Row],[DATA]])</f>
        <v>4</v>
      </c>
      <c r="C2766" t="s">
        <v>2861</v>
      </c>
      <c r="D2766" t="str">
        <f>RIGHT(tbStoricoOrdini[[#This Row],[ORDINE]],4)</f>
        <v>2763</v>
      </c>
      <c r="E2766" t="s">
        <v>25</v>
      </c>
      <c r="F2766" t="str">
        <f>VLOOKUP(tbStoricoOrdini[[#This Row],[CLIENTE]],tbClienti[],3,FALSE)</f>
        <v>Lombardia</v>
      </c>
      <c r="G2766" t="str">
        <f>VLOOKUP(tbStoricoOrdini[[#This Row],[CLIENTE]],tbClienti[],7,FALSE)</f>
        <v>CD</v>
      </c>
      <c r="H2766" t="s">
        <v>66</v>
      </c>
      <c r="I2766" t="str">
        <f>IF(LEFT(tbStoricoOrdini[[#This Row],[ARTICOLO]],3) = "COG","COG",LEFT(tbStoricoOrdini[[#This Row],[ARTICOLO]],FIND(" ",tbStoricoOrdini[[#This Row],[ARTICOLO]])-1))</f>
        <v>BAG</v>
      </c>
      <c r="J2766" t="str">
        <f>MID(tbStoricoOrdini[[#This Row],[ARTICOLO]],FIND(" ",tbStoricoOrdini[[#This Row],[ARTICOLO]])+1,4)</f>
        <v>2500</v>
      </c>
      <c r="K2766" t="str">
        <f>IFERROR(RIGHT(tbStoricoOrdini[[#This Row],[ARTICOLO]],LEN(tbStoricoOrdini[[#This Row],[ARTICOLO]])-FIND(" ",tbStoricoOrdini[[#This Row],[ARTICOLO]],FIND(" ",tbStoricoOrdini[[#This Row],[ARTICOLO]]) +1)),"")</f>
        <v>Plus</v>
      </c>
      <c r="L2766" s="3">
        <f>VLOOKUP(tbStoricoOrdini[[#This Row],[ARTICOLO]],tbArticoli[],2,FALSE)</f>
        <v>220</v>
      </c>
      <c r="M2766" s="22">
        <f>tbStoricoOrdini[[#This Row],[IMPORTO]]/tbStoricoOrdini[[#This Row],[PREZZO]]</f>
        <v>0.1</v>
      </c>
      <c r="N2766" t="s">
        <v>12</v>
      </c>
      <c r="O2766" s="8">
        <f>VLOOKUP(tbStoricoOrdini[[#This Row],[AGENTE]],tbAgenti[],2,FALSE)</f>
        <v>0.05</v>
      </c>
      <c r="P2766" s="2">
        <v>22</v>
      </c>
      <c r="Q2766" s="2">
        <f>tbStoricoOrdini[[#This Row],[IMPORTO]]*tbStoricoOrdini[[#This Row],[% COMM.]]</f>
        <v>1.1000000000000001</v>
      </c>
      <c r="R2766" s="2">
        <f>tbStoricoOrdini[[#This Row],[TOT. COMM.]]+tbStoricoOrdini[[#This Row],[IMPORTO]]</f>
        <v>23.1</v>
      </c>
    </row>
    <row r="2767" spans="1:18">
      <c r="A2767" s="1">
        <v>43922</v>
      </c>
      <c r="B2767" s="7">
        <f>MONTH(tbStoricoOrdini[[#This Row],[DATA]])</f>
        <v>4</v>
      </c>
      <c r="C2767" t="s">
        <v>2862</v>
      </c>
      <c r="D2767" t="str">
        <f>RIGHT(tbStoricoOrdini[[#This Row],[ORDINE]],4)</f>
        <v>2764</v>
      </c>
      <c r="E2767" t="s">
        <v>25</v>
      </c>
      <c r="F2767" t="str">
        <f>VLOOKUP(tbStoricoOrdini[[#This Row],[CLIENTE]],tbClienti[],3,FALSE)</f>
        <v>Lombardia</v>
      </c>
      <c r="G2767" t="str">
        <f>VLOOKUP(tbStoricoOrdini[[#This Row],[CLIENTE]],tbClienti[],7,FALSE)</f>
        <v>CD</v>
      </c>
      <c r="H2767" t="s">
        <v>66</v>
      </c>
      <c r="I2767" t="str">
        <f>IF(LEFT(tbStoricoOrdini[[#This Row],[ARTICOLO]],3) = "COG","COG",LEFT(tbStoricoOrdini[[#This Row],[ARTICOLO]],FIND(" ",tbStoricoOrdini[[#This Row],[ARTICOLO]])-1))</f>
        <v>BAG</v>
      </c>
      <c r="J2767" t="str">
        <f>MID(tbStoricoOrdini[[#This Row],[ARTICOLO]],FIND(" ",tbStoricoOrdini[[#This Row],[ARTICOLO]])+1,4)</f>
        <v>2500</v>
      </c>
      <c r="K2767" t="str">
        <f>IFERROR(RIGHT(tbStoricoOrdini[[#This Row],[ARTICOLO]],LEN(tbStoricoOrdini[[#This Row],[ARTICOLO]])-FIND(" ",tbStoricoOrdini[[#This Row],[ARTICOLO]],FIND(" ",tbStoricoOrdini[[#This Row],[ARTICOLO]]) +1)),"")</f>
        <v>Plus</v>
      </c>
      <c r="L2767" s="3">
        <f>VLOOKUP(tbStoricoOrdini[[#This Row],[ARTICOLO]],tbArticoli[],2,FALSE)</f>
        <v>220</v>
      </c>
      <c r="M2767" s="22">
        <f>tbStoricoOrdini[[#This Row],[IMPORTO]]/tbStoricoOrdini[[#This Row],[PREZZO]]</f>
        <v>3.1227272727272726</v>
      </c>
      <c r="N2767" t="s">
        <v>9</v>
      </c>
      <c r="O2767" s="8">
        <f>VLOOKUP(tbStoricoOrdini[[#This Row],[AGENTE]],tbAgenti[],2,FALSE)</f>
        <v>0.05</v>
      </c>
      <c r="P2767" s="2">
        <v>687</v>
      </c>
      <c r="Q2767" s="2">
        <f>tbStoricoOrdini[[#This Row],[IMPORTO]]*tbStoricoOrdini[[#This Row],[% COMM.]]</f>
        <v>34.35</v>
      </c>
      <c r="R2767" s="2">
        <f>tbStoricoOrdini[[#This Row],[TOT. COMM.]]+tbStoricoOrdini[[#This Row],[IMPORTO]]</f>
        <v>721.35</v>
      </c>
    </row>
    <row r="2768" spans="1:18">
      <c r="A2768" s="1">
        <v>43922</v>
      </c>
      <c r="B2768" s="7">
        <f>MONTH(tbStoricoOrdini[[#This Row],[DATA]])</f>
        <v>4</v>
      </c>
      <c r="C2768" t="s">
        <v>2863</v>
      </c>
      <c r="D2768" t="str">
        <f>RIGHT(tbStoricoOrdini[[#This Row],[ORDINE]],4)</f>
        <v>2765</v>
      </c>
      <c r="E2768" t="s">
        <v>25</v>
      </c>
      <c r="F2768" t="str">
        <f>VLOOKUP(tbStoricoOrdini[[#This Row],[CLIENTE]],tbClienti[],3,FALSE)</f>
        <v>Lombardia</v>
      </c>
      <c r="G2768" t="str">
        <f>VLOOKUP(tbStoricoOrdini[[#This Row],[CLIENTE]],tbClienti[],7,FALSE)</f>
        <v>CD</v>
      </c>
      <c r="H2768" t="s">
        <v>80</v>
      </c>
      <c r="I2768" t="str">
        <f>IF(LEFT(tbStoricoOrdini[[#This Row],[ARTICOLO]],3) = "COG","COG",LEFT(tbStoricoOrdini[[#This Row],[ARTICOLO]],FIND(" ",tbStoricoOrdini[[#This Row],[ARTICOLO]])-1))</f>
        <v>COG</v>
      </c>
      <c r="J2768" t="str">
        <f>MID(tbStoricoOrdini[[#This Row],[ARTICOLO]],FIND(" ",tbStoricoOrdini[[#This Row],[ARTICOLO]])+1,4)</f>
        <v>5000</v>
      </c>
      <c r="K2768" t="str">
        <f>IFERROR(RIGHT(tbStoricoOrdini[[#This Row],[ARTICOLO]],LEN(tbStoricoOrdini[[#This Row],[ARTICOLO]])-FIND(" ",tbStoricoOrdini[[#This Row],[ARTICOLO]],FIND(" ",tbStoricoOrdini[[#This Row],[ARTICOLO]]) +1)),"")</f>
        <v>Silver</v>
      </c>
      <c r="L2768" s="3">
        <f>VLOOKUP(tbStoricoOrdini[[#This Row],[ARTICOLO]],tbArticoli[],2,FALSE)</f>
        <v>300</v>
      </c>
      <c r="M2768" s="22">
        <f>tbStoricoOrdini[[#This Row],[IMPORTO]]/tbStoricoOrdini[[#This Row],[PREZZO]]</f>
        <v>7.65</v>
      </c>
      <c r="N2768" t="s">
        <v>10</v>
      </c>
      <c r="O2768" s="8">
        <f>VLOOKUP(tbStoricoOrdini[[#This Row],[AGENTE]],tbAgenti[],2,FALSE)</f>
        <v>3.6999999999999998E-2</v>
      </c>
      <c r="P2768" s="2">
        <v>2295</v>
      </c>
      <c r="Q2768" s="2">
        <f>tbStoricoOrdini[[#This Row],[IMPORTO]]*tbStoricoOrdini[[#This Row],[% COMM.]]</f>
        <v>84.914999999999992</v>
      </c>
      <c r="R2768" s="2">
        <f>tbStoricoOrdini[[#This Row],[TOT. COMM.]]+tbStoricoOrdini[[#This Row],[IMPORTO]]</f>
        <v>2379.915</v>
      </c>
    </row>
    <row r="2769" spans="1:18">
      <c r="A2769" s="1">
        <v>43922</v>
      </c>
      <c r="B2769" s="7">
        <f>MONTH(tbStoricoOrdini[[#This Row],[DATA]])</f>
        <v>4</v>
      </c>
      <c r="C2769" t="s">
        <v>2864</v>
      </c>
      <c r="D2769" t="str">
        <f>RIGHT(tbStoricoOrdini[[#This Row],[ORDINE]],4)</f>
        <v>2766</v>
      </c>
      <c r="E2769" t="s">
        <v>25</v>
      </c>
      <c r="F2769" t="str">
        <f>VLOOKUP(tbStoricoOrdini[[#This Row],[CLIENTE]],tbClienti[],3,FALSE)</f>
        <v>Lombardia</v>
      </c>
      <c r="G2769" t="str">
        <f>VLOOKUP(tbStoricoOrdini[[#This Row],[CLIENTE]],tbClienti[],7,FALSE)</f>
        <v>CD</v>
      </c>
      <c r="H2769" t="s">
        <v>80</v>
      </c>
      <c r="I2769" t="str">
        <f>IF(LEFT(tbStoricoOrdini[[#This Row],[ARTICOLO]],3) = "COG","COG",LEFT(tbStoricoOrdini[[#This Row],[ARTICOLO]],FIND(" ",tbStoricoOrdini[[#This Row],[ARTICOLO]])-1))</f>
        <v>COG</v>
      </c>
      <c r="J2769" t="str">
        <f>MID(tbStoricoOrdini[[#This Row],[ARTICOLO]],FIND(" ",tbStoricoOrdini[[#This Row],[ARTICOLO]])+1,4)</f>
        <v>5000</v>
      </c>
      <c r="K2769" t="str">
        <f>IFERROR(RIGHT(tbStoricoOrdini[[#This Row],[ARTICOLO]],LEN(tbStoricoOrdini[[#This Row],[ARTICOLO]])-FIND(" ",tbStoricoOrdini[[#This Row],[ARTICOLO]],FIND(" ",tbStoricoOrdini[[#This Row],[ARTICOLO]]) +1)),"")</f>
        <v>Silver</v>
      </c>
      <c r="L2769" s="3">
        <f>VLOOKUP(tbStoricoOrdini[[#This Row],[ARTICOLO]],tbArticoli[],2,FALSE)</f>
        <v>300</v>
      </c>
      <c r="M2769" s="22">
        <f>tbStoricoOrdini[[#This Row],[IMPORTO]]/tbStoricoOrdini[[#This Row],[PREZZO]]</f>
        <v>0.14000000000000001</v>
      </c>
      <c r="N2769" t="s">
        <v>12</v>
      </c>
      <c r="O2769" s="8">
        <f>VLOOKUP(tbStoricoOrdini[[#This Row],[AGENTE]],tbAgenti[],2,FALSE)</f>
        <v>0.05</v>
      </c>
      <c r="P2769" s="2">
        <v>42</v>
      </c>
      <c r="Q2769" s="2">
        <f>tbStoricoOrdini[[#This Row],[IMPORTO]]*tbStoricoOrdini[[#This Row],[% COMM.]]</f>
        <v>2.1</v>
      </c>
      <c r="R2769" s="2">
        <f>tbStoricoOrdini[[#This Row],[TOT. COMM.]]+tbStoricoOrdini[[#This Row],[IMPORTO]]</f>
        <v>44.1</v>
      </c>
    </row>
    <row r="2770" spans="1:18">
      <c r="A2770" s="1">
        <v>43922</v>
      </c>
      <c r="B2770" s="7">
        <f>MONTH(tbStoricoOrdini[[#This Row],[DATA]])</f>
        <v>4</v>
      </c>
      <c r="C2770" t="s">
        <v>2865</v>
      </c>
      <c r="D2770" t="str">
        <f>RIGHT(tbStoricoOrdini[[#This Row],[ORDINE]],4)</f>
        <v>2767</v>
      </c>
      <c r="E2770" t="s">
        <v>25</v>
      </c>
      <c r="F2770" t="str">
        <f>VLOOKUP(tbStoricoOrdini[[#This Row],[CLIENTE]],tbClienti[],3,FALSE)</f>
        <v>Lombardia</v>
      </c>
      <c r="G2770" t="str">
        <f>VLOOKUP(tbStoricoOrdini[[#This Row],[CLIENTE]],tbClienti[],7,FALSE)</f>
        <v>CD</v>
      </c>
      <c r="H2770" t="s">
        <v>68</v>
      </c>
      <c r="I2770" t="str">
        <f>IF(LEFT(tbStoricoOrdini[[#This Row],[ARTICOLO]],3) = "COG","COG",LEFT(tbStoricoOrdini[[#This Row],[ARTICOLO]],FIND(" ",tbStoricoOrdini[[#This Row],[ARTICOLO]])-1))</f>
        <v>BAG</v>
      </c>
      <c r="J2770" t="str">
        <f>MID(tbStoricoOrdini[[#This Row],[ARTICOLO]],FIND(" ",tbStoricoOrdini[[#This Row],[ARTICOLO]])+1,4)</f>
        <v>5000</v>
      </c>
      <c r="K2770" t="str">
        <f>IFERROR(RIGHT(tbStoricoOrdini[[#This Row],[ARTICOLO]],LEN(tbStoricoOrdini[[#This Row],[ARTICOLO]])-FIND(" ",tbStoricoOrdini[[#This Row],[ARTICOLO]],FIND(" ",tbStoricoOrdini[[#This Row],[ARTICOLO]]) +1)),"")</f>
        <v/>
      </c>
      <c r="L2770" s="3">
        <f>VLOOKUP(tbStoricoOrdini[[#This Row],[ARTICOLO]],tbArticoli[],2,FALSE)</f>
        <v>250</v>
      </c>
      <c r="M2770" s="22">
        <f>tbStoricoOrdini[[#This Row],[IMPORTO]]/tbStoricoOrdini[[#This Row],[PREZZO]]</f>
        <v>0.42799999999999999</v>
      </c>
      <c r="N2770" t="s">
        <v>10</v>
      </c>
      <c r="O2770" s="8">
        <f>VLOOKUP(tbStoricoOrdini[[#This Row],[AGENTE]],tbAgenti[],2,FALSE)</f>
        <v>3.6999999999999998E-2</v>
      </c>
      <c r="P2770" s="2">
        <v>107</v>
      </c>
      <c r="Q2770" s="2">
        <f>tbStoricoOrdini[[#This Row],[IMPORTO]]*tbStoricoOrdini[[#This Row],[% COMM.]]</f>
        <v>3.9589999999999996</v>
      </c>
      <c r="R2770" s="2">
        <f>tbStoricoOrdini[[#This Row],[TOT. COMM.]]+tbStoricoOrdini[[#This Row],[IMPORTO]]</f>
        <v>110.959</v>
      </c>
    </row>
    <row r="2771" spans="1:18">
      <c r="A2771" s="1">
        <v>43922</v>
      </c>
      <c r="B2771" s="7">
        <f>MONTH(tbStoricoOrdini[[#This Row],[DATA]])</f>
        <v>4</v>
      </c>
      <c r="C2771" t="s">
        <v>2866</v>
      </c>
      <c r="D2771" t="str">
        <f>RIGHT(tbStoricoOrdini[[#This Row],[ORDINE]],4)</f>
        <v>2768</v>
      </c>
      <c r="E2771" t="s">
        <v>25</v>
      </c>
      <c r="F2771" t="str">
        <f>VLOOKUP(tbStoricoOrdini[[#This Row],[CLIENTE]],tbClienti[],3,FALSE)</f>
        <v>Lombardia</v>
      </c>
      <c r="G2771" t="str">
        <f>VLOOKUP(tbStoricoOrdini[[#This Row],[CLIENTE]],tbClienti[],7,FALSE)</f>
        <v>CD</v>
      </c>
      <c r="H2771" t="s">
        <v>68</v>
      </c>
      <c r="I2771" t="str">
        <f>IF(LEFT(tbStoricoOrdini[[#This Row],[ARTICOLO]],3) = "COG","COG",LEFT(tbStoricoOrdini[[#This Row],[ARTICOLO]],FIND(" ",tbStoricoOrdini[[#This Row],[ARTICOLO]])-1))</f>
        <v>BAG</v>
      </c>
      <c r="J2771" t="str">
        <f>MID(tbStoricoOrdini[[#This Row],[ARTICOLO]],FIND(" ",tbStoricoOrdini[[#This Row],[ARTICOLO]])+1,4)</f>
        <v>5000</v>
      </c>
      <c r="K2771" t="str">
        <f>IFERROR(RIGHT(tbStoricoOrdini[[#This Row],[ARTICOLO]],LEN(tbStoricoOrdini[[#This Row],[ARTICOLO]])-FIND(" ",tbStoricoOrdini[[#This Row],[ARTICOLO]],FIND(" ",tbStoricoOrdini[[#This Row],[ARTICOLO]]) +1)),"")</f>
        <v/>
      </c>
      <c r="L2771" s="3">
        <f>VLOOKUP(tbStoricoOrdini[[#This Row],[ARTICOLO]],tbArticoli[],2,FALSE)</f>
        <v>250</v>
      </c>
      <c r="M2771" s="22">
        <f>tbStoricoOrdini[[#This Row],[IMPORTO]]/tbStoricoOrdini[[#This Row],[PREZZO]]</f>
        <v>1.52</v>
      </c>
      <c r="N2771" t="s">
        <v>12</v>
      </c>
      <c r="O2771" s="8">
        <f>VLOOKUP(tbStoricoOrdini[[#This Row],[AGENTE]],tbAgenti[],2,FALSE)</f>
        <v>0.05</v>
      </c>
      <c r="P2771" s="2">
        <v>380</v>
      </c>
      <c r="Q2771" s="2">
        <f>tbStoricoOrdini[[#This Row],[IMPORTO]]*tbStoricoOrdini[[#This Row],[% COMM.]]</f>
        <v>19</v>
      </c>
      <c r="R2771" s="2">
        <f>tbStoricoOrdini[[#This Row],[TOT. COMM.]]+tbStoricoOrdini[[#This Row],[IMPORTO]]</f>
        <v>399</v>
      </c>
    </row>
    <row r="2772" spans="1:18">
      <c r="A2772" s="1">
        <v>43922</v>
      </c>
      <c r="B2772" s="7">
        <f>MONTH(tbStoricoOrdini[[#This Row],[DATA]])</f>
        <v>4</v>
      </c>
      <c r="C2772" t="s">
        <v>2867</v>
      </c>
      <c r="D2772" t="str">
        <f>RIGHT(tbStoricoOrdini[[#This Row],[ORDINE]],4)</f>
        <v>2769</v>
      </c>
      <c r="E2772" t="s">
        <v>25</v>
      </c>
      <c r="F2772" t="str">
        <f>VLOOKUP(tbStoricoOrdini[[#This Row],[CLIENTE]],tbClienti[],3,FALSE)</f>
        <v>Lombardia</v>
      </c>
      <c r="G2772" t="str">
        <f>VLOOKUP(tbStoricoOrdini[[#This Row],[CLIENTE]],tbClienti[],7,FALSE)</f>
        <v>CD</v>
      </c>
      <c r="H2772" t="s">
        <v>69</v>
      </c>
      <c r="I2772" t="str">
        <f>IF(LEFT(tbStoricoOrdini[[#This Row],[ARTICOLO]],3) = "COG","COG",LEFT(tbStoricoOrdini[[#This Row],[ARTICOLO]],FIND(" ",tbStoricoOrdini[[#This Row],[ARTICOLO]])-1))</f>
        <v>BAG</v>
      </c>
      <c r="J2772" t="str">
        <f>MID(tbStoricoOrdini[[#This Row],[ARTICOLO]],FIND(" ",tbStoricoOrdini[[#This Row],[ARTICOLO]])+1,4)</f>
        <v>1121</v>
      </c>
      <c r="K2772" t="str">
        <f>IFERROR(RIGHT(tbStoricoOrdini[[#This Row],[ARTICOLO]],LEN(tbStoricoOrdini[[#This Row],[ARTICOLO]])-FIND(" ",tbStoricoOrdini[[#This Row],[ARTICOLO]],FIND(" ",tbStoricoOrdini[[#This Row],[ARTICOLO]]) +1)),"")</f>
        <v>Gold</v>
      </c>
      <c r="L2772" s="3">
        <f>VLOOKUP(tbStoricoOrdini[[#This Row],[ARTICOLO]],tbArticoli[],2,FALSE)</f>
        <v>230</v>
      </c>
      <c r="M2772" s="22">
        <f>tbStoricoOrdini[[#This Row],[IMPORTO]]/tbStoricoOrdini[[#This Row],[PREZZO]]</f>
        <v>0.54347826086956519</v>
      </c>
      <c r="N2772" t="s">
        <v>9</v>
      </c>
      <c r="O2772" s="8">
        <f>VLOOKUP(tbStoricoOrdini[[#This Row],[AGENTE]],tbAgenti[],2,FALSE)</f>
        <v>0.05</v>
      </c>
      <c r="P2772" s="2">
        <v>125</v>
      </c>
      <c r="Q2772" s="2">
        <f>tbStoricoOrdini[[#This Row],[IMPORTO]]*tbStoricoOrdini[[#This Row],[% COMM.]]</f>
        <v>6.25</v>
      </c>
      <c r="R2772" s="2">
        <f>tbStoricoOrdini[[#This Row],[TOT. COMM.]]+tbStoricoOrdini[[#This Row],[IMPORTO]]</f>
        <v>131.25</v>
      </c>
    </row>
    <row r="2773" spans="1:18">
      <c r="A2773" s="1">
        <v>43922</v>
      </c>
      <c r="B2773" s="7">
        <f>MONTH(tbStoricoOrdini[[#This Row],[DATA]])</f>
        <v>4</v>
      </c>
      <c r="C2773" t="s">
        <v>2868</v>
      </c>
      <c r="D2773" t="str">
        <f>RIGHT(tbStoricoOrdini[[#This Row],[ORDINE]],4)</f>
        <v>2770</v>
      </c>
      <c r="E2773" t="s">
        <v>25</v>
      </c>
      <c r="F2773" t="str">
        <f>VLOOKUP(tbStoricoOrdini[[#This Row],[CLIENTE]],tbClienti[],3,FALSE)</f>
        <v>Lombardia</v>
      </c>
      <c r="G2773" t="str">
        <f>VLOOKUP(tbStoricoOrdini[[#This Row],[CLIENTE]],tbClienti[],7,FALSE)</f>
        <v>CD</v>
      </c>
      <c r="H2773" t="s">
        <v>70</v>
      </c>
      <c r="I2773" t="str">
        <f>IF(LEFT(tbStoricoOrdini[[#This Row],[ARTICOLO]],3) = "COG","COG",LEFT(tbStoricoOrdini[[#This Row],[ARTICOLO]],FIND(" ",tbStoricoOrdini[[#This Row],[ARTICOLO]])-1))</f>
        <v>EB08</v>
      </c>
      <c r="J2773" t="str">
        <f>MID(tbStoricoOrdini[[#This Row],[ARTICOLO]],FIND(" ",tbStoricoOrdini[[#This Row],[ARTICOLO]])+1,4)</f>
        <v>7500</v>
      </c>
      <c r="K2773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2773" s="3">
        <f>VLOOKUP(tbStoricoOrdini[[#This Row],[ARTICOLO]],tbArticoli[],2,FALSE)</f>
        <v>180</v>
      </c>
      <c r="M2773" s="22">
        <f>tbStoricoOrdini[[#This Row],[IMPORTO]]/tbStoricoOrdini[[#This Row],[PREZZO]]</f>
        <v>2.7777777777777776E-2</v>
      </c>
      <c r="N2773" t="s">
        <v>10</v>
      </c>
      <c r="O2773" s="8">
        <f>VLOOKUP(tbStoricoOrdini[[#This Row],[AGENTE]],tbAgenti[],2,FALSE)</f>
        <v>3.6999999999999998E-2</v>
      </c>
      <c r="P2773" s="2">
        <v>5</v>
      </c>
      <c r="Q2773" s="2">
        <f>tbStoricoOrdini[[#This Row],[IMPORTO]]*tbStoricoOrdini[[#This Row],[% COMM.]]</f>
        <v>0.185</v>
      </c>
      <c r="R2773" s="2">
        <f>tbStoricoOrdini[[#This Row],[TOT. COMM.]]+tbStoricoOrdini[[#This Row],[IMPORTO]]</f>
        <v>5.1849999999999996</v>
      </c>
    </row>
    <row r="2774" spans="1:18">
      <c r="A2774" s="1">
        <v>43922</v>
      </c>
      <c r="B2774" s="7">
        <f>MONTH(tbStoricoOrdini[[#This Row],[DATA]])</f>
        <v>4</v>
      </c>
      <c r="C2774" t="s">
        <v>2869</v>
      </c>
      <c r="D2774" t="str">
        <f>RIGHT(tbStoricoOrdini[[#This Row],[ORDINE]],4)</f>
        <v>2771</v>
      </c>
      <c r="E2774" t="s">
        <v>25</v>
      </c>
      <c r="F2774" t="str">
        <f>VLOOKUP(tbStoricoOrdini[[#This Row],[CLIENTE]],tbClienti[],3,FALSE)</f>
        <v>Lombardia</v>
      </c>
      <c r="G2774" t="str">
        <f>VLOOKUP(tbStoricoOrdini[[#This Row],[CLIENTE]],tbClienti[],7,FALSE)</f>
        <v>CD</v>
      </c>
      <c r="H2774" t="s">
        <v>70</v>
      </c>
      <c r="I2774" t="str">
        <f>IF(LEFT(tbStoricoOrdini[[#This Row],[ARTICOLO]],3) = "COG","COG",LEFT(tbStoricoOrdini[[#This Row],[ARTICOLO]],FIND(" ",tbStoricoOrdini[[#This Row],[ARTICOLO]])-1))</f>
        <v>EB08</v>
      </c>
      <c r="J2774" t="str">
        <f>MID(tbStoricoOrdini[[#This Row],[ARTICOLO]],FIND(" ",tbStoricoOrdini[[#This Row],[ARTICOLO]])+1,4)</f>
        <v>7500</v>
      </c>
      <c r="K2774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2774" s="3">
        <f>VLOOKUP(tbStoricoOrdini[[#This Row],[ARTICOLO]],tbArticoli[],2,FALSE)</f>
        <v>180</v>
      </c>
      <c r="M2774" s="22">
        <f>tbStoricoOrdini[[#This Row],[IMPORTO]]/tbStoricoOrdini[[#This Row],[PREZZO]]</f>
        <v>2.6833333333333331</v>
      </c>
      <c r="N2774" t="s">
        <v>11</v>
      </c>
      <c r="O2774" s="8">
        <f>VLOOKUP(tbStoricoOrdini[[#This Row],[AGENTE]],tbAgenti[],2,FALSE)</f>
        <v>0.04</v>
      </c>
      <c r="P2774" s="2">
        <v>483</v>
      </c>
      <c r="Q2774" s="2">
        <f>tbStoricoOrdini[[#This Row],[IMPORTO]]*tbStoricoOrdini[[#This Row],[% COMM.]]</f>
        <v>19.32</v>
      </c>
      <c r="R2774" s="2">
        <f>tbStoricoOrdini[[#This Row],[TOT. COMM.]]+tbStoricoOrdini[[#This Row],[IMPORTO]]</f>
        <v>502.32</v>
      </c>
    </row>
    <row r="2775" spans="1:18">
      <c r="A2775" s="1">
        <v>43922</v>
      </c>
      <c r="B2775" s="7">
        <f>MONTH(tbStoricoOrdini[[#This Row],[DATA]])</f>
        <v>4</v>
      </c>
      <c r="C2775" t="s">
        <v>2870</v>
      </c>
      <c r="D2775" t="str">
        <f>RIGHT(tbStoricoOrdini[[#This Row],[ORDINE]],4)</f>
        <v>2772</v>
      </c>
      <c r="E2775" t="s">
        <v>25</v>
      </c>
      <c r="F2775" t="str">
        <f>VLOOKUP(tbStoricoOrdini[[#This Row],[CLIENTE]],tbClienti[],3,FALSE)</f>
        <v>Lombardia</v>
      </c>
      <c r="G2775" t="str">
        <f>VLOOKUP(tbStoricoOrdini[[#This Row],[CLIENTE]],tbClienti[],7,FALSE)</f>
        <v>CD</v>
      </c>
      <c r="H2775" t="s">
        <v>70</v>
      </c>
      <c r="I2775" t="str">
        <f>IF(LEFT(tbStoricoOrdini[[#This Row],[ARTICOLO]],3) = "COG","COG",LEFT(tbStoricoOrdini[[#This Row],[ARTICOLO]],FIND(" ",tbStoricoOrdini[[#This Row],[ARTICOLO]])-1))</f>
        <v>EB08</v>
      </c>
      <c r="J2775" t="str">
        <f>MID(tbStoricoOrdini[[#This Row],[ARTICOLO]],FIND(" ",tbStoricoOrdini[[#This Row],[ARTICOLO]])+1,4)</f>
        <v>7500</v>
      </c>
      <c r="K2775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2775" s="3">
        <f>VLOOKUP(tbStoricoOrdini[[#This Row],[ARTICOLO]],tbArticoli[],2,FALSE)</f>
        <v>180</v>
      </c>
      <c r="M2775" s="22">
        <f>tbStoricoOrdini[[#This Row],[IMPORTO]]/tbStoricoOrdini[[#This Row],[PREZZO]]</f>
        <v>0.14444444444444443</v>
      </c>
      <c r="N2775" t="s">
        <v>8</v>
      </c>
      <c r="O2775" s="8">
        <f>VLOOKUP(tbStoricoOrdini[[#This Row],[AGENTE]],tbAgenti[],2,FALSE)</f>
        <v>0.05</v>
      </c>
      <c r="P2775" s="2">
        <v>26</v>
      </c>
      <c r="Q2775" s="2">
        <f>tbStoricoOrdini[[#This Row],[IMPORTO]]*tbStoricoOrdini[[#This Row],[% COMM.]]</f>
        <v>1.3</v>
      </c>
      <c r="R2775" s="2">
        <f>tbStoricoOrdini[[#This Row],[TOT. COMM.]]+tbStoricoOrdini[[#This Row],[IMPORTO]]</f>
        <v>27.3</v>
      </c>
    </row>
    <row r="2776" spans="1:18">
      <c r="A2776" s="1">
        <v>43922</v>
      </c>
      <c r="B2776" s="7">
        <f>MONTH(tbStoricoOrdini[[#This Row],[DATA]])</f>
        <v>4</v>
      </c>
      <c r="C2776" t="s">
        <v>2871</v>
      </c>
      <c r="D2776" t="str">
        <f>RIGHT(tbStoricoOrdini[[#This Row],[ORDINE]],4)</f>
        <v>2773</v>
      </c>
      <c r="E2776" t="s">
        <v>25</v>
      </c>
      <c r="F2776" t="str">
        <f>VLOOKUP(tbStoricoOrdini[[#This Row],[CLIENTE]],tbClienti[],3,FALSE)</f>
        <v>Lombardia</v>
      </c>
      <c r="G2776" t="str">
        <f>VLOOKUP(tbStoricoOrdini[[#This Row],[CLIENTE]],tbClienti[],7,FALSE)</f>
        <v>CD</v>
      </c>
      <c r="H2776" t="s">
        <v>70</v>
      </c>
      <c r="I2776" t="str">
        <f>IF(LEFT(tbStoricoOrdini[[#This Row],[ARTICOLO]],3) = "COG","COG",LEFT(tbStoricoOrdini[[#This Row],[ARTICOLO]],FIND(" ",tbStoricoOrdini[[#This Row],[ARTICOLO]])-1))</f>
        <v>EB08</v>
      </c>
      <c r="J2776" t="str">
        <f>MID(tbStoricoOrdini[[#This Row],[ARTICOLO]],FIND(" ",tbStoricoOrdini[[#This Row],[ARTICOLO]])+1,4)</f>
        <v>7500</v>
      </c>
      <c r="K2776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2776" s="3">
        <f>VLOOKUP(tbStoricoOrdini[[#This Row],[ARTICOLO]],tbArticoli[],2,FALSE)</f>
        <v>180</v>
      </c>
      <c r="M2776" s="22">
        <f>tbStoricoOrdini[[#This Row],[IMPORTO]]/tbStoricoOrdini[[#This Row],[PREZZO]]</f>
        <v>4.6555555555555559</v>
      </c>
      <c r="N2776" t="s">
        <v>12</v>
      </c>
      <c r="O2776" s="8">
        <f>VLOOKUP(tbStoricoOrdini[[#This Row],[AGENTE]],tbAgenti[],2,FALSE)</f>
        <v>0.05</v>
      </c>
      <c r="P2776" s="2">
        <v>838</v>
      </c>
      <c r="Q2776" s="2">
        <f>tbStoricoOrdini[[#This Row],[IMPORTO]]*tbStoricoOrdini[[#This Row],[% COMM.]]</f>
        <v>41.900000000000006</v>
      </c>
      <c r="R2776" s="2">
        <f>tbStoricoOrdini[[#This Row],[TOT. COMM.]]+tbStoricoOrdini[[#This Row],[IMPORTO]]</f>
        <v>879.9</v>
      </c>
    </row>
    <row r="2777" spans="1:18">
      <c r="A2777" s="1">
        <v>43922</v>
      </c>
      <c r="B2777" s="7">
        <f>MONTH(tbStoricoOrdini[[#This Row],[DATA]])</f>
        <v>4</v>
      </c>
      <c r="C2777" t="s">
        <v>2872</v>
      </c>
      <c r="D2777" t="str">
        <f>RIGHT(tbStoricoOrdini[[#This Row],[ORDINE]],4)</f>
        <v>2774</v>
      </c>
      <c r="E2777" t="s">
        <v>25</v>
      </c>
      <c r="F2777" t="str">
        <f>VLOOKUP(tbStoricoOrdini[[#This Row],[CLIENTE]],tbClienti[],3,FALSE)</f>
        <v>Lombardia</v>
      </c>
      <c r="G2777" t="str">
        <f>VLOOKUP(tbStoricoOrdini[[#This Row],[CLIENTE]],tbClienti[],7,FALSE)</f>
        <v>CD</v>
      </c>
      <c r="H2777" t="s">
        <v>70</v>
      </c>
      <c r="I2777" t="str">
        <f>IF(LEFT(tbStoricoOrdini[[#This Row],[ARTICOLO]],3) = "COG","COG",LEFT(tbStoricoOrdini[[#This Row],[ARTICOLO]],FIND(" ",tbStoricoOrdini[[#This Row],[ARTICOLO]])-1))</f>
        <v>EB08</v>
      </c>
      <c r="J2777" t="str">
        <f>MID(tbStoricoOrdini[[#This Row],[ARTICOLO]],FIND(" ",tbStoricoOrdini[[#This Row],[ARTICOLO]])+1,4)</f>
        <v>7500</v>
      </c>
      <c r="K2777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2777" s="3">
        <f>VLOOKUP(tbStoricoOrdini[[#This Row],[ARTICOLO]],tbArticoli[],2,FALSE)</f>
        <v>180</v>
      </c>
      <c r="M2777" s="22">
        <f>tbStoricoOrdini[[#This Row],[IMPORTO]]/tbStoricoOrdini[[#This Row],[PREZZO]]</f>
        <v>2.8333333333333335</v>
      </c>
      <c r="N2777" t="s">
        <v>9</v>
      </c>
      <c r="O2777" s="8">
        <f>VLOOKUP(tbStoricoOrdini[[#This Row],[AGENTE]],tbAgenti[],2,FALSE)</f>
        <v>0.05</v>
      </c>
      <c r="P2777" s="2">
        <v>510</v>
      </c>
      <c r="Q2777" s="2">
        <f>tbStoricoOrdini[[#This Row],[IMPORTO]]*tbStoricoOrdini[[#This Row],[% COMM.]]</f>
        <v>25.5</v>
      </c>
      <c r="R2777" s="2">
        <f>tbStoricoOrdini[[#This Row],[TOT. COMM.]]+tbStoricoOrdini[[#This Row],[IMPORTO]]</f>
        <v>535.5</v>
      </c>
    </row>
    <row r="2778" spans="1:18">
      <c r="A2778" s="1">
        <v>43922</v>
      </c>
      <c r="B2778" s="7">
        <f>MONTH(tbStoricoOrdini[[#This Row],[DATA]])</f>
        <v>4</v>
      </c>
      <c r="C2778" t="s">
        <v>2873</v>
      </c>
      <c r="D2778" t="str">
        <f>RIGHT(tbStoricoOrdini[[#This Row],[ORDINE]],4)</f>
        <v>2775</v>
      </c>
      <c r="E2778" t="s">
        <v>25</v>
      </c>
      <c r="F2778" t="str">
        <f>VLOOKUP(tbStoricoOrdini[[#This Row],[CLIENTE]],tbClienti[],3,FALSE)</f>
        <v>Lombardia</v>
      </c>
      <c r="G2778" t="str">
        <f>VLOOKUP(tbStoricoOrdini[[#This Row],[CLIENTE]],tbClienti[],7,FALSE)</f>
        <v>CD</v>
      </c>
      <c r="H2778" t="s">
        <v>75</v>
      </c>
      <c r="I2778" t="str">
        <f>IF(LEFT(tbStoricoOrdini[[#This Row],[ARTICOLO]],3) = "COG","COG",LEFT(tbStoricoOrdini[[#This Row],[ARTICOLO]],FIND(" ",tbStoricoOrdini[[#This Row],[ARTICOLO]])-1))</f>
        <v>AVRC</v>
      </c>
      <c r="J2778" t="str">
        <f>MID(tbStoricoOrdini[[#This Row],[ARTICOLO]],FIND(" ",tbStoricoOrdini[[#This Row],[ARTICOLO]])+1,4)</f>
        <v>1000</v>
      </c>
      <c r="K2778" t="str">
        <f>IFERROR(RIGHT(tbStoricoOrdini[[#This Row],[ARTICOLO]],LEN(tbStoricoOrdini[[#This Row],[ARTICOLO]])-FIND(" ",tbStoricoOrdini[[#This Row],[ARTICOLO]],FIND(" ",tbStoricoOrdini[[#This Row],[ARTICOLO]]) +1)),"")</f>
        <v>Silver</v>
      </c>
      <c r="L2778" s="3">
        <f>VLOOKUP(tbStoricoOrdini[[#This Row],[ARTICOLO]],tbArticoli[],2,FALSE)</f>
        <v>390</v>
      </c>
      <c r="M2778" s="22">
        <f>tbStoricoOrdini[[#This Row],[IMPORTO]]/tbStoricoOrdini[[#This Row],[PREZZO]]</f>
        <v>2.3076923076923078E-2</v>
      </c>
      <c r="N2778" t="s">
        <v>9</v>
      </c>
      <c r="O2778" s="8">
        <f>VLOOKUP(tbStoricoOrdini[[#This Row],[AGENTE]],tbAgenti[],2,FALSE)</f>
        <v>0.05</v>
      </c>
      <c r="P2778" s="2">
        <v>9</v>
      </c>
      <c r="Q2778" s="2">
        <f>tbStoricoOrdini[[#This Row],[IMPORTO]]*tbStoricoOrdini[[#This Row],[% COMM.]]</f>
        <v>0.45</v>
      </c>
      <c r="R2778" s="2">
        <f>tbStoricoOrdini[[#This Row],[TOT. COMM.]]+tbStoricoOrdini[[#This Row],[IMPORTO]]</f>
        <v>9.4499999999999993</v>
      </c>
    </row>
    <row r="2779" spans="1:18">
      <c r="A2779" s="1">
        <v>43922</v>
      </c>
      <c r="B2779" s="7">
        <f>MONTH(tbStoricoOrdini[[#This Row],[DATA]])</f>
        <v>4</v>
      </c>
      <c r="C2779" t="s">
        <v>2874</v>
      </c>
      <c r="D2779" t="str">
        <f>RIGHT(tbStoricoOrdini[[#This Row],[ORDINE]],4)</f>
        <v>2776</v>
      </c>
      <c r="E2779" t="s">
        <v>25</v>
      </c>
      <c r="F2779" t="str">
        <f>VLOOKUP(tbStoricoOrdini[[#This Row],[CLIENTE]],tbClienti[],3,FALSE)</f>
        <v>Lombardia</v>
      </c>
      <c r="G2779" t="str">
        <f>VLOOKUP(tbStoricoOrdini[[#This Row],[CLIENTE]],tbClienti[],7,FALSE)</f>
        <v>CD</v>
      </c>
      <c r="H2779" t="s">
        <v>71</v>
      </c>
      <c r="I2779" t="str">
        <f>IF(LEFT(tbStoricoOrdini[[#This Row],[ARTICOLO]],3) = "COG","COG",LEFT(tbStoricoOrdini[[#This Row],[ARTICOLO]],FIND(" ",tbStoricoOrdini[[#This Row],[ARTICOLO]])-1))</f>
        <v>EB07</v>
      </c>
      <c r="J2779" t="str">
        <f>MID(tbStoricoOrdini[[#This Row],[ARTICOLO]],FIND(" ",tbStoricoOrdini[[#This Row],[ARTICOLO]])+1,4)</f>
        <v>5000</v>
      </c>
      <c r="K2779" t="str">
        <f>IFERROR(RIGHT(tbStoricoOrdini[[#This Row],[ARTICOLO]],LEN(tbStoricoOrdini[[#This Row],[ARTICOLO]])-FIND(" ",tbStoricoOrdini[[#This Row],[ARTICOLO]],FIND(" ",tbStoricoOrdini[[#This Row],[ARTICOLO]]) +1)),"")</f>
        <v/>
      </c>
      <c r="L2779" s="3">
        <f>VLOOKUP(tbStoricoOrdini[[#This Row],[ARTICOLO]],tbArticoli[],2,FALSE)</f>
        <v>140</v>
      </c>
      <c r="M2779" s="22">
        <f>tbStoricoOrdini[[#This Row],[IMPORTO]]/tbStoricoOrdini[[#This Row],[PREZZO]]</f>
        <v>18.264285714285716</v>
      </c>
      <c r="N2779" t="s">
        <v>10</v>
      </c>
      <c r="O2779" s="8">
        <f>VLOOKUP(tbStoricoOrdini[[#This Row],[AGENTE]],tbAgenti[],2,FALSE)</f>
        <v>3.6999999999999998E-2</v>
      </c>
      <c r="P2779" s="2">
        <v>2557</v>
      </c>
      <c r="Q2779" s="2">
        <f>tbStoricoOrdini[[#This Row],[IMPORTO]]*tbStoricoOrdini[[#This Row],[% COMM.]]</f>
        <v>94.608999999999995</v>
      </c>
      <c r="R2779" s="2">
        <f>tbStoricoOrdini[[#This Row],[TOT. COMM.]]+tbStoricoOrdini[[#This Row],[IMPORTO]]</f>
        <v>2651.6089999999999</v>
      </c>
    </row>
    <row r="2780" spans="1:18">
      <c r="A2780" s="1">
        <v>43922</v>
      </c>
      <c r="B2780" s="7">
        <f>MONTH(tbStoricoOrdini[[#This Row],[DATA]])</f>
        <v>4</v>
      </c>
      <c r="C2780" t="s">
        <v>2875</v>
      </c>
      <c r="D2780" t="str">
        <f>RIGHT(tbStoricoOrdini[[#This Row],[ORDINE]],4)</f>
        <v>2777</v>
      </c>
      <c r="E2780" t="s">
        <v>25</v>
      </c>
      <c r="F2780" t="str">
        <f>VLOOKUP(tbStoricoOrdini[[#This Row],[CLIENTE]],tbClienti[],3,FALSE)</f>
        <v>Lombardia</v>
      </c>
      <c r="G2780" t="str">
        <f>VLOOKUP(tbStoricoOrdini[[#This Row],[CLIENTE]],tbClienti[],7,FALSE)</f>
        <v>CD</v>
      </c>
      <c r="H2780" t="s">
        <v>71</v>
      </c>
      <c r="I2780" t="str">
        <f>IF(LEFT(tbStoricoOrdini[[#This Row],[ARTICOLO]],3) = "COG","COG",LEFT(tbStoricoOrdini[[#This Row],[ARTICOLO]],FIND(" ",tbStoricoOrdini[[#This Row],[ARTICOLO]])-1))</f>
        <v>EB07</v>
      </c>
      <c r="J2780" t="str">
        <f>MID(tbStoricoOrdini[[#This Row],[ARTICOLO]],FIND(" ",tbStoricoOrdini[[#This Row],[ARTICOLO]])+1,4)</f>
        <v>5000</v>
      </c>
      <c r="K2780" t="str">
        <f>IFERROR(RIGHT(tbStoricoOrdini[[#This Row],[ARTICOLO]],LEN(tbStoricoOrdini[[#This Row],[ARTICOLO]])-FIND(" ",tbStoricoOrdini[[#This Row],[ARTICOLO]],FIND(" ",tbStoricoOrdini[[#This Row],[ARTICOLO]]) +1)),"")</f>
        <v/>
      </c>
      <c r="L2780" s="3">
        <f>VLOOKUP(tbStoricoOrdini[[#This Row],[ARTICOLO]],tbArticoli[],2,FALSE)</f>
        <v>140</v>
      </c>
      <c r="M2780" s="22">
        <f>tbStoricoOrdini[[#This Row],[IMPORTO]]/tbStoricoOrdini[[#This Row],[PREZZO]]</f>
        <v>11.814285714285715</v>
      </c>
      <c r="N2780" t="s">
        <v>11</v>
      </c>
      <c r="O2780" s="8">
        <f>VLOOKUP(tbStoricoOrdini[[#This Row],[AGENTE]],tbAgenti[],2,FALSE)</f>
        <v>0.04</v>
      </c>
      <c r="P2780" s="2">
        <v>1654</v>
      </c>
      <c r="Q2780" s="2">
        <f>tbStoricoOrdini[[#This Row],[IMPORTO]]*tbStoricoOrdini[[#This Row],[% COMM.]]</f>
        <v>66.16</v>
      </c>
      <c r="R2780" s="2">
        <f>tbStoricoOrdini[[#This Row],[TOT. COMM.]]+tbStoricoOrdini[[#This Row],[IMPORTO]]</f>
        <v>1720.16</v>
      </c>
    </row>
    <row r="2781" spans="1:18">
      <c r="A2781" s="1">
        <v>43922</v>
      </c>
      <c r="B2781" s="7">
        <f>MONTH(tbStoricoOrdini[[#This Row],[DATA]])</f>
        <v>4</v>
      </c>
      <c r="C2781" t="s">
        <v>2876</v>
      </c>
      <c r="D2781" t="str">
        <f>RIGHT(tbStoricoOrdini[[#This Row],[ORDINE]],4)</f>
        <v>2778</v>
      </c>
      <c r="E2781" t="s">
        <v>25</v>
      </c>
      <c r="F2781" t="str">
        <f>VLOOKUP(tbStoricoOrdini[[#This Row],[CLIENTE]],tbClienti[],3,FALSE)</f>
        <v>Lombardia</v>
      </c>
      <c r="G2781" t="str">
        <f>VLOOKUP(tbStoricoOrdini[[#This Row],[CLIENTE]],tbClienti[],7,FALSE)</f>
        <v>CD</v>
      </c>
      <c r="H2781" t="s">
        <v>71</v>
      </c>
      <c r="I2781" t="str">
        <f>IF(LEFT(tbStoricoOrdini[[#This Row],[ARTICOLO]],3) = "COG","COG",LEFT(tbStoricoOrdini[[#This Row],[ARTICOLO]],FIND(" ",tbStoricoOrdini[[#This Row],[ARTICOLO]])-1))</f>
        <v>EB07</v>
      </c>
      <c r="J2781" t="str">
        <f>MID(tbStoricoOrdini[[#This Row],[ARTICOLO]],FIND(" ",tbStoricoOrdini[[#This Row],[ARTICOLO]])+1,4)</f>
        <v>5000</v>
      </c>
      <c r="K2781" t="str">
        <f>IFERROR(RIGHT(tbStoricoOrdini[[#This Row],[ARTICOLO]],LEN(tbStoricoOrdini[[#This Row],[ARTICOLO]])-FIND(" ",tbStoricoOrdini[[#This Row],[ARTICOLO]],FIND(" ",tbStoricoOrdini[[#This Row],[ARTICOLO]]) +1)),"")</f>
        <v/>
      </c>
      <c r="L2781" s="3">
        <f>VLOOKUP(tbStoricoOrdini[[#This Row],[ARTICOLO]],tbArticoli[],2,FALSE)</f>
        <v>140</v>
      </c>
      <c r="M2781" s="22">
        <f>tbStoricoOrdini[[#This Row],[IMPORTO]]/tbStoricoOrdini[[#This Row],[PREZZO]]</f>
        <v>6.4285714285714279E-2</v>
      </c>
      <c r="N2781" t="s">
        <v>8</v>
      </c>
      <c r="O2781" s="8">
        <f>VLOOKUP(tbStoricoOrdini[[#This Row],[AGENTE]],tbAgenti[],2,FALSE)</f>
        <v>0.05</v>
      </c>
      <c r="P2781" s="2">
        <v>9</v>
      </c>
      <c r="Q2781" s="2">
        <f>tbStoricoOrdini[[#This Row],[IMPORTO]]*tbStoricoOrdini[[#This Row],[% COMM.]]</f>
        <v>0.45</v>
      </c>
      <c r="R2781" s="2">
        <f>tbStoricoOrdini[[#This Row],[TOT. COMM.]]+tbStoricoOrdini[[#This Row],[IMPORTO]]</f>
        <v>9.4499999999999993</v>
      </c>
    </row>
    <row r="2782" spans="1:18">
      <c r="A2782" s="1">
        <v>43922</v>
      </c>
      <c r="B2782" s="7">
        <f>MONTH(tbStoricoOrdini[[#This Row],[DATA]])</f>
        <v>4</v>
      </c>
      <c r="C2782" t="s">
        <v>2877</v>
      </c>
      <c r="D2782" t="str">
        <f>RIGHT(tbStoricoOrdini[[#This Row],[ORDINE]],4)</f>
        <v>2779</v>
      </c>
      <c r="E2782" t="s">
        <v>25</v>
      </c>
      <c r="F2782" t="str">
        <f>VLOOKUP(tbStoricoOrdini[[#This Row],[CLIENTE]],tbClienti[],3,FALSE)</f>
        <v>Lombardia</v>
      </c>
      <c r="G2782" t="str">
        <f>VLOOKUP(tbStoricoOrdini[[#This Row],[CLIENTE]],tbClienti[],7,FALSE)</f>
        <v>CD</v>
      </c>
      <c r="H2782" t="s">
        <v>71</v>
      </c>
      <c r="I2782" t="str">
        <f>IF(LEFT(tbStoricoOrdini[[#This Row],[ARTICOLO]],3) = "COG","COG",LEFT(tbStoricoOrdini[[#This Row],[ARTICOLO]],FIND(" ",tbStoricoOrdini[[#This Row],[ARTICOLO]])-1))</f>
        <v>EB07</v>
      </c>
      <c r="J2782" t="str">
        <f>MID(tbStoricoOrdini[[#This Row],[ARTICOLO]],FIND(" ",tbStoricoOrdini[[#This Row],[ARTICOLO]])+1,4)</f>
        <v>5000</v>
      </c>
      <c r="K2782" t="str">
        <f>IFERROR(RIGHT(tbStoricoOrdini[[#This Row],[ARTICOLO]],LEN(tbStoricoOrdini[[#This Row],[ARTICOLO]])-FIND(" ",tbStoricoOrdini[[#This Row],[ARTICOLO]],FIND(" ",tbStoricoOrdini[[#This Row],[ARTICOLO]]) +1)),"")</f>
        <v/>
      </c>
      <c r="L2782" s="3">
        <f>VLOOKUP(tbStoricoOrdini[[#This Row],[ARTICOLO]],tbArticoli[],2,FALSE)</f>
        <v>140</v>
      </c>
      <c r="M2782" s="22">
        <f>tbStoricoOrdini[[#This Row],[IMPORTO]]/tbStoricoOrdini[[#This Row],[PREZZO]]</f>
        <v>86.65</v>
      </c>
      <c r="N2782" t="s">
        <v>12</v>
      </c>
      <c r="O2782" s="8">
        <f>VLOOKUP(tbStoricoOrdini[[#This Row],[AGENTE]],tbAgenti[],2,FALSE)</f>
        <v>0.05</v>
      </c>
      <c r="P2782" s="2">
        <v>12131</v>
      </c>
      <c r="Q2782" s="2">
        <f>tbStoricoOrdini[[#This Row],[IMPORTO]]*tbStoricoOrdini[[#This Row],[% COMM.]]</f>
        <v>606.55000000000007</v>
      </c>
      <c r="R2782" s="2">
        <f>tbStoricoOrdini[[#This Row],[TOT. COMM.]]+tbStoricoOrdini[[#This Row],[IMPORTO]]</f>
        <v>12737.55</v>
      </c>
    </row>
    <row r="2783" spans="1:18">
      <c r="A2783" s="1">
        <v>43922</v>
      </c>
      <c r="B2783" s="7">
        <f>MONTH(tbStoricoOrdini[[#This Row],[DATA]])</f>
        <v>4</v>
      </c>
      <c r="C2783" t="s">
        <v>2878</v>
      </c>
      <c r="D2783" t="str">
        <f>RIGHT(tbStoricoOrdini[[#This Row],[ORDINE]],4)</f>
        <v>2780</v>
      </c>
      <c r="E2783" t="s">
        <v>25</v>
      </c>
      <c r="F2783" t="str">
        <f>VLOOKUP(tbStoricoOrdini[[#This Row],[CLIENTE]],tbClienti[],3,FALSE)</f>
        <v>Lombardia</v>
      </c>
      <c r="G2783" t="str">
        <f>VLOOKUP(tbStoricoOrdini[[#This Row],[CLIENTE]],tbClienti[],7,FALSE)</f>
        <v>CD</v>
      </c>
      <c r="H2783" t="s">
        <v>71</v>
      </c>
      <c r="I2783" t="str">
        <f>IF(LEFT(tbStoricoOrdini[[#This Row],[ARTICOLO]],3) = "COG","COG",LEFT(tbStoricoOrdini[[#This Row],[ARTICOLO]],FIND(" ",tbStoricoOrdini[[#This Row],[ARTICOLO]])-1))</f>
        <v>EB07</v>
      </c>
      <c r="J2783" t="str">
        <f>MID(tbStoricoOrdini[[#This Row],[ARTICOLO]],FIND(" ",tbStoricoOrdini[[#This Row],[ARTICOLO]])+1,4)</f>
        <v>5000</v>
      </c>
      <c r="K2783" t="str">
        <f>IFERROR(RIGHT(tbStoricoOrdini[[#This Row],[ARTICOLO]],LEN(tbStoricoOrdini[[#This Row],[ARTICOLO]])-FIND(" ",tbStoricoOrdini[[#This Row],[ARTICOLO]],FIND(" ",tbStoricoOrdini[[#This Row],[ARTICOLO]]) +1)),"")</f>
        <v/>
      </c>
      <c r="L2783" s="3">
        <f>VLOOKUP(tbStoricoOrdini[[#This Row],[ARTICOLO]],tbArticoli[],2,FALSE)</f>
        <v>140</v>
      </c>
      <c r="M2783" s="22">
        <f>tbStoricoOrdini[[#This Row],[IMPORTO]]/tbStoricoOrdini[[#This Row],[PREZZO]]</f>
        <v>0.39285714285714285</v>
      </c>
      <c r="N2783" t="s">
        <v>13</v>
      </c>
      <c r="O2783" s="8">
        <f>VLOOKUP(tbStoricoOrdini[[#This Row],[AGENTE]],tbAgenti[],2,FALSE)</f>
        <v>0.1</v>
      </c>
      <c r="P2783" s="2">
        <v>55</v>
      </c>
      <c r="Q2783" s="2">
        <f>tbStoricoOrdini[[#This Row],[IMPORTO]]*tbStoricoOrdini[[#This Row],[% COMM.]]</f>
        <v>5.5</v>
      </c>
      <c r="R2783" s="2">
        <f>tbStoricoOrdini[[#This Row],[TOT. COMM.]]+tbStoricoOrdini[[#This Row],[IMPORTO]]</f>
        <v>60.5</v>
      </c>
    </row>
    <row r="2784" spans="1:18">
      <c r="A2784" s="1">
        <v>43922</v>
      </c>
      <c r="B2784" s="7">
        <f>MONTH(tbStoricoOrdini[[#This Row],[DATA]])</f>
        <v>4</v>
      </c>
      <c r="C2784" t="s">
        <v>2879</v>
      </c>
      <c r="D2784" t="str">
        <f>RIGHT(tbStoricoOrdini[[#This Row],[ORDINE]],4)</f>
        <v>2781</v>
      </c>
      <c r="E2784" t="s">
        <v>25</v>
      </c>
      <c r="F2784" t="str">
        <f>VLOOKUP(tbStoricoOrdini[[#This Row],[CLIENTE]],tbClienti[],3,FALSE)</f>
        <v>Lombardia</v>
      </c>
      <c r="G2784" t="str">
        <f>VLOOKUP(tbStoricoOrdini[[#This Row],[CLIENTE]],tbClienti[],7,FALSE)</f>
        <v>CD</v>
      </c>
      <c r="H2784" t="s">
        <v>71</v>
      </c>
      <c r="I2784" t="str">
        <f>IF(LEFT(tbStoricoOrdini[[#This Row],[ARTICOLO]],3) = "COG","COG",LEFT(tbStoricoOrdini[[#This Row],[ARTICOLO]],FIND(" ",tbStoricoOrdini[[#This Row],[ARTICOLO]])-1))</f>
        <v>EB07</v>
      </c>
      <c r="J2784" t="str">
        <f>MID(tbStoricoOrdini[[#This Row],[ARTICOLO]],FIND(" ",tbStoricoOrdini[[#This Row],[ARTICOLO]])+1,4)</f>
        <v>5000</v>
      </c>
      <c r="K2784" t="str">
        <f>IFERROR(RIGHT(tbStoricoOrdini[[#This Row],[ARTICOLO]],LEN(tbStoricoOrdini[[#This Row],[ARTICOLO]])-FIND(" ",tbStoricoOrdini[[#This Row],[ARTICOLO]],FIND(" ",tbStoricoOrdini[[#This Row],[ARTICOLO]]) +1)),"")</f>
        <v/>
      </c>
      <c r="L2784" s="3">
        <f>VLOOKUP(tbStoricoOrdini[[#This Row],[ARTICOLO]],tbArticoli[],2,FALSE)</f>
        <v>140</v>
      </c>
      <c r="M2784" s="22">
        <f>tbStoricoOrdini[[#This Row],[IMPORTO]]/tbStoricoOrdini[[#This Row],[PREZZO]]</f>
        <v>9.7928571428571427</v>
      </c>
      <c r="N2784" t="s">
        <v>9</v>
      </c>
      <c r="O2784" s="8">
        <f>VLOOKUP(tbStoricoOrdini[[#This Row],[AGENTE]],tbAgenti[],2,FALSE)</f>
        <v>0.05</v>
      </c>
      <c r="P2784" s="2">
        <v>1371</v>
      </c>
      <c r="Q2784" s="2">
        <f>tbStoricoOrdini[[#This Row],[IMPORTO]]*tbStoricoOrdini[[#This Row],[% COMM.]]</f>
        <v>68.55</v>
      </c>
      <c r="R2784" s="2">
        <f>tbStoricoOrdini[[#This Row],[TOT. COMM.]]+tbStoricoOrdini[[#This Row],[IMPORTO]]</f>
        <v>1439.55</v>
      </c>
    </row>
    <row r="2785" spans="1:18">
      <c r="A2785" s="1">
        <v>43922</v>
      </c>
      <c r="B2785" s="7">
        <f>MONTH(tbStoricoOrdini[[#This Row],[DATA]])</f>
        <v>4</v>
      </c>
      <c r="C2785" t="s">
        <v>2880</v>
      </c>
      <c r="D2785" t="str">
        <f>RIGHT(tbStoricoOrdini[[#This Row],[ORDINE]],4)</f>
        <v>2782</v>
      </c>
      <c r="E2785" t="s">
        <v>25</v>
      </c>
      <c r="F2785" t="str">
        <f>VLOOKUP(tbStoricoOrdini[[#This Row],[CLIENTE]],tbClienti[],3,FALSE)</f>
        <v>Lombardia</v>
      </c>
      <c r="G2785" t="str">
        <f>VLOOKUP(tbStoricoOrdini[[#This Row],[CLIENTE]],tbClienti[],7,FALSE)</f>
        <v>CD</v>
      </c>
      <c r="H2785" t="s">
        <v>76</v>
      </c>
      <c r="I2785" t="str">
        <f>IF(LEFT(tbStoricoOrdini[[#This Row],[ARTICOLO]],3) = "COG","COG",LEFT(tbStoricoOrdini[[#This Row],[ARTICOLO]],FIND(" ",tbStoricoOrdini[[#This Row],[ARTICOLO]])-1))</f>
        <v>COG</v>
      </c>
      <c r="J2785" t="str">
        <f>MID(tbStoricoOrdini[[#This Row],[ARTICOLO]],FIND(" ",tbStoricoOrdini[[#This Row],[ARTICOLO]])+1,4)</f>
        <v>1000</v>
      </c>
      <c r="K2785" t="str">
        <f>IFERROR(RIGHT(tbStoricoOrdini[[#This Row],[ARTICOLO]],LEN(tbStoricoOrdini[[#This Row],[ARTICOLO]])-FIND(" ",tbStoricoOrdini[[#This Row],[ARTICOLO]],FIND(" ",tbStoricoOrdini[[#This Row],[ARTICOLO]]) +1)),"")</f>
        <v/>
      </c>
      <c r="L2785" s="3">
        <f>VLOOKUP(tbStoricoOrdini[[#This Row],[ARTICOLO]],tbArticoli[],2,FALSE)</f>
        <v>150</v>
      </c>
      <c r="M2785" s="22">
        <f>tbStoricoOrdini[[#This Row],[IMPORTO]]/tbStoricoOrdini[[#This Row],[PREZZO]]</f>
        <v>2.8</v>
      </c>
      <c r="N2785" t="s">
        <v>9</v>
      </c>
      <c r="O2785" s="8">
        <f>VLOOKUP(tbStoricoOrdini[[#This Row],[AGENTE]],tbAgenti[],2,FALSE)</f>
        <v>0.05</v>
      </c>
      <c r="P2785" s="2">
        <v>420</v>
      </c>
      <c r="Q2785" s="2">
        <f>tbStoricoOrdini[[#This Row],[IMPORTO]]*tbStoricoOrdini[[#This Row],[% COMM.]]</f>
        <v>21</v>
      </c>
      <c r="R2785" s="2">
        <f>tbStoricoOrdini[[#This Row],[TOT. COMM.]]+tbStoricoOrdini[[#This Row],[IMPORTO]]</f>
        <v>441</v>
      </c>
    </row>
    <row r="2786" spans="1:18">
      <c r="A2786" s="1">
        <v>43922</v>
      </c>
      <c r="B2786" s="7">
        <f>MONTH(tbStoricoOrdini[[#This Row],[DATA]])</f>
        <v>4</v>
      </c>
      <c r="C2786" t="s">
        <v>2881</v>
      </c>
      <c r="D2786" t="str">
        <f>RIGHT(tbStoricoOrdini[[#This Row],[ORDINE]],4)</f>
        <v>2783</v>
      </c>
      <c r="E2786" t="s">
        <v>25</v>
      </c>
      <c r="F2786" t="str">
        <f>VLOOKUP(tbStoricoOrdini[[#This Row],[CLIENTE]],tbClienti[],3,FALSE)</f>
        <v>Lombardia</v>
      </c>
      <c r="G2786" t="str">
        <f>VLOOKUP(tbStoricoOrdini[[#This Row],[CLIENTE]],tbClienti[],7,FALSE)</f>
        <v>CD</v>
      </c>
      <c r="H2786" t="s">
        <v>72</v>
      </c>
      <c r="I2786" t="str">
        <f>IF(LEFT(tbStoricoOrdini[[#This Row],[ARTICOLO]],3) = "COG","COG",LEFT(tbStoricoOrdini[[#This Row],[ARTICOLO]],FIND(" ",tbStoricoOrdini[[#This Row],[ARTICOLO]])-1))</f>
        <v>EB06</v>
      </c>
      <c r="J2786" t="str">
        <f>MID(tbStoricoOrdini[[#This Row],[ARTICOLO]],FIND(" ",tbStoricoOrdini[[#This Row],[ARTICOLO]])+1,4)</f>
        <v>3000</v>
      </c>
      <c r="K2786" t="str">
        <f>IFERROR(RIGHT(tbStoricoOrdini[[#This Row],[ARTICOLO]],LEN(tbStoricoOrdini[[#This Row],[ARTICOLO]])-FIND(" ",tbStoricoOrdini[[#This Row],[ARTICOLO]],FIND(" ",tbStoricoOrdini[[#This Row],[ARTICOLO]]) +1)),"")</f>
        <v>Medium</v>
      </c>
      <c r="L2786" s="3">
        <f>VLOOKUP(tbStoricoOrdini[[#This Row],[ARTICOLO]],tbArticoli[],2,FALSE)</f>
        <v>120</v>
      </c>
      <c r="M2786" s="22">
        <f>tbStoricoOrdini[[#This Row],[IMPORTO]]/tbStoricoOrdini[[#This Row],[PREZZO]]</f>
        <v>7.041666666666667</v>
      </c>
      <c r="N2786" t="s">
        <v>10</v>
      </c>
      <c r="O2786" s="8">
        <f>VLOOKUP(tbStoricoOrdini[[#This Row],[AGENTE]],tbAgenti[],2,FALSE)</f>
        <v>3.6999999999999998E-2</v>
      </c>
      <c r="P2786" s="2">
        <v>845</v>
      </c>
      <c r="Q2786" s="2">
        <f>tbStoricoOrdini[[#This Row],[IMPORTO]]*tbStoricoOrdini[[#This Row],[% COMM.]]</f>
        <v>31.264999999999997</v>
      </c>
      <c r="R2786" s="2">
        <f>tbStoricoOrdini[[#This Row],[TOT. COMM.]]+tbStoricoOrdini[[#This Row],[IMPORTO]]</f>
        <v>876.26499999999999</v>
      </c>
    </row>
    <row r="2787" spans="1:18">
      <c r="A2787" s="1">
        <v>43922</v>
      </c>
      <c r="B2787" s="7">
        <f>MONTH(tbStoricoOrdini[[#This Row],[DATA]])</f>
        <v>4</v>
      </c>
      <c r="C2787" t="s">
        <v>2882</v>
      </c>
      <c r="D2787" t="str">
        <f>RIGHT(tbStoricoOrdini[[#This Row],[ORDINE]],4)</f>
        <v>2784</v>
      </c>
      <c r="E2787" t="s">
        <v>25</v>
      </c>
      <c r="F2787" t="str">
        <f>VLOOKUP(tbStoricoOrdini[[#This Row],[CLIENTE]],tbClienti[],3,FALSE)</f>
        <v>Lombardia</v>
      </c>
      <c r="G2787" t="str">
        <f>VLOOKUP(tbStoricoOrdini[[#This Row],[CLIENTE]],tbClienti[],7,FALSE)</f>
        <v>CD</v>
      </c>
      <c r="H2787" t="s">
        <v>72</v>
      </c>
      <c r="I2787" t="str">
        <f>IF(LEFT(tbStoricoOrdini[[#This Row],[ARTICOLO]],3) = "COG","COG",LEFT(tbStoricoOrdini[[#This Row],[ARTICOLO]],FIND(" ",tbStoricoOrdini[[#This Row],[ARTICOLO]])-1))</f>
        <v>EB06</v>
      </c>
      <c r="J2787" t="str">
        <f>MID(tbStoricoOrdini[[#This Row],[ARTICOLO]],FIND(" ",tbStoricoOrdini[[#This Row],[ARTICOLO]])+1,4)</f>
        <v>3000</v>
      </c>
      <c r="K2787" t="str">
        <f>IFERROR(RIGHT(tbStoricoOrdini[[#This Row],[ARTICOLO]],LEN(tbStoricoOrdini[[#This Row],[ARTICOLO]])-FIND(" ",tbStoricoOrdini[[#This Row],[ARTICOLO]],FIND(" ",tbStoricoOrdini[[#This Row],[ARTICOLO]]) +1)),"")</f>
        <v>Medium</v>
      </c>
      <c r="L2787" s="3">
        <f>VLOOKUP(tbStoricoOrdini[[#This Row],[ARTICOLO]],tbArticoli[],2,FALSE)</f>
        <v>120</v>
      </c>
      <c r="M2787" s="22">
        <f>tbStoricoOrdini[[#This Row],[IMPORTO]]/tbStoricoOrdini[[#This Row],[PREZZO]]</f>
        <v>0.20833333333333334</v>
      </c>
      <c r="N2787" t="s">
        <v>8</v>
      </c>
      <c r="O2787" s="8">
        <f>VLOOKUP(tbStoricoOrdini[[#This Row],[AGENTE]],tbAgenti[],2,FALSE)</f>
        <v>0.05</v>
      </c>
      <c r="P2787" s="2">
        <v>25</v>
      </c>
      <c r="Q2787" s="2">
        <f>tbStoricoOrdini[[#This Row],[IMPORTO]]*tbStoricoOrdini[[#This Row],[% COMM.]]</f>
        <v>1.25</v>
      </c>
      <c r="R2787" s="2">
        <f>tbStoricoOrdini[[#This Row],[TOT. COMM.]]+tbStoricoOrdini[[#This Row],[IMPORTO]]</f>
        <v>26.25</v>
      </c>
    </row>
    <row r="2788" spans="1:18">
      <c r="A2788" s="1">
        <v>43922</v>
      </c>
      <c r="B2788" s="7">
        <f>MONTH(tbStoricoOrdini[[#This Row],[DATA]])</f>
        <v>4</v>
      </c>
      <c r="C2788" t="s">
        <v>2883</v>
      </c>
      <c r="D2788" t="str">
        <f>RIGHT(tbStoricoOrdini[[#This Row],[ORDINE]],4)</f>
        <v>2785</v>
      </c>
      <c r="E2788" t="s">
        <v>25</v>
      </c>
      <c r="F2788" t="str">
        <f>VLOOKUP(tbStoricoOrdini[[#This Row],[CLIENTE]],tbClienti[],3,FALSE)</f>
        <v>Lombardia</v>
      </c>
      <c r="G2788" t="str">
        <f>VLOOKUP(tbStoricoOrdini[[#This Row],[CLIENTE]],tbClienti[],7,FALSE)</f>
        <v>CD</v>
      </c>
      <c r="H2788" t="s">
        <v>72</v>
      </c>
      <c r="I2788" t="str">
        <f>IF(LEFT(tbStoricoOrdini[[#This Row],[ARTICOLO]],3) = "COG","COG",LEFT(tbStoricoOrdini[[#This Row],[ARTICOLO]],FIND(" ",tbStoricoOrdini[[#This Row],[ARTICOLO]])-1))</f>
        <v>EB06</v>
      </c>
      <c r="J2788" t="str">
        <f>MID(tbStoricoOrdini[[#This Row],[ARTICOLO]],FIND(" ",tbStoricoOrdini[[#This Row],[ARTICOLO]])+1,4)</f>
        <v>3000</v>
      </c>
      <c r="K2788" t="str">
        <f>IFERROR(RIGHT(tbStoricoOrdini[[#This Row],[ARTICOLO]],LEN(tbStoricoOrdini[[#This Row],[ARTICOLO]])-FIND(" ",tbStoricoOrdini[[#This Row],[ARTICOLO]],FIND(" ",tbStoricoOrdini[[#This Row],[ARTICOLO]]) +1)),"")</f>
        <v>Medium</v>
      </c>
      <c r="L2788" s="3">
        <f>VLOOKUP(tbStoricoOrdini[[#This Row],[ARTICOLO]],tbArticoli[],2,FALSE)</f>
        <v>120</v>
      </c>
      <c r="M2788" s="22">
        <f>tbStoricoOrdini[[#This Row],[IMPORTO]]/tbStoricoOrdini[[#This Row],[PREZZO]]</f>
        <v>29.8</v>
      </c>
      <c r="N2788" t="s">
        <v>12</v>
      </c>
      <c r="O2788" s="8">
        <f>VLOOKUP(tbStoricoOrdini[[#This Row],[AGENTE]],tbAgenti[],2,FALSE)</f>
        <v>0.05</v>
      </c>
      <c r="P2788" s="2">
        <v>3576</v>
      </c>
      <c r="Q2788" s="2">
        <f>tbStoricoOrdini[[#This Row],[IMPORTO]]*tbStoricoOrdini[[#This Row],[% COMM.]]</f>
        <v>178.8</v>
      </c>
      <c r="R2788" s="2">
        <f>tbStoricoOrdini[[#This Row],[TOT. COMM.]]+tbStoricoOrdini[[#This Row],[IMPORTO]]</f>
        <v>3754.8</v>
      </c>
    </row>
    <row r="2789" spans="1:18">
      <c r="A2789" s="1">
        <v>43922</v>
      </c>
      <c r="B2789" s="7">
        <f>MONTH(tbStoricoOrdini[[#This Row],[DATA]])</f>
        <v>4</v>
      </c>
      <c r="C2789" t="s">
        <v>2884</v>
      </c>
      <c r="D2789" t="str">
        <f>RIGHT(tbStoricoOrdini[[#This Row],[ORDINE]],4)</f>
        <v>2786</v>
      </c>
      <c r="E2789" t="s">
        <v>25</v>
      </c>
      <c r="F2789" t="str">
        <f>VLOOKUP(tbStoricoOrdini[[#This Row],[CLIENTE]],tbClienti[],3,FALSE)</f>
        <v>Lombardia</v>
      </c>
      <c r="G2789" t="str">
        <f>VLOOKUP(tbStoricoOrdini[[#This Row],[CLIENTE]],tbClienti[],7,FALSE)</f>
        <v>CD</v>
      </c>
      <c r="H2789" t="s">
        <v>72</v>
      </c>
      <c r="I2789" t="str">
        <f>IF(LEFT(tbStoricoOrdini[[#This Row],[ARTICOLO]],3) = "COG","COG",LEFT(tbStoricoOrdini[[#This Row],[ARTICOLO]],FIND(" ",tbStoricoOrdini[[#This Row],[ARTICOLO]])-1))</f>
        <v>EB06</v>
      </c>
      <c r="J2789" t="str">
        <f>MID(tbStoricoOrdini[[#This Row],[ARTICOLO]],FIND(" ",tbStoricoOrdini[[#This Row],[ARTICOLO]])+1,4)</f>
        <v>3000</v>
      </c>
      <c r="K2789" t="str">
        <f>IFERROR(RIGHT(tbStoricoOrdini[[#This Row],[ARTICOLO]],LEN(tbStoricoOrdini[[#This Row],[ARTICOLO]])-FIND(" ",tbStoricoOrdini[[#This Row],[ARTICOLO]],FIND(" ",tbStoricoOrdini[[#This Row],[ARTICOLO]]) +1)),"")</f>
        <v>Medium</v>
      </c>
      <c r="L2789" s="3">
        <f>VLOOKUP(tbStoricoOrdini[[#This Row],[ARTICOLO]],tbArticoli[],2,FALSE)</f>
        <v>120</v>
      </c>
      <c r="M2789" s="22">
        <f>tbStoricoOrdini[[#This Row],[IMPORTO]]/tbStoricoOrdini[[#This Row],[PREZZO]]</f>
        <v>0.9</v>
      </c>
      <c r="N2789" t="s">
        <v>13</v>
      </c>
      <c r="O2789" s="8">
        <f>VLOOKUP(tbStoricoOrdini[[#This Row],[AGENTE]],tbAgenti[],2,FALSE)</f>
        <v>0.1</v>
      </c>
      <c r="P2789" s="2">
        <v>108</v>
      </c>
      <c r="Q2789" s="2">
        <f>tbStoricoOrdini[[#This Row],[IMPORTO]]*tbStoricoOrdini[[#This Row],[% COMM.]]</f>
        <v>10.8</v>
      </c>
      <c r="R2789" s="2">
        <f>tbStoricoOrdini[[#This Row],[TOT. COMM.]]+tbStoricoOrdini[[#This Row],[IMPORTO]]</f>
        <v>118.8</v>
      </c>
    </row>
    <row r="2790" spans="1:18">
      <c r="A2790" s="1">
        <v>43922</v>
      </c>
      <c r="B2790" s="7">
        <f>MONTH(tbStoricoOrdini[[#This Row],[DATA]])</f>
        <v>4</v>
      </c>
      <c r="C2790" t="s">
        <v>2885</v>
      </c>
      <c r="D2790" t="str">
        <f>RIGHT(tbStoricoOrdini[[#This Row],[ORDINE]],4)</f>
        <v>2787</v>
      </c>
      <c r="E2790" t="s">
        <v>25</v>
      </c>
      <c r="F2790" t="str">
        <f>VLOOKUP(tbStoricoOrdini[[#This Row],[CLIENTE]],tbClienti[],3,FALSE)</f>
        <v>Lombardia</v>
      </c>
      <c r="G2790" t="str">
        <f>VLOOKUP(tbStoricoOrdini[[#This Row],[CLIENTE]],tbClienti[],7,FALSE)</f>
        <v>CD</v>
      </c>
      <c r="H2790" t="s">
        <v>72</v>
      </c>
      <c r="I2790" t="str">
        <f>IF(LEFT(tbStoricoOrdini[[#This Row],[ARTICOLO]],3) = "COG","COG",LEFT(tbStoricoOrdini[[#This Row],[ARTICOLO]],FIND(" ",tbStoricoOrdini[[#This Row],[ARTICOLO]])-1))</f>
        <v>EB06</v>
      </c>
      <c r="J2790" t="str">
        <f>MID(tbStoricoOrdini[[#This Row],[ARTICOLO]],FIND(" ",tbStoricoOrdini[[#This Row],[ARTICOLO]])+1,4)</f>
        <v>3000</v>
      </c>
      <c r="K2790" t="str">
        <f>IFERROR(RIGHT(tbStoricoOrdini[[#This Row],[ARTICOLO]],LEN(tbStoricoOrdini[[#This Row],[ARTICOLO]])-FIND(" ",tbStoricoOrdini[[#This Row],[ARTICOLO]],FIND(" ",tbStoricoOrdini[[#This Row],[ARTICOLO]]) +1)),"")</f>
        <v>Medium</v>
      </c>
      <c r="L2790" s="3">
        <f>VLOOKUP(tbStoricoOrdini[[#This Row],[ARTICOLO]],tbArticoli[],2,FALSE)</f>
        <v>120</v>
      </c>
      <c r="M2790" s="22">
        <f>tbStoricoOrdini[[#This Row],[IMPORTO]]/tbStoricoOrdini[[#This Row],[PREZZO]]</f>
        <v>1.6666666666666666E-2</v>
      </c>
      <c r="N2790" t="s">
        <v>9</v>
      </c>
      <c r="O2790" s="8">
        <f>VLOOKUP(tbStoricoOrdini[[#This Row],[AGENTE]],tbAgenti[],2,FALSE)</f>
        <v>0.05</v>
      </c>
      <c r="P2790" s="2">
        <v>2</v>
      </c>
      <c r="Q2790" s="2">
        <f>tbStoricoOrdini[[#This Row],[IMPORTO]]*tbStoricoOrdini[[#This Row],[% COMM.]]</f>
        <v>0.1</v>
      </c>
      <c r="R2790" s="2">
        <f>tbStoricoOrdini[[#This Row],[TOT. COMM.]]+tbStoricoOrdini[[#This Row],[IMPORTO]]</f>
        <v>2.1</v>
      </c>
    </row>
    <row r="2791" spans="1:18">
      <c r="A2791" s="1">
        <v>43922</v>
      </c>
      <c r="B2791" s="7">
        <f>MONTH(tbStoricoOrdini[[#This Row],[DATA]])</f>
        <v>4</v>
      </c>
      <c r="C2791" t="s">
        <v>2886</v>
      </c>
      <c r="D2791" t="str">
        <f>RIGHT(tbStoricoOrdini[[#This Row],[ORDINE]],4)</f>
        <v>2788</v>
      </c>
      <c r="E2791" t="s">
        <v>25</v>
      </c>
      <c r="F2791" t="str">
        <f>VLOOKUP(tbStoricoOrdini[[#This Row],[CLIENTE]],tbClienti[],3,FALSE)</f>
        <v>Lombardia</v>
      </c>
      <c r="G2791" t="str">
        <f>VLOOKUP(tbStoricoOrdini[[#This Row],[CLIENTE]],tbClienti[],7,FALSE)</f>
        <v>CD</v>
      </c>
      <c r="H2791" t="s">
        <v>73</v>
      </c>
      <c r="I2791" t="str">
        <f>IF(LEFT(tbStoricoOrdini[[#This Row],[ARTICOLO]],3) = "COG","COG",LEFT(tbStoricoOrdini[[#This Row],[ARTICOLO]],FIND(" ",tbStoricoOrdini[[#This Row],[ARTICOLO]])-1))</f>
        <v>EB06</v>
      </c>
      <c r="J2791" t="str">
        <f>MID(tbStoricoOrdini[[#This Row],[ARTICOLO]],FIND(" ",tbStoricoOrdini[[#This Row],[ARTICOLO]])+1,4)</f>
        <v>3000</v>
      </c>
      <c r="K2791" t="str">
        <f>IFERROR(RIGHT(tbStoricoOrdini[[#This Row],[ARTICOLO]],LEN(tbStoricoOrdini[[#This Row],[ARTICOLO]])-FIND(" ",tbStoricoOrdini[[#This Row],[ARTICOLO]],FIND(" ",tbStoricoOrdini[[#This Row],[ARTICOLO]]) +1)),"")</f>
        <v>Plus</v>
      </c>
      <c r="L2791" s="3">
        <f>VLOOKUP(tbStoricoOrdini[[#This Row],[ARTICOLO]],tbArticoli[],2,FALSE)</f>
        <v>130</v>
      </c>
      <c r="M2791" s="22">
        <f>tbStoricoOrdini[[#This Row],[IMPORTO]]/tbStoricoOrdini[[#This Row],[PREZZO]]</f>
        <v>0.16153846153846155</v>
      </c>
      <c r="N2791" t="s">
        <v>8</v>
      </c>
      <c r="O2791" s="8">
        <f>VLOOKUP(tbStoricoOrdini[[#This Row],[AGENTE]],tbAgenti[],2,FALSE)</f>
        <v>0.05</v>
      </c>
      <c r="P2791" s="2">
        <v>21</v>
      </c>
      <c r="Q2791" s="2">
        <f>tbStoricoOrdini[[#This Row],[IMPORTO]]*tbStoricoOrdini[[#This Row],[% COMM.]]</f>
        <v>1.05</v>
      </c>
      <c r="R2791" s="2">
        <f>tbStoricoOrdini[[#This Row],[TOT. COMM.]]+tbStoricoOrdini[[#This Row],[IMPORTO]]</f>
        <v>22.05</v>
      </c>
    </row>
    <row r="2792" spans="1:18">
      <c r="A2792" s="1">
        <v>43922</v>
      </c>
      <c r="B2792" s="7">
        <f>MONTH(tbStoricoOrdini[[#This Row],[DATA]])</f>
        <v>4</v>
      </c>
      <c r="C2792" t="s">
        <v>2887</v>
      </c>
      <c r="D2792" t="str">
        <f>RIGHT(tbStoricoOrdini[[#This Row],[ORDINE]],4)</f>
        <v>2789</v>
      </c>
      <c r="E2792" t="s">
        <v>25</v>
      </c>
      <c r="F2792" t="str">
        <f>VLOOKUP(tbStoricoOrdini[[#This Row],[CLIENTE]],tbClienti[],3,FALSE)</f>
        <v>Lombardia</v>
      </c>
      <c r="G2792" t="str">
        <f>VLOOKUP(tbStoricoOrdini[[#This Row],[CLIENTE]],tbClienti[],7,FALSE)</f>
        <v>CD</v>
      </c>
      <c r="H2792" t="s">
        <v>73</v>
      </c>
      <c r="I2792" t="str">
        <f>IF(LEFT(tbStoricoOrdini[[#This Row],[ARTICOLO]],3) = "COG","COG",LEFT(tbStoricoOrdini[[#This Row],[ARTICOLO]],FIND(" ",tbStoricoOrdini[[#This Row],[ARTICOLO]])-1))</f>
        <v>EB06</v>
      </c>
      <c r="J2792" t="str">
        <f>MID(tbStoricoOrdini[[#This Row],[ARTICOLO]],FIND(" ",tbStoricoOrdini[[#This Row],[ARTICOLO]])+1,4)</f>
        <v>3000</v>
      </c>
      <c r="K2792" t="str">
        <f>IFERROR(RIGHT(tbStoricoOrdini[[#This Row],[ARTICOLO]],LEN(tbStoricoOrdini[[#This Row],[ARTICOLO]])-FIND(" ",tbStoricoOrdini[[#This Row],[ARTICOLO]],FIND(" ",tbStoricoOrdini[[#This Row],[ARTICOLO]]) +1)),"")</f>
        <v>Plus</v>
      </c>
      <c r="L2792" s="3">
        <f>VLOOKUP(tbStoricoOrdini[[#This Row],[ARTICOLO]],tbArticoli[],2,FALSE)</f>
        <v>130</v>
      </c>
      <c r="M2792" s="22">
        <f>tbStoricoOrdini[[#This Row],[IMPORTO]]/tbStoricoOrdini[[#This Row],[PREZZO]]</f>
        <v>0.50769230769230766</v>
      </c>
      <c r="N2792" t="s">
        <v>12</v>
      </c>
      <c r="O2792" s="8">
        <f>VLOOKUP(tbStoricoOrdini[[#This Row],[AGENTE]],tbAgenti[],2,FALSE)</f>
        <v>0.05</v>
      </c>
      <c r="P2792" s="2">
        <v>66</v>
      </c>
      <c r="Q2792" s="2">
        <f>tbStoricoOrdini[[#This Row],[IMPORTO]]*tbStoricoOrdini[[#This Row],[% COMM.]]</f>
        <v>3.3000000000000003</v>
      </c>
      <c r="R2792" s="2">
        <f>tbStoricoOrdini[[#This Row],[TOT. COMM.]]+tbStoricoOrdini[[#This Row],[IMPORTO]]</f>
        <v>69.3</v>
      </c>
    </row>
    <row r="2793" spans="1:18">
      <c r="A2793" s="1">
        <v>43922</v>
      </c>
      <c r="B2793" s="7">
        <f>MONTH(tbStoricoOrdini[[#This Row],[DATA]])</f>
        <v>4</v>
      </c>
      <c r="C2793" t="s">
        <v>2888</v>
      </c>
      <c r="D2793" t="str">
        <f>RIGHT(tbStoricoOrdini[[#This Row],[ORDINE]],4)</f>
        <v>2790</v>
      </c>
      <c r="E2793" t="s">
        <v>26</v>
      </c>
      <c r="F2793" t="str">
        <f>VLOOKUP(tbStoricoOrdini[[#This Row],[CLIENTE]],tbClienti[],3,FALSE)</f>
        <v>Lombardia</v>
      </c>
      <c r="G2793" t="str">
        <f>VLOOKUP(tbStoricoOrdini[[#This Row],[CLIENTE]],tbClienti[],7,FALSE)</f>
        <v>AC</v>
      </c>
      <c r="H2793" t="s">
        <v>78</v>
      </c>
      <c r="I2793" t="str">
        <f>IF(LEFT(tbStoricoOrdini[[#This Row],[ARTICOLO]],3) = "COG","COG",LEFT(tbStoricoOrdini[[#This Row],[ARTICOLO]],FIND(" ",tbStoricoOrdini[[#This Row],[ARTICOLO]])-1))</f>
        <v>COG</v>
      </c>
      <c r="J2793" t="str">
        <f>MID(tbStoricoOrdini[[#This Row],[ARTICOLO]],FIND(" ",tbStoricoOrdini[[#This Row],[ARTICOLO]])+1,4)</f>
        <v>3000</v>
      </c>
      <c r="K2793" t="str">
        <f>IFERROR(RIGHT(tbStoricoOrdini[[#This Row],[ARTICOLO]],LEN(tbStoricoOrdini[[#This Row],[ARTICOLO]])-FIND(" ",tbStoricoOrdini[[#This Row],[ARTICOLO]],FIND(" ",tbStoricoOrdini[[#This Row],[ARTICOLO]]) +1)),"")</f>
        <v>Medium</v>
      </c>
      <c r="L2793" s="3">
        <f>VLOOKUP(tbStoricoOrdini[[#This Row],[ARTICOLO]],tbArticoli[],2,FALSE)</f>
        <v>220</v>
      </c>
      <c r="M2793" s="22">
        <f>tbStoricoOrdini[[#This Row],[IMPORTO]]/tbStoricoOrdini[[#This Row],[PREZZO]]</f>
        <v>7.8409090909090908</v>
      </c>
      <c r="N2793" t="s">
        <v>9</v>
      </c>
      <c r="O2793" s="8">
        <f>VLOOKUP(tbStoricoOrdini[[#This Row],[AGENTE]],tbAgenti[],2,FALSE)</f>
        <v>0.05</v>
      </c>
      <c r="P2793" s="2">
        <v>1725</v>
      </c>
      <c r="Q2793" s="2">
        <f>tbStoricoOrdini[[#This Row],[IMPORTO]]*tbStoricoOrdini[[#This Row],[% COMM.]]</f>
        <v>86.25</v>
      </c>
      <c r="R2793" s="2">
        <f>tbStoricoOrdini[[#This Row],[TOT. COMM.]]+tbStoricoOrdini[[#This Row],[IMPORTO]]</f>
        <v>1811.25</v>
      </c>
    </row>
    <row r="2794" spans="1:18">
      <c r="A2794" s="1">
        <v>43922</v>
      </c>
      <c r="B2794" s="7">
        <f>MONTH(tbStoricoOrdini[[#This Row],[DATA]])</f>
        <v>4</v>
      </c>
      <c r="C2794" t="s">
        <v>2889</v>
      </c>
      <c r="D2794" t="str">
        <f>RIGHT(tbStoricoOrdini[[#This Row],[ORDINE]],4)</f>
        <v>2791</v>
      </c>
      <c r="E2794" t="s">
        <v>26</v>
      </c>
      <c r="F2794" t="str">
        <f>VLOOKUP(tbStoricoOrdini[[#This Row],[CLIENTE]],tbClienti[],3,FALSE)</f>
        <v>Lombardia</v>
      </c>
      <c r="G2794" t="str">
        <f>VLOOKUP(tbStoricoOrdini[[#This Row],[CLIENTE]],tbClienti[],7,FALSE)</f>
        <v>AC</v>
      </c>
      <c r="H2794" t="s">
        <v>74</v>
      </c>
      <c r="I2794" t="str">
        <f>IF(LEFT(tbStoricoOrdini[[#This Row],[ARTICOLO]],3) = "COG","COG",LEFT(tbStoricoOrdini[[#This Row],[ARTICOLO]],FIND(" ",tbStoricoOrdini[[#This Row],[ARTICOLO]])-1))</f>
        <v>AVRC</v>
      </c>
      <c r="J2794" t="str">
        <f>MID(tbStoricoOrdini[[#This Row],[ARTICOLO]],FIND(" ",tbStoricoOrdini[[#This Row],[ARTICOLO]])+1,4)</f>
        <v>2500</v>
      </c>
      <c r="K2794" t="str">
        <f>IFERROR(RIGHT(tbStoricoOrdini[[#This Row],[ARTICOLO]],LEN(tbStoricoOrdini[[#This Row],[ARTICOLO]])-FIND(" ",tbStoricoOrdini[[#This Row],[ARTICOLO]],FIND(" ",tbStoricoOrdini[[#This Row],[ARTICOLO]]) +1)),"")</f>
        <v>Gold</v>
      </c>
      <c r="L2794" s="3">
        <f>VLOOKUP(tbStoricoOrdini[[#This Row],[ARTICOLO]],tbArticoli[],2,FALSE)</f>
        <v>500</v>
      </c>
      <c r="M2794" s="22">
        <f>tbStoricoOrdini[[#This Row],[IMPORTO]]/tbStoricoOrdini[[#This Row],[PREZZO]]</f>
        <v>1.258</v>
      </c>
      <c r="N2794" t="s">
        <v>14</v>
      </c>
      <c r="O2794" s="8">
        <f>VLOOKUP(tbStoricoOrdini[[#This Row],[AGENTE]],tbAgenti[],2,FALSE)</f>
        <v>0.05</v>
      </c>
      <c r="P2794" s="2">
        <v>629</v>
      </c>
      <c r="Q2794" s="2">
        <f>tbStoricoOrdini[[#This Row],[IMPORTO]]*tbStoricoOrdini[[#This Row],[% COMM.]]</f>
        <v>31.450000000000003</v>
      </c>
      <c r="R2794" s="2">
        <f>tbStoricoOrdini[[#This Row],[TOT. COMM.]]+tbStoricoOrdini[[#This Row],[IMPORTO]]</f>
        <v>660.45</v>
      </c>
    </row>
    <row r="2795" spans="1:18">
      <c r="A2795" s="1">
        <v>43922</v>
      </c>
      <c r="B2795" s="7">
        <f>MONTH(tbStoricoOrdini[[#This Row],[DATA]])</f>
        <v>4</v>
      </c>
      <c r="C2795" t="s">
        <v>2890</v>
      </c>
      <c r="D2795" t="str">
        <f>RIGHT(tbStoricoOrdini[[#This Row],[ORDINE]],4)</f>
        <v>2792</v>
      </c>
      <c r="E2795" t="s">
        <v>26</v>
      </c>
      <c r="F2795" t="str">
        <f>VLOOKUP(tbStoricoOrdini[[#This Row],[CLIENTE]],tbClienti[],3,FALSE)</f>
        <v>Lombardia</v>
      </c>
      <c r="G2795" t="str">
        <f>VLOOKUP(tbStoricoOrdini[[#This Row],[CLIENTE]],tbClienti[],7,FALSE)</f>
        <v>AC</v>
      </c>
      <c r="H2795" t="s">
        <v>74</v>
      </c>
      <c r="I2795" t="str">
        <f>IF(LEFT(tbStoricoOrdini[[#This Row],[ARTICOLO]],3) = "COG","COG",LEFT(tbStoricoOrdini[[#This Row],[ARTICOLO]],FIND(" ",tbStoricoOrdini[[#This Row],[ARTICOLO]])-1))</f>
        <v>AVRC</v>
      </c>
      <c r="J2795" t="str">
        <f>MID(tbStoricoOrdini[[#This Row],[ARTICOLO]],FIND(" ",tbStoricoOrdini[[#This Row],[ARTICOLO]])+1,4)</f>
        <v>2500</v>
      </c>
      <c r="K2795" t="str">
        <f>IFERROR(RIGHT(tbStoricoOrdini[[#This Row],[ARTICOLO]],LEN(tbStoricoOrdini[[#This Row],[ARTICOLO]])-FIND(" ",tbStoricoOrdini[[#This Row],[ARTICOLO]],FIND(" ",tbStoricoOrdini[[#This Row],[ARTICOLO]]) +1)),"")</f>
        <v>Gold</v>
      </c>
      <c r="L2795" s="3">
        <f>VLOOKUP(tbStoricoOrdini[[#This Row],[ARTICOLO]],tbArticoli[],2,FALSE)</f>
        <v>500</v>
      </c>
      <c r="M2795" s="22">
        <f>tbStoricoOrdini[[#This Row],[IMPORTO]]/tbStoricoOrdini[[#This Row],[PREZZO]]</f>
        <v>37.777999999999999</v>
      </c>
      <c r="N2795" t="s">
        <v>6</v>
      </c>
      <c r="O2795" s="8">
        <f>VLOOKUP(tbStoricoOrdini[[#This Row],[AGENTE]],tbAgenti[],2,FALSE)</f>
        <v>7.4999999999999997E-2</v>
      </c>
      <c r="P2795" s="2">
        <v>18889</v>
      </c>
      <c r="Q2795" s="2">
        <f>tbStoricoOrdini[[#This Row],[IMPORTO]]*tbStoricoOrdini[[#This Row],[% COMM.]]</f>
        <v>1416.675</v>
      </c>
      <c r="R2795" s="2">
        <f>tbStoricoOrdini[[#This Row],[TOT. COMM.]]+tbStoricoOrdini[[#This Row],[IMPORTO]]</f>
        <v>20305.674999999999</v>
      </c>
    </row>
    <row r="2796" spans="1:18">
      <c r="A2796" s="1">
        <v>43922</v>
      </c>
      <c r="B2796" s="7">
        <f>MONTH(tbStoricoOrdini[[#This Row],[DATA]])</f>
        <v>4</v>
      </c>
      <c r="C2796" t="s">
        <v>2891</v>
      </c>
      <c r="D2796" t="str">
        <f>RIGHT(tbStoricoOrdini[[#This Row],[ORDINE]],4)</f>
        <v>2793</v>
      </c>
      <c r="E2796" t="s">
        <v>26</v>
      </c>
      <c r="F2796" t="str">
        <f>VLOOKUP(tbStoricoOrdini[[#This Row],[CLIENTE]],tbClienti[],3,FALSE)</f>
        <v>Lombardia</v>
      </c>
      <c r="G2796" t="str">
        <f>VLOOKUP(tbStoricoOrdini[[#This Row],[CLIENTE]],tbClienti[],7,FALSE)</f>
        <v>AC</v>
      </c>
      <c r="H2796" t="s">
        <v>74</v>
      </c>
      <c r="I2796" t="str">
        <f>IF(LEFT(tbStoricoOrdini[[#This Row],[ARTICOLO]],3) = "COG","COG",LEFT(tbStoricoOrdini[[#This Row],[ARTICOLO]],FIND(" ",tbStoricoOrdini[[#This Row],[ARTICOLO]])-1))</f>
        <v>AVRC</v>
      </c>
      <c r="J2796" t="str">
        <f>MID(tbStoricoOrdini[[#This Row],[ARTICOLO]],FIND(" ",tbStoricoOrdini[[#This Row],[ARTICOLO]])+1,4)</f>
        <v>2500</v>
      </c>
      <c r="K2796" t="str">
        <f>IFERROR(RIGHT(tbStoricoOrdini[[#This Row],[ARTICOLO]],LEN(tbStoricoOrdini[[#This Row],[ARTICOLO]])-FIND(" ",tbStoricoOrdini[[#This Row],[ARTICOLO]],FIND(" ",tbStoricoOrdini[[#This Row],[ARTICOLO]]) +1)),"")</f>
        <v>Gold</v>
      </c>
      <c r="L2796" s="3">
        <f>VLOOKUP(tbStoricoOrdini[[#This Row],[ARTICOLO]],tbArticoli[],2,FALSE)</f>
        <v>500</v>
      </c>
      <c r="M2796" s="22">
        <f>tbStoricoOrdini[[#This Row],[IMPORTO]]/tbStoricoOrdini[[#This Row],[PREZZO]]</f>
        <v>504.94600000000003</v>
      </c>
      <c r="N2796" t="s">
        <v>9</v>
      </c>
      <c r="O2796" s="8">
        <f>VLOOKUP(tbStoricoOrdini[[#This Row],[AGENTE]],tbAgenti[],2,FALSE)</f>
        <v>0.05</v>
      </c>
      <c r="P2796" s="2">
        <v>252473</v>
      </c>
      <c r="Q2796" s="2">
        <f>tbStoricoOrdini[[#This Row],[IMPORTO]]*tbStoricoOrdini[[#This Row],[% COMM.]]</f>
        <v>12623.650000000001</v>
      </c>
      <c r="R2796" s="2">
        <f>tbStoricoOrdini[[#This Row],[TOT. COMM.]]+tbStoricoOrdini[[#This Row],[IMPORTO]]</f>
        <v>265096.65000000002</v>
      </c>
    </row>
    <row r="2797" spans="1:18">
      <c r="A2797" s="1">
        <v>43922</v>
      </c>
      <c r="B2797" s="7">
        <f>MONTH(tbStoricoOrdini[[#This Row],[DATA]])</f>
        <v>4</v>
      </c>
      <c r="C2797" t="s">
        <v>2892</v>
      </c>
      <c r="D2797" t="str">
        <f>RIGHT(tbStoricoOrdini[[#This Row],[ORDINE]],4)</f>
        <v>2794</v>
      </c>
      <c r="E2797" t="s">
        <v>26</v>
      </c>
      <c r="F2797" t="str">
        <f>VLOOKUP(tbStoricoOrdini[[#This Row],[CLIENTE]],tbClienti[],3,FALSE)</f>
        <v>Lombardia</v>
      </c>
      <c r="G2797" t="str">
        <f>VLOOKUP(tbStoricoOrdini[[#This Row],[CLIENTE]],tbClienti[],7,FALSE)</f>
        <v>AC</v>
      </c>
      <c r="H2797" t="s">
        <v>77</v>
      </c>
      <c r="I2797" t="str">
        <f>IF(LEFT(tbStoricoOrdini[[#This Row],[ARTICOLO]],3) = "COG","COG",LEFT(tbStoricoOrdini[[#This Row],[ARTICOLO]],FIND(" ",tbStoricoOrdini[[#This Row],[ARTICOLO]])-1))</f>
        <v>COG</v>
      </c>
      <c r="J2797" t="str">
        <f>MID(tbStoricoOrdini[[#This Row],[ARTICOLO]],FIND(" ",tbStoricoOrdini[[#This Row],[ARTICOLO]])+1,4)</f>
        <v>2000</v>
      </c>
      <c r="K2797" t="str">
        <f>IFERROR(RIGHT(tbStoricoOrdini[[#This Row],[ARTICOLO]],LEN(tbStoricoOrdini[[#This Row],[ARTICOLO]])-FIND(" ",tbStoricoOrdini[[#This Row],[ARTICOLO]],FIND(" ",tbStoricoOrdini[[#This Row],[ARTICOLO]]) +1)),"")</f>
        <v>Medium</v>
      </c>
      <c r="L2797" s="3">
        <f>VLOOKUP(tbStoricoOrdini[[#This Row],[ARTICOLO]],tbArticoli[],2,FALSE)</f>
        <v>200</v>
      </c>
      <c r="M2797" s="22">
        <f>tbStoricoOrdini[[#This Row],[IMPORTO]]/tbStoricoOrdini[[#This Row],[PREZZO]]</f>
        <v>1.43</v>
      </c>
      <c r="N2797" t="s">
        <v>9</v>
      </c>
      <c r="O2797" s="8">
        <f>VLOOKUP(tbStoricoOrdini[[#This Row],[AGENTE]],tbAgenti[],2,FALSE)</f>
        <v>0.05</v>
      </c>
      <c r="P2797" s="2">
        <v>286</v>
      </c>
      <c r="Q2797" s="2">
        <f>tbStoricoOrdini[[#This Row],[IMPORTO]]*tbStoricoOrdini[[#This Row],[% COMM.]]</f>
        <v>14.3</v>
      </c>
      <c r="R2797" s="2">
        <f>tbStoricoOrdini[[#This Row],[TOT. COMM.]]+tbStoricoOrdini[[#This Row],[IMPORTO]]</f>
        <v>300.3</v>
      </c>
    </row>
    <row r="2798" spans="1:18">
      <c r="A2798" s="1">
        <v>43922</v>
      </c>
      <c r="B2798" s="7">
        <f>MONTH(tbStoricoOrdini[[#This Row],[DATA]])</f>
        <v>4</v>
      </c>
      <c r="C2798" t="s">
        <v>2893</v>
      </c>
      <c r="D2798" t="str">
        <f>RIGHT(tbStoricoOrdini[[#This Row],[ORDINE]],4)</f>
        <v>2795</v>
      </c>
      <c r="E2798" t="s">
        <v>26</v>
      </c>
      <c r="F2798" t="str">
        <f>VLOOKUP(tbStoricoOrdini[[#This Row],[CLIENTE]],tbClienti[],3,FALSE)</f>
        <v>Lombardia</v>
      </c>
      <c r="G2798" t="str">
        <f>VLOOKUP(tbStoricoOrdini[[#This Row],[CLIENTE]],tbClienti[],7,FALSE)</f>
        <v>AC</v>
      </c>
      <c r="H2798" t="s">
        <v>61</v>
      </c>
      <c r="I2798" t="str">
        <f>IF(LEFT(tbStoricoOrdini[[#This Row],[ARTICOLO]],3) = "COG","COG",LEFT(tbStoricoOrdini[[#This Row],[ARTICOLO]],FIND(" ",tbStoricoOrdini[[#This Row],[ARTICOLO]])-1))</f>
        <v>KLM</v>
      </c>
      <c r="J2798" t="str">
        <f>MID(tbStoricoOrdini[[#This Row],[ARTICOLO]],FIND(" ",tbStoricoOrdini[[#This Row],[ARTICOLO]])+1,4)</f>
        <v>5000</v>
      </c>
      <c r="K2798" t="str">
        <f>IFERROR(RIGHT(tbStoricoOrdini[[#This Row],[ARTICOLO]],LEN(tbStoricoOrdini[[#This Row],[ARTICOLO]])-FIND(" ",tbStoricoOrdini[[#This Row],[ARTICOLO]],FIND(" ",tbStoricoOrdini[[#This Row],[ARTICOLO]]) +1)),"")</f>
        <v>Medium</v>
      </c>
      <c r="L2798" s="3">
        <f>VLOOKUP(tbStoricoOrdini[[#This Row],[ARTICOLO]],tbArticoli[],2,FALSE)</f>
        <v>150</v>
      </c>
      <c r="M2798" s="22">
        <f>tbStoricoOrdini[[#This Row],[IMPORTO]]/tbStoricoOrdini[[#This Row],[PREZZO]]</f>
        <v>20.433333333333334</v>
      </c>
      <c r="N2798" t="s">
        <v>15</v>
      </c>
      <c r="O2798" s="8">
        <f>VLOOKUP(tbStoricoOrdini[[#This Row],[AGENTE]],tbAgenti[],2,FALSE)</f>
        <v>0.08</v>
      </c>
      <c r="P2798" s="2">
        <v>3065</v>
      </c>
      <c r="Q2798" s="2">
        <f>tbStoricoOrdini[[#This Row],[IMPORTO]]*tbStoricoOrdini[[#This Row],[% COMM.]]</f>
        <v>245.20000000000002</v>
      </c>
      <c r="R2798" s="2">
        <f>tbStoricoOrdini[[#This Row],[TOT. COMM.]]+tbStoricoOrdini[[#This Row],[IMPORTO]]</f>
        <v>3310.2</v>
      </c>
    </row>
    <row r="2799" spans="1:18">
      <c r="A2799" s="1">
        <v>43922</v>
      </c>
      <c r="B2799" s="7">
        <f>MONTH(tbStoricoOrdini[[#This Row],[DATA]])</f>
        <v>4</v>
      </c>
      <c r="C2799" t="s">
        <v>2894</v>
      </c>
      <c r="D2799" t="str">
        <f>RIGHT(tbStoricoOrdini[[#This Row],[ORDINE]],4)</f>
        <v>2796</v>
      </c>
      <c r="E2799" t="s">
        <v>26</v>
      </c>
      <c r="F2799" t="str">
        <f>VLOOKUP(tbStoricoOrdini[[#This Row],[CLIENTE]],tbClienti[],3,FALSE)</f>
        <v>Lombardia</v>
      </c>
      <c r="G2799" t="str">
        <f>VLOOKUP(tbStoricoOrdini[[#This Row],[CLIENTE]],tbClienti[],7,FALSE)</f>
        <v>AC</v>
      </c>
      <c r="H2799" t="s">
        <v>61</v>
      </c>
      <c r="I2799" t="str">
        <f>IF(LEFT(tbStoricoOrdini[[#This Row],[ARTICOLO]],3) = "COG","COG",LEFT(tbStoricoOrdini[[#This Row],[ARTICOLO]],FIND(" ",tbStoricoOrdini[[#This Row],[ARTICOLO]])-1))</f>
        <v>KLM</v>
      </c>
      <c r="J2799" t="str">
        <f>MID(tbStoricoOrdini[[#This Row],[ARTICOLO]],FIND(" ",tbStoricoOrdini[[#This Row],[ARTICOLO]])+1,4)</f>
        <v>5000</v>
      </c>
      <c r="K2799" t="str">
        <f>IFERROR(RIGHT(tbStoricoOrdini[[#This Row],[ARTICOLO]],LEN(tbStoricoOrdini[[#This Row],[ARTICOLO]])-FIND(" ",tbStoricoOrdini[[#This Row],[ARTICOLO]],FIND(" ",tbStoricoOrdini[[#This Row],[ARTICOLO]]) +1)),"")</f>
        <v>Medium</v>
      </c>
      <c r="L2799" s="3">
        <f>VLOOKUP(tbStoricoOrdini[[#This Row],[ARTICOLO]],tbArticoli[],2,FALSE)</f>
        <v>150</v>
      </c>
      <c r="M2799" s="22">
        <f>tbStoricoOrdini[[#This Row],[IMPORTO]]/tbStoricoOrdini[[#This Row],[PREZZO]]</f>
        <v>2006.8266666666666</v>
      </c>
      <c r="N2799" t="s">
        <v>14</v>
      </c>
      <c r="O2799" s="8">
        <f>VLOOKUP(tbStoricoOrdini[[#This Row],[AGENTE]],tbAgenti[],2,FALSE)</f>
        <v>0.05</v>
      </c>
      <c r="P2799" s="2">
        <v>301024</v>
      </c>
      <c r="Q2799" s="2">
        <f>tbStoricoOrdini[[#This Row],[IMPORTO]]*tbStoricoOrdini[[#This Row],[% COMM.]]</f>
        <v>15051.2</v>
      </c>
      <c r="R2799" s="2">
        <f>tbStoricoOrdini[[#This Row],[TOT. COMM.]]+tbStoricoOrdini[[#This Row],[IMPORTO]]</f>
        <v>316075.2</v>
      </c>
    </row>
    <row r="2800" spans="1:18">
      <c r="A2800" s="1">
        <v>43922</v>
      </c>
      <c r="B2800" s="7">
        <f>MONTH(tbStoricoOrdini[[#This Row],[DATA]])</f>
        <v>4</v>
      </c>
      <c r="C2800" t="s">
        <v>2895</v>
      </c>
      <c r="D2800" t="str">
        <f>RIGHT(tbStoricoOrdini[[#This Row],[ORDINE]],4)</f>
        <v>2797</v>
      </c>
      <c r="E2800" t="s">
        <v>26</v>
      </c>
      <c r="F2800" t="str">
        <f>VLOOKUP(tbStoricoOrdini[[#This Row],[CLIENTE]],tbClienti[],3,FALSE)</f>
        <v>Lombardia</v>
      </c>
      <c r="G2800" t="str">
        <f>VLOOKUP(tbStoricoOrdini[[#This Row],[CLIENTE]],tbClienti[],7,FALSE)</f>
        <v>AC</v>
      </c>
      <c r="H2800" t="s">
        <v>61</v>
      </c>
      <c r="I2800" t="str">
        <f>IF(LEFT(tbStoricoOrdini[[#This Row],[ARTICOLO]],3) = "COG","COG",LEFT(tbStoricoOrdini[[#This Row],[ARTICOLO]],FIND(" ",tbStoricoOrdini[[#This Row],[ARTICOLO]])-1))</f>
        <v>KLM</v>
      </c>
      <c r="J2800" t="str">
        <f>MID(tbStoricoOrdini[[#This Row],[ARTICOLO]],FIND(" ",tbStoricoOrdini[[#This Row],[ARTICOLO]])+1,4)</f>
        <v>5000</v>
      </c>
      <c r="K2800" t="str">
        <f>IFERROR(RIGHT(tbStoricoOrdini[[#This Row],[ARTICOLO]],LEN(tbStoricoOrdini[[#This Row],[ARTICOLO]])-FIND(" ",tbStoricoOrdini[[#This Row],[ARTICOLO]],FIND(" ",tbStoricoOrdini[[#This Row],[ARTICOLO]]) +1)),"")</f>
        <v>Medium</v>
      </c>
      <c r="L2800" s="3">
        <f>VLOOKUP(tbStoricoOrdini[[#This Row],[ARTICOLO]],tbArticoli[],2,FALSE)</f>
        <v>150</v>
      </c>
      <c r="M2800" s="22">
        <f>tbStoricoOrdini[[#This Row],[IMPORTO]]/tbStoricoOrdini[[#This Row],[PREZZO]]</f>
        <v>593.63333333333333</v>
      </c>
      <c r="N2800" t="s">
        <v>6</v>
      </c>
      <c r="O2800" s="8">
        <f>VLOOKUP(tbStoricoOrdini[[#This Row],[AGENTE]],tbAgenti[],2,FALSE)</f>
        <v>7.4999999999999997E-2</v>
      </c>
      <c r="P2800" s="2">
        <v>89045</v>
      </c>
      <c r="Q2800" s="2">
        <f>tbStoricoOrdini[[#This Row],[IMPORTO]]*tbStoricoOrdini[[#This Row],[% COMM.]]</f>
        <v>6678.375</v>
      </c>
      <c r="R2800" s="2">
        <f>tbStoricoOrdini[[#This Row],[TOT. COMM.]]+tbStoricoOrdini[[#This Row],[IMPORTO]]</f>
        <v>95723.375</v>
      </c>
    </row>
    <row r="2801" spans="1:18">
      <c r="A2801" s="1">
        <v>43922</v>
      </c>
      <c r="B2801" s="7">
        <f>MONTH(tbStoricoOrdini[[#This Row],[DATA]])</f>
        <v>4</v>
      </c>
      <c r="C2801" t="s">
        <v>2896</v>
      </c>
      <c r="D2801" t="str">
        <f>RIGHT(tbStoricoOrdini[[#This Row],[ORDINE]],4)</f>
        <v>2798</v>
      </c>
      <c r="E2801" t="s">
        <v>26</v>
      </c>
      <c r="F2801" t="str">
        <f>VLOOKUP(tbStoricoOrdini[[#This Row],[CLIENTE]],tbClienti[],3,FALSE)</f>
        <v>Lombardia</v>
      </c>
      <c r="G2801" t="str">
        <f>VLOOKUP(tbStoricoOrdini[[#This Row],[CLIENTE]],tbClienti[],7,FALSE)</f>
        <v>AC</v>
      </c>
      <c r="H2801" t="s">
        <v>61</v>
      </c>
      <c r="I2801" t="str">
        <f>IF(LEFT(tbStoricoOrdini[[#This Row],[ARTICOLO]],3) = "COG","COG",LEFT(tbStoricoOrdini[[#This Row],[ARTICOLO]],FIND(" ",tbStoricoOrdini[[#This Row],[ARTICOLO]])-1))</f>
        <v>KLM</v>
      </c>
      <c r="J2801" t="str">
        <f>MID(tbStoricoOrdini[[#This Row],[ARTICOLO]],FIND(" ",tbStoricoOrdini[[#This Row],[ARTICOLO]])+1,4)</f>
        <v>5000</v>
      </c>
      <c r="K2801" t="str">
        <f>IFERROR(RIGHT(tbStoricoOrdini[[#This Row],[ARTICOLO]],LEN(tbStoricoOrdini[[#This Row],[ARTICOLO]])-FIND(" ",tbStoricoOrdini[[#This Row],[ARTICOLO]],FIND(" ",tbStoricoOrdini[[#This Row],[ARTICOLO]]) +1)),"")</f>
        <v>Medium</v>
      </c>
      <c r="L2801" s="3">
        <f>VLOOKUP(tbStoricoOrdini[[#This Row],[ARTICOLO]],tbArticoli[],2,FALSE)</f>
        <v>150</v>
      </c>
      <c r="M2801" s="22">
        <f>tbStoricoOrdini[[#This Row],[IMPORTO]]/tbStoricoOrdini[[#This Row],[PREZZO]]</f>
        <v>217.12</v>
      </c>
      <c r="N2801" t="s">
        <v>9</v>
      </c>
      <c r="O2801" s="8">
        <f>VLOOKUP(tbStoricoOrdini[[#This Row],[AGENTE]],tbAgenti[],2,FALSE)</f>
        <v>0.05</v>
      </c>
      <c r="P2801" s="2">
        <v>32568</v>
      </c>
      <c r="Q2801" s="2">
        <f>tbStoricoOrdini[[#This Row],[IMPORTO]]*tbStoricoOrdini[[#This Row],[% COMM.]]</f>
        <v>1628.4</v>
      </c>
      <c r="R2801" s="2">
        <f>tbStoricoOrdini[[#This Row],[TOT. COMM.]]+tbStoricoOrdini[[#This Row],[IMPORTO]]</f>
        <v>34196.400000000001</v>
      </c>
    </row>
    <row r="2802" spans="1:18">
      <c r="A2802" s="1">
        <v>43922</v>
      </c>
      <c r="B2802" s="7">
        <f>MONTH(tbStoricoOrdini[[#This Row],[DATA]])</f>
        <v>4</v>
      </c>
      <c r="C2802" t="s">
        <v>2897</v>
      </c>
      <c r="D2802" t="str">
        <f>RIGHT(tbStoricoOrdini[[#This Row],[ORDINE]],4)</f>
        <v>2799</v>
      </c>
      <c r="E2802" t="s">
        <v>26</v>
      </c>
      <c r="F2802" t="str">
        <f>VLOOKUP(tbStoricoOrdini[[#This Row],[CLIENTE]],tbClienti[],3,FALSE)</f>
        <v>Lombardia</v>
      </c>
      <c r="G2802" t="str">
        <f>VLOOKUP(tbStoricoOrdini[[#This Row],[CLIENTE]],tbClienti[],7,FALSE)</f>
        <v>AC</v>
      </c>
      <c r="H2802" t="s">
        <v>79</v>
      </c>
      <c r="I2802" t="str">
        <f>IF(LEFT(tbStoricoOrdini[[#This Row],[ARTICOLO]],3) = "COG","COG",LEFT(tbStoricoOrdini[[#This Row],[ARTICOLO]],FIND(" ",tbStoricoOrdini[[#This Row],[ARTICOLO]])-1))</f>
        <v>COG</v>
      </c>
      <c r="J2802" t="str">
        <f>MID(tbStoricoOrdini[[#This Row],[ARTICOLO]],FIND(" ",tbStoricoOrdini[[#This Row],[ARTICOLO]])+1,4)</f>
        <v>4000</v>
      </c>
      <c r="K2802" t="str">
        <f>IFERROR(RIGHT(tbStoricoOrdini[[#This Row],[ARTICOLO]],LEN(tbStoricoOrdini[[#This Row],[ARTICOLO]])-FIND(" ",tbStoricoOrdini[[#This Row],[ARTICOLO]],FIND(" ",tbStoricoOrdini[[#This Row],[ARTICOLO]]) +1)),"")</f>
        <v>Plus</v>
      </c>
      <c r="L2802" s="3">
        <f>VLOOKUP(tbStoricoOrdini[[#This Row],[ARTICOLO]],tbArticoli[],2,FALSE)</f>
        <v>240</v>
      </c>
      <c r="M2802" s="22">
        <f>tbStoricoOrdini[[#This Row],[IMPORTO]]/tbStoricoOrdini[[#This Row],[PREZZO]]</f>
        <v>197.09166666666667</v>
      </c>
      <c r="N2802" t="s">
        <v>9</v>
      </c>
      <c r="O2802" s="8">
        <f>VLOOKUP(tbStoricoOrdini[[#This Row],[AGENTE]],tbAgenti[],2,FALSE)</f>
        <v>0.05</v>
      </c>
      <c r="P2802" s="2">
        <v>47302</v>
      </c>
      <c r="Q2802" s="2">
        <f>tbStoricoOrdini[[#This Row],[IMPORTO]]*tbStoricoOrdini[[#This Row],[% COMM.]]</f>
        <v>2365.1</v>
      </c>
      <c r="R2802" s="2">
        <f>tbStoricoOrdini[[#This Row],[TOT. COMM.]]+tbStoricoOrdini[[#This Row],[IMPORTO]]</f>
        <v>49667.1</v>
      </c>
    </row>
    <row r="2803" spans="1:18">
      <c r="A2803" s="1">
        <v>43922</v>
      </c>
      <c r="B2803" s="7">
        <f>MONTH(tbStoricoOrdini[[#This Row],[DATA]])</f>
        <v>4</v>
      </c>
      <c r="C2803" t="s">
        <v>2898</v>
      </c>
      <c r="D2803" t="str">
        <f>RIGHT(tbStoricoOrdini[[#This Row],[ORDINE]],4)</f>
        <v>2800</v>
      </c>
      <c r="E2803" t="s">
        <v>26</v>
      </c>
      <c r="F2803" t="str">
        <f>VLOOKUP(tbStoricoOrdini[[#This Row],[CLIENTE]],tbClienti[],3,FALSE)</f>
        <v>Lombardia</v>
      </c>
      <c r="G2803" t="str">
        <f>VLOOKUP(tbStoricoOrdini[[#This Row],[CLIENTE]],tbClienti[],7,FALSE)</f>
        <v>AC</v>
      </c>
      <c r="H2803" t="s">
        <v>60</v>
      </c>
      <c r="I2803" t="str">
        <f>IF(LEFT(tbStoricoOrdini[[#This Row],[ARTICOLO]],3) = "COG","COG",LEFT(tbStoricoOrdini[[#This Row],[ARTICOLO]],FIND(" ",tbStoricoOrdini[[#This Row],[ARTICOLO]])-1))</f>
        <v>KLM</v>
      </c>
      <c r="J2803" t="str">
        <f>MID(tbStoricoOrdini[[#This Row],[ARTICOLO]],FIND(" ",tbStoricoOrdini[[#This Row],[ARTICOLO]])+1,4)</f>
        <v>5000</v>
      </c>
      <c r="K2803" t="str">
        <f>IFERROR(RIGHT(tbStoricoOrdini[[#This Row],[ARTICOLO]],LEN(tbStoricoOrdini[[#This Row],[ARTICOLO]])-FIND(" ",tbStoricoOrdini[[#This Row],[ARTICOLO]],FIND(" ",tbStoricoOrdini[[#This Row],[ARTICOLO]]) +1)),"")</f>
        <v>Plus</v>
      </c>
      <c r="L2803" s="3">
        <f>VLOOKUP(tbStoricoOrdini[[#This Row],[ARTICOLO]],tbArticoli[],2,FALSE)</f>
        <v>175</v>
      </c>
      <c r="M2803" s="22">
        <f>tbStoricoOrdini[[#This Row],[IMPORTO]]/tbStoricoOrdini[[#This Row],[PREZZO]]</f>
        <v>77.417142857142863</v>
      </c>
      <c r="N2803" t="s">
        <v>6</v>
      </c>
      <c r="O2803" s="8">
        <f>VLOOKUP(tbStoricoOrdini[[#This Row],[AGENTE]],tbAgenti[],2,FALSE)</f>
        <v>7.4999999999999997E-2</v>
      </c>
      <c r="P2803" s="2">
        <v>13548</v>
      </c>
      <c r="Q2803" s="2">
        <f>tbStoricoOrdini[[#This Row],[IMPORTO]]*tbStoricoOrdini[[#This Row],[% COMM.]]</f>
        <v>1016.0999999999999</v>
      </c>
      <c r="R2803" s="2">
        <f>tbStoricoOrdini[[#This Row],[TOT. COMM.]]+tbStoricoOrdini[[#This Row],[IMPORTO]]</f>
        <v>14564.1</v>
      </c>
    </row>
    <row r="2804" spans="1:18">
      <c r="A2804" s="1">
        <v>43922</v>
      </c>
      <c r="B2804" s="7">
        <f>MONTH(tbStoricoOrdini[[#This Row],[DATA]])</f>
        <v>4</v>
      </c>
      <c r="C2804" t="s">
        <v>2899</v>
      </c>
      <c r="D2804" t="str">
        <f>RIGHT(tbStoricoOrdini[[#This Row],[ORDINE]],4)</f>
        <v>2801</v>
      </c>
      <c r="E2804" t="s">
        <v>26</v>
      </c>
      <c r="F2804" t="str">
        <f>VLOOKUP(tbStoricoOrdini[[#This Row],[CLIENTE]],tbClienti[],3,FALSE)</f>
        <v>Lombardia</v>
      </c>
      <c r="G2804" t="str">
        <f>VLOOKUP(tbStoricoOrdini[[#This Row],[CLIENTE]],tbClienti[],7,FALSE)</f>
        <v>AC</v>
      </c>
      <c r="H2804" t="s">
        <v>60</v>
      </c>
      <c r="I2804" t="str">
        <f>IF(LEFT(tbStoricoOrdini[[#This Row],[ARTICOLO]],3) = "COG","COG",LEFT(tbStoricoOrdini[[#This Row],[ARTICOLO]],FIND(" ",tbStoricoOrdini[[#This Row],[ARTICOLO]])-1))</f>
        <v>KLM</v>
      </c>
      <c r="J2804" t="str">
        <f>MID(tbStoricoOrdini[[#This Row],[ARTICOLO]],FIND(" ",tbStoricoOrdini[[#This Row],[ARTICOLO]])+1,4)</f>
        <v>5000</v>
      </c>
      <c r="K2804" t="str">
        <f>IFERROR(RIGHT(tbStoricoOrdini[[#This Row],[ARTICOLO]],LEN(tbStoricoOrdini[[#This Row],[ARTICOLO]])-FIND(" ",tbStoricoOrdini[[#This Row],[ARTICOLO]],FIND(" ",tbStoricoOrdini[[#This Row],[ARTICOLO]]) +1)),"")</f>
        <v>Plus</v>
      </c>
      <c r="L2804" s="3">
        <f>VLOOKUP(tbStoricoOrdini[[#This Row],[ARTICOLO]],tbArticoli[],2,FALSE)</f>
        <v>175</v>
      </c>
      <c r="M2804" s="22">
        <f>tbStoricoOrdini[[#This Row],[IMPORTO]]/tbStoricoOrdini[[#This Row],[PREZZO]]</f>
        <v>1112.92</v>
      </c>
      <c r="N2804" t="s">
        <v>9</v>
      </c>
      <c r="O2804" s="8">
        <f>VLOOKUP(tbStoricoOrdini[[#This Row],[AGENTE]],tbAgenti[],2,FALSE)</f>
        <v>0.05</v>
      </c>
      <c r="P2804" s="2">
        <v>194761</v>
      </c>
      <c r="Q2804" s="2">
        <f>tbStoricoOrdini[[#This Row],[IMPORTO]]*tbStoricoOrdini[[#This Row],[% COMM.]]</f>
        <v>9738.0500000000011</v>
      </c>
      <c r="R2804" s="2">
        <f>tbStoricoOrdini[[#This Row],[TOT. COMM.]]+tbStoricoOrdini[[#This Row],[IMPORTO]]</f>
        <v>204499.05</v>
      </c>
    </row>
    <row r="2805" spans="1:18">
      <c r="A2805" s="1">
        <v>43922</v>
      </c>
      <c r="B2805" s="7">
        <f>MONTH(tbStoricoOrdini[[#This Row],[DATA]])</f>
        <v>4</v>
      </c>
      <c r="C2805" t="s">
        <v>2900</v>
      </c>
      <c r="D2805" t="str">
        <f>RIGHT(tbStoricoOrdini[[#This Row],[ORDINE]],4)</f>
        <v>2802</v>
      </c>
      <c r="E2805" t="s">
        <v>26</v>
      </c>
      <c r="F2805" t="str">
        <f>VLOOKUP(tbStoricoOrdini[[#This Row],[CLIENTE]],tbClienti[],3,FALSE)</f>
        <v>Lombardia</v>
      </c>
      <c r="G2805" t="str">
        <f>VLOOKUP(tbStoricoOrdini[[#This Row],[CLIENTE]],tbClienti[],7,FALSE)</f>
        <v>AC</v>
      </c>
      <c r="H2805" t="s">
        <v>63</v>
      </c>
      <c r="I2805" t="str">
        <f>IF(LEFT(tbStoricoOrdini[[#This Row],[ARTICOLO]],3) = "COG","COG",LEFT(tbStoricoOrdini[[#This Row],[ARTICOLO]],FIND(" ",tbStoricoOrdini[[#This Row],[ARTICOLO]])-1))</f>
        <v>KLM</v>
      </c>
      <c r="J2805" t="str">
        <f>MID(tbStoricoOrdini[[#This Row],[ARTICOLO]],FIND(" ",tbStoricoOrdini[[#This Row],[ARTICOLO]])+1,4)</f>
        <v>3000</v>
      </c>
      <c r="K2805" t="str">
        <f>IFERROR(RIGHT(tbStoricoOrdini[[#This Row],[ARTICOLO]],LEN(tbStoricoOrdini[[#This Row],[ARTICOLO]])-FIND(" ",tbStoricoOrdini[[#This Row],[ARTICOLO]],FIND(" ",tbStoricoOrdini[[#This Row],[ARTICOLO]]) +1)),"")</f>
        <v>Plus</v>
      </c>
      <c r="L2805" s="3">
        <f>VLOOKUP(tbStoricoOrdini[[#This Row],[ARTICOLO]],tbArticoli[],2,FALSE)</f>
        <v>145</v>
      </c>
      <c r="M2805" s="22">
        <f>tbStoricoOrdini[[#This Row],[IMPORTO]]/tbStoricoOrdini[[#This Row],[PREZZO]]</f>
        <v>26.606896551724137</v>
      </c>
      <c r="N2805" t="s">
        <v>16</v>
      </c>
      <c r="O2805" s="8">
        <f>VLOOKUP(tbStoricoOrdini[[#This Row],[AGENTE]],tbAgenti[],2,FALSE)</f>
        <v>0.05</v>
      </c>
      <c r="P2805" s="2">
        <v>3858</v>
      </c>
      <c r="Q2805" s="2">
        <f>tbStoricoOrdini[[#This Row],[IMPORTO]]*tbStoricoOrdini[[#This Row],[% COMM.]]</f>
        <v>192.9</v>
      </c>
      <c r="R2805" s="2">
        <f>tbStoricoOrdini[[#This Row],[TOT. COMM.]]+tbStoricoOrdini[[#This Row],[IMPORTO]]</f>
        <v>4050.9</v>
      </c>
    </row>
    <row r="2806" spans="1:18">
      <c r="A2806" s="1">
        <v>43922</v>
      </c>
      <c r="B2806" s="7">
        <f>MONTH(tbStoricoOrdini[[#This Row],[DATA]])</f>
        <v>4</v>
      </c>
      <c r="C2806" t="s">
        <v>2901</v>
      </c>
      <c r="D2806" t="str">
        <f>RIGHT(tbStoricoOrdini[[#This Row],[ORDINE]],4)</f>
        <v>2803</v>
      </c>
      <c r="E2806" t="s">
        <v>26</v>
      </c>
      <c r="F2806" t="str">
        <f>VLOOKUP(tbStoricoOrdini[[#This Row],[CLIENTE]],tbClienti[],3,FALSE)</f>
        <v>Lombardia</v>
      </c>
      <c r="G2806" t="str">
        <f>VLOOKUP(tbStoricoOrdini[[#This Row],[CLIENTE]],tbClienti[],7,FALSE)</f>
        <v>AC</v>
      </c>
      <c r="H2806" t="s">
        <v>63</v>
      </c>
      <c r="I2806" t="str">
        <f>IF(LEFT(tbStoricoOrdini[[#This Row],[ARTICOLO]],3) = "COG","COG",LEFT(tbStoricoOrdini[[#This Row],[ARTICOLO]],FIND(" ",tbStoricoOrdini[[#This Row],[ARTICOLO]])-1))</f>
        <v>KLM</v>
      </c>
      <c r="J2806" t="str">
        <f>MID(tbStoricoOrdini[[#This Row],[ARTICOLO]],FIND(" ",tbStoricoOrdini[[#This Row],[ARTICOLO]])+1,4)</f>
        <v>3000</v>
      </c>
      <c r="K2806" t="str">
        <f>IFERROR(RIGHT(tbStoricoOrdini[[#This Row],[ARTICOLO]],LEN(tbStoricoOrdini[[#This Row],[ARTICOLO]])-FIND(" ",tbStoricoOrdini[[#This Row],[ARTICOLO]],FIND(" ",tbStoricoOrdini[[#This Row],[ARTICOLO]]) +1)),"")</f>
        <v>Plus</v>
      </c>
      <c r="L2806" s="3">
        <f>VLOOKUP(tbStoricoOrdini[[#This Row],[ARTICOLO]],tbArticoli[],2,FALSE)</f>
        <v>145</v>
      </c>
      <c r="M2806" s="22">
        <f>tbStoricoOrdini[[#This Row],[IMPORTO]]/tbStoricoOrdini[[#This Row],[PREZZO]]</f>
        <v>77.262068965517244</v>
      </c>
      <c r="N2806" t="s">
        <v>15</v>
      </c>
      <c r="O2806" s="8">
        <f>VLOOKUP(tbStoricoOrdini[[#This Row],[AGENTE]],tbAgenti[],2,FALSE)</f>
        <v>0.08</v>
      </c>
      <c r="P2806" s="2">
        <v>11203</v>
      </c>
      <c r="Q2806" s="2">
        <f>tbStoricoOrdini[[#This Row],[IMPORTO]]*tbStoricoOrdini[[#This Row],[% COMM.]]</f>
        <v>896.24</v>
      </c>
      <c r="R2806" s="2">
        <f>tbStoricoOrdini[[#This Row],[TOT. COMM.]]+tbStoricoOrdini[[#This Row],[IMPORTO]]</f>
        <v>12099.24</v>
      </c>
    </row>
    <row r="2807" spans="1:18">
      <c r="A2807" s="1">
        <v>43922</v>
      </c>
      <c r="B2807" s="7">
        <f>MONTH(tbStoricoOrdini[[#This Row],[DATA]])</f>
        <v>4</v>
      </c>
      <c r="C2807" t="s">
        <v>2902</v>
      </c>
      <c r="D2807" t="str">
        <f>RIGHT(tbStoricoOrdini[[#This Row],[ORDINE]],4)</f>
        <v>2804</v>
      </c>
      <c r="E2807" t="s">
        <v>26</v>
      </c>
      <c r="F2807" t="str">
        <f>VLOOKUP(tbStoricoOrdini[[#This Row],[CLIENTE]],tbClienti[],3,FALSE)</f>
        <v>Lombardia</v>
      </c>
      <c r="G2807" t="str">
        <f>VLOOKUP(tbStoricoOrdini[[#This Row],[CLIENTE]],tbClienti[],7,FALSE)</f>
        <v>AC</v>
      </c>
      <c r="H2807" t="s">
        <v>63</v>
      </c>
      <c r="I2807" t="str">
        <f>IF(LEFT(tbStoricoOrdini[[#This Row],[ARTICOLO]],3) = "COG","COG",LEFT(tbStoricoOrdini[[#This Row],[ARTICOLO]],FIND(" ",tbStoricoOrdini[[#This Row],[ARTICOLO]])-1))</f>
        <v>KLM</v>
      </c>
      <c r="J2807" t="str">
        <f>MID(tbStoricoOrdini[[#This Row],[ARTICOLO]],FIND(" ",tbStoricoOrdini[[#This Row],[ARTICOLO]])+1,4)</f>
        <v>3000</v>
      </c>
      <c r="K2807" t="str">
        <f>IFERROR(RIGHT(tbStoricoOrdini[[#This Row],[ARTICOLO]],LEN(tbStoricoOrdini[[#This Row],[ARTICOLO]])-FIND(" ",tbStoricoOrdini[[#This Row],[ARTICOLO]],FIND(" ",tbStoricoOrdini[[#This Row],[ARTICOLO]]) +1)),"")</f>
        <v>Plus</v>
      </c>
      <c r="L2807" s="3">
        <f>VLOOKUP(tbStoricoOrdini[[#This Row],[ARTICOLO]],tbArticoli[],2,FALSE)</f>
        <v>145</v>
      </c>
      <c r="M2807" s="22">
        <f>tbStoricoOrdini[[#This Row],[IMPORTO]]/tbStoricoOrdini[[#This Row],[PREZZO]]</f>
        <v>25.289655172413791</v>
      </c>
      <c r="N2807" t="s">
        <v>17</v>
      </c>
      <c r="O2807" s="8">
        <f>VLOOKUP(tbStoricoOrdini[[#This Row],[AGENTE]],tbAgenti[],2,FALSE)</f>
        <v>0.08</v>
      </c>
      <c r="P2807" s="2">
        <v>3667</v>
      </c>
      <c r="Q2807" s="2">
        <f>tbStoricoOrdini[[#This Row],[IMPORTO]]*tbStoricoOrdini[[#This Row],[% COMM.]]</f>
        <v>293.36</v>
      </c>
      <c r="R2807" s="2">
        <f>tbStoricoOrdini[[#This Row],[TOT. COMM.]]+tbStoricoOrdini[[#This Row],[IMPORTO]]</f>
        <v>3960.36</v>
      </c>
    </row>
    <row r="2808" spans="1:18">
      <c r="A2808" s="1">
        <v>43922</v>
      </c>
      <c r="B2808" s="7">
        <f>MONTH(tbStoricoOrdini[[#This Row],[DATA]])</f>
        <v>4</v>
      </c>
      <c r="C2808" t="s">
        <v>2903</v>
      </c>
      <c r="D2808" t="str">
        <f>RIGHT(tbStoricoOrdini[[#This Row],[ORDINE]],4)</f>
        <v>2805</v>
      </c>
      <c r="E2808" t="s">
        <v>26</v>
      </c>
      <c r="F2808" t="str">
        <f>VLOOKUP(tbStoricoOrdini[[#This Row],[CLIENTE]],tbClienti[],3,FALSE)</f>
        <v>Lombardia</v>
      </c>
      <c r="G2808" t="str">
        <f>VLOOKUP(tbStoricoOrdini[[#This Row],[CLIENTE]],tbClienti[],7,FALSE)</f>
        <v>AC</v>
      </c>
      <c r="H2808" t="s">
        <v>63</v>
      </c>
      <c r="I2808" t="str">
        <f>IF(LEFT(tbStoricoOrdini[[#This Row],[ARTICOLO]],3) = "COG","COG",LEFT(tbStoricoOrdini[[#This Row],[ARTICOLO]],FIND(" ",tbStoricoOrdini[[#This Row],[ARTICOLO]])-1))</f>
        <v>KLM</v>
      </c>
      <c r="J2808" t="str">
        <f>MID(tbStoricoOrdini[[#This Row],[ARTICOLO]],FIND(" ",tbStoricoOrdini[[#This Row],[ARTICOLO]])+1,4)</f>
        <v>3000</v>
      </c>
      <c r="K2808" t="str">
        <f>IFERROR(RIGHT(tbStoricoOrdini[[#This Row],[ARTICOLO]],LEN(tbStoricoOrdini[[#This Row],[ARTICOLO]])-FIND(" ",tbStoricoOrdini[[#This Row],[ARTICOLO]],FIND(" ",tbStoricoOrdini[[#This Row],[ARTICOLO]]) +1)),"")</f>
        <v>Plus</v>
      </c>
      <c r="L2808" s="3">
        <f>VLOOKUP(tbStoricoOrdini[[#This Row],[ARTICOLO]],tbArticoli[],2,FALSE)</f>
        <v>145</v>
      </c>
      <c r="M2808" s="22">
        <f>tbStoricoOrdini[[#This Row],[IMPORTO]]/tbStoricoOrdini[[#This Row],[PREZZO]]</f>
        <v>23.041379310344826</v>
      </c>
      <c r="N2808" t="s">
        <v>18</v>
      </c>
      <c r="O2808" s="8">
        <f>VLOOKUP(tbStoricoOrdini[[#This Row],[AGENTE]],tbAgenti[],2,FALSE)</f>
        <v>0.03</v>
      </c>
      <c r="P2808" s="2">
        <v>3341</v>
      </c>
      <c r="Q2808" s="2">
        <f>tbStoricoOrdini[[#This Row],[IMPORTO]]*tbStoricoOrdini[[#This Row],[% COMM.]]</f>
        <v>100.22999999999999</v>
      </c>
      <c r="R2808" s="2">
        <f>tbStoricoOrdini[[#This Row],[TOT. COMM.]]+tbStoricoOrdini[[#This Row],[IMPORTO]]</f>
        <v>3441.23</v>
      </c>
    </row>
    <row r="2809" spans="1:18">
      <c r="A2809" s="1">
        <v>43922</v>
      </c>
      <c r="B2809" s="7">
        <f>MONTH(tbStoricoOrdini[[#This Row],[DATA]])</f>
        <v>4</v>
      </c>
      <c r="C2809" t="s">
        <v>2904</v>
      </c>
      <c r="D2809" t="str">
        <f>RIGHT(tbStoricoOrdini[[#This Row],[ORDINE]],4)</f>
        <v>2806</v>
      </c>
      <c r="E2809" t="s">
        <v>26</v>
      </c>
      <c r="F2809" t="str">
        <f>VLOOKUP(tbStoricoOrdini[[#This Row],[CLIENTE]],tbClienti[],3,FALSE)</f>
        <v>Lombardia</v>
      </c>
      <c r="G2809" t="str">
        <f>VLOOKUP(tbStoricoOrdini[[#This Row],[CLIENTE]],tbClienti[],7,FALSE)</f>
        <v>AC</v>
      </c>
      <c r="H2809" t="s">
        <v>63</v>
      </c>
      <c r="I2809" t="str">
        <f>IF(LEFT(tbStoricoOrdini[[#This Row],[ARTICOLO]],3) = "COG","COG",LEFT(tbStoricoOrdini[[#This Row],[ARTICOLO]],FIND(" ",tbStoricoOrdini[[#This Row],[ARTICOLO]])-1))</f>
        <v>KLM</v>
      </c>
      <c r="J2809" t="str">
        <f>MID(tbStoricoOrdini[[#This Row],[ARTICOLO]],FIND(" ",tbStoricoOrdini[[#This Row],[ARTICOLO]])+1,4)</f>
        <v>3000</v>
      </c>
      <c r="K2809" t="str">
        <f>IFERROR(RIGHT(tbStoricoOrdini[[#This Row],[ARTICOLO]],LEN(tbStoricoOrdini[[#This Row],[ARTICOLO]])-FIND(" ",tbStoricoOrdini[[#This Row],[ARTICOLO]],FIND(" ",tbStoricoOrdini[[#This Row],[ARTICOLO]]) +1)),"")</f>
        <v>Plus</v>
      </c>
      <c r="L2809" s="3">
        <f>VLOOKUP(tbStoricoOrdini[[#This Row],[ARTICOLO]],tbArticoli[],2,FALSE)</f>
        <v>145</v>
      </c>
      <c r="M2809" s="22">
        <f>tbStoricoOrdini[[#This Row],[IMPORTO]]/tbStoricoOrdini[[#This Row],[PREZZO]]</f>
        <v>71.896551724137936</v>
      </c>
      <c r="N2809" t="s">
        <v>6</v>
      </c>
      <c r="O2809" s="8">
        <f>VLOOKUP(tbStoricoOrdini[[#This Row],[AGENTE]],tbAgenti[],2,FALSE)</f>
        <v>7.4999999999999997E-2</v>
      </c>
      <c r="P2809" s="2">
        <v>10425</v>
      </c>
      <c r="Q2809" s="2">
        <f>tbStoricoOrdini[[#This Row],[IMPORTO]]*tbStoricoOrdini[[#This Row],[% COMM.]]</f>
        <v>781.875</v>
      </c>
      <c r="R2809" s="2">
        <f>tbStoricoOrdini[[#This Row],[TOT. COMM.]]+tbStoricoOrdini[[#This Row],[IMPORTO]]</f>
        <v>11206.875</v>
      </c>
    </row>
    <row r="2810" spans="1:18">
      <c r="A2810" s="1">
        <v>43922</v>
      </c>
      <c r="B2810" s="7">
        <f>MONTH(tbStoricoOrdini[[#This Row],[DATA]])</f>
        <v>4</v>
      </c>
      <c r="C2810" t="s">
        <v>2905</v>
      </c>
      <c r="D2810" t="str">
        <f>RIGHT(tbStoricoOrdini[[#This Row],[ORDINE]],4)</f>
        <v>2807</v>
      </c>
      <c r="E2810" t="s">
        <v>26</v>
      </c>
      <c r="F2810" t="str">
        <f>VLOOKUP(tbStoricoOrdini[[#This Row],[CLIENTE]],tbClienti[],3,FALSE)</f>
        <v>Lombardia</v>
      </c>
      <c r="G2810" t="str">
        <f>VLOOKUP(tbStoricoOrdini[[#This Row],[CLIENTE]],tbClienti[],7,FALSE)</f>
        <v>AC</v>
      </c>
      <c r="H2810" t="s">
        <v>63</v>
      </c>
      <c r="I2810" t="str">
        <f>IF(LEFT(tbStoricoOrdini[[#This Row],[ARTICOLO]],3) = "COG","COG",LEFT(tbStoricoOrdini[[#This Row],[ARTICOLO]],FIND(" ",tbStoricoOrdini[[#This Row],[ARTICOLO]])-1))</f>
        <v>KLM</v>
      </c>
      <c r="J2810" t="str">
        <f>MID(tbStoricoOrdini[[#This Row],[ARTICOLO]],FIND(" ",tbStoricoOrdini[[#This Row],[ARTICOLO]])+1,4)</f>
        <v>3000</v>
      </c>
      <c r="K2810" t="str">
        <f>IFERROR(RIGHT(tbStoricoOrdini[[#This Row],[ARTICOLO]],LEN(tbStoricoOrdini[[#This Row],[ARTICOLO]])-FIND(" ",tbStoricoOrdini[[#This Row],[ARTICOLO]],FIND(" ",tbStoricoOrdini[[#This Row],[ARTICOLO]]) +1)),"")</f>
        <v>Plus</v>
      </c>
      <c r="L2810" s="3">
        <f>VLOOKUP(tbStoricoOrdini[[#This Row],[ARTICOLO]],tbArticoli[],2,FALSE)</f>
        <v>145</v>
      </c>
      <c r="M2810" s="22">
        <f>tbStoricoOrdini[[#This Row],[IMPORTO]]/tbStoricoOrdini[[#This Row],[PREZZO]]</f>
        <v>919.32413793103444</v>
      </c>
      <c r="N2810" t="s">
        <v>9</v>
      </c>
      <c r="O2810" s="8">
        <f>VLOOKUP(tbStoricoOrdini[[#This Row],[AGENTE]],tbAgenti[],2,FALSE)</f>
        <v>0.05</v>
      </c>
      <c r="P2810" s="2">
        <v>133302</v>
      </c>
      <c r="Q2810" s="2">
        <f>tbStoricoOrdini[[#This Row],[IMPORTO]]*tbStoricoOrdini[[#This Row],[% COMM.]]</f>
        <v>6665.1</v>
      </c>
      <c r="R2810" s="2">
        <f>tbStoricoOrdini[[#This Row],[TOT. COMM.]]+tbStoricoOrdini[[#This Row],[IMPORTO]]</f>
        <v>139967.1</v>
      </c>
    </row>
    <row r="2811" spans="1:18">
      <c r="A2811" s="1">
        <v>43922</v>
      </c>
      <c r="B2811" s="7">
        <f>MONTH(tbStoricoOrdini[[#This Row],[DATA]])</f>
        <v>4</v>
      </c>
      <c r="C2811" t="s">
        <v>2906</v>
      </c>
      <c r="D2811" t="str">
        <f>RIGHT(tbStoricoOrdini[[#This Row],[ORDINE]],4)</f>
        <v>2808</v>
      </c>
      <c r="E2811" t="s">
        <v>26</v>
      </c>
      <c r="F2811" t="str">
        <f>VLOOKUP(tbStoricoOrdini[[#This Row],[CLIENTE]],tbClienti[],3,FALSE)</f>
        <v>Lombardia</v>
      </c>
      <c r="G2811" t="str">
        <f>VLOOKUP(tbStoricoOrdini[[#This Row],[CLIENTE]],tbClienti[],7,FALSE)</f>
        <v>AC</v>
      </c>
      <c r="H2811" t="s">
        <v>66</v>
      </c>
      <c r="I2811" t="str">
        <f>IF(LEFT(tbStoricoOrdini[[#This Row],[ARTICOLO]],3) = "COG","COG",LEFT(tbStoricoOrdini[[#This Row],[ARTICOLO]],FIND(" ",tbStoricoOrdini[[#This Row],[ARTICOLO]])-1))</f>
        <v>BAG</v>
      </c>
      <c r="J2811" t="str">
        <f>MID(tbStoricoOrdini[[#This Row],[ARTICOLO]],FIND(" ",tbStoricoOrdini[[#This Row],[ARTICOLO]])+1,4)</f>
        <v>2500</v>
      </c>
      <c r="K2811" t="str">
        <f>IFERROR(RIGHT(tbStoricoOrdini[[#This Row],[ARTICOLO]],LEN(tbStoricoOrdini[[#This Row],[ARTICOLO]])-FIND(" ",tbStoricoOrdini[[#This Row],[ARTICOLO]],FIND(" ",tbStoricoOrdini[[#This Row],[ARTICOLO]]) +1)),"")</f>
        <v>Plus</v>
      </c>
      <c r="L2811" s="3">
        <f>VLOOKUP(tbStoricoOrdini[[#This Row],[ARTICOLO]],tbArticoli[],2,FALSE)</f>
        <v>220</v>
      </c>
      <c r="M2811" s="22">
        <f>tbStoricoOrdini[[#This Row],[IMPORTO]]/tbStoricoOrdini[[#This Row],[PREZZO]]</f>
        <v>0.15454545454545454</v>
      </c>
      <c r="N2811" t="s">
        <v>16</v>
      </c>
      <c r="O2811" s="8">
        <f>VLOOKUP(tbStoricoOrdini[[#This Row],[AGENTE]],tbAgenti[],2,FALSE)</f>
        <v>0.05</v>
      </c>
      <c r="P2811" s="2">
        <v>34</v>
      </c>
      <c r="Q2811" s="2">
        <f>tbStoricoOrdini[[#This Row],[IMPORTO]]*tbStoricoOrdini[[#This Row],[% COMM.]]</f>
        <v>1.7000000000000002</v>
      </c>
      <c r="R2811" s="2">
        <f>tbStoricoOrdini[[#This Row],[TOT. COMM.]]+tbStoricoOrdini[[#This Row],[IMPORTO]]</f>
        <v>35.700000000000003</v>
      </c>
    </row>
    <row r="2812" spans="1:18">
      <c r="A2812" s="1">
        <v>43922</v>
      </c>
      <c r="B2812" s="7">
        <f>MONTH(tbStoricoOrdini[[#This Row],[DATA]])</f>
        <v>4</v>
      </c>
      <c r="C2812" t="s">
        <v>2907</v>
      </c>
      <c r="D2812" t="str">
        <f>RIGHT(tbStoricoOrdini[[#This Row],[ORDINE]],4)</f>
        <v>2809</v>
      </c>
      <c r="E2812" t="s">
        <v>26</v>
      </c>
      <c r="F2812" t="str">
        <f>VLOOKUP(tbStoricoOrdini[[#This Row],[CLIENTE]],tbClienti[],3,FALSE)</f>
        <v>Lombardia</v>
      </c>
      <c r="G2812" t="str">
        <f>VLOOKUP(tbStoricoOrdini[[#This Row],[CLIENTE]],tbClienti[],7,FALSE)</f>
        <v>AC</v>
      </c>
      <c r="H2812" t="s">
        <v>66</v>
      </c>
      <c r="I2812" t="str">
        <f>IF(LEFT(tbStoricoOrdini[[#This Row],[ARTICOLO]],3) = "COG","COG",LEFT(tbStoricoOrdini[[#This Row],[ARTICOLO]],FIND(" ",tbStoricoOrdini[[#This Row],[ARTICOLO]])-1))</f>
        <v>BAG</v>
      </c>
      <c r="J2812" t="str">
        <f>MID(tbStoricoOrdini[[#This Row],[ARTICOLO]],FIND(" ",tbStoricoOrdini[[#This Row],[ARTICOLO]])+1,4)</f>
        <v>2500</v>
      </c>
      <c r="K2812" t="str">
        <f>IFERROR(RIGHT(tbStoricoOrdini[[#This Row],[ARTICOLO]],LEN(tbStoricoOrdini[[#This Row],[ARTICOLO]])-FIND(" ",tbStoricoOrdini[[#This Row],[ARTICOLO]],FIND(" ",tbStoricoOrdini[[#This Row],[ARTICOLO]]) +1)),"")</f>
        <v>Plus</v>
      </c>
      <c r="L2812" s="3">
        <f>VLOOKUP(tbStoricoOrdini[[#This Row],[ARTICOLO]],tbArticoli[],2,FALSE)</f>
        <v>220</v>
      </c>
      <c r="M2812" s="22">
        <f>tbStoricoOrdini[[#This Row],[IMPORTO]]/tbStoricoOrdini[[#This Row],[PREZZO]]</f>
        <v>2.2727272727272728E-2</v>
      </c>
      <c r="N2812" t="s">
        <v>17</v>
      </c>
      <c r="O2812" s="8">
        <f>VLOOKUP(tbStoricoOrdini[[#This Row],[AGENTE]],tbAgenti[],2,FALSE)</f>
        <v>0.08</v>
      </c>
      <c r="P2812" s="2">
        <v>5</v>
      </c>
      <c r="Q2812" s="2">
        <f>tbStoricoOrdini[[#This Row],[IMPORTO]]*tbStoricoOrdini[[#This Row],[% COMM.]]</f>
        <v>0.4</v>
      </c>
      <c r="R2812" s="2">
        <f>tbStoricoOrdini[[#This Row],[TOT. COMM.]]+tbStoricoOrdini[[#This Row],[IMPORTO]]</f>
        <v>5.4</v>
      </c>
    </row>
    <row r="2813" spans="1:18">
      <c r="A2813" s="1">
        <v>43922</v>
      </c>
      <c r="B2813" s="7">
        <f>MONTH(tbStoricoOrdini[[#This Row],[DATA]])</f>
        <v>4</v>
      </c>
      <c r="C2813" t="s">
        <v>2908</v>
      </c>
      <c r="D2813" t="str">
        <f>RIGHT(tbStoricoOrdini[[#This Row],[ORDINE]],4)</f>
        <v>2810</v>
      </c>
      <c r="E2813" t="s">
        <v>26</v>
      </c>
      <c r="F2813" t="str">
        <f>VLOOKUP(tbStoricoOrdini[[#This Row],[CLIENTE]],tbClienti[],3,FALSE)</f>
        <v>Lombardia</v>
      </c>
      <c r="G2813" t="str">
        <f>VLOOKUP(tbStoricoOrdini[[#This Row],[CLIENTE]],tbClienti[],7,FALSE)</f>
        <v>AC</v>
      </c>
      <c r="H2813" t="s">
        <v>66</v>
      </c>
      <c r="I2813" t="str">
        <f>IF(LEFT(tbStoricoOrdini[[#This Row],[ARTICOLO]],3) = "COG","COG",LEFT(tbStoricoOrdini[[#This Row],[ARTICOLO]],FIND(" ",tbStoricoOrdini[[#This Row],[ARTICOLO]])-1))</f>
        <v>BAG</v>
      </c>
      <c r="J2813" t="str">
        <f>MID(tbStoricoOrdini[[#This Row],[ARTICOLO]],FIND(" ",tbStoricoOrdini[[#This Row],[ARTICOLO]])+1,4)</f>
        <v>2500</v>
      </c>
      <c r="K2813" t="str">
        <f>IFERROR(RIGHT(tbStoricoOrdini[[#This Row],[ARTICOLO]],LEN(tbStoricoOrdini[[#This Row],[ARTICOLO]])-FIND(" ",tbStoricoOrdini[[#This Row],[ARTICOLO]],FIND(" ",tbStoricoOrdini[[#This Row],[ARTICOLO]]) +1)),"")</f>
        <v>Plus</v>
      </c>
      <c r="L2813" s="3">
        <f>VLOOKUP(tbStoricoOrdini[[#This Row],[ARTICOLO]],tbArticoli[],2,FALSE)</f>
        <v>220</v>
      </c>
      <c r="M2813" s="22">
        <f>tbStoricoOrdini[[#This Row],[IMPORTO]]/tbStoricoOrdini[[#This Row],[PREZZO]]</f>
        <v>0.61818181818181817</v>
      </c>
      <c r="N2813" t="s">
        <v>6</v>
      </c>
      <c r="O2813" s="8">
        <f>VLOOKUP(tbStoricoOrdini[[#This Row],[AGENTE]],tbAgenti[],2,FALSE)</f>
        <v>7.4999999999999997E-2</v>
      </c>
      <c r="P2813" s="2">
        <v>136</v>
      </c>
      <c r="Q2813" s="2">
        <f>tbStoricoOrdini[[#This Row],[IMPORTO]]*tbStoricoOrdini[[#This Row],[% COMM.]]</f>
        <v>10.199999999999999</v>
      </c>
      <c r="R2813" s="2">
        <f>tbStoricoOrdini[[#This Row],[TOT. COMM.]]+tbStoricoOrdini[[#This Row],[IMPORTO]]</f>
        <v>146.19999999999999</v>
      </c>
    </row>
    <row r="2814" spans="1:18">
      <c r="A2814" s="1">
        <v>43922</v>
      </c>
      <c r="B2814" s="7">
        <f>MONTH(tbStoricoOrdini[[#This Row],[DATA]])</f>
        <v>4</v>
      </c>
      <c r="C2814" t="s">
        <v>2909</v>
      </c>
      <c r="D2814" t="str">
        <f>RIGHT(tbStoricoOrdini[[#This Row],[ORDINE]],4)</f>
        <v>2811</v>
      </c>
      <c r="E2814" t="s">
        <v>26</v>
      </c>
      <c r="F2814" t="str">
        <f>VLOOKUP(tbStoricoOrdini[[#This Row],[CLIENTE]],tbClienti[],3,FALSE)</f>
        <v>Lombardia</v>
      </c>
      <c r="G2814" t="str">
        <f>VLOOKUP(tbStoricoOrdini[[#This Row],[CLIENTE]],tbClienti[],7,FALSE)</f>
        <v>AC</v>
      </c>
      <c r="H2814" t="s">
        <v>66</v>
      </c>
      <c r="I2814" t="str">
        <f>IF(LEFT(tbStoricoOrdini[[#This Row],[ARTICOLO]],3) = "COG","COG",LEFT(tbStoricoOrdini[[#This Row],[ARTICOLO]],FIND(" ",tbStoricoOrdini[[#This Row],[ARTICOLO]])-1))</f>
        <v>BAG</v>
      </c>
      <c r="J2814" t="str">
        <f>MID(tbStoricoOrdini[[#This Row],[ARTICOLO]],FIND(" ",tbStoricoOrdini[[#This Row],[ARTICOLO]])+1,4)</f>
        <v>2500</v>
      </c>
      <c r="K2814" t="str">
        <f>IFERROR(RIGHT(tbStoricoOrdini[[#This Row],[ARTICOLO]],LEN(tbStoricoOrdini[[#This Row],[ARTICOLO]])-FIND(" ",tbStoricoOrdini[[#This Row],[ARTICOLO]],FIND(" ",tbStoricoOrdini[[#This Row],[ARTICOLO]]) +1)),"")</f>
        <v>Plus</v>
      </c>
      <c r="L2814" s="3">
        <f>VLOOKUP(tbStoricoOrdini[[#This Row],[ARTICOLO]],tbArticoli[],2,FALSE)</f>
        <v>220</v>
      </c>
      <c r="M2814" s="22">
        <f>tbStoricoOrdini[[#This Row],[IMPORTO]]/tbStoricoOrdini[[#This Row],[PREZZO]]</f>
        <v>0.1409090909090909</v>
      </c>
      <c r="N2814" t="s">
        <v>9</v>
      </c>
      <c r="O2814" s="8">
        <f>VLOOKUP(tbStoricoOrdini[[#This Row],[AGENTE]],tbAgenti[],2,FALSE)</f>
        <v>0.05</v>
      </c>
      <c r="P2814" s="2">
        <v>31</v>
      </c>
      <c r="Q2814" s="2">
        <f>tbStoricoOrdini[[#This Row],[IMPORTO]]*tbStoricoOrdini[[#This Row],[% COMM.]]</f>
        <v>1.55</v>
      </c>
      <c r="R2814" s="2">
        <f>tbStoricoOrdini[[#This Row],[TOT. COMM.]]+tbStoricoOrdini[[#This Row],[IMPORTO]]</f>
        <v>32.549999999999997</v>
      </c>
    </row>
    <row r="2815" spans="1:18">
      <c r="A2815" s="1">
        <v>43922</v>
      </c>
      <c r="B2815" s="7">
        <f>MONTH(tbStoricoOrdini[[#This Row],[DATA]])</f>
        <v>4</v>
      </c>
      <c r="C2815" t="s">
        <v>2910</v>
      </c>
      <c r="D2815" t="str">
        <f>RIGHT(tbStoricoOrdini[[#This Row],[ORDINE]],4)</f>
        <v>2812</v>
      </c>
      <c r="E2815" t="s">
        <v>26</v>
      </c>
      <c r="F2815" t="str">
        <f>VLOOKUP(tbStoricoOrdini[[#This Row],[CLIENTE]],tbClienti[],3,FALSE)</f>
        <v>Lombardia</v>
      </c>
      <c r="G2815" t="str">
        <f>VLOOKUP(tbStoricoOrdini[[#This Row],[CLIENTE]],tbClienti[],7,FALSE)</f>
        <v>AC</v>
      </c>
      <c r="H2815" t="s">
        <v>82</v>
      </c>
      <c r="I2815" t="str">
        <f>IF(LEFT(tbStoricoOrdini[[#This Row],[ARTICOLO]],3) = "COG","COG",LEFT(tbStoricoOrdini[[#This Row],[ARTICOLO]],FIND(" ",tbStoricoOrdini[[#This Row],[ARTICOLO]])-1))</f>
        <v>COG</v>
      </c>
      <c r="J2815" t="str">
        <f>MID(tbStoricoOrdini[[#This Row],[ARTICOLO]],FIND(" ",tbStoricoOrdini[[#This Row],[ARTICOLO]])+1,4)</f>
        <v>7000</v>
      </c>
      <c r="K2815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2815" s="3">
        <f>VLOOKUP(tbStoricoOrdini[[#This Row],[ARTICOLO]],tbArticoli[],2,FALSE)</f>
        <v>500</v>
      </c>
      <c r="M2815" s="22">
        <f>tbStoricoOrdini[[#This Row],[IMPORTO]]/tbStoricoOrdini[[#This Row],[PREZZO]]</f>
        <v>16.428000000000001</v>
      </c>
      <c r="N2815" t="s">
        <v>6</v>
      </c>
      <c r="O2815" s="8">
        <f>VLOOKUP(tbStoricoOrdini[[#This Row],[AGENTE]],tbAgenti[],2,FALSE)</f>
        <v>7.4999999999999997E-2</v>
      </c>
      <c r="P2815" s="2">
        <v>8214</v>
      </c>
      <c r="Q2815" s="2">
        <f>tbStoricoOrdini[[#This Row],[IMPORTO]]*tbStoricoOrdini[[#This Row],[% COMM.]]</f>
        <v>616.04999999999995</v>
      </c>
      <c r="R2815" s="2">
        <f>tbStoricoOrdini[[#This Row],[TOT. COMM.]]+tbStoricoOrdini[[#This Row],[IMPORTO]]</f>
        <v>8830.0499999999993</v>
      </c>
    </row>
    <row r="2816" spans="1:18">
      <c r="A2816" s="1">
        <v>43922</v>
      </c>
      <c r="B2816" s="7">
        <f>MONTH(tbStoricoOrdini[[#This Row],[DATA]])</f>
        <v>4</v>
      </c>
      <c r="C2816" t="s">
        <v>2911</v>
      </c>
      <c r="D2816" t="str">
        <f>RIGHT(tbStoricoOrdini[[#This Row],[ORDINE]],4)</f>
        <v>2813</v>
      </c>
      <c r="E2816" t="s">
        <v>26</v>
      </c>
      <c r="F2816" t="str">
        <f>VLOOKUP(tbStoricoOrdini[[#This Row],[CLIENTE]],tbClienti[],3,FALSE)</f>
        <v>Lombardia</v>
      </c>
      <c r="G2816" t="str">
        <f>VLOOKUP(tbStoricoOrdini[[#This Row],[CLIENTE]],tbClienti[],7,FALSE)</f>
        <v>AC</v>
      </c>
      <c r="H2816" t="s">
        <v>80</v>
      </c>
      <c r="I2816" t="str">
        <f>IF(LEFT(tbStoricoOrdini[[#This Row],[ARTICOLO]],3) = "COG","COG",LEFT(tbStoricoOrdini[[#This Row],[ARTICOLO]],FIND(" ",tbStoricoOrdini[[#This Row],[ARTICOLO]])-1))</f>
        <v>COG</v>
      </c>
      <c r="J2816" t="str">
        <f>MID(tbStoricoOrdini[[#This Row],[ARTICOLO]],FIND(" ",tbStoricoOrdini[[#This Row],[ARTICOLO]])+1,4)</f>
        <v>5000</v>
      </c>
      <c r="K2816" t="str">
        <f>IFERROR(RIGHT(tbStoricoOrdini[[#This Row],[ARTICOLO]],LEN(tbStoricoOrdini[[#This Row],[ARTICOLO]])-FIND(" ",tbStoricoOrdini[[#This Row],[ARTICOLO]],FIND(" ",tbStoricoOrdini[[#This Row],[ARTICOLO]]) +1)),"")</f>
        <v>Silver</v>
      </c>
      <c r="L2816" s="3">
        <f>VLOOKUP(tbStoricoOrdini[[#This Row],[ARTICOLO]],tbArticoli[],2,FALSE)</f>
        <v>300</v>
      </c>
      <c r="M2816" s="22">
        <f>tbStoricoOrdini[[#This Row],[IMPORTO]]/tbStoricoOrdini[[#This Row],[PREZZO]]</f>
        <v>0.10666666666666667</v>
      </c>
      <c r="N2816" t="s">
        <v>16</v>
      </c>
      <c r="O2816" s="8">
        <f>VLOOKUP(tbStoricoOrdini[[#This Row],[AGENTE]],tbAgenti[],2,FALSE)</f>
        <v>0.05</v>
      </c>
      <c r="P2816" s="2">
        <v>32</v>
      </c>
      <c r="Q2816" s="2">
        <f>tbStoricoOrdini[[#This Row],[IMPORTO]]*tbStoricoOrdini[[#This Row],[% COMM.]]</f>
        <v>1.6</v>
      </c>
      <c r="R2816" s="2">
        <f>tbStoricoOrdini[[#This Row],[TOT. COMM.]]+tbStoricoOrdini[[#This Row],[IMPORTO]]</f>
        <v>33.6</v>
      </c>
    </row>
    <row r="2817" spans="1:18">
      <c r="A2817" s="1">
        <v>43922</v>
      </c>
      <c r="B2817" s="7">
        <f>MONTH(tbStoricoOrdini[[#This Row],[DATA]])</f>
        <v>4</v>
      </c>
      <c r="C2817" t="s">
        <v>2912</v>
      </c>
      <c r="D2817" t="str">
        <f>RIGHT(tbStoricoOrdini[[#This Row],[ORDINE]],4)</f>
        <v>2814</v>
      </c>
      <c r="E2817" t="s">
        <v>26</v>
      </c>
      <c r="F2817" t="str">
        <f>VLOOKUP(tbStoricoOrdini[[#This Row],[CLIENTE]],tbClienti[],3,FALSE)</f>
        <v>Lombardia</v>
      </c>
      <c r="G2817" t="str">
        <f>VLOOKUP(tbStoricoOrdini[[#This Row],[CLIENTE]],tbClienti[],7,FALSE)</f>
        <v>AC</v>
      </c>
      <c r="H2817" t="s">
        <v>68</v>
      </c>
      <c r="I2817" t="str">
        <f>IF(LEFT(tbStoricoOrdini[[#This Row],[ARTICOLO]],3) = "COG","COG",LEFT(tbStoricoOrdini[[#This Row],[ARTICOLO]],FIND(" ",tbStoricoOrdini[[#This Row],[ARTICOLO]])-1))</f>
        <v>BAG</v>
      </c>
      <c r="J2817" t="str">
        <f>MID(tbStoricoOrdini[[#This Row],[ARTICOLO]],FIND(" ",tbStoricoOrdini[[#This Row],[ARTICOLO]])+1,4)</f>
        <v>5000</v>
      </c>
      <c r="K2817" t="str">
        <f>IFERROR(RIGHT(tbStoricoOrdini[[#This Row],[ARTICOLO]],LEN(tbStoricoOrdini[[#This Row],[ARTICOLO]])-FIND(" ",tbStoricoOrdini[[#This Row],[ARTICOLO]],FIND(" ",tbStoricoOrdini[[#This Row],[ARTICOLO]]) +1)),"")</f>
        <v/>
      </c>
      <c r="L2817" s="3">
        <f>VLOOKUP(tbStoricoOrdini[[#This Row],[ARTICOLO]],tbArticoli[],2,FALSE)</f>
        <v>250</v>
      </c>
      <c r="M2817" s="22">
        <f>tbStoricoOrdini[[#This Row],[IMPORTO]]/tbStoricoOrdini[[#This Row],[PREZZO]]</f>
        <v>0.14799999999999999</v>
      </c>
      <c r="N2817" t="s">
        <v>16</v>
      </c>
      <c r="O2817" s="8">
        <f>VLOOKUP(tbStoricoOrdini[[#This Row],[AGENTE]],tbAgenti[],2,FALSE)</f>
        <v>0.05</v>
      </c>
      <c r="P2817" s="2">
        <v>37</v>
      </c>
      <c r="Q2817" s="2">
        <f>tbStoricoOrdini[[#This Row],[IMPORTO]]*tbStoricoOrdini[[#This Row],[% COMM.]]</f>
        <v>1.85</v>
      </c>
      <c r="R2817" s="2">
        <f>tbStoricoOrdini[[#This Row],[TOT. COMM.]]+tbStoricoOrdini[[#This Row],[IMPORTO]]</f>
        <v>38.85</v>
      </c>
    </row>
    <row r="2818" spans="1:18">
      <c r="A2818" s="1">
        <v>43922</v>
      </c>
      <c r="B2818" s="7">
        <f>MONTH(tbStoricoOrdini[[#This Row],[DATA]])</f>
        <v>4</v>
      </c>
      <c r="C2818" t="s">
        <v>2913</v>
      </c>
      <c r="D2818" t="str">
        <f>RIGHT(tbStoricoOrdini[[#This Row],[ORDINE]],4)</f>
        <v>2815</v>
      </c>
      <c r="E2818" t="s">
        <v>26</v>
      </c>
      <c r="F2818" t="str">
        <f>VLOOKUP(tbStoricoOrdini[[#This Row],[CLIENTE]],tbClienti[],3,FALSE)</f>
        <v>Lombardia</v>
      </c>
      <c r="G2818" t="str">
        <f>VLOOKUP(tbStoricoOrdini[[#This Row],[CLIENTE]],tbClienti[],7,FALSE)</f>
        <v>AC</v>
      </c>
      <c r="H2818" t="s">
        <v>69</v>
      </c>
      <c r="I2818" t="str">
        <f>IF(LEFT(tbStoricoOrdini[[#This Row],[ARTICOLO]],3) = "COG","COG",LEFT(tbStoricoOrdini[[#This Row],[ARTICOLO]],FIND(" ",tbStoricoOrdini[[#This Row],[ARTICOLO]])-1))</f>
        <v>BAG</v>
      </c>
      <c r="J2818" t="str">
        <f>MID(tbStoricoOrdini[[#This Row],[ARTICOLO]],FIND(" ",tbStoricoOrdini[[#This Row],[ARTICOLO]])+1,4)</f>
        <v>1121</v>
      </c>
      <c r="K2818" t="str">
        <f>IFERROR(RIGHT(tbStoricoOrdini[[#This Row],[ARTICOLO]],LEN(tbStoricoOrdini[[#This Row],[ARTICOLO]])-FIND(" ",tbStoricoOrdini[[#This Row],[ARTICOLO]],FIND(" ",tbStoricoOrdini[[#This Row],[ARTICOLO]]) +1)),"")</f>
        <v>Gold</v>
      </c>
      <c r="L2818" s="3">
        <f>VLOOKUP(tbStoricoOrdini[[#This Row],[ARTICOLO]],tbArticoli[],2,FALSE)</f>
        <v>230</v>
      </c>
      <c r="M2818" s="22">
        <f>tbStoricoOrdini[[#This Row],[IMPORTO]]/tbStoricoOrdini[[#This Row],[PREZZO]]</f>
        <v>112.37826086956522</v>
      </c>
      <c r="N2818" t="s">
        <v>9</v>
      </c>
      <c r="O2818" s="8">
        <f>VLOOKUP(tbStoricoOrdini[[#This Row],[AGENTE]],tbAgenti[],2,FALSE)</f>
        <v>0.05</v>
      </c>
      <c r="P2818" s="2">
        <v>25847</v>
      </c>
      <c r="Q2818" s="2">
        <f>tbStoricoOrdini[[#This Row],[IMPORTO]]*tbStoricoOrdini[[#This Row],[% COMM.]]</f>
        <v>1292.3500000000001</v>
      </c>
      <c r="R2818" s="2">
        <f>tbStoricoOrdini[[#This Row],[TOT. COMM.]]+tbStoricoOrdini[[#This Row],[IMPORTO]]</f>
        <v>27139.35</v>
      </c>
    </row>
    <row r="2819" spans="1:18">
      <c r="A2819" s="1">
        <v>43922</v>
      </c>
      <c r="B2819" s="7">
        <f>MONTH(tbStoricoOrdini[[#This Row],[DATA]])</f>
        <v>4</v>
      </c>
      <c r="C2819" t="s">
        <v>2914</v>
      </c>
      <c r="D2819" t="str">
        <f>RIGHT(tbStoricoOrdini[[#This Row],[ORDINE]],4)</f>
        <v>2816</v>
      </c>
      <c r="E2819" t="s">
        <v>26</v>
      </c>
      <c r="F2819" t="str">
        <f>VLOOKUP(tbStoricoOrdini[[#This Row],[CLIENTE]],tbClienti[],3,FALSE)</f>
        <v>Lombardia</v>
      </c>
      <c r="G2819" t="str">
        <f>VLOOKUP(tbStoricoOrdini[[#This Row],[CLIENTE]],tbClienti[],7,FALSE)</f>
        <v>AC</v>
      </c>
      <c r="H2819" t="s">
        <v>83</v>
      </c>
      <c r="I2819" t="str">
        <f>IF(LEFT(tbStoricoOrdini[[#This Row],[ARTICOLO]],3) = "COG","COG",LEFT(tbStoricoOrdini[[#This Row],[ARTICOLO]],FIND(" ",tbStoricoOrdini[[#This Row],[ARTICOLO]])-1))</f>
        <v>COG</v>
      </c>
      <c r="J2819" t="str">
        <f>MID(tbStoricoOrdini[[#This Row],[ARTICOLO]],FIND(" ",tbStoricoOrdini[[#This Row],[ARTICOLO]])+1,4)</f>
        <v>8000</v>
      </c>
      <c r="K2819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2819" s="3">
        <f>VLOOKUP(tbStoricoOrdini[[#This Row],[ARTICOLO]],tbArticoli[],2,FALSE)</f>
        <v>670</v>
      </c>
      <c r="M2819" s="22">
        <f>tbStoricoOrdini[[#This Row],[IMPORTO]]/tbStoricoOrdini[[#This Row],[PREZZO]]</f>
        <v>110.14626865671642</v>
      </c>
      <c r="N2819" t="s">
        <v>9</v>
      </c>
      <c r="O2819" s="8">
        <f>VLOOKUP(tbStoricoOrdini[[#This Row],[AGENTE]],tbAgenti[],2,FALSE)</f>
        <v>0.05</v>
      </c>
      <c r="P2819" s="2">
        <v>73798</v>
      </c>
      <c r="Q2819" s="2">
        <f>tbStoricoOrdini[[#This Row],[IMPORTO]]*tbStoricoOrdini[[#This Row],[% COMM.]]</f>
        <v>3689.9</v>
      </c>
      <c r="R2819" s="2">
        <f>tbStoricoOrdini[[#This Row],[TOT. COMM.]]+tbStoricoOrdini[[#This Row],[IMPORTO]]</f>
        <v>77487.899999999994</v>
      </c>
    </row>
    <row r="2820" spans="1:18">
      <c r="A2820" s="1">
        <v>43922</v>
      </c>
      <c r="B2820" s="7">
        <f>MONTH(tbStoricoOrdini[[#This Row],[DATA]])</f>
        <v>4</v>
      </c>
      <c r="C2820" t="s">
        <v>2915</v>
      </c>
      <c r="D2820" t="str">
        <f>RIGHT(tbStoricoOrdini[[#This Row],[ORDINE]],4)</f>
        <v>2817</v>
      </c>
      <c r="E2820" t="s">
        <v>26</v>
      </c>
      <c r="F2820" t="str">
        <f>VLOOKUP(tbStoricoOrdini[[#This Row],[CLIENTE]],tbClienti[],3,FALSE)</f>
        <v>Lombardia</v>
      </c>
      <c r="G2820" t="str">
        <f>VLOOKUP(tbStoricoOrdini[[#This Row],[CLIENTE]],tbClienti[],7,FALSE)</f>
        <v>AC</v>
      </c>
      <c r="H2820" t="s">
        <v>70</v>
      </c>
      <c r="I2820" t="str">
        <f>IF(LEFT(tbStoricoOrdini[[#This Row],[ARTICOLO]],3) = "COG","COG",LEFT(tbStoricoOrdini[[#This Row],[ARTICOLO]],FIND(" ",tbStoricoOrdini[[#This Row],[ARTICOLO]])-1))</f>
        <v>EB08</v>
      </c>
      <c r="J2820" t="str">
        <f>MID(tbStoricoOrdini[[#This Row],[ARTICOLO]],FIND(" ",tbStoricoOrdini[[#This Row],[ARTICOLO]])+1,4)</f>
        <v>7500</v>
      </c>
      <c r="K2820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2820" s="3">
        <f>VLOOKUP(tbStoricoOrdini[[#This Row],[ARTICOLO]],tbArticoli[],2,FALSE)</f>
        <v>180</v>
      </c>
      <c r="M2820" s="22">
        <f>tbStoricoOrdini[[#This Row],[IMPORTO]]/tbStoricoOrdini[[#This Row],[PREZZO]]</f>
        <v>2.3666666666666667</v>
      </c>
      <c r="N2820" t="s">
        <v>9</v>
      </c>
      <c r="O2820" s="8">
        <f>VLOOKUP(tbStoricoOrdini[[#This Row],[AGENTE]],tbAgenti[],2,FALSE)</f>
        <v>0.05</v>
      </c>
      <c r="P2820" s="2">
        <v>426</v>
      </c>
      <c r="Q2820" s="2">
        <f>tbStoricoOrdini[[#This Row],[IMPORTO]]*tbStoricoOrdini[[#This Row],[% COMM.]]</f>
        <v>21.3</v>
      </c>
      <c r="R2820" s="2">
        <f>tbStoricoOrdini[[#This Row],[TOT. COMM.]]+tbStoricoOrdini[[#This Row],[IMPORTO]]</f>
        <v>447.3</v>
      </c>
    </row>
    <row r="2821" spans="1:18">
      <c r="A2821" s="1">
        <v>43922</v>
      </c>
      <c r="B2821" s="7">
        <f>MONTH(tbStoricoOrdini[[#This Row],[DATA]])</f>
        <v>4</v>
      </c>
      <c r="C2821" t="s">
        <v>2916</v>
      </c>
      <c r="D2821" t="str">
        <f>RIGHT(tbStoricoOrdini[[#This Row],[ORDINE]],4)</f>
        <v>2818</v>
      </c>
      <c r="E2821" t="s">
        <v>26</v>
      </c>
      <c r="F2821" t="str">
        <f>VLOOKUP(tbStoricoOrdini[[#This Row],[CLIENTE]],tbClienti[],3,FALSE)</f>
        <v>Lombardia</v>
      </c>
      <c r="G2821" t="str">
        <f>VLOOKUP(tbStoricoOrdini[[#This Row],[CLIENTE]],tbClienti[],7,FALSE)</f>
        <v>AC</v>
      </c>
      <c r="H2821" t="s">
        <v>75</v>
      </c>
      <c r="I2821" t="str">
        <f>IF(LEFT(tbStoricoOrdini[[#This Row],[ARTICOLO]],3) = "COG","COG",LEFT(tbStoricoOrdini[[#This Row],[ARTICOLO]],FIND(" ",tbStoricoOrdini[[#This Row],[ARTICOLO]])-1))</f>
        <v>AVRC</v>
      </c>
      <c r="J2821" t="str">
        <f>MID(tbStoricoOrdini[[#This Row],[ARTICOLO]],FIND(" ",tbStoricoOrdini[[#This Row],[ARTICOLO]])+1,4)</f>
        <v>1000</v>
      </c>
      <c r="K2821" t="str">
        <f>IFERROR(RIGHT(tbStoricoOrdini[[#This Row],[ARTICOLO]],LEN(tbStoricoOrdini[[#This Row],[ARTICOLO]])-FIND(" ",tbStoricoOrdini[[#This Row],[ARTICOLO]],FIND(" ",tbStoricoOrdini[[#This Row],[ARTICOLO]]) +1)),"")</f>
        <v>Silver</v>
      </c>
      <c r="L2821" s="3">
        <f>VLOOKUP(tbStoricoOrdini[[#This Row],[ARTICOLO]],tbArticoli[],2,FALSE)</f>
        <v>390</v>
      </c>
      <c r="M2821" s="22">
        <f>tbStoricoOrdini[[#This Row],[IMPORTO]]/tbStoricoOrdini[[#This Row],[PREZZO]]</f>
        <v>44.456410256410258</v>
      </c>
      <c r="N2821" t="s">
        <v>9</v>
      </c>
      <c r="O2821" s="8">
        <f>VLOOKUP(tbStoricoOrdini[[#This Row],[AGENTE]],tbAgenti[],2,FALSE)</f>
        <v>0.05</v>
      </c>
      <c r="P2821" s="2">
        <v>17338</v>
      </c>
      <c r="Q2821" s="2">
        <f>tbStoricoOrdini[[#This Row],[IMPORTO]]*tbStoricoOrdini[[#This Row],[% COMM.]]</f>
        <v>866.90000000000009</v>
      </c>
      <c r="R2821" s="2">
        <f>tbStoricoOrdini[[#This Row],[TOT. COMM.]]+tbStoricoOrdini[[#This Row],[IMPORTO]]</f>
        <v>18204.900000000001</v>
      </c>
    </row>
    <row r="2822" spans="1:18">
      <c r="A2822" s="1">
        <v>43922</v>
      </c>
      <c r="B2822" s="7">
        <f>MONTH(tbStoricoOrdini[[#This Row],[DATA]])</f>
        <v>4</v>
      </c>
      <c r="C2822" t="s">
        <v>2917</v>
      </c>
      <c r="D2822" t="str">
        <f>RIGHT(tbStoricoOrdini[[#This Row],[ORDINE]],4)</f>
        <v>2819</v>
      </c>
      <c r="E2822" t="s">
        <v>26</v>
      </c>
      <c r="F2822" t="str">
        <f>VLOOKUP(tbStoricoOrdini[[#This Row],[CLIENTE]],tbClienti[],3,FALSE)</f>
        <v>Lombardia</v>
      </c>
      <c r="G2822" t="str">
        <f>VLOOKUP(tbStoricoOrdini[[#This Row],[CLIENTE]],tbClienti[],7,FALSE)</f>
        <v>AC</v>
      </c>
      <c r="H2822" t="s">
        <v>71</v>
      </c>
      <c r="I2822" t="str">
        <f>IF(LEFT(tbStoricoOrdini[[#This Row],[ARTICOLO]],3) = "COG","COG",LEFT(tbStoricoOrdini[[#This Row],[ARTICOLO]],FIND(" ",tbStoricoOrdini[[#This Row],[ARTICOLO]])-1))</f>
        <v>EB07</v>
      </c>
      <c r="J2822" t="str">
        <f>MID(tbStoricoOrdini[[#This Row],[ARTICOLO]],FIND(" ",tbStoricoOrdini[[#This Row],[ARTICOLO]])+1,4)</f>
        <v>5000</v>
      </c>
      <c r="K2822" t="str">
        <f>IFERROR(RIGHT(tbStoricoOrdini[[#This Row],[ARTICOLO]],LEN(tbStoricoOrdini[[#This Row],[ARTICOLO]])-FIND(" ",tbStoricoOrdini[[#This Row],[ARTICOLO]],FIND(" ",tbStoricoOrdini[[#This Row],[ARTICOLO]]) +1)),"")</f>
        <v/>
      </c>
      <c r="L2822" s="3">
        <f>VLOOKUP(tbStoricoOrdini[[#This Row],[ARTICOLO]],tbArticoli[],2,FALSE)</f>
        <v>140</v>
      </c>
      <c r="M2822" s="22">
        <f>tbStoricoOrdini[[#This Row],[IMPORTO]]/tbStoricoOrdini[[#This Row],[PREZZO]]</f>
        <v>7.857142857142857E-2</v>
      </c>
      <c r="N2822" t="s">
        <v>16</v>
      </c>
      <c r="O2822" s="8">
        <f>VLOOKUP(tbStoricoOrdini[[#This Row],[AGENTE]],tbAgenti[],2,FALSE)</f>
        <v>0.05</v>
      </c>
      <c r="P2822" s="2">
        <v>11</v>
      </c>
      <c r="Q2822" s="2">
        <f>tbStoricoOrdini[[#This Row],[IMPORTO]]*tbStoricoOrdini[[#This Row],[% COMM.]]</f>
        <v>0.55000000000000004</v>
      </c>
      <c r="R2822" s="2">
        <f>tbStoricoOrdini[[#This Row],[TOT. COMM.]]+tbStoricoOrdini[[#This Row],[IMPORTO]]</f>
        <v>11.55</v>
      </c>
    </row>
    <row r="2823" spans="1:18">
      <c r="A2823" s="1">
        <v>43922</v>
      </c>
      <c r="B2823" s="7">
        <f>MONTH(tbStoricoOrdini[[#This Row],[DATA]])</f>
        <v>4</v>
      </c>
      <c r="C2823" t="s">
        <v>2918</v>
      </c>
      <c r="D2823" t="str">
        <f>RIGHT(tbStoricoOrdini[[#This Row],[ORDINE]],4)</f>
        <v>2820</v>
      </c>
      <c r="E2823" t="s">
        <v>26</v>
      </c>
      <c r="F2823" t="str">
        <f>VLOOKUP(tbStoricoOrdini[[#This Row],[CLIENTE]],tbClienti[],3,FALSE)</f>
        <v>Lombardia</v>
      </c>
      <c r="G2823" t="str">
        <f>VLOOKUP(tbStoricoOrdini[[#This Row],[CLIENTE]],tbClienti[],7,FALSE)</f>
        <v>AC</v>
      </c>
      <c r="H2823" t="s">
        <v>71</v>
      </c>
      <c r="I2823" t="str">
        <f>IF(LEFT(tbStoricoOrdini[[#This Row],[ARTICOLO]],3) = "COG","COG",LEFT(tbStoricoOrdini[[#This Row],[ARTICOLO]],FIND(" ",tbStoricoOrdini[[#This Row],[ARTICOLO]])-1))</f>
        <v>EB07</v>
      </c>
      <c r="J2823" t="str">
        <f>MID(tbStoricoOrdini[[#This Row],[ARTICOLO]],FIND(" ",tbStoricoOrdini[[#This Row],[ARTICOLO]])+1,4)</f>
        <v>5000</v>
      </c>
      <c r="K2823" t="str">
        <f>IFERROR(RIGHT(tbStoricoOrdini[[#This Row],[ARTICOLO]],LEN(tbStoricoOrdini[[#This Row],[ARTICOLO]])-FIND(" ",tbStoricoOrdini[[#This Row],[ARTICOLO]],FIND(" ",tbStoricoOrdini[[#This Row],[ARTICOLO]]) +1)),"")</f>
        <v/>
      </c>
      <c r="L2823" s="3">
        <f>VLOOKUP(tbStoricoOrdini[[#This Row],[ARTICOLO]],tbArticoli[],2,FALSE)</f>
        <v>140</v>
      </c>
      <c r="M2823" s="22">
        <f>tbStoricoOrdini[[#This Row],[IMPORTO]]/tbStoricoOrdini[[#This Row],[PREZZO]]</f>
        <v>0.35714285714285715</v>
      </c>
      <c r="N2823" t="s">
        <v>6</v>
      </c>
      <c r="O2823" s="8">
        <f>VLOOKUP(tbStoricoOrdini[[#This Row],[AGENTE]],tbAgenti[],2,FALSE)</f>
        <v>7.4999999999999997E-2</v>
      </c>
      <c r="P2823" s="2">
        <v>50</v>
      </c>
      <c r="Q2823" s="2">
        <f>tbStoricoOrdini[[#This Row],[IMPORTO]]*tbStoricoOrdini[[#This Row],[% COMM.]]</f>
        <v>3.75</v>
      </c>
      <c r="R2823" s="2">
        <f>tbStoricoOrdini[[#This Row],[TOT. COMM.]]+tbStoricoOrdini[[#This Row],[IMPORTO]]</f>
        <v>53.75</v>
      </c>
    </row>
    <row r="2824" spans="1:18">
      <c r="A2824" s="1">
        <v>43922</v>
      </c>
      <c r="B2824" s="7">
        <f>MONTH(tbStoricoOrdini[[#This Row],[DATA]])</f>
        <v>4</v>
      </c>
      <c r="C2824" t="s">
        <v>2919</v>
      </c>
      <c r="D2824" t="str">
        <f>RIGHT(tbStoricoOrdini[[#This Row],[ORDINE]],4)</f>
        <v>2821</v>
      </c>
      <c r="E2824" t="s">
        <v>26</v>
      </c>
      <c r="F2824" t="str">
        <f>VLOOKUP(tbStoricoOrdini[[#This Row],[CLIENTE]],tbClienti[],3,FALSE)</f>
        <v>Lombardia</v>
      </c>
      <c r="G2824" t="str">
        <f>VLOOKUP(tbStoricoOrdini[[#This Row],[CLIENTE]],tbClienti[],7,FALSE)</f>
        <v>AC</v>
      </c>
      <c r="H2824" t="s">
        <v>71</v>
      </c>
      <c r="I2824" t="str">
        <f>IF(LEFT(tbStoricoOrdini[[#This Row],[ARTICOLO]],3) = "COG","COG",LEFT(tbStoricoOrdini[[#This Row],[ARTICOLO]],FIND(" ",tbStoricoOrdini[[#This Row],[ARTICOLO]])-1))</f>
        <v>EB07</v>
      </c>
      <c r="J2824" t="str">
        <f>MID(tbStoricoOrdini[[#This Row],[ARTICOLO]],FIND(" ",tbStoricoOrdini[[#This Row],[ARTICOLO]])+1,4)</f>
        <v>5000</v>
      </c>
      <c r="K2824" t="str">
        <f>IFERROR(RIGHT(tbStoricoOrdini[[#This Row],[ARTICOLO]],LEN(tbStoricoOrdini[[#This Row],[ARTICOLO]])-FIND(" ",tbStoricoOrdini[[#This Row],[ARTICOLO]],FIND(" ",tbStoricoOrdini[[#This Row],[ARTICOLO]]) +1)),"")</f>
        <v/>
      </c>
      <c r="L2824" s="3">
        <f>VLOOKUP(tbStoricoOrdini[[#This Row],[ARTICOLO]],tbArticoli[],2,FALSE)</f>
        <v>140</v>
      </c>
      <c r="M2824" s="22">
        <f>tbStoricoOrdini[[#This Row],[IMPORTO]]/tbStoricoOrdini[[#This Row],[PREZZO]]</f>
        <v>14.564285714285715</v>
      </c>
      <c r="N2824" t="s">
        <v>9</v>
      </c>
      <c r="O2824" s="8">
        <f>VLOOKUP(tbStoricoOrdini[[#This Row],[AGENTE]],tbAgenti[],2,FALSE)</f>
        <v>0.05</v>
      </c>
      <c r="P2824" s="2">
        <v>2039</v>
      </c>
      <c r="Q2824" s="2">
        <f>tbStoricoOrdini[[#This Row],[IMPORTO]]*tbStoricoOrdini[[#This Row],[% COMM.]]</f>
        <v>101.95</v>
      </c>
      <c r="R2824" s="2">
        <f>tbStoricoOrdini[[#This Row],[TOT. COMM.]]+tbStoricoOrdini[[#This Row],[IMPORTO]]</f>
        <v>2140.9499999999998</v>
      </c>
    </row>
    <row r="2825" spans="1:18">
      <c r="A2825" s="1">
        <v>43922</v>
      </c>
      <c r="B2825" s="7">
        <f>MONTH(tbStoricoOrdini[[#This Row],[DATA]])</f>
        <v>4</v>
      </c>
      <c r="C2825" t="s">
        <v>2920</v>
      </c>
      <c r="D2825" t="str">
        <f>RIGHT(tbStoricoOrdini[[#This Row],[ORDINE]],4)</f>
        <v>2822</v>
      </c>
      <c r="E2825" t="s">
        <v>26</v>
      </c>
      <c r="F2825" t="str">
        <f>VLOOKUP(tbStoricoOrdini[[#This Row],[CLIENTE]],tbClienti[],3,FALSE)</f>
        <v>Lombardia</v>
      </c>
      <c r="G2825" t="str">
        <f>VLOOKUP(tbStoricoOrdini[[#This Row],[CLIENTE]],tbClienti[],7,FALSE)</f>
        <v>AC</v>
      </c>
      <c r="H2825" t="s">
        <v>76</v>
      </c>
      <c r="I2825" t="str">
        <f>IF(LEFT(tbStoricoOrdini[[#This Row],[ARTICOLO]],3) = "COG","COG",LEFT(tbStoricoOrdini[[#This Row],[ARTICOLO]],FIND(" ",tbStoricoOrdini[[#This Row],[ARTICOLO]])-1))</f>
        <v>COG</v>
      </c>
      <c r="J2825" t="str">
        <f>MID(tbStoricoOrdini[[#This Row],[ARTICOLO]],FIND(" ",tbStoricoOrdini[[#This Row],[ARTICOLO]])+1,4)</f>
        <v>1000</v>
      </c>
      <c r="K2825" t="str">
        <f>IFERROR(RIGHT(tbStoricoOrdini[[#This Row],[ARTICOLO]],LEN(tbStoricoOrdini[[#This Row],[ARTICOLO]])-FIND(" ",tbStoricoOrdini[[#This Row],[ARTICOLO]],FIND(" ",tbStoricoOrdini[[#This Row],[ARTICOLO]]) +1)),"")</f>
        <v/>
      </c>
      <c r="L2825" s="3">
        <f>VLOOKUP(tbStoricoOrdini[[#This Row],[ARTICOLO]],tbArticoli[],2,FALSE)</f>
        <v>150</v>
      </c>
      <c r="M2825" s="22">
        <f>tbStoricoOrdini[[#This Row],[IMPORTO]]/tbStoricoOrdini[[#This Row],[PREZZO]]</f>
        <v>9.58</v>
      </c>
      <c r="N2825" t="s">
        <v>9</v>
      </c>
      <c r="O2825" s="8">
        <f>VLOOKUP(tbStoricoOrdini[[#This Row],[AGENTE]],tbAgenti[],2,FALSE)</f>
        <v>0.05</v>
      </c>
      <c r="P2825" s="2">
        <v>1437</v>
      </c>
      <c r="Q2825" s="2">
        <f>tbStoricoOrdini[[#This Row],[IMPORTO]]*tbStoricoOrdini[[#This Row],[% COMM.]]</f>
        <v>71.850000000000009</v>
      </c>
      <c r="R2825" s="2">
        <f>tbStoricoOrdini[[#This Row],[TOT. COMM.]]+tbStoricoOrdini[[#This Row],[IMPORTO]]</f>
        <v>1508.85</v>
      </c>
    </row>
    <row r="2826" spans="1:18">
      <c r="A2826" s="1">
        <v>43922</v>
      </c>
      <c r="B2826" s="7">
        <f>MONTH(tbStoricoOrdini[[#This Row],[DATA]])</f>
        <v>4</v>
      </c>
      <c r="C2826" t="s">
        <v>2921</v>
      </c>
      <c r="D2826" t="str">
        <f>RIGHT(tbStoricoOrdini[[#This Row],[ORDINE]],4)</f>
        <v>2823</v>
      </c>
      <c r="E2826" t="s">
        <v>26</v>
      </c>
      <c r="F2826" t="str">
        <f>VLOOKUP(tbStoricoOrdini[[#This Row],[CLIENTE]],tbClienti[],3,FALSE)</f>
        <v>Lombardia</v>
      </c>
      <c r="G2826" t="str">
        <f>VLOOKUP(tbStoricoOrdini[[#This Row],[CLIENTE]],tbClienti[],7,FALSE)</f>
        <v>AC</v>
      </c>
      <c r="H2826" t="s">
        <v>72</v>
      </c>
      <c r="I2826" t="str">
        <f>IF(LEFT(tbStoricoOrdini[[#This Row],[ARTICOLO]],3) = "COG","COG",LEFT(tbStoricoOrdini[[#This Row],[ARTICOLO]],FIND(" ",tbStoricoOrdini[[#This Row],[ARTICOLO]])-1))</f>
        <v>EB06</v>
      </c>
      <c r="J2826" t="str">
        <f>MID(tbStoricoOrdini[[#This Row],[ARTICOLO]],FIND(" ",tbStoricoOrdini[[#This Row],[ARTICOLO]])+1,4)</f>
        <v>3000</v>
      </c>
      <c r="K2826" t="str">
        <f>IFERROR(RIGHT(tbStoricoOrdini[[#This Row],[ARTICOLO]],LEN(tbStoricoOrdini[[#This Row],[ARTICOLO]])-FIND(" ",tbStoricoOrdini[[#This Row],[ARTICOLO]],FIND(" ",tbStoricoOrdini[[#This Row],[ARTICOLO]]) +1)),"")</f>
        <v>Medium</v>
      </c>
      <c r="L2826" s="3">
        <f>VLOOKUP(tbStoricoOrdini[[#This Row],[ARTICOLO]],tbArticoli[],2,FALSE)</f>
        <v>120</v>
      </c>
      <c r="M2826" s="22">
        <f>tbStoricoOrdini[[#This Row],[IMPORTO]]/tbStoricoOrdini[[#This Row],[PREZZO]]</f>
        <v>3.1583333333333332</v>
      </c>
      <c r="N2826" t="s">
        <v>15</v>
      </c>
      <c r="O2826" s="8">
        <f>VLOOKUP(tbStoricoOrdini[[#This Row],[AGENTE]],tbAgenti[],2,FALSE)</f>
        <v>0.08</v>
      </c>
      <c r="P2826" s="2">
        <v>379</v>
      </c>
      <c r="Q2826" s="2">
        <f>tbStoricoOrdini[[#This Row],[IMPORTO]]*tbStoricoOrdini[[#This Row],[% COMM.]]</f>
        <v>30.32</v>
      </c>
      <c r="R2826" s="2">
        <f>tbStoricoOrdini[[#This Row],[TOT. COMM.]]+tbStoricoOrdini[[#This Row],[IMPORTO]]</f>
        <v>409.32</v>
      </c>
    </row>
    <row r="2827" spans="1:18">
      <c r="A2827" s="1">
        <v>43922</v>
      </c>
      <c r="B2827" s="7">
        <f>MONTH(tbStoricoOrdini[[#This Row],[DATA]])</f>
        <v>4</v>
      </c>
      <c r="C2827" t="s">
        <v>2922</v>
      </c>
      <c r="D2827" t="str">
        <f>RIGHT(tbStoricoOrdini[[#This Row],[ORDINE]],4)</f>
        <v>2824</v>
      </c>
      <c r="E2827" t="s">
        <v>26</v>
      </c>
      <c r="F2827" t="str">
        <f>VLOOKUP(tbStoricoOrdini[[#This Row],[CLIENTE]],tbClienti[],3,FALSE)</f>
        <v>Lombardia</v>
      </c>
      <c r="G2827" t="str">
        <f>VLOOKUP(tbStoricoOrdini[[#This Row],[CLIENTE]],tbClienti[],7,FALSE)</f>
        <v>AC</v>
      </c>
      <c r="H2827" t="s">
        <v>72</v>
      </c>
      <c r="I2827" t="str">
        <f>IF(LEFT(tbStoricoOrdini[[#This Row],[ARTICOLO]],3) = "COG","COG",LEFT(tbStoricoOrdini[[#This Row],[ARTICOLO]],FIND(" ",tbStoricoOrdini[[#This Row],[ARTICOLO]])-1))</f>
        <v>EB06</v>
      </c>
      <c r="J2827" t="str">
        <f>MID(tbStoricoOrdini[[#This Row],[ARTICOLO]],FIND(" ",tbStoricoOrdini[[#This Row],[ARTICOLO]])+1,4)</f>
        <v>3000</v>
      </c>
      <c r="K2827" t="str">
        <f>IFERROR(RIGHT(tbStoricoOrdini[[#This Row],[ARTICOLO]],LEN(tbStoricoOrdini[[#This Row],[ARTICOLO]])-FIND(" ",tbStoricoOrdini[[#This Row],[ARTICOLO]],FIND(" ",tbStoricoOrdini[[#This Row],[ARTICOLO]]) +1)),"")</f>
        <v>Medium</v>
      </c>
      <c r="L2827" s="3">
        <f>VLOOKUP(tbStoricoOrdini[[#This Row],[ARTICOLO]],tbArticoli[],2,FALSE)</f>
        <v>120</v>
      </c>
      <c r="M2827" s="22">
        <f>tbStoricoOrdini[[#This Row],[IMPORTO]]/tbStoricoOrdini[[#This Row],[PREZZO]]</f>
        <v>0.15833333333333333</v>
      </c>
      <c r="N2827" t="s">
        <v>17</v>
      </c>
      <c r="O2827" s="8">
        <f>VLOOKUP(tbStoricoOrdini[[#This Row],[AGENTE]],tbAgenti[],2,FALSE)</f>
        <v>0.08</v>
      </c>
      <c r="P2827" s="2">
        <v>19</v>
      </c>
      <c r="Q2827" s="2">
        <f>tbStoricoOrdini[[#This Row],[IMPORTO]]*tbStoricoOrdini[[#This Row],[% COMM.]]</f>
        <v>1.52</v>
      </c>
      <c r="R2827" s="2">
        <f>tbStoricoOrdini[[#This Row],[TOT. COMM.]]+tbStoricoOrdini[[#This Row],[IMPORTO]]</f>
        <v>20.52</v>
      </c>
    </row>
    <row r="2828" spans="1:18">
      <c r="A2828" s="1">
        <v>43922</v>
      </c>
      <c r="B2828" s="7">
        <f>MONTH(tbStoricoOrdini[[#This Row],[DATA]])</f>
        <v>4</v>
      </c>
      <c r="C2828" t="s">
        <v>2923</v>
      </c>
      <c r="D2828" t="str">
        <f>RIGHT(tbStoricoOrdini[[#This Row],[ORDINE]],4)</f>
        <v>2825</v>
      </c>
      <c r="E2828" t="s">
        <v>26</v>
      </c>
      <c r="F2828" t="str">
        <f>VLOOKUP(tbStoricoOrdini[[#This Row],[CLIENTE]],tbClienti[],3,FALSE)</f>
        <v>Lombardia</v>
      </c>
      <c r="G2828" t="str">
        <f>VLOOKUP(tbStoricoOrdini[[#This Row],[CLIENTE]],tbClienti[],7,FALSE)</f>
        <v>AC</v>
      </c>
      <c r="H2828" t="s">
        <v>72</v>
      </c>
      <c r="I2828" t="str">
        <f>IF(LEFT(tbStoricoOrdini[[#This Row],[ARTICOLO]],3) = "COG","COG",LEFT(tbStoricoOrdini[[#This Row],[ARTICOLO]],FIND(" ",tbStoricoOrdini[[#This Row],[ARTICOLO]])-1))</f>
        <v>EB06</v>
      </c>
      <c r="J2828" t="str">
        <f>MID(tbStoricoOrdini[[#This Row],[ARTICOLO]],FIND(" ",tbStoricoOrdini[[#This Row],[ARTICOLO]])+1,4)</f>
        <v>3000</v>
      </c>
      <c r="K2828" t="str">
        <f>IFERROR(RIGHT(tbStoricoOrdini[[#This Row],[ARTICOLO]],LEN(tbStoricoOrdini[[#This Row],[ARTICOLO]])-FIND(" ",tbStoricoOrdini[[#This Row],[ARTICOLO]],FIND(" ",tbStoricoOrdini[[#This Row],[ARTICOLO]]) +1)),"")</f>
        <v>Medium</v>
      </c>
      <c r="L2828" s="3">
        <f>VLOOKUP(tbStoricoOrdini[[#This Row],[ARTICOLO]],tbArticoli[],2,FALSE)</f>
        <v>120</v>
      </c>
      <c r="M2828" s="22">
        <f>tbStoricoOrdini[[#This Row],[IMPORTO]]/tbStoricoOrdini[[#This Row],[PREZZO]]</f>
        <v>5.4083333333333332</v>
      </c>
      <c r="N2828" t="s">
        <v>6</v>
      </c>
      <c r="O2828" s="8">
        <f>VLOOKUP(tbStoricoOrdini[[#This Row],[AGENTE]],tbAgenti[],2,FALSE)</f>
        <v>7.4999999999999997E-2</v>
      </c>
      <c r="P2828" s="2">
        <v>649</v>
      </c>
      <c r="Q2828" s="2">
        <f>tbStoricoOrdini[[#This Row],[IMPORTO]]*tbStoricoOrdini[[#This Row],[% COMM.]]</f>
        <v>48.674999999999997</v>
      </c>
      <c r="R2828" s="2">
        <f>tbStoricoOrdini[[#This Row],[TOT. COMM.]]+tbStoricoOrdini[[#This Row],[IMPORTO]]</f>
        <v>697.67499999999995</v>
      </c>
    </row>
    <row r="2829" spans="1:18">
      <c r="A2829" s="1">
        <v>43922</v>
      </c>
      <c r="B2829" s="7">
        <f>MONTH(tbStoricoOrdini[[#This Row],[DATA]])</f>
        <v>4</v>
      </c>
      <c r="C2829" t="s">
        <v>2924</v>
      </c>
      <c r="D2829" t="str">
        <f>RIGHT(tbStoricoOrdini[[#This Row],[ORDINE]],4)</f>
        <v>2826</v>
      </c>
      <c r="E2829" t="s">
        <v>26</v>
      </c>
      <c r="F2829" t="str">
        <f>VLOOKUP(tbStoricoOrdini[[#This Row],[CLIENTE]],tbClienti[],3,FALSE)</f>
        <v>Lombardia</v>
      </c>
      <c r="G2829" t="str">
        <f>VLOOKUP(tbStoricoOrdini[[#This Row],[CLIENTE]],tbClienti[],7,FALSE)</f>
        <v>AC</v>
      </c>
      <c r="H2829" t="s">
        <v>72</v>
      </c>
      <c r="I2829" t="str">
        <f>IF(LEFT(tbStoricoOrdini[[#This Row],[ARTICOLO]],3) = "COG","COG",LEFT(tbStoricoOrdini[[#This Row],[ARTICOLO]],FIND(" ",tbStoricoOrdini[[#This Row],[ARTICOLO]])-1))</f>
        <v>EB06</v>
      </c>
      <c r="J2829" t="str">
        <f>MID(tbStoricoOrdini[[#This Row],[ARTICOLO]],FIND(" ",tbStoricoOrdini[[#This Row],[ARTICOLO]])+1,4)</f>
        <v>3000</v>
      </c>
      <c r="K2829" t="str">
        <f>IFERROR(RIGHT(tbStoricoOrdini[[#This Row],[ARTICOLO]],LEN(tbStoricoOrdini[[#This Row],[ARTICOLO]])-FIND(" ",tbStoricoOrdini[[#This Row],[ARTICOLO]],FIND(" ",tbStoricoOrdini[[#This Row],[ARTICOLO]]) +1)),"")</f>
        <v>Medium</v>
      </c>
      <c r="L2829" s="3">
        <f>VLOOKUP(tbStoricoOrdini[[#This Row],[ARTICOLO]],tbArticoli[],2,FALSE)</f>
        <v>120</v>
      </c>
      <c r="M2829" s="22">
        <f>tbStoricoOrdini[[#This Row],[IMPORTO]]/tbStoricoOrdini[[#This Row],[PREZZO]]</f>
        <v>1.6666666666666667</v>
      </c>
      <c r="N2829" t="s">
        <v>9</v>
      </c>
      <c r="O2829" s="8">
        <f>VLOOKUP(tbStoricoOrdini[[#This Row],[AGENTE]],tbAgenti[],2,FALSE)</f>
        <v>0.05</v>
      </c>
      <c r="P2829" s="2">
        <v>200</v>
      </c>
      <c r="Q2829" s="2">
        <f>tbStoricoOrdini[[#This Row],[IMPORTO]]*tbStoricoOrdini[[#This Row],[% COMM.]]</f>
        <v>10</v>
      </c>
      <c r="R2829" s="2">
        <f>tbStoricoOrdini[[#This Row],[TOT. COMM.]]+tbStoricoOrdini[[#This Row],[IMPORTO]]</f>
        <v>210</v>
      </c>
    </row>
    <row r="2830" spans="1:18">
      <c r="A2830" s="1">
        <v>43922</v>
      </c>
      <c r="B2830" s="7">
        <f>MONTH(tbStoricoOrdini[[#This Row],[DATA]])</f>
        <v>4</v>
      </c>
      <c r="C2830" t="s">
        <v>2925</v>
      </c>
      <c r="D2830" t="str">
        <f>RIGHT(tbStoricoOrdini[[#This Row],[ORDINE]],4)</f>
        <v>2827</v>
      </c>
      <c r="E2830" t="s">
        <v>26</v>
      </c>
      <c r="F2830" t="str">
        <f>VLOOKUP(tbStoricoOrdini[[#This Row],[CLIENTE]],tbClienti[],3,FALSE)</f>
        <v>Lombardia</v>
      </c>
      <c r="G2830" t="str">
        <f>VLOOKUP(tbStoricoOrdini[[#This Row],[CLIENTE]],tbClienti[],7,FALSE)</f>
        <v>AC</v>
      </c>
      <c r="H2830" t="s">
        <v>73</v>
      </c>
      <c r="I2830" t="str">
        <f>IF(LEFT(tbStoricoOrdini[[#This Row],[ARTICOLO]],3) = "COG","COG",LEFT(tbStoricoOrdini[[#This Row],[ARTICOLO]],FIND(" ",tbStoricoOrdini[[#This Row],[ARTICOLO]])-1))</f>
        <v>EB06</v>
      </c>
      <c r="J2830" t="str">
        <f>MID(tbStoricoOrdini[[#This Row],[ARTICOLO]],FIND(" ",tbStoricoOrdini[[#This Row],[ARTICOLO]])+1,4)</f>
        <v>3000</v>
      </c>
      <c r="K2830" t="str">
        <f>IFERROR(RIGHT(tbStoricoOrdini[[#This Row],[ARTICOLO]],LEN(tbStoricoOrdini[[#This Row],[ARTICOLO]])-FIND(" ",tbStoricoOrdini[[#This Row],[ARTICOLO]],FIND(" ",tbStoricoOrdini[[#This Row],[ARTICOLO]]) +1)),"")</f>
        <v>Plus</v>
      </c>
      <c r="L2830" s="3">
        <f>VLOOKUP(tbStoricoOrdini[[#This Row],[ARTICOLO]],tbArticoli[],2,FALSE)</f>
        <v>130</v>
      </c>
      <c r="M2830" s="22">
        <f>tbStoricoOrdini[[#This Row],[IMPORTO]]/tbStoricoOrdini[[#This Row],[PREZZO]]</f>
        <v>2.4846153846153847</v>
      </c>
      <c r="N2830" t="s">
        <v>17</v>
      </c>
      <c r="O2830" s="8">
        <f>VLOOKUP(tbStoricoOrdini[[#This Row],[AGENTE]],tbAgenti[],2,FALSE)</f>
        <v>0.08</v>
      </c>
      <c r="P2830" s="2">
        <v>323</v>
      </c>
      <c r="Q2830" s="2">
        <f>tbStoricoOrdini[[#This Row],[IMPORTO]]*tbStoricoOrdini[[#This Row],[% COMM.]]</f>
        <v>25.84</v>
      </c>
      <c r="R2830" s="2">
        <f>tbStoricoOrdini[[#This Row],[TOT. COMM.]]+tbStoricoOrdini[[#This Row],[IMPORTO]]</f>
        <v>348.84</v>
      </c>
    </row>
    <row r="2831" spans="1:18">
      <c r="A2831" s="1">
        <v>43922</v>
      </c>
      <c r="B2831" s="7">
        <f>MONTH(tbStoricoOrdini[[#This Row],[DATA]])</f>
        <v>4</v>
      </c>
      <c r="C2831" t="s">
        <v>2926</v>
      </c>
      <c r="D2831" t="str">
        <f>RIGHT(tbStoricoOrdini[[#This Row],[ORDINE]],4)</f>
        <v>2828</v>
      </c>
      <c r="E2831" t="s">
        <v>28</v>
      </c>
      <c r="F2831" t="str">
        <f>VLOOKUP(tbStoricoOrdini[[#This Row],[CLIENTE]],tbClienti[],3,FALSE)</f>
        <v>Piemonte</v>
      </c>
      <c r="G2831" t="str">
        <f>VLOOKUP(tbStoricoOrdini[[#This Row],[CLIENTE]],tbClienti[],7,FALSE)</f>
        <v>BB</v>
      </c>
      <c r="H2831" t="s">
        <v>74</v>
      </c>
      <c r="I2831" t="str">
        <f>IF(LEFT(tbStoricoOrdini[[#This Row],[ARTICOLO]],3) = "COG","COG",LEFT(tbStoricoOrdini[[#This Row],[ARTICOLO]],FIND(" ",tbStoricoOrdini[[#This Row],[ARTICOLO]])-1))</f>
        <v>AVRC</v>
      </c>
      <c r="J2831" t="str">
        <f>MID(tbStoricoOrdini[[#This Row],[ARTICOLO]],FIND(" ",tbStoricoOrdini[[#This Row],[ARTICOLO]])+1,4)</f>
        <v>2500</v>
      </c>
      <c r="K2831" t="str">
        <f>IFERROR(RIGHT(tbStoricoOrdini[[#This Row],[ARTICOLO]],LEN(tbStoricoOrdini[[#This Row],[ARTICOLO]])-FIND(" ",tbStoricoOrdini[[#This Row],[ARTICOLO]],FIND(" ",tbStoricoOrdini[[#This Row],[ARTICOLO]]) +1)),"")</f>
        <v>Gold</v>
      </c>
      <c r="L2831" s="3">
        <f>VLOOKUP(tbStoricoOrdini[[#This Row],[ARTICOLO]],tbArticoli[],2,FALSE)</f>
        <v>500</v>
      </c>
      <c r="M2831" s="22">
        <f>tbStoricoOrdini[[#This Row],[IMPORTO]]/tbStoricoOrdini[[#This Row],[PREZZO]]</f>
        <v>8.9760000000000009</v>
      </c>
      <c r="N2831" t="s">
        <v>15</v>
      </c>
      <c r="O2831" s="8">
        <f>VLOOKUP(tbStoricoOrdini[[#This Row],[AGENTE]],tbAgenti[],2,FALSE)</f>
        <v>0.08</v>
      </c>
      <c r="P2831" s="2">
        <v>4488</v>
      </c>
      <c r="Q2831" s="2">
        <f>tbStoricoOrdini[[#This Row],[IMPORTO]]*tbStoricoOrdini[[#This Row],[% COMM.]]</f>
        <v>359.04</v>
      </c>
      <c r="R2831" s="2">
        <f>tbStoricoOrdini[[#This Row],[TOT. COMM.]]+tbStoricoOrdini[[#This Row],[IMPORTO]]</f>
        <v>4847.04</v>
      </c>
    </row>
    <row r="2832" spans="1:18">
      <c r="A2832" s="1">
        <v>43922</v>
      </c>
      <c r="B2832" s="7">
        <f>MONTH(tbStoricoOrdini[[#This Row],[DATA]])</f>
        <v>4</v>
      </c>
      <c r="C2832" t="s">
        <v>2927</v>
      </c>
      <c r="D2832" t="str">
        <f>RIGHT(tbStoricoOrdini[[#This Row],[ORDINE]],4)</f>
        <v>2829</v>
      </c>
      <c r="E2832" t="s">
        <v>28</v>
      </c>
      <c r="F2832" t="str">
        <f>VLOOKUP(tbStoricoOrdini[[#This Row],[CLIENTE]],tbClienti[],3,FALSE)</f>
        <v>Piemonte</v>
      </c>
      <c r="G2832" t="str">
        <f>VLOOKUP(tbStoricoOrdini[[#This Row],[CLIENTE]],tbClienti[],7,FALSE)</f>
        <v>BB</v>
      </c>
      <c r="H2832" t="s">
        <v>61</v>
      </c>
      <c r="I2832" t="str">
        <f>IF(LEFT(tbStoricoOrdini[[#This Row],[ARTICOLO]],3) = "COG","COG",LEFT(tbStoricoOrdini[[#This Row],[ARTICOLO]],FIND(" ",tbStoricoOrdini[[#This Row],[ARTICOLO]])-1))</f>
        <v>KLM</v>
      </c>
      <c r="J2832" t="str">
        <f>MID(tbStoricoOrdini[[#This Row],[ARTICOLO]],FIND(" ",tbStoricoOrdini[[#This Row],[ARTICOLO]])+1,4)</f>
        <v>5000</v>
      </c>
      <c r="K2832" t="str">
        <f>IFERROR(RIGHT(tbStoricoOrdini[[#This Row],[ARTICOLO]],LEN(tbStoricoOrdini[[#This Row],[ARTICOLO]])-FIND(" ",tbStoricoOrdini[[#This Row],[ARTICOLO]],FIND(" ",tbStoricoOrdini[[#This Row],[ARTICOLO]]) +1)),"")</f>
        <v>Medium</v>
      </c>
      <c r="L2832" s="3">
        <f>VLOOKUP(tbStoricoOrdini[[#This Row],[ARTICOLO]],tbArticoli[],2,FALSE)</f>
        <v>150</v>
      </c>
      <c r="M2832" s="22">
        <f>tbStoricoOrdini[[#This Row],[IMPORTO]]/tbStoricoOrdini[[#This Row],[PREZZO]]</f>
        <v>0.10666666666666667</v>
      </c>
      <c r="N2832" t="s">
        <v>15</v>
      </c>
      <c r="O2832" s="8">
        <f>VLOOKUP(tbStoricoOrdini[[#This Row],[AGENTE]],tbAgenti[],2,FALSE)</f>
        <v>0.08</v>
      </c>
      <c r="P2832" s="2">
        <v>16</v>
      </c>
      <c r="Q2832" s="2">
        <f>tbStoricoOrdini[[#This Row],[IMPORTO]]*tbStoricoOrdini[[#This Row],[% COMM.]]</f>
        <v>1.28</v>
      </c>
      <c r="R2832" s="2">
        <f>tbStoricoOrdini[[#This Row],[TOT. COMM.]]+tbStoricoOrdini[[#This Row],[IMPORTO]]</f>
        <v>17.28</v>
      </c>
    </row>
    <row r="2833" spans="1:18">
      <c r="A2833" s="1">
        <v>43922</v>
      </c>
      <c r="B2833" s="7">
        <f>MONTH(tbStoricoOrdini[[#This Row],[DATA]])</f>
        <v>4</v>
      </c>
      <c r="C2833" t="s">
        <v>2928</v>
      </c>
      <c r="D2833" t="str">
        <f>RIGHT(tbStoricoOrdini[[#This Row],[ORDINE]],4)</f>
        <v>2830</v>
      </c>
      <c r="E2833" t="s">
        <v>28</v>
      </c>
      <c r="F2833" t="str">
        <f>VLOOKUP(tbStoricoOrdini[[#This Row],[CLIENTE]],tbClienti[],3,FALSE)</f>
        <v>Piemonte</v>
      </c>
      <c r="G2833" t="str">
        <f>VLOOKUP(tbStoricoOrdini[[#This Row],[CLIENTE]],tbClienti[],7,FALSE)</f>
        <v>BB</v>
      </c>
      <c r="H2833" t="s">
        <v>79</v>
      </c>
      <c r="I2833" t="str">
        <f>IF(LEFT(tbStoricoOrdini[[#This Row],[ARTICOLO]],3) = "COG","COG",LEFT(tbStoricoOrdini[[#This Row],[ARTICOLO]],FIND(" ",tbStoricoOrdini[[#This Row],[ARTICOLO]])-1))</f>
        <v>COG</v>
      </c>
      <c r="J2833" t="str">
        <f>MID(tbStoricoOrdini[[#This Row],[ARTICOLO]],FIND(" ",tbStoricoOrdini[[#This Row],[ARTICOLO]])+1,4)</f>
        <v>4000</v>
      </c>
      <c r="K2833" t="str">
        <f>IFERROR(RIGHT(tbStoricoOrdini[[#This Row],[ARTICOLO]],LEN(tbStoricoOrdini[[#This Row],[ARTICOLO]])-FIND(" ",tbStoricoOrdini[[#This Row],[ARTICOLO]],FIND(" ",tbStoricoOrdini[[#This Row],[ARTICOLO]]) +1)),"")</f>
        <v>Plus</v>
      </c>
      <c r="L2833" s="3">
        <f>VLOOKUP(tbStoricoOrdini[[#This Row],[ARTICOLO]],tbArticoli[],2,FALSE)</f>
        <v>240</v>
      </c>
      <c r="M2833" s="22">
        <f>tbStoricoOrdini[[#This Row],[IMPORTO]]/tbStoricoOrdini[[#This Row],[PREZZO]]</f>
        <v>0.88749999999999996</v>
      </c>
      <c r="N2833" t="s">
        <v>15</v>
      </c>
      <c r="O2833" s="8">
        <f>VLOOKUP(tbStoricoOrdini[[#This Row],[AGENTE]],tbAgenti[],2,FALSE)</f>
        <v>0.08</v>
      </c>
      <c r="P2833" s="2">
        <v>213</v>
      </c>
      <c r="Q2833" s="2">
        <f>tbStoricoOrdini[[#This Row],[IMPORTO]]*tbStoricoOrdini[[#This Row],[% COMM.]]</f>
        <v>17.04</v>
      </c>
      <c r="R2833" s="2">
        <f>tbStoricoOrdini[[#This Row],[TOT. COMM.]]+tbStoricoOrdini[[#This Row],[IMPORTO]]</f>
        <v>230.04</v>
      </c>
    </row>
    <row r="2834" spans="1:18">
      <c r="A2834" s="1">
        <v>43922</v>
      </c>
      <c r="B2834" s="7">
        <f>MONTH(tbStoricoOrdini[[#This Row],[DATA]])</f>
        <v>4</v>
      </c>
      <c r="C2834" t="s">
        <v>2929</v>
      </c>
      <c r="D2834" t="str">
        <f>RIGHT(tbStoricoOrdini[[#This Row],[ORDINE]],4)</f>
        <v>2831</v>
      </c>
      <c r="E2834" t="s">
        <v>28</v>
      </c>
      <c r="F2834" t="str">
        <f>VLOOKUP(tbStoricoOrdini[[#This Row],[CLIENTE]],tbClienti[],3,FALSE)</f>
        <v>Piemonte</v>
      </c>
      <c r="G2834" t="str">
        <f>VLOOKUP(tbStoricoOrdini[[#This Row],[CLIENTE]],tbClienti[],7,FALSE)</f>
        <v>BB</v>
      </c>
      <c r="H2834" t="s">
        <v>63</v>
      </c>
      <c r="I2834" t="str">
        <f>IF(LEFT(tbStoricoOrdini[[#This Row],[ARTICOLO]],3) = "COG","COG",LEFT(tbStoricoOrdini[[#This Row],[ARTICOLO]],FIND(" ",tbStoricoOrdini[[#This Row],[ARTICOLO]])-1))</f>
        <v>KLM</v>
      </c>
      <c r="J2834" t="str">
        <f>MID(tbStoricoOrdini[[#This Row],[ARTICOLO]],FIND(" ",tbStoricoOrdini[[#This Row],[ARTICOLO]])+1,4)</f>
        <v>3000</v>
      </c>
      <c r="K2834" t="str">
        <f>IFERROR(RIGHT(tbStoricoOrdini[[#This Row],[ARTICOLO]],LEN(tbStoricoOrdini[[#This Row],[ARTICOLO]])-FIND(" ",tbStoricoOrdini[[#This Row],[ARTICOLO]],FIND(" ",tbStoricoOrdini[[#This Row],[ARTICOLO]]) +1)),"")</f>
        <v>Plus</v>
      </c>
      <c r="L2834" s="3">
        <f>VLOOKUP(tbStoricoOrdini[[#This Row],[ARTICOLO]],tbArticoli[],2,FALSE)</f>
        <v>145</v>
      </c>
      <c r="M2834" s="22">
        <f>tbStoricoOrdini[[#This Row],[IMPORTO]]/tbStoricoOrdini[[#This Row],[PREZZO]]</f>
        <v>1.9793103448275862</v>
      </c>
      <c r="N2834" t="s">
        <v>15</v>
      </c>
      <c r="O2834" s="8">
        <f>VLOOKUP(tbStoricoOrdini[[#This Row],[AGENTE]],tbAgenti[],2,FALSE)</f>
        <v>0.08</v>
      </c>
      <c r="P2834" s="2">
        <v>287</v>
      </c>
      <c r="Q2834" s="2">
        <f>tbStoricoOrdini[[#This Row],[IMPORTO]]*tbStoricoOrdini[[#This Row],[% COMM.]]</f>
        <v>22.96</v>
      </c>
      <c r="R2834" s="2">
        <f>tbStoricoOrdini[[#This Row],[TOT. COMM.]]+tbStoricoOrdini[[#This Row],[IMPORTO]]</f>
        <v>309.95999999999998</v>
      </c>
    </row>
    <row r="2835" spans="1:18">
      <c r="A2835" s="1">
        <v>43922</v>
      </c>
      <c r="B2835" s="7">
        <f>MONTH(tbStoricoOrdini[[#This Row],[DATA]])</f>
        <v>4</v>
      </c>
      <c r="C2835" t="s">
        <v>2930</v>
      </c>
      <c r="D2835" t="str">
        <f>RIGHT(tbStoricoOrdini[[#This Row],[ORDINE]],4)</f>
        <v>2832</v>
      </c>
      <c r="E2835" t="s">
        <v>28</v>
      </c>
      <c r="F2835" t="str">
        <f>VLOOKUP(tbStoricoOrdini[[#This Row],[CLIENTE]],tbClienti[],3,FALSE)</f>
        <v>Piemonte</v>
      </c>
      <c r="G2835" t="str">
        <f>VLOOKUP(tbStoricoOrdini[[#This Row],[CLIENTE]],tbClienti[],7,FALSE)</f>
        <v>BB</v>
      </c>
      <c r="H2835" t="s">
        <v>63</v>
      </c>
      <c r="I2835" t="str">
        <f>IF(LEFT(tbStoricoOrdini[[#This Row],[ARTICOLO]],3) = "COG","COG",LEFT(tbStoricoOrdini[[#This Row],[ARTICOLO]],FIND(" ",tbStoricoOrdini[[#This Row],[ARTICOLO]])-1))</f>
        <v>KLM</v>
      </c>
      <c r="J2835" t="str">
        <f>MID(tbStoricoOrdini[[#This Row],[ARTICOLO]],FIND(" ",tbStoricoOrdini[[#This Row],[ARTICOLO]])+1,4)</f>
        <v>3000</v>
      </c>
      <c r="K2835" t="str">
        <f>IFERROR(RIGHT(tbStoricoOrdini[[#This Row],[ARTICOLO]],LEN(tbStoricoOrdini[[#This Row],[ARTICOLO]])-FIND(" ",tbStoricoOrdini[[#This Row],[ARTICOLO]],FIND(" ",tbStoricoOrdini[[#This Row],[ARTICOLO]]) +1)),"")</f>
        <v>Plus</v>
      </c>
      <c r="L2835" s="3">
        <f>VLOOKUP(tbStoricoOrdini[[#This Row],[ARTICOLO]],tbArticoli[],2,FALSE)</f>
        <v>145</v>
      </c>
      <c r="M2835" s="22">
        <f>tbStoricoOrdini[[#This Row],[IMPORTO]]/tbStoricoOrdini[[#This Row],[PREZZO]]</f>
        <v>20.951724137931034</v>
      </c>
      <c r="N2835" t="s">
        <v>18</v>
      </c>
      <c r="O2835" s="8">
        <f>VLOOKUP(tbStoricoOrdini[[#This Row],[AGENTE]],tbAgenti[],2,FALSE)</f>
        <v>0.03</v>
      </c>
      <c r="P2835" s="2">
        <v>3038</v>
      </c>
      <c r="Q2835" s="2">
        <f>tbStoricoOrdini[[#This Row],[IMPORTO]]*tbStoricoOrdini[[#This Row],[% COMM.]]</f>
        <v>91.14</v>
      </c>
      <c r="R2835" s="2">
        <f>tbStoricoOrdini[[#This Row],[TOT. COMM.]]+tbStoricoOrdini[[#This Row],[IMPORTO]]</f>
        <v>3129.14</v>
      </c>
    </row>
    <row r="2836" spans="1:18">
      <c r="A2836" s="1">
        <v>43922</v>
      </c>
      <c r="B2836" s="7">
        <f>MONTH(tbStoricoOrdini[[#This Row],[DATA]])</f>
        <v>4</v>
      </c>
      <c r="C2836" t="s">
        <v>2931</v>
      </c>
      <c r="D2836" t="str">
        <f>RIGHT(tbStoricoOrdini[[#This Row],[ORDINE]],4)</f>
        <v>2833</v>
      </c>
      <c r="E2836" t="s">
        <v>28</v>
      </c>
      <c r="F2836" t="str">
        <f>VLOOKUP(tbStoricoOrdini[[#This Row],[CLIENTE]],tbClienti[],3,FALSE)</f>
        <v>Piemonte</v>
      </c>
      <c r="G2836" t="str">
        <f>VLOOKUP(tbStoricoOrdini[[#This Row],[CLIENTE]],tbClienti[],7,FALSE)</f>
        <v>BB</v>
      </c>
      <c r="H2836" t="s">
        <v>66</v>
      </c>
      <c r="I2836" t="str">
        <f>IF(LEFT(tbStoricoOrdini[[#This Row],[ARTICOLO]],3) = "COG","COG",LEFT(tbStoricoOrdini[[#This Row],[ARTICOLO]],FIND(" ",tbStoricoOrdini[[#This Row],[ARTICOLO]])-1))</f>
        <v>BAG</v>
      </c>
      <c r="J2836" t="str">
        <f>MID(tbStoricoOrdini[[#This Row],[ARTICOLO]],FIND(" ",tbStoricoOrdini[[#This Row],[ARTICOLO]])+1,4)</f>
        <v>2500</v>
      </c>
      <c r="K2836" t="str">
        <f>IFERROR(RIGHT(tbStoricoOrdini[[#This Row],[ARTICOLO]],LEN(tbStoricoOrdini[[#This Row],[ARTICOLO]])-FIND(" ",tbStoricoOrdini[[#This Row],[ARTICOLO]],FIND(" ",tbStoricoOrdini[[#This Row],[ARTICOLO]]) +1)),"")</f>
        <v>Plus</v>
      </c>
      <c r="L2836" s="3">
        <f>VLOOKUP(tbStoricoOrdini[[#This Row],[ARTICOLO]],tbArticoli[],2,FALSE)</f>
        <v>220</v>
      </c>
      <c r="M2836" s="22">
        <f>tbStoricoOrdini[[#This Row],[IMPORTO]]/tbStoricoOrdini[[#This Row],[PREZZO]]</f>
        <v>271.92272727272729</v>
      </c>
      <c r="N2836" t="s">
        <v>15</v>
      </c>
      <c r="O2836" s="8">
        <f>VLOOKUP(tbStoricoOrdini[[#This Row],[AGENTE]],tbAgenti[],2,FALSE)</f>
        <v>0.08</v>
      </c>
      <c r="P2836" s="2">
        <v>59823</v>
      </c>
      <c r="Q2836" s="2">
        <f>tbStoricoOrdini[[#This Row],[IMPORTO]]*tbStoricoOrdini[[#This Row],[% COMM.]]</f>
        <v>4785.84</v>
      </c>
      <c r="R2836" s="2">
        <f>tbStoricoOrdini[[#This Row],[TOT. COMM.]]+tbStoricoOrdini[[#This Row],[IMPORTO]]</f>
        <v>64608.84</v>
      </c>
    </row>
    <row r="2837" spans="1:18">
      <c r="A2837" s="1">
        <v>43922</v>
      </c>
      <c r="B2837" s="7">
        <f>MONTH(tbStoricoOrdini[[#This Row],[DATA]])</f>
        <v>4</v>
      </c>
      <c r="C2837" t="s">
        <v>2932</v>
      </c>
      <c r="D2837" t="str">
        <f>RIGHT(tbStoricoOrdini[[#This Row],[ORDINE]],4)</f>
        <v>2834</v>
      </c>
      <c r="E2837" t="s">
        <v>28</v>
      </c>
      <c r="F2837" t="str">
        <f>VLOOKUP(tbStoricoOrdini[[#This Row],[CLIENTE]],tbClienti[],3,FALSE)</f>
        <v>Piemonte</v>
      </c>
      <c r="G2837" t="str">
        <f>VLOOKUP(tbStoricoOrdini[[#This Row],[CLIENTE]],tbClienti[],7,FALSE)</f>
        <v>BB</v>
      </c>
      <c r="H2837" t="s">
        <v>66</v>
      </c>
      <c r="I2837" t="str">
        <f>IF(LEFT(tbStoricoOrdini[[#This Row],[ARTICOLO]],3) = "COG","COG",LEFT(tbStoricoOrdini[[#This Row],[ARTICOLO]],FIND(" ",tbStoricoOrdini[[#This Row],[ARTICOLO]])-1))</f>
        <v>BAG</v>
      </c>
      <c r="J2837" t="str">
        <f>MID(tbStoricoOrdini[[#This Row],[ARTICOLO]],FIND(" ",tbStoricoOrdini[[#This Row],[ARTICOLO]])+1,4)</f>
        <v>2500</v>
      </c>
      <c r="K2837" t="str">
        <f>IFERROR(RIGHT(tbStoricoOrdini[[#This Row],[ARTICOLO]],LEN(tbStoricoOrdini[[#This Row],[ARTICOLO]])-FIND(" ",tbStoricoOrdini[[#This Row],[ARTICOLO]],FIND(" ",tbStoricoOrdini[[#This Row],[ARTICOLO]]) +1)),"")</f>
        <v>Plus</v>
      </c>
      <c r="L2837" s="3">
        <f>VLOOKUP(tbStoricoOrdini[[#This Row],[ARTICOLO]],tbArticoli[],2,FALSE)</f>
        <v>220</v>
      </c>
      <c r="M2837" s="22">
        <f>tbStoricoOrdini[[#This Row],[IMPORTO]]/tbStoricoOrdini[[#This Row],[PREZZO]]</f>
        <v>0.49090909090909091</v>
      </c>
      <c r="N2837" t="s">
        <v>18</v>
      </c>
      <c r="O2837" s="8">
        <f>VLOOKUP(tbStoricoOrdini[[#This Row],[AGENTE]],tbAgenti[],2,FALSE)</f>
        <v>0.03</v>
      </c>
      <c r="P2837" s="2">
        <v>108</v>
      </c>
      <c r="Q2837" s="2">
        <f>tbStoricoOrdini[[#This Row],[IMPORTO]]*tbStoricoOrdini[[#This Row],[% COMM.]]</f>
        <v>3.2399999999999998</v>
      </c>
      <c r="R2837" s="2">
        <f>tbStoricoOrdini[[#This Row],[TOT. COMM.]]+tbStoricoOrdini[[#This Row],[IMPORTO]]</f>
        <v>111.24</v>
      </c>
    </row>
    <row r="2838" spans="1:18">
      <c r="A2838" s="1">
        <v>43922</v>
      </c>
      <c r="B2838" s="7">
        <f>MONTH(tbStoricoOrdini[[#This Row],[DATA]])</f>
        <v>4</v>
      </c>
      <c r="C2838" t="s">
        <v>2933</v>
      </c>
      <c r="D2838" t="str">
        <f>RIGHT(tbStoricoOrdini[[#This Row],[ORDINE]],4)</f>
        <v>2835</v>
      </c>
      <c r="E2838" t="s">
        <v>28</v>
      </c>
      <c r="F2838" t="str">
        <f>VLOOKUP(tbStoricoOrdini[[#This Row],[CLIENTE]],tbClienti[],3,FALSE)</f>
        <v>Piemonte</v>
      </c>
      <c r="G2838" t="str">
        <f>VLOOKUP(tbStoricoOrdini[[#This Row],[CLIENTE]],tbClienti[],7,FALSE)</f>
        <v>BB</v>
      </c>
      <c r="H2838" t="s">
        <v>70</v>
      </c>
      <c r="I2838" t="str">
        <f>IF(LEFT(tbStoricoOrdini[[#This Row],[ARTICOLO]],3) = "COG","COG",LEFT(tbStoricoOrdini[[#This Row],[ARTICOLO]],FIND(" ",tbStoricoOrdini[[#This Row],[ARTICOLO]])-1))</f>
        <v>EB08</v>
      </c>
      <c r="J2838" t="str">
        <f>MID(tbStoricoOrdini[[#This Row],[ARTICOLO]],FIND(" ",tbStoricoOrdini[[#This Row],[ARTICOLO]])+1,4)</f>
        <v>7500</v>
      </c>
      <c r="K2838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2838" s="3">
        <f>VLOOKUP(tbStoricoOrdini[[#This Row],[ARTICOLO]],tbArticoli[],2,FALSE)</f>
        <v>180</v>
      </c>
      <c r="M2838" s="22">
        <f>tbStoricoOrdini[[#This Row],[IMPORTO]]/tbStoricoOrdini[[#This Row],[PREZZO]]</f>
        <v>0.33888888888888891</v>
      </c>
      <c r="N2838" t="s">
        <v>15</v>
      </c>
      <c r="O2838" s="8">
        <f>VLOOKUP(tbStoricoOrdini[[#This Row],[AGENTE]],tbAgenti[],2,FALSE)</f>
        <v>0.08</v>
      </c>
      <c r="P2838" s="2">
        <v>61</v>
      </c>
      <c r="Q2838" s="2">
        <f>tbStoricoOrdini[[#This Row],[IMPORTO]]*tbStoricoOrdini[[#This Row],[% COMM.]]</f>
        <v>4.88</v>
      </c>
      <c r="R2838" s="2">
        <f>tbStoricoOrdini[[#This Row],[TOT. COMM.]]+tbStoricoOrdini[[#This Row],[IMPORTO]]</f>
        <v>65.88</v>
      </c>
    </row>
    <row r="2839" spans="1:18">
      <c r="A2839" s="1">
        <v>43922</v>
      </c>
      <c r="B2839" s="7">
        <f>MONTH(tbStoricoOrdini[[#This Row],[DATA]])</f>
        <v>4</v>
      </c>
      <c r="C2839" t="s">
        <v>2934</v>
      </c>
      <c r="D2839" t="str">
        <f>RIGHT(tbStoricoOrdini[[#This Row],[ORDINE]],4)</f>
        <v>2836</v>
      </c>
      <c r="E2839" t="s">
        <v>28</v>
      </c>
      <c r="F2839" t="str">
        <f>VLOOKUP(tbStoricoOrdini[[#This Row],[CLIENTE]],tbClienti[],3,FALSE)</f>
        <v>Piemonte</v>
      </c>
      <c r="G2839" t="str">
        <f>VLOOKUP(tbStoricoOrdini[[#This Row],[CLIENTE]],tbClienti[],7,FALSE)</f>
        <v>BB</v>
      </c>
      <c r="H2839" t="s">
        <v>71</v>
      </c>
      <c r="I2839" t="str">
        <f>IF(LEFT(tbStoricoOrdini[[#This Row],[ARTICOLO]],3) = "COG","COG",LEFT(tbStoricoOrdini[[#This Row],[ARTICOLO]],FIND(" ",tbStoricoOrdini[[#This Row],[ARTICOLO]])-1))</f>
        <v>EB07</v>
      </c>
      <c r="J2839" t="str">
        <f>MID(tbStoricoOrdini[[#This Row],[ARTICOLO]],FIND(" ",tbStoricoOrdini[[#This Row],[ARTICOLO]])+1,4)</f>
        <v>5000</v>
      </c>
      <c r="K2839" t="str">
        <f>IFERROR(RIGHT(tbStoricoOrdini[[#This Row],[ARTICOLO]],LEN(tbStoricoOrdini[[#This Row],[ARTICOLO]])-FIND(" ",tbStoricoOrdini[[#This Row],[ARTICOLO]],FIND(" ",tbStoricoOrdini[[#This Row],[ARTICOLO]]) +1)),"")</f>
        <v/>
      </c>
      <c r="L2839" s="3">
        <f>VLOOKUP(tbStoricoOrdini[[#This Row],[ARTICOLO]],tbArticoli[],2,FALSE)</f>
        <v>140</v>
      </c>
      <c r="M2839" s="22">
        <f>tbStoricoOrdini[[#This Row],[IMPORTO]]/tbStoricoOrdini[[#This Row],[PREZZO]]</f>
        <v>161.92142857142858</v>
      </c>
      <c r="N2839" t="s">
        <v>15</v>
      </c>
      <c r="O2839" s="8">
        <f>VLOOKUP(tbStoricoOrdini[[#This Row],[AGENTE]],tbAgenti[],2,FALSE)</f>
        <v>0.08</v>
      </c>
      <c r="P2839" s="2">
        <v>22669</v>
      </c>
      <c r="Q2839" s="2">
        <f>tbStoricoOrdini[[#This Row],[IMPORTO]]*tbStoricoOrdini[[#This Row],[% COMM.]]</f>
        <v>1813.52</v>
      </c>
      <c r="R2839" s="2">
        <f>tbStoricoOrdini[[#This Row],[TOT. COMM.]]+tbStoricoOrdini[[#This Row],[IMPORTO]]</f>
        <v>24482.52</v>
      </c>
    </row>
    <row r="2840" spans="1:18">
      <c r="A2840" s="1">
        <v>43922</v>
      </c>
      <c r="B2840" s="7">
        <f>MONTH(tbStoricoOrdini[[#This Row],[DATA]])</f>
        <v>4</v>
      </c>
      <c r="C2840" t="s">
        <v>2935</v>
      </c>
      <c r="D2840" t="str">
        <f>RIGHT(tbStoricoOrdini[[#This Row],[ORDINE]],4)</f>
        <v>2837</v>
      </c>
      <c r="E2840" t="s">
        <v>28</v>
      </c>
      <c r="F2840" t="str">
        <f>VLOOKUP(tbStoricoOrdini[[#This Row],[CLIENTE]],tbClienti[],3,FALSE)</f>
        <v>Piemonte</v>
      </c>
      <c r="G2840" t="str">
        <f>VLOOKUP(tbStoricoOrdini[[#This Row],[CLIENTE]],tbClienti[],7,FALSE)</f>
        <v>BB</v>
      </c>
      <c r="H2840" t="s">
        <v>72</v>
      </c>
      <c r="I2840" t="str">
        <f>IF(LEFT(tbStoricoOrdini[[#This Row],[ARTICOLO]],3) = "COG","COG",LEFT(tbStoricoOrdini[[#This Row],[ARTICOLO]],FIND(" ",tbStoricoOrdini[[#This Row],[ARTICOLO]])-1))</f>
        <v>EB06</v>
      </c>
      <c r="J2840" t="str">
        <f>MID(tbStoricoOrdini[[#This Row],[ARTICOLO]],FIND(" ",tbStoricoOrdini[[#This Row],[ARTICOLO]])+1,4)</f>
        <v>3000</v>
      </c>
      <c r="K2840" t="str">
        <f>IFERROR(RIGHT(tbStoricoOrdini[[#This Row],[ARTICOLO]],LEN(tbStoricoOrdini[[#This Row],[ARTICOLO]])-FIND(" ",tbStoricoOrdini[[#This Row],[ARTICOLO]],FIND(" ",tbStoricoOrdini[[#This Row],[ARTICOLO]]) +1)),"")</f>
        <v>Medium</v>
      </c>
      <c r="L2840" s="3">
        <f>VLOOKUP(tbStoricoOrdini[[#This Row],[ARTICOLO]],tbArticoli[],2,FALSE)</f>
        <v>120</v>
      </c>
      <c r="M2840" s="22">
        <f>tbStoricoOrdini[[#This Row],[IMPORTO]]/tbStoricoOrdini[[#This Row],[PREZZO]]</f>
        <v>1.8083333333333333</v>
      </c>
      <c r="N2840" t="s">
        <v>18</v>
      </c>
      <c r="O2840" s="8">
        <f>VLOOKUP(tbStoricoOrdini[[#This Row],[AGENTE]],tbAgenti[],2,FALSE)</f>
        <v>0.03</v>
      </c>
      <c r="P2840" s="2">
        <v>217</v>
      </c>
      <c r="Q2840" s="2">
        <f>tbStoricoOrdini[[#This Row],[IMPORTO]]*tbStoricoOrdini[[#This Row],[% COMM.]]</f>
        <v>6.51</v>
      </c>
      <c r="R2840" s="2">
        <f>tbStoricoOrdini[[#This Row],[TOT. COMM.]]+tbStoricoOrdini[[#This Row],[IMPORTO]]</f>
        <v>223.51</v>
      </c>
    </row>
    <row r="2841" spans="1:18">
      <c r="A2841" s="1">
        <v>43922</v>
      </c>
      <c r="B2841" s="7">
        <f>MONTH(tbStoricoOrdini[[#This Row],[DATA]])</f>
        <v>4</v>
      </c>
      <c r="C2841" t="s">
        <v>2936</v>
      </c>
      <c r="D2841" t="str">
        <f>RIGHT(tbStoricoOrdini[[#This Row],[ORDINE]],4)</f>
        <v>2838</v>
      </c>
      <c r="E2841" t="s">
        <v>29</v>
      </c>
      <c r="F2841" t="str">
        <f>VLOOKUP(tbStoricoOrdini[[#This Row],[CLIENTE]],tbClienti[],3,FALSE)</f>
        <v>Piemonte</v>
      </c>
      <c r="G2841" t="str">
        <f>VLOOKUP(tbStoricoOrdini[[#This Row],[CLIENTE]],tbClienti[],7,FALSE)</f>
        <v>CC</v>
      </c>
      <c r="H2841" t="s">
        <v>77</v>
      </c>
      <c r="I2841" t="str">
        <f>IF(LEFT(tbStoricoOrdini[[#This Row],[ARTICOLO]],3) = "COG","COG",LEFT(tbStoricoOrdini[[#This Row],[ARTICOLO]],FIND(" ",tbStoricoOrdini[[#This Row],[ARTICOLO]])-1))</f>
        <v>COG</v>
      </c>
      <c r="J2841" t="str">
        <f>MID(tbStoricoOrdini[[#This Row],[ARTICOLO]],FIND(" ",tbStoricoOrdini[[#This Row],[ARTICOLO]])+1,4)</f>
        <v>2000</v>
      </c>
      <c r="K2841" t="str">
        <f>IFERROR(RIGHT(tbStoricoOrdini[[#This Row],[ARTICOLO]],LEN(tbStoricoOrdini[[#This Row],[ARTICOLO]])-FIND(" ",tbStoricoOrdini[[#This Row],[ARTICOLO]],FIND(" ",tbStoricoOrdini[[#This Row],[ARTICOLO]]) +1)),"")</f>
        <v>Medium</v>
      </c>
      <c r="L2841" s="3">
        <f>VLOOKUP(tbStoricoOrdini[[#This Row],[ARTICOLO]],tbArticoli[],2,FALSE)</f>
        <v>200</v>
      </c>
      <c r="M2841" s="22">
        <f>tbStoricoOrdini[[#This Row],[IMPORTO]]/tbStoricoOrdini[[#This Row],[PREZZO]]</f>
        <v>2.7749999999999999</v>
      </c>
      <c r="N2841" t="s">
        <v>9</v>
      </c>
      <c r="O2841" s="8">
        <f>VLOOKUP(tbStoricoOrdini[[#This Row],[AGENTE]],tbAgenti[],2,FALSE)</f>
        <v>0.05</v>
      </c>
      <c r="P2841" s="2">
        <v>555</v>
      </c>
      <c r="Q2841" s="2">
        <f>tbStoricoOrdini[[#This Row],[IMPORTO]]*tbStoricoOrdini[[#This Row],[% COMM.]]</f>
        <v>27.75</v>
      </c>
      <c r="R2841" s="2">
        <f>tbStoricoOrdini[[#This Row],[TOT. COMM.]]+tbStoricoOrdini[[#This Row],[IMPORTO]]</f>
        <v>582.75</v>
      </c>
    </row>
    <row r="2842" spans="1:18">
      <c r="A2842" s="1">
        <v>43922</v>
      </c>
      <c r="B2842" s="7">
        <f>MONTH(tbStoricoOrdini[[#This Row],[DATA]])</f>
        <v>4</v>
      </c>
      <c r="C2842" t="s">
        <v>2937</v>
      </c>
      <c r="D2842" t="str">
        <f>RIGHT(tbStoricoOrdini[[#This Row],[ORDINE]],4)</f>
        <v>2839</v>
      </c>
      <c r="E2842" t="s">
        <v>29</v>
      </c>
      <c r="F2842" t="str">
        <f>VLOOKUP(tbStoricoOrdini[[#This Row],[CLIENTE]],tbClienti[],3,FALSE)</f>
        <v>Piemonte</v>
      </c>
      <c r="G2842" t="str">
        <f>VLOOKUP(tbStoricoOrdini[[#This Row],[CLIENTE]],tbClienti[],7,FALSE)</f>
        <v>CC</v>
      </c>
      <c r="H2842" t="s">
        <v>61</v>
      </c>
      <c r="I2842" t="str">
        <f>IF(LEFT(tbStoricoOrdini[[#This Row],[ARTICOLO]],3) = "COG","COG",LEFT(tbStoricoOrdini[[#This Row],[ARTICOLO]],FIND(" ",tbStoricoOrdini[[#This Row],[ARTICOLO]])-1))</f>
        <v>KLM</v>
      </c>
      <c r="J2842" t="str">
        <f>MID(tbStoricoOrdini[[#This Row],[ARTICOLO]],FIND(" ",tbStoricoOrdini[[#This Row],[ARTICOLO]])+1,4)</f>
        <v>5000</v>
      </c>
      <c r="K2842" t="str">
        <f>IFERROR(RIGHT(tbStoricoOrdini[[#This Row],[ARTICOLO]],LEN(tbStoricoOrdini[[#This Row],[ARTICOLO]])-FIND(" ",tbStoricoOrdini[[#This Row],[ARTICOLO]],FIND(" ",tbStoricoOrdini[[#This Row],[ARTICOLO]]) +1)),"")</f>
        <v>Medium</v>
      </c>
      <c r="L2842" s="3">
        <f>VLOOKUP(tbStoricoOrdini[[#This Row],[ARTICOLO]],tbArticoli[],2,FALSE)</f>
        <v>150</v>
      </c>
      <c r="M2842" s="22">
        <f>tbStoricoOrdini[[#This Row],[IMPORTO]]/tbStoricoOrdini[[#This Row],[PREZZO]]</f>
        <v>39.326666666666668</v>
      </c>
      <c r="N2842" t="s">
        <v>15</v>
      </c>
      <c r="O2842" s="8">
        <f>VLOOKUP(tbStoricoOrdini[[#This Row],[AGENTE]],tbAgenti[],2,FALSE)</f>
        <v>0.08</v>
      </c>
      <c r="P2842" s="2">
        <v>5899</v>
      </c>
      <c r="Q2842" s="2">
        <f>tbStoricoOrdini[[#This Row],[IMPORTO]]*tbStoricoOrdini[[#This Row],[% COMM.]]</f>
        <v>471.92</v>
      </c>
      <c r="R2842" s="2">
        <f>tbStoricoOrdini[[#This Row],[TOT. COMM.]]+tbStoricoOrdini[[#This Row],[IMPORTO]]</f>
        <v>6370.92</v>
      </c>
    </row>
    <row r="2843" spans="1:18">
      <c r="A2843" s="1">
        <v>43922</v>
      </c>
      <c r="B2843" s="7">
        <f>MONTH(tbStoricoOrdini[[#This Row],[DATA]])</f>
        <v>4</v>
      </c>
      <c r="C2843" t="s">
        <v>2938</v>
      </c>
      <c r="D2843" t="str">
        <f>RIGHT(tbStoricoOrdini[[#This Row],[ORDINE]],4)</f>
        <v>2840</v>
      </c>
      <c r="E2843" t="s">
        <v>29</v>
      </c>
      <c r="F2843" t="str">
        <f>VLOOKUP(tbStoricoOrdini[[#This Row],[CLIENTE]],tbClienti[],3,FALSE)</f>
        <v>Piemonte</v>
      </c>
      <c r="G2843" t="str">
        <f>VLOOKUP(tbStoricoOrdini[[#This Row],[CLIENTE]],tbClienti[],7,FALSE)</f>
        <v>CC</v>
      </c>
      <c r="H2843" t="s">
        <v>61</v>
      </c>
      <c r="I2843" t="str">
        <f>IF(LEFT(tbStoricoOrdini[[#This Row],[ARTICOLO]],3) = "COG","COG",LEFT(tbStoricoOrdini[[#This Row],[ARTICOLO]],FIND(" ",tbStoricoOrdini[[#This Row],[ARTICOLO]])-1))</f>
        <v>KLM</v>
      </c>
      <c r="J2843" t="str">
        <f>MID(tbStoricoOrdini[[#This Row],[ARTICOLO]],FIND(" ",tbStoricoOrdini[[#This Row],[ARTICOLO]])+1,4)</f>
        <v>5000</v>
      </c>
      <c r="K2843" t="str">
        <f>IFERROR(RIGHT(tbStoricoOrdini[[#This Row],[ARTICOLO]],LEN(tbStoricoOrdini[[#This Row],[ARTICOLO]])-FIND(" ",tbStoricoOrdini[[#This Row],[ARTICOLO]],FIND(" ",tbStoricoOrdini[[#This Row],[ARTICOLO]]) +1)),"")</f>
        <v>Medium</v>
      </c>
      <c r="L2843" s="3">
        <f>VLOOKUP(tbStoricoOrdini[[#This Row],[ARTICOLO]],tbArticoli[],2,FALSE)</f>
        <v>150</v>
      </c>
      <c r="M2843" s="22">
        <f>tbStoricoOrdini[[#This Row],[IMPORTO]]/tbStoricoOrdini[[#This Row],[PREZZO]]</f>
        <v>4.7866666666666671</v>
      </c>
      <c r="N2843" t="s">
        <v>6</v>
      </c>
      <c r="O2843" s="8">
        <f>VLOOKUP(tbStoricoOrdini[[#This Row],[AGENTE]],tbAgenti[],2,FALSE)</f>
        <v>7.4999999999999997E-2</v>
      </c>
      <c r="P2843" s="2">
        <v>718</v>
      </c>
      <c r="Q2843" s="2">
        <f>tbStoricoOrdini[[#This Row],[IMPORTO]]*tbStoricoOrdini[[#This Row],[% COMM.]]</f>
        <v>53.85</v>
      </c>
      <c r="R2843" s="2">
        <f>tbStoricoOrdini[[#This Row],[TOT. COMM.]]+tbStoricoOrdini[[#This Row],[IMPORTO]]</f>
        <v>771.85</v>
      </c>
    </row>
    <row r="2844" spans="1:18">
      <c r="A2844" s="1">
        <v>43922</v>
      </c>
      <c r="B2844" s="7">
        <f>MONTH(tbStoricoOrdini[[#This Row],[DATA]])</f>
        <v>4</v>
      </c>
      <c r="C2844" t="s">
        <v>2939</v>
      </c>
      <c r="D2844" t="str">
        <f>RIGHT(tbStoricoOrdini[[#This Row],[ORDINE]],4)</f>
        <v>2841</v>
      </c>
      <c r="E2844" t="s">
        <v>29</v>
      </c>
      <c r="F2844" t="str">
        <f>VLOOKUP(tbStoricoOrdini[[#This Row],[CLIENTE]],tbClienti[],3,FALSE)</f>
        <v>Piemonte</v>
      </c>
      <c r="G2844" t="str">
        <f>VLOOKUP(tbStoricoOrdini[[#This Row],[CLIENTE]],tbClienti[],7,FALSE)</f>
        <v>CC</v>
      </c>
      <c r="H2844" t="s">
        <v>61</v>
      </c>
      <c r="I2844" t="str">
        <f>IF(LEFT(tbStoricoOrdini[[#This Row],[ARTICOLO]],3) = "COG","COG",LEFT(tbStoricoOrdini[[#This Row],[ARTICOLO]],FIND(" ",tbStoricoOrdini[[#This Row],[ARTICOLO]])-1))</f>
        <v>KLM</v>
      </c>
      <c r="J2844" t="str">
        <f>MID(tbStoricoOrdini[[#This Row],[ARTICOLO]],FIND(" ",tbStoricoOrdini[[#This Row],[ARTICOLO]])+1,4)</f>
        <v>5000</v>
      </c>
      <c r="K2844" t="str">
        <f>IFERROR(RIGHT(tbStoricoOrdini[[#This Row],[ARTICOLO]],LEN(tbStoricoOrdini[[#This Row],[ARTICOLO]])-FIND(" ",tbStoricoOrdini[[#This Row],[ARTICOLO]],FIND(" ",tbStoricoOrdini[[#This Row],[ARTICOLO]]) +1)),"")</f>
        <v>Medium</v>
      </c>
      <c r="L2844" s="3">
        <f>VLOOKUP(tbStoricoOrdini[[#This Row],[ARTICOLO]],tbArticoli[],2,FALSE)</f>
        <v>150</v>
      </c>
      <c r="M2844" s="22">
        <f>tbStoricoOrdini[[#This Row],[IMPORTO]]/tbStoricoOrdini[[#This Row],[PREZZO]]</f>
        <v>734.66</v>
      </c>
      <c r="N2844" t="s">
        <v>9</v>
      </c>
      <c r="O2844" s="8">
        <f>VLOOKUP(tbStoricoOrdini[[#This Row],[AGENTE]],tbAgenti[],2,FALSE)</f>
        <v>0.05</v>
      </c>
      <c r="P2844" s="2">
        <v>110199</v>
      </c>
      <c r="Q2844" s="2">
        <f>tbStoricoOrdini[[#This Row],[IMPORTO]]*tbStoricoOrdini[[#This Row],[% COMM.]]</f>
        <v>5509.9500000000007</v>
      </c>
      <c r="R2844" s="2">
        <f>tbStoricoOrdini[[#This Row],[TOT. COMM.]]+tbStoricoOrdini[[#This Row],[IMPORTO]]</f>
        <v>115708.95</v>
      </c>
    </row>
    <row r="2845" spans="1:18">
      <c r="A2845" s="1">
        <v>43922</v>
      </c>
      <c r="B2845" s="7">
        <f>MONTH(tbStoricoOrdini[[#This Row],[DATA]])</f>
        <v>4</v>
      </c>
      <c r="C2845" t="s">
        <v>2940</v>
      </c>
      <c r="D2845" t="str">
        <f>RIGHT(tbStoricoOrdini[[#This Row],[ORDINE]],4)</f>
        <v>2842</v>
      </c>
      <c r="E2845" t="s">
        <v>29</v>
      </c>
      <c r="F2845" t="str">
        <f>VLOOKUP(tbStoricoOrdini[[#This Row],[CLIENTE]],tbClienti[],3,FALSE)</f>
        <v>Piemonte</v>
      </c>
      <c r="G2845" t="str">
        <f>VLOOKUP(tbStoricoOrdini[[#This Row],[CLIENTE]],tbClienti[],7,FALSE)</f>
        <v>CC</v>
      </c>
      <c r="H2845" t="s">
        <v>79</v>
      </c>
      <c r="I2845" t="str">
        <f>IF(LEFT(tbStoricoOrdini[[#This Row],[ARTICOLO]],3) = "COG","COG",LEFT(tbStoricoOrdini[[#This Row],[ARTICOLO]],FIND(" ",tbStoricoOrdini[[#This Row],[ARTICOLO]])-1))</f>
        <v>COG</v>
      </c>
      <c r="J2845" t="str">
        <f>MID(tbStoricoOrdini[[#This Row],[ARTICOLO]],FIND(" ",tbStoricoOrdini[[#This Row],[ARTICOLO]])+1,4)</f>
        <v>4000</v>
      </c>
      <c r="K2845" t="str">
        <f>IFERROR(RIGHT(tbStoricoOrdini[[#This Row],[ARTICOLO]],LEN(tbStoricoOrdini[[#This Row],[ARTICOLO]])-FIND(" ",tbStoricoOrdini[[#This Row],[ARTICOLO]],FIND(" ",tbStoricoOrdini[[#This Row],[ARTICOLO]]) +1)),"")</f>
        <v>Plus</v>
      </c>
      <c r="L2845" s="3">
        <f>VLOOKUP(tbStoricoOrdini[[#This Row],[ARTICOLO]],tbArticoli[],2,FALSE)</f>
        <v>240</v>
      </c>
      <c r="M2845" s="22">
        <f>tbStoricoOrdini[[#This Row],[IMPORTO]]/tbStoricoOrdini[[#This Row],[PREZZO]]</f>
        <v>0.40833333333333333</v>
      </c>
      <c r="N2845" t="s">
        <v>9</v>
      </c>
      <c r="O2845" s="8">
        <f>VLOOKUP(tbStoricoOrdini[[#This Row],[AGENTE]],tbAgenti[],2,FALSE)</f>
        <v>0.05</v>
      </c>
      <c r="P2845" s="2">
        <v>98</v>
      </c>
      <c r="Q2845" s="2">
        <f>tbStoricoOrdini[[#This Row],[IMPORTO]]*tbStoricoOrdini[[#This Row],[% COMM.]]</f>
        <v>4.9000000000000004</v>
      </c>
      <c r="R2845" s="2">
        <f>tbStoricoOrdini[[#This Row],[TOT. COMM.]]+tbStoricoOrdini[[#This Row],[IMPORTO]]</f>
        <v>102.9</v>
      </c>
    </row>
    <row r="2846" spans="1:18">
      <c r="A2846" s="1">
        <v>43922</v>
      </c>
      <c r="B2846" s="7">
        <f>MONTH(tbStoricoOrdini[[#This Row],[DATA]])</f>
        <v>4</v>
      </c>
      <c r="C2846" t="s">
        <v>2941</v>
      </c>
      <c r="D2846" t="str">
        <f>RIGHT(tbStoricoOrdini[[#This Row],[ORDINE]],4)</f>
        <v>2843</v>
      </c>
      <c r="E2846" t="s">
        <v>29</v>
      </c>
      <c r="F2846" t="str">
        <f>VLOOKUP(tbStoricoOrdini[[#This Row],[CLIENTE]],tbClienti[],3,FALSE)</f>
        <v>Piemonte</v>
      </c>
      <c r="G2846" t="str">
        <f>VLOOKUP(tbStoricoOrdini[[#This Row],[CLIENTE]],tbClienti[],7,FALSE)</f>
        <v>CC</v>
      </c>
      <c r="H2846" t="s">
        <v>62</v>
      </c>
      <c r="I2846" t="str">
        <f>IF(LEFT(tbStoricoOrdini[[#This Row],[ARTICOLO]],3) = "COG","COG",LEFT(tbStoricoOrdini[[#This Row],[ARTICOLO]],FIND(" ",tbStoricoOrdini[[#This Row],[ARTICOLO]])-1))</f>
        <v>KLM</v>
      </c>
      <c r="J2846" t="str">
        <f>MID(tbStoricoOrdini[[#This Row],[ARTICOLO]],FIND(" ",tbStoricoOrdini[[#This Row],[ARTICOLO]])+1,4)</f>
        <v>2500</v>
      </c>
      <c r="K2846" t="str">
        <f>IFERROR(RIGHT(tbStoricoOrdini[[#This Row],[ARTICOLO]],LEN(tbStoricoOrdini[[#This Row],[ARTICOLO]])-FIND(" ",tbStoricoOrdini[[#This Row],[ARTICOLO]],FIND(" ",tbStoricoOrdini[[#This Row],[ARTICOLO]]) +1)),"")</f>
        <v>Plus</v>
      </c>
      <c r="L2846" s="3">
        <f>VLOOKUP(tbStoricoOrdini[[#This Row],[ARTICOLO]],tbArticoli[],2,FALSE)</f>
        <v>130</v>
      </c>
      <c r="M2846" s="22">
        <f>tbStoricoOrdini[[#This Row],[IMPORTO]]/tbStoricoOrdini[[#This Row],[PREZZO]]</f>
        <v>3.1076923076923078</v>
      </c>
      <c r="N2846" t="s">
        <v>6</v>
      </c>
      <c r="O2846" s="8">
        <f>VLOOKUP(tbStoricoOrdini[[#This Row],[AGENTE]],tbAgenti[],2,FALSE)</f>
        <v>7.4999999999999997E-2</v>
      </c>
      <c r="P2846" s="2">
        <v>404</v>
      </c>
      <c r="Q2846" s="2">
        <f>tbStoricoOrdini[[#This Row],[IMPORTO]]*tbStoricoOrdini[[#This Row],[% COMM.]]</f>
        <v>30.299999999999997</v>
      </c>
      <c r="R2846" s="2">
        <f>tbStoricoOrdini[[#This Row],[TOT. COMM.]]+tbStoricoOrdini[[#This Row],[IMPORTO]]</f>
        <v>434.3</v>
      </c>
    </row>
    <row r="2847" spans="1:18">
      <c r="A2847" s="1">
        <v>43922</v>
      </c>
      <c r="B2847" s="7">
        <f>MONTH(tbStoricoOrdini[[#This Row],[DATA]])</f>
        <v>4</v>
      </c>
      <c r="C2847" t="s">
        <v>2942</v>
      </c>
      <c r="D2847" t="str">
        <f>RIGHT(tbStoricoOrdini[[#This Row],[ORDINE]],4)</f>
        <v>2844</v>
      </c>
      <c r="E2847" t="s">
        <v>29</v>
      </c>
      <c r="F2847" t="str">
        <f>VLOOKUP(tbStoricoOrdini[[#This Row],[CLIENTE]],tbClienti[],3,FALSE)</f>
        <v>Piemonte</v>
      </c>
      <c r="G2847" t="str">
        <f>VLOOKUP(tbStoricoOrdini[[#This Row],[CLIENTE]],tbClienti[],7,FALSE)</f>
        <v>CC</v>
      </c>
      <c r="H2847" t="s">
        <v>63</v>
      </c>
      <c r="I2847" t="str">
        <f>IF(LEFT(tbStoricoOrdini[[#This Row],[ARTICOLO]],3) = "COG","COG",LEFT(tbStoricoOrdini[[#This Row],[ARTICOLO]],FIND(" ",tbStoricoOrdini[[#This Row],[ARTICOLO]])-1))</f>
        <v>KLM</v>
      </c>
      <c r="J2847" t="str">
        <f>MID(tbStoricoOrdini[[#This Row],[ARTICOLO]],FIND(" ",tbStoricoOrdini[[#This Row],[ARTICOLO]])+1,4)</f>
        <v>3000</v>
      </c>
      <c r="K2847" t="str">
        <f>IFERROR(RIGHT(tbStoricoOrdini[[#This Row],[ARTICOLO]],LEN(tbStoricoOrdini[[#This Row],[ARTICOLO]])-FIND(" ",tbStoricoOrdini[[#This Row],[ARTICOLO]],FIND(" ",tbStoricoOrdini[[#This Row],[ARTICOLO]]) +1)),"")</f>
        <v>Plus</v>
      </c>
      <c r="L2847" s="3">
        <f>VLOOKUP(tbStoricoOrdini[[#This Row],[ARTICOLO]],tbArticoli[],2,FALSE)</f>
        <v>145</v>
      </c>
      <c r="M2847" s="22">
        <f>tbStoricoOrdini[[#This Row],[IMPORTO]]/tbStoricoOrdini[[#This Row],[PREZZO]]</f>
        <v>36.50344827586207</v>
      </c>
      <c r="N2847" t="s">
        <v>39</v>
      </c>
      <c r="O2847" s="8">
        <f>VLOOKUP(tbStoricoOrdini[[#This Row],[AGENTE]],tbAgenti[],2,FALSE)</f>
        <v>0.05</v>
      </c>
      <c r="P2847" s="2">
        <v>5293</v>
      </c>
      <c r="Q2847" s="2">
        <f>tbStoricoOrdini[[#This Row],[IMPORTO]]*tbStoricoOrdini[[#This Row],[% COMM.]]</f>
        <v>264.65000000000003</v>
      </c>
      <c r="R2847" s="2">
        <f>tbStoricoOrdini[[#This Row],[TOT. COMM.]]+tbStoricoOrdini[[#This Row],[IMPORTO]]</f>
        <v>5557.65</v>
      </c>
    </row>
    <row r="2848" spans="1:18">
      <c r="A2848" s="1">
        <v>43922</v>
      </c>
      <c r="B2848" s="7">
        <f>MONTH(tbStoricoOrdini[[#This Row],[DATA]])</f>
        <v>4</v>
      </c>
      <c r="C2848" t="s">
        <v>2943</v>
      </c>
      <c r="D2848" t="str">
        <f>RIGHT(tbStoricoOrdini[[#This Row],[ORDINE]],4)</f>
        <v>2845</v>
      </c>
      <c r="E2848" t="s">
        <v>29</v>
      </c>
      <c r="F2848" t="str">
        <f>VLOOKUP(tbStoricoOrdini[[#This Row],[CLIENTE]],tbClienti[],3,FALSE)</f>
        <v>Piemonte</v>
      </c>
      <c r="G2848" t="str">
        <f>VLOOKUP(tbStoricoOrdini[[#This Row],[CLIENTE]],tbClienti[],7,FALSE)</f>
        <v>CC</v>
      </c>
      <c r="H2848" t="s">
        <v>63</v>
      </c>
      <c r="I2848" t="str">
        <f>IF(LEFT(tbStoricoOrdini[[#This Row],[ARTICOLO]],3) = "COG","COG",LEFT(tbStoricoOrdini[[#This Row],[ARTICOLO]],FIND(" ",tbStoricoOrdini[[#This Row],[ARTICOLO]])-1))</f>
        <v>KLM</v>
      </c>
      <c r="J2848" t="str">
        <f>MID(tbStoricoOrdini[[#This Row],[ARTICOLO]],FIND(" ",tbStoricoOrdini[[#This Row],[ARTICOLO]])+1,4)</f>
        <v>3000</v>
      </c>
      <c r="K2848" t="str">
        <f>IFERROR(RIGHT(tbStoricoOrdini[[#This Row],[ARTICOLO]],LEN(tbStoricoOrdini[[#This Row],[ARTICOLO]])-FIND(" ",tbStoricoOrdini[[#This Row],[ARTICOLO]],FIND(" ",tbStoricoOrdini[[#This Row],[ARTICOLO]]) +1)),"")</f>
        <v>Plus</v>
      </c>
      <c r="L2848" s="3">
        <f>VLOOKUP(tbStoricoOrdini[[#This Row],[ARTICOLO]],tbArticoli[],2,FALSE)</f>
        <v>145</v>
      </c>
      <c r="M2848" s="22">
        <f>tbStoricoOrdini[[#This Row],[IMPORTO]]/tbStoricoOrdini[[#This Row],[PREZZO]]</f>
        <v>9.5448275862068961</v>
      </c>
      <c r="N2848" t="s">
        <v>15</v>
      </c>
      <c r="O2848" s="8">
        <f>VLOOKUP(tbStoricoOrdini[[#This Row],[AGENTE]],tbAgenti[],2,FALSE)</f>
        <v>0.08</v>
      </c>
      <c r="P2848" s="2">
        <v>1384</v>
      </c>
      <c r="Q2848" s="2">
        <f>tbStoricoOrdini[[#This Row],[IMPORTO]]*tbStoricoOrdini[[#This Row],[% COMM.]]</f>
        <v>110.72</v>
      </c>
      <c r="R2848" s="2">
        <f>tbStoricoOrdini[[#This Row],[TOT. COMM.]]+tbStoricoOrdini[[#This Row],[IMPORTO]]</f>
        <v>1494.72</v>
      </c>
    </row>
    <row r="2849" spans="1:18">
      <c r="A2849" s="1">
        <v>43922</v>
      </c>
      <c r="B2849" s="7">
        <f>MONTH(tbStoricoOrdini[[#This Row],[DATA]])</f>
        <v>4</v>
      </c>
      <c r="C2849" t="s">
        <v>2944</v>
      </c>
      <c r="D2849" t="str">
        <f>RIGHT(tbStoricoOrdini[[#This Row],[ORDINE]],4)</f>
        <v>2846</v>
      </c>
      <c r="E2849" t="s">
        <v>29</v>
      </c>
      <c r="F2849" t="str">
        <f>VLOOKUP(tbStoricoOrdini[[#This Row],[CLIENTE]],tbClienti[],3,FALSE)</f>
        <v>Piemonte</v>
      </c>
      <c r="G2849" t="str">
        <f>VLOOKUP(tbStoricoOrdini[[#This Row],[CLIENTE]],tbClienti[],7,FALSE)</f>
        <v>CC</v>
      </c>
      <c r="H2849" t="s">
        <v>63</v>
      </c>
      <c r="I2849" t="str">
        <f>IF(LEFT(tbStoricoOrdini[[#This Row],[ARTICOLO]],3) = "COG","COG",LEFT(tbStoricoOrdini[[#This Row],[ARTICOLO]],FIND(" ",tbStoricoOrdini[[#This Row],[ARTICOLO]])-1))</f>
        <v>KLM</v>
      </c>
      <c r="J2849" t="str">
        <f>MID(tbStoricoOrdini[[#This Row],[ARTICOLO]],FIND(" ",tbStoricoOrdini[[#This Row],[ARTICOLO]])+1,4)</f>
        <v>3000</v>
      </c>
      <c r="K2849" t="str">
        <f>IFERROR(RIGHT(tbStoricoOrdini[[#This Row],[ARTICOLO]],LEN(tbStoricoOrdini[[#This Row],[ARTICOLO]])-FIND(" ",tbStoricoOrdini[[#This Row],[ARTICOLO]],FIND(" ",tbStoricoOrdini[[#This Row],[ARTICOLO]]) +1)),"")</f>
        <v>Plus</v>
      </c>
      <c r="L2849" s="3">
        <f>VLOOKUP(tbStoricoOrdini[[#This Row],[ARTICOLO]],tbArticoli[],2,FALSE)</f>
        <v>145</v>
      </c>
      <c r="M2849" s="22">
        <f>tbStoricoOrdini[[#This Row],[IMPORTO]]/tbStoricoOrdini[[#This Row],[PREZZO]]</f>
        <v>2.6413793103448278</v>
      </c>
      <c r="N2849" t="s">
        <v>18</v>
      </c>
      <c r="O2849" s="8">
        <f>VLOOKUP(tbStoricoOrdini[[#This Row],[AGENTE]],tbAgenti[],2,FALSE)</f>
        <v>0.03</v>
      </c>
      <c r="P2849" s="2">
        <v>383</v>
      </c>
      <c r="Q2849" s="2">
        <f>tbStoricoOrdini[[#This Row],[IMPORTO]]*tbStoricoOrdini[[#This Row],[% COMM.]]</f>
        <v>11.49</v>
      </c>
      <c r="R2849" s="2">
        <f>tbStoricoOrdini[[#This Row],[TOT. COMM.]]+tbStoricoOrdini[[#This Row],[IMPORTO]]</f>
        <v>394.49</v>
      </c>
    </row>
    <row r="2850" spans="1:18">
      <c r="A2850" s="1">
        <v>43922</v>
      </c>
      <c r="B2850" s="7">
        <f>MONTH(tbStoricoOrdini[[#This Row],[DATA]])</f>
        <v>4</v>
      </c>
      <c r="C2850" t="s">
        <v>2945</v>
      </c>
      <c r="D2850" t="str">
        <f>RIGHT(tbStoricoOrdini[[#This Row],[ORDINE]],4)</f>
        <v>2847</v>
      </c>
      <c r="E2850" t="s">
        <v>29</v>
      </c>
      <c r="F2850" t="str">
        <f>VLOOKUP(tbStoricoOrdini[[#This Row],[CLIENTE]],tbClienti[],3,FALSE)</f>
        <v>Piemonte</v>
      </c>
      <c r="G2850" t="str">
        <f>VLOOKUP(tbStoricoOrdini[[#This Row],[CLIENTE]],tbClienti[],7,FALSE)</f>
        <v>CC</v>
      </c>
      <c r="H2850" t="s">
        <v>63</v>
      </c>
      <c r="I2850" t="str">
        <f>IF(LEFT(tbStoricoOrdini[[#This Row],[ARTICOLO]],3) = "COG","COG",LEFT(tbStoricoOrdini[[#This Row],[ARTICOLO]],FIND(" ",tbStoricoOrdini[[#This Row],[ARTICOLO]])-1))</f>
        <v>KLM</v>
      </c>
      <c r="J2850" t="str">
        <f>MID(tbStoricoOrdini[[#This Row],[ARTICOLO]],FIND(" ",tbStoricoOrdini[[#This Row],[ARTICOLO]])+1,4)</f>
        <v>3000</v>
      </c>
      <c r="K2850" t="str">
        <f>IFERROR(RIGHT(tbStoricoOrdini[[#This Row],[ARTICOLO]],LEN(tbStoricoOrdini[[#This Row],[ARTICOLO]])-FIND(" ",tbStoricoOrdini[[#This Row],[ARTICOLO]],FIND(" ",tbStoricoOrdini[[#This Row],[ARTICOLO]]) +1)),"")</f>
        <v>Plus</v>
      </c>
      <c r="L2850" s="3">
        <f>VLOOKUP(tbStoricoOrdini[[#This Row],[ARTICOLO]],tbArticoli[],2,FALSE)</f>
        <v>145</v>
      </c>
      <c r="M2850" s="22">
        <f>tbStoricoOrdini[[#This Row],[IMPORTO]]/tbStoricoOrdini[[#This Row],[PREZZO]]</f>
        <v>48.92413793103448</v>
      </c>
      <c r="N2850" t="s">
        <v>6</v>
      </c>
      <c r="O2850" s="8">
        <f>VLOOKUP(tbStoricoOrdini[[#This Row],[AGENTE]],tbAgenti[],2,FALSE)</f>
        <v>7.4999999999999997E-2</v>
      </c>
      <c r="P2850" s="2">
        <v>7094</v>
      </c>
      <c r="Q2850" s="2">
        <f>tbStoricoOrdini[[#This Row],[IMPORTO]]*tbStoricoOrdini[[#This Row],[% COMM.]]</f>
        <v>532.04999999999995</v>
      </c>
      <c r="R2850" s="2">
        <f>tbStoricoOrdini[[#This Row],[TOT. COMM.]]+tbStoricoOrdini[[#This Row],[IMPORTO]]</f>
        <v>7626.05</v>
      </c>
    </row>
    <row r="2851" spans="1:18">
      <c r="A2851" s="1">
        <v>43922</v>
      </c>
      <c r="B2851" s="7">
        <f>MONTH(tbStoricoOrdini[[#This Row],[DATA]])</f>
        <v>4</v>
      </c>
      <c r="C2851" t="s">
        <v>2946</v>
      </c>
      <c r="D2851" t="str">
        <f>RIGHT(tbStoricoOrdini[[#This Row],[ORDINE]],4)</f>
        <v>2848</v>
      </c>
      <c r="E2851" t="s">
        <v>29</v>
      </c>
      <c r="F2851" t="str">
        <f>VLOOKUP(tbStoricoOrdini[[#This Row],[CLIENTE]],tbClienti[],3,FALSE)</f>
        <v>Piemonte</v>
      </c>
      <c r="G2851" t="str">
        <f>VLOOKUP(tbStoricoOrdini[[#This Row],[CLIENTE]],tbClienti[],7,FALSE)</f>
        <v>CC</v>
      </c>
      <c r="H2851" t="s">
        <v>63</v>
      </c>
      <c r="I2851" t="str">
        <f>IF(LEFT(tbStoricoOrdini[[#This Row],[ARTICOLO]],3) = "COG","COG",LEFT(tbStoricoOrdini[[#This Row],[ARTICOLO]],FIND(" ",tbStoricoOrdini[[#This Row],[ARTICOLO]])-1))</f>
        <v>KLM</v>
      </c>
      <c r="J2851" t="str">
        <f>MID(tbStoricoOrdini[[#This Row],[ARTICOLO]],FIND(" ",tbStoricoOrdini[[#This Row],[ARTICOLO]])+1,4)</f>
        <v>3000</v>
      </c>
      <c r="K2851" t="str">
        <f>IFERROR(RIGHT(tbStoricoOrdini[[#This Row],[ARTICOLO]],LEN(tbStoricoOrdini[[#This Row],[ARTICOLO]])-FIND(" ",tbStoricoOrdini[[#This Row],[ARTICOLO]],FIND(" ",tbStoricoOrdini[[#This Row],[ARTICOLO]]) +1)),"")</f>
        <v>Plus</v>
      </c>
      <c r="L2851" s="3">
        <f>VLOOKUP(tbStoricoOrdini[[#This Row],[ARTICOLO]],tbArticoli[],2,FALSE)</f>
        <v>145</v>
      </c>
      <c r="M2851" s="22">
        <f>tbStoricoOrdini[[#This Row],[IMPORTO]]/tbStoricoOrdini[[#This Row],[PREZZO]]</f>
        <v>1058.1931034482759</v>
      </c>
      <c r="N2851" t="s">
        <v>9</v>
      </c>
      <c r="O2851" s="8">
        <f>VLOOKUP(tbStoricoOrdini[[#This Row],[AGENTE]],tbAgenti[],2,FALSE)</f>
        <v>0.05</v>
      </c>
      <c r="P2851" s="2">
        <v>153438</v>
      </c>
      <c r="Q2851" s="2">
        <f>tbStoricoOrdini[[#This Row],[IMPORTO]]*tbStoricoOrdini[[#This Row],[% COMM.]]</f>
        <v>7671.9000000000005</v>
      </c>
      <c r="R2851" s="2">
        <f>tbStoricoOrdini[[#This Row],[TOT. COMM.]]+tbStoricoOrdini[[#This Row],[IMPORTO]]</f>
        <v>161109.9</v>
      </c>
    </row>
    <row r="2852" spans="1:18">
      <c r="A2852" s="1">
        <v>43922</v>
      </c>
      <c r="B2852" s="7">
        <f>MONTH(tbStoricoOrdini[[#This Row],[DATA]])</f>
        <v>4</v>
      </c>
      <c r="C2852" t="s">
        <v>2947</v>
      </c>
      <c r="D2852" t="str">
        <f>RIGHT(tbStoricoOrdini[[#This Row],[ORDINE]],4)</f>
        <v>2849</v>
      </c>
      <c r="E2852" t="s">
        <v>29</v>
      </c>
      <c r="F2852" t="str">
        <f>VLOOKUP(tbStoricoOrdini[[#This Row],[CLIENTE]],tbClienti[],3,FALSE)</f>
        <v>Piemonte</v>
      </c>
      <c r="G2852" t="str">
        <f>VLOOKUP(tbStoricoOrdini[[#This Row],[CLIENTE]],tbClienti[],7,FALSE)</f>
        <v>CC</v>
      </c>
      <c r="H2852" t="s">
        <v>66</v>
      </c>
      <c r="I2852" t="str">
        <f>IF(LEFT(tbStoricoOrdini[[#This Row],[ARTICOLO]],3) = "COG","COG",LEFT(tbStoricoOrdini[[#This Row],[ARTICOLO]],FIND(" ",tbStoricoOrdini[[#This Row],[ARTICOLO]])-1))</f>
        <v>BAG</v>
      </c>
      <c r="J2852" t="str">
        <f>MID(tbStoricoOrdini[[#This Row],[ARTICOLO]],FIND(" ",tbStoricoOrdini[[#This Row],[ARTICOLO]])+1,4)</f>
        <v>2500</v>
      </c>
      <c r="K2852" t="str">
        <f>IFERROR(RIGHT(tbStoricoOrdini[[#This Row],[ARTICOLO]],LEN(tbStoricoOrdini[[#This Row],[ARTICOLO]])-FIND(" ",tbStoricoOrdini[[#This Row],[ARTICOLO]],FIND(" ",tbStoricoOrdini[[#This Row],[ARTICOLO]]) +1)),"")</f>
        <v>Plus</v>
      </c>
      <c r="L2852" s="3">
        <f>VLOOKUP(tbStoricoOrdini[[#This Row],[ARTICOLO]],tbArticoli[],2,FALSE)</f>
        <v>220</v>
      </c>
      <c r="M2852" s="22">
        <f>tbStoricoOrdini[[#This Row],[IMPORTO]]/tbStoricoOrdini[[#This Row],[PREZZO]]</f>
        <v>0.6045454545454545</v>
      </c>
      <c r="N2852" t="s">
        <v>39</v>
      </c>
      <c r="O2852" s="8">
        <f>VLOOKUP(tbStoricoOrdini[[#This Row],[AGENTE]],tbAgenti[],2,FALSE)</f>
        <v>0.05</v>
      </c>
      <c r="P2852" s="2">
        <v>133</v>
      </c>
      <c r="Q2852" s="2">
        <f>tbStoricoOrdini[[#This Row],[IMPORTO]]*tbStoricoOrdini[[#This Row],[% COMM.]]</f>
        <v>6.65</v>
      </c>
      <c r="R2852" s="2">
        <f>tbStoricoOrdini[[#This Row],[TOT. COMM.]]+tbStoricoOrdini[[#This Row],[IMPORTO]]</f>
        <v>139.65</v>
      </c>
    </row>
    <row r="2853" spans="1:18">
      <c r="A2853" s="1">
        <v>43922</v>
      </c>
      <c r="B2853" s="7">
        <f>MONTH(tbStoricoOrdini[[#This Row],[DATA]])</f>
        <v>4</v>
      </c>
      <c r="C2853" t="s">
        <v>2948</v>
      </c>
      <c r="D2853" t="str">
        <f>RIGHT(tbStoricoOrdini[[#This Row],[ORDINE]],4)</f>
        <v>2850</v>
      </c>
      <c r="E2853" t="s">
        <v>29</v>
      </c>
      <c r="F2853" t="str">
        <f>VLOOKUP(tbStoricoOrdini[[#This Row],[CLIENTE]],tbClienti[],3,FALSE)</f>
        <v>Piemonte</v>
      </c>
      <c r="G2853" t="str">
        <f>VLOOKUP(tbStoricoOrdini[[#This Row],[CLIENTE]],tbClienti[],7,FALSE)</f>
        <v>CC</v>
      </c>
      <c r="H2853" t="s">
        <v>66</v>
      </c>
      <c r="I2853" t="str">
        <f>IF(LEFT(tbStoricoOrdini[[#This Row],[ARTICOLO]],3) = "COG","COG",LEFT(tbStoricoOrdini[[#This Row],[ARTICOLO]],FIND(" ",tbStoricoOrdini[[#This Row],[ARTICOLO]])-1))</f>
        <v>BAG</v>
      </c>
      <c r="J2853" t="str">
        <f>MID(tbStoricoOrdini[[#This Row],[ARTICOLO]],FIND(" ",tbStoricoOrdini[[#This Row],[ARTICOLO]])+1,4)</f>
        <v>2500</v>
      </c>
      <c r="K2853" t="str">
        <f>IFERROR(RIGHT(tbStoricoOrdini[[#This Row],[ARTICOLO]],LEN(tbStoricoOrdini[[#This Row],[ARTICOLO]])-FIND(" ",tbStoricoOrdini[[#This Row],[ARTICOLO]],FIND(" ",tbStoricoOrdini[[#This Row],[ARTICOLO]]) +1)),"")</f>
        <v>Plus</v>
      </c>
      <c r="L2853" s="3">
        <f>VLOOKUP(tbStoricoOrdini[[#This Row],[ARTICOLO]],tbArticoli[],2,FALSE)</f>
        <v>220</v>
      </c>
      <c r="M2853" s="22">
        <f>tbStoricoOrdini[[#This Row],[IMPORTO]]/tbStoricoOrdini[[#This Row],[PREZZO]]</f>
        <v>0.23181818181818181</v>
      </c>
      <c r="N2853" t="s">
        <v>6</v>
      </c>
      <c r="O2853" s="8">
        <f>VLOOKUP(tbStoricoOrdini[[#This Row],[AGENTE]],tbAgenti[],2,FALSE)</f>
        <v>7.4999999999999997E-2</v>
      </c>
      <c r="P2853" s="2">
        <v>51</v>
      </c>
      <c r="Q2853" s="2">
        <f>tbStoricoOrdini[[#This Row],[IMPORTO]]*tbStoricoOrdini[[#This Row],[% COMM.]]</f>
        <v>3.8249999999999997</v>
      </c>
      <c r="R2853" s="2">
        <f>tbStoricoOrdini[[#This Row],[TOT. COMM.]]+tbStoricoOrdini[[#This Row],[IMPORTO]]</f>
        <v>54.825000000000003</v>
      </c>
    </row>
    <row r="2854" spans="1:18">
      <c r="A2854" s="1">
        <v>43922</v>
      </c>
      <c r="B2854" s="7">
        <f>MONTH(tbStoricoOrdini[[#This Row],[DATA]])</f>
        <v>4</v>
      </c>
      <c r="C2854" t="s">
        <v>2949</v>
      </c>
      <c r="D2854" t="str">
        <f>RIGHT(tbStoricoOrdini[[#This Row],[ORDINE]],4)</f>
        <v>2851</v>
      </c>
      <c r="E2854" t="s">
        <v>29</v>
      </c>
      <c r="F2854" t="str">
        <f>VLOOKUP(tbStoricoOrdini[[#This Row],[CLIENTE]],tbClienti[],3,FALSE)</f>
        <v>Piemonte</v>
      </c>
      <c r="G2854" t="str">
        <f>VLOOKUP(tbStoricoOrdini[[#This Row],[CLIENTE]],tbClienti[],7,FALSE)</f>
        <v>CC</v>
      </c>
      <c r="H2854" t="s">
        <v>66</v>
      </c>
      <c r="I2854" t="str">
        <f>IF(LEFT(tbStoricoOrdini[[#This Row],[ARTICOLO]],3) = "COG","COG",LEFT(tbStoricoOrdini[[#This Row],[ARTICOLO]],FIND(" ",tbStoricoOrdini[[#This Row],[ARTICOLO]])-1))</f>
        <v>BAG</v>
      </c>
      <c r="J2854" t="str">
        <f>MID(tbStoricoOrdini[[#This Row],[ARTICOLO]],FIND(" ",tbStoricoOrdini[[#This Row],[ARTICOLO]])+1,4)</f>
        <v>2500</v>
      </c>
      <c r="K2854" t="str">
        <f>IFERROR(RIGHT(tbStoricoOrdini[[#This Row],[ARTICOLO]],LEN(tbStoricoOrdini[[#This Row],[ARTICOLO]])-FIND(" ",tbStoricoOrdini[[#This Row],[ARTICOLO]],FIND(" ",tbStoricoOrdini[[#This Row],[ARTICOLO]]) +1)),"")</f>
        <v>Plus</v>
      </c>
      <c r="L2854" s="3">
        <f>VLOOKUP(tbStoricoOrdini[[#This Row],[ARTICOLO]],tbArticoli[],2,FALSE)</f>
        <v>220</v>
      </c>
      <c r="M2854" s="22">
        <f>tbStoricoOrdini[[#This Row],[IMPORTO]]/tbStoricoOrdini[[#This Row],[PREZZO]]</f>
        <v>7.8863636363636367</v>
      </c>
      <c r="N2854" t="s">
        <v>9</v>
      </c>
      <c r="O2854" s="8">
        <f>VLOOKUP(tbStoricoOrdini[[#This Row],[AGENTE]],tbAgenti[],2,FALSE)</f>
        <v>0.05</v>
      </c>
      <c r="P2854" s="2">
        <v>1735</v>
      </c>
      <c r="Q2854" s="2">
        <f>tbStoricoOrdini[[#This Row],[IMPORTO]]*tbStoricoOrdini[[#This Row],[% COMM.]]</f>
        <v>86.75</v>
      </c>
      <c r="R2854" s="2">
        <f>tbStoricoOrdini[[#This Row],[TOT. COMM.]]+tbStoricoOrdini[[#This Row],[IMPORTO]]</f>
        <v>1821.75</v>
      </c>
    </row>
    <row r="2855" spans="1:18">
      <c r="A2855" s="1">
        <v>43922</v>
      </c>
      <c r="B2855" s="7">
        <f>MONTH(tbStoricoOrdini[[#This Row],[DATA]])</f>
        <v>4</v>
      </c>
      <c r="C2855" t="s">
        <v>2950</v>
      </c>
      <c r="D2855" t="str">
        <f>RIGHT(tbStoricoOrdini[[#This Row],[ORDINE]],4)</f>
        <v>2852</v>
      </c>
      <c r="E2855" t="s">
        <v>29</v>
      </c>
      <c r="F2855" t="str">
        <f>VLOOKUP(tbStoricoOrdini[[#This Row],[CLIENTE]],tbClienti[],3,FALSE)</f>
        <v>Piemonte</v>
      </c>
      <c r="G2855" t="str">
        <f>VLOOKUP(tbStoricoOrdini[[#This Row],[CLIENTE]],tbClienti[],7,FALSE)</f>
        <v>CC</v>
      </c>
      <c r="H2855" t="s">
        <v>67</v>
      </c>
      <c r="I2855" t="str">
        <f>IF(LEFT(tbStoricoOrdini[[#This Row],[ARTICOLO]],3) = "COG","COG",LEFT(tbStoricoOrdini[[#This Row],[ARTICOLO]],FIND(" ",tbStoricoOrdini[[#This Row],[ARTICOLO]])-1))</f>
        <v>BAG</v>
      </c>
      <c r="J2855" t="str">
        <f>MID(tbStoricoOrdini[[#This Row],[ARTICOLO]],FIND(" ",tbStoricoOrdini[[#This Row],[ARTICOLO]])+1,4)</f>
        <v>2500</v>
      </c>
      <c r="K2855" t="str">
        <f>IFERROR(RIGHT(tbStoricoOrdini[[#This Row],[ARTICOLO]],LEN(tbStoricoOrdini[[#This Row],[ARTICOLO]])-FIND(" ",tbStoricoOrdini[[#This Row],[ARTICOLO]],FIND(" ",tbStoricoOrdini[[#This Row],[ARTICOLO]]) +1)),"")</f>
        <v>Medium</v>
      </c>
      <c r="L2855" s="3">
        <f>VLOOKUP(tbStoricoOrdini[[#This Row],[ARTICOLO]],tbArticoli[],2,FALSE)</f>
        <v>210</v>
      </c>
      <c r="M2855" s="22">
        <f>tbStoricoOrdini[[#This Row],[IMPORTO]]/tbStoricoOrdini[[#This Row],[PREZZO]]</f>
        <v>6.0333333333333332</v>
      </c>
      <c r="N2855" t="s">
        <v>6</v>
      </c>
      <c r="O2855" s="8">
        <f>VLOOKUP(tbStoricoOrdini[[#This Row],[AGENTE]],tbAgenti[],2,FALSE)</f>
        <v>7.4999999999999997E-2</v>
      </c>
      <c r="P2855" s="2">
        <v>1267</v>
      </c>
      <c r="Q2855" s="2">
        <f>tbStoricoOrdini[[#This Row],[IMPORTO]]*tbStoricoOrdini[[#This Row],[% COMM.]]</f>
        <v>95.024999999999991</v>
      </c>
      <c r="R2855" s="2">
        <f>tbStoricoOrdini[[#This Row],[TOT. COMM.]]+tbStoricoOrdini[[#This Row],[IMPORTO]]</f>
        <v>1362.0250000000001</v>
      </c>
    </row>
    <row r="2856" spans="1:18">
      <c r="A2856" s="1">
        <v>43922</v>
      </c>
      <c r="B2856" s="7">
        <f>MONTH(tbStoricoOrdini[[#This Row],[DATA]])</f>
        <v>4</v>
      </c>
      <c r="C2856" t="s">
        <v>2951</v>
      </c>
      <c r="D2856" t="str">
        <f>RIGHT(tbStoricoOrdini[[#This Row],[ORDINE]],4)</f>
        <v>2853</v>
      </c>
      <c r="E2856" t="s">
        <v>29</v>
      </c>
      <c r="F2856" t="str">
        <f>VLOOKUP(tbStoricoOrdini[[#This Row],[CLIENTE]],tbClienti[],3,FALSE)</f>
        <v>Piemonte</v>
      </c>
      <c r="G2856" t="str">
        <f>VLOOKUP(tbStoricoOrdini[[#This Row],[CLIENTE]],tbClienti[],7,FALSE)</f>
        <v>CC</v>
      </c>
      <c r="H2856" t="s">
        <v>67</v>
      </c>
      <c r="I2856" t="str">
        <f>IF(LEFT(tbStoricoOrdini[[#This Row],[ARTICOLO]],3) = "COG","COG",LEFT(tbStoricoOrdini[[#This Row],[ARTICOLO]],FIND(" ",tbStoricoOrdini[[#This Row],[ARTICOLO]])-1))</f>
        <v>BAG</v>
      </c>
      <c r="J2856" t="str">
        <f>MID(tbStoricoOrdini[[#This Row],[ARTICOLO]],FIND(" ",tbStoricoOrdini[[#This Row],[ARTICOLO]])+1,4)</f>
        <v>2500</v>
      </c>
      <c r="K2856" t="str">
        <f>IFERROR(RIGHT(tbStoricoOrdini[[#This Row],[ARTICOLO]],LEN(tbStoricoOrdini[[#This Row],[ARTICOLO]])-FIND(" ",tbStoricoOrdini[[#This Row],[ARTICOLO]],FIND(" ",tbStoricoOrdini[[#This Row],[ARTICOLO]]) +1)),"")</f>
        <v>Medium</v>
      </c>
      <c r="L2856" s="3">
        <f>VLOOKUP(tbStoricoOrdini[[#This Row],[ARTICOLO]],tbArticoli[],2,FALSE)</f>
        <v>210</v>
      </c>
      <c r="M2856" s="22">
        <f>tbStoricoOrdini[[#This Row],[IMPORTO]]/tbStoricoOrdini[[#This Row],[PREZZO]]</f>
        <v>0.81428571428571428</v>
      </c>
      <c r="N2856" t="s">
        <v>9</v>
      </c>
      <c r="O2856" s="8">
        <f>VLOOKUP(tbStoricoOrdini[[#This Row],[AGENTE]],tbAgenti[],2,FALSE)</f>
        <v>0.05</v>
      </c>
      <c r="P2856" s="2">
        <v>171</v>
      </c>
      <c r="Q2856" s="2">
        <f>tbStoricoOrdini[[#This Row],[IMPORTO]]*tbStoricoOrdini[[#This Row],[% COMM.]]</f>
        <v>8.5500000000000007</v>
      </c>
      <c r="R2856" s="2">
        <f>tbStoricoOrdini[[#This Row],[TOT. COMM.]]+tbStoricoOrdini[[#This Row],[IMPORTO]]</f>
        <v>179.55</v>
      </c>
    </row>
    <row r="2857" spans="1:18">
      <c r="A2857" s="1">
        <v>43922</v>
      </c>
      <c r="B2857" s="7">
        <f>MONTH(tbStoricoOrdini[[#This Row],[DATA]])</f>
        <v>4</v>
      </c>
      <c r="C2857" t="s">
        <v>2952</v>
      </c>
      <c r="D2857" t="str">
        <f>RIGHT(tbStoricoOrdini[[#This Row],[ORDINE]],4)</f>
        <v>2854</v>
      </c>
      <c r="E2857" t="s">
        <v>29</v>
      </c>
      <c r="F2857" t="str">
        <f>VLOOKUP(tbStoricoOrdini[[#This Row],[CLIENTE]],tbClienti[],3,FALSE)</f>
        <v>Piemonte</v>
      </c>
      <c r="G2857" t="str">
        <f>VLOOKUP(tbStoricoOrdini[[#This Row],[CLIENTE]],tbClienti[],7,FALSE)</f>
        <v>CC</v>
      </c>
      <c r="H2857" t="s">
        <v>69</v>
      </c>
      <c r="I2857" t="str">
        <f>IF(LEFT(tbStoricoOrdini[[#This Row],[ARTICOLO]],3) = "COG","COG",LEFT(tbStoricoOrdini[[#This Row],[ARTICOLO]],FIND(" ",tbStoricoOrdini[[#This Row],[ARTICOLO]])-1))</f>
        <v>BAG</v>
      </c>
      <c r="J2857" t="str">
        <f>MID(tbStoricoOrdini[[#This Row],[ARTICOLO]],FIND(" ",tbStoricoOrdini[[#This Row],[ARTICOLO]])+1,4)</f>
        <v>1121</v>
      </c>
      <c r="K2857" t="str">
        <f>IFERROR(RIGHT(tbStoricoOrdini[[#This Row],[ARTICOLO]],LEN(tbStoricoOrdini[[#This Row],[ARTICOLO]])-FIND(" ",tbStoricoOrdini[[#This Row],[ARTICOLO]],FIND(" ",tbStoricoOrdini[[#This Row],[ARTICOLO]]) +1)),"")</f>
        <v>Gold</v>
      </c>
      <c r="L2857" s="3">
        <f>VLOOKUP(tbStoricoOrdini[[#This Row],[ARTICOLO]],tbArticoli[],2,FALSE)</f>
        <v>230</v>
      </c>
      <c r="M2857" s="22">
        <f>tbStoricoOrdini[[#This Row],[IMPORTO]]/tbStoricoOrdini[[#This Row],[PREZZO]]</f>
        <v>695.67826086956518</v>
      </c>
      <c r="N2857" t="s">
        <v>9</v>
      </c>
      <c r="O2857" s="8">
        <f>VLOOKUP(tbStoricoOrdini[[#This Row],[AGENTE]],tbAgenti[],2,FALSE)</f>
        <v>0.05</v>
      </c>
      <c r="P2857" s="2">
        <v>160006</v>
      </c>
      <c r="Q2857" s="2">
        <f>tbStoricoOrdini[[#This Row],[IMPORTO]]*tbStoricoOrdini[[#This Row],[% COMM.]]</f>
        <v>8000.3</v>
      </c>
      <c r="R2857" s="2">
        <f>tbStoricoOrdini[[#This Row],[TOT. COMM.]]+tbStoricoOrdini[[#This Row],[IMPORTO]]</f>
        <v>168006.3</v>
      </c>
    </row>
    <row r="2858" spans="1:18">
      <c r="A2858" s="1">
        <v>43922</v>
      </c>
      <c r="B2858" s="7">
        <f>MONTH(tbStoricoOrdini[[#This Row],[DATA]])</f>
        <v>4</v>
      </c>
      <c r="C2858" t="s">
        <v>2953</v>
      </c>
      <c r="D2858" t="str">
        <f>RIGHT(tbStoricoOrdini[[#This Row],[ORDINE]],4)</f>
        <v>2855</v>
      </c>
      <c r="E2858" t="s">
        <v>29</v>
      </c>
      <c r="F2858" t="str">
        <f>VLOOKUP(tbStoricoOrdini[[#This Row],[CLIENTE]],tbClienti[],3,FALSE)</f>
        <v>Piemonte</v>
      </c>
      <c r="G2858" t="str">
        <f>VLOOKUP(tbStoricoOrdini[[#This Row],[CLIENTE]],tbClienti[],7,FALSE)</f>
        <v>CC</v>
      </c>
      <c r="H2858" t="s">
        <v>83</v>
      </c>
      <c r="I2858" t="str">
        <f>IF(LEFT(tbStoricoOrdini[[#This Row],[ARTICOLO]],3) = "COG","COG",LEFT(tbStoricoOrdini[[#This Row],[ARTICOLO]],FIND(" ",tbStoricoOrdini[[#This Row],[ARTICOLO]])-1))</f>
        <v>COG</v>
      </c>
      <c r="J2858" t="str">
        <f>MID(tbStoricoOrdini[[#This Row],[ARTICOLO]],FIND(" ",tbStoricoOrdini[[#This Row],[ARTICOLO]])+1,4)</f>
        <v>8000</v>
      </c>
      <c r="K2858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2858" s="3">
        <f>VLOOKUP(tbStoricoOrdini[[#This Row],[ARTICOLO]],tbArticoli[],2,FALSE)</f>
        <v>670</v>
      </c>
      <c r="M2858" s="22">
        <f>tbStoricoOrdini[[#This Row],[IMPORTO]]/tbStoricoOrdini[[#This Row],[PREZZO]]</f>
        <v>6.0313432835820899</v>
      </c>
      <c r="N2858" t="s">
        <v>9</v>
      </c>
      <c r="O2858" s="8">
        <f>VLOOKUP(tbStoricoOrdini[[#This Row],[AGENTE]],tbAgenti[],2,FALSE)</f>
        <v>0.05</v>
      </c>
      <c r="P2858" s="2">
        <v>4041</v>
      </c>
      <c r="Q2858" s="2">
        <f>tbStoricoOrdini[[#This Row],[IMPORTO]]*tbStoricoOrdini[[#This Row],[% COMM.]]</f>
        <v>202.05</v>
      </c>
      <c r="R2858" s="2">
        <f>tbStoricoOrdini[[#This Row],[TOT. COMM.]]+tbStoricoOrdini[[#This Row],[IMPORTO]]</f>
        <v>4243.05</v>
      </c>
    </row>
    <row r="2859" spans="1:18">
      <c r="A2859" s="1">
        <v>43922</v>
      </c>
      <c r="B2859" s="7">
        <f>MONTH(tbStoricoOrdini[[#This Row],[DATA]])</f>
        <v>4</v>
      </c>
      <c r="C2859" t="s">
        <v>2954</v>
      </c>
      <c r="D2859" t="str">
        <f>RIGHT(tbStoricoOrdini[[#This Row],[ORDINE]],4)</f>
        <v>2856</v>
      </c>
      <c r="E2859" t="s">
        <v>29</v>
      </c>
      <c r="F2859" t="str">
        <f>VLOOKUP(tbStoricoOrdini[[#This Row],[CLIENTE]],tbClienti[],3,FALSE)</f>
        <v>Piemonte</v>
      </c>
      <c r="G2859" t="str">
        <f>VLOOKUP(tbStoricoOrdini[[#This Row],[CLIENTE]],tbClienti[],7,FALSE)</f>
        <v>CC</v>
      </c>
      <c r="H2859" t="s">
        <v>75</v>
      </c>
      <c r="I2859" t="str">
        <f>IF(LEFT(tbStoricoOrdini[[#This Row],[ARTICOLO]],3) = "COG","COG",LEFT(tbStoricoOrdini[[#This Row],[ARTICOLO]],FIND(" ",tbStoricoOrdini[[#This Row],[ARTICOLO]])-1))</f>
        <v>AVRC</v>
      </c>
      <c r="J2859" t="str">
        <f>MID(tbStoricoOrdini[[#This Row],[ARTICOLO]],FIND(" ",tbStoricoOrdini[[#This Row],[ARTICOLO]])+1,4)</f>
        <v>1000</v>
      </c>
      <c r="K2859" t="str">
        <f>IFERROR(RIGHT(tbStoricoOrdini[[#This Row],[ARTICOLO]],LEN(tbStoricoOrdini[[#This Row],[ARTICOLO]])-FIND(" ",tbStoricoOrdini[[#This Row],[ARTICOLO]],FIND(" ",tbStoricoOrdini[[#This Row],[ARTICOLO]]) +1)),"")</f>
        <v>Silver</v>
      </c>
      <c r="L2859" s="3">
        <f>VLOOKUP(tbStoricoOrdini[[#This Row],[ARTICOLO]],tbArticoli[],2,FALSE)</f>
        <v>390</v>
      </c>
      <c r="M2859" s="22">
        <f>tbStoricoOrdini[[#This Row],[IMPORTO]]/tbStoricoOrdini[[#This Row],[PREZZO]]</f>
        <v>3.1974358974358976</v>
      </c>
      <c r="N2859" t="s">
        <v>9</v>
      </c>
      <c r="O2859" s="8">
        <f>VLOOKUP(tbStoricoOrdini[[#This Row],[AGENTE]],tbAgenti[],2,FALSE)</f>
        <v>0.05</v>
      </c>
      <c r="P2859" s="2">
        <v>1247</v>
      </c>
      <c r="Q2859" s="2">
        <f>tbStoricoOrdini[[#This Row],[IMPORTO]]*tbStoricoOrdini[[#This Row],[% COMM.]]</f>
        <v>62.35</v>
      </c>
      <c r="R2859" s="2">
        <f>tbStoricoOrdini[[#This Row],[TOT. COMM.]]+tbStoricoOrdini[[#This Row],[IMPORTO]]</f>
        <v>1309.3499999999999</v>
      </c>
    </row>
    <row r="2860" spans="1:18">
      <c r="A2860" s="1">
        <v>43922</v>
      </c>
      <c r="B2860" s="7">
        <f>MONTH(tbStoricoOrdini[[#This Row],[DATA]])</f>
        <v>4</v>
      </c>
      <c r="C2860" t="s">
        <v>2955</v>
      </c>
      <c r="D2860" t="str">
        <f>RIGHT(tbStoricoOrdini[[#This Row],[ORDINE]],4)</f>
        <v>2857</v>
      </c>
      <c r="E2860" t="s">
        <v>29</v>
      </c>
      <c r="F2860" t="str">
        <f>VLOOKUP(tbStoricoOrdini[[#This Row],[CLIENTE]],tbClienti[],3,FALSE)</f>
        <v>Piemonte</v>
      </c>
      <c r="G2860" t="str">
        <f>VLOOKUP(tbStoricoOrdini[[#This Row],[CLIENTE]],tbClienti[],7,FALSE)</f>
        <v>CC</v>
      </c>
      <c r="H2860" t="s">
        <v>71</v>
      </c>
      <c r="I2860" t="str">
        <f>IF(LEFT(tbStoricoOrdini[[#This Row],[ARTICOLO]],3) = "COG","COG",LEFT(tbStoricoOrdini[[#This Row],[ARTICOLO]],FIND(" ",tbStoricoOrdini[[#This Row],[ARTICOLO]])-1))</f>
        <v>EB07</v>
      </c>
      <c r="J2860" t="str">
        <f>MID(tbStoricoOrdini[[#This Row],[ARTICOLO]],FIND(" ",tbStoricoOrdini[[#This Row],[ARTICOLO]])+1,4)</f>
        <v>5000</v>
      </c>
      <c r="K2860" t="str">
        <f>IFERROR(RIGHT(tbStoricoOrdini[[#This Row],[ARTICOLO]],LEN(tbStoricoOrdini[[#This Row],[ARTICOLO]])-FIND(" ",tbStoricoOrdini[[#This Row],[ARTICOLO]],FIND(" ",tbStoricoOrdini[[#This Row],[ARTICOLO]]) +1)),"")</f>
        <v/>
      </c>
      <c r="L2860" s="3">
        <f>VLOOKUP(tbStoricoOrdini[[#This Row],[ARTICOLO]],tbArticoli[],2,FALSE)</f>
        <v>140</v>
      </c>
      <c r="M2860" s="22">
        <f>tbStoricoOrdini[[#This Row],[IMPORTO]]/tbStoricoOrdini[[#This Row],[PREZZO]]</f>
        <v>1.1857142857142857</v>
      </c>
      <c r="N2860" t="s">
        <v>39</v>
      </c>
      <c r="O2860" s="8">
        <f>VLOOKUP(tbStoricoOrdini[[#This Row],[AGENTE]],tbAgenti[],2,FALSE)</f>
        <v>0.05</v>
      </c>
      <c r="P2860" s="2">
        <v>166</v>
      </c>
      <c r="Q2860" s="2">
        <f>tbStoricoOrdini[[#This Row],[IMPORTO]]*tbStoricoOrdini[[#This Row],[% COMM.]]</f>
        <v>8.3000000000000007</v>
      </c>
      <c r="R2860" s="2">
        <f>tbStoricoOrdini[[#This Row],[TOT. COMM.]]+tbStoricoOrdini[[#This Row],[IMPORTO]]</f>
        <v>174.3</v>
      </c>
    </row>
    <row r="2861" spans="1:18">
      <c r="A2861" s="1">
        <v>43922</v>
      </c>
      <c r="B2861" s="7">
        <f>MONTH(tbStoricoOrdini[[#This Row],[DATA]])</f>
        <v>4</v>
      </c>
      <c r="C2861" t="s">
        <v>2956</v>
      </c>
      <c r="D2861" t="str">
        <f>RIGHT(tbStoricoOrdini[[#This Row],[ORDINE]],4)</f>
        <v>2858</v>
      </c>
      <c r="E2861" t="s">
        <v>29</v>
      </c>
      <c r="F2861" t="str">
        <f>VLOOKUP(tbStoricoOrdini[[#This Row],[CLIENTE]],tbClienti[],3,FALSE)</f>
        <v>Piemonte</v>
      </c>
      <c r="G2861" t="str">
        <f>VLOOKUP(tbStoricoOrdini[[#This Row],[CLIENTE]],tbClienti[],7,FALSE)</f>
        <v>CC</v>
      </c>
      <c r="H2861" t="s">
        <v>71</v>
      </c>
      <c r="I2861" t="str">
        <f>IF(LEFT(tbStoricoOrdini[[#This Row],[ARTICOLO]],3) = "COG","COG",LEFT(tbStoricoOrdini[[#This Row],[ARTICOLO]],FIND(" ",tbStoricoOrdini[[#This Row],[ARTICOLO]])-1))</f>
        <v>EB07</v>
      </c>
      <c r="J2861" t="str">
        <f>MID(tbStoricoOrdini[[#This Row],[ARTICOLO]],FIND(" ",tbStoricoOrdini[[#This Row],[ARTICOLO]])+1,4)</f>
        <v>5000</v>
      </c>
      <c r="K2861" t="str">
        <f>IFERROR(RIGHT(tbStoricoOrdini[[#This Row],[ARTICOLO]],LEN(tbStoricoOrdini[[#This Row],[ARTICOLO]])-FIND(" ",tbStoricoOrdini[[#This Row],[ARTICOLO]],FIND(" ",tbStoricoOrdini[[#This Row],[ARTICOLO]]) +1)),"")</f>
        <v/>
      </c>
      <c r="L2861" s="3">
        <f>VLOOKUP(tbStoricoOrdini[[#This Row],[ARTICOLO]],tbArticoli[],2,FALSE)</f>
        <v>140</v>
      </c>
      <c r="M2861" s="22">
        <f>tbStoricoOrdini[[#This Row],[IMPORTO]]/tbStoricoOrdini[[#This Row],[PREZZO]]</f>
        <v>0.11428571428571428</v>
      </c>
      <c r="N2861" t="s">
        <v>15</v>
      </c>
      <c r="O2861" s="8">
        <f>VLOOKUP(tbStoricoOrdini[[#This Row],[AGENTE]],tbAgenti[],2,FALSE)</f>
        <v>0.08</v>
      </c>
      <c r="P2861" s="2">
        <v>16</v>
      </c>
      <c r="Q2861" s="2">
        <f>tbStoricoOrdini[[#This Row],[IMPORTO]]*tbStoricoOrdini[[#This Row],[% COMM.]]</f>
        <v>1.28</v>
      </c>
      <c r="R2861" s="2">
        <f>tbStoricoOrdini[[#This Row],[TOT. COMM.]]+tbStoricoOrdini[[#This Row],[IMPORTO]]</f>
        <v>17.28</v>
      </c>
    </row>
    <row r="2862" spans="1:18">
      <c r="A2862" s="1">
        <v>43922</v>
      </c>
      <c r="B2862" s="7">
        <f>MONTH(tbStoricoOrdini[[#This Row],[DATA]])</f>
        <v>4</v>
      </c>
      <c r="C2862" t="s">
        <v>2957</v>
      </c>
      <c r="D2862" t="str">
        <f>RIGHT(tbStoricoOrdini[[#This Row],[ORDINE]],4)</f>
        <v>2859</v>
      </c>
      <c r="E2862" t="s">
        <v>29</v>
      </c>
      <c r="F2862" t="str">
        <f>VLOOKUP(tbStoricoOrdini[[#This Row],[CLIENTE]],tbClienti[],3,FALSE)</f>
        <v>Piemonte</v>
      </c>
      <c r="G2862" t="str">
        <f>VLOOKUP(tbStoricoOrdini[[#This Row],[CLIENTE]],tbClienti[],7,FALSE)</f>
        <v>CC</v>
      </c>
      <c r="H2862" t="s">
        <v>71</v>
      </c>
      <c r="I2862" t="str">
        <f>IF(LEFT(tbStoricoOrdini[[#This Row],[ARTICOLO]],3) = "COG","COG",LEFT(tbStoricoOrdini[[#This Row],[ARTICOLO]],FIND(" ",tbStoricoOrdini[[#This Row],[ARTICOLO]])-1))</f>
        <v>EB07</v>
      </c>
      <c r="J2862" t="str">
        <f>MID(tbStoricoOrdini[[#This Row],[ARTICOLO]],FIND(" ",tbStoricoOrdini[[#This Row],[ARTICOLO]])+1,4)</f>
        <v>5000</v>
      </c>
      <c r="K2862" t="str">
        <f>IFERROR(RIGHT(tbStoricoOrdini[[#This Row],[ARTICOLO]],LEN(tbStoricoOrdini[[#This Row],[ARTICOLO]])-FIND(" ",tbStoricoOrdini[[#This Row],[ARTICOLO]],FIND(" ",tbStoricoOrdini[[#This Row],[ARTICOLO]]) +1)),"")</f>
        <v/>
      </c>
      <c r="L2862" s="3">
        <f>VLOOKUP(tbStoricoOrdini[[#This Row],[ARTICOLO]],tbArticoli[],2,FALSE)</f>
        <v>140</v>
      </c>
      <c r="M2862" s="22">
        <f>tbStoricoOrdini[[#This Row],[IMPORTO]]/tbStoricoOrdini[[#This Row],[PREZZO]]</f>
        <v>1.5142857142857142</v>
      </c>
      <c r="N2862" t="s">
        <v>6</v>
      </c>
      <c r="O2862" s="8">
        <f>VLOOKUP(tbStoricoOrdini[[#This Row],[AGENTE]],tbAgenti[],2,FALSE)</f>
        <v>7.4999999999999997E-2</v>
      </c>
      <c r="P2862" s="2">
        <v>212</v>
      </c>
      <c r="Q2862" s="2">
        <f>tbStoricoOrdini[[#This Row],[IMPORTO]]*tbStoricoOrdini[[#This Row],[% COMM.]]</f>
        <v>15.899999999999999</v>
      </c>
      <c r="R2862" s="2">
        <f>tbStoricoOrdini[[#This Row],[TOT. COMM.]]+tbStoricoOrdini[[#This Row],[IMPORTO]]</f>
        <v>227.9</v>
      </c>
    </row>
    <row r="2863" spans="1:18">
      <c r="A2863" s="1">
        <v>43922</v>
      </c>
      <c r="B2863" s="7">
        <f>MONTH(tbStoricoOrdini[[#This Row],[DATA]])</f>
        <v>4</v>
      </c>
      <c r="C2863" t="s">
        <v>2958</v>
      </c>
      <c r="D2863" t="str">
        <f>RIGHT(tbStoricoOrdini[[#This Row],[ORDINE]],4)</f>
        <v>2860</v>
      </c>
      <c r="E2863" t="s">
        <v>29</v>
      </c>
      <c r="F2863" t="str">
        <f>VLOOKUP(tbStoricoOrdini[[#This Row],[CLIENTE]],tbClienti[],3,FALSE)</f>
        <v>Piemonte</v>
      </c>
      <c r="G2863" t="str">
        <f>VLOOKUP(tbStoricoOrdini[[#This Row],[CLIENTE]],tbClienti[],7,FALSE)</f>
        <v>CC</v>
      </c>
      <c r="H2863" t="s">
        <v>71</v>
      </c>
      <c r="I2863" t="str">
        <f>IF(LEFT(tbStoricoOrdini[[#This Row],[ARTICOLO]],3) = "COG","COG",LEFT(tbStoricoOrdini[[#This Row],[ARTICOLO]],FIND(" ",tbStoricoOrdini[[#This Row],[ARTICOLO]])-1))</f>
        <v>EB07</v>
      </c>
      <c r="J2863" t="str">
        <f>MID(tbStoricoOrdini[[#This Row],[ARTICOLO]],FIND(" ",tbStoricoOrdini[[#This Row],[ARTICOLO]])+1,4)</f>
        <v>5000</v>
      </c>
      <c r="K2863" t="str">
        <f>IFERROR(RIGHT(tbStoricoOrdini[[#This Row],[ARTICOLO]],LEN(tbStoricoOrdini[[#This Row],[ARTICOLO]])-FIND(" ",tbStoricoOrdini[[#This Row],[ARTICOLO]],FIND(" ",tbStoricoOrdini[[#This Row],[ARTICOLO]]) +1)),"")</f>
        <v/>
      </c>
      <c r="L2863" s="3">
        <f>VLOOKUP(tbStoricoOrdini[[#This Row],[ARTICOLO]],tbArticoli[],2,FALSE)</f>
        <v>140</v>
      </c>
      <c r="M2863" s="22">
        <f>tbStoricoOrdini[[#This Row],[IMPORTO]]/tbStoricoOrdini[[#This Row],[PREZZO]]</f>
        <v>8.6142857142857139</v>
      </c>
      <c r="N2863" t="s">
        <v>9</v>
      </c>
      <c r="O2863" s="8">
        <f>VLOOKUP(tbStoricoOrdini[[#This Row],[AGENTE]],tbAgenti[],2,FALSE)</f>
        <v>0.05</v>
      </c>
      <c r="P2863" s="2">
        <v>1206</v>
      </c>
      <c r="Q2863" s="2">
        <f>tbStoricoOrdini[[#This Row],[IMPORTO]]*tbStoricoOrdini[[#This Row],[% COMM.]]</f>
        <v>60.300000000000004</v>
      </c>
      <c r="R2863" s="2">
        <f>tbStoricoOrdini[[#This Row],[TOT. COMM.]]+tbStoricoOrdini[[#This Row],[IMPORTO]]</f>
        <v>1266.3</v>
      </c>
    </row>
    <row r="2864" spans="1:18">
      <c r="A2864" s="1">
        <v>43922</v>
      </c>
      <c r="B2864" s="7">
        <f>MONTH(tbStoricoOrdini[[#This Row],[DATA]])</f>
        <v>4</v>
      </c>
      <c r="C2864" t="s">
        <v>2959</v>
      </c>
      <c r="D2864" t="str">
        <f>RIGHT(tbStoricoOrdini[[#This Row],[ORDINE]],4)</f>
        <v>2861</v>
      </c>
      <c r="E2864" t="s">
        <v>29</v>
      </c>
      <c r="F2864" t="str">
        <f>VLOOKUP(tbStoricoOrdini[[#This Row],[CLIENTE]],tbClienti[],3,FALSE)</f>
        <v>Piemonte</v>
      </c>
      <c r="G2864" t="str">
        <f>VLOOKUP(tbStoricoOrdini[[#This Row],[CLIENTE]],tbClienti[],7,FALSE)</f>
        <v>CC</v>
      </c>
      <c r="H2864" t="s">
        <v>76</v>
      </c>
      <c r="I2864" t="str">
        <f>IF(LEFT(tbStoricoOrdini[[#This Row],[ARTICOLO]],3) = "COG","COG",LEFT(tbStoricoOrdini[[#This Row],[ARTICOLO]],FIND(" ",tbStoricoOrdini[[#This Row],[ARTICOLO]])-1))</f>
        <v>COG</v>
      </c>
      <c r="J2864" t="str">
        <f>MID(tbStoricoOrdini[[#This Row],[ARTICOLO]],FIND(" ",tbStoricoOrdini[[#This Row],[ARTICOLO]])+1,4)</f>
        <v>1000</v>
      </c>
      <c r="K2864" t="str">
        <f>IFERROR(RIGHT(tbStoricoOrdini[[#This Row],[ARTICOLO]],LEN(tbStoricoOrdini[[#This Row],[ARTICOLO]])-FIND(" ",tbStoricoOrdini[[#This Row],[ARTICOLO]],FIND(" ",tbStoricoOrdini[[#This Row],[ARTICOLO]]) +1)),"")</f>
        <v/>
      </c>
      <c r="L2864" s="3">
        <f>VLOOKUP(tbStoricoOrdini[[#This Row],[ARTICOLO]],tbArticoli[],2,FALSE)</f>
        <v>150</v>
      </c>
      <c r="M2864" s="22">
        <f>tbStoricoOrdini[[#This Row],[IMPORTO]]/tbStoricoOrdini[[#This Row],[PREZZO]]</f>
        <v>0.83333333333333337</v>
      </c>
      <c r="N2864" t="s">
        <v>39</v>
      </c>
      <c r="O2864" s="8">
        <f>VLOOKUP(tbStoricoOrdini[[#This Row],[AGENTE]],tbAgenti[],2,FALSE)</f>
        <v>0.05</v>
      </c>
      <c r="P2864" s="2">
        <v>125</v>
      </c>
      <c r="Q2864" s="2">
        <f>tbStoricoOrdini[[#This Row],[IMPORTO]]*tbStoricoOrdini[[#This Row],[% COMM.]]</f>
        <v>6.25</v>
      </c>
      <c r="R2864" s="2">
        <f>tbStoricoOrdini[[#This Row],[TOT. COMM.]]+tbStoricoOrdini[[#This Row],[IMPORTO]]</f>
        <v>131.25</v>
      </c>
    </row>
    <row r="2865" spans="1:18">
      <c r="A2865" s="1">
        <v>43922</v>
      </c>
      <c r="B2865" s="7">
        <f>MONTH(tbStoricoOrdini[[#This Row],[DATA]])</f>
        <v>4</v>
      </c>
      <c r="C2865" t="s">
        <v>2960</v>
      </c>
      <c r="D2865" t="str">
        <f>RIGHT(tbStoricoOrdini[[#This Row],[ORDINE]],4)</f>
        <v>2862</v>
      </c>
      <c r="E2865" t="s">
        <v>29</v>
      </c>
      <c r="F2865" t="str">
        <f>VLOOKUP(tbStoricoOrdini[[#This Row],[CLIENTE]],tbClienti[],3,FALSE)</f>
        <v>Piemonte</v>
      </c>
      <c r="G2865" t="str">
        <f>VLOOKUP(tbStoricoOrdini[[#This Row],[CLIENTE]],tbClienti[],7,FALSE)</f>
        <v>CC</v>
      </c>
      <c r="H2865" t="s">
        <v>76</v>
      </c>
      <c r="I2865" t="str">
        <f>IF(LEFT(tbStoricoOrdini[[#This Row],[ARTICOLO]],3) = "COG","COG",LEFT(tbStoricoOrdini[[#This Row],[ARTICOLO]],FIND(" ",tbStoricoOrdini[[#This Row],[ARTICOLO]])-1))</f>
        <v>COG</v>
      </c>
      <c r="J2865" t="str">
        <f>MID(tbStoricoOrdini[[#This Row],[ARTICOLO]],FIND(" ",tbStoricoOrdini[[#This Row],[ARTICOLO]])+1,4)</f>
        <v>1000</v>
      </c>
      <c r="K2865" t="str">
        <f>IFERROR(RIGHT(tbStoricoOrdini[[#This Row],[ARTICOLO]],LEN(tbStoricoOrdini[[#This Row],[ARTICOLO]])-FIND(" ",tbStoricoOrdini[[#This Row],[ARTICOLO]],FIND(" ",tbStoricoOrdini[[#This Row],[ARTICOLO]]) +1)),"")</f>
        <v/>
      </c>
      <c r="L2865" s="3">
        <f>VLOOKUP(tbStoricoOrdini[[#This Row],[ARTICOLO]],tbArticoli[],2,FALSE)</f>
        <v>150</v>
      </c>
      <c r="M2865" s="22">
        <f>tbStoricoOrdini[[#This Row],[IMPORTO]]/tbStoricoOrdini[[#This Row],[PREZZO]]</f>
        <v>0.88</v>
      </c>
      <c r="N2865" t="s">
        <v>6</v>
      </c>
      <c r="O2865" s="8">
        <f>VLOOKUP(tbStoricoOrdini[[#This Row],[AGENTE]],tbAgenti[],2,FALSE)</f>
        <v>7.4999999999999997E-2</v>
      </c>
      <c r="P2865" s="2">
        <v>132</v>
      </c>
      <c r="Q2865" s="2">
        <f>tbStoricoOrdini[[#This Row],[IMPORTO]]*tbStoricoOrdini[[#This Row],[% COMM.]]</f>
        <v>9.9</v>
      </c>
      <c r="R2865" s="2">
        <f>tbStoricoOrdini[[#This Row],[TOT. COMM.]]+tbStoricoOrdini[[#This Row],[IMPORTO]]</f>
        <v>141.9</v>
      </c>
    </row>
    <row r="2866" spans="1:18">
      <c r="A2866" s="1">
        <v>43922</v>
      </c>
      <c r="B2866" s="7">
        <f>MONTH(tbStoricoOrdini[[#This Row],[DATA]])</f>
        <v>4</v>
      </c>
      <c r="C2866" t="s">
        <v>2961</v>
      </c>
      <c r="D2866" t="str">
        <f>RIGHT(tbStoricoOrdini[[#This Row],[ORDINE]],4)</f>
        <v>2863</v>
      </c>
      <c r="E2866" t="s">
        <v>29</v>
      </c>
      <c r="F2866" t="str">
        <f>VLOOKUP(tbStoricoOrdini[[#This Row],[CLIENTE]],tbClienti[],3,FALSE)</f>
        <v>Piemonte</v>
      </c>
      <c r="G2866" t="str">
        <f>VLOOKUP(tbStoricoOrdini[[#This Row],[CLIENTE]],tbClienti[],7,FALSE)</f>
        <v>CC</v>
      </c>
      <c r="H2866" t="s">
        <v>76</v>
      </c>
      <c r="I2866" t="str">
        <f>IF(LEFT(tbStoricoOrdini[[#This Row],[ARTICOLO]],3) = "COG","COG",LEFT(tbStoricoOrdini[[#This Row],[ARTICOLO]],FIND(" ",tbStoricoOrdini[[#This Row],[ARTICOLO]])-1))</f>
        <v>COG</v>
      </c>
      <c r="J2866" t="str">
        <f>MID(tbStoricoOrdini[[#This Row],[ARTICOLO]],FIND(" ",tbStoricoOrdini[[#This Row],[ARTICOLO]])+1,4)</f>
        <v>1000</v>
      </c>
      <c r="K2866" t="str">
        <f>IFERROR(RIGHT(tbStoricoOrdini[[#This Row],[ARTICOLO]],LEN(tbStoricoOrdini[[#This Row],[ARTICOLO]])-FIND(" ",tbStoricoOrdini[[#This Row],[ARTICOLO]],FIND(" ",tbStoricoOrdini[[#This Row],[ARTICOLO]]) +1)),"")</f>
        <v/>
      </c>
      <c r="L2866" s="3">
        <f>VLOOKUP(tbStoricoOrdini[[#This Row],[ARTICOLO]],tbArticoli[],2,FALSE)</f>
        <v>150</v>
      </c>
      <c r="M2866" s="22">
        <f>tbStoricoOrdini[[#This Row],[IMPORTO]]/tbStoricoOrdini[[#This Row],[PREZZO]]</f>
        <v>2.1</v>
      </c>
      <c r="N2866" t="s">
        <v>9</v>
      </c>
      <c r="O2866" s="8">
        <f>VLOOKUP(tbStoricoOrdini[[#This Row],[AGENTE]],tbAgenti[],2,FALSE)</f>
        <v>0.05</v>
      </c>
      <c r="P2866" s="2">
        <v>315</v>
      </c>
      <c r="Q2866" s="2">
        <f>tbStoricoOrdini[[#This Row],[IMPORTO]]*tbStoricoOrdini[[#This Row],[% COMM.]]</f>
        <v>15.75</v>
      </c>
      <c r="R2866" s="2">
        <f>tbStoricoOrdini[[#This Row],[TOT. COMM.]]+tbStoricoOrdini[[#This Row],[IMPORTO]]</f>
        <v>330.75</v>
      </c>
    </row>
    <row r="2867" spans="1:18">
      <c r="A2867" s="1">
        <v>43922</v>
      </c>
      <c r="B2867" s="7">
        <f>MONTH(tbStoricoOrdini[[#This Row],[DATA]])</f>
        <v>4</v>
      </c>
      <c r="C2867" t="s">
        <v>2962</v>
      </c>
      <c r="D2867" t="str">
        <f>RIGHT(tbStoricoOrdini[[#This Row],[ORDINE]],4)</f>
        <v>2864</v>
      </c>
      <c r="E2867" t="s">
        <v>29</v>
      </c>
      <c r="F2867" t="str">
        <f>VLOOKUP(tbStoricoOrdini[[#This Row],[CLIENTE]],tbClienti[],3,FALSE)</f>
        <v>Piemonte</v>
      </c>
      <c r="G2867" t="str">
        <f>VLOOKUP(tbStoricoOrdini[[#This Row],[CLIENTE]],tbClienti[],7,FALSE)</f>
        <v>CC</v>
      </c>
      <c r="H2867" t="s">
        <v>72</v>
      </c>
      <c r="I2867" t="str">
        <f>IF(LEFT(tbStoricoOrdini[[#This Row],[ARTICOLO]],3) = "COG","COG",LEFT(tbStoricoOrdini[[#This Row],[ARTICOLO]],FIND(" ",tbStoricoOrdini[[#This Row],[ARTICOLO]])-1))</f>
        <v>EB06</v>
      </c>
      <c r="J2867" t="str">
        <f>MID(tbStoricoOrdini[[#This Row],[ARTICOLO]],FIND(" ",tbStoricoOrdini[[#This Row],[ARTICOLO]])+1,4)</f>
        <v>3000</v>
      </c>
      <c r="K2867" t="str">
        <f>IFERROR(RIGHT(tbStoricoOrdini[[#This Row],[ARTICOLO]],LEN(tbStoricoOrdini[[#This Row],[ARTICOLO]])-FIND(" ",tbStoricoOrdini[[#This Row],[ARTICOLO]],FIND(" ",tbStoricoOrdini[[#This Row],[ARTICOLO]]) +1)),"")</f>
        <v>Medium</v>
      </c>
      <c r="L2867" s="3">
        <f>VLOOKUP(tbStoricoOrdini[[#This Row],[ARTICOLO]],tbArticoli[],2,FALSE)</f>
        <v>120</v>
      </c>
      <c r="M2867" s="22">
        <f>tbStoricoOrdini[[#This Row],[IMPORTO]]/tbStoricoOrdini[[#This Row],[PREZZO]]</f>
        <v>7.9</v>
      </c>
      <c r="N2867" t="s">
        <v>39</v>
      </c>
      <c r="O2867" s="8">
        <f>VLOOKUP(tbStoricoOrdini[[#This Row],[AGENTE]],tbAgenti[],2,FALSE)</f>
        <v>0.05</v>
      </c>
      <c r="P2867" s="2">
        <v>948</v>
      </c>
      <c r="Q2867" s="2">
        <f>tbStoricoOrdini[[#This Row],[IMPORTO]]*tbStoricoOrdini[[#This Row],[% COMM.]]</f>
        <v>47.400000000000006</v>
      </c>
      <c r="R2867" s="2">
        <f>tbStoricoOrdini[[#This Row],[TOT. COMM.]]+tbStoricoOrdini[[#This Row],[IMPORTO]]</f>
        <v>995.4</v>
      </c>
    </row>
    <row r="2868" spans="1:18">
      <c r="A2868" s="1">
        <v>43922</v>
      </c>
      <c r="B2868" s="7">
        <f>MONTH(tbStoricoOrdini[[#This Row],[DATA]])</f>
        <v>4</v>
      </c>
      <c r="C2868" t="s">
        <v>2963</v>
      </c>
      <c r="D2868" t="str">
        <f>RIGHT(tbStoricoOrdini[[#This Row],[ORDINE]],4)</f>
        <v>2865</v>
      </c>
      <c r="E2868" t="s">
        <v>29</v>
      </c>
      <c r="F2868" t="str">
        <f>VLOOKUP(tbStoricoOrdini[[#This Row],[CLIENTE]],tbClienti[],3,FALSE)</f>
        <v>Piemonte</v>
      </c>
      <c r="G2868" t="str">
        <f>VLOOKUP(tbStoricoOrdini[[#This Row],[CLIENTE]],tbClienti[],7,FALSE)</f>
        <v>CC</v>
      </c>
      <c r="H2868" t="s">
        <v>72</v>
      </c>
      <c r="I2868" t="str">
        <f>IF(LEFT(tbStoricoOrdini[[#This Row],[ARTICOLO]],3) = "COG","COG",LEFT(tbStoricoOrdini[[#This Row],[ARTICOLO]],FIND(" ",tbStoricoOrdini[[#This Row],[ARTICOLO]])-1))</f>
        <v>EB06</v>
      </c>
      <c r="J2868" t="str">
        <f>MID(tbStoricoOrdini[[#This Row],[ARTICOLO]],FIND(" ",tbStoricoOrdini[[#This Row],[ARTICOLO]])+1,4)</f>
        <v>3000</v>
      </c>
      <c r="K2868" t="str">
        <f>IFERROR(RIGHT(tbStoricoOrdini[[#This Row],[ARTICOLO]],LEN(tbStoricoOrdini[[#This Row],[ARTICOLO]])-FIND(" ",tbStoricoOrdini[[#This Row],[ARTICOLO]],FIND(" ",tbStoricoOrdini[[#This Row],[ARTICOLO]]) +1)),"")</f>
        <v>Medium</v>
      </c>
      <c r="L2868" s="3">
        <f>VLOOKUP(tbStoricoOrdini[[#This Row],[ARTICOLO]],tbArticoli[],2,FALSE)</f>
        <v>120</v>
      </c>
      <c r="M2868" s="22">
        <f>tbStoricoOrdini[[#This Row],[IMPORTO]]/tbStoricoOrdini[[#This Row],[PREZZO]]</f>
        <v>1.8166666666666667</v>
      </c>
      <c r="N2868" t="s">
        <v>6</v>
      </c>
      <c r="O2868" s="8">
        <f>VLOOKUP(tbStoricoOrdini[[#This Row],[AGENTE]],tbAgenti[],2,FALSE)</f>
        <v>7.4999999999999997E-2</v>
      </c>
      <c r="P2868" s="2">
        <v>218</v>
      </c>
      <c r="Q2868" s="2">
        <f>tbStoricoOrdini[[#This Row],[IMPORTO]]*tbStoricoOrdini[[#This Row],[% COMM.]]</f>
        <v>16.349999999999998</v>
      </c>
      <c r="R2868" s="2">
        <f>tbStoricoOrdini[[#This Row],[TOT. COMM.]]+tbStoricoOrdini[[#This Row],[IMPORTO]]</f>
        <v>234.35</v>
      </c>
    </row>
    <row r="2869" spans="1:18">
      <c r="A2869" s="1">
        <v>43922</v>
      </c>
      <c r="B2869" s="7">
        <f>MONTH(tbStoricoOrdini[[#This Row],[DATA]])</f>
        <v>4</v>
      </c>
      <c r="C2869" t="s">
        <v>2964</v>
      </c>
      <c r="D2869" t="str">
        <f>RIGHT(tbStoricoOrdini[[#This Row],[ORDINE]],4)</f>
        <v>2866</v>
      </c>
      <c r="E2869" t="s">
        <v>29</v>
      </c>
      <c r="F2869" t="str">
        <f>VLOOKUP(tbStoricoOrdini[[#This Row],[CLIENTE]],tbClienti[],3,FALSE)</f>
        <v>Piemonte</v>
      </c>
      <c r="G2869" t="str">
        <f>VLOOKUP(tbStoricoOrdini[[#This Row],[CLIENTE]],tbClienti[],7,FALSE)</f>
        <v>CC</v>
      </c>
      <c r="H2869" t="s">
        <v>72</v>
      </c>
      <c r="I2869" t="str">
        <f>IF(LEFT(tbStoricoOrdini[[#This Row],[ARTICOLO]],3) = "COG","COG",LEFT(tbStoricoOrdini[[#This Row],[ARTICOLO]],FIND(" ",tbStoricoOrdini[[#This Row],[ARTICOLO]])-1))</f>
        <v>EB06</v>
      </c>
      <c r="J2869" t="str">
        <f>MID(tbStoricoOrdini[[#This Row],[ARTICOLO]],FIND(" ",tbStoricoOrdini[[#This Row],[ARTICOLO]])+1,4)</f>
        <v>3000</v>
      </c>
      <c r="K2869" t="str">
        <f>IFERROR(RIGHT(tbStoricoOrdini[[#This Row],[ARTICOLO]],LEN(tbStoricoOrdini[[#This Row],[ARTICOLO]])-FIND(" ",tbStoricoOrdini[[#This Row],[ARTICOLO]],FIND(" ",tbStoricoOrdini[[#This Row],[ARTICOLO]]) +1)),"")</f>
        <v>Medium</v>
      </c>
      <c r="L2869" s="3">
        <f>VLOOKUP(tbStoricoOrdini[[#This Row],[ARTICOLO]],tbArticoli[],2,FALSE)</f>
        <v>120</v>
      </c>
      <c r="M2869" s="22">
        <f>tbStoricoOrdini[[#This Row],[IMPORTO]]/tbStoricoOrdini[[#This Row],[PREZZO]]</f>
        <v>16.774999999999999</v>
      </c>
      <c r="N2869" t="s">
        <v>9</v>
      </c>
      <c r="O2869" s="8">
        <f>VLOOKUP(tbStoricoOrdini[[#This Row],[AGENTE]],tbAgenti[],2,FALSE)</f>
        <v>0.05</v>
      </c>
      <c r="P2869" s="2">
        <v>2013</v>
      </c>
      <c r="Q2869" s="2">
        <f>tbStoricoOrdini[[#This Row],[IMPORTO]]*tbStoricoOrdini[[#This Row],[% COMM.]]</f>
        <v>100.65</v>
      </c>
      <c r="R2869" s="2">
        <f>tbStoricoOrdini[[#This Row],[TOT. COMM.]]+tbStoricoOrdini[[#This Row],[IMPORTO]]</f>
        <v>2113.65</v>
      </c>
    </row>
    <row r="2870" spans="1:18">
      <c r="A2870" s="1">
        <v>43922</v>
      </c>
      <c r="B2870" s="7">
        <f>MONTH(tbStoricoOrdini[[#This Row],[DATA]])</f>
        <v>4</v>
      </c>
      <c r="C2870" t="s">
        <v>2965</v>
      </c>
      <c r="D2870" t="str">
        <f>RIGHT(tbStoricoOrdini[[#This Row],[ORDINE]],4)</f>
        <v>2867</v>
      </c>
      <c r="E2870" t="s">
        <v>29</v>
      </c>
      <c r="F2870" t="str">
        <f>VLOOKUP(tbStoricoOrdini[[#This Row],[CLIENTE]],tbClienti[],3,FALSE)</f>
        <v>Piemonte</v>
      </c>
      <c r="G2870" t="str">
        <f>VLOOKUP(tbStoricoOrdini[[#This Row],[CLIENTE]],tbClienti[],7,FALSE)</f>
        <v>CC</v>
      </c>
      <c r="H2870" t="s">
        <v>73</v>
      </c>
      <c r="I2870" t="str">
        <f>IF(LEFT(tbStoricoOrdini[[#This Row],[ARTICOLO]],3) = "COG","COG",LEFT(tbStoricoOrdini[[#This Row],[ARTICOLO]],FIND(" ",tbStoricoOrdini[[#This Row],[ARTICOLO]])-1))</f>
        <v>EB06</v>
      </c>
      <c r="J2870" t="str">
        <f>MID(tbStoricoOrdini[[#This Row],[ARTICOLO]],FIND(" ",tbStoricoOrdini[[#This Row],[ARTICOLO]])+1,4)</f>
        <v>3000</v>
      </c>
      <c r="K2870" t="str">
        <f>IFERROR(RIGHT(tbStoricoOrdini[[#This Row],[ARTICOLO]],LEN(tbStoricoOrdini[[#This Row],[ARTICOLO]])-FIND(" ",tbStoricoOrdini[[#This Row],[ARTICOLO]],FIND(" ",tbStoricoOrdini[[#This Row],[ARTICOLO]]) +1)),"")</f>
        <v>Plus</v>
      </c>
      <c r="L2870" s="3">
        <f>VLOOKUP(tbStoricoOrdini[[#This Row],[ARTICOLO]],tbArticoli[],2,FALSE)</f>
        <v>130</v>
      </c>
      <c r="M2870" s="22">
        <f>tbStoricoOrdini[[#This Row],[IMPORTO]]/tbStoricoOrdini[[#This Row],[PREZZO]]</f>
        <v>3.4307692307692306</v>
      </c>
      <c r="N2870" t="s">
        <v>39</v>
      </c>
      <c r="O2870" s="8">
        <f>VLOOKUP(tbStoricoOrdini[[#This Row],[AGENTE]],tbAgenti[],2,FALSE)</f>
        <v>0.05</v>
      </c>
      <c r="P2870" s="2">
        <v>446</v>
      </c>
      <c r="Q2870" s="2">
        <f>tbStoricoOrdini[[#This Row],[IMPORTO]]*tbStoricoOrdini[[#This Row],[% COMM.]]</f>
        <v>22.3</v>
      </c>
      <c r="R2870" s="2">
        <f>tbStoricoOrdini[[#This Row],[TOT. COMM.]]+tbStoricoOrdini[[#This Row],[IMPORTO]]</f>
        <v>468.3</v>
      </c>
    </row>
    <row r="2871" spans="1:18">
      <c r="A2871" s="1">
        <v>43922</v>
      </c>
      <c r="B2871" s="7">
        <f>MONTH(tbStoricoOrdini[[#This Row],[DATA]])</f>
        <v>4</v>
      </c>
      <c r="C2871" t="s">
        <v>2966</v>
      </c>
      <c r="D2871" t="str">
        <f>RIGHT(tbStoricoOrdini[[#This Row],[ORDINE]],4)</f>
        <v>2868</v>
      </c>
      <c r="E2871" t="s">
        <v>31</v>
      </c>
      <c r="F2871" t="str">
        <f>VLOOKUP(tbStoricoOrdini[[#This Row],[CLIENTE]],tbClienti[],3,FALSE)</f>
        <v>Piemonte</v>
      </c>
      <c r="G2871" t="str">
        <f>VLOOKUP(tbStoricoOrdini[[#This Row],[CLIENTE]],tbClienti[],7,FALSE)</f>
        <v>CD</v>
      </c>
      <c r="H2871" t="s">
        <v>78</v>
      </c>
      <c r="I2871" t="str">
        <f>IF(LEFT(tbStoricoOrdini[[#This Row],[ARTICOLO]],3) = "COG","COG",LEFT(tbStoricoOrdini[[#This Row],[ARTICOLO]],FIND(" ",tbStoricoOrdini[[#This Row],[ARTICOLO]])-1))</f>
        <v>COG</v>
      </c>
      <c r="J2871" t="str">
        <f>MID(tbStoricoOrdini[[#This Row],[ARTICOLO]],FIND(" ",tbStoricoOrdini[[#This Row],[ARTICOLO]])+1,4)</f>
        <v>3000</v>
      </c>
      <c r="K2871" t="str">
        <f>IFERROR(RIGHT(tbStoricoOrdini[[#This Row],[ARTICOLO]],LEN(tbStoricoOrdini[[#This Row],[ARTICOLO]])-FIND(" ",tbStoricoOrdini[[#This Row],[ARTICOLO]],FIND(" ",tbStoricoOrdini[[#This Row],[ARTICOLO]]) +1)),"")</f>
        <v>Medium</v>
      </c>
      <c r="L2871" s="3">
        <f>VLOOKUP(tbStoricoOrdini[[#This Row],[ARTICOLO]],tbArticoli[],2,FALSE)</f>
        <v>220</v>
      </c>
      <c r="M2871" s="22">
        <f>tbStoricoOrdini[[#This Row],[IMPORTO]]/tbStoricoOrdini[[#This Row],[PREZZO]]</f>
        <v>24.604545454545455</v>
      </c>
      <c r="N2871" t="s">
        <v>7</v>
      </c>
      <c r="O2871" s="8">
        <f>VLOOKUP(tbStoricoOrdini[[#This Row],[AGENTE]],tbAgenti[],2,FALSE)</f>
        <v>0.03</v>
      </c>
      <c r="P2871" s="2">
        <v>5413</v>
      </c>
      <c r="Q2871" s="2">
        <f>tbStoricoOrdini[[#This Row],[IMPORTO]]*tbStoricoOrdini[[#This Row],[% COMM.]]</f>
        <v>162.38999999999999</v>
      </c>
      <c r="R2871" s="2">
        <f>tbStoricoOrdini[[#This Row],[TOT. COMM.]]+tbStoricoOrdini[[#This Row],[IMPORTO]]</f>
        <v>5575.39</v>
      </c>
    </row>
    <row r="2872" spans="1:18">
      <c r="A2872" s="1">
        <v>43922</v>
      </c>
      <c r="B2872" s="7">
        <f>MONTH(tbStoricoOrdini[[#This Row],[DATA]])</f>
        <v>4</v>
      </c>
      <c r="C2872" t="s">
        <v>2967</v>
      </c>
      <c r="D2872" t="str">
        <f>RIGHT(tbStoricoOrdini[[#This Row],[ORDINE]],4)</f>
        <v>2869</v>
      </c>
      <c r="E2872" t="s">
        <v>31</v>
      </c>
      <c r="F2872" t="str">
        <f>VLOOKUP(tbStoricoOrdini[[#This Row],[CLIENTE]],tbClienti[],3,FALSE)</f>
        <v>Piemonte</v>
      </c>
      <c r="G2872" t="str">
        <f>VLOOKUP(tbStoricoOrdini[[#This Row],[CLIENTE]],tbClienti[],7,FALSE)</f>
        <v>CD</v>
      </c>
      <c r="H2872" t="s">
        <v>74</v>
      </c>
      <c r="I2872" t="str">
        <f>IF(LEFT(tbStoricoOrdini[[#This Row],[ARTICOLO]],3) = "COG","COG",LEFT(tbStoricoOrdini[[#This Row],[ARTICOLO]],FIND(" ",tbStoricoOrdini[[#This Row],[ARTICOLO]])-1))</f>
        <v>AVRC</v>
      </c>
      <c r="J2872" t="str">
        <f>MID(tbStoricoOrdini[[#This Row],[ARTICOLO]],FIND(" ",tbStoricoOrdini[[#This Row],[ARTICOLO]])+1,4)</f>
        <v>2500</v>
      </c>
      <c r="K2872" t="str">
        <f>IFERROR(RIGHT(tbStoricoOrdini[[#This Row],[ARTICOLO]],LEN(tbStoricoOrdini[[#This Row],[ARTICOLO]])-FIND(" ",tbStoricoOrdini[[#This Row],[ARTICOLO]],FIND(" ",tbStoricoOrdini[[#This Row],[ARTICOLO]]) +1)),"")</f>
        <v>Gold</v>
      </c>
      <c r="L2872" s="3">
        <f>VLOOKUP(tbStoricoOrdini[[#This Row],[ARTICOLO]],tbArticoli[],2,FALSE)</f>
        <v>500</v>
      </c>
      <c r="M2872" s="22">
        <f>tbStoricoOrdini[[#This Row],[IMPORTO]]/tbStoricoOrdini[[#This Row],[PREZZO]]</f>
        <v>3.4000000000000002E-2</v>
      </c>
      <c r="N2872" t="s">
        <v>39</v>
      </c>
      <c r="O2872" s="8">
        <f>VLOOKUP(tbStoricoOrdini[[#This Row],[AGENTE]],tbAgenti[],2,FALSE)</f>
        <v>0.05</v>
      </c>
      <c r="P2872" s="2">
        <v>17</v>
      </c>
      <c r="Q2872" s="2">
        <f>tbStoricoOrdini[[#This Row],[IMPORTO]]*tbStoricoOrdini[[#This Row],[% COMM.]]</f>
        <v>0.85000000000000009</v>
      </c>
      <c r="R2872" s="2">
        <f>tbStoricoOrdini[[#This Row],[TOT. COMM.]]+tbStoricoOrdini[[#This Row],[IMPORTO]]</f>
        <v>17.850000000000001</v>
      </c>
    </row>
    <row r="2873" spans="1:18">
      <c r="A2873" s="1">
        <v>43922</v>
      </c>
      <c r="B2873" s="7">
        <f>MONTH(tbStoricoOrdini[[#This Row],[DATA]])</f>
        <v>4</v>
      </c>
      <c r="C2873" t="s">
        <v>2968</v>
      </c>
      <c r="D2873" t="str">
        <f>RIGHT(tbStoricoOrdini[[#This Row],[ORDINE]],4)</f>
        <v>2870</v>
      </c>
      <c r="E2873" t="s">
        <v>31</v>
      </c>
      <c r="F2873" t="str">
        <f>VLOOKUP(tbStoricoOrdini[[#This Row],[CLIENTE]],tbClienti[],3,FALSE)</f>
        <v>Piemonte</v>
      </c>
      <c r="G2873" t="str">
        <f>VLOOKUP(tbStoricoOrdini[[#This Row],[CLIENTE]],tbClienti[],7,FALSE)</f>
        <v>CD</v>
      </c>
      <c r="H2873" t="s">
        <v>74</v>
      </c>
      <c r="I2873" t="str">
        <f>IF(LEFT(tbStoricoOrdini[[#This Row],[ARTICOLO]],3) = "COG","COG",LEFT(tbStoricoOrdini[[#This Row],[ARTICOLO]],FIND(" ",tbStoricoOrdini[[#This Row],[ARTICOLO]])-1))</f>
        <v>AVRC</v>
      </c>
      <c r="J2873" t="str">
        <f>MID(tbStoricoOrdini[[#This Row],[ARTICOLO]],FIND(" ",tbStoricoOrdini[[#This Row],[ARTICOLO]])+1,4)</f>
        <v>2500</v>
      </c>
      <c r="K2873" t="str">
        <f>IFERROR(RIGHT(tbStoricoOrdini[[#This Row],[ARTICOLO]],LEN(tbStoricoOrdini[[#This Row],[ARTICOLO]])-FIND(" ",tbStoricoOrdini[[#This Row],[ARTICOLO]],FIND(" ",tbStoricoOrdini[[#This Row],[ARTICOLO]]) +1)),"")</f>
        <v>Gold</v>
      </c>
      <c r="L2873" s="3">
        <f>VLOOKUP(tbStoricoOrdini[[#This Row],[ARTICOLO]],tbArticoli[],2,FALSE)</f>
        <v>500</v>
      </c>
      <c r="M2873" s="22">
        <f>tbStoricoOrdini[[#This Row],[IMPORTO]]/tbStoricoOrdini[[#This Row],[PREZZO]]</f>
        <v>0.57399999999999995</v>
      </c>
      <c r="N2873" t="s">
        <v>7</v>
      </c>
      <c r="O2873" s="8">
        <f>VLOOKUP(tbStoricoOrdini[[#This Row],[AGENTE]],tbAgenti[],2,FALSE)</f>
        <v>0.03</v>
      </c>
      <c r="P2873" s="2">
        <v>287</v>
      </c>
      <c r="Q2873" s="2">
        <f>tbStoricoOrdini[[#This Row],[IMPORTO]]*tbStoricoOrdini[[#This Row],[% COMM.]]</f>
        <v>8.61</v>
      </c>
      <c r="R2873" s="2">
        <f>tbStoricoOrdini[[#This Row],[TOT. COMM.]]+tbStoricoOrdini[[#This Row],[IMPORTO]]</f>
        <v>295.61</v>
      </c>
    </row>
    <row r="2874" spans="1:18">
      <c r="A2874" s="1">
        <v>43922</v>
      </c>
      <c r="B2874" s="7">
        <f>MONTH(tbStoricoOrdini[[#This Row],[DATA]])</f>
        <v>4</v>
      </c>
      <c r="C2874" t="s">
        <v>2969</v>
      </c>
      <c r="D2874" t="str">
        <f>RIGHT(tbStoricoOrdini[[#This Row],[ORDINE]],4)</f>
        <v>2871</v>
      </c>
      <c r="E2874" t="s">
        <v>31</v>
      </c>
      <c r="F2874" t="str">
        <f>VLOOKUP(tbStoricoOrdini[[#This Row],[CLIENTE]],tbClienti[],3,FALSE)</f>
        <v>Piemonte</v>
      </c>
      <c r="G2874" t="str">
        <f>VLOOKUP(tbStoricoOrdini[[#This Row],[CLIENTE]],tbClienti[],7,FALSE)</f>
        <v>CD</v>
      </c>
      <c r="H2874" t="s">
        <v>74</v>
      </c>
      <c r="I2874" t="str">
        <f>IF(LEFT(tbStoricoOrdini[[#This Row],[ARTICOLO]],3) = "COG","COG",LEFT(tbStoricoOrdini[[#This Row],[ARTICOLO]],FIND(" ",tbStoricoOrdini[[#This Row],[ARTICOLO]])-1))</f>
        <v>AVRC</v>
      </c>
      <c r="J2874" t="str">
        <f>MID(tbStoricoOrdini[[#This Row],[ARTICOLO]],FIND(" ",tbStoricoOrdini[[#This Row],[ARTICOLO]])+1,4)</f>
        <v>2500</v>
      </c>
      <c r="K2874" t="str">
        <f>IFERROR(RIGHT(tbStoricoOrdini[[#This Row],[ARTICOLO]],LEN(tbStoricoOrdini[[#This Row],[ARTICOLO]])-FIND(" ",tbStoricoOrdini[[#This Row],[ARTICOLO]],FIND(" ",tbStoricoOrdini[[#This Row],[ARTICOLO]]) +1)),"")</f>
        <v>Gold</v>
      </c>
      <c r="L2874" s="3">
        <f>VLOOKUP(tbStoricoOrdini[[#This Row],[ARTICOLO]],tbArticoli[],2,FALSE)</f>
        <v>500</v>
      </c>
      <c r="M2874" s="22">
        <f>tbStoricoOrdini[[#This Row],[IMPORTO]]/tbStoricoOrdini[[#This Row],[PREZZO]]</f>
        <v>0.89600000000000002</v>
      </c>
      <c r="N2874" t="s">
        <v>13</v>
      </c>
      <c r="O2874" s="8">
        <f>VLOOKUP(tbStoricoOrdini[[#This Row],[AGENTE]],tbAgenti[],2,FALSE)</f>
        <v>0.1</v>
      </c>
      <c r="P2874" s="2">
        <v>448</v>
      </c>
      <c r="Q2874" s="2">
        <f>tbStoricoOrdini[[#This Row],[IMPORTO]]*tbStoricoOrdini[[#This Row],[% COMM.]]</f>
        <v>44.800000000000004</v>
      </c>
      <c r="R2874" s="2">
        <f>tbStoricoOrdini[[#This Row],[TOT. COMM.]]+tbStoricoOrdini[[#This Row],[IMPORTO]]</f>
        <v>492.8</v>
      </c>
    </row>
    <row r="2875" spans="1:18">
      <c r="A2875" s="1">
        <v>43922</v>
      </c>
      <c r="B2875" s="7">
        <f>MONTH(tbStoricoOrdini[[#This Row],[DATA]])</f>
        <v>4</v>
      </c>
      <c r="C2875" t="s">
        <v>2970</v>
      </c>
      <c r="D2875" t="str">
        <f>RIGHT(tbStoricoOrdini[[#This Row],[ORDINE]],4)</f>
        <v>2872</v>
      </c>
      <c r="E2875" t="s">
        <v>31</v>
      </c>
      <c r="F2875" t="str">
        <f>VLOOKUP(tbStoricoOrdini[[#This Row],[CLIENTE]],tbClienti[],3,FALSE)</f>
        <v>Piemonte</v>
      </c>
      <c r="G2875" t="str">
        <f>VLOOKUP(tbStoricoOrdini[[#This Row],[CLIENTE]],tbClienti[],7,FALSE)</f>
        <v>CD</v>
      </c>
      <c r="H2875" t="s">
        <v>74</v>
      </c>
      <c r="I2875" t="str">
        <f>IF(LEFT(tbStoricoOrdini[[#This Row],[ARTICOLO]],3) = "COG","COG",LEFT(tbStoricoOrdini[[#This Row],[ARTICOLO]],FIND(" ",tbStoricoOrdini[[#This Row],[ARTICOLO]])-1))</f>
        <v>AVRC</v>
      </c>
      <c r="J2875" t="str">
        <f>MID(tbStoricoOrdini[[#This Row],[ARTICOLO]],FIND(" ",tbStoricoOrdini[[#This Row],[ARTICOLO]])+1,4)</f>
        <v>2500</v>
      </c>
      <c r="K2875" t="str">
        <f>IFERROR(RIGHT(tbStoricoOrdini[[#This Row],[ARTICOLO]],LEN(tbStoricoOrdini[[#This Row],[ARTICOLO]])-FIND(" ",tbStoricoOrdini[[#This Row],[ARTICOLO]],FIND(" ",tbStoricoOrdini[[#This Row],[ARTICOLO]]) +1)),"")</f>
        <v>Gold</v>
      </c>
      <c r="L2875" s="3">
        <f>VLOOKUP(tbStoricoOrdini[[#This Row],[ARTICOLO]],tbArticoli[],2,FALSE)</f>
        <v>500</v>
      </c>
      <c r="M2875" s="22">
        <f>tbStoricoOrdini[[#This Row],[IMPORTO]]/tbStoricoOrdini[[#This Row],[PREZZO]]</f>
        <v>5.1999999999999998E-2</v>
      </c>
      <c r="N2875" t="s">
        <v>6</v>
      </c>
      <c r="O2875" s="8">
        <f>VLOOKUP(tbStoricoOrdini[[#This Row],[AGENTE]],tbAgenti[],2,FALSE)</f>
        <v>7.4999999999999997E-2</v>
      </c>
      <c r="P2875" s="2">
        <v>26</v>
      </c>
      <c r="Q2875" s="2">
        <f>tbStoricoOrdini[[#This Row],[IMPORTO]]*tbStoricoOrdini[[#This Row],[% COMM.]]</f>
        <v>1.95</v>
      </c>
      <c r="R2875" s="2">
        <f>tbStoricoOrdini[[#This Row],[TOT. COMM.]]+tbStoricoOrdini[[#This Row],[IMPORTO]]</f>
        <v>27.95</v>
      </c>
    </row>
    <row r="2876" spans="1:18">
      <c r="A2876" s="1">
        <v>43922</v>
      </c>
      <c r="B2876" s="7">
        <f>MONTH(tbStoricoOrdini[[#This Row],[DATA]])</f>
        <v>4</v>
      </c>
      <c r="C2876" t="s">
        <v>2971</v>
      </c>
      <c r="D2876" t="str">
        <f>RIGHT(tbStoricoOrdini[[#This Row],[ORDINE]],4)</f>
        <v>2873</v>
      </c>
      <c r="E2876" t="s">
        <v>31</v>
      </c>
      <c r="F2876" t="str">
        <f>VLOOKUP(tbStoricoOrdini[[#This Row],[CLIENTE]],tbClienti[],3,FALSE)</f>
        <v>Piemonte</v>
      </c>
      <c r="G2876" t="str">
        <f>VLOOKUP(tbStoricoOrdini[[#This Row],[CLIENTE]],tbClienti[],7,FALSE)</f>
        <v>CD</v>
      </c>
      <c r="H2876" t="s">
        <v>77</v>
      </c>
      <c r="I2876" t="str">
        <f>IF(LEFT(tbStoricoOrdini[[#This Row],[ARTICOLO]],3) = "COG","COG",LEFT(tbStoricoOrdini[[#This Row],[ARTICOLO]],FIND(" ",tbStoricoOrdini[[#This Row],[ARTICOLO]])-1))</f>
        <v>COG</v>
      </c>
      <c r="J2876" t="str">
        <f>MID(tbStoricoOrdini[[#This Row],[ARTICOLO]],FIND(" ",tbStoricoOrdini[[#This Row],[ARTICOLO]])+1,4)</f>
        <v>2000</v>
      </c>
      <c r="K2876" t="str">
        <f>IFERROR(RIGHT(tbStoricoOrdini[[#This Row],[ARTICOLO]],LEN(tbStoricoOrdini[[#This Row],[ARTICOLO]])-FIND(" ",tbStoricoOrdini[[#This Row],[ARTICOLO]],FIND(" ",tbStoricoOrdini[[#This Row],[ARTICOLO]]) +1)),"")</f>
        <v>Medium</v>
      </c>
      <c r="L2876" s="3">
        <f>VLOOKUP(tbStoricoOrdini[[#This Row],[ARTICOLO]],tbArticoli[],2,FALSE)</f>
        <v>200</v>
      </c>
      <c r="M2876" s="22">
        <f>tbStoricoOrdini[[#This Row],[IMPORTO]]/tbStoricoOrdini[[#This Row],[PREZZO]]</f>
        <v>0.02</v>
      </c>
      <c r="N2876" t="s">
        <v>9</v>
      </c>
      <c r="O2876" s="8">
        <f>VLOOKUP(tbStoricoOrdini[[#This Row],[AGENTE]],tbAgenti[],2,FALSE)</f>
        <v>0.05</v>
      </c>
      <c r="P2876" s="2">
        <v>4</v>
      </c>
      <c r="Q2876" s="2">
        <f>tbStoricoOrdini[[#This Row],[IMPORTO]]*tbStoricoOrdini[[#This Row],[% COMM.]]</f>
        <v>0.2</v>
      </c>
      <c r="R2876" s="2">
        <f>tbStoricoOrdini[[#This Row],[TOT. COMM.]]+tbStoricoOrdini[[#This Row],[IMPORTO]]</f>
        <v>4.2</v>
      </c>
    </row>
    <row r="2877" spans="1:18">
      <c r="A2877" s="1">
        <v>43922</v>
      </c>
      <c r="B2877" s="7">
        <f>MONTH(tbStoricoOrdini[[#This Row],[DATA]])</f>
        <v>4</v>
      </c>
      <c r="C2877" t="s">
        <v>2972</v>
      </c>
      <c r="D2877" t="str">
        <f>RIGHT(tbStoricoOrdini[[#This Row],[ORDINE]],4)</f>
        <v>2874</v>
      </c>
      <c r="E2877" t="s">
        <v>31</v>
      </c>
      <c r="F2877" t="str">
        <f>VLOOKUP(tbStoricoOrdini[[#This Row],[CLIENTE]],tbClienti[],3,FALSE)</f>
        <v>Piemonte</v>
      </c>
      <c r="G2877" t="str">
        <f>VLOOKUP(tbStoricoOrdini[[#This Row],[CLIENTE]],tbClienti[],7,FALSE)</f>
        <v>CD</v>
      </c>
      <c r="H2877" t="s">
        <v>61</v>
      </c>
      <c r="I2877" t="str">
        <f>IF(LEFT(tbStoricoOrdini[[#This Row],[ARTICOLO]],3) = "COG","COG",LEFT(tbStoricoOrdini[[#This Row],[ARTICOLO]],FIND(" ",tbStoricoOrdini[[#This Row],[ARTICOLO]])-1))</f>
        <v>KLM</v>
      </c>
      <c r="J2877" t="str">
        <f>MID(tbStoricoOrdini[[#This Row],[ARTICOLO]],FIND(" ",tbStoricoOrdini[[#This Row],[ARTICOLO]])+1,4)</f>
        <v>5000</v>
      </c>
      <c r="K2877" t="str">
        <f>IFERROR(RIGHT(tbStoricoOrdini[[#This Row],[ARTICOLO]],LEN(tbStoricoOrdini[[#This Row],[ARTICOLO]])-FIND(" ",tbStoricoOrdini[[#This Row],[ARTICOLO]],FIND(" ",tbStoricoOrdini[[#This Row],[ARTICOLO]]) +1)),"")</f>
        <v>Medium</v>
      </c>
      <c r="L2877" s="3">
        <f>VLOOKUP(tbStoricoOrdini[[#This Row],[ARTICOLO]],tbArticoli[],2,FALSE)</f>
        <v>150</v>
      </c>
      <c r="M2877" s="22">
        <f>tbStoricoOrdini[[#This Row],[IMPORTO]]/tbStoricoOrdini[[#This Row],[PREZZO]]</f>
        <v>2.4266666666666667</v>
      </c>
      <c r="N2877" t="s">
        <v>19</v>
      </c>
      <c r="O2877" s="8">
        <f>VLOOKUP(tbStoricoOrdini[[#This Row],[AGENTE]],tbAgenti[],2,FALSE)</f>
        <v>0.05</v>
      </c>
      <c r="P2877" s="2">
        <v>364</v>
      </c>
      <c r="Q2877" s="2">
        <f>tbStoricoOrdini[[#This Row],[IMPORTO]]*tbStoricoOrdini[[#This Row],[% COMM.]]</f>
        <v>18.2</v>
      </c>
      <c r="R2877" s="2">
        <f>tbStoricoOrdini[[#This Row],[TOT. COMM.]]+tbStoricoOrdini[[#This Row],[IMPORTO]]</f>
        <v>382.2</v>
      </c>
    </row>
    <row r="2878" spans="1:18">
      <c r="A2878" s="1">
        <v>43922</v>
      </c>
      <c r="B2878" s="7">
        <f>MONTH(tbStoricoOrdini[[#This Row],[DATA]])</f>
        <v>4</v>
      </c>
      <c r="C2878" t="s">
        <v>2973</v>
      </c>
      <c r="D2878" t="str">
        <f>RIGHT(tbStoricoOrdini[[#This Row],[ORDINE]],4)</f>
        <v>2875</v>
      </c>
      <c r="E2878" t="s">
        <v>31</v>
      </c>
      <c r="F2878" t="str">
        <f>VLOOKUP(tbStoricoOrdini[[#This Row],[CLIENTE]],tbClienti[],3,FALSE)</f>
        <v>Piemonte</v>
      </c>
      <c r="G2878" t="str">
        <f>VLOOKUP(tbStoricoOrdini[[#This Row],[CLIENTE]],tbClienti[],7,FALSE)</f>
        <v>CD</v>
      </c>
      <c r="H2878" t="s">
        <v>61</v>
      </c>
      <c r="I2878" t="str">
        <f>IF(LEFT(tbStoricoOrdini[[#This Row],[ARTICOLO]],3) = "COG","COG",LEFT(tbStoricoOrdini[[#This Row],[ARTICOLO]],FIND(" ",tbStoricoOrdini[[#This Row],[ARTICOLO]])-1))</f>
        <v>KLM</v>
      </c>
      <c r="J2878" t="str">
        <f>MID(tbStoricoOrdini[[#This Row],[ARTICOLO]],FIND(" ",tbStoricoOrdini[[#This Row],[ARTICOLO]])+1,4)</f>
        <v>5000</v>
      </c>
      <c r="K2878" t="str">
        <f>IFERROR(RIGHT(tbStoricoOrdini[[#This Row],[ARTICOLO]],LEN(tbStoricoOrdini[[#This Row],[ARTICOLO]])-FIND(" ",tbStoricoOrdini[[#This Row],[ARTICOLO]],FIND(" ",tbStoricoOrdini[[#This Row],[ARTICOLO]]) +1)),"")</f>
        <v>Medium</v>
      </c>
      <c r="L2878" s="3">
        <f>VLOOKUP(tbStoricoOrdini[[#This Row],[ARTICOLO]],tbArticoli[],2,FALSE)</f>
        <v>150</v>
      </c>
      <c r="M2878" s="22">
        <f>tbStoricoOrdini[[#This Row],[IMPORTO]]/tbStoricoOrdini[[#This Row],[PREZZO]]</f>
        <v>26.426666666666666</v>
      </c>
      <c r="N2878" t="s">
        <v>6</v>
      </c>
      <c r="O2878" s="8">
        <f>VLOOKUP(tbStoricoOrdini[[#This Row],[AGENTE]],tbAgenti[],2,FALSE)</f>
        <v>7.4999999999999997E-2</v>
      </c>
      <c r="P2878" s="2">
        <v>3964</v>
      </c>
      <c r="Q2878" s="2">
        <f>tbStoricoOrdini[[#This Row],[IMPORTO]]*tbStoricoOrdini[[#This Row],[% COMM.]]</f>
        <v>297.3</v>
      </c>
      <c r="R2878" s="2">
        <f>tbStoricoOrdini[[#This Row],[TOT. COMM.]]+tbStoricoOrdini[[#This Row],[IMPORTO]]</f>
        <v>4261.3</v>
      </c>
    </row>
    <row r="2879" spans="1:18">
      <c r="A2879" s="1">
        <v>43922</v>
      </c>
      <c r="B2879" s="7">
        <f>MONTH(tbStoricoOrdini[[#This Row],[DATA]])</f>
        <v>4</v>
      </c>
      <c r="C2879" t="s">
        <v>2974</v>
      </c>
      <c r="D2879" t="str">
        <f>RIGHT(tbStoricoOrdini[[#This Row],[ORDINE]],4)</f>
        <v>2876</v>
      </c>
      <c r="E2879" t="s">
        <v>31</v>
      </c>
      <c r="F2879" t="str">
        <f>VLOOKUP(tbStoricoOrdini[[#This Row],[CLIENTE]],tbClienti[],3,FALSE)</f>
        <v>Piemonte</v>
      </c>
      <c r="G2879" t="str">
        <f>VLOOKUP(tbStoricoOrdini[[#This Row],[CLIENTE]],tbClienti[],7,FALSE)</f>
        <v>CD</v>
      </c>
      <c r="H2879" t="s">
        <v>61</v>
      </c>
      <c r="I2879" t="str">
        <f>IF(LEFT(tbStoricoOrdini[[#This Row],[ARTICOLO]],3) = "COG","COG",LEFT(tbStoricoOrdini[[#This Row],[ARTICOLO]],FIND(" ",tbStoricoOrdini[[#This Row],[ARTICOLO]])-1))</f>
        <v>KLM</v>
      </c>
      <c r="J2879" t="str">
        <f>MID(tbStoricoOrdini[[#This Row],[ARTICOLO]],FIND(" ",tbStoricoOrdini[[#This Row],[ARTICOLO]])+1,4)</f>
        <v>5000</v>
      </c>
      <c r="K2879" t="str">
        <f>IFERROR(RIGHT(tbStoricoOrdini[[#This Row],[ARTICOLO]],LEN(tbStoricoOrdini[[#This Row],[ARTICOLO]])-FIND(" ",tbStoricoOrdini[[#This Row],[ARTICOLO]],FIND(" ",tbStoricoOrdini[[#This Row],[ARTICOLO]]) +1)),"")</f>
        <v>Medium</v>
      </c>
      <c r="L2879" s="3">
        <f>VLOOKUP(tbStoricoOrdini[[#This Row],[ARTICOLO]],tbArticoli[],2,FALSE)</f>
        <v>150</v>
      </c>
      <c r="M2879" s="22">
        <f>tbStoricoOrdini[[#This Row],[IMPORTO]]/tbStoricoOrdini[[#This Row],[PREZZO]]</f>
        <v>294.44666666666666</v>
      </c>
      <c r="N2879" t="s">
        <v>9</v>
      </c>
      <c r="O2879" s="8">
        <f>VLOOKUP(tbStoricoOrdini[[#This Row],[AGENTE]],tbAgenti[],2,FALSE)</f>
        <v>0.05</v>
      </c>
      <c r="P2879" s="2">
        <v>44167</v>
      </c>
      <c r="Q2879" s="2">
        <f>tbStoricoOrdini[[#This Row],[IMPORTO]]*tbStoricoOrdini[[#This Row],[% COMM.]]</f>
        <v>2208.35</v>
      </c>
      <c r="R2879" s="2">
        <f>tbStoricoOrdini[[#This Row],[TOT. COMM.]]+tbStoricoOrdini[[#This Row],[IMPORTO]]</f>
        <v>46375.35</v>
      </c>
    </row>
    <row r="2880" spans="1:18">
      <c r="A2880" s="1">
        <v>43922</v>
      </c>
      <c r="B2880" s="7">
        <f>MONTH(tbStoricoOrdini[[#This Row],[DATA]])</f>
        <v>4</v>
      </c>
      <c r="C2880" t="s">
        <v>2975</v>
      </c>
      <c r="D2880" t="str">
        <f>RIGHT(tbStoricoOrdini[[#This Row],[ORDINE]],4)</f>
        <v>2877</v>
      </c>
      <c r="E2880" t="s">
        <v>31</v>
      </c>
      <c r="F2880" t="str">
        <f>VLOOKUP(tbStoricoOrdini[[#This Row],[CLIENTE]],tbClienti[],3,FALSE)</f>
        <v>Piemonte</v>
      </c>
      <c r="G2880" t="str">
        <f>VLOOKUP(tbStoricoOrdini[[#This Row],[CLIENTE]],tbClienti[],7,FALSE)</f>
        <v>CD</v>
      </c>
      <c r="H2880" t="s">
        <v>79</v>
      </c>
      <c r="I2880" t="str">
        <f>IF(LEFT(tbStoricoOrdini[[#This Row],[ARTICOLO]],3) = "COG","COG",LEFT(tbStoricoOrdini[[#This Row],[ARTICOLO]],FIND(" ",tbStoricoOrdini[[#This Row],[ARTICOLO]])-1))</f>
        <v>COG</v>
      </c>
      <c r="J2880" t="str">
        <f>MID(tbStoricoOrdini[[#This Row],[ARTICOLO]],FIND(" ",tbStoricoOrdini[[#This Row],[ARTICOLO]])+1,4)</f>
        <v>4000</v>
      </c>
      <c r="K2880" t="str">
        <f>IFERROR(RIGHT(tbStoricoOrdini[[#This Row],[ARTICOLO]],LEN(tbStoricoOrdini[[#This Row],[ARTICOLO]])-FIND(" ",tbStoricoOrdini[[#This Row],[ARTICOLO]],FIND(" ",tbStoricoOrdini[[#This Row],[ARTICOLO]]) +1)),"")</f>
        <v>Plus</v>
      </c>
      <c r="L2880" s="3">
        <f>VLOOKUP(tbStoricoOrdini[[#This Row],[ARTICOLO]],tbArticoli[],2,FALSE)</f>
        <v>240</v>
      </c>
      <c r="M2880" s="22">
        <f>tbStoricoOrdini[[#This Row],[IMPORTO]]/tbStoricoOrdini[[#This Row],[PREZZO]]</f>
        <v>0.23749999999999999</v>
      </c>
      <c r="N2880" t="s">
        <v>11</v>
      </c>
      <c r="O2880" s="8">
        <f>VLOOKUP(tbStoricoOrdini[[#This Row],[AGENTE]],tbAgenti[],2,FALSE)</f>
        <v>0.04</v>
      </c>
      <c r="P2880" s="2">
        <v>57</v>
      </c>
      <c r="Q2880" s="2">
        <f>tbStoricoOrdini[[#This Row],[IMPORTO]]*tbStoricoOrdini[[#This Row],[% COMM.]]</f>
        <v>2.2800000000000002</v>
      </c>
      <c r="R2880" s="2">
        <f>tbStoricoOrdini[[#This Row],[TOT. COMM.]]+tbStoricoOrdini[[#This Row],[IMPORTO]]</f>
        <v>59.28</v>
      </c>
    </row>
    <row r="2881" spans="1:18">
      <c r="A2881" s="1">
        <v>43922</v>
      </c>
      <c r="B2881" s="7">
        <f>MONTH(tbStoricoOrdini[[#This Row],[DATA]])</f>
        <v>4</v>
      </c>
      <c r="C2881" t="s">
        <v>2976</v>
      </c>
      <c r="D2881" t="str">
        <f>RIGHT(tbStoricoOrdini[[#This Row],[ORDINE]],4)</f>
        <v>2878</v>
      </c>
      <c r="E2881" t="s">
        <v>31</v>
      </c>
      <c r="F2881" t="str">
        <f>VLOOKUP(tbStoricoOrdini[[#This Row],[CLIENTE]],tbClienti[],3,FALSE)</f>
        <v>Piemonte</v>
      </c>
      <c r="G2881" t="str">
        <f>VLOOKUP(tbStoricoOrdini[[#This Row],[CLIENTE]],tbClienti[],7,FALSE)</f>
        <v>CD</v>
      </c>
      <c r="H2881" t="s">
        <v>79</v>
      </c>
      <c r="I2881" t="str">
        <f>IF(LEFT(tbStoricoOrdini[[#This Row],[ARTICOLO]],3) = "COG","COG",LEFT(tbStoricoOrdini[[#This Row],[ARTICOLO]],FIND(" ",tbStoricoOrdini[[#This Row],[ARTICOLO]])-1))</f>
        <v>COG</v>
      </c>
      <c r="J2881" t="str">
        <f>MID(tbStoricoOrdini[[#This Row],[ARTICOLO]],FIND(" ",tbStoricoOrdini[[#This Row],[ARTICOLO]])+1,4)</f>
        <v>4000</v>
      </c>
      <c r="K2881" t="str">
        <f>IFERROR(RIGHT(tbStoricoOrdini[[#This Row],[ARTICOLO]],LEN(tbStoricoOrdini[[#This Row],[ARTICOLO]])-FIND(" ",tbStoricoOrdini[[#This Row],[ARTICOLO]],FIND(" ",tbStoricoOrdini[[#This Row],[ARTICOLO]]) +1)),"")</f>
        <v>Plus</v>
      </c>
      <c r="L2881" s="3">
        <f>VLOOKUP(tbStoricoOrdini[[#This Row],[ARTICOLO]],tbArticoli[],2,FALSE)</f>
        <v>240</v>
      </c>
      <c r="M2881" s="22">
        <f>tbStoricoOrdini[[#This Row],[IMPORTO]]/tbStoricoOrdini[[#This Row],[PREZZO]]</f>
        <v>0.78333333333333333</v>
      </c>
      <c r="N2881" t="s">
        <v>9</v>
      </c>
      <c r="O2881" s="8">
        <f>VLOOKUP(tbStoricoOrdini[[#This Row],[AGENTE]],tbAgenti[],2,FALSE)</f>
        <v>0.05</v>
      </c>
      <c r="P2881" s="2">
        <v>188</v>
      </c>
      <c r="Q2881" s="2">
        <f>tbStoricoOrdini[[#This Row],[IMPORTO]]*tbStoricoOrdini[[#This Row],[% COMM.]]</f>
        <v>9.4</v>
      </c>
      <c r="R2881" s="2">
        <f>tbStoricoOrdini[[#This Row],[TOT. COMM.]]+tbStoricoOrdini[[#This Row],[IMPORTO]]</f>
        <v>197.4</v>
      </c>
    </row>
    <row r="2882" spans="1:18">
      <c r="A2882" s="1">
        <v>43922</v>
      </c>
      <c r="B2882" s="7">
        <f>MONTH(tbStoricoOrdini[[#This Row],[DATA]])</f>
        <v>4</v>
      </c>
      <c r="C2882" t="s">
        <v>2977</v>
      </c>
      <c r="D2882" t="str">
        <f>RIGHT(tbStoricoOrdini[[#This Row],[ORDINE]],4)</f>
        <v>2879</v>
      </c>
      <c r="E2882" t="s">
        <v>31</v>
      </c>
      <c r="F2882" t="str">
        <f>VLOOKUP(tbStoricoOrdini[[#This Row],[CLIENTE]],tbClienti[],3,FALSE)</f>
        <v>Piemonte</v>
      </c>
      <c r="G2882" t="str">
        <f>VLOOKUP(tbStoricoOrdini[[#This Row],[CLIENTE]],tbClienti[],7,FALSE)</f>
        <v>CD</v>
      </c>
      <c r="H2882" t="s">
        <v>63</v>
      </c>
      <c r="I2882" t="str">
        <f>IF(LEFT(tbStoricoOrdini[[#This Row],[ARTICOLO]],3) = "COG","COG",LEFT(tbStoricoOrdini[[#This Row],[ARTICOLO]],FIND(" ",tbStoricoOrdini[[#This Row],[ARTICOLO]])-1))</f>
        <v>KLM</v>
      </c>
      <c r="J2882" t="str">
        <f>MID(tbStoricoOrdini[[#This Row],[ARTICOLO]],FIND(" ",tbStoricoOrdini[[#This Row],[ARTICOLO]])+1,4)</f>
        <v>3000</v>
      </c>
      <c r="K2882" t="str">
        <f>IFERROR(RIGHT(tbStoricoOrdini[[#This Row],[ARTICOLO]],LEN(tbStoricoOrdini[[#This Row],[ARTICOLO]])-FIND(" ",tbStoricoOrdini[[#This Row],[ARTICOLO]],FIND(" ",tbStoricoOrdini[[#This Row],[ARTICOLO]]) +1)),"")</f>
        <v>Plus</v>
      </c>
      <c r="L2882" s="3">
        <f>VLOOKUP(tbStoricoOrdini[[#This Row],[ARTICOLO]],tbArticoli[],2,FALSE)</f>
        <v>145</v>
      </c>
      <c r="M2882" s="22">
        <f>tbStoricoOrdini[[#This Row],[IMPORTO]]/tbStoricoOrdini[[#This Row],[PREZZO]]</f>
        <v>66.048275862068962</v>
      </c>
      <c r="N2882" t="s">
        <v>39</v>
      </c>
      <c r="O2882" s="8">
        <f>VLOOKUP(tbStoricoOrdini[[#This Row],[AGENTE]],tbAgenti[],2,FALSE)</f>
        <v>0.05</v>
      </c>
      <c r="P2882" s="2">
        <v>9577</v>
      </c>
      <c r="Q2882" s="2">
        <f>tbStoricoOrdini[[#This Row],[IMPORTO]]*tbStoricoOrdini[[#This Row],[% COMM.]]</f>
        <v>478.85</v>
      </c>
      <c r="R2882" s="2">
        <f>tbStoricoOrdini[[#This Row],[TOT. COMM.]]+tbStoricoOrdini[[#This Row],[IMPORTO]]</f>
        <v>10055.85</v>
      </c>
    </row>
    <row r="2883" spans="1:18">
      <c r="A2883" s="1">
        <v>43922</v>
      </c>
      <c r="B2883" s="7">
        <f>MONTH(tbStoricoOrdini[[#This Row],[DATA]])</f>
        <v>4</v>
      </c>
      <c r="C2883" t="s">
        <v>2978</v>
      </c>
      <c r="D2883" t="str">
        <f>RIGHT(tbStoricoOrdini[[#This Row],[ORDINE]],4)</f>
        <v>2880</v>
      </c>
      <c r="E2883" t="s">
        <v>31</v>
      </c>
      <c r="F2883" t="str">
        <f>VLOOKUP(tbStoricoOrdini[[#This Row],[CLIENTE]],tbClienti[],3,FALSE)</f>
        <v>Piemonte</v>
      </c>
      <c r="G2883" t="str">
        <f>VLOOKUP(tbStoricoOrdini[[#This Row],[CLIENTE]],tbClienti[],7,FALSE)</f>
        <v>CD</v>
      </c>
      <c r="H2883" t="s">
        <v>63</v>
      </c>
      <c r="I2883" t="str">
        <f>IF(LEFT(tbStoricoOrdini[[#This Row],[ARTICOLO]],3) = "COG","COG",LEFT(tbStoricoOrdini[[#This Row],[ARTICOLO]],FIND(" ",tbStoricoOrdini[[#This Row],[ARTICOLO]])-1))</f>
        <v>KLM</v>
      </c>
      <c r="J2883" t="str">
        <f>MID(tbStoricoOrdini[[#This Row],[ARTICOLO]],FIND(" ",tbStoricoOrdini[[#This Row],[ARTICOLO]])+1,4)</f>
        <v>3000</v>
      </c>
      <c r="K2883" t="str">
        <f>IFERROR(RIGHT(tbStoricoOrdini[[#This Row],[ARTICOLO]],LEN(tbStoricoOrdini[[#This Row],[ARTICOLO]])-FIND(" ",tbStoricoOrdini[[#This Row],[ARTICOLO]],FIND(" ",tbStoricoOrdini[[#This Row],[ARTICOLO]]) +1)),"")</f>
        <v>Plus</v>
      </c>
      <c r="L2883" s="3">
        <f>VLOOKUP(tbStoricoOrdini[[#This Row],[ARTICOLO]],tbArticoli[],2,FALSE)</f>
        <v>145</v>
      </c>
      <c r="M2883" s="22">
        <f>tbStoricoOrdini[[#This Row],[IMPORTO]]/tbStoricoOrdini[[#This Row],[PREZZO]]</f>
        <v>45.006896551724139</v>
      </c>
      <c r="N2883" t="s">
        <v>11</v>
      </c>
      <c r="O2883" s="8">
        <f>VLOOKUP(tbStoricoOrdini[[#This Row],[AGENTE]],tbAgenti[],2,FALSE)</f>
        <v>0.04</v>
      </c>
      <c r="P2883" s="2">
        <v>6526</v>
      </c>
      <c r="Q2883" s="2">
        <f>tbStoricoOrdini[[#This Row],[IMPORTO]]*tbStoricoOrdini[[#This Row],[% COMM.]]</f>
        <v>261.04000000000002</v>
      </c>
      <c r="R2883" s="2">
        <f>tbStoricoOrdini[[#This Row],[TOT. COMM.]]+tbStoricoOrdini[[#This Row],[IMPORTO]]</f>
        <v>6787.04</v>
      </c>
    </row>
    <row r="2884" spans="1:18">
      <c r="A2884" s="1">
        <v>43922</v>
      </c>
      <c r="B2884" s="7">
        <f>MONTH(tbStoricoOrdini[[#This Row],[DATA]])</f>
        <v>4</v>
      </c>
      <c r="C2884" t="s">
        <v>2979</v>
      </c>
      <c r="D2884" t="str">
        <f>RIGHT(tbStoricoOrdini[[#This Row],[ORDINE]],4)</f>
        <v>2881</v>
      </c>
      <c r="E2884" t="s">
        <v>31</v>
      </c>
      <c r="F2884" t="str">
        <f>VLOOKUP(tbStoricoOrdini[[#This Row],[CLIENTE]],tbClienti[],3,FALSE)</f>
        <v>Piemonte</v>
      </c>
      <c r="G2884" t="str">
        <f>VLOOKUP(tbStoricoOrdini[[#This Row],[CLIENTE]],tbClienti[],7,FALSE)</f>
        <v>CD</v>
      </c>
      <c r="H2884" t="s">
        <v>63</v>
      </c>
      <c r="I2884" t="str">
        <f>IF(LEFT(tbStoricoOrdini[[#This Row],[ARTICOLO]],3) = "COG","COG",LEFT(tbStoricoOrdini[[#This Row],[ARTICOLO]],FIND(" ",tbStoricoOrdini[[#This Row],[ARTICOLO]])-1))</f>
        <v>KLM</v>
      </c>
      <c r="J2884" t="str">
        <f>MID(tbStoricoOrdini[[#This Row],[ARTICOLO]],FIND(" ",tbStoricoOrdini[[#This Row],[ARTICOLO]])+1,4)</f>
        <v>3000</v>
      </c>
      <c r="K2884" t="str">
        <f>IFERROR(RIGHT(tbStoricoOrdini[[#This Row],[ARTICOLO]],LEN(tbStoricoOrdini[[#This Row],[ARTICOLO]])-FIND(" ",tbStoricoOrdini[[#This Row],[ARTICOLO]],FIND(" ",tbStoricoOrdini[[#This Row],[ARTICOLO]]) +1)),"")</f>
        <v>Plus</v>
      </c>
      <c r="L2884" s="3">
        <f>VLOOKUP(tbStoricoOrdini[[#This Row],[ARTICOLO]],tbArticoli[],2,FALSE)</f>
        <v>145</v>
      </c>
      <c r="M2884" s="22">
        <f>tbStoricoOrdini[[#This Row],[IMPORTO]]/tbStoricoOrdini[[#This Row],[PREZZO]]</f>
        <v>135.99310344827586</v>
      </c>
      <c r="N2884" t="s">
        <v>19</v>
      </c>
      <c r="O2884" s="8">
        <f>VLOOKUP(tbStoricoOrdini[[#This Row],[AGENTE]],tbAgenti[],2,FALSE)</f>
        <v>0.05</v>
      </c>
      <c r="P2884" s="2">
        <v>19719</v>
      </c>
      <c r="Q2884" s="2">
        <f>tbStoricoOrdini[[#This Row],[IMPORTO]]*tbStoricoOrdini[[#This Row],[% COMM.]]</f>
        <v>985.95</v>
      </c>
      <c r="R2884" s="2">
        <f>tbStoricoOrdini[[#This Row],[TOT. COMM.]]+tbStoricoOrdini[[#This Row],[IMPORTO]]</f>
        <v>20704.95</v>
      </c>
    </row>
    <row r="2885" spans="1:18">
      <c r="A2885" s="1">
        <v>43922</v>
      </c>
      <c r="B2885" s="7">
        <f>MONTH(tbStoricoOrdini[[#This Row],[DATA]])</f>
        <v>4</v>
      </c>
      <c r="C2885" t="s">
        <v>2980</v>
      </c>
      <c r="D2885" t="str">
        <f>RIGHT(tbStoricoOrdini[[#This Row],[ORDINE]],4)</f>
        <v>2882</v>
      </c>
      <c r="E2885" t="s">
        <v>31</v>
      </c>
      <c r="F2885" t="str">
        <f>VLOOKUP(tbStoricoOrdini[[#This Row],[CLIENTE]],tbClienti[],3,FALSE)</f>
        <v>Piemonte</v>
      </c>
      <c r="G2885" t="str">
        <f>VLOOKUP(tbStoricoOrdini[[#This Row],[CLIENTE]],tbClienti[],7,FALSE)</f>
        <v>CD</v>
      </c>
      <c r="H2885" t="s">
        <v>63</v>
      </c>
      <c r="I2885" t="str">
        <f>IF(LEFT(tbStoricoOrdini[[#This Row],[ARTICOLO]],3) = "COG","COG",LEFT(tbStoricoOrdini[[#This Row],[ARTICOLO]],FIND(" ",tbStoricoOrdini[[#This Row],[ARTICOLO]])-1))</f>
        <v>KLM</v>
      </c>
      <c r="J2885" t="str">
        <f>MID(tbStoricoOrdini[[#This Row],[ARTICOLO]],FIND(" ",tbStoricoOrdini[[#This Row],[ARTICOLO]])+1,4)</f>
        <v>3000</v>
      </c>
      <c r="K2885" t="str">
        <f>IFERROR(RIGHT(tbStoricoOrdini[[#This Row],[ARTICOLO]],LEN(tbStoricoOrdini[[#This Row],[ARTICOLO]])-FIND(" ",tbStoricoOrdini[[#This Row],[ARTICOLO]],FIND(" ",tbStoricoOrdini[[#This Row],[ARTICOLO]]) +1)),"")</f>
        <v>Plus</v>
      </c>
      <c r="L2885" s="3">
        <f>VLOOKUP(tbStoricoOrdini[[#This Row],[ARTICOLO]],tbArticoli[],2,FALSE)</f>
        <v>145</v>
      </c>
      <c r="M2885" s="22">
        <f>tbStoricoOrdini[[#This Row],[IMPORTO]]/tbStoricoOrdini[[#This Row],[PREZZO]]</f>
        <v>176.05517241379312</v>
      </c>
      <c r="N2885" t="s">
        <v>15</v>
      </c>
      <c r="O2885" s="8">
        <f>VLOOKUP(tbStoricoOrdini[[#This Row],[AGENTE]],tbAgenti[],2,FALSE)</f>
        <v>0.08</v>
      </c>
      <c r="P2885" s="2">
        <v>25528</v>
      </c>
      <c r="Q2885" s="2">
        <f>tbStoricoOrdini[[#This Row],[IMPORTO]]*tbStoricoOrdini[[#This Row],[% COMM.]]</f>
        <v>2042.24</v>
      </c>
      <c r="R2885" s="2">
        <f>tbStoricoOrdini[[#This Row],[TOT. COMM.]]+tbStoricoOrdini[[#This Row],[IMPORTO]]</f>
        <v>27570.240000000002</v>
      </c>
    </row>
    <row r="2886" spans="1:18">
      <c r="A2886" s="1">
        <v>43922</v>
      </c>
      <c r="B2886" s="7">
        <f>MONTH(tbStoricoOrdini[[#This Row],[DATA]])</f>
        <v>4</v>
      </c>
      <c r="C2886" t="s">
        <v>2981</v>
      </c>
      <c r="D2886" t="str">
        <f>RIGHT(tbStoricoOrdini[[#This Row],[ORDINE]],4)</f>
        <v>2883</v>
      </c>
      <c r="E2886" t="s">
        <v>31</v>
      </c>
      <c r="F2886" t="str">
        <f>VLOOKUP(tbStoricoOrdini[[#This Row],[CLIENTE]],tbClienti[],3,FALSE)</f>
        <v>Piemonte</v>
      </c>
      <c r="G2886" t="str">
        <f>VLOOKUP(tbStoricoOrdini[[#This Row],[CLIENTE]],tbClienti[],7,FALSE)</f>
        <v>CD</v>
      </c>
      <c r="H2886" t="s">
        <v>63</v>
      </c>
      <c r="I2886" t="str">
        <f>IF(LEFT(tbStoricoOrdini[[#This Row],[ARTICOLO]],3) = "COG","COG",LEFT(tbStoricoOrdini[[#This Row],[ARTICOLO]],FIND(" ",tbStoricoOrdini[[#This Row],[ARTICOLO]])-1))</f>
        <v>KLM</v>
      </c>
      <c r="J2886" t="str">
        <f>MID(tbStoricoOrdini[[#This Row],[ARTICOLO]],FIND(" ",tbStoricoOrdini[[#This Row],[ARTICOLO]])+1,4)</f>
        <v>3000</v>
      </c>
      <c r="K2886" t="str">
        <f>IFERROR(RIGHT(tbStoricoOrdini[[#This Row],[ARTICOLO]],LEN(tbStoricoOrdini[[#This Row],[ARTICOLO]])-FIND(" ",tbStoricoOrdini[[#This Row],[ARTICOLO]],FIND(" ",tbStoricoOrdini[[#This Row],[ARTICOLO]]) +1)),"")</f>
        <v>Plus</v>
      </c>
      <c r="L2886" s="3">
        <f>VLOOKUP(tbStoricoOrdini[[#This Row],[ARTICOLO]],tbArticoli[],2,FALSE)</f>
        <v>145</v>
      </c>
      <c r="M2886" s="22">
        <f>tbStoricoOrdini[[#This Row],[IMPORTO]]/tbStoricoOrdini[[#This Row],[PREZZO]]</f>
        <v>55.248275862068965</v>
      </c>
      <c r="N2886" t="s">
        <v>7</v>
      </c>
      <c r="O2886" s="8">
        <f>VLOOKUP(tbStoricoOrdini[[#This Row],[AGENTE]],tbAgenti[],2,FALSE)</f>
        <v>0.03</v>
      </c>
      <c r="P2886" s="2">
        <v>8011</v>
      </c>
      <c r="Q2886" s="2">
        <f>tbStoricoOrdini[[#This Row],[IMPORTO]]*tbStoricoOrdini[[#This Row],[% COMM.]]</f>
        <v>240.32999999999998</v>
      </c>
      <c r="R2886" s="2">
        <f>tbStoricoOrdini[[#This Row],[TOT. COMM.]]+tbStoricoOrdini[[#This Row],[IMPORTO]]</f>
        <v>8251.33</v>
      </c>
    </row>
    <row r="2887" spans="1:18">
      <c r="A2887" s="1">
        <v>43922</v>
      </c>
      <c r="B2887" s="7">
        <f>MONTH(tbStoricoOrdini[[#This Row],[DATA]])</f>
        <v>4</v>
      </c>
      <c r="C2887" t="s">
        <v>2982</v>
      </c>
      <c r="D2887" t="str">
        <f>RIGHT(tbStoricoOrdini[[#This Row],[ORDINE]],4)</f>
        <v>2884</v>
      </c>
      <c r="E2887" t="s">
        <v>31</v>
      </c>
      <c r="F2887" t="str">
        <f>VLOOKUP(tbStoricoOrdini[[#This Row],[CLIENTE]],tbClienti[],3,FALSE)</f>
        <v>Piemonte</v>
      </c>
      <c r="G2887" t="str">
        <f>VLOOKUP(tbStoricoOrdini[[#This Row],[CLIENTE]],tbClienti[],7,FALSE)</f>
        <v>CD</v>
      </c>
      <c r="H2887" t="s">
        <v>63</v>
      </c>
      <c r="I2887" t="str">
        <f>IF(LEFT(tbStoricoOrdini[[#This Row],[ARTICOLO]],3) = "COG","COG",LEFT(tbStoricoOrdini[[#This Row],[ARTICOLO]],FIND(" ",tbStoricoOrdini[[#This Row],[ARTICOLO]])-1))</f>
        <v>KLM</v>
      </c>
      <c r="J2887" t="str">
        <f>MID(tbStoricoOrdini[[#This Row],[ARTICOLO]],FIND(" ",tbStoricoOrdini[[#This Row],[ARTICOLO]])+1,4)</f>
        <v>3000</v>
      </c>
      <c r="K2887" t="str">
        <f>IFERROR(RIGHT(tbStoricoOrdini[[#This Row],[ARTICOLO]],LEN(tbStoricoOrdini[[#This Row],[ARTICOLO]])-FIND(" ",tbStoricoOrdini[[#This Row],[ARTICOLO]],FIND(" ",tbStoricoOrdini[[#This Row],[ARTICOLO]]) +1)),"")</f>
        <v>Plus</v>
      </c>
      <c r="L2887" s="3">
        <f>VLOOKUP(tbStoricoOrdini[[#This Row],[ARTICOLO]],tbArticoli[],2,FALSE)</f>
        <v>145</v>
      </c>
      <c r="M2887" s="22">
        <f>tbStoricoOrdini[[#This Row],[IMPORTO]]/tbStoricoOrdini[[#This Row],[PREZZO]]</f>
        <v>37.606896551724141</v>
      </c>
      <c r="N2887" t="s">
        <v>18</v>
      </c>
      <c r="O2887" s="8">
        <f>VLOOKUP(tbStoricoOrdini[[#This Row],[AGENTE]],tbAgenti[],2,FALSE)</f>
        <v>0.03</v>
      </c>
      <c r="P2887" s="2">
        <v>5453</v>
      </c>
      <c r="Q2887" s="2">
        <f>tbStoricoOrdini[[#This Row],[IMPORTO]]*tbStoricoOrdini[[#This Row],[% COMM.]]</f>
        <v>163.59</v>
      </c>
      <c r="R2887" s="2">
        <f>tbStoricoOrdini[[#This Row],[TOT. COMM.]]+tbStoricoOrdini[[#This Row],[IMPORTO]]</f>
        <v>5616.59</v>
      </c>
    </row>
    <row r="2888" spans="1:18">
      <c r="A2888" s="1">
        <v>43922</v>
      </c>
      <c r="B2888" s="7">
        <f>MONTH(tbStoricoOrdini[[#This Row],[DATA]])</f>
        <v>4</v>
      </c>
      <c r="C2888" t="s">
        <v>2983</v>
      </c>
      <c r="D2888" t="str">
        <f>RIGHT(tbStoricoOrdini[[#This Row],[ORDINE]],4)</f>
        <v>2885</v>
      </c>
      <c r="E2888" t="s">
        <v>31</v>
      </c>
      <c r="F2888" t="str">
        <f>VLOOKUP(tbStoricoOrdini[[#This Row],[CLIENTE]],tbClienti[],3,FALSE)</f>
        <v>Piemonte</v>
      </c>
      <c r="G2888" t="str">
        <f>VLOOKUP(tbStoricoOrdini[[#This Row],[CLIENTE]],tbClienti[],7,FALSE)</f>
        <v>CD</v>
      </c>
      <c r="H2888" t="s">
        <v>63</v>
      </c>
      <c r="I2888" t="str">
        <f>IF(LEFT(tbStoricoOrdini[[#This Row],[ARTICOLO]],3) = "COG","COG",LEFT(tbStoricoOrdini[[#This Row],[ARTICOLO]],FIND(" ",tbStoricoOrdini[[#This Row],[ARTICOLO]])-1))</f>
        <v>KLM</v>
      </c>
      <c r="J2888" t="str">
        <f>MID(tbStoricoOrdini[[#This Row],[ARTICOLO]],FIND(" ",tbStoricoOrdini[[#This Row],[ARTICOLO]])+1,4)</f>
        <v>3000</v>
      </c>
      <c r="K2888" t="str">
        <f>IFERROR(RIGHT(tbStoricoOrdini[[#This Row],[ARTICOLO]],LEN(tbStoricoOrdini[[#This Row],[ARTICOLO]])-FIND(" ",tbStoricoOrdini[[#This Row],[ARTICOLO]],FIND(" ",tbStoricoOrdini[[#This Row],[ARTICOLO]]) +1)),"")</f>
        <v>Plus</v>
      </c>
      <c r="L2888" s="3">
        <f>VLOOKUP(tbStoricoOrdini[[#This Row],[ARTICOLO]],tbArticoli[],2,FALSE)</f>
        <v>145</v>
      </c>
      <c r="M2888" s="22">
        <f>tbStoricoOrdini[[#This Row],[IMPORTO]]/tbStoricoOrdini[[#This Row],[PREZZO]]</f>
        <v>4.1517241379310343</v>
      </c>
      <c r="N2888" t="s">
        <v>13</v>
      </c>
      <c r="O2888" s="8">
        <f>VLOOKUP(tbStoricoOrdini[[#This Row],[AGENTE]],tbAgenti[],2,FALSE)</f>
        <v>0.1</v>
      </c>
      <c r="P2888" s="2">
        <v>602</v>
      </c>
      <c r="Q2888" s="2">
        <f>tbStoricoOrdini[[#This Row],[IMPORTO]]*tbStoricoOrdini[[#This Row],[% COMM.]]</f>
        <v>60.2</v>
      </c>
      <c r="R2888" s="2">
        <f>tbStoricoOrdini[[#This Row],[TOT. COMM.]]+tbStoricoOrdini[[#This Row],[IMPORTO]]</f>
        <v>662.2</v>
      </c>
    </row>
    <row r="2889" spans="1:18">
      <c r="A2889" s="1">
        <v>43922</v>
      </c>
      <c r="B2889" s="7">
        <f>MONTH(tbStoricoOrdini[[#This Row],[DATA]])</f>
        <v>4</v>
      </c>
      <c r="C2889" t="s">
        <v>2984</v>
      </c>
      <c r="D2889" t="str">
        <f>RIGHT(tbStoricoOrdini[[#This Row],[ORDINE]],4)</f>
        <v>2886</v>
      </c>
      <c r="E2889" t="s">
        <v>31</v>
      </c>
      <c r="F2889" t="str">
        <f>VLOOKUP(tbStoricoOrdini[[#This Row],[CLIENTE]],tbClienti[],3,FALSE)</f>
        <v>Piemonte</v>
      </c>
      <c r="G2889" t="str">
        <f>VLOOKUP(tbStoricoOrdini[[#This Row],[CLIENTE]],tbClienti[],7,FALSE)</f>
        <v>CD</v>
      </c>
      <c r="H2889" t="s">
        <v>63</v>
      </c>
      <c r="I2889" t="str">
        <f>IF(LEFT(tbStoricoOrdini[[#This Row],[ARTICOLO]],3) = "COG","COG",LEFT(tbStoricoOrdini[[#This Row],[ARTICOLO]],FIND(" ",tbStoricoOrdini[[#This Row],[ARTICOLO]])-1))</f>
        <v>KLM</v>
      </c>
      <c r="J2889" t="str">
        <f>MID(tbStoricoOrdini[[#This Row],[ARTICOLO]],FIND(" ",tbStoricoOrdini[[#This Row],[ARTICOLO]])+1,4)</f>
        <v>3000</v>
      </c>
      <c r="K2889" t="str">
        <f>IFERROR(RIGHT(tbStoricoOrdini[[#This Row],[ARTICOLO]],LEN(tbStoricoOrdini[[#This Row],[ARTICOLO]])-FIND(" ",tbStoricoOrdini[[#This Row],[ARTICOLO]],FIND(" ",tbStoricoOrdini[[#This Row],[ARTICOLO]]) +1)),"")</f>
        <v>Plus</v>
      </c>
      <c r="L2889" s="3">
        <f>VLOOKUP(tbStoricoOrdini[[#This Row],[ARTICOLO]],tbArticoli[],2,FALSE)</f>
        <v>145</v>
      </c>
      <c r="M2889" s="22">
        <f>tbStoricoOrdini[[#This Row],[IMPORTO]]/tbStoricoOrdini[[#This Row],[PREZZO]]</f>
        <v>55.834482758620688</v>
      </c>
      <c r="N2889" t="s">
        <v>6</v>
      </c>
      <c r="O2889" s="8">
        <f>VLOOKUP(tbStoricoOrdini[[#This Row],[AGENTE]],tbAgenti[],2,FALSE)</f>
        <v>7.4999999999999997E-2</v>
      </c>
      <c r="P2889" s="2">
        <v>8096</v>
      </c>
      <c r="Q2889" s="2">
        <f>tbStoricoOrdini[[#This Row],[IMPORTO]]*tbStoricoOrdini[[#This Row],[% COMM.]]</f>
        <v>607.19999999999993</v>
      </c>
      <c r="R2889" s="2">
        <f>tbStoricoOrdini[[#This Row],[TOT. COMM.]]+tbStoricoOrdini[[#This Row],[IMPORTO]]</f>
        <v>8703.2000000000007</v>
      </c>
    </row>
    <row r="2890" spans="1:18">
      <c r="A2890" s="1">
        <v>43922</v>
      </c>
      <c r="B2890" s="7">
        <f>MONTH(tbStoricoOrdini[[#This Row],[DATA]])</f>
        <v>4</v>
      </c>
      <c r="C2890" t="s">
        <v>2985</v>
      </c>
      <c r="D2890" t="str">
        <f>RIGHT(tbStoricoOrdini[[#This Row],[ORDINE]],4)</f>
        <v>2887</v>
      </c>
      <c r="E2890" t="s">
        <v>31</v>
      </c>
      <c r="F2890" t="str">
        <f>VLOOKUP(tbStoricoOrdini[[#This Row],[CLIENTE]],tbClienti[],3,FALSE)</f>
        <v>Piemonte</v>
      </c>
      <c r="G2890" t="str">
        <f>VLOOKUP(tbStoricoOrdini[[#This Row],[CLIENTE]],tbClienti[],7,FALSE)</f>
        <v>CD</v>
      </c>
      <c r="H2890" t="s">
        <v>63</v>
      </c>
      <c r="I2890" t="str">
        <f>IF(LEFT(tbStoricoOrdini[[#This Row],[ARTICOLO]],3) = "COG","COG",LEFT(tbStoricoOrdini[[#This Row],[ARTICOLO]],FIND(" ",tbStoricoOrdini[[#This Row],[ARTICOLO]])-1))</f>
        <v>KLM</v>
      </c>
      <c r="J2890" t="str">
        <f>MID(tbStoricoOrdini[[#This Row],[ARTICOLO]],FIND(" ",tbStoricoOrdini[[#This Row],[ARTICOLO]])+1,4)</f>
        <v>3000</v>
      </c>
      <c r="K2890" t="str">
        <f>IFERROR(RIGHT(tbStoricoOrdini[[#This Row],[ARTICOLO]],LEN(tbStoricoOrdini[[#This Row],[ARTICOLO]])-FIND(" ",tbStoricoOrdini[[#This Row],[ARTICOLO]],FIND(" ",tbStoricoOrdini[[#This Row],[ARTICOLO]]) +1)),"")</f>
        <v>Plus</v>
      </c>
      <c r="L2890" s="3">
        <f>VLOOKUP(tbStoricoOrdini[[#This Row],[ARTICOLO]],tbArticoli[],2,FALSE)</f>
        <v>145</v>
      </c>
      <c r="M2890" s="22">
        <f>tbStoricoOrdini[[#This Row],[IMPORTO]]/tbStoricoOrdini[[#This Row],[PREZZO]]</f>
        <v>539.18620689655177</v>
      </c>
      <c r="N2890" t="s">
        <v>9</v>
      </c>
      <c r="O2890" s="8">
        <f>VLOOKUP(tbStoricoOrdini[[#This Row],[AGENTE]],tbAgenti[],2,FALSE)</f>
        <v>0.05</v>
      </c>
      <c r="P2890" s="2">
        <v>78182</v>
      </c>
      <c r="Q2890" s="2">
        <f>tbStoricoOrdini[[#This Row],[IMPORTO]]*tbStoricoOrdini[[#This Row],[% COMM.]]</f>
        <v>3909.1000000000004</v>
      </c>
      <c r="R2890" s="2">
        <f>tbStoricoOrdini[[#This Row],[TOT. COMM.]]+tbStoricoOrdini[[#This Row],[IMPORTO]]</f>
        <v>82091.100000000006</v>
      </c>
    </row>
    <row r="2891" spans="1:18">
      <c r="A2891" s="1">
        <v>43922</v>
      </c>
      <c r="B2891" s="7">
        <f>MONTH(tbStoricoOrdini[[#This Row],[DATA]])</f>
        <v>4</v>
      </c>
      <c r="C2891" t="s">
        <v>2986</v>
      </c>
      <c r="D2891" t="str">
        <f>RIGHT(tbStoricoOrdini[[#This Row],[ORDINE]],4)</f>
        <v>2888</v>
      </c>
      <c r="E2891" t="s">
        <v>31</v>
      </c>
      <c r="F2891" t="str">
        <f>VLOOKUP(tbStoricoOrdini[[#This Row],[CLIENTE]],tbClienti[],3,FALSE)</f>
        <v>Piemonte</v>
      </c>
      <c r="G2891" t="str">
        <f>VLOOKUP(tbStoricoOrdini[[#This Row],[CLIENTE]],tbClienti[],7,FALSE)</f>
        <v>CD</v>
      </c>
      <c r="H2891" t="s">
        <v>65</v>
      </c>
      <c r="I2891" t="str">
        <f>IF(LEFT(tbStoricoOrdini[[#This Row],[ARTICOLO]],3) = "COG","COG",LEFT(tbStoricoOrdini[[#This Row],[ARTICOLO]],FIND(" ",tbStoricoOrdini[[#This Row],[ARTICOLO]])-1))</f>
        <v>GKLM</v>
      </c>
      <c r="J2891" t="str">
        <f>MID(tbStoricoOrdini[[#This Row],[ARTICOLO]],FIND(" ",tbStoricoOrdini[[#This Row],[ARTICOLO]])+1,4)</f>
        <v>5000</v>
      </c>
      <c r="K2891" t="str">
        <f>IFERROR(RIGHT(tbStoricoOrdini[[#This Row],[ARTICOLO]],LEN(tbStoricoOrdini[[#This Row],[ARTICOLO]])-FIND(" ",tbStoricoOrdini[[#This Row],[ARTICOLO]],FIND(" ",tbStoricoOrdini[[#This Row],[ARTICOLO]]) +1)),"")</f>
        <v/>
      </c>
      <c r="L2891" s="3">
        <f>VLOOKUP(tbStoricoOrdini[[#This Row],[ARTICOLO]],tbArticoli[],2,FALSE)</f>
        <v>75</v>
      </c>
      <c r="M2891" s="22">
        <f>tbStoricoOrdini[[#This Row],[IMPORTO]]/tbStoricoOrdini[[#This Row],[PREZZO]]</f>
        <v>0.26666666666666666</v>
      </c>
      <c r="N2891" t="s">
        <v>18</v>
      </c>
      <c r="O2891" s="8">
        <f>VLOOKUP(tbStoricoOrdini[[#This Row],[AGENTE]],tbAgenti[],2,FALSE)</f>
        <v>0.03</v>
      </c>
      <c r="P2891" s="2">
        <v>20</v>
      </c>
      <c r="Q2891" s="2">
        <f>tbStoricoOrdini[[#This Row],[IMPORTO]]*tbStoricoOrdini[[#This Row],[% COMM.]]</f>
        <v>0.6</v>
      </c>
      <c r="R2891" s="2">
        <f>tbStoricoOrdini[[#This Row],[TOT. COMM.]]+tbStoricoOrdini[[#This Row],[IMPORTO]]</f>
        <v>20.6</v>
      </c>
    </row>
    <row r="2892" spans="1:18">
      <c r="A2892" s="1">
        <v>43922</v>
      </c>
      <c r="B2892" s="7">
        <f>MONTH(tbStoricoOrdini[[#This Row],[DATA]])</f>
        <v>4</v>
      </c>
      <c r="C2892" t="s">
        <v>2987</v>
      </c>
      <c r="D2892" t="str">
        <f>RIGHT(tbStoricoOrdini[[#This Row],[ORDINE]],4)</f>
        <v>2889</v>
      </c>
      <c r="E2892" t="s">
        <v>31</v>
      </c>
      <c r="F2892" t="str">
        <f>VLOOKUP(tbStoricoOrdini[[#This Row],[CLIENTE]],tbClienti[],3,FALSE)</f>
        <v>Piemonte</v>
      </c>
      <c r="G2892" t="str">
        <f>VLOOKUP(tbStoricoOrdini[[#This Row],[CLIENTE]],tbClienti[],7,FALSE)</f>
        <v>CD</v>
      </c>
      <c r="H2892" t="s">
        <v>66</v>
      </c>
      <c r="I2892" t="str">
        <f>IF(LEFT(tbStoricoOrdini[[#This Row],[ARTICOLO]],3) = "COG","COG",LEFT(tbStoricoOrdini[[#This Row],[ARTICOLO]],FIND(" ",tbStoricoOrdini[[#This Row],[ARTICOLO]])-1))</f>
        <v>BAG</v>
      </c>
      <c r="J2892" t="str">
        <f>MID(tbStoricoOrdini[[#This Row],[ARTICOLO]],FIND(" ",tbStoricoOrdini[[#This Row],[ARTICOLO]])+1,4)</f>
        <v>2500</v>
      </c>
      <c r="K2892" t="str">
        <f>IFERROR(RIGHT(tbStoricoOrdini[[#This Row],[ARTICOLO]],LEN(tbStoricoOrdini[[#This Row],[ARTICOLO]])-FIND(" ",tbStoricoOrdini[[#This Row],[ARTICOLO]],FIND(" ",tbStoricoOrdini[[#This Row],[ARTICOLO]]) +1)),"")</f>
        <v>Plus</v>
      </c>
      <c r="L2892" s="3">
        <f>VLOOKUP(tbStoricoOrdini[[#This Row],[ARTICOLO]],tbArticoli[],2,FALSE)</f>
        <v>220</v>
      </c>
      <c r="M2892" s="22">
        <f>tbStoricoOrdini[[#This Row],[IMPORTO]]/tbStoricoOrdini[[#This Row],[PREZZO]]</f>
        <v>0.71818181818181814</v>
      </c>
      <c r="N2892" t="s">
        <v>39</v>
      </c>
      <c r="O2892" s="8">
        <f>VLOOKUP(tbStoricoOrdini[[#This Row],[AGENTE]],tbAgenti[],2,FALSE)</f>
        <v>0.05</v>
      </c>
      <c r="P2892" s="2">
        <v>158</v>
      </c>
      <c r="Q2892" s="2">
        <f>tbStoricoOrdini[[#This Row],[IMPORTO]]*tbStoricoOrdini[[#This Row],[% COMM.]]</f>
        <v>7.9</v>
      </c>
      <c r="R2892" s="2">
        <f>tbStoricoOrdini[[#This Row],[TOT. COMM.]]+tbStoricoOrdini[[#This Row],[IMPORTO]]</f>
        <v>165.9</v>
      </c>
    </row>
    <row r="2893" spans="1:18">
      <c r="A2893" s="1">
        <v>43922</v>
      </c>
      <c r="B2893" s="7">
        <f>MONTH(tbStoricoOrdini[[#This Row],[DATA]])</f>
        <v>4</v>
      </c>
      <c r="C2893" t="s">
        <v>2988</v>
      </c>
      <c r="D2893" t="str">
        <f>RIGHT(tbStoricoOrdini[[#This Row],[ORDINE]],4)</f>
        <v>2890</v>
      </c>
      <c r="E2893" t="s">
        <v>31</v>
      </c>
      <c r="F2893" t="str">
        <f>VLOOKUP(tbStoricoOrdini[[#This Row],[CLIENTE]],tbClienti[],3,FALSE)</f>
        <v>Piemonte</v>
      </c>
      <c r="G2893" t="str">
        <f>VLOOKUP(tbStoricoOrdini[[#This Row],[CLIENTE]],tbClienti[],7,FALSE)</f>
        <v>CD</v>
      </c>
      <c r="H2893" t="s">
        <v>66</v>
      </c>
      <c r="I2893" t="str">
        <f>IF(LEFT(tbStoricoOrdini[[#This Row],[ARTICOLO]],3) = "COG","COG",LEFT(tbStoricoOrdini[[#This Row],[ARTICOLO]],FIND(" ",tbStoricoOrdini[[#This Row],[ARTICOLO]])-1))</f>
        <v>BAG</v>
      </c>
      <c r="J2893" t="str">
        <f>MID(tbStoricoOrdini[[#This Row],[ARTICOLO]],FIND(" ",tbStoricoOrdini[[#This Row],[ARTICOLO]])+1,4)</f>
        <v>2500</v>
      </c>
      <c r="K2893" t="str">
        <f>IFERROR(RIGHT(tbStoricoOrdini[[#This Row],[ARTICOLO]],LEN(tbStoricoOrdini[[#This Row],[ARTICOLO]])-FIND(" ",tbStoricoOrdini[[#This Row],[ARTICOLO]],FIND(" ",tbStoricoOrdini[[#This Row],[ARTICOLO]]) +1)),"")</f>
        <v>Plus</v>
      </c>
      <c r="L2893" s="3">
        <f>VLOOKUP(tbStoricoOrdini[[#This Row],[ARTICOLO]],tbArticoli[],2,FALSE)</f>
        <v>220</v>
      </c>
      <c r="M2893" s="22">
        <f>tbStoricoOrdini[[#This Row],[IMPORTO]]/tbStoricoOrdini[[#This Row],[PREZZO]]</f>
        <v>0.1409090909090909</v>
      </c>
      <c r="N2893" t="s">
        <v>11</v>
      </c>
      <c r="O2893" s="8">
        <f>VLOOKUP(tbStoricoOrdini[[#This Row],[AGENTE]],tbAgenti[],2,FALSE)</f>
        <v>0.04</v>
      </c>
      <c r="P2893" s="2">
        <v>31</v>
      </c>
      <c r="Q2893" s="2">
        <f>tbStoricoOrdini[[#This Row],[IMPORTO]]*tbStoricoOrdini[[#This Row],[% COMM.]]</f>
        <v>1.24</v>
      </c>
      <c r="R2893" s="2">
        <f>tbStoricoOrdini[[#This Row],[TOT. COMM.]]+tbStoricoOrdini[[#This Row],[IMPORTO]]</f>
        <v>32.24</v>
      </c>
    </row>
    <row r="2894" spans="1:18">
      <c r="A2894" s="1">
        <v>43922</v>
      </c>
      <c r="B2894" s="7">
        <f>MONTH(tbStoricoOrdini[[#This Row],[DATA]])</f>
        <v>4</v>
      </c>
      <c r="C2894" t="s">
        <v>2989</v>
      </c>
      <c r="D2894" t="str">
        <f>RIGHT(tbStoricoOrdini[[#This Row],[ORDINE]],4)</f>
        <v>2891</v>
      </c>
      <c r="E2894" t="s">
        <v>31</v>
      </c>
      <c r="F2894" t="str">
        <f>VLOOKUP(tbStoricoOrdini[[#This Row],[CLIENTE]],tbClienti[],3,FALSE)</f>
        <v>Piemonte</v>
      </c>
      <c r="G2894" t="str">
        <f>VLOOKUP(tbStoricoOrdini[[#This Row],[CLIENTE]],tbClienti[],7,FALSE)</f>
        <v>CD</v>
      </c>
      <c r="H2894" t="s">
        <v>66</v>
      </c>
      <c r="I2894" t="str">
        <f>IF(LEFT(tbStoricoOrdini[[#This Row],[ARTICOLO]],3) = "COG","COG",LEFT(tbStoricoOrdini[[#This Row],[ARTICOLO]],FIND(" ",tbStoricoOrdini[[#This Row],[ARTICOLO]])-1))</f>
        <v>BAG</v>
      </c>
      <c r="J2894" t="str">
        <f>MID(tbStoricoOrdini[[#This Row],[ARTICOLO]],FIND(" ",tbStoricoOrdini[[#This Row],[ARTICOLO]])+1,4)</f>
        <v>2500</v>
      </c>
      <c r="K2894" t="str">
        <f>IFERROR(RIGHT(tbStoricoOrdini[[#This Row],[ARTICOLO]],LEN(tbStoricoOrdini[[#This Row],[ARTICOLO]])-FIND(" ",tbStoricoOrdini[[#This Row],[ARTICOLO]],FIND(" ",tbStoricoOrdini[[#This Row],[ARTICOLO]]) +1)),"")</f>
        <v>Plus</v>
      </c>
      <c r="L2894" s="3">
        <f>VLOOKUP(tbStoricoOrdini[[#This Row],[ARTICOLO]],tbArticoli[],2,FALSE)</f>
        <v>220</v>
      </c>
      <c r="M2894" s="22">
        <f>tbStoricoOrdini[[#This Row],[IMPORTO]]/tbStoricoOrdini[[#This Row],[PREZZO]]</f>
        <v>0.57272727272727275</v>
      </c>
      <c r="N2894" t="s">
        <v>19</v>
      </c>
      <c r="O2894" s="8">
        <f>VLOOKUP(tbStoricoOrdini[[#This Row],[AGENTE]],tbAgenti[],2,FALSE)</f>
        <v>0.05</v>
      </c>
      <c r="P2894" s="2">
        <v>126</v>
      </c>
      <c r="Q2894" s="2">
        <f>tbStoricoOrdini[[#This Row],[IMPORTO]]*tbStoricoOrdini[[#This Row],[% COMM.]]</f>
        <v>6.3000000000000007</v>
      </c>
      <c r="R2894" s="2">
        <f>tbStoricoOrdini[[#This Row],[TOT. COMM.]]+tbStoricoOrdini[[#This Row],[IMPORTO]]</f>
        <v>132.30000000000001</v>
      </c>
    </row>
    <row r="2895" spans="1:18">
      <c r="A2895" s="1">
        <v>43922</v>
      </c>
      <c r="B2895" s="7">
        <f>MONTH(tbStoricoOrdini[[#This Row],[DATA]])</f>
        <v>4</v>
      </c>
      <c r="C2895" t="s">
        <v>2990</v>
      </c>
      <c r="D2895" t="str">
        <f>RIGHT(tbStoricoOrdini[[#This Row],[ORDINE]],4)</f>
        <v>2892</v>
      </c>
      <c r="E2895" t="s">
        <v>31</v>
      </c>
      <c r="F2895" t="str">
        <f>VLOOKUP(tbStoricoOrdini[[#This Row],[CLIENTE]],tbClienti[],3,FALSE)</f>
        <v>Piemonte</v>
      </c>
      <c r="G2895" t="str">
        <f>VLOOKUP(tbStoricoOrdini[[#This Row],[CLIENTE]],tbClienti[],7,FALSE)</f>
        <v>CD</v>
      </c>
      <c r="H2895" t="s">
        <v>66</v>
      </c>
      <c r="I2895" t="str">
        <f>IF(LEFT(tbStoricoOrdini[[#This Row],[ARTICOLO]],3) = "COG","COG",LEFT(tbStoricoOrdini[[#This Row],[ARTICOLO]],FIND(" ",tbStoricoOrdini[[#This Row],[ARTICOLO]])-1))</f>
        <v>BAG</v>
      </c>
      <c r="J2895" t="str">
        <f>MID(tbStoricoOrdini[[#This Row],[ARTICOLO]],FIND(" ",tbStoricoOrdini[[#This Row],[ARTICOLO]])+1,4)</f>
        <v>2500</v>
      </c>
      <c r="K2895" t="str">
        <f>IFERROR(RIGHT(tbStoricoOrdini[[#This Row],[ARTICOLO]],LEN(tbStoricoOrdini[[#This Row],[ARTICOLO]])-FIND(" ",tbStoricoOrdini[[#This Row],[ARTICOLO]],FIND(" ",tbStoricoOrdini[[#This Row],[ARTICOLO]]) +1)),"")</f>
        <v>Plus</v>
      </c>
      <c r="L2895" s="3">
        <f>VLOOKUP(tbStoricoOrdini[[#This Row],[ARTICOLO]],tbArticoli[],2,FALSE)</f>
        <v>220</v>
      </c>
      <c r="M2895" s="22">
        <f>tbStoricoOrdini[[#This Row],[IMPORTO]]/tbStoricoOrdini[[#This Row],[PREZZO]]</f>
        <v>4.1454545454545455</v>
      </c>
      <c r="N2895" t="s">
        <v>15</v>
      </c>
      <c r="O2895" s="8">
        <f>VLOOKUP(tbStoricoOrdini[[#This Row],[AGENTE]],tbAgenti[],2,FALSE)</f>
        <v>0.08</v>
      </c>
      <c r="P2895" s="2">
        <v>912</v>
      </c>
      <c r="Q2895" s="2">
        <f>tbStoricoOrdini[[#This Row],[IMPORTO]]*tbStoricoOrdini[[#This Row],[% COMM.]]</f>
        <v>72.960000000000008</v>
      </c>
      <c r="R2895" s="2">
        <f>tbStoricoOrdini[[#This Row],[TOT. COMM.]]+tbStoricoOrdini[[#This Row],[IMPORTO]]</f>
        <v>984.96</v>
      </c>
    </row>
    <row r="2896" spans="1:18">
      <c r="A2896" s="1">
        <v>43922</v>
      </c>
      <c r="B2896" s="7">
        <f>MONTH(tbStoricoOrdini[[#This Row],[DATA]])</f>
        <v>4</v>
      </c>
      <c r="C2896" t="s">
        <v>2991</v>
      </c>
      <c r="D2896" t="str">
        <f>RIGHT(tbStoricoOrdini[[#This Row],[ORDINE]],4)</f>
        <v>2893</v>
      </c>
      <c r="E2896" t="s">
        <v>31</v>
      </c>
      <c r="F2896" t="str">
        <f>VLOOKUP(tbStoricoOrdini[[#This Row],[CLIENTE]],tbClienti[],3,FALSE)</f>
        <v>Piemonte</v>
      </c>
      <c r="G2896" t="str">
        <f>VLOOKUP(tbStoricoOrdini[[#This Row],[CLIENTE]],tbClienti[],7,FALSE)</f>
        <v>CD</v>
      </c>
      <c r="H2896" t="s">
        <v>66</v>
      </c>
      <c r="I2896" t="str">
        <f>IF(LEFT(tbStoricoOrdini[[#This Row],[ARTICOLO]],3) = "COG","COG",LEFT(tbStoricoOrdini[[#This Row],[ARTICOLO]],FIND(" ",tbStoricoOrdini[[#This Row],[ARTICOLO]])-1))</f>
        <v>BAG</v>
      </c>
      <c r="J2896" t="str">
        <f>MID(tbStoricoOrdini[[#This Row],[ARTICOLO]],FIND(" ",tbStoricoOrdini[[#This Row],[ARTICOLO]])+1,4)</f>
        <v>2500</v>
      </c>
      <c r="K2896" t="str">
        <f>IFERROR(RIGHT(tbStoricoOrdini[[#This Row],[ARTICOLO]],LEN(tbStoricoOrdini[[#This Row],[ARTICOLO]])-FIND(" ",tbStoricoOrdini[[#This Row],[ARTICOLO]],FIND(" ",tbStoricoOrdini[[#This Row],[ARTICOLO]]) +1)),"")</f>
        <v>Plus</v>
      </c>
      <c r="L2896" s="3">
        <f>VLOOKUP(tbStoricoOrdini[[#This Row],[ARTICOLO]],tbArticoli[],2,FALSE)</f>
        <v>220</v>
      </c>
      <c r="M2896" s="22">
        <f>tbStoricoOrdini[[#This Row],[IMPORTO]]/tbStoricoOrdini[[#This Row],[PREZZO]]</f>
        <v>3.6363636363636362E-2</v>
      </c>
      <c r="N2896" t="s">
        <v>7</v>
      </c>
      <c r="O2896" s="8">
        <f>VLOOKUP(tbStoricoOrdini[[#This Row],[AGENTE]],tbAgenti[],2,FALSE)</f>
        <v>0.03</v>
      </c>
      <c r="P2896" s="2">
        <v>8</v>
      </c>
      <c r="Q2896" s="2">
        <f>tbStoricoOrdini[[#This Row],[IMPORTO]]*tbStoricoOrdini[[#This Row],[% COMM.]]</f>
        <v>0.24</v>
      </c>
      <c r="R2896" s="2">
        <f>tbStoricoOrdini[[#This Row],[TOT. COMM.]]+tbStoricoOrdini[[#This Row],[IMPORTO]]</f>
        <v>8.24</v>
      </c>
    </row>
    <row r="2897" spans="1:18">
      <c r="A2897" s="1">
        <v>43922</v>
      </c>
      <c r="B2897" s="7">
        <f>MONTH(tbStoricoOrdini[[#This Row],[DATA]])</f>
        <v>4</v>
      </c>
      <c r="C2897" t="s">
        <v>2992</v>
      </c>
      <c r="D2897" t="str">
        <f>RIGHT(tbStoricoOrdini[[#This Row],[ORDINE]],4)</f>
        <v>2894</v>
      </c>
      <c r="E2897" t="s">
        <v>31</v>
      </c>
      <c r="F2897" t="str">
        <f>VLOOKUP(tbStoricoOrdini[[#This Row],[CLIENTE]],tbClienti[],3,FALSE)</f>
        <v>Piemonte</v>
      </c>
      <c r="G2897" t="str">
        <f>VLOOKUP(tbStoricoOrdini[[#This Row],[CLIENTE]],tbClienti[],7,FALSE)</f>
        <v>CD</v>
      </c>
      <c r="H2897" t="s">
        <v>66</v>
      </c>
      <c r="I2897" t="str">
        <f>IF(LEFT(tbStoricoOrdini[[#This Row],[ARTICOLO]],3) = "COG","COG",LEFT(tbStoricoOrdini[[#This Row],[ARTICOLO]],FIND(" ",tbStoricoOrdini[[#This Row],[ARTICOLO]])-1))</f>
        <v>BAG</v>
      </c>
      <c r="J2897" t="str">
        <f>MID(tbStoricoOrdini[[#This Row],[ARTICOLO]],FIND(" ",tbStoricoOrdini[[#This Row],[ARTICOLO]])+1,4)</f>
        <v>2500</v>
      </c>
      <c r="K2897" t="str">
        <f>IFERROR(RIGHT(tbStoricoOrdini[[#This Row],[ARTICOLO]],LEN(tbStoricoOrdini[[#This Row],[ARTICOLO]])-FIND(" ",tbStoricoOrdini[[#This Row],[ARTICOLO]],FIND(" ",tbStoricoOrdini[[#This Row],[ARTICOLO]]) +1)),"")</f>
        <v>Plus</v>
      </c>
      <c r="L2897" s="3">
        <f>VLOOKUP(tbStoricoOrdini[[#This Row],[ARTICOLO]],tbArticoli[],2,FALSE)</f>
        <v>220</v>
      </c>
      <c r="M2897" s="22">
        <f>tbStoricoOrdini[[#This Row],[IMPORTO]]/tbStoricoOrdini[[#This Row],[PREZZO]]</f>
        <v>0.30454545454545456</v>
      </c>
      <c r="N2897" t="s">
        <v>18</v>
      </c>
      <c r="O2897" s="8">
        <f>VLOOKUP(tbStoricoOrdini[[#This Row],[AGENTE]],tbAgenti[],2,FALSE)</f>
        <v>0.03</v>
      </c>
      <c r="P2897" s="2">
        <v>67</v>
      </c>
      <c r="Q2897" s="2">
        <f>tbStoricoOrdini[[#This Row],[IMPORTO]]*tbStoricoOrdini[[#This Row],[% COMM.]]</f>
        <v>2.0099999999999998</v>
      </c>
      <c r="R2897" s="2">
        <f>tbStoricoOrdini[[#This Row],[TOT. COMM.]]+tbStoricoOrdini[[#This Row],[IMPORTO]]</f>
        <v>69.010000000000005</v>
      </c>
    </row>
    <row r="2898" spans="1:18">
      <c r="A2898" s="1">
        <v>43922</v>
      </c>
      <c r="B2898" s="7">
        <f>MONTH(tbStoricoOrdini[[#This Row],[DATA]])</f>
        <v>4</v>
      </c>
      <c r="C2898" t="s">
        <v>2993</v>
      </c>
      <c r="D2898" t="str">
        <f>RIGHT(tbStoricoOrdini[[#This Row],[ORDINE]],4)</f>
        <v>2895</v>
      </c>
      <c r="E2898" t="s">
        <v>31</v>
      </c>
      <c r="F2898" t="str">
        <f>VLOOKUP(tbStoricoOrdini[[#This Row],[CLIENTE]],tbClienti[],3,FALSE)</f>
        <v>Piemonte</v>
      </c>
      <c r="G2898" t="str">
        <f>VLOOKUP(tbStoricoOrdini[[#This Row],[CLIENTE]],tbClienti[],7,FALSE)</f>
        <v>CD</v>
      </c>
      <c r="H2898" t="s">
        <v>66</v>
      </c>
      <c r="I2898" t="str">
        <f>IF(LEFT(tbStoricoOrdini[[#This Row],[ARTICOLO]],3) = "COG","COG",LEFT(tbStoricoOrdini[[#This Row],[ARTICOLO]],FIND(" ",tbStoricoOrdini[[#This Row],[ARTICOLO]])-1))</f>
        <v>BAG</v>
      </c>
      <c r="J2898" t="str">
        <f>MID(tbStoricoOrdini[[#This Row],[ARTICOLO]],FIND(" ",tbStoricoOrdini[[#This Row],[ARTICOLO]])+1,4)</f>
        <v>2500</v>
      </c>
      <c r="K2898" t="str">
        <f>IFERROR(RIGHT(tbStoricoOrdini[[#This Row],[ARTICOLO]],LEN(tbStoricoOrdini[[#This Row],[ARTICOLO]])-FIND(" ",tbStoricoOrdini[[#This Row],[ARTICOLO]],FIND(" ",tbStoricoOrdini[[#This Row],[ARTICOLO]]) +1)),"")</f>
        <v>Plus</v>
      </c>
      <c r="L2898" s="3">
        <f>VLOOKUP(tbStoricoOrdini[[#This Row],[ARTICOLO]],tbArticoli[],2,FALSE)</f>
        <v>220</v>
      </c>
      <c r="M2898" s="22">
        <f>tbStoricoOrdini[[#This Row],[IMPORTO]]/tbStoricoOrdini[[#This Row],[PREZZO]]</f>
        <v>1.8181818181818181E-2</v>
      </c>
      <c r="N2898" t="s">
        <v>9</v>
      </c>
      <c r="O2898" s="8">
        <f>VLOOKUP(tbStoricoOrdini[[#This Row],[AGENTE]],tbAgenti[],2,FALSE)</f>
        <v>0.05</v>
      </c>
      <c r="P2898" s="2">
        <v>4</v>
      </c>
      <c r="Q2898" s="2">
        <f>tbStoricoOrdini[[#This Row],[IMPORTO]]*tbStoricoOrdini[[#This Row],[% COMM.]]</f>
        <v>0.2</v>
      </c>
      <c r="R2898" s="2">
        <f>tbStoricoOrdini[[#This Row],[TOT. COMM.]]+tbStoricoOrdini[[#This Row],[IMPORTO]]</f>
        <v>4.2</v>
      </c>
    </row>
    <row r="2899" spans="1:18">
      <c r="A2899" s="1">
        <v>43922</v>
      </c>
      <c r="B2899" s="7">
        <f>MONTH(tbStoricoOrdini[[#This Row],[DATA]])</f>
        <v>4</v>
      </c>
      <c r="C2899" t="s">
        <v>2994</v>
      </c>
      <c r="D2899" t="str">
        <f>RIGHT(tbStoricoOrdini[[#This Row],[ORDINE]],4)</f>
        <v>2896</v>
      </c>
      <c r="E2899" t="s">
        <v>31</v>
      </c>
      <c r="F2899" t="str">
        <f>VLOOKUP(tbStoricoOrdini[[#This Row],[CLIENTE]],tbClienti[],3,FALSE)</f>
        <v>Piemonte</v>
      </c>
      <c r="G2899" t="str">
        <f>VLOOKUP(tbStoricoOrdini[[#This Row],[CLIENTE]],tbClienti[],7,FALSE)</f>
        <v>CD</v>
      </c>
      <c r="H2899" t="s">
        <v>67</v>
      </c>
      <c r="I2899" t="str">
        <f>IF(LEFT(tbStoricoOrdini[[#This Row],[ARTICOLO]],3) = "COG","COG",LEFT(tbStoricoOrdini[[#This Row],[ARTICOLO]],FIND(" ",tbStoricoOrdini[[#This Row],[ARTICOLO]])-1))</f>
        <v>BAG</v>
      </c>
      <c r="J2899" t="str">
        <f>MID(tbStoricoOrdini[[#This Row],[ARTICOLO]],FIND(" ",tbStoricoOrdini[[#This Row],[ARTICOLO]])+1,4)</f>
        <v>2500</v>
      </c>
      <c r="K2899" t="str">
        <f>IFERROR(RIGHT(tbStoricoOrdini[[#This Row],[ARTICOLO]],LEN(tbStoricoOrdini[[#This Row],[ARTICOLO]])-FIND(" ",tbStoricoOrdini[[#This Row],[ARTICOLO]],FIND(" ",tbStoricoOrdini[[#This Row],[ARTICOLO]]) +1)),"")</f>
        <v>Medium</v>
      </c>
      <c r="L2899" s="3">
        <f>VLOOKUP(tbStoricoOrdini[[#This Row],[ARTICOLO]],tbArticoli[],2,FALSE)</f>
        <v>210</v>
      </c>
      <c r="M2899" s="22">
        <f>tbStoricoOrdini[[#This Row],[IMPORTO]]/tbStoricoOrdini[[#This Row],[PREZZO]]</f>
        <v>3.4</v>
      </c>
      <c r="N2899" t="s">
        <v>6</v>
      </c>
      <c r="O2899" s="8">
        <f>VLOOKUP(tbStoricoOrdini[[#This Row],[AGENTE]],tbAgenti[],2,FALSE)</f>
        <v>7.4999999999999997E-2</v>
      </c>
      <c r="P2899" s="2">
        <v>714</v>
      </c>
      <c r="Q2899" s="2">
        <f>tbStoricoOrdini[[#This Row],[IMPORTO]]*tbStoricoOrdini[[#This Row],[% COMM.]]</f>
        <v>53.55</v>
      </c>
      <c r="R2899" s="2">
        <f>tbStoricoOrdini[[#This Row],[TOT. COMM.]]+tbStoricoOrdini[[#This Row],[IMPORTO]]</f>
        <v>767.55</v>
      </c>
    </row>
    <row r="2900" spans="1:18">
      <c r="A2900" s="1">
        <v>43922</v>
      </c>
      <c r="B2900" s="7">
        <f>MONTH(tbStoricoOrdini[[#This Row],[DATA]])</f>
        <v>4</v>
      </c>
      <c r="C2900" t="s">
        <v>2995</v>
      </c>
      <c r="D2900" t="str">
        <f>RIGHT(tbStoricoOrdini[[#This Row],[ORDINE]],4)</f>
        <v>2897</v>
      </c>
      <c r="E2900" t="s">
        <v>31</v>
      </c>
      <c r="F2900" t="str">
        <f>VLOOKUP(tbStoricoOrdini[[#This Row],[CLIENTE]],tbClienti[],3,FALSE)</f>
        <v>Piemonte</v>
      </c>
      <c r="G2900" t="str">
        <f>VLOOKUP(tbStoricoOrdini[[#This Row],[CLIENTE]],tbClienti[],7,FALSE)</f>
        <v>CD</v>
      </c>
      <c r="H2900" t="s">
        <v>68</v>
      </c>
      <c r="I2900" t="str">
        <f>IF(LEFT(tbStoricoOrdini[[#This Row],[ARTICOLO]],3) = "COG","COG",LEFT(tbStoricoOrdini[[#This Row],[ARTICOLO]],FIND(" ",tbStoricoOrdini[[#This Row],[ARTICOLO]])-1))</f>
        <v>BAG</v>
      </c>
      <c r="J2900" t="str">
        <f>MID(tbStoricoOrdini[[#This Row],[ARTICOLO]],FIND(" ",tbStoricoOrdini[[#This Row],[ARTICOLO]])+1,4)</f>
        <v>5000</v>
      </c>
      <c r="K2900" t="str">
        <f>IFERROR(RIGHT(tbStoricoOrdini[[#This Row],[ARTICOLO]],LEN(tbStoricoOrdini[[#This Row],[ARTICOLO]])-FIND(" ",tbStoricoOrdini[[#This Row],[ARTICOLO]],FIND(" ",tbStoricoOrdini[[#This Row],[ARTICOLO]]) +1)),"")</f>
        <v/>
      </c>
      <c r="L2900" s="3">
        <f>VLOOKUP(tbStoricoOrdini[[#This Row],[ARTICOLO]],tbArticoli[],2,FALSE)</f>
        <v>250</v>
      </c>
      <c r="M2900" s="22">
        <f>tbStoricoOrdini[[#This Row],[IMPORTO]]/tbStoricoOrdini[[#This Row],[PREZZO]]</f>
        <v>2.1560000000000001</v>
      </c>
      <c r="N2900" t="s">
        <v>7</v>
      </c>
      <c r="O2900" s="8">
        <f>VLOOKUP(tbStoricoOrdini[[#This Row],[AGENTE]],tbAgenti[],2,FALSE)</f>
        <v>0.03</v>
      </c>
      <c r="P2900" s="2">
        <v>539</v>
      </c>
      <c r="Q2900" s="2">
        <f>tbStoricoOrdini[[#This Row],[IMPORTO]]*tbStoricoOrdini[[#This Row],[% COMM.]]</f>
        <v>16.169999999999998</v>
      </c>
      <c r="R2900" s="2">
        <f>tbStoricoOrdini[[#This Row],[TOT. COMM.]]+tbStoricoOrdini[[#This Row],[IMPORTO]]</f>
        <v>555.16999999999996</v>
      </c>
    </row>
    <row r="2901" spans="1:18">
      <c r="A2901" s="1">
        <v>43922</v>
      </c>
      <c r="B2901" s="7">
        <f>MONTH(tbStoricoOrdini[[#This Row],[DATA]])</f>
        <v>4</v>
      </c>
      <c r="C2901" t="s">
        <v>2996</v>
      </c>
      <c r="D2901" t="str">
        <f>RIGHT(tbStoricoOrdini[[#This Row],[ORDINE]],4)</f>
        <v>2898</v>
      </c>
      <c r="E2901" t="s">
        <v>31</v>
      </c>
      <c r="F2901" t="str">
        <f>VLOOKUP(tbStoricoOrdini[[#This Row],[CLIENTE]],tbClienti[],3,FALSE)</f>
        <v>Piemonte</v>
      </c>
      <c r="G2901" t="str">
        <f>VLOOKUP(tbStoricoOrdini[[#This Row],[CLIENTE]],tbClienti[],7,FALSE)</f>
        <v>CD</v>
      </c>
      <c r="H2901" t="s">
        <v>83</v>
      </c>
      <c r="I2901" t="str">
        <f>IF(LEFT(tbStoricoOrdini[[#This Row],[ARTICOLO]],3) = "COG","COG",LEFT(tbStoricoOrdini[[#This Row],[ARTICOLO]],FIND(" ",tbStoricoOrdini[[#This Row],[ARTICOLO]])-1))</f>
        <v>COG</v>
      </c>
      <c r="J2901" t="str">
        <f>MID(tbStoricoOrdini[[#This Row],[ARTICOLO]],FIND(" ",tbStoricoOrdini[[#This Row],[ARTICOLO]])+1,4)</f>
        <v>8000</v>
      </c>
      <c r="K2901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2901" s="3">
        <f>VLOOKUP(tbStoricoOrdini[[#This Row],[ARTICOLO]],tbArticoli[],2,FALSE)</f>
        <v>670</v>
      </c>
      <c r="M2901" s="22">
        <f>tbStoricoOrdini[[#This Row],[IMPORTO]]/tbStoricoOrdini[[#This Row],[PREZZO]]</f>
        <v>1.7373134328358208</v>
      </c>
      <c r="N2901" t="s">
        <v>19</v>
      </c>
      <c r="O2901" s="8">
        <f>VLOOKUP(tbStoricoOrdini[[#This Row],[AGENTE]],tbAgenti[],2,FALSE)</f>
        <v>0.05</v>
      </c>
      <c r="P2901" s="2">
        <v>1164</v>
      </c>
      <c r="Q2901" s="2">
        <f>tbStoricoOrdini[[#This Row],[IMPORTO]]*tbStoricoOrdini[[#This Row],[% COMM.]]</f>
        <v>58.2</v>
      </c>
      <c r="R2901" s="2">
        <f>tbStoricoOrdini[[#This Row],[TOT. COMM.]]+tbStoricoOrdini[[#This Row],[IMPORTO]]</f>
        <v>1222.2</v>
      </c>
    </row>
    <row r="2902" spans="1:18">
      <c r="A2902" s="1">
        <v>43922</v>
      </c>
      <c r="B2902" s="7">
        <f>MONTH(tbStoricoOrdini[[#This Row],[DATA]])</f>
        <v>4</v>
      </c>
      <c r="C2902" t="s">
        <v>2997</v>
      </c>
      <c r="D2902" t="str">
        <f>RIGHT(tbStoricoOrdini[[#This Row],[ORDINE]],4)</f>
        <v>2899</v>
      </c>
      <c r="E2902" t="s">
        <v>31</v>
      </c>
      <c r="F2902" t="str">
        <f>VLOOKUP(tbStoricoOrdini[[#This Row],[CLIENTE]],tbClienti[],3,FALSE)</f>
        <v>Piemonte</v>
      </c>
      <c r="G2902" t="str">
        <f>VLOOKUP(tbStoricoOrdini[[#This Row],[CLIENTE]],tbClienti[],7,FALSE)</f>
        <v>CD</v>
      </c>
      <c r="H2902" t="s">
        <v>83</v>
      </c>
      <c r="I2902" t="str">
        <f>IF(LEFT(tbStoricoOrdini[[#This Row],[ARTICOLO]],3) = "COG","COG",LEFT(tbStoricoOrdini[[#This Row],[ARTICOLO]],FIND(" ",tbStoricoOrdini[[#This Row],[ARTICOLO]])-1))</f>
        <v>COG</v>
      </c>
      <c r="J2902" t="str">
        <f>MID(tbStoricoOrdini[[#This Row],[ARTICOLO]],FIND(" ",tbStoricoOrdini[[#This Row],[ARTICOLO]])+1,4)</f>
        <v>8000</v>
      </c>
      <c r="K2902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2902" s="3">
        <f>VLOOKUP(tbStoricoOrdini[[#This Row],[ARTICOLO]],tbArticoli[],2,FALSE)</f>
        <v>670</v>
      </c>
      <c r="M2902" s="22">
        <f>tbStoricoOrdini[[#This Row],[IMPORTO]]/tbStoricoOrdini[[#This Row],[PREZZO]]</f>
        <v>2.8149253731343284</v>
      </c>
      <c r="N2902" t="s">
        <v>9</v>
      </c>
      <c r="O2902" s="8">
        <f>VLOOKUP(tbStoricoOrdini[[#This Row],[AGENTE]],tbAgenti[],2,FALSE)</f>
        <v>0.05</v>
      </c>
      <c r="P2902" s="2">
        <v>1886</v>
      </c>
      <c r="Q2902" s="2">
        <f>tbStoricoOrdini[[#This Row],[IMPORTO]]*tbStoricoOrdini[[#This Row],[% COMM.]]</f>
        <v>94.300000000000011</v>
      </c>
      <c r="R2902" s="2">
        <f>tbStoricoOrdini[[#This Row],[TOT. COMM.]]+tbStoricoOrdini[[#This Row],[IMPORTO]]</f>
        <v>1980.3</v>
      </c>
    </row>
    <row r="2903" spans="1:18">
      <c r="A2903" s="1">
        <v>43922</v>
      </c>
      <c r="B2903" s="7">
        <f>MONTH(tbStoricoOrdini[[#This Row],[DATA]])</f>
        <v>4</v>
      </c>
      <c r="C2903" t="s">
        <v>2998</v>
      </c>
      <c r="D2903" t="str">
        <f>RIGHT(tbStoricoOrdini[[#This Row],[ORDINE]],4)</f>
        <v>2900</v>
      </c>
      <c r="E2903" t="s">
        <v>31</v>
      </c>
      <c r="F2903" t="str">
        <f>VLOOKUP(tbStoricoOrdini[[#This Row],[CLIENTE]],tbClienti[],3,FALSE)</f>
        <v>Piemonte</v>
      </c>
      <c r="G2903" t="str">
        <f>VLOOKUP(tbStoricoOrdini[[#This Row],[CLIENTE]],tbClienti[],7,FALSE)</f>
        <v>CD</v>
      </c>
      <c r="H2903" t="s">
        <v>70</v>
      </c>
      <c r="I2903" t="str">
        <f>IF(LEFT(tbStoricoOrdini[[#This Row],[ARTICOLO]],3) = "COG","COG",LEFT(tbStoricoOrdini[[#This Row],[ARTICOLO]],FIND(" ",tbStoricoOrdini[[#This Row],[ARTICOLO]])-1))</f>
        <v>EB08</v>
      </c>
      <c r="J2903" t="str">
        <f>MID(tbStoricoOrdini[[#This Row],[ARTICOLO]],FIND(" ",tbStoricoOrdini[[#This Row],[ARTICOLO]])+1,4)</f>
        <v>7500</v>
      </c>
      <c r="K2903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2903" s="3">
        <f>VLOOKUP(tbStoricoOrdini[[#This Row],[ARTICOLO]],tbArticoli[],2,FALSE)</f>
        <v>180</v>
      </c>
      <c r="M2903" s="22">
        <f>tbStoricoOrdini[[#This Row],[IMPORTO]]/tbStoricoOrdini[[#This Row],[PREZZO]]</f>
        <v>0.24444444444444444</v>
      </c>
      <c r="N2903" t="s">
        <v>18</v>
      </c>
      <c r="O2903" s="8">
        <f>VLOOKUP(tbStoricoOrdini[[#This Row],[AGENTE]],tbAgenti[],2,FALSE)</f>
        <v>0.03</v>
      </c>
      <c r="P2903" s="2">
        <v>44</v>
      </c>
      <c r="Q2903" s="2">
        <f>tbStoricoOrdini[[#This Row],[IMPORTO]]*tbStoricoOrdini[[#This Row],[% COMM.]]</f>
        <v>1.3199999999999998</v>
      </c>
      <c r="R2903" s="2">
        <f>tbStoricoOrdini[[#This Row],[TOT. COMM.]]+tbStoricoOrdini[[#This Row],[IMPORTO]]</f>
        <v>45.32</v>
      </c>
    </row>
    <row r="2904" spans="1:18">
      <c r="A2904" s="1">
        <v>43922</v>
      </c>
      <c r="B2904" s="7">
        <f>MONTH(tbStoricoOrdini[[#This Row],[DATA]])</f>
        <v>4</v>
      </c>
      <c r="C2904" t="s">
        <v>2999</v>
      </c>
      <c r="D2904" t="str">
        <f>RIGHT(tbStoricoOrdini[[#This Row],[ORDINE]],4)</f>
        <v>2901</v>
      </c>
      <c r="E2904" t="s">
        <v>31</v>
      </c>
      <c r="F2904" t="str">
        <f>VLOOKUP(tbStoricoOrdini[[#This Row],[CLIENTE]],tbClienti[],3,FALSE)</f>
        <v>Piemonte</v>
      </c>
      <c r="G2904" t="str">
        <f>VLOOKUP(tbStoricoOrdini[[#This Row],[CLIENTE]],tbClienti[],7,FALSE)</f>
        <v>CD</v>
      </c>
      <c r="H2904" t="s">
        <v>70</v>
      </c>
      <c r="I2904" t="str">
        <f>IF(LEFT(tbStoricoOrdini[[#This Row],[ARTICOLO]],3) = "COG","COG",LEFT(tbStoricoOrdini[[#This Row],[ARTICOLO]],FIND(" ",tbStoricoOrdini[[#This Row],[ARTICOLO]])-1))</f>
        <v>EB08</v>
      </c>
      <c r="J2904" t="str">
        <f>MID(tbStoricoOrdini[[#This Row],[ARTICOLO]],FIND(" ",tbStoricoOrdini[[#This Row],[ARTICOLO]])+1,4)</f>
        <v>7500</v>
      </c>
      <c r="K2904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2904" s="3">
        <f>VLOOKUP(tbStoricoOrdini[[#This Row],[ARTICOLO]],tbArticoli[],2,FALSE)</f>
        <v>180</v>
      </c>
      <c r="M2904" s="22">
        <f>tbStoricoOrdini[[#This Row],[IMPORTO]]/tbStoricoOrdini[[#This Row],[PREZZO]]</f>
        <v>0.1111111111111111</v>
      </c>
      <c r="N2904" t="s">
        <v>6</v>
      </c>
      <c r="O2904" s="8">
        <f>VLOOKUP(tbStoricoOrdini[[#This Row],[AGENTE]],tbAgenti[],2,FALSE)</f>
        <v>7.4999999999999997E-2</v>
      </c>
      <c r="P2904" s="2">
        <v>20</v>
      </c>
      <c r="Q2904" s="2">
        <f>tbStoricoOrdini[[#This Row],[IMPORTO]]*tbStoricoOrdini[[#This Row],[% COMM.]]</f>
        <v>1.5</v>
      </c>
      <c r="R2904" s="2">
        <f>tbStoricoOrdini[[#This Row],[TOT. COMM.]]+tbStoricoOrdini[[#This Row],[IMPORTO]]</f>
        <v>21.5</v>
      </c>
    </row>
    <row r="2905" spans="1:18">
      <c r="A2905" s="1">
        <v>43922</v>
      </c>
      <c r="B2905" s="7">
        <f>MONTH(tbStoricoOrdini[[#This Row],[DATA]])</f>
        <v>4</v>
      </c>
      <c r="C2905" t="s">
        <v>3000</v>
      </c>
      <c r="D2905" t="str">
        <f>RIGHT(tbStoricoOrdini[[#This Row],[ORDINE]],4)</f>
        <v>2902</v>
      </c>
      <c r="E2905" t="s">
        <v>31</v>
      </c>
      <c r="F2905" t="str">
        <f>VLOOKUP(tbStoricoOrdini[[#This Row],[CLIENTE]],tbClienti[],3,FALSE)</f>
        <v>Piemonte</v>
      </c>
      <c r="G2905" t="str">
        <f>VLOOKUP(tbStoricoOrdini[[#This Row],[CLIENTE]],tbClienti[],7,FALSE)</f>
        <v>CD</v>
      </c>
      <c r="H2905" t="s">
        <v>70</v>
      </c>
      <c r="I2905" t="str">
        <f>IF(LEFT(tbStoricoOrdini[[#This Row],[ARTICOLO]],3) = "COG","COG",LEFT(tbStoricoOrdini[[#This Row],[ARTICOLO]],FIND(" ",tbStoricoOrdini[[#This Row],[ARTICOLO]])-1))</f>
        <v>EB08</v>
      </c>
      <c r="J2905" t="str">
        <f>MID(tbStoricoOrdini[[#This Row],[ARTICOLO]],FIND(" ",tbStoricoOrdini[[#This Row],[ARTICOLO]])+1,4)</f>
        <v>7500</v>
      </c>
      <c r="K2905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2905" s="3">
        <f>VLOOKUP(tbStoricoOrdini[[#This Row],[ARTICOLO]],tbArticoli[],2,FALSE)</f>
        <v>180</v>
      </c>
      <c r="M2905" s="22">
        <f>tbStoricoOrdini[[#This Row],[IMPORTO]]/tbStoricoOrdini[[#This Row],[PREZZO]]</f>
        <v>0.2722222222222222</v>
      </c>
      <c r="N2905" t="s">
        <v>9</v>
      </c>
      <c r="O2905" s="8">
        <f>VLOOKUP(tbStoricoOrdini[[#This Row],[AGENTE]],tbAgenti[],2,FALSE)</f>
        <v>0.05</v>
      </c>
      <c r="P2905" s="2">
        <v>49</v>
      </c>
      <c r="Q2905" s="2">
        <f>tbStoricoOrdini[[#This Row],[IMPORTO]]*tbStoricoOrdini[[#This Row],[% COMM.]]</f>
        <v>2.4500000000000002</v>
      </c>
      <c r="R2905" s="2">
        <f>tbStoricoOrdini[[#This Row],[TOT. COMM.]]+tbStoricoOrdini[[#This Row],[IMPORTO]]</f>
        <v>51.45</v>
      </c>
    </row>
    <row r="2906" spans="1:18">
      <c r="A2906" s="1">
        <v>43922</v>
      </c>
      <c r="B2906" s="7">
        <f>MONTH(tbStoricoOrdini[[#This Row],[DATA]])</f>
        <v>4</v>
      </c>
      <c r="C2906" t="s">
        <v>3001</v>
      </c>
      <c r="D2906" t="str">
        <f>RIGHT(tbStoricoOrdini[[#This Row],[ORDINE]],4)</f>
        <v>2903</v>
      </c>
      <c r="E2906" t="s">
        <v>31</v>
      </c>
      <c r="F2906" t="str">
        <f>VLOOKUP(tbStoricoOrdini[[#This Row],[CLIENTE]],tbClienti[],3,FALSE)</f>
        <v>Piemonte</v>
      </c>
      <c r="G2906" t="str">
        <f>VLOOKUP(tbStoricoOrdini[[#This Row],[CLIENTE]],tbClienti[],7,FALSE)</f>
        <v>CD</v>
      </c>
      <c r="H2906" t="s">
        <v>71</v>
      </c>
      <c r="I2906" t="str">
        <f>IF(LEFT(tbStoricoOrdini[[#This Row],[ARTICOLO]],3) = "COG","COG",LEFT(tbStoricoOrdini[[#This Row],[ARTICOLO]],FIND(" ",tbStoricoOrdini[[#This Row],[ARTICOLO]])-1))</f>
        <v>EB07</v>
      </c>
      <c r="J2906" t="str">
        <f>MID(tbStoricoOrdini[[#This Row],[ARTICOLO]],FIND(" ",tbStoricoOrdini[[#This Row],[ARTICOLO]])+1,4)</f>
        <v>5000</v>
      </c>
      <c r="K2906" t="str">
        <f>IFERROR(RIGHT(tbStoricoOrdini[[#This Row],[ARTICOLO]],LEN(tbStoricoOrdini[[#This Row],[ARTICOLO]])-FIND(" ",tbStoricoOrdini[[#This Row],[ARTICOLO]],FIND(" ",tbStoricoOrdini[[#This Row],[ARTICOLO]]) +1)),"")</f>
        <v/>
      </c>
      <c r="L2906" s="3">
        <f>VLOOKUP(tbStoricoOrdini[[#This Row],[ARTICOLO]],tbArticoli[],2,FALSE)</f>
        <v>140</v>
      </c>
      <c r="M2906" s="22">
        <f>tbStoricoOrdini[[#This Row],[IMPORTO]]/tbStoricoOrdini[[#This Row],[PREZZO]]</f>
        <v>0.43571428571428572</v>
      </c>
      <c r="N2906" t="s">
        <v>39</v>
      </c>
      <c r="O2906" s="8">
        <f>VLOOKUP(tbStoricoOrdini[[#This Row],[AGENTE]],tbAgenti[],2,FALSE)</f>
        <v>0.05</v>
      </c>
      <c r="P2906" s="2">
        <v>61</v>
      </c>
      <c r="Q2906" s="2">
        <f>tbStoricoOrdini[[#This Row],[IMPORTO]]*tbStoricoOrdini[[#This Row],[% COMM.]]</f>
        <v>3.0500000000000003</v>
      </c>
      <c r="R2906" s="2">
        <f>tbStoricoOrdini[[#This Row],[TOT. COMM.]]+tbStoricoOrdini[[#This Row],[IMPORTO]]</f>
        <v>64.05</v>
      </c>
    </row>
    <row r="2907" spans="1:18">
      <c r="A2907" s="1">
        <v>43922</v>
      </c>
      <c r="B2907" s="7">
        <f>MONTH(tbStoricoOrdini[[#This Row],[DATA]])</f>
        <v>4</v>
      </c>
      <c r="C2907" t="s">
        <v>3002</v>
      </c>
      <c r="D2907" t="str">
        <f>RIGHT(tbStoricoOrdini[[#This Row],[ORDINE]],4)</f>
        <v>2904</v>
      </c>
      <c r="E2907" t="s">
        <v>31</v>
      </c>
      <c r="F2907" t="str">
        <f>VLOOKUP(tbStoricoOrdini[[#This Row],[CLIENTE]],tbClienti[],3,FALSE)</f>
        <v>Piemonte</v>
      </c>
      <c r="G2907" t="str">
        <f>VLOOKUP(tbStoricoOrdini[[#This Row],[CLIENTE]],tbClienti[],7,FALSE)</f>
        <v>CD</v>
      </c>
      <c r="H2907" t="s">
        <v>71</v>
      </c>
      <c r="I2907" t="str">
        <f>IF(LEFT(tbStoricoOrdini[[#This Row],[ARTICOLO]],3) = "COG","COG",LEFT(tbStoricoOrdini[[#This Row],[ARTICOLO]],FIND(" ",tbStoricoOrdini[[#This Row],[ARTICOLO]])-1))</f>
        <v>EB07</v>
      </c>
      <c r="J2907" t="str">
        <f>MID(tbStoricoOrdini[[#This Row],[ARTICOLO]],FIND(" ",tbStoricoOrdini[[#This Row],[ARTICOLO]])+1,4)</f>
        <v>5000</v>
      </c>
      <c r="K2907" t="str">
        <f>IFERROR(RIGHT(tbStoricoOrdini[[#This Row],[ARTICOLO]],LEN(tbStoricoOrdini[[#This Row],[ARTICOLO]])-FIND(" ",tbStoricoOrdini[[#This Row],[ARTICOLO]],FIND(" ",tbStoricoOrdini[[#This Row],[ARTICOLO]]) +1)),"")</f>
        <v/>
      </c>
      <c r="L2907" s="3">
        <f>VLOOKUP(tbStoricoOrdini[[#This Row],[ARTICOLO]],tbArticoli[],2,FALSE)</f>
        <v>140</v>
      </c>
      <c r="M2907" s="22">
        <f>tbStoricoOrdini[[#This Row],[IMPORTO]]/tbStoricoOrdini[[#This Row],[PREZZO]]</f>
        <v>0.19285714285714287</v>
      </c>
      <c r="N2907" t="s">
        <v>11</v>
      </c>
      <c r="O2907" s="8">
        <f>VLOOKUP(tbStoricoOrdini[[#This Row],[AGENTE]],tbAgenti[],2,FALSE)</f>
        <v>0.04</v>
      </c>
      <c r="P2907" s="2">
        <v>27</v>
      </c>
      <c r="Q2907" s="2">
        <f>tbStoricoOrdini[[#This Row],[IMPORTO]]*tbStoricoOrdini[[#This Row],[% COMM.]]</f>
        <v>1.08</v>
      </c>
      <c r="R2907" s="2">
        <f>tbStoricoOrdini[[#This Row],[TOT. COMM.]]+tbStoricoOrdini[[#This Row],[IMPORTO]]</f>
        <v>28.08</v>
      </c>
    </row>
    <row r="2908" spans="1:18">
      <c r="A2908" s="1">
        <v>43922</v>
      </c>
      <c r="B2908" s="7">
        <f>MONTH(tbStoricoOrdini[[#This Row],[DATA]])</f>
        <v>4</v>
      </c>
      <c r="C2908" t="s">
        <v>3003</v>
      </c>
      <c r="D2908" t="str">
        <f>RIGHT(tbStoricoOrdini[[#This Row],[ORDINE]],4)</f>
        <v>2905</v>
      </c>
      <c r="E2908" t="s">
        <v>31</v>
      </c>
      <c r="F2908" t="str">
        <f>VLOOKUP(tbStoricoOrdini[[#This Row],[CLIENTE]],tbClienti[],3,FALSE)</f>
        <v>Piemonte</v>
      </c>
      <c r="G2908" t="str">
        <f>VLOOKUP(tbStoricoOrdini[[#This Row],[CLIENTE]],tbClienti[],7,FALSE)</f>
        <v>CD</v>
      </c>
      <c r="H2908" t="s">
        <v>71</v>
      </c>
      <c r="I2908" t="str">
        <f>IF(LEFT(tbStoricoOrdini[[#This Row],[ARTICOLO]],3) = "COG","COG",LEFT(tbStoricoOrdini[[#This Row],[ARTICOLO]],FIND(" ",tbStoricoOrdini[[#This Row],[ARTICOLO]])-1))</f>
        <v>EB07</v>
      </c>
      <c r="J2908" t="str">
        <f>MID(tbStoricoOrdini[[#This Row],[ARTICOLO]],FIND(" ",tbStoricoOrdini[[#This Row],[ARTICOLO]])+1,4)</f>
        <v>5000</v>
      </c>
      <c r="K2908" t="str">
        <f>IFERROR(RIGHT(tbStoricoOrdini[[#This Row],[ARTICOLO]],LEN(tbStoricoOrdini[[#This Row],[ARTICOLO]])-FIND(" ",tbStoricoOrdini[[#This Row],[ARTICOLO]],FIND(" ",tbStoricoOrdini[[#This Row],[ARTICOLO]]) +1)),"")</f>
        <v/>
      </c>
      <c r="L2908" s="3">
        <f>VLOOKUP(tbStoricoOrdini[[#This Row],[ARTICOLO]],tbArticoli[],2,FALSE)</f>
        <v>140</v>
      </c>
      <c r="M2908" s="22">
        <f>tbStoricoOrdini[[#This Row],[IMPORTO]]/tbStoricoOrdini[[#This Row],[PREZZO]]</f>
        <v>0.2857142857142857</v>
      </c>
      <c r="N2908" t="s">
        <v>7</v>
      </c>
      <c r="O2908" s="8">
        <f>VLOOKUP(tbStoricoOrdini[[#This Row],[AGENTE]],tbAgenti[],2,FALSE)</f>
        <v>0.03</v>
      </c>
      <c r="P2908" s="2">
        <v>40</v>
      </c>
      <c r="Q2908" s="2">
        <f>tbStoricoOrdini[[#This Row],[IMPORTO]]*tbStoricoOrdini[[#This Row],[% COMM.]]</f>
        <v>1.2</v>
      </c>
      <c r="R2908" s="2">
        <f>tbStoricoOrdini[[#This Row],[TOT. COMM.]]+tbStoricoOrdini[[#This Row],[IMPORTO]]</f>
        <v>41.2</v>
      </c>
    </row>
    <row r="2909" spans="1:18">
      <c r="A2909" s="1">
        <v>43922</v>
      </c>
      <c r="B2909" s="7">
        <f>MONTH(tbStoricoOrdini[[#This Row],[DATA]])</f>
        <v>4</v>
      </c>
      <c r="C2909" t="s">
        <v>3004</v>
      </c>
      <c r="D2909" t="str">
        <f>RIGHT(tbStoricoOrdini[[#This Row],[ORDINE]],4)</f>
        <v>2906</v>
      </c>
      <c r="E2909" t="s">
        <v>31</v>
      </c>
      <c r="F2909" t="str">
        <f>VLOOKUP(tbStoricoOrdini[[#This Row],[CLIENTE]],tbClienti[],3,FALSE)</f>
        <v>Piemonte</v>
      </c>
      <c r="G2909" t="str">
        <f>VLOOKUP(tbStoricoOrdini[[#This Row],[CLIENTE]],tbClienti[],7,FALSE)</f>
        <v>CD</v>
      </c>
      <c r="H2909" t="s">
        <v>71</v>
      </c>
      <c r="I2909" t="str">
        <f>IF(LEFT(tbStoricoOrdini[[#This Row],[ARTICOLO]],3) = "COG","COG",LEFT(tbStoricoOrdini[[#This Row],[ARTICOLO]],FIND(" ",tbStoricoOrdini[[#This Row],[ARTICOLO]])-1))</f>
        <v>EB07</v>
      </c>
      <c r="J2909" t="str">
        <f>MID(tbStoricoOrdini[[#This Row],[ARTICOLO]],FIND(" ",tbStoricoOrdini[[#This Row],[ARTICOLO]])+1,4)</f>
        <v>5000</v>
      </c>
      <c r="K2909" t="str">
        <f>IFERROR(RIGHT(tbStoricoOrdini[[#This Row],[ARTICOLO]],LEN(tbStoricoOrdini[[#This Row],[ARTICOLO]])-FIND(" ",tbStoricoOrdini[[#This Row],[ARTICOLO]],FIND(" ",tbStoricoOrdini[[#This Row],[ARTICOLO]]) +1)),"")</f>
        <v/>
      </c>
      <c r="L2909" s="3">
        <f>VLOOKUP(tbStoricoOrdini[[#This Row],[ARTICOLO]],tbArticoli[],2,FALSE)</f>
        <v>140</v>
      </c>
      <c r="M2909" s="22">
        <f>tbStoricoOrdini[[#This Row],[IMPORTO]]/tbStoricoOrdini[[#This Row],[PREZZO]]</f>
        <v>0.97142857142857142</v>
      </c>
      <c r="N2909" t="s">
        <v>13</v>
      </c>
      <c r="O2909" s="8">
        <f>VLOOKUP(tbStoricoOrdini[[#This Row],[AGENTE]],tbAgenti[],2,FALSE)</f>
        <v>0.1</v>
      </c>
      <c r="P2909" s="2">
        <v>136</v>
      </c>
      <c r="Q2909" s="2">
        <f>tbStoricoOrdini[[#This Row],[IMPORTO]]*tbStoricoOrdini[[#This Row],[% COMM.]]</f>
        <v>13.600000000000001</v>
      </c>
      <c r="R2909" s="2">
        <f>tbStoricoOrdini[[#This Row],[TOT. COMM.]]+tbStoricoOrdini[[#This Row],[IMPORTO]]</f>
        <v>149.6</v>
      </c>
    </row>
    <row r="2910" spans="1:18">
      <c r="A2910" s="1">
        <v>43922</v>
      </c>
      <c r="B2910" s="7">
        <f>MONTH(tbStoricoOrdini[[#This Row],[DATA]])</f>
        <v>4</v>
      </c>
      <c r="C2910" t="s">
        <v>3005</v>
      </c>
      <c r="D2910" t="str">
        <f>RIGHT(tbStoricoOrdini[[#This Row],[ORDINE]],4)</f>
        <v>2907</v>
      </c>
      <c r="E2910" t="s">
        <v>31</v>
      </c>
      <c r="F2910" t="str">
        <f>VLOOKUP(tbStoricoOrdini[[#This Row],[CLIENTE]],tbClienti[],3,FALSE)</f>
        <v>Piemonte</v>
      </c>
      <c r="G2910" t="str">
        <f>VLOOKUP(tbStoricoOrdini[[#This Row],[CLIENTE]],tbClienti[],7,FALSE)</f>
        <v>CD</v>
      </c>
      <c r="H2910" t="s">
        <v>71</v>
      </c>
      <c r="I2910" t="str">
        <f>IF(LEFT(tbStoricoOrdini[[#This Row],[ARTICOLO]],3) = "COG","COG",LEFT(tbStoricoOrdini[[#This Row],[ARTICOLO]],FIND(" ",tbStoricoOrdini[[#This Row],[ARTICOLO]])-1))</f>
        <v>EB07</v>
      </c>
      <c r="J2910" t="str">
        <f>MID(tbStoricoOrdini[[#This Row],[ARTICOLO]],FIND(" ",tbStoricoOrdini[[#This Row],[ARTICOLO]])+1,4)</f>
        <v>5000</v>
      </c>
      <c r="K2910" t="str">
        <f>IFERROR(RIGHT(tbStoricoOrdini[[#This Row],[ARTICOLO]],LEN(tbStoricoOrdini[[#This Row],[ARTICOLO]])-FIND(" ",tbStoricoOrdini[[#This Row],[ARTICOLO]],FIND(" ",tbStoricoOrdini[[#This Row],[ARTICOLO]]) +1)),"")</f>
        <v/>
      </c>
      <c r="L2910" s="3">
        <f>VLOOKUP(tbStoricoOrdini[[#This Row],[ARTICOLO]],tbArticoli[],2,FALSE)</f>
        <v>140</v>
      </c>
      <c r="M2910" s="22">
        <f>tbStoricoOrdini[[#This Row],[IMPORTO]]/tbStoricoOrdini[[#This Row],[PREZZO]]</f>
        <v>0.52142857142857146</v>
      </c>
      <c r="N2910" t="s">
        <v>9</v>
      </c>
      <c r="O2910" s="8">
        <f>VLOOKUP(tbStoricoOrdini[[#This Row],[AGENTE]],tbAgenti[],2,FALSE)</f>
        <v>0.05</v>
      </c>
      <c r="P2910" s="2">
        <v>73</v>
      </c>
      <c r="Q2910" s="2">
        <f>tbStoricoOrdini[[#This Row],[IMPORTO]]*tbStoricoOrdini[[#This Row],[% COMM.]]</f>
        <v>3.6500000000000004</v>
      </c>
      <c r="R2910" s="2">
        <f>tbStoricoOrdini[[#This Row],[TOT. COMM.]]+tbStoricoOrdini[[#This Row],[IMPORTO]]</f>
        <v>76.650000000000006</v>
      </c>
    </row>
    <row r="2911" spans="1:18">
      <c r="A2911" s="1">
        <v>43922</v>
      </c>
      <c r="B2911" s="7">
        <f>MONTH(tbStoricoOrdini[[#This Row],[DATA]])</f>
        <v>4</v>
      </c>
      <c r="C2911" t="s">
        <v>3006</v>
      </c>
      <c r="D2911" t="str">
        <f>RIGHT(tbStoricoOrdini[[#This Row],[ORDINE]],4)</f>
        <v>2908</v>
      </c>
      <c r="E2911" t="s">
        <v>31</v>
      </c>
      <c r="F2911" t="str">
        <f>VLOOKUP(tbStoricoOrdini[[#This Row],[CLIENTE]],tbClienti[],3,FALSE)</f>
        <v>Piemonte</v>
      </c>
      <c r="G2911" t="str">
        <f>VLOOKUP(tbStoricoOrdini[[#This Row],[CLIENTE]],tbClienti[],7,FALSE)</f>
        <v>CD</v>
      </c>
      <c r="H2911" t="s">
        <v>76</v>
      </c>
      <c r="I2911" t="str">
        <f>IF(LEFT(tbStoricoOrdini[[#This Row],[ARTICOLO]],3) = "COG","COG",LEFT(tbStoricoOrdini[[#This Row],[ARTICOLO]],FIND(" ",tbStoricoOrdini[[#This Row],[ARTICOLO]])-1))</f>
        <v>COG</v>
      </c>
      <c r="J2911" t="str">
        <f>MID(tbStoricoOrdini[[#This Row],[ARTICOLO]],FIND(" ",tbStoricoOrdini[[#This Row],[ARTICOLO]])+1,4)</f>
        <v>1000</v>
      </c>
      <c r="K2911" t="str">
        <f>IFERROR(RIGHT(tbStoricoOrdini[[#This Row],[ARTICOLO]],LEN(tbStoricoOrdini[[#This Row],[ARTICOLO]])-FIND(" ",tbStoricoOrdini[[#This Row],[ARTICOLO]],FIND(" ",tbStoricoOrdini[[#This Row],[ARTICOLO]]) +1)),"")</f>
        <v/>
      </c>
      <c r="L2911" s="3">
        <f>VLOOKUP(tbStoricoOrdini[[#This Row],[ARTICOLO]],tbArticoli[],2,FALSE)</f>
        <v>150</v>
      </c>
      <c r="M2911" s="22">
        <f>tbStoricoOrdini[[#This Row],[IMPORTO]]/tbStoricoOrdini[[#This Row],[PREZZO]]</f>
        <v>2.3266666666666667</v>
      </c>
      <c r="N2911" t="s">
        <v>15</v>
      </c>
      <c r="O2911" s="8">
        <f>VLOOKUP(tbStoricoOrdini[[#This Row],[AGENTE]],tbAgenti[],2,FALSE)</f>
        <v>0.08</v>
      </c>
      <c r="P2911" s="2">
        <v>349</v>
      </c>
      <c r="Q2911" s="2">
        <f>tbStoricoOrdini[[#This Row],[IMPORTO]]*tbStoricoOrdini[[#This Row],[% COMM.]]</f>
        <v>27.92</v>
      </c>
      <c r="R2911" s="2">
        <f>tbStoricoOrdini[[#This Row],[TOT. COMM.]]+tbStoricoOrdini[[#This Row],[IMPORTO]]</f>
        <v>376.92</v>
      </c>
    </row>
    <row r="2912" spans="1:18">
      <c r="A2912" s="1">
        <v>43922</v>
      </c>
      <c r="B2912" s="7">
        <f>MONTH(tbStoricoOrdini[[#This Row],[DATA]])</f>
        <v>4</v>
      </c>
      <c r="C2912" t="s">
        <v>3007</v>
      </c>
      <c r="D2912" t="str">
        <f>RIGHT(tbStoricoOrdini[[#This Row],[ORDINE]],4)</f>
        <v>2909</v>
      </c>
      <c r="E2912" t="s">
        <v>31</v>
      </c>
      <c r="F2912" t="str">
        <f>VLOOKUP(tbStoricoOrdini[[#This Row],[CLIENTE]],tbClienti[],3,FALSE)</f>
        <v>Piemonte</v>
      </c>
      <c r="G2912" t="str">
        <f>VLOOKUP(tbStoricoOrdini[[#This Row],[CLIENTE]],tbClienti[],7,FALSE)</f>
        <v>CD</v>
      </c>
      <c r="H2912" t="s">
        <v>76</v>
      </c>
      <c r="I2912" t="str">
        <f>IF(LEFT(tbStoricoOrdini[[#This Row],[ARTICOLO]],3) = "COG","COG",LEFT(tbStoricoOrdini[[#This Row],[ARTICOLO]],FIND(" ",tbStoricoOrdini[[#This Row],[ARTICOLO]])-1))</f>
        <v>COG</v>
      </c>
      <c r="J2912" t="str">
        <f>MID(tbStoricoOrdini[[#This Row],[ARTICOLO]],FIND(" ",tbStoricoOrdini[[#This Row],[ARTICOLO]])+1,4)</f>
        <v>1000</v>
      </c>
      <c r="K2912" t="str">
        <f>IFERROR(RIGHT(tbStoricoOrdini[[#This Row],[ARTICOLO]],LEN(tbStoricoOrdini[[#This Row],[ARTICOLO]])-FIND(" ",tbStoricoOrdini[[#This Row],[ARTICOLO]],FIND(" ",tbStoricoOrdini[[#This Row],[ARTICOLO]]) +1)),"")</f>
        <v/>
      </c>
      <c r="L2912" s="3">
        <f>VLOOKUP(tbStoricoOrdini[[#This Row],[ARTICOLO]],tbArticoli[],2,FALSE)</f>
        <v>150</v>
      </c>
      <c r="M2912" s="22">
        <f>tbStoricoOrdini[[#This Row],[IMPORTO]]/tbStoricoOrdini[[#This Row],[PREZZO]]</f>
        <v>4.1933333333333334</v>
      </c>
      <c r="N2912" t="s">
        <v>9</v>
      </c>
      <c r="O2912" s="8">
        <f>VLOOKUP(tbStoricoOrdini[[#This Row],[AGENTE]],tbAgenti[],2,FALSE)</f>
        <v>0.05</v>
      </c>
      <c r="P2912" s="2">
        <v>629</v>
      </c>
      <c r="Q2912" s="2">
        <f>tbStoricoOrdini[[#This Row],[IMPORTO]]*tbStoricoOrdini[[#This Row],[% COMM.]]</f>
        <v>31.450000000000003</v>
      </c>
      <c r="R2912" s="2">
        <f>tbStoricoOrdini[[#This Row],[TOT. COMM.]]+tbStoricoOrdini[[#This Row],[IMPORTO]]</f>
        <v>660.45</v>
      </c>
    </row>
    <row r="2913" spans="1:18">
      <c r="A2913" s="1">
        <v>43922</v>
      </c>
      <c r="B2913" s="7">
        <f>MONTH(tbStoricoOrdini[[#This Row],[DATA]])</f>
        <v>4</v>
      </c>
      <c r="C2913" t="s">
        <v>3008</v>
      </c>
      <c r="D2913" t="str">
        <f>RIGHT(tbStoricoOrdini[[#This Row],[ORDINE]],4)</f>
        <v>2910</v>
      </c>
      <c r="E2913" t="s">
        <v>31</v>
      </c>
      <c r="F2913" t="str">
        <f>VLOOKUP(tbStoricoOrdini[[#This Row],[CLIENTE]],tbClienti[],3,FALSE)</f>
        <v>Piemonte</v>
      </c>
      <c r="G2913" t="str">
        <f>VLOOKUP(tbStoricoOrdini[[#This Row],[CLIENTE]],tbClienti[],7,FALSE)</f>
        <v>CD</v>
      </c>
      <c r="H2913" t="s">
        <v>72</v>
      </c>
      <c r="I2913" t="str">
        <f>IF(LEFT(tbStoricoOrdini[[#This Row],[ARTICOLO]],3) = "COG","COG",LEFT(tbStoricoOrdini[[#This Row],[ARTICOLO]],FIND(" ",tbStoricoOrdini[[#This Row],[ARTICOLO]])-1))</f>
        <v>EB06</v>
      </c>
      <c r="J2913" t="str">
        <f>MID(tbStoricoOrdini[[#This Row],[ARTICOLO]],FIND(" ",tbStoricoOrdini[[#This Row],[ARTICOLO]])+1,4)</f>
        <v>3000</v>
      </c>
      <c r="K2913" t="str">
        <f>IFERROR(RIGHT(tbStoricoOrdini[[#This Row],[ARTICOLO]],LEN(tbStoricoOrdini[[#This Row],[ARTICOLO]])-FIND(" ",tbStoricoOrdini[[#This Row],[ARTICOLO]],FIND(" ",tbStoricoOrdini[[#This Row],[ARTICOLO]]) +1)),"")</f>
        <v>Medium</v>
      </c>
      <c r="L2913" s="3">
        <f>VLOOKUP(tbStoricoOrdini[[#This Row],[ARTICOLO]],tbArticoli[],2,FALSE)</f>
        <v>120</v>
      </c>
      <c r="M2913" s="22">
        <f>tbStoricoOrdini[[#This Row],[IMPORTO]]/tbStoricoOrdini[[#This Row],[PREZZO]]</f>
        <v>11.758333333333333</v>
      </c>
      <c r="N2913" t="s">
        <v>39</v>
      </c>
      <c r="O2913" s="8">
        <f>VLOOKUP(tbStoricoOrdini[[#This Row],[AGENTE]],tbAgenti[],2,FALSE)</f>
        <v>0.05</v>
      </c>
      <c r="P2913" s="2">
        <v>1411</v>
      </c>
      <c r="Q2913" s="2">
        <f>tbStoricoOrdini[[#This Row],[IMPORTO]]*tbStoricoOrdini[[#This Row],[% COMM.]]</f>
        <v>70.55</v>
      </c>
      <c r="R2913" s="2">
        <f>tbStoricoOrdini[[#This Row],[TOT. COMM.]]+tbStoricoOrdini[[#This Row],[IMPORTO]]</f>
        <v>1481.55</v>
      </c>
    </row>
    <row r="2914" spans="1:18">
      <c r="A2914" s="1">
        <v>43922</v>
      </c>
      <c r="B2914" s="7">
        <f>MONTH(tbStoricoOrdini[[#This Row],[DATA]])</f>
        <v>4</v>
      </c>
      <c r="C2914" t="s">
        <v>3009</v>
      </c>
      <c r="D2914" t="str">
        <f>RIGHT(tbStoricoOrdini[[#This Row],[ORDINE]],4)</f>
        <v>2911</v>
      </c>
      <c r="E2914" t="s">
        <v>31</v>
      </c>
      <c r="F2914" t="str">
        <f>VLOOKUP(tbStoricoOrdini[[#This Row],[CLIENTE]],tbClienti[],3,FALSE)</f>
        <v>Piemonte</v>
      </c>
      <c r="G2914" t="str">
        <f>VLOOKUP(tbStoricoOrdini[[#This Row],[CLIENTE]],tbClienti[],7,FALSE)</f>
        <v>CD</v>
      </c>
      <c r="H2914" t="s">
        <v>72</v>
      </c>
      <c r="I2914" t="str">
        <f>IF(LEFT(tbStoricoOrdini[[#This Row],[ARTICOLO]],3) = "COG","COG",LEFT(tbStoricoOrdini[[#This Row],[ARTICOLO]],FIND(" ",tbStoricoOrdini[[#This Row],[ARTICOLO]])-1))</f>
        <v>EB06</v>
      </c>
      <c r="J2914" t="str">
        <f>MID(tbStoricoOrdini[[#This Row],[ARTICOLO]],FIND(" ",tbStoricoOrdini[[#This Row],[ARTICOLO]])+1,4)</f>
        <v>3000</v>
      </c>
      <c r="K2914" t="str">
        <f>IFERROR(RIGHT(tbStoricoOrdini[[#This Row],[ARTICOLO]],LEN(tbStoricoOrdini[[#This Row],[ARTICOLO]])-FIND(" ",tbStoricoOrdini[[#This Row],[ARTICOLO]],FIND(" ",tbStoricoOrdini[[#This Row],[ARTICOLO]]) +1)),"")</f>
        <v>Medium</v>
      </c>
      <c r="L2914" s="3">
        <f>VLOOKUP(tbStoricoOrdini[[#This Row],[ARTICOLO]],tbArticoli[],2,FALSE)</f>
        <v>120</v>
      </c>
      <c r="M2914" s="22">
        <f>tbStoricoOrdini[[#This Row],[IMPORTO]]/tbStoricoOrdini[[#This Row],[PREZZO]]</f>
        <v>7.2</v>
      </c>
      <c r="N2914" t="s">
        <v>19</v>
      </c>
      <c r="O2914" s="8">
        <f>VLOOKUP(tbStoricoOrdini[[#This Row],[AGENTE]],tbAgenti[],2,FALSE)</f>
        <v>0.05</v>
      </c>
      <c r="P2914" s="2">
        <v>864</v>
      </c>
      <c r="Q2914" s="2">
        <f>tbStoricoOrdini[[#This Row],[IMPORTO]]*tbStoricoOrdini[[#This Row],[% COMM.]]</f>
        <v>43.2</v>
      </c>
      <c r="R2914" s="2">
        <f>tbStoricoOrdini[[#This Row],[TOT. COMM.]]+tbStoricoOrdini[[#This Row],[IMPORTO]]</f>
        <v>907.2</v>
      </c>
    </row>
    <row r="2915" spans="1:18">
      <c r="A2915" s="1">
        <v>43922</v>
      </c>
      <c r="B2915" s="7">
        <f>MONTH(tbStoricoOrdini[[#This Row],[DATA]])</f>
        <v>4</v>
      </c>
      <c r="C2915" t="s">
        <v>3010</v>
      </c>
      <c r="D2915" t="str">
        <f>RIGHT(tbStoricoOrdini[[#This Row],[ORDINE]],4)</f>
        <v>2912</v>
      </c>
      <c r="E2915" t="s">
        <v>31</v>
      </c>
      <c r="F2915" t="str">
        <f>VLOOKUP(tbStoricoOrdini[[#This Row],[CLIENTE]],tbClienti[],3,FALSE)</f>
        <v>Piemonte</v>
      </c>
      <c r="G2915" t="str">
        <f>VLOOKUP(tbStoricoOrdini[[#This Row],[CLIENTE]],tbClienti[],7,FALSE)</f>
        <v>CD</v>
      </c>
      <c r="H2915" t="s">
        <v>72</v>
      </c>
      <c r="I2915" t="str">
        <f>IF(LEFT(tbStoricoOrdini[[#This Row],[ARTICOLO]],3) = "COG","COG",LEFT(tbStoricoOrdini[[#This Row],[ARTICOLO]],FIND(" ",tbStoricoOrdini[[#This Row],[ARTICOLO]])-1))</f>
        <v>EB06</v>
      </c>
      <c r="J2915" t="str">
        <f>MID(tbStoricoOrdini[[#This Row],[ARTICOLO]],FIND(" ",tbStoricoOrdini[[#This Row],[ARTICOLO]])+1,4)</f>
        <v>3000</v>
      </c>
      <c r="K2915" t="str">
        <f>IFERROR(RIGHT(tbStoricoOrdini[[#This Row],[ARTICOLO]],LEN(tbStoricoOrdini[[#This Row],[ARTICOLO]])-FIND(" ",tbStoricoOrdini[[#This Row],[ARTICOLO]],FIND(" ",tbStoricoOrdini[[#This Row],[ARTICOLO]]) +1)),"")</f>
        <v>Medium</v>
      </c>
      <c r="L2915" s="3">
        <f>VLOOKUP(tbStoricoOrdini[[#This Row],[ARTICOLO]],tbArticoli[],2,FALSE)</f>
        <v>120</v>
      </c>
      <c r="M2915" s="22">
        <f>tbStoricoOrdini[[#This Row],[IMPORTO]]/tbStoricoOrdini[[#This Row],[PREZZO]]</f>
        <v>4.6583333333333332</v>
      </c>
      <c r="N2915" t="s">
        <v>15</v>
      </c>
      <c r="O2915" s="8">
        <f>VLOOKUP(tbStoricoOrdini[[#This Row],[AGENTE]],tbAgenti[],2,FALSE)</f>
        <v>0.08</v>
      </c>
      <c r="P2915" s="2">
        <v>559</v>
      </c>
      <c r="Q2915" s="2">
        <f>tbStoricoOrdini[[#This Row],[IMPORTO]]*tbStoricoOrdini[[#This Row],[% COMM.]]</f>
        <v>44.72</v>
      </c>
      <c r="R2915" s="2">
        <f>tbStoricoOrdini[[#This Row],[TOT. COMM.]]+tbStoricoOrdini[[#This Row],[IMPORTO]]</f>
        <v>603.72</v>
      </c>
    </row>
    <row r="2916" spans="1:18">
      <c r="A2916" s="1">
        <v>43922</v>
      </c>
      <c r="B2916" s="7">
        <f>MONTH(tbStoricoOrdini[[#This Row],[DATA]])</f>
        <v>4</v>
      </c>
      <c r="C2916" t="s">
        <v>3011</v>
      </c>
      <c r="D2916" t="str">
        <f>RIGHT(tbStoricoOrdini[[#This Row],[ORDINE]],4)</f>
        <v>2913</v>
      </c>
      <c r="E2916" t="s">
        <v>31</v>
      </c>
      <c r="F2916" t="str">
        <f>VLOOKUP(tbStoricoOrdini[[#This Row],[CLIENTE]],tbClienti[],3,FALSE)</f>
        <v>Piemonte</v>
      </c>
      <c r="G2916" t="str">
        <f>VLOOKUP(tbStoricoOrdini[[#This Row],[CLIENTE]],tbClienti[],7,FALSE)</f>
        <v>CD</v>
      </c>
      <c r="H2916" t="s">
        <v>72</v>
      </c>
      <c r="I2916" t="str">
        <f>IF(LEFT(tbStoricoOrdini[[#This Row],[ARTICOLO]],3) = "COG","COG",LEFT(tbStoricoOrdini[[#This Row],[ARTICOLO]],FIND(" ",tbStoricoOrdini[[#This Row],[ARTICOLO]])-1))</f>
        <v>EB06</v>
      </c>
      <c r="J2916" t="str">
        <f>MID(tbStoricoOrdini[[#This Row],[ARTICOLO]],FIND(" ",tbStoricoOrdini[[#This Row],[ARTICOLO]])+1,4)</f>
        <v>3000</v>
      </c>
      <c r="K2916" t="str">
        <f>IFERROR(RIGHT(tbStoricoOrdini[[#This Row],[ARTICOLO]],LEN(tbStoricoOrdini[[#This Row],[ARTICOLO]])-FIND(" ",tbStoricoOrdini[[#This Row],[ARTICOLO]],FIND(" ",tbStoricoOrdini[[#This Row],[ARTICOLO]]) +1)),"")</f>
        <v>Medium</v>
      </c>
      <c r="L2916" s="3">
        <f>VLOOKUP(tbStoricoOrdini[[#This Row],[ARTICOLO]],tbArticoli[],2,FALSE)</f>
        <v>120</v>
      </c>
      <c r="M2916" s="22">
        <f>tbStoricoOrdini[[#This Row],[IMPORTO]]/tbStoricoOrdini[[#This Row],[PREZZO]]</f>
        <v>5.6</v>
      </c>
      <c r="N2916" t="s">
        <v>7</v>
      </c>
      <c r="O2916" s="8">
        <f>VLOOKUP(tbStoricoOrdini[[#This Row],[AGENTE]],tbAgenti[],2,FALSE)</f>
        <v>0.03</v>
      </c>
      <c r="P2916" s="2">
        <v>672</v>
      </c>
      <c r="Q2916" s="2">
        <f>tbStoricoOrdini[[#This Row],[IMPORTO]]*tbStoricoOrdini[[#This Row],[% COMM.]]</f>
        <v>20.16</v>
      </c>
      <c r="R2916" s="2">
        <f>tbStoricoOrdini[[#This Row],[TOT. COMM.]]+tbStoricoOrdini[[#This Row],[IMPORTO]]</f>
        <v>692.16</v>
      </c>
    </row>
    <row r="2917" spans="1:18">
      <c r="A2917" s="1">
        <v>43922</v>
      </c>
      <c r="B2917" s="7">
        <f>MONTH(tbStoricoOrdini[[#This Row],[DATA]])</f>
        <v>4</v>
      </c>
      <c r="C2917" t="s">
        <v>3012</v>
      </c>
      <c r="D2917" t="str">
        <f>RIGHT(tbStoricoOrdini[[#This Row],[ORDINE]],4)</f>
        <v>2914</v>
      </c>
      <c r="E2917" t="s">
        <v>31</v>
      </c>
      <c r="F2917" t="str">
        <f>VLOOKUP(tbStoricoOrdini[[#This Row],[CLIENTE]],tbClienti[],3,FALSE)</f>
        <v>Piemonte</v>
      </c>
      <c r="G2917" t="str">
        <f>VLOOKUP(tbStoricoOrdini[[#This Row],[CLIENTE]],tbClienti[],7,FALSE)</f>
        <v>CD</v>
      </c>
      <c r="H2917" t="s">
        <v>72</v>
      </c>
      <c r="I2917" t="str">
        <f>IF(LEFT(tbStoricoOrdini[[#This Row],[ARTICOLO]],3) = "COG","COG",LEFT(tbStoricoOrdini[[#This Row],[ARTICOLO]],FIND(" ",tbStoricoOrdini[[#This Row],[ARTICOLO]])-1))</f>
        <v>EB06</v>
      </c>
      <c r="J2917" t="str">
        <f>MID(tbStoricoOrdini[[#This Row],[ARTICOLO]],FIND(" ",tbStoricoOrdini[[#This Row],[ARTICOLO]])+1,4)</f>
        <v>3000</v>
      </c>
      <c r="K2917" t="str">
        <f>IFERROR(RIGHT(tbStoricoOrdini[[#This Row],[ARTICOLO]],LEN(tbStoricoOrdini[[#This Row],[ARTICOLO]])-FIND(" ",tbStoricoOrdini[[#This Row],[ARTICOLO]],FIND(" ",tbStoricoOrdini[[#This Row],[ARTICOLO]]) +1)),"")</f>
        <v>Medium</v>
      </c>
      <c r="L2917" s="3">
        <f>VLOOKUP(tbStoricoOrdini[[#This Row],[ARTICOLO]],tbArticoli[],2,FALSE)</f>
        <v>120</v>
      </c>
      <c r="M2917" s="22">
        <f>tbStoricoOrdini[[#This Row],[IMPORTO]]/tbStoricoOrdini[[#This Row],[PREZZO]]</f>
        <v>5.291666666666667</v>
      </c>
      <c r="N2917" t="s">
        <v>18</v>
      </c>
      <c r="O2917" s="8">
        <f>VLOOKUP(tbStoricoOrdini[[#This Row],[AGENTE]],tbAgenti[],2,FALSE)</f>
        <v>0.03</v>
      </c>
      <c r="P2917" s="2">
        <v>635</v>
      </c>
      <c r="Q2917" s="2">
        <f>tbStoricoOrdini[[#This Row],[IMPORTO]]*tbStoricoOrdini[[#This Row],[% COMM.]]</f>
        <v>19.05</v>
      </c>
      <c r="R2917" s="2">
        <f>tbStoricoOrdini[[#This Row],[TOT. COMM.]]+tbStoricoOrdini[[#This Row],[IMPORTO]]</f>
        <v>654.04999999999995</v>
      </c>
    </row>
    <row r="2918" spans="1:18">
      <c r="A2918" s="1">
        <v>43922</v>
      </c>
      <c r="B2918" s="7">
        <f>MONTH(tbStoricoOrdini[[#This Row],[DATA]])</f>
        <v>4</v>
      </c>
      <c r="C2918" t="s">
        <v>3013</v>
      </c>
      <c r="D2918" t="str">
        <f>RIGHT(tbStoricoOrdini[[#This Row],[ORDINE]],4)</f>
        <v>2915</v>
      </c>
      <c r="E2918" t="s">
        <v>31</v>
      </c>
      <c r="F2918" t="str">
        <f>VLOOKUP(tbStoricoOrdini[[#This Row],[CLIENTE]],tbClienti[],3,FALSE)</f>
        <v>Piemonte</v>
      </c>
      <c r="G2918" t="str">
        <f>VLOOKUP(tbStoricoOrdini[[#This Row],[CLIENTE]],tbClienti[],7,FALSE)</f>
        <v>CD</v>
      </c>
      <c r="H2918" t="s">
        <v>72</v>
      </c>
      <c r="I2918" t="str">
        <f>IF(LEFT(tbStoricoOrdini[[#This Row],[ARTICOLO]],3) = "COG","COG",LEFT(tbStoricoOrdini[[#This Row],[ARTICOLO]],FIND(" ",tbStoricoOrdini[[#This Row],[ARTICOLO]])-1))</f>
        <v>EB06</v>
      </c>
      <c r="J2918" t="str">
        <f>MID(tbStoricoOrdini[[#This Row],[ARTICOLO]],FIND(" ",tbStoricoOrdini[[#This Row],[ARTICOLO]])+1,4)</f>
        <v>3000</v>
      </c>
      <c r="K2918" t="str">
        <f>IFERROR(RIGHT(tbStoricoOrdini[[#This Row],[ARTICOLO]],LEN(tbStoricoOrdini[[#This Row],[ARTICOLO]])-FIND(" ",tbStoricoOrdini[[#This Row],[ARTICOLO]],FIND(" ",tbStoricoOrdini[[#This Row],[ARTICOLO]]) +1)),"")</f>
        <v>Medium</v>
      </c>
      <c r="L2918" s="3">
        <f>VLOOKUP(tbStoricoOrdini[[#This Row],[ARTICOLO]],tbArticoli[],2,FALSE)</f>
        <v>120</v>
      </c>
      <c r="M2918" s="22">
        <f>tbStoricoOrdini[[#This Row],[IMPORTO]]/tbStoricoOrdini[[#This Row],[PREZZO]]</f>
        <v>11.783333333333333</v>
      </c>
      <c r="N2918" t="s">
        <v>6</v>
      </c>
      <c r="O2918" s="8">
        <f>VLOOKUP(tbStoricoOrdini[[#This Row],[AGENTE]],tbAgenti[],2,FALSE)</f>
        <v>7.4999999999999997E-2</v>
      </c>
      <c r="P2918" s="2">
        <v>1414</v>
      </c>
      <c r="Q2918" s="2">
        <f>tbStoricoOrdini[[#This Row],[IMPORTO]]*tbStoricoOrdini[[#This Row],[% COMM.]]</f>
        <v>106.05</v>
      </c>
      <c r="R2918" s="2">
        <f>tbStoricoOrdini[[#This Row],[TOT. COMM.]]+tbStoricoOrdini[[#This Row],[IMPORTO]]</f>
        <v>1520.05</v>
      </c>
    </row>
    <row r="2919" spans="1:18">
      <c r="A2919" s="1">
        <v>43922</v>
      </c>
      <c r="B2919" s="7">
        <f>MONTH(tbStoricoOrdini[[#This Row],[DATA]])</f>
        <v>4</v>
      </c>
      <c r="C2919" t="s">
        <v>3014</v>
      </c>
      <c r="D2919" t="str">
        <f>RIGHT(tbStoricoOrdini[[#This Row],[ORDINE]],4)</f>
        <v>2916</v>
      </c>
      <c r="E2919" t="s">
        <v>31</v>
      </c>
      <c r="F2919" t="str">
        <f>VLOOKUP(tbStoricoOrdini[[#This Row],[CLIENTE]],tbClienti[],3,FALSE)</f>
        <v>Piemonte</v>
      </c>
      <c r="G2919" t="str">
        <f>VLOOKUP(tbStoricoOrdini[[#This Row],[CLIENTE]],tbClienti[],7,FALSE)</f>
        <v>CD</v>
      </c>
      <c r="H2919" t="s">
        <v>72</v>
      </c>
      <c r="I2919" t="str">
        <f>IF(LEFT(tbStoricoOrdini[[#This Row],[ARTICOLO]],3) = "COG","COG",LEFT(tbStoricoOrdini[[#This Row],[ARTICOLO]],FIND(" ",tbStoricoOrdini[[#This Row],[ARTICOLO]])-1))</f>
        <v>EB06</v>
      </c>
      <c r="J2919" t="str">
        <f>MID(tbStoricoOrdini[[#This Row],[ARTICOLO]],FIND(" ",tbStoricoOrdini[[#This Row],[ARTICOLO]])+1,4)</f>
        <v>3000</v>
      </c>
      <c r="K2919" t="str">
        <f>IFERROR(RIGHT(tbStoricoOrdini[[#This Row],[ARTICOLO]],LEN(tbStoricoOrdini[[#This Row],[ARTICOLO]])-FIND(" ",tbStoricoOrdini[[#This Row],[ARTICOLO]],FIND(" ",tbStoricoOrdini[[#This Row],[ARTICOLO]]) +1)),"")</f>
        <v>Medium</v>
      </c>
      <c r="L2919" s="3">
        <f>VLOOKUP(tbStoricoOrdini[[#This Row],[ARTICOLO]],tbArticoli[],2,FALSE)</f>
        <v>120</v>
      </c>
      <c r="M2919" s="22">
        <f>tbStoricoOrdini[[#This Row],[IMPORTO]]/tbStoricoOrdini[[#This Row],[PREZZO]]</f>
        <v>10.275</v>
      </c>
      <c r="N2919" t="s">
        <v>9</v>
      </c>
      <c r="O2919" s="8">
        <f>VLOOKUP(tbStoricoOrdini[[#This Row],[AGENTE]],tbAgenti[],2,FALSE)</f>
        <v>0.05</v>
      </c>
      <c r="P2919" s="2">
        <v>1233</v>
      </c>
      <c r="Q2919" s="2">
        <f>tbStoricoOrdini[[#This Row],[IMPORTO]]*tbStoricoOrdini[[#This Row],[% COMM.]]</f>
        <v>61.650000000000006</v>
      </c>
      <c r="R2919" s="2">
        <f>tbStoricoOrdini[[#This Row],[TOT. COMM.]]+tbStoricoOrdini[[#This Row],[IMPORTO]]</f>
        <v>1294.6500000000001</v>
      </c>
    </row>
    <row r="2920" spans="1:18">
      <c r="A2920" s="1">
        <v>43922</v>
      </c>
      <c r="B2920" s="7">
        <f>MONTH(tbStoricoOrdini[[#This Row],[DATA]])</f>
        <v>4</v>
      </c>
      <c r="C2920" t="s">
        <v>3015</v>
      </c>
      <c r="D2920" t="str">
        <f>RIGHT(tbStoricoOrdini[[#This Row],[ORDINE]],4)</f>
        <v>2917</v>
      </c>
      <c r="E2920" t="s">
        <v>31</v>
      </c>
      <c r="F2920" t="str">
        <f>VLOOKUP(tbStoricoOrdini[[#This Row],[CLIENTE]],tbClienti[],3,FALSE)</f>
        <v>Piemonte</v>
      </c>
      <c r="G2920" t="str">
        <f>VLOOKUP(tbStoricoOrdini[[#This Row],[CLIENTE]],tbClienti[],7,FALSE)</f>
        <v>CD</v>
      </c>
      <c r="H2920" t="s">
        <v>73</v>
      </c>
      <c r="I2920" t="str">
        <f>IF(LEFT(tbStoricoOrdini[[#This Row],[ARTICOLO]],3) = "COG","COG",LEFT(tbStoricoOrdini[[#This Row],[ARTICOLO]],FIND(" ",tbStoricoOrdini[[#This Row],[ARTICOLO]])-1))</f>
        <v>EB06</v>
      </c>
      <c r="J2920" t="str">
        <f>MID(tbStoricoOrdini[[#This Row],[ARTICOLO]],FIND(" ",tbStoricoOrdini[[#This Row],[ARTICOLO]])+1,4)</f>
        <v>3000</v>
      </c>
      <c r="K2920" t="str">
        <f>IFERROR(RIGHT(tbStoricoOrdini[[#This Row],[ARTICOLO]],LEN(tbStoricoOrdini[[#This Row],[ARTICOLO]])-FIND(" ",tbStoricoOrdini[[#This Row],[ARTICOLO]],FIND(" ",tbStoricoOrdini[[#This Row],[ARTICOLO]]) +1)),"")</f>
        <v>Plus</v>
      </c>
      <c r="L2920" s="3">
        <f>VLOOKUP(tbStoricoOrdini[[#This Row],[ARTICOLO]],tbArticoli[],2,FALSE)</f>
        <v>130</v>
      </c>
      <c r="M2920" s="22">
        <f>tbStoricoOrdini[[#This Row],[IMPORTO]]/tbStoricoOrdini[[#This Row],[PREZZO]]</f>
        <v>2.5384615384615383</v>
      </c>
      <c r="N2920" t="s">
        <v>39</v>
      </c>
      <c r="O2920" s="8">
        <f>VLOOKUP(tbStoricoOrdini[[#This Row],[AGENTE]],tbAgenti[],2,FALSE)</f>
        <v>0.05</v>
      </c>
      <c r="P2920" s="2">
        <v>330</v>
      </c>
      <c r="Q2920" s="2">
        <f>tbStoricoOrdini[[#This Row],[IMPORTO]]*tbStoricoOrdini[[#This Row],[% COMM.]]</f>
        <v>16.5</v>
      </c>
      <c r="R2920" s="2">
        <f>tbStoricoOrdini[[#This Row],[TOT. COMM.]]+tbStoricoOrdini[[#This Row],[IMPORTO]]</f>
        <v>346.5</v>
      </c>
    </row>
    <row r="2921" spans="1:18">
      <c r="A2921" s="1">
        <v>43922</v>
      </c>
      <c r="B2921" s="7">
        <f>MONTH(tbStoricoOrdini[[#This Row],[DATA]])</f>
        <v>4</v>
      </c>
      <c r="C2921" t="s">
        <v>3016</v>
      </c>
      <c r="D2921" t="str">
        <f>RIGHT(tbStoricoOrdini[[#This Row],[ORDINE]],4)</f>
        <v>2918</v>
      </c>
      <c r="E2921" t="s">
        <v>31</v>
      </c>
      <c r="F2921" t="str">
        <f>VLOOKUP(tbStoricoOrdini[[#This Row],[CLIENTE]],tbClienti[],3,FALSE)</f>
        <v>Piemonte</v>
      </c>
      <c r="G2921" t="str">
        <f>VLOOKUP(tbStoricoOrdini[[#This Row],[CLIENTE]],tbClienti[],7,FALSE)</f>
        <v>CD</v>
      </c>
      <c r="H2921" t="s">
        <v>73</v>
      </c>
      <c r="I2921" t="str">
        <f>IF(LEFT(tbStoricoOrdini[[#This Row],[ARTICOLO]],3) = "COG","COG",LEFT(tbStoricoOrdini[[#This Row],[ARTICOLO]],FIND(" ",tbStoricoOrdini[[#This Row],[ARTICOLO]])-1))</f>
        <v>EB06</v>
      </c>
      <c r="J2921" t="str">
        <f>MID(tbStoricoOrdini[[#This Row],[ARTICOLO]],FIND(" ",tbStoricoOrdini[[#This Row],[ARTICOLO]])+1,4)</f>
        <v>3000</v>
      </c>
      <c r="K2921" t="str">
        <f>IFERROR(RIGHT(tbStoricoOrdini[[#This Row],[ARTICOLO]],LEN(tbStoricoOrdini[[#This Row],[ARTICOLO]])-FIND(" ",tbStoricoOrdini[[#This Row],[ARTICOLO]],FIND(" ",tbStoricoOrdini[[#This Row],[ARTICOLO]]) +1)),"")</f>
        <v>Plus</v>
      </c>
      <c r="L2921" s="3">
        <f>VLOOKUP(tbStoricoOrdini[[#This Row],[ARTICOLO]],tbArticoli[],2,FALSE)</f>
        <v>130</v>
      </c>
      <c r="M2921" s="22">
        <f>tbStoricoOrdini[[#This Row],[IMPORTO]]/tbStoricoOrdini[[#This Row],[PREZZO]]</f>
        <v>0.83846153846153848</v>
      </c>
      <c r="N2921" t="s">
        <v>15</v>
      </c>
      <c r="O2921" s="8">
        <f>VLOOKUP(tbStoricoOrdini[[#This Row],[AGENTE]],tbAgenti[],2,FALSE)</f>
        <v>0.08</v>
      </c>
      <c r="P2921" s="2">
        <v>109</v>
      </c>
      <c r="Q2921" s="2">
        <f>tbStoricoOrdini[[#This Row],[IMPORTO]]*tbStoricoOrdini[[#This Row],[% COMM.]]</f>
        <v>8.7200000000000006</v>
      </c>
      <c r="R2921" s="2">
        <f>tbStoricoOrdini[[#This Row],[TOT. COMM.]]+tbStoricoOrdini[[#This Row],[IMPORTO]]</f>
        <v>117.72</v>
      </c>
    </row>
    <row r="2922" spans="1:18">
      <c r="A2922" s="1">
        <v>43922</v>
      </c>
      <c r="B2922" s="7">
        <f>MONTH(tbStoricoOrdini[[#This Row],[DATA]])</f>
        <v>4</v>
      </c>
      <c r="C2922" t="s">
        <v>3017</v>
      </c>
      <c r="D2922" t="str">
        <f>RIGHT(tbStoricoOrdini[[#This Row],[ORDINE]],4)</f>
        <v>2919</v>
      </c>
      <c r="E2922" t="s">
        <v>31</v>
      </c>
      <c r="F2922" t="str">
        <f>VLOOKUP(tbStoricoOrdini[[#This Row],[CLIENTE]],tbClienti[],3,FALSE)</f>
        <v>Piemonte</v>
      </c>
      <c r="G2922" t="str">
        <f>VLOOKUP(tbStoricoOrdini[[#This Row],[CLIENTE]],tbClienti[],7,FALSE)</f>
        <v>CD</v>
      </c>
      <c r="H2922" t="s">
        <v>73</v>
      </c>
      <c r="I2922" t="str">
        <f>IF(LEFT(tbStoricoOrdini[[#This Row],[ARTICOLO]],3) = "COG","COG",LEFT(tbStoricoOrdini[[#This Row],[ARTICOLO]],FIND(" ",tbStoricoOrdini[[#This Row],[ARTICOLO]])-1))</f>
        <v>EB06</v>
      </c>
      <c r="J2922" t="str">
        <f>MID(tbStoricoOrdini[[#This Row],[ARTICOLO]],FIND(" ",tbStoricoOrdini[[#This Row],[ARTICOLO]])+1,4)</f>
        <v>3000</v>
      </c>
      <c r="K2922" t="str">
        <f>IFERROR(RIGHT(tbStoricoOrdini[[#This Row],[ARTICOLO]],LEN(tbStoricoOrdini[[#This Row],[ARTICOLO]])-FIND(" ",tbStoricoOrdini[[#This Row],[ARTICOLO]],FIND(" ",tbStoricoOrdini[[#This Row],[ARTICOLO]]) +1)),"")</f>
        <v>Plus</v>
      </c>
      <c r="L2922" s="3">
        <f>VLOOKUP(tbStoricoOrdini[[#This Row],[ARTICOLO]],tbArticoli[],2,FALSE)</f>
        <v>130</v>
      </c>
      <c r="M2922" s="22">
        <f>tbStoricoOrdini[[#This Row],[IMPORTO]]/tbStoricoOrdini[[#This Row],[PREZZO]]</f>
        <v>4.3615384615384611</v>
      </c>
      <c r="N2922" t="s">
        <v>6</v>
      </c>
      <c r="O2922" s="8">
        <f>VLOOKUP(tbStoricoOrdini[[#This Row],[AGENTE]],tbAgenti[],2,FALSE)</f>
        <v>7.4999999999999997E-2</v>
      </c>
      <c r="P2922" s="2">
        <v>567</v>
      </c>
      <c r="Q2922" s="2">
        <f>tbStoricoOrdini[[#This Row],[IMPORTO]]*tbStoricoOrdini[[#This Row],[% COMM.]]</f>
        <v>42.524999999999999</v>
      </c>
      <c r="R2922" s="2">
        <f>tbStoricoOrdini[[#This Row],[TOT. COMM.]]+tbStoricoOrdini[[#This Row],[IMPORTO]]</f>
        <v>609.52499999999998</v>
      </c>
    </row>
    <row r="2923" spans="1:18">
      <c r="A2923" s="1">
        <v>43922</v>
      </c>
      <c r="B2923" s="7">
        <f>MONTH(tbStoricoOrdini[[#This Row],[DATA]])</f>
        <v>4</v>
      </c>
      <c r="C2923" t="s">
        <v>3018</v>
      </c>
      <c r="D2923" t="str">
        <f>RIGHT(tbStoricoOrdini[[#This Row],[ORDINE]],4)</f>
        <v>2920</v>
      </c>
      <c r="E2923" t="s">
        <v>21</v>
      </c>
      <c r="F2923" t="str">
        <f>VLOOKUP(tbStoricoOrdini[[#This Row],[CLIENTE]],tbClienti[],3,FALSE)</f>
        <v>PA</v>
      </c>
      <c r="G2923" t="str">
        <f>VLOOKUP(tbStoricoOrdini[[#This Row],[CLIENTE]],tbClienti[],7,FALSE)</f>
        <v>AC</v>
      </c>
      <c r="H2923" t="s">
        <v>81</v>
      </c>
      <c r="I2923" t="str">
        <f>IF(LEFT(tbStoricoOrdini[[#This Row],[ARTICOLO]],3) = "COG","COG",LEFT(tbStoricoOrdini[[#This Row],[ARTICOLO]],FIND(" ",tbStoricoOrdini[[#This Row],[ARTICOLO]])-1))</f>
        <v>COG</v>
      </c>
      <c r="J2923" t="str">
        <f>MID(tbStoricoOrdini[[#This Row],[ARTICOLO]],FIND(" ",tbStoricoOrdini[[#This Row],[ARTICOLO]])+1,4)</f>
        <v>6000</v>
      </c>
      <c r="K2923" t="str">
        <f>IFERROR(RIGHT(tbStoricoOrdini[[#This Row],[ARTICOLO]],LEN(tbStoricoOrdini[[#This Row],[ARTICOLO]])-FIND(" ",tbStoricoOrdini[[#This Row],[ARTICOLO]],FIND(" ",tbStoricoOrdini[[#This Row],[ARTICOLO]]) +1)),"")</f>
        <v>Gold</v>
      </c>
      <c r="L2923" s="3">
        <f>VLOOKUP(tbStoricoOrdini[[#This Row],[ARTICOLO]],tbArticoli[],2,FALSE)</f>
        <v>450</v>
      </c>
      <c r="M2923" s="22">
        <f>tbStoricoOrdini[[#This Row],[IMPORTO]]/tbStoricoOrdini[[#This Row],[PREZZO]]</f>
        <v>3.3333333333333333E-2</v>
      </c>
      <c r="N2923" t="s">
        <v>9</v>
      </c>
      <c r="O2923" s="8">
        <f>VLOOKUP(tbStoricoOrdini[[#This Row],[AGENTE]],tbAgenti[],2,FALSE)</f>
        <v>0.05</v>
      </c>
      <c r="P2923" s="2">
        <v>15</v>
      </c>
      <c r="Q2923" s="2">
        <f>tbStoricoOrdini[[#This Row],[IMPORTO]]*tbStoricoOrdini[[#This Row],[% COMM.]]</f>
        <v>0.75</v>
      </c>
      <c r="R2923" s="2">
        <f>tbStoricoOrdini[[#This Row],[TOT. COMM.]]+tbStoricoOrdini[[#This Row],[IMPORTO]]</f>
        <v>15.75</v>
      </c>
    </row>
    <row r="2924" spans="1:18">
      <c r="A2924" s="1">
        <v>43922</v>
      </c>
      <c r="B2924" s="7">
        <f>MONTH(tbStoricoOrdini[[#This Row],[DATA]])</f>
        <v>4</v>
      </c>
      <c r="C2924" t="s">
        <v>3019</v>
      </c>
      <c r="D2924" t="str">
        <f>RIGHT(tbStoricoOrdini[[#This Row],[ORDINE]],4)</f>
        <v>2921</v>
      </c>
      <c r="E2924" t="s">
        <v>21</v>
      </c>
      <c r="F2924" t="str">
        <f>VLOOKUP(tbStoricoOrdini[[#This Row],[CLIENTE]],tbClienti[],3,FALSE)</f>
        <v>PA</v>
      </c>
      <c r="G2924" t="str">
        <f>VLOOKUP(tbStoricoOrdini[[#This Row],[CLIENTE]],tbClienti[],7,FALSE)</f>
        <v>AC</v>
      </c>
      <c r="H2924" t="s">
        <v>74</v>
      </c>
      <c r="I2924" t="str">
        <f>IF(LEFT(tbStoricoOrdini[[#This Row],[ARTICOLO]],3) = "COG","COG",LEFT(tbStoricoOrdini[[#This Row],[ARTICOLO]],FIND(" ",tbStoricoOrdini[[#This Row],[ARTICOLO]])-1))</f>
        <v>AVRC</v>
      </c>
      <c r="J2924" t="str">
        <f>MID(tbStoricoOrdini[[#This Row],[ARTICOLO]],FIND(" ",tbStoricoOrdini[[#This Row],[ARTICOLO]])+1,4)</f>
        <v>2500</v>
      </c>
      <c r="K2924" t="str">
        <f>IFERROR(RIGHT(tbStoricoOrdini[[#This Row],[ARTICOLO]],LEN(tbStoricoOrdini[[#This Row],[ARTICOLO]])-FIND(" ",tbStoricoOrdini[[#This Row],[ARTICOLO]],FIND(" ",tbStoricoOrdini[[#This Row],[ARTICOLO]]) +1)),"")</f>
        <v>Gold</v>
      </c>
      <c r="L2924" s="3">
        <f>VLOOKUP(tbStoricoOrdini[[#This Row],[ARTICOLO]],tbArticoli[],2,FALSE)</f>
        <v>500</v>
      </c>
      <c r="M2924" s="22">
        <f>tbStoricoOrdini[[#This Row],[IMPORTO]]/tbStoricoOrdini[[#This Row],[PREZZO]]</f>
        <v>0.52200000000000002</v>
      </c>
      <c r="N2924" t="s">
        <v>9</v>
      </c>
      <c r="O2924" s="8">
        <f>VLOOKUP(tbStoricoOrdini[[#This Row],[AGENTE]],tbAgenti[],2,FALSE)</f>
        <v>0.05</v>
      </c>
      <c r="P2924" s="2">
        <v>261</v>
      </c>
      <c r="Q2924" s="2">
        <f>tbStoricoOrdini[[#This Row],[IMPORTO]]*tbStoricoOrdini[[#This Row],[% COMM.]]</f>
        <v>13.05</v>
      </c>
      <c r="R2924" s="2">
        <f>tbStoricoOrdini[[#This Row],[TOT. COMM.]]+tbStoricoOrdini[[#This Row],[IMPORTO]]</f>
        <v>274.05</v>
      </c>
    </row>
    <row r="2925" spans="1:18">
      <c r="A2925" s="1">
        <v>43922</v>
      </c>
      <c r="B2925" s="7">
        <f>MONTH(tbStoricoOrdini[[#This Row],[DATA]])</f>
        <v>4</v>
      </c>
      <c r="C2925" t="s">
        <v>3020</v>
      </c>
      <c r="D2925" t="str">
        <f>RIGHT(tbStoricoOrdini[[#This Row],[ORDINE]],4)</f>
        <v>2922</v>
      </c>
      <c r="E2925" t="s">
        <v>21</v>
      </c>
      <c r="F2925" t="str">
        <f>VLOOKUP(tbStoricoOrdini[[#This Row],[CLIENTE]],tbClienti[],3,FALSE)</f>
        <v>PA</v>
      </c>
      <c r="G2925" t="str">
        <f>VLOOKUP(tbStoricoOrdini[[#This Row],[CLIENTE]],tbClienti[],7,FALSE)</f>
        <v>AC</v>
      </c>
      <c r="H2925" t="s">
        <v>77</v>
      </c>
      <c r="I2925" t="str">
        <f>IF(LEFT(tbStoricoOrdini[[#This Row],[ARTICOLO]],3) = "COG","COG",LEFT(tbStoricoOrdini[[#This Row],[ARTICOLO]],FIND(" ",tbStoricoOrdini[[#This Row],[ARTICOLO]])-1))</f>
        <v>COG</v>
      </c>
      <c r="J2925" t="str">
        <f>MID(tbStoricoOrdini[[#This Row],[ARTICOLO]],FIND(" ",tbStoricoOrdini[[#This Row],[ARTICOLO]])+1,4)</f>
        <v>2000</v>
      </c>
      <c r="K2925" t="str">
        <f>IFERROR(RIGHT(tbStoricoOrdini[[#This Row],[ARTICOLO]],LEN(tbStoricoOrdini[[#This Row],[ARTICOLO]])-FIND(" ",tbStoricoOrdini[[#This Row],[ARTICOLO]],FIND(" ",tbStoricoOrdini[[#This Row],[ARTICOLO]]) +1)),"")</f>
        <v>Medium</v>
      </c>
      <c r="L2925" s="3">
        <f>VLOOKUP(tbStoricoOrdini[[#This Row],[ARTICOLO]],tbArticoli[],2,FALSE)</f>
        <v>200</v>
      </c>
      <c r="M2925" s="22">
        <f>tbStoricoOrdini[[#This Row],[IMPORTO]]/tbStoricoOrdini[[#This Row],[PREZZO]]</f>
        <v>0.38500000000000001</v>
      </c>
      <c r="N2925" t="s">
        <v>9</v>
      </c>
      <c r="O2925" s="8">
        <f>VLOOKUP(tbStoricoOrdini[[#This Row],[AGENTE]],tbAgenti[],2,FALSE)</f>
        <v>0.05</v>
      </c>
      <c r="P2925" s="2">
        <v>77</v>
      </c>
      <c r="Q2925" s="2">
        <f>tbStoricoOrdini[[#This Row],[IMPORTO]]*tbStoricoOrdini[[#This Row],[% COMM.]]</f>
        <v>3.85</v>
      </c>
      <c r="R2925" s="2">
        <f>tbStoricoOrdini[[#This Row],[TOT. COMM.]]+tbStoricoOrdini[[#This Row],[IMPORTO]]</f>
        <v>80.849999999999994</v>
      </c>
    </row>
    <row r="2926" spans="1:18">
      <c r="A2926" s="1">
        <v>43922</v>
      </c>
      <c r="B2926" s="7">
        <f>MONTH(tbStoricoOrdini[[#This Row],[DATA]])</f>
        <v>4</v>
      </c>
      <c r="C2926" t="s">
        <v>3021</v>
      </c>
      <c r="D2926" t="str">
        <f>RIGHT(tbStoricoOrdini[[#This Row],[ORDINE]],4)</f>
        <v>2923</v>
      </c>
      <c r="E2926" t="s">
        <v>21</v>
      </c>
      <c r="F2926" t="str">
        <f>VLOOKUP(tbStoricoOrdini[[#This Row],[CLIENTE]],tbClienti[],3,FALSE)</f>
        <v>PA</v>
      </c>
      <c r="G2926" t="str">
        <f>VLOOKUP(tbStoricoOrdini[[#This Row],[CLIENTE]],tbClienti[],7,FALSE)</f>
        <v>AC</v>
      </c>
      <c r="H2926" t="s">
        <v>61</v>
      </c>
      <c r="I2926" t="str">
        <f>IF(LEFT(tbStoricoOrdini[[#This Row],[ARTICOLO]],3) = "COG","COG",LEFT(tbStoricoOrdini[[#This Row],[ARTICOLO]],FIND(" ",tbStoricoOrdini[[#This Row],[ARTICOLO]])-1))</f>
        <v>KLM</v>
      </c>
      <c r="J2926" t="str">
        <f>MID(tbStoricoOrdini[[#This Row],[ARTICOLO]],FIND(" ",tbStoricoOrdini[[#This Row],[ARTICOLO]])+1,4)</f>
        <v>5000</v>
      </c>
      <c r="K2926" t="str">
        <f>IFERROR(RIGHT(tbStoricoOrdini[[#This Row],[ARTICOLO]],LEN(tbStoricoOrdini[[#This Row],[ARTICOLO]])-FIND(" ",tbStoricoOrdini[[#This Row],[ARTICOLO]],FIND(" ",tbStoricoOrdini[[#This Row],[ARTICOLO]]) +1)),"")</f>
        <v>Medium</v>
      </c>
      <c r="L2926" s="3">
        <f>VLOOKUP(tbStoricoOrdini[[#This Row],[ARTICOLO]],tbArticoli[],2,FALSE)</f>
        <v>150</v>
      </c>
      <c r="M2926" s="22">
        <f>tbStoricoOrdini[[#This Row],[IMPORTO]]/tbStoricoOrdini[[#This Row],[PREZZO]]</f>
        <v>906.71333333333337</v>
      </c>
      <c r="N2926" t="s">
        <v>9</v>
      </c>
      <c r="O2926" s="8">
        <f>VLOOKUP(tbStoricoOrdini[[#This Row],[AGENTE]],tbAgenti[],2,FALSE)</f>
        <v>0.05</v>
      </c>
      <c r="P2926" s="2">
        <v>136007</v>
      </c>
      <c r="Q2926" s="2">
        <f>tbStoricoOrdini[[#This Row],[IMPORTO]]*tbStoricoOrdini[[#This Row],[% COMM.]]</f>
        <v>6800.35</v>
      </c>
      <c r="R2926" s="2">
        <f>tbStoricoOrdini[[#This Row],[TOT. COMM.]]+tbStoricoOrdini[[#This Row],[IMPORTO]]</f>
        <v>142807.35</v>
      </c>
    </row>
    <row r="2927" spans="1:18">
      <c r="A2927" s="1">
        <v>43922</v>
      </c>
      <c r="B2927" s="7">
        <f>MONTH(tbStoricoOrdini[[#This Row],[DATA]])</f>
        <v>4</v>
      </c>
      <c r="C2927" t="s">
        <v>3022</v>
      </c>
      <c r="D2927" t="str">
        <f>RIGHT(tbStoricoOrdini[[#This Row],[ORDINE]],4)</f>
        <v>2924</v>
      </c>
      <c r="E2927" t="s">
        <v>21</v>
      </c>
      <c r="F2927" t="str">
        <f>VLOOKUP(tbStoricoOrdini[[#This Row],[CLIENTE]],tbClienti[],3,FALSE)</f>
        <v>PA</v>
      </c>
      <c r="G2927" t="str">
        <f>VLOOKUP(tbStoricoOrdini[[#This Row],[CLIENTE]],tbClienti[],7,FALSE)</f>
        <v>AC</v>
      </c>
      <c r="H2927" t="s">
        <v>79</v>
      </c>
      <c r="I2927" t="str">
        <f>IF(LEFT(tbStoricoOrdini[[#This Row],[ARTICOLO]],3) = "COG","COG",LEFT(tbStoricoOrdini[[#This Row],[ARTICOLO]],FIND(" ",tbStoricoOrdini[[#This Row],[ARTICOLO]])-1))</f>
        <v>COG</v>
      </c>
      <c r="J2927" t="str">
        <f>MID(tbStoricoOrdini[[#This Row],[ARTICOLO]],FIND(" ",tbStoricoOrdini[[#This Row],[ARTICOLO]])+1,4)</f>
        <v>4000</v>
      </c>
      <c r="K2927" t="str">
        <f>IFERROR(RIGHT(tbStoricoOrdini[[#This Row],[ARTICOLO]],LEN(tbStoricoOrdini[[#This Row],[ARTICOLO]])-FIND(" ",tbStoricoOrdini[[#This Row],[ARTICOLO]],FIND(" ",tbStoricoOrdini[[#This Row],[ARTICOLO]]) +1)),"")</f>
        <v>Plus</v>
      </c>
      <c r="L2927" s="3">
        <f>VLOOKUP(tbStoricoOrdini[[#This Row],[ARTICOLO]],tbArticoli[],2,FALSE)</f>
        <v>240</v>
      </c>
      <c r="M2927" s="22">
        <f>tbStoricoOrdini[[#This Row],[IMPORTO]]/tbStoricoOrdini[[#This Row],[PREZZO]]</f>
        <v>0.43333333333333335</v>
      </c>
      <c r="N2927" t="s">
        <v>9</v>
      </c>
      <c r="O2927" s="8">
        <f>VLOOKUP(tbStoricoOrdini[[#This Row],[AGENTE]],tbAgenti[],2,FALSE)</f>
        <v>0.05</v>
      </c>
      <c r="P2927" s="2">
        <v>104</v>
      </c>
      <c r="Q2927" s="2">
        <f>tbStoricoOrdini[[#This Row],[IMPORTO]]*tbStoricoOrdini[[#This Row],[% COMM.]]</f>
        <v>5.2</v>
      </c>
      <c r="R2927" s="2">
        <f>tbStoricoOrdini[[#This Row],[TOT. COMM.]]+tbStoricoOrdini[[#This Row],[IMPORTO]]</f>
        <v>109.2</v>
      </c>
    </row>
    <row r="2928" spans="1:18">
      <c r="A2928" s="1">
        <v>43922</v>
      </c>
      <c r="B2928" s="7">
        <f>MONTH(tbStoricoOrdini[[#This Row],[DATA]])</f>
        <v>4</v>
      </c>
      <c r="C2928" t="s">
        <v>3023</v>
      </c>
      <c r="D2928" t="str">
        <f>RIGHT(tbStoricoOrdini[[#This Row],[ORDINE]],4)</f>
        <v>2925</v>
      </c>
      <c r="E2928" t="s">
        <v>21</v>
      </c>
      <c r="F2928" t="str">
        <f>VLOOKUP(tbStoricoOrdini[[#This Row],[CLIENTE]],tbClienti[],3,FALSE)</f>
        <v>PA</v>
      </c>
      <c r="G2928" t="str">
        <f>VLOOKUP(tbStoricoOrdini[[#This Row],[CLIENTE]],tbClienti[],7,FALSE)</f>
        <v>AC</v>
      </c>
      <c r="H2928" t="s">
        <v>60</v>
      </c>
      <c r="I2928" t="str">
        <f>IF(LEFT(tbStoricoOrdini[[#This Row],[ARTICOLO]],3) = "COG","COG",LEFT(tbStoricoOrdini[[#This Row],[ARTICOLO]],FIND(" ",tbStoricoOrdini[[#This Row],[ARTICOLO]])-1))</f>
        <v>KLM</v>
      </c>
      <c r="J2928" t="str">
        <f>MID(tbStoricoOrdini[[#This Row],[ARTICOLO]],FIND(" ",tbStoricoOrdini[[#This Row],[ARTICOLO]])+1,4)</f>
        <v>5000</v>
      </c>
      <c r="K2928" t="str">
        <f>IFERROR(RIGHT(tbStoricoOrdini[[#This Row],[ARTICOLO]],LEN(tbStoricoOrdini[[#This Row],[ARTICOLO]])-FIND(" ",tbStoricoOrdini[[#This Row],[ARTICOLO]],FIND(" ",tbStoricoOrdini[[#This Row],[ARTICOLO]]) +1)),"")</f>
        <v>Plus</v>
      </c>
      <c r="L2928" s="3">
        <f>VLOOKUP(tbStoricoOrdini[[#This Row],[ARTICOLO]],tbArticoli[],2,FALSE)</f>
        <v>175</v>
      </c>
      <c r="M2928" s="22">
        <f>tbStoricoOrdini[[#This Row],[IMPORTO]]/tbStoricoOrdini[[#This Row],[PREZZO]]</f>
        <v>0.34857142857142859</v>
      </c>
      <c r="N2928" t="s">
        <v>9</v>
      </c>
      <c r="O2928" s="8">
        <f>VLOOKUP(tbStoricoOrdini[[#This Row],[AGENTE]],tbAgenti[],2,FALSE)</f>
        <v>0.05</v>
      </c>
      <c r="P2928" s="2">
        <v>61</v>
      </c>
      <c r="Q2928" s="2">
        <f>tbStoricoOrdini[[#This Row],[IMPORTO]]*tbStoricoOrdini[[#This Row],[% COMM.]]</f>
        <v>3.0500000000000003</v>
      </c>
      <c r="R2928" s="2">
        <f>tbStoricoOrdini[[#This Row],[TOT. COMM.]]+tbStoricoOrdini[[#This Row],[IMPORTO]]</f>
        <v>64.05</v>
      </c>
    </row>
    <row r="2929" spans="1:18">
      <c r="A2929" s="1">
        <v>43922</v>
      </c>
      <c r="B2929" s="7">
        <f>MONTH(tbStoricoOrdini[[#This Row],[DATA]])</f>
        <v>4</v>
      </c>
      <c r="C2929" t="s">
        <v>3024</v>
      </c>
      <c r="D2929" t="str">
        <f>RIGHT(tbStoricoOrdini[[#This Row],[ORDINE]],4)</f>
        <v>2926</v>
      </c>
      <c r="E2929" t="s">
        <v>21</v>
      </c>
      <c r="F2929" t="str">
        <f>VLOOKUP(tbStoricoOrdini[[#This Row],[CLIENTE]],tbClienti[],3,FALSE)</f>
        <v>PA</v>
      </c>
      <c r="G2929" t="str">
        <f>VLOOKUP(tbStoricoOrdini[[#This Row],[CLIENTE]],tbClienti[],7,FALSE)</f>
        <v>AC</v>
      </c>
      <c r="H2929" t="s">
        <v>63</v>
      </c>
      <c r="I2929" t="str">
        <f>IF(LEFT(tbStoricoOrdini[[#This Row],[ARTICOLO]],3) = "COG","COG",LEFT(tbStoricoOrdini[[#This Row],[ARTICOLO]],FIND(" ",tbStoricoOrdini[[#This Row],[ARTICOLO]])-1))</f>
        <v>KLM</v>
      </c>
      <c r="J2929" t="str">
        <f>MID(tbStoricoOrdini[[#This Row],[ARTICOLO]],FIND(" ",tbStoricoOrdini[[#This Row],[ARTICOLO]])+1,4)</f>
        <v>3000</v>
      </c>
      <c r="K2929" t="str">
        <f>IFERROR(RIGHT(tbStoricoOrdini[[#This Row],[ARTICOLO]],LEN(tbStoricoOrdini[[#This Row],[ARTICOLO]])-FIND(" ",tbStoricoOrdini[[#This Row],[ARTICOLO]],FIND(" ",tbStoricoOrdini[[#This Row],[ARTICOLO]]) +1)),"")</f>
        <v>Plus</v>
      </c>
      <c r="L2929" s="3">
        <f>VLOOKUP(tbStoricoOrdini[[#This Row],[ARTICOLO]],tbArticoli[],2,FALSE)</f>
        <v>145</v>
      </c>
      <c r="M2929" s="22">
        <f>tbStoricoOrdini[[#This Row],[IMPORTO]]/tbStoricoOrdini[[#This Row],[PREZZO]]</f>
        <v>1027.7655172413793</v>
      </c>
      <c r="N2929" t="s">
        <v>9</v>
      </c>
      <c r="O2929" s="8">
        <f>VLOOKUP(tbStoricoOrdini[[#This Row],[AGENTE]],tbAgenti[],2,FALSE)</f>
        <v>0.05</v>
      </c>
      <c r="P2929" s="2">
        <v>149026</v>
      </c>
      <c r="Q2929" s="2">
        <f>tbStoricoOrdini[[#This Row],[IMPORTO]]*tbStoricoOrdini[[#This Row],[% COMM.]]</f>
        <v>7451.3</v>
      </c>
      <c r="R2929" s="2">
        <f>tbStoricoOrdini[[#This Row],[TOT. COMM.]]+tbStoricoOrdini[[#This Row],[IMPORTO]]</f>
        <v>156477.29999999999</v>
      </c>
    </row>
    <row r="2930" spans="1:18">
      <c r="A2930" s="1">
        <v>43922</v>
      </c>
      <c r="B2930" s="7">
        <f>MONTH(tbStoricoOrdini[[#This Row],[DATA]])</f>
        <v>4</v>
      </c>
      <c r="C2930" t="s">
        <v>3025</v>
      </c>
      <c r="D2930" t="str">
        <f>RIGHT(tbStoricoOrdini[[#This Row],[ORDINE]],4)</f>
        <v>2927</v>
      </c>
      <c r="E2930" t="s">
        <v>21</v>
      </c>
      <c r="F2930" t="str">
        <f>VLOOKUP(tbStoricoOrdini[[#This Row],[CLIENTE]],tbClienti[],3,FALSE)</f>
        <v>PA</v>
      </c>
      <c r="G2930" t="str">
        <f>VLOOKUP(tbStoricoOrdini[[#This Row],[CLIENTE]],tbClienti[],7,FALSE)</f>
        <v>AC</v>
      </c>
      <c r="H2930" t="s">
        <v>66</v>
      </c>
      <c r="I2930" t="str">
        <f>IF(LEFT(tbStoricoOrdini[[#This Row],[ARTICOLO]],3) = "COG","COG",LEFT(tbStoricoOrdini[[#This Row],[ARTICOLO]],FIND(" ",tbStoricoOrdini[[#This Row],[ARTICOLO]])-1))</f>
        <v>BAG</v>
      </c>
      <c r="J2930" t="str">
        <f>MID(tbStoricoOrdini[[#This Row],[ARTICOLO]],FIND(" ",tbStoricoOrdini[[#This Row],[ARTICOLO]])+1,4)</f>
        <v>2500</v>
      </c>
      <c r="K2930" t="str">
        <f>IFERROR(RIGHT(tbStoricoOrdini[[#This Row],[ARTICOLO]],LEN(tbStoricoOrdini[[#This Row],[ARTICOLO]])-FIND(" ",tbStoricoOrdini[[#This Row],[ARTICOLO]],FIND(" ",tbStoricoOrdini[[#This Row],[ARTICOLO]]) +1)),"")</f>
        <v>Plus</v>
      </c>
      <c r="L2930" s="3">
        <f>VLOOKUP(tbStoricoOrdini[[#This Row],[ARTICOLO]],tbArticoli[],2,FALSE)</f>
        <v>220</v>
      </c>
      <c r="M2930" s="22">
        <f>tbStoricoOrdini[[#This Row],[IMPORTO]]/tbStoricoOrdini[[#This Row],[PREZZO]]</f>
        <v>5.4545454545454543E-2</v>
      </c>
      <c r="N2930" t="s">
        <v>9</v>
      </c>
      <c r="O2930" s="8">
        <f>VLOOKUP(tbStoricoOrdini[[#This Row],[AGENTE]],tbAgenti[],2,FALSE)</f>
        <v>0.05</v>
      </c>
      <c r="P2930" s="2">
        <v>12</v>
      </c>
      <c r="Q2930" s="2">
        <f>tbStoricoOrdini[[#This Row],[IMPORTO]]*tbStoricoOrdini[[#This Row],[% COMM.]]</f>
        <v>0.60000000000000009</v>
      </c>
      <c r="R2930" s="2">
        <f>tbStoricoOrdini[[#This Row],[TOT. COMM.]]+tbStoricoOrdini[[#This Row],[IMPORTO]]</f>
        <v>12.6</v>
      </c>
    </row>
    <row r="2931" spans="1:18">
      <c r="A2931" s="1">
        <v>43922</v>
      </c>
      <c r="B2931" s="7">
        <f>MONTH(tbStoricoOrdini[[#This Row],[DATA]])</f>
        <v>4</v>
      </c>
      <c r="C2931" t="s">
        <v>3026</v>
      </c>
      <c r="D2931" t="str">
        <f>RIGHT(tbStoricoOrdini[[#This Row],[ORDINE]],4)</f>
        <v>2928</v>
      </c>
      <c r="E2931" t="s">
        <v>21</v>
      </c>
      <c r="F2931" t="str">
        <f>VLOOKUP(tbStoricoOrdini[[#This Row],[CLIENTE]],tbClienti[],3,FALSE)</f>
        <v>PA</v>
      </c>
      <c r="G2931" t="str">
        <f>VLOOKUP(tbStoricoOrdini[[#This Row],[CLIENTE]],tbClienti[],7,FALSE)</f>
        <v>AC</v>
      </c>
      <c r="H2931" t="s">
        <v>80</v>
      </c>
      <c r="I2931" t="str">
        <f>IF(LEFT(tbStoricoOrdini[[#This Row],[ARTICOLO]],3) = "COG","COG",LEFT(tbStoricoOrdini[[#This Row],[ARTICOLO]],FIND(" ",tbStoricoOrdini[[#This Row],[ARTICOLO]])-1))</f>
        <v>COG</v>
      </c>
      <c r="J2931" t="str">
        <f>MID(tbStoricoOrdini[[#This Row],[ARTICOLO]],FIND(" ",tbStoricoOrdini[[#This Row],[ARTICOLO]])+1,4)</f>
        <v>5000</v>
      </c>
      <c r="K2931" t="str">
        <f>IFERROR(RIGHT(tbStoricoOrdini[[#This Row],[ARTICOLO]],LEN(tbStoricoOrdini[[#This Row],[ARTICOLO]])-FIND(" ",tbStoricoOrdini[[#This Row],[ARTICOLO]],FIND(" ",tbStoricoOrdini[[#This Row],[ARTICOLO]]) +1)),"")</f>
        <v>Silver</v>
      </c>
      <c r="L2931" s="3">
        <f>VLOOKUP(tbStoricoOrdini[[#This Row],[ARTICOLO]],tbArticoli[],2,FALSE)</f>
        <v>300</v>
      </c>
      <c r="M2931" s="22">
        <f>tbStoricoOrdini[[#This Row],[IMPORTO]]/tbStoricoOrdini[[#This Row],[PREZZO]]</f>
        <v>0.06</v>
      </c>
      <c r="N2931" t="s">
        <v>9</v>
      </c>
      <c r="O2931" s="8">
        <f>VLOOKUP(tbStoricoOrdini[[#This Row],[AGENTE]],tbAgenti[],2,FALSE)</f>
        <v>0.05</v>
      </c>
      <c r="P2931" s="2">
        <v>18</v>
      </c>
      <c r="Q2931" s="2">
        <f>tbStoricoOrdini[[#This Row],[IMPORTO]]*tbStoricoOrdini[[#This Row],[% COMM.]]</f>
        <v>0.9</v>
      </c>
      <c r="R2931" s="2">
        <f>tbStoricoOrdini[[#This Row],[TOT. COMM.]]+tbStoricoOrdini[[#This Row],[IMPORTO]]</f>
        <v>18.899999999999999</v>
      </c>
    </row>
    <row r="2932" spans="1:18">
      <c r="A2932" s="1">
        <v>43922</v>
      </c>
      <c r="B2932" s="7">
        <f>MONTH(tbStoricoOrdini[[#This Row],[DATA]])</f>
        <v>4</v>
      </c>
      <c r="C2932" t="s">
        <v>3027</v>
      </c>
      <c r="D2932" t="str">
        <f>RIGHT(tbStoricoOrdini[[#This Row],[ORDINE]],4)</f>
        <v>2929</v>
      </c>
      <c r="E2932" t="s">
        <v>21</v>
      </c>
      <c r="F2932" t="str">
        <f>VLOOKUP(tbStoricoOrdini[[#This Row],[CLIENTE]],tbClienti[],3,FALSE)</f>
        <v>PA</v>
      </c>
      <c r="G2932" t="str">
        <f>VLOOKUP(tbStoricoOrdini[[#This Row],[CLIENTE]],tbClienti[],7,FALSE)</f>
        <v>AC</v>
      </c>
      <c r="H2932" t="s">
        <v>69</v>
      </c>
      <c r="I2932" t="str">
        <f>IF(LEFT(tbStoricoOrdini[[#This Row],[ARTICOLO]],3) = "COG","COG",LEFT(tbStoricoOrdini[[#This Row],[ARTICOLO]],FIND(" ",tbStoricoOrdini[[#This Row],[ARTICOLO]])-1))</f>
        <v>BAG</v>
      </c>
      <c r="J2932" t="str">
        <f>MID(tbStoricoOrdini[[#This Row],[ARTICOLO]],FIND(" ",tbStoricoOrdini[[#This Row],[ARTICOLO]])+1,4)</f>
        <v>1121</v>
      </c>
      <c r="K2932" t="str">
        <f>IFERROR(RIGHT(tbStoricoOrdini[[#This Row],[ARTICOLO]],LEN(tbStoricoOrdini[[#This Row],[ARTICOLO]])-FIND(" ",tbStoricoOrdini[[#This Row],[ARTICOLO]],FIND(" ",tbStoricoOrdini[[#This Row],[ARTICOLO]]) +1)),"")</f>
        <v>Gold</v>
      </c>
      <c r="L2932" s="3">
        <f>VLOOKUP(tbStoricoOrdini[[#This Row],[ARTICOLO]],tbArticoli[],2,FALSE)</f>
        <v>230</v>
      </c>
      <c r="M2932" s="22">
        <f>tbStoricoOrdini[[#This Row],[IMPORTO]]/tbStoricoOrdini[[#This Row],[PREZZO]]</f>
        <v>1.5130434782608695</v>
      </c>
      <c r="N2932" t="s">
        <v>9</v>
      </c>
      <c r="O2932" s="8">
        <f>VLOOKUP(tbStoricoOrdini[[#This Row],[AGENTE]],tbAgenti[],2,FALSE)</f>
        <v>0.05</v>
      </c>
      <c r="P2932" s="2">
        <v>348</v>
      </c>
      <c r="Q2932" s="2">
        <f>tbStoricoOrdini[[#This Row],[IMPORTO]]*tbStoricoOrdini[[#This Row],[% COMM.]]</f>
        <v>17.400000000000002</v>
      </c>
      <c r="R2932" s="2">
        <f>tbStoricoOrdini[[#This Row],[TOT. COMM.]]+tbStoricoOrdini[[#This Row],[IMPORTO]]</f>
        <v>365.4</v>
      </c>
    </row>
    <row r="2933" spans="1:18">
      <c r="A2933" s="1">
        <v>43922</v>
      </c>
      <c r="B2933" s="7">
        <f>MONTH(tbStoricoOrdini[[#This Row],[DATA]])</f>
        <v>4</v>
      </c>
      <c r="C2933" t="s">
        <v>3028</v>
      </c>
      <c r="D2933" t="str">
        <f>RIGHT(tbStoricoOrdini[[#This Row],[ORDINE]],4)</f>
        <v>2930</v>
      </c>
      <c r="E2933" t="s">
        <v>21</v>
      </c>
      <c r="F2933" t="str">
        <f>VLOOKUP(tbStoricoOrdini[[#This Row],[CLIENTE]],tbClienti[],3,FALSE)</f>
        <v>PA</v>
      </c>
      <c r="G2933" t="str">
        <f>VLOOKUP(tbStoricoOrdini[[#This Row],[CLIENTE]],tbClienti[],7,FALSE)</f>
        <v>AC</v>
      </c>
      <c r="H2933" t="s">
        <v>83</v>
      </c>
      <c r="I2933" t="str">
        <f>IF(LEFT(tbStoricoOrdini[[#This Row],[ARTICOLO]],3) = "COG","COG",LEFT(tbStoricoOrdini[[#This Row],[ARTICOLO]],FIND(" ",tbStoricoOrdini[[#This Row],[ARTICOLO]])-1))</f>
        <v>COG</v>
      </c>
      <c r="J2933" t="str">
        <f>MID(tbStoricoOrdini[[#This Row],[ARTICOLO]],FIND(" ",tbStoricoOrdini[[#This Row],[ARTICOLO]])+1,4)</f>
        <v>8000</v>
      </c>
      <c r="K2933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2933" s="3">
        <f>VLOOKUP(tbStoricoOrdini[[#This Row],[ARTICOLO]],tbArticoli[],2,FALSE)</f>
        <v>670</v>
      </c>
      <c r="M2933" s="22">
        <f>tbStoricoOrdini[[#This Row],[IMPORTO]]/tbStoricoOrdini[[#This Row],[PREZZO]]</f>
        <v>159.06865671641791</v>
      </c>
      <c r="N2933" t="s">
        <v>9</v>
      </c>
      <c r="O2933" s="8">
        <f>VLOOKUP(tbStoricoOrdini[[#This Row],[AGENTE]],tbAgenti[],2,FALSE)</f>
        <v>0.05</v>
      </c>
      <c r="P2933" s="2">
        <v>106576</v>
      </c>
      <c r="Q2933" s="2">
        <f>tbStoricoOrdini[[#This Row],[IMPORTO]]*tbStoricoOrdini[[#This Row],[% COMM.]]</f>
        <v>5328.8</v>
      </c>
      <c r="R2933" s="2">
        <f>tbStoricoOrdini[[#This Row],[TOT. COMM.]]+tbStoricoOrdini[[#This Row],[IMPORTO]]</f>
        <v>111904.8</v>
      </c>
    </row>
    <row r="2934" spans="1:18">
      <c r="A2934" s="1">
        <v>43922</v>
      </c>
      <c r="B2934" s="7">
        <f>MONTH(tbStoricoOrdini[[#This Row],[DATA]])</f>
        <v>4</v>
      </c>
      <c r="C2934" t="s">
        <v>3029</v>
      </c>
      <c r="D2934" t="str">
        <f>RIGHT(tbStoricoOrdini[[#This Row],[ORDINE]],4)</f>
        <v>2931</v>
      </c>
      <c r="E2934" t="s">
        <v>21</v>
      </c>
      <c r="F2934" t="str">
        <f>VLOOKUP(tbStoricoOrdini[[#This Row],[CLIENTE]],tbClienti[],3,FALSE)</f>
        <v>PA</v>
      </c>
      <c r="G2934" t="str">
        <f>VLOOKUP(tbStoricoOrdini[[#This Row],[CLIENTE]],tbClienti[],7,FALSE)</f>
        <v>AC</v>
      </c>
      <c r="H2934" t="s">
        <v>70</v>
      </c>
      <c r="I2934" t="str">
        <f>IF(LEFT(tbStoricoOrdini[[#This Row],[ARTICOLO]],3) = "COG","COG",LEFT(tbStoricoOrdini[[#This Row],[ARTICOLO]],FIND(" ",tbStoricoOrdini[[#This Row],[ARTICOLO]])-1))</f>
        <v>EB08</v>
      </c>
      <c r="J2934" t="str">
        <f>MID(tbStoricoOrdini[[#This Row],[ARTICOLO]],FIND(" ",tbStoricoOrdini[[#This Row],[ARTICOLO]])+1,4)</f>
        <v>7500</v>
      </c>
      <c r="K2934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2934" s="3">
        <f>VLOOKUP(tbStoricoOrdini[[#This Row],[ARTICOLO]],tbArticoli[],2,FALSE)</f>
        <v>180</v>
      </c>
      <c r="M2934" s="22">
        <f>tbStoricoOrdini[[#This Row],[IMPORTO]]/tbStoricoOrdini[[#This Row],[PREZZO]]</f>
        <v>0.44444444444444442</v>
      </c>
      <c r="N2934" t="s">
        <v>9</v>
      </c>
      <c r="O2934" s="8">
        <f>VLOOKUP(tbStoricoOrdini[[#This Row],[AGENTE]],tbAgenti[],2,FALSE)</f>
        <v>0.05</v>
      </c>
      <c r="P2934" s="2">
        <v>80</v>
      </c>
      <c r="Q2934" s="2">
        <f>tbStoricoOrdini[[#This Row],[IMPORTO]]*tbStoricoOrdini[[#This Row],[% COMM.]]</f>
        <v>4</v>
      </c>
      <c r="R2934" s="2">
        <f>tbStoricoOrdini[[#This Row],[TOT. COMM.]]+tbStoricoOrdini[[#This Row],[IMPORTO]]</f>
        <v>84</v>
      </c>
    </row>
    <row r="2935" spans="1:18">
      <c r="A2935" s="1">
        <v>43922</v>
      </c>
      <c r="B2935" s="7">
        <f>MONTH(tbStoricoOrdini[[#This Row],[DATA]])</f>
        <v>4</v>
      </c>
      <c r="C2935" t="s">
        <v>3030</v>
      </c>
      <c r="D2935" t="str">
        <f>RIGHT(tbStoricoOrdini[[#This Row],[ORDINE]],4)</f>
        <v>2932</v>
      </c>
      <c r="E2935" t="s">
        <v>21</v>
      </c>
      <c r="F2935" t="str">
        <f>VLOOKUP(tbStoricoOrdini[[#This Row],[CLIENTE]],tbClienti[],3,FALSE)</f>
        <v>PA</v>
      </c>
      <c r="G2935" t="str">
        <f>VLOOKUP(tbStoricoOrdini[[#This Row],[CLIENTE]],tbClienti[],7,FALSE)</f>
        <v>AC</v>
      </c>
      <c r="H2935" t="s">
        <v>75</v>
      </c>
      <c r="I2935" t="str">
        <f>IF(LEFT(tbStoricoOrdini[[#This Row],[ARTICOLO]],3) = "COG","COG",LEFT(tbStoricoOrdini[[#This Row],[ARTICOLO]],FIND(" ",tbStoricoOrdini[[#This Row],[ARTICOLO]])-1))</f>
        <v>AVRC</v>
      </c>
      <c r="J2935" t="str">
        <f>MID(tbStoricoOrdini[[#This Row],[ARTICOLO]],FIND(" ",tbStoricoOrdini[[#This Row],[ARTICOLO]])+1,4)</f>
        <v>1000</v>
      </c>
      <c r="K2935" t="str">
        <f>IFERROR(RIGHT(tbStoricoOrdini[[#This Row],[ARTICOLO]],LEN(tbStoricoOrdini[[#This Row],[ARTICOLO]])-FIND(" ",tbStoricoOrdini[[#This Row],[ARTICOLO]],FIND(" ",tbStoricoOrdini[[#This Row],[ARTICOLO]]) +1)),"")</f>
        <v>Silver</v>
      </c>
      <c r="L2935" s="3">
        <f>VLOOKUP(tbStoricoOrdini[[#This Row],[ARTICOLO]],tbArticoli[],2,FALSE)</f>
        <v>390</v>
      </c>
      <c r="M2935" s="22">
        <f>tbStoricoOrdini[[#This Row],[IMPORTO]]/tbStoricoOrdini[[#This Row],[PREZZO]]</f>
        <v>0.39487179487179486</v>
      </c>
      <c r="N2935" t="s">
        <v>9</v>
      </c>
      <c r="O2935" s="8">
        <f>VLOOKUP(tbStoricoOrdini[[#This Row],[AGENTE]],tbAgenti[],2,FALSE)</f>
        <v>0.05</v>
      </c>
      <c r="P2935" s="2">
        <v>154</v>
      </c>
      <c r="Q2935" s="2">
        <f>tbStoricoOrdini[[#This Row],[IMPORTO]]*tbStoricoOrdini[[#This Row],[% COMM.]]</f>
        <v>7.7</v>
      </c>
      <c r="R2935" s="2">
        <f>tbStoricoOrdini[[#This Row],[TOT. COMM.]]+tbStoricoOrdini[[#This Row],[IMPORTO]]</f>
        <v>161.69999999999999</v>
      </c>
    </row>
    <row r="2936" spans="1:18">
      <c r="A2936" s="1">
        <v>43922</v>
      </c>
      <c r="B2936" s="7">
        <f>MONTH(tbStoricoOrdini[[#This Row],[DATA]])</f>
        <v>4</v>
      </c>
      <c r="C2936" t="s">
        <v>3031</v>
      </c>
      <c r="D2936" t="str">
        <f>RIGHT(tbStoricoOrdini[[#This Row],[ORDINE]],4)</f>
        <v>2933</v>
      </c>
      <c r="E2936" t="s">
        <v>21</v>
      </c>
      <c r="F2936" t="str">
        <f>VLOOKUP(tbStoricoOrdini[[#This Row],[CLIENTE]],tbClienti[],3,FALSE)</f>
        <v>PA</v>
      </c>
      <c r="G2936" t="str">
        <f>VLOOKUP(tbStoricoOrdini[[#This Row],[CLIENTE]],tbClienti[],7,FALSE)</f>
        <v>AC</v>
      </c>
      <c r="H2936" t="s">
        <v>71</v>
      </c>
      <c r="I2936" t="str">
        <f>IF(LEFT(tbStoricoOrdini[[#This Row],[ARTICOLO]],3) = "COG","COG",LEFT(tbStoricoOrdini[[#This Row],[ARTICOLO]],FIND(" ",tbStoricoOrdini[[#This Row],[ARTICOLO]])-1))</f>
        <v>EB07</v>
      </c>
      <c r="J2936" t="str">
        <f>MID(tbStoricoOrdini[[#This Row],[ARTICOLO]],FIND(" ",tbStoricoOrdini[[#This Row],[ARTICOLO]])+1,4)</f>
        <v>5000</v>
      </c>
      <c r="K2936" t="str">
        <f>IFERROR(RIGHT(tbStoricoOrdini[[#This Row],[ARTICOLO]],LEN(tbStoricoOrdini[[#This Row],[ARTICOLO]])-FIND(" ",tbStoricoOrdini[[#This Row],[ARTICOLO]],FIND(" ",tbStoricoOrdini[[#This Row],[ARTICOLO]]) +1)),"")</f>
        <v/>
      </c>
      <c r="L2936" s="3">
        <f>VLOOKUP(tbStoricoOrdini[[#This Row],[ARTICOLO]],tbArticoli[],2,FALSE)</f>
        <v>140</v>
      </c>
      <c r="M2936" s="22">
        <f>tbStoricoOrdini[[#This Row],[IMPORTO]]/tbStoricoOrdini[[#This Row],[PREZZO]]</f>
        <v>5.0999999999999996</v>
      </c>
      <c r="N2936" t="s">
        <v>9</v>
      </c>
      <c r="O2936" s="8">
        <f>VLOOKUP(tbStoricoOrdini[[#This Row],[AGENTE]],tbAgenti[],2,FALSE)</f>
        <v>0.05</v>
      </c>
      <c r="P2936" s="2">
        <v>714</v>
      </c>
      <c r="Q2936" s="2">
        <f>tbStoricoOrdini[[#This Row],[IMPORTO]]*tbStoricoOrdini[[#This Row],[% COMM.]]</f>
        <v>35.700000000000003</v>
      </c>
      <c r="R2936" s="2">
        <f>tbStoricoOrdini[[#This Row],[TOT. COMM.]]+tbStoricoOrdini[[#This Row],[IMPORTO]]</f>
        <v>749.7</v>
      </c>
    </row>
    <row r="2937" spans="1:18">
      <c r="A2937" s="1">
        <v>43922</v>
      </c>
      <c r="B2937" s="7">
        <f>MONTH(tbStoricoOrdini[[#This Row],[DATA]])</f>
        <v>4</v>
      </c>
      <c r="C2937" t="s">
        <v>3032</v>
      </c>
      <c r="D2937" t="str">
        <f>RIGHT(tbStoricoOrdini[[#This Row],[ORDINE]],4)</f>
        <v>2934</v>
      </c>
      <c r="E2937" t="s">
        <v>21</v>
      </c>
      <c r="F2937" t="str">
        <f>VLOOKUP(tbStoricoOrdini[[#This Row],[CLIENTE]],tbClienti[],3,FALSE)</f>
        <v>PA</v>
      </c>
      <c r="G2937" t="str">
        <f>VLOOKUP(tbStoricoOrdini[[#This Row],[CLIENTE]],tbClienti[],7,FALSE)</f>
        <v>AC</v>
      </c>
      <c r="H2937" t="s">
        <v>76</v>
      </c>
      <c r="I2937" t="str">
        <f>IF(LEFT(tbStoricoOrdini[[#This Row],[ARTICOLO]],3) = "COG","COG",LEFT(tbStoricoOrdini[[#This Row],[ARTICOLO]],FIND(" ",tbStoricoOrdini[[#This Row],[ARTICOLO]])-1))</f>
        <v>COG</v>
      </c>
      <c r="J2937" t="str">
        <f>MID(tbStoricoOrdini[[#This Row],[ARTICOLO]],FIND(" ",tbStoricoOrdini[[#This Row],[ARTICOLO]])+1,4)</f>
        <v>1000</v>
      </c>
      <c r="K2937" t="str">
        <f>IFERROR(RIGHT(tbStoricoOrdini[[#This Row],[ARTICOLO]],LEN(tbStoricoOrdini[[#This Row],[ARTICOLO]])-FIND(" ",tbStoricoOrdini[[#This Row],[ARTICOLO]],FIND(" ",tbStoricoOrdini[[#This Row],[ARTICOLO]]) +1)),"")</f>
        <v/>
      </c>
      <c r="L2937" s="3">
        <f>VLOOKUP(tbStoricoOrdini[[#This Row],[ARTICOLO]],tbArticoli[],2,FALSE)</f>
        <v>150</v>
      </c>
      <c r="M2937" s="22">
        <f>tbStoricoOrdini[[#This Row],[IMPORTO]]/tbStoricoOrdini[[#This Row],[PREZZO]]</f>
        <v>16.739999999999998</v>
      </c>
      <c r="N2937" t="s">
        <v>9</v>
      </c>
      <c r="O2937" s="8">
        <f>VLOOKUP(tbStoricoOrdini[[#This Row],[AGENTE]],tbAgenti[],2,FALSE)</f>
        <v>0.05</v>
      </c>
      <c r="P2937" s="2">
        <v>2511</v>
      </c>
      <c r="Q2937" s="2">
        <f>tbStoricoOrdini[[#This Row],[IMPORTO]]*tbStoricoOrdini[[#This Row],[% COMM.]]</f>
        <v>125.55000000000001</v>
      </c>
      <c r="R2937" s="2">
        <f>tbStoricoOrdini[[#This Row],[TOT. COMM.]]+tbStoricoOrdini[[#This Row],[IMPORTO]]</f>
        <v>2636.55</v>
      </c>
    </row>
    <row r="2938" spans="1:18">
      <c r="A2938" s="1">
        <v>43922</v>
      </c>
      <c r="B2938" s="7">
        <f>MONTH(tbStoricoOrdini[[#This Row],[DATA]])</f>
        <v>4</v>
      </c>
      <c r="C2938" t="s">
        <v>3033</v>
      </c>
      <c r="D2938" t="str">
        <f>RIGHT(tbStoricoOrdini[[#This Row],[ORDINE]],4)</f>
        <v>2935</v>
      </c>
      <c r="E2938" t="s">
        <v>21</v>
      </c>
      <c r="F2938" t="str">
        <f>VLOOKUP(tbStoricoOrdini[[#This Row],[CLIENTE]],tbClienti[],3,FALSE)</f>
        <v>PA</v>
      </c>
      <c r="G2938" t="str">
        <f>VLOOKUP(tbStoricoOrdini[[#This Row],[CLIENTE]],tbClienti[],7,FALSE)</f>
        <v>AC</v>
      </c>
      <c r="H2938" t="s">
        <v>72</v>
      </c>
      <c r="I2938" t="str">
        <f>IF(LEFT(tbStoricoOrdini[[#This Row],[ARTICOLO]],3) = "COG","COG",LEFT(tbStoricoOrdini[[#This Row],[ARTICOLO]],FIND(" ",tbStoricoOrdini[[#This Row],[ARTICOLO]])-1))</f>
        <v>EB06</v>
      </c>
      <c r="J2938" t="str">
        <f>MID(tbStoricoOrdini[[#This Row],[ARTICOLO]],FIND(" ",tbStoricoOrdini[[#This Row],[ARTICOLO]])+1,4)</f>
        <v>3000</v>
      </c>
      <c r="K2938" t="str">
        <f>IFERROR(RIGHT(tbStoricoOrdini[[#This Row],[ARTICOLO]],LEN(tbStoricoOrdini[[#This Row],[ARTICOLO]])-FIND(" ",tbStoricoOrdini[[#This Row],[ARTICOLO]],FIND(" ",tbStoricoOrdini[[#This Row],[ARTICOLO]]) +1)),"")</f>
        <v>Medium</v>
      </c>
      <c r="L2938" s="3">
        <f>VLOOKUP(tbStoricoOrdini[[#This Row],[ARTICOLO]],tbArticoli[],2,FALSE)</f>
        <v>120</v>
      </c>
      <c r="M2938" s="22">
        <f>tbStoricoOrdini[[#This Row],[IMPORTO]]/tbStoricoOrdini[[#This Row],[PREZZO]]</f>
        <v>18.658333333333335</v>
      </c>
      <c r="N2938" t="s">
        <v>9</v>
      </c>
      <c r="O2938" s="8">
        <f>VLOOKUP(tbStoricoOrdini[[#This Row],[AGENTE]],tbAgenti[],2,FALSE)</f>
        <v>0.05</v>
      </c>
      <c r="P2938" s="2">
        <v>2239</v>
      </c>
      <c r="Q2938" s="2">
        <f>tbStoricoOrdini[[#This Row],[IMPORTO]]*tbStoricoOrdini[[#This Row],[% COMM.]]</f>
        <v>111.95</v>
      </c>
      <c r="R2938" s="2">
        <f>tbStoricoOrdini[[#This Row],[TOT. COMM.]]+tbStoricoOrdini[[#This Row],[IMPORTO]]</f>
        <v>2350.9499999999998</v>
      </c>
    </row>
    <row r="2939" spans="1:18">
      <c r="A2939" s="1">
        <v>43922</v>
      </c>
      <c r="B2939" s="7">
        <f>MONTH(tbStoricoOrdini[[#This Row],[DATA]])</f>
        <v>4</v>
      </c>
      <c r="C2939" t="s">
        <v>3034</v>
      </c>
      <c r="D2939" t="str">
        <f>RIGHT(tbStoricoOrdini[[#This Row],[ORDINE]],4)</f>
        <v>2936</v>
      </c>
      <c r="E2939" t="s">
        <v>32</v>
      </c>
      <c r="F2939" t="str">
        <f>VLOOKUP(tbStoricoOrdini[[#This Row],[CLIENTE]],tbClienti[],3,FALSE)</f>
        <v>Emilia Romagna</v>
      </c>
      <c r="G2939" t="str">
        <f>VLOOKUP(tbStoricoOrdini[[#This Row],[CLIENTE]],tbClienti[],7,FALSE)</f>
        <v>BC</v>
      </c>
      <c r="H2939" t="s">
        <v>78</v>
      </c>
      <c r="I2939" t="str">
        <f>IF(LEFT(tbStoricoOrdini[[#This Row],[ARTICOLO]],3) = "COG","COG",LEFT(tbStoricoOrdini[[#This Row],[ARTICOLO]],FIND(" ",tbStoricoOrdini[[#This Row],[ARTICOLO]])-1))</f>
        <v>COG</v>
      </c>
      <c r="J2939" t="str">
        <f>MID(tbStoricoOrdini[[#This Row],[ARTICOLO]],FIND(" ",tbStoricoOrdini[[#This Row],[ARTICOLO]])+1,4)</f>
        <v>3000</v>
      </c>
      <c r="K2939" t="str">
        <f>IFERROR(RIGHT(tbStoricoOrdini[[#This Row],[ARTICOLO]],LEN(tbStoricoOrdini[[#This Row],[ARTICOLO]])-FIND(" ",tbStoricoOrdini[[#This Row],[ARTICOLO]],FIND(" ",tbStoricoOrdini[[#This Row],[ARTICOLO]]) +1)),"")</f>
        <v>Medium</v>
      </c>
      <c r="L2939" s="3">
        <f>VLOOKUP(tbStoricoOrdini[[#This Row],[ARTICOLO]],tbArticoli[],2,FALSE)</f>
        <v>220</v>
      </c>
      <c r="M2939" s="22">
        <f>tbStoricoOrdini[[#This Row],[IMPORTO]]/tbStoricoOrdini[[#This Row],[PREZZO]]</f>
        <v>0.75909090909090904</v>
      </c>
      <c r="N2939" t="s">
        <v>7</v>
      </c>
      <c r="O2939" s="8">
        <f>VLOOKUP(tbStoricoOrdini[[#This Row],[AGENTE]],tbAgenti[],2,FALSE)</f>
        <v>0.03</v>
      </c>
      <c r="P2939" s="2">
        <v>167</v>
      </c>
      <c r="Q2939" s="2">
        <f>tbStoricoOrdini[[#This Row],[IMPORTO]]*tbStoricoOrdini[[#This Row],[% COMM.]]</f>
        <v>5.01</v>
      </c>
      <c r="R2939" s="2">
        <f>tbStoricoOrdini[[#This Row],[TOT. COMM.]]+tbStoricoOrdini[[#This Row],[IMPORTO]]</f>
        <v>172.01</v>
      </c>
    </row>
    <row r="2940" spans="1:18">
      <c r="A2940" s="1">
        <v>43922</v>
      </c>
      <c r="B2940" s="7">
        <f>MONTH(tbStoricoOrdini[[#This Row],[DATA]])</f>
        <v>4</v>
      </c>
      <c r="C2940" t="s">
        <v>3035</v>
      </c>
      <c r="D2940" t="str">
        <f>RIGHT(tbStoricoOrdini[[#This Row],[ORDINE]],4)</f>
        <v>2937</v>
      </c>
      <c r="E2940" t="s">
        <v>32</v>
      </c>
      <c r="F2940" t="str">
        <f>VLOOKUP(tbStoricoOrdini[[#This Row],[CLIENTE]],tbClienti[],3,FALSE)</f>
        <v>Emilia Romagna</v>
      </c>
      <c r="G2940" t="str">
        <f>VLOOKUP(tbStoricoOrdini[[#This Row],[CLIENTE]],tbClienti[],7,FALSE)</f>
        <v>BC</v>
      </c>
      <c r="H2940" t="s">
        <v>74</v>
      </c>
      <c r="I2940" t="str">
        <f>IF(LEFT(tbStoricoOrdini[[#This Row],[ARTICOLO]],3) = "COG","COG",LEFT(tbStoricoOrdini[[#This Row],[ARTICOLO]],FIND(" ",tbStoricoOrdini[[#This Row],[ARTICOLO]])-1))</f>
        <v>AVRC</v>
      </c>
      <c r="J2940" t="str">
        <f>MID(tbStoricoOrdini[[#This Row],[ARTICOLO]],FIND(" ",tbStoricoOrdini[[#This Row],[ARTICOLO]])+1,4)</f>
        <v>2500</v>
      </c>
      <c r="K2940" t="str">
        <f>IFERROR(RIGHT(tbStoricoOrdini[[#This Row],[ARTICOLO]],LEN(tbStoricoOrdini[[#This Row],[ARTICOLO]])-FIND(" ",tbStoricoOrdini[[#This Row],[ARTICOLO]],FIND(" ",tbStoricoOrdini[[#This Row],[ARTICOLO]]) +1)),"")</f>
        <v>Gold</v>
      </c>
      <c r="L2940" s="3">
        <f>VLOOKUP(tbStoricoOrdini[[#This Row],[ARTICOLO]],tbArticoli[],2,FALSE)</f>
        <v>500</v>
      </c>
      <c r="M2940" s="22">
        <f>tbStoricoOrdini[[#This Row],[IMPORTO]]/tbStoricoOrdini[[#This Row],[PREZZO]]</f>
        <v>3.3039999999999998</v>
      </c>
      <c r="N2940" t="s">
        <v>7</v>
      </c>
      <c r="O2940" s="8">
        <f>VLOOKUP(tbStoricoOrdini[[#This Row],[AGENTE]],tbAgenti[],2,FALSE)</f>
        <v>0.03</v>
      </c>
      <c r="P2940" s="2">
        <v>1652</v>
      </c>
      <c r="Q2940" s="2">
        <f>tbStoricoOrdini[[#This Row],[IMPORTO]]*tbStoricoOrdini[[#This Row],[% COMM.]]</f>
        <v>49.559999999999995</v>
      </c>
      <c r="R2940" s="2">
        <f>tbStoricoOrdini[[#This Row],[TOT. COMM.]]+tbStoricoOrdini[[#This Row],[IMPORTO]]</f>
        <v>1701.56</v>
      </c>
    </row>
    <row r="2941" spans="1:18">
      <c r="A2941" s="1">
        <v>43922</v>
      </c>
      <c r="B2941" s="7">
        <f>MONTH(tbStoricoOrdini[[#This Row],[DATA]])</f>
        <v>4</v>
      </c>
      <c r="C2941" t="s">
        <v>3036</v>
      </c>
      <c r="D2941" t="str">
        <f>RIGHT(tbStoricoOrdini[[#This Row],[ORDINE]],4)</f>
        <v>2938</v>
      </c>
      <c r="E2941" t="s">
        <v>32</v>
      </c>
      <c r="F2941" t="str">
        <f>VLOOKUP(tbStoricoOrdini[[#This Row],[CLIENTE]],tbClienti[],3,FALSE)</f>
        <v>Emilia Romagna</v>
      </c>
      <c r="G2941" t="str">
        <f>VLOOKUP(tbStoricoOrdini[[#This Row],[CLIENTE]],tbClienti[],7,FALSE)</f>
        <v>BC</v>
      </c>
      <c r="H2941" t="s">
        <v>77</v>
      </c>
      <c r="I2941" t="str">
        <f>IF(LEFT(tbStoricoOrdini[[#This Row],[ARTICOLO]],3) = "COG","COG",LEFT(tbStoricoOrdini[[#This Row],[ARTICOLO]],FIND(" ",tbStoricoOrdini[[#This Row],[ARTICOLO]])-1))</f>
        <v>COG</v>
      </c>
      <c r="J2941" t="str">
        <f>MID(tbStoricoOrdini[[#This Row],[ARTICOLO]],FIND(" ",tbStoricoOrdini[[#This Row],[ARTICOLO]])+1,4)</f>
        <v>2000</v>
      </c>
      <c r="K2941" t="str">
        <f>IFERROR(RIGHT(tbStoricoOrdini[[#This Row],[ARTICOLO]],LEN(tbStoricoOrdini[[#This Row],[ARTICOLO]])-FIND(" ",tbStoricoOrdini[[#This Row],[ARTICOLO]],FIND(" ",tbStoricoOrdini[[#This Row],[ARTICOLO]]) +1)),"")</f>
        <v>Medium</v>
      </c>
      <c r="L2941" s="3">
        <f>VLOOKUP(tbStoricoOrdini[[#This Row],[ARTICOLO]],tbArticoli[],2,FALSE)</f>
        <v>200</v>
      </c>
      <c r="M2941" s="22">
        <f>tbStoricoOrdini[[#This Row],[IMPORTO]]/tbStoricoOrdini[[#This Row],[PREZZO]]</f>
        <v>0.15</v>
      </c>
      <c r="N2941" t="s">
        <v>9</v>
      </c>
      <c r="O2941" s="8">
        <f>VLOOKUP(tbStoricoOrdini[[#This Row],[AGENTE]],tbAgenti[],2,FALSE)</f>
        <v>0.05</v>
      </c>
      <c r="P2941" s="2">
        <v>30</v>
      </c>
      <c r="Q2941" s="2">
        <f>tbStoricoOrdini[[#This Row],[IMPORTO]]*tbStoricoOrdini[[#This Row],[% COMM.]]</f>
        <v>1.5</v>
      </c>
      <c r="R2941" s="2">
        <f>tbStoricoOrdini[[#This Row],[TOT. COMM.]]+tbStoricoOrdini[[#This Row],[IMPORTO]]</f>
        <v>31.5</v>
      </c>
    </row>
    <row r="2942" spans="1:18">
      <c r="A2942" s="1">
        <v>43922</v>
      </c>
      <c r="B2942" s="7">
        <f>MONTH(tbStoricoOrdini[[#This Row],[DATA]])</f>
        <v>4</v>
      </c>
      <c r="C2942" t="s">
        <v>3037</v>
      </c>
      <c r="D2942" t="str">
        <f>RIGHT(tbStoricoOrdini[[#This Row],[ORDINE]],4)</f>
        <v>2939</v>
      </c>
      <c r="E2942" t="s">
        <v>32</v>
      </c>
      <c r="F2942" t="str">
        <f>VLOOKUP(tbStoricoOrdini[[#This Row],[CLIENTE]],tbClienti[],3,FALSE)</f>
        <v>Emilia Romagna</v>
      </c>
      <c r="G2942" t="str">
        <f>VLOOKUP(tbStoricoOrdini[[#This Row],[CLIENTE]],tbClienti[],7,FALSE)</f>
        <v>BC</v>
      </c>
      <c r="H2942" t="s">
        <v>61</v>
      </c>
      <c r="I2942" t="str">
        <f>IF(LEFT(tbStoricoOrdini[[#This Row],[ARTICOLO]],3) = "COG","COG",LEFT(tbStoricoOrdini[[#This Row],[ARTICOLO]],FIND(" ",tbStoricoOrdini[[#This Row],[ARTICOLO]])-1))</f>
        <v>KLM</v>
      </c>
      <c r="J2942" t="str">
        <f>MID(tbStoricoOrdini[[#This Row],[ARTICOLO]],FIND(" ",tbStoricoOrdini[[#This Row],[ARTICOLO]])+1,4)</f>
        <v>5000</v>
      </c>
      <c r="K2942" t="str">
        <f>IFERROR(RIGHT(tbStoricoOrdini[[#This Row],[ARTICOLO]],LEN(tbStoricoOrdini[[#This Row],[ARTICOLO]])-FIND(" ",tbStoricoOrdini[[#This Row],[ARTICOLO]],FIND(" ",tbStoricoOrdini[[#This Row],[ARTICOLO]]) +1)),"")</f>
        <v>Medium</v>
      </c>
      <c r="L2942" s="3">
        <f>VLOOKUP(tbStoricoOrdini[[#This Row],[ARTICOLO]],tbArticoli[],2,FALSE)</f>
        <v>150</v>
      </c>
      <c r="M2942" s="22">
        <f>tbStoricoOrdini[[#This Row],[IMPORTO]]/tbStoricoOrdini[[#This Row],[PREZZO]]</f>
        <v>803.10666666666668</v>
      </c>
      <c r="N2942" t="s">
        <v>9</v>
      </c>
      <c r="O2942" s="8">
        <f>VLOOKUP(tbStoricoOrdini[[#This Row],[AGENTE]],tbAgenti[],2,FALSE)</f>
        <v>0.05</v>
      </c>
      <c r="P2942" s="2">
        <v>120466</v>
      </c>
      <c r="Q2942" s="2">
        <f>tbStoricoOrdini[[#This Row],[IMPORTO]]*tbStoricoOrdini[[#This Row],[% COMM.]]</f>
        <v>6023.3</v>
      </c>
      <c r="R2942" s="2">
        <f>tbStoricoOrdini[[#This Row],[TOT. COMM.]]+tbStoricoOrdini[[#This Row],[IMPORTO]]</f>
        <v>126489.3</v>
      </c>
    </row>
    <row r="2943" spans="1:18">
      <c r="A2943" s="1">
        <v>43922</v>
      </c>
      <c r="B2943" s="7">
        <f>MONTH(tbStoricoOrdini[[#This Row],[DATA]])</f>
        <v>4</v>
      </c>
      <c r="C2943" t="s">
        <v>3038</v>
      </c>
      <c r="D2943" t="str">
        <f>RIGHT(tbStoricoOrdini[[#This Row],[ORDINE]],4)</f>
        <v>2940</v>
      </c>
      <c r="E2943" t="s">
        <v>32</v>
      </c>
      <c r="F2943" t="str">
        <f>VLOOKUP(tbStoricoOrdini[[#This Row],[CLIENTE]],tbClienti[],3,FALSE)</f>
        <v>Emilia Romagna</v>
      </c>
      <c r="G2943" t="str">
        <f>VLOOKUP(tbStoricoOrdini[[#This Row],[CLIENTE]],tbClienti[],7,FALSE)</f>
        <v>BC</v>
      </c>
      <c r="H2943" t="s">
        <v>79</v>
      </c>
      <c r="I2943" t="str">
        <f>IF(LEFT(tbStoricoOrdini[[#This Row],[ARTICOLO]],3) = "COG","COG",LEFT(tbStoricoOrdini[[#This Row],[ARTICOLO]],FIND(" ",tbStoricoOrdini[[#This Row],[ARTICOLO]])-1))</f>
        <v>COG</v>
      </c>
      <c r="J2943" t="str">
        <f>MID(tbStoricoOrdini[[#This Row],[ARTICOLO]],FIND(" ",tbStoricoOrdini[[#This Row],[ARTICOLO]])+1,4)</f>
        <v>4000</v>
      </c>
      <c r="K2943" t="str">
        <f>IFERROR(RIGHT(tbStoricoOrdini[[#This Row],[ARTICOLO]],LEN(tbStoricoOrdini[[#This Row],[ARTICOLO]])-FIND(" ",tbStoricoOrdini[[#This Row],[ARTICOLO]],FIND(" ",tbStoricoOrdini[[#This Row],[ARTICOLO]]) +1)),"")</f>
        <v>Plus</v>
      </c>
      <c r="L2943" s="3">
        <f>VLOOKUP(tbStoricoOrdini[[#This Row],[ARTICOLO]],tbArticoli[],2,FALSE)</f>
        <v>240</v>
      </c>
      <c r="M2943" s="22">
        <f>tbStoricoOrdini[[#This Row],[IMPORTO]]/tbStoricoOrdini[[#This Row],[PREZZO]]</f>
        <v>3.6625000000000001</v>
      </c>
      <c r="N2943" t="s">
        <v>9</v>
      </c>
      <c r="O2943" s="8">
        <f>VLOOKUP(tbStoricoOrdini[[#This Row],[AGENTE]],tbAgenti[],2,FALSE)</f>
        <v>0.05</v>
      </c>
      <c r="P2943" s="2">
        <v>879</v>
      </c>
      <c r="Q2943" s="2">
        <f>tbStoricoOrdini[[#This Row],[IMPORTO]]*tbStoricoOrdini[[#This Row],[% COMM.]]</f>
        <v>43.95</v>
      </c>
      <c r="R2943" s="2">
        <f>tbStoricoOrdini[[#This Row],[TOT. COMM.]]+tbStoricoOrdini[[#This Row],[IMPORTO]]</f>
        <v>922.95</v>
      </c>
    </row>
    <row r="2944" spans="1:18">
      <c r="A2944" s="1">
        <v>43922</v>
      </c>
      <c r="B2944" s="7">
        <f>MONTH(tbStoricoOrdini[[#This Row],[DATA]])</f>
        <v>4</v>
      </c>
      <c r="C2944" t="s">
        <v>3039</v>
      </c>
      <c r="D2944" t="str">
        <f>RIGHT(tbStoricoOrdini[[#This Row],[ORDINE]],4)</f>
        <v>2941</v>
      </c>
      <c r="E2944" t="s">
        <v>32</v>
      </c>
      <c r="F2944" t="str">
        <f>VLOOKUP(tbStoricoOrdini[[#This Row],[CLIENTE]],tbClienti[],3,FALSE)</f>
        <v>Emilia Romagna</v>
      </c>
      <c r="G2944" t="str">
        <f>VLOOKUP(tbStoricoOrdini[[#This Row],[CLIENTE]],tbClienti[],7,FALSE)</f>
        <v>BC</v>
      </c>
      <c r="H2944" t="s">
        <v>63</v>
      </c>
      <c r="I2944" t="str">
        <f>IF(LEFT(tbStoricoOrdini[[#This Row],[ARTICOLO]],3) = "COG","COG",LEFT(tbStoricoOrdini[[#This Row],[ARTICOLO]],FIND(" ",tbStoricoOrdini[[#This Row],[ARTICOLO]])-1))</f>
        <v>KLM</v>
      </c>
      <c r="J2944" t="str">
        <f>MID(tbStoricoOrdini[[#This Row],[ARTICOLO]],FIND(" ",tbStoricoOrdini[[#This Row],[ARTICOLO]])+1,4)</f>
        <v>3000</v>
      </c>
      <c r="K2944" t="str">
        <f>IFERROR(RIGHT(tbStoricoOrdini[[#This Row],[ARTICOLO]],LEN(tbStoricoOrdini[[#This Row],[ARTICOLO]])-FIND(" ",tbStoricoOrdini[[#This Row],[ARTICOLO]],FIND(" ",tbStoricoOrdini[[#This Row],[ARTICOLO]]) +1)),"")</f>
        <v>Plus</v>
      </c>
      <c r="L2944" s="3">
        <f>VLOOKUP(tbStoricoOrdini[[#This Row],[ARTICOLO]],tbArticoli[],2,FALSE)</f>
        <v>145</v>
      </c>
      <c r="M2944" s="22">
        <f>tbStoricoOrdini[[#This Row],[IMPORTO]]/tbStoricoOrdini[[#This Row],[PREZZO]]</f>
        <v>7.0965517241379308</v>
      </c>
      <c r="N2944" t="s">
        <v>39</v>
      </c>
      <c r="O2944" s="8">
        <f>VLOOKUP(tbStoricoOrdini[[#This Row],[AGENTE]],tbAgenti[],2,FALSE)</f>
        <v>0.05</v>
      </c>
      <c r="P2944" s="2">
        <v>1029</v>
      </c>
      <c r="Q2944" s="2">
        <f>tbStoricoOrdini[[#This Row],[IMPORTO]]*tbStoricoOrdini[[#This Row],[% COMM.]]</f>
        <v>51.45</v>
      </c>
      <c r="R2944" s="2">
        <f>tbStoricoOrdini[[#This Row],[TOT. COMM.]]+tbStoricoOrdini[[#This Row],[IMPORTO]]</f>
        <v>1080.45</v>
      </c>
    </row>
    <row r="2945" spans="1:18">
      <c r="A2945" s="1">
        <v>43922</v>
      </c>
      <c r="B2945" s="7">
        <f>MONTH(tbStoricoOrdini[[#This Row],[DATA]])</f>
        <v>4</v>
      </c>
      <c r="C2945" t="s">
        <v>3040</v>
      </c>
      <c r="D2945" t="str">
        <f>RIGHT(tbStoricoOrdini[[#This Row],[ORDINE]],4)</f>
        <v>2942</v>
      </c>
      <c r="E2945" t="s">
        <v>32</v>
      </c>
      <c r="F2945" t="str">
        <f>VLOOKUP(tbStoricoOrdini[[#This Row],[CLIENTE]],tbClienti[],3,FALSE)</f>
        <v>Emilia Romagna</v>
      </c>
      <c r="G2945" t="str">
        <f>VLOOKUP(tbStoricoOrdini[[#This Row],[CLIENTE]],tbClienti[],7,FALSE)</f>
        <v>BC</v>
      </c>
      <c r="H2945" t="s">
        <v>63</v>
      </c>
      <c r="I2945" t="str">
        <f>IF(LEFT(tbStoricoOrdini[[#This Row],[ARTICOLO]],3) = "COG","COG",LEFT(tbStoricoOrdini[[#This Row],[ARTICOLO]],FIND(" ",tbStoricoOrdini[[#This Row],[ARTICOLO]])-1))</f>
        <v>KLM</v>
      </c>
      <c r="J2945" t="str">
        <f>MID(tbStoricoOrdini[[#This Row],[ARTICOLO]],FIND(" ",tbStoricoOrdini[[#This Row],[ARTICOLO]])+1,4)</f>
        <v>3000</v>
      </c>
      <c r="K2945" t="str">
        <f>IFERROR(RIGHT(tbStoricoOrdini[[#This Row],[ARTICOLO]],LEN(tbStoricoOrdini[[#This Row],[ARTICOLO]])-FIND(" ",tbStoricoOrdini[[#This Row],[ARTICOLO]],FIND(" ",tbStoricoOrdini[[#This Row],[ARTICOLO]]) +1)),"")</f>
        <v>Plus</v>
      </c>
      <c r="L2945" s="3">
        <f>VLOOKUP(tbStoricoOrdini[[#This Row],[ARTICOLO]],tbArticoli[],2,FALSE)</f>
        <v>145</v>
      </c>
      <c r="M2945" s="22">
        <f>tbStoricoOrdini[[#This Row],[IMPORTO]]/tbStoricoOrdini[[#This Row],[PREZZO]]</f>
        <v>13.055172413793104</v>
      </c>
      <c r="N2945" t="s">
        <v>7</v>
      </c>
      <c r="O2945" s="8">
        <f>VLOOKUP(tbStoricoOrdini[[#This Row],[AGENTE]],tbAgenti[],2,FALSE)</f>
        <v>0.03</v>
      </c>
      <c r="P2945" s="2">
        <v>1893</v>
      </c>
      <c r="Q2945" s="2">
        <f>tbStoricoOrdini[[#This Row],[IMPORTO]]*tbStoricoOrdini[[#This Row],[% COMM.]]</f>
        <v>56.79</v>
      </c>
      <c r="R2945" s="2">
        <f>tbStoricoOrdini[[#This Row],[TOT. COMM.]]+tbStoricoOrdini[[#This Row],[IMPORTO]]</f>
        <v>1949.79</v>
      </c>
    </row>
    <row r="2946" spans="1:18">
      <c r="A2946" s="1">
        <v>43922</v>
      </c>
      <c r="B2946" s="7">
        <f>MONTH(tbStoricoOrdini[[#This Row],[DATA]])</f>
        <v>4</v>
      </c>
      <c r="C2946" t="s">
        <v>3041</v>
      </c>
      <c r="D2946" t="str">
        <f>RIGHT(tbStoricoOrdini[[#This Row],[ORDINE]],4)</f>
        <v>2943</v>
      </c>
      <c r="E2946" t="s">
        <v>32</v>
      </c>
      <c r="F2946" t="str">
        <f>VLOOKUP(tbStoricoOrdini[[#This Row],[CLIENTE]],tbClienti[],3,FALSE)</f>
        <v>Emilia Romagna</v>
      </c>
      <c r="G2946" t="str">
        <f>VLOOKUP(tbStoricoOrdini[[#This Row],[CLIENTE]],tbClienti[],7,FALSE)</f>
        <v>BC</v>
      </c>
      <c r="H2946" t="s">
        <v>63</v>
      </c>
      <c r="I2946" t="str">
        <f>IF(LEFT(tbStoricoOrdini[[#This Row],[ARTICOLO]],3) = "COG","COG",LEFT(tbStoricoOrdini[[#This Row],[ARTICOLO]],FIND(" ",tbStoricoOrdini[[#This Row],[ARTICOLO]])-1))</f>
        <v>KLM</v>
      </c>
      <c r="J2946" t="str">
        <f>MID(tbStoricoOrdini[[#This Row],[ARTICOLO]],FIND(" ",tbStoricoOrdini[[#This Row],[ARTICOLO]])+1,4)</f>
        <v>3000</v>
      </c>
      <c r="K2946" t="str">
        <f>IFERROR(RIGHT(tbStoricoOrdini[[#This Row],[ARTICOLO]],LEN(tbStoricoOrdini[[#This Row],[ARTICOLO]])-FIND(" ",tbStoricoOrdini[[#This Row],[ARTICOLO]],FIND(" ",tbStoricoOrdini[[#This Row],[ARTICOLO]]) +1)),"")</f>
        <v>Plus</v>
      </c>
      <c r="L2946" s="3">
        <f>VLOOKUP(tbStoricoOrdini[[#This Row],[ARTICOLO]],tbArticoli[],2,FALSE)</f>
        <v>145</v>
      </c>
      <c r="M2946" s="22">
        <f>tbStoricoOrdini[[#This Row],[IMPORTO]]/tbStoricoOrdini[[#This Row],[PREZZO]]</f>
        <v>740.23448275862074</v>
      </c>
      <c r="N2946" t="s">
        <v>9</v>
      </c>
      <c r="O2946" s="8">
        <f>VLOOKUP(tbStoricoOrdini[[#This Row],[AGENTE]],tbAgenti[],2,FALSE)</f>
        <v>0.05</v>
      </c>
      <c r="P2946" s="2">
        <v>107334</v>
      </c>
      <c r="Q2946" s="2">
        <f>tbStoricoOrdini[[#This Row],[IMPORTO]]*tbStoricoOrdini[[#This Row],[% COMM.]]</f>
        <v>5366.7000000000007</v>
      </c>
      <c r="R2946" s="2">
        <f>tbStoricoOrdini[[#This Row],[TOT. COMM.]]+tbStoricoOrdini[[#This Row],[IMPORTO]]</f>
        <v>112700.7</v>
      </c>
    </row>
    <row r="2947" spans="1:18">
      <c r="A2947" s="1">
        <v>43922</v>
      </c>
      <c r="B2947" s="7">
        <f>MONTH(tbStoricoOrdini[[#This Row],[DATA]])</f>
        <v>4</v>
      </c>
      <c r="C2947" t="s">
        <v>3042</v>
      </c>
      <c r="D2947" t="str">
        <f>RIGHT(tbStoricoOrdini[[#This Row],[ORDINE]],4)</f>
        <v>2944</v>
      </c>
      <c r="E2947" t="s">
        <v>32</v>
      </c>
      <c r="F2947" t="str">
        <f>VLOOKUP(tbStoricoOrdini[[#This Row],[CLIENTE]],tbClienti[],3,FALSE)</f>
        <v>Emilia Romagna</v>
      </c>
      <c r="G2947" t="str">
        <f>VLOOKUP(tbStoricoOrdini[[#This Row],[CLIENTE]],tbClienti[],7,FALSE)</f>
        <v>BC</v>
      </c>
      <c r="H2947" t="s">
        <v>66</v>
      </c>
      <c r="I2947" t="str">
        <f>IF(LEFT(tbStoricoOrdini[[#This Row],[ARTICOLO]],3) = "COG","COG",LEFT(tbStoricoOrdini[[#This Row],[ARTICOLO]],FIND(" ",tbStoricoOrdini[[#This Row],[ARTICOLO]])-1))</f>
        <v>BAG</v>
      </c>
      <c r="J2947" t="str">
        <f>MID(tbStoricoOrdini[[#This Row],[ARTICOLO]],FIND(" ",tbStoricoOrdini[[#This Row],[ARTICOLO]])+1,4)</f>
        <v>2500</v>
      </c>
      <c r="K2947" t="str">
        <f>IFERROR(RIGHT(tbStoricoOrdini[[#This Row],[ARTICOLO]],LEN(tbStoricoOrdini[[#This Row],[ARTICOLO]])-FIND(" ",tbStoricoOrdini[[#This Row],[ARTICOLO]],FIND(" ",tbStoricoOrdini[[#This Row],[ARTICOLO]]) +1)),"")</f>
        <v>Plus</v>
      </c>
      <c r="L2947" s="3">
        <f>VLOOKUP(tbStoricoOrdini[[#This Row],[ARTICOLO]],tbArticoli[],2,FALSE)</f>
        <v>220</v>
      </c>
      <c r="M2947" s="22">
        <f>tbStoricoOrdini[[#This Row],[IMPORTO]]/tbStoricoOrdini[[#This Row],[PREZZO]]</f>
        <v>0.71818181818181814</v>
      </c>
      <c r="N2947" t="s">
        <v>9</v>
      </c>
      <c r="O2947" s="8">
        <f>VLOOKUP(tbStoricoOrdini[[#This Row],[AGENTE]],tbAgenti[],2,FALSE)</f>
        <v>0.05</v>
      </c>
      <c r="P2947" s="2">
        <v>158</v>
      </c>
      <c r="Q2947" s="2">
        <f>tbStoricoOrdini[[#This Row],[IMPORTO]]*tbStoricoOrdini[[#This Row],[% COMM.]]</f>
        <v>7.9</v>
      </c>
      <c r="R2947" s="2">
        <f>tbStoricoOrdini[[#This Row],[TOT. COMM.]]+tbStoricoOrdini[[#This Row],[IMPORTO]]</f>
        <v>165.9</v>
      </c>
    </row>
    <row r="2948" spans="1:18">
      <c r="A2948" s="1">
        <v>43922</v>
      </c>
      <c r="B2948" s="7">
        <f>MONTH(tbStoricoOrdini[[#This Row],[DATA]])</f>
        <v>4</v>
      </c>
      <c r="C2948" t="s">
        <v>3043</v>
      </c>
      <c r="D2948" t="str">
        <f>RIGHT(tbStoricoOrdini[[#This Row],[ORDINE]],4)</f>
        <v>2945</v>
      </c>
      <c r="E2948" t="s">
        <v>32</v>
      </c>
      <c r="F2948" t="str">
        <f>VLOOKUP(tbStoricoOrdini[[#This Row],[CLIENTE]],tbClienti[],3,FALSE)</f>
        <v>Emilia Romagna</v>
      </c>
      <c r="G2948" t="str">
        <f>VLOOKUP(tbStoricoOrdini[[#This Row],[CLIENTE]],tbClienti[],7,FALSE)</f>
        <v>BC</v>
      </c>
      <c r="H2948" t="s">
        <v>68</v>
      </c>
      <c r="I2948" t="str">
        <f>IF(LEFT(tbStoricoOrdini[[#This Row],[ARTICOLO]],3) = "COG","COG",LEFT(tbStoricoOrdini[[#This Row],[ARTICOLO]],FIND(" ",tbStoricoOrdini[[#This Row],[ARTICOLO]])-1))</f>
        <v>BAG</v>
      </c>
      <c r="J2948" t="str">
        <f>MID(tbStoricoOrdini[[#This Row],[ARTICOLO]],FIND(" ",tbStoricoOrdini[[#This Row],[ARTICOLO]])+1,4)</f>
        <v>5000</v>
      </c>
      <c r="K2948" t="str">
        <f>IFERROR(RIGHT(tbStoricoOrdini[[#This Row],[ARTICOLO]],LEN(tbStoricoOrdini[[#This Row],[ARTICOLO]])-FIND(" ",tbStoricoOrdini[[#This Row],[ARTICOLO]],FIND(" ",tbStoricoOrdini[[#This Row],[ARTICOLO]]) +1)),"")</f>
        <v/>
      </c>
      <c r="L2948" s="3">
        <f>VLOOKUP(tbStoricoOrdini[[#This Row],[ARTICOLO]],tbArticoli[],2,FALSE)</f>
        <v>250</v>
      </c>
      <c r="M2948" s="22">
        <f>tbStoricoOrdini[[#This Row],[IMPORTO]]/tbStoricoOrdini[[#This Row],[PREZZO]]</f>
        <v>0.4</v>
      </c>
      <c r="N2948" t="s">
        <v>7</v>
      </c>
      <c r="O2948" s="8">
        <f>VLOOKUP(tbStoricoOrdini[[#This Row],[AGENTE]],tbAgenti[],2,FALSE)</f>
        <v>0.03</v>
      </c>
      <c r="P2948" s="2">
        <v>100</v>
      </c>
      <c r="Q2948" s="2">
        <f>tbStoricoOrdini[[#This Row],[IMPORTO]]*tbStoricoOrdini[[#This Row],[% COMM.]]</f>
        <v>3</v>
      </c>
      <c r="R2948" s="2">
        <f>tbStoricoOrdini[[#This Row],[TOT. COMM.]]+tbStoricoOrdini[[#This Row],[IMPORTO]]</f>
        <v>103</v>
      </c>
    </row>
    <row r="2949" spans="1:18">
      <c r="A2949" s="1">
        <v>43922</v>
      </c>
      <c r="B2949" s="7">
        <f>MONTH(tbStoricoOrdini[[#This Row],[DATA]])</f>
        <v>4</v>
      </c>
      <c r="C2949" t="s">
        <v>3044</v>
      </c>
      <c r="D2949" t="str">
        <f>RIGHT(tbStoricoOrdini[[#This Row],[ORDINE]],4)</f>
        <v>2946</v>
      </c>
      <c r="E2949" t="s">
        <v>32</v>
      </c>
      <c r="F2949" t="str">
        <f>VLOOKUP(tbStoricoOrdini[[#This Row],[CLIENTE]],tbClienti[],3,FALSE)</f>
        <v>Emilia Romagna</v>
      </c>
      <c r="G2949" t="str">
        <f>VLOOKUP(tbStoricoOrdini[[#This Row],[CLIENTE]],tbClienti[],7,FALSE)</f>
        <v>BC</v>
      </c>
      <c r="H2949" t="s">
        <v>69</v>
      </c>
      <c r="I2949" t="str">
        <f>IF(LEFT(tbStoricoOrdini[[#This Row],[ARTICOLO]],3) = "COG","COG",LEFT(tbStoricoOrdini[[#This Row],[ARTICOLO]],FIND(" ",tbStoricoOrdini[[#This Row],[ARTICOLO]])-1))</f>
        <v>BAG</v>
      </c>
      <c r="J2949" t="str">
        <f>MID(tbStoricoOrdini[[#This Row],[ARTICOLO]],FIND(" ",tbStoricoOrdini[[#This Row],[ARTICOLO]])+1,4)</f>
        <v>1121</v>
      </c>
      <c r="K2949" t="str">
        <f>IFERROR(RIGHT(tbStoricoOrdini[[#This Row],[ARTICOLO]],LEN(tbStoricoOrdini[[#This Row],[ARTICOLO]])-FIND(" ",tbStoricoOrdini[[#This Row],[ARTICOLO]],FIND(" ",tbStoricoOrdini[[#This Row],[ARTICOLO]]) +1)),"")</f>
        <v>Gold</v>
      </c>
      <c r="L2949" s="3">
        <f>VLOOKUP(tbStoricoOrdini[[#This Row],[ARTICOLO]],tbArticoli[],2,FALSE)</f>
        <v>230</v>
      </c>
      <c r="M2949" s="22">
        <f>tbStoricoOrdini[[#This Row],[IMPORTO]]/tbStoricoOrdini[[#This Row],[PREZZO]]</f>
        <v>30.308695652173913</v>
      </c>
      <c r="N2949" t="s">
        <v>9</v>
      </c>
      <c r="O2949" s="8">
        <f>VLOOKUP(tbStoricoOrdini[[#This Row],[AGENTE]],tbAgenti[],2,FALSE)</f>
        <v>0.05</v>
      </c>
      <c r="P2949" s="2">
        <v>6971</v>
      </c>
      <c r="Q2949" s="2">
        <f>tbStoricoOrdini[[#This Row],[IMPORTO]]*tbStoricoOrdini[[#This Row],[% COMM.]]</f>
        <v>348.55</v>
      </c>
      <c r="R2949" s="2">
        <f>tbStoricoOrdini[[#This Row],[TOT. COMM.]]+tbStoricoOrdini[[#This Row],[IMPORTO]]</f>
        <v>7319.55</v>
      </c>
    </row>
    <row r="2950" spans="1:18">
      <c r="A2950" s="1">
        <v>43922</v>
      </c>
      <c r="B2950" s="7">
        <f>MONTH(tbStoricoOrdini[[#This Row],[DATA]])</f>
        <v>4</v>
      </c>
      <c r="C2950" t="s">
        <v>3045</v>
      </c>
      <c r="D2950" t="str">
        <f>RIGHT(tbStoricoOrdini[[#This Row],[ORDINE]],4)</f>
        <v>2947</v>
      </c>
      <c r="E2950" t="s">
        <v>32</v>
      </c>
      <c r="F2950" t="str">
        <f>VLOOKUP(tbStoricoOrdini[[#This Row],[CLIENTE]],tbClienti[],3,FALSE)</f>
        <v>Emilia Romagna</v>
      </c>
      <c r="G2950" t="str">
        <f>VLOOKUP(tbStoricoOrdini[[#This Row],[CLIENTE]],tbClienti[],7,FALSE)</f>
        <v>BC</v>
      </c>
      <c r="H2950" t="s">
        <v>83</v>
      </c>
      <c r="I2950" t="str">
        <f>IF(LEFT(tbStoricoOrdini[[#This Row],[ARTICOLO]],3) = "COG","COG",LEFT(tbStoricoOrdini[[#This Row],[ARTICOLO]],FIND(" ",tbStoricoOrdini[[#This Row],[ARTICOLO]])-1))</f>
        <v>COG</v>
      </c>
      <c r="J2950" t="str">
        <f>MID(tbStoricoOrdini[[#This Row],[ARTICOLO]],FIND(" ",tbStoricoOrdini[[#This Row],[ARTICOLO]])+1,4)</f>
        <v>8000</v>
      </c>
      <c r="K2950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2950" s="3">
        <f>VLOOKUP(tbStoricoOrdini[[#This Row],[ARTICOLO]],tbArticoli[],2,FALSE)</f>
        <v>670</v>
      </c>
      <c r="M2950" s="22">
        <f>tbStoricoOrdini[[#This Row],[IMPORTO]]/tbStoricoOrdini[[#This Row],[PREZZO]]</f>
        <v>27.258208955223882</v>
      </c>
      <c r="N2950" t="s">
        <v>9</v>
      </c>
      <c r="O2950" s="8">
        <f>VLOOKUP(tbStoricoOrdini[[#This Row],[AGENTE]],tbAgenti[],2,FALSE)</f>
        <v>0.05</v>
      </c>
      <c r="P2950" s="2">
        <v>18263</v>
      </c>
      <c r="Q2950" s="2">
        <f>tbStoricoOrdini[[#This Row],[IMPORTO]]*tbStoricoOrdini[[#This Row],[% COMM.]]</f>
        <v>913.15000000000009</v>
      </c>
      <c r="R2950" s="2">
        <f>tbStoricoOrdini[[#This Row],[TOT. COMM.]]+tbStoricoOrdini[[#This Row],[IMPORTO]]</f>
        <v>19176.150000000001</v>
      </c>
    </row>
    <row r="2951" spans="1:18">
      <c r="A2951" s="1">
        <v>43922</v>
      </c>
      <c r="B2951" s="7">
        <f>MONTH(tbStoricoOrdini[[#This Row],[DATA]])</f>
        <v>4</v>
      </c>
      <c r="C2951" t="s">
        <v>3046</v>
      </c>
      <c r="D2951" t="str">
        <f>RIGHT(tbStoricoOrdini[[#This Row],[ORDINE]],4)</f>
        <v>2948</v>
      </c>
      <c r="E2951" t="s">
        <v>32</v>
      </c>
      <c r="F2951" t="str">
        <f>VLOOKUP(tbStoricoOrdini[[#This Row],[CLIENTE]],tbClienti[],3,FALSE)</f>
        <v>Emilia Romagna</v>
      </c>
      <c r="G2951" t="str">
        <f>VLOOKUP(tbStoricoOrdini[[#This Row],[CLIENTE]],tbClienti[],7,FALSE)</f>
        <v>BC</v>
      </c>
      <c r="H2951" t="s">
        <v>70</v>
      </c>
      <c r="I2951" t="str">
        <f>IF(LEFT(tbStoricoOrdini[[#This Row],[ARTICOLO]],3) = "COG","COG",LEFT(tbStoricoOrdini[[#This Row],[ARTICOLO]],FIND(" ",tbStoricoOrdini[[#This Row],[ARTICOLO]])-1))</f>
        <v>EB08</v>
      </c>
      <c r="J2951" t="str">
        <f>MID(tbStoricoOrdini[[#This Row],[ARTICOLO]],FIND(" ",tbStoricoOrdini[[#This Row],[ARTICOLO]])+1,4)</f>
        <v>7500</v>
      </c>
      <c r="K2951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2951" s="3">
        <f>VLOOKUP(tbStoricoOrdini[[#This Row],[ARTICOLO]],tbArticoli[],2,FALSE)</f>
        <v>180</v>
      </c>
      <c r="M2951" s="22">
        <f>tbStoricoOrdini[[#This Row],[IMPORTO]]/tbStoricoOrdini[[#This Row],[PREZZO]]</f>
        <v>3.0333333333333332</v>
      </c>
      <c r="N2951" t="s">
        <v>9</v>
      </c>
      <c r="O2951" s="8">
        <f>VLOOKUP(tbStoricoOrdini[[#This Row],[AGENTE]],tbAgenti[],2,FALSE)</f>
        <v>0.05</v>
      </c>
      <c r="P2951" s="2">
        <v>546</v>
      </c>
      <c r="Q2951" s="2">
        <f>tbStoricoOrdini[[#This Row],[IMPORTO]]*tbStoricoOrdini[[#This Row],[% COMM.]]</f>
        <v>27.3</v>
      </c>
      <c r="R2951" s="2">
        <f>tbStoricoOrdini[[#This Row],[TOT. COMM.]]+tbStoricoOrdini[[#This Row],[IMPORTO]]</f>
        <v>573.29999999999995</v>
      </c>
    </row>
    <row r="2952" spans="1:18">
      <c r="A2952" s="1">
        <v>43922</v>
      </c>
      <c r="B2952" s="7">
        <f>MONTH(tbStoricoOrdini[[#This Row],[DATA]])</f>
        <v>4</v>
      </c>
      <c r="C2952" t="s">
        <v>3047</v>
      </c>
      <c r="D2952" t="str">
        <f>RIGHT(tbStoricoOrdini[[#This Row],[ORDINE]],4)</f>
        <v>2949</v>
      </c>
      <c r="E2952" t="s">
        <v>32</v>
      </c>
      <c r="F2952" t="str">
        <f>VLOOKUP(tbStoricoOrdini[[#This Row],[CLIENTE]],tbClienti[],3,FALSE)</f>
        <v>Emilia Romagna</v>
      </c>
      <c r="G2952" t="str">
        <f>VLOOKUP(tbStoricoOrdini[[#This Row],[CLIENTE]],tbClienti[],7,FALSE)</f>
        <v>BC</v>
      </c>
      <c r="H2952" t="s">
        <v>71</v>
      </c>
      <c r="I2952" t="str">
        <f>IF(LEFT(tbStoricoOrdini[[#This Row],[ARTICOLO]],3) = "COG","COG",LEFT(tbStoricoOrdini[[#This Row],[ARTICOLO]],FIND(" ",tbStoricoOrdini[[#This Row],[ARTICOLO]])-1))</f>
        <v>EB07</v>
      </c>
      <c r="J2952" t="str">
        <f>MID(tbStoricoOrdini[[#This Row],[ARTICOLO]],FIND(" ",tbStoricoOrdini[[#This Row],[ARTICOLO]])+1,4)</f>
        <v>5000</v>
      </c>
      <c r="K2952" t="str">
        <f>IFERROR(RIGHT(tbStoricoOrdini[[#This Row],[ARTICOLO]],LEN(tbStoricoOrdini[[#This Row],[ARTICOLO]])-FIND(" ",tbStoricoOrdini[[#This Row],[ARTICOLO]],FIND(" ",tbStoricoOrdini[[#This Row],[ARTICOLO]]) +1)),"")</f>
        <v/>
      </c>
      <c r="L2952" s="3">
        <f>VLOOKUP(tbStoricoOrdini[[#This Row],[ARTICOLO]],tbArticoli[],2,FALSE)</f>
        <v>140</v>
      </c>
      <c r="M2952" s="22">
        <f>tbStoricoOrdini[[#This Row],[IMPORTO]]/tbStoricoOrdini[[#This Row],[PREZZO]]</f>
        <v>2.2000000000000002</v>
      </c>
      <c r="N2952" t="s">
        <v>9</v>
      </c>
      <c r="O2952" s="8">
        <f>VLOOKUP(tbStoricoOrdini[[#This Row],[AGENTE]],tbAgenti[],2,FALSE)</f>
        <v>0.05</v>
      </c>
      <c r="P2952" s="2">
        <v>308</v>
      </c>
      <c r="Q2952" s="2">
        <f>tbStoricoOrdini[[#This Row],[IMPORTO]]*tbStoricoOrdini[[#This Row],[% COMM.]]</f>
        <v>15.4</v>
      </c>
      <c r="R2952" s="2">
        <f>tbStoricoOrdini[[#This Row],[TOT. COMM.]]+tbStoricoOrdini[[#This Row],[IMPORTO]]</f>
        <v>323.39999999999998</v>
      </c>
    </row>
    <row r="2953" spans="1:18">
      <c r="A2953" s="1">
        <v>43922</v>
      </c>
      <c r="B2953" s="7">
        <f>MONTH(tbStoricoOrdini[[#This Row],[DATA]])</f>
        <v>4</v>
      </c>
      <c r="C2953" t="s">
        <v>3048</v>
      </c>
      <c r="D2953" t="str">
        <f>RIGHT(tbStoricoOrdini[[#This Row],[ORDINE]],4)</f>
        <v>2950</v>
      </c>
      <c r="E2953" t="s">
        <v>32</v>
      </c>
      <c r="F2953" t="str">
        <f>VLOOKUP(tbStoricoOrdini[[#This Row],[CLIENTE]],tbClienti[],3,FALSE)</f>
        <v>Emilia Romagna</v>
      </c>
      <c r="G2953" t="str">
        <f>VLOOKUP(tbStoricoOrdini[[#This Row],[CLIENTE]],tbClienti[],7,FALSE)</f>
        <v>BC</v>
      </c>
      <c r="H2953" t="s">
        <v>76</v>
      </c>
      <c r="I2953" t="str">
        <f>IF(LEFT(tbStoricoOrdini[[#This Row],[ARTICOLO]],3) = "COG","COG",LEFT(tbStoricoOrdini[[#This Row],[ARTICOLO]],FIND(" ",tbStoricoOrdini[[#This Row],[ARTICOLO]])-1))</f>
        <v>COG</v>
      </c>
      <c r="J2953" t="str">
        <f>MID(tbStoricoOrdini[[#This Row],[ARTICOLO]],FIND(" ",tbStoricoOrdini[[#This Row],[ARTICOLO]])+1,4)</f>
        <v>1000</v>
      </c>
      <c r="K2953" t="str">
        <f>IFERROR(RIGHT(tbStoricoOrdini[[#This Row],[ARTICOLO]],LEN(tbStoricoOrdini[[#This Row],[ARTICOLO]])-FIND(" ",tbStoricoOrdini[[#This Row],[ARTICOLO]],FIND(" ",tbStoricoOrdini[[#This Row],[ARTICOLO]]) +1)),"")</f>
        <v/>
      </c>
      <c r="L2953" s="3">
        <f>VLOOKUP(tbStoricoOrdini[[#This Row],[ARTICOLO]],tbArticoli[],2,FALSE)</f>
        <v>150</v>
      </c>
      <c r="M2953" s="22">
        <f>tbStoricoOrdini[[#This Row],[IMPORTO]]/tbStoricoOrdini[[#This Row],[PREZZO]]</f>
        <v>4.78</v>
      </c>
      <c r="N2953" t="s">
        <v>9</v>
      </c>
      <c r="O2953" s="8">
        <f>VLOOKUP(tbStoricoOrdini[[#This Row],[AGENTE]],tbAgenti[],2,FALSE)</f>
        <v>0.05</v>
      </c>
      <c r="P2953" s="2">
        <v>717</v>
      </c>
      <c r="Q2953" s="2">
        <f>tbStoricoOrdini[[#This Row],[IMPORTO]]*tbStoricoOrdini[[#This Row],[% COMM.]]</f>
        <v>35.85</v>
      </c>
      <c r="R2953" s="2">
        <f>tbStoricoOrdini[[#This Row],[TOT. COMM.]]+tbStoricoOrdini[[#This Row],[IMPORTO]]</f>
        <v>752.85</v>
      </c>
    </row>
    <row r="2954" spans="1:18">
      <c r="A2954" s="1">
        <v>43922</v>
      </c>
      <c r="B2954" s="7">
        <f>MONTH(tbStoricoOrdini[[#This Row],[DATA]])</f>
        <v>4</v>
      </c>
      <c r="C2954" t="s">
        <v>3049</v>
      </c>
      <c r="D2954" t="str">
        <f>RIGHT(tbStoricoOrdini[[#This Row],[ORDINE]],4)</f>
        <v>2951</v>
      </c>
      <c r="E2954" t="s">
        <v>32</v>
      </c>
      <c r="F2954" t="str">
        <f>VLOOKUP(tbStoricoOrdini[[#This Row],[CLIENTE]],tbClienti[],3,FALSE)</f>
        <v>Emilia Romagna</v>
      </c>
      <c r="G2954" t="str">
        <f>VLOOKUP(tbStoricoOrdini[[#This Row],[CLIENTE]],tbClienti[],7,FALSE)</f>
        <v>BC</v>
      </c>
      <c r="H2954" t="s">
        <v>72</v>
      </c>
      <c r="I2954" t="str">
        <f>IF(LEFT(tbStoricoOrdini[[#This Row],[ARTICOLO]],3) = "COG","COG",LEFT(tbStoricoOrdini[[#This Row],[ARTICOLO]],FIND(" ",tbStoricoOrdini[[#This Row],[ARTICOLO]])-1))</f>
        <v>EB06</v>
      </c>
      <c r="J2954" t="str">
        <f>MID(tbStoricoOrdini[[#This Row],[ARTICOLO]],FIND(" ",tbStoricoOrdini[[#This Row],[ARTICOLO]])+1,4)</f>
        <v>3000</v>
      </c>
      <c r="K2954" t="str">
        <f>IFERROR(RIGHT(tbStoricoOrdini[[#This Row],[ARTICOLO]],LEN(tbStoricoOrdini[[#This Row],[ARTICOLO]])-FIND(" ",tbStoricoOrdini[[#This Row],[ARTICOLO]],FIND(" ",tbStoricoOrdini[[#This Row],[ARTICOLO]]) +1)),"")</f>
        <v>Medium</v>
      </c>
      <c r="L2954" s="3">
        <f>VLOOKUP(tbStoricoOrdini[[#This Row],[ARTICOLO]],tbArticoli[],2,FALSE)</f>
        <v>120</v>
      </c>
      <c r="M2954" s="22">
        <f>tbStoricoOrdini[[#This Row],[IMPORTO]]/tbStoricoOrdini[[#This Row],[PREZZO]]</f>
        <v>10.9</v>
      </c>
      <c r="N2954" t="s">
        <v>39</v>
      </c>
      <c r="O2954" s="8">
        <f>VLOOKUP(tbStoricoOrdini[[#This Row],[AGENTE]],tbAgenti[],2,FALSE)</f>
        <v>0.05</v>
      </c>
      <c r="P2954" s="2">
        <v>1308</v>
      </c>
      <c r="Q2954" s="2">
        <f>tbStoricoOrdini[[#This Row],[IMPORTO]]*tbStoricoOrdini[[#This Row],[% COMM.]]</f>
        <v>65.400000000000006</v>
      </c>
      <c r="R2954" s="2">
        <f>tbStoricoOrdini[[#This Row],[TOT. COMM.]]+tbStoricoOrdini[[#This Row],[IMPORTO]]</f>
        <v>1373.4</v>
      </c>
    </row>
    <row r="2955" spans="1:18">
      <c r="A2955" s="1">
        <v>43922</v>
      </c>
      <c r="B2955" s="7">
        <f>MONTH(tbStoricoOrdini[[#This Row],[DATA]])</f>
        <v>4</v>
      </c>
      <c r="C2955" t="s">
        <v>3050</v>
      </c>
      <c r="D2955" t="str">
        <f>RIGHT(tbStoricoOrdini[[#This Row],[ORDINE]],4)</f>
        <v>2952</v>
      </c>
      <c r="E2955" t="s">
        <v>32</v>
      </c>
      <c r="F2955" t="str">
        <f>VLOOKUP(tbStoricoOrdini[[#This Row],[CLIENTE]],tbClienti[],3,FALSE)</f>
        <v>Emilia Romagna</v>
      </c>
      <c r="G2955" t="str">
        <f>VLOOKUP(tbStoricoOrdini[[#This Row],[CLIENTE]],tbClienti[],7,FALSE)</f>
        <v>BC</v>
      </c>
      <c r="H2955" t="s">
        <v>72</v>
      </c>
      <c r="I2955" t="str">
        <f>IF(LEFT(tbStoricoOrdini[[#This Row],[ARTICOLO]],3) = "COG","COG",LEFT(tbStoricoOrdini[[#This Row],[ARTICOLO]],FIND(" ",tbStoricoOrdini[[#This Row],[ARTICOLO]])-1))</f>
        <v>EB06</v>
      </c>
      <c r="J2955" t="str">
        <f>MID(tbStoricoOrdini[[#This Row],[ARTICOLO]],FIND(" ",tbStoricoOrdini[[#This Row],[ARTICOLO]])+1,4)</f>
        <v>3000</v>
      </c>
      <c r="K2955" t="str">
        <f>IFERROR(RIGHT(tbStoricoOrdini[[#This Row],[ARTICOLO]],LEN(tbStoricoOrdini[[#This Row],[ARTICOLO]])-FIND(" ",tbStoricoOrdini[[#This Row],[ARTICOLO]],FIND(" ",tbStoricoOrdini[[#This Row],[ARTICOLO]]) +1)),"")</f>
        <v>Medium</v>
      </c>
      <c r="L2955" s="3">
        <f>VLOOKUP(tbStoricoOrdini[[#This Row],[ARTICOLO]],tbArticoli[],2,FALSE)</f>
        <v>120</v>
      </c>
      <c r="M2955" s="22">
        <f>tbStoricoOrdini[[#This Row],[IMPORTO]]/tbStoricoOrdini[[#This Row],[PREZZO]]</f>
        <v>6.5916666666666668</v>
      </c>
      <c r="N2955" t="s">
        <v>9</v>
      </c>
      <c r="O2955" s="8">
        <f>VLOOKUP(tbStoricoOrdini[[#This Row],[AGENTE]],tbAgenti[],2,FALSE)</f>
        <v>0.05</v>
      </c>
      <c r="P2955" s="2">
        <v>791</v>
      </c>
      <c r="Q2955" s="2">
        <f>tbStoricoOrdini[[#This Row],[IMPORTO]]*tbStoricoOrdini[[#This Row],[% COMM.]]</f>
        <v>39.550000000000004</v>
      </c>
      <c r="R2955" s="2">
        <f>tbStoricoOrdini[[#This Row],[TOT. COMM.]]+tbStoricoOrdini[[#This Row],[IMPORTO]]</f>
        <v>830.55</v>
      </c>
    </row>
    <row r="2956" spans="1:18">
      <c r="A2956" s="1">
        <v>43922</v>
      </c>
      <c r="B2956" s="7">
        <f>MONTH(tbStoricoOrdini[[#This Row],[DATA]])</f>
        <v>4</v>
      </c>
      <c r="C2956" t="s">
        <v>3051</v>
      </c>
      <c r="D2956" t="str">
        <f>RIGHT(tbStoricoOrdini[[#This Row],[ORDINE]],4)</f>
        <v>2953</v>
      </c>
      <c r="E2956" t="s">
        <v>33</v>
      </c>
      <c r="F2956" t="str">
        <f>VLOOKUP(tbStoricoOrdini[[#This Row],[CLIENTE]],tbClienti[],3,FALSE)</f>
        <v>Veneto</v>
      </c>
      <c r="G2956" t="str">
        <f>VLOOKUP(tbStoricoOrdini[[#This Row],[CLIENTE]],tbClienti[],7,FALSE)</f>
        <v>CC</v>
      </c>
      <c r="H2956" t="s">
        <v>74</v>
      </c>
      <c r="I2956" t="str">
        <f>IF(LEFT(tbStoricoOrdini[[#This Row],[ARTICOLO]],3) = "COG","COG",LEFT(tbStoricoOrdini[[#This Row],[ARTICOLO]],FIND(" ",tbStoricoOrdini[[#This Row],[ARTICOLO]])-1))</f>
        <v>AVRC</v>
      </c>
      <c r="J2956" t="str">
        <f>MID(tbStoricoOrdini[[#This Row],[ARTICOLO]],FIND(" ",tbStoricoOrdini[[#This Row],[ARTICOLO]])+1,4)</f>
        <v>2500</v>
      </c>
      <c r="K2956" t="str">
        <f>IFERROR(RIGHT(tbStoricoOrdini[[#This Row],[ARTICOLO]],LEN(tbStoricoOrdini[[#This Row],[ARTICOLO]])-FIND(" ",tbStoricoOrdini[[#This Row],[ARTICOLO]],FIND(" ",tbStoricoOrdini[[#This Row],[ARTICOLO]]) +1)),"")</f>
        <v>Gold</v>
      </c>
      <c r="L2956" s="3">
        <f>VLOOKUP(tbStoricoOrdini[[#This Row],[ARTICOLO]],tbArticoli[],2,FALSE)</f>
        <v>500</v>
      </c>
      <c r="M2956" s="22">
        <f>tbStoricoOrdini[[#This Row],[IMPORTO]]/tbStoricoOrdini[[#This Row],[PREZZO]]</f>
        <v>5.6879999999999997</v>
      </c>
      <c r="N2956" t="s">
        <v>10</v>
      </c>
      <c r="O2956" s="8">
        <f>VLOOKUP(tbStoricoOrdini[[#This Row],[AGENTE]],tbAgenti[],2,FALSE)</f>
        <v>3.6999999999999998E-2</v>
      </c>
      <c r="P2956" s="2">
        <v>2844</v>
      </c>
      <c r="Q2956" s="2">
        <f>tbStoricoOrdini[[#This Row],[IMPORTO]]*tbStoricoOrdini[[#This Row],[% COMM.]]</f>
        <v>105.22799999999999</v>
      </c>
      <c r="R2956" s="2">
        <f>tbStoricoOrdini[[#This Row],[TOT. COMM.]]+tbStoricoOrdini[[#This Row],[IMPORTO]]</f>
        <v>2949.2280000000001</v>
      </c>
    </row>
    <row r="2957" spans="1:18">
      <c r="A2957" s="1">
        <v>43922</v>
      </c>
      <c r="B2957" s="7">
        <f>MONTH(tbStoricoOrdini[[#This Row],[DATA]])</f>
        <v>4</v>
      </c>
      <c r="C2957" t="s">
        <v>3052</v>
      </c>
      <c r="D2957" t="str">
        <f>RIGHT(tbStoricoOrdini[[#This Row],[ORDINE]],4)</f>
        <v>2954</v>
      </c>
      <c r="E2957" t="s">
        <v>33</v>
      </c>
      <c r="F2957" t="str">
        <f>VLOOKUP(tbStoricoOrdini[[#This Row],[CLIENTE]],tbClienti[],3,FALSE)</f>
        <v>Veneto</v>
      </c>
      <c r="G2957" t="str">
        <f>VLOOKUP(tbStoricoOrdini[[#This Row],[CLIENTE]],tbClienti[],7,FALSE)</f>
        <v>CC</v>
      </c>
      <c r="H2957" t="s">
        <v>74</v>
      </c>
      <c r="I2957" t="str">
        <f>IF(LEFT(tbStoricoOrdini[[#This Row],[ARTICOLO]],3) = "COG","COG",LEFT(tbStoricoOrdini[[#This Row],[ARTICOLO]],FIND(" ",tbStoricoOrdini[[#This Row],[ARTICOLO]])-1))</f>
        <v>AVRC</v>
      </c>
      <c r="J2957" t="str">
        <f>MID(tbStoricoOrdini[[#This Row],[ARTICOLO]],FIND(" ",tbStoricoOrdini[[#This Row],[ARTICOLO]])+1,4)</f>
        <v>2500</v>
      </c>
      <c r="K2957" t="str">
        <f>IFERROR(RIGHT(tbStoricoOrdini[[#This Row],[ARTICOLO]],LEN(tbStoricoOrdini[[#This Row],[ARTICOLO]])-FIND(" ",tbStoricoOrdini[[#This Row],[ARTICOLO]],FIND(" ",tbStoricoOrdini[[#This Row],[ARTICOLO]]) +1)),"")</f>
        <v>Gold</v>
      </c>
      <c r="L2957" s="3">
        <f>VLOOKUP(tbStoricoOrdini[[#This Row],[ARTICOLO]],tbArticoli[],2,FALSE)</f>
        <v>500</v>
      </c>
      <c r="M2957" s="22">
        <f>tbStoricoOrdini[[#This Row],[IMPORTO]]/tbStoricoOrdini[[#This Row],[PREZZO]]</f>
        <v>0.92400000000000004</v>
      </c>
      <c r="N2957" t="s">
        <v>8</v>
      </c>
      <c r="O2957" s="8">
        <f>VLOOKUP(tbStoricoOrdini[[#This Row],[AGENTE]],tbAgenti[],2,FALSE)</f>
        <v>0.05</v>
      </c>
      <c r="P2957" s="2">
        <v>462</v>
      </c>
      <c r="Q2957" s="2">
        <f>tbStoricoOrdini[[#This Row],[IMPORTO]]*tbStoricoOrdini[[#This Row],[% COMM.]]</f>
        <v>23.1</v>
      </c>
      <c r="R2957" s="2">
        <f>tbStoricoOrdini[[#This Row],[TOT. COMM.]]+tbStoricoOrdini[[#This Row],[IMPORTO]]</f>
        <v>485.1</v>
      </c>
    </row>
    <row r="2958" spans="1:18">
      <c r="A2958" s="1">
        <v>43922</v>
      </c>
      <c r="B2958" s="7">
        <f>MONTH(tbStoricoOrdini[[#This Row],[DATA]])</f>
        <v>4</v>
      </c>
      <c r="C2958" t="s">
        <v>3053</v>
      </c>
      <c r="D2958" t="str">
        <f>RIGHT(tbStoricoOrdini[[#This Row],[ORDINE]],4)</f>
        <v>2955</v>
      </c>
      <c r="E2958" t="s">
        <v>33</v>
      </c>
      <c r="F2958" t="str">
        <f>VLOOKUP(tbStoricoOrdini[[#This Row],[CLIENTE]],tbClienti[],3,FALSE)</f>
        <v>Veneto</v>
      </c>
      <c r="G2958" t="str">
        <f>VLOOKUP(tbStoricoOrdini[[#This Row],[CLIENTE]],tbClienti[],7,FALSE)</f>
        <v>CC</v>
      </c>
      <c r="H2958" t="s">
        <v>74</v>
      </c>
      <c r="I2958" t="str">
        <f>IF(LEFT(tbStoricoOrdini[[#This Row],[ARTICOLO]],3) = "COG","COG",LEFT(tbStoricoOrdini[[#This Row],[ARTICOLO]],FIND(" ",tbStoricoOrdini[[#This Row],[ARTICOLO]])-1))</f>
        <v>AVRC</v>
      </c>
      <c r="J2958" t="str">
        <f>MID(tbStoricoOrdini[[#This Row],[ARTICOLO]],FIND(" ",tbStoricoOrdini[[#This Row],[ARTICOLO]])+1,4)</f>
        <v>2500</v>
      </c>
      <c r="K2958" t="str">
        <f>IFERROR(RIGHT(tbStoricoOrdini[[#This Row],[ARTICOLO]],LEN(tbStoricoOrdini[[#This Row],[ARTICOLO]])-FIND(" ",tbStoricoOrdini[[#This Row],[ARTICOLO]],FIND(" ",tbStoricoOrdini[[#This Row],[ARTICOLO]]) +1)),"")</f>
        <v>Gold</v>
      </c>
      <c r="L2958" s="3">
        <f>VLOOKUP(tbStoricoOrdini[[#This Row],[ARTICOLO]],tbArticoli[],2,FALSE)</f>
        <v>500</v>
      </c>
      <c r="M2958" s="22">
        <f>tbStoricoOrdini[[#This Row],[IMPORTO]]/tbStoricoOrdini[[#This Row],[PREZZO]]</f>
        <v>0.126</v>
      </c>
      <c r="N2958" t="s">
        <v>9</v>
      </c>
      <c r="O2958" s="8">
        <f>VLOOKUP(tbStoricoOrdini[[#This Row],[AGENTE]],tbAgenti[],2,FALSE)</f>
        <v>0.05</v>
      </c>
      <c r="P2958" s="2">
        <v>63</v>
      </c>
      <c r="Q2958" s="2">
        <f>tbStoricoOrdini[[#This Row],[IMPORTO]]*tbStoricoOrdini[[#This Row],[% COMM.]]</f>
        <v>3.1500000000000004</v>
      </c>
      <c r="R2958" s="2">
        <f>tbStoricoOrdini[[#This Row],[TOT. COMM.]]+tbStoricoOrdini[[#This Row],[IMPORTO]]</f>
        <v>66.150000000000006</v>
      </c>
    </row>
    <row r="2959" spans="1:18">
      <c r="A2959" s="1">
        <v>43922</v>
      </c>
      <c r="B2959" s="7">
        <f>MONTH(tbStoricoOrdini[[#This Row],[DATA]])</f>
        <v>4</v>
      </c>
      <c r="C2959" t="s">
        <v>3054</v>
      </c>
      <c r="D2959" t="str">
        <f>RIGHT(tbStoricoOrdini[[#This Row],[ORDINE]],4)</f>
        <v>2956</v>
      </c>
      <c r="E2959" t="s">
        <v>33</v>
      </c>
      <c r="F2959" t="str">
        <f>VLOOKUP(tbStoricoOrdini[[#This Row],[CLIENTE]],tbClienti[],3,FALSE)</f>
        <v>Veneto</v>
      </c>
      <c r="G2959" t="str">
        <f>VLOOKUP(tbStoricoOrdini[[#This Row],[CLIENTE]],tbClienti[],7,FALSE)</f>
        <v>CC</v>
      </c>
      <c r="H2959" t="s">
        <v>61</v>
      </c>
      <c r="I2959" t="str">
        <f>IF(LEFT(tbStoricoOrdini[[#This Row],[ARTICOLO]],3) = "COG","COG",LEFT(tbStoricoOrdini[[#This Row],[ARTICOLO]],FIND(" ",tbStoricoOrdini[[#This Row],[ARTICOLO]])-1))</f>
        <v>KLM</v>
      </c>
      <c r="J2959" t="str">
        <f>MID(tbStoricoOrdini[[#This Row],[ARTICOLO]],FIND(" ",tbStoricoOrdini[[#This Row],[ARTICOLO]])+1,4)</f>
        <v>5000</v>
      </c>
      <c r="K2959" t="str">
        <f>IFERROR(RIGHT(tbStoricoOrdini[[#This Row],[ARTICOLO]],LEN(tbStoricoOrdini[[#This Row],[ARTICOLO]])-FIND(" ",tbStoricoOrdini[[#This Row],[ARTICOLO]],FIND(" ",tbStoricoOrdini[[#This Row],[ARTICOLO]]) +1)),"")</f>
        <v>Medium</v>
      </c>
      <c r="L2959" s="3">
        <f>VLOOKUP(tbStoricoOrdini[[#This Row],[ARTICOLO]],tbArticoli[],2,FALSE)</f>
        <v>150</v>
      </c>
      <c r="M2959" s="22">
        <f>tbStoricoOrdini[[#This Row],[IMPORTO]]/tbStoricoOrdini[[#This Row],[PREZZO]]</f>
        <v>69.606666666666669</v>
      </c>
      <c r="N2959" t="s">
        <v>10</v>
      </c>
      <c r="O2959" s="8">
        <f>VLOOKUP(tbStoricoOrdini[[#This Row],[AGENTE]],tbAgenti[],2,FALSE)</f>
        <v>3.6999999999999998E-2</v>
      </c>
      <c r="P2959" s="2">
        <v>10441</v>
      </c>
      <c r="Q2959" s="2">
        <f>tbStoricoOrdini[[#This Row],[IMPORTO]]*tbStoricoOrdini[[#This Row],[% COMM.]]</f>
        <v>386.31700000000001</v>
      </c>
      <c r="R2959" s="2">
        <f>tbStoricoOrdini[[#This Row],[TOT. COMM.]]+tbStoricoOrdini[[#This Row],[IMPORTO]]</f>
        <v>10827.316999999999</v>
      </c>
    </row>
    <row r="2960" spans="1:18">
      <c r="A2960" s="1">
        <v>43922</v>
      </c>
      <c r="B2960" s="7">
        <f>MONTH(tbStoricoOrdini[[#This Row],[DATA]])</f>
        <v>4</v>
      </c>
      <c r="C2960" t="s">
        <v>3055</v>
      </c>
      <c r="D2960" t="str">
        <f>RIGHT(tbStoricoOrdini[[#This Row],[ORDINE]],4)</f>
        <v>2957</v>
      </c>
      <c r="E2960" t="s">
        <v>33</v>
      </c>
      <c r="F2960" t="str">
        <f>VLOOKUP(tbStoricoOrdini[[#This Row],[CLIENTE]],tbClienti[],3,FALSE)</f>
        <v>Veneto</v>
      </c>
      <c r="G2960" t="str">
        <f>VLOOKUP(tbStoricoOrdini[[#This Row],[CLIENTE]],tbClienti[],7,FALSE)</f>
        <v>CC</v>
      </c>
      <c r="H2960" t="s">
        <v>61</v>
      </c>
      <c r="I2960" t="str">
        <f>IF(LEFT(tbStoricoOrdini[[#This Row],[ARTICOLO]],3) = "COG","COG",LEFT(tbStoricoOrdini[[#This Row],[ARTICOLO]],FIND(" ",tbStoricoOrdini[[#This Row],[ARTICOLO]])-1))</f>
        <v>KLM</v>
      </c>
      <c r="J2960" t="str">
        <f>MID(tbStoricoOrdini[[#This Row],[ARTICOLO]],FIND(" ",tbStoricoOrdini[[#This Row],[ARTICOLO]])+1,4)</f>
        <v>5000</v>
      </c>
      <c r="K2960" t="str">
        <f>IFERROR(RIGHT(tbStoricoOrdini[[#This Row],[ARTICOLO]],LEN(tbStoricoOrdini[[#This Row],[ARTICOLO]])-FIND(" ",tbStoricoOrdini[[#This Row],[ARTICOLO]],FIND(" ",tbStoricoOrdini[[#This Row],[ARTICOLO]]) +1)),"")</f>
        <v>Medium</v>
      </c>
      <c r="L2960" s="3">
        <f>VLOOKUP(tbStoricoOrdini[[#This Row],[ARTICOLO]],tbArticoli[],2,FALSE)</f>
        <v>150</v>
      </c>
      <c r="M2960" s="22">
        <f>tbStoricoOrdini[[#This Row],[IMPORTO]]/tbStoricoOrdini[[#This Row],[PREZZO]]</f>
        <v>213.23333333333332</v>
      </c>
      <c r="N2960" t="s">
        <v>8</v>
      </c>
      <c r="O2960" s="8">
        <f>VLOOKUP(tbStoricoOrdini[[#This Row],[AGENTE]],tbAgenti[],2,FALSE)</f>
        <v>0.05</v>
      </c>
      <c r="P2960" s="2">
        <v>31985</v>
      </c>
      <c r="Q2960" s="2">
        <f>tbStoricoOrdini[[#This Row],[IMPORTO]]*tbStoricoOrdini[[#This Row],[% COMM.]]</f>
        <v>1599.25</v>
      </c>
      <c r="R2960" s="2">
        <f>tbStoricoOrdini[[#This Row],[TOT. COMM.]]+tbStoricoOrdini[[#This Row],[IMPORTO]]</f>
        <v>33584.25</v>
      </c>
    </row>
    <row r="2961" spans="1:18">
      <c r="A2961" s="1">
        <v>43922</v>
      </c>
      <c r="B2961" s="7">
        <f>MONTH(tbStoricoOrdini[[#This Row],[DATA]])</f>
        <v>4</v>
      </c>
      <c r="C2961" t="s">
        <v>3056</v>
      </c>
      <c r="D2961" t="str">
        <f>RIGHT(tbStoricoOrdini[[#This Row],[ORDINE]],4)</f>
        <v>2958</v>
      </c>
      <c r="E2961" t="s">
        <v>33</v>
      </c>
      <c r="F2961" t="str">
        <f>VLOOKUP(tbStoricoOrdini[[#This Row],[CLIENTE]],tbClienti[],3,FALSE)</f>
        <v>Veneto</v>
      </c>
      <c r="G2961" t="str">
        <f>VLOOKUP(tbStoricoOrdini[[#This Row],[CLIENTE]],tbClienti[],7,FALSE)</f>
        <v>CC</v>
      </c>
      <c r="H2961" t="s">
        <v>60</v>
      </c>
      <c r="I2961" t="str">
        <f>IF(LEFT(tbStoricoOrdini[[#This Row],[ARTICOLO]],3) = "COG","COG",LEFT(tbStoricoOrdini[[#This Row],[ARTICOLO]],FIND(" ",tbStoricoOrdini[[#This Row],[ARTICOLO]])-1))</f>
        <v>KLM</v>
      </c>
      <c r="J2961" t="str">
        <f>MID(tbStoricoOrdini[[#This Row],[ARTICOLO]],FIND(" ",tbStoricoOrdini[[#This Row],[ARTICOLO]])+1,4)</f>
        <v>5000</v>
      </c>
      <c r="K2961" t="str">
        <f>IFERROR(RIGHT(tbStoricoOrdini[[#This Row],[ARTICOLO]],LEN(tbStoricoOrdini[[#This Row],[ARTICOLO]])-FIND(" ",tbStoricoOrdini[[#This Row],[ARTICOLO]],FIND(" ",tbStoricoOrdini[[#This Row],[ARTICOLO]]) +1)),"")</f>
        <v>Plus</v>
      </c>
      <c r="L2961" s="3">
        <f>VLOOKUP(tbStoricoOrdini[[#This Row],[ARTICOLO]],tbArticoli[],2,FALSE)</f>
        <v>175</v>
      </c>
      <c r="M2961" s="22">
        <f>tbStoricoOrdini[[#This Row],[IMPORTO]]/tbStoricoOrdini[[#This Row],[PREZZO]]</f>
        <v>2.7714285714285714</v>
      </c>
      <c r="N2961" t="s">
        <v>10</v>
      </c>
      <c r="O2961" s="8">
        <f>VLOOKUP(tbStoricoOrdini[[#This Row],[AGENTE]],tbAgenti[],2,FALSE)</f>
        <v>3.6999999999999998E-2</v>
      </c>
      <c r="P2961" s="2">
        <v>485</v>
      </c>
      <c r="Q2961" s="2">
        <f>tbStoricoOrdini[[#This Row],[IMPORTO]]*tbStoricoOrdini[[#This Row],[% COMM.]]</f>
        <v>17.945</v>
      </c>
      <c r="R2961" s="2">
        <f>tbStoricoOrdini[[#This Row],[TOT. COMM.]]+tbStoricoOrdini[[#This Row],[IMPORTO]]</f>
        <v>502.94499999999999</v>
      </c>
    </row>
    <row r="2962" spans="1:18">
      <c r="A2962" s="1">
        <v>43922</v>
      </c>
      <c r="B2962" s="7">
        <f>MONTH(tbStoricoOrdini[[#This Row],[DATA]])</f>
        <v>4</v>
      </c>
      <c r="C2962" t="s">
        <v>3057</v>
      </c>
      <c r="D2962" t="str">
        <f>RIGHT(tbStoricoOrdini[[#This Row],[ORDINE]],4)</f>
        <v>2959</v>
      </c>
      <c r="E2962" t="s">
        <v>33</v>
      </c>
      <c r="F2962" t="str">
        <f>VLOOKUP(tbStoricoOrdini[[#This Row],[CLIENTE]],tbClienti[],3,FALSE)</f>
        <v>Veneto</v>
      </c>
      <c r="G2962" t="str">
        <f>VLOOKUP(tbStoricoOrdini[[#This Row],[CLIENTE]],tbClienti[],7,FALSE)</f>
        <v>CC</v>
      </c>
      <c r="H2962" t="s">
        <v>60</v>
      </c>
      <c r="I2962" t="str">
        <f>IF(LEFT(tbStoricoOrdini[[#This Row],[ARTICOLO]],3) = "COG","COG",LEFT(tbStoricoOrdini[[#This Row],[ARTICOLO]],FIND(" ",tbStoricoOrdini[[#This Row],[ARTICOLO]])-1))</f>
        <v>KLM</v>
      </c>
      <c r="J2962" t="str">
        <f>MID(tbStoricoOrdini[[#This Row],[ARTICOLO]],FIND(" ",tbStoricoOrdini[[#This Row],[ARTICOLO]])+1,4)</f>
        <v>5000</v>
      </c>
      <c r="K2962" t="str">
        <f>IFERROR(RIGHT(tbStoricoOrdini[[#This Row],[ARTICOLO]],LEN(tbStoricoOrdini[[#This Row],[ARTICOLO]])-FIND(" ",tbStoricoOrdini[[#This Row],[ARTICOLO]],FIND(" ",tbStoricoOrdini[[#This Row],[ARTICOLO]]) +1)),"")</f>
        <v>Plus</v>
      </c>
      <c r="L2962" s="3">
        <f>VLOOKUP(tbStoricoOrdini[[#This Row],[ARTICOLO]],tbArticoli[],2,FALSE)</f>
        <v>175</v>
      </c>
      <c r="M2962" s="22">
        <f>tbStoricoOrdini[[#This Row],[IMPORTO]]/tbStoricoOrdini[[#This Row],[PREZZO]]</f>
        <v>3.4285714285714287E-2</v>
      </c>
      <c r="N2962" t="s">
        <v>8</v>
      </c>
      <c r="O2962" s="8">
        <f>VLOOKUP(tbStoricoOrdini[[#This Row],[AGENTE]],tbAgenti[],2,FALSE)</f>
        <v>0.05</v>
      </c>
      <c r="P2962" s="2">
        <v>6</v>
      </c>
      <c r="Q2962" s="2">
        <f>tbStoricoOrdini[[#This Row],[IMPORTO]]*tbStoricoOrdini[[#This Row],[% COMM.]]</f>
        <v>0.30000000000000004</v>
      </c>
      <c r="R2962" s="2">
        <f>tbStoricoOrdini[[#This Row],[TOT. COMM.]]+tbStoricoOrdini[[#This Row],[IMPORTO]]</f>
        <v>6.3</v>
      </c>
    </row>
    <row r="2963" spans="1:18">
      <c r="A2963" s="1">
        <v>43922</v>
      </c>
      <c r="B2963" s="7">
        <f>MONTH(tbStoricoOrdini[[#This Row],[DATA]])</f>
        <v>4</v>
      </c>
      <c r="C2963" t="s">
        <v>3058</v>
      </c>
      <c r="D2963" t="str">
        <f>RIGHT(tbStoricoOrdini[[#This Row],[ORDINE]],4)</f>
        <v>2960</v>
      </c>
      <c r="E2963" t="s">
        <v>33</v>
      </c>
      <c r="F2963" t="str">
        <f>VLOOKUP(tbStoricoOrdini[[#This Row],[CLIENTE]],tbClienti[],3,FALSE)</f>
        <v>Veneto</v>
      </c>
      <c r="G2963" t="str">
        <f>VLOOKUP(tbStoricoOrdini[[#This Row],[CLIENTE]],tbClienti[],7,FALSE)</f>
        <v>CC</v>
      </c>
      <c r="H2963" t="s">
        <v>63</v>
      </c>
      <c r="I2963" t="str">
        <f>IF(LEFT(tbStoricoOrdini[[#This Row],[ARTICOLO]],3) = "COG","COG",LEFT(tbStoricoOrdini[[#This Row],[ARTICOLO]],FIND(" ",tbStoricoOrdini[[#This Row],[ARTICOLO]])-1))</f>
        <v>KLM</v>
      </c>
      <c r="J2963" t="str">
        <f>MID(tbStoricoOrdini[[#This Row],[ARTICOLO]],FIND(" ",tbStoricoOrdini[[#This Row],[ARTICOLO]])+1,4)</f>
        <v>3000</v>
      </c>
      <c r="K2963" t="str">
        <f>IFERROR(RIGHT(tbStoricoOrdini[[#This Row],[ARTICOLO]],LEN(tbStoricoOrdini[[#This Row],[ARTICOLO]])-FIND(" ",tbStoricoOrdini[[#This Row],[ARTICOLO]],FIND(" ",tbStoricoOrdini[[#This Row],[ARTICOLO]]) +1)),"")</f>
        <v>Plus</v>
      </c>
      <c r="L2963" s="3">
        <f>VLOOKUP(tbStoricoOrdini[[#This Row],[ARTICOLO]],tbArticoli[],2,FALSE)</f>
        <v>145</v>
      </c>
      <c r="M2963" s="22">
        <f>tbStoricoOrdini[[#This Row],[IMPORTO]]/tbStoricoOrdini[[#This Row],[PREZZO]]</f>
        <v>50.793103448275865</v>
      </c>
      <c r="N2963" t="s">
        <v>10</v>
      </c>
      <c r="O2963" s="8">
        <f>VLOOKUP(tbStoricoOrdini[[#This Row],[AGENTE]],tbAgenti[],2,FALSE)</f>
        <v>3.6999999999999998E-2</v>
      </c>
      <c r="P2963" s="2">
        <v>7365</v>
      </c>
      <c r="Q2963" s="2">
        <f>tbStoricoOrdini[[#This Row],[IMPORTO]]*tbStoricoOrdini[[#This Row],[% COMM.]]</f>
        <v>272.505</v>
      </c>
      <c r="R2963" s="2">
        <f>tbStoricoOrdini[[#This Row],[TOT. COMM.]]+tbStoricoOrdini[[#This Row],[IMPORTO]]</f>
        <v>7637.5050000000001</v>
      </c>
    </row>
    <row r="2964" spans="1:18">
      <c r="A2964" s="1">
        <v>43922</v>
      </c>
      <c r="B2964" s="7">
        <f>MONTH(tbStoricoOrdini[[#This Row],[DATA]])</f>
        <v>4</v>
      </c>
      <c r="C2964" t="s">
        <v>3059</v>
      </c>
      <c r="D2964" t="str">
        <f>RIGHT(tbStoricoOrdini[[#This Row],[ORDINE]],4)</f>
        <v>2961</v>
      </c>
      <c r="E2964" t="s">
        <v>33</v>
      </c>
      <c r="F2964" t="str">
        <f>VLOOKUP(tbStoricoOrdini[[#This Row],[CLIENTE]],tbClienti[],3,FALSE)</f>
        <v>Veneto</v>
      </c>
      <c r="G2964" t="str">
        <f>VLOOKUP(tbStoricoOrdini[[#This Row],[CLIENTE]],tbClienti[],7,FALSE)</f>
        <v>CC</v>
      </c>
      <c r="H2964" t="s">
        <v>63</v>
      </c>
      <c r="I2964" t="str">
        <f>IF(LEFT(tbStoricoOrdini[[#This Row],[ARTICOLO]],3) = "COG","COG",LEFT(tbStoricoOrdini[[#This Row],[ARTICOLO]],FIND(" ",tbStoricoOrdini[[#This Row],[ARTICOLO]])-1))</f>
        <v>KLM</v>
      </c>
      <c r="J2964" t="str">
        <f>MID(tbStoricoOrdini[[#This Row],[ARTICOLO]],FIND(" ",tbStoricoOrdini[[#This Row],[ARTICOLO]])+1,4)</f>
        <v>3000</v>
      </c>
      <c r="K2964" t="str">
        <f>IFERROR(RIGHT(tbStoricoOrdini[[#This Row],[ARTICOLO]],LEN(tbStoricoOrdini[[#This Row],[ARTICOLO]])-FIND(" ",tbStoricoOrdini[[#This Row],[ARTICOLO]],FIND(" ",tbStoricoOrdini[[#This Row],[ARTICOLO]]) +1)),"")</f>
        <v>Plus</v>
      </c>
      <c r="L2964" s="3">
        <f>VLOOKUP(tbStoricoOrdini[[#This Row],[ARTICOLO]],tbArticoli[],2,FALSE)</f>
        <v>145</v>
      </c>
      <c r="M2964" s="22">
        <f>tbStoricoOrdini[[#This Row],[IMPORTO]]/tbStoricoOrdini[[#This Row],[PREZZO]]</f>
        <v>105.71724137931035</v>
      </c>
      <c r="N2964" t="s">
        <v>8</v>
      </c>
      <c r="O2964" s="8">
        <f>VLOOKUP(tbStoricoOrdini[[#This Row],[AGENTE]],tbAgenti[],2,FALSE)</f>
        <v>0.05</v>
      </c>
      <c r="P2964" s="2">
        <v>15329</v>
      </c>
      <c r="Q2964" s="2">
        <f>tbStoricoOrdini[[#This Row],[IMPORTO]]*tbStoricoOrdini[[#This Row],[% COMM.]]</f>
        <v>766.45</v>
      </c>
      <c r="R2964" s="2">
        <f>tbStoricoOrdini[[#This Row],[TOT. COMM.]]+tbStoricoOrdini[[#This Row],[IMPORTO]]</f>
        <v>16095.45</v>
      </c>
    </row>
    <row r="2965" spans="1:18">
      <c r="A2965" s="1">
        <v>43922</v>
      </c>
      <c r="B2965" s="7">
        <f>MONTH(tbStoricoOrdini[[#This Row],[DATA]])</f>
        <v>4</v>
      </c>
      <c r="C2965" t="s">
        <v>3060</v>
      </c>
      <c r="D2965" t="str">
        <f>RIGHT(tbStoricoOrdini[[#This Row],[ORDINE]],4)</f>
        <v>2962</v>
      </c>
      <c r="E2965" t="s">
        <v>33</v>
      </c>
      <c r="F2965" t="str">
        <f>VLOOKUP(tbStoricoOrdini[[#This Row],[CLIENTE]],tbClienti[],3,FALSE)</f>
        <v>Veneto</v>
      </c>
      <c r="G2965" t="str">
        <f>VLOOKUP(tbStoricoOrdini[[#This Row],[CLIENTE]],tbClienti[],7,FALSE)</f>
        <v>CC</v>
      </c>
      <c r="H2965" t="s">
        <v>63</v>
      </c>
      <c r="I2965" t="str">
        <f>IF(LEFT(tbStoricoOrdini[[#This Row],[ARTICOLO]],3) = "COG","COG",LEFT(tbStoricoOrdini[[#This Row],[ARTICOLO]],FIND(" ",tbStoricoOrdini[[#This Row],[ARTICOLO]])-1))</f>
        <v>KLM</v>
      </c>
      <c r="J2965" t="str">
        <f>MID(tbStoricoOrdini[[#This Row],[ARTICOLO]],FIND(" ",tbStoricoOrdini[[#This Row],[ARTICOLO]])+1,4)</f>
        <v>3000</v>
      </c>
      <c r="K2965" t="str">
        <f>IFERROR(RIGHT(tbStoricoOrdini[[#This Row],[ARTICOLO]],LEN(tbStoricoOrdini[[#This Row],[ARTICOLO]])-FIND(" ",tbStoricoOrdini[[#This Row],[ARTICOLO]],FIND(" ",tbStoricoOrdini[[#This Row],[ARTICOLO]]) +1)),"")</f>
        <v>Plus</v>
      </c>
      <c r="L2965" s="3">
        <f>VLOOKUP(tbStoricoOrdini[[#This Row],[ARTICOLO]],tbArticoli[],2,FALSE)</f>
        <v>145</v>
      </c>
      <c r="M2965" s="22">
        <f>tbStoricoOrdini[[#This Row],[IMPORTO]]/tbStoricoOrdini[[#This Row],[PREZZO]]</f>
        <v>64.220689655172407</v>
      </c>
      <c r="N2965" t="s">
        <v>9</v>
      </c>
      <c r="O2965" s="8">
        <f>VLOOKUP(tbStoricoOrdini[[#This Row],[AGENTE]],tbAgenti[],2,FALSE)</f>
        <v>0.05</v>
      </c>
      <c r="P2965" s="2">
        <v>9312</v>
      </c>
      <c r="Q2965" s="2">
        <f>tbStoricoOrdini[[#This Row],[IMPORTO]]*tbStoricoOrdini[[#This Row],[% COMM.]]</f>
        <v>465.6</v>
      </c>
      <c r="R2965" s="2">
        <f>tbStoricoOrdini[[#This Row],[TOT. COMM.]]+tbStoricoOrdini[[#This Row],[IMPORTO]]</f>
        <v>9777.6</v>
      </c>
    </row>
    <row r="2966" spans="1:18">
      <c r="A2966" s="1">
        <v>43922</v>
      </c>
      <c r="B2966" s="7">
        <f>MONTH(tbStoricoOrdini[[#This Row],[DATA]])</f>
        <v>4</v>
      </c>
      <c r="C2966" t="s">
        <v>3061</v>
      </c>
      <c r="D2966" t="str">
        <f>RIGHT(tbStoricoOrdini[[#This Row],[ORDINE]],4)</f>
        <v>2963</v>
      </c>
      <c r="E2966" t="s">
        <v>33</v>
      </c>
      <c r="F2966" t="str">
        <f>VLOOKUP(tbStoricoOrdini[[#This Row],[CLIENTE]],tbClienti[],3,FALSE)</f>
        <v>Veneto</v>
      </c>
      <c r="G2966" t="str">
        <f>VLOOKUP(tbStoricoOrdini[[#This Row],[CLIENTE]],tbClienti[],7,FALSE)</f>
        <v>CC</v>
      </c>
      <c r="H2966" t="s">
        <v>65</v>
      </c>
      <c r="I2966" t="str">
        <f>IF(LEFT(tbStoricoOrdini[[#This Row],[ARTICOLO]],3) = "COG","COG",LEFT(tbStoricoOrdini[[#This Row],[ARTICOLO]],FIND(" ",tbStoricoOrdini[[#This Row],[ARTICOLO]])-1))</f>
        <v>GKLM</v>
      </c>
      <c r="J2966" t="str">
        <f>MID(tbStoricoOrdini[[#This Row],[ARTICOLO]],FIND(" ",tbStoricoOrdini[[#This Row],[ARTICOLO]])+1,4)</f>
        <v>5000</v>
      </c>
      <c r="K2966" t="str">
        <f>IFERROR(RIGHT(tbStoricoOrdini[[#This Row],[ARTICOLO]],LEN(tbStoricoOrdini[[#This Row],[ARTICOLO]])-FIND(" ",tbStoricoOrdini[[#This Row],[ARTICOLO]],FIND(" ",tbStoricoOrdini[[#This Row],[ARTICOLO]]) +1)),"")</f>
        <v/>
      </c>
      <c r="L2966" s="3">
        <f>VLOOKUP(tbStoricoOrdini[[#This Row],[ARTICOLO]],tbArticoli[],2,FALSE)</f>
        <v>75</v>
      </c>
      <c r="M2966" s="22">
        <f>tbStoricoOrdini[[#This Row],[IMPORTO]]/tbStoricoOrdini[[#This Row],[PREZZO]]</f>
        <v>4.24</v>
      </c>
      <c r="N2966" t="s">
        <v>10</v>
      </c>
      <c r="O2966" s="8">
        <f>VLOOKUP(tbStoricoOrdini[[#This Row],[AGENTE]],tbAgenti[],2,FALSE)</f>
        <v>3.6999999999999998E-2</v>
      </c>
      <c r="P2966" s="2">
        <v>318</v>
      </c>
      <c r="Q2966" s="2">
        <f>tbStoricoOrdini[[#This Row],[IMPORTO]]*tbStoricoOrdini[[#This Row],[% COMM.]]</f>
        <v>11.766</v>
      </c>
      <c r="R2966" s="2">
        <f>tbStoricoOrdini[[#This Row],[TOT. COMM.]]+tbStoricoOrdini[[#This Row],[IMPORTO]]</f>
        <v>329.76600000000002</v>
      </c>
    </row>
    <row r="2967" spans="1:18">
      <c r="A2967" s="1">
        <v>43922</v>
      </c>
      <c r="B2967" s="7">
        <f>MONTH(tbStoricoOrdini[[#This Row],[DATA]])</f>
        <v>4</v>
      </c>
      <c r="C2967" t="s">
        <v>3062</v>
      </c>
      <c r="D2967" t="str">
        <f>RIGHT(tbStoricoOrdini[[#This Row],[ORDINE]],4)</f>
        <v>2964</v>
      </c>
      <c r="E2967" t="s">
        <v>33</v>
      </c>
      <c r="F2967" t="str">
        <f>VLOOKUP(tbStoricoOrdini[[#This Row],[CLIENTE]],tbClienti[],3,FALSE)</f>
        <v>Veneto</v>
      </c>
      <c r="G2967" t="str">
        <f>VLOOKUP(tbStoricoOrdini[[#This Row],[CLIENTE]],tbClienti[],7,FALSE)</f>
        <v>CC</v>
      </c>
      <c r="H2967" t="s">
        <v>66</v>
      </c>
      <c r="I2967" t="str">
        <f>IF(LEFT(tbStoricoOrdini[[#This Row],[ARTICOLO]],3) = "COG","COG",LEFT(tbStoricoOrdini[[#This Row],[ARTICOLO]],FIND(" ",tbStoricoOrdini[[#This Row],[ARTICOLO]])-1))</f>
        <v>BAG</v>
      </c>
      <c r="J2967" t="str">
        <f>MID(tbStoricoOrdini[[#This Row],[ARTICOLO]],FIND(" ",tbStoricoOrdini[[#This Row],[ARTICOLO]])+1,4)</f>
        <v>2500</v>
      </c>
      <c r="K2967" t="str">
        <f>IFERROR(RIGHT(tbStoricoOrdini[[#This Row],[ARTICOLO]],LEN(tbStoricoOrdini[[#This Row],[ARTICOLO]])-FIND(" ",tbStoricoOrdini[[#This Row],[ARTICOLO]],FIND(" ",tbStoricoOrdini[[#This Row],[ARTICOLO]]) +1)),"")</f>
        <v>Plus</v>
      </c>
      <c r="L2967" s="3">
        <f>VLOOKUP(tbStoricoOrdini[[#This Row],[ARTICOLO]],tbArticoli[],2,FALSE)</f>
        <v>220</v>
      </c>
      <c r="M2967" s="22">
        <f>tbStoricoOrdini[[#This Row],[IMPORTO]]/tbStoricoOrdini[[#This Row],[PREZZO]]</f>
        <v>7.459090909090909</v>
      </c>
      <c r="N2967" t="s">
        <v>10</v>
      </c>
      <c r="O2967" s="8">
        <f>VLOOKUP(tbStoricoOrdini[[#This Row],[AGENTE]],tbAgenti[],2,FALSE)</f>
        <v>3.6999999999999998E-2</v>
      </c>
      <c r="P2967" s="2">
        <v>1641</v>
      </c>
      <c r="Q2967" s="2">
        <f>tbStoricoOrdini[[#This Row],[IMPORTO]]*tbStoricoOrdini[[#This Row],[% COMM.]]</f>
        <v>60.716999999999999</v>
      </c>
      <c r="R2967" s="2">
        <f>tbStoricoOrdini[[#This Row],[TOT. COMM.]]+tbStoricoOrdini[[#This Row],[IMPORTO]]</f>
        <v>1701.7170000000001</v>
      </c>
    </row>
    <row r="2968" spans="1:18">
      <c r="A2968" s="1">
        <v>43922</v>
      </c>
      <c r="B2968" s="7">
        <f>MONTH(tbStoricoOrdini[[#This Row],[DATA]])</f>
        <v>4</v>
      </c>
      <c r="C2968" t="s">
        <v>3063</v>
      </c>
      <c r="D2968" t="str">
        <f>RIGHT(tbStoricoOrdini[[#This Row],[ORDINE]],4)</f>
        <v>2965</v>
      </c>
      <c r="E2968" t="s">
        <v>33</v>
      </c>
      <c r="F2968" t="str">
        <f>VLOOKUP(tbStoricoOrdini[[#This Row],[CLIENTE]],tbClienti[],3,FALSE)</f>
        <v>Veneto</v>
      </c>
      <c r="G2968" t="str">
        <f>VLOOKUP(tbStoricoOrdini[[#This Row],[CLIENTE]],tbClienti[],7,FALSE)</f>
        <v>CC</v>
      </c>
      <c r="H2968" t="s">
        <v>66</v>
      </c>
      <c r="I2968" t="str">
        <f>IF(LEFT(tbStoricoOrdini[[#This Row],[ARTICOLO]],3) = "COG","COG",LEFT(tbStoricoOrdini[[#This Row],[ARTICOLO]],FIND(" ",tbStoricoOrdini[[#This Row],[ARTICOLO]])-1))</f>
        <v>BAG</v>
      </c>
      <c r="J2968" t="str">
        <f>MID(tbStoricoOrdini[[#This Row],[ARTICOLO]],FIND(" ",tbStoricoOrdini[[#This Row],[ARTICOLO]])+1,4)</f>
        <v>2500</v>
      </c>
      <c r="K2968" t="str">
        <f>IFERROR(RIGHT(tbStoricoOrdini[[#This Row],[ARTICOLO]],LEN(tbStoricoOrdini[[#This Row],[ARTICOLO]])-FIND(" ",tbStoricoOrdini[[#This Row],[ARTICOLO]],FIND(" ",tbStoricoOrdini[[#This Row],[ARTICOLO]]) +1)),"")</f>
        <v>Plus</v>
      </c>
      <c r="L2968" s="3">
        <f>VLOOKUP(tbStoricoOrdini[[#This Row],[ARTICOLO]],tbArticoli[],2,FALSE)</f>
        <v>220</v>
      </c>
      <c r="M2968" s="22">
        <f>tbStoricoOrdini[[#This Row],[IMPORTO]]/tbStoricoOrdini[[#This Row],[PREZZO]]</f>
        <v>3.0090909090909093</v>
      </c>
      <c r="N2968" t="s">
        <v>8</v>
      </c>
      <c r="O2968" s="8">
        <f>VLOOKUP(tbStoricoOrdini[[#This Row],[AGENTE]],tbAgenti[],2,FALSE)</f>
        <v>0.05</v>
      </c>
      <c r="P2968" s="2">
        <v>662</v>
      </c>
      <c r="Q2968" s="2">
        <f>tbStoricoOrdini[[#This Row],[IMPORTO]]*tbStoricoOrdini[[#This Row],[% COMM.]]</f>
        <v>33.1</v>
      </c>
      <c r="R2968" s="2">
        <f>tbStoricoOrdini[[#This Row],[TOT. COMM.]]+tbStoricoOrdini[[#This Row],[IMPORTO]]</f>
        <v>695.1</v>
      </c>
    </row>
    <row r="2969" spans="1:18">
      <c r="A2969" s="1">
        <v>43922</v>
      </c>
      <c r="B2969" s="7">
        <f>MONTH(tbStoricoOrdini[[#This Row],[DATA]])</f>
        <v>4</v>
      </c>
      <c r="C2969" t="s">
        <v>3064</v>
      </c>
      <c r="D2969" t="str">
        <f>RIGHT(tbStoricoOrdini[[#This Row],[ORDINE]],4)</f>
        <v>2966</v>
      </c>
      <c r="E2969" t="s">
        <v>33</v>
      </c>
      <c r="F2969" t="str">
        <f>VLOOKUP(tbStoricoOrdini[[#This Row],[CLIENTE]],tbClienti[],3,FALSE)</f>
        <v>Veneto</v>
      </c>
      <c r="G2969" t="str">
        <f>VLOOKUP(tbStoricoOrdini[[#This Row],[CLIENTE]],tbClienti[],7,FALSE)</f>
        <v>CC</v>
      </c>
      <c r="H2969" t="s">
        <v>68</v>
      </c>
      <c r="I2969" t="str">
        <f>IF(LEFT(tbStoricoOrdini[[#This Row],[ARTICOLO]],3) = "COG","COG",LEFT(tbStoricoOrdini[[#This Row],[ARTICOLO]],FIND(" ",tbStoricoOrdini[[#This Row],[ARTICOLO]])-1))</f>
        <v>BAG</v>
      </c>
      <c r="J2969" t="str">
        <f>MID(tbStoricoOrdini[[#This Row],[ARTICOLO]],FIND(" ",tbStoricoOrdini[[#This Row],[ARTICOLO]])+1,4)</f>
        <v>5000</v>
      </c>
      <c r="K2969" t="str">
        <f>IFERROR(RIGHT(tbStoricoOrdini[[#This Row],[ARTICOLO]],LEN(tbStoricoOrdini[[#This Row],[ARTICOLO]])-FIND(" ",tbStoricoOrdini[[#This Row],[ARTICOLO]],FIND(" ",tbStoricoOrdini[[#This Row],[ARTICOLO]]) +1)),"")</f>
        <v/>
      </c>
      <c r="L2969" s="3">
        <f>VLOOKUP(tbStoricoOrdini[[#This Row],[ARTICOLO]],tbArticoli[],2,FALSE)</f>
        <v>250</v>
      </c>
      <c r="M2969" s="22">
        <f>tbStoricoOrdini[[#This Row],[IMPORTO]]/tbStoricoOrdini[[#This Row],[PREZZO]]</f>
        <v>1.776</v>
      </c>
      <c r="N2969" t="s">
        <v>10</v>
      </c>
      <c r="O2969" s="8">
        <f>VLOOKUP(tbStoricoOrdini[[#This Row],[AGENTE]],tbAgenti[],2,FALSE)</f>
        <v>3.6999999999999998E-2</v>
      </c>
      <c r="P2969" s="2">
        <v>444</v>
      </c>
      <c r="Q2969" s="2">
        <f>tbStoricoOrdini[[#This Row],[IMPORTO]]*tbStoricoOrdini[[#This Row],[% COMM.]]</f>
        <v>16.428000000000001</v>
      </c>
      <c r="R2969" s="2">
        <f>tbStoricoOrdini[[#This Row],[TOT. COMM.]]+tbStoricoOrdini[[#This Row],[IMPORTO]]</f>
        <v>460.428</v>
      </c>
    </row>
    <row r="2970" spans="1:18">
      <c r="A2970" s="1">
        <v>43922</v>
      </c>
      <c r="B2970" s="7">
        <f>MONTH(tbStoricoOrdini[[#This Row],[DATA]])</f>
        <v>4</v>
      </c>
      <c r="C2970" t="s">
        <v>3065</v>
      </c>
      <c r="D2970" t="str">
        <f>RIGHT(tbStoricoOrdini[[#This Row],[ORDINE]],4)</f>
        <v>2967</v>
      </c>
      <c r="E2970" t="s">
        <v>33</v>
      </c>
      <c r="F2970" t="str">
        <f>VLOOKUP(tbStoricoOrdini[[#This Row],[CLIENTE]],tbClienti[],3,FALSE)</f>
        <v>Veneto</v>
      </c>
      <c r="G2970" t="str">
        <f>VLOOKUP(tbStoricoOrdini[[#This Row],[CLIENTE]],tbClienti[],7,FALSE)</f>
        <v>CC</v>
      </c>
      <c r="H2970" t="s">
        <v>68</v>
      </c>
      <c r="I2970" t="str">
        <f>IF(LEFT(tbStoricoOrdini[[#This Row],[ARTICOLO]],3) = "COG","COG",LEFT(tbStoricoOrdini[[#This Row],[ARTICOLO]],FIND(" ",tbStoricoOrdini[[#This Row],[ARTICOLO]])-1))</f>
        <v>BAG</v>
      </c>
      <c r="J2970" t="str">
        <f>MID(tbStoricoOrdini[[#This Row],[ARTICOLO]],FIND(" ",tbStoricoOrdini[[#This Row],[ARTICOLO]])+1,4)</f>
        <v>5000</v>
      </c>
      <c r="K2970" t="str">
        <f>IFERROR(RIGHT(tbStoricoOrdini[[#This Row],[ARTICOLO]],LEN(tbStoricoOrdini[[#This Row],[ARTICOLO]])-FIND(" ",tbStoricoOrdini[[#This Row],[ARTICOLO]],FIND(" ",tbStoricoOrdini[[#This Row],[ARTICOLO]]) +1)),"")</f>
        <v/>
      </c>
      <c r="L2970" s="3">
        <f>VLOOKUP(tbStoricoOrdini[[#This Row],[ARTICOLO]],tbArticoli[],2,FALSE)</f>
        <v>250</v>
      </c>
      <c r="M2970" s="22">
        <f>tbStoricoOrdini[[#This Row],[IMPORTO]]/tbStoricoOrdini[[#This Row],[PREZZO]]</f>
        <v>7.5640000000000001</v>
      </c>
      <c r="N2970" t="s">
        <v>8</v>
      </c>
      <c r="O2970" s="8">
        <f>VLOOKUP(tbStoricoOrdini[[#This Row],[AGENTE]],tbAgenti[],2,FALSE)</f>
        <v>0.05</v>
      </c>
      <c r="P2970" s="2">
        <v>1891</v>
      </c>
      <c r="Q2970" s="2">
        <f>tbStoricoOrdini[[#This Row],[IMPORTO]]*tbStoricoOrdini[[#This Row],[% COMM.]]</f>
        <v>94.550000000000011</v>
      </c>
      <c r="R2970" s="2">
        <f>tbStoricoOrdini[[#This Row],[TOT. COMM.]]+tbStoricoOrdini[[#This Row],[IMPORTO]]</f>
        <v>1985.55</v>
      </c>
    </row>
    <row r="2971" spans="1:18">
      <c r="A2971" s="1">
        <v>43922</v>
      </c>
      <c r="B2971" s="7">
        <f>MONTH(tbStoricoOrdini[[#This Row],[DATA]])</f>
        <v>4</v>
      </c>
      <c r="C2971" t="s">
        <v>3066</v>
      </c>
      <c r="D2971" t="str">
        <f>RIGHT(tbStoricoOrdini[[#This Row],[ORDINE]],4)</f>
        <v>2968</v>
      </c>
      <c r="E2971" t="s">
        <v>33</v>
      </c>
      <c r="F2971" t="str">
        <f>VLOOKUP(tbStoricoOrdini[[#This Row],[CLIENTE]],tbClienti[],3,FALSE)</f>
        <v>Veneto</v>
      </c>
      <c r="G2971" t="str">
        <f>VLOOKUP(tbStoricoOrdini[[#This Row],[CLIENTE]],tbClienti[],7,FALSE)</f>
        <v>CC</v>
      </c>
      <c r="H2971" t="s">
        <v>83</v>
      </c>
      <c r="I2971" t="str">
        <f>IF(LEFT(tbStoricoOrdini[[#This Row],[ARTICOLO]],3) = "COG","COG",LEFT(tbStoricoOrdini[[#This Row],[ARTICOLO]],FIND(" ",tbStoricoOrdini[[#This Row],[ARTICOLO]])-1))</f>
        <v>COG</v>
      </c>
      <c r="J2971" t="str">
        <f>MID(tbStoricoOrdini[[#This Row],[ARTICOLO]],FIND(" ",tbStoricoOrdini[[#This Row],[ARTICOLO]])+1,4)</f>
        <v>8000</v>
      </c>
      <c r="K2971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2971" s="3">
        <f>VLOOKUP(tbStoricoOrdini[[#This Row],[ARTICOLO]],tbArticoli[],2,FALSE)</f>
        <v>670</v>
      </c>
      <c r="M2971" s="22">
        <f>tbStoricoOrdini[[#This Row],[IMPORTO]]/tbStoricoOrdini[[#This Row],[PREZZO]]</f>
        <v>2.2626865671641792</v>
      </c>
      <c r="N2971" t="s">
        <v>10</v>
      </c>
      <c r="O2971" s="8">
        <f>VLOOKUP(tbStoricoOrdini[[#This Row],[AGENTE]],tbAgenti[],2,FALSE)</f>
        <v>3.6999999999999998E-2</v>
      </c>
      <c r="P2971" s="2">
        <v>1516</v>
      </c>
      <c r="Q2971" s="2">
        <f>tbStoricoOrdini[[#This Row],[IMPORTO]]*tbStoricoOrdini[[#This Row],[% COMM.]]</f>
        <v>56.091999999999999</v>
      </c>
      <c r="R2971" s="2">
        <f>tbStoricoOrdini[[#This Row],[TOT. COMM.]]+tbStoricoOrdini[[#This Row],[IMPORTO]]</f>
        <v>1572.0920000000001</v>
      </c>
    </row>
    <row r="2972" spans="1:18">
      <c r="A2972" s="1">
        <v>43922</v>
      </c>
      <c r="B2972" s="7">
        <f>MONTH(tbStoricoOrdini[[#This Row],[DATA]])</f>
        <v>4</v>
      </c>
      <c r="C2972" t="s">
        <v>3067</v>
      </c>
      <c r="D2972" t="str">
        <f>RIGHT(tbStoricoOrdini[[#This Row],[ORDINE]],4)</f>
        <v>2969</v>
      </c>
      <c r="E2972" t="s">
        <v>33</v>
      </c>
      <c r="F2972" t="str">
        <f>VLOOKUP(tbStoricoOrdini[[#This Row],[CLIENTE]],tbClienti[],3,FALSE)</f>
        <v>Veneto</v>
      </c>
      <c r="G2972" t="str">
        <f>VLOOKUP(tbStoricoOrdini[[#This Row],[CLIENTE]],tbClienti[],7,FALSE)</f>
        <v>CC</v>
      </c>
      <c r="H2972" t="s">
        <v>70</v>
      </c>
      <c r="I2972" t="str">
        <f>IF(LEFT(tbStoricoOrdini[[#This Row],[ARTICOLO]],3) = "COG","COG",LEFT(tbStoricoOrdini[[#This Row],[ARTICOLO]],FIND(" ",tbStoricoOrdini[[#This Row],[ARTICOLO]])-1))</f>
        <v>EB08</v>
      </c>
      <c r="J2972" t="str">
        <f>MID(tbStoricoOrdini[[#This Row],[ARTICOLO]],FIND(" ",tbStoricoOrdini[[#This Row],[ARTICOLO]])+1,4)</f>
        <v>7500</v>
      </c>
      <c r="K2972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2972" s="3">
        <f>VLOOKUP(tbStoricoOrdini[[#This Row],[ARTICOLO]],tbArticoli[],2,FALSE)</f>
        <v>180</v>
      </c>
      <c r="M2972" s="22">
        <f>tbStoricoOrdini[[#This Row],[IMPORTO]]/tbStoricoOrdini[[#This Row],[PREZZO]]</f>
        <v>1.6666666666666666E-2</v>
      </c>
      <c r="N2972" t="s">
        <v>10</v>
      </c>
      <c r="O2972" s="8">
        <f>VLOOKUP(tbStoricoOrdini[[#This Row],[AGENTE]],tbAgenti[],2,FALSE)</f>
        <v>3.6999999999999998E-2</v>
      </c>
      <c r="P2972" s="2">
        <v>3</v>
      </c>
      <c r="Q2972" s="2">
        <f>tbStoricoOrdini[[#This Row],[IMPORTO]]*tbStoricoOrdini[[#This Row],[% COMM.]]</f>
        <v>0.11099999999999999</v>
      </c>
      <c r="R2972" s="2">
        <f>tbStoricoOrdini[[#This Row],[TOT. COMM.]]+tbStoricoOrdini[[#This Row],[IMPORTO]]</f>
        <v>3.1109999999999998</v>
      </c>
    </row>
    <row r="2973" spans="1:18">
      <c r="A2973" s="1">
        <v>43922</v>
      </c>
      <c r="B2973" s="7">
        <f>MONTH(tbStoricoOrdini[[#This Row],[DATA]])</f>
        <v>4</v>
      </c>
      <c r="C2973" t="s">
        <v>3068</v>
      </c>
      <c r="D2973" t="str">
        <f>RIGHT(tbStoricoOrdini[[#This Row],[ORDINE]],4)</f>
        <v>2970</v>
      </c>
      <c r="E2973" t="s">
        <v>33</v>
      </c>
      <c r="F2973" t="str">
        <f>VLOOKUP(tbStoricoOrdini[[#This Row],[CLIENTE]],tbClienti[],3,FALSE)</f>
        <v>Veneto</v>
      </c>
      <c r="G2973" t="str">
        <f>VLOOKUP(tbStoricoOrdini[[#This Row],[CLIENTE]],tbClienti[],7,FALSE)</f>
        <v>CC</v>
      </c>
      <c r="H2973" t="s">
        <v>70</v>
      </c>
      <c r="I2973" t="str">
        <f>IF(LEFT(tbStoricoOrdini[[#This Row],[ARTICOLO]],3) = "COG","COG",LEFT(tbStoricoOrdini[[#This Row],[ARTICOLO]],FIND(" ",tbStoricoOrdini[[#This Row],[ARTICOLO]])-1))</f>
        <v>EB08</v>
      </c>
      <c r="J2973" t="str">
        <f>MID(tbStoricoOrdini[[#This Row],[ARTICOLO]],FIND(" ",tbStoricoOrdini[[#This Row],[ARTICOLO]])+1,4)</f>
        <v>7500</v>
      </c>
      <c r="K2973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2973" s="3">
        <f>VLOOKUP(tbStoricoOrdini[[#This Row],[ARTICOLO]],tbArticoli[],2,FALSE)</f>
        <v>180</v>
      </c>
      <c r="M2973" s="22">
        <f>tbStoricoOrdini[[#This Row],[IMPORTO]]/tbStoricoOrdini[[#This Row],[PREZZO]]</f>
        <v>0.42777777777777776</v>
      </c>
      <c r="N2973" t="s">
        <v>8</v>
      </c>
      <c r="O2973" s="8">
        <f>VLOOKUP(tbStoricoOrdini[[#This Row],[AGENTE]],tbAgenti[],2,FALSE)</f>
        <v>0.05</v>
      </c>
      <c r="P2973" s="2">
        <v>77</v>
      </c>
      <c r="Q2973" s="2">
        <f>tbStoricoOrdini[[#This Row],[IMPORTO]]*tbStoricoOrdini[[#This Row],[% COMM.]]</f>
        <v>3.85</v>
      </c>
      <c r="R2973" s="2">
        <f>tbStoricoOrdini[[#This Row],[TOT. COMM.]]+tbStoricoOrdini[[#This Row],[IMPORTO]]</f>
        <v>80.849999999999994</v>
      </c>
    </row>
    <row r="2974" spans="1:18">
      <c r="A2974" s="1">
        <v>43922</v>
      </c>
      <c r="B2974" s="7">
        <f>MONTH(tbStoricoOrdini[[#This Row],[DATA]])</f>
        <v>4</v>
      </c>
      <c r="C2974" t="s">
        <v>3069</v>
      </c>
      <c r="D2974" t="str">
        <f>RIGHT(tbStoricoOrdini[[#This Row],[ORDINE]],4)</f>
        <v>2971</v>
      </c>
      <c r="E2974" t="s">
        <v>33</v>
      </c>
      <c r="F2974" t="str">
        <f>VLOOKUP(tbStoricoOrdini[[#This Row],[CLIENTE]],tbClienti[],3,FALSE)</f>
        <v>Veneto</v>
      </c>
      <c r="G2974" t="str">
        <f>VLOOKUP(tbStoricoOrdini[[#This Row],[CLIENTE]],tbClienti[],7,FALSE)</f>
        <v>CC</v>
      </c>
      <c r="H2974" t="s">
        <v>75</v>
      </c>
      <c r="I2974" t="str">
        <f>IF(LEFT(tbStoricoOrdini[[#This Row],[ARTICOLO]],3) = "COG","COG",LEFT(tbStoricoOrdini[[#This Row],[ARTICOLO]],FIND(" ",tbStoricoOrdini[[#This Row],[ARTICOLO]])-1))</f>
        <v>AVRC</v>
      </c>
      <c r="J2974" t="str">
        <f>MID(tbStoricoOrdini[[#This Row],[ARTICOLO]],FIND(" ",tbStoricoOrdini[[#This Row],[ARTICOLO]])+1,4)</f>
        <v>1000</v>
      </c>
      <c r="K2974" t="str">
        <f>IFERROR(RIGHT(tbStoricoOrdini[[#This Row],[ARTICOLO]],LEN(tbStoricoOrdini[[#This Row],[ARTICOLO]])-FIND(" ",tbStoricoOrdini[[#This Row],[ARTICOLO]],FIND(" ",tbStoricoOrdini[[#This Row],[ARTICOLO]]) +1)),"")</f>
        <v>Silver</v>
      </c>
      <c r="L2974" s="3">
        <f>VLOOKUP(tbStoricoOrdini[[#This Row],[ARTICOLO]],tbArticoli[],2,FALSE)</f>
        <v>390</v>
      </c>
      <c r="M2974" s="22">
        <f>tbStoricoOrdini[[#This Row],[IMPORTO]]/tbStoricoOrdini[[#This Row],[PREZZO]]</f>
        <v>8.9743589743589744E-2</v>
      </c>
      <c r="N2974" t="s">
        <v>8</v>
      </c>
      <c r="O2974" s="8">
        <f>VLOOKUP(tbStoricoOrdini[[#This Row],[AGENTE]],tbAgenti[],2,FALSE)</f>
        <v>0.05</v>
      </c>
      <c r="P2974" s="2">
        <v>35</v>
      </c>
      <c r="Q2974" s="2">
        <f>tbStoricoOrdini[[#This Row],[IMPORTO]]*tbStoricoOrdini[[#This Row],[% COMM.]]</f>
        <v>1.75</v>
      </c>
      <c r="R2974" s="2">
        <f>tbStoricoOrdini[[#This Row],[TOT. COMM.]]+tbStoricoOrdini[[#This Row],[IMPORTO]]</f>
        <v>36.75</v>
      </c>
    </row>
    <row r="2975" spans="1:18">
      <c r="A2975" s="1">
        <v>43922</v>
      </c>
      <c r="B2975" s="7">
        <f>MONTH(tbStoricoOrdini[[#This Row],[DATA]])</f>
        <v>4</v>
      </c>
      <c r="C2975" t="s">
        <v>3070</v>
      </c>
      <c r="D2975" t="str">
        <f>RIGHT(tbStoricoOrdini[[#This Row],[ORDINE]],4)</f>
        <v>2972</v>
      </c>
      <c r="E2975" t="s">
        <v>33</v>
      </c>
      <c r="F2975" t="str">
        <f>VLOOKUP(tbStoricoOrdini[[#This Row],[CLIENTE]],tbClienti[],3,FALSE)</f>
        <v>Veneto</v>
      </c>
      <c r="G2975" t="str">
        <f>VLOOKUP(tbStoricoOrdini[[#This Row],[CLIENTE]],tbClienti[],7,FALSE)</f>
        <v>CC</v>
      </c>
      <c r="H2975" t="s">
        <v>71</v>
      </c>
      <c r="I2975" t="str">
        <f>IF(LEFT(tbStoricoOrdini[[#This Row],[ARTICOLO]],3) = "COG","COG",LEFT(tbStoricoOrdini[[#This Row],[ARTICOLO]],FIND(" ",tbStoricoOrdini[[#This Row],[ARTICOLO]])-1))</f>
        <v>EB07</v>
      </c>
      <c r="J2975" t="str">
        <f>MID(tbStoricoOrdini[[#This Row],[ARTICOLO]],FIND(" ",tbStoricoOrdini[[#This Row],[ARTICOLO]])+1,4)</f>
        <v>5000</v>
      </c>
      <c r="K2975" t="str">
        <f>IFERROR(RIGHT(tbStoricoOrdini[[#This Row],[ARTICOLO]],LEN(tbStoricoOrdini[[#This Row],[ARTICOLO]])-FIND(" ",tbStoricoOrdini[[#This Row],[ARTICOLO]],FIND(" ",tbStoricoOrdini[[#This Row],[ARTICOLO]]) +1)),"")</f>
        <v/>
      </c>
      <c r="L2975" s="3">
        <f>VLOOKUP(tbStoricoOrdini[[#This Row],[ARTICOLO]],tbArticoli[],2,FALSE)</f>
        <v>140</v>
      </c>
      <c r="M2975" s="22">
        <f>tbStoricoOrdini[[#This Row],[IMPORTO]]/tbStoricoOrdini[[#This Row],[PREZZO]]</f>
        <v>6.1928571428571431</v>
      </c>
      <c r="N2975" t="s">
        <v>10</v>
      </c>
      <c r="O2975" s="8">
        <f>VLOOKUP(tbStoricoOrdini[[#This Row],[AGENTE]],tbAgenti[],2,FALSE)</f>
        <v>3.6999999999999998E-2</v>
      </c>
      <c r="P2975" s="2">
        <v>867</v>
      </c>
      <c r="Q2975" s="2">
        <f>tbStoricoOrdini[[#This Row],[IMPORTO]]*tbStoricoOrdini[[#This Row],[% COMM.]]</f>
        <v>32.079000000000001</v>
      </c>
      <c r="R2975" s="2">
        <f>tbStoricoOrdini[[#This Row],[TOT. COMM.]]+tbStoricoOrdini[[#This Row],[IMPORTO]]</f>
        <v>899.07899999999995</v>
      </c>
    </row>
    <row r="2976" spans="1:18">
      <c r="A2976" s="1">
        <v>43922</v>
      </c>
      <c r="B2976" s="7">
        <f>MONTH(tbStoricoOrdini[[#This Row],[DATA]])</f>
        <v>4</v>
      </c>
      <c r="C2976" t="s">
        <v>3071</v>
      </c>
      <c r="D2976" t="str">
        <f>RIGHT(tbStoricoOrdini[[#This Row],[ORDINE]],4)</f>
        <v>2973</v>
      </c>
      <c r="E2976" t="s">
        <v>33</v>
      </c>
      <c r="F2976" t="str">
        <f>VLOOKUP(tbStoricoOrdini[[#This Row],[CLIENTE]],tbClienti[],3,FALSE)</f>
        <v>Veneto</v>
      </c>
      <c r="G2976" t="str">
        <f>VLOOKUP(tbStoricoOrdini[[#This Row],[CLIENTE]],tbClienti[],7,FALSE)</f>
        <v>CC</v>
      </c>
      <c r="H2976" t="s">
        <v>71</v>
      </c>
      <c r="I2976" t="str">
        <f>IF(LEFT(tbStoricoOrdini[[#This Row],[ARTICOLO]],3) = "COG","COG",LEFT(tbStoricoOrdini[[#This Row],[ARTICOLO]],FIND(" ",tbStoricoOrdini[[#This Row],[ARTICOLO]])-1))</f>
        <v>EB07</v>
      </c>
      <c r="J2976" t="str">
        <f>MID(tbStoricoOrdini[[#This Row],[ARTICOLO]],FIND(" ",tbStoricoOrdini[[#This Row],[ARTICOLO]])+1,4)</f>
        <v>5000</v>
      </c>
      <c r="K2976" t="str">
        <f>IFERROR(RIGHT(tbStoricoOrdini[[#This Row],[ARTICOLO]],LEN(tbStoricoOrdini[[#This Row],[ARTICOLO]])-FIND(" ",tbStoricoOrdini[[#This Row],[ARTICOLO]],FIND(" ",tbStoricoOrdini[[#This Row],[ARTICOLO]]) +1)),"")</f>
        <v/>
      </c>
      <c r="L2976" s="3">
        <f>VLOOKUP(tbStoricoOrdini[[#This Row],[ARTICOLO]],tbArticoli[],2,FALSE)</f>
        <v>140</v>
      </c>
      <c r="M2976" s="22">
        <f>tbStoricoOrdini[[#This Row],[IMPORTO]]/tbStoricoOrdini[[#This Row],[PREZZO]]</f>
        <v>7.1428571428571426E-3</v>
      </c>
      <c r="N2976" t="s">
        <v>13</v>
      </c>
      <c r="O2976" s="8">
        <f>VLOOKUP(tbStoricoOrdini[[#This Row],[AGENTE]],tbAgenti[],2,FALSE)</f>
        <v>0.1</v>
      </c>
      <c r="P2976" s="2">
        <v>1</v>
      </c>
      <c r="Q2976" s="2">
        <f>tbStoricoOrdini[[#This Row],[IMPORTO]]*tbStoricoOrdini[[#This Row],[% COMM.]]</f>
        <v>0.1</v>
      </c>
      <c r="R2976" s="2">
        <f>tbStoricoOrdini[[#This Row],[TOT. COMM.]]+tbStoricoOrdini[[#This Row],[IMPORTO]]</f>
        <v>1.1000000000000001</v>
      </c>
    </row>
    <row r="2977" spans="1:18">
      <c r="A2977" s="1">
        <v>43922</v>
      </c>
      <c r="B2977" s="7">
        <f>MONTH(tbStoricoOrdini[[#This Row],[DATA]])</f>
        <v>4</v>
      </c>
      <c r="C2977" t="s">
        <v>3072</v>
      </c>
      <c r="D2977" t="str">
        <f>RIGHT(tbStoricoOrdini[[#This Row],[ORDINE]],4)</f>
        <v>2974</v>
      </c>
      <c r="E2977" t="s">
        <v>33</v>
      </c>
      <c r="F2977" t="str">
        <f>VLOOKUP(tbStoricoOrdini[[#This Row],[CLIENTE]],tbClienti[],3,FALSE)</f>
        <v>Veneto</v>
      </c>
      <c r="G2977" t="str">
        <f>VLOOKUP(tbStoricoOrdini[[#This Row],[CLIENTE]],tbClienti[],7,FALSE)</f>
        <v>CC</v>
      </c>
      <c r="H2977" t="s">
        <v>71</v>
      </c>
      <c r="I2977" t="str">
        <f>IF(LEFT(tbStoricoOrdini[[#This Row],[ARTICOLO]],3) = "COG","COG",LEFT(tbStoricoOrdini[[#This Row],[ARTICOLO]],FIND(" ",tbStoricoOrdini[[#This Row],[ARTICOLO]])-1))</f>
        <v>EB07</v>
      </c>
      <c r="J2977" t="str">
        <f>MID(tbStoricoOrdini[[#This Row],[ARTICOLO]],FIND(" ",tbStoricoOrdini[[#This Row],[ARTICOLO]])+1,4)</f>
        <v>5000</v>
      </c>
      <c r="K2977" t="str">
        <f>IFERROR(RIGHT(tbStoricoOrdini[[#This Row],[ARTICOLO]],LEN(tbStoricoOrdini[[#This Row],[ARTICOLO]])-FIND(" ",tbStoricoOrdini[[#This Row],[ARTICOLO]],FIND(" ",tbStoricoOrdini[[#This Row],[ARTICOLO]]) +1)),"")</f>
        <v/>
      </c>
      <c r="L2977" s="3">
        <f>VLOOKUP(tbStoricoOrdini[[#This Row],[ARTICOLO]],tbArticoli[],2,FALSE)</f>
        <v>140</v>
      </c>
      <c r="M2977" s="22">
        <f>tbStoricoOrdini[[#This Row],[IMPORTO]]/tbStoricoOrdini[[#This Row],[PREZZO]]</f>
        <v>0.70714285714285718</v>
      </c>
      <c r="N2977" t="s">
        <v>9</v>
      </c>
      <c r="O2977" s="8">
        <f>VLOOKUP(tbStoricoOrdini[[#This Row],[AGENTE]],tbAgenti[],2,FALSE)</f>
        <v>0.05</v>
      </c>
      <c r="P2977" s="2">
        <v>99</v>
      </c>
      <c r="Q2977" s="2">
        <f>tbStoricoOrdini[[#This Row],[IMPORTO]]*tbStoricoOrdini[[#This Row],[% COMM.]]</f>
        <v>4.95</v>
      </c>
      <c r="R2977" s="2">
        <f>tbStoricoOrdini[[#This Row],[TOT. COMM.]]+tbStoricoOrdini[[#This Row],[IMPORTO]]</f>
        <v>103.95</v>
      </c>
    </row>
    <row r="2978" spans="1:18">
      <c r="A2978" s="1">
        <v>43922</v>
      </c>
      <c r="B2978" s="7">
        <f>MONTH(tbStoricoOrdini[[#This Row],[DATA]])</f>
        <v>4</v>
      </c>
      <c r="C2978" t="s">
        <v>3073</v>
      </c>
      <c r="D2978" t="str">
        <f>RIGHT(tbStoricoOrdini[[#This Row],[ORDINE]],4)</f>
        <v>2975</v>
      </c>
      <c r="E2978" t="s">
        <v>33</v>
      </c>
      <c r="F2978" t="str">
        <f>VLOOKUP(tbStoricoOrdini[[#This Row],[CLIENTE]],tbClienti[],3,FALSE)</f>
        <v>Veneto</v>
      </c>
      <c r="G2978" t="str">
        <f>VLOOKUP(tbStoricoOrdini[[#This Row],[CLIENTE]],tbClienti[],7,FALSE)</f>
        <v>CC</v>
      </c>
      <c r="H2978" t="s">
        <v>76</v>
      </c>
      <c r="I2978" t="str">
        <f>IF(LEFT(tbStoricoOrdini[[#This Row],[ARTICOLO]],3) = "COG","COG",LEFT(tbStoricoOrdini[[#This Row],[ARTICOLO]],FIND(" ",tbStoricoOrdini[[#This Row],[ARTICOLO]])-1))</f>
        <v>COG</v>
      </c>
      <c r="J2978" t="str">
        <f>MID(tbStoricoOrdini[[#This Row],[ARTICOLO]],FIND(" ",tbStoricoOrdini[[#This Row],[ARTICOLO]])+1,4)</f>
        <v>1000</v>
      </c>
      <c r="K2978" t="str">
        <f>IFERROR(RIGHT(tbStoricoOrdini[[#This Row],[ARTICOLO]],LEN(tbStoricoOrdini[[#This Row],[ARTICOLO]])-FIND(" ",tbStoricoOrdini[[#This Row],[ARTICOLO]],FIND(" ",tbStoricoOrdini[[#This Row],[ARTICOLO]]) +1)),"")</f>
        <v/>
      </c>
      <c r="L2978" s="3">
        <f>VLOOKUP(tbStoricoOrdini[[#This Row],[ARTICOLO]],tbArticoli[],2,FALSE)</f>
        <v>150</v>
      </c>
      <c r="M2978" s="22">
        <f>tbStoricoOrdini[[#This Row],[IMPORTO]]/tbStoricoOrdini[[#This Row],[PREZZO]]</f>
        <v>1.2866666666666666</v>
      </c>
      <c r="N2978" t="s">
        <v>10</v>
      </c>
      <c r="O2978" s="8">
        <f>VLOOKUP(tbStoricoOrdini[[#This Row],[AGENTE]],tbAgenti[],2,FALSE)</f>
        <v>3.6999999999999998E-2</v>
      </c>
      <c r="P2978" s="2">
        <v>193</v>
      </c>
      <c r="Q2978" s="2">
        <f>tbStoricoOrdini[[#This Row],[IMPORTO]]*tbStoricoOrdini[[#This Row],[% COMM.]]</f>
        <v>7.141</v>
      </c>
      <c r="R2978" s="2">
        <f>tbStoricoOrdini[[#This Row],[TOT. COMM.]]+tbStoricoOrdini[[#This Row],[IMPORTO]]</f>
        <v>200.14099999999999</v>
      </c>
    </row>
    <row r="2979" spans="1:18">
      <c r="A2979" s="1">
        <v>43922</v>
      </c>
      <c r="B2979" s="7">
        <f>MONTH(tbStoricoOrdini[[#This Row],[DATA]])</f>
        <v>4</v>
      </c>
      <c r="C2979" t="s">
        <v>3074</v>
      </c>
      <c r="D2979" t="str">
        <f>RIGHT(tbStoricoOrdini[[#This Row],[ORDINE]],4)</f>
        <v>2976</v>
      </c>
      <c r="E2979" t="s">
        <v>33</v>
      </c>
      <c r="F2979" t="str">
        <f>VLOOKUP(tbStoricoOrdini[[#This Row],[CLIENTE]],tbClienti[],3,FALSE)</f>
        <v>Veneto</v>
      </c>
      <c r="G2979" t="str">
        <f>VLOOKUP(tbStoricoOrdini[[#This Row],[CLIENTE]],tbClienti[],7,FALSE)</f>
        <v>CC</v>
      </c>
      <c r="H2979" t="s">
        <v>76</v>
      </c>
      <c r="I2979" t="str">
        <f>IF(LEFT(tbStoricoOrdini[[#This Row],[ARTICOLO]],3) = "COG","COG",LEFT(tbStoricoOrdini[[#This Row],[ARTICOLO]],FIND(" ",tbStoricoOrdini[[#This Row],[ARTICOLO]])-1))</f>
        <v>COG</v>
      </c>
      <c r="J2979" t="str">
        <f>MID(tbStoricoOrdini[[#This Row],[ARTICOLO]],FIND(" ",tbStoricoOrdini[[#This Row],[ARTICOLO]])+1,4)</f>
        <v>1000</v>
      </c>
      <c r="K2979" t="str">
        <f>IFERROR(RIGHT(tbStoricoOrdini[[#This Row],[ARTICOLO]],LEN(tbStoricoOrdini[[#This Row],[ARTICOLO]])-FIND(" ",tbStoricoOrdini[[#This Row],[ARTICOLO]],FIND(" ",tbStoricoOrdini[[#This Row],[ARTICOLO]]) +1)),"")</f>
        <v/>
      </c>
      <c r="L2979" s="3">
        <f>VLOOKUP(tbStoricoOrdini[[#This Row],[ARTICOLO]],tbArticoli[],2,FALSE)</f>
        <v>150</v>
      </c>
      <c r="M2979" s="22">
        <f>tbStoricoOrdini[[#This Row],[IMPORTO]]/tbStoricoOrdini[[#This Row],[PREZZO]]</f>
        <v>5.1533333333333333</v>
      </c>
      <c r="N2979" t="s">
        <v>8</v>
      </c>
      <c r="O2979" s="8">
        <f>VLOOKUP(tbStoricoOrdini[[#This Row],[AGENTE]],tbAgenti[],2,FALSE)</f>
        <v>0.05</v>
      </c>
      <c r="P2979" s="2">
        <v>773</v>
      </c>
      <c r="Q2979" s="2">
        <f>tbStoricoOrdini[[#This Row],[IMPORTO]]*tbStoricoOrdini[[#This Row],[% COMM.]]</f>
        <v>38.650000000000006</v>
      </c>
      <c r="R2979" s="2">
        <f>tbStoricoOrdini[[#This Row],[TOT. COMM.]]+tbStoricoOrdini[[#This Row],[IMPORTO]]</f>
        <v>811.65</v>
      </c>
    </row>
    <row r="2980" spans="1:18">
      <c r="A2980" s="1">
        <v>43922</v>
      </c>
      <c r="B2980" s="7">
        <f>MONTH(tbStoricoOrdini[[#This Row],[DATA]])</f>
        <v>4</v>
      </c>
      <c r="C2980" t="s">
        <v>3075</v>
      </c>
      <c r="D2980" t="str">
        <f>RIGHT(tbStoricoOrdini[[#This Row],[ORDINE]],4)</f>
        <v>2977</v>
      </c>
      <c r="E2980" t="s">
        <v>33</v>
      </c>
      <c r="F2980" t="str">
        <f>VLOOKUP(tbStoricoOrdini[[#This Row],[CLIENTE]],tbClienti[],3,FALSE)</f>
        <v>Veneto</v>
      </c>
      <c r="G2980" t="str">
        <f>VLOOKUP(tbStoricoOrdini[[#This Row],[CLIENTE]],tbClienti[],7,FALSE)</f>
        <v>CC</v>
      </c>
      <c r="H2980" t="s">
        <v>72</v>
      </c>
      <c r="I2980" t="str">
        <f>IF(LEFT(tbStoricoOrdini[[#This Row],[ARTICOLO]],3) = "COG","COG",LEFT(tbStoricoOrdini[[#This Row],[ARTICOLO]],FIND(" ",tbStoricoOrdini[[#This Row],[ARTICOLO]])-1))</f>
        <v>EB06</v>
      </c>
      <c r="J2980" t="str">
        <f>MID(tbStoricoOrdini[[#This Row],[ARTICOLO]],FIND(" ",tbStoricoOrdini[[#This Row],[ARTICOLO]])+1,4)</f>
        <v>3000</v>
      </c>
      <c r="K2980" t="str">
        <f>IFERROR(RIGHT(tbStoricoOrdini[[#This Row],[ARTICOLO]],LEN(tbStoricoOrdini[[#This Row],[ARTICOLO]])-FIND(" ",tbStoricoOrdini[[#This Row],[ARTICOLO]],FIND(" ",tbStoricoOrdini[[#This Row],[ARTICOLO]]) +1)),"")</f>
        <v>Medium</v>
      </c>
      <c r="L2980" s="3">
        <f>VLOOKUP(tbStoricoOrdini[[#This Row],[ARTICOLO]],tbArticoli[],2,FALSE)</f>
        <v>120</v>
      </c>
      <c r="M2980" s="22">
        <f>tbStoricoOrdini[[#This Row],[IMPORTO]]/tbStoricoOrdini[[#This Row],[PREZZO]]</f>
        <v>2.4833333333333334</v>
      </c>
      <c r="N2980" t="s">
        <v>10</v>
      </c>
      <c r="O2980" s="8">
        <f>VLOOKUP(tbStoricoOrdini[[#This Row],[AGENTE]],tbAgenti[],2,FALSE)</f>
        <v>3.6999999999999998E-2</v>
      </c>
      <c r="P2980" s="2">
        <v>298</v>
      </c>
      <c r="Q2980" s="2">
        <f>tbStoricoOrdini[[#This Row],[IMPORTO]]*tbStoricoOrdini[[#This Row],[% COMM.]]</f>
        <v>11.026</v>
      </c>
      <c r="R2980" s="2">
        <f>tbStoricoOrdini[[#This Row],[TOT. COMM.]]+tbStoricoOrdini[[#This Row],[IMPORTO]]</f>
        <v>309.02600000000001</v>
      </c>
    </row>
    <row r="2981" spans="1:18">
      <c r="A2981" s="1">
        <v>43922</v>
      </c>
      <c r="B2981" s="7">
        <f>MONTH(tbStoricoOrdini[[#This Row],[DATA]])</f>
        <v>4</v>
      </c>
      <c r="C2981" t="s">
        <v>3076</v>
      </c>
      <c r="D2981" t="str">
        <f>RIGHT(tbStoricoOrdini[[#This Row],[ORDINE]],4)</f>
        <v>2978</v>
      </c>
      <c r="E2981" t="s">
        <v>33</v>
      </c>
      <c r="F2981" t="str">
        <f>VLOOKUP(tbStoricoOrdini[[#This Row],[CLIENTE]],tbClienti[],3,FALSE)</f>
        <v>Veneto</v>
      </c>
      <c r="G2981" t="str">
        <f>VLOOKUP(tbStoricoOrdini[[#This Row],[CLIENTE]],tbClienti[],7,FALSE)</f>
        <v>CC</v>
      </c>
      <c r="H2981" t="s">
        <v>72</v>
      </c>
      <c r="I2981" t="str">
        <f>IF(LEFT(tbStoricoOrdini[[#This Row],[ARTICOLO]],3) = "COG","COG",LEFT(tbStoricoOrdini[[#This Row],[ARTICOLO]],FIND(" ",tbStoricoOrdini[[#This Row],[ARTICOLO]])-1))</f>
        <v>EB06</v>
      </c>
      <c r="J2981" t="str">
        <f>MID(tbStoricoOrdini[[#This Row],[ARTICOLO]],FIND(" ",tbStoricoOrdini[[#This Row],[ARTICOLO]])+1,4)</f>
        <v>3000</v>
      </c>
      <c r="K2981" t="str">
        <f>IFERROR(RIGHT(tbStoricoOrdini[[#This Row],[ARTICOLO]],LEN(tbStoricoOrdini[[#This Row],[ARTICOLO]])-FIND(" ",tbStoricoOrdini[[#This Row],[ARTICOLO]],FIND(" ",tbStoricoOrdini[[#This Row],[ARTICOLO]]) +1)),"")</f>
        <v>Medium</v>
      </c>
      <c r="L2981" s="3">
        <f>VLOOKUP(tbStoricoOrdini[[#This Row],[ARTICOLO]],tbArticoli[],2,FALSE)</f>
        <v>120</v>
      </c>
      <c r="M2981" s="22">
        <f>tbStoricoOrdini[[#This Row],[IMPORTO]]/tbStoricoOrdini[[#This Row],[PREZZO]]</f>
        <v>2.75</v>
      </c>
      <c r="N2981" t="s">
        <v>8</v>
      </c>
      <c r="O2981" s="8">
        <f>VLOOKUP(tbStoricoOrdini[[#This Row],[AGENTE]],tbAgenti[],2,FALSE)</f>
        <v>0.05</v>
      </c>
      <c r="P2981" s="2">
        <v>330</v>
      </c>
      <c r="Q2981" s="2">
        <f>tbStoricoOrdini[[#This Row],[IMPORTO]]*tbStoricoOrdini[[#This Row],[% COMM.]]</f>
        <v>16.5</v>
      </c>
      <c r="R2981" s="2">
        <f>tbStoricoOrdini[[#This Row],[TOT. COMM.]]+tbStoricoOrdini[[#This Row],[IMPORTO]]</f>
        <v>346.5</v>
      </c>
    </row>
    <row r="2982" spans="1:18">
      <c r="A2982" s="1">
        <v>43922</v>
      </c>
      <c r="B2982" s="7">
        <f>MONTH(tbStoricoOrdini[[#This Row],[DATA]])</f>
        <v>4</v>
      </c>
      <c r="C2982" t="s">
        <v>3077</v>
      </c>
      <c r="D2982" t="str">
        <f>RIGHT(tbStoricoOrdini[[#This Row],[ORDINE]],4)</f>
        <v>2979</v>
      </c>
      <c r="E2982" t="s">
        <v>33</v>
      </c>
      <c r="F2982" t="str">
        <f>VLOOKUP(tbStoricoOrdini[[#This Row],[CLIENTE]],tbClienti[],3,FALSE)</f>
        <v>Veneto</v>
      </c>
      <c r="G2982" t="str">
        <f>VLOOKUP(tbStoricoOrdini[[#This Row],[CLIENTE]],tbClienti[],7,FALSE)</f>
        <v>CC</v>
      </c>
      <c r="H2982" t="s">
        <v>72</v>
      </c>
      <c r="I2982" t="str">
        <f>IF(LEFT(tbStoricoOrdini[[#This Row],[ARTICOLO]],3) = "COG","COG",LEFT(tbStoricoOrdini[[#This Row],[ARTICOLO]],FIND(" ",tbStoricoOrdini[[#This Row],[ARTICOLO]])-1))</f>
        <v>EB06</v>
      </c>
      <c r="J2982" t="str">
        <f>MID(tbStoricoOrdini[[#This Row],[ARTICOLO]],FIND(" ",tbStoricoOrdini[[#This Row],[ARTICOLO]])+1,4)</f>
        <v>3000</v>
      </c>
      <c r="K2982" t="str">
        <f>IFERROR(RIGHT(tbStoricoOrdini[[#This Row],[ARTICOLO]],LEN(tbStoricoOrdini[[#This Row],[ARTICOLO]])-FIND(" ",tbStoricoOrdini[[#This Row],[ARTICOLO]],FIND(" ",tbStoricoOrdini[[#This Row],[ARTICOLO]]) +1)),"")</f>
        <v>Medium</v>
      </c>
      <c r="L2982" s="3">
        <f>VLOOKUP(tbStoricoOrdini[[#This Row],[ARTICOLO]],tbArticoli[],2,FALSE)</f>
        <v>120</v>
      </c>
      <c r="M2982" s="22">
        <f>tbStoricoOrdini[[#This Row],[IMPORTO]]/tbStoricoOrdini[[#This Row],[PREZZO]]</f>
        <v>4.3833333333333337</v>
      </c>
      <c r="N2982" t="s">
        <v>9</v>
      </c>
      <c r="O2982" s="8">
        <f>VLOOKUP(tbStoricoOrdini[[#This Row],[AGENTE]],tbAgenti[],2,FALSE)</f>
        <v>0.05</v>
      </c>
      <c r="P2982" s="2">
        <v>526</v>
      </c>
      <c r="Q2982" s="2">
        <f>tbStoricoOrdini[[#This Row],[IMPORTO]]*tbStoricoOrdini[[#This Row],[% COMM.]]</f>
        <v>26.3</v>
      </c>
      <c r="R2982" s="2">
        <f>tbStoricoOrdini[[#This Row],[TOT. COMM.]]+tbStoricoOrdini[[#This Row],[IMPORTO]]</f>
        <v>552.29999999999995</v>
      </c>
    </row>
    <row r="2983" spans="1:18">
      <c r="A2983" s="1">
        <v>43922</v>
      </c>
      <c r="B2983" s="7">
        <f>MONTH(tbStoricoOrdini[[#This Row],[DATA]])</f>
        <v>4</v>
      </c>
      <c r="C2983" t="s">
        <v>3078</v>
      </c>
      <c r="D2983" t="str">
        <f>RIGHT(tbStoricoOrdini[[#This Row],[ORDINE]],4)</f>
        <v>2980</v>
      </c>
      <c r="E2983" t="s">
        <v>33</v>
      </c>
      <c r="F2983" t="str">
        <f>VLOOKUP(tbStoricoOrdini[[#This Row],[CLIENTE]],tbClienti[],3,FALSE)</f>
        <v>Veneto</v>
      </c>
      <c r="G2983" t="str">
        <f>VLOOKUP(tbStoricoOrdini[[#This Row],[CLIENTE]],tbClienti[],7,FALSE)</f>
        <v>CC</v>
      </c>
      <c r="H2983" t="s">
        <v>73</v>
      </c>
      <c r="I2983" t="str">
        <f>IF(LEFT(tbStoricoOrdini[[#This Row],[ARTICOLO]],3) = "COG","COG",LEFT(tbStoricoOrdini[[#This Row],[ARTICOLO]],FIND(" ",tbStoricoOrdini[[#This Row],[ARTICOLO]])-1))</f>
        <v>EB06</v>
      </c>
      <c r="J2983" t="str">
        <f>MID(tbStoricoOrdini[[#This Row],[ARTICOLO]],FIND(" ",tbStoricoOrdini[[#This Row],[ARTICOLO]])+1,4)</f>
        <v>3000</v>
      </c>
      <c r="K2983" t="str">
        <f>IFERROR(RIGHT(tbStoricoOrdini[[#This Row],[ARTICOLO]],LEN(tbStoricoOrdini[[#This Row],[ARTICOLO]])-FIND(" ",tbStoricoOrdini[[#This Row],[ARTICOLO]],FIND(" ",tbStoricoOrdini[[#This Row],[ARTICOLO]]) +1)),"")</f>
        <v>Plus</v>
      </c>
      <c r="L2983" s="3">
        <f>VLOOKUP(tbStoricoOrdini[[#This Row],[ARTICOLO]],tbArticoli[],2,FALSE)</f>
        <v>130</v>
      </c>
      <c r="M2983" s="22">
        <f>tbStoricoOrdini[[#This Row],[IMPORTO]]/tbStoricoOrdini[[#This Row],[PREZZO]]</f>
        <v>2.0769230769230771</v>
      </c>
      <c r="N2983" t="s">
        <v>8</v>
      </c>
      <c r="O2983" s="8">
        <f>VLOOKUP(tbStoricoOrdini[[#This Row],[AGENTE]],tbAgenti[],2,FALSE)</f>
        <v>0.05</v>
      </c>
      <c r="P2983" s="2">
        <v>270</v>
      </c>
      <c r="Q2983" s="2">
        <f>tbStoricoOrdini[[#This Row],[IMPORTO]]*tbStoricoOrdini[[#This Row],[% COMM.]]</f>
        <v>13.5</v>
      </c>
      <c r="R2983" s="2">
        <f>tbStoricoOrdini[[#This Row],[TOT. COMM.]]+tbStoricoOrdini[[#This Row],[IMPORTO]]</f>
        <v>283.5</v>
      </c>
    </row>
    <row r="2984" spans="1:18">
      <c r="A2984" s="1">
        <v>43922</v>
      </c>
      <c r="B2984" s="7">
        <f>MONTH(tbStoricoOrdini[[#This Row],[DATA]])</f>
        <v>4</v>
      </c>
      <c r="C2984" t="s">
        <v>3079</v>
      </c>
      <c r="D2984" t="str">
        <f>RIGHT(tbStoricoOrdini[[#This Row],[ORDINE]],4)</f>
        <v>2981</v>
      </c>
      <c r="E2984" t="s">
        <v>34</v>
      </c>
      <c r="F2984" t="str">
        <f>VLOOKUP(tbStoricoOrdini[[#This Row],[CLIENTE]],tbClienti[],3,FALSE)</f>
        <v>Lombardia</v>
      </c>
      <c r="G2984" t="str">
        <f>VLOOKUP(tbStoricoOrdini[[#This Row],[CLIENTE]],tbClienti[],7,FALSE)</f>
        <v>DB</v>
      </c>
      <c r="H2984" t="s">
        <v>74</v>
      </c>
      <c r="I2984" t="str">
        <f>IF(LEFT(tbStoricoOrdini[[#This Row],[ARTICOLO]],3) = "COG","COG",LEFT(tbStoricoOrdini[[#This Row],[ARTICOLO]],FIND(" ",tbStoricoOrdini[[#This Row],[ARTICOLO]])-1))</f>
        <v>AVRC</v>
      </c>
      <c r="J2984" t="str">
        <f>MID(tbStoricoOrdini[[#This Row],[ARTICOLO]],FIND(" ",tbStoricoOrdini[[#This Row],[ARTICOLO]])+1,4)</f>
        <v>2500</v>
      </c>
      <c r="K2984" t="str">
        <f>IFERROR(RIGHT(tbStoricoOrdini[[#This Row],[ARTICOLO]],LEN(tbStoricoOrdini[[#This Row],[ARTICOLO]])-FIND(" ",tbStoricoOrdini[[#This Row],[ARTICOLO]],FIND(" ",tbStoricoOrdini[[#This Row],[ARTICOLO]]) +1)),"")</f>
        <v>Gold</v>
      </c>
      <c r="L2984" s="3">
        <f>VLOOKUP(tbStoricoOrdini[[#This Row],[ARTICOLO]],tbArticoli[],2,FALSE)</f>
        <v>500</v>
      </c>
      <c r="M2984" s="22">
        <f>tbStoricoOrdini[[#This Row],[IMPORTO]]/tbStoricoOrdini[[#This Row],[PREZZO]]</f>
        <v>0.04</v>
      </c>
      <c r="N2984" t="s">
        <v>6</v>
      </c>
      <c r="O2984" s="8">
        <f>VLOOKUP(tbStoricoOrdini[[#This Row],[AGENTE]],tbAgenti[],2,FALSE)</f>
        <v>7.4999999999999997E-2</v>
      </c>
      <c r="P2984" s="2">
        <v>20</v>
      </c>
      <c r="Q2984" s="2">
        <f>tbStoricoOrdini[[#This Row],[IMPORTO]]*tbStoricoOrdini[[#This Row],[% COMM.]]</f>
        <v>1.5</v>
      </c>
      <c r="R2984" s="2">
        <f>tbStoricoOrdini[[#This Row],[TOT. COMM.]]+tbStoricoOrdini[[#This Row],[IMPORTO]]</f>
        <v>21.5</v>
      </c>
    </row>
    <row r="2985" spans="1:18">
      <c r="A2985" s="1">
        <v>43922</v>
      </c>
      <c r="B2985" s="7">
        <f>MONTH(tbStoricoOrdini[[#This Row],[DATA]])</f>
        <v>4</v>
      </c>
      <c r="C2985" t="s">
        <v>3080</v>
      </c>
      <c r="D2985" t="str">
        <f>RIGHT(tbStoricoOrdini[[#This Row],[ORDINE]],4)</f>
        <v>2982</v>
      </c>
      <c r="E2985" t="s">
        <v>34</v>
      </c>
      <c r="F2985" t="str">
        <f>VLOOKUP(tbStoricoOrdini[[#This Row],[CLIENTE]],tbClienti[],3,FALSE)</f>
        <v>Lombardia</v>
      </c>
      <c r="G2985" t="str">
        <f>VLOOKUP(tbStoricoOrdini[[#This Row],[CLIENTE]],tbClienti[],7,FALSE)</f>
        <v>DB</v>
      </c>
      <c r="H2985" t="s">
        <v>63</v>
      </c>
      <c r="I2985" t="str">
        <f>IF(LEFT(tbStoricoOrdini[[#This Row],[ARTICOLO]],3) = "COG","COG",LEFT(tbStoricoOrdini[[#This Row],[ARTICOLO]],FIND(" ",tbStoricoOrdini[[#This Row],[ARTICOLO]])-1))</f>
        <v>KLM</v>
      </c>
      <c r="J2985" t="str">
        <f>MID(tbStoricoOrdini[[#This Row],[ARTICOLO]],FIND(" ",tbStoricoOrdini[[#This Row],[ARTICOLO]])+1,4)</f>
        <v>3000</v>
      </c>
      <c r="K2985" t="str">
        <f>IFERROR(RIGHT(tbStoricoOrdini[[#This Row],[ARTICOLO]],LEN(tbStoricoOrdini[[#This Row],[ARTICOLO]])-FIND(" ",tbStoricoOrdini[[#This Row],[ARTICOLO]],FIND(" ",tbStoricoOrdini[[#This Row],[ARTICOLO]]) +1)),"")</f>
        <v>Plus</v>
      </c>
      <c r="L2985" s="3">
        <f>VLOOKUP(tbStoricoOrdini[[#This Row],[ARTICOLO]],tbArticoli[],2,FALSE)</f>
        <v>145</v>
      </c>
      <c r="M2985" s="22">
        <f>tbStoricoOrdini[[#This Row],[IMPORTO]]/tbStoricoOrdini[[#This Row],[PREZZO]]</f>
        <v>44.117241379310343</v>
      </c>
      <c r="N2985" t="s">
        <v>18</v>
      </c>
      <c r="O2985" s="8">
        <f>VLOOKUP(tbStoricoOrdini[[#This Row],[AGENTE]],tbAgenti[],2,FALSE)</f>
        <v>0.03</v>
      </c>
      <c r="P2985" s="2">
        <v>6397</v>
      </c>
      <c r="Q2985" s="2">
        <f>tbStoricoOrdini[[#This Row],[IMPORTO]]*tbStoricoOrdini[[#This Row],[% COMM.]]</f>
        <v>191.91</v>
      </c>
      <c r="R2985" s="2">
        <f>tbStoricoOrdini[[#This Row],[TOT. COMM.]]+tbStoricoOrdini[[#This Row],[IMPORTO]]</f>
        <v>6588.91</v>
      </c>
    </row>
    <row r="2986" spans="1:18">
      <c r="A2986" s="1">
        <v>43922</v>
      </c>
      <c r="B2986" s="7">
        <f>MONTH(tbStoricoOrdini[[#This Row],[DATA]])</f>
        <v>4</v>
      </c>
      <c r="C2986" t="s">
        <v>3081</v>
      </c>
      <c r="D2986" t="str">
        <f>RIGHT(tbStoricoOrdini[[#This Row],[ORDINE]],4)</f>
        <v>2983</v>
      </c>
      <c r="E2986" t="s">
        <v>34</v>
      </c>
      <c r="F2986" t="str">
        <f>VLOOKUP(tbStoricoOrdini[[#This Row],[CLIENTE]],tbClienti[],3,FALSE)</f>
        <v>Lombardia</v>
      </c>
      <c r="G2986" t="str">
        <f>VLOOKUP(tbStoricoOrdini[[#This Row],[CLIENTE]],tbClienti[],7,FALSE)</f>
        <v>DB</v>
      </c>
      <c r="H2986" t="s">
        <v>63</v>
      </c>
      <c r="I2986" t="str">
        <f>IF(LEFT(tbStoricoOrdini[[#This Row],[ARTICOLO]],3) = "COG","COG",LEFT(tbStoricoOrdini[[#This Row],[ARTICOLO]],FIND(" ",tbStoricoOrdini[[#This Row],[ARTICOLO]])-1))</f>
        <v>KLM</v>
      </c>
      <c r="J2986" t="str">
        <f>MID(tbStoricoOrdini[[#This Row],[ARTICOLO]],FIND(" ",tbStoricoOrdini[[#This Row],[ARTICOLO]])+1,4)</f>
        <v>3000</v>
      </c>
      <c r="K2986" t="str">
        <f>IFERROR(RIGHT(tbStoricoOrdini[[#This Row],[ARTICOLO]],LEN(tbStoricoOrdini[[#This Row],[ARTICOLO]])-FIND(" ",tbStoricoOrdini[[#This Row],[ARTICOLO]],FIND(" ",tbStoricoOrdini[[#This Row],[ARTICOLO]]) +1)),"")</f>
        <v>Plus</v>
      </c>
      <c r="L2986" s="3">
        <f>VLOOKUP(tbStoricoOrdini[[#This Row],[ARTICOLO]],tbArticoli[],2,FALSE)</f>
        <v>145</v>
      </c>
      <c r="M2986" s="22">
        <f>tbStoricoOrdini[[#This Row],[IMPORTO]]/tbStoricoOrdini[[#This Row],[PREZZO]]</f>
        <v>60.262068965517244</v>
      </c>
      <c r="N2986" t="s">
        <v>6</v>
      </c>
      <c r="O2986" s="8">
        <f>VLOOKUP(tbStoricoOrdini[[#This Row],[AGENTE]],tbAgenti[],2,FALSE)</f>
        <v>7.4999999999999997E-2</v>
      </c>
      <c r="P2986" s="2">
        <v>8738</v>
      </c>
      <c r="Q2986" s="2">
        <f>tbStoricoOrdini[[#This Row],[IMPORTO]]*tbStoricoOrdini[[#This Row],[% COMM.]]</f>
        <v>655.35</v>
      </c>
      <c r="R2986" s="2">
        <f>tbStoricoOrdini[[#This Row],[TOT. COMM.]]+tbStoricoOrdini[[#This Row],[IMPORTO]]</f>
        <v>9393.35</v>
      </c>
    </row>
    <row r="2987" spans="1:18">
      <c r="A2987" s="1">
        <v>43922</v>
      </c>
      <c r="B2987" s="7">
        <f>MONTH(tbStoricoOrdini[[#This Row],[DATA]])</f>
        <v>4</v>
      </c>
      <c r="C2987" t="s">
        <v>3082</v>
      </c>
      <c r="D2987" t="str">
        <f>RIGHT(tbStoricoOrdini[[#This Row],[ORDINE]],4)</f>
        <v>2984</v>
      </c>
      <c r="E2987" t="s">
        <v>34</v>
      </c>
      <c r="F2987" t="str">
        <f>VLOOKUP(tbStoricoOrdini[[#This Row],[CLIENTE]],tbClienti[],3,FALSE)</f>
        <v>Lombardia</v>
      </c>
      <c r="G2987" t="str">
        <f>VLOOKUP(tbStoricoOrdini[[#This Row],[CLIENTE]],tbClienti[],7,FALSE)</f>
        <v>DB</v>
      </c>
      <c r="H2987" t="s">
        <v>71</v>
      </c>
      <c r="I2987" t="str">
        <f>IF(LEFT(tbStoricoOrdini[[#This Row],[ARTICOLO]],3) = "COG","COG",LEFT(tbStoricoOrdini[[#This Row],[ARTICOLO]],FIND(" ",tbStoricoOrdini[[#This Row],[ARTICOLO]])-1))</f>
        <v>EB07</v>
      </c>
      <c r="J2987" t="str">
        <f>MID(tbStoricoOrdini[[#This Row],[ARTICOLO]],FIND(" ",tbStoricoOrdini[[#This Row],[ARTICOLO]])+1,4)</f>
        <v>5000</v>
      </c>
      <c r="K2987" t="str">
        <f>IFERROR(RIGHT(tbStoricoOrdini[[#This Row],[ARTICOLO]],LEN(tbStoricoOrdini[[#This Row],[ARTICOLO]])-FIND(" ",tbStoricoOrdini[[#This Row],[ARTICOLO]],FIND(" ",tbStoricoOrdini[[#This Row],[ARTICOLO]]) +1)),"")</f>
        <v/>
      </c>
      <c r="L2987" s="3">
        <f>VLOOKUP(tbStoricoOrdini[[#This Row],[ARTICOLO]],tbArticoli[],2,FALSE)</f>
        <v>140</v>
      </c>
      <c r="M2987" s="22">
        <f>tbStoricoOrdini[[#This Row],[IMPORTO]]/tbStoricoOrdini[[#This Row],[PREZZO]]</f>
        <v>0.67142857142857137</v>
      </c>
      <c r="N2987" t="s">
        <v>6</v>
      </c>
      <c r="O2987" s="8">
        <f>VLOOKUP(tbStoricoOrdini[[#This Row],[AGENTE]],tbAgenti[],2,FALSE)</f>
        <v>7.4999999999999997E-2</v>
      </c>
      <c r="P2987" s="2">
        <v>94</v>
      </c>
      <c r="Q2987" s="2">
        <f>tbStoricoOrdini[[#This Row],[IMPORTO]]*tbStoricoOrdini[[#This Row],[% COMM.]]</f>
        <v>7.05</v>
      </c>
      <c r="R2987" s="2">
        <f>tbStoricoOrdini[[#This Row],[TOT. COMM.]]+tbStoricoOrdini[[#This Row],[IMPORTO]]</f>
        <v>101.05</v>
      </c>
    </row>
    <row r="2988" spans="1:18">
      <c r="A2988" s="1">
        <v>43922</v>
      </c>
      <c r="B2988" s="7">
        <f>MONTH(tbStoricoOrdini[[#This Row],[DATA]])</f>
        <v>4</v>
      </c>
      <c r="C2988" t="s">
        <v>3083</v>
      </c>
      <c r="D2988" t="str">
        <f>RIGHT(tbStoricoOrdini[[#This Row],[ORDINE]],4)</f>
        <v>2985</v>
      </c>
      <c r="E2988" t="s">
        <v>35</v>
      </c>
      <c r="F2988" t="str">
        <f>VLOOKUP(tbStoricoOrdini[[#This Row],[CLIENTE]],tbClienti[],3,FALSE)</f>
        <v>Veneto</v>
      </c>
      <c r="G2988" t="str">
        <f>VLOOKUP(tbStoricoOrdini[[#This Row],[CLIENTE]],tbClienti[],7,FALSE)</f>
        <v>CC</v>
      </c>
      <c r="H2988" t="s">
        <v>74</v>
      </c>
      <c r="I2988" t="str">
        <f>IF(LEFT(tbStoricoOrdini[[#This Row],[ARTICOLO]],3) = "COG","COG",LEFT(tbStoricoOrdini[[#This Row],[ARTICOLO]],FIND(" ",tbStoricoOrdini[[#This Row],[ARTICOLO]])-1))</f>
        <v>AVRC</v>
      </c>
      <c r="J2988" t="str">
        <f>MID(tbStoricoOrdini[[#This Row],[ARTICOLO]],FIND(" ",tbStoricoOrdini[[#This Row],[ARTICOLO]])+1,4)</f>
        <v>2500</v>
      </c>
      <c r="K2988" t="str">
        <f>IFERROR(RIGHT(tbStoricoOrdini[[#This Row],[ARTICOLO]],LEN(tbStoricoOrdini[[#This Row],[ARTICOLO]])-FIND(" ",tbStoricoOrdini[[#This Row],[ARTICOLO]],FIND(" ",tbStoricoOrdini[[#This Row],[ARTICOLO]]) +1)),"")</f>
        <v>Gold</v>
      </c>
      <c r="L2988" s="3">
        <f>VLOOKUP(tbStoricoOrdini[[#This Row],[ARTICOLO]],tbArticoli[],2,FALSE)</f>
        <v>500</v>
      </c>
      <c r="M2988" s="22">
        <f>tbStoricoOrdini[[#This Row],[IMPORTO]]/tbStoricoOrdini[[#This Row],[PREZZO]]</f>
        <v>0.29399999999999998</v>
      </c>
      <c r="N2988" t="s">
        <v>18</v>
      </c>
      <c r="O2988" s="8">
        <f>VLOOKUP(tbStoricoOrdini[[#This Row],[AGENTE]],tbAgenti[],2,FALSE)</f>
        <v>0.03</v>
      </c>
      <c r="P2988" s="2">
        <v>147</v>
      </c>
      <c r="Q2988" s="2">
        <f>tbStoricoOrdini[[#This Row],[IMPORTO]]*tbStoricoOrdini[[#This Row],[% COMM.]]</f>
        <v>4.41</v>
      </c>
      <c r="R2988" s="2">
        <f>tbStoricoOrdini[[#This Row],[TOT. COMM.]]+tbStoricoOrdini[[#This Row],[IMPORTO]]</f>
        <v>151.41</v>
      </c>
    </row>
    <row r="2989" spans="1:18">
      <c r="A2989" s="1">
        <v>43922</v>
      </c>
      <c r="B2989" s="7">
        <f>MONTH(tbStoricoOrdini[[#This Row],[DATA]])</f>
        <v>4</v>
      </c>
      <c r="C2989" t="s">
        <v>3084</v>
      </c>
      <c r="D2989" t="str">
        <f>RIGHT(tbStoricoOrdini[[#This Row],[ORDINE]],4)</f>
        <v>2986</v>
      </c>
      <c r="E2989" t="s">
        <v>35</v>
      </c>
      <c r="F2989" t="str">
        <f>VLOOKUP(tbStoricoOrdini[[#This Row],[CLIENTE]],tbClienti[],3,FALSE)</f>
        <v>Veneto</v>
      </c>
      <c r="G2989" t="str">
        <f>VLOOKUP(tbStoricoOrdini[[#This Row],[CLIENTE]],tbClienti[],7,FALSE)</f>
        <v>CC</v>
      </c>
      <c r="H2989" t="s">
        <v>74</v>
      </c>
      <c r="I2989" t="str">
        <f>IF(LEFT(tbStoricoOrdini[[#This Row],[ARTICOLO]],3) = "COG","COG",LEFT(tbStoricoOrdini[[#This Row],[ARTICOLO]],FIND(" ",tbStoricoOrdini[[#This Row],[ARTICOLO]])-1))</f>
        <v>AVRC</v>
      </c>
      <c r="J2989" t="str">
        <f>MID(tbStoricoOrdini[[#This Row],[ARTICOLO]],FIND(" ",tbStoricoOrdini[[#This Row],[ARTICOLO]])+1,4)</f>
        <v>2500</v>
      </c>
      <c r="K2989" t="str">
        <f>IFERROR(RIGHT(tbStoricoOrdini[[#This Row],[ARTICOLO]],LEN(tbStoricoOrdini[[#This Row],[ARTICOLO]])-FIND(" ",tbStoricoOrdini[[#This Row],[ARTICOLO]],FIND(" ",tbStoricoOrdini[[#This Row],[ARTICOLO]]) +1)),"")</f>
        <v>Gold</v>
      </c>
      <c r="L2989" s="3">
        <f>VLOOKUP(tbStoricoOrdini[[#This Row],[ARTICOLO]],tbArticoli[],2,FALSE)</f>
        <v>500</v>
      </c>
      <c r="M2989" s="22">
        <f>tbStoricoOrdini[[#This Row],[IMPORTO]]/tbStoricoOrdini[[#This Row],[PREZZO]]</f>
        <v>0.32800000000000001</v>
      </c>
      <c r="N2989" t="s">
        <v>6</v>
      </c>
      <c r="O2989" s="8">
        <f>VLOOKUP(tbStoricoOrdini[[#This Row],[AGENTE]],tbAgenti[],2,FALSE)</f>
        <v>7.4999999999999997E-2</v>
      </c>
      <c r="P2989" s="2">
        <v>164</v>
      </c>
      <c r="Q2989" s="2">
        <f>tbStoricoOrdini[[#This Row],[IMPORTO]]*tbStoricoOrdini[[#This Row],[% COMM.]]</f>
        <v>12.299999999999999</v>
      </c>
      <c r="R2989" s="2">
        <f>tbStoricoOrdini[[#This Row],[TOT. COMM.]]+tbStoricoOrdini[[#This Row],[IMPORTO]]</f>
        <v>176.3</v>
      </c>
    </row>
    <row r="2990" spans="1:18">
      <c r="A2990" s="1">
        <v>43922</v>
      </c>
      <c r="B2990" s="7">
        <f>MONTH(tbStoricoOrdini[[#This Row],[DATA]])</f>
        <v>4</v>
      </c>
      <c r="C2990" t="s">
        <v>3085</v>
      </c>
      <c r="D2990" t="str">
        <f>RIGHT(tbStoricoOrdini[[#This Row],[ORDINE]],4)</f>
        <v>2987</v>
      </c>
      <c r="E2990" t="s">
        <v>35</v>
      </c>
      <c r="F2990" t="str">
        <f>VLOOKUP(tbStoricoOrdini[[#This Row],[CLIENTE]],tbClienti[],3,FALSE)</f>
        <v>Veneto</v>
      </c>
      <c r="G2990" t="str">
        <f>VLOOKUP(tbStoricoOrdini[[#This Row],[CLIENTE]],tbClienti[],7,FALSE)</f>
        <v>CC</v>
      </c>
      <c r="H2990" t="s">
        <v>61</v>
      </c>
      <c r="I2990" t="str">
        <f>IF(LEFT(tbStoricoOrdini[[#This Row],[ARTICOLO]],3) = "COG","COG",LEFT(tbStoricoOrdini[[#This Row],[ARTICOLO]],FIND(" ",tbStoricoOrdini[[#This Row],[ARTICOLO]])-1))</f>
        <v>KLM</v>
      </c>
      <c r="J2990" t="str">
        <f>MID(tbStoricoOrdini[[#This Row],[ARTICOLO]],FIND(" ",tbStoricoOrdini[[#This Row],[ARTICOLO]])+1,4)</f>
        <v>5000</v>
      </c>
      <c r="K2990" t="str">
        <f>IFERROR(RIGHT(tbStoricoOrdini[[#This Row],[ARTICOLO]],LEN(tbStoricoOrdini[[#This Row],[ARTICOLO]])-FIND(" ",tbStoricoOrdini[[#This Row],[ARTICOLO]],FIND(" ",tbStoricoOrdini[[#This Row],[ARTICOLO]]) +1)),"")</f>
        <v>Medium</v>
      </c>
      <c r="L2990" s="3">
        <f>VLOOKUP(tbStoricoOrdini[[#This Row],[ARTICOLO]],tbArticoli[],2,FALSE)</f>
        <v>150</v>
      </c>
      <c r="M2990" s="22">
        <f>tbStoricoOrdini[[#This Row],[IMPORTO]]/tbStoricoOrdini[[#This Row],[PREZZO]]</f>
        <v>8.9600000000000009</v>
      </c>
      <c r="N2990" t="s">
        <v>15</v>
      </c>
      <c r="O2990" s="8">
        <f>VLOOKUP(tbStoricoOrdini[[#This Row],[AGENTE]],tbAgenti[],2,FALSE)</f>
        <v>0.08</v>
      </c>
      <c r="P2990" s="2">
        <v>1344</v>
      </c>
      <c r="Q2990" s="2">
        <f>tbStoricoOrdini[[#This Row],[IMPORTO]]*tbStoricoOrdini[[#This Row],[% COMM.]]</f>
        <v>107.52</v>
      </c>
      <c r="R2990" s="2">
        <f>tbStoricoOrdini[[#This Row],[TOT. COMM.]]+tbStoricoOrdini[[#This Row],[IMPORTO]]</f>
        <v>1451.52</v>
      </c>
    </row>
    <row r="2991" spans="1:18">
      <c r="A2991" s="1">
        <v>43922</v>
      </c>
      <c r="B2991" s="7">
        <f>MONTH(tbStoricoOrdini[[#This Row],[DATA]])</f>
        <v>4</v>
      </c>
      <c r="C2991" t="s">
        <v>3086</v>
      </c>
      <c r="D2991" t="str">
        <f>RIGHT(tbStoricoOrdini[[#This Row],[ORDINE]],4)</f>
        <v>2988</v>
      </c>
      <c r="E2991" t="s">
        <v>35</v>
      </c>
      <c r="F2991" t="str">
        <f>VLOOKUP(tbStoricoOrdini[[#This Row],[CLIENTE]],tbClienti[],3,FALSE)</f>
        <v>Veneto</v>
      </c>
      <c r="G2991" t="str">
        <f>VLOOKUP(tbStoricoOrdini[[#This Row],[CLIENTE]],tbClienti[],7,FALSE)</f>
        <v>CC</v>
      </c>
      <c r="H2991" t="s">
        <v>61</v>
      </c>
      <c r="I2991" t="str">
        <f>IF(LEFT(tbStoricoOrdini[[#This Row],[ARTICOLO]],3) = "COG","COG",LEFT(tbStoricoOrdini[[#This Row],[ARTICOLO]],FIND(" ",tbStoricoOrdini[[#This Row],[ARTICOLO]])-1))</f>
        <v>KLM</v>
      </c>
      <c r="J2991" t="str">
        <f>MID(tbStoricoOrdini[[#This Row],[ARTICOLO]],FIND(" ",tbStoricoOrdini[[#This Row],[ARTICOLO]])+1,4)</f>
        <v>5000</v>
      </c>
      <c r="K2991" t="str">
        <f>IFERROR(RIGHT(tbStoricoOrdini[[#This Row],[ARTICOLO]],LEN(tbStoricoOrdini[[#This Row],[ARTICOLO]])-FIND(" ",tbStoricoOrdini[[#This Row],[ARTICOLO]],FIND(" ",tbStoricoOrdini[[#This Row],[ARTICOLO]]) +1)),"")</f>
        <v>Medium</v>
      </c>
      <c r="L2991" s="3">
        <f>VLOOKUP(tbStoricoOrdini[[#This Row],[ARTICOLO]],tbArticoli[],2,FALSE)</f>
        <v>150</v>
      </c>
      <c r="M2991" s="22">
        <f>tbStoricoOrdini[[#This Row],[IMPORTO]]/tbStoricoOrdini[[#This Row],[PREZZO]]</f>
        <v>1.7066666666666668</v>
      </c>
      <c r="N2991" t="s">
        <v>6</v>
      </c>
      <c r="O2991" s="8">
        <f>VLOOKUP(tbStoricoOrdini[[#This Row],[AGENTE]],tbAgenti[],2,FALSE)</f>
        <v>7.4999999999999997E-2</v>
      </c>
      <c r="P2991" s="2">
        <v>256</v>
      </c>
      <c r="Q2991" s="2">
        <f>tbStoricoOrdini[[#This Row],[IMPORTO]]*tbStoricoOrdini[[#This Row],[% COMM.]]</f>
        <v>19.2</v>
      </c>
      <c r="R2991" s="2">
        <f>tbStoricoOrdini[[#This Row],[TOT. COMM.]]+tbStoricoOrdini[[#This Row],[IMPORTO]]</f>
        <v>275.2</v>
      </c>
    </row>
    <row r="2992" spans="1:18">
      <c r="A2992" s="1">
        <v>43922</v>
      </c>
      <c r="B2992" s="7">
        <f>MONTH(tbStoricoOrdini[[#This Row],[DATA]])</f>
        <v>4</v>
      </c>
      <c r="C2992" t="s">
        <v>3087</v>
      </c>
      <c r="D2992" t="str">
        <f>RIGHT(tbStoricoOrdini[[#This Row],[ORDINE]],4)</f>
        <v>2989</v>
      </c>
      <c r="E2992" t="s">
        <v>35</v>
      </c>
      <c r="F2992" t="str">
        <f>VLOOKUP(tbStoricoOrdini[[#This Row],[CLIENTE]],tbClienti[],3,FALSE)</f>
        <v>Veneto</v>
      </c>
      <c r="G2992" t="str">
        <f>VLOOKUP(tbStoricoOrdini[[#This Row],[CLIENTE]],tbClienti[],7,FALSE)</f>
        <v>CC</v>
      </c>
      <c r="H2992" t="s">
        <v>61</v>
      </c>
      <c r="I2992" t="str">
        <f>IF(LEFT(tbStoricoOrdini[[#This Row],[ARTICOLO]],3) = "COG","COG",LEFT(tbStoricoOrdini[[#This Row],[ARTICOLO]],FIND(" ",tbStoricoOrdini[[#This Row],[ARTICOLO]])-1))</f>
        <v>KLM</v>
      </c>
      <c r="J2992" t="str">
        <f>MID(tbStoricoOrdini[[#This Row],[ARTICOLO]],FIND(" ",tbStoricoOrdini[[#This Row],[ARTICOLO]])+1,4)</f>
        <v>5000</v>
      </c>
      <c r="K2992" t="str">
        <f>IFERROR(RIGHT(tbStoricoOrdini[[#This Row],[ARTICOLO]],LEN(tbStoricoOrdini[[#This Row],[ARTICOLO]])-FIND(" ",tbStoricoOrdini[[#This Row],[ARTICOLO]],FIND(" ",tbStoricoOrdini[[#This Row],[ARTICOLO]]) +1)),"")</f>
        <v>Medium</v>
      </c>
      <c r="L2992" s="3">
        <f>VLOOKUP(tbStoricoOrdini[[#This Row],[ARTICOLO]],tbArticoli[],2,FALSE)</f>
        <v>150</v>
      </c>
      <c r="M2992" s="22">
        <f>tbStoricoOrdini[[#This Row],[IMPORTO]]/tbStoricoOrdini[[#This Row],[PREZZO]]</f>
        <v>731.22666666666669</v>
      </c>
      <c r="N2992" t="s">
        <v>9</v>
      </c>
      <c r="O2992" s="8">
        <f>VLOOKUP(tbStoricoOrdini[[#This Row],[AGENTE]],tbAgenti[],2,FALSE)</f>
        <v>0.05</v>
      </c>
      <c r="P2992" s="2">
        <v>109684</v>
      </c>
      <c r="Q2992" s="2">
        <f>tbStoricoOrdini[[#This Row],[IMPORTO]]*tbStoricoOrdini[[#This Row],[% COMM.]]</f>
        <v>5484.2000000000007</v>
      </c>
      <c r="R2992" s="2">
        <f>tbStoricoOrdini[[#This Row],[TOT. COMM.]]+tbStoricoOrdini[[#This Row],[IMPORTO]]</f>
        <v>115168.2</v>
      </c>
    </row>
    <row r="2993" spans="1:18">
      <c r="A2993" s="1">
        <v>43922</v>
      </c>
      <c r="B2993" s="7">
        <f>MONTH(tbStoricoOrdini[[#This Row],[DATA]])</f>
        <v>4</v>
      </c>
      <c r="C2993" t="s">
        <v>3088</v>
      </c>
      <c r="D2993" t="str">
        <f>RIGHT(tbStoricoOrdini[[#This Row],[ORDINE]],4)</f>
        <v>2990</v>
      </c>
      <c r="E2993" t="s">
        <v>35</v>
      </c>
      <c r="F2993" t="str">
        <f>VLOOKUP(tbStoricoOrdini[[#This Row],[CLIENTE]],tbClienti[],3,FALSE)</f>
        <v>Veneto</v>
      </c>
      <c r="G2993" t="str">
        <f>VLOOKUP(tbStoricoOrdini[[#This Row],[CLIENTE]],tbClienti[],7,FALSE)</f>
        <v>CC</v>
      </c>
      <c r="H2993" t="s">
        <v>79</v>
      </c>
      <c r="I2993" t="str">
        <f>IF(LEFT(tbStoricoOrdini[[#This Row],[ARTICOLO]],3) = "COG","COG",LEFT(tbStoricoOrdini[[#This Row],[ARTICOLO]],FIND(" ",tbStoricoOrdini[[#This Row],[ARTICOLO]])-1))</f>
        <v>COG</v>
      </c>
      <c r="J2993" t="str">
        <f>MID(tbStoricoOrdini[[#This Row],[ARTICOLO]],FIND(" ",tbStoricoOrdini[[#This Row],[ARTICOLO]])+1,4)</f>
        <v>4000</v>
      </c>
      <c r="K2993" t="str">
        <f>IFERROR(RIGHT(tbStoricoOrdini[[#This Row],[ARTICOLO]],LEN(tbStoricoOrdini[[#This Row],[ARTICOLO]])-FIND(" ",tbStoricoOrdini[[#This Row],[ARTICOLO]],FIND(" ",tbStoricoOrdini[[#This Row],[ARTICOLO]]) +1)),"")</f>
        <v>Plus</v>
      </c>
      <c r="L2993" s="3">
        <f>VLOOKUP(tbStoricoOrdini[[#This Row],[ARTICOLO]],tbArticoli[],2,FALSE)</f>
        <v>240</v>
      </c>
      <c r="M2993" s="22">
        <f>tbStoricoOrdini[[#This Row],[IMPORTO]]/tbStoricoOrdini[[#This Row],[PREZZO]]</f>
        <v>2.0041666666666669</v>
      </c>
      <c r="N2993" t="s">
        <v>9</v>
      </c>
      <c r="O2993" s="8">
        <f>VLOOKUP(tbStoricoOrdini[[#This Row],[AGENTE]],tbAgenti[],2,FALSE)</f>
        <v>0.05</v>
      </c>
      <c r="P2993" s="2">
        <v>481</v>
      </c>
      <c r="Q2993" s="2">
        <f>tbStoricoOrdini[[#This Row],[IMPORTO]]*tbStoricoOrdini[[#This Row],[% COMM.]]</f>
        <v>24.05</v>
      </c>
      <c r="R2993" s="2">
        <f>tbStoricoOrdini[[#This Row],[TOT. COMM.]]+tbStoricoOrdini[[#This Row],[IMPORTO]]</f>
        <v>505.05</v>
      </c>
    </row>
    <row r="2994" spans="1:18">
      <c r="A2994" s="1">
        <v>43922</v>
      </c>
      <c r="B2994" s="7">
        <f>MONTH(tbStoricoOrdini[[#This Row],[DATA]])</f>
        <v>4</v>
      </c>
      <c r="C2994" t="s">
        <v>3089</v>
      </c>
      <c r="D2994" t="str">
        <f>RIGHT(tbStoricoOrdini[[#This Row],[ORDINE]],4)</f>
        <v>2991</v>
      </c>
      <c r="E2994" t="s">
        <v>35</v>
      </c>
      <c r="F2994" t="str">
        <f>VLOOKUP(tbStoricoOrdini[[#This Row],[CLIENTE]],tbClienti[],3,FALSE)</f>
        <v>Veneto</v>
      </c>
      <c r="G2994" t="str">
        <f>VLOOKUP(tbStoricoOrdini[[#This Row],[CLIENTE]],tbClienti[],7,FALSE)</f>
        <v>CC</v>
      </c>
      <c r="H2994" t="s">
        <v>60</v>
      </c>
      <c r="I2994" t="str">
        <f>IF(LEFT(tbStoricoOrdini[[#This Row],[ARTICOLO]],3) = "COG","COG",LEFT(tbStoricoOrdini[[#This Row],[ARTICOLO]],FIND(" ",tbStoricoOrdini[[#This Row],[ARTICOLO]])-1))</f>
        <v>KLM</v>
      </c>
      <c r="J2994" t="str">
        <f>MID(tbStoricoOrdini[[#This Row],[ARTICOLO]],FIND(" ",tbStoricoOrdini[[#This Row],[ARTICOLO]])+1,4)</f>
        <v>5000</v>
      </c>
      <c r="K2994" t="str">
        <f>IFERROR(RIGHT(tbStoricoOrdini[[#This Row],[ARTICOLO]],LEN(tbStoricoOrdini[[#This Row],[ARTICOLO]])-FIND(" ",tbStoricoOrdini[[#This Row],[ARTICOLO]],FIND(" ",tbStoricoOrdini[[#This Row],[ARTICOLO]]) +1)),"")</f>
        <v>Plus</v>
      </c>
      <c r="L2994" s="3">
        <f>VLOOKUP(tbStoricoOrdini[[#This Row],[ARTICOLO]],tbArticoli[],2,FALSE)</f>
        <v>175</v>
      </c>
      <c r="M2994" s="22">
        <f>tbStoricoOrdini[[#This Row],[IMPORTO]]/tbStoricoOrdini[[#This Row],[PREZZO]]</f>
        <v>42.205714285714286</v>
      </c>
      <c r="N2994" t="s">
        <v>7</v>
      </c>
      <c r="O2994" s="8">
        <f>VLOOKUP(tbStoricoOrdini[[#This Row],[AGENTE]],tbAgenti[],2,FALSE)</f>
        <v>0.03</v>
      </c>
      <c r="P2994" s="2">
        <v>7386</v>
      </c>
      <c r="Q2994" s="2">
        <f>tbStoricoOrdini[[#This Row],[IMPORTO]]*tbStoricoOrdini[[#This Row],[% COMM.]]</f>
        <v>221.57999999999998</v>
      </c>
      <c r="R2994" s="2">
        <f>tbStoricoOrdini[[#This Row],[TOT. COMM.]]+tbStoricoOrdini[[#This Row],[IMPORTO]]</f>
        <v>7607.58</v>
      </c>
    </row>
    <row r="2995" spans="1:18">
      <c r="A2995" s="1">
        <v>43922</v>
      </c>
      <c r="B2995" s="7">
        <f>MONTH(tbStoricoOrdini[[#This Row],[DATA]])</f>
        <v>4</v>
      </c>
      <c r="C2995" t="s">
        <v>3090</v>
      </c>
      <c r="D2995" t="str">
        <f>RIGHT(tbStoricoOrdini[[#This Row],[ORDINE]],4)</f>
        <v>2992</v>
      </c>
      <c r="E2995" t="s">
        <v>35</v>
      </c>
      <c r="F2995" t="str">
        <f>VLOOKUP(tbStoricoOrdini[[#This Row],[CLIENTE]],tbClienti[],3,FALSE)</f>
        <v>Veneto</v>
      </c>
      <c r="G2995" t="str">
        <f>VLOOKUP(tbStoricoOrdini[[#This Row],[CLIENTE]],tbClienti[],7,FALSE)</f>
        <v>CC</v>
      </c>
      <c r="H2995" t="s">
        <v>62</v>
      </c>
      <c r="I2995" t="str">
        <f>IF(LEFT(tbStoricoOrdini[[#This Row],[ARTICOLO]],3) = "COG","COG",LEFT(tbStoricoOrdini[[#This Row],[ARTICOLO]],FIND(" ",tbStoricoOrdini[[#This Row],[ARTICOLO]])-1))</f>
        <v>KLM</v>
      </c>
      <c r="J2995" t="str">
        <f>MID(tbStoricoOrdini[[#This Row],[ARTICOLO]],FIND(" ",tbStoricoOrdini[[#This Row],[ARTICOLO]])+1,4)</f>
        <v>2500</v>
      </c>
      <c r="K2995" t="str">
        <f>IFERROR(RIGHT(tbStoricoOrdini[[#This Row],[ARTICOLO]],LEN(tbStoricoOrdini[[#This Row],[ARTICOLO]])-FIND(" ",tbStoricoOrdini[[#This Row],[ARTICOLO]],FIND(" ",tbStoricoOrdini[[#This Row],[ARTICOLO]]) +1)),"")</f>
        <v>Plus</v>
      </c>
      <c r="L2995" s="3">
        <f>VLOOKUP(tbStoricoOrdini[[#This Row],[ARTICOLO]],tbArticoli[],2,FALSE)</f>
        <v>130</v>
      </c>
      <c r="M2995" s="22">
        <f>tbStoricoOrdini[[#This Row],[IMPORTO]]/tbStoricoOrdini[[#This Row],[PREZZO]]</f>
        <v>15.9</v>
      </c>
      <c r="N2995" t="s">
        <v>6</v>
      </c>
      <c r="O2995" s="8">
        <f>VLOOKUP(tbStoricoOrdini[[#This Row],[AGENTE]],tbAgenti[],2,FALSE)</f>
        <v>7.4999999999999997E-2</v>
      </c>
      <c r="P2995" s="2">
        <v>2067</v>
      </c>
      <c r="Q2995" s="2">
        <f>tbStoricoOrdini[[#This Row],[IMPORTO]]*tbStoricoOrdini[[#This Row],[% COMM.]]</f>
        <v>155.02500000000001</v>
      </c>
      <c r="R2995" s="2">
        <f>tbStoricoOrdini[[#This Row],[TOT. COMM.]]+tbStoricoOrdini[[#This Row],[IMPORTO]]</f>
        <v>2222.0250000000001</v>
      </c>
    </row>
    <row r="2996" spans="1:18">
      <c r="A2996" s="1">
        <v>43922</v>
      </c>
      <c r="B2996" s="7">
        <f>MONTH(tbStoricoOrdini[[#This Row],[DATA]])</f>
        <v>4</v>
      </c>
      <c r="C2996" t="s">
        <v>3091</v>
      </c>
      <c r="D2996" t="str">
        <f>RIGHT(tbStoricoOrdini[[#This Row],[ORDINE]],4)</f>
        <v>2993</v>
      </c>
      <c r="E2996" t="s">
        <v>35</v>
      </c>
      <c r="F2996" t="str">
        <f>VLOOKUP(tbStoricoOrdini[[#This Row],[CLIENTE]],tbClienti[],3,FALSE)</f>
        <v>Veneto</v>
      </c>
      <c r="G2996" t="str">
        <f>VLOOKUP(tbStoricoOrdini[[#This Row],[CLIENTE]],tbClienti[],7,FALSE)</f>
        <v>CC</v>
      </c>
      <c r="H2996" t="s">
        <v>63</v>
      </c>
      <c r="I2996" t="str">
        <f>IF(LEFT(tbStoricoOrdini[[#This Row],[ARTICOLO]],3) = "COG","COG",LEFT(tbStoricoOrdini[[#This Row],[ARTICOLO]],FIND(" ",tbStoricoOrdini[[#This Row],[ARTICOLO]])-1))</f>
        <v>KLM</v>
      </c>
      <c r="J2996" t="str">
        <f>MID(tbStoricoOrdini[[#This Row],[ARTICOLO]],FIND(" ",tbStoricoOrdini[[#This Row],[ARTICOLO]])+1,4)</f>
        <v>3000</v>
      </c>
      <c r="K2996" t="str">
        <f>IFERROR(RIGHT(tbStoricoOrdini[[#This Row],[ARTICOLO]],LEN(tbStoricoOrdini[[#This Row],[ARTICOLO]])-FIND(" ",tbStoricoOrdini[[#This Row],[ARTICOLO]],FIND(" ",tbStoricoOrdini[[#This Row],[ARTICOLO]]) +1)),"")</f>
        <v>Plus</v>
      </c>
      <c r="L2996" s="3">
        <f>VLOOKUP(tbStoricoOrdini[[#This Row],[ARTICOLO]],tbArticoli[],2,FALSE)</f>
        <v>145</v>
      </c>
      <c r="M2996" s="22">
        <f>tbStoricoOrdini[[#This Row],[IMPORTO]]/tbStoricoOrdini[[#This Row],[PREZZO]]</f>
        <v>66.958620689655177</v>
      </c>
      <c r="N2996" t="s">
        <v>19</v>
      </c>
      <c r="O2996" s="8">
        <f>VLOOKUP(tbStoricoOrdini[[#This Row],[AGENTE]],tbAgenti[],2,FALSE)</f>
        <v>0.05</v>
      </c>
      <c r="P2996" s="2">
        <v>9709</v>
      </c>
      <c r="Q2996" s="2">
        <f>tbStoricoOrdini[[#This Row],[IMPORTO]]*tbStoricoOrdini[[#This Row],[% COMM.]]</f>
        <v>485.45000000000005</v>
      </c>
      <c r="R2996" s="2">
        <f>tbStoricoOrdini[[#This Row],[TOT. COMM.]]+tbStoricoOrdini[[#This Row],[IMPORTO]]</f>
        <v>10194.450000000001</v>
      </c>
    </row>
    <row r="2997" spans="1:18">
      <c r="A2997" s="1">
        <v>43922</v>
      </c>
      <c r="B2997" s="7">
        <f>MONTH(tbStoricoOrdini[[#This Row],[DATA]])</f>
        <v>4</v>
      </c>
      <c r="C2997" t="s">
        <v>3092</v>
      </c>
      <c r="D2997" t="str">
        <f>RIGHT(tbStoricoOrdini[[#This Row],[ORDINE]],4)</f>
        <v>2994</v>
      </c>
      <c r="E2997" t="s">
        <v>35</v>
      </c>
      <c r="F2997" t="str">
        <f>VLOOKUP(tbStoricoOrdini[[#This Row],[CLIENTE]],tbClienti[],3,FALSE)</f>
        <v>Veneto</v>
      </c>
      <c r="G2997" t="str">
        <f>VLOOKUP(tbStoricoOrdini[[#This Row],[CLIENTE]],tbClienti[],7,FALSE)</f>
        <v>CC</v>
      </c>
      <c r="H2997" t="s">
        <v>63</v>
      </c>
      <c r="I2997" t="str">
        <f>IF(LEFT(tbStoricoOrdini[[#This Row],[ARTICOLO]],3) = "COG","COG",LEFT(tbStoricoOrdini[[#This Row],[ARTICOLO]],FIND(" ",tbStoricoOrdini[[#This Row],[ARTICOLO]])-1))</f>
        <v>KLM</v>
      </c>
      <c r="J2997" t="str">
        <f>MID(tbStoricoOrdini[[#This Row],[ARTICOLO]],FIND(" ",tbStoricoOrdini[[#This Row],[ARTICOLO]])+1,4)</f>
        <v>3000</v>
      </c>
      <c r="K2997" t="str">
        <f>IFERROR(RIGHT(tbStoricoOrdini[[#This Row],[ARTICOLO]],LEN(tbStoricoOrdini[[#This Row],[ARTICOLO]])-FIND(" ",tbStoricoOrdini[[#This Row],[ARTICOLO]],FIND(" ",tbStoricoOrdini[[#This Row],[ARTICOLO]]) +1)),"")</f>
        <v>Plus</v>
      </c>
      <c r="L2997" s="3">
        <f>VLOOKUP(tbStoricoOrdini[[#This Row],[ARTICOLO]],tbArticoli[],2,FALSE)</f>
        <v>145</v>
      </c>
      <c r="M2997" s="22">
        <f>tbStoricoOrdini[[#This Row],[IMPORTO]]/tbStoricoOrdini[[#This Row],[PREZZO]]</f>
        <v>372.3586206896552</v>
      </c>
      <c r="N2997" t="s">
        <v>15</v>
      </c>
      <c r="O2997" s="8">
        <f>VLOOKUP(tbStoricoOrdini[[#This Row],[AGENTE]],tbAgenti[],2,FALSE)</f>
        <v>0.08</v>
      </c>
      <c r="P2997" s="2">
        <v>53992</v>
      </c>
      <c r="Q2997" s="2">
        <f>tbStoricoOrdini[[#This Row],[IMPORTO]]*tbStoricoOrdini[[#This Row],[% COMM.]]</f>
        <v>4319.3599999999997</v>
      </c>
      <c r="R2997" s="2">
        <f>tbStoricoOrdini[[#This Row],[TOT. COMM.]]+tbStoricoOrdini[[#This Row],[IMPORTO]]</f>
        <v>58311.360000000001</v>
      </c>
    </row>
    <row r="2998" spans="1:18">
      <c r="A2998" s="1">
        <v>43922</v>
      </c>
      <c r="B2998" s="7">
        <f>MONTH(tbStoricoOrdini[[#This Row],[DATA]])</f>
        <v>4</v>
      </c>
      <c r="C2998" t="s">
        <v>3093</v>
      </c>
      <c r="D2998" t="str">
        <f>RIGHT(tbStoricoOrdini[[#This Row],[ORDINE]],4)</f>
        <v>2995</v>
      </c>
      <c r="E2998" t="s">
        <v>35</v>
      </c>
      <c r="F2998" t="str">
        <f>VLOOKUP(tbStoricoOrdini[[#This Row],[CLIENTE]],tbClienti[],3,FALSE)</f>
        <v>Veneto</v>
      </c>
      <c r="G2998" t="str">
        <f>VLOOKUP(tbStoricoOrdini[[#This Row],[CLIENTE]],tbClienti[],7,FALSE)</f>
        <v>CC</v>
      </c>
      <c r="H2998" t="s">
        <v>63</v>
      </c>
      <c r="I2998" t="str">
        <f>IF(LEFT(tbStoricoOrdini[[#This Row],[ARTICOLO]],3) = "COG","COG",LEFT(tbStoricoOrdini[[#This Row],[ARTICOLO]],FIND(" ",tbStoricoOrdini[[#This Row],[ARTICOLO]])-1))</f>
        <v>KLM</v>
      </c>
      <c r="J2998" t="str">
        <f>MID(tbStoricoOrdini[[#This Row],[ARTICOLO]],FIND(" ",tbStoricoOrdini[[#This Row],[ARTICOLO]])+1,4)</f>
        <v>3000</v>
      </c>
      <c r="K2998" t="str">
        <f>IFERROR(RIGHT(tbStoricoOrdini[[#This Row],[ARTICOLO]],LEN(tbStoricoOrdini[[#This Row],[ARTICOLO]])-FIND(" ",tbStoricoOrdini[[#This Row],[ARTICOLO]],FIND(" ",tbStoricoOrdini[[#This Row],[ARTICOLO]]) +1)),"")</f>
        <v>Plus</v>
      </c>
      <c r="L2998" s="3">
        <f>VLOOKUP(tbStoricoOrdini[[#This Row],[ARTICOLO]],tbArticoli[],2,FALSE)</f>
        <v>145</v>
      </c>
      <c r="M2998" s="22">
        <f>tbStoricoOrdini[[#This Row],[IMPORTO]]/tbStoricoOrdini[[#This Row],[PREZZO]]</f>
        <v>101.26896551724138</v>
      </c>
      <c r="N2998" t="s">
        <v>7</v>
      </c>
      <c r="O2998" s="8">
        <f>VLOOKUP(tbStoricoOrdini[[#This Row],[AGENTE]],tbAgenti[],2,FALSE)</f>
        <v>0.03</v>
      </c>
      <c r="P2998" s="2">
        <v>14684</v>
      </c>
      <c r="Q2998" s="2">
        <f>tbStoricoOrdini[[#This Row],[IMPORTO]]*tbStoricoOrdini[[#This Row],[% COMM.]]</f>
        <v>440.52</v>
      </c>
      <c r="R2998" s="2">
        <f>tbStoricoOrdini[[#This Row],[TOT. COMM.]]+tbStoricoOrdini[[#This Row],[IMPORTO]]</f>
        <v>15124.52</v>
      </c>
    </row>
    <row r="2999" spans="1:18">
      <c r="A2999" s="1">
        <v>43922</v>
      </c>
      <c r="B2999" s="7">
        <f>MONTH(tbStoricoOrdini[[#This Row],[DATA]])</f>
        <v>4</v>
      </c>
      <c r="C2999" t="s">
        <v>3094</v>
      </c>
      <c r="D2999" t="str">
        <f>RIGHT(tbStoricoOrdini[[#This Row],[ORDINE]],4)</f>
        <v>2996</v>
      </c>
      <c r="E2999" t="s">
        <v>35</v>
      </c>
      <c r="F2999" t="str">
        <f>VLOOKUP(tbStoricoOrdini[[#This Row],[CLIENTE]],tbClienti[],3,FALSE)</f>
        <v>Veneto</v>
      </c>
      <c r="G2999" t="str">
        <f>VLOOKUP(tbStoricoOrdini[[#This Row],[CLIENTE]],tbClienti[],7,FALSE)</f>
        <v>CC</v>
      </c>
      <c r="H2999" t="s">
        <v>63</v>
      </c>
      <c r="I2999" t="str">
        <f>IF(LEFT(tbStoricoOrdini[[#This Row],[ARTICOLO]],3) = "COG","COG",LEFT(tbStoricoOrdini[[#This Row],[ARTICOLO]],FIND(" ",tbStoricoOrdini[[#This Row],[ARTICOLO]])-1))</f>
        <v>KLM</v>
      </c>
      <c r="J2999" t="str">
        <f>MID(tbStoricoOrdini[[#This Row],[ARTICOLO]],FIND(" ",tbStoricoOrdini[[#This Row],[ARTICOLO]])+1,4)</f>
        <v>3000</v>
      </c>
      <c r="K2999" t="str">
        <f>IFERROR(RIGHT(tbStoricoOrdini[[#This Row],[ARTICOLO]],LEN(tbStoricoOrdini[[#This Row],[ARTICOLO]])-FIND(" ",tbStoricoOrdini[[#This Row],[ARTICOLO]],FIND(" ",tbStoricoOrdini[[#This Row],[ARTICOLO]]) +1)),"")</f>
        <v>Plus</v>
      </c>
      <c r="L2999" s="3">
        <f>VLOOKUP(tbStoricoOrdini[[#This Row],[ARTICOLO]],tbArticoli[],2,FALSE)</f>
        <v>145</v>
      </c>
      <c r="M2999" s="22">
        <f>tbStoricoOrdini[[#This Row],[IMPORTO]]/tbStoricoOrdini[[#This Row],[PREZZO]]</f>
        <v>120.17241379310344</v>
      </c>
      <c r="N2999" t="s">
        <v>12</v>
      </c>
      <c r="O2999" s="8">
        <f>VLOOKUP(tbStoricoOrdini[[#This Row],[AGENTE]],tbAgenti[],2,FALSE)</f>
        <v>0.05</v>
      </c>
      <c r="P2999" s="2">
        <v>17425</v>
      </c>
      <c r="Q2999" s="2">
        <f>tbStoricoOrdini[[#This Row],[IMPORTO]]*tbStoricoOrdini[[#This Row],[% COMM.]]</f>
        <v>871.25</v>
      </c>
      <c r="R2999" s="2">
        <f>tbStoricoOrdini[[#This Row],[TOT. COMM.]]+tbStoricoOrdini[[#This Row],[IMPORTO]]</f>
        <v>18296.25</v>
      </c>
    </row>
    <row r="3000" spans="1:18">
      <c r="A3000" s="1">
        <v>43922</v>
      </c>
      <c r="B3000" s="7">
        <f>MONTH(tbStoricoOrdini[[#This Row],[DATA]])</f>
        <v>4</v>
      </c>
      <c r="C3000" t="s">
        <v>3095</v>
      </c>
      <c r="D3000" t="str">
        <f>RIGHT(tbStoricoOrdini[[#This Row],[ORDINE]],4)</f>
        <v>2997</v>
      </c>
      <c r="E3000" t="s">
        <v>35</v>
      </c>
      <c r="F3000" t="str">
        <f>VLOOKUP(tbStoricoOrdini[[#This Row],[CLIENTE]],tbClienti[],3,FALSE)</f>
        <v>Veneto</v>
      </c>
      <c r="G3000" t="str">
        <f>VLOOKUP(tbStoricoOrdini[[#This Row],[CLIENTE]],tbClienti[],7,FALSE)</f>
        <v>CC</v>
      </c>
      <c r="H3000" t="s">
        <v>63</v>
      </c>
      <c r="I3000" t="str">
        <f>IF(LEFT(tbStoricoOrdini[[#This Row],[ARTICOLO]],3) = "COG","COG",LEFT(tbStoricoOrdini[[#This Row],[ARTICOLO]],FIND(" ",tbStoricoOrdini[[#This Row],[ARTICOLO]])-1))</f>
        <v>KLM</v>
      </c>
      <c r="J3000" t="str">
        <f>MID(tbStoricoOrdini[[#This Row],[ARTICOLO]],FIND(" ",tbStoricoOrdini[[#This Row],[ARTICOLO]])+1,4)</f>
        <v>3000</v>
      </c>
      <c r="K3000" t="str">
        <f>IFERROR(RIGHT(tbStoricoOrdini[[#This Row],[ARTICOLO]],LEN(tbStoricoOrdini[[#This Row],[ARTICOLO]])-FIND(" ",tbStoricoOrdini[[#This Row],[ARTICOLO]],FIND(" ",tbStoricoOrdini[[#This Row],[ARTICOLO]]) +1)),"")</f>
        <v>Plus</v>
      </c>
      <c r="L3000" s="3">
        <f>VLOOKUP(tbStoricoOrdini[[#This Row],[ARTICOLO]],tbArticoli[],2,FALSE)</f>
        <v>145</v>
      </c>
      <c r="M3000" s="22">
        <f>tbStoricoOrdini[[#This Row],[IMPORTO]]/tbStoricoOrdini[[#This Row],[PREZZO]]</f>
        <v>26.8</v>
      </c>
      <c r="N3000" t="s">
        <v>6</v>
      </c>
      <c r="O3000" s="8">
        <f>VLOOKUP(tbStoricoOrdini[[#This Row],[AGENTE]],tbAgenti[],2,FALSE)</f>
        <v>7.4999999999999997E-2</v>
      </c>
      <c r="P3000" s="2">
        <v>3886</v>
      </c>
      <c r="Q3000" s="2">
        <f>tbStoricoOrdini[[#This Row],[IMPORTO]]*tbStoricoOrdini[[#This Row],[% COMM.]]</f>
        <v>291.45</v>
      </c>
      <c r="R3000" s="2">
        <f>tbStoricoOrdini[[#This Row],[TOT. COMM.]]+tbStoricoOrdini[[#This Row],[IMPORTO]]</f>
        <v>4177.45</v>
      </c>
    </row>
    <row r="3001" spans="1:18">
      <c r="A3001" s="1">
        <v>43922</v>
      </c>
      <c r="B3001" s="7">
        <f>MONTH(tbStoricoOrdini[[#This Row],[DATA]])</f>
        <v>4</v>
      </c>
      <c r="C3001" t="s">
        <v>3096</v>
      </c>
      <c r="D3001" t="str">
        <f>RIGHT(tbStoricoOrdini[[#This Row],[ORDINE]],4)</f>
        <v>2998</v>
      </c>
      <c r="E3001" t="s">
        <v>35</v>
      </c>
      <c r="F3001" t="str">
        <f>VLOOKUP(tbStoricoOrdini[[#This Row],[CLIENTE]],tbClienti[],3,FALSE)</f>
        <v>Veneto</v>
      </c>
      <c r="G3001" t="str">
        <f>VLOOKUP(tbStoricoOrdini[[#This Row],[CLIENTE]],tbClienti[],7,FALSE)</f>
        <v>CC</v>
      </c>
      <c r="H3001" t="s">
        <v>63</v>
      </c>
      <c r="I3001" t="str">
        <f>IF(LEFT(tbStoricoOrdini[[#This Row],[ARTICOLO]],3) = "COG","COG",LEFT(tbStoricoOrdini[[#This Row],[ARTICOLO]],FIND(" ",tbStoricoOrdini[[#This Row],[ARTICOLO]])-1))</f>
        <v>KLM</v>
      </c>
      <c r="J3001" t="str">
        <f>MID(tbStoricoOrdini[[#This Row],[ARTICOLO]],FIND(" ",tbStoricoOrdini[[#This Row],[ARTICOLO]])+1,4)</f>
        <v>3000</v>
      </c>
      <c r="K3001" t="str">
        <f>IFERROR(RIGHT(tbStoricoOrdini[[#This Row],[ARTICOLO]],LEN(tbStoricoOrdini[[#This Row],[ARTICOLO]])-FIND(" ",tbStoricoOrdini[[#This Row],[ARTICOLO]],FIND(" ",tbStoricoOrdini[[#This Row],[ARTICOLO]]) +1)),"")</f>
        <v>Plus</v>
      </c>
      <c r="L3001" s="3">
        <f>VLOOKUP(tbStoricoOrdini[[#This Row],[ARTICOLO]],tbArticoli[],2,FALSE)</f>
        <v>145</v>
      </c>
      <c r="M3001" s="22">
        <f>tbStoricoOrdini[[#This Row],[IMPORTO]]/tbStoricoOrdini[[#This Row],[PREZZO]]</f>
        <v>140.57241379310344</v>
      </c>
      <c r="N3001" t="s">
        <v>9</v>
      </c>
      <c r="O3001" s="8">
        <f>VLOOKUP(tbStoricoOrdini[[#This Row],[AGENTE]],tbAgenti[],2,FALSE)</f>
        <v>0.05</v>
      </c>
      <c r="P3001" s="2">
        <v>20383</v>
      </c>
      <c r="Q3001" s="2">
        <f>tbStoricoOrdini[[#This Row],[IMPORTO]]*tbStoricoOrdini[[#This Row],[% COMM.]]</f>
        <v>1019.1500000000001</v>
      </c>
      <c r="R3001" s="2">
        <f>tbStoricoOrdini[[#This Row],[TOT. COMM.]]+tbStoricoOrdini[[#This Row],[IMPORTO]]</f>
        <v>21402.15</v>
      </c>
    </row>
    <row r="3002" spans="1:18">
      <c r="A3002" s="1">
        <v>43922</v>
      </c>
      <c r="B3002" s="7">
        <f>MONTH(tbStoricoOrdini[[#This Row],[DATA]])</f>
        <v>4</v>
      </c>
      <c r="C3002" t="s">
        <v>3097</v>
      </c>
      <c r="D3002" t="str">
        <f>RIGHT(tbStoricoOrdini[[#This Row],[ORDINE]],4)</f>
        <v>2999</v>
      </c>
      <c r="E3002" t="s">
        <v>35</v>
      </c>
      <c r="F3002" t="str">
        <f>VLOOKUP(tbStoricoOrdini[[#This Row],[CLIENTE]],tbClienti[],3,FALSE)</f>
        <v>Veneto</v>
      </c>
      <c r="G3002" t="str">
        <f>VLOOKUP(tbStoricoOrdini[[#This Row],[CLIENTE]],tbClienti[],7,FALSE)</f>
        <v>CC</v>
      </c>
      <c r="H3002" t="s">
        <v>66</v>
      </c>
      <c r="I3002" t="str">
        <f>IF(LEFT(tbStoricoOrdini[[#This Row],[ARTICOLO]],3) = "COG","COG",LEFT(tbStoricoOrdini[[#This Row],[ARTICOLO]],FIND(" ",tbStoricoOrdini[[#This Row],[ARTICOLO]])-1))</f>
        <v>BAG</v>
      </c>
      <c r="J3002" t="str">
        <f>MID(tbStoricoOrdini[[#This Row],[ARTICOLO]],FIND(" ",tbStoricoOrdini[[#This Row],[ARTICOLO]])+1,4)</f>
        <v>2500</v>
      </c>
      <c r="K3002" t="str">
        <f>IFERROR(RIGHT(tbStoricoOrdini[[#This Row],[ARTICOLO]],LEN(tbStoricoOrdini[[#This Row],[ARTICOLO]])-FIND(" ",tbStoricoOrdini[[#This Row],[ARTICOLO]],FIND(" ",tbStoricoOrdini[[#This Row],[ARTICOLO]]) +1)),"")</f>
        <v>Plus</v>
      </c>
      <c r="L3002" s="3">
        <f>VLOOKUP(tbStoricoOrdini[[#This Row],[ARTICOLO]],tbArticoli[],2,FALSE)</f>
        <v>220</v>
      </c>
      <c r="M3002" s="22">
        <f>tbStoricoOrdini[[#This Row],[IMPORTO]]/tbStoricoOrdini[[#This Row],[PREZZO]]</f>
        <v>5.4545454545454543E-2</v>
      </c>
      <c r="N3002" t="s">
        <v>15</v>
      </c>
      <c r="O3002" s="8">
        <f>VLOOKUP(tbStoricoOrdini[[#This Row],[AGENTE]],tbAgenti[],2,FALSE)</f>
        <v>0.08</v>
      </c>
      <c r="P3002" s="2">
        <v>12</v>
      </c>
      <c r="Q3002" s="2">
        <f>tbStoricoOrdini[[#This Row],[IMPORTO]]*tbStoricoOrdini[[#This Row],[% COMM.]]</f>
        <v>0.96</v>
      </c>
      <c r="R3002" s="2">
        <f>tbStoricoOrdini[[#This Row],[TOT. COMM.]]+tbStoricoOrdini[[#This Row],[IMPORTO]]</f>
        <v>12.96</v>
      </c>
    </row>
    <row r="3003" spans="1:18">
      <c r="A3003" s="1">
        <v>43922</v>
      </c>
      <c r="B3003" s="7">
        <f>MONTH(tbStoricoOrdini[[#This Row],[DATA]])</f>
        <v>4</v>
      </c>
      <c r="C3003" t="s">
        <v>3098</v>
      </c>
      <c r="D3003" t="str">
        <f>RIGHT(tbStoricoOrdini[[#This Row],[ORDINE]],4)</f>
        <v>3000</v>
      </c>
      <c r="E3003" t="s">
        <v>35</v>
      </c>
      <c r="F3003" t="str">
        <f>VLOOKUP(tbStoricoOrdini[[#This Row],[CLIENTE]],tbClienti[],3,FALSE)</f>
        <v>Veneto</v>
      </c>
      <c r="G3003" t="str">
        <f>VLOOKUP(tbStoricoOrdini[[#This Row],[CLIENTE]],tbClienti[],7,FALSE)</f>
        <v>CC</v>
      </c>
      <c r="H3003" t="s">
        <v>66</v>
      </c>
      <c r="I3003" t="str">
        <f>IF(LEFT(tbStoricoOrdini[[#This Row],[ARTICOLO]],3) = "COG","COG",LEFT(tbStoricoOrdini[[#This Row],[ARTICOLO]],FIND(" ",tbStoricoOrdini[[#This Row],[ARTICOLO]])-1))</f>
        <v>BAG</v>
      </c>
      <c r="J3003" t="str">
        <f>MID(tbStoricoOrdini[[#This Row],[ARTICOLO]],FIND(" ",tbStoricoOrdini[[#This Row],[ARTICOLO]])+1,4)</f>
        <v>2500</v>
      </c>
      <c r="K3003" t="str">
        <f>IFERROR(RIGHT(tbStoricoOrdini[[#This Row],[ARTICOLO]],LEN(tbStoricoOrdini[[#This Row],[ARTICOLO]])-FIND(" ",tbStoricoOrdini[[#This Row],[ARTICOLO]],FIND(" ",tbStoricoOrdini[[#This Row],[ARTICOLO]]) +1)),"")</f>
        <v>Plus</v>
      </c>
      <c r="L3003" s="3">
        <f>VLOOKUP(tbStoricoOrdini[[#This Row],[ARTICOLO]],tbArticoli[],2,FALSE)</f>
        <v>220</v>
      </c>
      <c r="M3003" s="22">
        <f>tbStoricoOrdini[[#This Row],[IMPORTO]]/tbStoricoOrdini[[#This Row],[PREZZO]]</f>
        <v>2.2727272727272728E-2</v>
      </c>
      <c r="N3003" t="s">
        <v>7</v>
      </c>
      <c r="O3003" s="8">
        <f>VLOOKUP(tbStoricoOrdini[[#This Row],[AGENTE]],tbAgenti[],2,FALSE)</f>
        <v>0.03</v>
      </c>
      <c r="P3003" s="2">
        <v>5</v>
      </c>
      <c r="Q3003" s="2">
        <f>tbStoricoOrdini[[#This Row],[IMPORTO]]*tbStoricoOrdini[[#This Row],[% COMM.]]</f>
        <v>0.15</v>
      </c>
      <c r="R3003" s="2">
        <f>tbStoricoOrdini[[#This Row],[TOT. COMM.]]+tbStoricoOrdini[[#This Row],[IMPORTO]]</f>
        <v>5.15</v>
      </c>
    </row>
    <row r="3004" spans="1:18">
      <c r="A3004" s="1">
        <v>43922</v>
      </c>
      <c r="B3004" s="7">
        <f>MONTH(tbStoricoOrdini[[#This Row],[DATA]])</f>
        <v>4</v>
      </c>
      <c r="C3004" t="s">
        <v>3099</v>
      </c>
      <c r="D3004" t="str">
        <f>RIGHT(tbStoricoOrdini[[#This Row],[ORDINE]],4)</f>
        <v>3001</v>
      </c>
      <c r="E3004" t="s">
        <v>35</v>
      </c>
      <c r="F3004" t="str">
        <f>VLOOKUP(tbStoricoOrdini[[#This Row],[CLIENTE]],tbClienti[],3,FALSE)</f>
        <v>Veneto</v>
      </c>
      <c r="G3004" t="str">
        <f>VLOOKUP(tbStoricoOrdini[[#This Row],[CLIENTE]],tbClienti[],7,FALSE)</f>
        <v>CC</v>
      </c>
      <c r="H3004" t="s">
        <v>66</v>
      </c>
      <c r="I3004" t="str">
        <f>IF(LEFT(tbStoricoOrdini[[#This Row],[ARTICOLO]],3) = "COG","COG",LEFT(tbStoricoOrdini[[#This Row],[ARTICOLO]],FIND(" ",tbStoricoOrdini[[#This Row],[ARTICOLO]])-1))</f>
        <v>BAG</v>
      </c>
      <c r="J3004" t="str">
        <f>MID(tbStoricoOrdini[[#This Row],[ARTICOLO]],FIND(" ",tbStoricoOrdini[[#This Row],[ARTICOLO]])+1,4)</f>
        <v>2500</v>
      </c>
      <c r="K3004" t="str">
        <f>IFERROR(RIGHT(tbStoricoOrdini[[#This Row],[ARTICOLO]],LEN(tbStoricoOrdini[[#This Row],[ARTICOLO]])-FIND(" ",tbStoricoOrdini[[#This Row],[ARTICOLO]],FIND(" ",tbStoricoOrdini[[#This Row],[ARTICOLO]]) +1)),"")</f>
        <v>Plus</v>
      </c>
      <c r="L3004" s="3">
        <f>VLOOKUP(tbStoricoOrdini[[#This Row],[ARTICOLO]],tbArticoli[],2,FALSE)</f>
        <v>220</v>
      </c>
      <c r="M3004" s="22">
        <f>tbStoricoOrdini[[#This Row],[IMPORTO]]/tbStoricoOrdini[[#This Row],[PREZZO]]</f>
        <v>0.1</v>
      </c>
      <c r="N3004" t="s">
        <v>12</v>
      </c>
      <c r="O3004" s="8">
        <f>VLOOKUP(tbStoricoOrdini[[#This Row],[AGENTE]],tbAgenti[],2,FALSE)</f>
        <v>0.05</v>
      </c>
      <c r="P3004" s="2">
        <v>22</v>
      </c>
      <c r="Q3004" s="2">
        <f>tbStoricoOrdini[[#This Row],[IMPORTO]]*tbStoricoOrdini[[#This Row],[% COMM.]]</f>
        <v>1.1000000000000001</v>
      </c>
      <c r="R3004" s="2">
        <f>tbStoricoOrdini[[#This Row],[TOT. COMM.]]+tbStoricoOrdini[[#This Row],[IMPORTO]]</f>
        <v>23.1</v>
      </c>
    </row>
    <row r="3005" spans="1:18">
      <c r="A3005" s="1">
        <v>43922</v>
      </c>
      <c r="B3005" s="7">
        <f>MONTH(tbStoricoOrdini[[#This Row],[DATA]])</f>
        <v>4</v>
      </c>
      <c r="C3005" t="s">
        <v>3100</v>
      </c>
      <c r="D3005" t="str">
        <f>RIGHT(tbStoricoOrdini[[#This Row],[ORDINE]],4)</f>
        <v>3002</v>
      </c>
      <c r="E3005" t="s">
        <v>35</v>
      </c>
      <c r="F3005" t="str">
        <f>VLOOKUP(tbStoricoOrdini[[#This Row],[CLIENTE]],tbClienti[],3,FALSE)</f>
        <v>Veneto</v>
      </c>
      <c r="G3005" t="str">
        <f>VLOOKUP(tbStoricoOrdini[[#This Row],[CLIENTE]],tbClienti[],7,FALSE)</f>
        <v>CC</v>
      </c>
      <c r="H3005" t="s">
        <v>67</v>
      </c>
      <c r="I3005" t="str">
        <f>IF(LEFT(tbStoricoOrdini[[#This Row],[ARTICOLO]],3) = "COG","COG",LEFT(tbStoricoOrdini[[#This Row],[ARTICOLO]],FIND(" ",tbStoricoOrdini[[#This Row],[ARTICOLO]])-1))</f>
        <v>BAG</v>
      </c>
      <c r="J3005" t="str">
        <f>MID(tbStoricoOrdini[[#This Row],[ARTICOLO]],FIND(" ",tbStoricoOrdini[[#This Row],[ARTICOLO]])+1,4)</f>
        <v>2500</v>
      </c>
      <c r="K3005" t="str">
        <f>IFERROR(RIGHT(tbStoricoOrdini[[#This Row],[ARTICOLO]],LEN(tbStoricoOrdini[[#This Row],[ARTICOLO]])-FIND(" ",tbStoricoOrdini[[#This Row],[ARTICOLO]],FIND(" ",tbStoricoOrdini[[#This Row],[ARTICOLO]]) +1)),"")</f>
        <v>Medium</v>
      </c>
      <c r="L3005" s="3">
        <f>VLOOKUP(tbStoricoOrdini[[#This Row],[ARTICOLO]],tbArticoli[],2,FALSE)</f>
        <v>210</v>
      </c>
      <c r="M3005" s="22">
        <f>tbStoricoOrdini[[#This Row],[IMPORTO]]/tbStoricoOrdini[[#This Row],[PREZZO]]</f>
        <v>3.4</v>
      </c>
      <c r="N3005" t="s">
        <v>6</v>
      </c>
      <c r="O3005" s="8">
        <f>VLOOKUP(tbStoricoOrdini[[#This Row],[AGENTE]],tbAgenti[],2,FALSE)</f>
        <v>7.4999999999999997E-2</v>
      </c>
      <c r="P3005" s="2">
        <v>714</v>
      </c>
      <c r="Q3005" s="2">
        <f>tbStoricoOrdini[[#This Row],[IMPORTO]]*tbStoricoOrdini[[#This Row],[% COMM.]]</f>
        <v>53.55</v>
      </c>
      <c r="R3005" s="2">
        <f>tbStoricoOrdini[[#This Row],[TOT. COMM.]]+tbStoricoOrdini[[#This Row],[IMPORTO]]</f>
        <v>767.55</v>
      </c>
    </row>
    <row r="3006" spans="1:18">
      <c r="A3006" s="1">
        <v>43922</v>
      </c>
      <c r="B3006" s="7">
        <f>MONTH(tbStoricoOrdini[[#This Row],[DATA]])</f>
        <v>4</v>
      </c>
      <c r="C3006" t="s">
        <v>3101</v>
      </c>
      <c r="D3006" t="str">
        <f>RIGHT(tbStoricoOrdini[[#This Row],[ORDINE]],4)</f>
        <v>3003</v>
      </c>
      <c r="E3006" t="s">
        <v>35</v>
      </c>
      <c r="F3006" t="str">
        <f>VLOOKUP(tbStoricoOrdini[[#This Row],[CLIENTE]],tbClienti[],3,FALSE)</f>
        <v>Veneto</v>
      </c>
      <c r="G3006" t="str">
        <f>VLOOKUP(tbStoricoOrdini[[#This Row],[CLIENTE]],tbClienti[],7,FALSE)</f>
        <v>CC</v>
      </c>
      <c r="H3006" t="s">
        <v>68</v>
      </c>
      <c r="I3006" t="str">
        <f>IF(LEFT(tbStoricoOrdini[[#This Row],[ARTICOLO]],3) = "COG","COG",LEFT(tbStoricoOrdini[[#This Row],[ARTICOLO]],FIND(" ",tbStoricoOrdini[[#This Row],[ARTICOLO]])-1))</f>
        <v>BAG</v>
      </c>
      <c r="J3006" t="str">
        <f>MID(tbStoricoOrdini[[#This Row],[ARTICOLO]],FIND(" ",tbStoricoOrdini[[#This Row],[ARTICOLO]])+1,4)</f>
        <v>5000</v>
      </c>
      <c r="K3006" t="str">
        <f>IFERROR(RIGHT(tbStoricoOrdini[[#This Row],[ARTICOLO]],LEN(tbStoricoOrdini[[#This Row],[ARTICOLO]])-FIND(" ",tbStoricoOrdini[[#This Row],[ARTICOLO]],FIND(" ",tbStoricoOrdini[[#This Row],[ARTICOLO]]) +1)),"")</f>
        <v/>
      </c>
      <c r="L3006" s="3">
        <f>VLOOKUP(tbStoricoOrdini[[#This Row],[ARTICOLO]],tbArticoli[],2,FALSE)</f>
        <v>250</v>
      </c>
      <c r="M3006" s="22">
        <f>tbStoricoOrdini[[#This Row],[IMPORTO]]/tbStoricoOrdini[[#This Row],[PREZZO]]</f>
        <v>3.448</v>
      </c>
      <c r="N3006" t="s">
        <v>7</v>
      </c>
      <c r="O3006" s="8">
        <f>VLOOKUP(tbStoricoOrdini[[#This Row],[AGENTE]],tbAgenti[],2,FALSE)</f>
        <v>0.03</v>
      </c>
      <c r="P3006" s="2">
        <v>862</v>
      </c>
      <c r="Q3006" s="2">
        <f>tbStoricoOrdini[[#This Row],[IMPORTO]]*tbStoricoOrdini[[#This Row],[% COMM.]]</f>
        <v>25.86</v>
      </c>
      <c r="R3006" s="2">
        <f>tbStoricoOrdini[[#This Row],[TOT. COMM.]]+tbStoricoOrdini[[#This Row],[IMPORTO]]</f>
        <v>887.86</v>
      </c>
    </row>
    <row r="3007" spans="1:18">
      <c r="A3007" s="1">
        <v>43922</v>
      </c>
      <c r="B3007" s="7">
        <f>MONTH(tbStoricoOrdini[[#This Row],[DATA]])</f>
        <v>4</v>
      </c>
      <c r="C3007" t="s">
        <v>3102</v>
      </c>
      <c r="D3007" t="str">
        <f>RIGHT(tbStoricoOrdini[[#This Row],[ORDINE]],4)</f>
        <v>3004</v>
      </c>
      <c r="E3007" t="s">
        <v>35</v>
      </c>
      <c r="F3007" t="str">
        <f>VLOOKUP(tbStoricoOrdini[[#This Row],[CLIENTE]],tbClienti[],3,FALSE)</f>
        <v>Veneto</v>
      </c>
      <c r="G3007" t="str">
        <f>VLOOKUP(tbStoricoOrdini[[#This Row],[CLIENTE]],tbClienti[],7,FALSE)</f>
        <v>CC</v>
      </c>
      <c r="H3007" t="s">
        <v>68</v>
      </c>
      <c r="I3007" t="str">
        <f>IF(LEFT(tbStoricoOrdini[[#This Row],[ARTICOLO]],3) = "COG","COG",LEFT(tbStoricoOrdini[[#This Row],[ARTICOLO]],FIND(" ",tbStoricoOrdini[[#This Row],[ARTICOLO]])-1))</f>
        <v>BAG</v>
      </c>
      <c r="J3007" t="str">
        <f>MID(tbStoricoOrdini[[#This Row],[ARTICOLO]],FIND(" ",tbStoricoOrdini[[#This Row],[ARTICOLO]])+1,4)</f>
        <v>5000</v>
      </c>
      <c r="K3007" t="str">
        <f>IFERROR(RIGHT(tbStoricoOrdini[[#This Row],[ARTICOLO]],LEN(tbStoricoOrdini[[#This Row],[ARTICOLO]])-FIND(" ",tbStoricoOrdini[[#This Row],[ARTICOLO]],FIND(" ",tbStoricoOrdini[[#This Row],[ARTICOLO]]) +1)),"")</f>
        <v/>
      </c>
      <c r="L3007" s="3">
        <f>VLOOKUP(tbStoricoOrdini[[#This Row],[ARTICOLO]],tbArticoli[],2,FALSE)</f>
        <v>250</v>
      </c>
      <c r="M3007" s="22">
        <f>tbStoricoOrdini[[#This Row],[IMPORTO]]/tbStoricoOrdini[[#This Row],[PREZZO]]</f>
        <v>0.82399999999999995</v>
      </c>
      <c r="N3007" t="s">
        <v>12</v>
      </c>
      <c r="O3007" s="8">
        <f>VLOOKUP(tbStoricoOrdini[[#This Row],[AGENTE]],tbAgenti[],2,FALSE)</f>
        <v>0.05</v>
      </c>
      <c r="P3007" s="2">
        <v>206</v>
      </c>
      <c r="Q3007" s="2">
        <f>tbStoricoOrdini[[#This Row],[IMPORTO]]*tbStoricoOrdini[[#This Row],[% COMM.]]</f>
        <v>10.3</v>
      </c>
      <c r="R3007" s="2">
        <f>tbStoricoOrdini[[#This Row],[TOT. COMM.]]+tbStoricoOrdini[[#This Row],[IMPORTO]]</f>
        <v>216.3</v>
      </c>
    </row>
    <row r="3008" spans="1:18">
      <c r="A3008" s="1">
        <v>43922</v>
      </c>
      <c r="B3008" s="7">
        <f>MONTH(tbStoricoOrdini[[#This Row],[DATA]])</f>
        <v>4</v>
      </c>
      <c r="C3008" t="s">
        <v>3103</v>
      </c>
      <c r="D3008" t="str">
        <f>RIGHT(tbStoricoOrdini[[#This Row],[ORDINE]],4)</f>
        <v>3005</v>
      </c>
      <c r="E3008" t="s">
        <v>35</v>
      </c>
      <c r="F3008" t="str">
        <f>VLOOKUP(tbStoricoOrdini[[#This Row],[CLIENTE]],tbClienti[],3,FALSE)</f>
        <v>Veneto</v>
      </c>
      <c r="G3008" t="str">
        <f>VLOOKUP(tbStoricoOrdini[[#This Row],[CLIENTE]],tbClienti[],7,FALSE)</f>
        <v>CC</v>
      </c>
      <c r="H3008" t="s">
        <v>75</v>
      </c>
      <c r="I3008" t="str">
        <f>IF(LEFT(tbStoricoOrdini[[#This Row],[ARTICOLO]],3) = "COG","COG",LEFT(tbStoricoOrdini[[#This Row],[ARTICOLO]],FIND(" ",tbStoricoOrdini[[#This Row],[ARTICOLO]])-1))</f>
        <v>AVRC</v>
      </c>
      <c r="J3008" t="str">
        <f>MID(tbStoricoOrdini[[#This Row],[ARTICOLO]],FIND(" ",tbStoricoOrdini[[#This Row],[ARTICOLO]])+1,4)</f>
        <v>1000</v>
      </c>
      <c r="K3008" t="str">
        <f>IFERROR(RIGHT(tbStoricoOrdini[[#This Row],[ARTICOLO]],LEN(tbStoricoOrdini[[#This Row],[ARTICOLO]])-FIND(" ",tbStoricoOrdini[[#This Row],[ARTICOLO]],FIND(" ",tbStoricoOrdini[[#This Row],[ARTICOLO]]) +1)),"")</f>
        <v>Silver</v>
      </c>
      <c r="L3008" s="3">
        <f>VLOOKUP(tbStoricoOrdini[[#This Row],[ARTICOLO]],tbArticoli[],2,FALSE)</f>
        <v>390</v>
      </c>
      <c r="M3008" s="22">
        <f>tbStoricoOrdini[[#This Row],[IMPORTO]]/tbStoricoOrdini[[#This Row],[PREZZO]]</f>
        <v>0.26666666666666666</v>
      </c>
      <c r="N3008" t="s">
        <v>9</v>
      </c>
      <c r="O3008" s="8">
        <f>VLOOKUP(tbStoricoOrdini[[#This Row],[AGENTE]],tbAgenti[],2,FALSE)</f>
        <v>0.05</v>
      </c>
      <c r="P3008" s="2">
        <v>104</v>
      </c>
      <c r="Q3008" s="2">
        <f>tbStoricoOrdini[[#This Row],[IMPORTO]]*tbStoricoOrdini[[#This Row],[% COMM.]]</f>
        <v>5.2</v>
      </c>
      <c r="R3008" s="2">
        <f>tbStoricoOrdini[[#This Row],[TOT. COMM.]]+tbStoricoOrdini[[#This Row],[IMPORTO]]</f>
        <v>109.2</v>
      </c>
    </row>
    <row r="3009" spans="1:18">
      <c r="A3009" s="1">
        <v>43922</v>
      </c>
      <c r="B3009" s="7">
        <f>MONTH(tbStoricoOrdini[[#This Row],[DATA]])</f>
        <v>4</v>
      </c>
      <c r="C3009" t="s">
        <v>3104</v>
      </c>
      <c r="D3009" t="str">
        <f>RIGHT(tbStoricoOrdini[[#This Row],[ORDINE]],4)</f>
        <v>3006</v>
      </c>
      <c r="E3009" t="s">
        <v>35</v>
      </c>
      <c r="F3009" t="str">
        <f>VLOOKUP(tbStoricoOrdini[[#This Row],[CLIENTE]],tbClienti[],3,FALSE)</f>
        <v>Veneto</v>
      </c>
      <c r="G3009" t="str">
        <f>VLOOKUP(tbStoricoOrdini[[#This Row],[CLIENTE]],tbClienti[],7,FALSE)</f>
        <v>CC</v>
      </c>
      <c r="H3009" t="s">
        <v>71</v>
      </c>
      <c r="I3009" t="str">
        <f>IF(LEFT(tbStoricoOrdini[[#This Row],[ARTICOLO]],3) = "COG","COG",LEFT(tbStoricoOrdini[[#This Row],[ARTICOLO]],FIND(" ",tbStoricoOrdini[[#This Row],[ARTICOLO]])-1))</f>
        <v>EB07</v>
      </c>
      <c r="J3009" t="str">
        <f>MID(tbStoricoOrdini[[#This Row],[ARTICOLO]],FIND(" ",tbStoricoOrdini[[#This Row],[ARTICOLO]])+1,4)</f>
        <v>5000</v>
      </c>
      <c r="K3009" t="str">
        <f>IFERROR(RIGHT(tbStoricoOrdini[[#This Row],[ARTICOLO]],LEN(tbStoricoOrdini[[#This Row],[ARTICOLO]])-FIND(" ",tbStoricoOrdini[[#This Row],[ARTICOLO]],FIND(" ",tbStoricoOrdini[[#This Row],[ARTICOLO]]) +1)),"")</f>
        <v/>
      </c>
      <c r="L3009" s="3">
        <f>VLOOKUP(tbStoricoOrdini[[#This Row],[ARTICOLO]],tbArticoli[],2,FALSE)</f>
        <v>140</v>
      </c>
      <c r="M3009" s="22">
        <f>tbStoricoOrdini[[#This Row],[IMPORTO]]/tbStoricoOrdini[[#This Row],[PREZZO]]</f>
        <v>0.19285714285714287</v>
      </c>
      <c r="N3009" t="s">
        <v>7</v>
      </c>
      <c r="O3009" s="8">
        <f>VLOOKUP(tbStoricoOrdini[[#This Row],[AGENTE]],tbAgenti[],2,FALSE)</f>
        <v>0.03</v>
      </c>
      <c r="P3009" s="2">
        <v>27</v>
      </c>
      <c r="Q3009" s="2">
        <f>tbStoricoOrdini[[#This Row],[IMPORTO]]*tbStoricoOrdini[[#This Row],[% COMM.]]</f>
        <v>0.80999999999999994</v>
      </c>
      <c r="R3009" s="2">
        <f>tbStoricoOrdini[[#This Row],[TOT. COMM.]]+tbStoricoOrdini[[#This Row],[IMPORTO]]</f>
        <v>27.81</v>
      </c>
    </row>
    <row r="3010" spans="1:18">
      <c r="A3010" s="1">
        <v>43922</v>
      </c>
      <c r="B3010" s="7">
        <f>MONTH(tbStoricoOrdini[[#This Row],[DATA]])</f>
        <v>4</v>
      </c>
      <c r="C3010" t="s">
        <v>3105</v>
      </c>
      <c r="D3010" t="str">
        <f>RIGHT(tbStoricoOrdini[[#This Row],[ORDINE]],4)</f>
        <v>3007</v>
      </c>
      <c r="E3010" t="s">
        <v>35</v>
      </c>
      <c r="F3010" t="str">
        <f>VLOOKUP(tbStoricoOrdini[[#This Row],[CLIENTE]],tbClienti[],3,FALSE)</f>
        <v>Veneto</v>
      </c>
      <c r="G3010" t="str">
        <f>VLOOKUP(tbStoricoOrdini[[#This Row],[CLIENTE]],tbClienti[],7,FALSE)</f>
        <v>CC</v>
      </c>
      <c r="H3010" t="s">
        <v>71</v>
      </c>
      <c r="I3010" t="str">
        <f>IF(LEFT(tbStoricoOrdini[[#This Row],[ARTICOLO]],3) = "COG","COG",LEFT(tbStoricoOrdini[[#This Row],[ARTICOLO]],FIND(" ",tbStoricoOrdini[[#This Row],[ARTICOLO]])-1))</f>
        <v>EB07</v>
      </c>
      <c r="J3010" t="str">
        <f>MID(tbStoricoOrdini[[#This Row],[ARTICOLO]],FIND(" ",tbStoricoOrdini[[#This Row],[ARTICOLO]])+1,4)</f>
        <v>5000</v>
      </c>
      <c r="K3010" t="str">
        <f>IFERROR(RIGHT(tbStoricoOrdini[[#This Row],[ARTICOLO]],LEN(tbStoricoOrdini[[#This Row],[ARTICOLO]])-FIND(" ",tbStoricoOrdini[[#This Row],[ARTICOLO]],FIND(" ",tbStoricoOrdini[[#This Row],[ARTICOLO]]) +1)),"")</f>
        <v/>
      </c>
      <c r="L3010" s="3">
        <f>VLOOKUP(tbStoricoOrdini[[#This Row],[ARTICOLO]],tbArticoli[],2,FALSE)</f>
        <v>140</v>
      </c>
      <c r="M3010" s="22">
        <f>tbStoricoOrdini[[#This Row],[IMPORTO]]/tbStoricoOrdini[[#This Row],[PREZZO]]</f>
        <v>4.2857142857142858E-2</v>
      </c>
      <c r="N3010" t="s">
        <v>12</v>
      </c>
      <c r="O3010" s="8">
        <f>VLOOKUP(tbStoricoOrdini[[#This Row],[AGENTE]],tbAgenti[],2,FALSE)</f>
        <v>0.05</v>
      </c>
      <c r="P3010" s="2">
        <v>6</v>
      </c>
      <c r="Q3010" s="2">
        <f>tbStoricoOrdini[[#This Row],[IMPORTO]]*tbStoricoOrdini[[#This Row],[% COMM.]]</f>
        <v>0.30000000000000004</v>
      </c>
      <c r="R3010" s="2">
        <f>tbStoricoOrdini[[#This Row],[TOT. COMM.]]+tbStoricoOrdini[[#This Row],[IMPORTO]]</f>
        <v>6.3</v>
      </c>
    </row>
    <row r="3011" spans="1:18">
      <c r="A3011" s="1">
        <v>43922</v>
      </c>
      <c r="B3011" s="7">
        <f>MONTH(tbStoricoOrdini[[#This Row],[DATA]])</f>
        <v>4</v>
      </c>
      <c r="C3011" t="s">
        <v>3106</v>
      </c>
      <c r="D3011" t="str">
        <f>RIGHT(tbStoricoOrdini[[#This Row],[ORDINE]],4)</f>
        <v>3008</v>
      </c>
      <c r="E3011" t="s">
        <v>35</v>
      </c>
      <c r="F3011" t="str">
        <f>VLOOKUP(tbStoricoOrdini[[#This Row],[CLIENTE]],tbClienti[],3,FALSE)</f>
        <v>Veneto</v>
      </c>
      <c r="G3011" t="str">
        <f>VLOOKUP(tbStoricoOrdini[[#This Row],[CLIENTE]],tbClienti[],7,FALSE)</f>
        <v>CC</v>
      </c>
      <c r="H3011" t="s">
        <v>71</v>
      </c>
      <c r="I3011" t="str">
        <f>IF(LEFT(tbStoricoOrdini[[#This Row],[ARTICOLO]],3) = "COG","COG",LEFT(tbStoricoOrdini[[#This Row],[ARTICOLO]],FIND(" ",tbStoricoOrdini[[#This Row],[ARTICOLO]])-1))</f>
        <v>EB07</v>
      </c>
      <c r="J3011" t="str">
        <f>MID(tbStoricoOrdini[[#This Row],[ARTICOLO]],FIND(" ",tbStoricoOrdini[[#This Row],[ARTICOLO]])+1,4)</f>
        <v>5000</v>
      </c>
      <c r="K3011" t="str">
        <f>IFERROR(RIGHT(tbStoricoOrdini[[#This Row],[ARTICOLO]],LEN(tbStoricoOrdini[[#This Row],[ARTICOLO]])-FIND(" ",tbStoricoOrdini[[#This Row],[ARTICOLO]],FIND(" ",tbStoricoOrdini[[#This Row],[ARTICOLO]]) +1)),"")</f>
        <v/>
      </c>
      <c r="L3011" s="3">
        <f>VLOOKUP(tbStoricoOrdini[[#This Row],[ARTICOLO]],tbArticoli[],2,FALSE)</f>
        <v>140</v>
      </c>
      <c r="M3011" s="22">
        <f>tbStoricoOrdini[[#This Row],[IMPORTO]]/tbStoricoOrdini[[#This Row],[PREZZO]]</f>
        <v>0.73571428571428577</v>
      </c>
      <c r="N3011" t="s">
        <v>6</v>
      </c>
      <c r="O3011" s="8">
        <f>VLOOKUP(tbStoricoOrdini[[#This Row],[AGENTE]],tbAgenti[],2,FALSE)</f>
        <v>7.4999999999999997E-2</v>
      </c>
      <c r="P3011" s="2">
        <v>103</v>
      </c>
      <c r="Q3011" s="2">
        <f>tbStoricoOrdini[[#This Row],[IMPORTO]]*tbStoricoOrdini[[#This Row],[% COMM.]]</f>
        <v>7.7249999999999996</v>
      </c>
      <c r="R3011" s="2">
        <f>tbStoricoOrdini[[#This Row],[TOT. COMM.]]+tbStoricoOrdini[[#This Row],[IMPORTO]]</f>
        <v>110.72499999999999</v>
      </c>
    </row>
    <row r="3012" spans="1:18">
      <c r="A3012" s="1">
        <v>43922</v>
      </c>
      <c r="B3012" s="7">
        <f>MONTH(tbStoricoOrdini[[#This Row],[DATA]])</f>
        <v>4</v>
      </c>
      <c r="C3012" t="s">
        <v>3107</v>
      </c>
      <c r="D3012" t="str">
        <f>RIGHT(tbStoricoOrdini[[#This Row],[ORDINE]],4)</f>
        <v>3009</v>
      </c>
      <c r="E3012" t="s">
        <v>35</v>
      </c>
      <c r="F3012" t="str">
        <f>VLOOKUP(tbStoricoOrdini[[#This Row],[CLIENTE]],tbClienti[],3,FALSE)</f>
        <v>Veneto</v>
      </c>
      <c r="G3012" t="str">
        <f>VLOOKUP(tbStoricoOrdini[[#This Row],[CLIENTE]],tbClienti[],7,FALSE)</f>
        <v>CC</v>
      </c>
      <c r="H3012" t="s">
        <v>71</v>
      </c>
      <c r="I3012" t="str">
        <f>IF(LEFT(tbStoricoOrdini[[#This Row],[ARTICOLO]],3) = "COG","COG",LEFT(tbStoricoOrdini[[#This Row],[ARTICOLO]],FIND(" ",tbStoricoOrdini[[#This Row],[ARTICOLO]])-1))</f>
        <v>EB07</v>
      </c>
      <c r="J3012" t="str">
        <f>MID(tbStoricoOrdini[[#This Row],[ARTICOLO]],FIND(" ",tbStoricoOrdini[[#This Row],[ARTICOLO]])+1,4)</f>
        <v>5000</v>
      </c>
      <c r="K3012" t="str">
        <f>IFERROR(RIGHT(tbStoricoOrdini[[#This Row],[ARTICOLO]],LEN(tbStoricoOrdini[[#This Row],[ARTICOLO]])-FIND(" ",tbStoricoOrdini[[#This Row],[ARTICOLO]],FIND(" ",tbStoricoOrdini[[#This Row],[ARTICOLO]]) +1)),"")</f>
        <v/>
      </c>
      <c r="L3012" s="3">
        <f>VLOOKUP(tbStoricoOrdini[[#This Row],[ARTICOLO]],tbArticoli[],2,FALSE)</f>
        <v>140</v>
      </c>
      <c r="M3012" s="22">
        <f>tbStoricoOrdini[[#This Row],[IMPORTO]]/tbStoricoOrdini[[#This Row],[PREZZO]]</f>
        <v>0.27857142857142858</v>
      </c>
      <c r="N3012" t="s">
        <v>9</v>
      </c>
      <c r="O3012" s="8">
        <f>VLOOKUP(tbStoricoOrdini[[#This Row],[AGENTE]],tbAgenti[],2,FALSE)</f>
        <v>0.05</v>
      </c>
      <c r="P3012" s="2">
        <v>39</v>
      </c>
      <c r="Q3012" s="2">
        <f>tbStoricoOrdini[[#This Row],[IMPORTO]]*tbStoricoOrdini[[#This Row],[% COMM.]]</f>
        <v>1.9500000000000002</v>
      </c>
      <c r="R3012" s="2">
        <f>tbStoricoOrdini[[#This Row],[TOT. COMM.]]+tbStoricoOrdini[[#This Row],[IMPORTO]]</f>
        <v>40.950000000000003</v>
      </c>
    </row>
    <row r="3013" spans="1:18">
      <c r="A3013" s="1">
        <v>43922</v>
      </c>
      <c r="B3013" s="7">
        <f>MONTH(tbStoricoOrdini[[#This Row],[DATA]])</f>
        <v>4</v>
      </c>
      <c r="C3013" t="s">
        <v>3108</v>
      </c>
      <c r="D3013" t="str">
        <f>RIGHT(tbStoricoOrdini[[#This Row],[ORDINE]],4)</f>
        <v>3010</v>
      </c>
      <c r="E3013" t="s">
        <v>35</v>
      </c>
      <c r="F3013" t="str">
        <f>VLOOKUP(tbStoricoOrdini[[#This Row],[CLIENTE]],tbClienti[],3,FALSE)</f>
        <v>Veneto</v>
      </c>
      <c r="G3013" t="str">
        <f>VLOOKUP(tbStoricoOrdini[[#This Row],[CLIENTE]],tbClienti[],7,FALSE)</f>
        <v>CC</v>
      </c>
      <c r="H3013" t="s">
        <v>76</v>
      </c>
      <c r="I3013" t="str">
        <f>IF(LEFT(tbStoricoOrdini[[#This Row],[ARTICOLO]],3) = "COG","COG",LEFT(tbStoricoOrdini[[#This Row],[ARTICOLO]],FIND(" ",tbStoricoOrdini[[#This Row],[ARTICOLO]])-1))</f>
        <v>COG</v>
      </c>
      <c r="J3013" t="str">
        <f>MID(tbStoricoOrdini[[#This Row],[ARTICOLO]],FIND(" ",tbStoricoOrdini[[#This Row],[ARTICOLO]])+1,4)</f>
        <v>1000</v>
      </c>
      <c r="K3013" t="str">
        <f>IFERROR(RIGHT(tbStoricoOrdini[[#This Row],[ARTICOLO]],LEN(tbStoricoOrdini[[#This Row],[ARTICOLO]])-FIND(" ",tbStoricoOrdini[[#This Row],[ARTICOLO]],FIND(" ",tbStoricoOrdini[[#This Row],[ARTICOLO]]) +1)),"")</f>
        <v/>
      </c>
      <c r="L3013" s="3">
        <f>VLOOKUP(tbStoricoOrdini[[#This Row],[ARTICOLO]],tbArticoli[],2,FALSE)</f>
        <v>150</v>
      </c>
      <c r="M3013" s="22">
        <f>tbStoricoOrdini[[#This Row],[IMPORTO]]/tbStoricoOrdini[[#This Row],[PREZZO]]</f>
        <v>6.7666666666666666</v>
      </c>
      <c r="N3013" t="s">
        <v>19</v>
      </c>
      <c r="O3013" s="8">
        <f>VLOOKUP(tbStoricoOrdini[[#This Row],[AGENTE]],tbAgenti[],2,FALSE)</f>
        <v>0.05</v>
      </c>
      <c r="P3013" s="2">
        <v>1015</v>
      </c>
      <c r="Q3013" s="2">
        <f>tbStoricoOrdini[[#This Row],[IMPORTO]]*tbStoricoOrdini[[#This Row],[% COMM.]]</f>
        <v>50.75</v>
      </c>
      <c r="R3013" s="2">
        <f>tbStoricoOrdini[[#This Row],[TOT. COMM.]]+tbStoricoOrdini[[#This Row],[IMPORTO]]</f>
        <v>1065.75</v>
      </c>
    </row>
    <row r="3014" spans="1:18">
      <c r="A3014" s="1">
        <v>43922</v>
      </c>
      <c r="B3014" s="7">
        <f>MONTH(tbStoricoOrdini[[#This Row],[DATA]])</f>
        <v>4</v>
      </c>
      <c r="C3014" t="s">
        <v>3109</v>
      </c>
      <c r="D3014" t="str">
        <f>RIGHT(tbStoricoOrdini[[#This Row],[ORDINE]],4)</f>
        <v>3011</v>
      </c>
      <c r="E3014" t="s">
        <v>35</v>
      </c>
      <c r="F3014" t="str">
        <f>VLOOKUP(tbStoricoOrdini[[#This Row],[CLIENTE]],tbClienti[],3,FALSE)</f>
        <v>Veneto</v>
      </c>
      <c r="G3014" t="str">
        <f>VLOOKUP(tbStoricoOrdini[[#This Row],[CLIENTE]],tbClienti[],7,FALSE)</f>
        <v>CC</v>
      </c>
      <c r="H3014" t="s">
        <v>76</v>
      </c>
      <c r="I3014" t="str">
        <f>IF(LEFT(tbStoricoOrdini[[#This Row],[ARTICOLO]],3) = "COG","COG",LEFT(tbStoricoOrdini[[#This Row],[ARTICOLO]],FIND(" ",tbStoricoOrdini[[#This Row],[ARTICOLO]])-1))</f>
        <v>COG</v>
      </c>
      <c r="J3014" t="str">
        <f>MID(tbStoricoOrdini[[#This Row],[ARTICOLO]],FIND(" ",tbStoricoOrdini[[#This Row],[ARTICOLO]])+1,4)</f>
        <v>1000</v>
      </c>
      <c r="K3014" t="str">
        <f>IFERROR(RIGHT(tbStoricoOrdini[[#This Row],[ARTICOLO]],LEN(tbStoricoOrdini[[#This Row],[ARTICOLO]])-FIND(" ",tbStoricoOrdini[[#This Row],[ARTICOLO]],FIND(" ",tbStoricoOrdini[[#This Row],[ARTICOLO]]) +1)),"")</f>
        <v/>
      </c>
      <c r="L3014" s="3">
        <f>VLOOKUP(tbStoricoOrdini[[#This Row],[ARTICOLO]],tbArticoli[],2,FALSE)</f>
        <v>150</v>
      </c>
      <c r="M3014" s="22">
        <f>tbStoricoOrdini[[#This Row],[IMPORTO]]/tbStoricoOrdini[[#This Row],[PREZZO]]</f>
        <v>6.2</v>
      </c>
      <c r="N3014" t="s">
        <v>15</v>
      </c>
      <c r="O3014" s="8">
        <f>VLOOKUP(tbStoricoOrdini[[#This Row],[AGENTE]],tbAgenti[],2,FALSE)</f>
        <v>0.08</v>
      </c>
      <c r="P3014" s="2">
        <v>930</v>
      </c>
      <c r="Q3014" s="2">
        <f>tbStoricoOrdini[[#This Row],[IMPORTO]]*tbStoricoOrdini[[#This Row],[% COMM.]]</f>
        <v>74.400000000000006</v>
      </c>
      <c r="R3014" s="2">
        <f>tbStoricoOrdini[[#This Row],[TOT. COMM.]]+tbStoricoOrdini[[#This Row],[IMPORTO]]</f>
        <v>1004.4</v>
      </c>
    </row>
    <row r="3015" spans="1:18">
      <c r="A3015" s="1">
        <v>43922</v>
      </c>
      <c r="B3015" s="7">
        <f>MONTH(tbStoricoOrdini[[#This Row],[DATA]])</f>
        <v>4</v>
      </c>
      <c r="C3015" t="s">
        <v>3110</v>
      </c>
      <c r="D3015" t="str">
        <f>RIGHT(tbStoricoOrdini[[#This Row],[ORDINE]],4)</f>
        <v>3012</v>
      </c>
      <c r="E3015" t="s">
        <v>35</v>
      </c>
      <c r="F3015" t="str">
        <f>VLOOKUP(tbStoricoOrdini[[#This Row],[CLIENTE]],tbClienti[],3,FALSE)</f>
        <v>Veneto</v>
      </c>
      <c r="G3015" t="str">
        <f>VLOOKUP(tbStoricoOrdini[[#This Row],[CLIENTE]],tbClienti[],7,FALSE)</f>
        <v>CC</v>
      </c>
      <c r="H3015" t="s">
        <v>72</v>
      </c>
      <c r="I3015" t="str">
        <f>IF(LEFT(tbStoricoOrdini[[#This Row],[ARTICOLO]],3) = "COG","COG",LEFT(tbStoricoOrdini[[#This Row],[ARTICOLO]],FIND(" ",tbStoricoOrdini[[#This Row],[ARTICOLO]])-1))</f>
        <v>EB06</v>
      </c>
      <c r="J3015" t="str">
        <f>MID(tbStoricoOrdini[[#This Row],[ARTICOLO]],FIND(" ",tbStoricoOrdini[[#This Row],[ARTICOLO]])+1,4)</f>
        <v>3000</v>
      </c>
      <c r="K3015" t="str">
        <f>IFERROR(RIGHT(tbStoricoOrdini[[#This Row],[ARTICOLO]],LEN(tbStoricoOrdini[[#This Row],[ARTICOLO]])-FIND(" ",tbStoricoOrdini[[#This Row],[ARTICOLO]],FIND(" ",tbStoricoOrdini[[#This Row],[ARTICOLO]]) +1)),"")</f>
        <v>Medium</v>
      </c>
      <c r="L3015" s="3">
        <f>VLOOKUP(tbStoricoOrdini[[#This Row],[ARTICOLO]],tbArticoli[],2,FALSE)</f>
        <v>120</v>
      </c>
      <c r="M3015" s="22">
        <f>tbStoricoOrdini[[#This Row],[IMPORTO]]/tbStoricoOrdini[[#This Row],[PREZZO]]</f>
        <v>0.1</v>
      </c>
      <c r="N3015" t="s">
        <v>19</v>
      </c>
      <c r="O3015" s="8">
        <f>VLOOKUP(tbStoricoOrdini[[#This Row],[AGENTE]],tbAgenti[],2,FALSE)</f>
        <v>0.05</v>
      </c>
      <c r="P3015" s="2">
        <v>12</v>
      </c>
      <c r="Q3015" s="2">
        <f>tbStoricoOrdini[[#This Row],[IMPORTO]]*tbStoricoOrdini[[#This Row],[% COMM.]]</f>
        <v>0.60000000000000009</v>
      </c>
      <c r="R3015" s="2">
        <f>tbStoricoOrdini[[#This Row],[TOT. COMM.]]+tbStoricoOrdini[[#This Row],[IMPORTO]]</f>
        <v>12.6</v>
      </c>
    </row>
    <row r="3016" spans="1:18">
      <c r="A3016" s="1">
        <v>43922</v>
      </c>
      <c r="B3016" s="7">
        <f>MONTH(tbStoricoOrdini[[#This Row],[DATA]])</f>
        <v>4</v>
      </c>
      <c r="C3016" t="s">
        <v>3111</v>
      </c>
      <c r="D3016" t="str">
        <f>RIGHT(tbStoricoOrdini[[#This Row],[ORDINE]],4)</f>
        <v>3013</v>
      </c>
      <c r="E3016" t="s">
        <v>35</v>
      </c>
      <c r="F3016" t="str">
        <f>VLOOKUP(tbStoricoOrdini[[#This Row],[CLIENTE]],tbClienti[],3,FALSE)</f>
        <v>Veneto</v>
      </c>
      <c r="G3016" t="str">
        <f>VLOOKUP(tbStoricoOrdini[[#This Row],[CLIENTE]],tbClienti[],7,FALSE)</f>
        <v>CC</v>
      </c>
      <c r="H3016" t="s">
        <v>72</v>
      </c>
      <c r="I3016" t="str">
        <f>IF(LEFT(tbStoricoOrdini[[#This Row],[ARTICOLO]],3) = "COG","COG",LEFT(tbStoricoOrdini[[#This Row],[ARTICOLO]],FIND(" ",tbStoricoOrdini[[#This Row],[ARTICOLO]])-1))</f>
        <v>EB06</v>
      </c>
      <c r="J3016" t="str">
        <f>MID(tbStoricoOrdini[[#This Row],[ARTICOLO]],FIND(" ",tbStoricoOrdini[[#This Row],[ARTICOLO]])+1,4)</f>
        <v>3000</v>
      </c>
      <c r="K3016" t="str">
        <f>IFERROR(RIGHT(tbStoricoOrdini[[#This Row],[ARTICOLO]],LEN(tbStoricoOrdini[[#This Row],[ARTICOLO]])-FIND(" ",tbStoricoOrdini[[#This Row],[ARTICOLO]],FIND(" ",tbStoricoOrdini[[#This Row],[ARTICOLO]]) +1)),"")</f>
        <v>Medium</v>
      </c>
      <c r="L3016" s="3">
        <f>VLOOKUP(tbStoricoOrdini[[#This Row],[ARTICOLO]],tbArticoli[],2,FALSE)</f>
        <v>120</v>
      </c>
      <c r="M3016" s="22">
        <f>tbStoricoOrdini[[#This Row],[IMPORTO]]/tbStoricoOrdini[[#This Row],[PREZZO]]</f>
        <v>37.299999999999997</v>
      </c>
      <c r="N3016" t="s">
        <v>15</v>
      </c>
      <c r="O3016" s="8">
        <f>VLOOKUP(tbStoricoOrdini[[#This Row],[AGENTE]],tbAgenti[],2,FALSE)</f>
        <v>0.08</v>
      </c>
      <c r="P3016" s="2">
        <v>4476</v>
      </c>
      <c r="Q3016" s="2">
        <f>tbStoricoOrdini[[#This Row],[IMPORTO]]*tbStoricoOrdini[[#This Row],[% COMM.]]</f>
        <v>358.08</v>
      </c>
      <c r="R3016" s="2">
        <f>tbStoricoOrdini[[#This Row],[TOT. COMM.]]+tbStoricoOrdini[[#This Row],[IMPORTO]]</f>
        <v>4834.08</v>
      </c>
    </row>
    <row r="3017" spans="1:18">
      <c r="A3017" s="1">
        <v>43922</v>
      </c>
      <c r="B3017" s="7">
        <f>MONTH(tbStoricoOrdini[[#This Row],[DATA]])</f>
        <v>4</v>
      </c>
      <c r="C3017" t="s">
        <v>3112</v>
      </c>
      <c r="D3017" t="str">
        <f>RIGHT(tbStoricoOrdini[[#This Row],[ORDINE]],4)</f>
        <v>3014</v>
      </c>
      <c r="E3017" t="s">
        <v>35</v>
      </c>
      <c r="F3017" t="str">
        <f>VLOOKUP(tbStoricoOrdini[[#This Row],[CLIENTE]],tbClienti[],3,FALSE)</f>
        <v>Veneto</v>
      </c>
      <c r="G3017" t="str">
        <f>VLOOKUP(tbStoricoOrdini[[#This Row],[CLIENTE]],tbClienti[],7,FALSE)</f>
        <v>CC</v>
      </c>
      <c r="H3017" t="s">
        <v>72</v>
      </c>
      <c r="I3017" t="str">
        <f>IF(LEFT(tbStoricoOrdini[[#This Row],[ARTICOLO]],3) = "COG","COG",LEFT(tbStoricoOrdini[[#This Row],[ARTICOLO]],FIND(" ",tbStoricoOrdini[[#This Row],[ARTICOLO]])-1))</f>
        <v>EB06</v>
      </c>
      <c r="J3017" t="str">
        <f>MID(tbStoricoOrdini[[#This Row],[ARTICOLO]],FIND(" ",tbStoricoOrdini[[#This Row],[ARTICOLO]])+1,4)</f>
        <v>3000</v>
      </c>
      <c r="K3017" t="str">
        <f>IFERROR(RIGHT(tbStoricoOrdini[[#This Row],[ARTICOLO]],LEN(tbStoricoOrdini[[#This Row],[ARTICOLO]])-FIND(" ",tbStoricoOrdini[[#This Row],[ARTICOLO]],FIND(" ",tbStoricoOrdini[[#This Row],[ARTICOLO]]) +1)),"")</f>
        <v>Medium</v>
      </c>
      <c r="L3017" s="3">
        <f>VLOOKUP(tbStoricoOrdini[[#This Row],[ARTICOLO]],tbArticoli[],2,FALSE)</f>
        <v>120</v>
      </c>
      <c r="M3017" s="22">
        <f>tbStoricoOrdini[[#This Row],[IMPORTO]]/tbStoricoOrdini[[#This Row],[PREZZO]]</f>
        <v>24.6</v>
      </c>
      <c r="N3017" t="s">
        <v>7</v>
      </c>
      <c r="O3017" s="8">
        <f>VLOOKUP(tbStoricoOrdini[[#This Row],[AGENTE]],tbAgenti[],2,FALSE)</f>
        <v>0.03</v>
      </c>
      <c r="P3017" s="2">
        <v>2952</v>
      </c>
      <c r="Q3017" s="2">
        <f>tbStoricoOrdini[[#This Row],[IMPORTO]]*tbStoricoOrdini[[#This Row],[% COMM.]]</f>
        <v>88.56</v>
      </c>
      <c r="R3017" s="2">
        <f>tbStoricoOrdini[[#This Row],[TOT. COMM.]]+tbStoricoOrdini[[#This Row],[IMPORTO]]</f>
        <v>3040.56</v>
      </c>
    </row>
    <row r="3018" spans="1:18">
      <c r="A3018" s="1">
        <v>43922</v>
      </c>
      <c r="B3018" s="7">
        <f>MONTH(tbStoricoOrdini[[#This Row],[DATA]])</f>
        <v>4</v>
      </c>
      <c r="C3018" t="s">
        <v>3113</v>
      </c>
      <c r="D3018" t="str">
        <f>RIGHT(tbStoricoOrdini[[#This Row],[ORDINE]],4)</f>
        <v>3015</v>
      </c>
      <c r="E3018" t="s">
        <v>35</v>
      </c>
      <c r="F3018" t="str">
        <f>VLOOKUP(tbStoricoOrdini[[#This Row],[CLIENTE]],tbClienti[],3,FALSE)</f>
        <v>Veneto</v>
      </c>
      <c r="G3018" t="str">
        <f>VLOOKUP(tbStoricoOrdini[[#This Row],[CLIENTE]],tbClienti[],7,FALSE)</f>
        <v>CC</v>
      </c>
      <c r="H3018" t="s">
        <v>72</v>
      </c>
      <c r="I3018" t="str">
        <f>IF(LEFT(tbStoricoOrdini[[#This Row],[ARTICOLO]],3) = "COG","COG",LEFT(tbStoricoOrdini[[#This Row],[ARTICOLO]],FIND(" ",tbStoricoOrdini[[#This Row],[ARTICOLO]])-1))</f>
        <v>EB06</v>
      </c>
      <c r="J3018" t="str">
        <f>MID(tbStoricoOrdini[[#This Row],[ARTICOLO]],FIND(" ",tbStoricoOrdini[[#This Row],[ARTICOLO]])+1,4)</f>
        <v>3000</v>
      </c>
      <c r="K3018" t="str">
        <f>IFERROR(RIGHT(tbStoricoOrdini[[#This Row],[ARTICOLO]],LEN(tbStoricoOrdini[[#This Row],[ARTICOLO]])-FIND(" ",tbStoricoOrdini[[#This Row],[ARTICOLO]],FIND(" ",tbStoricoOrdini[[#This Row],[ARTICOLO]]) +1)),"")</f>
        <v>Medium</v>
      </c>
      <c r="L3018" s="3">
        <f>VLOOKUP(tbStoricoOrdini[[#This Row],[ARTICOLO]],tbArticoli[],2,FALSE)</f>
        <v>120</v>
      </c>
      <c r="M3018" s="22">
        <f>tbStoricoOrdini[[#This Row],[IMPORTO]]/tbStoricoOrdini[[#This Row],[PREZZO]]</f>
        <v>1.7833333333333334</v>
      </c>
      <c r="N3018" t="s">
        <v>12</v>
      </c>
      <c r="O3018" s="8">
        <f>VLOOKUP(tbStoricoOrdini[[#This Row],[AGENTE]],tbAgenti[],2,FALSE)</f>
        <v>0.05</v>
      </c>
      <c r="P3018" s="2">
        <v>214</v>
      </c>
      <c r="Q3018" s="2">
        <f>tbStoricoOrdini[[#This Row],[IMPORTO]]*tbStoricoOrdini[[#This Row],[% COMM.]]</f>
        <v>10.700000000000001</v>
      </c>
      <c r="R3018" s="2">
        <f>tbStoricoOrdini[[#This Row],[TOT. COMM.]]+tbStoricoOrdini[[#This Row],[IMPORTO]]</f>
        <v>224.7</v>
      </c>
    </row>
    <row r="3019" spans="1:18">
      <c r="A3019" s="1">
        <v>43922</v>
      </c>
      <c r="B3019" s="7">
        <f>MONTH(tbStoricoOrdini[[#This Row],[DATA]])</f>
        <v>4</v>
      </c>
      <c r="C3019" t="s">
        <v>3114</v>
      </c>
      <c r="D3019" t="str">
        <f>RIGHT(tbStoricoOrdini[[#This Row],[ORDINE]],4)</f>
        <v>3016</v>
      </c>
      <c r="E3019" t="s">
        <v>35</v>
      </c>
      <c r="F3019" t="str">
        <f>VLOOKUP(tbStoricoOrdini[[#This Row],[CLIENTE]],tbClienti[],3,FALSE)</f>
        <v>Veneto</v>
      </c>
      <c r="G3019" t="str">
        <f>VLOOKUP(tbStoricoOrdini[[#This Row],[CLIENTE]],tbClienti[],7,FALSE)</f>
        <v>CC</v>
      </c>
      <c r="H3019" t="s">
        <v>72</v>
      </c>
      <c r="I3019" t="str">
        <f>IF(LEFT(tbStoricoOrdini[[#This Row],[ARTICOLO]],3) = "COG","COG",LEFT(tbStoricoOrdini[[#This Row],[ARTICOLO]],FIND(" ",tbStoricoOrdini[[#This Row],[ARTICOLO]])-1))</f>
        <v>EB06</v>
      </c>
      <c r="J3019" t="str">
        <f>MID(tbStoricoOrdini[[#This Row],[ARTICOLO]],FIND(" ",tbStoricoOrdini[[#This Row],[ARTICOLO]])+1,4)</f>
        <v>3000</v>
      </c>
      <c r="K3019" t="str">
        <f>IFERROR(RIGHT(tbStoricoOrdini[[#This Row],[ARTICOLO]],LEN(tbStoricoOrdini[[#This Row],[ARTICOLO]])-FIND(" ",tbStoricoOrdini[[#This Row],[ARTICOLO]],FIND(" ",tbStoricoOrdini[[#This Row],[ARTICOLO]]) +1)),"")</f>
        <v>Medium</v>
      </c>
      <c r="L3019" s="3">
        <f>VLOOKUP(tbStoricoOrdini[[#This Row],[ARTICOLO]],tbArticoli[],2,FALSE)</f>
        <v>120</v>
      </c>
      <c r="M3019" s="22">
        <f>tbStoricoOrdini[[#This Row],[IMPORTO]]/tbStoricoOrdini[[#This Row],[PREZZO]]</f>
        <v>20.933333333333334</v>
      </c>
      <c r="N3019" t="s">
        <v>6</v>
      </c>
      <c r="O3019" s="8">
        <f>VLOOKUP(tbStoricoOrdini[[#This Row],[AGENTE]],tbAgenti[],2,FALSE)</f>
        <v>7.4999999999999997E-2</v>
      </c>
      <c r="P3019" s="2">
        <v>2512</v>
      </c>
      <c r="Q3019" s="2">
        <f>tbStoricoOrdini[[#This Row],[IMPORTO]]*tbStoricoOrdini[[#This Row],[% COMM.]]</f>
        <v>188.4</v>
      </c>
      <c r="R3019" s="2">
        <f>tbStoricoOrdini[[#This Row],[TOT. COMM.]]+tbStoricoOrdini[[#This Row],[IMPORTO]]</f>
        <v>2700.4</v>
      </c>
    </row>
    <row r="3020" spans="1:18">
      <c r="A3020" s="1">
        <v>43922</v>
      </c>
      <c r="B3020" s="7">
        <f>MONTH(tbStoricoOrdini[[#This Row],[DATA]])</f>
        <v>4</v>
      </c>
      <c r="C3020" t="s">
        <v>3115</v>
      </c>
      <c r="D3020" t="str">
        <f>RIGHT(tbStoricoOrdini[[#This Row],[ORDINE]],4)</f>
        <v>3017</v>
      </c>
      <c r="E3020" t="s">
        <v>35</v>
      </c>
      <c r="F3020" t="str">
        <f>VLOOKUP(tbStoricoOrdini[[#This Row],[CLIENTE]],tbClienti[],3,FALSE)</f>
        <v>Veneto</v>
      </c>
      <c r="G3020" t="str">
        <f>VLOOKUP(tbStoricoOrdini[[#This Row],[CLIENTE]],tbClienti[],7,FALSE)</f>
        <v>CC</v>
      </c>
      <c r="H3020" t="s">
        <v>72</v>
      </c>
      <c r="I3020" t="str">
        <f>IF(LEFT(tbStoricoOrdini[[#This Row],[ARTICOLO]],3) = "COG","COG",LEFT(tbStoricoOrdini[[#This Row],[ARTICOLO]],FIND(" ",tbStoricoOrdini[[#This Row],[ARTICOLO]])-1))</f>
        <v>EB06</v>
      </c>
      <c r="J3020" t="str">
        <f>MID(tbStoricoOrdini[[#This Row],[ARTICOLO]],FIND(" ",tbStoricoOrdini[[#This Row],[ARTICOLO]])+1,4)</f>
        <v>3000</v>
      </c>
      <c r="K3020" t="str">
        <f>IFERROR(RIGHT(tbStoricoOrdini[[#This Row],[ARTICOLO]],LEN(tbStoricoOrdini[[#This Row],[ARTICOLO]])-FIND(" ",tbStoricoOrdini[[#This Row],[ARTICOLO]],FIND(" ",tbStoricoOrdini[[#This Row],[ARTICOLO]]) +1)),"")</f>
        <v>Medium</v>
      </c>
      <c r="L3020" s="3">
        <f>VLOOKUP(tbStoricoOrdini[[#This Row],[ARTICOLO]],tbArticoli[],2,FALSE)</f>
        <v>120</v>
      </c>
      <c r="M3020" s="22">
        <f>tbStoricoOrdini[[#This Row],[IMPORTO]]/tbStoricoOrdini[[#This Row],[PREZZO]]</f>
        <v>11.95</v>
      </c>
      <c r="N3020" t="s">
        <v>9</v>
      </c>
      <c r="O3020" s="8">
        <f>VLOOKUP(tbStoricoOrdini[[#This Row],[AGENTE]],tbAgenti[],2,FALSE)</f>
        <v>0.05</v>
      </c>
      <c r="P3020" s="2">
        <v>1434</v>
      </c>
      <c r="Q3020" s="2">
        <f>tbStoricoOrdini[[#This Row],[IMPORTO]]*tbStoricoOrdini[[#This Row],[% COMM.]]</f>
        <v>71.7</v>
      </c>
      <c r="R3020" s="2">
        <f>tbStoricoOrdini[[#This Row],[TOT. COMM.]]+tbStoricoOrdini[[#This Row],[IMPORTO]]</f>
        <v>1505.7</v>
      </c>
    </row>
    <row r="3021" spans="1:18">
      <c r="A3021" s="1">
        <v>43922</v>
      </c>
      <c r="B3021" s="7">
        <f>MONTH(tbStoricoOrdini[[#This Row],[DATA]])</f>
        <v>4</v>
      </c>
      <c r="C3021" t="s">
        <v>3116</v>
      </c>
      <c r="D3021" t="str">
        <f>RIGHT(tbStoricoOrdini[[#This Row],[ORDINE]],4)</f>
        <v>3018</v>
      </c>
      <c r="E3021" t="s">
        <v>35</v>
      </c>
      <c r="F3021" t="str">
        <f>VLOOKUP(tbStoricoOrdini[[#This Row],[CLIENTE]],tbClienti[],3,FALSE)</f>
        <v>Veneto</v>
      </c>
      <c r="G3021" t="str">
        <f>VLOOKUP(tbStoricoOrdini[[#This Row],[CLIENTE]],tbClienti[],7,FALSE)</f>
        <v>CC</v>
      </c>
      <c r="H3021" t="s">
        <v>73</v>
      </c>
      <c r="I3021" t="str">
        <f>IF(LEFT(tbStoricoOrdini[[#This Row],[ARTICOLO]],3) = "COG","COG",LEFT(tbStoricoOrdini[[#This Row],[ARTICOLO]],FIND(" ",tbStoricoOrdini[[#This Row],[ARTICOLO]])-1))</f>
        <v>EB06</v>
      </c>
      <c r="J3021" t="str">
        <f>MID(tbStoricoOrdini[[#This Row],[ARTICOLO]],FIND(" ",tbStoricoOrdini[[#This Row],[ARTICOLO]])+1,4)</f>
        <v>3000</v>
      </c>
      <c r="K3021" t="str">
        <f>IFERROR(RIGHT(tbStoricoOrdini[[#This Row],[ARTICOLO]],LEN(tbStoricoOrdini[[#This Row],[ARTICOLO]])-FIND(" ",tbStoricoOrdini[[#This Row],[ARTICOLO]],FIND(" ",tbStoricoOrdini[[#This Row],[ARTICOLO]]) +1)),"")</f>
        <v>Plus</v>
      </c>
      <c r="L3021" s="3">
        <f>VLOOKUP(tbStoricoOrdini[[#This Row],[ARTICOLO]],tbArticoli[],2,FALSE)</f>
        <v>130</v>
      </c>
      <c r="M3021" s="22">
        <f>tbStoricoOrdini[[#This Row],[IMPORTO]]/tbStoricoOrdini[[#This Row],[PREZZO]]</f>
        <v>3.546153846153846</v>
      </c>
      <c r="N3021" t="s">
        <v>15</v>
      </c>
      <c r="O3021" s="8">
        <f>VLOOKUP(tbStoricoOrdini[[#This Row],[AGENTE]],tbAgenti[],2,FALSE)</f>
        <v>0.08</v>
      </c>
      <c r="P3021" s="2">
        <v>461</v>
      </c>
      <c r="Q3021" s="2">
        <f>tbStoricoOrdini[[#This Row],[IMPORTO]]*tbStoricoOrdini[[#This Row],[% COMM.]]</f>
        <v>36.880000000000003</v>
      </c>
      <c r="R3021" s="2">
        <f>tbStoricoOrdini[[#This Row],[TOT. COMM.]]+tbStoricoOrdini[[#This Row],[IMPORTO]]</f>
        <v>497.88</v>
      </c>
    </row>
    <row r="3022" spans="1:18">
      <c r="A3022" s="1">
        <v>43922</v>
      </c>
      <c r="B3022" s="7">
        <f>MONTH(tbStoricoOrdini[[#This Row],[DATA]])</f>
        <v>4</v>
      </c>
      <c r="C3022" t="s">
        <v>3117</v>
      </c>
      <c r="D3022" t="str">
        <f>RIGHT(tbStoricoOrdini[[#This Row],[ORDINE]],4)</f>
        <v>3019</v>
      </c>
      <c r="E3022" t="s">
        <v>36</v>
      </c>
      <c r="F3022" t="str">
        <f>VLOOKUP(tbStoricoOrdini[[#This Row],[CLIENTE]],tbClienti[],3,FALSE)</f>
        <v>Lombardia</v>
      </c>
      <c r="G3022" t="str">
        <f>VLOOKUP(tbStoricoOrdini[[#This Row],[CLIENTE]],tbClienti[],7,FALSE)</f>
        <v>AC</v>
      </c>
      <c r="H3022" t="s">
        <v>77</v>
      </c>
      <c r="I3022" t="str">
        <f>IF(LEFT(tbStoricoOrdini[[#This Row],[ARTICOLO]],3) = "COG","COG",LEFT(tbStoricoOrdini[[#This Row],[ARTICOLO]],FIND(" ",tbStoricoOrdini[[#This Row],[ARTICOLO]])-1))</f>
        <v>COG</v>
      </c>
      <c r="J3022" t="str">
        <f>MID(tbStoricoOrdini[[#This Row],[ARTICOLO]],FIND(" ",tbStoricoOrdini[[#This Row],[ARTICOLO]])+1,4)</f>
        <v>2000</v>
      </c>
      <c r="K3022" t="str">
        <f>IFERROR(RIGHT(tbStoricoOrdini[[#This Row],[ARTICOLO]],LEN(tbStoricoOrdini[[#This Row],[ARTICOLO]])-FIND(" ",tbStoricoOrdini[[#This Row],[ARTICOLO]],FIND(" ",tbStoricoOrdini[[#This Row],[ARTICOLO]]) +1)),"")</f>
        <v>Medium</v>
      </c>
      <c r="L3022" s="3">
        <f>VLOOKUP(tbStoricoOrdini[[#This Row],[ARTICOLO]],tbArticoli[],2,FALSE)</f>
        <v>200</v>
      </c>
      <c r="M3022" s="22">
        <f>tbStoricoOrdini[[#This Row],[IMPORTO]]/tbStoricoOrdini[[#This Row],[PREZZO]]</f>
        <v>0.67</v>
      </c>
      <c r="N3022" t="s">
        <v>9</v>
      </c>
      <c r="O3022" s="8">
        <f>VLOOKUP(tbStoricoOrdini[[#This Row],[AGENTE]],tbAgenti[],2,FALSE)</f>
        <v>0.05</v>
      </c>
      <c r="P3022" s="2">
        <v>134</v>
      </c>
      <c r="Q3022" s="2">
        <f>tbStoricoOrdini[[#This Row],[IMPORTO]]*tbStoricoOrdini[[#This Row],[% COMM.]]</f>
        <v>6.7</v>
      </c>
      <c r="R3022" s="2">
        <f>tbStoricoOrdini[[#This Row],[TOT. COMM.]]+tbStoricoOrdini[[#This Row],[IMPORTO]]</f>
        <v>140.69999999999999</v>
      </c>
    </row>
    <row r="3023" spans="1:18">
      <c r="A3023" s="1">
        <v>43922</v>
      </c>
      <c r="B3023" s="7">
        <f>MONTH(tbStoricoOrdini[[#This Row],[DATA]])</f>
        <v>4</v>
      </c>
      <c r="C3023" t="s">
        <v>3118</v>
      </c>
      <c r="D3023" t="str">
        <f>RIGHT(tbStoricoOrdini[[#This Row],[ORDINE]],4)</f>
        <v>3020</v>
      </c>
      <c r="E3023" t="s">
        <v>36</v>
      </c>
      <c r="F3023" t="str">
        <f>VLOOKUP(tbStoricoOrdini[[#This Row],[CLIENTE]],tbClienti[],3,FALSE)</f>
        <v>Lombardia</v>
      </c>
      <c r="G3023" t="str">
        <f>VLOOKUP(tbStoricoOrdini[[#This Row],[CLIENTE]],tbClienti[],7,FALSE)</f>
        <v>AC</v>
      </c>
      <c r="H3023" t="s">
        <v>61</v>
      </c>
      <c r="I3023" t="str">
        <f>IF(LEFT(tbStoricoOrdini[[#This Row],[ARTICOLO]],3) = "COG","COG",LEFT(tbStoricoOrdini[[#This Row],[ARTICOLO]],FIND(" ",tbStoricoOrdini[[#This Row],[ARTICOLO]])-1))</f>
        <v>KLM</v>
      </c>
      <c r="J3023" t="str">
        <f>MID(tbStoricoOrdini[[#This Row],[ARTICOLO]],FIND(" ",tbStoricoOrdini[[#This Row],[ARTICOLO]])+1,4)</f>
        <v>5000</v>
      </c>
      <c r="K3023" t="str">
        <f>IFERROR(RIGHT(tbStoricoOrdini[[#This Row],[ARTICOLO]],LEN(tbStoricoOrdini[[#This Row],[ARTICOLO]])-FIND(" ",tbStoricoOrdini[[#This Row],[ARTICOLO]],FIND(" ",tbStoricoOrdini[[#This Row],[ARTICOLO]]) +1)),"")</f>
        <v>Medium</v>
      </c>
      <c r="L3023" s="3">
        <f>VLOOKUP(tbStoricoOrdini[[#This Row],[ARTICOLO]],tbArticoli[],2,FALSE)</f>
        <v>150</v>
      </c>
      <c r="M3023" s="22">
        <f>tbStoricoOrdini[[#This Row],[IMPORTO]]/tbStoricoOrdini[[#This Row],[PREZZO]]</f>
        <v>666.24666666666667</v>
      </c>
      <c r="N3023" t="s">
        <v>14</v>
      </c>
      <c r="O3023" s="8">
        <f>VLOOKUP(tbStoricoOrdini[[#This Row],[AGENTE]],tbAgenti[],2,FALSE)</f>
        <v>0.05</v>
      </c>
      <c r="P3023" s="2">
        <v>99937</v>
      </c>
      <c r="Q3023" s="2">
        <f>tbStoricoOrdini[[#This Row],[IMPORTO]]*tbStoricoOrdini[[#This Row],[% COMM.]]</f>
        <v>4996.8500000000004</v>
      </c>
      <c r="R3023" s="2">
        <f>tbStoricoOrdini[[#This Row],[TOT. COMM.]]+tbStoricoOrdini[[#This Row],[IMPORTO]]</f>
        <v>104933.85</v>
      </c>
    </row>
    <row r="3024" spans="1:18">
      <c r="A3024" s="1">
        <v>43922</v>
      </c>
      <c r="B3024" s="7">
        <f>MONTH(tbStoricoOrdini[[#This Row],[DATA]])</f>
        <v>4</v>
      </c>
      <c r="C3024" t="s">
        <v>3119</v>
      </c>
      <c r="D3024" t="str">
        <f>RIGHT(tbStoricoOrdini[[#This Row],[ORDINE]],4)</f>
        <v>3021</v>
      </c>
      <c r="E3024" t="s">
        <v>36</v>
      </c>
      <c r="F3024" t="str">
        <f>VLOOKUP(tbStoricoOrdini[[#This Row],[CLIENTE]],tbClienti[],3,FALSE)</f>
        <v>Lombardia</v>
      </c>
      <c r="G3024" t="str">
        <f>VLOOKUP(tbStoricoOrdini[[#This Row],[CLIENTE]],tbClienti[],7,FALSE)</f>
        <v>AC</v>
      </c>
      <c r="H3024" t="s">
        <v>61</v>
      </c>
      <c r="I3024" t="str">
        <f>IF(LEFT(tbStoricoOrdini[[#This Row],[ARTICOLO]],3) = "COG","COG",LEFT(tbStoricoOrdini[[#This Row],[ARTICOLO]],FIND(" ",tbStoricoOrdini[[#This Row],[ARTICOLO]])-1))</f>
        <v>KLM</v>
      </c>
      <c r="J3024" t="str">
        <f>MID(tbStoricoOrdini[[#This Row],[ARTICOLO]],FIND(" ",tbStoricoOrdini[[#This Row],[ARTICOLO]])+1,4)</f>
        <v>5000</v>
      </c>
      <c r="K3024" t="str">
        <f>IFERROR(RIGHT(tbStoricoOrdini[[#This Row],[ARTICOLO]],LEN(tbStoricoOrdini[[#This Row],[ARTICOLO]])-FIND(" ",tbStoricoOrdini[[#This Row],[ARTICOLO]],FIND(" ",tbStoricoOrdini[[#This Row],[ARTICOLO]]) +1)),"")</f>
        <v>Medium</v>
      </c>
      <c r="L3024" s="3">
        <f>VLOOKUP(tbStoricoOrdini[[#This Row],[ARTICOLO]],tbArticoli[],2,FALSE)</f>
        <v>150</v>
      </c>
      <c r="M3024" s="22">
        <f>tbStoricoOrdini[[#This Row],[IMPORTO]]/tbStoricoOrdini[[#This Row],[PREZZO]]</f>
        <v>243.82666666666665</v>
      </c>
      <c r="N3024" t="s">
        <v>6</v>
      </c>
      <c r="O3024" s="8">
        <f>VLOOKUP(tbStoricoOrdini[[#This Row],[AGENTE]],tbAgenti[],2,FALSE)</f>
        <v>7.4999999999999997E-2</v>
      </c>
      <c r="P3024" s="2">
        <v>36574</v>
      </c>
      <c r="Q3024" s="2">
        <f>tbStoricoOrdini[[#This Row],[IMPORTO]]*tbStoricoOrdini[[#This Row],[% COMM.]]</f>
        <v>2743.0499999999997</v>
      </c>
      <c r="R3024" s="2">
        <f>tbStoricoOrdini[[#This Row],[TOT. COMM.]]+tbStoricoOrdini[[#This Row],[IMPORTO]]</f>
        <v>39317.050000000003</v>
      </c>
    </row>
    <row r="3025" spans="1:18">
      <c r="A3025" s="1">
        <v>43922</v>
      </c>
      <c r="B3025" s="7">
        <f>MONTH(tbStoricoOrdini[[#This Row],[DATA]])</f>
        <v>4</v>
      </c>
      <c r="C3025" t="s">
        <v>3120</v>
      </c>
      <c r="D3025" t="str">
        <f>RIGHT(tbStoricoOrdini[[#This Row],[ORDINE]],4)</f>
        <v>3022</v>
      </c>
      <c r="E3025" t="s">
        <v>36</v>
      </c>
      <c r="F3025" t="str">
        <f>VLOOKUP(tbStoricoOrdini[[#This Row],[CLIENTE]],tbClienti[],3,FALSE)</f>
        <v>Lombardia</v>
      </c>
      <c r="G3025" t="str">
        <f>VLOOKUP(tbStoricoOrdini[[#This Row],[CLIENTE]],tbClienti[],7,FALSE)</f>
        <v>AC</v>
      </c>
      <c r="H3025" t="s">
        <v>61</v>
      </c>
      <c r="I3025" t="str">
        <f>IF(LEFT(tbStoricoOrdini[[#This Row],[ARTICOLO]],3) = "COG","COG",LEFT(tbStoricoOrdini[[#This Row],[ARTICOLO]],FIND(" ",tbStoricoOrdini[[#This Row],[ARTICOLO]])-1))</f>
        <v>KLM</v>
      </c>
      <c r="J3025" t="str">
        <f>MID(tbStoricoOrdini[[#This Row],[ARTICOLO]],FIND(" ",tbStoricoOrdini[[#This Row],[ARTICOLO]])+1,4)</f>
        <v>5000</v>
      </c>
      <c r="K3025" t="str">
        <f>IFERROR(RIGHT(tbStoricoOrdini[[#This Row],[ARTICOLO]],LEN(tbStoricoOrdini[[#This Row],[ARTICOLO]])-FIND(" ",tbStoricoOrdini[[#This Row],[ARTICOLO]],FIND(" ",tbStoricoOrdini[[#This Row],[ARTICOLO]]) +1)),"")</f>
        <v>Medium</v>
      </c>
      <c r="L3025" s="3">
        <f>VLOOKUP(tbStoricoOrdini[[#This Row],[ARTICOLO]],tbArticoli[],2,FALSE)</f>
        <v>150</v>
      </c>
      <c r="M3025" s="22">
        <f>tbStoricoOrdini[[#This Row],[IMPORTO]]/tbStoricoOrdini[[#This Row],[PREZZO]]</f>
        <v>3845.26</v>
      </c>
      <c r="N3025" t="s">
        <v>9</v>
      </c>
      <c r="O3025" s="8">
        <f>VLOOKUP(tbStoricoOrdini[[#This Row],[AGENTE]],tbAgenti[],2,FALSE)</f>
        <v>0.05</v>
      </c>
      <c r="P3025" s="2">
        <v>576789</v>
      </c>
      <c r="Q3025" s="2">
        <f>tbStoricoOrdini[[#This Row],[IMPORTO]]*tbStoricoOrdini[[#This Row],[% COMM.]]</f>
        <v>28839.45</v>
      </c>
      <c r="R3025" s="2">
        <f>tbStoricoOrdini[[#This Row],[TOT. COMM.]]+tbStoricoOrdini[[#This Row],[IMPORTO]]</f>
        <v>605628.44999999995</v>
      </c>
    </row>
    <row r="3026" spans="1:18">
      <c r="A3026" s="1">
        <v>43922</v>
      </c>
      <c r="B3026" s="7">
        <f>MONTH(tbStoricoOrdini[[#This Row],[DATA]])</f>
        <v>4</v>
      </c>
      <c r="C3026" t="s">
        <v>3121</v>
      </c>
      <c r="D3026" t="str">
        <f>RIGHT(tbStoricoOrdini[[#This Row],[ORDINE]],4)</f>
        <v>3023</v>
      </c>
      <c r="E3026" t="s">
        <v>36</v>
      </c>
      <c r="F3026" t="str">
        <f>VLOOKUP(tbStoricoOrdini[[#This Row],[CLIENTE]],tbClienti[],3,FALSE)</f>
        <v>Lombardia</v>
      </c>
      <c r="G3026" t="str">
        <f>VLOOKUP(tbStoricoOrdini[[#This Row],[CLIENTE]],tbClienti[],7,FALSE)</f>
        <v>AC</v>
      </c>
      <c r="H3026" t="s">
        <v>79</v>
      </c>
      <c r="I3026" t="str">
        <f>IF(LEFT(tbStoricoOrdini[[#This Row],[ARTICOLO]],3) = "COG","COG",LEFT(tbStoricoOrdini[[#This Row],[ARTICOLO]],FIND(" ",tbStoricoOrdini[[#This Row],[ARTICOLO]])-1))</f>
        <v>COG</v>
      </c>
      <c r="J3026" t="str">
        <f>MID(tbStoricoOrdini[[#This Row],[ARTICOLO]],FIND(" ",tbStoricoOrdini[[#This Row],[ARTICOLO]])+1,4)</f>
        <v>4000</v>
      </c>
      <c r="K3026" t="str">
        <f>IFERROR(RIGHT(tbStoricoOrdini[[#This Row],[ARTICOLO]],LEN(tbStoricoOrdini[[#This Row],[ARTICOLO]])-FIND(" ",tbStoricoOrdini[[#This Row],[ARTICOLO]],FIND(" ",tbStoricoOrdini[[#This Row],[ARTICOLO]]) +1)),"")</f>
        <v>Plus</v>
      </c>
      <c r="L3026" s="3">
        <f>VLOOKUP(tbStoricoOrdini[[#This Row],[ARTICOLO]],tbArticoli[],2,FALSE)</f>
        <v>240</v>
      </c>
      <c r="M3026" s="22">
        <f>tbStoricoOrdini[[#This Row],[IMPORTO]]/tbStoricoOrdini[[#This Row],[PREZZO]]</f>
        <v>7.0708333333333337</v>
      </c>
      <c r="N3026" t="s">
        <v>9</v>
      </c>
      <c r="O3026" s="8">
        <f>VLOOKUP(tbStoricoOrdini[[#This Row],[AGENTE]],tbAgenti[],2,FALSE)</f>
        <v>0.05</v>
      </c>
      <c r="P3026" s="2">
        <v>1697</v>
      </c>
      <c r="Q3026" s="2">
        <f>tbStoricoOrdini[[#This Row],[IMPORTO]]*tbStoricoOrdini[[#This Row],[% COMM.]]</f>
        <v>84.850000000000009</v>
      </c>
      <c r="R3026" s="2">
        <f>tbStoricoOrdini[[#This Row],[TOT. COMM.]]+tbStoricoOrdini[[#This Row],[IMPORTO]]</f>
        <v>1781.85</v>
      </c>
    </row>
    <row r="3027" spans="1:18">
      <c r="A3027" s="1">
        <v>43922</v>
      </c>
      <c r="B3027" s="7">
        <f>MONTH(tbStoricoOrdini[[#This Row],[DATA]])</f>
        <v>4</v>
      </c>
      <c r="C3027" t="s">
        <v>3122</v>
      </c>
      <c r="D3027" t="str">
        <f>RIGHT(tbStoricoOrdini[[#This Row],[ORDINE]],4)</f>
        <v>3024</v>
      </c>
      <c r="E3027" t="s">
        <v>36</v>
      </c>
      <c r="F3027" t="str">
        <f>VLOOKUP(tbStoricoOrdini[[#This Row],[CLIENTE]],tbClienti[],3,FALSE)</f>
        <v>Lombardia</v>
      </c>
      <c r="G3027" t="str">
        <f>VLOOKUP(tbStoricoOrdini[[#This Row],[CLIENTE]],tbClienti[],7,FALSE)</f>
        <v>AC</v>
      </c>
      <c r="H3027" t="s">
        <v>60</v>
      </c>
      <c r="I3027" t="str">
        <f>IF(LEFT(tbStoricoOrdini[[#This Row],[ARTICOLO]],3) = "COG","COG",LEFT(tbStoricoOrdini[[#This Row],[ARTICOLO]],FIND(" ",tbStoricoOrdini[[#This Row],[ARTICOLO]])-1))</f>
        <v>KLM</v>
      </c>
      <c r="J3027" t="str">
        <f>MID(tbStoricoOrdini[[#This Row],[ARTICOLO]],FIND(" ",tbStoricoOrdini[[#This Row],[ARTICOLO]])+1,4)</f>
        <v>5000</v>
      </c>
      <c r="K3027" t="str">
        <f>IFERROR(RIGHT(tbStoricoOrdini[[#This Row],[ARTICOLO]],LEN(tbStoricoOrdini[[#This Row],[ARTICOLO]])-FIND(" ",tbStoricoOrdini[[#This Row],[ARTICOLO]],FIND(" ",tbStoricoOrdini[[#This Row],[ARTICOLO]]) +1)),"")</f>
        <v>Plus</v>
      </c>
      <c r="L3027" s="3">
        <f>VLOOKUP(tbStoricoOrdini[[#This Row],[ARTICOLO]],tbArticoli[],2,FALSE)</f>
        <v>175</v>
      </c>
      <c r="M3027" s="22">
        <f>tbStoricoOrdini[[#This Row],[IMPORTO]]/tbStoricoOrdini[[#This Row],[PREZZO]]</f>
        <v>0.15428571428571428</v>
      </c>
      <c r="N3027" t="s">
        <v>9</v>
      </c>
      <c r="O3027" s="8">
        <f>VLOOKUP(tbStoricoOrdini[[#This Row],[AGENTE]],tbAgenti[],2,FALSE)</f>
        <v>0.05</v>
      </c>
      <c r="P3027" s="2">
        <v>27</v>
      </c>
      <c r="Q3027" s="2">
        <f>tbStoricoOrdini[[#This Row],[IMPORTO]]*tbStoricoOrdini[[#This Row],[% COMM.]]</f>
        <v>1.35</v>
      </c>
      <c r="R3027" s="2">
        <f>tbStoricoOrdini[[#This Row],[TOT. COMM.]]+tbStoricoOrdini[[#This Row],[IMPORTO]]</f>
        <v>28.35</v>
      </c>
    </row>
    <row r="3028" spans="1:18">
      <c r="A3028" s="1">
        <v>43922</v>
      </c>
      <c r="B3028" s="7">
        <f>MONTH(tbStoricoOrdini[[#This Row],[DATA]])</f>
        <v>4</v>
      </c>
      <c r="C3028" t="s">
        <v>3123</v>
      </c>
      <c r="D3028" t="str">
        <f>RIGHT(tbStoricoOrdini[[#This Row],[ORDINE]],4)</f>
        <v>3025</v>
      </c>
      <c r="E3028" t="s">
        <v>36</v>
      </c>
      <c r="F3028" t="str">
        <f>VLOOKUP(tbStoricoOrdini[[#This Row],[CLIENTE]],tbClienti[],3,FALSE)</f>
        <v>Lombardia</v>
      </c>
      <c r="G3028" t="str">
        <f>VLOOKUP(tbStoricoOrdini[[#This Row],[CLIENTE]],tbClienti[],7,FALSE)</f>
        <v>AC</v>
      </c>
      <c r="H3028" t="s">
        <v>63</v>
      </c>
      <c r="I3028" t="str">
        <f>IF(LEFT(tbStoricoOrdini[[#This Row],[ARTICOLO]],3) = "COG","COG",LEFT(tbStoricoOrdini[[#This Row],[ARTICOLO]],FIND(" ",tbStoricoOrdini[[#This Row],[ARTICOLO]])-1))</f>
        <v>KLM</v>
      </c>
      <c r="J3028" t="str">
        <f>MID(tbStoricoOrdini[[#This Row],[ARTICOLO]],FIND(" ",tbStoricoOrdini[[#This Row],[ARTICOLO]])+1,4)</f>
        <v>3000</v>
      </c>
      <c r="K3028" t="str">
        <f>IFERROR(RIGHT(tbStoricoOrdini[[#This Row],[ARTICOLO]],LEN(tbStoricoOrdini[[#This Row],[ARTICOLO]])-FIND(" ",tbStoricoOrdini[[#This Row],[ARTICOLO]],FIND(" ",tbStoricoOrdini[[#This Row],[ARTICOLO]]) +1)),"")</f>
        <v>Plus</v>
      </c>
      <c r="L3028" s="3">
        <f>VLOOKUP(tbStoricoOrdini[[#This Row],[ARTICOLO]],tbArticoli[],2,FALSE)</f>
        <v>145</v>
      </c>
      <c r="M3028" s="22">
        <f>tbStoricoOrdini[[#This Row],[IMPORTO]]/tbStoricoOrdini[[#This Row],[PREZZO]]</f>
        <v>2.1310344827586207</v>
      </c>
      <c r="N3028" t="s">
        <v>9</v>
      </c>
      <c r="O3028" s="8">
        <f>VLOOKUP(tbStoricoOrdini[[#This Row],[AGENTE]],tbAgenti[],2,FALSE)</f>
        <v>0.05</v>
      </c>
      <c r="P3028" s="2">
        <v>309</v>
      </c>
      <c r="Q3028" s="2">
        <f>tbStoricoOrdini[[#This Row],[IMPORTO]]*tbStoricoOrdini[[#This Row],[% COMM.]]</f>
        <v>15.450000000000001</v>
      </c>
      <c r="R3028" s="2">
        <f>tbStoricoOrdini[[#This Row],[TOT. COMM.]]+tbStoricoOrdini[[#This Row],[IMPORTO]]</f>
        <v>324.45</v>
      </c>
    </row>
    <row r="3029" spans="1:18">
      <c r="A3029" s="1">
        <v>43922</v>
      </c>
      <c r="B3029" s="7">
        <f>MONTH(tbStoricoOrdini[[#This Row],[DATA]])</f>
        <v>4</v>
      </c>
      <c r="C3029" t="s">
        <v>3124</v>
      </c>
      <c r="D3029" t="str">
        <f>RIGHT(tbStoricoOrdini[[#This Row],[ORDINE]],4)</f>
        <v>3026</v>
      </c>
      <c r="E3029" t="s">
        <v>36</v>
      </c>
      <c r="F3029" t="str">
        <f>VLOOKUP(tbStoricoOrdini[[#This Row],[CLIENTE]],tbClienti[],3,FALSE)</f>
        <v>Lombardia</v>
      </c>
      <c r="G3029" t="str">
        <f>VLOOKUP(tbStoricoOrdini[[#This Row],[CLIENTE]],tbClienti[],7,FALSE)</f>
        <v>AC</v>
      </c>
      <c r="H3029" t="s">
        <v>66</v>
      </c>
      <c r="I3029" t="str">
        <f>IF(LEFT(tbStoricoOrdini[[#This Row],[ARTICOLO]],3) = "COG","COG",LEFT(tbStoricoOrdini[[#This Row],[ARTICOLO]],FIND(" ",tbStoricoOrdini[[#This Row],[ARTICOLO]])-1))</f>
        <v>BAG</v>
      </c>
      <c r="J3029" t="str">
        <f>MID(tbStoricoOrdini[[#This Row],[ARTICOLO]],FIND(" ",tbStoricoOrdini[[#This Row],[ARTICOLO]])+1,4)</f>
        <v>2500</v>
      </c>
      <c r="K3029" t="str">
        <f>IFERROR(RIGHT(tbStoricoOrdini[[#This Row],[ARTICOLO]],LEN(tbStoricoOrdini[[#This Row],[ARTICOLO]])-FIND(" ",tbStoricoOrdini[[#This Row],[ARTICOLO]],FIND(" ",tbStoricoOrdini[[#This Row],[ARTICOLO]]) +1)),"")</f>
        <v>Plus</v>
      </c>
      <c r="L3029" s="3">
        <f>VLOOKUP(tbStoricoOrdini[[#This Row],[ARTICOLO]],tbArticoli[],2,FALSE)</f>
        <v>220</v>
      </c>
      <c r="M3029" s="22">
        <f>tbStoricoOrdini[[#This Row],[IMPORTO]]/tbStoricoOrdini[[#This Row],[PREZZO]]</f>
        <v>0.2</v>
      </c>
      <c r="N3029" t="s">
        <v>9</v>
      </c>
      <c r="O3029" s="8">
        <f>VLOOKUP(tbStoricoOrdini[[#This Row],[AGENTE]],tbAgenti[],2,FALSE)</f>
        <v>0.05</v>
      </c>
      <c r="P3029" s="2">
        <v>44</v>
      </c>
      <c r="Q3029" s="2">
        <f>tbStoricoOrdini[[#This Row],[IMPORTO]]*tbStoricoOrdini[[#This Row],[% COMM.]]</f>
        <v>2.2000000000000002</v>
      </c>
      <c r="R3029" s="2">
        <f>tbStoricoOrdini[[#This Row],[TOT. COMM.]]+tbStoricoOrdini[[#This Row],[IMPORTO]]</f>
        <v>46.2</v>
      </c>
    </row>
    <row r="3030" spans="1:18">
      <c r="A3030" s="1">
        <v>43922</v>
      </c>
      <c r="B3030" s="7">
        <f>MONTH(tbStoricoOrdini[[#This Row],[DATA]])</f>
        <v>4</v>
      </c>
      <c r="C3030" t="s">
        <v>3125</v>
      </c>
      <c r="D3030" t="str">
        <f>RIGHT(tbStoricoOrdini[[#This Row],[ORDINE]],4)</f>
        <v>3027</v>
      </c>
      <c r="E3030" t="s">
        <v>36</v>
      </c>
      <c r="F3030" t="str">
        <f>VLOOKUP(tbStoricoOrdini[[#This Row],[CLIENTE]],tbClienti[],3,FALSE)</f>
        <v>Lombardia</v>
      </c>
      <c r="G3030" t="str">
        <f>VLOOKUP(tbStoricoOrdini[[#This Row],[CLIENTE]],tbClienti[],7,FALSE)</f>
        <v>AC</v>
      </c>
      <c r="H3030" t="s">
        <v>69</v>
      </c>
      <c r="I3030" t="str">
        <f>IF(LEFT(tbStoricoOrdini[[#This Row],[ARTICOLO]],3) = "COG","COG",LEFT(tbStoricoOrdini[[#This Row],[ARTICOLO]],FIND(" ",tbStoricoOrdini[[#This Row],[ARTICOLO]])-1))</f>
        <v>BAG</v>
      </c>
      <c r="J3030" t="str">
        <f>MID(tbStoricoOrdini[[#This Row],[ARTICOLO]],FIND(" ",tbStoricoOrdini[[#This Row],[ARTICOLO]])+1,4)</f>
        <v>1121</v>
      </c>
      <c r="K3030" t="str">
        <f>IFERROR(RIGHT(tbStoricoOrdini[[#This Row],[ARTICOLO]],LEN(tbStoricoOrdini[[#This Row],[ARTICOLO]])-FIND(" ",tbStoricoOrdini[[#This Row],[ARTICOLO]],FIND(" ",tbStoricoOrdini[[#This Row],[ARTICOLO]]) +1)),"")</f>
        <v>Gold</v>
      </c>
      <c r="L3030" s="3">
        <f>VLOOKUP(tbStoricoOrdini[[#This Row],[ARTICOLO]],tbArticoli[],2,FALSE)</f>
        <v>230</v>
      </c>
      <c r="M3030" s="22">
        <f>tbStoricoOrdini[[#This Row],[IMPORTO]]/tbStoricoOrdini[[#This Row],[PREZZO]]</f>
        <v>0.19130434782608696</v>
      </c>
      <c r="N3030" t="s">
        <v>9</v>
      </c>
      <c r="O3030" s="8">
        <f>VLOOKUP(tbStoricoOrdini[[#This Row],[AGENTE]],tbAgenti[],2,FALSE)</f>
        <v>0.05</v>
      </c>
      <c r="P3030" s="2">
        <v>44</v>
      </c>
      <c r="Q3030" s="2">
        <f>tbStoricoOrdini[[#This Row],[IMPORTO]]*tbStoricoOrdini[[#This Row],[% COMM.]]</f>
        <v>2.2000000000000002</v>
      </c>
      <c r="R3030" s="2">
        <f>tbStoricoOrdini[[#This Row],[TOT. COMM.]]+tbStoricoOrdini[[#This Row],[IMPORTO]]</f>
        <v>46.2</v>
      </c>
    </row>
    <row r="3031" spans="1:18">
      <c r="A3031" s="1">
        <v>43922</v>
      </c>
      <c r="B3031" s="7">
        <f>MONTH(tbStoricoOrdini[[#This Row],[DATA]])</f>
        <v>4</v>
      </c>
      <c r="C3031" t="s">
        <v>3126</v>
      </c>
      <c r="D3031" t="str">
        <f>RIGHT(tbStoricoOrdini[[#This Row],[ORDINE]],4)</f>
        <v>3028</v>
      </c>
      <c r="E3031" t="s">
        <v>36</v>
      </c>
      <c r="F3031" t="str">
        <f>VLOOKUP(tbStoricoOrdini[[#This Row],[CLIENTE]],tbClienti[],3,FALSE)</f>
        <v>Lombardia</v>
      </c>
      <c r="G3031" t="str">
        <f>VLOOKUP(tbStoricoOrdini[[#This Row],[CLIENTE]],tbClienti[],7,FALSE)</f>
        <v>AC</v>
      </c>
      <c r="H3031" t="s">
        <v>83</v>
      </c>
      <c r="I3031" t="str">
        <f>IF(LEFT(tbStoricoOrdini[[#This Row],[ARTICOLO]],3) = "COG","COG",LEFT(tbStoricoOrdini[[#This Row],[ARTICOLO]],FIND(" ",tbStoricoOrdini[[#This Row],[ARTICOLO]])-1))</f>
        <v>COG</v>
      </c>
      <c r="J3031" t="str">
        <f>MID(tbStoricoOrdini[[#This Row],[ARTICOLO]],FIND(" ",tbStoricoOrdini[[#This Row],[ARTICOLO]])+1,4)</f>
        <v>8000</v>
      </c>
      <c r="K3031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3031" s="3">
        <f>VLOOKUP(tbStoricoOrdini[[#This Row],[ARTICOLO]],tbArticoli[],2,FALSE)</f>
        <v>670</v>
      </c>
      <c r="M3031" s="22">
        <f>tbStoricoOrdini[[#This Row],[IMPORTO]]/tbStoricoOrdini[[#This Row],[PREZZO]]</f>
        <v>44.083582089552237</v>
      </c>
      <c r="N3031" t="s">
        <v>6</v>
      </c>
      <c r="O3031" s="8">
        <f>VLOOKUP(tbStoricoOrdini[[#This Row],[AGENTE]],tbAgenti[],2,FALSE)</f>
        <v>7.4999999999999997E-2</v>
      </c>
      <c r="P3031" s="2">
        <v>29536</v>
      </c>
      <c r="Q3031" s="2">
        <f>tbStoricoOrdini[[#This Row],[IMPORTO]]*tbStoricoOrdini[[#This Row],[% COMM.]]</f>
        <v>2215.1999999999998</v>
      </c>
      <c r="R3031" s="2">
        <f>tbStoricoOrdini[[#This Row],[TOT. COMM.]]+tbStoricoOrdini[[#This Row],[IMPORTO]]</f>
        <v>31751.200000000001</v>
      </c>
    </row>
    <row r="3032" spans="1:18">
      <c r="A3032" s="1">
        <v>43922</v>
      </c>
      <c r="B3032" s="7">
        <f>MONTH(tbStoricoOrdini[[#This Row],[DATA]])</f>
        <v>4</v>
      </c>
      <c r="C3032" t="s">
        <v>3127</v>
      </c>
      <c r="D3032" t="str">
        <f>RIGHT(tbStoricoOrdini[[#This Row],[ORDINE]],4)</f>
        <v>3029</v>
      </c>
      <c r="E3032" t="s">
        <v>36</v>
      </c>
      <c r="F3032" t="str">
        <f>VLOOKUP(tbStoricoOrdini[[#This Row],[CLIENTE]],tbClienti[],3,FALSE)</f>
        <v>Lombardia</v>
      </c>
      <c r="G3032" t="str">
        <f>VLOOKUP(tbStoricoOrdini[[#This Row],[CLIENTE]],tbClienti[],7,FALSE)</f>
        <v>AC</v>
      </c>
      <c r="H3032" t="s">
        <v>83</v>
      </c>
      <c r="I3032" t="str">
        <f>IF(LEFT(tbStoricoOrdini[[#This Row],[ARTICOLO]],3) = "COG","COG",LEFT(tbStoricoOrdini[[#This Row],[ARTICOLO]],FIND(" ",tbStoricoOrdini[[#This Row],[ARTICOLO]])-1))</f>
        <v>COG</v>
      </c>
      <c r="J3032" t="str">
        <f>MID(tbStoricoOrdini[[#This Row],[ARTICOLO]],FIND(" ",tbStoricoOrdini[[#This Row],[ARTICOLO]])+1,4)</f>
        <v>8000</v>
      </c>
      <c r="K3032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3032" s="3">
        <f>VLOOKUP(tbStoricoOrdini[[#This Row],[ARTICOLO]],tbArticoli[],2,FALSE)</f>
        <v>670</v>
      </c>
      <c r="M3032" s="22">
        <f>tbStoricoOrdini[[#This Row],[IMPORTO]]/tbStoricoOrdini[[#This Row],[PREZZO]]</f>
        <v>0.79850746268656714</v>
      </c>
      <c r="N3032" t="s">
        <v>9</v>
      </c>
      <c r="O3032" s="8">
        <f>VLOOKUP(tbStoricoOrdini[[#This Row],[AGENTE]],tbAgenti[],2,FALSE)</f>
        <v>0.05</v>
      </c>
      <c r="P3032" s="2">
        <v>535</v>
      </c>
      <c r="Q3032" s="2">
        <f>tbStoricoOrdini[[#This Row],[IMPORTO]]*tbStoricoOrdini[[#This Row],[% COMM.]]</f>
        <v>26.75</v>
      </c>
      <c r="R3032" s="2">
        <f>tbStoricoOrdini[[#This Row],[TOT. COMM.]]+tbStoricoOrdini[[#This Row],[IMPORTO]]</f>
        <v>561.75</v>
      </c>
    </row>
    <row r="3033" spans="1:18">
      <c r="A3033" s="1">
        <v>43922</v>
      </c>
      <c r="B3033" s="7">
        <f>MONTH(tbStoricoOrdini[[#This Row],[DATA]])</f>
        <v>4</v>
      </c>
      <c r="C3033" t="s">
        <v>3128</v>
      </c>
      <c r="D3033" t="str">
        <f>RIGHT(tbStoricoOrdini[[#This Row],[ORDINE]],4)</f>
        <v>3030</v>
      </c>
      <c r="E3033" t="s">
        <v>36</v>
      </c>
      <c r="F3033" t="str">
        <f>VLOOKUP(tbStoricoOrdini[[#This Row],[CLIENTE]],tbClienti[],3,FALSE)</f>
        <v>Lombardia</v>
      </c>
      <c r="G3033" t="str">
        <f>VLOOKUP(tbStoricoOrdini[[#This Row],[CLIENTE]],tbClienti[],7,FALSE)</f>
        <v>AC</v>
      </c>
      <c r="H3033" t="s">
        <v>75</v>
      </c>
      <c r="I3033" t="str">
        <f>IF(LEFT(tbStoricoOrdini[[#This Row],[ARTICOLO]],3) = "COG","COG",LEFT(tbStoricoOrdini[[#This Row],[ARTICOLO]],FIND(" ",tbStoricoOrdini[[#This Row],[ARTICOLO]])-1))</f>
        <v>AVRC</v>
      </c>
      <c r="J3033" t="str">
        <f>MID(tbStoricoOrdini[[#This Row],[ARTICOLO]],FIND(" ",tbStoricoOrdini[[#This Row],[ARTICOLO]])+1,4)</f>
        <v>1000</v>
      </c>
      <c r="K3033" t="str">
        <f>IFERROR(RIGHT(tbStoricoOrdini[[#This Row],[ARTICOLO]],LEN(tbStoricoOrdini[[#This Row],[ARTICOLO]])-FIND(" ",tbStoricoOrdini[[#This Row],[ARTICOLO]],FIND(" ",tbStoricoOrdini[[#This Row],[ARTICOLO]]) +1)),"")</f>
        <v>Silver</v>
      </c>
      <c r="L3033" s="3">
        <f>VLOOKUP(tbStoricoOrdini[[#This Row],[ARTICOLO]],tbArticoli[],2,FALSE)</f>
        <v>390</v>
      </c>
      <c r="M3033" s="22">
        <f>tbStoricoOrdini[[#This Row],[IMPORTO]]/tbStoricoOrdini[[#This Row],[PREZZO]]</f>
        <v>0.58974358974358976</v>
      </c>
      <c r="N3033" t="s">
        <v>9</v>
      </c>
      <c r="O3033" s="8">
        <f>VLOOKUP(tbStoricoOrdini[[#This Row],[AGENTE]],tbAgenti[],2,FALSE)</f>
        <v>0.05</v>
      </c>
      <c r="P3033" s="2">
        <v>230</v>
      </c>
      <c r="Q3033" s="2">
        <f>tbStoricoOrdini[[#This Row],[IMPORTO]]*tbStoricoOrdini[[#This Row],[% COMM.]]</f>
        <v>11.5</v>
      </c>
      <c r="R3033" s="2">
        <f>tbStoricoOrdini[[#This Row],[TOT. COMM.]]+tbStoricoOrdini[[#This Row],[IMPORTO]]</f>
        <v>241.5</v>
      </c>
    </row>
    <row r="3034" spans="1:18">
      <c r="A3034" s="1">
        <v>43922</v>
      </c>
      <c r="B3034" s="7">
        <f>MONTH(tbStoricoOrdini[[#This Row],[DATA]])</f>
        <v>4</v>
      </c>
      <c r="C3034" t="s">
        <v>3129</v>
      </c>
      <c r="D3034" t="str">
        <f>RIGHT(tbStoricoOrdini[[#This Row],[ORDINE]],4)</f>
        <v>3031</v>
      </c>
      <c r="E3034" t="s">
        <v>36</v>
      </c>
      <c r="F3034" t="str">
        <f>VLOOKUP(tbStoricoOrdini[[#This Row],[CLIENTE]],tbClienti[],3,FALSE)</f>
        <v>Lombardia</v>
      </c>
      <c r="G3034" t="str">
        <f>VLOOKUP(tbStoricoOrdini[[#This Row],[CLIENTE]],tbClienti[],7,FALSE)</f>
        <v>AC</v>
      </c>
      <c r="H3034" t="s">
        <v>71</v>
      </c>
      <c r="I3034" t="str">
        <f>IF(LEFT(tbStoricoOrdini[[#This Row],[ARTICOLO]],3) = "COG","COG",LEFT(tbStoricoOrdini[[#This Row],[ARTICOLO]],FIND(" ",tbStoricoOrdini[[#This Row],[ARTICOLO]])-1))</f>
        <v>EB07</v>
      </c>
      <c r="J3034" t="str">
        <f>MID(tbStoricoOrdini[[#This Row],[ARTICOLO]],FIND(" ",tbStoricoOrdini[[#This Row],[ARTICOLO]])+1,4)</f>
        <v>5000</v>
      </c>
      <c r="K3034" t="str">
        <f>IFERROR(RIGHT(tbStoricoOrdini[[#This Row],[ARTICOLO]],LEN(tbStoricoOrdini[[#This Row],[ARTICOLO]])-FIND(" ",tbStoricoOrdini[[#This Row],[ARTICOLO]],FIND(" ",tbStoricoOrdini[[#This Row],[ARTICOLO]]) +1)),"")</f>
        <v/>
      </c>
      <c r="L3034" s="3">
        <f>VLOOKUP(tbStoricoOrdini[[#This Row],[ARTICOLO]],tbArticoli[],2,FALSE)</f>
        <v>140</v>
      </c>
      <c r="M3034" s="22">
        <f>tbStoricoOrdini[[#This Row],[IMPORTO]]/tbStoricoOrdini[[#This Row],[PREZZO]]</f>
        <v>208.02142857142857</v>
      </c>
      <c r="N3034" t="s">
        <v>9</v>
      </c>
      <c r="O3034" s="8">
        <f>VLOOKUP(tbStoricoOrdini[[#This Row],[AGENTE]],tbAgenti[],2,FALSE)</f>
        <v>0.05</v>
      </c>
      <c r="P3034" s="2">
        <v>29123</v>
      </c>
      <c r="Q3034" s="2">
        <f>tbStoricoOrdini[[#This Row],[IMPORTO]]*tbStoricoOrdini[[#This Row],[% COMM.]]</f>
        <v>1456.15</v>
      </c>
      <c r="R3034" s="2">
        <f>tbStoricoOrdini[[#This Row],[TOT. COMM.]]+tbStoricoOrdini[[#This Row],[IMPORTO]]</f>
        <v>30579.15</v>
      </c>
    </row>
    <row r="3035" spans="1:18">
      <c r="A3035" s="1">
        <v>43922</v>
      </c>
      <c r="B3035" s="7">
        <f>MONTH(tbStoricoOrdini[[#This Row],[DATA]])</f>
        <v>4</v>
      </c>
      <c r="C3035" t="s">
        <v>3130</v>
      </c>
      <c r="D3035" t="str">
        <f>RIGHT(tbStoricoOrdini[[#This Row],[ORDINE]],4)</f>
        <v>3032</v>
      </c>
      <c r="E3035" t="s">
        <v>36</v>
      </c>
      <c r="F3035" t="str">
        <f>VLOOKUP(tbStoricoOrdini[[#This Row],[CLIENTE]],tbClienti[],3,FALSE)</f>
        <v>Lombardia</v>
      </c>
      <c r="G3035" t="str">
        <f>VLOOKUP(tbStoricoOrdini[[#This Row],[CLIENTE]],tbClienti[],7,FALSE)</f>
        <v>AC</v>
      </c>
      <c r="H3035" t="s">
        <v>76</v>
      </c>
      <c r="I3035" t="str">
        <f>IF(LEFT(tbStoricoOrdini[[#This Row],[ARTICOLO]],3) = "COG","COG",LEFT(tbStoricoOrdini[[#This Row],[ARTICOLO]],FIND(" ",tbStoricoOrdini[[#This Row],[ARTICOLO]])-1))</f>
        <v>COG</v>
      </c>
      <c r="J3035" t="str">
        <f>MID(tbStoricoOrdini[[#This Row],[ARTICOLO]],FIND(" ",tbStoricoOrdini[[#This Row],[ARTICOLO]])+1,4)</f>
        <v>1000</v>
      </c>
      <c r="K3035" t="str">
        <f>IFERROR(RIGHT(tbStoricoOrdini[[#This Row],[ARTICOLO]],LEN(tbStoricoOrdini[[#This Row],[ARTICOLO]])-FIND(" ",tbStoricoOrdini[[#This Row],[ARTICOLO]],FIND(" ",tbStoricoOrdini[[#This Row],[ARTICOLO]]) +1)),"")</f>
        <v/>
      </c>
      <c r="L3035" s="3">
        <f>VLOOKUP(tbStoricoOrdini[[#This Row],[ARTICOLO]],tbArticoli[],2,FALSE)</f>
        <v>150</v>
      </c>
      <c r="M3035" s="22">
        <f>tbStoricoOrdini[[#This Row],[IMPORTO]]/tbStoricoOrdini[[#This Row],[PREZZO]]</f>
        <v>7.46</v>
      </c>
      <c r="N3035" t="s">
        <v>9</v>
      </c>
      <c r="O3035" s="8">
        <f>VLOOKUP(tbStoricoOrdini[[#This Row],[AGENTE]],tbAgenti[],2,FALSE)</f>
        <v>0.05</v>
      </c>
      <c r="P3035" s="2">
        <v>1119</v>
      </c>
      <c r="Q3035" s="2">
        <f>tbStoricoOrdini[[#This Row],[IMPORTO]]*tbStoricoOrdini[[#This Row],[% COMM.]]</f>
        <v>55.95</v>
      </c>
      <c r="R3035" s="2">
        <f>tbStoricoOrdini[[#This Row],[TOT. COMM.]]+tbStoricoOrdini[[#This Row],[IMPORTO]]</f>
        <v>1174.95</v>
      </c>
    </row>
    <row r="3036" spans="1:18">
      <c r="A3036" s="1">
        <v>43922</v>
      </c>
      <c r="B3036" s="7">
        <f>MONTH(tbStoricoOrdini[[#This Row],[DATA]])</f>
        <v>4</v>
      </c>
      <c r="C3036" t="s">
        <v>3131</v>
      </c>
      <c r="D3036" t="str">
        <f>RIGHT(tbStoricoOrdini[[#This Row],[ORDINE]],4)</f>
        <v>3033</v>
      </c>
      <c r="E3036" t="s">
        <v>37</v>
      </c>
      <c r="F3036" t="str">
        <f>VLOOKUP(tbStoricoOrdini[[#This Row],[CLIENTE]],tbClienti[],3,FALSE)</f>
        <v>Emilia Romagna</v>
      </c>
      <c r="G3036" t="str">
        <f>VLOOKUP(tbStoricoOrdini[[#This Row],[CLIENTE]],tbClienti[],7,FALSE)</f>
        <v>AC</v>
      </c>
      <c r="H3036" t="s">
        <v>78</v>
      </c>
      <c r="I3036" t="str">
        <f>IF(LEFT(tbStoricoOrdini[[#This Row],[ARTICOLO]],3) = "COG","COG",LEFT(tbStoricoOrdini[[#This Row],[ARTICOLO]],FIND(" ",tbStoricoOrdini[[#This Row],[ARTICOLO]])-1))</f>
        <v>COG</v>
      </c>
      <c r="J3036" t="str">
        <f>MID(tbStoricoOrdini[[#This Row],[ARTICOLO]],FIND(" ",tbStoricoOrdini[[#This Row],[ARTICOLO]])+1,4)</f>
        <v>3000</v>
      </c>
      <c r="K3036" t="str">
        <f>IFERROR(RIGHT(tbStoricoOrdini[[#This Row],[ARTICOLO]],LEN(tbStoricoOrdini[[#This Row],[ARTICOLO]])-FIND(" ",tbStoricoOrdini[[#This Row],[ARTICOLO]],FIND(" ",tbStoricoOrdini[[#This Row],[ARTICOLO]]) +1)),"")</f>
        <v>Medium</v>
      </c>
      <c r="L3036" s="3">
        <f>VLOOKUP(tbStoricoOrdini[[#This Row],[ARTICOLO]],tbArticoli[],2,FALSE)</f>
        <v>220</v>
      </c>
      <c r="M3036" s="22">
        <f>tbStoricoOrdini[[#This Row],[IMPORTO]]/tbStoricoOrdini[[#This Row],[PREZZO]]</f>
        <v>15.940909090909091</v>
      </c>
      <c r="N3036" t="s">
        <v>9</v>
      </c>
      <c r="O3036" s="8">
        <f>VLOOKUP(tbStoricoOrdini[[#This Row],[AGENTE]],tbAgenti[],2,FALSE)</f>
        <v>0.05</v>
      </c>
      <c r="P3036" s="2">
        <v>3507</v>
      </c>
      <c r="Q3036" s="2">
        <f>tbStoricoOrdini[[#This Row],[IMPORTO]]*tbStoricoOrdini[[#This Row],[% COMM.]]</f>
        <v>175.35000000000002</v>
      </c>
      <c r="R3036" s="2">
        <f>tbStoricoOrdini[[#This Row],[TOT. COMM.]]+tbStoricoOrdini[[#This Row],[IMPORTO]]</f>
        <v>3682.35</v>
      </c>
    </row>
    <row r="3037" spans="1:18">
      <c r="A3037" s="1">
        <v>43922</v>
      </c>
      <c r="B3037" s="7">
        <f>MONTH(tbStoricoOrdini[[#This Row],[DATA]])</f>
        <v>4</v>
      </c>
      <c r="C3037" t="s">
        <v>3132</v>
      </c>
      <c r="D3037" t="str">
        <f>RIGHT(tbStoricoOrdini[[#This Row],[ORDINE]],4)</f>
        <v>3034</v>
      </c>
      <c r="E3037" t="s">
        <v>37</v>
      </c>
      <c r="F3037" t="str">
        <f>VLOOKUP(tbStoricoOrdini[[#This Row],[CLIENTE]],tbClienti[],3,FALSE)</f>
        <v>Emilia Romagna</v>
      </c>
      <c r="G3037" t="str">
        <f>VLOOKUP(tbStoricoOrdini[[#This Row],[CLIENTE]],tbClienti[],7,FALSE)</f>
        <v>AC</v>
      </c>
      <c r="H3037" t="s">
        <v>81</v>
      </c>
      <c r="I3037" t="str">
        <f>IF(LEFT(tbStoricoOrdini[[#This Row],[ARTICOLO]],3) = "COG","COG",LEFT(tbStoricoOrdini[[#This Row],[ARTICOLO]],FIND(" ",tbStoricoOrdini[[#This Row],[ARTICOLO]])-1))</f>
        <v>COG</v>
      </c>
      <c r="J3037" t="str">
        <f>MID(tbStoricoOrdini[[#This Row],[ARTICOLO]],FIND(" ",tbStoricoOrdini[[#This Row],[ARTICOLO]])+1,4)</f>
        <v>6000</v>
      </c>
      <c r="K3037" t="str">
        <f>IFERROR(RIGHT(tbStoricoOrdini[[#This Row],[ARTICOLO]],LEN(tbStoricoOrdini[[#This Row],[ARTICOLO]])-FIND(" ",tbStoricoOrdini[[#This Row],[ARTICOLO]],FIND(" ",tbStoricoOrdini[[#This Row],[ARTICOLO]]) +1)),"")</f>
        <v>Gold</v>
      </c>
      <c r="L3037" s="3">
        <f>VLOOKUP(tbStoricoOrdini[[#This Row],[ARTICOLO]],tbArticoli[],2,FALSE)</f>
        <v>450</v>
      </c>
      <c r="M3037" s="22">
        <f>tbStoricoOrdini[[#This Row],[IMPORTO]]/tbStoricoOrdini[[#This Row],[PREZZO]]</f>
        <v>3.3333333333333333E-2</v>
      </c>
      <c r="N3037" t="s">
        <v>9</v>
      </c>
      <c r="O3037" s="8">
        <f>VLOOKUP(tbStoricoOrdini[[#This Row],[AGENTE]],tbAgenti[],2,FALSE)</f>
        <v>0.05</v>
      </c>
      <c r="P3037" s="2">
        <v>15</v>
      </c>
      <c r="Q3037" s="2">
        <f>tbStoricoOrdini[[#This Row],[IMPORTO]]*tbStoricoOrdini[[#This Row],[% COMM.]]</f>
        <v>0.75</v>
      </c>
      <c r="R3037" s="2">
        <f>tbStoricoOrdini[[#This Row],[TOT. COMM.]]+tbStoricoOrdini[[#This Row],[IMPORTO]]</f>
        <v>15.75</v>
      </c>
    </row>
    <row r="3038" spans="1:18">
      <c r="A3038" s="1">
        <v>43922</v>
      </c>
      <c r="B3038" s="7">
        <f>MONTH(tbStoricoOrdini[[#This Row],[DATA]])</f>
        <v>4</v>
      </c>
      <c r="C3038" t="s">
        <v>3133</v>
      </c>
      <c r="D3038" t="str">
        <f>RIGHT(tbStoricoOrdini[[#This Row],[ORDINE]],4)</f>
        <v>3035</v>
      </c>
      <c r="E3038" t="s">
        <v>37</v>
      </c>
      <c r="F3038" t="str">
        <f>VLOOKUP(tbStoricoOrdini[[#This Row],[CLIENTE]],tbClienti[],3,FALSE)</f>
        <v>Emilia Romagna</v>
      </c>
      <c r="G3038" t="str">
        <f>VLOOKUP(tbStoricoOrdini[[#This Row],[CLIENTE]],tbClienti[],7,FALSE)</f>
        <v>AC</v>
      </c>
      <c r="H3038" t="s">
        <v>74</v>
      </c>
      <c r="I3038" t="str">
        <f>IF(LEFT(tbStoricoOrdini[[#This Row],[ARTICOLO]],3) = "COG","COG",LEFT(tbStoricoOrdini[[#This Row],[ARTICOLO]],FIND(" ",tbStoricoOrdini[[#This Row],[ARTICOLO]])-1))</f>
        <v>AVRC</v>
      </c>
      <c r="J3038" t="str">
        <f>MID(tbStoricoOrdini[[#This Row],[ARTICOLO]],FIND(" ",tbStoricoOrdini[[#This Row],[ARTICOLO]])+1,4)</f>
        <v>2500</v>
      </c>
      <c r="K3038" t="str">
        <f>IFERROR(RIGHT(tbStoricoOrdini[[#This Row],[ARTICOLO]],LEN(tbStoricoOrdini[[#This Row],[ARTICOLO]])-FIND(" ",tbStoricoOrdini[[#This Row],[ARTICOLO]],FIND(" ",tbStoricoOrdini[[#This Row],[ARTICOLO]]) +1)),"")</f>
        <v>Gold</v>
      </c>
      <c r="L3038" s="3">
        <f>VLOOKUP(tbStoricoOrdini[[#This Row],[ARTICOLO]],tbArticoli[],2,FALSE)</f>
        <v>500</v>
      </c>
      <c r="M3038" s="22">
        <f>tbStoricoOrdini[[#This Row],[IMPORTO]]/tbStoricoOrdini[[#This Row],[PREZZO]]</f>
        <v>91.623999999999995</v>
      </c>
      <c r="N3038" t="s">
        <v>9</v>
      </c>
      <c r="O3038" s="8">
        <f>VLOOKUP(tbStoricoOrdini[[#This Row],[AGENTE]],tbAgenti[],2,FALSE)</f>
        <v>0.05</v>
      </c>
      <c r="P3038" s="2">
        <v>45812</v>
      </c>
      <c r="Q3038" s="2">
        <f>tbStoricoOrdini[[#This Row],[IMPORTO]]*tbStoricoOrdini[[#This Row],[% COMM.]]</f>
        <v>2290.6</v>
      </c>
      <c r="R3038" s="2">
        <f>tbStoricoOrdini[[#This Row],[TOT. COMM.]]+tbStoricoOrdini[[#This Row],[IMPORTO]]</f>
        <v>48102.6</v>
      </c>
    </row>
    <row r="3039" spans="1:18">
      <c r="A3039" s="1">
        <v>43922</v>
      </c>
      <c r="B3039" s="7">
        <f>MONTH(tbStoricoOrdini[[#This Row],[DATA]])</f>
        <v>4</v>
      </c>
      <c r="C3039" t="s">
        <v>3134</v>
      </c>
      <c r="D3039" t="str">
        <f>RIGHT(tbStoricoOrdini[[#This Row],[ORDINE]],4)</f>
        <v>3036</v>
      </c>
      <c r="E3039" t="s">
        <v>37</v>
      </c>
      <c r="F3039" t="str">
        <f>VLOOKUP(tbStoricoOrdini[[#This Row],[CLIENTE]],tbClienti[],3,FALSE)</f>
        <v>Emilia Romagna</v>
      </c>
      <c r="G3039" t="str">
        <f>VLOOKUP(tbStoricoOrdini[[#This Row],[CLIENTE]],tbClienti[],7,FALSE)</f>
        <v>AC</v>
      </c>
      <c r="H3039" t="s">
        <v>77</v>
      </c>
      <c r="I3039" t="str">
        <f>IF(LEFT(tbStoricoOrdini[[#This Row],[ARTICOLO]],3) = "COG","COG",LEFT(tbStoricoOrdini[[#This Row],[ARTICOLO]],FIND(" ",tbStoricoOrdini[[#This Row],[ARTICOLO]])-1))</f>
        <v>COG</v>
      </c>
      <c r="J3039" t="str">
        <f>MID(tbStoricoOrdini[[#This Row],[ARTICOLO]],FIND(" ",tbStoricoOrdini[[#This Row],[ARTICOLO]])+1,4)</f>
        <v>2000</v>
      </c>
      <c r="K3039" t="str">
        <f>IFERROR(RIGHT(tbStoricoOrdini[[#This Row],[ARTICOLO]],LEN(tbStoricoOrdini[[#This Row],[ARTICOLO]])-FIND(" ",tbStoricoOrdini[[#This Row],[ARTICOLO]],FIND(" ",tbStoricoOrdini[[#This Row],[ARTICOLO]]) +1)),"")</f>
        <v>Medium</v>
      </c>
      <c r="L3039" s="3">
        <f>VLOOKUP(tbStoricoOrdini[[#This Row],[ARTICOLO]],tbArticoli[],2,FALSE)</f>
        <v>200</v>
      </c>
      <c r="M3039" s="22">
        <f>tbStoricoOrdini[[#This Row],[IMPORTO]]/tbStoricoOrdini[[#This Row],[PREZZO]]</f>
        <v>0.32</v>
      </c>
      <c r="N3039" t="s">
        <v>9</v>
      </c>
      <c r="O3039" s="8">
        <f>VLOOKUP(tbStoricoOrdini[[#This Row],[AGENTE]],tbAgenti[],2,FALSE)</f>
        <v>0.05</v>
      </c>
      <c r="P3039" s="2">
        <v>64</v>
      </c>
      <c r="Q3039" s="2">
        <f>tbStoricoOrdini[[#This Row],[IMPORTO]]*tbStoricoOrdini[[#This Row],[% COMM.]]</f>
        <v>3.2</v>
      </c>
      <c r="R3039" s="2">
        <f>tbStoricoOrdini[[#This Row],[TOT. COMM.]]+tbStoricoOrdini[[#This Row],[IMPORTO]]</f>
        <v>67.2</v>
      </c>
    </row>
    <row r="3040" spans="1:18">
      <c r="A3040" s="1">
        <v>43922</v>
      </c>
      <c r="B3040" s="7">
        <f>MONTH(tbStoricoOrdini[[#This Row],[DATA]])</f>
        <v>4</v>
      </c>
      <c r="C3040" t="s">
        <v>3135</v>
      </c>
      <c r="D3040" t="str">
        <f>RIGHT(tbStoricoOrdini[[#This Row],[ORDINE]],4)</f>
        <v>3037</v>
      </c>
      <c r="E3040" t="s">
        <v>37</v>
      </c>
      <c r="F3040" t="str">
        <f>VLOOKUP(tbStoricoOrdini[[#This Row],[CLIENTE]],tbClienti[],3,FALSE)</f>
        <v>Emilia Romagna</v>
      </c>
      <c r="G3040" t="str">
        <f>VLOOKUP(tbStoricoOrdini[[#This Row],[CLIENTE]],tbClienti[],7,FALSE)</f>
        <v>AC</v>
      </c>
      <c r="H3040" t="s">
        <v>61</v>
      </c>
      <c r="I3040" t="str">
        <f>IF(LEFT(tbStoricoOrdini[[#This Row],[ARTICOLO]],3) = "COG","COG",LEFT(tbStoricoOrdini[[#This Row],[ARTICOLO]],FIND(" ",tbStoricoOrdini[[#This Row],[ARTICOLO]])-1))</f>
        <v>KLM</v>
      </c>
      <c r="J3040" t="str">
        <f>MID(tbStoricoOrdini[[#This Row],[ARTICOLO]],FIND(" ",tbStoricoOrdini[[#This Row],[ARTICOLO]])+1,4)</f>
        <v>5000</v>
      </c>
      <c r="K3040" t="str">
        <f>IFERROR(RIGHT(tbStoricoOrdini[[#This Row],[ARTICOLO]],LEN(tbStoricoOrdini[[#This Row],[ARTICOLO]])-FIND(" ",tbStoricoOrdini[[#This Row],[ARTICOLO]],FIND(" ",tbStoricoOrdini[[#This Row],[ARTICOLO]]) +1)),"")</f>
        <v>Medium</v>
      </c>
      <c r="L3040" s="3">
        <f>VLOOKUP(tbStoricoOrdini[[#This Row],[ARTICOLO]],tbArticoli[],2,FALSE)</f>
        <v>150</v>
      </c>
      <c r="M3040" s="22">
        <f>tbStoricoOrdini[[#This Row],[IMPORTO]]/tbStoricoOrdini[[#This Row],[PREZZO]]</f>
        <v>1973.38</v>
      </c>
      <c r="N3040" t="s">
        <v>9</v>
      </c>
      <c r="O3040" s="8">
        <f>VLOOKUP(tbStoricoOrdini[[#This Row],[AGENTE]],tbAgenti[],2,FALSE)</f>
        <v>0.05</v>
      </c>
      <c r="P3040" s="2">
        <v>296007</v>
      </c>
      <c r="Q3040" s="2">
        <f>tbStoricoOrdini[[#This Row],[IMPORTO]]*tbStoricoOrdini[[#This Row],[% COMM.]]</f>
        <v>14800.35</v>
      </c>
      <c r="R3040" s="2">
        <f>tbStoricoOrdini[[#This Row],[TOT. COMM.]]+tbStoricoOrdini[[#This Row],[IMPORTO]]</f>
        <v>310807.34999999998</v>
      </c>
    </row>
    <row r="3041" spans="1:18">
      <c r="A3041" s="1">
        <v>43922</v>
      </c>
      <c r="B3041" s="7">
        <f>MONTH(tbStoricoOrdini[[#This Row],[DATA]])</f>
        <v>4</v>
      </c>
      <c r="C3041" t="s">
        <v>3136</v>
      </c>
      <c r="D3041" t="str">
        <f>RIGHT(tbStoricoOrdini[[#This Row],[ORDINE]],4)</f>
        <v>3038</v>
      </c>
      <c r="E3041" t="s">
        <v>37</v>
      </c>
      <c r="F3041" t="str">
        <f>VLOOKUP(tbStoricoOrdini[[#This Row],[CLIENTE]],tbClienti[],3,FALSE)</f>
        <v>Emilia Romagna</v>
      </c>
      <c r="G3041" t="str">
        <f>VLOOKUP(tbStoricoOrdini[[#This Row],[CLIENTE]],tbClienti[],7,FALSE)</f>
        <v>AC</v>
      </c>
      <c r="H3041" t="s">
        <v>79</v>
      </c>
      <c r="I3041" t="str">
        <f>IF(LEFT(tbStoricoOrdini[[#This Row],[ARTICOLO]],3) = "COG","COG",LEFT(tbStoricoOrdini[[#This Row],[ARTICOLO]],FIND(" ",tbStoricoOrdini[[#This Row],[ARTICOLO]])-1))</f>
        <v>COG</v>
      </c>
      <c r="J3041" t="str">
        <f>MID(tbStoricoOrdini[[#This Row],[ARTICOLO]],FIND(" ",tbStoricoOrdini[[#This Row],[ARTICOLO]])+1,4)</f>
        <v>4000</v>
      </c>
      <c r="K3041" t="str">
        <f>IFERROR(RIGHT(tbStoricoOrdini[[#This Row],[ARTICOLO]],LEN(tbStoricoOrdini[[#This Row],[ARTICOLO]])-FIND(" ",tbStoricoOrdini[[#This Row],[ARTICOLO]],FIND(" ",tbStoricoOrdini[[#This Row],[ARTICOLO]]) +1)),"")</f>
        <v>Plus</v>
      </c>
      <c r="L3041" s="3">
        <f>VLOOKUP(tbStoricoOrdini[[#This Row],[ARTICOLO]],tbArticoli[],2,FALSE)</f>
        <v>240</v>
      </c>
      <c r="M3041" s="22">
        <f>tbStoricoOrdini[[#This Row],[IMPORTO]]/tbStoricoOrdini[[#This Row],[PREZZO]]</f>
        <v>1.925</v>
      </c>
      <c r="N3041" t="s">
        <v>9</v>
      </c>
      <c r="O3041" s="8">
        <f>VLOOKUP(tbStoricoOrdini[[#This Row],[AGENTE]],tbAgenti[],2,FALSE)</f>
        <v>0.05</v>
      </c>
      <c r="P3041" s="2">
        <v>462</v>
      </c>
      <c r="Q3041" s="2">
        <f>tbStoricoOrdini[[#This Row],[IMPORTO]]*tbStoricoOrdini[[#This Row],[% COMM.]]</f>
        <v>23.1</v>
      </c>
      <c r="R3041" s="2">
        <f>tbStoricoOrdini[[#This Row],[TOT. COMM.]]+tbStoricoOrdini[[#This Row],[IMPORTO]]</f>
        <v>485.1</v>
      </c>
    </row>
    <row r="3042" spans="1:18">
      <c r="A3042" s="1">
        <v>43922</v>
      </c>
      <c r="B3042" s="7">
        <f>MONTH(tbStoricoOrdini[[#This Row],[DATA]])</f>
        <v>4</v>
      </c>
      <c r="C3042" t="s">
        <v>3137</v>
      </c>
      <c r="D3042" t="str">
        <f>RIGHT(tbStoricoOrdini[[#This Row],[ORDINE]],4)</f>
        <v>3039</v>
      </c>
      <c r="E3042" t="s">
        <v>37</v>
      </c>
      <c r="F3042" t="str">
        <f>VLOOKUP(tbStoricoOrdini[[#This Row],[CLIENTE]],tbClienti[],3,FALSE)</f>
        <v>Emilia Romagna</v>
      </c>
      <c r="G3042" t="str">
        <f>VLOOKUP(tbStoricoOrdini[[#This Row],[CLIENTE]],tbClienti[],7,FALSE)</f>
        <v>AC</v>
      </c>
      <c r="H3042" t="s">
        <v>63</v>
      </c>
      <c r="I3042" t="str">
        <f>IF(LEFT(tbStoricoOrdini[[#This Row],[ARTICOLO]],3) = "COG","COG",LEFT(tbStoricoOrdini[[#This Row],[ARTICOLO]],FIND(" ",tbStoricoOrdini[[#This Row],[ARTICOLO]])-1))</f>
        <v>KLM</v>
      </c>
      <c r="J3042" t="str">
        <f>MID(tbStoricoOrdini[[#This Row],[ARTICOLO]],FIND(" ",tbStoricoOrdini[[#This Row],[ARTICOLO]])+1,4)</f>
        <v>3000</v>
      </c>
      <c r="K3042" t="str">
        <f>IFERROR(RIGHT(tbStoricoOrdini[[#This Row],[ARTICOLO]],LEN(tbStoricoOrdini[[#This Row],[ARTICOLO]])-FIND(" ",tbStoricoOrdini[[#This Row],[ARTICOLO]],FIND(" ",tbStoricoOrdini[[#This Row],[ARTICOLO]]) +1)),"")</f>
        <v>Plus</v>
      </c>
      <c r="L3042" s="3">
        <f>VLOOKUP(tbStoricoOrdini[[#This Row],[ARTICOLO]],tbArticoli[],2,FALSE)</f>
        <v>145</v>
      </c>
      <c r="M3042" s="22">
        <f>tbStoricoOrdini[[#This Row],[IMPORTO]]/tbStoricoOrdini[[#This Row],[PREZZO]]</f>
        <v>5.36551724137931</v>
      </c>
      <c r="N3042" t="s">
        <v>6</v>
      </c>
      <c r="O3042" s="8">
        <f>VLOOKUP(tbStoricoOrdini[[#This Row],[AGENTE]],tbAgenti[],2,FALSE)</f>
        <v>7.4999999999999997E-2</v>
      </c>
      <c r="P3042" s="2">
        <v>778</v>
      </c>
      <c r="Q3042" s="2">
        <f>tbStoricoOrdini[[#This Row],[IMPORTO]]*tbStoricoOrdini[[#This Row],[% COMM.]]</f>
        <v>58.349999999999994</v>
      </c>
      <c r="R3042" s="2">
        <f>tbStoricoOrdini[[#This Row],[TOT. COMM.]]+tbStoricoOrdini[[#This Row],[IMPORTO]]</f>
        <v>836.35</v>
      </c>
    </row>
    <row r="3043" spans="1:18">
      <c r="A3043" s="1">
        <v>43922</v>
      </c>
      <c r="B3043" s="7">
        <f>MONTH(tbStoricoOrdini[[#This Row],[DATA]])</f>
        <v>4</v>
      </c>
      <c r="C3043" t="s">
        <v>3138</v>
      </c>
      <c r="D3043" t="str">
        <f>RIGHT(tbStoricoOrdini[[#This Row],[ORDINE]],4)</f>
        <v>3040</v>
      </c>
      <c r="E3043" t="s">
        <v>37</v>
      </c>
      <c r="F3043" t="str">
        <f>VLOOKUP(tbStoricoOrdini[[#This Row],[CLIENTE]],tbClienti[],3,FALSE)</f>
        <v>Emilia Romagna</v>
      </c>
      <c r="G3043" t="str">
        <f>VLOOKUP(tbStoricoOrdini[[#This Row],[CLIENTE]],tbClienti[],7,FALSE)</f>
        <v>AC</v>
      </c>
      <c r="H3043" t="s">
        <v>63</v>
      </c>
      <c r="I3043" t="str">
        <f>IF(LEFT(tbStoricoOrdini[[#This Row],[ARTICOLO]],3) = "COG","COG",LEFT(tbStoricoOrdini[[#This Row],[ARTICOLO]],FIND(" ",tbStoricoOrdini[[#This Row],[ARTICOLO]])-1))</f>
        <v>KLM</v>
      </c>
      <c r="J3043" t="str">
        <f>MID(tbStoricoOrdini[[#This Row],[ARTICOLO]],FIND(" ",tbStoricoOrdini[[#This Row],[ARTICOLO]])+1,4)</f>
        <v>3000</v>
      </c>
      <c r="K3043" t="str">
        <f>IFERROR(RIGHT(tbStoricoOrdini[[#This Row],[ARTICOLO]],LEN(tbStoricoOrdini[[#This Row],[ARTICOLO]])-FIND(" ",tbStoricoOrdini[[#This Row],[ARTICOLO]],FIND(" ",tbStoricoOrdini[[#This Row],[ARTICOLO]]) +1)),"")</f>
        <v>Plus</v>
      </c>
      <c r="L3043" s="3">
        <f>VLOOKUP(tbStoricoOrdini[[#This Row],[ARTICOLO]],tbArticoli[],2,FALSE)</f>
        <v>145</v>
      </c>
      <c r="M3043" s="22">
        <f>tbStoricoOrdini[[#This Row],[IMPORTO]]/tbStoricoOrdini[[#This Row],[PREZZO]]</f>
        <v>600.25517241379305</v>
      </c>
      <c r="N3043" t="s">
        <v>9</v>
      </c>
      <c r="O3043" s="8">
        <f>VLOOKUP(tbStoricoOrdini[[#This Row],[AGENTE]],tbAgenti[],2,FALSE)</f>
        <v>0.05</v>
      </c>
      <c r="P3043" s="2">
        <v>87037</v>
      </c>
      <c r="Q3043" s="2">
        <f>tbStoricoOrdini[[#This Row],[IMPORTO]]*tbStoricoOrdini[[#This Row],[% COMM.]]</f>
        <v>4351.8500000000004</v>
      </c>
      <c r="R3043" s="2">
        <f>tbStoricoOrdini[[#This Row],[TOT. COMM.]]+tbStoricoOrdini[[#This Row],[IMPORTO]]</f>
        <v>91388.85</v>
      </c>
    </row>
    <row r="3044" spans="1:18">
      <c r="A3044" s="1">
        <v>43922</v>
      </c>
      <c r="B3044" s="7">
        <f>MONTH(tbStoricoOrdini[[#This Row],[DATA]])</f>
        <v>4</v>
      </c>
      <c r="C3044" t="s">
        <v>3139</v>
      </c>
      <c r="D3044" t="str">
        <f>RIGHT(tbStoricoOrdini[[#This Row],[ORDINE]],4)</f>
        <v>3041</v>
      </c>
      <c r="E3044" t="s">
        <v>37</v>
      </c>
      <c r="F3044" t="str">
        <f>VLOOKUP(tbStoricoOrdini[[#This Row],[CLIENTE]],tbClienti[],3,FALSE)</f>
        <v>Emilia Romagna</v>
      </c>
      <c r="G3044" t="str">
        <f>VLOOKUP(tbStoricoOrdini[[#This Row],[CLIENTE]],tbClienti[],7,FALSE)</f>
        <v>AC</v>
      </c>
      <c r="H3044" t="s">
        <v>69</v>
      </c>
      <c r="I3044" t="str">
        <f>IF(LEFT(tbStoricoOrdini[[#This Row],[ARTICOLO]],3) = "COG","COG",LEFT(tbStoricoOrdini[[#This Row],[ARTICOLO]],FIND(" ",tbStoricoOrdini[[#This Row],[ARTICOLO]])-1))</f>
        <v>BAG</v>
      </c>
      <c r="J3044" t="str">
        <f>MID(tbStoricoOrdini[[#This Row],[ARTICOLO]],FIND(" ",tbStoricoOrdini[[#This Row],[ARTICOLO]])+1,4)</f>
        <v>1121</v>
      </c>
      <c r="K3044" t="str">
        <f>IFERROR(RIGHT(tbStoricoOrdini[[#This Row],[ARTICOLO]],LEN(tbStoricoOrdini[[#This Row],[ARTICOLO]])-FIND(" ",tbStoricoOrdini[[#This Row],[ARTICOLO]],FIND(" ",tbStoricoOrdini[[#This Row],[ARTICOLO]]) +1)),"")</f>
        <v>Gold</v>
      </c>
      <c r="L3044" s="3">
        <f>VLOOKUP(tbStoricoOrdini[[#This Row],[ARTICOLO]],tbArticoli[],2,FALSE)</f>
        <v>230</v>
      </c>
      <c r="M3044" s="22">
        <f>tbStoricoOrdini[[#This Row],[IMPORTO]]/tbStoricoOrdini[[#This Row],[PREZZO]]</f>
        <v>4.4173913043478263</v>
      </c>
      <c r="N3044" t="s">
        <v>9</v>
      </c>
      <c r="O3044" s="8">
        <f>VLOOKUP(tbStoricoOrdini[[#This Row],[AGENTE]],tbAgenti[],2,FALSE)</f>
        <v>0.05</v>
      </c>
      <c r="P3044" s="2">
        <v>1016</v>
      </c>
      <c r="Q3044" s="2">
        <f>tbStoricoOrdini[[#This Row],[IMPORTO]]*tbStoricoOrdini[[#This Row],[% COMM.]]</f>
        <v>50.800000000000004</v>
      </c>
      <c r="R3044" s="2">
        <f>tbStoricoOrdini[[#This Row],[TOT. COMM.]]+tbStoricoOrdini[[#This Row],[IMPORTO]]</f>
        <v>1066.8</v>
      </c>
    </row>
    <row r="3045" spans="1:18">
      <c r="A3045" s="1">
        <v>43922</v>
      </c>
      <c r="B3045" s="7">
        <f>MONTH(tbStoricoOrdini[[#This Row],[DATA]])</f>
        <v>4</v>
      </c>
      <c r="C3045" t="s">
        <v>3140</v>
      </c>
      <c r="D3045" t="str">
        <f>RIGHT(tbStoricoOrdini[[#This Row],[ORDINE]],4)</f>
        <v>3042</v>
      </c>
      <c r="E3045" t="s">
        <v>37</v>
      </c>
      <c r="F3045" t="str">
        <f>VLOOKUP(tbStoricoOrdini[[#This Row],[CLIENTE]],tbClienti[],3,FALSE)</f>
        <v>Emilia Romagna</v>
      </c>
      <c r="G3045" t="str">
        <f>VLOOKUP(tbStoricoOrdini[[#This Row],[CLIENTE]],tbClienti[],7,FALSE)</f>
        <v>AC</v>
      </c>
      <c r="H3045" t="s">
        <v>83</v>
      </c>
      <c r="I3045" t="str">
        <f>IF(LEFT(tbStoricoOrdini[[#This Row],[ARTICOLO]],3) = "COG","COG",LEFT(tbStoricoOrdini[[#This Row],[ARTICOLO]],FIND(" ",tbStoricoOrdini[[#This Row],[ARTICOLO]])-1))</f>
        <v>COG</v>
      </c>
      <c r="J3045" t="str">
        <f>MID(tbStoricoOrdini[[#This Row],[ARTICOLO]],FIND(" ",tbStoricoOrdini[[#This Row],[ARTICOLO]])+1,4)</f>
        <v>8000</v>
      </c>
      <c r="K3045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3045" s="3">
        <f>VLOOKUP(tbStoricoOrdini[[#This Row],[ARTICOLO]],tbArticoli[],2,FALSE)</f>
        <v>670</v>
      </c>
      <c r="M3045" s="22">
        <f>tbStoricoOrdini[[#This Row],[IMPORTO]]/tbStoricoOrdini[[#This Row],[PREZZO]]</f>
        <v>497.28955223880598</v>
      </c>
      <c r="N3045" t="s">
        <v>9</v>
      </c>
      <c r="O3045" s="8">
        <f>VLOOKUP(tbStoricoOrdini[[#This Row],[AGENTE]],tbAgenti[],2,FALSE)</f>
        <v>0.05</v>
      </c>
      <c r="P3045" s="2">
        <v>333184</v>
      </c>
      <c r="Q3045" s="2">
        <f>tbStoricoOrdini[[#This Row],[IMPORTO]]*tbStoricoOrdini[[#This Row],[% COMM.]]</f>
        <v>16659.2</v>
      </c>
      <c r="R3045" s="2">
        <f>tbStoricoOrdini[[#This Row],[TOT. COMM.]]+tbStoricoOrdini[[#This Row],[IMPORTO]]</f>
        <v>349843.20000000001</v>
      </c>
    </row>
    <row r="3046" spans="1:18">
      <c r="A3046" s="1">
        <v>43922</v>
      </c>
      <c r="B3046" s="7">
        <f>MONTH(tbStoricoOrdini[[#This Row],[DATA]])</f>
        <v>4</v>
      </c>
      <c r="C3046" t="s">
        <v>3141</v>
      </c>
      <c r="D3046" t="str">
        <f>RIGHT(tbStoricoOrdini[[#This Row],[ORDINE]],4)</f>
        <v>3043</v>
      </c>
      <c r="E3046" t="s">
        <v>37</v>
      </c>
      <c r="F3046" t="str">
        <f>VLOOKUP(tbStoricoOrdini[[#This Row],[CLIENTE]],tbClienti[],3,FALSE)</f>
        <v>Emilia Romagna</v>
      </c>
      <c r="G3046" t="str">
        <f>VLOOKUP(tbStoricoOrdini[[#This Row],[CLIENTE]],tbClienti[],7,FALSE)</f>
        <v>AC</v>
      </c>
      <c r="H3046" t="s">
        <v>70</v>
      </c>
      <c r="I3046" t="str">
        <f>IF(LEFT(tbStoricoOrdini[[#This Row],[ARTICOLO]],3) = "COG","COG",LEFT(tbStoricoOrdini[[#This Row],[ARTICOLO]],FIND(" ",tbStoricoOrdini[[#This Row],[ARTICOLO]])-1))</f>
        <v>EB08</v>
      </c>
      <c r="J3046" t="str">
        <f>MID(tbStoricoOrdini[[#This Row],[ARTICOLO]],FIND(" ",tbStoricoOrdini[[#This Row],[ARTICOLO]])+1,4)</f>
        <v>7500</v>
      </c>
      <c r="K3046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3046" s="3">
        <f>VLOOKUP(tbStoricoOrdini[[#This Row],[ARTICOLO]],tbArticoli[],2,FALSE)</f>
        <v>180</v>
      </c>
      <c r="M3046" s="22">
        <f>tbStoricoOrdini[[#This Row],[IMPORTO]]/tbStoricoOrdini[[#This Row],[PREZZO]]</f>
        <v>0.26666666666666666</v>
      </c>
      <c r="N3046" t="s">
        <v>9</v>
      </c>
      <c r="O3046" s="8">
        <f>VLOOKUP(tbStoricoOrdini[[#This Row],[AGENTE]],tbAgenti[],2,FALSE)</f>
        <v>0.05</v>
      </c>
      <c r="P3046" s="2">
        <v>48</v>
      </c>
      <c r="Q3046" s="2">
        <f>tbStoricoOrdini[[#This Row],[IMPORTO]]*tbStoricoOrdini[[#This Row],[% COMM.]]</f>
        <v>2.4000000000000004</v>
      </c>
      <c r="R3046" s="2">
        <f>tbStoricoOrdini[[#This Row],[TOT. COMM.]]+tbStoricoOrdini[[#This Row],[IMPORTO]]</f>
        <v>50.4</v>
      </c>
    </row>
    <row r="3047" spans="1:18">
      <c r="A3047" s="1">
        <v>43922</v>
      </c>
      <c r="B3047" s="7">
        <f>MONTH(tbStoricoOrdini[[#This Row],[DATA]])</f>
        <v>4</v>
      </c>
      <c r="C3047" t="s">
        <v>3142</v>
      </c>
      <c r="D3047" t="str">
        <f>RIGHT(tbStoricoOrdini[[#This Row],[ORDINE]],4)</f>
        <v>3044</v>
      </c>
      <c r="E3047" t="s">
        <v>37</v>
      </c>
      <c r="F3047" t="str">
        <f>VLOOKUP(tbStoricoOrdini[[#This Row],[CLIENTE]],tbClienti[],3,FALSE)</f>
        <v>Emilia Romagna</v>
      </c>
      <c r="G3047" t="str">
        <f>VLOOKUP(tbStoricoOrdini[[#This Row],[CLIENTE]],tbClienti[],7,FALSE)</f>
        <v>AC</v>
      </c>
      <c r="H3047" t="s">
        <v>75</v>
      </c>
      <c r="I3047" t="str">
        <f>IF(LEFT(tbStoricoOrdini[[#This Row],[ARTICOLO]],3) = "COG","COG",LEFT(tbStoricoOrdini[[#This Row],[ARTICOLO]],FIND(" ",tbStoricoOrdini[[#This Row],[ARTICOLO]])-1))</f>
        <v>AVRC</v>
      </c>
      <c r="J3047" t="str">
        <f>MID(tbStoricoOrdini[[#This Row],[ARTICOLO]],FIND(" ",tbStoricoOrdini[[#This Row],[ARTICOLO]])+1,4)</f>
        <v>1000</v>
      </c>
      <c r="K3047" t="str">
        <f>IFERROR(RIGHT(tbStoricoOrdini[[#This Row],[ARTICOLO]],LEN(tbStoricoOrdini[[#This Row],[ARTICOLO]])-FIND(" ",tbStoricoOrdini[[#This Row],[ARTICOLO]],FIND(" ",tbStoricoOrdini[[#This Row],[ARTICOLO]]) +1)),"")</f>
        <v>Silver</v>
      </c>
      <c r="L3047" s="3">
        <f>VLOOKUP(tbStoricoOrdini[[#This Row],[ARTICOLO]],tbArticoli[],2,FALSE)</f>
        <v>390</v>
      </c>
      <c r="M3047" s="22">
        <f>tbStoricoOrdini[[#This Row],[IMPORTO]]/tbStoricoOrdini[[#This Row],[PREZZO]]</f>
        <v>8.3410256410256416</v>
      </c>
      <c r="N3047" t="s">
        <v>9</v>
      </c>
      <c r="O3047" s="8">
        <f>VLOOKUP(tbStoricoOrdini[[#This Row],[AGENTE]],tbAgenti[],2,FALSE)</f>
        <v>0.05</v>
      </c>
      <c r="P3047" s="2">
        <v>3253</v>
      </c>
      <c r="Q3047" s="2">
        <f>tbStoricoOrdini[[#This Row],[IMPORTO]]*tbStoricoOrdini[[#This Row],[% COMM.]]</f>
        <v>162.65</v>
      </c>
      <c r="R3047" s="2">
        <f>tbStoricoOrdini[[#This Row],[TOT. COMM.]]+tbStoricoOrdini[[#This Row],[IMPORTO]]</f>
        <v>3415.65</v>
      </c>
    </row>
    <row r="3048" spans="1:18">
      <c r="A3048" s="1">
        <v>43922</v>
      </c>
      <c r="B3048" s="7">
        <f>MONTH(tbStoricoOrdini[[#This Row],[DATA]])</f>
        <v>4</v>
      </c>
      <c r="C3048" t="s">
        <v>3143</v>
      </c>
      <c r="D3048" t="str">
        <f>RIGHT(tbStoricoOrdini[[#This Row],[ORDINE]],4)</f>
        <v>3045</v>
      </c>
      <c r="E3048" t="s">
        <v>37</v>
      </c>
      <c r="F3048" t="str">
        <f>VLOOKUP(tbStoricoOrdini[[#This Row],[CLIENTE]],tbClienti[],3,FALSE)</f>
        <v>Emilia Romagna</v>
      </c>
      <c r="G3048" t="str">
        <f>VLOOKUP(tbStoricoOrdini[[#This Row],[CLIENTE]],tbClienti[],7,FALSE)</f>
        <v>AC</v>
      </c>
      <c r="H3048" t="s">
        <v>71</v>
      </c>
      <c r="I3048" t="str">
        <f>IF(LEFT(tbStoricoOrdini[[#This Row],[ARTICOLO]],3) = "COG","COG",LEFT(tbStoricoOrdini[[#This Row],[ARTICOLO]],FIND(" ",tbStoricoOrdini[[#This Row],[ARTICOLO]])-1))</f>
        <v>EB07</v>
      </c>
      <c r="J3048" t="str">
        <f>MID(tbStoricoOrdini[[#This Row],[ARTICOLO]],FIND(" ",tbStoricoOrdini[[#This Row],[ARTICOLO]])+1,4)</f>
        <v>5000</v>
      </c>
      <c r="K3048" t="str">
        <f>IFERROR(RIGHT(tbStoricoOrdini[[#This Row],[ARTICOLO]],LEN(tbStoricoOrdini[[#This Row],[ARTICOLO]])-FIND(" ",tbStoricoOrdini[[#This Row],[ARTICOLO]],FIND(" ",tbStoricoOrdini[[#This Row],[ARTICOLO]]) +1)),"")</f>
        <v/>
      </c>
      <c r="L3048" s="3">
        <f>VLOOKUP(tbStoricoOrdini[[#This Row],[ARTICOLO]],tbArticoli[],2,FALSE)</f>
        <v>140</v>
      </c>
      <c r="M3048" s="22">
        <f>tbStoricoOrdini[[#This Row],[IMPORTO]]/tbStoricoOrdini[[#This Row],[PREZZO]]</f>
        <v>0.6428571428571429</v>
      </c>
      <c r="N3048" t="s">
        <v>6</v>
      </c>
      <c r="O3048" s="8">
        <f>VLOOKUP(tbStoricoOrdini[[#This Row],[AGENTE]],tbAgenti[],2,FALSE)</f>
        <v>7.4999999999999997E-2</v>
      </c>
      <c r="P3048" s="2">
        <v>90</v>
      </c>
      <c r="Q3048" s="2">
        <f>tbStoricoOrdini[[#This Row],[IMPORTO]]*tbStoricoOrdini[[#This Row],[% COMM.]]</f>
        <v>6.75</v>
      </c>
      <c r="R3048" s="2">
        <f>tbStoricoOrdini[[#This Row],[TOT. COMM.]]+tbStoricoOrdini[[#This Row],[IMPORTO]]</f>
        <v>96.75</v>
      </c>
    </row>
    <row r="3049" spans="1:18">
      <c r="A3049" s="1">
        <v>43922</v>
      </c>
      <c r="B3049" s="7">
        <f>MONTH(tbStoricoOrdini[[#This Row],[DATA]])</f>
        <v>4</v>
      </c>
      <c r="C3049" t="s">
        <v>3144</v>
      </c>
      <c r="D3049" t="str">
        <f>RIGHT(tbStoricoOrdini[[#This Row],[ORDINE]],4)</f>
        <v>3046</v>
      </c>
      <c r="E3049" t="s">
        <v>37</v>
      </c>
      <c r="F3049" t="str">
        <f>VLOOKUP(tbStoricoOrdini[[#This Row],[CLIENTE]],tbClienti[],3,FALSE)</f>
        <v>Emilia Romagna</v>
      </c>
      <c r="G3049" t="str">
        <f>VLOOKUP(tbStoricoOrdini[[#This Row],[CLIENTE]],tbClienti[],7,FALSE)</f>
        <v>AC</v>
      </c>
      <c r="H3049" t="s">
        <v>71</v>
      </c>
      <c r="I3049" t="str">
        <f>IF(LEFT(tbStoricoOrdini[[#This Row],[ARTICOLO]],3) = "COG","COG",LEFT(tbStoricoOrdini[[#This Row],[ARTICOLO]],FIND(" ",tbStoricoOrdini[[#This Row],[ARTICOLO]])-1))</f>
        <v>EB07</v>
      </c>
      <c r="J3049" t="str">
        <f>MID(tbStoricoOrdini[[#This Row],[ARTICOLO]],FIND(" ",tbStoricoOrdini[[#This Row],[ARTICOLO]])+1,4)</f>
        <v>5000</v>
      </c>
      <c r="K3049" t="str">
        <f>IFERROR(RIGHT(tbStoricoOrdini[[#This Row],[ARTICOLO]],LEN(tbStoricoOrdini[[#This Row],[ARTICOLO]])-FIND(" ",tbStoricoOrdini[[#This Row],[ARTICOLO]],FIND(" ",tbStoricoOrdini[[#This Row],[ARTICOLO]]) +1)),"")</f>
        <v/>
      </c>
      <c r="L3049" s="3">
        <f>VLOOKUP(tbStoricoOrdini[[#This Row],[ARTICOLO]],tbArticoli[],2,FALSE)</f>
        <v>140</v>
      </c>
      <c r="M3049" s="22">
        <f>tbStoricoOrdini[[#This Row],[IMPORTO]]/tbStoricoOrdini[[#This Row],[PREZZO]]</f>
        <v>5.9</v>
      </c>
      <c r="N3049" t="s">
        <v>9</v>
      </c>
      <c r="O3049" s="8">
        <f>VLOOKUP(tbStoricoOrdini[[#This Row],[AGENTE]],tbAgenti[],2,FALSE)</f>
        <v>0.05</v>
      </c>
      <c r="P3049" s="2">
        <v>826</v>
      </c>
      <c r="Q3049" s="2">
        <f>tbStoricoOrdini[[#This Row],[IMPORTO]]*tbStoricoOrdini[[#This Row],[% COMM.]]</f>
        <v>41.300000000000004</v>
      </c>
      <c r="R3049" s="2">
        <f>tbStoricoOrdini[[#This Row],[TOT. COMM.]]+tbStoricoOrdini[[#This Row],[IMPORTO]]</f>
        <v>867.3</v>
      </c>
    </row>
    <row r="3050" spans="1:18">
      <c r="A3050" s="1">
        <v>43922</v>
      </c>
      <c r="B3050" s="7">
        <f>MONTH(tbStoricoOrdini[[#This Row],[DATA]])</f>
        <v>4</v>
      </c>
      <c r="C3050" t="s">
        <v>3145</v>
      </c>
      <c r="D3050" t="str">
        <f>RIGHT(tbStoricoOrdini[[#This Row],[ORDINE]],4)</f>
        <v>3047</v>
      </c>
      <c r="E3050" t="s">
        <v>37</v>
      </c>
      <c r="F3050" t="str">
        <f>VLOOKUP(tbStoricoOrdini[[#This Row],[CLIENTE]],tbClienti[],3,FALSE)</f>
        <v>Emilia Romagna</v>
      </c>
      <c r="G3050" t="str">
        <f>VLOOKUP(tbStoricoOrdini[[#This Row],[CLIENTE]],tbClienti[],7,FALSE)</f>
        <v>AC</v>
      </c>
      <c r="H3050" t="s">
        <v>76</v>
      </c>
      <c r="I3050" t="str">
        <f>IF(LEFT(tbStoricoOrdini[[#This Row],[ARTICOLO]],3) = "COG","COG",LEFT(tbStoricoOrdini[[#This Row],[ARTICOLO]],FIND(" ",tbStoricoOrdini[[#This Row],[ARTICOLO]])-1))</f>
        <v>COG</v>
      </c>
      <c r="J3050" t="str">
        <f>MID(tbStoricoOrdini[[#This Row],[ARTICOLO]],FIND(" ",tbStoricoOrdini[[#This Row],[ARTICOLO]])+1,4)</f>
        <v>1000</v>
      </c>
      <c r="K3050" t="str">
        <f>IFERROR(RIGHT(tbStoricoOrdini[[#This Row],[ARTICOLO]],LEN(tbStoricoOrdini[[#This Row],[ARTICOLO]])-FIND(" ",tbStoricoOrdini[[#This Row],[ARTICOLO]],FIND(" ",tbStoricoOrdini[[#This Row],[ARTICOLO]]) +1)),"")</f>
        <v/>
      </c>
      <c r="L3050" s="3">
        <f>VLOOKUP(tbStoricoOrdini[[#This Row],[ARTICOLO]],tbArticoli[],2,FALSE)</f>
        <v>150</v>
      </c>
      <c r="M3050" s="22">
        <f>tbStoricoOrdini[[#This Row],[IMPORTO]]/tbStoricoOrdini[[#This Row],[PREZZO]]</f>
        <v>0.14666666666666667</v>
      </c>
      <c r="N3050" t="s">
        <v>9</v>
      </c>
      <c r="O3050" s="8">
        <f>VLOOKUP(tbStoricoOrdini[[#This Row],[AGENTE]],tbAgenti[],2,FALSE)</f>
        <v>0.05</v>
      </c>
      <c r="P3050" s="2">
        <v>22</v>
      </c>
      <c r="Q3050" s="2">
        <f>tbStoricoOrdini[[#This Row],[IMPORTO]]*tbStoricoOrdini[[#This Row],[% COMM.]]</f>
        <v>1.1000000000000001</v>
      </c>
      <c r="R3050" s="2">
        <f>tbStoricoOrdini[[#This Row],[TOT. COMM.]]+tbStoricoOrdini[[#This Row],[IMPORTO]]</f>
        <v>23.1</v>
      </c>
    </row>
    <row r="3051" spans="1:18">
      <c r="A3051" s="1">
        <v>43922</v>
      </c>
      <c r="B3051" s="7">
        <f>MONTH(tbStoricoOrdini[[#This Row],[DATA]])</f>
        <v>4</v>
      </c>
      <c r="C3051" t="s">
        <v>3146</v>
      </c>
      <c r="D3051" t="str">
        <f>RIGHT(tbStoricoOrdini[[#This Row],[ORDINE]],4)</f>
        <v>3048</v>
      </c>
      <c r="E3051" t="s">
        <v>38</v>
      </c>
      <c r="F3051" t="str">
        <f>VLOOKUP(tbStoricoOrdini[[#This Row],[CLIENTE]],tbClienti[],3,FALSE)</f>
        <v>Emilia Romagna</v>
      </c>
      <c r="G3051" t="str">
        <f>VLOOKUP(tbStoricoOrdini[[#This Row],[CLIENTE]],tbClienti[],7,FALSE)</f>
        <v>DB</v>
      </c>
      <c r="H3051" t="s">
        <v>74</v>
      </c>
      <c r="I3051" t="str">
        <f>IF(LEFT(tbStoricoOrdini[[#This Row],[ARTICOLO]],3) = "COG","COG",LEFT(tbStoricoOrdini[[#This Row],[ARTICOLO]],FIND(" ",tbStoricoOrdini[[#This Row],[ARTICOLO]])-1))</f>
        <v>AVRC</v>
      </c>
      <c r="J3051" t="str">
        <f>MID(tbStoricoOrdini[[#This Row],[ARTICOLO]],FIND(" ",tbStoricoOrdini[[#This Row],[ARTICOLO]])+1,4)</f>
        <v>2500</v>
      </c>
      <c r="K3051" t="str">
        <f>IFERROR(RIGHT(tbStoricoOrdini[[#This Row],[ARTICOLO]],LEN(tbStoricoOrdini[[#This Row],[ARTICOLO]])-FIND(" ",tbStoricoOrdini[[#This Row],[ARTICOLO]],FIND(" ",tbStoricoOrdini[[#This Row],[ARTICOLO]]) +1)),"")</f>
        <v>Gold</v>
      </c>
      <c r="L3051" s="3">
        <f>VLOOKUP(tbStoricoOrdini[[#This Row],[ARTICOLO]],tbArticoli[],2,FALSE)</f>
        <v>500</v>
      </c>
      <c r="M3051" s="22">
        <f>tbStoricoOrdini[[#This Row],[IMPORTO]]/tbStoricoOrdini[[#This Row],[PREZZO]]</f>
        <v>4.0000000000000001E-3</v>
      </c>
      <c r="N3051" t="s">
        <v>16</v>
      </c>
      <c r="O3051" s="8">
        <f>VLOOKUP(tbStoricoOrdini[[#This Row],[AGENTE]],tbAgenti[],2,FALSE)</f>
        <v>0.05</v>
      </c>
      <c r="P3051" s="2">
        <v>2</v>
      </c>
      <c r="Q3051" s="2">
        <f>tbStoricoOrdini[[#This Row],[IMPORTO]]*tbStoricoOrdini[[#This Row],[% COMM.]]</f>
        <v>0.1</v>
      </c>
      <c r="R3051" s="2">
        <f>tbStoricoOrdini[[#This Row],[TOT. COMM.]]+tbStoricoOrdini[[#This Row],[IMPORTO]]</f>
        <v>2.1</v>
      </c>
    </row>
    <row r="3052" spans="1:18">
      <c r="A3052" s="1">
        <v>43922</v>
      </c>
      <c r="B3052" s="7">
        <f>MONTH(tbStoricoOrdini[[#This Row],[DATA]])</f>
        <v>4</v>
      </c>
      <c r="C3052" t="s">
        <v>3147</v>
      </c>
      <c r="D3052" t="str">
        <f>RIGHT(tbStoricoOrdini[[#This Row],[ORDINE]],4)</f>
        <v>3049</v>
      </c>
      <c r="E3052" t="s">
        <v>38</v>
      </c>
      <c r="F3052" t="str">
        <f>VLOOKUP(tbStoricoOrdini[[#This Row],[CLIENTE]],tbClienti[],3,FALSE)</f>
        <v>Emilia Romagna</v>
      </c>
      <c r="G3052" t="str">
        <f>VLOOKUP(tbStoricoOrdini[[#This Row],[CLIENTE]],tbClienti[],7,FALSE)</f>
        <v>DB</v>
      </c>
      <c r="H3052" t="s">
        <v>79</v>
      </c>
      <c r="I3052" t="str">
        <f>IF(LEFT(tbStoricoOrdini[[#This Row],[ARTICOLO]],3) = "COG","COG",LEFT(tbStoricoOrdini[[#This Row],[ARTICOLO]],FIND(" ",tbStoricoOrdini[[#This Row],[ARTICOLO]])-1))</f>
        <v>COG</v>
      </c>
      <c r="J3052" t="str">
        <f>MID(tbStoricoOrdini[[#This Row],[ARTICOLO]],FIND(" ",tbStoricoOrdini[[#This Row],[ARTICOLO]])+1,4)</f>
        <v>4000</v>
      </c>
      <c r="K3052" t="str">
        <f>IFERROR(RIGHT(tbStoricoOrdini[[#This Row],[ARTICOLO]],LEN(tbStoricoOrdini[[#This Row],[ARTICOLO]])-FIND(" ",tbStoricoOrdini[[#This Row],[ARTICOLO]],FIND(" ",tbStoricoOrdini[[#This Row],[ARTICOLO]]) +1)),"")</f>
        <v>Plus</v>
      </c>
      <c r="L3052" s="3">
        <f>VLOOKUP(tbStoricoOrdini[[#This Row],[ARTICOLO]],tbArticoli[],2,FALSE)</f>
        <v>240</v>
      </c>
      <c r="M3052" s="22">
        <f>tbStoricoOrdini[[#This Row],[IMPORTO]]/tbStoricoOrdini[[#This Row],[PREZZO]]</f>
        <v>2.1749999999999998</v>
      </c>
      <c r="N3052" t="s">
        <v>9</v>
      </c>
      <c r="O3052" s="8">
        <f>VLOOKUP(tbStoricoOrdini[[#This Row],[AGENTE]],tbAgenti[],2,FALSE)</f>
        <v>0.05</v>
      </c>
      <c r="P3052" s="2">
        <v>522</v>
      </c>
      <c r="Q3052" s="2">
        <f>tbStoricoOrdini[[#This Row],[IMPORTO]]*tbStoricoOrdini[[#This Row],[% COMM.]]</f>
        <v>26.1</v>
      </c>
      <c r="R3052" s="2">
        <f>tbStoricoOrdini[[#This Row],[TOT. COMM.]]+tbStoricoOrdini[[#This Row],[IMPORTO]]</f>
        <v>548.1</v>
      </c>
    </row>
    <row r="3053" spans="1:18">
      <c r="A3053" s="1">
        <v>43922</v>
      </c>
      <c r="B3053" s="7">
        <f>MONTH(tbStoricoOrdini[[#This Row],[DATA]])</f>
        <v>4</v>
      </c>
      <c r="C3053" t="s">
        <v>3148</v>
      </c>
      <c r="D3053" t="str">
        <f>RIGHT(tbStoricoOrdini[[#This Row],[ORDINE]],4)</f>
        <v>3050</v>
      </c>
      <c r="E3053" t="s">
        <v>38</v>
      </c>
      <c r="F3053" t="str">
        <f>VLOOKUP(tbStoricoOrdini[[#This Row],[CLIENTE]],tbClienti[],3,FALSE)</f>
        <v>Emilia Romagna</v>
      </c>
      <c r="G3053" t="str">
        <f>VLOOKUP(tbStoricoOrdini[[#This Row],[CLIENTE]],tbClienti[],7,FALSE)</f>
        <v>DB</v>
      </c>
      <c r="H3053" t="s">
        <v>63</v>
      </c>
      <c r="I3053" t="str">
        <f>IF(LEFT(tbStoricoOrdini[[#This Row],[ARTICOLO]],3) = "COG","COG",LEFT(tbStoricoOrdini[[#This Row],[ARTICOLO]],FIND(" ",tbStoricoOrdini[[#This Row],[ARTICOLO]])-1))</f>
        <v>KLM</v>
      </c>
      <c r="J3053" t="str">
        <f>MID(tbStoricoOrdini[[#This Row],[ARTICOLO]],FIND(" ",tbStoricoOrdini[[#This Row],[ARTICOLO]])+1,4)</f>
        <v>3000</v>
      </c>
      <c r="K3053" t="str">
        <f>IFERROR(RIGHT(tbStoricoOrdini[[#This Row],[ARTICOLO]],LEN(tbStoricoOrdini[[#This Row],[ARTICOLO]])-FIND(" ",tbStoricoOrdini[[#This Row],[ARTICOLO]],FIND(" ",tbStoricoOrdini[[#This Row],[ARTICOLO]]) +1)),"")</f>
        <v>Plus</v>
      </c>
      <c r="L3053" s="3">
        <f>VLOOKUP(tbStoricoOrdini[[#This Row],[ARTICOLO]],tbArticoli[],2,FALSE)</f>
        <v>145</v>
      </c>
      <c r="M3053" s="22">
        <f>tbStoricoOrdini[[#This Row],[IMPORTO]]/tbStoricoOrdini[[#This Row],[PREZZO]]</f>
        <v>140.12413793103448</v>
      </c>
      <c r="N3053" t="s">
        <v>9</v>
      </c>
      <c r="O3053" s="8">
        <f>VLOOKUP(tbStoricoOrdini[[#This Row],[AGENTE]],tbAgenti[],2,FALSE)</f>
        <v>0.05</v>
      </c>
      <c r="P3053" s="2">
        <v>20318</v>
      </c>
      <c r="Q3053" s="2">
        <f>tbStoricoOrdini[[#This Row],[IMPORTO]]*tbStoricoOrdini[[#This Row],[% COMM.]]</f>
        <v>1015.9000000000001</v>
      </c>
      <c r="R3053" s="2">
        <f>tbStoricoOrdini[[#This Row],[TOT. COMM.]]+tbStoricoOrdini[[#This Row],[IMPORTO]]</f>
        <v>21333.9</v>
      </c>
    </row>
    <row r="3054" spans="1:18">
      <c r="A3054" s="1">
        <v>43922</v>
      </c>
      <c r="B3054" s="7">
        <f>MONTH(tbStoricoOrdini[[#This Row],[DATA]])</f>
        <v>4</v>
      </c>
      <c r="C3054" t="s">
        <v>3149</v>
      </c>
      <c r="D3054" t="str">
        <f>RIGHT(tbStoricoOrdini[[#This Row],[ORDINE]],4)</f>
        <v>3051</v>
      </c>
      <c r="E3054" t="s">
        <v>38</v>
      </c>
      <c r="F3054" t="str">
        <f>VLOOKUP(tbStoricoOrdini[[#This Row],[CLIENTE]],tbClienti[],3,FALSE)</f>
        <v>Emilia Romagna</v>
      </c>
      <c r="G3054" t="str">
        <f>VLOOKUP(tbStoricoOrdini[[#This Row],[CLIENTE]],tbClienti[],7,FALSE)</f>
        <v>DB</v>
      </c>
      <c r="H3054" t="s">
        <v>66</v>
      </c>
      <c r="I3054" t="str">
        <f>IF(LEFT(tbStoricoOrdini[[#This Row],[ARTICOLO]],3) = "COG","COG",LEFT(tbStoricoOrdini[[#This Row],[ARTICOLO]],FIND(" ",tbStoricoOrdini[[#This Row],[ARTICOLO]])-1))</f>
        <v>BAG</v>
      </c>
      <c r="J3054" t="str">
        <f>MID(tbStoricoOrdini[[#This Row],[ARTICOLO]],FIND(" ",tbStoricoOrdini[[#This Row],[ARTICOLO]])+1,4)</f>
        <v>2500</v>
      </c>
      <c r="K3054" t="str">
        <f>IFERROR(RIGHT(tbStoricoOrdini[[#This Row],[ARTICOLO]],LEN(tbStoricoOrdini[[#This Row],[ARTICOLO]])-FIND(" ",tbStoricoOrdini[[#This Row],[ARTICOLO]],FIND(" ",tbStoricoOrdini[[#This Row],[ARTICOLO]]) +1)),"")</f>
        <v>Plus</v>
      </c>
      <c r="L3054" s="3">
        <f>VLOOKUP(tbStoricoOrdini[[#This Row],[ARTICOLO]],tbArticoli[],2,FALSE)</f>
        <v>220</v>
      </c>
      <c r="M3054" s="22">
        <f>tbStoricoOrdini[[#This Row],[IMPORTO]]/tbStoricoOrdini[[#This Row],[PREZZO]]</f>
        <v>53.131818181818183</v>
      </c>
      <c r="N3054" t="s">
        <v>9</v>
      </c>
      <c r="O3054" s="8">
        <f>VLOOKUP(tbStoricoOrdini[[#This Row],[AGENTE]],tbAgenti[],2,FALSE)</f>
        <v>0.05</v>
      </c>
      <c r="P3054" s="2">
        <v>11689</v>
      </c>
      <c r="Q3054" s="2">
        <f>tbStoricoOrdini[[#This Row],[IMPORTO]]*tbStoricoOrdini[[#This Row],[% COMM.]]</f>
        <v>584.45000000000005</v>
      </c>
      <c r="R3054" s="2">
        <f>tbStoricoOrdini[[#This Row],[TOT. COMM.]]+tbStoricoOrdini[[#This Row],[IMPORTO]]</f>
        <v>12273.45</v>
      </c>
    </row>
    <row r="3055" spans="1:18">
      <c r="A3055" s="1">
        <v>43922</v>
      </c>
      <c r="B3055" s="7">
        <f>MONTH(tbStoricoOrdini[[#This Row],[DATA]])</f>
        <v>4</v>
      </c>
      <c r="C3055" t="s">
        <v>3150</v>
      </c>
      <c r="D3055" t="str">
        <f>RIGHT(tbStoricoOrdini[[#This Row],[ORDINE]],4)</f>
        <v>3052</v>
      </c>
      <c r="E3055" t="s">
        <v>38</v>
      </c>
      <c r="F3055" t="str">
        <f>VLOOKUP(tbStoricoOrdini[[#This Row],[CLIENTE]],tbClienti[],3,FALSE)</f>
        <v>Emilia Romagna</v>
      </c>
      <c r="G3055" t="str">
        <f>VLOOKUP(tbStoricoOrdini[[#This Row],[CLIENTE]],tbClienti[],7,FALSE)</f>
        <v>DB</v>
      </c>
      <c r="H3055" t="s">
        <v>83</v>
      </c>
      <c r="I3055" t="str">
        <f>IF(LEFT(tbStoricoOrdini[[#This Row],[ARTICOLO]],3) = "COG","COG",LEFT(tbStoricoOrdini[[#This Row],[ARTICOLO]],FIND(" ",tbStoricoOrdini[[#This Row],[ARTICOLO]])-1))</f>
        <v>COG</v>
      </c>
      <c r="J3055" t="str">
        <f>MID(tbStoricoOrdini[[#This Row],[ARTICOLO]],FIND(" ",tbStoricoOrdini[[#This Row],[ARTICOLO]])+1,4)</f>
        <v>8000</v>
      </c>
      <c r="K3055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3055" s="3">
        <f>VLOOKUP(tbStoricoOrdini[[#This Row],[ARTICOLO]],tbArticoli[],2,FALSE)</f>
        <v>670</v>
      </c>
      <c r="M3055" s="22">
        <f>tbStoricoOrdini[[#This Row],[IMPORTO]]/tbStoricoOrdini[[#This Row],[PREZZO]]</f>
        <v>0.80447761194029854</v>
      </c>
      <c r="N3055" t="s">
        <v>9</v>
      </c>
      <c r="O3055" s="8">
        <f>VLOOKUP(tbStoricoOrdini[[#This Row],[AGENTE]],tbAgenti[],2,FALSE)</f>
        <v>0.05</v>
      </c>
      <c r="P3055" s="2">
        <v>539</v>
      </c>
      <c r="Q3055" s="2">
        <f>tbStoricoOrdini[[#This Row],[IMPORTO]]*tbStoricoOrdini[[#This Row],[% COMM.]]</f>
        <v>26.950000000000003</v>
      </c>
      <c r="R3055" s="2">
        <f>tbStoricoOrdini[[#This Row],[TOT. COMM.]]+tbStoricoOrdini[[#This Row],[IMPORTO]]</f>
        <v>565.95000000000005</v>
      </c>
    </row>
    <row r="3056" spans="1:18">
      <c r="A3056" s="1">
        <v>43922</v>
      </c>
      <c r="B3056" s="7">
        <f>MONTH(tbStoricoOrdini[[#This Row],[DATA]])</f>
        <v>4</v>
      </c>
      <c r="C3056" t="s">
        <v>3151</v>
      </c>
      <c r="D3056" t="str">
        <f>RIGHT(tbStoricoOrdini[[#This Row],[ORDINE]],4)</f>
        <v>3053</v>
      </c>
      <c r="E3056" t="s">
        <v>38</v>
      </c>
      <c r="F3056" t="str">
        <f>VLOOKUP(tbStoricoOrdini[[#This Row],[CLIENTE]],tbClienti[],3,FALSE)</f>
        <v>Emilia Romagna</v>
      </c>
      <c r="G3056" t="str">
        <f>VLOOKUP(tbStoricoOrdini[[#This Row],[CLIENTE]],tbClienti[],7,FALSE)</f>
        <v>DB</v>
      </c>
      <c r="H3056" t="s">
        <v>70</v>
      </c>
      <c r="I3056" t="str">
        <f>IF(LEFT(tbStoricoOrdini[[#This Row],[ARTICOLO]],3) = "COG","COG",LEFT(tbStoricoOrdini[[#This Row],[ARTICOLO]],FIND(" ",tbStoricoOrdini[[#This Row],[ARTICOLO]])-1))</f>
        <v>EB08</v>
      </c>
      <c r="J3056" t="str">
        <f>MID(tbStoricoOrdini[[#This Row],[ARTICOLO]],FIND(" ",tbStoricoOrdini[[#This Row],[ARTICOLO]])+1,4)</f>
        <v>7500</v>
      </c>
      <c r="K3056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3056" s="3">
        <f>VLOOKUP(tbStoricoOrdini[[#This Row],[ARTICOLO]],tbArticoli[],2,FALSE)</f>
        <v>180</v>
      </c>
      <c r="M3056" s="22">
        <f>tbStoricoOrdini[[#This Row],[IMPORTO]]/tbStoricoOrdini[[#This Row],[PREZZO]]</f>
        <v>2.7777777777777776E-2</v>
      </c>
      <c r="N3056" t="s">
        <v>9</v>
      </c>
      <c r="O3056" s="8">
        <f>VLOOKUP(tbStoricoOrdini[[#This Row],[AGENTE]],tbAgenti[],2,FALSE)</f>
        <v>0.05</v>
      </c>
      <c r="P3056" s="2">
        <v>5</v>
      </c>
      <c r="Q3056" s="2">
        <f>tbStoricoOrdini[[#This Row],[IMPORTO]]*tbStoricoOrdini[[#This Row],[% COMM.]]</f>
        <v>0.25</v>
      </c>
      <c r="R3056" s="2">
        <f>tbStoricoOrdini[[#This Row],[TOT. COMM.]]+tbStoricoOrdini[[#This Row],[IMPORTO]]</f>
        <v>5.25</v>
      </c>
    </row>
    <row r="3057" spans="1:18">
      <c r="A3057" s="1">
        <v>43922</v>
      </c>
      <c r="B3057" s="7">
        <f>MONTH(tbStoricoOrdini[[#This Row],[DATA]])</f>
        <v>4</v>
      </c>
      <c r="C3057" t="s">
        <v>3152</v>
      </c>
      <c r="D3057" t="str">
        <f>RIGHT(tbStoricoOrdini[[#This Row],[ORDINE]],4)</f>
        <v>3054</v>
      </c>
      <c r="E3057" t="s">
        <v>38</v>
      </c>
      <c r="F3057" t="str">
        <f>VLOOKUP(tbStoricoOrdini[[#This Row],[CLIENTE]],tbClienti[],3,FALSE)</f>
        <v>Emilia Romagna</v>
      </c>
      <c r="G3057" t="str">
        <f>VLOOKUP(tbStoricoOrdini[[#This Row],[CLIENTE]],tbClienti[],7,FALSE)</f>
        <v>DB</v>
      </c>
      <c r="H3057" t="s">
        <v>71</v>
      </c>
      <c r="I3057" t="str">
        <f>IF(LEFT(tbStoricoOrdini[[#This Row],[ARTICOLO]],3) = "COG","COG",LEFT(tbStoricoOrdini[[#This Row],[ARTICOLO]],FIND(" ",tbStoricoOrdini[[#This Row],[ARTICOLO]])-1))</f>
        <v>EB07</v>
      </c>
      <c r="J3057" t="str">
        <f>MID(tbStoricoOrdini[[#This Row],[ARTICOLO]],FIND(" ",tbStoricoOrdini[[#This Row],[ARTICOLO]])+1,4)</f>
        <v>5000</v>
      </c>
      <c r="K3057" t="str">
        <f>IFERROR(RIGHT(tbStoricoOrdini[[#This Row],[ARTICOLO]],LEN(tbStoricoOrdini[[#This Row],[ARTICOLO]])-FIND(" ",tbStoricoOrdini[[#This Row],[ARTICOLO]],FIND(" ",tbStoricoOrdini[[#This Row],[ARTICOLO]]) +1)),"")</f>
        <v/>
      </c>
      <c r="L3057" s="3">
        <f>VLOOKUP(tbStoricoOrdini[[#This Row],[ARTICOLO]],tbArticoli[],2,FALSE)</f>
        <v>140</v>
      </c>
      <c r="M3057" s="22">
        <f>tbStoricoOrdini[[#This Row],[IMPORTO]]/tbStoricoOrdini[[#This Row],[PREZZO]]</f>
        <v>0.47857142857142859</v>
      </c>
      <c r="N3057" t="s">
        <v>9</v>
      </c>
      <c r="O3057" s="8">
        <f>VLOOKUP(tbStoricoOrdini[[#This Row],[AGENTE]],tbAgenti[],2,FALSE)</f>
        <v>0.05</v>
      </c>
      <c r="P3057" s="2">
        <v>67</v>
      </c>
      <c r="Q3057" s="2">
        <f>tbStoricoOrdini[[#This Row],[IMPORTO]]*tbStoricoOrdini[[#This Row],[% COMM.]]</f>
        <v>3.35</v>
      </c>
      <c r="R3057" s="2">
        <f>tbStoricoOrdini[[#This Row],[TOT. COMM.]]+tbStoricoOrdini[[#This Row],[IMPORTO]]</f>
        <v>70.349999999999994</v>
      </c>
    </row>
    <row r="3058" spans="1:18">
      <c r="A3058" s="1">
        <v>43922</v>
      </c>
      <c r="B3058" s="7">
        <f>MONTH(tbStoricoOrdini[[#This Row],[DATA]])</f>
        <v>4</v>
      </c>
      <c r="C3058" t="s">
        <v>3153</v>
      </c>
      <c r="D3058" t="str">
        <f>RIGHT(tbStoricoOrdini[[#This Row],[ORDINE]],4)</f>
        <v>3055</v>
      </c>
      <c r="E3058" t="s">
        <v>57</v>
      </c>
      <c r="F3058" t="str">
        <f>VLOOKUP(tbStoricoOrdini[[#This Row],[CLIENTE]],tbClienti[],3,FALSE)</f>
        <v>Piemonte</v>
      </c>
      <c r="G3058" t="str">
        <f>VLOOKUP(tbStoricoOrdini[[#This Row],[CLIENTE]],tbClienti[],7,FALSE)</f>
        <v>DA</v>
      </c>
      <c r="H3058" t="s">
        <v>71</v>
      </c>
      <c r="I3058" t="str">
        <f>IF(LEFT(tbStoricoOrdini[[#This Row],[ARTICOLO]],3) = "COG","COG",LEFT(tbStoricoOrdini[[#This Row],[ARTICOLO]],FIND(" ",tbStoricoOrdini[[#This Row],[ARTICOLO]])-1))</f>
        <v>EB07</v>
      </c>
      <c r="J3058" t="str">
        <f>MID(tbStoricoOrdini[[#This Row],[ARTICOLO]],FIND(" ",tbStoricoOrdini[[#This Row],[ARTICOLO]])+1,4)</f>
        <v>5000</v>
      </c>
      <c r="K3058" t="str">
        <f>IFERROR(RIGHT(tbStoricoOrdini[[#This Row],[ARTICOLO]],LEN(tbStoricoOrdini[[#This Row],[ARTICOLO]])-FIND(" ",tbStoricoOrdini[[#This Row],[ARTICOLO]],FIND(" ",tbStoricoOrdini[[#This Row],[ARTICOLO]]) +1)),"")</f>
        <v/>
      </c>
      <c r="L3058" s="3">
        <f>VLOOKUP(tbStoricoOrdini[[#This Row],[ARTICOLO]],tbArticoli[],2,FALSE)</f>
        <v>140</v>
      </c>
      <c r="M3058" s="22">
        <f>tbStoricoOrdini[[#This Row],[IMPORTO]]/tbStoricoOrdini[[#This Row],[PREZZO]]</f>
        <v>0.38571428571428573</v>
      </c>
      <c r="N3058" t="s">
        <v>9</v>
      </c>
      <c r="O3058" s="8">
        <f>VLOOKUP(tbStoricoOrdini[[#This Row],[AGENTE]],tbAgenti[],2,FALSE)</f>
        <v>0.05</v>
      </c>
      <c r="P3058" s="2">
        <v>54</v>
      </c>
      <c r="Q3058" s="2">
        <f>tbStoricoOrdini[[#This Row],[IMPORTO]]*tbStoricoOrdini[[#This Row],[% COMM.]]</f>
        <v>2.7</v>
      </c>
      <c r="R3058" s="2">
        <f>tbStoricoOrdini[[#This Row],[TOT. COMM.]]+tbStoricoOrdini[[#This Row],[IMPORTO]]</f>
        <v>56.7</v>
      </c>
    </row>
    <row r="3059" spans="1:18">
      <c r="A3059" s="1">
        <v>43922</v>
      </c>
      <c r="B3059" s="7">
        <f>MONTH(tbStoricoOrdini[[#This Row],[DATA]])</f>
        <v>4</v>
      </c>
      <c r="C3059" t="s">
        <v>3154</v>
      </c>
      <c r="D3059" t="str">
        <f>RIGHT(tbStoricoOrdini[[#This Row],[ORDINE]],4)</f>
        <v>3056</v>
      </c>
      <c r="E3059" t="s">
        <v>27</v>
      </c>
      <c r="F3059" t="str">
        <f>VLOOKUP(tbStoricoOrdini[[#This Row],[CLIENTE]],tbClienti[],3,FALSE)</f>
        <v>Veneto</v>
      </c>
      <c r="G3059" t="str">
        <f>VLOOKUP(tbStoricoOrdini[[#This Row],[CLIENTE]],tbClienti[],7,FALSE)</f>
        <v>BD</v>
      </c>
      <c r="H3059" t="s">
        <v>78</v>
      </c>
      <c r="I3059" t="str">
        <f>IF(LEFT(tbStoricoOrdini[[#This Row],[ARTICOLO]],3) = "COG","COG",LEFT(tbStoricoOrdini[[#This Row],[ARTICOLO]],FIND(" ",tbStoricoOrdini[[#This Row],[ARTICOLO]])-1))</f>
        <v>COG</v>
      </c>
      <c r="J3059" t="str">
        <f>MID(tbStoricoOrdini[[#This Row],[ARTICOLO]],FIND(" ",tbStoricoOrdini[[#This Row],[ARTICOLO]])+1,4)</f>
        <v>3000</v>
      </c>
      <c r="K3059" t="str">
        <f>IFERROR(RIGHT(tbStoricoOrdini[[#This Row],[ARTICOLO]],LEN(tbStoricoOrdini[[#This Row],[ARTICOLO]])-FIND(" ",tbStoricoOrdini[[#This Row],[ARTICOLO]],FIND(" ",tbStoricoOrdini[[#This Row],[ARTICOLO]]) +1)),"")</f>
        <v>Medium</v>
      </c>
      <c r="L3059" s="3">
        <f>VLOOKUP(tbStoricoOrdini[[#This Row],[ARTICOLO]],tbArticoli[],2,FALSE)</f>
        <v>220</v>
      </c>
      <c r="M3059" s="22">
        <f>tbStoricoOrdini[[#This Row],[IMPORTO]]/tbStoricoOrdini[[#This Row],[PREZZO]]</f>
        <v>4.0909090909090909E-2</v>
      </c>
      <c r="N3059" t="s">
        <v>10</v>
      </c>
      <c r="O3059" s="8">
        <f>VLOOKUP(tbStoricoOrdini[[#This Row],[AGENTE]],tbAgenti[],2,FALSE)</f>
        <v>3.6999999999999998E-2</v>
      </c>
      <c r="P3059" s="2">
        <v>9</v>
      </c>
      <c r="Q3059" s="2">
        <f>tbStoricoOrdini[[#This Row],[IMPORTO]]*tbStoricoOrdini[[#This Row],[% COMM.]]</f>
        <v>0.33299999999999996</v>
      </c>
      <c r="R3059" s="2">
        <f>tbStoricoOrdini[[#This Row],[TOT. COMM.]]+tbStoricoOrdini[[#This Row],[IMPORTO]]</f>
        <v>9.3330000000000002</v>
      </c>
    </row>
    <row r="3060" spans="1:18">
      <c r="A3060" s="1">
        <v>43922</v>
      </c>
      <c r="B3060" s="7">
        <f>MONTH(tbStoricoOrdini[[#This Row],[DATA]])</f>
        <v>4</v>
      </c>
      <c r="C3060" t="s">
        <v>3155</v>
      </c>
      <c r="D3060" t="str">
        <f>RIGHT(tbStoricoOrdini[[#This Row],[ORDINE]],4)</f>
        <v>3057</v>
      </c>
      <c r="E3060" t="s">
        <v>27</v>
      </c>
      <c r="F3060" t="str">
        <f>VLOOKUP(tbStoricoOrdini[[#This Row],[CLIENTE]],tbClienti[],3,FALSE)</f>
        <v>Veneto</v>
      </c>
      <c r="G3060" t="str">
        <f>VLOOKUP(tbStoricoOrdini[[#This Row],[CLIENTE]],tbClienti[],7,FALSE)</f>
        <v>BD</v>
      </c>
      <c r="H3060" t="s">
        <v>78</v>
      </c>
      <c r="I3060" t="str">
        <f>IF(LEFT(tbStoricoOrdini[[#This Row],[ARTICOLO]],3) = "COG","COG",LEFT(tbStoricoOrdini[[#This Row],[ARTICOLO]],FIND(" ",tbStoricoOrdini[[#This Row],[ARTICOLO]])-1))</f>
        <v>COG</v>
      </c>
      <c r="J3060" t="str">
        <f>MID(tbStoricoOrdini[[#This Row],[ARTICOLO]],FIND(" ",tbStoricoOrdini[[#This Row],[ARTICOLO]])+1,4)</f>
        <v>3000</v>
      </c>
      <c r="K3060" t="str">
        <f>IFERROR(RIGHT(tbStoricoOrdini[[#This Row],[ARTICOLO]],LEN(tbStoricoOrdini[[#This Row],[ARTICOLO]])-FIND(" ",tbStoricoOrdini[[#This Row],[ARTICOLO]],FIND(" ",tbStoricoOrdini[[#This Row],[ARTICOLO]]) +1)),"")</f>
        <v>Medium</v>
      </c>
      <c r="L3060" s="3">
        <f>VLOOKUP(tbStoricoOrdini[[#This Row],[ARTICOLO]],tbArticoli[],2,FALSE)</f>
        <v>220</v>
      </c>
      <c r="M3060" s="22">
        <f>tbStoricoOrdini[[#This Row],[IMPORTO]]/tbStoricoOrdini[[#This Row],[PREZZO]]</f>
        <v>4.2681818181818185</v>
      </c>
      <c r="N3060" t="s">
        <v>19</v>
      </c>
      <c r="O3060" s="8">
        <f>VLOOKUP(tbStoricoOrdini[[#This Row],[AGENTE]],tbAgenti[],2,FALSE)</f>
        <v>0.05</v>
      </c>
      <c r="P3060" s="2">
        <v>939</v>
      </c>
      <c r="Q3060" s="2">
        <f>tbStoricoOrdini[[#This Row],[IMPORTO]]*tbStoricoOrdini[[#This Row],[% COMM.]]</f>
        <v>46.95</v>
      </c>
      <c r="R3060" s="2">
        <f>tbStoricoOrdini[[#This Row],[TOT. COMM.]]+tbStoricoOrdini[[#This Row],[IMPORTO]]</f>
        <v>985.95</v>
      </c>
    </row>
    <row r="3061" spans="1:18">
      <c r="A3061" s="1">
        <v>43922</v>
      </c>
      <c r="B3061" s="7">
        <f>MONTH(tbStoricoOrdini[[#This Row],[DATA]])</f>
        <v>4</v>
      </c>
      <c r="C3061" t="s">
        <v>3156</v>
      </c>
      <c r="D3061" t="str">
        <f>RIGHT(tbStoricoOrdini[[#This Row],[ORDINE]],4)</f>
        <v>3058</v>
      </c>
      <c r="E3061" t="s">
        <v>27</v>
      </c>
      <c r="F3061" t="str">
        <f>VLOOKUP(tbStoricoOrdini[[#This Row],[CLIENTE]],tbClienti[],3,FALSE)</f>
        <v>Veneto</v>
      </c>
      <c r="G3061" t="str">
        <f>VLOOKUP(tbStoricoOrdini[[#This Row],[CLIENTE]],tbClienti[],7,FALSE)</f>
        <v>BD</v>
      </c>
      <c r="H3061" t="s">
        <v>78</v>
      </c>
      <c r="I3061" t="str">
        <f>IF(LEFT(tbStoricoOrdini[[#This Row],[ARTICOLO]],3) = "COG","COG",LEFT(tbStoricoOrdini[[#This Row],[ARTICOLO]],FIND(" ",tbStoricoOrdini[[#This Row],[ARTICOLO]])-1))</f>
        <v>COG</v>
      </c>
      <c r="J3061" t="str">
        <f>MID(tbStoricoOrdini[[#This Row],[ARTICOLO]],FIND(" ",tbStoricoOrdini[[#This Row],[ARTICOLO]])+1,4)</f>
        <v>3000</v>
      </c>
      <c r="K3061" t="str">
        <f>IFERROR(RIGHT(tbStoricoOrdini[[#This Row],[ARTICOLO]],LEN(tbStoricoOrdini[[#This Row],[ARTICOLO]])-FIND(" ",tbStoricoOrdini[[#This Row],[ARTICOLO]],FIND(" ",tbStoricoOrdini[[#This Row],[ARTICOLO]]) +1)),"")</f>
        <v>Medium</v>
      </c>
      <c r="L3061" s="3">
        <f>VLOOKUP(tbStoricoOrdini[[#This Row],[ARTICOLO]],tbArticoli[],2,FALSE)</f>
        <v>220</v>
      </c>
      <c r="M3061" s="22">
        <f>tbStoricoOrdini[[#This Row],[IMPORTO]]/tbStoricoOrdini[[#This Row],[PREZZO]]</f>
        <v>5.3454545454545457</v>
      </c>
      <c r="N3061" t="s">
        <v>15</v>
      </c>
      <c r="O3061" s="8">
        <f>VLOOKUP(tbStoricoOrdini[[#This Row],[AGENTE]],tbAgenti[],2,FALSE)</f>
        <v>0.08</v>
      </c>
      <c r="P3061" s="2">
        <v>1176</v>
      </c>
      <c r="Q3061" s="2">
        <f>tbStoricoOrdini[[#This Row],[IMPORTO]]*tbStoricoOrdini[[#This Row],[% COMM.]]</f>
        <v>94.08</v>
      </c>
      <c r="R3061" s="2">
        <f>tbStoricoOrdini[[#This Row],[TOT. COMM.]]+tbStoricoOrdini[[#This Row],[IMPORTO]]</f>
        <v>1270.08</v>
      </c>
    </row>
    <row r="3062" spans="1:18">
      <c r="A3062" s="1">
        <v>43922</v>
      </c>
      <c r="B3062" s="7">
        <f>MONTH(tbStoricoOrdini[[#This Row],[DATA]])</f>
        <v>4</v>
      </c>
      <c r="C3062" t="s">
        <v>3157</v>
      </c>
      <c r="D3062" t="str">
        <f>RIGHT(tbStoricoOrdini[[#This Row],[ORDINE]],4)</f>
        <v>3059</v>
      </c>
      <c r="E3062" t="s">
        <v>27</v>
      </c>
      <c r="F3062" t="str">
        <f>VLOOKUP(tbStoricoOrdini[[#This Row],[CLIENTE]],tbClienti[],3,FALSE)</f>
        <v>Veneto</v>
      </c>
      <c r="G3062" t="str">
        <f>VLOOKUP(tbStoricoOrdini[[#This Row],[CLIENTE]],tbClienti[],7,FALSE)</f>
        <v>BD</v>
      </c>
      <c r="H3062" t="s">
        <v>78</v>
      </c>
      <c r="I3062" t="str">
        <f>IF(LEFT(tbStoricoOrdini[[#This Row],[ARTICOLO]],3) = "COG","COG",LEFT(tbStoricoOrdini[[#This Row],[ARTICOLO]],FIND(" ",tbStoricoOrdini[[#This Row],[ARTICOLO]])-1))</f>
        <v>COG</v>
      </c>
      <c r="J3062" t="str">
        <f>MID(tbStoricoOrdini[[#This Row],[ARTICOLO]],FIND(" ",tbStoricoOrdini[[#This Row],[ARTICOLO]])+1,4)</f>
        <v>3000</v>
      </c>
      <c r="K3062" t="str">
        <f>IFERROR(RIGHT(tbStoricoOrdini[[#This Row],[ARTICOLO]],LEN(tbStoricoOrdini[[#This Row],[ARTICOLO]])-FIND(" ",tbStoricoOrdini[[#This Row],[ARTICOLO]],FIND(" ",tbStoricoOrdini[[#This Row],[ARTICOLO]]) +1)),"")</f>
        <v>Medium</v>
      </c>
      <c r="L3062" s="3">
        <f>VLOOKUP(tbStoricoOrdini[[#This Row],[ARTICOLO]],tbArticoli[],2,FALSE)</f>
        <v>220</v>
      </c>
      <c r="M3062" s="22">
        <f>tbStoricoOrdini[[#This Row],[IMPORTO]]/tbStoricoOrdini[[#This Row],[PREZZO]]</f>
        <v>8.4818181818181824</v>
      </c>
      <c r="N3062" t="s">
        <v>14</v>
      </c>
      <c r="O3062" s="8">
        <f>VLOOKUP(tbStoricoOrdini[[#This Row],[AGENTE]],tbAgenti[],2,FALSE)</f>
        <v>0.05</v>
      </c>
      <c r="P3062" s="2">
        <v>1866</v>
      </c>
      <c r="Q3062" s="2">
        <f>tbStoricoOrdini[[#This Row],[IMPORTO]]*tbStoricoOrdini[[#This Row],[% COMM.]]</f>
        <v>93.300000000000011</v>
      </c>
      <c r="R3062" s="2">
        <f>tbStoricoOrdini[[#This Row],[TOT. COMM.]]+tbStoricoOrdini[[#This Row],[IMPORTO]]</f>
        <v>1959.3</v>
      </c>
    </row>
    <row r="3063" spans="1:18">
      <c r="A3063" s="1">
        <v>43922</v>
      </c>
      <c r="B3063" s="7">
        <f>MONTH(tbStoricoOrdini[[#This Row],[DATA]])</f>
        <v>4</v>
      </c>
      <c r="C3063" t="s">
        <v>3158</v>
      </c>
      <c r="D3063" t="str">
        <f>RIGHT(tbStoricoOrdini[[#This Row],[ORDINE]],4)</f>
        <v>3060</v>
      </c>
      <c r="E3063" t="s">
        <v>27</v>
      </c>
      <c r="F3063" t="str">
        <f>VLOOKUP(tbStoricoOrdini[[#This Row],[CLIENTE]],tbClienti[],3,FALSE)</f>
        <v>Veneto</v>
      </c>
      <c r="G3063" t="str">
        <f>VLOOKUP(tbStoricoOrdini[[#This Row],[CLIENTE]],tbClienti[],7,FALSE)</f>
        <v>BD</v>
      </c>
      <c r="H3063" t="s">
        <v>78</v>
      </c>
      <c r="I3063" t="str">
        <f>IF(LEFT(tbStoricoOrdini[[#This Row],[ARTICOLO]],3) = "COG","COG",LEFT(tbStoricoOrdini[[#This Row],[ARTICOLO]],FIND(" ",tbStoricoOrdini[[#This Row],[ARTICOLO]])-1))</f>
        <v>COG</v>
      </c>
      <c r="J3063" t="str">
        <f>MID(tbStoricoOrdini[[#This Row],[ARTICOLO]],FIND(" ",tbStoricoOrdini[[#This Row],[ARTICOLO]])+1,4)</f>
        <v>3000</v>
      </c>
      <c r="K3063" t="str">
        <f>IFERROR(RIGHT(tbStoricoOrdini[[#This Row],[ARTICOLO]],LEN(tbStoricoOrdini[[#This Row],[ARTICOLO]])-FIND(" ",tbStoricoOrdini[[#This Row],[ARTICOLO]],FIND(" ",tbStoricoOrdini[[#This Row],[ARTICOLO]]) +1)),"")</f>
        <v>Medium</v>
      </c>
      <c r="L3063" s="3">
        <f>VLOOKUP(tbStoricoOrdini[[#This Row],[ARTICOLO]],tbArticoli[],2,FALSE)</f>
        <v>220</v>
      </c>
      <c r="M3063" s="22">
        <f>tbStoricoOrdini[[#This Row],[IMPORTO]]/tbStoricoOrdini[[#This Row],[PREZZO]]</f>
        <v>95.74545454545455</v>
      </c>
      <c r="N3063" t="s">
        <v>7</v>
      </c>
      <c r="O3063" s="8">
        <f>VLOOKUP(tbStoricoOrdini[[#This Row],[AGENTE]],tbAgenti[],2,FALSE)</f>
        <v>0.03</v>
      </c>
      <c r="P3063" s="2">
        <v>21064</v>
      </c>
      <c r="Q3063" s="2">
        <f>tbStoricoOrdini[[#This Row],[IMPORTO]]*tbStoricoOrdini[[#This Row],[% COMM.]]</f>
        <v>631.91999999999996</v>
      </c>
      <c r="R3063" s="2">
        <f>tbStoricoOrdini[[#This Row],[TOT. COMM.]]+tbStoricoOrdini[[#This Row],[IMPORTO]]</f>
        <v>21695.919999999998</v>
      </c>
    </row>
    <row r="3064" spans="1:18">
      <c r="A3064" s="1">
        <v>43922</v>
      </c>
      <c r="B3064" s="7">
        <f>MONTH(tbStoricoOrdini[[#This Row],[DATA]])</f>
        <v>4</v>
      </c>
      <c r="C3064" t="s">
        <v>3159</v>
      </c>
      <c r="D3064" t="str">
        <f>RIGHT(tbStoricoOrdini[[#This Row],[ORDINE]],4)</f>
        <v>3061</v>
      </c>
      <c r="E3064" t="s">
        <v>27</v>
      </c>
      <c r="F3064" t="str">
        <f>VLOOKUP(tbStoricoOrdini[[#This Row],[CLIENTE]],tbClienti[],3,FALSE)</f>
        <v>Veneto</v>
      </c>
      <c r="G3064" t="str">
        <f>VLOOKUP(tbStoricoOrdini[[#This Row],[CLIENTE]],tbClienti[],7,FALSE)</f>
        <v>BD</v>
      </c>
      <c r="H3064" t="s">
        <v>78</v>
      </c>
      <c r="I3064" t="str">
        <f>IF(LEFT(tbStoricoOrdini[[#This Row],[ARTICOLO]],3) = "COG","COG",LEFT(tbStoricoOrdini[[#This Row],[ARTICOLO]],FIND(" ",tbStoricoOrdini[[#This Row],[ARTICOLO]])-1))</f>
        <v>COG</v>
      </c>
      <c r="J3064" t="str">
        <f>MID(tbStoricoOrdini[[#This Row],[ARTICOLO]],FIND(" ",tbStoricoOrdini[[#This Row],[ARTICOLO]])+1,4)</f>
        <v>3000</v>
      </c>
      <c r="K3064" t="str">
        <f>IFERROR(RIGHT(tbStoricoOrdini[[#This Row],[ARTICOLO]],LEN(tbStoricoOrdini[[#This Row],[ARTICOLO]])-FIND(" ",tbStoricoOrdini[[#This Row],[ARTICOLO]],FIND(" ",tbStoricoOrdini[[#This Row],[ARTICOLO]]) +1)),"")</f>
        <v>Medium</v>
      </c>
      <c r="L3064" s="3">
        <f>VLOOKUP(tbStoricoOrdini[[#This Row],[ARTICOLO]],tbArticoli[],2,FALSE)</f>
        <v>220</v>
      </c>
      <c r="M3064" s="22">
        <f>tbStoricoOrdini[[#This Row],[IMPORTO]]/tbStoricoOrdini[[#This Row],[PREZZO]]</f>
        <v>188.76818181818183</v>
      </c>
      <c r="N3064" t="s">
        <v>20</v>
      </c>
      <c r="O3064" s="8">
        <f>VLOOKUP(tbStoricoOrdini[[#This Row],[AGENTE]],tbAgenti[],2,FALSE)</f>
        <v>0.05</v>
      </c>
      <c r="P3064" s="2">
        <v>41529</v>
      </c>
      <c r="Q3064" s="2">
        <f>tbStoricoOrdini[[#This Row],[IMPORTO]]*tbStoricoOrdini[[#This Row],[% COMM.]]</f>
        <v>2076.4500000000003</v>
      </c>
      <c r="R3064" s="2">
        <f>tbStoricoOrdini[[#This Row],[TOT. COMM.]]+tbStoricoOrdini[[#This Row],[IMPORTO]]</f>
        <v>43605.45</v>
      </c>
    </row>
    <row r="3065" spans="1:18">
      <c r="A3065" s="1">
        <v>43922</v>
      </c>
      <c r="B3065" s="7">
        <f>MONTH(tbStoricoOrdini[[#This Row],[DATA]])</f>
        <v>4</v>
      </c>
      <c r="C3065" t="s">
        <v>3160</v>
      </c>
      <c r="D3065" t="str">
        <f>RIGHT(tbStoricoOrdini[[#This Row],[ORDINE]],4)</f>
        <v>3062</v>
      </c>
      <c r="E3065" t="s">
        <v>27</v>
      </c>
      <c r="F3065" t="str">
        <f>VLOOKUP(tbStoricoOrdini[[#This Row],[CLIENTE]],tbClienti[],3,FALSE)</f>
        <v>Veneto</v>
      </c>
      <c r="G3065" t="str">
        <f>VLOOKUP(tbStoricoOrdini[[#This Row],[CLIENTE]],tbClienti[],7,FALSE)</f>
        <v>BD</v>
      </c>
      <c r="H3065" t="s">
        <v>78</v>
      </c>
      <c r="I3065" t="str">
        <f>IF(LEFT(tbStoricoOrdini[[#This Row],[ARTICOLO]],3) = "COG","COG",LEFT(tbStoricoOrdini[[#This Row],[ARTICOLO]],FIND(" ",tbStoricoOrdini[[#This Row],[ARTICOLO]])-1))</f>
        <v>COG</v>
      </c>
      <c r="J3065" t="str">
        <f>MID(tbStoricoOrdini[[#This Row],[ARTICOLO]],FIND(" ",tbStoricoOrdini[[#This Row],[ARTICOLO]])+1,4)</f>
        <v>3000</v>
      </c>
      <c r="K3065" t="str">
        <f>IFERROR(RIGHT(tbStoricoOrdini[[#This Row],[ARTICOLO]],LEN(tbStoricoOrdini[[#This Row],[ARTICOLO]])-FIND(" ",tbStoricoOrdini[[#This Row],[ARTICOLO]],FIND(" ",tbStoricoOrdini[[#This Row],[ARTICOLO]]) +1)),"")</f>
        <v>Medium</v>
      </c>
      <c r="L3065" s="3">
        <f>VLOOKUP(tbStoricoOrdini[[#This Row],[ARTICOLO]],tbArticoli[],2,FALSE)</f>
        <v>220</v>
      </c>
      <c r="M3065" s="22">
        <f>tbStoricoOrdini[[#This Row],[IMPORTO]]/tbStoricoOrdini[[#This Row],[PREZZO]]</f>
        <v>0.92727272727272725</v>
      </c>
      <c r="N3065" t="s">
        <v>18</v>
      </c>
      <c r="O3065" s="8">
        <f>VLOOKUP(tbStoricoOrdini[[#This Row],[AGENTE]],tbAgenti[],2,FALSE)</f>
        <v>0.03</v>
      </c>
      <c r="P3065" s="2">
        <v>204</v>
      </c>
      <c r="Q3065" s="2">
        <f>tbStoricoOrdini[[#This Row],[IMPORTO]]*tbStoricoOrdini[[#This Row],[% COMM.]]</f>
        <v>6.12</v>
      </c>
      <c r="R3065" s="2">
        <f>tbStoricoOrdini[[#This Row],[TOT. COMM.]]+tbStoricoOrdini[[#This Row],[IMPORTO]]</f>
        <v>210.12</v>
      </c>
    </row>
    <row r="3066" spans="1:18">
      <c r="A3066" s="1">
        <v>43922</v>
      </c>
      <c r="B3066" s="7">
        <f>MONTH(tbStoricoOrdini[[#This Row],[DATA]])</f>
        <v>4</v>
      </c>
      <c r="C3066" t="s">
        <v>3161</v>
      </c>
      <c r="D3066" t="str">
        <f>RIGHT(tbStoricoOrdini[[#This Row],[ORDINE]],4)</f>
        <v>3063</v>
      </c>
      <c r="E3066" t="s">
        <v>27</v>
      </c>
      <c r="F3066" t="str">
        <f>VLOOKUP(tbStoricoOrdini[[#This Row],[CLIENTE]],tbClienti[],3,FALSE)</f>
        <v>Veneto</v>
      </c>
      <c r="G3066" t="str">
        <f>VLOOKUP(tbStoricoOrdini[[#This Row],[CLIENTE]],tbClienti[],7,FALSE)</f>
        <v>BD</v>
      </c>
      <c r="H3066" t="s">
        <v>78</v>
      </c>
      <c r="I3066" t="str">
        <f>IF(LEFT(tbStoricoOrdini[[#This Row],[ARTICOLO]],3) = "COG","COG",LEFT(tbStoricoOrdini[[#This Row],[ARTICOLO]],FIND(" ",tbStoricoOrdini[[#This Row],[ARTICOLO]])-1))</f>
        <v>COG</v>
      </c>
      <c r="J3066" t="str">
        <f>MID(tbStoricoOrdini[[#This Row],[ARTICOLO]],FIND(" ",tbStoricoOrdini[[#This Row],[ARTICOLO]])+1,4)</f>
        <v>3000</v>
      </c>
      <c r="K3066" t="str">
        <f>IFERROR(RIGHT(tbStoricoOrdini[[#This Row],[ARTICOLO]],LEN(tbStoricoOrdini[[#This Row],[ARTICOLO]])-FIND(" ",tbStoricoOrdini[[#This Row],[ARTICOLO]],FIND(" ",tbStoricoOrdini[[#This Row],[ARTICOLO]]) +1)),"")</f>
        <v>Medium</v>
      </c>
      <c r="L3066" s="3">
        <f>VLOOKUP(tbStoricoOrdini[[#This Row],[ARTICOLO]],tbArticoli[],2,FALSE)</f>
        <v>220</v>
      </c>
      <c r="M3066" s="22">
        <f>tbStoricoOrdini[[#This Row],[IMPORTO]]/tbStoricoOrdini[[#This Row],[PREZZO]]</f>
        <v>0</v>
      </c>
      <c r="N3066" t="s">
        <v>9</v>
      </c>
      <c r="O3066" s="8">
        <f>VLOOKUP(tbStoricoOrdini[[#This Row],[AGENTE]],tbAgenti[],2,FALSE)</f>
        <v>0.05</v>
      </c>
      <c r="P3066" s="2">
        <v>0</v>
      </c>
      <c r="Q3066" s="2">
        <f>tbStoricoOrdini[[#This Row],[IMPORTO]]*tbStoricoOrdini[[#This Row],[% COMM.]]</f>
        <v>0</v>
      </c>
      <c r="R3066" s="2">
        <f>tbStoricoOrdini[[#This Row],[TOT. COMM.]]+tbStoricoOrdini[[#This Row],[IMPORTO]]</f>
        <v>0</v>
      </c>
    </row>
    <row r="3067" spans="1:18">
      <c r="A3067" s="1">
        <v>43922</v>
      </c>
      <c r="B3067" s="7">
        <f>MONTH(tbStoricoOrdini[[#This Row],[DATA]])</f>
        <v>4</v>
      </c>
      <c r="C3067" t="s">
        <v>3162</v>
      </c>
      <c r="D3067" t="str">
        <f>RIGHT(tbStoricoOrdini[[#This Row],[ORDINE]],4)</f>
        <v>3064</v>
      </c>
      <c r="E3067" t="s">
        <v>27</v>
      </c>
      <c r="F3067" t="str">
        <f>VLOOKUP(tbStoricoOrdini[[#This Row],[CLIENTE]],tbClienti[],3,FALSE)</f>
        <v>Veneto</v>
      </c>
      <c r="G3067" t="str">
        <f>VLOOKUP(tbStoricoOrdini[[#This Row],[CLIENTE]],tbClienti[],7,FALSE)</f>
        <v>BD</v>
      </c>
      <c r="H3067" t="s">
        <v>74</v>
      </c>
      <c r="I3067" t="str">
        <f>IF(LEFT(tbStoricoOrdini[[#This Row],[ARTICOLO]],3) = "COG","COG",LEFT(tbStoricoOrdini[[#This Row],[ARTICOLO]],FIND(" ",tbStoricoOrdini[[#This Row],[ARTICOLO]])-1))</f>
        <v>AVRC</v>
      </c>
      <c r="J3067" t="str">
        <f>MID(tbStoricoOrdini[[#This Row],[ARTICOLO]],FIND(" ",tbStoricoOrdini[[#This Row],[ARTICOLO]])+1,4)</f>
        <v>2500</v>
      </c>
      <c r="K3067" t="str">
        <f>IFERROR(RIGHT(tbStoricoOrdini[[#This Row],[ARTICOLO]],LEN(tbStoricoOrdini[[#This Row],[ARTICOLO]])-FIND(" ",tbStoricoOrdini[[#This Row],[ARTICOLO]],FIND(" ",tbStoricoOrdini[[#This Row],[ARTICOLO]]) +1)),"")</f>
        <v>Gold</v>
      </c>
      <c r="L3067" s="3">
        <f>VLOOKUP(tbStoricoOrdini[[#This Row],[ARTICOLO]],tbArticoli[],2,FALSE)</f>
        <v>500</v>
      </c>
      <c r="M3067" s="22">
        <f>tbStoricoOrdini[[#This Row],[IMPORTO]]/tbStoricoOrdini[[#This Row],[PREZZO]]</f>
        <v>3.6760000000000002</v>
      </c>
      <c r="N3067" t="s">
        <v>10</v>
      </c>
      <c r="O3067" s="8">
        <f>VLOOKUP(tbStoricoOrdini[[#This Row],[AGENTE]],tbAgenti[],2,FALSE)</f>
        <v>3.6999999999999998E-2</v>
      </c>
      <c r="P3067" s="2">
        <v>1838</v>
      </c>
      <c r="Q3067" s="2">
        <f>tbStoricoOrdini[[#This Row],[IMPORTO]]*tbStoricoOrdini[[#This Row],[% COMM.]]</f>
        <v>68.006</v>
      </c>
      <c r="R3067" s="2">
        <f>tbStoricoOrdini[[#This Row],[TOT. COMM.]]+tbStoricoOrdini[[#This Row],[IMPORTO]]</f>
        <v>1906.0060000000001</v>
      </c>
    </row>
    <row r="3068" spans="1:18">
      <c r="A3068" s="1">
        <v>43922</v>
      </c>
      <c r="B3068" s="7">
        <f>MONTH(tbStoricoOrdini[[#This Row],[DATA]])</f>
        <v>4</v>
      </c>
      <c r="C3068" t="s">
        <v>3163</v>
      </c>
      <c r="D3068" t="str">
        <f>RIGHT(tbStoricoOrdini[[#This Row],[ORDINE]],4)</f>
        <v>3065</v>
      </c>
      <c r="E3068" t="s">
        <v>27</v>
      </c>
      <c r="F3068" t="str">
        <f>VLOOKUP(tbStoricoOrdini[[#This Row],[CLIENTE]],tbClienti[],3,FALSE)</f>
        <v>Veneto</v>
      </c>
      <c r="G3068" t="str">
        <f>VLOOKUP(tbStoricoOrdini[[#This Row],[CLIENTE]],tbClienti[],7,FALSE)</f>
        <v>BD</v>
      </c>
      <c r="H3068" t="s">
        <v>74</v>
      </c>
      <c r="I3068" t="str">
        <f>IF(LEFT(tbStoricoOrdini[[#This Row],[ARTICOLO]],3) = "COG","COG",LEFT(tbStoricoOrdini[[#This Row],[ARTICOLO]],FIND(" ",tbStoricoOrdini[[#This Row],[ARTICOLO]])-1))</f>
        <v>AVRC</v>
      </c>
      <c r="J3068" t="str">
        <f>MID(tbStoricoOrdini[[#This Row],[ARTICOLO]],FIND(" ",tbStoricoOrdini[[#This Row],[ARTICOLO]])+1,4)</f>
        <v>2500</v>
      </c>
      <c r="K3068" t="str">
        <f>IFERROR(RIGHT(tbStoricoOrdini[[#This Row],[ARTICOLO]],LEN(tbStoricoOrdini[[#This Row],[ARTICOLO]])-FIND(" ",tbStoricoOrdini[[#This Row],[ARTICOLO]],FIND(" ",tbStoricoOrdini[[#This Row],[ARTICOLO]]) +1)),"")</f>
        <v>Gold</v>
      </c>
      <c r="L3068" s="3">
        <f>VLOOKUP(tbStoricoOrdini[[#This Row],[ARTICOLO]],tbArticoli[],2,FALSE)</f>
        <v>500</v>
      </c>
      <c r="M3068" s="22">
        <f>tbStoricoOrdini[[#This Row],[IMPORTO]]/tbStoricoOrdini[[#This Row],[PREZZO]]</f>
        <v>37.122</v>
      </c>
      <c r="N3068" t="s">
        <v>19</v>
      </c>
      <c r="O3068" s="8">
        <f>VLOOKUP(tbStoricoOrdini[[#This Row],[AGENTE]],tbAgenti[],2,FALSE)</f>
        <v>0.05</v>
      </c>
      <c r="P3068" s="2">
        <v>18561</v>
      </c>
      <c r="Q3068" s="2">
        <f>tbStoricoOrdini[[#This Row],[IMPORTO]]*tbStoricoOrdini[[#This Row],[% COMM.]]</f>
        <v>928.05000000000007</v>
      </c>
      <c r="R3068" s="2">
        <f>tbStoricoOrdini[[#This Row],[TOT. COMM.]]+tbStoricoOrdini[[#This Row],[IMPORTO]]</f>
        <v>19489.05</v>
      </c>
    </row>
    <row r="3069" spans="1:18">
      <c r="A3069" s="1">
        <v>43922</v>
      </c>
      <c r="B3069" s="7">
        <f>MONTH(tbStoricoOrdini[[#This Row],[DATA]])</f>
        <v>4</v>
      </c>
      <c r="C3069" t="s">
        <v>3164</v>
      </c>
      <c r="D3069" t="str">
        <f>RIGHT(tbStoricoOrdini[[#This Row],[ORDINE]],4)</f>
        <v>3066</v>
      </c>
      <c r="E3069" t="s">
        <v>27</v>
      </c>
      <c r="F3069" t="str">
        <f>VLOOKUP(tbStoricoOrdini[[#This Row],[CLIENTE]],tbClienti[],3,FALSE)</f>
        <v>Veneto</v>
      </c>
      <c r="G3069" t="str">
        <f>VLOOKUP(tbStoricoOrdini[[#This Row],[CLIENTE]],tbClienti[],7,FALSE)</f>
        <v>BD</v>
      </c>
      <c r="H3069" t="s">
        <v>74</v>
      </c>
      <c r="I3069" t="str">
        <f>IF(LEFT(tbStoricoOrdini[[#This Row],[ARTICOLO]],3) = "COG","COG",LEFT(tbStoricoOrdini[[#This Row],[ARTICOLO]],FIND(" ",tbStoricoOrdini[[#This Row],[ARTICOLO]])-1))</f>
        <v>AVRC</v>
      </c>
      <c r="J3069" t="str">
        <f>MID(tbStoricoOrdini[[#This Row],[ARTICOLO]],FIND(" ",tbStoricoOrdini[[#This Row],[ARTICOLO]])+1,4)</f>
        <v>2500</v>
      </c>
      <c r="K3069" t="str">
        <f>IFERROR(RIGHT(tbStoricoOrdini[[#This Row],[ARTICOLO]],LEN(tbStoricoOrdini[[#This Row],[ARTICOLO]])-FIND(" ",tbStoricoOrdini[[#This Row],[ARTICOLO]],FIND(" ",tbStoricoOrdini[[#This Row],[ARTICOLO]]) +1)),"")</f>
        <v>Gold</v>
      </c>
      <c r="L3069" s="3">
        <f>VLOOKUP(tbStoricoOrdini[[#This Row],[ARTICOLO]],tbArticoli[],2,FALSE)</f>
        <v>500</v>
      </c>
      <c r="M3069" s="22">
        <f>tbStoricoOrdini[[#This Row],[IMPORTO]]/tbStoricoOrdini[[#This Row],[PREZZO]]</f>
        <v>7.0000000000000007E-2</v>
      </c>
      <c r="N3069" t="s">
        <v>15</v>
      </c>
      <c r="O3069" s="8">
        <f>VLOOKUP(tbStoricoOrdini[[#This Row],[AGENTE]],tbAgenti[],2,FALSE)</f>
        <v>0.08</v>
      </c>
      <c r="P3069" s="2">
        <v>35</v>
      </c>
      <c r="Q3069" s="2">
        <f>tbStoricoOrdini[[#This Row],[IMPORTO]]*tbStoricoOrdini[[#This Row],[% COMM.]]</f>
        <v>2.8000000000000003</v>
      </c>
      <c r="R3069" s="2">
        <f>tbStoricoOrdini[[#This Row],[TOT. COMM.]]+tbStoricoOrdini[[#This Row],[IMPORTO]]</f>
        <v>37.799999999999997</v>
      </c>
    </row>
    <row r="3070" spans="1:18">
      <c r="A3070" s="1">
        <v>43922</v>
      </c>
      <c r="B3070" s="7">
        <f>MONTH(tbStoricoOrdini[[#This Row],[DATA]])</f>
        <v>4</v>
      </c>
      <c r="C3070" t="s">
        <v>3165</v>
      </c>
      <c r="D3070" t="str">
        <f>RIGHT(tbStoricoOrdini[[#This Row],[ORDINE]],4)</f>
        <v>3067</v>
      </c>
      <c r="E3070" t="s">
        <v>27</v>
      </c>
      <c r="F3070" t="str">
        <f>VLOOKUP(tbStoricoOrdini[[#This Row],[CLIENTE]],tbClienti[],3,FALSE)</f>
        <v>Veneto</v>
      </c>
      <c r="G3070" t="str">
        <f>VLOOKUP(tbStoricoOrdini[[#This Row],[CLIENTE]],tbClienti[],7,FALSE)</f>
        <v>BD</v>
      </c>
      <c r="H3070" t="s">
        <v>74</v>
      </c>
      <c r="I3070" t="str">
        <f>IF(LEFT(tbStoricoOrdini[[#This Row],[ARTICOLO]],3) = "COG","COG",LEFT(tbStoricoOrdini[[#This Row],[ARTICOLO]],FIND(" ",tbStoricoOrdini[[#This Row],[ARTICOLO]])-1))</f>
        <v>AVRC</v>
      </c>
      <c r="J3070" t="str">
        <f>MID(tbStoricoOrdini[[#This Row],[ARTICOLO]],FIND(" ",tbStoricoOrdini[[#This Row],[ARTICOLO]])+1,4)</f>
        <v>2500</v>
      </c>
      <c r="K3070" t="str">
        <f>IFERROR(RIGHT(tbStoricoOrdini[[#This Row],[ARTICOLO]],LEN(tbStoricoOrdini[[#This Row],[ARTICOLO]])-FIND(" ",tbStoricoOrdini[[#This Row],[ARTICOLO]],FIND(" ",tbStoricoOrdini[[#This Row],[ARTICOLO]]) +1)),"")</f>
        <v>Gold</v>
      </c>
      <c r="L3070" s="3">
        <f>VLOOKUP(tbStoricoOrdini[[#This Row],[ARTICOLO]],tbArticoli[],2,FALSE)</f>
        <v>500</v>
      </c>
      <c r="M3070" s="22">
        <f>tbStoricoOrdini[[#This Row],[IMPORTO]]/tbStoricoOrdini[[#This Row],[PREZZO]]</f>
        <v>13.17</v>
      </c>
      <c r="N3070" t="s">
        <v>14</v>
      </c>
      <c r="O3070" s="8">
        <f>VLOOKUP(tbStoricoOrdini[[#This Row],[AGENTE]],tbAgenti[],2,FALSE)</f>
        <v>0.05</v>
      </c>
      <c r="P3070" s="2">
        <v>6585</v>
      </c>
      <c r="Q3070" s="2">
        <f>tbStoricoOrdini[[#This Row],[IMPORTO]]*tbStoricoOrdini[[#This Row],[% COMM.]]</f>
        <v>329.25</v>
      </c>
      <c r="R3070" s="2">
        <f>tbStoricoOrdini[[#This Row],[TOT. COMM.]]+tbStoricoOrdini[[#This Row],[IMPORTO]]</f>
        <v>6914.25</v>
      </c>
    </row>
    <row r="3071" spans="1:18">
      <c r="A3071" s="1">
        <v>43922</v>
      </c>
      <c r="B3071" s="7">
        <f>MONTH(tbStoricoOrdini[[#This Row],[DATA]])</f>
        <v>4</v>
      </c>
      <c r="C3071" t="s">
        <v>3166</v>
      </c>
      <c r="D3071" t="str">
        <f>RIGHT(tbStoricoOrdini[[#This Row],[ORDINE]],4)</f>
        <v>3068</v>
      </c>
      <c r="E3071" t="s">
        <v>27</v>
      </c>
      <c r="F3071" t="str">
        <f>VLOOKUP(tbStoricoOrdini[[#This Row],[CLIENTE]],tbClienti[],3,FALSE)</f>
        <v>Veneto</v>
      </c>
      <c r="G3071" t="str">
        <f>VLOOKUP(tbStoricoOrdini[[#This Row],[CLIENTE]],tbClienti[],7,FALSE)</f>
        <v>BD</v>
      </c>
      <c r="H3071" t="s">
        <v>74</v>
      </c>
      <c r="I3071" t="str">
        <f>IF(LEFT(tbStoricoOrdini[[#This Row],[ARTICOLO]],3) = "COG","COG",LEFT(tbStoricoOrdini[[#This Row],[ARTICOLO]],FIND(" ",tbStoricoOrdini[[#This Row],[ARTICOLO]])-1))</f>
        <v>AVRC</v>
      </c>
      <c r="J3071" t="str">
        <f>MID(tbStoricoOrdini[[#This Row],[ARTICOLO]],FIND(" ",tbStoricoOrdini[[#This Row],[ARTICOLO]])+1,4)</f>
        <v>2500</v>
      </c>
      <c r="K3071" t="str">
        <f>IFERROR(RIGHT(tbStoricoOrdini[[#This Row],[ARTICOLO]],LEN(tbStoricoOrdini[[#This Row],[ARTICOLO]])-FIND(" ",tbStoricoOrdini[[#This Row],[ARTICOLO]],FIND(" ",tbStoricoOrdini[[#This Row],[ARTICOLO]]) +1)),"")</f>
        <v>Gold</v>
      </c>
      <c r="L3071" s="3">
        <f>VLOOKUP(tbStoricoOrdini[[#This Row],[ARTICOLO]],tbArticoli[],2,FALSE)</f>
        <v>500</v>
      </c>
      <c r="M3071" s="22">
        <f>tbStoricoOrdini[[#This Row],[IMPORTO]]/tbStoricoOrdini[[#This Row],[PREZZO]]</f>
        <v>30.646000000000001</v>
      </c>
      <c r="N3071" t="s">
        <v>7</v>
      </c>
      <c r="O3071" s="8">
        <f>VLOOKUP(tbStoricoOrdini[[#This Row],[AGENTE]],tbAgenti[],2,FALSE)</f>
        <v>0.03</v>
      </c>
      <c r="P3071" s="2">
        <v>15323</v>
      </c>
      <c r="Q3071" s="2">
        <f>tbStoricoOrdini[[#This Row],[IMPORTO]]*tbStoricoOrdini[[#This Row],[% COMM.]]</f>
        <v>459.69</v>
      </c>
      <c r="R3071" s="2">
        <f>tbStoricoOrdini[[#This Row],[TOT. COMM.]]+tbStoricoOrdini[[#This Row],[IMPORTO]]</f>
        <v>15782.69</v>
      </c>
    </row>
    <row r="3072" spans="1:18">
      <c r="A3072" s="1">
        <v>43922</v>
      </c>
      <c r="B3072" s="7">
        <f>MONTH(tbStoricoOrdini[[#This Row],[DATA]])</f>
        <v>4</v>
      </c>
      <c r="C3072" t="s">
        <v>3167</v>
      </c>
      <c r="D3072" t="str">
        <f>RIGHT(tbStoricoOrdini[[#This Row],[ORDINE]],4)</f>
        <v>3069</v>
      </c>
      <c r="E3072" t="s">
        <v>27</v>
      </c>
      <c r="F3072" t="str">
        <f>VLOOKUP(tbStoricoOrdini[[#This Row],[CLIENTE]],tbClienti[],3,FALSE)</f>
        <v>Veneto</v>
      </c>
      <c r="G3072" t="str">
        <f>VLOOKUP(tbStoricoOrdini[[#This Row],[CLIENTE]],tbClienti[],7,FALSE)</f>
        <v>BD</v>
      </c>
      <c r="H3072" t="s">
        <v>74</v>
      </c>
      <c r="I3072" t="str">
        <f>IF(LEFT(tbStoricoOrdini[[#This Row],[ARTICOLO]],3) = "COG","COG",LEFT(tbStoricoOrdini[[#This Row],[ARTICOLO]],FIND(" ",tbStoricoOrdini[[#This Row],[ARTICOLO]])-1))</f>
        <v>AVRC</v>
      </c>
      <c r="J3072" t="str">
        <f>MID(tbStoricoOrdini[[#This Row],[ARTICOLO]],FIND(" ",tbStoricoOrdini[[#This Row],[ARTICOLO]])+1,4)</f>
        <v>2500</v>
      </c>
      <c r="K3072" t="str">
        <f>IFERROR(RIGHT(tbStoricoOrdini[[#This Row],[ARTICOLO]],LEN(tbStoricoOrdini[[#This Row],[ARTICOLO]])-FIND(" ",tbStoricoOrdini[[#This Row],[ARTICOLO]],FIND(" ",tbStoricoOrdini[[#This Row],[ARTICOLO]]) +1)),"")</f>
        <v>Gold</v>
      </c>
      <c r="L3072" s="3">
        <f>VLOOKUP(tbStoricoOrdini[[#This Row],[ARTICOLO]],tbArticoli[],2,FALSE)</f>
        <v>500</v>
      </c>
      <c r="M3072" s="22">
        <f>tbStoricoOrdini[[#This Row],[IMPORTO]]/tbStoricoOrdini[[#This Row],[PREZZO]]</f>
        <v>115.934</v>
      </c>
      <c r="N3072" t="s">
        <v>20</v>
      </c>
      <c r="O3072" s="8">
        <f>VLOOKUP(tbStoricoOrdini[[#This Row],[AGENTE]],tbAgenti[],2,FALSE)</f>
        <v>0.05</v>
      </c>
      <c r="P3072" s="2">
        <v>57967</v>
      </c>
      <c r="Q3072" s="2">
        <f>tbStoricoOrdini[[#This Row],[IMPORTO]]*tbStoricoOrdini[[#This Row],[% COMM.]]</f>
        <v>2898.3500000000004</v>
      </c>
      <c r="R3072" s="2">
        <f>tbStoricoOrdini[[#This Row],[TOT. COMM.]]+tbStoricoOrdini[[#This Row],[IMPORTO]]</f>
        <v>60865.35</v>
      </c>
    </row>
    <row r="3073" spans="1:18">
      <c r="A3073" s="1">
        <v>43922</v>
      </c>
      <c r="B3073" s="7">
        <f>MONTH(tbStoricoOrdini[[#This Row],[DATA]])</f>
        <v>4</v>
      </c>
      <c r="C3073" t="s">
        <v>3168</v>
      </c>
      <c r="D3073" t="str">
        <f>RIGHT(tbStoricoOrdini[[#This Row],[ORDINE]],4)</f>
        <v>3070</v>
      </c>
      <c r="E3073" t="s">
        <v>27</v>
      </c>
      <c r="F3073" t="str">
        <f>VLOOKUP(tbStoricoOrdini[[#This Row],[CLIENTE]],tbClienti[],3,FALSE)</f>
        <v>Veneto</v>
      </c>
      <c r="G3073" t="str">
        <f>VLOOKUP(tbStoricoOrdini[[#This Row],[CLIENTE]],tbClienti[],7,FALSE)</f>
        <v>BD</v>
      </c>
      <c r="H3073" t="s">
        <v>74</v>
      </c>
      <c r="I3073" t="str">
        <f>IF(LEFT(tbStoricoOrdini[[#This Row],[ARTICOLO]],3) = "COG","COG",LEFT(tbStoricoOrdini[[#This Row],[ARTICOLO]],FIND(" ",tbStoricoOrdini[[#This Row],[ARTICOLO]])-1))</f>
        <v>AVRC</v>
      </c>
      <c r="J3073" t="str">
        <f>MID(tbStoricoOrdini[[#This Row],[ARTICOLO]],FIND(" ",tbStoricoOrdini[[#This Row],[ARTICOLO]])+1,4)</f>
        <v>2500</v>
      </c>
      <c r="K3073" t="str">
        <f>IFERROR(RIGHT(tbStoricoOrdini[[#This Row],[ARTICOLO]],LEN(tbStoricoOrdini[[#This Row],[ARTICOLO]])-FIND(" ",tbStoricoOrdini[[#This Row],[ARTICOLO]],FIND(" ",tbStoricoOrdini[[#This Row],[ARTICOLO]]) +1)),"")</f>
        <v>Gold</v>
      </c>
      <c r="L3073" s="3">
        <f>VLOOKUP(tbStoricoOrdini[[#This Row],[ARTICOLO]],tbArticoli[],2,FALSE)</f>
        <v>500</v>
      </c>
      <c r="M3073" s="22">
        <f>tbStoricoOrdini[[#This Row],[IMPORTO]]/tbStoricoOrdini[[#This Row],[PREZZO]]</f>
        <v>3.2000000000000001E-2</v>
      </c>
      <c r="N3073" t="s">
        <v>18</v>
      </c>
      <c r="O3073" s="8">
        <f>VLOOKUP(tbStoricoOrdini[[#This Row],[AGENTE]],tbAgenti[],2,FALSE)</f>
        <v>0.03</v>
      </c>
      <c r="P3073" s="2">
        <v>16</v>
      </c>
      <c r="Q3073" s="2">
        <f>tbStoricoOrdini[[#This Row],[IMPORTO]]*tbStoricoOrdini[[#This Row],[% COMM.]]</f>
        <v>0.48</v>
      </c>
      <c r="R3073" s="2">
        <f>tbStoricoOrdini[[#This Row],[TOT. COMM.]]+tbStoricoOrdini[[#This Row],[IMPORTO]]</f>
        <v>16.48</v>
      </c>
    </row>
    <row r="3074" spans="1:18">
      <c r="A3074" s="1">
        <v>43922</v>
      </c>
      <c r="B3074" s="7">
        <f>MONTH(tbStoricoOrdini[[#This Row],[DATA]])</f>
        <v>4</v>
      </c>
      <c r="C3074" t="s">
        <v>3169</v>
      </c>
      <c r="D3074" t="str">
        <f>RIGHT(tbStoricoOrdini[[#This Row],[ORDINE]],4)</f>
        <v>3071</v>
      </c>
      <c r="E3074" t="s">
        <v>27</v>
      </c>
      <c r="F3074" t="str">
        <f>VLOOKUP(tbStoricoOrdini[[#This Row],[CLIENTE]],tbClienti[],3,FALSE)</f>
        <v>Veneto</v>
      </c>
      <c r="G3074" t="str">
        <f>VLOOKUP(tbStoricoOrdini[[#This Row],[CLIENTE]],tbClienti[],7,FALSE)</f>
        <v>BD</v>
      </c>
      <c r="H3074" t="s">
        <v>74</v>
      </c>
      <c r="I3074" t="str">
        <f>IF(LEFT(tbStoricoOrdini[[#This Row],[ARTICOLO]],3) = "COG","COG",LEFT(tbStoricoOrdini[[#This Row],[ARTICOLO]],FIND(" ",tbStoricoOrdini[[#This Row],[ARTICOLO]])-1))</f>
        <v>AVRC</v>
      </c>
      <c r="J3074" t="str">
        <f>MID(tbStoricoOrdini[[#This Row],[ARTICOLO]],FIND(" ",tbStoricoOrdini[[#This Row],[ARTICOLO]])+1,4)</f>
        <v>2500</v>
      </c>
      <c r="K3074" t="str">
        <f>IFERROR(RIGHT(tbStoricoOrdini[[#This Row],[ARTICOLO]],LEN(tbStoricoOrdini[[#This Row],[ARTICOLO]])-FIND(" ",tbStoricoOrdini[[#This Row],[ARTICOLO]],FIND(" ",tbStoricoOrdini[[#This Row],[ARTICOLO]]) +1)),"")</f>
        <v>Gold</v>
      </c>
      <c r="L3074" s="3">
        <f>VLOOKUP(tbStoricoOrdini[[#This Row],[ARTICOLO]],tbArticoli[],2,FALSE)</f>
        <v>500</v>
      </c>
      <c r="M3074" s="22">
        <f>tbStoricoOrdini[[#This Row],[IMPORTO]]/tbStoricoOrdini[[#This Row],[PREZZO]]</f>
        <v>2.1240000000000001</v>
      </c>
      <c r="N3074" t="s">
        <v>6</v>
      </c>
      <c r="O3074" s="8">
        <f>VLOOKUP(tbStoricoOrdini[[#This Row],[AGENTE]],tbAgenti[],2,FALSE)</f>
        <v>7.4999999999999997E-2</v>
      </c>
      <c r="P3074" s="2">
        <v>1062</v>
      </c>
      <c r="Q3074" s="2">
        <f>tbStoricoOrdini[[#This Row],[IMPORTO]]*tbStoricoOrdini[[#This Row],[% COMM.]]</f>
        <v>79.649999999999991</v>
      </c>
      <c r="R3074" s="2">
        <f>tbStoricoOrdini[[#This Row],[TOT. COMM.]]+tbStoricoOrdini[[#This Row],[IMPORTO]]</f>
        <v>1141.6500000000001</v>
      </c>
    </row>
    <row r="3075" spans="1:18">
      <c r="A3075" s="1">
        <v>43922</v>
      </c>
      <c r="B3075" s="7">
        <f>MONTH(tbStoricoOrdini[[#This Row],[DATA]])</f>
        <v>4</v>
      </c>
      <c r="C3075" t="s">
        <v>3170</v>
      </c>
      <c r="D3075" t="str">
        <f>RIGHT(tbStoricoOrdini[[#This Row],[ORDINE]],4)</f>
        <v>3072</v>
      </c>
      <c r="E3075" t="s">
        <v>27</v>
      </c>
      <c r="F3075" t="str">
        <f>VLOOKUP(tbStoricoOrdini[[#This Row],[CLIENTE]],tbClienti[],3,FALSE)</f>
        <v>Veneto</v>
      </c>
      <c r="G3075" t="str">
        <f>VLOOKUP(tbStoricoOrdini[[#This Row],[CLIENTE]],tbClienti[],7,FALSE)</f>
        <v>BD</v>
      </c>
      <c r="H3075" t="s">
        <v>74</v>
      </c>
      <c r="I3075" t="str">
        <f>IF(LEFT(tbStoricoOrdini[[#This Row],[ARTICOLO]],3) = "COG","COG",LEFT(tbStoricoOrdini[[#This Row],[ARTICOLO]],FIND(" ",tbStoricoOrdini[[#This Row],[ARTICOLO]])-1))</f>
        <v>AVRC</v>
      </c>
      <c r="J3075" t="str">
        <f>MID(tbStoricoOrdini[[#This Row],[ARTICOLO]],FIND(" ",tbStoricoOrdini[[#This Row],[ARTICOLO]])+1,4)</f>
        <v>2500</v>
      </c>
      <c r="K3075" t="str">
        <f>IFERROR(RIGHT(tbStoricoOrdini[[#This Row],[ARTICOLO]],LEN(tbStoricoOrdini[[#This Row],[ARTICOLO]])-FIND(" ",tbStoricoOrdini[[#This Row],[ARTICOLO]],FIND(" ",tbStoricoOrdini[[#This Row],[ARTICOLO]]) +1)),"")</f>
        <v>Gold</v>
      </c>
      <c r="L3075" s="3">
        <f>VLOOKUP(tbStoricoOrdini[[#This Row],[ARTICOLO]],tbArticoli[],2,FALSE)</f>
        <v>500</v>
      </c>
      <c r="M3075" s="22">
        <f>tbStoricoOrdini[[#This Row],[IMPORTO]]/tbStoricoOrdini[[#This Row],[PREZZO]]</f>
        <v>6.59</v>
      </c>
      <c r="N3075" t="s">
        <v>9</v>
      </c>
      <c r="O3075" s="8">
        <f>VLOOKUP(tbStoricoOrdini[[#This Row],[AGENTE]],tbAgenti[],2,FALSE)</f>
        <v>0.05</v>
      </c>
      <c r="P3075" s="2">
        <v>3295</v>
      </c>
      <c r="Q3075" s="2">
        <f>tbStoricoOrdini[[#This Row],[IMPORTO]]*tbStoricoOrdini[[#This Row],[% COMM.]]</f>
        <v>164.75</v>
      </c>
      <c r="R3075" s="2">
        <f>tbStoricoOrdini[[#This Row],[TOT. COMM.]]+tbStoricoOrdini[[#This Row],[IMPORTO]]</f>
        <v>3459.75</v>
      </c>
    </row>
    <row r="3076" spans="1:18">
      <c r="A3076" s="1">
        <v>43922</v>
      </c>
      <c r="B3076" s="7">
        <f>MONTH(tbStoricoOrdini[[#This Row],[DATA]])</f>
        <v>4</v>
      </c>
      <c r="C3076" t="s">
        <v>3171</v>
      </c>
      <c r="D3076" t="str">
        <f>RIGHT(tbStoricoOrdini[[#This Row],[ORDINE]],4)</f>
        <v>3073</v>
      </c>
      <c r="E3076" t="s">
        <v>27</v>
      </c>
      <c r="F3076" t="str">
        <f>VLOOKUP(tbStoricoOrdini[[#This Row],[CLIENTE]],tbClienti[],3,FALSE)</f>
        <v>Veneto</v>
      </c>
      <c r="G3076" t="str">
        <f>VLOOKUP(tbStoricoOrdini[[#This Row],[CLIENTE]],tbClienti[],7,FALSE)</f>
        <v>BD</v>
      </c>
      <c r="H3076" t="s">
        <v>77</v>
      </c>
      <c r="I3076" t="str">
        <f>IF(LEFT(tbStoricoOrdini[[#This Row],[ARTICOLO]],3) = "COG","COG",LEFT(tbStoricoOrdini[[#This Row],[ARTICOLO]],FIND(" ",tbStoricoOrdini[[#This Row],[ARTICOLO]])-1))</f>
        <v>COG</v>
      </c>
      <c r="J3076" t="str">
        <f>MID(tbStoricoOrdini[[#This Row],[ARTICOLO]],FIND(" ",tbStoricoOrdini[[#This Row],[ARTICOLO]])+1,4)</f>
        <v>2000</v>
      </c>
      <c r="K3076" t="str">
        <f>IFERROR(RIGHT(tbStoricoOrdini[[#This Row],[ARTICOLO]],LEN(tbStoricoOrdini[[#This Row],[ARTICOLO]])-FIND(" ",tbStoricoOrdini[[#This Row],[ARTICOLO]],FIND(" ",tbStoricoOrdini[[#This Row],[ARTICOLO]]) +1)),"")</f>
        <v>Medium</v>
      </c>
      <c r="L3076" s="3">
        <f>VLOOKUP(tbStoricoOrdini[[#This Row],[ARTICOLO]],tbArticoli[],2,FALSE)</f>
        <v>200</v>
      </c>
      <c r="M3076" s="22">
        <f>tbStoricoOrdini[[#This Row],[IMPORTO]]/tbStoricoOrdini[[#This Row],[PREZZO]]</f>
        <v>2.29</v>
      </c>
      <c r="N3076" t="s">
        <v>9</v>
      </c>
      <c r="O3076" s="8">
        <f>VLOOKUP(tbStoricoOrdini[[#This Row],[AGENTE]],tbAgenti[],2,FALSE)</f>
        <v>0.05</v>
      </c>
      <c r="P3076" s="2">
        <v>458</v>
      </c>
      <c r="Q3076" s="2">
        <f>tbStoricoOrdini[[#This Row],[IMPORTO]]*tbStoricoOrdini[[#This Row],[% COMM.]]</f>
        <v>22.900000000000002</v>
      </c>
      <c r="R3076" s="2">
        <f>tbStoricoOrdini[[#This Row],[TOT. COMM.]]+tbStoricoOrdini[[#This Row],[IMPORTO]]</f>
        <v>480.9</v>
      </c>
    </row>
    <row r="3077" spans="1:18">
      <c r="A3077" s="1">
        <v>43922</v>
      </c>
      <c r="B3077" s="7">
        <f>MONTH(tbStoricoOrdini[[#This Row],[DATA]])</f>
        <v>4</v>
      </c>
      <c r="C3077" t="s">
        <v>3172</v>
      </c>
      <c r="D3077" t="str">
        <f>RIGHT(tbStoricoOrdini[[#This Row],[ORDINE]],4)</f>
        <v>3074</v>
      </c>
      <c r="E3077" t="s">
        <v>27</v>
      </c>
      <c r="F3077" t="str">
        <f>VLOOKUP(tbStoricoOrdini[[#This Row],[CLIENTE]],tbClienti[],3,FALSE)</f>
        <v>Veneto</v>
      </c>
      <c r="G3077" t="str">
        <f>VLOOKUP(tbStoricoOrdini[[#This Row],[CLIENTE]],tbClienti[],7,FALSE)</f>
        <v>BD</v>
      </c>
      <c r="H3077" t="s">
        <v>61</v>
      </c>
      <c r="I3077" t="str">
        <f>IF(LEFT(tbStoricoOrdini[[#This Row],[ARTICOLO]],3) = "COG","COG",LEFT(tbStoricoOrdini[[#This Row],[ARTICOLO]],FIND(" ",tbStoricoOrdini[[#This Row],[ARTICOLO]])-1))</f>
        <v>KLM</v>
      </c>
      <c r="J3077" t="str">
        <f>MID(tbStoricoOrdini[[#This Row],[ARTICOLO]],FIND(" ",tbStoricoOrdini[[#This Row],[ARTICOLO]])+1,4)</f>
        <v>5000</v>
      </c>
      <c r="K3077" t="str">
        <f>IFERROR(RIGHT(tbStoricoOrdini[[#This Row],[ARTICOLO]],LEN(tbStoricoOrdini[[#This Row],[ARTICOLO]])-FIND(" ",tbStoricoOrdini[[#This Row],[ARTICOLO]],FIND(" ",tbStoricoOrdini[[#This Row],[ARTICOLO]]) +1)),"")</f>
        <v>Medium</v>
      </c>
      <c r="L3077" s="3">
        <f>VLOOKUP(tbStoricoOrdini[[#This Row],[ARTICOLO]],tbArticoli[],2,FALSE)</f>
        <v>150</v>
      </c>
      <c r="M3077" s="22">
        <f>tbStoricoOrdini[[#This Row],[IMPORTO]]/tbStoricoOrdini[[#This Row],[PREZZO]]</f>
        <v>31.833333333333332</v>
      </c>
      <c r="N3077" t="s">
        <v>10</v>
      </c>
      <c r="O3077" s="8">
        <f>VLOOKUP(tbStoricoOrdini[[#This Row],[AGENTE]],tbAgenti[],2,FALSE)</f>
        <v>3.6999999999999998E-2</v>
      </c>
      <c r="P3077" s="2">
        <v>4775</v>
      </c>
      <c r="Q3077" s="2">
        <f>tbStoricoOrdini[[#This Row],[IMPORTO]]*tbStoricoOrdini[[#This Row],[% COMM.]]</f>
        <v>176.67499999999998</v>
      </c>
      <c r="R3077" s="2">
        <f>tbStoricoOrdini[[#This Row],[TOT. COMM.]]+tbStoricoOrdini[[#This Row],[IMPORTO]]</f>
        <v>4951.6750000000002</v>
      </c>
    </row>
    <row r="3078" spans="1:18">
      <c r="A3078" s="1">
        <v>43922</v>
      </c>
      <c r="B3078" s="7">
        <f>MONTH(tbStoricoOrdini[[#This Row],[DATA]])</f>
        <v>4</v>
      </c>
      <c r="C3078" t="s">
        <v>3173</v>
      </c>
      <c r="D3078" t="str">
        <f>RIGHT(tbStoricoOrdini[[#This Row],[ORDINE]],4)</f>
        <v>3075</v>
      </c>
      <c r="E3078" t="s">
        <v>27</v>
      </c>
      <c r="F3078" t="str">
        <f>VLOOKUP(tbStoricoOrdini[[#This Row],[CLIENTE]],tbClienti[],3,FALSE)</f>
        <v>Veneto</v>
      </c>
      <c r="G3078" t="str">
        <f>VLOOKUP(tbStoricoOrdini[[#This Row],[CLIENTE]],tbClienti[],7,FALSE)</f>
        <v>BD</v>
      </c>
      <c r="H3078" t="s">
        <v>61</v>
      </c>
      <c r="I3078" t="str">
        <f>IF(LEFT(tbStoricoOrdini[[#This Row],[ARTICOLO]],3) = "COG","COG",LEFT(tbStoricoOrdini[[#This Row],[ARTICOLO]],FIND(" ",tbStoricoOrdini[[#This Row],[ARTICOLO]])-1))</f>
        <v>KLM</v>
      </c>
      <c r="J3078" t="str">
        <f>MID(tbStoricoOrdini[[#This Row],[ARTICOLO]],FIND(" ",tbStoricoOrdini[[#This Row],[ARTICOLO]])+1,4)</f>
        <v>5000</v>
      </c>
      <c r="K3078" t="str">
        <f>IFERROR(RIGHT(tbStoricoOrdini[[#This Row],[ARTICOLO]],LEN(tbStoricoOrdini[[#This Row],[ARTICOLO]])-FIND(" ",tbStoricoOrdini[[#This Row],[ARTICOLO]],FIND(" ",tbStoricoOrdini[[#This Row],[ARTICOLO]]) +1)),"")</f>
        <v>Medium</v>
      </c>
      <c r="L3078" s="3">
        <f>VLOOKUP(tbStoricoOrdini[[#This Row],[ARTICOLO]],tbArticoli[],2,FALSE)</f>
        <v>150</v>
      </c>
      <c r="M3078" s="22">
        <f>tbStoricoOrdini[[#This Row],[IMPORTO]]/tbStoricoOrdini[[#This Row],[PREZZO]]</f>
        <v>970.14</v>
      </c>
      <c r="N3078" t="s">
        <v>19</v>
      </c>
      <c r="O3078" s="8">
        <f>VLOOKUP(tbStoricoOrdini[[#This Row],[AGENTE]],tbAgenti[],2,FALSE)</f>
        <v>0.05</v>
      </c>
      <c r="P3078" s="2">
        <v>145521</v>
      </c>
      <c r="Q3078" s="2">
        <f>tbStoricoOrdini[[#This Row],[IMPORTO]]*tbStoricoOrdini[[#This Row],[% COMM.]]</f>
        <v>7276.05</v>
      </c>
      <c r="R3078" s="2">
        <f>tbStoricoOrdini[[#This Row],[TOT. COMM.]]+tbStoricoOrdini[[#This Row],[IMPORTO]]</f>
        <v>152797.04999999999</v>
      </c>
    </row>
    <row r="3079" spans="1:18">
      <c r="A3079" s="1">
        <v>43922</v>
      </c>
      <c r="B3079" s="7">
        <f>MONTH(tbStoricoOrdini[[#This Row],[DATA]])</f>
        <v>4</v>
      </c>
      <c r="C3079" t="s">
        <v>3174</v>
      </c>
      <c r="D3079" t="str">
        <f>RIGHT(tbStoricoOrdini[[#This Row],[ORDINE]],4)</f>
        <v>3076</v>
      </c>
      <c r="E3079" t="s">
        <v>27</v>
      </c>
      <c r="F3079" t="str">
        <f>VLOOKUP(tbStoricoOrdini[[#This Row],[CLIENTE]],tbClienti[],3,FALSE)</f>
        <v>Veneto</v>
      </c>
      <c r="G3079" t="str">
        <f>VLOOKUP(tbStoricoOrdini[[#This Row],[CLIENTE]],tbClienti[],7,FALSE)</f>
        <v>BD</v>
      </c>
      <c r="H3079" t="s">
        <v>61</v>
      </c>
      <c r="I3079" t="str">
        <f>IF(LEFT(tbStoricoOrdini[[#This Row],[ARTICOLO]],3) = "COG","COG",LEFT(tbStoricoOrdini[[#This Row],[ARTICOLO]],FIND(" ",tbStoricoOrdini[[#This Row],[ARTICOLO]])-1))</f>
        <v>KLM</v>
      </c>
      <c r="J3079" t="str">
        <f>MID(tbStoricoOrdini[[#This Row],[ARTICOLO]],FIND(" ",tbStoricoOrdini[[#This Row],[ARTICOLO]])+1,4)</f>
        <v>5000</v>
      </c>
      <c r="K3079" t="str">
        <f>IFERROR(RIGHT(tbStoricoOrdini[[#This Row],[ARTICOLO]],LEN(tbStoricoOrdini[[#This Row],[ARTICOLO]])-FIND(" ",tbStoricoOrdini[[#This Row],[ARTICOLO]],FIND(" ",tbStoricoOrdini[[#This Row],[ARTICOLO]]) +1)),"")</f>
        <v>Medium</v>
      </c>
      <c r="L3079" s="3">
        <f>VLOOKUP(tbStoricoOrdini[[#This Row],[ARTICOLO]],tbArticoli[],2,FALSE)</f>
        <v>150</v>
      </c>
      <c r="M3079" s="22">
        <f>tbStoricoOrdini[[#This Row],[IMPORTO]]/tbStoricoOrdini[[#This Row],[PREZZO]]</f>
        <v>4.8733333333333331</v>
      </c>
      <c r="N3079" t="s">
        <v>14</v>
      </c>
      <c r="O3079" s="8">
        <f>VLOOKUP(tbStoricoOrdini[[#This Row],[AGENTE]],tbAgenti[],2,FALSE)</f>
        <v>0.05</v>
      </c>
      <c r="P3079" s="2">
        <v>731</v>
      </c>
      <c r="Q3079" s="2">
        <f>tbStoricoOrdini[[#This Row],[IMPORTO]]*tbStoricoOrdini[[#This Row],[% COMM.]]</f>
        <v>36.550000000000004</v>
      </c>
      <c r="R3079" s="2">
        <f>tbStoricoOrdini[[#This Row],[TOT. COMM.]]+tbStoricoOrdini[[#This Row],[IMPORTO]]</f>
        <v>767.55</v>
      </c>
    </row>
    <row r="3080" spans="1:18">
      <c r="A3080" s="1">
        <v>43922</v>
      </c>
      <c r="B3080" s="7">
        <f>MONTH(tbStoricoOrdini[[#This Row],[DATA]])</f>
        <v>4</v>
      </c>
      <c r="C3080" t="s">
        <v>3175</v>
      </c>
      <c r="D3080" t="str">
        <f>RIGHT(tbStoricoOrdini[[#This Row],[ORDINE]],4)</f>
        <v>3077</v>
      </c>
      <c r="E3080" t="s">
        <v>27</v>
      </c>
      <c r="F3080" t="str">
        <f>VLOOKUP(tbStoricoOrdini[[#This Row],[CLIENTE]],tbClienti[],3,FALSE)</f>
        <v>Veneto</v>
      </c>
      <c r="G3080" t="str">
        <f>VLOOKUP(tbStoricoOrdini[[#This Row],[CLIENTE]],tbClienti[],7,FALSE)</f>
        <v>BD</v>
      </c>
      <c r="H3080" t="s">
        <v>61</v>
      </c>
      <c r="I3080" t="str">
        <f>IF(LEFT(tbStoricoOrdini[[#This Row],[ARTICOLO]],3) = "COG","COG",LEFT(tbStoricoOrdini[[#This Row],[ARTICOLO]],FIND(" ",tbStoricoOrdini[[#This Row],[ARTICOLO]])-1))</f>
        <v>KLM</v>
      </c>
      <c r="J3080" t="str">
        <f>MID(tbStoricoOrdini[[#This Row],[ARTICOLO]],FIND(" ",tbStoricoOrdini[[#This Row],[ARTICOLO]])+1,4)</f>
        <v>5000</v>
      </c>
      <c r="K3080" t="str">
        <f>IFERROR(RIGHT(tbStoricoOrdini[[#This Row],[ARTICOLO]],LEN(tbStoricoOrdini[[#This Row],[ARTICOLO]])-FIND(" ",tbStoricoOrdini[[#This Row],[ARTICOLO]],FIND(" ",tbStoricoOrdini[[#This Row],[ARTICOLO]]) +1)),"")</f>
        <v>Medium</v>
      </c>
      <c r="L3080" s="3">
        <f>VLOOKUP(tbStoricoOrdini[[#This Row],[ARTICOLO]],tbArticoli[],2,FALSE)</f>
        <v>150</v>
      </c>
      <c r="M3080" s="22">
        <f>tbStoricoOrdini[[#This Row],[IMPORTO]]/tbStoricoOrdini[[#This Row],[PREZZO]]</f>
        <v>4.9266666666666667</v>
      </c>
      <c r="N3080" t="s">
        <v>7</v>
      </c>
      <c r="O3080" s="8">
        <f>VLOOKUP(tbStoricoOrdini[[#This Row],[AGENTE]],tbAgenti[],2,FALSE)</f>
        <v>0.03</v>
      </c>
      <c r="P3080" s="2">
        <v>739</v>
      </c>
      <c r="Q3080" s="2">
        <f>tbStoricoOrdini[[#This Row],[IMPORTO]]*tbStoricoOrdini[[#This Row],[% COMM.]]</f>
        <v>22.169999999999998</v>
      </c>
      <c r="R3080" s="2">
        <f>tbStoricoOrdini[[#This Row],[TOT. COMM.]]+tbStoricoOrdini[[#This Row],[IMPORTO]]</f>
        <v>761.17</v>
      </c>
    </row>
    <row r="3081" spans="1:18">
      <c r="A3081" s="1">
        <v>43922</v>
      </c>
      <c r="B3081" s="7">
        <f>MONTH(tbStoricoOrdini[[#This Row],[DATA]])</f>
        <v>4</v>
      </c>
      <c r="C3081" t="s">
        <v>3176</v>
      </c>
      <c r="D3081" t="str">
        <f>RIGHT(tbStoricoOrdini[[#This Row],[ORDINE]],4)</f>
        <v>3078</v>
      </c>
      <c r="E3081" t="s">
        <v>27</v>
      </c>
      <c r="F3081" t="str">
        <f>VLOOKUP(tbStoricoOrdini[[#This Row],[CLIENTE]],tbClienti[],3,FALSE)</f>
        <v>Veneto</v>
      </c>
      <c r="G3081" t="str">
        <f>VLOOKUP(tbStoricoOrdini[[#This Row],[CLIENTE]],tbClienti[],7,FALSE)</f>
        <v>BD</v>
      </c>
      <c r="H3081" t="s">
        <v>61</v>
      </c>
      <c r="I3081" t="str">
        <f>IF(LEFT(tbStoricoOrdini[[#This Row],[ARTICOLO]],3) = "COG","COG",LEFT(tbStoricoOrdini[[#This Row],[ARTICOLO]],FIND(" ",tbStoricoOrdini[[#This Row],[ARTICOLO]])-1))</f>
        <v>KLM</v>
      </c>
      <c r="J3081" t="str">
        <f>MID(tbStoricoOrdini[[#This Row],[ARTICOLO]],FIND(" ",tbStoricoOrdini[[#This Row],[ARTICOLO]])+1,4)</f>
        <v>5000</v>
      </c>
      <c r="K3081" t="str">
        <f>IFERROR(RIGHT(tbStoricoOrdini[[#This Row],[ARTICOLO]],LEN(tbStoricoOrdini[[#This Row],[ARTICOLO]])-FIND(" ",tbStoricoOrdini[[#This Row],[ARTICOLO]],FIND(" ",tbStoricoOrdini[[#This Row],[ARTICOLO]]) +1)),"")</f>
        <v>Medium</v>
      </c>
      <c r="L3081" s="3">
        <f>VLOOKUP(tbStoricoOrdini[[#This Row],[ARTICOLO]],tbArticoli[],2,FALSE)</f>
        <v>150</v>
      </c>
      <c r="M3081" s="22">
        <f>tbStoricoOrdini[[#This Row],[IMPORTO]]/tbStoricoOrdini[[#This Row],[PREZZO]]</f>
        <v>23.906666666666666</v>
      </c>
      <c r="N3081" t="s">
        <v>8</v>
      </c>
      <c r="O3081" s="8">
        <f>VLOOKUP(tbStoricoOrdini[[#This Row],[AGENTE]],tbAgenti[],2,FALSE)</f>
        <v>0.05</v>
      </c>
      <c r="P3081" s="2">
        <v>3586</v>
      </c>
      <c r="Q3081" s="2">
        <f>tbStoricoOrdini[[#This Row],[IMPORTO]]*tbStoricoOrdini[[#This Row],[% COMM.]]</f>
        <v>179.3</v>
      </c>
      <c r="R3081" s="2">
        <f>tbStoricoOrdini[[#This Row],[TOT. COMM.]]+tbStoricoOrdini[[#This Row],[IMPORTO]]</f>
        <v>3765.3</v>
      </c>
    </row>
    <row r="3082" spans="1:18">
      <c r="A3082" s="1">
        <v>43922</v>
      </c>
      <c r="B3082" s="7">
        <f>MONTH(tbStoricoOrdini[[#This Row],[DATA]])</f>
        <v>4</v>
      </c>
      <c r="C3082" t="s">
        <v>3177</v>
      </c>
      <c r="D3082" t="str">
        <f>RIGHT(tbStoricoOrdini[[#This Row],[ORDINE]],4)</f>
        <v>3079</v>
      </c>
      <c r="E3082" t="s">
        <v>27</v>
      </c>
      <c r="F3082" t="str">
        <f>VLOOKUP(tbStoricoOrdini[[#This Row],[CLIENTE]],tbClienti[],3,FALSE)</f>
        <v>Veneto</v>
      </c>
      <c r="G3082" t="str">
        <f>VLOOKUP(tbStoricoOrdini[[#This Row],[CLIENTE]],tbClienti[],7,FALSE)</f>
        <v>BD</v>
      </c>
      <c r="H3082" t="s">
        <v>61</v>
      </c>
      <c r="I3082" t="str">
        <f>IF(LEFT(tbStoricoOrdini[[#This Row],[ARTICOLO]],3) = "COG","COG",LEFT(tbStoricoOrdini[[#This Row],[ARTICOLO]],FIND(" ",tbStoricoOrdini[[#This Row],[ARTICOLO]])-1))</f>
        <v>KLM</v>
      </c>
      <c r="J3082" t="str">
        <f>MID(tbStoricoOrdini[[#This Row],[ARTICOLO]],FIND(" ",tbStoricoOrdini[[#This Row],[ARTICOLO]])+1,4)</f>
        <v>5000</v>
      </c>
      <c r="K3082" t="str">
        <f>IFERROR(RIGHT(tbStoricoOrdini[[#This Row],[ARTICOLO]],LEN(tbStoricoOrdini[[#This Row],[ARTICOLO]])-FIND(" ",tbStoricoOrdini[[#This Row],[ARTICOLO]],FIND(" ",tbStoricoOrdini[[#This Row],[ARTICOLO]]) +1)),"")</f>
        <v>Medium</v>
      </c>
      <c r="L3082" s="3">
        <f>VLOOKUP(tbStoricoOrdini[[#This Row],[ARTICOLO]],tbArticoli[],2,FALSE)</f>
        <v>150</v>
      </c>
      <c r="M3082" s="22">
        <f>tbStoricoOrdini[[#This Row],[IMPORTO]]/tbStoricoOrdini[[#This Row],[PREZZO]]</f>
        <v>20.926666666666666</v>
      </c>
      <c r="N3082" t="s">
        <v>20</v>
      </c>
      <c r="O3082" s="8">
        <f>VLOOKUP(tbStoricoOrdini[[#This Row],[AGENTE]],tbAgenti[],2,FALSE)</f>
        <v>0.05</v>
      </c>
      <c r="P3082" s="2">
        <v>3139</v>
      </c>
      <c r="Q3082" s="2">
        <f>tbStoricoOrdini[[#This Row],[IMPORTO]]*tbStoricoOrdini[[#This Row],[% COMM.]]</f>
        <v>156.95000000000002</v>
      </c>
      <c r="R3082" s="2">
        <f>tbStoricoOrdini[[#This Row],[TOT. COMM.]]+tbStoricoOrdini[[#This Row],[IMPORTO]]</f>
        <v>3295.95</v>
      </c>
    </row>
    <row r="3083" spans="1:18">
      <c r="A3083" s="1">
        <v>43922</v>
      </c>
      <c r="B3083" s="7">
        <f>MONTH(tbStoricoOrdini[[#This Row],[DATA]])</f>
        <v>4</v>
      </c>
      <c r="C3083" t="s">
        <v>3178</v>
      </c>
      <c r="D3083" t="str">
        <f>RIGHT(tbStoricoOrdini[[#This Row],[ORDINE]],4)</f>
        <v>3080</v>
      </c>
      <c r="E3083" t="s">
        <v>27</v>
      </c>
      <c r="F3083" t="str">
        <f>VLOOKUP(tbStoricoOrdini[[#This Row],[CLIENTE]],tbClienti[],3,FALSE)</f>
        <v>Veneto</v>
      </c>
      <c r="G3083" t="str">
        <f>VLOOKUP(tbStoricoOrdini[[#This Row],[CLIENTE]],tbClienti[],7,FALSE)</f>
        <v>BD</v>
      </c>
      <c r="H3083" t="s">
        <v>61</v>
      </c>
      <c r="I3083" t="str">
        <f>IF(LEFT(tbStoricoOrdini[[#This Row],[ARTICOLO]],3) = "COG","COG",LEFT(tbStoricoOrdini[[#This Row],[ARTICOLO]],FIND(" ",tbStoricoOrdini[[#This Row],[ARTICOLO]])-1))</f>
        <v>KLM</v>
      </c>
      <c r="J3083" t="str">
        <f>MID(tbStoricoOrdini[[#This Row],[ARTICOLO]],FIND(" ",tbStoricoOrdini[[#This Row],[ARTICOLO]])+1,4)</f>
        <v>5000</v>
      </c>
      <c r="K3083" t="str">
        <f>IFERROR(RIGHT(tbStoricoOrdini[[#This Row],[ARTICOLO]],LEN(tbStoricoOrdini[[#This Row],[ARTICOLO]])-FIND(" ",tbStoricoOrdini[[#This Row],[ARTICOLO]],FIND(" ",tbStoricoOrdini[[#This Row],[ARTICOLO]]) +1)),"")</f>
        <v>Medium</v>
      </c>
      <c r="L3083" s="3">
        <f>VLOOKUP(tbStoricoOrdini[[#This Row],[ARTICOLO]],tbArticoli[],2,FALSE)</f>
        <v>150</v>
      </c>
      <c r="M3083" s="22">
        <f>tbStoricoOrdini[[#This Row],[IMPORTO]]/tbStoricoOrdini[[#This Row],[PREZZO]]</f>
        <v>12.053333333333333</v>
      </c>
      <c r="N3083" t="s">
        <v>6</v>
      </c>
      <c r="O3083" s="8">
        <f>VLOOKUP(tbStoricoOrdini[[#This Row],[AGENTE]],tbAgenti[],2,FALSE)</f>
        <v>7.4999999999999997E-2</v>
      </c>
      <c r="P3083" s="2">
        <v>1808</v>
      </c>
      <c r="Q3083" s="2">
        <f>tbStoricoOrdini[[#This Row],[IMPORTO]]*tbStoricoOrdini[[#This Row],[% COMM.]]</f>
        <v>135.6</v>
      </c>
      <c r="R3083" s="2">
        <f>tbStoricoOrdini[[#This Row],[TOT. COMM.]]+tbStoricoOrdini[[#This Row],[IMPORTO]]</f>
        <v>1943.6</v>
      </c>
    </row>
    <row r="3084" spans="1:18">
      <c r="A3084" s="1">
        <v>43922</v>
      </c>
      <c r="B3084" s="7">
        <f>MONTH(tbStoricoOrdini[[#This Row],[DATA]])</f>
        <v>4</v>
      </c>
      <c r="C3084" t="s">
        <v>3179</v>
      </c>
      <c r="D3084" t="str">
        <f>RIGHT(tbStoricoOrdini[[#This Row],[ORDINE]],4)</f>
        <v>3081</v>
      </c>
      <c r="E3084" t="s">
        <v>27</v>
      </c>
      <c r="F3084" t="str">
        <f>VLOOKUP(tbStoricoOrdini[[#This Row],[CLIENTE]],tbClienti[],3,FALSE)</f>
        <v>Veneto</v>
      </c>
      <c r="G3084" t="str">
        <f>VLOOKUP(tbStoricoOrdini[[#This Row],[CLIENTE]],tbClienti[],7,FALSE)</f>
        <v>BD</v>
      </c>
      <c r="H3084" t="s">
        <v>61</v>
      </c>
      <c r="I3084" t="str">
        <f>IF(LEFT(tbStoricoOrdini[[#This Row],[ARTICOLO]],3) = "COG","COG",LEFT(tbStoricoOrdini[[#This Row],[ARTICOLO]],FIND(" ",tbStoricoOrdini[[#This Row],[ARTICOLO]])-1))</f>
        <v>KLM</v>
      </c>
      <c r="J3084" t="str">
        <f>MID(tbStoricoOrdini[[#This Row],[ARTICOLO]],FIND(" ",tbStoricoOrdini[[#This Row],[ARTICOLO]])+1,4)</f>
        <v>5000</v>
      </c>
      <c r="K3084" t="str">
        <f>IFERROR(RIGHT(tbStoricoOrdini[[#This Row],[ARTICOLO]],LEN(tbStoricoOrdini[[#This Row],[ARTICOLO]])-FIND(" ",tbStoricoOrdini[[#This Row],[ARTICOLO]],FIND(" ",tbStoricoOrdini[[#This Row],[ARTICOLO]]) +1)),"")</f>
        <v>Medium</v>
      </c>
      <c r="L3084" s="3">
        <f>VLOOKUP(tbStoricoOrdini[[#This Row],[ARTICOLO]],tbArticoli[],2,FALSE)</f>
        <v>150</v>
      </c>
      <c r="M3084" s="22">
        <f>tbStoricoOrdini[[#This Row],[IMPORTO]]/tbStoricoOrdini[[#This Row],[PREZZO]]</f>
        <v>1491.2733333333333</v>
      </c>
      <c r="N3084" t="s">
        <v>9</v>
      </c>
      <c r="O3084" s="8">
        <f>VLOOKUP(tbStoricoOrdini[[#This Row],[AGENTE]],tbAgenti[],2,FALSE)</f>
        <v>0.05</v>
      </c>
      <c r="P3084" s="2">
        <v>223691</v>
      </c>
      <c r="Q3084" s="2">
        <f>tbStoricoOrdini[[#This Row],[IMPORTO]]*tbStoricoOrdini[[#This Row],[% COMM.]]</f>
        <v>11184.550000000001</v>
      </c>
      <c r="R3084" s="2">
        <f>tbStoricoOrdini[[#This Row],[TOT. COMM.]]+tbStoricoOrdini[[#This Row],[IMPORTO]]</f>
        <v>234875.55</v>
      </c>
    </row>
    <row r="3085" spans="1:18">
      <c r="A3085" s="1">
        <v>43922</v>
      </c>
      <c r="B3085" s="7">
        <f>MONTH(tbStoricoOrdini[[#This Row],[DATA]])</f>
        <v>4</v>
      </c>
      <c r="C3085" t="s">
        <v>3180</v>
      </c>
      <c r="D3085" t="str">
        <f>RIGHT(tbStoricoOrdini[[#This Row],[ORDINE]],4)</f>
        <v>3082</v>
      </c>
      <c r="E3085" t="s">
        <v>27</v>
      </c>
      <c r="F3085" t="str">
        <f>VLOOKUP(tbStoricoOrdini[[#This Row],[CLIENTE]],tbClienti[],3,FALSE)</f>
        <v>Veneto</v>
      </c>
      <c r="G3085" t="str">
        <f>VLOOKUP(tbStoricoOrdini[[#This Row],[CLIENTE]],tbClienti[],7,FALSE)</f>
        <v>BD</v>
      </c>
      <c r="H3085" t="s">
        <v>79</v>
      </c>
      <c r="I3085" t="str">
        <f>IF(LEFT(tbStoricoOrdini[[#This Row],[ARTICOLO]],3) = "COG","COG",LEFT(tbStoricoOrdini[[#This Row],[ARTICOLO]],FIND(" ",tbStoricoOrdini[[#This Row],[ARTICOLO]])-1))</f>
        <v>COG</v>
      </c>
      <c r="J3085" t="str">
        <f>MID(tbStoricoOrdini[[#This Row],[ARTICOLO]],FIND(" ",tbStoricoOrdini[[#This Row],[ARTICOLO]])+1,4)</f>
        <v>4000</v>
      </c>
      <c r="K3085" t="str">
        <f>IFERROR(RIGHT(tbStoricoOrdini[[#This Row],[ARTICOLO]],LEN(tbStoricoOrdini[[#This Row],[ARTICOLO]])-FIND(" ",tbStoricoOrdini[[#This Row],[ARTICOLO]],FIND(" ",tbStoricoOrdini[[#This Row],[ARTICOLO]]) +1)),"")</f>
        <v>Plus</v>
      </c>
      <c r="L3085" s="3">
        <f>VLOOKUP(tbStoricoOrdini[[#This Row],[ARTICOLO]],tbArticoli[],2,FALSE)</f>
        <v>240</v>
      </c>
      <c r="M3085" s="22">
        <f>tbStoricoOrdini[[#This Row],[IMPORTO]]/tbStoricoOrdini[[#This Row],[PREZZO]]</f>
        <v>0.44583333333333336</v>
      </c>
      <c r="N3085" t="s">
        <v>19</v>
      </c>
      <c r="O3085" s="8">
        <f>VLOOKUP(tbStoricoOrdini[[#This Row],[AGENTE]],tbAgenti[],2,FALSE)</f>
        <v>0.05</v>
      </c>
      <c r="P3085" s="2">
        <v>107</v>
      </c>
      <c r="Q3085" s="2">
        <f>tbStoricoOrdini[[#This Row],[IMPORTO]]*tbStoricoOrdini[[#This Row],[% COMM.]]</f>
        <v>5.3500000000000005</v>
      </c>
      <c r="R3085" s="2">
        <f>tbStoricoOrdini[[#This Row],[TOT. COMM.]]+tbStoricoOrdini[[#This Row],[IMPORTO]]</f>
        <v>112.35</v>
      </c>
    </row>
    <row r="3086" spans="1:18">
      <c r="A3086" s="1">
        <v>43922</v>
      </c>
      <c r="B3086" s="7">
        <f>MONTH(tbStoricoOrdini[[#This Row],[DATA]])</f>
        <v>4</v>
      </c>
      <c r="C3086" t="s">
        <v>3181</v>
      </c>
      <c r="D3086" t="str">
        <f>RIGHT(tbStoricoOrdini[[#This Row],[ORDINE]],4)</f>
        <v>3083</v>
      </c>
      <c r="E3086" t="s">
        <v>27</v>
      </c>
      <c r="F3086" t="str">
        <f>VLOOKUP(tbStoricoOrdini[[#This Row],[CLIENTE]],tbClienti[],3,FALSE)</f>
        <v>Veneto</v>
      </c>
      <c r="G3086" t="str">
        <f>VLOOKUP(tbStoricoOrdini[[#This Row],[CLIENTE]],tbClienti[],7,FALSE)</f>
        <v>BD</v>
      </c>
      <c r="H3086" t="s">
        <v>79</v>
      </c>
      <c r="I3086" t="str">
        <f>IF(LEFT(tbStoricoOrdini[[#This Row],[ARTICOLO]],3) = "COG","COG",LEFT(tbStoricoOrdini[[#This Row],[ARTICOLO]],FIND(" ",tbStoricoOrdini[[#This Row],[ARTICOLO]])-1))</f>
        <v>COG</v>
      </c>
      <c r="J3086" t="str">
        <f>MID(tbStoricoOrdini[[#This Row],[ARTICOLO]],FIND(" ",tbStoricoOrdini[[#This Row],[ARTICOLO]])+1,4)</f>
        <v>4000</v>
      </c>
      <c r="K3086" t="str">
        <f>IFERROR(RIGHT(tbStoricoOrdini[[#This Row],[ARTICOLO]],LEN(tbStoricoOrdini[[#This Row],[ARTICOLO]])-FIND(" ",tbStoricoOrdini[[#This Row],[ARTICOLO]],FIND(" ",tbStoricoOrdini[[#This Row],[ARTICOLO]]) +1)),"")</f>
        <v>Plus</v>
      </c>
      <c r="L3086" s="3">
        <f>VLOOKUP(tbStoricoOrdini[[#This Row],[ARTICOLO]],tbArticoli[],2,FALSE)</f>
        <v>240</v>
      </c>
      <c r="M3086" s="22">
        <f>tbStoricoOrdini[[#This Row],[IMPORTO]]/tbStoricoOrdini[[#This Row],[PREZZO]]</f>
        <v>6.0666666666666664</v>
      </c>
      <c r="N3086" t="s">
        <v>14</v>
      </c>
      <c r="O3086" s="8">
        <f>VLOOKUP(tbStoricoOrdini[[#This Row],[AGENTE]],tbAgenti[],2,FALSE)</f>
        <v>0.05</v>
      </c>
      <c r="P3086" s="2">
        <v>1456</v>
      </c>
      <c r="Q3086" s="2">
        <f>tbStoricoOrdini[[#This Row],[IMPORTO]]*tbStoricoOrdini[[#This Row],[% COMM.]]</f>
        <v>72.8</v>
      </c>
      <c r="R3086" s="2">
        <f>tbStoricoOrdini[[#This Row],[TOT. COMM.]]+tbStoricoOrdini[[#This Row],[IMPORTO]]</f>
        <v>1528.8</v>
      </c>
    </row>
    <row r="3087" spans="1:18">
      <c r="A3087" s="1">
        <v>43922</v>
      </c>
      <c r="B3087" s="7">
        <f>MONTH(tbStoricoOrdini[[#This Row],[DATA]])</f>
        <v>4</v>
      </c>
      <c r="C3087" t="s">
        <v>3182</v>
      </c>
      <c r="D3087" t="str">
        <f>RIGHT(tbStoricoOrdini[[#This Row],[ORDINE]],4)</f>
        <v>3084</v>
      </c>
      <c r="E3087" t="s">
        <v>27</v>
      </c>
      <c r="F3087" t="str">
        <f>VLOOKUP(tbStoricoOrdini[[#This Row],[CLIENTE]],tbClienti[],3,FALSE)</f>
        <v>Veneto</v>
      </c>
      <c r="G3087" t="str">
        <f>VLOOKUP(tbStoricoOrdini[[#This Row],[CLIENTE]],tbClienti[],7,FALSE)</f>
        <v>BD</v>
      </c>
      <c r="H3087" t="s">
        <v>79</v>
      </c>
      <c r="I3087" t="str">
        <f>IF(LEFT(tbStoricoOrdini[[#This Row],[ARTICOLO]],3) = "COG","COG",LEFT(tbStoricoOrdini[[#This Row],[ARTICOLO]],FIND(" ",tbStoricoOrdini[[#This Row],[ARTICOLO]])-1))</f>
        <v>COG</v>
      </c>
      <c r="J3087" t="str">
        <f>MID(tbStoricoOrdini[[#This Row],[ARTICOLO]],FIND(" ",tbStoricoOrdini[[#This Row],[ARTICOLO]])+1,4)</f>
        <v>4000</v>
      </c>
      <c r="K3087" t="str">
        <f>IFERROR(RIGHT(tbStoricoOrdini[[#This Row],[ARTICOLO]],LEN(tbStoricoOrdini[[#This Row],[ARTICOLO]])-FIND(" ",tbStoricoOrdini[[#This Row],[ARTICOLO]],FIND(" ",tbStoricoOrdini[[#This Row],[ARTICOLO]]) +1)),"")</f>
        <v>Plus</v>
      </c>
      <c r="L3087" s="3">
        <f>VLOOKUP(tbStoricoOrdini[[#This Row],[ARTICOLO]],tbArticoli[],2,FALSE)</f>
        <v>240</v>
      </c>
      <c r="M3087" s="22">
        <f>tbStoricoOrdini[[#This Row],[IMPORTO]]/tbStoricoOrdini[[#This Row],[PREZZO]]</f>
        <v>1</v>
      </c>
      <c r="N3087" t="s">
        <v>20</v>
      </c>
      <c r="O3087" s="8">
        <f>VLOOKUP(tbStoricoOrdini[[#This Row],[AGENTE]],tbAgenti[],2,FALSE)</f>
        <v>0.05</v>
      </c>
      <c r="P3087" s="2">
        <v>240</v>
      </c>
      <c r="Q3087" s="2">
        <f>tbStoricoOrdini[[#This Row],[IMPORTO]]*tbStoricoOrdini[[#This Row],[% COMM.]]</f>
        <v>12</v>
      </c>
      <c r="R3087" s="2">
        <f>tbStoricoOrdini[[#This Row],[TOT. COMM.]]+tbStoricoOrdini[[#This Row],[IMPORTO]]</f>
        <v>252</v>
      </c>
    </row>
    <row r="3088" spans="1:18">
      <c r="A3088" s="1">
        <v>43922</v>
      </c>
      <c r="B3088" s="7">
        <f>MONTH(tbStoricoOrdini[[#This Row],[DATA]])</f>
        <v>4</v>
      </c>
      <c r="C3088" t="s">
        <v>3183</v>
      </c>
      <c r="D3088" t="str">
        <f>RIGHT(tbStoricoOrdini[[#This Row],[ORDINE]],4)</f>
        <v>3085</v>
      </c>
      <c r="E3088" t="s">
        <v>27</v>
      </c>
      <c r="F3088" t="str">
        <f>VLOOKUP(tbStoricoOrdini[[#This Row],[CLIENTE]],tbClienti[],3,FALSE)</f>
        <v>Veneto</v>
      </c>
      <c r="G3088" t="str">
        <f>VLOOKUP(tbStoricoOrdini[[#This Row],[CLIENTE]],tbClienti[],7,FALSE)</f>
        <v>BD</v>
      </c>
      <c r="H3088" t="s">
        <v>79</v>
      </c>
      <c r="I3088" t="str">
        <f>IF(LEFT(tbStoricoOrdini[[#This Row],[ARTICOLO]],3) = "COG","COG",LEFT(tbStoricoOrdini[[#This Row],[ARTICOLO]],FIND(" ",tbStoricoOrdini[[#This Row],[ARTICOLO]])-1))</f>
        <v>COG</v>
      </c>
      <c r="J3088" t="str">
        <f>MID(tbStoricoOrdini[[#This Row],[ARTICOLO]],FIND(" ",tbStoricoOrdini[[#This Row],[ARTICOLO]])+1,4)</f>
        <v>4000</v>
      </c>
      <c r="K3088" t="str">
        <f>IFERROR(RIGHT(tbStoricoOrdini[[#This Row],[ARTICOLO]],LEN(tbStoricoOrdini[[#This Row],[ARTICOLO]])-FIND(" ",tbStoricoOrdini[[#This Row],[ARTICOLO]],FIND(" ",tbStoricoOrdini[[#This Row],[ARTICOLO]]) +1)),"")</f>
        <v>Plus</v>
      </c>
      <c r="L3088" s="3">
        <f>VLOOKUP(tbStoricoOrdini[[#This Row],[ARTICOLO]],tbArticoli[],2,FALSE)</f>
        <v>240</v>
      </c>
      <c r="M3088" s="22">
        <f>tbStoricoOrdini[[#This Row],[IMPORTO]]/tbStoricoOrdini[[#This Row],[PREZZO]]</f>
        <v>15.766666666666667</v>
      </c>
      <c r="N3088" t="s">
        <v>9</v>
      </c>
      <c r="O3088" s="8">
        <f>VLOOKUP(tbStoricoOrdini[[#This Row],[AGENTE]],tbAgenti[],2,FALSE)</f>
        <v>0.05</v>
      </c>
      <c r="P3088" s="2">
        <v>3784</v>
      </c>
      <c r="Q3088" s="2">
        <f>tbStoricoOrdini[[#This Row],[IMPORTO]]*tbStoricoOrdini[[#This Row],[% COMM.]]</f>
        <v>189.20000000000002</v>
      </c>
      <c r="R3088" s="2">
        <f>tbStoricoOrdini[[#This Row],[TOT. COMM.]]+tbStoricoOrdini[[#This Row],[IMPORTO]]</f>
        <v>3973.2</v>
      </c>
    </row>
    <row r="3089" spans="1:18">
      <c r="A3089" s="1">
        <v>43922</v>
      </c>
      <c r="B3089" s="7">
        <f>MONTH(tbStoricoOrdini[[#This Row],[DATA]])</f>
        <v>4</v>
      </c>
      <c r="C3089" t="s">
        <v>3184</v>
      </c>
      <c r="D3089" t="str">
        <f>RIGHT(tbStoricoOrdini[[#This Row],[ORDINE]],4)</f>
        <v>3086</v>
      </c>
      <c r="E3089" t="s">
        <v>27</v>
      </c>
      <c r="F3089" t="str">
        <f>VLOOKUP(tbStoricoOrdini[[#This Row],[CLIENTE]],tbClienti[],3,FALSE)</f>
        <v>Veneto</v>
      </c>
      <c r="G3089" t="str">
        <f>VLOOKUP(tbStoricoOrdini[[#This Row],[CLIENTE]],tbClienti[],7,FALSE)</f>
        <v>BD</v>
      </c>
      <c r="H3089" t="s">
        <v>60</v>
      </c>
      <c r="I3089" t="str">
        <f>IF(LEFT(tbStoricoOrdini[[#This Row],[ARTICOLO]],3) = "COG","COG",LEFT(tbStoricoOrdini[[#This Row],[ARTICOLO]],FIND(" ",tbStoricoOrdini[[#This Row],[ARTICOLO]])-1))</f>
        <v>KLM</v>
      </c>
      <c r="J3089" t="str">
        <f>MID(tbStoricoOrdini[[#This Row],[ARTICOLO]],FIND(" ",tbStoricoOrdini[[#This Row],[ARTICOLO]])+1,4)</f>
        <v>5000</v>
      </c>
      <c r="K3089" t="str">
        <f>IFERROR(RIGHT(tbStoricoOrdini[[#This Row],[ARTICOLO]],LEN(tbStoricoOrdini[[#This Row],[ARTICOLO]])-FIND(" ",tbStoricoOrdini[[#This Row],[ARTICOLO]],FIND(" ",tbStoricoOrdini[[#This Row],[ARTICOLO]]) +1)),"")</f>
        <v>Plus</v>
      </c>
      <c r="L3089" s="3">
        <f>VLOOKUP(tbStoricoOrdini[[#This Row],[ARTICOLO]],tbArticoli[],2,FALSE)</f>
        <v>175</v>
      </c>
      <c r="M3089" s="22">
        <f>tbStoricoOrdini[[#This Row],[IMPORTO]]/tbStoricoOrdini[[#This Row],[PREZZO]]</f>
        <v>1.3542857142857143</v>
      </c>
      <c r="N3089" t="s">
        <v>10</v>
      </c>
      <c r="O3089" s="8">
        <f>VLOOKUP(tbStoricoOrdini[[#This Row],[AGENTE]],tbAgenti[],2,FALSE)</f>
        <v>3.6999999999999998E-2</v>
      </c>
      <c r="P3089" s="2">
        <v>237</v>
      </c>
      <c r="Q3089" s="2">
        <f>tbStoricoOrdini[[#This Row],[IMPORTO]]*tbStoricoOrdini[[#This Row],[% COMM.]]</f>
        <v>8.7690000000000001</v>
      </c>
      <c r="R3089" s="2">
        <f>tbStoricoOrdini[[#This Row],[TOT. COMM.]]+tbStoricoOrdini[[#This Row],[IMPORTO]]</f>
        <v>245.76900000000001</v>
      </c>
    </row>
    <row r="3090" spans="1:18">
      <c r="A3090" s="1">
        <v>43922</v>
      </c>
      <c r="B3090" s="7">
        <f>MONTH(tbStoricoOrdini[[#This Row],[DATA]])</f>
        <v>4</v>
      </c>
      <c r="C3090" t="s">
        <v>3185</v>
      </c>
      <c r="D3090" t="str">
        <f>RIGHT(tbStoricoOrdini[[#This Row],[ORDINE]],4)</f>
        <v>3087</v>
      </c>
      <c r="E3090" t="s">
        <v>27</v>
      </c>
      <c r="F3090" t="str">
        <f>VLOOKUP(tbStoricoOrdini[[#This Row],[CLIENTE]],tbClienti[],3,FALSE)</f>
        <v>Veneto</v>
      </c>
      <c r="G3090" t="str">
        <f>VLOOKUP(tbStoricoOrdini[[#This Row],[CLIENTE]],tbClienti[],7,FALSE)</f>
        <v>BD</v>
      </c>
      <c r="H3090" t="s">
        <v>60</v>
      </c>
      <c r="I3090" t="str">
        <f>IF(LEFT(tbStoricoOrdini[[#This Row],[ARTICOLO]],3) = "COG","COG",LEFT(tbStoricoOrdini[[#This Row],[ARTICOLO]],FIND(" ",tbStoricoOrdini[[#This Row],[ARTICOLO]])-1))</f>
        <v>KLM</v>
      </c>
      <c r="J3090" t="str">
        <f>MID(tbStoricoOrdini[[#This Row],[ARTICOLO]],FIND(" ",tbStoricoOrdini[[#This Row],[ARTICOLO]])+1,4)</f>
        <v>5000</v>
      </c>
      <c r="K3090" t="str">
        <f>IFERROR(RIGHT(tbStoricoOrdini[[#This Row],[ARTICOLO]],LEN(tbStoricoOrdini[[#This Row],[ARTICOLO]])-FIND(" ",tbStoricoOrdini[[#This Row],[ARTICOLO]],FIND(" ",tbStoricoOrdini[[#This Row],[ARTICOLO]]) +1)),"")</f>
        <v>Plus</v>
      </c>
      <c r="L3090" s="3">
        <f>VLOOKUP(tbStoricoOrdini[[#This Row],[ARTICOLO]],tbArticoli[],2,FALSE)</f>
        <v>175</v>
      </c>
      <c r="M3090" s="22">
        <f>tbStoricoOrdini[[#This Row],[IMPORTO]]/tbStoricoOrdini[[#This Row],[PREZZO]]</f>
        <v>1.5142857142857142</v>
      </c>
      <c r="N3090" t="s">
        <v>19</v>
      </c>
      <c r="O3090" s="8">
        <f>VLOOKUP(tbStoricoOrdini[[#This Row],[AGENTE]],tbAgenti[],2,FALSE)</f>
        <v>0.05</v>
      </c>
      <c r="P3090" s="2">
        <v>265</v>
      </c>
      <c r="Q3090" s="2">
        <f>tbStoricoOrdini[[#This Row],[IMPORTO]]*tbStoricoOrdini[[#This Row],[% COMM.]]</f>
        <v>13.25</v>
      </c>
      <c r="R3090" s="2">
        <f>tbStoricoOrdini[[#This Row],[TOT. COMM.]]+tbStoricoOrdini[[#This Row],[IMPORTO]]</f>
        <v>278.25</v>
      </c>
    </row>
    <row r="3091" spans="1:18">
      <c r="A3091" s="1">
        <v>43922</v>
      </c>
      <c r="B3091" s="7">
        <f>MONTH(tbStoricoOrdini[[#This Row],[DATA]])</f>
        <v>4</v>
      </c>
      <c r="C3091" t="s">
        <v>3186</v>
      </c>
      <c r="D3091" t="str">
        <f>RIGHT(tbStoricoOrdini[[#This Row],[ORDINE]],4)</f>
        <v>3088</v>
      </c>
      <c r="E3091" t="s">
        <v>27</v>
      </c>
      <c r="F3091" t="str">
        <f>VLOOKUP(tbStoricoOrdini[[#This Row],[CLIENTE]],tbClienti[],3,FALSE)</f>
        <v>Veneto</v>
      </c>
      <c r="G3091" t="str">
        <f>VLOOKUP(tbStoricoOrdini[[#This Row],[CLIENTE]],tbClienti[],7,FALSE)</f>
        <v>BD</v>
      </c>
      <c r="H3091" t="s">
        <v>60</v>
      </c>
      <c r="I3091" t="str">
        <f>IF(LEFT(tbStoricoOrdini[[#This Row],[ARTICOLO]],3) = "COG","COG",LEFT(tbStoricoOrdini[[#This Row],[ARTICOLO]],FIND(" ",tbStoricoOrdini[[#This Row],[ARTICOLO]])-1))</f>
        <v>KLM</v>
      </c>
      <c r="J3091" t="str">
        <f>MID(tbStoricoOrdini[[#This Row],[ARTICOLO]],FIND(" ",tbStoricoOrdini[[#This Row],[ARTICOLO]])+1,4)</f>
        <v>5000</v>
      </c>
      <c r="K3091" t="str">
        <f>IFERROR(RIGHT(tbStoricoOrdini[[#This Row],[ARTICOLO]],LEN(tbStoricoOrdini[[#This Row],[ARTICOLO]])-FIND(" ",tbStoricoOrdini[[#This Row],[ARTICOLO]],FIND(" ",tbStoricoOrdini[[#This Row],[ARTICOLO]]) +1)),"")</f>
        <v>Plus</v>
      </c>
      <c r="L3091" s="3">
        <f>VLOOKUP(tbStoricoOrdini[[#This Row],[ARTICOLO]],tbArticoli[],2,FALSE)</f>
        <v>175</v>
      </c>
      <c r="M3091" s="22">
        <f>tbStoricoOrdini[[#This Row],[IMPORTO]]/tbStoricoOrdini[[#This Row],[PREZZO]]</f>
        <v>7.177142857142857</v>
      </c>
      <c r="N3091" t="s">
        <v>15</v>
      </c>
      <c r="O3091" s="8">
        <f>VLOOKUP(tbStoricoOrdini[[#This Row],[AGENTE]],tbAgenti[],2,FALSE)</f>
        <v>0.08</v>
      </c>
      <c r="P3091" s="2">
        <v>1256</v>
      </c>
      <c r="Q3091" s="2">
        <f>tbStoricoOrdini[[#This Row],[IMPORTO]]*tbStoricoOrdini[[#This Row],[% COMM.]]</f>
        <v>100.48</v>
      </c>
      <c r="R3091" s="2">
        <f>tbStoricoOrdini[[#This Row],[TOT. COMM.]]+tbStoricoOrdini[[#This Row],[IMPORTO]]</f>
        <v>1356.48</v>
      </c>
    </row>
    <row r="3092" spans="1:18">
      <c r="A3092" s="1">
        <v>43922</v>
      </c>
      <c r="B3092" s="7">
        <f>MONTH(tbStoricoOrdini[[#This Row],[DATA]])</f>
        <v>4</v>
      </c>
      <c r="C3092" t="s">
        <v>3187</v>
      </c>
      <c r="D3092" t="str">
        <f>RIGHT(tbStoricoOrdini[[#This Row],[ORDINE]],4)</f>
        <v>3089</v>
      </c>
      <c r="E3092" t="s">
        <v>27</v>
      </c>
      <c r="F3092" t="str">
        <f>VLOOKUP(tbStoricoOrdini[[#This Row],[CLIENTE]],tbClienti[],3,FALSE)</f>
        <v>Veneto</v>
      </c>
      <c r="G3092" t="str">
        <f>VLOOKUP(tbStoricoOrdini[[#This Row],[CLIENTE]],tbClienti[],7,FALSE)</f>
        <v>BD</v>
      </c>
      <c r="H3092" t="s">
        <v>60</v>
      </c>
      <c r="I3092" t="str">
        <f>IF(LEFT(tbStoricoOrdini[[#This Row],[ARTICOLO]],3) = "COG","COG",LEFT(tbStoricoOrdini[[#This Row],[ARTICOLO]],FIND(" ",tbStoricoOrdini[[#This Row],[ARTICOLO]])-1))</f>
        <v>KLM</v>
      </c>
      <c r="J3092" t="str">
        <f>MID(tbStoricoOrdini[[#This Row],[ARTICOLO]],FIND(" ",tbStoricoOrdini[[#This Row],[ARTICOLO]])+1,4)</f>
        <v>5000</v>
      </c>
      <c r="K3092" t="str">
        <f>IFERROR(RIGHT(tbStoricoOrdini[[#This Row],[ARTICOLO]],LEN(tbStoricoOrdini[[#This Row],[ARTICOLO]])-FIND(" ",tbStoricoOrdini[[#This Row],[ARTICOLO]],FIND(" ",tbStoricoOrdini[[#This Row],[ARTICOLO]]) +1)),"")</f>
        <v>Plus</v>
      </c>
      <c r="L3092" s="3">
        <f>VLOOKUP(tbStoricoOrdini[[#This Row],[ARTICOLO]],tbArticoli[],2,FALSE)</f>
        <v>175</v>
      </c>
      <c r="M3092" s="22">
        <f>tbStoricoOrdini[[#This Row],[IMPORTO]]/tbStoricoOrdini[[#This Row],[PREZZO]]</f>
        <v>2.9828571428571427</v>
      </c>
      <c r="N3092" t="s">
        <v>14</v>
      </c>
      <c r="O3092" s="8">
        <f>VLOOKUP(tbStoricoOrdini[[#This Row],[AGENTE]],tbAgenti[],2,FALSE)</f>
        <v>0.05</v>
      </c>
      <c r="P3092" s="2">
        <v>522</v>
      </c>
      <c r="Q3092" s="2">
        <f>tbStoricoOrdini[[#This Row],[IMPORTO]]*tbStoricoOrdini[[#This Row],[% COMM.]]</f>
        <v>26.1</v>
      </c>
      <c r="R3092" s="2">
        <f>tbStoricoOrdini[[#This Row],[TOT. COMM.]]+tbStoricoOrdini[[#This Row],[IMPORTO]]</f>
        <v>548.1</v>
      </c>
    </row>
    <row r="3093" spans="1:18">
      <c r="A3093" s="1">
        <v>43922</v>
      </c>
      <c r="B3093" s="7">
        <f>MONTH(tbStoricoOrdini[[#This Row],[DATA]])</f>
        <v>4</v>
      </c>
      <c r="C3093" t="s">
        <v>3188</v>
      </c>
      <c r="D3093" t="str">
        <f>RIGHT(tbStoricoOrdini[[#This Row],[ORDINE]],4)</f>
        <v>3090</v>
      </c>
      <c r="E3093" t="s">
        <v>27</v>
      </c>
      <c r="F3093" t="str">
        <f>VLOOKUP(tbStoricoOrdini[[#This Row],[CLIENTE]],tbClienti[],3,FALSE)</f>
        <v>Veneto</v>
      </c>
      <c r="G3093" t="str">
        <f>VLOOKUP(tbStoricoOrdini[[#This Row],[CLIENTE]],tbClienti[],7,FALSE)</f>
        <v>BD</v>
      </c>
      <c r="H3093" t="s">
        <v>60</v>
      </c>
      <c r="I3093" t="str">
        <f>IF(LEFT(tbStoricoOrdini[[#This Row],[ARTICOLO]],3) = "COG","COG",LEFT(tbStoricoOrdini[[#This Row],[ARTICOLO]],FIND(" ",tbStoricoOrdini[[#This Row],[ARTICOLO]])-1))</f>
        <v>KLM</v>
      </c>
      <c r="J3093" t="str">
        <f>MID(tbStoricoOrdini[[#This Row],[ARTICOLO]],FIND(" ",tbStoricoOrdini[[#This Row],[ARTICOLO]])+1,4)</f>
        <v>5000</v>
      </c>
      <c r="K3093" t="str">
        <f>IFERROR(RIGHT(tbStoricoOrdini[[#This Row],[ARTICOLO]],LEN(tbStoricoOrdini[[#This Row],[ARTICOLO]])-FIND(" ",tbStoricoOrdini[[#This Row],[ARTICOLO]],FIND(" ",tbStoricoOrdini[[#This Row],[ARTICOLO]]) +1)),"")</f>
        <v>Plus</v>
      </c>
      <c r="L3093" s="3">
        <f>VLOOKUP(tbStoricoOrdini[[#This Row],[ARTICOLO]],tbArticoli[],2,FALSE)</f>
        <v>175</v>
      </c>
      <c r="M3093" s="22">
        <f>tbStoricoOrdini[[#This Row],[IMPORTO]]/tbStoricoOrdini[[#This Row],[PREZZO]]</f>
        <v>39.514285714285712</v>
      </c>
      <c r="N3093" t="s">
        <v>7</v>
      </c>
      <c r="O3093" s="8">
        <f>VLOOKUP(tbStoricoOrdini[[#This Row],[AGENTE]],tbAgenti[],2,FALSE)</f>
        <v>0.03</v>
      </c>
      <c r="P3093" s="2">
        <v>6915</v>
      </c>
      <c r="Q3093" s="2">
        <f>tbStoricoOrdini[[#This Row],[IMPORTO]]*tbStoricoOrdini[[#This Row],[% COMM.]]</f>
        <v>207.45</v>
      </c>
      <c r="R3093" s="2">
        <f>tbStoricoOrdini[[#This Row],[TOT. COMM.]]+tbStoricoOrdini[[#This Row],[IMPORTO]]</f>
        <v>7122.45</v>
      </c>
    </row>
    <row r="3094" spans="1:18">
      <c r="A3094" s="1">
        <v>43922</v>
      </c>
      <c r="B3094" s="7">
        <f>MONTH(tbStoricoOrdini[[#This Row],[DATA]])</f>
        <v>4</v>
      </c>
      <c r="C3094" t="s">
        <v>3189</v>
      </c>
      <c r="D3094" t="str">
        <f>RIGHT(tbStoricoOrdini[[#This Row],[ORDINE]],4)</f>
        <v>3091</v>
      </c>
      <c r="E3094" t="s">
        <v>27</v>
      </c>
      <c r="F3094" t="str">
        <f>VLOOKUP(tbStoricoOrdini[[#This Row],[CLIENTE]],tbClienti[],3,FALSE)</f>
        <v>Veneto</v>
      </c>
      <c r="G3094" t="str">
        <f>VLOOKUP(tbStoricoOrdini[[#This Row],[CLIENTE]],tbClienti[],7,FALSE)</f>
        <v>BD</v>
      </c>
      <c r="H3094" t="s">
        <v>60</v>
      </c>
      <c r="I3094" t="str">
        <f>IF(LEFT(tbStoricoOrdini[[#This Row],[ARTICOLO]],3) = "COG","COG",LEFT(tbStoricoOrdini[[#This Row],[ARTICOLO]],FIND(" ",tbStoricoOrdini[[#This Row],[ARTICOLO]])-1))</f>
        <v>KLM</v>
      </c>
      <c r="J3094" t="str">
        <f>MID(tbStoricoOrdini[[#This Row],[ARTICOLO]],FIND(" ",tbStoricoOrdini[[#This Row],[ARTICOLO]])+1,4)</f>
        <v>5000</v>
      </c>
      <c r="K3094" t="str">
        <f>IFERROR(RIGHT(tbStoricoOrdini[[#This Row],[ARTICOLO]],LEN(tbStoricoOrdini[[#This Row],[ARTICOLO]])-FIND(" ",tbStoricoOrdini[[#This Row],[ARTICOLO]],FIND(" ",tbStoricoOrdini[[#This Row],[ARTICOLO]]) +1)),"")</f>
        <v>Plus</v>
      </c>
      <c r="L3094" s="3">
        <f>VLOOKUP(tbStoricoOrdini[[#This Row],[ARTICOLO]],tbArticoli[],2,FALSE)</f>
        <v>175</v>
      </c>
      <c r="M3094" s="22">
        <f>tbStoricoOrdini[[#This Row],[IMPORTO]]/tbStoricoOrdini[[#This Row],[PREZZO]]</f>
        <v>2.1028571428571428</v>
      </c>
      <c r="N3094" t="s">
        <v>20</v>
      </c>
      <c r="O3094" s="8">
        <f>VLOOKUP(tbStoricoOrdini[[#This Row],[AGENTE]],tbAgenti[],2,FALSE)</f>
        <v>0.05</v>
      </c>
      <c r="P3094" s="2">
        <v>368</v>
      </c>
      <c r="Q3094" s="2">
        <f>tbStoricoOrdini[[#This Row],[IMPORTO]]*tbStoricoOrdini[[#This Row],[% COMM.]]</f>
        <v>18.400000000000002</v>
      </c>
      <c r="R3094" s="2">
        <f>tbStoricoOrdini[[#This Row],[TOT. COMM.]]+tbStoricoOrdini[[#This Row],[IMPORTO]]</f>
        <v>386.4</v>
      </c>
    </row>
    <row r="3095" spans="1:18">
      <c r="A3095" s="1">
        <v>43922</v>
      </c>
      <c r="B3095" s="7">
        <f>MONTH(tbStoricoOrdini[[#This Row],[DATA]])</f>
        <v>4</v>
      </c>
      <c r="C3095" t="s">
        <v>3190</v>
      </c>
      <c r="D3095" t="str">
        <f>RIGHT(tbStoricoOrdini[[#This Row],[ORDINE]],4)</f>
        <v>3092</v>
      </c>
      <c r="E3095" t="s">
        <v>27</v>
      </c>
      <c r="F3095" t="str">
        <f>VLOOKUP(tbStoricoOrdini[[#This Row],[CLIENTE]],tbClienti[],3,FALSE)</f>
        <v>Veneto</v>
      </c>
      <c r="G3095" t="str">
        <f>VLOOKUP(tbStoricoOrdini[[#This Row],[CLIENTE]],tbClienti[],7,FALSE)</f>
        <v>BD</v>
      </c>
      <c r="H3095" t="s">
        <v>60</v>
      </c>
      <c r="I3095" t="str">
        <f>IF(LEFT(tbStoricoOrdini[[#This Row],[ARTICOLO]],3) = "COG","COG",LEFT(tbStoricoOrdini[[#This Row],[ARTICOLO]],FIND(" ",tbStoricoOrdini[[#This Row],[ARTICOLO]])-1))</f>
        <v>KLM</v>
      </c>
      <c r="J3095" t="str">
        <f>MID(tbStoricoOrdini[[#This Row],[ARTICOLO]],FIND(" ",tbStoricoOrdini[[#This Row],[ARTICOLO]])+1,4)</f>
        <v>5000</v>
      </c>
      <c r="K3095" t="str">
        <f>IFERROR(RIGHT(tbStoricoOrdini[[#This Row],[ARTICOLO]],LEN(tbStoricoOrdini[[#This Row],[ARTICOLO]])-FIND(" ",tbStoricoOrdini[[#This Row],[ARTICOLO]],FIND(" ",tbStoricoOrdini[[#This Row],[ARTICOLO]]) +1)),"")</f>
        <v>Plus</v>
      </c>
      <c r="L3095" s="3">
        <f>VLOOKUP(tbStoricoOrdini[[#This Row],[ARTICOLO]],tbArticoli[],2,FALSE)</f>
        <v>175</v>
      </c>
      <c r="M3095" s="22">
        <f>tbStoricoOrdini[[#This Row],[IMPORTO]]/tbStoricoOrdini[[#This Row],[PREZZO]]</f>
        <v>0.67428571428571427</v>
      </c>
      <c r="N3095" t="s">
        <v>18</v>
      </c>
      <c r="O3095" s="8">
        <f>VLOOKUP(tbStoricoOrdini[[#This Row],[AGENTE]],tbAgenti[],2,FALSE)</f>
        <v>0.03</v>
      </c>
      <c r="P3095" s="2">
        <v>118</v>
      </c>
      <c r="Q3095" s="2">
        <f>tbStoricoOrdini[[#This Row],[IMPORTO]]*tbStoricoOrdini[[#This Row],[% COMM.]]</f>
        <v>3.54</v>
      </c>
      <c r="R3095" s="2">
        <f>tbStoricoOrdini[[#This Row],[TOT. COMM.]]+tbStoricoOrdini[[#This Row],[IMPORTO]]</f>
        <v>121.54</v>
      </c>
    </row>
    <row r="3096" spans="1:18">
      <c r="A3096" s="1">
        <v>43922</v>
      </c>
      <c r="B3096" s="7">
        <f>MONTH(tbStoricoOrdini[[#This Row],[DATA]])</f>
        <v>4</v>
      </c>
      <c r="C3096" t="s">
        <v>3191</v>
      </c>
      <c r="D3096" t="str">
        <f>RIGHT(tbStoricoOrdini[[#This Row],[ORDINE]],4)</f>
        <v>3093</v>
      </c>
      <c r="E3096" t="s">
        <v>27</v>
      </c>
      <c r="F3096" t="str">
        <f>VLOOKUP(tbStoricoOrdini[[#This Row],[CLIENTE]],tbClienti[],3,FALSE)</f>
        <v>Veneto</v>
      </c>
      <c r="G3096" t="str">
        <f>VLOOKUP(tbStoricoOrdini[[#This Row],[CLIENTE]],tbClienti[],7,FALSE)</f>
        <v>BD</v>
      </c>
      <c r="H3096" t="s">
        <v>60</v>
      </c>
      <c r="I3096" t="str">
        <f>IF(LEFT(tbStoricoOrdini[[#This Row],[ARTICOLO]],3) = "COG","COG",LEFT(tbStoricoOrdini[[#This Row],[ARTICOLO]],FIND(" ",tbStoricoOrdini[[#This Row],[ARTICOLO]])-1))</f>
        <v>KLM</v>
      </c>
      <c r="J3096" t="str">
        <f>MID(tbStoricoOrdini[[#This Row],[ARTICOLO]],FIND(" ",tbStoricoOrdini[[#This Row],[ARTICOLO]])+1,4)</f>
        <v>5000</v>
      </c>
      <c r="K3096" t="str">
        <f>IFERROR(RIGHT(tbStoricoOrdini[[#This Row],[ARTICOLO]],LEN(tbStoricoOrdini[[#This Row],[ARTICOLO]])-FIND(" ",tbStoricoOrdini[[#This Row],[ARTICOLO]],FIND(" ",tbStoricoOrdini[[#This Row],[ARTICOLO]]) +1)),"")</f>
        <v>Plus</v>
      </c>
      <c r="L3096" s="3">
        <f>VLOOKUP(tbStoricoOrdini[[#This Row],[ARTICOLO]],tbArticoli[],2,FALSE)</f>
        <v>175</v>
      </c>
      <c r="M3096" s="22">
        <f>tbStoricoOrdini[[#This Row],[IMPORTO]]/tbStoricoOrdini[[#This Row],[PREZZO]]</f>
        <v>6.68</v>
      </c>
      <c r="N3096" t="s">
        <v>9</v>
      </c>
      <c r="O3096" s="8">
        <f>VLOOKUP(tbStoricoOrdini[[#This Row],[AGENTE]],tbAgenti[],2,FALSE)</f>
        <v>0.05</v>
      </c>
      <c r="P3096" s="2">
        <v>1169</v>
      </c>
      <c r="Q3096" s="2">
        <f>tbStoricoOrdini[[#This Row],[IMPORTO]]*tbStoricoOrdini[[#This Row],[% COMM.]]</f>
        <v>58.45</v>
      </c>
      <c r="R3096" s="2">
        <f>tbStoricoOrdini[[#This Row],[TOT. COMM.]]+tbStoricoOrdini[[#This Row],[IMPORTO]]</f>
        <v>1227.45</v>
      </c>
    </row>
    <row r="3097" spans="1:18">
      <c r="A3097" s="1">
        <v>43922</v>
      </c>
      <c r="B3097" s="7">
        <f>MONTH(tbStoricoOrdini[[#This Row],[DATA]])</f>
        <v>4</v>
      </c>
      <c r="C3097" t="s">
        <v>3192</v>
      </c>
      <c r="D3097" t="str">
        <f>RIGHT(tbStoricoOrdini[[#This Row],[ORDINE]],4)</f>
        <v>3094</v>
      </c>
      <c r="E3097" t="s">
        <v>27</v>
      </c>
      <c r="F3097" t="str">
        <f>VLOOKUP(tbStoricoOrdini[[#This Row],[CLIENTE]],tbClienti[],3,FALSE)</f>
        <v>Veneto</v>
      </c>
      <c r="G3097" t="str">
        <f>VLOOKUP(tbStoricoOrdini[[#This Row],[CLIENTE]],tbClienti[],7,FALSE)</f>
        <v>BD</v>
      </c>
      <c r="H3097" t="s">
        <v>63</v>
      </c>
      <c r="I3097" t="str">
        <f>IF(LEFT(tbStoricoOrdini[[#This Row],[ARTICOLO]],3) = "COG","COG",LEFT(tbStoricoOrdini[[#This Row],[ARTICOLO]],FIND(" ",tbStoricoOrdini[[#This Row],[ARTICOLO]])-1))</f>
        <v>KLM</v>
      </c>
      <c r="J3097" t="str">
        <f>MID(tbStoricoOrdini[[#This Row],[ARTICOLO]],FIND(" ",tbStoricoOrdini[[#This Row],[ARTICOLO]])+1,4)</f>
        <v>3000</v>
      </c>
      <c r="K3097" t="str">
        <f>IFERROR(RIGHT(tbStoricoOrdini[[#This Row],[ARTICOLO]],LEN(tbStoricoOrdini[[#This Row],[ARTICOLO]])-FIND(" ",tbStoricoOrdini[[#This Row],[ARTICOLO]],FIND(" ",tbStoricoOrdini[[#This Row],[ARTICOLO]]) +1)),"")</f>
        <v>Plus</v>
      </c>
      <c r="L3097" s="3">
        <f>VLOOKUP(tbStoricoOrdini[[#This Row],[ARTICOLO]],tbArticoli[],2,FALSE)</f>
        <v>145</v>
      </c>
      <c r="M3097" s="22">
        <f>tbStoricoOrdini[[#This Row],[IMPORTO]]/tbStoricoOrdini[[#This Row],[PREZZO]]</f>
        <v>24.379310344827587</v>
      </c>
      <c r="N3097" t="s">
        <v>10</v>
      </c>
      <c r="O3097" s="8">
        <f>VLOOKUP(tbStoricoOrdini[[#This Row],[AGENTE]],tbAgenti[],2,FALSE)</f>
        <v>3.6999999999999998E-2</v>
      </c>
      <c r="P3097" s="2">
        <v>3535</v>
      </c>
      <c r="Q3097" s="2">
        <f>tbStoricoOrdini[[#This Row],[IMPORTO]]*tbStoricoOrdini[[#This Row],[% COMM.]]</f>
        <v>130.79499999999999</v>
      </c>
      <c r="R3097" s="2">
        <f>tbStoricoOrdini[[#This Row],[TOT. COMM.]]+tbStoricoOrdini[[#This Row],[IMPORTO]]</f>
        <v>3665.7950000000001</v>
      </c>
    </row>
    <row r="3098" spans="1:18">
      <c r="A3098" s="1">
        <v>43922</v>
      </c>
      <c r="B3098" s="7">
        <f>MONTH(tbStoricoOrdini[[#This Row],[DATA]])</f>
        <v>4</v>
      </c>
      <c r="C3098" t="s">
        <v>3193</v>
      </c>
      <c r="D3098" t="str">
        <f>RIGHT(tbStoricoOrdini[[#This Row],[ORDINE]],4)</f>
        <v>3095</v>
      </c>
      <c r="E3098" t="s">
        <v>27</v>
      </c>
      <c r="F3098" t="str">
        <f>VLOOKUP(tbStoricoOrdini[[#This Row],[CLIENTE]],tbClienti[],3,FALSE)</f>
        <v>Veneto</v>
      </c>
      <c r="G3098" t="str">
        <f>VLOOKUP(tbStoricoOrdini[[#This Row],[CLIENTE]],tbClienti[],7,FALSE)</f>
        <v>BD</v>
      </c>
      <c r="H3098" t="s">
        <v>63</v>
      </c>
      <c r="I3098" t="str">
        <f>IF(LEFT(tbStoricoOrdini[[#This Row],[ARTICOLO]],3) = "COG","COG",LEFT(tbStoricoOrdini[[#This Row],[ARTICOLO]],FIND(" ",tbStoricoOrdini[[#This Row],[ARTICOLO]])-1))</f>
        <v>KLM</v>
      </c>
      <c r="J3098" t="str">
        <f>MID(tbStoricoOrdini[[#This Row],[ARTICOLO]],FIND(" ",tbStoricoOrdini[[#This Row],[ARTICOLO]])+1,4)</f>
        <v>3000</v>
      </c>
      <c r="K3098" t="str">
        <f>IFERROR(RIGHT(tbStoricoOrdini[[#This Row],[ARTICOLO]],LEN(tbStoricoOrdini[[#This Row],[ARTICOLO]])-FIND(" ",tbStoricoOrdini[[#This Row],[ARTICOLO]],FIND(" ",tbStoricoOrdini[[#This Row],[ARTICOLO]]) +1)),"")</f>
        <v>Plus</v>
      </c>
      <c r="L3098" s="3">
        <f>VLOOKUP(tbStoricoOrdini[[#This Row],[ARTICOLO]],tbArticoli[],2,FALSE)</f>
        <v>145</v>
      </c>
      <c r="M3098" s="22">
        <f>tbStoricoOrdini[[#This Row],[IMPORTO]]/tbStoricoOrdini[[#This Row],[PREZZO]]</f>
        <v>1005.7862068965517</v>
      </c>
      <c r="N3098" t="s">
        <v>19</v>
      </c>
      <c r="O3098" s="8">
        <f>VLOOKUP(tbStoricoOrdini[[#This Row],[AGENTE]],tbAgenti[],2,FALSE)</f>
        <v>0.05</v>
      </c>
      <c r="P3098" s="2">
        <v>145839</v>
      </c>
      <c r="Q3098" s="2">
        <f>tbStoricoOrdini[[#This Row],[IMPORTO]]*tbStoricoOrdini[[#This Row],[% COMM.]]</f>
        <v>7291.9500000000007</v>
      </c>
      <c r="R3098" s="2">
        <f>tbStoricoOrdini[[#This Row],[TOT. COMM.]]+tbStoricoOrdini[[#This Row],[IMPORTO]]</f>
        <v>153130.95000000001</v>
      </c>
    </row>
    <row r="3099" spans="1:18">
      <c r="A3099" s="1">
        <v>43922</v>
      </c>
      <c r="B3099" s="7">
        <f>MONTH(tbStoricoOrdini[[#This Row],[DATA]])</f>
        <v>4</v>
      </c>
      <c r="C3099" t="s">
        <v>3194</v>
      </c>
      <c r="D3099" t="str">
        <f>RIGHT(tbStoricoOrdini[[#This Row],[ORDINE]],4)</f>
        <v>3096</v>
      </c>
      <c r="E3099" t="s">
        <v>27</v>
      </c>
      <c r="F3099" t="str">
        <f>VLOOKUP(tbStoricoOrdini[[#This Row],[CLIENTE]],tbClienti[],3,FALSE)</f>
        <v>Veneto</v>
      </c>
      <c r="G3099" t="str">
        <f>VLOOKUP(tbStoricoOrdini[[#This Row],[CLIENTE]],tbClienti[],7,FALSE)</f>
        <v>BD</v>
      </c>
      <c r="H3099" t="s">
        <v>63</v>
      </c>
      <c r="I3099" t="str">
        <f>IF(LEFT(tbStoricoOrdini[[#This Row],[ARTICOLO]],3) = "COG","COG",LEFT(tbStoricoOrdini[[#This Row],[ARTICOLO]],FIND(" ",tbStoricoOrdini[[#This Row],[ARTICOLO]])-1))</f>
        <v>KLM</v>
      </c>
      <c r="J3099" t="str">
        <f>MID(tbStoricoOrdini[[#This Row],[ARTICOLO]],FIND(" ",tbStoricoOrdini[[#This Row],[ARTICOLO]])+1,4)</f>
        <v>3000</v>
      </c>
      <c r="K3099" t="str">
        <f>IFERROR(RIGHT(tbStoricoOrdini[[#This Row],[ARTICOLO]],LEN(tbStoricoOrdini[[#This Row],[ARTICOLO]])-FIND(" ",tbStoricoOrdini[[#This Row],[ARTICOLO]],FIND(" ",tbStoricoOrdini[[#This Row],[ARTICOLO]]) +1)),"")</f>
        <v>Plus</v>
      </c>
      <c r="L3099" s="3">
        <f>VLOOKUP(tbStoricoOrdini[[#This Row],[ARTICOLO]],tbArticoli[],2,FALSE)</f>
        <v>145</v>
      </c>
      <c r="M3099" s="22">
        <f>tbStoricoOrdini[[#This Row],[IMPORTO]]/tbStoricoOrdini[[#This Row],[PREZZO]]</f>
        <v>174.46896551724137</v>
      </c>
      <c r="N3099" t="s">
        <v>15</v>
      </c>
      <c r="O3099" s="8">
        <f>VLOOKUP(tbStoricoOrdini[[#This Row],[AGENTE]],tbAgenti[],2,FALSE)</f>
        <v>0.08</v>
      </c>
      <c r="P3099" s="2">
        <v>25298</v>
      </c>
      <c r="Q3099" s="2">
        <f>tbStoricoOrdini[[#This Row],[IMPORTO]]*tbStoricoOrdini[[#This Row],[% COMM.]]</f>
        <v>2023.8400000000001</v>
      </c>
      <c r="R3099" s="2">
        <f>tbStoricoOrdini[[#This Row],[TOT. COMM.]]+tbStoricoOrdini[[#This Row],[IMPORTO]]</f>
        <v>27321.84</v>
      </c>
    </row>
    <row r="3100" spans="1:18">
      <c r="A3100" s="1">
        <v>43922</v>
      </c>
      <c r="B3100" s="7">
        <f>MONTH(tbStoricoOrdini[[#This Row],[DATA]])</f>
        <v>4</v>
      </c>
      <c r="C3100" t="s">
        <v>3195</v>
      </c>
      <c r="D3100" t="str">
        <f>RIGHT(tbStoricoOrdini[[#This Row],[ORDINE]],4)</f>
        <v>3097</v>
      </c>
      <c r="E3100" t="s">
        <v>27</v>
      </c>
      <c r="F3100" t="str">
        <f>VLOOKUP(tbStoricoOrdini[[#This Row],[CLIENTE]],tbClienti[],3,FALSE)</f>
        <v>Veneto</v>
      </c>
      <c r="G3100" t="str">
        <f>VLOOKUP(tbStoricoOrdini[[#This Row],[CLIENTE]],tbClienti[],7,FALSE)</f>
        <v>BD</v>
      </c>
      <c r="H3100" t="s">
        <v>63</v>
      </c>
      <c r="I3100" t="str">
        <f>IF(LEFT(tbStoricoOrdini[[#This Row],[ARTICOLO]],3) = "COG","COG",LEFT(tbStoricoOrdini[[#This Row],[ARTICOLO]],FIND(" ",tbStoricoOrdini[[#This Row],[ARTICOLO]])-1))</f>
        <v>KLM</v>
      </c>
      <c r="J3100" t="str">
        <f>MID(tbStoricoOrdini[[#This Row],[ARTICOLO]],FIND(" ",tbStoricoOrdini[[#This Row],[ARTICOLO]])+1,4)</f>
        <v>3000</v>
      </c>
      <c r="K3100" t="str">
        <f>IFERROR(RIGHT(tbStoricoOrdini[[#This Row],[ARTICOLO]],LEN(tbStoricoOrdini[[#This Row],[ARTICOLO]])-FIND(" ",tbStoricoOrdini[[#This Row],[ARTICOLO]],FIND(" ",tbStoricoOrdini[[#This Row],[ARTICOLO]]) +1)),"")</f>
        <v>Plus</v>
      </c>
      <c r="L3100" s="3">
        <f>VLOOKUP(tbStoricoOrdini[[#This Row],[ARTICOLO]],tbArticoli[],2,FALSE)</f>
        <v>145</v>
      </c>
      <c r="M3100" s="22">
        <f>tbStoricoOrdini[[#This Row],[IMPORTO]]/tbStoricoOrdini[[#This Row],[PREZZO]]</f>
        <v>160.66896551724139</v>
      </c>
      <c r="N3100" t="s">
        <v>14</v>
      </c>
      <c r="O3100" s="8">
        <f>VLOOKUP(tbStoricoOrdini[[#This Row],[AGENTE]],tbAgenti[],2,FALSE)</f>
        <v>0.05</v>
      </c>
      <c r="P3100" s="2">
        <v>23297</v>
      </c>
      <c r="Q3100" s="2">
        <f>tbStoricoOrdini[[#This Row],[IMPORTO]]*tbStoricoOrdini[[#This Row],[% COMM.]]</f>
        <v>1164.8500000000001</v>
      </c>
      <c r="R3100" s="2">
        <f>tbStoricoOrdini[[#This Row],[TOT. COMM.]]+tbStoricoOrdini[[#This Row],[IMPORTO]]</f>
        <v>24461.85</v>
      </c>
    </row>
    <row r="3101" spans="1:18">
      <c r="A3101" s="1">
        <v>43922</v>
      </c>
      <c r="B3101" s="7">
        <f>MONTH(tbStoricoOrdini[[#This Row],[DATA]])</f>
        <v>4</v>
      </c>
      <c r="C3101" t="s">
        <v>3196</v>
      </c>
      <c r="D3101" t="str">
        <f>RIGHT(tbStoricoOrdini[[#This Row],[ORDINE]],4)</f>
        <v>3098</v>
      </c>
      <c r="E3101" t="s">
        <v>27</v>
      </c>
      <c r="F3101" t="str">
        <f>VLOOKUP(tbStoricoOrdini[[#This Row],[CLIENTE]],tbClienti[],3,FALSE)</f>
        <v>Veneto</v>
      </c>
      <c r="G3101" t="str">
        <f>VLOOKUP(tbStoricoOrdini[[#This Row],[CLIENTE]],tbClienti[],7,FALSE)</f>
        <v>BD</v>
      </c>
      <c r="H3101" t="s">
        <v>63</v>
      </c>
      <c r="I3101" t="str">
        <f>IF(LEFT(tbStoricoOrdini[[#This Row],[ARTICOLO]],3) = "COG","COG",LEFT(tbStoricoOrdini[[#This Row],[ARTICOLO]],FIND(" ",tbStoricoOrdini[[#This Row],[ARTICOLO]])-1))</f>
        <v>KLM</v>
      </c>
      <c r="J3101" t="str">
        <f>MID(tbStoricoOrdini[[#This Row],[ARTICOLO]],FIND(" ",tbStoricoOrdini[[#This Row],[ARTICOLO]])+1,4)</f>
        <v>3000</v>
      </c>
      <c r="K3101" t="str">
        <f>IFERROR(RIGHT(tbStoricoOrdini[[#This Row],[ARTICOLO]],LEN(tbStoricoOrdini[[#This Row],[ARTICOLO]])-FIND(" ",tbStoricoOrdini[[#This Row],[ARTICOLO]],FIND(" ",tbStoricoOrdini[[#This Row],[ARTICOLO]]) +1)),"")</f>
        <v>Plus</v>
      </c>
      <c r="L3101" s="3">
        <f>VLOOKUP(tbStoricoOrdini[[#This Row],[ARTICOLO]],tbArticoli[],2,FALSE)</f>
        <v>145</v>
      </c>
      <c r="M3101" s="22">
        <f>tbStoricoOrdini[[#This Row],[IMPORTO]]/tbStoricoOrdini[[#This Row],[PREZZO]]</f>
        <v>97.848275862068959</v>
      </c>
      <c r="N3101" t="s">
        <v>7</v>
      </c>
      <c r="O3101" s="8">
        <f>VLOOKUP(tbStoricoOrdini[[#This Row],[AGENTE]],tbAgenti[],2,FALSE)</f>
        <v>0.03</v>
      </c>
      <c r="P3101" s="2">
        <v>14188</v>
      </c>
      <c r="Q3101" s="2">
        <f>tbStoricoOrdini[[#This Row],[IMPORTO]]*tbStoricoOrdini[[#This Row],[% COMM.]]</f>
        <v>425.64</v>
      </c>
      <c r="R3101" s="2">
        <f>tbStoricoOrdini[[#This Row],[TOT. COMM.]]+tbStoricoOrdini[[#This Row],[IMPORTO]]</f>
        <v>14613.64</v>
      </c>
    </row>
    <row r="3102" spans="1:18">
      <c r="A3102" s="1">
        <v>43922</v>
      </c>
      <c r="B3102" s="7">
        <f>MONTH(tbStoricoOrdini[[#This Row],[DATA]])</f>
        <v>4</v>
      </c>
      <c r="C3102" t="s">
        <v>3197</v>
      </c>
      <c r="D3102" t="str">
        <f>RIGHT(tbStoricoOrdini[[#This Row],[ORDINE]],4)</f>
        <v>3099</v>
      </c>
      <c r="E3102" t="s">
        <v>27</v>
      </c>
      <c r="F3102" t="str">
        <f>VLOOKUP(tbStoricoOrdini[[#This Row],[CLIENTE]],tbClienti[],3,FALSE)</f>
        <v>Veneto</v>
      </c>
      <c r="G3102" t="str">
        <f>VLOOKUP(tbStoricoOrdini[[#This Row],[CLIENTE]],tbClienti[],7,FALSE)</f>
        <v>BD</v>
      </c>
      <c r="H3102" t="s">
        <v>63</v>
      </c>
      <c r="I3102" t="str">
        <f>IF(LEFT(tbStoricoOrdini[[#This Row],[ARTICOLO]],3) = "COG","COG",LEFT(tbStoricoOrdini[[#This Row],[ARTICOLO]],FIND(" ",tbStoricoOrdini[[#This Row],[ARTICOLO]])-1))</f>
        <v>KLM</v>
      </c>
      <c r="J3102" t="str">
        <f>MID(tbStoricoOrdini[[#This Row],[ARTICOLO]],FIND(" ",tbStoricoOrdini[[#This Row],[ARTICOLO]])+1,4)</f>
        <v>3000</v>
      </c>
      <c r="K3102" t="str">
        <f>IFERROR(RIGHT(tbStoricoOrdini[[#This Row],[ARTICOLO]],LEN(tbStoricoOrdini[[#This Row],[ARTICOLO]])-FIND(" ",tbStoricoOrdini[[#This Row],[ARTICOLO]],FIND(" ",tbStoricoOrdini[[#This Row],[ARTICOLO]]) +1)),"")</f>
        <v>Plus</v>
      </c>
      <c r="L3102" s="3">
        <f>VLOOKUP(tbStoricoOrdini[[#This Row],[ARTICOLO]],tbArticoli[],2,FALSE)</f>
        <v>145</v>
      </c>
      <c r="M3102" s="22">
        <f>tbStoricoOrdini[[#This Row],[IMPORTO]]/tbStoricoOrdini[[#This Row],[PREZZO]]</f>
        <v>582.08275862068967</v>
      </c>
      <c r="N3102" t="s">
        <v>20</v>
      </c>
      <c r="O3102" s="8">
        <f>VLOOKUP(tbStoricoOrdini[[#This Row],[AGENTE]],tbAgenti[],2,FALSE)</f>
        <v>0.05</v>
      </c>
      <c r="P3102" s="2">
        <v>84402</v>
      </c>
      <c r="Q3102" s="2">
        <f>tbStoricoOrdini[[#This Row],[IMPORTO]]*tbStoricoOrdini[[#This Row],[% COMM.]]</f>
        <v>4220.1000000000004</v>
      </c>
      <c r="R3102" s="2">
        <f>tbStoricoOrdini[[#This Row],[TOT. COMM.]]+tbStoricoOrdini[[#This Row],[IMPORTO]]</f>
        <v>88622.1</v>
      </c>
    </row>
    <row r="3103" spans="1:18">
      <c r="A3103" s="1">
        <v>43922</v>
      </c>
      <c r="B3103" s="7">
        <f>MONTH(tbStoricoOrdini[[#This Row],[DATA]])</f>
        <v>4</v>
      </c>
      <c r="C3103" t="s">
        <v>3198</v>
      </c>
      <c r="D3103" t="str">
        <f>RIGHT(tbStoricoOrdini[[#This Row],[ORDINE]],4)</f>
        <v>3100</v>
      </c>
      <c r="E3103" t="s">
        <v>27</v>
      </c>
      <c r="F3103" t="str">
        <f>VLOOKUP(tbStoricoOrdini[[#This Row],[CLIENTE]],tbClienti[],3,FALSE)</f>
        <v>Veneto</v>
      </c>
      <c r="G3103" t="str">
        <f>VLOOKUP(tbStoricoOrdini[[#This Row],[CLIENTE]],tbClienti[],7,FALSE)</f>
        <v>BD</v>
      </c>
      <c r="H3103" t="s">
        <v>63</v>
      </c>
      <c r="I3103" t="str">
        <f>IF(LEFT(tbStoricoOrdini[[#This Row],[ARTICOLO]],3) = "COG","COG",LEFT(tbStoricoOrdini[[#This Row],[ARTICOLO]],FIND(" ",tbStoricoOrdini[[#This Row],[ARTICOLO]])-1))</f>
        <v>KLM</v>
      </c>
      <c r="J3103" t="str">
        <f>MID(tbStoricoOrdini[[#This Row],[ARTICOLO]],FIND(" ",tbStoricoOrdini[[#This Row],[ARTICOLO]])+1,4)</f>
        <v>3000</v>
      </c>
      <c r="K3103" t="str">
        <f>IFERROR(RIGHT(tbStoricoOrdini[[#This Row],[ARTICOLO]],LEN(tbStoricoOrdini[[#This Row],[ARTICOLO]])-FIND(" ",tbStoricoOrdini[[#This Row],[ARTICOLO]],FIND(" ",tbStoricoOrdini[[#This Row],[ARTICOLO]]) +1)),"")</f>
        <v>Plus</v>
      </c>
      <c r="L3103" s="3">
        <f>VLOOKUP(tbStoricoOrdini[[#This Row],[ARTICOLO]],tbArticoli[],2,FALSE)</f>
        <v>145</v>
      </c>
      <c r="M3103" s="22">
        <f>tbStoricoOrdini[[#This Row],[IMPORTO]]/tbStoricoOrdini[[#This Row],[PREZZO]]</f>
        <v>176.38620689655173</v>
      </c>
      <c r="N3103" t="s">
        <v>18</v>
      </c>
      <c r="O3103" s="8">
        <f>VLOOKUP(tbStoricoOrdini[[#This Row],[AGENTE]],tbAgenti[],2,FALSE)</f>
        <v>0.03</v>
      </c>
      <c r="P3103" s="2">
        <v>25576</v>
      </c>
      <c r="Q3103" s="2">
        <f>tbStoricoOrdini[[#This Row],[IMPORTO]]*tbStoricoOrdini[[#This Row],[% COMM.]]</f>
        <v>767.28</v>
      </c>
      <c r="R3103" s="2">
        <f>tbStoricoOrdini[[#This Row],[TOT. COMM.]]+tbStoricoOrdini[[#This Row],[IMPORTO]]</f>
        <v>26343.279999999999</v>
      </c>
    </row>
    <row r="3104" spans="1:18">
      <c r="A3104" s="1">
        <v>43922</v>
      </c>
      <c r="B3104" s="7">
        <f>MONTH(tbStoricoOrdini[[#This Row],[DATA]])</f>
        <v>4</v>
      </c>
      <c r="C3104" t="s">
        <v>3199</v>
      </c>
      <c r="D3104" t="str">
        <f>RIGHT(tbStoricoOrdini[[#This Row],[ORDINE]],4)</f>
        <v>3101</v>
      </c>
      <c r="E3104" t="s">
        <v>27</v>
      </c>
      <c r="F3104" t="str">
        <f>VLOOKUP(tbStoricoOrdini[[#This Row],[CLIENTE]],tbClienti[],3,FALSE)</f>
        <v>Veneto</v>
      </c>
      <c r="G3104" t="str">
        <f>VLOOKUP(tbStoricoOrdini[[#This Row],[CLIENTE]],tbClienti[],7,FALSE)</f>
        <v>BD</v>
      </c>
      <c r="H3104" t="s">
        <v>63</v>
      </c>
      <c r="I3104" t="str">
        <f>IF(LEFT(tbStoricoOrdini[[#This Row],[ARTICOLO]],3) = "COG","COG",LEFT(tbStoricoOrdini[[#This Row],[ARTICOLO]],FIND(" ",tbStoricoOrdini[[#This Row],[ARTICOLO]])-1))</f>
        <v>KLM</v>
      </c>
      <c r="J3104" t="str">
        <f>MID(tbStoricoOrdini[[#This Row],[ARTICOLO]],FIND(" ",tbStoricoOrdini[[#This Row],[ARTICOLO]])+1,4)</f>
        <v>3000</v>
      </c>
      <c r="K3104" t="str">
        <f>IFERROR(RIGHT(tbStoricoOrdini[[#This Row],[ARTICOLO]],LEN(tbStoricoOrdini[[#This Row],[ARTICOLO]])-FIND(" ",tbStoricoOrdini[[#This Row],[ARTICOLO]],FIND(" ",tbStoricoOrdini[[#This Row],[ARTICOLO]]) +1)),"")</f>
        <v>Plus</v>
      </c>
      <c r="L3104" s="3">
        <f>VLOOKUP(tbStoricoOrdini[[#This Row],[ARTICOLO]],tbArticoli[],2,FALSE)</f>
        <v>145</v>
      </c>
      <c r="M3104" s="22">
        <f>tbStoricoOrdini[[#This Row],[IMPORTO]]/tbStoricoOrdini[[#This Row],[PREZZO]]</f>
        <v>54.420689655172417</v>
      </c>
      <c r="N3104" t="s">
        <v>6</v>
      </c>
      <c r="O3104" s="8">
        <f>VLOOKUP(tbStoricoOrdini[[#This Row],[AGENTE]],tbAgenti[],2,FALSE)</f>
        <v>7.4999999999999997E-2</v>
      </c>
      <c r="P3104" s="2">
        <v>7891</v>
      </c>
      <c r="Q3104" s="2">
        <f>tbStoricoOrdini[[#This Row],[IMPORTO]]*tbStoricoOrdini[[#This Row],[% COMM.]]</f>
        <v>591.82499999999993</v>
      </c>
      <c r="R3104" s="2">
        <f>tbStoricoOrdini[[#This Row],[TOT. COMM.]]+tbStoricoOrdini[[#This Row],[IMPORTO]]</f>
        <v>8482.8250000000007</v>
      </c>
    </row>
    <row r="3105" spans="1:18">
      <c r="A3105" s="1">
        <v>43922</v>
      </c>
      <c r="B3105" s="7">
        <f>MONTH(tbStoricoOrdini[[#This Row],[DATA]])</f>
        <v>4</v>
      </c>
      <c r="C3105" t="s">
        <v>3200</v>
      </c>
      <c r="D3105" t="str">
        <f>RIGHT(tbStoricoOrdini[[#This Row],[ORDINE]],4)</f>
        <v>3102</v>
      </c>
      <c r="E3105" t="s">
        <v>27</v>
      </c>
      <c r="F3105" t="str">
        <f>VLOOKUP(tbStoricoOrdini[[#This Row],[CLIENTE]],tbClienti[],3,FALSE)</f>
        <v>Veneto</v>
      </c>
      <c r="G3105" t="str">
        <f>VLOOKUP(tbStoricoOrdini[[#This Row],[CLIENTE]],tbClienti[],7,FALSE)</f>
        <v>BD</v>
      </c>
      <c r="H3105" t="s">
        <v>63</v>
      </c>
      <c r="I3105" t="str">
        <f>IF(LEFT(tbStoricoOrdini[[#This Row],[ARTICOLO]],3) = "COG","COG",LEFT(tbStoricoOrdini[[#This Row],[ARTICOLO]],FIND(" ",tbStoricoOrdini[[#This Row],[ARTICOLO]])-1))</f>
        <v>KLM</v>
      </c>
      <c r="J3105" t="str">
        <f>MID(tbStoricoOrdini[[#This Row],[ARTICOLO]],FIND(" ",tbStoricoOrdini[[#This Row],[ARTICOLO]])+1,4)</f>
        <v>3000</v>
      </c>
      <c r="K3105" t="str">
        <f>IFERROR(RIGHT(tbStoricoOrdini[[#This Row],[ARTICOLO]],LEN(tbStoricoOrdini[[#This Row],[ARTICOLO]])-FIND(" ",tbStoricoOrdini[[#This Row],[ARTICOLO]],FIND(" ",tbStoricoOrdini[[#This Row],[ARTICOLO]]) +1)),"")</f>
        <v>Plus</v>
      </c>
      <c r="L3105" s="3">
        <f>VLOOKUP(tbStoricoOrdini[[#This Row],[ARTICOLO]],tbArticoli[],2,FALSE)</f>
        <v>145</v>
      </c>
      <c r="M3105" s="22">
        <f>tbStoricoOrdini[[#This Row],[IMPORTO]]/tbStoricoOrdini[[#This Row],[PREZZO]]</f>
        <v>478.75172413793103</v>
      </c>
      <c r="N3105" t="s">
        <v>9</v>
      </c>
      <c r="O3105" s="8">
        <f>VLOOKUP(tbStoricoOrdini[[#This Row],[AGENTE]],tbAgenti[],2,FALSE)</f>
        <v>0.05</v>
      </c>
      <c r="P3105" s="2">
        <v>69419</v>
      </c>
      <c r="Q3105" s="2">
        <f>tbStoricoOrdini[[#This Row],[IMPORTO]]*tbStoricoOrdini[[#This Row],[% COMM.]]</f>
        <v>3470.9500000000003</v>
      </c>
      <c r="R3105" s="2">
        <f>tbStoricoOrdini[[#This Row],[TOT. COMM.]]+tbStoricoOrdini[[#This Row],[IMPORTO]]</f>
        <v>72889.95</v>
      </c>
    </row>
    <row r="3106" spans="1:18">
      <c r="A3106" s="1">
        <v>43922</v>
      </c>
      <c r="B3106" s="7">
        <f>MONTH(tbStoricoOrdini[[#This Row],[DATA]])</f>
        <v>4</v>
      </c>
      <c r="C3106" t="s">
        <v>3201</v>
      </c>
      <c r="D3106" t="str">
        <f>RIGHT(tbStoricoOrdini[[#This Row],[ORDINE]],4)</f>
        <v>3103</v>
      </c>
      <c r="E3106" t="s">
        <v>27</v>
      </c>
      <c r="F3106" t="str">
        <f>VLOOKUP(tbStoricoOrdini[[#This Row],[CLIENTE]],tbClienti[],3,FALSE)</f>
        <v>Veneto</v>
      </c>
      <c r="G3106" t="str">
        <f>VLOOKUP(tbStoricoOrdini[[#This Row],[CLIENTE]],tbClienti[],7,FALSE)</f>
        <v>BD</v>
      </c>
      <c r="H3106" t="s">
        <v>65</v>
      </c>
      <c r="I3106" t="str">
        <f>IF(LEFT(tbStoricoOrdini[[#This Row],[ARTICOLO]],3) = "COG","COG",LEFT(tbStoricoOrdini[[#This Row],[ARTICOLO]],FIND(" ",tbStoricoOrdini[[#This Row],[ARTICOLO]])-1))</f>
        <v>GKLM</v>
      </c>
      <c r="J3106" t="str">
        <f>MID(tbStoricoOrdini[[#This Row],[ARTICOLO]],FIND(" ",tbStoricoOrdini[[#This Row],[ARTICOLO]])+1,4)</f>
        <v>5000</v>
      </c>
      <c r="K3106" t="str">
        <f>IFERROR(RIGHT(tbStoricoOrdini[[#This Row],[ARTICOLO]],LEN(tbStoricoOrdini[[#This Row],[ARTICOLO]])-FIND(" ",tbStoricoOrdini[[#This Row],[ARTICOLO]],FIND(" ",tbStoricoOrdini[[#This Row],[ARTICOLO]]) +1)),"")</f>
        <v/>
      </c>
      <c r="L3106" s="3">
        <f>VLOOKUP(tbStoricoOrdini[[#This Row],[ARTICOLO]],tbArticoli[],2,FALSE)</f>
        <v>75</v>
      </c>
      <c r="M3106" s="22">
        <f>tbStoricoOrdini[[#This Row],[IMPORTO]]/tbStoricoOrdini[[#This Row],[PREZZO]]</f>
        <v>4.3600000000000003</v>
      </c>
      <c r="N3106" t="s">
        <v>9</v>
      </c>
      <c r="O3106" s="8">
        <f>VLOOKUP(tbStoricoOrdini[[#This Row],[AGENTE]],tbAgenti[],2,FALSE)</f>
        <v>0.05</v>
      </c>
      <c r="P3106" s="2">
        <v>327</v>
      </c>
      <c r="Q3106" s="2">
        <f>tbStoricoOrdini[[#This Row],[IMPORTO]]*tbStoricoOrdini[[#This Row],[% COMM.]]</f>
        <v>16.350000000000001</v>
      </c>
      <c r="R3106" s="2">
        <f>tbStoricoOrdini[[#This Row],[TOT. COMM.]]+tbStoricoOrdini[[#This Row],[IMPORTO]]</f>
        <v>343.35</v>
      </c>
    </row>
    <row r="3107" spans="1:18">
      <c r="A3107" s="1">
        <v>43922</v>
      </c>
      <c r="B3107" s="7">
        <f>MONTH(tbStoricoOrdini[[#This Row],[DATA]])</f>
        <v>4</v>
      </c>
      <c r="C3107" t="s">
        <v>3202</v>
      </c>
      <c r="D3107" t="str">
        <f>RIGHT(tbStoricoOrdini[[#This Row],[ORDINE]],4)</f>
        <v>3104</v>
      </c>
      <c r="E3107" t="s">
        <v>27</v>
      </c>
      <c r="F3107" t="str">
        <f>VLOOKUP(tbStoricoOrdini[[#This Row],[CLIENTE]],tbClienti[],3,FALSE)</f>
        <v>Veneto</v>
      </c>
      <c r="G3107" t="str">
        <f>VLOOKUP(tbStoricoOrdini[[#This Row],[CLIENTE]],tbClienti[],7,FALSE)</f>
        <v>BD</v>
      </c>
      <c r="H3107" t="s">
        <v>66</v>
      </c>
      <c r="I3107" t="str">
        <f>IF(LEFT(tbStoricoOrdini[[#This Row],[ARTICOLO]],3) = "COG","COG",LEFT(tbStoricoOrdini[[#This Row],[ARTICOLO]],FIND(" ",tbStoricoOrdini[[#This Row],[ARTICOLO]])-1))</f>
        <v>BAG</v>
      </c>
      <c r="J3107" t="str">
        <f>MID(tbStoricoOrdini[[#This Row],[ARTICOLO]],FIND(" ",tbStoricoOrdini[[#This Row],[ARTICOLO]])+1,4)</f>
        <v>2500</v>
      </c>
      <c r="K3107" t="str">
        <f>IFERROR(RIGHT(tbStoricoOrdini[[#This Row],[ARTICOLO]],LEN(tbStoricoOrdini[[#This Row],[ARTICOLO]])-FIND(" ",tbStoricoOrdini[[#This Row],[ARTICOLO]],FIND(" ",tbStoricoOrdini[[#This Row],[ARTICOLO]]) +1)),"")</f>
        <v>Plus</v>
      </c>
      <c r="L3107" s="3">
        <f>VLOOKUP(tbStoricoOrdini[[#This Row],[ARTICOLO]],tbArticoli[],2,FALSE)</f>
        <v>220</v>
      </c>
      <c r="M3107" s="22">
        <f>tbStoricoOrdini[[#This Row],[IMPORTO]]/tbStoricoOrdini[[#This Row],[PREZZO]]</f>
        <v>0.34545454545454546</v>
      </c>
      <c r="N3107" t="s">
        <v>10</v>
      </c>
      <c r="O3107" s="8">
        <f>VLOOKUP(tbStoricoOrdini[[#This Row],[AGENTE]],tbAgenti[],2,FALSE)</f>
        <v>3.6999999999999998E-2</v>
      </c>
      <c r="P3107" s="2">
        <v>76</v>
      </c>
      <c r="Q3107" s="2">
        <f>tbStoricoOrdini[[#This Row],[IMPORTO]]*tbStoricoOrdini[[#This Row],[% COMM.]]</f>
        <v>2.8119999999999998</v>
      </c>
      <c r="R3107" s="2">
        <f>tbStoricoOrdini[[#This Row],[TOT. COMM.]]+tbStoricoOrdini[[#This Row],[IMPORTO]]</f>
        <v>78.811999999999998</v>
      </c>
    </row>
    <row r="3108" spans="1:18">
      <c r="A3108" s="1">
        <v>43922</v>
      </c>
      <c r="B3108" s="7">
        <f>MONTH(tbStoricoOrdini[[#This Row],[DATA]])</f>
        <v>4</v>
      </c>
      <c r="C3108" t="s">
        <v>3203</v>
      </c>
      <c r="D3108" t="str">
        <f>RIGHT(tbStoricoOrdini[[#This Row],[ORDINE]],4)</f>
        <v>3105</v>
      </c>
      <c r="E3108" t="s">
        <v>27</v>
      </c>
      <c r="F3108" t="str">
        <f>VLOOKUP(tbStoricoOrdini[[#This Row],[CLIENTE]],tbClienti[],3,FALSE)</f>
        <v>Veneto</v>
      </c>
      <c r="G3108" t="str">
        <f>VLOOKUP(tbStoricoOrdini[[#This Row],[CLIENTE]],tbClienti[],7,FALSE)</f>
        <v>BD</v>
      </c>
      <c r="H3108" t="s">
        <v>66</v>
      </c>
      <c r="I3108" t="str">
        <f>IF(LEFT(tbStoricoOrdini[[#This Row],[ARTICOLO]],3) = "COG","COG",LEFT(tbStoricoOrdini[[#This Row],[ARTICOLO]],FIND(" ",tbStoricoOrdini[[#This Row],[ARTICOLO]])-1))</f>
        <v>BAG</v>
      </c>
      <c r="J3108" t="str">
        <f>MID(tbStoricoOrdini[[#This Row],[ARTICOLO]],FIND(" ",tbStoricoOrdini[[#This Row],[ARTICOLO]])+1,4)</f>
        <v>2500</v>
      </c>
      <c r="K3108" t="str">
        <f>IFERROR(RIGHT(tbStoricoOrdini[[#This Row],[ARTICOLO]],LEN(tbStoricoOrdini[[#This Row],[ARTICOLO]])-FIND(" ",tbStoricoOrdini[[#This Row],[ARTICOLO]],FIND(" ",tbStoricoOrdini[[#This Row],[ARTICOLO]]) +1)),"")</f>
        <v>Plus</v>
      </c>
      <c r="L3108" s="3">
        <f>VLOOKUP(tbStoricoOrdini[[#This Row],[ARTICOLO]],tbArticoli[],2,FALSE)</f>
        <v>220</v>
      </c>
      <c r="M3108" s="22">
        <f>tbStoricoOrdini[[#This Row],[IMPORTO]]/tbStoricoOrdini[[#This Row],[PREZZO]]</f>
        <v>633.3045454545454</v>
      </c>
      <c r="N3108" t="s">
        <v>19</v>
      </c>
      <c r="O3108" s="8">
        <f>VLOOKUP(tbStoricoOrdini[[#This Row],[AGENTE]],tbAgenti[],2,FALSE)</f>
        <v>0.05</v>
      </c>
      <c r="P3108" s="2">
        <v>139327</v>
      </c>
      <c r="Q3108" s="2">
        <f>tbStoricoOrdini[[#This Row],[IMPORTO]]*tbStoricoOrdini[[#This Row],[% COMM.]]</f>
        <v>6966.35</v>
      </c>
      <c r="R3108" s="2">
        <f>tbStoricoOrdini[[#This Row],[TOT. COMM.]]+tbStoricoOrdini[[#This Row],[IMPORTO]]</f>
        <v>146293.35</v>
      </c>
    </row>
    <row r="3109" spans="1:18">
      <c r="A3109" s="1">
        <v>43922</v>
      </c>
      <c r="B3109" s="7">
        <f>MONTH(tbStoricoOrdini[[#This Row],[DATA]])</f>
        <v>4</v>
      </c>
      <c r="C3109" t="s">
        <v>3204</v>
      </c>
      <c r="D3109" t="str">
        <f>RIGHT(tbStoricoOrdini[[#This Row],[ORDINE]],4)</f>
        <v>3106</v>
      </c>
      <c r="E3109" t="s">
        <v>27</v>
      </c>
      <c r="F3109" t="str">
        <f>VLOOKUP(tbStoricoOrdini[[#This Row],[CLIENTE]],tbClienti[],3,FALSE)</f>
        <v>Veneto</v>
      </c>
      <c r="G3109" t="str">
        <f>VLOOKUP(tbStoricoOrdini[[#This Row],[CLIENTE]],tbClienti[],7,FALSE)</f>
        <v>BD</v>
      </c>
      <c r="H3109" t="s">
        <v>66</v>
      </c>
      <c r="I3109" t="str">
        <f>IF(LEFT(tbStoricoOrdini[[#This Row],[ARTICOLO]],3) = "COG","COG",LEFT(tbStoricoOrdini[[#This Row],[ARTICOLO]],FIND(" ",tbStoricoOrdini[[#This Row],[ARTICOLO]])-1))</f>
        <v>BAG</v>
      </c>
      <c r="J3109" t="str">
        <f>MID(tbStoricoOrdini[[#This Row],[ARTICOLO]],FIND(" ",tbStoricoOrdini[[#This Row],[ARTICOLO]])+1,4)</f>
        <v>2500</v>
      </c>
      <c r="K3109" t="str">
        <f>IFERROR(RIGHT(tbStoricoOrdini[[#This Row],[ARTICOLO]],LEN(tbStoricoOrdini[[#This Row],[ARTICOLO]])-FIND(" ",tbStoricoOrdini[[#This Row],[ARTICOLO]],FIND(" ",tbStoricoOrdini[[#This Row],[ARTICOLO]]) +1)),"")</f>
        <v>Plus</v>
      </c>
      <c r="L3109" s="3">
        <f>VLOOKUP(tbStoricoOrdini[[#This Row],[ARTICOLO]],tbArticoli[],2,FALSE)</f>
        <v>220</v>
      </c>
      <c r="M3109" s="22">
        <f>tbStoricoOrdini[[#This Row],[IMPORTO]]/tbStoricoOrdini[[#This Row],[PREZZO]]</f>
        <v>0.12272727272727273</v>
      </c>
      <c r="N3109" t="s">
        <v>7</v>
      </c>
      <c r="O3109" s="8">
        <f>VLOOKUP(tbStoricoOrdini[[#This Row],[AGENTE]],tbAgenti[],2,FALSE)</f>
        <v>0.03</v>
      </c>
      <c r="P3109" s="2">
        <v>27</v>
      </c>
      <c r="Q3109" s="2">
        <f>tbStoricoOrdini[[#This Row],[IMPORTO]]*tbStoricoOrdini[[#This Row],[% COMM.]]</f>
        <v>0.80999999999999994</v>
      </c>
      <c r="R3109" s="2">
        <f>tbStoricoOrdini[[#This Row],[TOT. COMM.]]+tbStoricoOrdini[[#This Row],[IMPORTO]]</f>
        <v>27.81</v>
      </c>
    </row>
    <row r="3110" spans="1:18">
      <c r="A3110" s="1">
        <v>43922</v>
      </c>
      <c r="B3110" s="7">
        <f>MONTH(tbStoricoOrdini[[#This Row],[DATA]])</f>
        <v>4</v>
      </c>
      <c r="C3110" t="s">
        <v>3205</v>
      </c>
      <c r="D3110" t="str">
        <f>RIGHT(tbStoricoOrdini[[#This Row],[ORDINE]],4)</f>
        <v>3107</v>
      </c>
      <c r="E3110" t="s">
        <v>27</v>
      </c>
      <c r="F3110" t="str">
        <f>VLOOKUP(tbStoricoOrdini[[#This Row],[CLIENTE]],tbClienti[],3,FALSE)</f>
        <v>Veneto</v>
      </c>
      <c r="G3110" t="str">
        <f>VLOOKUP(tbStoricoOrdini[[#This Row],[CLIENTE]],tbClienti[],7,FALSE)</f>
        <v>BD</v>
      </c>
      <c r="H3110" t="s">
        <v>66</v>
      </c>
      <c r="I3110" t="str">
        <f>IF(LEFT(tbStoricoOrdini[[#This Row],[ARTICOLO]],3) = "COG","COG",LEFT(tbStoricoOrdini[[#This Row],[ARTICOLO]],FIND(" ",tbStoricoOrdini[[#This Row],[ARTICOLO]])-1))</f>
        <v>BAG</v>
      </c>
      <c r="J3110" t="str">
        <f>MID(tbStoricoOrdini[[#This Row],[ARTICOLO]],FIND(" ",tbStoricoOrdini[[#This Row],[ARTICOLO]])+1,4)</f>
        <v>2500</v>
      </c>
      <c r="K3110" t="str">
        <f>IFERROR(RIGHT(tbStoricoOrdini[[#This Row],[ARTICOLO]],LEN(tbStoricoOrdini[[#This Row],[ARTICOLO]])-FIND(" ",tbStoricoOrdini[[#This Row],[ARTICOLO]],FIND(" ",tbStoricoOrdini[[#This Row],[ARTICOLO]]) +1)),"")</f>
        <v>Plus</v>
      </c>
      <c r="L3110" s="3">
        <f>VLOOKUP(tbStoricoOrdini[[#This Row],[ARTICOLO]],tbArticoli[],2,FALSE)</f>
        <v>220</v>
      </c>
      <c r="M3110" s="22">
        <f>tbStoricoOrdini[[#This Row],[IMPORTO]]/tbStoricoOrdini[[#This Row],[PREZZO]]</f>
        <v>0.91818181818181821</v>
      </c>
      <c r="N3110" t="s">
        <v>20</v>
      </c>
      <c r="O3110" s="8">
        <f>VLOOKUP(tbStoricoOrdini[[#This Row],[AGENTE]],tbAgenti[],2,FALSE)</f>
        <v>0.05</v>
      </c>
      <c r="P3110" s="2">
        <v>202</v>
      </c>
      <c r="Q3110" s="2">
        <f>tbStoricoOrdini[[#This Row],[IMPORTO]]*tbStoricoOrdini[[#This Row],[% COMM.]]</f>
        <v>10.100000000000001</v>
      </c>
      <c r="R3110" s="2">
        <f>tbStoricoOrdini[[#This Row],[TOT. COMM.]]+tbStoricoOrdini[[#This Row],[IMPORTO]]</f>
        <v>212.1</v>
      </c>
    </row>
    <row r="3111" spans="1:18">
      <c r="A3111" s="1">
        <v>43922</v>
      </c>
      <c r="B3111" s="7">
        <f>MONTH(tbStoricoOrdini[[#This Row],[DATA]])</f>
        <v>4</v>
      </c>
      <c r="C3111" t="s">
        <v>3206</v>
      </c>
      <c r="D3111" t="str">
        <f>RIGHT(tbStoricoOrdini[[#This Row],[ORDINE]],4)</f>
        <v>3108</v>
      </c>
      <c r="E3111" t="s">
        <v>27</v>
      </c>
      <c r="F3111" t="str">
        <f>VLOOKUP(tbStoricoOrdini[[#This Row],[CLIENTE]],tbClienti[],3,FALSE)</f>
        <v>Veneto</v>
      </c>
      <c r="G3111" t="str">
        <f>VLOOKUP(tbStoricoOrdini[[#This Row],[CLIENTE]],tbClienti[],7,FALSE)</f>
        <v>BD</v>
      </c>
      <c r="H3111" t="s">
        <v>66</v>
      </c>
      <c r="I3111" t="str">
        <f>IF(LEFT(tbStoricoOrdini[[#This Row],[ARTICOLO]],3) = "COG","COG",LEFT(tbStoricoOrdini[[#This Row],[ARTICOLO]],FIND(" ",tbStoricoOrdini[[#This Row],[ARTICOLO]])-1))</f>
        <v>BAG</v>
      </c>
      <c r="J3111" t="str">
        <f>MID(tbStoricoOrdini[[#This Row],[ARTICOLO]],FIND(" ",tbStoricoOrdini[[#This Row],[ARTICOLO]])+1,4)</f>
        <v>2500</v>
      </c>
      <c r="K3111" t="str">
        <f>IFERROR(RIGHT(tbStoricoOrdini[[#This Row],[ARTICOLO]],LEN(tbStoricoOrdini[[#This Row],[ARTICOLO]])-FIND(" ",tbStoricoOrdini[[#This Row],[ARTICOLO]],FIND(" ",tbStoricoOrdini[[#This Row],[ARTICOLO]]) +1)),"")</f>
        <v>Plus</v>
      </c>
      <c r="L3111" s="3">
        <f>VLOOKUP(tbStoricoOrdini[[#This Row],[ARTICOLO]],tbArticoli[],2,FALSE)</f>
        <v>220</v>
      </c>
      <c r="M3111" s="22">
        <f>tbStoricoOrdini[[#This Row],[IMPORTO]]/tbStoricoOrdini[[#This Row],[PREZZO]]</f>
        <v>9.0909090909090905E-3</v>
      </c>
      <c r="N3111" t="s">
        <v>6</v>
      </c>
      <c r="O3111" s="8">
        <f>VLOOKUP(tbStoricoOrdini[[#This Row],[AGENTE]],tbAgenti[],2,FALSE)</f>
        <v>7.4999999999999997E-2</v>
      </c>
      <c r="P3111" s="2">
        <v>2</v>
      </c>
      <c r="Q3111" s="2">
        <f>tbStoricoOrdini[[#This Row],[IMPORTO]]*tbStoricoOrdini[[#This Row],[% COMM.]]</f>
        <v>0.15</v>
      </c>
      <c r="R3111" s="2">
        <f>tbStoricoOrdini[[#This Row],[TOT. COMM.]]+tbStoricoOrdini[[#This Row],[IMPORTO]]</f>
        <v>2.15</v>
      </c>
    </row>
    <row r="3112" spans="1:18">
      <c r="A3112" s="1">
        <v>43922</v>
      </c>
      <c r="B3112" s="7">
        <f>MONTH(tbStoricoOrdini[[#This Row],[DATA]])</f>
        <v>4</v>
      </c>
      <c r="C3112" t="s">
        <v>3207</v>
      </c>
      <c r="D3112" t="str">
        <f>RIGHT(tbStoricoOrdini[[#This Row],[ORDINE]],4)</f>
        <v>3109</v>
      </c>
      <c r="E3112" t="s">
        <v>27</v>
      </c>
      <c r="F3112" t="str">
        <f>VLOOKUP(tbStoricoOrdini[[#This Row],[CLIENTE]],tbClienti[],3,FALSE)</f>
        <v>Veneto</v>
      </c>
      <c r="G3112" t="str">
        <f>VLOOKUP(tbStoricoOrdini[[#This Row],[CLIENTE]],tbClienti[],7,FALSE)</f>
        <v>BD</v>
      </c>
      <c r="H3112" t="s">
        <v>66</v>
      </c>
      <c r="I3112" t="str">
        <f>IF(LEFT(tbStoricoOrdini[[#This Row],[ARTICOLO]],3) = "COG","COG",LEFT(tbStoricoOrdini[[#This Row],[ARTICOLO]],FIND(" ",tbStoricoOrdini[[#This Row],[ARTICOLO]])-1))</f>
        <v>BAG</v>
      </c>
      <c r="J3112" t="str">
        <f>MID(tbStoricoOrdini[[#This Row],[ARTICOLO]],FIND(" ",tbStoricoOrdini[[#This Row],[ARTICOLO]])+1,4)</f>
        <v>2500</v>
      </c>
      <c r="K3112" t="str">
        <f>IFERROR(RIGHT(tbStoricoOrdini[[#This Row],[ARTICOLO]],LEN(tbStoricoOrdini[[#This Row],[ARTICOLO]])-FIND(" ",tbStoricoOrdini[[#This Row],[ARTICOLO]],FIND(" ",tbStoricoOrdini[[#This Row],[ARTICOLO]]) +1)),"")</f>
        <v>Plus</v>
      </c>
      <c r="L3112" s="3">
        <f>VLOOKUP(tbStoricoOrdini[[#This Row],[ARTICOLO]],tbArticoli[],2,FALSE)</f>
        <v>220</v>
      </c>
      <c r="M3112" s="22">
        <f>tbStoricoOrdini[[#This Row],[IMPORTO]]/tbStoricoOrdini[[#This Row],[PREZZO]]</f>
        <v>41.463636363636361</v>
      </c>
      <c r="N3112" t="s">
        <v>9</v>
      </c>
      <c r="O3112" s="8">
        <f>VLOOKUP(tbStoricoOrdini[[#This Row],[AGENTE]],tbAgenti[],2,FALSE)</f>
        <v>0.05</v>
      </c>
      <c r="P3112" s="2">
        <v>9122</v>
      </c>
      <c r="Q3112" s="2">
        <f>tbStoricoOrdini[[#This Row],[IMPORTO]]*tbStoricoOrdini[[#This Row],[% COMM.]]</f>
        <v>456.1</v>
      </c>
      <c r="R3112" s="2">
        <f>tbStoricoOrdini[[#This Row],[TOT. COMM.]]+tbStoricoOrdini[[#This Row],[IMPORTO]]</f>
        <v>9578.1</v>
      </c>
    </row>
    <row r="3113" spans="1:18">
      <c r="A3113" s="1">
        <v>43922</v>
      </c>
      <c r="B3113" s="7">
        <f>MONTH(tbStoricoOrdini[[#This Row],[DATA]])</f>
        <v>4</v>
      </c>
      <c r="C3113" t="s">
        <v>3208</v>
      </c>
      <c r="D3113" t="str">
        <f>RIGHT(tbStoricoOrdini[[#This Row],[ORDINE]],4)</f>
        <v>3110</v>
      </c>
      <c r="E3113" t="s">
        <v>27</v>
      </c>
      <c r="F3113" t="str">
        <f>VLOOKUP(tbStoricoOrdini[[#This Row],[CLIENTE]],tbClienti[],3,FALSE)</f>
        <v>Veneto</v>
      </c>
      <c r="G3113" t="str">
        <f>VLOOKUP(tbStoricoOrdini[[#This Row],[CLIENTE]],tbClienti[],7,FALSE)</f>
        <v>BD</v>
      </c>
      <c r="H3113" t="s">
        <v>82</v>
      </c>
      <c r="I3113" t="str">
        <f>IF(LEFT(tbStoricoOrdini[[#This Row],[ARTICOLO]],3) = "COG","COG",LEFT(tbStoricoOrdini[[#This Row],[ARTICOLO]],FIND(" ",tbStoricoOrdini[[#This Row],[ARTICOLO]])-1))</f>
        <v>COG</v>
      </c>
      <c r="J3113" t="str">
        <f>MID(tbStoricoOrdini[[#This Row],[ARTICOLO]],FIND(" ",tbStoricoOrdini[[#This Row],[ARTICOLO]])+1,4)</f>
        <v>7000</v>
      </c>
      <c r="K3113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3113" s="3">
        <f>VLOOKUP(tbStoricoOrdini[[#This Row],[ARTICOLO]],tbArticoli[],2,FALSE)</f>
        <v>500</v>
      </c>
      <c r="M3113" s="22">
        <f>tbStoricoOrdini[[#This Row],[IMPORTO]]/tbStoricoOrdini[[#This Row],[PREZZO]]</f>
        <v>4.4580000000000002</v>
      </c>
      <c r="N3113" t="s">
        <v>19</v>
      </c>
      <c r="O3113" s="8">
        <f>VLOOKUP(tbStoricoOrdini[[#This Row],[AGENTE]],tbAgenti[],2,FALSE)</f>
        <v>0.05</v>
      </c>
      <c r="P3113" s="2">
        <v>2229</v>
      </c>
      <c r="Q3113" s="2">
        <f>tbStoricoOrdini[[#This Row],[IMPORTO]]*tbStoricoOrdini[[#This Row],[% COMM.]]</f>
        <v>111.45</v>
      </c>
      <c r="R3113" s="2">
        <f>tbStoricoOrdini[[#This Row],[TOT. COMM.]]+tbStoricoOrdini[[#This Row],[IMPORTO]]</f>
        <v>2340.4499999999998</v>
      </c>
    </row>
    <row r="3114" spans="1:18">
      <c r="A3114" s="1">
        <v>43922</v>
      </c>
      <c r="B3114" s="7">
        <f>MONTH(tbStoricoOrdini[[#This Row],[DATA]])</f>
        <v>4</v>
      </c>
      <c r="C3114" t="s">
        <v>3209</v>
      </c>
      <c r="D3114" t="str">
        <f>RIGHT(tbStoricoOrdini[[#This Row],[ORDINE]],4)</f>
        <v>3111</v>
      </c>
      <c r="E3114" t="s">
        <v>27</v>
      </c>
      <c r="F3114" t="str">
        <f>VLOOKUP(tbStoricoOrdini[[#This Row],[CLIENTE]],tbClienti[],3,FALSE)</f>
        <v>Veneto</v>
      </c>
      <c r="G3114" t="str">
        <f>VLOOKUP(tbStoricoOrdini[[#This Row],[CLIENTE]],tbClienti[],7,FALSE)</f>
        <v>BD</v>
      </c>
      <c r="H3114" t="s">
        <v>82</v>
      </c>
      <c r="I3114" t="str">
        <f>IF(LEFT(tbStoricoOrdini[[#This Row],[ARTICOLO]],3) = "COG","COG",LEFT(tbStoricoOrdini[[#This Row],[ARTICOLO]],FIND(" ",tbStoricoOrdini[[#This Row],[ARTICOLO]])-1))</f>
        <v>COG</v>
      </c>
      <c r="J3114" t="str">
        <f>MID(tbStoricoOrdini[[#This Row],[ARTICOLO]],FIND(" ",tbStoricoOrdini[[#This Row],[ARTICOLO]])+1,4)</f>
        <v>7000</v>
      </c>
      <c r="K3114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3114" s="3">
        <f>VLOOKUP(tbStoricoOrdini[[#This Row],[ARTICOLO]],tbArticoli[],2,FALSE)</f>
        <v>500</v>
      </c>
      <c r="M3114" s="22">
        <f>tbStoricoOrdini[[#This Row],[IMPORTO]]/tbStoricoOrdini[[#This Row],[PREZZO]]</f>
        <v>12.314</v>
      </c>
      <c r="N3114" t="s">
        <v>20</v>
      </c>
      <c r="O3114" s="8">
        <f>VLOOKUP(tbStoricoOrdini[[#This Row],[AGENTE]],tbAgenti[],2,FALSE)</f>
        <v>0.05</v>
      </c>
      <c r="P3114" s="2">
        <v>6157</v>
      </c>
      <c r="Q3114" s="2">
        <f>tbStoricoOrdini[[#This Row],[IMPORTO]]*tbStoricoOrdini[[#This Row],[% COMM.]]</f>
        <v>307.85000000000002</v>
      </c>
      <c r="R3114" s="2">
        <f>tbStoricoOrdini[[#This Row],[TOT. COMM.]]+tbStoricoOrdini[[#This Row],[IMPORTO]]</f>
        <v>6464.85</v>
      </c>
    </row>
    <row r="3115" spans="1:18">
      <c r="A3115" s="1">
        <v>43922</v>
      </c>
      <c r="B3115" s="7">
        <f>MONTH(tbStoricoOrdini[[#This Row],[DATA]])</f>
        <v>4</v>
      </c>
      <c r="C3115" t="s">
        <v>3210</v>
      </c>
      <c r="D3115" t="str">
        <f>RIGHT(tbStoricoOrdini[[#This Row],[ORDINE]],4)</f>
        <v>3112</v>
      </c>
      <c r="E3115" t="s">
        <v>27</v>
      </c>
      <c r="F3115" t="str">
        <f>VLOOKUP(tbStoricoOrdini[[#This Row],[CLIENTE]],tbClienti[],3,FALSE)</f>
        <v>Veneto</v>
      </c>
      <c r="G3115" t="str">
        <f>VLOOKUP(tbStoricoOrdini[[#This Row],[CLIENTE]],tbClienti[],7,FALSE)</f>
        <v>BD</v>
      </c>
      <c r="H3115" t="s">
        <v>82</v>
      </c>
      <c r="I3115" t="str">
        <f>IF(LEFT(tbStoricoOrdini[[#This Row],[ARTICOLO]],3) = "COG","COG",LEFT(tbStoricoOrdini[[#This Row],[ARTICOLO]],FIND(" ",tbStoricoOrdini[[#This Row],[ARTICOLO]])-1))</f>
        <v>COG</v>
      </c>
      <c r="J3115" t="str">
        <f>MID(tbStoricoOrdini[[#This Row],[ARTICOLO]],FIND(" ",tbStoricoOrdini[[#This Row],[ARTICOLO]])+1,4)</f>
        <v>7000</v>
      </c>
      <c r="K3115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3115" s="3">
        <f>VLOOKUP(tbStoricoOrdini[[#This Row],[ARTICOLO]],tbArticoli[],2,FALSE)</f>
        <v>500</v>
      </c>
      <c r="M3115" s="22">
        <f>tbStoricoOrdini[[#This Row],[IMPORTO]]/tbStoricoOrdini[[#This Row],[PREZZO]]</f>
        <v>24.861999999999998</v>
      </c>
      <c r="N3115" t="s">
        <v>9</v>
      </c>
      <c r="O3115" s="8">
        <f>VLOOKUP(tbStoricoOrdini[[#This Row],[AGENTE]],tbAgenti[],2,FALSE)</f>
        <v>0.05</v>
      </c>
      <c r="P3115" s="2">
        <v>12431</v>
      </c>
      <c r="Q3115" s="2">
        <f>tbStoricoOrdini[[#This Row],[IMPORTO]]*tbStoricoOrdini[[#This Row],[% COMM.]]</f>
        <v>621.55000000000007</v>
      </c>
      <c r="R3115" s="2">
        <f>tbStoricoOrdini[[#This Row],[TOT. COMM.]]+tbStoricoOrdini[[#This Row],[IMPORTO]]</f>
        <v>13052.55</v>
      </c>
    </row>
    <row r="3116" spans="1:18">
      <c r="A3116" s="1">
        <v>43922</v>
      </c>
      <c r="B3116" s="7">
        <f>MONTH(tbStoricoOrdini[[#This Row],[DATA]])</f>
        <v>4</v>
      </c>
      <c r="C3116" t="s">
        <v>3211</v>
      </c>
      <c r="D3116" t="str">
        <f>RIGHT(tbStoricoOrdini[[#This Row],[ORDINE]],4)</f>
        <v>3113</v>
      </c>
      <c r="E3116" t="s">
        <v>27</v>
      </c>
      <c r="F3116" t="str">
        <f>VLOOKUP(tbStoricoOrdini[[#This Row],[CLIENTE]],tbClienti[],3,FALSE)</f>
        <v>Veneto</v>
      </c>
      <c r="G3116" t="str">
        <f>VLOOKUP(tbStoricoOrdini[[#This Row],[CLIENTE]],tbClienti[],7,FALSE)</f>
        <v>BD</v>
      </c>
      <c r="H3116" t="s">
        <v>80</v>
      </c>
      <c r="I3116" t="str">
        <f>IF(LEFT(tbStoricoOrdini[[#This Row],[ARTICOLO]],3) = "COG","COG",LEFT(tbStoricoOrdini[[#This Row],[ARTICOLO]],FIND(" ",tbStoricoOrdini[[#This Row],[ARTICOLO]])-1))</f>
        <v>COG</v>
      </c>
      <c r="J3116" t="str">
        <f>MID(tbStoricoOrdini[[#This Row],[ARTICOLO]],FIND(" ",tbStoricoOrdini[[#This Row],[ARTICOLO]])+1,4)</f>
        <v>5000</v>
      </c>
      <c r="K3116" t="str">
        <f>IFERROR(RIGHT(tbStoricoOrdini[[#This Row],[ARTICOLO]],LEN(tbStoricoOrdini[[#This Row],[ARTICOLO]])-FIND(" ",tbStoricoOrdini[[#This Row],[ARTICOLO]],FIND(" ",tbStoricoOrdini[[#This Row],[ARTICOLO]]) +1)),"")</f>
        <v>Silver</v>
      </c>
      <c r="L3116" s="3">
        <f>VLOOKUP(tbStoricoOrdini[[#This Row],[ARTICOLO]],tbArticoli[],2,FALSE)</f>
        <v>300</v>
      </c>
      <c r="M3116" s="22">
        <f>tbStoricoOrdini[[#This Row],[IMPORTO]]/tbStoricoOrdini[[#This Row],[PREZZO]]</f>
        <v>0.08</v>
      </c>
      <c r="N3116" t="s">
        <v>9</v>
      </c>
      <c r="O3116" s="8">
        <f>VLOOKUP(tbStoricoOrdini[[#This Row],[AGENTE]],tbAgenti[],2,FALSE)</f>
        <v>0.05</v>
      </c>
      <c r="P3116" s="2">
        <v>24</v>
      </c>
      <c r="Q3116" s="2">
        <f>tbStoricoOrdini[[#This Row],[IMPORTO]]*tbStoricoOrdini[[#This Row],[% COMM.]]</f>
        <v>1.2000000000000002</v>
      </c>
      <c r="R3116" s="2">
        <f>tbStoricoOrdini[[#This Row],[TOT. COMM.]]+tbStoricoOrdini[[#This Row],[IMPORTO]]</f>
        <v>25.2</v>
      </c>
    </row>
    <row r="3117" spans="1:18">
      <c r="A3117" s="1">
        <v>43922</v>
      </c>
      <c r="B3117" s="7">
        <f>MONTH(tbStoricoOrdini[[#This Row],[DATA]])</f>
        <v>4</v>
      </c>
      <c r="C3117" t="s">
        <v>3212</v>
      </c>
      <c r="D3117" t="str">
        <f>RIGHT(tbStoricoOrdini[[#This Row],[ORDINE]],4)</f>
        <v>3114</v>
      </c>
      <c r="E3117" t="s">
        <v>27</v>
      </c>
      <c r="F3117" t="str">
        <f>VLOOKUP(tbStoricoOrdini[[#This Row],[CLIENTE]],tbClienti[],3,FALSE)</f>
        <v>Veneto</v>
      </c>
      <c r="G3117" t="str">
        <f>VLOOKUP(tbStoricoOrdini[[#This Row],[CLIENTE]],tbClienti[],7,FALSE)</f>
        <v>BD</v>
      </c>
      <c r="H3117" t="s">
        <v>68</v>
      </c>
      <c r="I3117" t="str">
        <f>IF(LEFT(tbStoricoOrdini[[#This Row],[ARTICOLO]],3) = "COG","COG",LEFT(tbStoricoOrdini[[#This Row],[ARTICOLO]],FIND(" ",tbStoricoOrdini[[#This Row],[ARTICOLO]])-1))</f>
        <v>BAG</v>
      </c>
      <c r="J3117" t="str">
        <f>MID(tbStoricoOrdini[[#This Row],[ARTICOLO]],FIND(" ",tbStoricoOrdini[[#This Row],[ARTICOLO]])+1,4)</f>
        <v>5000</v>
      </c>
      <c r="K3117" t="str">
        <f>IFERROR(RIGHT(tbStoricoOrdini[[#This Row],[ARTICOLO]],LEN(tbStoricoOrdini[[#This Row],[ARTICOLO]])-FIND(" ",tbStoricoOrdini[[#This Row],[ARTICOLO]],FIND(" ",tbStoricoOrdini[[#This Row],[ARTICOLO]]) +1)),"")</f>
        <v/>
      </c>
      <c r="L3117" s="3">
        <f>VLOOKUP(tbStoricoOrdini[[#This Row],[ARTICOLO]],tbArticoli[],2,FALSE)</f>
        <v>250</v>
      </c>
      <c r="M3117" s="22">
        <f>tbStoricoOrdini[[#This Row],[IMPORTO]]/tbStoricoOrdini[[#This Row],[PREZZO]]</f>
        <v>0.86</v>
      </c>
      <c r="N3117" t="s">
        <v>10</v>
      </c>
      <c r="O3117" s="8">
        <f>VLOOKUP(tbStoricoOrdini[[#This Row],[AGENTE]],tbAgenti[],2,FALSE)</f>
        <v>3.6999999999999998E-2</v>
      </c>
      <c r="P3117" s="2">
        <v>215</v>
      </c>
      <c r="Q3117" s="2">
        <f>tbStoricoOrdini[[#This Row],[IMPORTO]]*tbStoricoOrdini[[#This Row],[% COMM.]]</f>
        <v>7.9549999999999992</v>
      </c>
      <c r="R3117" s="2">
        <f>tbStoricoOrdini[[#This Row],[TOT. COMM.]]+tbStoricoOrdini[[#This Row],[IMPORTO]]</f>
        <v>222.95500000000001</v>
      </c>
    </row>
    <row r="3118" spans="1:18">
      <c r="A3118" s="1">
        <v>43922</v>
      </c>
      <c r="B3118" s="7">
        <f>MONTH(tbStoricoOrdini[[#This Row],[DATA]])</f>
        <v>4</v>
      </c>
      <c r="C3118" t="s">
        <v>3213</v>
      </c>
      <c r="D3118" t="str">
        <f>RIGHT(tbStoricoOrdini[[#This Row],[ORDINE]],4)</f>
        <v>3115</v>
      </c>
      <c r="E3118" t="s">
        <v>27</v>
      </c>
      <c r="F3118" t="str">
        <f>VLOOKUP(tbStoricoOrdini[[#This Row],[CLIENTE]],tbClienti[],3,FALSE)</f>
        <v>Veneto</v>
      </c>
      <c r="G3118" t="str">
        <f>VLOOKUP(tbStoricoOrdini[[#This Row],[CLIENTE]],tbClienti[],7,FALSE)</f>
        <v>BD</v>
      </c>
      <c r="H3118" t="s">
        <v>68</v>
      </c>
      <c r="I3118" t="str">
        <f>IF(LEFT(tbStoricoOrdini[[#This Row],[ARTICOLO]],3) = "COG","COG",LEFT(tbStoricoOrdini[[#This Row],[ARTICOLO]],FIND(" ",tbStoricoOrdini[[#This Row],[ARTICOLO]])-1))</f>
        <v>BAG</v>
      </c>
      <c r="J3118" t="str">
        <f>MID(tbStoricoOrdini[[#This Row],[ARTICOLO]],FIND(" ",tbStoricoOrdini[[#This Row],[ARTICOLO]])+1,4)</f>
        <v>5000</v>
      </c>
      <c r="K3118" t="str">
        <f>IFERROR(RIGHT(tbStoricoOrdini[[#This Row],[ARTICOLO]],LEN(tbStoricoOrdini[[#This Row],[ARTICOLO]])-FIND(" ",tbStoricoOrdini[[#This Row],[ARTICOLO]],FIND(" ",tbStoricoOrdini[[#This Row],[ARTICOLO]]) +1)),"")</f>
        <v/>
      </c>
      <c r="L3118" s="3">
        <f>VLOOKUP(tbStoricoOrdini[[#This Row],[ARTICOLO]],tbArticoli[],2,FALSE)</f>
        <v>250</v>
      </c>
      <c r="M3118" s="22">
        <f>tbStoricoOrdini[[#This Row],[IMPORTO]]/tbStoricoOrdini[[#This Row],[PREZZO]]</f>
        <v>3.1840000000000002</v>
      </c>
      <c r="N3118" t="s">
        <v>7</v>
      </c>
      <c r="O3118" s="8">
        <f>VLOOKUP(tbStoricoOrdini[[#This Row],[AGENTE]],tbAgenti[],2,FALSE)</f>
        <v>0.03</v>
      </c>
      <c r="P3118" s="2">
        <v>796</v>
      </c>
      <c r="Q3118" s="2">
        <f>tbStoricoOrdini[[#This Row],[IMPORTO]]*tbStoricoOrdini[[#This Row],[% COMM.]]</f>
        <v>23.88</v>
      </c>
      <c r="R3118" s="2">
        <f>tbStoricoOrdini[[#This Row],[TOT. COMM.]]+tbStoricoOrdini[[#This Row],[IMPORTO]]</f>
        <v>819.88</v>
      </c>
    </row>
    <row r="3119" spans="1:18">
      <c r="A3119" s="1">
        <v>43922</v>
      </c>
      <c r="B3119" s="7">
        <f>MONTH(tbStoricoOrdini[[#This Row],[DATA]])</f>
        <v>4</v>
      </c>
      <c r="C3119" t="s">
        <v>3214</v>
      </c>
      <c r="D3119" t="str">
        <f>RIGHT(tbStoricoOrdini[[#This Row],[ORDINE]],4)</f>
        <v>3116</v>
      </c>
      <c r="E3119" t="s">
        <v>27</v>
      </c>
      <c r="F3119" t="str">
        <f>VLOOKUP(tbStoricoOrdini[[#This Row],[CLIENTE]],tbClienti[],3,FALSE)</f>
        <v>Veneto</v>
      </c>
      <c r="G3119" t="str">
        <f>VLOOKUP(tbStoricoOrdini[[#This Row],[CLIENTE]],tbClienti[],7,FALSE)</f>
        <v>BD</v>
      </c>
      <c r="H3119" t="s">
        <v>69</v>
      </c>
      <c r="I3119" t="str">
        <f>IF(LEFT(tbStoricoOrdini[[#This Row],[ARTICOLO]],3) = "COG","COG",LEFT(tbStoricoOrdini[[#This Row],[ARTICOLO]],FIND(" ",tbStoricoOrdini[[#This Row],[ARTICOLO]])-1))</f>
        <v>BAG</v>
      </c>
      <c r="J3119" t="str">
        <f>MID(tbStoricoOrdini[[#This Row],[ARTICOLO]],FIND(" ",tbStoricoOrdini[[#This Row],[ARTICOLO]])+1,4)</f>
        <v>1121</v>
      </c>
      <c r="K3119" t="str">
        <f>IFERROR(RIGHT(tbStoricoOrdini[[#This Row],[ARTICOLO]],LEN(tbStoricoOrdini[[#This Row],[ARTICOLO]])-FIND(" ",tbStoricoOrdini[[#This Row],[ARTICOLO]],FIND(" ",tbStoricoOrdini[[#This Row],[ARTICOLO]]) +1)),"")</f>
        <v>Gold</v>
      </c>
      <c r="L3119" s="3">
        <f>VLOOKUP(tbStoricoOrdini[[#This Row],[ARTICOLO]],tbArticoli[],2,FALSE)</f>
        <v>230</v>
      </c>
      <c r="M3119" s="22">
        <f>tbStoricoOrdini[[#This Row],[IMPORTO]]/tbStoricoOrdini[[#This Row],[PREZZO]]</f>
        <v>2.473913043478261</v>
      </c>
      <c r="N3119" t="s">
        <v>19</v>
      </c>
      <c r="O3119" s="8">
        <f>VLOOKUP(tbStoricoOrdini[[#This Row],[AGENTE]],tbAgenti[],2,FALSE)</f>
        <v>0.05</v>
      </c>
      <c r="P3119" s="2">
        <v>569</v>
      </c>
      <c r="Q3119" s="2">
        <f>tbStoricoOrdini[[#This Row],[IMPORTO]]*tbStoricoOrdini[[#This Row],[% COMM.]]</f>
        <v>28.450000000000003</v>
      </c>
      <c r="R3119" s="2">
        <f>tbStoricoOrdini[[#This Row],[TOT. COMM.]]+tbStoricoOrdini[[#This Row],[IMPORTO]]</f>
        <v>597.45000000000005</v>
      </c>
    </row>
    <row r="3120" spans="1:18">
      <c r="A3120" s="1">
        <v>43922</v>
      </c>
      <c r="B3120" s="7">
        <f>MONTH(tbStoricoOrdini[[#This Row],[DATA]])</f>
        <v>4</v>
      </c>
      <c r="C3120" t="s">
        <v>3215</v>
      </c>
      <c r="D3120" t="str">
        <f>RIGHT(tbStoricoOrdini[[#This Row],[ORDINE]],4)</f>
        <v>3117</v>
      </c>
      <c r="E3120" t="s">
        <v>27</v>
      </c>
      <c r="F3120" t="str">
        <f>VLOOKUP(tbStoricoOrdini[[#This Row],[CLIENTE]],tbClienti[],3,FALSE)</f>
        <v>Veneto</v>
      </c>
      <c r="G3120" t="str">
        <f>VLOOKUP(tbStoricoOrdini[[#This Row],[CLIENTE]],tbClienti[],7,FALSE)</f>
        <v>BD</v>
      </c>
      <c r="H3120" t="s">
        <v>69</v>
      </c>
      <c r="I3120" t="str">
        <f>IF(LEFT(tbStoricoOrdini[[#This Row],[ARTICOLO]],3) = "COG","COG",LEFT(tbStoricoOrdini[[#This Row],[ARTICOLO]],FIND(" ",tbStoricoOrdini[[#This Row],[ARTICOLO]])-1))</f>
        <v>BAG</v>
      </c>
      <c r="J3120" t="str">
        <f>MID(tbStoricoOrdini[[#This Row],[ARTICOLO]],FIND(" ",tbStoricoOrdini[[#This Row],[ARTICOLO]])+1,4)</f>
        <v>1121</v>
      </c>
      <c r="K3120" t="str">
        <f>IFERROR(RIGHT(tbStoricoOrdini[[#This Row],[ARTICOLO]],LEN(tbStoricoOrdini[[#This Row],[ARTICOLO]])-FIND(" ",tbStoricoOrdini[[#This Row],[ARTICOLO]],FIND(" ",tbStoricoOrdini[[#This Row],[ARTICOLO]]) +1)),"")</f>
        <v>Gold</v>
      </c>
      <c r="L3120" s="3">
        <f>VLOOKUP(tbStoricoOrdini[[#This Row],[ARTICOLO]],tbArticoli[],2,FALSE)</f>
        <v>230</v>
      </c>
      <c r="M3120" s="22">
        <f>tbStoricoOrdini[[#This Row],[IMPORTO]]/tbStoricoOrdini[[#This Row],[PREZZO]]</f>
        <v>5.8956521739130432</v>
      </c>
      <c r="N3120" t="s">
        <v>14</v>
      </c>
      <c r="O3120" s="8">
        <f>VLOOKUP(tbStoricoOrdini[[#This Row],[AGENTE]],tbAgenti[],2,FALSE)</f>
        <v>0.05</v>
      </c>
      <c r="P3120" s="2">
        <v>1356</v>
      </c>
      <c r="Q3120" s="2">
        <f>tbStoricoOrdini[[#This Row],[IMPORTO]]*tbStoricoOrdini[[#This Row],[% COMM.]]</f>
        <v>67.8</v>
      </c>
      <c r="R3120" s="2">
        <f>tbStoricoOrdini[[#This Row],[TOT. COMM.]]+tbStoricoOrdini[[#This Row],[IMPORTO]]</f>
        <v>1423.8</v>
      </c>
    </row>
    <row r="3121" spans="1:18">
      <c r="A3121" s="1">
        <v>43922</v>
      </c>
      <c r="B3121" s="7">
        <f>MONTH(tbStoricoOrdini[[#This Row],[DATA]])</f>
        <v>4</v>
      </c>
      <c r="C3121" t="s">
        <v>3216</v>
      </c>
      <c r="D3121" t="str">
        <f>RIGHT(tbStoricoOrdini[[#This Row],[ORDINE]],4)</f>
        <v>3118</v>
      </c>
      <c r="E3121" t="s">
        <v>27</v>
      </c>
      <c r="F3121" t="str">
        <f>VLOOKUP(tbStoricoOrdini[[#This Row],[CLIENTE]],tbClienti[],3,FALSE)</f>
        <v>Veneto</v>
      </c>
      <c r="G3121" t="str">
        <f>VLOOKUP(tbStoricoOrdini[[#This Row],[CLIENTE]],tbClienti[],7,FALSE)</f>
        <v>BD</v>
      </c>
      <c r="H3121" t="s">
        <v>69</v>
      </c>
      <c r="I3121" t="str">
        <f>IF(LEFT(tbStoricoOrdini[[#This Row],[ARTICOLO]],3) = "COG","COG",LEFT(tbStoricoOrdini[[#This Row],[ARTICOLO]],FIND(" ",tbStoricoOrdini[[#This Row],[ARTICOLO]])-1))</f>
        <v>BAG</v>
      </c>
      <c r="J3121" t="str">
        <f>MID(tbStoricoOrdini[[#This Row],[ARTICOLO]],FIND(" ",tbStoricoOrdini[[#This Row],[ARTICOLO]])+1,4)</f>
        <v>1121</v>
      </c>
      <c r="K3121" t="str">
        <f>IFERROR(RIGHT(tbStoricoOrdini[[#This Row],[ARTICOLO]],LEN(tbStoricoOrdini[[#This Row],[ARTICOLO]])-FIND(" ",tbStoricoOrdini[[#This Row],[ARTICOLO]],FIND(" ",tbStoricoOrdini[[#This Row],[ARTICOLO]]) +1)),"")</f>
        <v>Gold</v>
      </c>
      <c r="L3121" s="3">
        <f>VLOOKUP(tbStoricoOrdini[[#This Row],[ARTICOLO]],tbArticoli[],2,FALSE)</f>
        <v>230</v>
      </c>
      <c r="M3121" s="22">
        <f>tbStoricoOrdini[[#This Row],[IMPORTO]]/tbStoricoOrdini[[#This Row],[PREZZO]]</f>
        <v>159.67391304347825</v>
      </c>
      <c r="N3121" t="s">
        <v>9</v>
      </c>
      <c r="O3121" s="8">
        <f>VLOOKUP(tbStoricoOrdini[[#This Row],[AGENTE]],tbAgenti[],2,FALSE)</f>
        <v>0.05</v>
      </c>
      <c r="P3121" s="2">
        <v>36725</v>
      </c>
      <c r="Q3121" s="2">
        <f>tbStoricoOrdini[[#This Row],[IMPORTO]]*tbStoricoOrdini[[#This Row],[% COMM.]]</f>
        <v>1836.25</v>
      </c>
      <c r="R3121" s="2">
        <f>tbStoricoOrdini[[#This Row],[TOT. COMM.]]+tbStoricoOrdini[[#This Row],[IMPORTO]]</f>
        <v>38561.25</v>
      </c>
    </row>
    <row r="3122" spans="1:18">
      <c r="A3122" s="1">
        <v>43922</v>
      </c>
      <c r="B3122" s="7">
        <f>MONTH(tbStoricoOrdini[[#This Row],[DATA]])</f>
        <v>4</v>
      </c>
      <c r="C3122" t="s">
        <v>3217</v>
      </c>
      <c r="D3122" t="str">
        <f>RIGHT(tbStoricoOrdini[[#This Row],[ORDINE]],4)</f>
        <v>3119</v>
      </c>
      <c r="E3122" t="s">
        <v>27</v>
      </c>
      <c r="F3122" t="str">
        <f>VLOOKUP(tbStoricoOrdini[[#This Row],[CLIENTE]],tbClienti[],3,FALSE)</f>
        <v>Veneto</v>
      </c>
      <c r="G3122" t="str">
        <f>VLOOKUP(tbStoricoOrdini[[#This Row],[CLIENTE]],tbClienti[],7,FALSE)</f>
        <v>BD</v>
      </c>
      <c r="H3122" t="s">
        <v>83</v>
      </c>
      <c r="I3122" t="str">
        <f>IF(LEFT(tbStoricoOrdini[[#This Row],[ARTICOLO]],3) = "COG","COG",LEFT(tbStoricoOrdini[[#This Row],[ARTICOLO]],FIND(" ",tbStoricoOrdini[[#This Row],[ARTICOLO]])-1))</f>
        <v>COG</v>
      </c>
      <c r="J3122" t="str">
        <f>MID(tbStoricoOrdini[[#This Row],[ARTICOLO]],FIND(" ",tbStoricoOrdini[[#This Row],[ARTICOLO]])+1,4)</f>
        <v>8000</v>
      </c>
      <c r="K3122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3122" s="3">
        <f>VLOOKUP(tbStoricoOrdini[[#This Row],[ARTICOLO]],tbArticoli[],2,FALSE)</f>
        <v>670</v>
      </c>
      <c r="M3122" s="22">
        <f>tbStoricoOrdini[[#This Row],[IMPORTO]]/tbStoricoOrdini[[#This Row],[PREZZO]]</f>
        <v>2.7402985074626867</v>
      </c>
      <c r="N3122" t="s">
        <v>19</v>
      </c>
      <c r="O3122" s="8">
        <f>VLOOKUP(tbStoricoOrdini[[#This Row],[AGENTE]],tbAgenti[],2,FALSE)</f>
        <v>0.05</v>
      </c>
      <c r="P3122" s="2">
        <v>1836</v>
      </c>
      <c r="Q3122" s="2">
        <f>tbStoricoOrdini[[#This Row],[IMPORTO]]*tbStoricoOrdini[[#This Row],[% COMM.]]</f>
        <v>91.800000000000011</v>
      </c>
      <c r="R3122" s="2">
        <f>tbStoricoOrdini[[#This Row],[TOT. COMM.]]+tbStoricoOrdini[[#This Row],[IMPORTO]]</f>
        <v>1927.8</v>
      </c>
    </row>
    <row r="3123" spans="1:18">
      <c r="A3123" s="1">
        <v>43922</v>
      </c>
      <c r="B3123" s="7">
        <f>MONTH(tbStoricoOrdini[[#This Row],[DATA]])</f>
        <v>4</v>
      </c>
      <c r="C3123" t="s">
        <v>3218</v>
      </c>
      <c r="D3123" t="str">
        <f>RIGHT(tbStoricoOrdini[[#This Row],[ORDINE]],4)</f>
        <v>3120</v>
      </c>
      <c r="E3123" t="s">
        <v>27</v>
      </c>
      <c r="F3123" t="str">
        <f>VLOOKUP(tbStoricoOrdini[[#This Row],[CLIENTE]],tbClienti[],3,FALSE)</f>
        <v>Veneto</v>
      </c>
      <c r="G3123" t="str">
        <f>VLOOKUP(tbStoricoOrdini[[#This Row],[CLIENTE]],tbClienti[],7,FALSE)</f>
        <v>BD</v>
      </c>
      <c r="H3123" t="s">
        <v>83</v>
      </c>
      <c r="I3123" t="str">
        <f>IF(LEFT(tbStoricoOrdini[[#This Row],[ARTICOLO]],3) = "COG","COG",LEFT(tbStoricoOrdini[[#This Row],[ARTICOLO]],FIND(" ",tbStoricoOrdini[[#This Row],[ARTICOLO]])-1))</f>
        <v>COG</v>
      </c>
      <c r="J3123" t="str">
        <f>MID(tbStoricoOrdini[[#This Row],[ARTICOLO]],FIND(" ",tbStoricoOrdini[[#This Row],[ARTICOLO]])+1,4)</f>
        <v>8000</v>
      </c>
      <c r="K3123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3123" s="3">
        <f>VLOOKUP(tbStoricoOrdini[[#This Row],[ARTICOLO]],tbArticoli[],2,FALSE)</f>
        <v>670</v>
      </c>
      <c r="M3123" s="22">
        <f>tbStoricoOrdini[[#This Row],[IMPORTO]]/tbStoricoOrdini[[#This Row],[PREZZO]]</f>
        <v>348.18507462686568</v>
      </c>
      <c r="N3123" t="s">
        <v>9</v>
      </c>
      <c r="O3123" s="8">
        <f>VLOOKUP(tbStoricoOrdini[[#This Row],[AGENTE]],tbAgenti[],2,FALSE)</f>
        <v>0.05</v>
      </c>
      <c r="P3123" s="2">
        <v>233284</v>
      </c>
      <c r="Q3123" s="2">
        <f>tbStoricoOrdini[[#This Row],[IMPORTO]]*tbStoricoOrdini[[#This Row],[% COMM.]]</f>
        <v>11664.2</v>
      </c>
      <c r="R3123" s="2">
        <f>tbStoricoOrdini[[#This Row],[TOT. COMM.]]+tbStoricoOrdini[[#This Row],[IMPORTO]]</f>
        <v>244948.2</v>
      </c>
    </row>
    <row r="3124" spans="1:18">
      <c r="A3124" s="1">
        <v>43922</v>
      </c>
      <c r="B3124" s="7">
        <f>MONTH(tbStoricoOrdini[[#This Row],[DATA]])</f>
        <v>4</v>
      </c>
      <c r="C3124" t="s">
        <v>3219</v>
      </c>
      <c r="D3124" t="str">
        <f>RIGHT(tbStoricoOrdini[[#This Row],[ORDINE]],4)</f>
        <v>3121</v>
      </c>
      <c r="E3124" t="s">
        <v>27</v>
      </c>
      <c r="F3124" t="str">
        <f>VLOOKUP(tbStoricoOrdini[[#This Row],[CLIENTE]],tbClienti[],3,FALSE)</f>
        <v>Veneto</v>
      </c>
      <c r="G3124" t="str">
        <f>VLOOKUP(tbStoricoOrdini[[#This Row],[CLIENTE]],tbClienti[],7,FALSE)</f>
        <v>BD</v>
      </c>
      <c r="H3124" t="s">
        <v>70</v>
      </c>
      <c r="I3124" t="str">
        <f>IF(LEFT(tbStoricoOrdini[[#This Row],[ARTICOLO]],3) = "COG","COG",LEFT(tbStoricoOrdini[[#This Row],[ARTICOLO]],FIND(" ",tbStoricoOrdini[[#This Row],[ARTICOLO]])-1))</f>
        <v>EB08</v>
      </c>
      <c r="J3124" t="str">
        <f>MID(tbStoricoOrdini[[#This Row],[ARTICOLO]],FIND(" ",tbStoricoOrdini[[#This Row],[ARTICOLO]])+1,4)</f>
        <v>7500</v>
      </c>
      <c r="K3124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3124" s="3">
        <f>VLOOKUP(tbStoricoOrdini[[#This Row],[ARTICOLO]],tbArticoli[],2,FALSE)</f>
        <v>180</v>
      </c>
      <c r="M3124" s="22">
        <f>tbStoricoOrdini[[#This Row],[IMPORTO]]/tbStoricoOrdini[[#This Row],[PREZZO]]</f>
        <v>5.5555555555555558E-3</v>
      </c>
      <c r="N3124" t="s">
        <v>10</v>
      </c>
      <c r="O3124" s="8">
        <f>VLOOKUP(tbStoricoOrdini[[#This Row],[AGENTE]],tbAgenti[],2,FALSE)</f>
        <v>3.6999999999999998E-2</v>
      </c>
      <c r="P3124" s="2">
        <v>1</v>
      </c>
      <c r="Q3124" s="2">
        <f>tbStoricoOrdini[[#This Row],[IMPORTO]]*tbStoricoOrdini[[#This Row],[% COMM.]]</f>
        <v>3.6999999999999998E-2</v>
      </c>
      <c r="R3124" s="2">
        <f>tbStoricoOrdini[[#This Row],[TOT. COMM.]]+tbStoricoOrdini[[#This Row],[IMPORTO]]</f>
        <v>1.0369999999999999</v>
      </c>
    </row>
    <row r="3125" spans="1:18">
      <c r="A3125" s="1">
        <v>43922</v>
      </c>
      <c r="B3125" s="7">
        <f>MONTH(tbStoricoOrdini[[#This Row],[DATA]])</f>
        <v>4</v>
      </c>
      <c r="C3125" t="s">
        <v>3220</v>
      </c>
      <c r="D3125" t="str">
        <f>RIGHT(tbStoricoOrdini[[#This Row],[ORDINE]],4)</f>
        <v>3122</v>
      </c>
      <c r="E3125" t="s">
        <v>27</v>
      </c>
      <c r="F3125" t="str">
        <f>VLOOKUP(tbStoricoOrdini[[#This Row],[CLIENTE]],tbClienti[],3,FALSE)</f>
        <v>Veneto</v>
      </c>
      <c r="G3125" t="str">
        <f>VLOOKUP(tbStoricoOrdini[[#This Row],[CLIENTE]],tbClienti[],7,FALSE)</f>
        <v>BD</v>
      </c>
      <c r="H3125" t="s">
        <v>70</v>
      </c>
      <c r="I3125" t="str">
        <f>IF(LEFT(tbStoricoOrdini[[#This Row],[ARTICOLO]],3) = "COG","COG",LEFT(tbStoricoOrdini[[#This Row],[ARTICOLO]],FIND(" ",tbStoricoOrdini[[#This Row],[ARTICOLO]])-1))</f>
        <v>EB08</v>
      </c>
      <c r="J3125" t="str">
        <f>MID(tbStoricoOrdini[[#This Row],[ARTICOLO]],FIND(" ",tbStoricoOrdini[[#This Row],[ARTICOLO]])+1,4)</f>
        <v>7500</v>
      </c>
      <c r="K3125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3125" s="3">
        <f>VLOOKUP(tbStoricoOrdini[[#This Row],[ARTICOLO]],tbArticoli[],2,FALSE)</f>
        <v>180</v>
      </c>
      <c r="M3125" s="22">
        <f>tbStoricoOrdini[[#This Row],[IMPORTO]]/tbStoricoOrdini[[#This Row],[PREZZO]]</f>
        <v>0.82777777777777772</v>
      </c>
      <c r="N3125" t="s">
        <v>7</v>
      </c>
      <c r="O3125" s="8">
        <f>VLOOKUP(tbStoricoOrdini[[#This Row],[AGENTE]],tbAgenti[],2,FALSE)</f>
        <v>0.03</v>
      </c>
      <c r="P3125" s="2">
        <v>149</v>
      </c>
      <c r="Q3125" s="2">
        <f>tbStoricoOrdini[[#This Row],[IMPORTO]]*tbStoricoOrdini[[#This Row],[% COMM.]]</f>
        <v>4.47</v>
      </c>
      <c r="R3125" s="2">
        <f>tbStoricoOrdini[[#This Row],[TOT. COMM.]]+tbStoricoOrdini[[#This Row],[IMPORTO]]</f>
        <v>153.47</v>
      </c>
    </row>
    <row r="3126" spans="1:18">
      <c r="A3126" s="1">
        <v>43922</v>
      </c>
      <c r="B3126" s="7">
        <f>MONTH(tbStoricoOrdini[[#This Row],[DATA]])</f>
        <v>4</v>
      </c>
      <c r="C3126" t="s">
        <v>3221</v>
      </c>
      <c r="D3126" t="str">
        <f>RIGHT(tbStoricoOrdini[[#This Row],[ORDINE]],4)</f>
        <v>3123</v>
      </c>
      <c r="E3126" t="s">
        <v>27</v>
      </c>
      <c r="F3126" t="str">
        <f>VLOOKUP(tbStoricoOrdini[[#This Row],[CLIENTE]],tbClienti[],3,FALSE)</f>
        <v>Veneto</v>
      </c>
      <c r="G3126" t="str">
        <f>VLOOKUP(tbStoricoOrdini[[#This Row],[CLIENTE]],tbClienti[],7,FALSE)</f>
        <v>BD</v>
      </c>
      <c r="H3126" t="s">
        <v>70</v>
      </c>
      <c r="I3126" t="str">
        <f>IF(LEFT(tbStoricoOrdini[[#This Row],[ARTICOLO]],3) = "COG","COG",LEFT(tbStoricoOrdini[[#This Row],[ARTICOLO]],FIND(" ",tbStoricoOrdini[[#This Row],[ARTICOLO]])-1))</f>
        <v>EB08</v>
      </c>
      <c r="J3126" t="str">
        <f>MID(tbStoricoOrdini[[#This Row],[ARTICOLO]],FIND(" ",tbStoricoOrdini[[#This Row],[ARTICOLO]])+1,4)</f>
        <v>7500</v>
      </c>
      <c r="K3126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3126" s="3">
        <f>VLOOKUP(tbStoricoOrdini[[#This Row],[ARTICOLO]],tbArticoli[],2,FALSE)</f>
        <v>180</v>
      </c>
      <c r="M3126" s="22">
        <f>tbStoricoOrdini[[#This Row],[IMPORTO]]/tbStoricoOrdini[[#This Row],[PREZZO]]</f>
        <v>7.0944444444444441</v>
      </c>
      <c r="N3126" t="s">
        <v>20</v>
      </c>
      <c r="O3126" s="8">
        <f>VLOOKUP(tbStoricoOrdini[[#This Row],[AGENTE]],tbAgenti[],2,FALSE)</f>
        <v>0.05</v>
      </c>
      <c r="P3126" s="2">
        <v>1277</v>
      </c>
      <c r="Q3126" s="2">
        <f>tbStoricoOrdini[[#This Row],[IMPORTO]]*tbStoricoOrdini[[#This Row],[% COMM.]]</f>
        <v>63.85</v>
      </c>
      <c r="R3126" s="2">
        <f>tbStoricoOrdini[[#This Row],[TOT. COMM.]]+tbStoricoOrdini[[#This Row],[IMPORTO]]</f>
        <v>1340.85</v>
      </c>
    </row>
    <row r="3127" spans="1:18">
      <c r="A3127" s="1">
        <v>43922</v>
      </c>
      <c r="B3127" s="7">
        <f>MONTH(tbStoricoOrdini[[#This Row],[DATA]])</f>
        <v>4</v>
      </c>
      <c r="C3127" t="s">
        <v>3222</v>
      </c>
      <c r="D3127" t="str">
        <f>RIGHT(tbStoricoOrdini[[#This Row],[ORDINE]],4)</f>
        <v>3124</v>
      </c>
      <c r="E3127" t="s">
        <v>27</v>
      </c>
      <c r="F3127" t="str">
        <f>VLOOKUP(tbStoricoOrdini[[#This Row],[CLIENTE]],tbClienti[],3,FALSE)</f>
        <v>Veneto</v>
      </c>
      <c r="G3127" t="str">
        <f>VLOOKUP(tbStoricoOrdini[[#This Row],[CLIENTE]],tbClienti[],7,FALSE)</f>
        <v>BD</v>
      </c>
      <c r="H3127" t="s">
        <v>70</v>
      </c>
      <c r="I3127" t="str">
        <f>IF(LEFT(tbStoricoOrdini[[#This Row],[ARTICOLO]],3) = "COG","COG",LEFT(tbStoricoOrdini[[#This Row],[ARTICOLO]],FIND(" ",tbStoricoOrdini[[#This Row],[ARTICOLO]])-1))</f>
        <v>EB08</v>
      </c>
      <c r="J3127" t="str">
        <f>MID(tbStoricoOrdini[[#This Row],[ARTICOLO]],FIND(" ",tbStoricoOrdini[[#This Row],[ARTICOLO]])+1,4)</f>
        <v>7500</v>
      </c>
      <c r="K3127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3127" s="3">
        <f>VLOOKUP(tbStoricoOrdini[[#This Row],[ARTICOLO]],tbArticoli[],2,FALSE)</f>
        <v>180</v>
      </c>
      <c r="M3127" s="22">
        <f>tbStoricoOrdini[[#This Row],[IMPORTO]]/tbStoricoOrdini[[#This Row],[PREZZO]]</f>
        <v>2.1055555555555556</v>
      </c>
      <c r="N3127" t="s">
        <v>9</v>
      </c>
      <c r="O3127" s="8">
        <f>VLOOKUP(tbStoricoOrdini[[#This Row],[AGENTE]],tbAgenti[],2,FALSE)</f>
        <v>0.05</v>
      </c>
      <c r="P3127" s="2">
        <v>379</v>
      </c>
      <c r="Q3127" s="2">
        <f>tbStoricoOrdini[[#This Row],[IMPORTO]]*tbStoricoOrdini[[#This Row],[% COMM.]]</f>
        <v>18.95</v>
      </c>
      <c r="R3127" s="2">
        <f>tbStoricoOrdini[[#This Row],[TOT. COMM.]]+tbStoricoOrdini[[#This Row],[IMPORTO]]</f>
        <v>397.95</v>
      </c>
    </row>
    <row r="3128" spans="1:18">
      <c r="A3128" s="1">
        <v>43922</v>
      </c>
      <c r="B3128" s="7">
        <f>MONTH(tbStoricoOrdini[[#This Row],[DATA]])</f>
        <v>4</v>
      </c>
      <c r="C3128" t="s">
        <v>3223</v>
      </c>
      <c r="D3128" t="str">
        <f>RIGHT(tbStoricoOrdini[[#This Row],[ORDINE]],4)</f>
        <v>3125</v>
      </c>
      <c r="E3128" t="s">
        <v>27</v>
      </c>
      <c r="F3128" t="str">
        <f>VLOOKUP(tbStoricoOrdini[[#This Row],[CLIENTE]],tbClienti[],3,FALSE)</f>
        <v>Veneto</v>
      </c>
      <c r="G3128" t="str">
        <f>VLOOKUP(tbStoricoOrdini[[#This Row],[CLIENTE]],tbClienti[],7,FALSE)</f>
        <v>BD</v>
      </c>
      <c r="H3128" t="s">
        <v>75</v>
      </c>
      <c r="I3128" t="str">
        <f>IF(LEFT(tbStoricoOrdini[[#This Row],[ARTICOLO]],3) = "COG","COG",LEFT(tbStoricoOrdini[[#This Row],[ARTICOLO]],FIND(" ",tbStoricoOrdini[[#This Row],[ARTICOLO]])-1))</f>
        <v>AVRC</v>
      </c>
      <c r="J3128" t="str">
        <f>MID(tbStoricoOrdini[[#This Row],[ARTICOLO]],FIND(" ",tbStoricoOrdini[[#This Row],[ARTICOLO]])+1,4)</f>
        <v>1000</v>
      </c>
      <c r="K3128" t="str">
        <f>IFERROR(RIGHT(tbStoricoOrdini[[#This Row],[ARTICOLO]],LEN(tbStoricoOrdini[[#This Row],[ARTICOLO]])-FIND(" ",tbStoricoOrdini[[#This Row],[ARTICOLO]],FIND(" ",tbStoricoOrdini[[#This Row],[ARTICOLO]]) +1)),"")</f>
        <v>Silver</v>
      </c>
      <c r="L3128" s="3">
        <f>VLOOKUP(tbStoricoOrdini[[#This Row],[ARTICOLO]],tbArticoli[],2,FALSE)</f>
        <v>390</v>
      </c>
      <c r="M3128" s="22">
        <f>tbStoricoOrdini[[#This Row],[IMPORTO]]/tbStoricoOrdini[[#This Row],[PREZZO]]</f>
        <v>5.7076923076923078</v>
      </c>
      <c r="N3128" t="s">
        <v>9</v>
      </c>
      <c r="O3128" s="8">
        <f>VLOOKUP(tbStoricoOrdini[[#This Row],[AGENTE]],tbAgenti[],2,FALSE)</f>
        <v>0.05</v>
      </c>
      <c r="P3128" s="2">
        <v>2226</v>
      </c>
      <c r="Q3128" s="2">
        <f>tbStoricoOrdini[[#This Row],[IMPORTO]]*tbStoricoOrdini[[#This Row],[% COMM.]]</f>
        <v>111.30000000000001</v>
      </c>
      <c r="R3128" s="2">
        <f>tbStoricoOrdini[[#This Row],[TOT. COMM.]]+tbStoricoOrdini[[#This Row],[IMPORTO]]</f>
        <v>2337.3000000000002</v>
      </c>
    </row>
    <row r="3129" spans="1:18">
      <c r="A3129" s="1">
        <v>43922</v>
      </c>
      <c r="B3129" s="7">
        <f>MONTH(tbStoricoOrdini[[#This Row],[DATA]])</f>
        <v>4</v>
      </c>
      <c r="C3129" t="s">
        <v>3224</v>
      </c>
      <c r="D3129" t="str">
        <f>RIGHT(tbStoricoOrdini[[#This Row],[ORDINE]],4)</f>
        <v>3126</v>
      </c>
      <c r="E3129" t="s">
        <v>27</v>
      </c>
      <c r="F3129" t="str">
        <f>VLOOKUP(tbStoricoOrdini[[#This Row],[CLIENTE]],tbClienti[],3,FALSE)</f>
        <v>Veneto</v>
      </c>
      <c r="G3129" t="str">
        <f>VLOOKUP(tbStoricoOrdini[[#This Row],[CLIENTE]],tbClienti[],7,FALSE)</f>
        <v>BD</v>
      </c>
      <c r="H3129" t="s">
        <v>71</v>
      </c>
      <c r="I3129" t="str">
        <f>IF(LEFT(tbStoricoOrdini[[#This Row],[ARTICOLO]],3) = "COG","COG",LEFT(tbStoricoOrdini[[#This Row],[ARTICOLO]],FIND(" ",tbStoricoOrdini[[#This Row],[ARTICOLO]])-1))</f>
        <v>EB07</v>
      </c>
      <c r="J3129" t="str">
        <f>MID(tbStoricoOrdini[[#This Row],[ARTICOLO]],FIND(" ",tbStoricoOrdini[[#This Row],[ARTICOLO]])+1,4)</f>
        <v>5000</v>
      </c>
      <c r="K3129" t="str">
        <f>IFERROR(RIGHT(tbStoricoOrdini[[#This Row],[ARTICOLO]],LEN(tbStoricoOrdini[[#This Row],[ARTICOLO]])-FIND(" ",tbStoricoOrdini[[#This Row],[ARTICOLO]],FIND(" ",tbStoricoOrdini[[#This Row],[ARTICOLO]]) +1)),"")</f>
        <v/>
      </c>
      <c r="L3129" s="3">
        <f>VLOOKUP(tbStoricoOrdini[[#This Row],[ARTICOLO]],tbArticoli[],2,FALSE)</f>
        <v>140</v>
      </c>
      <c r="M3129" s="22">
        <f>tbStoricoOrdini[[#This Row],[IMPORTO]]/tbStoricoOrdini[[#This Row],[PREZZO]]</f>
        <v>1.1000000000000001</v>
      </c>
      <c r="N3129" t="s">
        <v>10</v>
      </c>
      <c r="O3129" s="8">
        <f>VLOOKUP(tbStoricoOrdini[[#This Row],[AGENTE]],tbAgenti[],2,FALSE)</f>
        <v>3.6999999999999998E-2</v>
      </c>
      <c r="P3129" s="2">
        <v>154</v>
      </c>
      <c r="Q3129" s="2">
        <f>tbStoricoOrdini[[#This Row],[IMPORTO]]*tbStoricoOrdini[[#This Row],[% COMM.]]</f>
        <v>5.6979999999999995</v>
      </c>
      <c r="R3129" s="2">
        <f>tbStoricoOrdini[[#This Row],[TOT. COMM.]]+tbStoricoOrdini[[#This Row],[IMPORTO]]</f>
        <v>159.69800000000001</v>
      </c>
    </row>
    <row r="3130" spans="1:18">
      <c r="A3130" s="1">
        <v>43922</v>
      </c>
      <c r="B3130" s="7">
        <f>MONTH(tbStoricoOrdini[[#This Row],[DATA]])</f>
        <v>4</v>
      </c>
      <c r="C3130" t="s">
        <v>3225</v>
      </c>
      <c r="D3130" t="str">
        <f>RIGHT(tbStoricoOrdini[[#This Row],[ORDINE]],4)</f>
        <v>3127</v>
      </c>
      <c r="E3130" t="s">
        <v>27</v>
      </c>
      <c r="F3130" t="str">
        <f>VLOOKUP(tbStoricoOrdini[[#This Row],[CLIENTE]],tbClienti[],3,FALSE)</f>
        <v>Veneto</v>
      </c>
      <c r="G3130" t="str">
        <f>VLOOKUP(tbStoricoOrdini[[#This Row],[CLIENTE]],tbClienti[],7,FALSE)</f>
        <v>BD</v>
      </c>
      <c r="H3130" t="s">
        <v>71</v>
      </c>
      <c r="I3130" t="str">
        <f>IF(LEFT(tbStoricoOrdini[[#This Row],[ARTICOLO]],3) = "COG","COG",LEFT(tbStoricoOrdini[[#This Row],[ARTICOLO]],FIND(" ",tbStoricoOrdini[[#This Row],[ARTICOLO]])-1))</f>
        <v>EB07</v>
      </c>
      <c r="J3130" t="str">
        <f>MID(tbStoricoOrdini[[#This Row],[ARTICOLO]],FIND(" ",tbStoricoOrdini[[#This Row],[ARTICOLO]])+1,4)</f>
        <v>5000</v>
      </c>
      <c r="K3130" t="str">
        <f>IFERROR(RIGHT(tbStoricoOrdini[[#This Row],[ARTICOLO]],LEN(tbStoricoOrdini[[#This Row],[ARTICOLO]])-FIND(" ",tbStoricoOrdini[[#This Row],[ARTICOLO]],FIND(" ",tbStoricoOrdini[[#This Row],[ARTICOLO]]) +1)),"")</f>
        <v/>
      </c>
      <c r="L3130" s="3">
        <f>VLOOKUP(tbStoricoOrdini[[#This Row],[ARTICOLO]],tbArticoli[],2,FALSE)</f>
        <v>140</v>
      </c>
      <c r="M3130" s="22">
        <f>tbStoricoOrdini[[#This Row],[IMPORTO]]/tbStoricoOrdini[[#This Row],[PREZZO]]</f>
        <v>4.9000000000000004</v>
      </c>
      <c r="N3130" t="s">
        <v>19</v>
      </c>
      <c r="O3130" s="8">
        <f>VLOOKUP(tbStoricoOrdini[[#This Row],[AGENTE]],tbAgenti[],2,FALSE)</f>
        <v>0.05</v>
      </c>
      <c r="P3130" s="2">
        <v>686</v>
      </c>
      <c r="Q3130" s="2">
        <f>tbStoricoOrdini[[#This Row],[IMPORTO]]*tbStoricoOrdini[[#This Row],[% COMM.]]</f>
        <v>34.300000000000004</v>
      </c>
      <c r="R3130" s="2">
        <f>tbStoricoOrdini[[#This Row],[TOT. COMM.]]+tbStoricoOrdini[[#This Row],[IMPORTO]]</f>
        <v>720.3</v>
      </c>
    </row>
    <row r="3131" spans="1:18">
      <c r="A3131" s="1">
        <v>43922</v>
      </c>
      <c r="B3131" s="7">
        <f>MONTH(tbStoricoOrdini[[#This Row],[DATA]])</f>
        <v>4</v>
      </c>
      <c r="C3131" t="s">
        <v>3226</v>
      </c>
      <c r="D3131" t="str">
        <f>RIGHT(tbStoricoOrdini[[#This Row],[ORDINE]],4)</f>
        <v>3128</v>
      </c>
      <c r="E3131" t="s">
        <v>27</v>
      </c>
      <c r="F3131" t="str">
        <f>VLOOKUP(tbStoricoOrdini[[#This Row],[CLIENTE]],tbClienti[],3,FALSE)</f>
        <v>Veneto</v>
      </c>
      <c r="G3131" t="str">
        <f>VLOOKUP(tbStoricoOrdini[[#This Row],[CLIENTE]],tbClienti[],7,FALSE)</f>
        <v>BD</v>
      </c>
      <c r="H3131" t="s">
        <v>71</v>
      </c>
      <c r="I3131" t="str">
        <f>IF(LEFT(tbStoricoOrdini[[#This Row],[ARTICOLO]],3) = "COG","COG",LEFT(tbStoricoOrdini[[#This Row],[ARTICOLO]],FIND(" ",tbStoricoOrdini[[#This Row],[ARTICOLO]])-1))</f>
        <v>EB07</v>
      </c>
      <c r="J3131" t="str">
        <f>MID(tbStoricoOrdini[[#This Row],[ARTICOLO]],FIND(" ",tbStoricoOrdini[[#This Row],[ARTICOLO]])+1,4)</f>
        <v>5000</v>
      </c>
      <c r="K3131" t="str">
        <f>IFERROR(RIGHT(tbStoricoOrdini[[#This Row],[ARTICOLO]],LEN(tbStoricoOrdini[[#This Row],[ARTICOLO]])-FIND(" ",tbStoricoOrdini[[#This Row],[ARTICOLO]],FIND(" ",tbStoricoOrdini[[#This Row],[ARTICOLO]]) +1)),"")</f>
        <v/>
      </c>
      <c r="L3131" s="3">
        <f>VLOOKUP(tbStoricoOrdini[[#This Row],[ARTICOLO]],tbArticoli[],2,FALSE)</f>
        <v>140</v>
      </c>
      <c r="M3131" s="22">
        <f>tbStoricoOrdini[[#This Row],[IMPORTO]]/tbStoricoOrdini[[#This Row],[PREZZO]]</f>
        <v>40.342857142857142</v>
      </c>
      <c r="N3131" t="s">
        <v>14</v>
      </c>
      <c r="O3131" s="8">
        <f>VLOOKUP(tbStoricoOrdini[[#This Row],[AGENTE]],tbAgenti[],2,FALSE)</f>
        <v>0.05</v>
      </c>
      <c r="P3131" s="2">
        <v>5648</v>
      </c>
      <c r="Q3131" s="2">
        <f>tbStoricoOrdini[[#This Row],[IMPORTO]]*tbStoricoOrdini[[#This Row],[% COMM.]]</f>
        <v>282.40000000000003</v>
      </c>
      <c r="R3131" s="2">
        <f>tbStoricoOrdini[[#This Row],[TOT. COMM.]]+tbStoricoOrdini[[#This Row],[IMPORTO]]</f>
        <v>5930.4</v>
      </c>
    </row>
    <row r="3132" spans="1:18">
      <c r="A3132" s="1">
        <v>43922</v>
      </c>
      <c r="B3132" s="7">
        <f>MONTH(tbStoricoOrdini[[#This Row],[DATA]])</f>
        <v>4</v>
      </c>
      <c r="C3132" t="s">
        <v>3227</v>
      </c>
      <c r="D3132" t="str">
        <f>RIGHT(tbStoricoOrdini[[#This Row],[ORDINE]],4)</f>
        <v>3129</v>
      </c>
      <c r="E3132" t="s">
        <v>27</v>
      </c>
      <c r="F3132" t="str">
        <f>VLOOKUP(tbStoricoOrdini[[#This Row],[CLIENTE]],tbClienti[],3,FALSE)</f>
        <v>Veneto</v>
      </c>
      <c r="G3132" t="str">
        <f>VLOOKUP(tbStoricoOrdini[[#This Row],[CLIENTE]],tbClienti[],7,FALSE)</f>
        <v>BD</v>
      </c>
      <c r="H3132" t="s">
        <v>71</v>
      </c>
      <c r="I3132" t="str">
        <f>IF(LEFT(tbStoricoOrdini[[#This Row],[ARTICOLO]],3) = "COG","COG",LEFT(tbStoricoOrdini[[#This Row],[ARTICOLO]],FIND(" ",tbStoricoOrdini[[#This Row],[ARTICOLO]])-1))</f>
        <v>EB07</v>
      </c>
      <c r="J3132" t="str">
        <f>MID(tbStoricoOrdini[[#This Row],[ARTICOLO]],FIND(" ",tbStoricoOrdini[[#This Row],[ARTICOLO]])+1,4)</f>
        <v>5000</v>
      </c>
      <c r="K3132" t="str">
        <f>IFERROR(RIGHT(tbStoricoOrdini[[#This Row],[ARTICOLO]],LEN(tbStoricoOrdini[[#This Row],[ARTICOLO]])-FIND(" ",tbStoricoOrdini[[#This Row],[ARTICOLO]],FIND(" ",tbStoricoOrdini[[#This Row],[ARTICOLO]]) +1)),"")</f>
        <v/>
      </c>
      <c r="L3132" s="3">
        <f>VLOOKUP(tbStoricoOrdini[[#This Row],[ARTICOLO]],tbArticoli[],2,FALSE)</f>
        <v>140</v>
      </c>
      <c r="M3132" s="22">
        <f>tbStoricoOrdini[[#This Row],[IMPORTO]]/tbStoricoOrdini[[#This Row],[PREZZO]]</f>
        <v>6.0857142857142854</v>
      </c>
      <c r="N3132" t="s">
        <v>7</v>
      </c>
      <c r="O3132" s="8">
        <f>VLOOKUP(tbStoricoOrdini[[#This Row],[AGENTE]],tbAgenti[],2,FALSE)</f>
        <v>0.03</v>
      </c>
      <c r="P3132" s="2">
        <v>852</v>
      </c>
      <c r="Q3132" s="2">
        <f>tbStoricoOrdini[[#This Row],[IMPORTO]]*tbStoricoOrdini[[#This Row],[% COMM.]]</f>
        <v>25.56</v>
      </c>
      <c r="R3132" s="2">
        <f>tbStoricoOrdini[[#This Row],[TOT. COMM.]]+tbStoricoOrdini[[#This Row],[IMPORTO]]</f>
        <v>877.56</v>
      </c>
    </row>
    <row r="3133" spans="1:18">
      <c r="A3133" s="1">
        <v>43922</v>
      </c>
      <c r="B3133" s="7">
        <f>MONTH(tbStoricoOrdini[[#This Row],[DATA]])</f>
        <v>4</v>
      </c>
      <c r="C3133" t="s">
        <v>3228</v>
      </c>
      <c r="D3133" t="str">
        <f>RIGHT(tbStoricoOrdini[[#This Row],[ORDINE]],4)</f>
        <v>3130</v>
      </c>
      <c r="E3133" t="s">
        <v>27</v>
      </c>
      <c r="F3133" t="str">
        <f>VLOOKUP(tbStoricoOrdini[[#This Row],[CLIENTE]],tbClienti[],3,FALSE)</f>
        <v>Veneto</v>
      </c>
      <c r="G3133" t="str">
        <f>VLOOKUP(tbStoricoOrdini[[#This Row],[CLIENTE]],tbClienti[],7,FALSE)</f>
        <v>BD</v>
      </c>
      <c r="H3133" t="s">
        <v>71</v>
      </c>
      <c r="I3133" t="str">
        <f>IF(LEFT(tbStoricoOrdini[[#This Row],[ARTICOLO]],3) = "COG","COG",LEFT(tbStoricoOrdini[[#This Row],[ARTICOLO]],FIND(" ",tbStoricoOrdini[[#This Row],[ARTICOLO]])-1))</f>
        <v>EB07</v>
      </c>
      <c r="J3133" t="str">
        <f>MID(tbStoricoOrdini[[#This Row],[ARTICOLO]],FIND(" ",tbStoricoOrdini[[#This Row],[ARTICOLO]])+1,4)</f>
        <v>5000</v>
      </c>
      <c r="K3133" t="str">
        <f>IFERROR(RIGHT(tbStoricoOrdini[[#This Row],[ARTICOLO]],LEN(tbStoricoOrdini[[#This Row],[ARTICOLO]])-FIND(" ",tbStoricoOrdini[[#This Row],[ARTICOLO]],FIND(" ",tbStoricoOrdini[[#This Row],[ARTICOLO]]) +1)),"")</f>
        <v/>
      </c>
      <c r="L3133" s="3">
        <f>VLOOKUP(tbStoricoOrdini[[#This Row],[ARTICOLO]],tbArticoli[],2,FALSE)</f>
        <v>140</v>
      </c>
      <c r="M3133" s="22">
        <f>tbStoricoOrdini[[#This Row],[IMPORTO]]/tbStoricoOrdini[[#This Row],[PREZZO]]</f>
        <v>42.207142857142856</v>
      </c>
      <c r="N3133" t="s">
        <v>20</v>
      </c>
      <c r="O3133" s="8">
        <f>VLOOKUP(tbStoricoOrdini[[#This Row],[AGENTE]],tbAgenti[],2,FALSE)</f>
        <v>0.05</v>
      </c>
      <c r="P3133" s="2">
        <v>5909</v>
      </c>
      <c r="Q3133" s="2">
        <f>tbStoricoOrdini[[#This Row],[IMPORTO]]*tbStoricoOrdini[[#This Row],[% COMM.]]</f>
        <v>295.45</v>
      </c>
      <c r="R3133" s="2">
        <f>tbStoricoOrdini[[#This Row],[TOT. COMM.]]+tbStoricoOrdini[[#This Row],[IMPORTO]]</f>
        <v>6204.45</v>
      </c>
    </row>
    <row r="3134" spans="1:18">
      <c r="A3134" s="1">
        <v>43922</v>
      </c>
      <c r="B3134" s="7">
        <f>MONTH(tbStoricoOrdini[[#This Row],[DATA]])</f>
        <v>4</v>
      </c>
      <c r="C3134" t="s">
        <v>3229</v>
      </c>
      <c r="D3134" t="str">
        <f>RIGHT(tbStoricoOrdini[[#This Row],[ORDINE]],4)</f>
        <v>3131</v>
      </c>
      <c r="E3134" t="s">
        <v>27</v>
      </c>
      <c r="F3134" t="str">
        <f>VLOOKUP(tbStoricoOrdini[[#This Row],[CLIENTE]],tbClienti[],3,FALSE)</f>
        <v>Veneto</v>
      </c>
      <c r="G3134" t="str">
        <f>VLOOKUP(tbStoricoOrdini[[#This Row],[CLIENTE]],tbClienti[],7,FALSE)</f>
        <v>BD</v>
      </c>
      <c r="H3134" t="s">
        <v>71</v>
      </c>
      <c r="I3134" t="str">
        <f>IF(LEFT(tbStoricoOrdini[[#This Row],[ARTICOLO]],3) = "COG","COG",LEFT(tbStoricoOrdini[[#This Row],[ARTICOLO]],FIND(" ",tbStoricoOrdini[[#This Row],[ARTICOLO]])-1))</f>
        <v>EB07</v>
      </c>
      <c r="J3134" t="str">
        <f>MID(tbStoricoOrdini[[#This Row],[ARTICOLO]],FIND(" ",tbStoricoOrdini[[#This Row],[ARTICOLO]])+1,4)</f>
        <v>5000</v>
      </c>
      <c r="K3134" t="str">
        <f>IFERROR(RIGHT(tbStoricoOrdini[[#This Row],[ARTICOLO]],LEN(tbStoricoOrdini[[#This Row],[ARTICOLO]])-FIND(" ",tbStoricoOrdini[[#This Row],[ARTICOLO]],FIND(" ",tbStoricoOrdini[[#This Row],[ARTICOLO]]) +1)),"")</f>
        <v/>
      </c>
      <c r="L3134" s="3">
        <f>VLOOKUP(tbStoricoOrdini[[#This Row],[ARTICOLO]],tbArticoli[],2,FALSE)</f>
        <v>140</v>
      </c>
      <c r="M3134" s="22">
        <f>tbStoricoOrdini[[#This Row],[IMPORTO]]/tbStoricoOrdini[[#This Row],[PREZZO]]</f>
        <v>7.1428571428571426E-3</v>
      </c>
      <c r="N3134" t="s">
        <v>6</v>
      </c>
      <c r="O3134" s="8">
        <f>VLOOKUP(tbStoricoOrdini[[#This Row],[AGENTE]],tbAgenti[],2,FALSE)</f>
        <v>7.4999999999999997E-2</v>
      </c>
      <c r="P3134" s="2">
        <v>1</v>
      </c>
      <c r="Q3134" s="2">
        <f>tbStoricoOrdini[[#This Row],[IMPORTO]]*tbStoricoOrdini[[#This Row],[% COMM.]]</f>
        <v>7.4999999999999997E-2</v>
      </c>
      <c r="R3134" s="2">
        <f>tbStoricoOrdini[[#This Row],[TOT. COMM.]]+tbStoricoOrdini[[#This Row],[IMPORTO]]</f>
        <v>1.075</v>
      </c>
    </row>
    <row r="3135" spans="1:18">
      <c r="A3135" s="1">
        <v>43922</v>
      </c>
      <c r="B3135" s="7">
        <f>MONTH(tbStoricoOrdini[[#This Row],[DATA]])</f>
        <v>4</v>
      </c>
      <c r="C3135" t="s">
        <v>3230</v>
      </c>
      <c r="D3135" t="str">
        <f>RIGHT(tbStoricoOrdini[[#This Row],[ORDINE]],4)</f>
        <v>3132</v>
      </c>
      <c r="E3135" t="s">
        <v>27</v>
      </c>
      <c r="F3135" t="str">
        <f>VLOOKUP(tbStoricoOrdini[[#This Row],[CLIENTE]],tbClienti[],3,FALSE)</f>
        <v>Veneto</v>
      </c>
      <c r="G3135" t="str">
        <f>VLOOKUP(tbStoricoOrdini[[#This Row],[CLIENTE]],tbClienti[],7,FALSE)</f>
        <v>BD</v>
      </c>
      <c r="H3135" t="s">
        <v>71</v>
      </c>
      <c r="I3135" t="str">
        <f>IF(LEFT(tbStoricoOrdini[[#This Row],[ARTICOLO]],3) = "COG","COG",LEFT(tbStoricoOrdini[[#This Row],[ARTICOLO]],FIND(" ",tbStoricoOrdini[[#This Row],[ARTICOLO]])-1))</f>
        <v>EB07</v>
      </c>
      <c r="J3135" t="str">
        <f>MID(tbStoricoOrdini[[#This Row],[ARTICOLO]],FIND(" ",tbStoricoOrdini[[#This Row],[ARTICOLO]])+1,4)</f>
        <v>5000</v>
      </c>
      <c r="K3135" t="str">
        <f>IFERROR(RIGHT(tbStoricoOrdini[[#This Row],[ARTICOLO]],LEN(tbStoricoOrdini[[#This Row],[ARTICOLO]])-FIND(" ",tbStoricoOrdini[[#This Row],[ARTICOLO]],FIND(" ",tbStoricoOrdini[[#This Row],[ARTICOLO]]) +1)),"")</f>
        <v/>
      </c>
      <c r="L3135" s="3">
        <f>VLOOKUP(tbStoricoOrdini[[#This Row],[ARTICOLO]],tbArticoli[],2,FALSE)</f>
        <v>140</v>
      </c>
      <c r="M3135" s="22">
        <f>tbStoricoOrdini[[#This Row],[IMPORTO]]/tbStoricoOrdini[[#This Row],[PREZZO]]</f>
        <v>66.742857142857147</v>
      </c>
      <c r="N3135" t="s">
        <v>9</v>
      </c>
      <c r="O3135" s="8">
        <f>VLOOKUP(tbStoricoOrdini[[#This Row],[AGENTE]],tbAgenti[],2,FALSE)</f>
        <v>0.05</v>
      </c>
      <c r="P3135" s="2">
        <v>9344</v>
      </c>
      <c r="Q3135" s="2">
        <f>tbStoricoOrdini[[#This Row],[IMPORTO]]*tbStoricoOrdini[[#This Row],[% COMM.]]</f>
        <v>467.20000000000005</v>
      </c>
      <c r="R3135" s="2">
        <f>tbStoricoOrdini[[#This Row],[TOT. COMM.]]+tbStoricoOrdini[[#This Row],[IMPORTO]]</f>
        <v>9811.2000000000007</v>
      </c>
    </row>
    <row r="3136" spans="1:18">
      <c r="A3136" s="1">
        <v>43922</v>
      </c>
      <c r="B3136" s="7">
        <f>MONTH(tbStoricoOrdini[[#This Row],[DATA]])</f>
        <v>4</v>
      </c>
      <c r="C3136" t="s">
        <v>3231</v>
      </c>
      <c r="D3136" t="str">
        <f>RIGHT(tbStoricoOrdini[[#This Row],[ORDINE]],4)</f>
        <v>3133</v>
      </c>
      <c r="E3136" t="s">
        <v>27</v>
      </c>
      <c r="F3136" t="str">
        <f>VLOOKUP(tbStoricoOrdini[[#This Row],[CLIENTE]],tbClienti[],3,FALSE)</f>
        <v>Veneto</v>
      </c>
      <c r="G3136" t="str">
        <f>VLOOKUP(tbStoricoOrdini[[#This Row],[CLIENTE]],tbClienti[],7,FALSE)</f>
        <v>BD</v>
      </c>
      <c r="H3136" t="s">
        <v>76</v>
      </c>
      <c r="I3136" t="str">
        <f>IF(LEFT(tbStoricoOrdini[[#This Row],[ARTICOLO]],3) = "COG","COG",LEFT(tbStoricoOrdini[[#This Row],[ARTICOLO]],FIND(" ",tbStoricoOrdini[[#This Row],[ARTICOLO]])-1))</f>
        <v>COG</v>
      </c>
      <c r="J3136" t="str">
        <f>MID(tbStoricoOrdini[[#This Row],[ARTICOLO]],FIND(" ",tbStoricoOrdini[[#This Row],[ARTICOLO]])+1,4)</f>
        <v>1000</v>
      </c>
      <c r="K3136" t="str">
        <f>IFERROR(RIGHT(tbStoricoOrdini[[#This Row],[ARTICOLO]],LEN(tbStoricoOrdini[[#This Row],[ARTICOLO]])-FIND(" ",tbStoricoOrdini[[#This Row],[ARTICOLO]],FIND(" ",tbStoricoOrdini[[#This Row],[ARTICOLO]]) +1)),"")</f>
        <v/>
      </c>
      <c r="L3136" s="3">
        <f>VLOOKUP(tbStoricoOrdini[[#This Row],[ARTICOLO]],tbArticoli[],2,FALSE)</f>
        <v>150</v>
      </c>
      <c r="M3136" s="22">
        <f>tbStoricoOrdini[[#This Row],[IMPORTO]]/tbStoricoOrdini[[#This Row],[PREZZO]]</f>
        <v>3.88</v>
      </c>
      <c r="N3136" t="s">
        <v>14</v>
      </c>
      <c r="O3136" s="8">
        <f>VLOOKUP(tbStoricoOrdini[[#This Row],[AGENTE]],tbAgenti[],2,FALSE)</f>
        <v>0.05</v>
      </c>
      <c r="P3136" s="2">
        <v>582</v>
      </c>
      <c r="Q3136" s="2">
        <f>tbStoricoOrdini[[#This Row],[IMPORTO]]*tbStoricoOrdini[[#This Row],[% COMM.]]</f>
        <v>29.1</v>
      </c>
      <c r="R3136" s="2">
        <f>tbStoricoOrdini[[#This Row],[TOT. COMM.]]+tbStoricoOrdini[[#This Row],[IMPORTO]]</f>
        <v>611.1</v>
      </c>
    </row>
    <row r="3137" spans="1:18">
      <c r="A3137" s="1">
        <v>43922</v>
      </c>
      <c r="B3137" s="7">
        <f>MONTH(tbStoricoOrdini[[#This Row],[DATA]])</f>
        <v>4</v>
      </c>
      <c r="C3137" t="s">
        <v>3232</v>
      </c>
      <c r="D3137" t="str">
        <f>RIGHT(tbStoricoOrdini[[#This Row],[ORDINE]],4)</f>
        <v>3134</v>
      </c>
      <c r="E3137" t="s">
        <v>27</v>
      </c>
      <c r="F3137" t="str">
        <f>VLOOKUP(tbStoricoOrdini[[#This Row],[CLIENTE]],tbClienti[],3,FALSE)</f>
        <v>Veneto</v>
      </c>
      <c r="G3137" t="str">
        <f>VLOOKUP(tbStoricoOrdini[[#This Row],[CLIENTE]],tbClienti[],7,FALSE)</f>
        <v>BD</v>
      </c>
      <c r="H3137" t="s">
        <v>76</v>
      </c>
      <c r="I3137" t="str">
        <f>IF(LEFT(tbStoricoOrdini[[#This Row],[ARTICOLO]],3) = "COG","COG",LEFT(tbStoricoOrdini[[#This Row],[ARTICOLO]],FIND(" ",tbStoricoOrdini[[#This Row],[ARTICOLO]])-1))</f>
        <v>COG</v>
      </c>
      <c r="J3137" t="str">
        <f>MID(tbStoricoOrdini[[#This Row],[ARTICOLO]],FIND(" ",tbStoricoOrdini[[#This Row],[ARTICOLO]])+1,4)</f>
        <v>1000</v>
      </c>
      <c r="K3137" t="str">
        <f>IFERROR(RIGHT(tbStoricoOrdini[[#This Row],[ARTICOLO]],LEN(tbStoricoOrdini[[#This Row],[ARTICOLO]])-FIND(" ",tbStoricoOrdini[[#This Row],[ARTICOLO]],FIND(" ",tbStoricoOrdini[[#This Row],[ARTICOLO]]) +1)),"")</f>
        <v/>
      </c>
      <c r="L3137" s="3">
        <f>VLOOKUP(tbStoricoOrdini[[#This Row],[ARTICOLO]],tbArticoli[],2,FALSE)</f>
        <v>150</v>
      </c>
      <c r="M3137" s="22">
        <f>tbStoricoOrdini[[#This Row],[IMPORTO]]/tbStoricoOrdini[[#This Row],[PREZZO]]</f>
        <v>3.18</v>
      </c>
      <c r="N3137" t="s">
        <v>18</v>
      </c>
      <c r="O3137" s="8">
        <f>VLOOKUP(tbStoricoOrdini[[#This Row],[AGENTE]],tbAgenti[],2,FALSE)</f>
        <v>0.03</v>
      </c>
      <c r="P3137" s="2">
        <v>477</v>
      </c>
      <c r="Q3137" s="2">
        <f>tbStoricoOrdini[[#This Row],[IMPORTO]]*tbStoricoOrdini[[#This Row],[% COMM.]]</f>
        <v>14.309999999999999</v>
      </c>
      <c r="R3137" s="2">
        <f>tbStoricoOrdini[[#This Row],[TOT. COMM.]]+tbStoricoOrdini[[#This Row],[IMPORTO]]</f>
        <v>491.31</v>
      </c>
    </row>
    <row r="3138" spans="1:18">
      <c r="A3138" s="1">
        <v>43922</v>
      </c>
      <c r="B3138" s="7">
        <f>MONTH(tbStoricoOrdini[[#This Row],[DATA]])</f>
        <v>4</v>
      </c>
      <c r="C3138" t="s">
        <v>3233</v>
      </c>
      <c r="D3138" t="str">
        <f>RIGHT(tbStoricoOrdini[[#This Row],[ORDINE]],4)</f>
        <v>3135</v>
      </c>
      <c r="E3138" t="s">
        <v>27</v>
      </c>
      <c r="F3138" t="str">
        <f>VLOOKUP(tbStoricoOrdini[[#This Row],[CLIENTE]],tbClienti[],3,FALSE)</f>
        <v>Veneto</v>
      </c>
      <c r="G3138" t="str">
        <f>VLOOKUP(tbStoricoOrdini[[#This Row],[CLIENTE]],tbClienti[],7,FALSE)</f>
        <v>BD</v>
      </c>
      <c r="H3138" t="s">
        <v>76</v>
      </c>
      <c r="I3138" t="str">
        <f>IF(LEFT(tbStoricoOrdini[[#This Row],[ARTICOLO]],3) = "COG","COG",LEFT(tbStoricoOrdini[[#This Row],[ARTICOLO]],FIND(" ",tbStoricoOrdini[[#This Row],[ARTICOLO]])-1))</f>
        <v>COG</v>
      </c>
      <c r="J3138" t="str">
        <f>MID(tbStoricoOrdini[[#This Row],[ARTICOLO]],FIND(" ",tbStoricoOrdini[[#This Row],[ARTICOLO]])+1,4)</f>
        <v>1000</v>
      </c>
      <c r="K3138" t="str">
        <f>IFERROR(RIGHT(tbStoricoOrdini[[#This Row],[ARTICOLO]],LEN(tbStoricoOrdini[[#This Row],[ARTICOLO]])-FIND(" ",tbStoricoOrdini[[#This Row],[ARTICOLO]],FIND(" ",tbStoricoOrdini[[#This Row],[ARTICOLO]]) +1)),"")</f>
        <v/>
      </c>
      <c r="L3138" s="3">
        <f>VLOOKUP(tbStoricoOrdini[[#This Row],[ARTICOLO]],tbArticoli[],2,FALSE)</f>
        <v>150</v>
      </c>
      <c r="M3138" s="22">
        <f>tbStoricoOrdini[[#This Row],[IMPORTO]]/tbStoricoOrdini[[#This Row],[PREZZO]]</f>
        <v>11.46</v>
      </c>
      <c r="N3138" t="s">
        <v>9</v>
      </c>
      <c r="O3138" s="8">
        <f>VLOOKUP(tbStoricoOrdini[[#This Row],[AGENTE]],tbAgenti[],2,FALSE)</f>
        <v>0.05</v>
      </c>
      <c r="P3138" s="2">
        <v>1719</v>
      </c>
      <c r="Q3138" s="2">
        <f>tbStoricoOrdini[[#This Row],[IMPORTO]]*tbStoricoOrdini[[#This Row],[% COMM.]]</f>
        <v>85.95</v>
      </c>
      <c r="R3138" s="2">
        <f>tbStoricoOrdini[[#This Row],[TOT. COMM.]]+tbStoricoOrdini[[#This Row],[IMPORTO]]</f>
        <v>1804.95</v>
      </c>
    </row>
    <row r="3139" spans="1:18">
      <c r="A3139" s="1">
        <v>43922</v>
      </c>
      <c r="B3139" s="7">
        <f>MONTH(tbStoricoOrdini[[#This Row],[DATA]])</f>
        <v>4</v>
      </c>
      <c r="C3139" t="s">
        <v>3234</v>
      </c>
      <c r="D3139" t="str">
        <f>RIGHT(tbStoricoOrdini[[#This Row],[ORDINE]],4)</f>
        <v>3136</v>
      </c>
      <c r="E3139" t="s">
        <v>27</v>
      </c>
      <c r="F3139" t="str">
        <f>VLOOKUP(tbStoricoOrdini[[#This Row],[CLIENTE]],tbClienti[],3,FALSE)</f>
        <v>Veneto</v>
      </c>
      <c r="G3139" t="str">
        <f>VLOOKUP(tbStoricoOrdini[[#This Row],[CLIENTE]],tbClienti[],7,FALSE)</f>
        <v>BD</v>
      </c>
      <c r="H3139" t="s">
        <v>72</v>
      </c>
      <c r="I3139" t="str">
        <f>IF(LEFT(tbStoricoOrdini[[#This Row],[ARTICOLO]],3) = "COG","COG",LEFT(tbStoricoOrdini[[#This Row],[ARTICOLO]],FIND(" ",tbStoricoOrdini[[#This Row],[ARTICOLO]])-1))</f>
        <v>EB06</v>
      </c>
      <c r="J3139" t="str">
        <f>MID(tbStoricoOrdini[[#This Row],[ARTICOLO]],FIND(" ",tbStoricoOrdini[[#This Row],[ARTICOLO]])+1,4)</f>
        <v>3000</v>
      </c>
      <c r="K3139" t="str">
        <f>IFERROR(RIGHT(tbStoricoOrdini[[#This Row],[ARTICOLO]],LEN(tbStoricoOrdini[[#This Row],[ARTICOLO]])-FIND(" ",tbStoricoOrdini[[#This Row],[ARTICOLO]],FIND(" ",tbStoricoOrdini[[#This Row],[ARTICOLO]]) +1)),"")</f>
        <v>Medium</v>
      </c>
      <c r="L3139" s="3">
        <f>VLOOKUP(tbStoricoOrdini[[#This Row],[ARTICOLO]],tbArticoli[],2,FALSE)</f>
        <v>120</v>
      </c>
      <c r="M3139" s="22">
        <f>tbStoricoOrdini[[#This Row],[IMPORTO]]/tbStoricoOrdini[[#This Row],[PREZZO]]</f>
        <v>62.9</v>
      </c>
      <c r="N3139" t="s">
        <v>19</v>
      </c>
      <c r="O3139" s="8">
        <f>VLOOKUP(tbStoricoOrdini[[#This Row],[AGENTE]],tbAgenti[],2,FALSE)</f>
        <v>0.05</v>
      </c>
      <c r="P3139" s="2">
        <v>7548</v>
      </c>
      <c r="Q3139" s="2">
        <f>tbStoricoOrdini[[#This Row],[IMPORTO]]*tbStoricoOrdini[[#This Row],[% COMM.]]</f>
        <v>377.40000000000003</v>
      </c>
      <c r="R3139" s="2">
        <f>tbStoricoOrdini[[#This Row],[TOT. COMM.]]+tbStoricoOrdini[[#This Row],[IMPORTO]]</f>
        <v>7925.4</v>
      </c>
    </row>
    <row r="3140" spans="1:18">
      <c r="A3140" s="1">
        <v>43922</v>
      </c>
      <c r="B3140" s="7">
        <f>MONTH(tbStoricoOrdini[[#This Row],[DATA]])</f>
        <v>4</v>
      </c>
      <c r="C3140" t="s">
        <v>3235</v>
      </c>
      <c r="D3140" t="str">
        <f>RIGHT(tbStoricoOrdini[[#This Row],[ORDINE]],4)</f>
        <v>3137</v>
      </c>
      <c r="E3140" t="s">
        <v>27</v>
      </c>
      <c r="F3140" t="str">
        <f>VLOOKUP(tbStoricoOrdini[[#This Row],[CLIENTE]],tbClienti[],3,FALSE)</f>
        <v>Veneto</v>
      </c>
      <c r="G3140" t="str">
        <f>VLOOKUP(tbStoricoOrdini[[#This Row],[CLIENTE]],tbClienti[],7,FALSE)</f>
        <v>BD</v>
      </c>
      <c r="H3140" t="s">
        <v>72</v>
      </c>
      <c r="I3140" t="str">
        <f>IF(LEFT(tbStoricoOrdini[[#This Row],[ARTICOLO]],3) = "COG","COG",LEFT(tbStoricoOrdini[[#This Row],[ARTICOLO]],FIND(" ",tbStoricoOrdini[[#This Row],[ARTICOLO]])-1))</f>
        <v>EB06</v>
      </c>
      <c r="J3140" t="str">
        <f>MID(tbStoricoOrdini[[#This Row],[ARTICOLO]],FIND(" ",tbStoricoOrdini[[#This Row],[ARTICOLO]])+1,4)</f>
        <v>3000</v>
      </c>
      <c r="K3140" t="str">
        <f>IFERROR(RIGHT(tbStoricoOrdini[[#This Row],[ARTICOLO]],LEN(tbStoricoOrdini[[#This Row],[ARTICOLO]])-FIND(" ",tbStoricoOrdini[[#This Row],[ARTICOLO]],FIND(" ",tbStoricoOrdini[[#This Row],[ARTICOLO]]) +1)),"")</f>
        <v>Medium</v>
      </c>
      <c r="L3140" s="3">
        <f>VLOOKUP(tbStoricoOrdini[[#This Row],[ARTICOLO]],tbArticoli[],2,FALSE)</f>
        <v>120</v>
      </c>
      <c r="M3140" s="22">
        <f>tbStoricoOrdini[[#This Row],[IMPORTO]]/tbStoricoOrdini[[#This Row],[PREZZO]]</f>
        <v>4.1666666666666664E-2</v>
      </c>
      <c r="N3140" t="s">
        <v>15</v>
      </c>
      <c r="O3140" s="8">
        <f>VLOOKUP(tbStoricoOrdini[[#This Row],[AGENTE]],tbAgenti[],2,FALSE)</f>
        <v>0.08</v>
      </c>
      <c r="P3140" s="2">
        <v>5</v>
      </c>
      <c r="Q3140" s="2">
        <f>tbStoricoOrdini[[#This Row],[IMPORTO]]*tbStoricoOrdini[[#This Row],[% COMM.]]</f>
        <v>0.4</v>
      </c>
      <c r="R3140" s="2">
        <f>tbStoricoOrdini[[#This Row],[TOT. COMM.]]+tbStoricoOrdini[[#This Row],[IMPORTO]]</f>
        <v>5.4</v>
      </c>
    </row>
    <row r="3141" spans="1:18">
      <c r="A3141" s="1">
        <v>43922</v>
      </c>
      <c r="B3141" s="7">
        <f>MONTH(tbStoricoOrdini[[#This Row],[DATA]])</f>
        <v>4</v>
      </c>
      <c r="C3141" t="s">
        <v>3236</v>
      </c>
      <c r="D3141" t="str">
        <f>RIGHT(tbStoricoOrdini[[#This Row],[ORDINE]],4)</f>
        <v>3138</v>
      </c>
      <c r="E3141" t="s">
        <v>27</v>
      </c>
      <c r="F3141" t="str">
        <f>VLOOKUP(tbStoricoOrdini[[#This Row],[CLIENTE]],tbClienti[],3,FALSE)</f>
        <v>Veneto</v>
      </c>
      <c r="G3141" t="str">
        <f>VLOOKUP(tbStoricoOrdini[[#This Row],[CLIENTE]],tbClienti[],7,FALSE)</f>
        <v>BD</v>
      </c>
      <c r="H3141" t="s">
        <v>72</v>
      </c>
      <c r="I3141" t="str">
        <f>IF(LEFT(tbStoricoOrdini[[#This Row],[ARTICOLO]],3) = "COG","COG",LEFT(tbStoricoOrdini[[#This Row],[ARTICOLO]],FIND(" ",tbStoricoOrdini[[#This Row],[ARTICOLO]])-1))</f>
        <v>EB06</v>
      </c>
      <c r="J3141" t="str">
        <f>MID(tbStoricoOrdini[[#This Row],[ARTICOLO]],FIND(" ",tbStoricoOrdini[[#This Row],[ARTICOLO]])+1,4)</f>
        <v>3000</v>
      </c>
      <c r="K3141" t="str">
        <f>IFERROR(RIGHT(tbStoricoOrdini[[#This Row],[ARTICOLO]],LEN(tbStoricoOrdini[[#This Row],[ARTICOLO]])-FIND(" ",tbStoricoOrdini[[#This Row],[ARTICOLO]],FIND(" ",tbStoricoOrdini[[#This Row],[ARTICOLO]]) +1)),"")</f>
        <v>Medium</v>
      </c>
      <c r="L3141" s="3">
        <f>VLOOKUP(tbStoricoOrdini[[#This Row],[ARTICOLO]],tbArticoli[],2,FALSE)</f>
        <v>120</v>
      </c>
      <c r="M3141" s="22">
        <f>tbStoricoOrdini[[#This Row],[IMPORTO]]/tbStoricoOrdini[[#This Row],[PREZZO]]</f>
        <v>5.8916666666666666</v>
      </c>
      <c r="N3141" t="s">
        <v>14</v>
      </c>
      <c r="O3141" s="8">
        <f>VLOOKUP(tbStoricoOrdini[[#This Row],[AGENTE]],tbAgenti[],2,FALSE)</f>
        <v>0.05</v>
      </c>
      <c r="P3141" s="2">
        <v>707</v>
      </c>
      <c r="Q3141" s="2">
        <f>tbStoricoOrdini[[#This Row],[IMPORTO]]*tbStoricoOrdini[[#This Row],[% COMM.]]</f>
        <v>35.35</v>
      </c>
      <c r="R3141" s="2">
        <f>tbStoricoOrdini[[#This Row],[TOT. COMM.]]+tbStoricoOrdini[[#This Row],[IMPORTO]]</f>
        <v>742.35</v>
      </c>
    </row>
    <row r="3142" spans="1:18">
      <c r="A3142" s="1">
        <v>43922</v>
      </c>
      <c r="B3142" s="7">
        <f>MONTH(tbStoricoOrdini[[#This Row],[DATA]])</f>
        <v>4</v>
      </c>
      <c r="C3142" t="s">
        <v>3237</v>
      </c>
      <c r="D3142" t="str">
        <f>RIGHT(tbStoricoOrdini[[#This Row],[ORDINE]],4)</f>
        <v>3139</v>
      </c>
      <c r="E3142" t="s">
        <v>27</v>
      </c>
      <c r="F3142" t="str">
        <f>VLOOKUP(tbStoricoOrdini[[#This Row],[CLIENTE]],tbClienti[],3,FALSE)</f>
        <v>Veneto</v>
      </c>
      <c r="G3142" t="str">
        <f>VLOOKUP(tbStoricoOrdini[[#This Row],[CLIENTE]],tbClienti[],7,FALSE)</f>
        <v>BD</v>
      </c>
      <c r="H3142" t="s">
        <v>72</v>
      </c>
      <c r="I3142" t="str">
        <f>IF(LEFT(tbStoricoOrdini[[#This Row],[ARTICOLO]],3) = "COG","COG",LEFT(tbStoricoOrdini[[#This Row],[ARTICOLO]],FIND(" ",tbStoricoOrdini[[#This Row],[ARTICOLO]])-1))</f>
        <v>EB06</v>
      </c>
      <c r="J3142" t="str">
        <f>MID(tbStoricoOrdini[[#This Row],[ARTICOLO]],FIND(" ",tbStoricoOrdini[[#This Row],[ARTICOLO]])+1,4)</f>
        <v>3000</v>
      </c>
      <c r="K3142" t="str">
        <f>IFERROR(RIGHT(tbStoricoOrdini[[#This Row],[ARTICOLO]],LEN(tbStoricoOrdini[[#This Row],[ARTICOLO]])-FIND(" ",tbStoricoOrdini[[#This Row],[ARTICOLO]],FIND(" ",tbStoricoOrdini[[#This Row],[ARTICOLO]]) +1)),"")</f>
        <v>Medium</v>
      </c>
      <c r="L3142" s="3">
        <f>VLOOKUP(tbStoricoOrdini[[#This Row],[ARTICOLO]],tbArticoli[],2,FALSE)</f>
        <v>120</v>
      </c>
      <c r="M3142" s="22">
        <f>tbStoricoOrdini[[#This Row],[IMPORTO]]/tbStoricoOrdini[[#This Row],[PREZZO]]</f>
        <v>4.3499999999999996</v>
      </c>
      <c r="N3142" t="s">
        <v>20</v>
      </c>
      <c r="O3142" s="8">
        <f>VLOOKUP(tbStoricoOrdini[[#This Row],[AGENTE]],tbAgenti[],2,FALSE)</f>
        <v>0.05</v>
      </c>
      <c r="P3142" s="2">
        <v>522</v>
      </c>
      <c r="Q3142" s="2">
        <f>tbStoricoOrdini[[#This Row],[IMPORTO]]*tbStoricoOrdini[[#This Row],[% COMM.]]</f>
        <v>26.1</v>
      </c>
      <c r="R3142" s="2">
        <f>tbStoricoOrdini[[#This Row],[TOT. COMM.]]+tbStoricoOrdini[[#This Row],[IMPORTO]]</f>
        <v>548.1</v>
      </c>
    </row>
    <row r="3143" spans="1:18">
      <c r="A3143" s="1">
        <v>43922</v>
      </c>
      <c r="B3143" s="7">
        <f>MONTH(tbStoricoOrdini[[#This Row],[DATA]])</f>
        <v>4</v>
      </c>
      <c r="C3143" t="s">
        <v>3238</v>
      </c>
      <c r="D3143" t="str">
        <f>RIGHT(tbStoricoOrdini[[#This Row],[ORDINE]],4)</f>
        <v>3140</v>
      </c>
      <c r="E3143" t="s">
        <v>27</v>
      </c>
      <c r="F3143" t="str">
        <f>VLOOKUP(tbStoricoOrdini[[#This Row],[CLIENTE]],tbClienti[],3,FALSE)</f>
        <v>Veneto</v>
      </c>
      <c r="G3143" t="str">
        <f>VLOOKUP(tbStoricoOrdini[[#This Row],[CLIENTE]],tbClienti[],7,FALSE)</f>
        <v>BD</v>
      </c>
      <c r="H3143" t="s">
        <v>72</v>
      </c>
      <c r="I3143" t="str">
        <f>IF(LEFT(tbStoricoOrdini[[#This Row],[ARTICOLO]],3) = "COG","COG",LEFT(tbStoricoOrdini[[#This Row],[ARTICOLO]],FIND(" ",tbStoricoOrdini[[#This Row],[ARTICOLO]])-1))</f>
        <v>EB06</v>
      </c>
      <c r="J3143" t="str">
        <f>MID(tbStoricoOrdini[[#This Row],[ARTICOLO]],FIND(" ",tbStoricoOrdini[[#This Row],[ARTICOLO]])+1,4)</f>
        <v>3000</v>
      </c>
      <c r="K3143" t="str">
        <f>IFERROR(RIGHT(tbStoricoOrdini[[#This Row],[ARTICOLO]],LEN(tbStoricoOrdini[[#This Row],[ARTICOLO]])-FIND(" ",tbStoricoOrdini[[#This Row],[ARTICOLO]],FIND(" ",tbStoricoOrdini[[#This Row],[ARTICOLO]]) +1)),"")</f>
        <v>Medium</v>
      </c>
      <c r="L3143" s="3">
        <f>VLOOKUP(tbStoricoOrdini[[#This Row],[ARTICOLO]],tbArticoli[],2,FALSE)</f>
        <v>120</v>
      </c>
      <c r="M3143" s="22">
        <f>tbStoricoOrdini[[#This Row],[IMPORTO]]/tbStoricoOrdini[[#This Row],[PREZZO]]</f>
        <v>22.691666666666666</v>
      </c>
      <c r="N3143" t="s">
        <v>6</v>
      </c>
      <c r="O3143" s="8">
        <f>VLOOKUP(tbStoricoOrdini[[#This Row],[AGENTE]],tbAgenti[],2,FALSE)</f>
        <v>7.4999999999999997E-2</v>
      </c>
      <c r="P3143" s="2">
        <v>2723</v>
      </c>
      <c r="Q3143" s="2">
        <f>tbStoricoOrdini[[#This Row],[IMPORTO]]*tbStoricoOrdini[[#This Row],[% COMM.]]</f>
        <v>204.22499999999999</v>
      </c>
      <c r="R3143" s="2">
        <f>tbStoricoOrdini[[#This Row],[TOT. COMM.]]+tbStoricoOrdini[[#This Row],[IMPORTO]]</f>
        <v>2927.2249999999999</v>
      </c>
    </row>
    <row r="3144" spans="1:18">
      <c r="A3144" s="1">
        <v>43922</v>
      </c>
      <c r="B3144" s="7">
        <f>MONTH(tbStoricoOrdini[[#This Row],[DATA]])</f>
        <v>4</v>
      </c>
      <c r="C3144" t="s">
        <v>3239</v>
      </c>
      <c r="D3144" t="str">
        <f>RIGHT(tbStoricoOrdini[[#This Row],[ORDINE]],4)</f>
        <v>3141</v>
      </c>
      <c r="E3144" t="s">
        <v>27</v>
      </c>
      <c r="F3144" t="str">
        <f>VLOOKUP(tbStoricoOrdini[[#This Row],[CLIENTE]],tbClienti[],3,FALSE)</f>
        <v>Veneto</v>
      </c>
      <c r="G3144" t="str">
        <f>VLOOKUP(tbStoricoOrdini[[#This Row],[CLIENTE]],tbClienti[],7,FALSE)</f>
        <v>BD</v>
      </c>
      <c r="H3144" t="s">
        <v>72</v>
      </c>
      <c r="I3144" t="str">
        <f>IF(LEFT(tbStoricoOrdini[[#This Row],[ARTICOLO]],3) = "COG","COG",LEFT(tbStoricoOrdini[[#This Row],[ARTICOLO]],FIND(" ",tbStoricoOrdini[[#This Row],[ARTICOLO]])-1))</f>
        <v>EB06</v>
      </c>
      <c r="J3144" t="str">
        <f>MID(tbStoricoOrdini[[#This Row],[ARTICOLO]],FIND(" ",tbStoricoOrdini[[#This Row],[ARTICOLO]])+1,4)</f>
        <v>3000</v>
      </c>
      <c r="K3144" t="str">
        <f>IFERROR(RIGHT(tbStoricoOrdini[[#This Row],[ARTICOLO]],LEN(tbStoricoOrdini[[#This Row],[ARTICOLO]])-FIND(" ",tbStoricoOrdini[[#This Row],[ARTICOLO]],FIND(" ",tbStoricoOrdini[[#This Row],[ARTICOLO]]) +1)),"")</f>
        <v>Medium</v>
      </c>
      <c r="L3144" s="3">
        <f>VLOOKUP(tbStoricoOrdini[[#This Row],[ARTICOLO]],tbArticoli[],2,FALSE)</f>
        <v>120</v>
      </c>
      <c r="M3144" s="22">
        <f>tbStoricoOrdini[[#This Row],[IMPORTO]]/tbStoricoOrdini[[#This Row],[PREZZO]]</f>
        <v>66.291666666666671</v>
      </c>
      <c r="N3144" t="s">
        <v>9</v>
      </c>
      <c r="O3144" s="8">
        <f>VLOOKUP(tbStoricoOrdini[[#This Row],[AGENTE]],tbAgenti[],2,FALSE)</f>
        <v>0.05</v>
      </c>
      <c r="P3144" s="2">
        <v>7955</v>
      </c>
      <c r="Q3144" s="2">
        <f>tbStoricoOrdini[[#This Row],[IMPORTO]]*tbStoricoOrdini[[#This Row],[% COMM.]]</f>
        <v>397.75</v>
      </c>
      <c r="R3144" s="2">
        <f>tbStoricoOrdini[[#This Row],[TOT. COMM.]]+tbStoricoOrdini[[#This Row],[IMPORTO]]</f>
        <v>8352.75</v>
      </c>
    </row>
    <row r="3145" spans="1:18">
      <c r="A3145" s="1">
        <v>43922</v>
      </c>
      <c r="B3145" s="7">
        <f>MONTH(tbStoricoOrdini[[#This Row],[DATA]])</f>
        <v>4</v>
      </c>
      <c r="C3145" t="s">
        <v>3240</v>
      </c>
      <c r="D3145" t="str">
        <f>RIGHT(tbStoricoOrdini[[#This Row],[ORDINE]],4)</f>
        <v>3142</v>
      </c>
      <c r="E3145" t="s">
        <v>27</v>
      </c>
      <c r="F3145" t="str">
        <f>VLOOKUP(tbStoricoOrdini[[#This Row],[CLIENTE]],tbClienti[],3,FALSE)</f>
        <v>Veneto</v>
      </c>
      <c r="G3145" t="str">
        <f>VLOOKUP(tbStoricoOrdini[[#This Row],[CLIENTE]],tbClienti[],7,FALSE)</f>
        <v>BD</v>
      </c>
      <c r="H3145" t="s">
        <v>73</v>
      </c>
      <c r="I3145" t="str">
        <f>IF(LEFT(tbStoricoOrdini[[#This Row],[ARTICOLO]],3) = "COG","COG",LEFT(tbStoricoOrdini[[#This Row],[ARTICOLO]],FIND(" ",tbStoricoOrdini[[#This Row],[ARTICOLO]])-1))</f>
        <v>EB06</v>
      </c>
      <c r="J3145" t="str">
        <f>MID(tbStoricoOrdini[[#This Row],[ARTICOLO]],FIND(" ",tbStoricoOrdini[[#This Row],[ARTICOLO]])+1,4)</f>
        <v>3000</v>
      </c>
      <c r="K3145" t="str">
        <f>IFERROR(RIGHT(tbStoricoOrdini[[#This Row],[ARTICOLO]],LEN(tbStoricoOrdini[[#This Row],[ARTICOLO]])-FIND(" ",tbStoricoOrdini[[#This Row],[ARTICOLO]],FIND(" ",tbStoricoOrdini[[#This Row],[ARTICOLO]]) +1)),"")</f>
        <v>Plus</v>
      </c>
      <c r="L3145" s="3">
        <f>VLOOKUP(tbStoricoOrdini[[#This Row],[ARTICOLO]],tbArticoli[],2,FALSE)</f>
        <v>130</v>
      </c>
      <c r="M3145" s="22">
        <f>tbStoricoOrdini[[#This Row],[IMPORTO]]/tbStoricoOrdini[[#This Row],[PREZZO]]</f>
        <v>1.7923076923076924</v>
      </c>
      <c r="N3145" t="s">
        <v>19</v>
      </c>
      <c r="O3145" s="8">
        <f>VLOOKUP(tbStoricoOrdini[[#This Row],[AGENTE]],tbAgenti[],2,FALSE)</f>
        <v>0.05</v>
      </c>
      <c r="P3145" s="2">
        <v>233</v>
      </c>
      <c r="Q3145" s="2">
        <f>tbStoricoOrdini[[#This Row],[IMPORTO]]*tbStoricoOrdini[[#This Row],[% COMM.]]</f>
        <v>11.65</v>
      </c>
      <c r="R3145" s="2">
        <f>tbStoricoOrdini[[#This Row],[TOT. COMM.]]+tbStoricoOrdini[[#This Row],[IMPORTO]]</f>
        <v>244.65</v>
      </c>
    </row>
    <row r="3146" spans="1:18">
      <c r="A3146" s="1">
        <v>43922</v>
      </c>
      <c r="B3146" s="7">
        <f>MONTH(tbStoricoOrdini[[#This Row],[DATA]])</f>
        <v>4</v>
      </c>
      <c r="C3146" t="s">
        <v>3241</v>
      </c>
      <c r="D3146" t="str">
        <f>RIGHT(tbStoricoOrdini[[#This Row],[ORDINE]],4)</f>
        <v>3143</v>
      </c>
      <c r="E3146" t="s">
        <v>27</v>
      </c>
      <c r="F3146" t="str">
        <f>VLOOKUP(tbStoricoOrdini[[#This Row],[CLIENTE]],tbClienti[],3,FALSE)</f>
        <v>Veneto</v>
      </c>
      <c r="G3146" t="str">
        <f>VLOOKUP(tbStoricoOrdini[[#This Row],[CLIENTE]],tbClienti[],7,FALSE)</f>
        <v>BD</v>
      </c>
      <c r="H3146" t="s">
        <v>73</v>
      </c>
      <c r="I3146" t="str">
        <f>IF(LEFT(tbStoricoOrdini[[#This Row],[ARTICOLO]],3) = "COG","COG",LEFT(tbStoricoOrdini[[#This Row],[ARTICOLO]],FIND(" ",tbStoricoOrdini[[#This Row],[ARTICOLO]])-1))</f>
        <v>EB06</v>
      </c>
      <c r="J3146" t="str">
        <f>MID(tbStoricoOrdini[[#This Row],[ARTICOLO]],FIND(" ",tbStoricoOrdini[[#This Row],[ARTICOLO]])+1,4)</f>
        <v>3000</v>
      </c>
      <c r="K3146" t="str">
        <f>IFERROR(RIGHT(tbStoricoOrdini[[#This Row],[ARTICOLO]],LEN(tbStoricoOrdini[[#This Row],[ARTICOLO]])-FIND(" ",tbStoricoOrdini[[#This Row],[ARTICOLO]],FIND(" ",tbStoricoOrdini[[#This Row],[ARTICOLO]]) +1)),"")</f>
        <v>Plus</v>
      </c>
      <c r="L3146" s="3">
        <f>VLOOKUP(tbStoricoOrdini[[#This Row],[ARTICOLO]],tbArticoli[],2,FALSE)</f>
        <v>130</v>
      </c>
      <c r="M3146" s="22">
        <f>tbStoricoOrdini[[#This Row],[IMPORTO]]/tbStoricoOrdini[[#This Row],[PREZZO]]</f>
        <v>6.9230769230769235E-2</v>
      </c>
      <c r="N3146" t="s">
        <v>18</v>
      </c>
      <c r="O3146" s="8">
        <f>VLOOKUP(tbStoricoOrdini[[#This Row],[AGENTE]],tbAgenti[],2,FALSE)</f>
        <v>0.03</v>
      </c>
      <c r="P3146" s="2">
        <v>9</v>
      </c>
      <c r="Q3146" s="2">
        <f>tbStoricoOrdini[[#This Row],[IMPORTO]]*tbStoricoOrdini[[#This Row],[% COMM.]]</f>
        <v>0.27</v>
      </c>
      <c r="R3146" s="2">
        <f>tbStoricoOrdini[[#This Row],[TOT. COMM.]]+tbStoricoOrdini[[#This Row],[IMPORTO]]</f>
        <v>9.27</v>
      </c>
    </row>
    <row r="3147" spans="1:18">
      <c r="A3147" s="1">
        <v>43922</v>
      </c>
      <c r="B3147" s="7">
        <f>MONTH(tbStoricoOrdini[[#This Row],[DATA]])</f>
        <v>4</v>
      </c>
      <c r="C3147" t="s">
        <v>3242</v>
      </c>
      <c r="D3147" t="str">
        <f>RIGHT(tbStoricoOrdini[[#This Row],[ORDINE]],4)</f>
        <v>3144</v>
      </c>
      <c r="E3147" t="s">
        <v>40</v>
      </c>
      <c r="F3147" t="str">
        <f>VLOOKUP(tbStoricoOrdini[[#This Row],[CLIENTE]],tbClienti[],3,FALSE)</f>
        <v>NYC</v>
      </c>
      <c r="G3147" t="str">
        <f>VLOOKUP(tbStoricoOrdini[[#This Row],[CLIENTE]],tbClienti[],7,FALSE)</f>
        <v>BC</v>
      </c>
      <c r="H3147" t="s">
        <v>74</v>
      </c>
      <c r="I3147" t="str">
        <f>IF(LEFT(tbStoricoOrdini[[#This Row],[ARTICOLO]],3) = "COG","COG",LEFT(tbStoricoOrdini[[#This Row],[ARTICOLO]],FIND(" ",tbStoricoOrdini[[#This Row],[ARTICOLO]])-1))</f>
        <v>AVRC</v>
      </c>
      <c r="J3147" t="str">
        <f>MID(tbStoricoOrdini[[#This Row],[ARTICOLO]],FIND(" ",tbStoricoOrdini[[#This Row],[ARTICOLO]])+1,4)</f>
        <v>2500</v>
      </c>
      <c r="K3147" t="str">
        <f>IFERROR(RIGHT(tbStoricoOrdini[[#This Row],[ARTICOLO]],LEN(tbStoricoOrdini[[#This Row],[ARTICOLO]])-FIND(" ",tbStoricoOrdini[[#This Row],[ARTICOLO]],FIND(" ",tbStoricoOrdini[[#This Row],[ARTICOLO]]) +1)),"")</f>
        <v>Gold</v>
      </c>
      <c r="L3147" s="3">
        <f>VLOOKUP(tbStoricoOrdini[[#This Row],[ARTICOLO]],tbArticoli[],2,FALSE)</f>
        <v>500</v>
      </c>
      <c r="M3147" s="22">
        <f>tbStoricoOrdini[[#This Row],[IMPORTO]]/tbStoricoOrdini[[#This Row],[PREZZO]]</f>
        <v>26.366</v>
      </c>
      <c r="N3147" t="s">
        <v>6</v>
      </c>
      <c r="O3147" s="8">
        <f>VLOOKUP(tbStoricoOrdini[[#This Row],[AGENTE]],tbAgenti[],2,FALSE)</f>
        <v>7.4999999999999997E-2</v>
      </c>
      <c r="P3147" s="2">
        <v>13183</v>
      </c>
      <c r="Q3147" s="2">
        <f>tbStoricoOrdini[[#This Row],[IMPORTO]]*tbStoricoOrdini[[#This Row],[% COMM.]]</f>
        <v>988.72499999999991</v>
      </c>
      <c r="R3147" s="2">
        <f>tbStoricoOrdini[[#This Row],[TOT. COMM.]]+tbStoricoOrdini[[#This Row],[IMPORTO]]</f>
        <v>14171.725</v>
      </c>
    </row>
    <row r="3148" spans="1:18">
      <c r="A3148" s="1">
        <v>43922</v>
      </c>
      <c r="B3148" s="7">
        <f>MONTH(tbStoricoOrdini[[#This Row],[DATA]])</f>
        <v>4</v>
      </c>
      <c r="C3148" t="s">
        <v>3243</v>
      </c>
      <c r="D3148" t="str">
        <f>RIGHT(tbStoricoOrdini[[#This Row],[ORDINE]],4)</f>
        <v>3145</v>
      </c>
      <c r="E3148" t="s">
        <v>40</v>
      </c>
      <c r="F3148" t="str">
        <f>VLOOKUP(tbStoricoOrdini[[#This Row],[CLIENTE]],tbClienti[],3,FALSE)</f>
        <v>NYC</v>
      </c>
      <c r="G3148" t="str">
        <f>VLOOKUP(tbStoricoOrdini[[#This Row],[CLIENTE]],tbClienti[],7,FALSE)</f>
        <v>BC</v>
      </c>
      <c r="H3148" t="s">
        <v>74</v>
      </c>
      <c r="I3148" t="str">
        <f>IF(LEFT(tbStoricoOrdini[[#This Row],[ARTICOLO]],3) = "COG","COG",LEFT(tbStoricoOrdini[[#This Row],[ARTICOLO]],FIND(" ",tbStoricoOrdini[[#This Row],[ARTICOLO]])-1))</f>
        <v>AVRC</v>
      </c>
      <c r="J3148" t="str">
        <f>MID(tbStoricoOrdini[[#This Row],[ARTICOLO]],FIND(" ",tbStoricoOrdini[[#This Row],[ARTICOLO]])+1,4)</f>
        <v>2500</v>
      </c>
      <c r="K3148" t="str">
        <f>IFERROR(RIGHT(tbStoricoOrdini[[#This Row],[ARTICOLO]],LEN(tbStoricoOrdini[[#This Row],[ARTICOLO]])-FIND(" ",tbStoricoOrdini[[#This Row],[ARTICOLO]],FIND(" ",tbStoricoOrdini[[#This Row],[ARTICOLO]]) +1)),"")</f>
        <v>Gold</v>
      </c>
      <c r="L3148" s="3">
        <f>VLOOKUP(tbStoricoOrdini[[#This Row],[ARTICOLO]],tbArticoli[],2,FALSE)</f>
        <v>500</v>
      </c>
      <c r="M3148" s="22">
        <f>tbStoricoOrdini[[#This Row],[IMPORTO]]/tbStoricoOrdini[[#This Row],[PREZZO]]</f>
        <v>4.266</v>
      </c>
      <c r="N3148" t="s">
        <v>9</v>
      </c>
      <c r="O3148" s="8">
        <f>VLOOKUP(tbStoricoOrdini[[#This Row],[AGENTE]],tbAgenti[],2,FALSE)</f>
        <v>0.05</v>
      </c>
      <c r="P3148" s="2">
        <v>2133</v>
      </c>
      <c r="Q3148" s="2">
        <f>tbStoricoOrdini[[#This Row],[IMPORTO]]*tbStoricoOrdini[[#This Row],[% COMM.]]</f>
        <v>106.65</v>
      </c>
      <c r="R3148" s="2">
        <f>tbStoricoOrdini[[#This Row],[TOT. COMM.]]+tbStoricoOrdini[[#This Row],[IMPORTO]]</f>
        <v>2239.65</v>
      </c>
    </row>
    <row r="3149" spans="1:18">
      <c r="A3149" s="1">
        <v>43922</v>
      </c>
      <c r="B3149" s="7">
        <f>MONTH(tbStoricoOrdini[[#This Row],[DATA]])</f>
        <v>4</v>
      </c>
      <c r="C3149" t="s">
        <v>3244</v>
      </c>
      <c r="D3149" t="str">
        <f>RIGHT(tbStoricoOrdini[[#This Row],[ORDINE]],4)</f>
        <v>3146</v>
      </c>
      <c r="E3149" t="s">
        <v>40</v>
      </c>
      <c r="F3149" t="str">
        <f>VLOOKUP(tbStoricoOrdini[[#This Row],[CLIENTE]],tbClienti[],3,FALSE)</f>
        <v>NYC</v>
      </c>
      <c r="G3149" t="str">
        <f>VLOOKUP(tbStoricoOrdini[[#This Row],[CLIENTE]],tbClienti[],7,FALSE)</f>
        <v>BC</v>
      </c>
      <c r="H3149" t="s">
        <v>61</v>
      </c>
      <c r="I3149" t="str">
        <f>IF(LEFT(tbStoricoOrdini[[#This Row],[ARTICOLO]],3) = "COG","COG",LEFT(tbStoricoOrdini[[#This Row],[ARTICOLO]],FIND(" ",tbStoricoOrdini[[#This Row],[ARTICOLO]])-1))</f>
        <v>KLM</v>
      </c>
      <c r="J3149" t="str">
        <f>MID(tbStoricoOrdini[[#This Row],[ARTICOLO]],FIND(" ",tbStoricoOrdini[[#This Row],[ARTICOLO]])+1,4)</f>
        <v>5000</v>
      </c>
      <c r="K3149" t="str">
        <f>IFERROR(RIGHT(tbStoricoOrdini[[#This Row],[ARTICOLO]],LEN(tbStoricoOrdini[[#This Row],[ARTICOLO]])-FIND(" ",tbStoricoOrdini[[#This Row],[ARTICOLO]],FIND(" ",tbStoricoOrdini[[#This Row],[ARTICOLO]]) +1)),"")</f>
        <v>Medium</v>
      </c>
      <c r="L3149" s="3">
        <f>VLOOKUP(tbStoricoOrdini[[#This Row],[ARTICOLO]],tbArticoli[],2,FALSE)</f>
        <v>150</v>
      </c>
      <c r="M3149" s="22">
        <f>tbStoricoOrdini[[#This Row],[IMPORTO]]/tbStoricoOrdini[[#This Row],[PREZZO]]</f>
        <v>14.413333333333334</v>
      </c>
      <c r="N3149" t="s">
        <v>6</v>
      </c>
      <c r="O3149" s="8">
        <f>VLOOKUP(tbStoricoOrdini[[#This Row],[AGENTE]],tbAgenti[],2,FALSE)</f>
        <v>7.4999999999999997E-2</v>
      </c>
      <c r="P3149" s="2">
        <v>2162</v>
      </c>
      <c r="Q3149" s="2">
        <f>tbStoricoOrdini[[#This Row],[IMPORTO]]*tbStoricoOrdini[[#This Row],[% COMM.]]</f>
        <v>162.15</v>
      </c>
      <c r="R3149" s="2">
        <f>tbStoricoOrdini[[#This Row],[TOT. COMM.]]+tbStoricoOrdini[[#This Row],[IMPORTO]]</f>
        <v>2324.15</v>
      </c>
    </row>
    <row r="3150" spans="1:18">
      <c r="A3150" s="1">
        <v>43922</v>
      </c>
      <c r="B3150" s="7">
        <f>MONTH(tbStoricoOrdini[[#This Row],[DATA]])</f>
        <v>4</v>
      </c>
      <c r="C3150" t="s">
        <v>3245</v>
      </c>
      <c r="D3150" t="str">
        <f>RIGHT(tbStoricoOrdini[[#This Row],[ORDINE]],4)</f>
        <v>3147</v>
      </c>
      <c r="E3150" t="s">
        <v>40</v>
      </c>
      <c r="F3150" t="str">
        <f>VLOOKUP(tbStoricoOrdini[[#This Row],[CLIENTE]],tbClienti[],3,FALSE)</f>
        <v>NYC</v>
      </c>
      <c r="G3150" t="str">
        <f>VLOOKUP(tbStoricoOrdini[[#This Row],[CLIENTE]],tbClienti[],7,FALSE)</f>
        <v>BC</v>
      </c>
      <c r="H3150" t="s">
        <v>61</v>
      </c>
      <c r="I3150" t="str">
        <f>IF(LEFT(tbStoricoOrdini[[#This Row],[ARTICOLO]],3) = "COG","COG",LEFT(tbStoricoOrdini[[#This Row],[ARTICOLO]],FIND(" ",tbStoricoOrdini[[#This Row],[ARTICOLO]])-1))</f>
        <v>KLM</v>
      </c>
      <c r="J3150" t="str">
        <f>MID(tbStoricoOrdini[[#This Row],[ARTICOLO]],FIND(" ",tbStoricoOrdini[[#This Row],[ARTICOLO]])+1,4)</f>
        <v>5000</v>
      </c>
      <c r="K3150" t="str">
        <f>IFERROR(RIGHT(tbStoricoOrdini[[#This Row],[ARTICOLO]],LEN(tbStoricoOrdini[[#This Row],[ARTICOLO]])-FIND(" ",tbStoricoOrdini[[#This Row],[ARTICOLO]],FIND(" ",tbStoricoOrdini[[#This Row],[ARTICOLO]]) +1)),"")</f>
        <v>Medium</v>
      </c>
      <c r="L3150" s="3">
        <f>VLOOKUP(tbStoricoOrdini[[#This Row],[ARTICOLO]],tbArticoli[],2,FALSE)</f>
        <v>150</v>
      </c>
      <c r="M3150" s="22">
        <f>tbStoricoOrdini[[#This Row],[IMPORTO]]/tbStoricoOrdini[[#This Row],[PREZZO]]</f>
        <v>307.58666666666664</v>
      </c>
      <c r="N3150" t="s">
        <v>9</v>
      </c>
      <c r="O3150" s="8">
        <f>VLOOKUP(tbStoricoOrdini[[#This Row],[AGENTE]],tbAgenti[],2,FALSE)</f>
        <v>0.05</v>
      </c>
      <c r="P3150" s="2">
        <v>46138</v>
      </c>
      <c r="Q3150" s="2">
        <f>tbStoricoOrdini[[#This Row],[IMPORTO]]*tbStoricoOrdini[[#This Row],[% COMM.]]</f>
        <v>2306.9</v>
      </c>
      <c r="R3150" s="2">
        <f>tbStoricoOrdini[[#This Row],[TOT. COMM.]]+tbStoricoOrdini[[#This Row],[IMPORTO]]</f>
        <v>48444.9</v>
      </c>
    </row>
    <row r="3151" spans="1:18">
      <c r="A3151" s="1">
        <v>43922</v>
      </c>
      <c r="B3151" s="7">
        <f>MONTH(tbStoricoOrdini[[#This Row],[DATA]])</f>
        <v>4</v>
      </c>
      <c r="C3151" t="s">
        <v>3246</v>
      </c>
      <c r="D3151" t="str">
        <f>RIGHT(tbStoricoOrdini[[#This Row],[ORDINE]],4)</f>
        <v>3148</v>
      </c>
      <c r="E3151" t="s">
        <v>40</v>
      </c>
      <c r="F3151" t="str">
        <f>VLOOKUP(tbStoricoOrdini[[#This Row],[CLIENTE]],tbClienti[],3,FALSE)</f>
        <v>NYC</v>
      </c>
      <c r="G3151" t="str">
        <f>VLOOKUP(tbStoricoOrdini[[#This Row],[CLIENTE]],tbClienti[],7,FALSE)</f>
        <v>BC</v>
      </c>
      <c r="H3151" t="s">
        <v>79</v>
      </c>
      <c r="I3151" t="str">
        <f>IF(LEFT(tbStoricoOrdini[[#This Row],[ARTICOLO]],3) = "COG","COG",LEFT(tbStoricoOrdini[[#This Row],[ARTICOLO]],FIND(" ",tbStoricoOrdini[[#This Row],[ARTICOLO]])-1))</f>
        <v>COG</v>
      </c>
      <c r="J3151" t="str">
        <f>MID(tbStoricoOrdini[[#This Row],[ARTICOLO]],FIND(" ",tbStoricoOrdini[[#This Row],[ARTICOLO]])+1,4)</f>
        <v>4000</v>
      </c>
      <c r="K3151" t="str">
        <f>IFERROR(RIGHT(tbStoricoOrdini[[#This Row],[ARTICOLO]],LEN(tbStoricoOrdini[[#This Row],[ARTICOLO]])-FIND(" ",tbStoricoOrdini[[#This Row],[ARTICOLO]],FIND(" ",tbStoricoOrdini[[#This Row],[ARTICOLO]]) +1)),"")</f>
        <v>Plus</v>
      </c>
      <c r="L3151" s="3">
        <f>VLOOKUP(tbStoricoOrdini[[#This Row],[ARTICOLO]],tbArticoli[],2,FALSE)</f>
        <v>240</v>
      </c>
      <c r="M3151" s="22">
        <f>tbStoricoOrdini[[#This Row],[IMPORTO]]/tbStoricoOrdini[[#This Row],[PREZZO]]</f>
        <v>24.362500000000001</v>
      </c>
      <c r="N3151" t="s">
        <v>9</v>
      </c>
      <c r="O3151" s="8">
        <f>VLOOKUP(tbStoricoOrdini[[#This Row],[AGENTE]],tbAgenti[],2,FALSE)</f>
        <v>0.05</v>
      </c>
      <c r="P3151" s="2">
        <v>5847</v>
      </c>
      <c r="Q3151" s="2">
        <f>tbStoricoOrdini[[#This Row],[IMPORTO]]*tbStoricoOrdini[[#This Row],[% COMM.]]</f>
        <v>292.35000000000002</v>
      </c>
      <c r="R3151" s="2">
        <f>tbStoricoOrdini[[#This Row],[TOT. COMM.]]+tbStoricoOrdini[[#This Row],[IMPORTO]]</f>
        <v>6139.35</v>
      </c>
    </row>
    <row r="3152" spans="1:18">
      <c r="A3152" s="1">
        <v>43922</v>
      </c>
      <c r="B3152" s="7">
        <f>MONTH(tbStoricoOrdini[[#This Row],[DATA]])</f>
        <v>4</v>
      </c>
      <c r="C3152" t="s">
        <v>3247</v>
      </c>
      <c r="D3152" t="str">
        <f>RIGHT(tbStoricoOrdini[[#This Row],[ORDINE]],4)</f>
        <v>3149</v>
      </c>
      <c r="E3152" t="s">
        <v>40</v>
      </c>
      <c r="F3152" t="str">
        <f>VLOOKUP(tbStoricoOrdini[[#This Row],[CLIENTE]],tbClienti[],3,FALSE)</f>
        <v>NYC</v>
      </c>
      <c r="G3152" t="str">
        <f>VLOOKUP(tbStoricoOrdini[[#This Row],[CLIENTE]],tbClienti[],7,FALSE)</f>
        <v>BC</v>
      </c>
      <c r="H3152" t="s">
        <v>63</v>
      </c>
      <c r="I3152" t="str">
        <f>IF(LEFT(tbStoricoOrdini[[#This Row],[ARTICOLO]],3) = "COG","COG",LEFT(tbStoricoOrdini[[#This Row],[ARTICOLO]],FIND(" ",tbStoricoOrdini[[#This Row],[ARTICOLO]])-1))</f>
        <v>KLM</v>
      </c>
      <c r="J3152" t="str">
        <f>MID(tbStoricoOrdini[[#This Row],[ARTICOLO]],FIND(" ",tbStoricoOrdini[[#This Row],[ARTICOLO]])+1,4)</f>
        <v>3000</v>
      </c>
      <c r="K3152" t="str">
        <f>IFERROR(RIGHT(tbStoricoOrdini[[#This Row],[ARTICOLO]],LEN(tbStoricoOrdini[[#This Row],[ARTICOLO]])-FIND(" ",tbStoricoOrdini[[#This Row],[ARTICOLO]],FIND(" ",tbStoricoOrdini[[#This Row],[ARTICOLO]]) +1)),"")</f>
        <v>Plus</v>
      </c>
      <c r="L3152" s="3">
        <f>VLOOKUP(tbStoricoOrdini[[#This Row],[ARTICOLO]],tbArticoli[],2,FALSE)</f>
        <v>145</v>
      </c>
      <c r="M3152" s="22">
        <f>tbStoricoOrdini[[#This Row],[IMPORTO]]/tbStoricoOrdini[[#This Row],[PREZZO]]</f>
        <v>41.841379310344827</v>
      </c>
      <c r="N3152" t="s">
        <v>6</v>
      </c>
      <c r="O3152" s="8">
        <f>VLOOKUP(tbStoricoOrdini[[#This Row],[AGENTE]],tbAgenti[],2,FALSE)</f>
        <v>7.4999999999999997E-2</v>
      </c>
      <c r="P3152" s="2">
        <v>6067</v>
      </c>
      <c r="Q3152" s="2">
        <f>tbStoricoOrdini[[#This Row],[IMPORTO]]*tbStoricoOrdini[[#This Row],[% COMM.]]</f>
        <v>455.02499999999998</v>
      </c>
      <c r="R3152" s="2">
        <f>tbStoricoOrdini[[#This Row],[TOT. COMM.]]+tbStoricoOrdini[[#This Row],[IMPORTO]]</f>
        <v>6522.0249999999996</v>
      </c>
    </row>
    <row r="3153" spans="1:18">
      <c r="A3153" s="1">
        <v>43922</v>
      </c>
      <c r="B3153" s="7">
        <f>MONTH(tbStoricoOrdini[[#This Row],[DATA]])</f>
        <v>4</v>
      </c>
      <c r="C3153" t="s">
        <v>3248</v>
      </c>
      <c r="D3153" t="str">
        <f>RIGHT(tbStoricoOrdini[[#This Row],[ORDINE]],4)</f>
        <v>3150</v>
      </c>
      <c r="E3153" t="s">
        <v>40</v>
      </c>
      <c r="F3153" t="str">
        <f>VLOOKUP(tbStoricoOrdini[[#This Row],[CLIENTE]],tbClienti[],3,FALSE)</f>
        <v>NYC</v>
      </c>
      <c r="G3153" t="str">
        <f>VLOOKUP(tbStoricoOrdini[[#This Row],[CLIENTE]],tbClienti[],7,FALSE)</f>
        <v>BC</v>
      </c>
      <c r="H3153" t="s">
        <v>67</v>
      </c>
      <c r="I3153" t="str">
        <f>IF(LEFT(tbStoricoOrdini[[#This Row],[ARTICOLO]],3) = "COG","COG",LEFT(tbStoricoOrdini[[#This Row],[ARTICOLO]],FIND(" ",tbStoricoOrdini[[#This Row],[ARTICOLO]])-1))</f>
        <v>BAG</v>
      </c>
      <c r="J3153" t="str">
        <f>MID(tbStoricoOrdini[[#This Row],[ARTICOLO]],FIND(" ",tbStoricoOrdini[[#This Row],[ARTICOLO]])+1,4)</f>
        <v>2500</v>
      </c>
      <c r="K3153" t="str">
        <f>IFERROR(RIGHT(tbStoricoOrdini[[#This Row],[ARTICOLO]],LEN(tbStoricoOrdini[[#This Row],[ARTICOLO]])-FIND(" ",tbStoricoOrdini[[#This Row],[ARTICOLO]],FIND(" ",tbStoricoOrdini[[#This Row],[ARTICOLO]]) +1)),"")</f>
        <v>Medium</v>
      </c>
      <c r="L3153" s="3">
        <f>VLOOKUP(tbStoricoOrdini[[#This Row],[ARTICOLO]],tbArticoli[],2,FALSE)</f>
        <v>210</v>
      </c>
      <c r="M3153" s="22">
        <f>tbStoricoOrdini[[#This Row],[IMPORTO]]/tbStoricoOrdini[[#This Row],[PREZZO]]</f>
        <v>6.7952380952380951</v>
      </c>
      <c r="N3153" t="s">
        <v>6</v>
      </c>
      <c r="O3153" s="8">
        <f>VLOOKUP(tbStoricoOrdini[[#This Row],[AGENTE]],tbAgenti[],2,FALSE)</f>
        <v>7.4999999999999997E-2</v>
      </c>
      <c r="P3153" s="2">
        <v>1427</v>
      </c>
      <c r="Q3153" s="2">
        <f>tbStoricoOrdini[[#This Row],[IMPORTO]]*tbStoricoOrdini[[#This Row],[% COMM.]]</f>
        <v>107.02499999999999</v>
      </c>
      <c r="R3153" s="2">
        <f>tbStoricoOrdini[[#This Row],[TOT. COMM.]]+tbStoricoOrdini[[#This Row],[IMPORTO]]</f>
        <v>1534.0250000000001</v>
      </c>
    </row>
    <row r="3154" spans="1:18">
      <c r="A3154" s="1">
        <v>43922</v>
      </c>
      <c r="B3154" s="7">
        <f>MONTH(tbStoricoOrdini[[#This Row],[DATA]])</f>
        <v>4</v>
      </c>
      <c r="C3154" t="s">
        <v>3249</v>
      </c>
      <c r="D3154" t="str">
        <f>RIGHT(tbStoricoOrdini[[#This Row],[ORDINE]],4)</f>
        <v>3151</v>
      </c>
      <c r="E3154" t="s">
        <v>40</v>
      </c>
      <c r="F3154" t="str">
        <f>VLOOKUP(tbStoricoOrdini[[#This Row],[CLIENTE]],tbClienti[],3,FALSE)</f>
        <v>NYC</v>
      </c>
      <c r="G3154" t="str">
        <f>VLOOKUP(tbStoricoOrdini[[#This Row],[CLIENTE]],tbClienti[],7,FALSE)</f>
        <v>BC</v>
      </c>
      <c r="H3154" t="s">
        <v>69</v>
      </c>
      <c r="I3154" t="str">
        <f>IF(LEFT(tbStoricoOrdini[[#This Row],[ARTICOLO]],3) = "COG","COG",LEFT(tbStoricoOrdini[[#This Row],[ARTICOLO]],FIND(" ",tbStoricoOrdini[[#This Row],[ARTICOLO]])-1))</f>
        <v>BAG</v>
      </c>
      <c r="J3154" t="str">
        <f>MID(tbStoricoOrdini[[#This Row],[ARTICOLO]],FIND(" ",tbStoricoOrdini[[#This Row],[ARTICOLO]])+1,4)</f>
        <v>1121</v>
      </c>
      <c r="K3154" t="str">
        <f>IFERROR(RIGHT(tbStoricoOrdini[[#This Row],[ARTICOLO]],LEN(tbStoricoOrdini[[#This Row],[ARTICOLO]])-FIND(" ",tbStoricoOrdini[[#This Row],[ARTICOLO]],FIND(" ",tbStoricoOrdini[[#This Row],[ARTICOLO]]) +1)),"")</f>
        <v>Gold</v>
      </c>
      <c r="L3154" s="3">
        <f>VLOOKUP(tbStoricoOrdini[[#This Row],[ARTICOLO]],tbArticoli[],2,FALSE)</f>
        <v>230</v>
      </c>
      <c r="M3154" s="22">
        <f>tbStoricoOrdini[[#This Row],[IMPORTO]]/tbStoricoOrdini[[#This Row],[PREZZO]]</f>
        <v>12.221739130434782</v>
      </c>
      <c r="N3154" t="s">
        <v>9</v>
      </c>
      <c r="O3154" s="8">
        <f>VLOOKUP(tbStoricoOrdini[[#This Row],[AGENTE]],tbAgenti[],2,FALSE)</f>
        <v>0.05</v>
      </c>
      <c r="P3154" s="2">
        <v>2811</v>
      </c>
      <c r="Q3154" s="2">
        <f>tbStoricoOrdini[[#This Row],[IMPORTO]]*tbStoricoOrdini[[#This Row],[% COMM.]]</f>
        <v>140.55000000000001</v>
      </c>
      <c r="R3154" s="2">
        <f>tbStoricoOrdini[[#This Row],[TOT. COMM.]]+tbStoricoOrdini[[#This Row],[IMPORTO]]</f>
        <v>2951.55</v>
      </c>
    </row>
    <row r="3155" spans="1:18">
      <c r="A3155" s="1">
        <v>43922</v>
      </c>
      <c r="B3155" s="7">
        <f>MONTH(tbStoricoOrdini[[#This Row],[DATA]])</f>
        <v>4</v>
      </c>
      <c r="C3155" t="s">
        <v>3250</v>
      </c>
      <c r="D3155" t="str">
        <f>RIGHT(tbStoricoOrdini[[#This Row],[ORDINE]],4)</f>
        <v>3152</v>
      </c>
      <c r="E3155" t="s">
        <v>40</v>
      </c>
      <c r="F3155" t="str">
        <f>VLOOKUP(tbStoricoOrdini[[#This Row],[CLIENTE]],tbClienti[],3,FALSE)</f>
        <v>NYC</v>
      </c>
      <c r="G3155" t="str">
        <f>VLOOKUP(tbStoricoOrdini[[#This Row],[CLIENTE]],tbClienti[],7,FALSE)</f>
        <v>BC</v>
      </c>
      <c r="H3155" t="s">
        <v>83</v>
      </c>
      <c r="I3155" t="str">
        <f>IF(LEFT(tbStoricoOrdini[[#This Row],[ARTICOLO]],3) = "COG","COG",LEFT(tbStoricoOrdini[[#This Row],[ARTICOLO]],FIND(" ",tbStoricoOrdini[[#This Row],[ARTICOLO]])-1))</f>
        <v>COG</v>
      </c>
      <c r="J3155" t="str">
        <f>MID(tbStoricoOrdini[[#This Row],[ARTICOLO]],FIND(" ",tbStoricoOrdini[[#This Row],[ARTICOLO]])+1,4)</f>
        <v>8000</v>
      </c>
      <c r="K3155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3155" s="3">
        <f>VLOOKUP(tbStoricoOrdini[[#This Row],[ARTICOLO]],tbArticoli[],2,FALSE)</f>
        <v>670</v>
      </c>
      <c r="M3155" s="22">
        <f>tbStoricoOrdini[[#This Row],[IMPORTO]]/tbStoricoOrdini[[#This Row],[PREZZO]]</f>
        <v>38.91194029850746</v>
      </c>
      <c r="N3155" t="s">
        <v>9</v>
      </c>
      <c r="O3155" s="8">
        <f>VLOOKUP(tbStoricoOrdini[[#This Row],[AGENTE]],tbAgenti[],2,FALSE)</f>
        <v>0.05</v>
      </c>
      <c r="P3155" s="2">
        <v>26071</v>
      </c>
      <c r="Q3155" s="2">
        <f>tbStoricoOrdini[[#This Row],[IMPORTO]]*tbStoricoOrdini[[#This Row],[% COMM.]]</f>
        <v>1303.5500000000002</v>
      </c>
      <c r="R3155" s="2">
        <f>tbStoricoOrdini[[#This Row],[TOT. COMM.]]+tbStoricoOrdini[[#This Row],[IMPORTO]]</f>
        <v>27374.55</v>
      </c>
    </row>
    <row r="3156" spans="1:18">
      <c r="A3156" s="1">
        <v>43922</v>
      </c>
      <c r="B3156" s="7">
        <f>MONTH(tbStoricoOrdini[[#This Row],[DATA]])</f>
        <v>4</v>
      </c>
      <c r="C3156" t="s">
        <v>3251</v>
      </c>
      <c r="D3156" t="str">
        <f>RIGHT(tbStoricoOrdini[[#This Row],[ORDINE]],4)</f>
        <v>3153</v>
      </c>
      <c r="E3156" t="s">
        <v>40</v>
      </c>
      <c r="F3156" t="str">
        <f>VLOOKUP(tbStoricoOrdini[[#This Row],[CLIENTE]],tbClienti[],3,FALSE)</f>
        <v>NYC</v>
      </c>
      <c r="G3156" t="str">
        <f>VLOOKUP(tbStoricoOrdini[[#This Row],[CLIENTE]],tbClienti[],7,FALSE)</f>
        <v>BC</v>
      </c>
      <c r="H3156" t="s">
        <v>75</v>
      </c>
      <c r="I3156" t="str">
        <f>IF(LEFT(tbStoricoOrdini[[#This Row],[ARTICOLO]],3) = "COG","COG",LEFT(tbStoricoOrdini[[#This Row],[ARTICOLO]],FIND(" ",tbStoricoOrdini[[#This Row],[ARTICOLO]])-1))</f>
        <v>AVRC</v>
      </c>
      <c r="J3156" t="str">
        <f>MID(tbStoricoOrdini[[#This Row],[ARTICOLO]],FIND(" ",tbStoricoOrdini[[#This Row],[ARTICOLO]])+1,4)</f>
        <v>1000</v>
      </c>
      <c r="K3156" t="str">
        <f>IFERROR(RIGHT(tbStoricoOrdini[[#This Row],[ARTICOLO]],LEN(tbStoricoOrdini[[#This Row],[ARTICOLO]])-FIND(" ",tbStoricoOrdini[[#This Row],[ARTICOLO]],FIND(" ",tbStoricoOrdini[[#This Row],[ARTICOLO]]) +1)),"")</f>
        <v>Silver</v>
      </c>
      <c r="L3156" s="3">
        <f>VLOOKUP(tbStoricoOrdini[[#This Row],[ARTICOLO]],tbArticoli[],2,FALSE)</f>
        <v>390</v>
      </c>
      <c r="M3156" s="22">
        <f>tbStoricoOrdini[[#This Row],[IMPORTO]]/tbStoricoOrdini[[#This Row],[PREZZO]]</f>
        <v>2.1538461538461537</v>
      </c>
      <c r="N3156" t="s">
        <v>9</v>
      </c>
      <c r="O3156" s="8">
        <f>VLOOKUP(tbStoricoOrdini[[#This Row],[AGENTE]],tbAgenti[],2,FALSE)</f>
        <v>0.05</v>
      </c>
      <c r="P3156" s="2">
        <v>840</v>
      </c>
      <c r="Q3156" s="2">
        <f>tbStoricoOrdini[[#This Row],[IMPORTO]]*tbStoricoOrdini[[#This Row],[% COMM.]]</f>
        <v>42</v>
      </c>
      <c r="R3156" s="2">
        <f>tbStoricoOrdini[[#This Row],[TOT. COMM.]]+tbStoricoOrdini[[#This Row],[IMPORTO]]</f>
        <v>882</v>
      </c>
    </row>
    <row r="3157" spans="1:18">
      <c r="A3157" s="1">
        <v>43922</v>
      </c>
      <c r="B3157" s="7">
        <f>MONTH(tbStoricoOrdini[[#This Row],[DATA]])</f>
        <v>4</v>
      </c>
      <c r="C3157" t="s">
        <v>3252</v>
      </c>
      <c r="D3157" t="str">
        <f>RIGHT(tbStoricoOrdini[[#This Row],[ORDINE]],4)</f>
        <v>3154</v>
      </c>
      <c r="E3157" t="s">
        <v>40</v>
      </c>
      <c r="F3157" t="str">
        <f>VLOOKUP(tbStoricoOrdini[[#This Row],[CLIENTE]],tbClienti[],3,FALSE)</f>
        <v>NYC</v>
      </c>
      <c r="G3157" t="str">
        <f>VLOOKUP(tbStoricoOrdini[[#This Row],[CLIENTE]],tbClienti[],7,FALSE)</f>
        <v>BC</v>
      </c>
      <c r="H3157" t="s">
        <v>71</v>
      </c>
      <c r="I3157" t="str">
        <f>IF(LEFT(tbStoricoOrdini[[#This Row],[ARTICOLO]],3) = "COG","COG",LEFT(tbStoricoOrdini[[#This Row],[ARTICOLO]],FIND(" ",tbStoricoOrdini[[#This Row],[ARTICOLO]])-1))</f>
        <v>EB07</v>
      </c>
      <c r="J3157" t="str">
        <f>MID(tbStoricoOrdini[[#This Row],[ARTICOLO]],FIND(" ",tbStoricoOrdini[[#This Row],[ARTICOLO]])+1,4)</f>
        <v>5000</v>
      </c>
      <c r="K3157" t="str">
        <f>IFERROR(RIGHT(tbStoricoOrdini[[#This Row],[ARTICOLO]],LEN(tbStoricoOrdini[[#This Row],[ARTICOLO]])-FIND(" ",tbStoricoOrdini[[#This Row],[ARTICOLO]],FIND(" ",tbStoricoOrdini[[#This Row],[ARTICOLO]]) +1)),"")</f>
        <v/>
      </c>
      <c r="L3157" s="3">
        <f>VLOOKUP(tbStoricoOrdini[[#This Row],[ARTICOLO]],tbArticoli[],2,FALSE)</f>
        <v>140</v>
      </c>
      <c r="M3157" s="22">
        <f>tbStoricoOrdini[[#This Row],[IMPORTO]]/tbStoricoOrdini[[#This Row],[PREZZO]]</f>
        <v>0.34285714285714286</v>
      </c>
      <c r="N3157" t="s">
        <v>6</v>
      </c>
      <c r="O3157" s="8">
        <f>VLOOKUP(tbStoricoOrdini[[#This Row],[AGENTE]],tbAgenti[],2,FALSE)</f>
        <v>7.4999999999999997E-2</v>
      </c>
      <c r="P3157" s="2">
        <v>48</v>
      </c>
      <c r="Q3157" s="2">
        <f>tbStoricoOrdini[[#This Row],[IMPORTO]]*tbStoricoOrdini[[#This Row],[% COMM.]]</f>
        <v>3.5999999999999996</v>
      </c>
      <c r="R3157" s="2">
        <f>tbStoricoOrdini[[#This Row],[TOT. COMM.]]+tbStoricoOrdini[[#This Row],[IMPORTO]]</f>
        <v>51.6</v>
      </c>
    </row>
    <row r="3158" spans="1:18">
      <c r="A3158" s="1">
        <v>43922</v>
      </c>
      <c r="B3158" s="7">
        <f>MONTH(tbStoricoOrdini[[#This Row],[DATA]])</f>
        <v>4</v>
      </c>
      <c r="C3158" t="s">
        <v>3253</v>
      </c>
      <c r="D3158" t="str">
        <f>RIGHT(tbStoricoOrdini[[#This Row],[ORDINE]],4)</f>
        <v>3155</v>
      </c>
      <c r="E3158" t="s">
        <v>40</v>
      </c>
      <c r="F3158" t="str">
        <f>VLOOKUP(tbStoricoOrdini[[#This Row],[CLIENTE]],tbClienti[],3,FALSE)</f>
        <v>NYC</v>
      </c>
      <c r="G3158" t="str">
        <f>VLOOKUP(tbStoricoOrdini[[#This Row],[CLIENTE]],tbClienti[],7,FALSE)</f>
        <v>BC</v>
      </c>
      <c r="H3158" t="s">
        <v>71</v>
      </c>
      <c r="I3158" t="str">
        <f>IF(LEFT(tbStoricoOrdini[[#This Row],[ARTICOLO]],3) = "COG","COG",LEFT(tbStoricoOrdini[[#This Row],[ARTICOLO]],FIND(" ",tbStoricoOrdini[[#This Row],[ARTICOLO]])-1))</f>
        <v>EB07</v>
      </c>
      <c r="J3158" t="str">
        <f>MID(tbStoricoOrdini[[#This Row],[ARTICOLO]],FIND(" ",tbStoricoOrdini[[#This Row],[ARTICOLO]])+1,4)</f>
        <v>5000</v>
      </c>
      <c r="K3158" t="str">
        <f>IFERROR(RIGHT(tbStoricoOrdini[[#This Row],[ARTICOLO]],LEN(tbStoricoOrdini[[#This Row],[ARTICOLO]])-FIND(" ",tbStoricoOrdini[[#This Row],[ARTICOLO]],FIND(" ",tbStoricoOrdini[[#This Row],[ARTICOLO]]) +1)),"")</f>
        <v/>
      </c>
      <c r="L3158" s="3">
        <f>VLOOKUP(tbStoricoOrdini[[#This Row],[ARTICOLO]],tbArticoli[],2,FALSE)</f>
        <v>140</v>
      </c>
      <c r="M3158" s="22">
        <f>tbStoricoOrdini[[#This Row],[IMPORTO]]/tbStoricoOrdini[[#This Row],[PREZZO]]</f>
        <v>1.4071428571428573</v>
      </c>
      <c r="N3158" t="s">
        <v>9</v>
      </c>
      <c r="O3158" s="8">
        <f>VLOOKUP(tbStoricoOrdini[[#This Row],[AGENTE]],tbAgenti[],2,FALSE)</f>
        <v>0.05</v>
      </c>
      <c r="P3158" s="2">
        <v>197</v>
      </c>
      <c r="Q3158" s="2">
        <f>tbStoricoOrdini[[#This Row],[IMPORTO]]*tbStoricoOrdini[[#This Row],[% COMM.]]</f>
        <v>9.8500000000000014</v>
      </c>
      <c r="R3158" s="2">
        <f>tbStoricoOrdini[[#This Row],[TOT. COMM.]]+tbStoricoOrdini[[#This Row],[IMPORTO]]</f>
        <v>206.85</v>
      </c>
    </row>
    <row r="3159" spans="1:18">
      <c r="A3159" s="1">
        <v>43922</v>
      </c>
      <c r="B3159" s="7">
        <f>MONTH(tbStoricoOrdini[[#This Row],[DATA]])</f>
        <v>4</v>
      </c>
      <c r="C3159" t="s">
        <v>3254</v>
      </c>
      <c r="D3159" t="str">
        <f>RIGHT(tbStoricoOrdini[[#This Row],[ORDINE]],4)</f>
        <v>3156</v>
      </c>
      <c r="E3159" t="s">
        <v>40</v>
      </c>
      <c r="F3159" t="str">
        <f>VLOOKUP(tbStoricoOrdini[[#This Row],[CLIENTE]],tbClienti[],3,FALSE)</f>
        <v>NYC</v>
      </c>
      <c r="G3159" t="str">
        <f>VLOOKUP(tbStoricoOrdini[[#This Row],[CLIENTE]],tbClienti[],7,FALSE)</f>
        <v>BC</v>
      </c>
      <c r="H3159" t="s">
        <v>73</v>
      </c>
      <c r="I3159" t="str">
        <f>IF(LEFT(tbStoricoOrdini[[#This Row],[ARTICOLO]],3) = "COG","COG",LEFT(tbStoricoOrdini[[#This Row],[ARTICOLO]],FIND(" ",tbStoricoOrdini[[#This Row],[ARTICOLO]])-1))</f>
        <v>EB06</v>
      </c>
      <c r="J3159" t="str">
        <f>MID(tbStoricoOrdini[[#This Row],[ARTICOLO]],FIND(" ",tbStoricoOrdini[[#This Row],[ARTICOLO]])+1,4)</f>
        <v>3000</v>
      </c>
      <c r="K3159" t="str">
        <f>IFERROR(RIGHT(tbStoricoOrdini[[#This Row],[ARTICOLO]],LEN(tbStoricoOrdini[[#This Row],[ARTICOLO]])-FIND(" ",tbStoricoOrdini[[#This Row],[ARTICOLO]],FIND(" ",tbStoricoOrdini[[#This Row],[ARTICOLO]]) +1)),"")</f>
        <v>Plus</v>
      </c>
      <c r="L3159" s="3">
        <f>VLOOKUP(tbStoricoOrdini[[#This Row],[ARTICOLO]],tbArticoli[],2,FALSE)</f>
        <v>130</v>
      </c>
      <c r="M3159" s="22">
        <f>tbStoricoOrdini[[#This Row],[IMPORTO]]/tbStoricoOrdini[[#This Row],[PREZZO]]</f>
        <v>2.6538461538461537</v>
      </c>
      <c r="N3159" t="s">
        <v>6</v>
      </c>
      <c r="O3159" s="8">
        <f>VLOOKUP(tbStoricoOrdini[[#This Row],[AGENTE]],tbAgenti[],2,FALSE)</f>
        <v>7.4999999999999997E-2</v>
      </c>
      <c r="P3159" s="2">
        <v>345</v>
      </c>
      <c r="Q3159" s="2">
        <f>tbStoricoOrdini[[#This Row],[IMPORTO]]*tbStoricoOrdini[[#This Row],[% COMM.]]</f>
        <v>25.875</v>
      </c>
      <c r="R3159" s="2">
        <f>tbStoricoOrdini[[#This Row],[TOT. COMM.]]+tbStoricoOrdini[[#This Row],[IMPORTO]]</f>
        <v>370.875</v>
      </c>
    </row>
    <row r="3160" spans="1:18">
      <c r="A3160" s="1">
        <v>43922</v>
      </c>
      <c r="B3160" s="7">
        <f>MONTH(tbStoricoOrdini[[#This Row],[DATA]])</f>
        <v>4</v>
      </c>
      <c r="C3160" t="s">
        <v>3255</v>
      </c>
      <c r="D3160" t="str">
        <f>RIGHT(tbStoricoOrdini[[#This Row],[ORDINE]],4)</f>
        <v>3157</v>
      </c>
      <c r="E3160" t="s">
        <v>41</v>
      </c>
      <c r="F3160" t="str">
        <f>VLOOKUP(tbStoricoOrdini[[#This Row],[CLIENTE]],tbClienti[],3,FALSE)</f>
        <v>Lazio</v>
      </c>
      <c r="G3160" t="str">
        <f>VLOOKUP(tbStoricoOrdini[[#This Row],[CLIENTE]],tbClienti[],7,FALSE)</f>
        <v>AC</v>
      </c>
      <c r="H3160" t="s">
        <v>81</v>
      </c>
      <c r="I3160" t="str">
        <f>IF(LEFT(tbStoricoOrdini[[#This Row],[ARTICOLO]],3) = "COG","COG",LEFT(tbStoricoOrdini[[#This Row],[ARTICOLO]],FIND(" ",tbStoricoOrdini[[#This Row],[ARTICOLO]])-1))</f>
        <v>COG</v>
      </c>
      <c r="J3160" t="str">
        <f>MID(tbStoricoOrdini[[#This Row],[ARTICOLO]],FIND(" ",tbStoricoOrdini[[#This Row],[ARTICOLO]])+1,4)</f>
        <v>6000</v>
      </c>
      <c r="K3160" t="str">
        <f>IFERROR(RIGHT(tbStoricoOrdini[[#This Row],[ARTICOLO]],LEN(tbStoricoOrdini[[#This Row],[ARTICOLO]])-FIND(" ",tbStoricoOrdini[[#This Row],[ARTICOLO]],FIND(" ",tbStoricoOrdini[[#This Row],[ARTICOLO]]) +1)),"")</f>
        <v>Gold</v>
      </c>
      <c r="L3160" s="3">
        <f>VLOOKUP(tbStoricoOrdini[[#This Row],[ARTICOLO]],tbArticoli[],2,FALSE)</f>
        <v>450</v>
      </c>
      <c r="M3160" s="22">
        <f>tbStoricoOrdini[[#This Row],[IMPORTO]]/tbStoricoOrdini[[#This Row],[PREZZO]]</f>
        <v>2.4466666666666668</v>
      </c>
      <c r="N3160" t="s">
        <v>9</v>
      </c>
      <c r="O3160" s="8">
        <f>VLOOKUP(tbStoricoOrdini[[#This Row],[AGENTE]],tbAgenti[],2,FALSE)</f>
        <v>0.05</v>
      </c>
      <c r="P3160" s="2">
        <v>1101</v>
      </c>
      <c r="Q3160" s="2">
        <f>tbStoricoOrdini[[#This Row],[IMPORTO]]*tbStoricoOrdini[[#This Row],[% COMM.]]</f>
        <v>55.050000000000004</v>
      </c>
      <c r="R3160" s="2">
        <f>tbStoricoOrdini[[#This Row],[TOT. COMM.]]+tbStoricoOrdini[[#This Row],[IMPORTO]]</f>
        <v>1156.05</v>
      </c>
    </row>
    <row r="3161" spans="1:18">
      <c r="A3161" s="1">
        <v>43922</v>
      </c>
      <c r="B3161" s="7">
        <f>MONTH(tbStoricoOrdini[[#This Row],[DATA]])</f>
        <v>4</v>
      </c>
      <c r="C3161" t="s">
        <v>3256</v>
      </c>
      <c r="D3161" t="str">
        <f>RIGHT(tbStoricoOrdini[[#This Row],[ORDINE]],4)</f>
        <v>3158</v>
      </c>
      <c r="E3161" t="s">
        <v>41</v>
      </c>
      <c r="F3161" t="str">
        <f>VLOOKUP(tbStoricoOrdini[[#This Row],[CLIENTE]],tbClienti[],3,FALSE)</f>
        <v>Lazio</v>
      </c>
      <c r="G3161" t="str">
        <f>VLOOKUP(tbStoricoOrdini[[#This Row],[CLIENTE]],tbClienti[],7,FALSE)</f>
        <v>AC</v>
      </c>
      <c r="H3161" t="s">
        <v>74</v>
      </c>
      <c r="I3161" t="str">
        <f>IF(LEFT(tbStoricoOrdini[[#This Row],[ARTICOLO]],3) = "COG","COG",LEFT(tbStoricoOrdini[[#This Row],[ARTICOLO]],FIND(" ",tbStoricoOrdini[[#This Row],[ARTICOLO]])-1))</f>
        <v>AVRC</v>
      </c>
      <c r="J3161" t="str">
        <f>MID(tbStoricoOrdini[[#This Row],[ARTICOLO]],FIND(" ",tbStoricoOrdini[[#This Row],[ARTICOLO]])+1,4)</f>
        <v>2500</v>
      </c>
      <c r="K3161" t="str">
        <f>IFERROR(RIGHT(tbStoricoOrdini[[#This Row],[ARTICOLO]],LEN(tbStoricoOrdini[[#This Row],[ARTICOLO]])-FIND(" ",tbStoricoOrdini[[#This Row],[ARTICOLO]],FIND(" ",tbStoricoOrdini[[#This Row],[ARTICOLO]]) +1)),"")</f>
        <v>Gold</v>
      </c>
      <c r="L3161" s="3">
        <f>VLOOKUP(tbStoricoOrdini[[#This Row],[ARTICOLO]],tbArticoli[],2,FALSE)</f>
        <v>500</v>
      </c>
      <c r="M3161" s="22">
        <f>tbStoricoOrdini[[#This Row],[IMPORTO]]/tbStoricoOrdini[[#This Row],[PREZZO]]</f>
        <v>0.67</v>
      </c>
      <c r="N3161" t="s">
        <v>11</v>
      </c>
      <c r="O3161" s="8">
        <f>VLOOKUP(tbStoricoOrdini[[#This Row],[AGENTE]],tbAgenti[],2,FALSE)</f>
        <v>0.04</v>
      </c>
      <c r="P3161" s="2">
        <v>335</v>
      </c>
      <c r="Q3161" s="2">
        <f>tbStoricoOrdini[[#This Row],[IMPORTO]]*tbStoricoOrdini[[#This Row],[% COMM.]]</f>
        <v>13.4</v>
      </c>
      <c r="R3161" s="2">
        <f>tbStoricoOrdini[[#This Row],[TOT. COMM.]]+tbStoricoOrdini[[#This Row],[IMPORTO]]</f>
        <v>348.4</v>
      </c>
    </row>
    <row r="3162" spans="1:18">
      <c r="A3162" s="1">
        <v>43922</v>
      </c>
      <c r="B3162" s="7">
        <f>MONTH(tbStoricoOrdini[[#This Row],[DATA]])</f>
        <v>4</v>
      </c>
      <c r="C3162" t="s">
        <v>3257</v>
      </c>
      <c r="D3162" t="str">
        <f>RIGHT(tbStoricoOrdini[[#This Row],[ORDINE]],4)</f>
        <v>3159</v>
      </c>
      <c r="E3162" t="s">
        <v>41</v>
      </c>
      <c r="F3162" t="str">
        <f>VLOOKUP(tbStoricoOrdini[[#This Row],[CLIENTE]],tbClienti[],3,FALSE)</f>
        <v>Lazio</v>
      </c>
      <c r="G3162" t="str">
        <f>VLOOKUP(tbStoricoOrdini[[#This Row],[CLIENTE]],tbClienti[],7,FALSE)</f>
        <v>AC</v>
      </c>
      <c r="H3162" t="s">
        <v>74</v>
      </c>
      <c r="I3162" t="str">
        <f>IF(LEFT(tbStoricoOrdini[[#This Row],[ARTICOLO]],3) = "COG","COG",LEFT(tbStoricoOrdini[[#This Row],[ARTICOLO]],FIND(" ",tbStoricoOrdini[[#This Row],[ARTICOLO]])-1))</f>
        <v>AVRC</v>
      </c>
      <c r="J3162" t="str">
        <f>MID(tbStoricoOrdini[[#This Row],[ARTICOLO]],FIND(" ",tbStoricoOrdini[[#This Row],[ARTICOLO]])+1,4)</f>
        <v>2500</v>
      </c>
      <c r="K3162" t="str">
        <f>IFERROR(RIGHT(tbStoricoOrdini[[#This Row],[ARTICOLO]],LEN(tbStoricoOrdini[[#This Row],[ARTICOLO]])-FIND(" ",tbStoricoOrdini[[#This Row],[ARTICOLO]],FIND(" ",tbStoricoOrdini[[#This Row],[ARTICOLO]]) +1)),"")</f>
        <v>Gold</v>
      </c>
      <c r="L3162" s="3">
        <f>VLOOKUP(tbStoricoOrdini[[#This Row],[ARTICOLO]],tbArticoli[],2,FALSE)</f>
        <v>500</v>
      </c>
      <c r="M3162" s="22">
        <f>tbStoricoOrdini[[#This Row],[IMPORTO]]/tbStoricoOrdini[[#This Row],[PREZZO]]</f>
        <v>0.01</v>
      </c>
      <c r="N3162" t="s">
        <v>8</v>
      </c>
      <c r="O3162" s="8">
        <f>VLOOKUP(tbStoricoOrdini[[#This Row],[AGENTE]],tbAgenti[],2,FALSE)</f>
        <v>0.05</v>
      </c>
      <c r="P3162" s="2">
        <v>5</v>
      </c>
      <c r="Q3162" s="2">
        <f>tbStoricoOrdini[[#This Row],[IMPORTO]]*tbStoricoOrdini[[#This Row],[% COMM.]]</f>
        <v>0.25</v>
      </c>
      <c r="R3162" s="2">
        <f>tbStoricoOrdini[[#This Row],[TOT. COMM.]]+tbStoricoOrdini[[#This Row],[IMPORTO]]</f>
        <v>5.25</v>
      </c>
    </row>
    <row r="3163" spans="1:18">
      <c r="A3163" s="1">
        <v>43922</v>
      </c>
      <c r="B3163" s="7">
        <f>MONTH(tbStoricoOrdini[[#This Row],[DATA]])</f>
        <v>4</v>
      </c>
      <c r="C3163" t="s">
        <v>3258</v>
      </c>
      <c r="D3163" t="str">
        <f>RIGHT(tbStoricoOrdini[[#This Row],[ORDINE]],4)</f>
        <v>3160</v>
      </c>
      <c r="E3163" t="s">
        <v>41</v>
      </c>
      <c r="F3163" t="str">
        <f>VLOOKUP(tbStoricoOrdini[[#This Row],[CLIENTE]],tbClienti[],3,FALSE)</f>
        <v>Lazio</v>
      </c>
      <c r="G3163" t="str">
        <f>VLOOKUP(tbStoricoOrdini[[#This Row],[CLIENTE]],tbClienti[],7,FALSE)</f>
        <v>AC</v>
      </c>
      <c r="H3163" t="s">
        <v>74</v>
      </c>
      <c r="I3163" t="str">
        <f>IF(LEFT(tbStoricoOrdini[[#This Row],[ARTICOLO]],3) = "COG","COG",LEFT(tbStoricoOrdini[[#This Row],[ARTICOLO]],FIND(" ",tbStoricoOrdini[[#This Row],[ARTICOLO]])-1))</f>
        <v>AVRC</v>
      </c>
      <c r="J3163" t="str">
        <f>MID(tbStoricoOrdini[[#This Row],[ARTICOLO]],FIND(" ",tbStoricoOrdini[[#This Row],[ARTICOLO]])+1,4)</f>
        <v>2500</v>
      </c>
      <c r="K3163" t="str">
        <f>IFERROR(RIGHT(tbStoricoOrdini[[#This Row],[ARTICOLO]],LEN(tbStoricoOrdini[[#This Row],[ARTICOLO]])-FIND(" ",tbStoricoOrdini[[#This Row],[ARTICOLO]],FIND(" ",tbStoricoOrdini[[#This Row],[ARTICOLO]]) +1)),"")</f>
        <v>Gold</v>
      </c>
      <c r="L3163" s="3">
        <f>VLOOKUP(tbStoricoOrdini[[#This Row],[ARTICOLO]],tbArticoli[],2,FALSE)</f>
        <v>500</v>
      </c>
      <c r="M3163" s="22">
        <f>tbStoricoOrdini[[#This Row],[IMPORTO]]/tbStoricoOrdini[[#This Row],[PREZZO]]</f>
        <v>1.1120000000000001</v>
      </c>
      <c r="N3163" t="s">
        <v>13</v>
      </c>
      <c r="O3163" s="8">
        <f>VLOOKUP(tbStoricoOrdini[[#This Row],[AGENTE]],tbAgenti[],2,FALSE)</f>
        <v>0.1</v>
      </c>
      <c r="P3163" s="2">
        <v>556</v>
      </c>
      <c r="Q3163" s="2">
        <f>tbStoricoOrdini[[#This Row],[IMPORTO]]*tbStoricoOrdini[[#This Row],[% COMM.]]</f>
        <v>55.6</v>
      </c>
      <c r="R3163" s="2">
        <f>tbStoricoOrdini[[#This Row],[TOT. COMM.]]+tbStoricoOrdini[[#This Row],[IMPORTO]]</f>
        <v>611.6</v>
      </c>
    </row>
    <row r="3164" spans="1:18">
      <c r="A3164" s="1">
        <v>43922</v>
      </c>
      <c r="B3164" s="7">
        <f>MONTH(tbStoricoOrdini[[#This Row],[DATA]])</f>
        <v>4</v>
      </c>
      <c r="C3164" t="s">
        <v>3259</v>
      </c>
      <c r="D3164" t="str">
        <f>RIGHT(tbStoricoOrdini[[#This Row],[ORDINE]],4)</f>
        <v>3161</v>
      </c>
      <c r="E3164" t="s">
        <v>41</v>
      </c>
      <c r="F3164" t="str">
        <f>VLOOKUP(tbStoricoOrdini[[#This Row],[CLIENTE]],tbClienti[],3,FALSE)</f>
        <v>Lazio</v>
      </c>
      <c r="G3164" t="str">
        <f>VLOOKUP(tbStoricoOrdini[[#This Row],[CLIENTE]],tbClienti[],7,FALSE)</f>
        <v>AC</v>
      </c>
      <c r="H3164" t="s">
        <v>74</v>
      </c>
      <c r="I3164" t="str">
        <f>IF(LEFT(tbStoricoOrdini[[#This Row],[ARTICOLO]],3) = "COG","COG",LEFT(tbStoricoOrdini[[#This Row],[ARTICOLO]],FIND(" ",tbStoricoOrdini[[#This Row],[ARTICOLO]])-1))</f>
        <v>AVRC</v>
      </c>
      <c r="J3164" t="str">
        <f>MID(tbStoricoOrdini[[#This Row],[ARTICOLO]],FIND(" ",tbStoricoOrdini[[#This Row],[ARTICOLO]])+1,4)</f>
        <v>2500</v>
      </c>
      <c r="K3164" t="str">
        <f>IFERROR(RIGHT(tbStoricoOrdini[[#This Row],[ARTICOLO]],LEN(tbStoricoOrdini[[#This Row],[ARTICOLO]])-FIND(" ",tbStoricoOrdini[[#This Row],[ARTICOLO]],FIND(" ",tbStoricoOrdini[[#This Row],[ARTICOLO]]) +1)),"")</f>
        <v>Gold</v>
      </c>
      <c r="L3164" s="3">
        <f>VLOOKUP(tbStoricoOrdini[[#This Row],[ARTICOLO]],tbArticoli[],2,FALSE)</f>
        <v>500</v>
      </c>
      <c r="M3164" s="22">
        <f>tbStoricoOrdini[[#This Row],[IMPORTO]]/tbStoricoOrdini[[#This Row],[PREZZO]]</f>
        <v>9.5519999999999996</v>
      </c>
      <c r="N3164" t="s">
        <v>6</v>
      </c>
      <c r="O3164" s="8">
        <f>VLOOKUP(tbStoricoOrdini[[#This Row],[AGENTE]],tbAgenti[],2,FALSE)</f>
        <v>7.4999999999999997E-2</v>
      </c>
      <c r="P3164" s="2">
        <v>4776</v>
      </c>
      <c r="Q3164" s="2">
        <f>tbStoricoOrdini[[#This Row],[IMPORTO]]*tbStoricoOrdini[[#This Row],[% COMM.]]</f>
        <v>358.2</v>
      </c>
      <c r="R3164" s="2">
        <f>tbStoricoOrdini[[#This Row],[TOT. COMM.]]+tbStoricoOrdini[[#This Row],[IMPORTO]]</f>
        <v>5134.2</v>
      </c>
    </row>
    <row r="3165" spans="1:18">
      <c r="A3165" s="1">
        <v>43922</v>
      </c>
      <c r="B3165" s="7">
        <f>MONTH(tbStoricoOrdini[[#This Row],[DATA]])</f>
        <v>4</v>
      </c>
      <c r="C3165" t="s">
        <v>3260</v>
      </c>
      <c r="D3165" t="str">
        <f>RIGHT(tbStoricoOrdini[[#This Row],[ORDINE]],4)</f>
        <v>3162</v>
      </c>
      <c r="E3165" t="s">
        <v>41</v>
      </c>
      <c r="F3165" t="str">
        <f>VLOOKUP(tbStoricoOrdini[[#This Row],[CLIENTE]],tbClienti[],3,FALSE)</f>
        <v>Lazio</v>
      </c>
      <c r="G3165" t="str">
        <f>VLOOKUP(tbStoricoOrdini[[#This Row],[CLIENTE]],tbClienti[],7,FALSE)</f>
        <v>AC</v>
      </c>
      <c r="H3165" t="s">
        <v>74</v>
      </c>
      <c r="I3165" t="str">
        <f>IF(LEFT(tbStoricoOrdini[[#This Row],[ARTICOLO]],3) = "COG","COG",LEFT(tbStoricoOrdini[[#This Row],[ARTICOLO]],FIND(" ",tbStoricoOrdini[[#This Row],[ARTICOLO]])-1))</f>
        <v>AVRC</v>
      </c>
      <c r="J3165" t="str">
        <f>MID(tbStoricoOrdini[[#This Row],[ARTICOLO]],FIND(" ",tbStoricoOrdini[[#This Row],[ARTICOLO]])+1,4)</f>
        <v>2500</v>
      </c>
      <c r="K3165" t="str">
        <f>IFERROR(RIGHT(tbStoricoOrdini[[#This Row],[ARTICOLO]],LEN(tbStoricoOrdini[[#This Row],[ARTICOLO]])-FIND(" ",tbStoricoOrdini[[#This Row],[ARTICOLO]],FIND(" ",tbStoricoOrdini[[#This Row],[ARTICOLO]]) +1)),"")</f>
        <v>Gold</v>
      </c>
      <c r="L3165" s="3">
        <f>VLOOKUP(tbStoricoOrdini[[#This Row],[ARTICOLO]],tbArticoli[],2,FALSE)</f>
        <v>500</v>
      </c>
      <c r="M3165" s="22">
        <f>tbStoricoOrdini[[#This Row],[IMPORTO]]/tbStoricoOrdini[[#This Row],[PREZZO]]</f>
        <v>79.27</v>
      </c>
      <c r="N3165" t="s">
        <v>9</v>
      </c>
      <c r="O3165" s="8">
        <f>VLOOKUP(tbStoricoOrdini[[#This Row],[AGENTE]],tbAgenti[],2,FALSE)</f>
        <v>0.05</v>
      </c>
      <c r="P3165" s="2">
        <v>39635</v>
      </c>
      <c r="Q3165" s="2">
        <f>tbStoricoOrdini[[#This Row],[IMPORTO]]*tbStoricoOrdini[[#This Row],[% COMM.]]</f>
        <v>1981.75</v>
      </c>
      <c r="R3165" s="2">
        <f>tbStoricoOrdini[[#This Row],[TOT. COMM.]]+tbStoricoOrdini[[#This Row],[IMPORTO]]</f>
        <v>41616.75</v>
      </c>
    </row>
    <row r="3166" spans="1:18">
      <c r="A3166" s="1">
        <v>43922</v>
      </c>
      <c r="B3166" s="7">
        <f>MONTH(tbStoricoOrdini[[#This Row],[DATA]])</f>
        <v>4</v>
      </c>
      <c r="C3166" t="s">
        <v>3261</v>
      </c>
      <c r="D3166" t="str">
        <f>RIGHT(tbStoricoOrdini[[#This Row],[ORDINE]],4)</f>
        <v>3163</v>
      </c>
      <c r="E3166" t="s">
        <v>41</v>
      </c>
      <c r="F3166" t="str">
        <f>VLOOKUP(tbStoricoOrdini[[#This Row],[CLIENTE]],tbClienti[],3,FALSE)</f>
        <v>Lazio</v>
      </c>
      <c r="G3166" t="str">
        <f>VLOOKUP(tbStoricoOrdini[[#This Row],[CLIENTE]],tbClienti[],7,FALSE)</f>
        <v>AC</v>
      </c>
      <c r="H3166" t="s">
        <v>61</v>
      </c>
      <c r="I3166" t="str">
        <f>IF(LEFT(tbStoricoOrdini[[#This Row],[ARTICOLO]],3) = "COG","COG",LEFT(tbStoricoOrdini[[#This Row],[ARTICOLO]],FIND(" ",tbStoricoOrdini[[#This Row],[ARTICOLO]])-1))</f>
        <v>KLM</v>
      </c>
      <c r="J3166" t="str">
        <f>MID(tbStoricoOrdini[[#This Row],[ARTICOLO]],FIND(" ",tbStoricoOrdini[[#This Row],[ARTICOLO]])+1,4)</f>
        <v>5000</v>
      </c>
      <c r="K3166" t="str">
        <f>IFERROR(RIGHT(tbStoricoOrdini[[#This Row],[ARTICOLO]],LEN(tbStoricoOrdini[[#This Row],[ARTICOLO]])-FIND(" ",tbStoricoOrdini[[#This Row],[ARTICOLO]],FIND(" ",tbStoricoOrdini[[#This Row],[ARTICOLO]]) +1)),"")</f>
        <v>Medium</v>
      </c>
      <c r="L3166" s="3">
        <f>VLOOKUP(tbStoricoOrdini[[#This Row],[ARTICOLO]],tbArticoli[],2,FALSE)</f>
        <v>150</v>
      </c>
      <c r="M3166" s="22">
        <f>tbStoricoOrdini[[#This Row],[IMPORTO]]/tbStoricoOrdini[[#This Row],[PREZZO]]</f>
        <v>380.61333333333334</v>
      </c>
      <c r="N3166" t="s">
        <v>14</v>
      </c>
      <c r="O3166" s="8">
        <f>VLOOKUP(tbStoricoOrdini[[#This Row],[AGENTE]],tbAgenti[],2,FALSE)</f>
        <v>0.05</v>
      </c>
      <c r="P3166" s="2">
        <v>57092</v>
      </c>
      <c r="Q3166" s="2">
        <f>tbStoricoOrdini[[#This Row],[IMPORTO]]*tbStoricoOrdini[[#This Row],[% COMM.]]</f>
        <v>2854.6000000000004</v>
      </c>
      <c r="R3166" s="2">
        <f>tbStoricoOrdini[[#This Row],[TOT. COMM.]]+tbStoricoOrdini[[#This Row],[IMPORTO]]</f>
        <v>59946.6</v>
      </c>
    </row>
    <row r="3167" spans="1:18">
      <c r="A3167" s="1">
        <v>43922</v>
      </c>
      <c r="B3167" s="7">
        <f>MONTH(tbStoricoOrdini[[#This Row],[DATA]])</f>
        <v>4</v>
      </c>
      <c r="C3167" t="s">
        <v>3262</v>
      </c>
      <c r="D3167" t="str">
        <f>RIGHT(tbStoricoOrdini[[#This Row],[ORDINE]],4)</f>
        <v>3164</v>
      </c>
      <c r="E3167" t="s">
        <v>41</v>
      </c>
      <c r="F3167" t="str">
        <f>VLOOKUP(tbStoricoOrdini[[#This Row],[CLIENTE]],tbClienti[],3,FALSE)</f>
        <v>Lazio</v>
      </c>
      <c r="G3167" t="str">
        <f>VLOOKUP(tbStoricoOrdini[[#This Row],[CLIENTE]],tbClienti[],7,FALSE)</f>
        <v>AC</v>
      </c>
      <c r="H3167" t="s">
        <v>61</v>
      </c>
      <c r="I3167" t="str">
        <f>IF(LEFT(tbStoricoOrdini[[#This Row],[ARTICOLO]],3) = "COG","COG",LEFT(tbStoricoOrdini[[#This Row],[ARTICOLO]],FIND(" ",tbStoricoOrdini[[#This Row],[ARTICOLO]])-1))</f>
        <v>KLM</v>
      </c>
      <c r="J3167" t="str">
        <f>MID(tbStoricoOrdini[[#This Row],[ARTICOLO]],FIND(" ",tbStoricoOrdini[[#This Row],[ARTICOLO]])+1,4)</f>
        <v>5000</v>
      </c>
      <c r="K3167" t="str">
        <f>IFERROR(RIGHT(tbStoricoOrdini[[#This Row],[ARTICOLO]],LEN(tbStoricoOrdini[[#This Row],[ARTICOLO]])-FIND(" ",tbStoricoOrdini[[#This Row],[ARTICOLO]],FIND(" ",tbStoricoOrdini[[#This Row],[ARTICOLO]]) +1)),"")</f>
        <v>Medium</v>
      </c>
      <c r="L3167" s="3">
        <f>VLOOKUP(tbStoricoOrdini[[#This Row],[ARTICOLO]],tbArticoli[],2,FALSE)</f>
        <v>150</v>
      </c>
      <c r="M3167" s="22">
        <f>tbStoricoOrdini[[#This Row],[IMPORTO]]/tbStoricoOrdini[[#This Row],[PREZZO]]</f>
        <v>2.3199999999999998</v>
      </c>
      <c r="N3167" t="s">
        <v>8</v>
      </c>
      <c r="O3167" s="8">
        <f>VLOOKUP(tbStoricoOrdini[[#This Row],[AGENTE]],tbAgenti[],2,FALSE)</f>
        <v>0.05</v>
      </c>
      <c r="P3167" s="2">
        <v>348</v>
      </c>
      <c r="Q3167" s="2">
        <f>tbStoricoOrdini[[#This Row],[IMPORTO]]*tbStoricoOrdini[[#This Row],[% COMM.]]</f>
        <v>17.400000000000002</v>
      </c>
      <c r="R3167" s="2">
        <f>tbStoricoOrdini[[#This Row],[TOT. COMM.]]+tbStoricoOrdini[[#This Row],[IMPORTO]]</f>
        <v>365.4</v>
      </c>
    </row>
    <row r="3168" spans="1:18">
      <c r="A3168" s="1">
        <v>43922</v>
      </c>
      <c r="B3168" s="7">
        <f>MONTH(tbStoricoOrdini[[#This Row],[DATA]])</f>
        <v>4</v>
      </c>
      <c r="C3168" t="s">
        <v>3263</v>
      </c>
      <c r="D3168" t="str">
        <f>RIGHT(tbStoricoOrdini[[#This Row],[ORDINE]],4)</f>
        <v>3165</v>
      </c>
      <c r="E3168" t="s">
        <v>41</v>
      </c>
      <c r="F3168" t="str">
        <f>VLOOKUP(tbStoricoOrdini[[#This Row],[CLIENTE]],tbClienti[],3,FALSE)</f>
        <v>Lazio</v>
      </c>
      <c r="G3168" t="str">
        <f>VLOOKUP(tbStoricoOrdini[[#This Row],[CLIENTE]],tbClienti[],7,FALSE)</f>
        <v>AC</v>
      </c>
      <c r="H3168" t="s">
        <v>61</v>
      </c>
      <c r="I3168" t="str">
        <f>IF(LEFT(tbStoricoOrdini[[#This Row],[ARTICOLO]],3) = "COG","COG",LEFT(tbStoricoOrdini[[#This Row],[ARTICOLO]],FIND(" ",tbStoricoOrdini[[#This Row],[ARTICOLO]])-1))</f>
        <v>KLM</v>
      </c>
      <c r="J3168" t="str">
        <f>MID(tbStoricoOrdini[[#This Row],[ARTICOLO]],FIND(" ",tbStoricoOrdini[[#This Row],[ARTICOLO]])+1,4)</f>
        <v>5000</v>
      </c>
      <c r="K3168" t="str">
        <f>IFERROR(RIGHT(tbStoricoOrdini[[#This Row],[ARTICOLO]],LEN(tbStoricoOrdini[[#This Row],[ARTICOLO]])-FIND(" ",tbStoricoOrdini[[#This Row],[ARTICOLO]],FIND(" ",tbStoricoOrdini[[#This Row],[ARTICOLO]]) +1)),"")</f>
        <v>Medium</v>
      </c>
      <c r="L3168" s="3">
        <f>VLOOKUP(tbStoricoOrdini[[#This Row],[ARTICOLO]],tbArticoli[],2,FALSE)</f>
        <v>150</v>
      </c>
      <c r="M3168" s="22">
        <f>tbStoricoOrdini[[#This Row],[IMPORTO]]/tbStoricoOrdini[[#This Row],[PREZZO]]</f>
        <v>4.793333333333333</v>
      </c>
      <c r="N3168" t="s">
        <v>6</v>
      </c>
      <c r="O3168" s="8">
        <f>VLOOKUP(tbStoricoOrdini[[#This Row],[AGENTE]],tbAgenti[],2,FALSE)</f>
        <v>7.4999999999999997E-2</v>
      </c>
      <c r="P3168" s="2">
        <v>719</v>
      </c>
      <c r="Q3168" s="2">
        <f>tbStoricoOrdini[[#This Row],[IMPORTO]]*tbStoricoOrdini[[#This Row],[% COMM.]]</f>
        <v>53.924999999999997</v>
      </c>
      <c r="R3168" s="2">
        <f>tbStoricoOrdini[[#This Row],[TOT. COMM.]]+tbStoricoOrdini[[#This Row],[IMPORTO]]</f>
        <v>772.92499999999995</v>
      </c>
    </row>
    <row r="3169" spans="1:18">
      <c r="A3169" s="1">
        <v>43922</v>
      </c>
      <c r="B3169" s="7">
        <f>MONTH(tbStoricoOrdini[[#This Row],[DATA]])</f>
        <v>4</v>
      </c>
      <c r="C3169" t="s">
        <v>3264</v>
      </c>
      <c r="D3169" t="str">
        <f>RIGHT(tbStoricoOrdini[[#This Row],[ORDINE]],4)</f>
        <v>3166</v>
      </c>
      <c r="E3169" t="s">
        <v>41</v>
      </c>
      <c r="F3169" t="str">
        <f>VLOOKUP(tbStoricoOrdini[[#This Row],[CLIENTE]],tbClienti[],3,FALSE)</f>
        <v>Lazio</v>
      </c>
      <c r="G3169" t="str">
        <f>VLOOKUP(tbStoricoOrdini[[#This Row],[CLIENTE]],tbClienti[],7,FALSE)</f>
        <v>AC</v>
      </c>
      <c r="H3169" t="s">
        <v>61</v>
      </c>
      <c r="I3169" t="str">
        <f>IF(LEFT(tbStoricoOrdini[[#This Row],[ARTICOLO]],3) = "COG","COG",LEFT(tbStoricoOrdini[[#This Row],[ARTICOLO]],FIND(" ",tbStoricoOrdini[[#This Row],[ARTICOLO]])-1))</f>
        <v>KLM</v>
      </c>
      <c r="J3169" t="str">
        <f>MID(tbStoricoOrdini[[#This Row],[ARTICOLO]],FIND(" ",tbStoricoOrdini[[#This Row],[ARTICOLO]])+1,4)</f>
        <v>5000</v>
      </c>
      <c r="K3169" t="str">
        <f>IFERROR(RIGHT(tbStoricoOrdini[[#This Row],[ARTICOLO]],LEN(tbStoricoOrdini[[#This Row],[ARTICOLO]])-FIND(" ",tbStoricoOrdini[[#This Row],[ARTICOLO]],FIND(" ",tbStoricoOrdini[[#This Row],[ARTICOLO]]) +1)),"")</f>
        <v>Medium</v>
      </c>
      <c r="L3169" s="3">
        <f>VLOOKUP(tbStoricoOrdini[[#This Row],[ARTICOLO]],tbArticoli[],2,FALSE)</f>
        <v>150</v>
      </c>
      <c r="M3169" s="22">
        <f>tbStoricoOrdini[[#This Row],[IMPORTO]]/tbStoricoOrdini[[#This Row],[PREZZO]]</f>
        <v>1176.8133333333333</v>
      </c>
      <c r="N3169" t="s">
        <v>9</v>
      </c>
      <c r="O3169" s="8">
        <f>VLOOKUP(tbStoricoOrdini[[#This Row],[AGENTE]],tbAgenti[],2,FALSE)</f>
        <v>0.05</v>
      </c>
      <c r="P3169" s="2">
        <v>176522</v>
      </c>
      <c r="Q3169" s="2">
        <f>tbStoricoOrdini[[#This Row],[IMPORTO]]*tbStoricoOrdini[[#This Row],[% COMM.]]</f>
        <v>8826.1</v>
      </c>
      <c r="R3169" s="2">
        <f>tbStoricoOrdini[[#This Row],[TOT. COMM.]]+tbStoricoOrdini[[#This Row],[IMPORTO]]</f>
        <v>185348.1</v>
      </c>
    </row>
    <row r="3170" spans="1:18">
      <c r="A3170" s="1">
        <v>43922</v>
      </c>
      <c r="B3170" s="7">
        <f>MONTH(tbStoricoOrdini[[#This Row],[DATA]])</f>
        <v>4</v>
      </c>
      <c r="C3170" t="s">
        <v>3265</v>
      </c>
      <c r="D3170" t="str">
        <f>RIGHT(tbStoricoOrdini[[#This Row],[ORDINE]],4)</f>
        <v>3167</v>
      </c>
      <c r="E3170" t="s">
        <v>41</v>
      </c>
      <c r="F3170" t="str">
        <f>VLOOKUP(tbStoricoOrdini[[#This Row],[CLIENTE]],tbClienti[],3,FALSE)</f>
        <v>Lazio</v>
      </c>
      <c r="G3170" t="str">
        <f>VLOOKUP(tbStoricoOrdini[[#This Row],[CLIENTE]],tbClienti[],7,FALSE)</f>
        <v>AC</v>
      </c>
      <c r="H3170" t="s">
        <v>79</v>
      </c>
      <c r="I3170" t="str">
        <f>IF(LEFT(tbStoricoOrdini[[#This Row],[ARTICOLO]],3) = "COG","COG",LEFT(tbStoricoOrdini[[#This Row],[ARTICOLO]],FIND(" ",tbStoricoOrdini[[#This Row],[ARTICOLO]])-1))</f>
        <v>COG</v>
      </c>
      <c r="J3170" t="str">
        <f>MID(tbStoricoOrdini[[#This Row],[ARTICOLO]],FIND(" ",tbStoricoOrdini[[#This Row],[ARTICOLO]])+1,4)</f>
        <v>4000</v>
      </c>
      <c r="K3170" t="str">
        <f>IFERROR(RIGHT(tbStoricoOrdini[[#This Row],[ARTICOLO]],LEN(tbStoricoOrdini[[#This Row],[ARTICOLO]])-FIND(" ",tbStoricoOrdini[[#This Row],[ARTICOLO]],FIND(" ",tbStoricoOrdini[[#This Row],[ARTICOLO]]) +1)),"")</f>
        <v>Plus</v>
      </c>
      <c r="L3170" s="3">
        <f>VLOOKUP(tbStoricoOrdini[[#This Row],[ARTICOLO]],tbArticoli[],2,FALSE)</f>
        <v>240</v>
      </c>
      <c r="M3170" s="22">
        <f>tbStoricoOrdini[[#This Row],[IMPORTO]]/tbStoricoOrdini[[#This Row],[PREZZO]]</f>
        <v>80.545833333333334</v>
      </c>
      <c r="N3170" t="s">
        <v>13</v>
      </c>
      <c r="O3170" s="8">
        <f>VLOOKUP(tbStoricoOrdini[[#This Row],[AGENTE]],tbAgenti[],2,FALSE)</f>
        <v>0.1</v>
      </c>
      <c r="P3170" s="2">
        <v>19331</v>
      </c>
      <c r="Q3170" s="2">
        <f>tbStoricoOrdini[[#This Row],[IMPORTO]]*tbStoricoOrdini[[#This Row],[% COMM.]]</f>
        <v>1933.1000000000001</v>
      </c>
      <c r="R3170" s="2">
        <f>tbStoricoOrdini[[#This Row],[TOT. COMM.]]+tbStoricoOrdini[[#This Row],[IMPORTO]]</f>
        <v>21264.1</v>
      </c>
    </row>
    <row r="3171" spans="1:18">
      <c r="A3171" s="1">
        <v>43922</v>
      </c>
      <c r="B3171" s="7">
        <f>MONTH(tbStoricoOrdini[[#This Row],[DATA]])</f>
        <v>4</v>
      </c>
      <c r="C3171" t="s">
        <v>3266</v>
      </c>
      <c r="D3171" t="str">
        <f>RIGHT(tbStoricoOrdini[[#This Row],[ORDINE]],4)</f>
        <v>3168</v>
      </c>
      <c r="E3171" t="s">
        <v>41</v>
      </c>
      <c r="F3171" t="str">
        <f>VLOOKUP(tbStoricoOrdini[[#This Row],[CLIENTE]],tbClienti[],3,FALSE)</f>
        <v>Lazio</v>
      </c>
      <c r="G3171" t="str">
        <f>VLOOKUP(tbStoricoOrdini[[#This Row],[CLIENTE]],tbClienti[],7,FALSE)</f>
        <v>AC</v>
      </c>
      <c r="H3171" t="s">
        <v>79</v>
      </c>
      <c r="I3171" t="str">
        <f>IF(LEFT(tbStoricoOrdini[[#This Row],[ARTICOLO]],3) = "COG","COG",LEFT(tbStoricoOrdini[[#This Row],[ARTICOLO]],FIND(" ",tbStoricoOrdini[[#This Row],[ARTICOLO]])-1))</f>
        <v>COG</v>
      </c>
      <c r="J3171" t="str">
        <f>MID(tbStoricoOrdini[[#This Row],[ARTICOLO]],FIND(" ",tbStoricoOrdini[[#This Row],[ARTICOLO]])+1,4)</f>
        <v>4000</v>
      </c>
      <c r="K3171" t="str">
        <f>IFERROR(RIGHT(tbStoricoOrdini[[#This Row],[ARTICOLO]],LEN(tbStoricoOrdini[[#This Row],[ARTICOLO]])-FIND(" ",tbStoricoOrdini[[#This Row],[ARTICOLO]],FIND(" ",tbStoricoOrdini[[#This Row],[ARTICOLO]]) +1)),"")</f>
        <v>Plus</v>
      </c>
      <c r="L3171" s="3">
        <f>VLOOKUP(tbStoricoOrdini[[#This Row],[ARTICOLO]],tbArticoli[],2,FALSE)</f>
        <v>240</v>
      </c>
      <c r="M3171" s="22">
        <f>tbStoricoOrdini[[#This Row],[IMPORTO]]/tbStoricoOrdini[[#This Row],[PREZZO]]</f>
        <v>616.4083333333333</v>
      </c>
      <c r="N3171" t="s">
        <v>6</v>
      </c>
      <c r="O3171" s="8">
        <f>VLOOKUP(tbStoricoOrdini[[#This Row],[AGENTE]],tbAgenti[],2,FALSE)</f>
        <v>7.4999999999999997E-2</v>
      </c>
      <c r="P3171" s="2">
        <v>147938</v>
      </c>
      <c r="Q3171" s="2">
        <f>tbStoricoOrdini[[#This Row],[IMPORTO]]*tbStoricoOrdini[[#This Row],[% COMM.]]</f>
        <v>11095.35</v>
      </c>
      <c r="R3171" s="2">
        <f>tbStoricoOrdini[[#This Row],[TOT. COMM.]]+tbStoricoOrdini[[#This Row],[IMPORTO]]</f>
        <v>159033.35</v>
      </c>
    </row>
    <row r="3172" spans="1:18">
      <c r="A3172" s="1">
        <v>43922</v>
      </c>
      <c r="B3172" s="7">
        <f>MONTH(tbStoricoOrdini[[#This Row],[DATA]])</f>
        <v>4</v>
      </c>
      <c r="C3172" t="s">
        <v>3267</v>
      </c>
      <c r="D3172" t="str">
        <f>RIGHT(tbStoricoOrdini[[#This Row],[ORDINE]],4)</f>
        <v>3169</v>
      </c>
      <c r="E3172" t="s">
        <v>41</v>
      </c>
      <c r="F3172" t="str">
        <f>VLOOKUP(tbStoricoOrdini[[#This Row],[CLIENTE]],tbClienti[],3,FALSE)</f>
        <v>Lazio</v>
      </c>
      <c r="G3172" t="str">
        <f>VLOOKUP(tbStoricoOrdini[[#This Row],[CLIENTE]],tbClienti[],7,FALSE)</f>
        <v>AC</v>
      </c>
      <c r="H3172" t="s">
        <v>79</v>
      </c>
      <c r="I3172" t="str">
        <f>IF(LEFT(tbStoricoOrdini[[#This Row],[ARTICOLO]],3) = "COG","COG",LEFT(tbStoricoOrdini[[#This Row],[ARTICOLO]],FIND(" ",tbStoricoOrdini[[#This Row],[ARTICOLO]])-1))</f>
        <v>COG</v>
      </c>
      <c r="J3172" t="str">
        <f>MID(tbStoricoOrdini[[#This Row],[ARTICOLO]],FIND(" ",tbStoricoOrdini[[#This Row],[ARTICOLO]])+1,4)</f>
        <v>4000</v>
      </c>
      <c r="K3172" t="str">
        <f>IFERROR(RIGHT(tbStoricoOrdini[[#This Row],[ARTICOLO]],LEN(tbStoricoOrdini[[#This Row],[ARTICOLO]])-FIND(" ",tbStoricoOrdini[[#This Row],[ARTICOLO]],FIND(" ",tbStoricoOrdini[[#This Row],[ARTICOLO]]) +1)),"")</f>
        <v>Plus</v>
      </c>
      <c r="L3172" s="3">
        <f>VLOOKUP(tbStoricoOrdini[[#This Row],[ARTICOLO]],tbArticoli[],2,FALSE)</f>
        <v>240</v>
      </c>
      <c r="M3172" s="22">
        <f>tbStoricoOrdini[[#This Row],[IMPORTO]]/tbStoricoOrdini[[#This Row],[PREZZO]]</f>
        <v>581.63333333333333</v>
      </c>
      <c r="N3172" t="s">
        <v>9</v>
      </c>
      <c r="O3172" s="8">
        <f>VLOOKUP(tbStoricoOrdini[[#This Row],[AGENTE]],tbAgenti[],2,FALSE)</f>
        <v>0.05</v>
      </c>
      <c r="P3172" s="2">
        <v>139592</v>
      </c>
      <c r="Q3172" s="2">
        <f>tbStoricoOrdini[[#This Row],[IMPORTO]]*tbStoricoOrdini[[#This Row],[% COMM.]]</f>
        <v>6979.6</v>
      </c>
      <c r="R3172" s="2">
        <f>tbStoricoOrdini[[#This Row],[TOT. COMM.]]+tbStoricoOrdini[[#This Row],[IMPORTO]]</f>
        <v>146571.6</v>
      </c>
    </row>
    <row r="3173" spans="1:18">
      <c r="A3173" s="1">
        <v>43922</v>
      </c>
      <c r="B3173" s="7">
        <f>MONTH(tbStoricoOrdini[[#This Row],[DATA]])</f>
        <v>4</v>
      </c>
      <c r="C3173" t="s">
        <v>3268</v>
      </c>
      <c r="D3173" t="str">
        <f>RIGHT(tbStoricoOrdini[[#This Row],[ORDINE]],4)</f>
        <v>3170</v>
      </c>
      <c r="E3173" t="s">
        <v>41</v>
      </c>
      <c r="F3173" t="str">
        <f>VLOOKUP(tbStoricoOrdini[[#This Row],[CLIENTE]],tbClienti[],3,FALSE)</f>
        <v>Lazio</v>
      </c>
      <c r="G3173" t="str">
        <f>VLOOKUP(tbStoricoOrdini[[#This Row],[CLIENTE]],tbClienti[],7,FALSE)</f>
        <v>AC</v>
      </c>
      <c r="H3173" t="s">
        <v>60</v>
      </c>
      <c r="I3173" t="str">
        <f>IF(LEFT(tbStoricoOrdini[[#This Row],[ARTICOLO]],3) = "COG","COG",LEFT(tbStoricoOrdini[[#This Row],[ARTICOLO]],FIND(" ",tbStoricoOrdini[[#This Row],[ARTICOLO]])-1))</f>
        <v>KLM</v>
      </c>
      <c r="J3173" t="str">
        <f>MID(tbStoricoOrdini[[#This Row],[ARTICOLO]],FIND(" ",tbStoricoOrdini[[#This Row],[ARTICOLO]])+1,4)</f>
        <v>5000</v>
      </c>
      <c r="K3173" t="str">
        <f>IFERROR(RIGHT(tbStoricoOrdini[[#This Row],[ARTICOLO]],LEN(tbStoricoOrdini[[#This Row],[ARTICOLO]])-FIND(" ",tbStoricoOrdini[[#This Row],[ARTICOLO]],FIND(" ",tbStoricoOrdini[[#This Row],[ARTICOLO]]) +1)),"")</f>
        <v>Plus</v>
      </c>
      <c r="L3173" s="3">
        <f>VLOOKUP(tbStoricoOrdini[[#This Row],[ARTICOLO]],tbArticoli[],2,FALSE)</f>
        <v>175</v>
      </c>
      <c r="M3173" s="22">
        <f>tbStoricoOrdini[[#This Row],[IMPORTO]]/tbStoricoOrdini[[#This Row],[PREZZO]]</f>
        <v>53.291428571428568</v>
      </c>
      <c r="N3173" t="s">
        <v>9</v>
      </c>
      <c r="O3173" s="8">
        <f>VLOOKUP(tbStoricoOrdini[[#This Row],[AGENTE]],tbAgenti[],2,FALSE)</f>
        <v>0.05</v>
      </c>
      <c r="P3173" s="2">
        <v>9326</v>
      </c>
      <c r="Q3173" s="2">
        <f>tbStoricoOrdini[[#This Row],[IMPORTO]]*tbStoricoOrdini[[#This Row],[% COMM.]]</f>
        <v>466.3</v>
      </c>
      <c r="R3173" s="2">
        <f>tbStoricoOrdini[[#This Row],[TOT. COMM.]]+tbStoricoOrdini[[#This Row],[IMPORTO]]</f>
        <v>9792.2999999999993</v>
      </c>
    </row>
    <row r="3174" spans="1:18">
      <c r="A3174" s="1">
        <v>43922</v>
      </c>
      <c r="B3174" s="7">
        <f>MONTH(tbStoricoOrdini[[#This Row],[DATA]])</f>
        <v>4</v>
      </c>
      <c r="C3174" t="s">
        <v>3269</v>
      </c>
      <c r="D3174" t="str">
        <f>RIGHT(tbStoricoOrdini[[#This Row],[ORDINE]],4)</f>
        <v>3171</v>
      </c>
      <c r="E3174" t="s">
        <v>41</v>
      </c>
      <c r="F3174" t="str">
        <f>VLOOKUP(tbStoricoOrdini[[#This Row],[CLIENTE]],tbClienti[],3,FALSE)</f>
        <v>Lazio</v>
      </c>
      <c r="G3174" t="str">
        <f>VLOOKUP(tbStoricoOrdini[[#This Row],[CLIENTE]],tbClienti[],7,FALSE)</f>
        <v>AC</v>
      </c>
      <c r="H3174" t="s">
        <v>63</v>
      </c>
      <c r="I3174" t="str">
        <f>IF(LEFT(tbStoricoOrdini[[#This Row],[ARTICOLO]],3) = "COG","COG",LEFT(tbStoricoOrdini[[#This Row],[ARTICOLO]],FIND(" ",tbStoricoOrdini[[#This Row],[ARTICOLO]])-1))</f>
        <v>KLM</v>
      </c>
      <c r="J3174" t="str">
        <f>MID(tbStoricoOrdini[[#This Row],[ARTICOLO]],FIND(" ",tbStoricoOrdini[[#This Row],[ARTICOLO]])+1,4)</f>
        <v>3000</v>
      </c>
      <c r="K3174" t="str">
        <f>IFERROR(RIGHT(tbStoricoOrdini[[#This Row],[ARTICOLO]],LEN(tbStoricoOrdini[[#This Row],[ARTICOLO]])-FIND(" ",tbStoricoOrdini[[#This Row],[ARTICOLO]],FIND(" ",tbStoricoOrdini[[#This Row],[ARTICOLO]]) +1)),"")</f>
        <v>Plus</v>
      </c>
      <c r="L3174" s="3">
        <f>VLOOKUP(tbStoricoOrdini[[#This Row],[ARTICOLO]],tbArticoli[],2,FALSE)</f>
        <v>145</v>
      </c>
      <c r="M3174" s="22">
        <f>tbStoricoOrdini[[#This Row],[IMPORTO]]/tbStoricoOrdini[[#This Row],[PREZZO]]</f>
        <v>107.63448275862069</v>
      </c>
      <c r="N3174" t="s">
        <v>15</v>
      </c>
      <c r="O3174" s="8">
        <f>VLOOKUP(tbStoricoOrdini[[#This Row],[AGENTE]],tbAgenti[],2,FALSE)</f>
        <v>0.08</v>
      </c>
      <c r="P3174" s="2">
        <v>15607</v>
      </c>
      <c r="Q3174" s="2">
        <f>tbStoricoOrdini[[#This Row],[IMPORTO]]*tbStoricoOrdini[[#This Row],[% COMM.]]</f>
        <v>1248.56</v>
      </c>
      <c r="R3174" s="2">
        <f>tbStoricoOrdini[[#This Row],[TOT. COMM.]]+tbStoricoOrdini[[#This Row],[IMPORTO]]</f>
        <v>16855.560000000001</v>
      </c>
    </row>
    <row r="3175" spans="1:18">
      <c r="A3175" s="1">
        <v>43922</v>
      </c>
      <c r="B3175" s="7">
        <f>MONTH(tbStoricoOrdini[[#This Row],[DATA]])</f>
        <v>4</v>
      </c>
      <c r="C3175" t="s">
        <v>3270</v>
      </c>
      <c r="D3175" t="str">
        <f>RIGHT(tbStoricoOrdini[[#This Row],[ORDINE]],4)</f>
        <v>3172</v>
      </c>
      <c r="E3175" t="s">
        <v>41</v>
      </c>
      <c r="F3175" t="str">
        <f>VLOOKUP(tbStoricoOrdini[[#This Row],[CLIENTE]],tbClienti[],3,FALSE)</f>
        <v>Lazio</v>
      </c>
      <c r="G3175" t="str">
        <f>VLOOKUP(tbStoricoOrdini[[#This Row],[CLIENTE]],tbClienti[],7,FALSE)</f>
        <v>AC</v>
      </c>
      <c r="H3175" t="s">
        <v>63</v>
      </c>
      <c r="I3175" t="str">
        <f>IF(LEFT(tbStoricoOrdini[[#This Row],[ARTICOLO]],3) = "COG","COG",LEFT(tbStoricoOrdini[[#This Row],[ARTICOLO]],FIND(" ",tbStoricoOrdini[[#This Row],[ARTICOLO]])-1))</f>
        <v>KLM</v>
      </c>
      <c r="J3175" t="str">
        <f>MID(tbStoricoOrdini[[#This Row],[ARTICOLO]],FIND(" ",tbStoricoOrdini[[#This Row],[ARTICOLO]])+1,4)</f>
        <v>3000</v>
      </c>
      <c r="K3175" t="str">
        <f>IFERROR(RIGHT(tbStoricoOrdini[[#This Row],[ARTICOLO]],LEN(tbStoricoOrdini[[#This Row],[ARTICOLO]])-FIND(" ",tbStoricoOrdini[[#This Row],[ARTICOLO]],FIND(" ",tbStoricoOrdini[[#This Row],[ARTICOLO]]) +1)),"")</f>
        <v>Plus</v>
      </c>
      <c r="L3175" s="3">
        <f>VLOOKUP(tbStoricoOrdini[[#This Row],[ARTICOLO]],tbArticoli[],2,FALSE)</f>
        <v>145</v>
      </c>
      <c r="M3175" s="22">
        <f>tbStoricoOrdini[[#This Row],[IMPORTO]]/tbStoricoOrdini[[#This Row],[PREZZO]]</f>
        <v>38.6</v>
      </c>
      <c r="N3175" t="s">
        <v>13</v>
      </c>
      <c r="O3175" s="8">
        <f>VLOOKUP(tbStoricoOrdini[[#This Row],[AGENTE]],tbAgenti[],2,FALSE)</f>
        <v>0.1</v>
      </c>
      <c r="P3175" s="2">
        <v>5597</v>
      </c>
      <c r="Q3175" s="2">
        <f>tbStoricoOrdini[[#This Row],[IMPORTO]]*tbStoricoOrdini[[#This Row],[% COMM.]]</f>
        <v>559.70000000000005</v>
      </c>
      <c r="R3175" s="2">
        <f>tbStoricoOrdini[[#This Row],[TOT. COMM.]]+tbStoricoOrdini[[#This Row],[IMPORTO]]</f>
        <v>6156.7</v>
      </c>
    </row>
    <row r="3176" spans="1:18">
      <c r="A3176" s="1">
        <v>43922</v>
      </c>
      <c r="B3176" s="7">
        <f>MONTH(tbStoricoOrdini[[#This Row],[DATA]])</f>
        <v>4</v>
      </c>
      <c r="C3176" t="s">
        <v>3271</v>
      </c>
      <c r="D3176" t="str">
        <f>RIGHT(tbStoricoOrdini[[#This Row],[ORDINE]],4)</f>
        <v>3173</v>
      </c>
      <c r="E3176" t="s">
        <v>41</v>
      </c>
      <c r="F3176" t="str">
        <f>VLOOKUP(tbStoricoOrdini[[#This Row],[CLIENTE]],tbClienti[],3,FALSE)</f>
        <v>Lazio</v>
      </c>
      <c r="G3176" t="str">
        <f>VLOOKUP(tbStoricoOrdini[[#This Row],[CLIENTE]],tbClienti[],7,FALSE)</f>
        <v>AC</v>
      </c>
      <c r="H3176" t="s">
        <v>63</v>
      </c>
      <c r="I3176" t="str">
        <f>IF(LEFT(tbStoricoOrdini[[#This Row],[ARTICOLO]],3) = "COG","COG",LEFT(tbStoricoOrdini[[#This Row],[ARTICOLO]],FIND(" ",tbStoricoOrdini[[#This Row],[ARTICOLO]])-1))</f>
        <v>KLM</v>
      </c>
      <c r="J3176" t="str">
        <f>MID(tbStoricoOrdini[[#This Row],[ARTICOLO]],FIND(" ",tbStoricoOrdini[[#This Row],[ARTICOLO]])+1,4)</f>
        <v>3000</v>
      </c>
      <c r="K3176" t="str">
        <f>IFERROR(RIGHT(tbStoricoOrdini[[#This Row],[ARTICOLO]],LEN(tbStoricoOrdini[[#This Row],[ARTICOLO]])-FIND(" ",tbStoricoOrdini[[#This Row],[ARTICOLO]],FIND(" ",tbStoricoOrdini[[#This Row],[ARTICOLO]]) +1)),"")</f>
        <v>Plus</v>
      </c>
      <c r="L3176" s="3">
        <f>VLOOKUP(tbStoricoOrdini[[#This Row],[ARTICOLO]],tbArticoli[],2,FALSE)</f>
        <v>145</v>
      </c>
      <c r="M3176" s="22">
        <f>tbStoricoOrdini[[#This Row],[IMPORTO]]/tbStoricoOrdini[[#This Row],[PREZZO]]</f>
        <v>82.337931034482764</v>
      </c>
      <c r="N3176" t="s">
        <v>6</v>
      </c>
      <c r="O3176" s="8">
        <f>VLOOKUP(tbStoricoOrdini[[#This Row],[AGENTE]],tbAgenti[],2,FALSE)</f>
        <v>7.4999999999999997E-2</v>
      </c>
      <c r="P3176" s="2">
        <v>11939</v>
      </c>
      <c r="Q3176" s="2">
        <f>tbStoricoOrdini[[#This Row],[IMPORTO]]*tbStoricoOrdini[[#This Row],[% COMM.]]</f>
        <v>895.42499999999995</v>
      </c>
      <c r="R3176" s="2">
        <f>tbStoricoOrdini[[#This Row],[TOT. COMM.]]+tbStoricoOrdini[[#This Row],[IMPORTO]]</f>
        <v>12834.424999999999</v>
      </c>
    </row>
    <row r="3177" spans="1:18">
      <c r="A3177" s="1">
        <v>43922</v>
      </c>
      <c r="B3177" s="7">
        <f>MONTH(tbStoricoOrdini[[#This Row],[DATA]])</f>
        <v>4</v>
      </c>
      <c r="C3177" t="s">
        <v>3272</v>
      </c>
      <c r="D3177" t="str">
        <f>RIGHT(tbStoricoOrdini[[#This Row],[ORDINE]],4)</f>
        <v>3174</v>
      </c>
      <c r="E3177" t="s">
        <v>41</v>
      </c>
      <c r="F3177" t="str">
        <f>VLOOKUP(tbStoricoOrdini[[#This Row],[CLIENTE]],tbClienti[],3,FALSE)</f>
        <v>Lazio</v>
      </c>
      <c r="G3177" t="str">
        <f>VLOOKUP(tbStoricoOrdini[[#This Row],[CLIENTE]],tbClienti[],7,FALSE)</f>
        <v>AC</v>
      </c>
      <c r="H3177" t="s">
        <v>63</v>
      </c>
      <c r="I3177" t="str">
        <f>IF(LEFT(tbStoricoOrdini[[#This Row],[ARTICOLO]],3) = "COG","COG",LEFT(tbStoricoOrdini[[#This Row],[ARTICOLO]],FIND(" ",tbStoricoOrdini[[#This Row],[ARTICOLO]])-1))</f>
        <v>KLM</v>
      </c>
      <c r="J3177" t="str">
        <f>MID(tbStoricoOrdini[[#This Row],[ARTICOLO]],FIND(" ",tbStoricoOrdini[[#This Row],[ARTICOLO]])+1,4)</f>
        <v>3000</v>
      </c>
      <c r="K3177" t="str">
        <f>IFERROR(RIGHT(tbStoricoOrdini[[#This Row],[ARTICOLO]],LEN(tbStoricoOrdini[[#This Row],[ARTICOLO]])-FIND(" ",tbStoricoOrdini[[#This Row],[ARTICOLO]],FIND(" ",tbStoricoOrdini[[#This Row],[ARTICOLO]]) +1)),"")</f>
        <v>Plus</v>
      </c>
      <c r="L3177" s="3">
        <f>VLOOKUP(tbStoricoOrdini[[#This Row],[ARTICOLO]],tbArticoli[],2,FALSE)</f>
        <v>145</v>
      </c>
      <c r="M3177" s="22">
        <f>tbStoricoOrdini[[#This Row],[IMPORTO]]/tbStoricoOrdini[[#This Row],[PREZZO]]</f>
        <v>336.76551724137931</v>
      </c>
      <c r="N3177" t="s">
        <v>9</v>
      </c>
      <c r="O3177" s="8">
        <f>VLOOKUP(tbStoricoOrdini[[#This Row],[AGENTE]],tbAgenti[],2,FALSE)</f>
        <v>0.05</v>
      </c>
      <c r="P3177" s="2">
        <v>48831</v>
      </c>
      <c r="Q3177" s="2">
        <f>tbStoricoOrdini[[#This Row],[IMPORTO]]*tbStoricoOrdini[[#This Row],[% COMM.]]</f>
        <v>2441.5500000000002</v>
      </c>
      <c r="R3177" s="2">
        <f>tbStoricoOrdini[[#This Row],[TOT. COMM.]]+tbStoricoOrdini[[#This Row],[IMPORTO]]</f>
        <v>51272.55</v>
      </c>
    </row>
    <row r="3178" spans="1:18">
      <c r="A3178" s="1">
        <v>43922</v>
      </c>
      <c r="B3178" s="7">
        <f>MONTH(tbStoricoOrdini[[#This Row],[DATA]])</f>
        <v>4</v>
      </c>
      <c r="C3178" t="s">
        <v>3273</v>
      </c>
      <c r="D3178" t="str">
        <f>RIGHT(tbStoricoOrdini[[#This Row],[ORDINE]],4)</f>
        <v>3175</v>
      </c>
      <c r="E3178" t="s">
        <v>41</v>
      </c>
      <c r="F3178" t="str">
        <f>VLOOKUP(tbStoricoOrdini[[#This Row],[CLIENTE]],tbClienti[],3,FALSE)</f>
        <v>Lazio</v>
      </c>
      <c r="G3178" t="str">
        <f>VLOOKUP(tbStoricoOrdini[[#This Row],[CLIENTE]],tbClienti[],7,FALSE)</f>
        <v>AC</v>
      </c>
      <c r="H3178" t="s">
        <v>66</v>
      </c>
      <c r="I3178" t="str">
        <f>IF(LEFT(tbStoricoOrdini[[#This Row],[ARTICOLO]],3) = "COG","COG",LEFT(tbStoricoOrdini[[#This Row],[ARTICOLO]],FIND(" ",tbStoricoOrdini[[#This Row],[ARTICOLO]])-1))</f>
        <v>BAG</v>
      </c>
      <c r="J3178" t="str">
        <f>MID(tbStoricoOrdini[[#This Row],[ARTICOLO]],FIND(" ",tbStoricoOrdini[[#This Row],[ARTICOLO]])+1,4)</f>
        <v>2500</v>
      </c>
      <c r="K3178" t="str">
        <f>IFERROR(RIGHT(tbStoricoOrdini[[#This Row],[ARTICOLO]],LEN(tbStoricoOrdini[[#This Row],[ARTICOLO]])-FIND(" ",tbStoricoOrdini[[#This Row],[ARTICOLO]],FIND(" ",tbStoricoOrdini[[#This Row],[ARTICOLO]]) +1)),"")</f>
        <v>Plus</v>
      </c>
      <c r="L3178" s="3">
        <f>VLOOKUP(tbStoricoOrdini[[#This Row],[ARTICOLO]],tbArticoli[],2,FALSE)</f>
        <v>220</v>
      </c>
      <c r="M3178" s="22">
        <f>tbStoricoOrdini[[#This Row],[IMPORTO]]/tbStoricoOrdini[[#This Row],[PREZZO]]</f>
        <v>0.83181818181818179</v>
      </c>
      <c r="N3178" t="s">
        <v>15</v>
      </c>
      <c r="O3178" s="8">
        <f>VLOOKUP(tbStoricoOrdini[[#This Row],[AGENTE]],tbAgenti[],2,FALSE)</f>
        <v>0.08</v>
      </c>
      <c r="P3178" s="2">
        <v>183</v>
      </c>
      <c r="Q3178" s="2">
        <f>tbStoricoOrdini[[#This Row],[IMPORTO]]*tbStoricoOrdini[[#This Row],[% COMM.]]</f>
        <v>14.64</v>
      </c>
      <c r="R3178" s="2">
        <f>tbStoricoOrdini[[#This Row],[TOT. COMM.]]+tbStoricoOrdini[[#This Row],[IMPORTO]]</f>
        <v>197.64</v>
      </c>
    </row>
    <row r="3179" spans="1:18">
      <c r="A3179" s="1">
        <v>43922</v>
      </c>
      <c r="B3179" s="7">
        <f>MONTH(tbStoricoOrdini[[#This Row],[DATA]])</f>
        <v>4</v>
      </c>
      <c r="C3179" t="s">
        <v>3274</v>
      </c>
      <c r="D3179" t="str">
        <f>RIGHT(tbStoricoOrdini[[#This Row],[ORDINE]],4)</f>
        <v>3176</v>
      </c>
      <c r="E3179" t="s">
        <v>41</v>
      </c>
      <c r="F3179" t="str">
        <f>VLOOKUP(tbStoricoOrdini[[#This Row],[CLIENTE]],tbClienti[],3,FALSE)</f>
        <v>Lazio</v>
      </c>
      <c r="G3179" t="str">
        <f>VLOOKUP(tbStoricoOrdini[[#This Row],[CLIENTE]],tbClienti[],7,FALSE)</f>
        <v>AC</v>
      </c>
      <c r="H3179" t="s">
        <v>66</v>
      </c>
      <c r="I3179" t="str">
        <f>IF(LEFT(tbStoricoOrdini[[#This Row],[ARTICOLO]],3) = "COG","COG",LEFT(tbStoricoOrdini[[#This Row],[ARTICOLO]],FIND(" ",tbStoricoOrdini[[#This Row],[ARTICOLO]])-1))</f>
        <v>BAG</v>
      </c>
      <c r="J3179" t="str">
        <f>MID(tbStoricoOrdini[[#This Row],[ARTICOLO]],FIND(" ",tbStoricoOrdini[[#This Row],[ARTICOLO]])+1,4)</f>
        <v>2500</v>
      </c>
      <c r="K3179" t="str">
        <f>IFERROR(RIGHT(tbStoricoOrdini[[#This Row],[ARTICOLO]],LEN(tbStoricoOrdini[[#This Row],[ARTICOLO]])-FIND(" ",tbStoricoOrdini[[#This Row],[ARTICOLO]],FIND(" ",tbStoricoOrdini[[#This Row],[ARTICOLO]]) +1)),"")</f>
        <v>Plus</v>
      </c>
      <c r="L3179" s="3">
        <f>VLOOKUP(tbStoricoOrdini[[#This Row],[ARTICOLO]],tbArticoli[],2,FALSE)</f>
        <v>220</v>
      </c>
      <c r="M3179" s="22">
        <f>tbStoricoOrdini[[#This Row],[IMPORTO]]/tbStoricoOrdini[[#This Row],[PREZZO]]</f>
        <v>0.62272727272727268</v>
      </c>
      <c r="N3179" t="s">
        <v>8</v>
      </c>
      <c r="O3179" s="8">
        <f>VLOOKUP(tbStoricoOrdini[[#This Row],[AGENTE]],tbAgenti[],2,FALSE)</f>
        <v>0.05</v>
      </c>
      <c r="P3179" s="2">
        <v>137</v>
      </c>
      <c r="Q3179" s="2">
        <f>tbStoricoOrdini[[#This Row],[IMPORTO]]*tbStoricoOrdini[[#This Row],[% COMM.]]</f>
        <v>6.8500000000000005</v>
      </c>
      <c r="R3179" s="2">
        <f>tbStoricoOrdini[[#This Row],[TOT. COMM.]]+tbStoricoOrdini[[#This Row],[IMPORTO]]</f>
        <v>143.85</v>
      </c>
    </row>
    <row r="3180" spans="1:18">
      <c r="A3180" s="1">
        <v>43922</v>
      </c>
      <c r="B3180" s="7">
        <f>MONTH(tbStoricoOrdini[[#This Row],[DATA]])</f>
        <v>4</v>
      </c>
      <c r="C3180" t="s">
        <v>3275</v>
      </c>
      <c r="D3180" t="str">
        <f>RIGHT(tbStoricoOrdini[[#This Row],[ORDINE]],4)</f>
        <v>3177</v>
      </c>
      <c r="E3180" t="s">
        <v>41</v>
      </c>
      <c r="F3180" t="str">
        <f>VLOOKUP(tbStoricoOrdini[[#This Row],[CLIENTE]],tbClienti[],3,FALSE)</f>
        <v>Lazio</v>
      </c>
      <c r="G3180" t="str">
        <f>VLOOKUP(tbStoricoOrdini[[#This Row],[CLIENTE]],tbClienti[],7,FALSE)</f>
        <v>AC</v>
      </c>
      <c r="H3180" t="s">
        <v>66</v>
      </c>
      <c r="I3180" t="str">
        <f>IF(LEFT(tbStoricoOrdini[[#This Row],[ARTICOLO]],3) = "COG","COG",LEFT(tbStoricoOrdini[[#This Row],[ARTICOLO]],FIND(" ",tbStoricoOrdini[[#This Row],[ARTICOLO]])-1))</f>
        <v>BAG</v>
      </c>
      <c r="J3180" t="str">
        <f>MID(tbStoricoOrdini[[#This Row],[ARTICOLO]],FIND(" ",tbStoricoOrdini[[#This Row],[ARTICOLO]])+1,4)</f>
        <v>2500</v>
      </c>
      <c r="K3180" t="str">
        <f>IFERROR(RIGHT(tbStoricoOrdini[[#This Row],[ARTICOLO]],LEN(tbStoricoOrdini[[#This Row],[ARTICOLO]])-FIND(" ",tbStoricoOrdini[[#This Row],[ARTICOLO]],FIND(" ",tbStoricoOrdini[[#This Row],[ARTICOLO]]) +1)),"")</f>
        <v>Plus</v>
      </c>
      <c r="L3180" s="3">
        <f>VLOOKUP(tbStoricoOrdini[[#This Row],[ARTICOLO]],tbArticoli[],2,FALSE)</f>
        <v>220</v>
      </c>
      <c r="M3180" s="22">
        <f>tbStoricoOrdini[[#This Row],[IMPORTO]]/tbStoricoOrdini[[#This Row],[PREZZO]]</f>
        <v>0.12272727272727273</v>
      </c>
      <c r="N3180" t="s">
        <v>6</v>
      </c>
      <c r="O3180" s="8">
        <f>VLOOKUP(tbStoricoOrdini[[#This Row],[AGENTE]],tbAgenti[],2,FALSE)</f>
        <v>7.4999999999999997E-2</v>
      </c>
      <c r="P3180" s="2">
        <v>27</v>
      </c>
      <c r="Q3180" s="2">
        <f>tbStoricoOrdini[[#This Row],[IMPORTO]]*tbStoricoOrdini[[#This Row],[% COMM.]]</f>
        <v>2.0249999999999999</v>
      </c>
      <c r="R3180" s="2">
        <f>tbStoricoOrdini[[#This Row],[TOT. COMM.]]+tbStoricoOrdini[[#This Row],[IMPORTO]]</f>
        <v>29.024999999999999</v>
      </c>
    </row>
    <row r="3181" spans="1:18">
      <c r="A3181" s="1">
        <v>43922</v>
      </c>
      <c r="B3181" s="7">
        <f>MONTH(tbStoricoOrdini[[#This Row],[DATA]])</f>
        <v>4</v>
      </c>
      <c r="C3181" t="s">
        <v>3276</v>
      </c>
      <c r="D3181" t="str">
        <f>RIGHT(tbStoricoOrdini[[#This Row],[ORDINE]],4)</f>
        <v>3178</v>
      </c>
      <c r="E3181" t="s">
        <v>41</v>
      </c>
      <c r="F3181" t="str">
        <f>VLOOKUP(tbStoricoOrdini[[#This Row],[CLIENTE]],tbClienti[],3,FALSE)</f>
        <v>Lazio</v>
      </c>
      <c r="G3181" t="str">
        <f>VLOOKUP(tbStoricoOrdini[[#This Row],[CLIENTE]],tbClienti[],7,FALSE)</f>
        <v>AC</v>
      </c>
      <c r="H3181" t="s">
        <v>66</v>
      </c>
      <c r="I3181" t="str">
        <f>IF(LEFT(tbStoricoOrdini[[#This Row],[ARTICOLO]],3) = "COG","COG",LEFT(tbStoricoOrdini[[#This Row],[ARTICOLO]],FIND(" ",tbStoricoOrdini[[#This Row],[ARTICOLO]])-1))</f>
        <v>BAG</v>
      </c>
      <c r="J3181" t="str">
        <f>MID(tbStoricoOrdini[[#This Row],[ARTICOLO]],FIND(" ",tbStoricoOrdini[[#This Row],[ARTICOLO]])+1,4)</f>
        <v>2500</v>
      </c>
      <c r="K3181" t="str">
        <f>IFERROR(RIGHT(tbStoricoOrdini[[#This Row],[ARTICOLO]],LEN(tbStoricoOrdini[[#This Row],[ARTICOLO]])-FIND(" ",tbStoricoOrdini[[#This Row],[ARTICOLO]],FIND(" ",tbStoricoOrdini[[#This Row],[ARTICOLO]]) +1)),"")</f>
        <v>Plus</v>
      </c>
      <c r="L3181" s="3">
        <f>VLOOKUP(tbStoricoOrdini[[#This Row],[ARTICOLO]],tbArticoli[],2,FALSE)</f>
        <v>220</v>
      </c>
      <c r="M3181" s="22">
        <f>tbStoricoOrdini[[#This Row],[IMPORTO]]/tbStoricoOrdini[[#This Row],[PREZZO]]</f>
        <v>1.4</v>
      </c>
      <c r="N3181" t="s">
        <v>9</v>
      </c>
      <c r="O3181" s="8">
        <f>VLOOKUP(tbStoricoOrdini[[#This Row],[AGENTE]],tbAgenti[],2,FALSE)</f>
        <v>0.05</v>
      </c>
      <c r="P3181" s="2">
        <v>308</v>
      </c>
      <c r="Q3181" s="2">
        <f>tbStoricoOrdini[[#This Row],[IMPORTO]]*tbStoricoOrdini[[#This Row],[% COMM.]]</f>
        <v>15.4</v>
      </c>
      <c r="R3181" s="2">
        <f>tbStoricoOrdini[[#This Row],[TOT. COMM.]]+tbStoricoOrdini[[#This Row],[IMPORTO]]</f>
        <v>323.39999999999998</v>
      </c>
    </row>
    <row r="3182" spans="1:18">
      <c r="A3182" s="1">
        <v>43922</v>
      </c>
      <c r="B3182" s="7">
        <f>MONTH(tbStoricoOrdini[[#This Row],[DATA]])</f>
        <v>4</v>
      </c>
      <c r="C3182" t="s">
        <v>3277</v>
      </c>
      <c r="D3182" t="str">
        <f>RIGHT(tbStoricoOrdini[[#This Row],[ORDINE]],4)</f>
        <v>3179</v>
      </c>
      <c r="E3182" t="s">
        <v>41</v>
      </c>
      <c r="F3182" t="str">
        <f>VLOOKUP(tbStoricoOrdini[[#This Row],[CLIENTE]],tbClienti[],3,FALSE)</f>
        <v>Lazio</v>
      </c>
      <c r="G3182" t="str">
        <f>VLOOKUP(tbStoricoOrdini[[#This Row],[CLIENTE]],tbClienti[],7,FALSE)</f>
        <v>AC</v>
      </c>
      <c r="H3182" t="s">
        <v>69</v>
      </c>
      <c r="I3182" t="str">
        <f>IF(LEFT(tbStoricoOrdini[[#This Row],[ARTICOLO]],3) = "COG","COG",LEFT(tbStoricoOrdini[[#This Row],[ARTICOLO]],FIND(" ",tbStoricoOrdini[[#This Row],[ARTICOLO]])-1))</f>
        <v>BAG</v>
      </c>
      <c r="J3182" t="str">
        <f>MID(tbStoricoOrdini[[#This Row],[ARTICOLO]],FIND(" ",tbStoricoOrdini[[#This Row],[ARTICOLO]])+1,4)</f>
        <v>1121</v>
      </c>
      <c r="K3182" t="str">
        <f>IFERROR(RIGHT(tbStoricoOrdini[[#This Row],[ARTICOLO]],LEN(tbStoricoOrdini[[#This Row],[ARTICOLO]])-FIND(" ",tbStoricoOrdini[[#This Row],[ARTICOLO]],FIND(" ",tbStoricoOrdini[[#This Row],[ARTICOLO]]) +1)),"")</f>
        <v>Gold</v>
      </c>
      <c r="L3182" s="3">
        <f>VLOOKUP(tbStoricoOrdini[[#This Row],[ARTICOLO]],tbArticoli[],2,FALSE)</f>
        <v>230</v>
      </c>
      <c r="M3182" s="22">
        <f>tbStoricoOrdini[[#This Row],[IMPORTO]]/tbStoricoOrdini[[#This Row],[PREZZO]]</f>
        <v>0.31739130434782609</v>
      </c>
      <c r="N3182" t="s">
        <v>9</v>
      </c>
      <c r="O3182" s="8">
        <f>VLOOKUP(tbStoricoOrdini[[#This Row],[AGENTE]],tbAgenti[],2,FALSE)</f>
        <v>0.05</v>
      </c>
      <c r="P3182" s="2">
        <v>73</v>
      </c>
      <c r="Q3182" s="2">
        <f>tbStoricoOrdini[[#This Row],[IMPORTO]]*tbStoricoOrdini[[#This Row],[% COMM.]]</f>
        <v>3.6500000000000004</v>
      </c>
      <c r="R3182" s="2">
        <f>tbStoricoOrdini[[#This Row],[TOT. COMM.]]+tbStoricoOrdini[[#This Row],[IMPORTO]]</f>
        <v>76.650000000000006</v>
      </c>
    </row>
    <row r="3183" spans="1:18">
      <c r="A3183" s="1">
        <v>43922</v>
      </c>
      <c r="B3183" s="7">
        <f>MONTH(tbStoricoOrdini[[#This Row],[DATA]])</f>
        <v>4</v>
      </c>
      <c r="C3183" t="s">
        <v>3278</v>
      </c>
      <c r="D3183" t="str">
        <f>RIGHT(tbStoricoOrdini[[#This Row],[ORDINE]],4)</f>
        <v>3180</v>
      </c>
      <c r="E3183" t="s">
        <v>41</v>
      </c>
      <c r="F3183" t="str">
        <f>VLOOKUP(tbStoricoOrdini[[#This Row],[CLIENTE]],tbClienti[],3,FALSE)</f>
        <v>Lazio</v>
      </c>
      <c r="G3183" t="str">
        <f>VLOOKUP(tbStoricoOrdini[[#This Row],[CLIENTE]],tbClienti[],7,FALSE)</f>
        <v>AC</v>
      </c>
      <c r="H3183" t="s">
        <v>83</v>
      </c>
      <c r="I3183" t="str">
        <f>IF(LEFT(tbStoricoOrdini[[#This Row],[ARTICOLO]],3) = "COG","COG",LEFT(tbStoricoOrdini[[#This Row],[ARTICOLO]],FIND(" ",tbStoricoOrdini[[#This Row],[ARTICOLO]])-1))</f>
        <v>COG</v>
      </c>
      <c r="J3183" t="str">
        <f>MID(tbStoricoOrdini[[#This Row],[ARTICOLO]],FIND(" ",tbStoricoOrdini[[#This Row],[ARTICOLO]])+1,4)</f>
        <v>8000</v>
      </c>
      <c r="K3183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3183" s="3">
        <f>VLOOKUP(tbStoricoOrdini[[#This Row],[ARTICOLO]],tbArticoli[],2,FALSE)</f>
        <v>670</v>
      </c>
      <c r="M3183" s="22">
        <f>tbStoricoOrdini[[#This Row],[IMPORTO]]/tbStoricoOrdini[[#This Row],[PREZZO]]</f>
        <v>1.3880597014925373</v>
      </c>
      <c r="N3183" t="s">
        <v>13</v>
      </c>
      <c r="O3183" s="8">
        <f>VLOOKUP(tbStoricoOrdini[[#This Row],[AGENTE]],tbAgenti[],2,FALSE)</f>
        <v>0.1</v>
      </c>
      <c r="P3183" s="2">
        <v>930</v>
      </c>
      <c r="Q3183" s="2">
        <f>tbStoricoOrdini[[#This Row],[IMPORTO]]*tbStoricoOrdini[[#This Row],[% COMM.]]</f>
        <v>93</v>
      </c>
      <c r="R3183" s="2">
        <f>tbStoricoOrdini[[#This Row],[TOT. COMM.]]+tbStoricoOrdini[[#This Row],[IMPORTO]]</f>
        <v>1023</v>
      </c>
    </row>
    <row r="3184" spans="1:18">
      <c r="A3184" s="1">
        <v>43922</v>
      </c>
      <c r="B3184" s="7">
        <f>MONTH(tbStoricoOrdini[[#This Row],[DATA]])</f>
        <v>4</v>
      </c>
      <c r="C3184" t="s">
        <v>3279</v>
      </c>
      <c r="D3184" t="str">
        <f>RIGHT(tbStoricoOrdini[[#This Row],[ORDINE]],4)</f>
        <v>3181</v>
      </c>
      <c r="E3184" t="s">
        <v>41</v>
      </c>
      <c r="F3184" t="str">
        <f>VLOOKUP(tbStoricoOrdini[[#This Row],[CLIENTE]],tbClienti[],3,FALSE)</f>
        <v>Lazio</v>
      </c>
      <c r="G3184" t="str">
        <f>VLOOKUP(tbStoricoOrdini[[#This Row],[CLIENTE]],tbClienti[],7,FALSE)</f>
        <v>AC</v>
      </c>
      <c r="H3184" t="s">
        <v>83</v>
      </c>
      <c r="I3184" t="str">
        <f>IF(LEFT(tbStoricoOrdini[[#This Row],[ARTICOLO]],3) = "COG","COG",LEFT(tbStoricoOrdini[[#This Row],[ARTICOLO]],FIND(" ",tbStoricoOrdini[[#This Row],[ARTICOLO]])-1))</f>
        <v>COG</v>
      </c>
      <c r="J3184" t="str">
        <f>MID(tbStoricoOrdini[[#This Row],[ARTICOLO]],FIND(" ",tbStoricoOrdini[[#This Row],[ARTICOLO]])+1,4)</f>
        <v>8000</v>
      </c>
      <c r="K3184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3184" s="3">
        <f>VLOOKUP(tbStoricoOrdini[[#This Row],[ARTICOLO]],tbArticoli[],2,FALSE)</f>
        <v>670</v>
      </c>
      <c r="M3184" s="22">
        <f>tbStoricoOrdini[[#This Row],[IMPORTO]]/tbStoricoOrdini[[#This Row],[PREZZO]]</f>
        <v>39.513432835820893</v>
      </c>
      <c r="N3184" t="s">
        <v>9</v>
      </c>
      <c r="O3184" s="8">
        <f>VLOOKUP(tbStoricoOrdini[[#This Row],[AGENTE]],tbAgenti[],2,FALSE)</f>
        <v>0.05</v>
      </c>
      <c r="P3184" s="2">
        <v>26474</v>
      </c>
      <c r="Q3184" s="2">
        <f>tbStoricoOrdini[[#This Row],[IMPORTO]]*tbStoricoOrdini[[#This Row],[% COMM.]]</f>
        <v>1323.7</v>
      </c>
      <c r="R3184" s="2">
        <f>tbStoricoOrdini[[#This Row],[TOT. COMM.]]+tbStoricoOrdini[[#This Row],[IMPORTO]]</f>
        <v>27797.7</v>
      </c>
    </row>
    <row r="3185" spans="1:18">
      <c r="A3185" s="1">
        <v>43922</v>
      </c>
      <c r="B3185" s="7">
        <f>MONTH(tbStoricoOrdini[[#This Row],[DATA]])</f>
        <v>4</v>
      </c>
      <c r="C3185" t="s">
        <v>3280</v>
      </c>
      <c r="D3185" t="str">
        <f>RIGHT(tbStoricoOrdini[[#This Row],[ORDINE]],4)</f>
        <v>3182</v>
      </c>
      <c r="E3185" t="s">
        <v>41</v>
      </c>
      <c r="F3185" t="str">
        <f>VLOOKUP(tbStoricoOrdini[[#This Row],[CLIENTE]],tbClienti[],3,FALSE)</f>
        <v>Lazio</v>
      </c>
      <c r="G3185" t="str">
        <f>VLOOKUP(tbStoricoOrdini[[#This Row],[CLIENTE]],tbClienti[],7,FALSE)</f>
        <v>AC</v>
      </c>
      <c r="H3185" t="s">
        <v>70</v>
      </c>
      <c r="I3185" t="str">
        <f>IF(LEFT(tbStoricoOrdini[[#This Row],[ARTICOLO]],3) = "COG","COG",LEFT(tbStoricoOrdini[[#This Row],[ARTICOLO]],FIND(" ",tbStoricoOrdini[[#This Row],[ARTICOLO]])-1))</f>
        <v>EB08</v>
      </c>
      <c r="J3185" t="str">
        <f>MID(tbStoricoOrdini[[#This Row],[ARTICOLO]],FIND(" ",tbStoricoOrdini[[#This Row],[ARTICOLO]])+1,4)</f>
        <v>7500</v>
      </c>
      <c r="K3185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3185" s="3">
        <f>VLOOKUP(tbStoricoOrdini[[#This Row],[ARTICOLO]],tbArticoli[],2,FALSE)</f>
        <v>180</v>
      </c>
      <c r="M3185" s="22">
        <f>tbStoricoOrdini[[#This Row],[IMPORTO]]/tbStoricoOrdini[[#This Row],[PREZZO]]</f>
        <v>2.3611111111111112</v>
      </c>
      <c r="N3185" t="s">
        <v>13</v>
      </c>
      <c r="O3185" s="8">
        <f>VLOOKUP(tbStoricoOrdini[[#This Row],[AGENTE]],tbAgenti[],2,FALSE)</f>
        <v>0.1</v>
      </c>
      <c r="P3185" s="2">
        <v>425</v>
      </c>
      <c r="Q3185" s="2">
        <f>tbStoricoOrdini[[#This Row],[IMPORTO]]*tbStoricoOrdini[[#This Row],[% COMM.]]</f>
        <v>42.5</v>
      </c>
      <c r="R3185" s="2">
        <f>tbStoricoOrdini[[#This Row],[TOT. COMM.]]+tbStoricoOrdini[[#This Row],[IMPORTO]]</f>
        <v>467.5</v>
      </c>
    </row>
    <row r="3186" spans="1:18">
      <c r="A3186" s="1">
        <v>43922</v>
      </c>
      <c r="B3186" s="7">
        <f>MONTH(tbStoricoOrdini[[#This Row],[DATA]])</f>
        <v>4</v>
      </c>
      <c r="C3186" t="s">
        <v>3281</v>
      </c>
      <c r="D3186" t="str">
        <f>RIGHT(tbStoricoOrdini[[#This Row],[ORDINE]],4)</f>
        <v>3183</v>
      </c>
      <c r="E3186" t="s">
        <v>41</v>
      </c>
      <c r="F3186" t="str">
        <f>VLOOKUP(tbStoricoOrdini[[#This Row],[CLIENTE]],tbClienti[],3,FALSE)</f>
        <v>Lazio</v>
      </c>
      <c r="G3186" t="str">
        <f>VLOOKUP(tbStoricoOrdini[[#This Row],[CLIENTE]],tbClienti[],7,FALSE)</f>
        <v>AC</v>
      </c>
      <c r="H3186" t="s">
        <v>70</v>
      </c>
      <c r="I3186" t="str">
        <f>IF(LEFT(tbStoricoOrdini[[#This Row],[ARTICOLO]],3) = "COG","COG",LEFT(tbStoricoOrdini[[#This Row],[ARTICOLO]],FIND(" ",tbStoricoOrdini[[#This Row],[ARTICOLO]])-1))</f>
        <v>EB08</v>
      </c>
      <c r="J3186" t="str">
        <f>MID(tbStoricoOrdini[[#This Row],[ARTICOLO]],FIND(" ",tbStoricoOrdini[[#This Row],[ARTICOLO]])+1,4)</f>
        <v>7500</v>
      </c>
      <c r="K3186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3186" s="3">
        <f>VLOOKUP(tbStoricoOrdini[[#This Row],[ARTICOLO]],tbArticoli[],2,FALSE)</f>
        <v>180</v>
      </c>
      <c r="M3186" s="22">
        <f>tbStoricoOrdini[[#This Row],[IMPORTO]]/tbStoricoOrdini[[#This Row],[PREZZO]]</f>
        <v>8.1388888888888893</v>
      </c>
      <c r="N3186" t="s">
        <v>9</v>
      </c>
      <c r="O3186" s="8">
        <f>VLOOKUP(tbStoricoOrdini[[#This Row],[AGENTE]],tbAgenti[],2,FALSE)</f>
        <v>0.05</v>
      </c>
      <c r="P3186" s="2">
        <v>1465</v>
      </c>
      <c r="Q3186" s="2">
        <f>tbStoricoOrdini[[#This Row],[IMPORTO]]*tbStoricoOrdini[[#This Row],[% COMM.]]</f>
        <v>73.25</v>
      </c>
      <c r="R3186" s="2">
        <f>tbStoricoOrdini[[#This Row],[TOT. COMM.]]+tbStoricoOrdini[[#This Row],[IMPORTO]]</f>
        <v>1538.25</v>
      </c>
    </row>
    <row r="3187" spans="1:18">
      <c r="A3187" s="1">
        <v>43922</v>
      </c>
      <c r="B3187" s="7">
        <f>MONTH(tbStoricoOrdini[[#This Row],[DATA]])</f>
        <v>4</v>
      </c>
      <c r="C3187" t="s">
        <v>3282</v>
      </c>
      <c r="D3187" t="str">
        <f>RIGHT(tbStoricoOrdini[[#This Row],[ORDINE]],4)</f>
        <v>3184</v>
      </c>
      <c r="E3187" t="s">
        <v>41</v>
      </c>
      <c r="F3187" t="str">
        <f>VLOOKUP(tbStoricoOrdini[[#This Row],[CLIENTE]],tbClienti[],3,FALSE)</f>
        <v>Lazio</v>
      </c>
      <c r="G3187" t="str">
        <f>VLOOKUP(tbStoricoOrdini[[#This Row],[CLIENTE]],tbClienti[],7,FALSE)</f>
        <v>AC</v>
      </c>
      <c r="H3187" t="s">
        <v>75</v>
      </c>
      <c r="I3187" t="str">
        <f>IF(LEFT(tbStoricoOrdini[[#This Row],[ARTICOLO]],3) = "COG","COG",LEFT(tbStoricoOrdini[[#This Row],[ARTICOLO]],FIND(" ",tbStoricoOrdini[[#This Row],[ARTICOLO]])-1))</f>
        <v>AVRC</v>
      </c>
      <c r="J3187" t="str">
        <f>MID(tbStoricoOrdini[[#This Row],[ARTICOLO]],FIND(" ",tbStoricoOrdini[[#This Row],[ARTICOLO]])+1,4)</f>
        <v>1000</v>
      </c>
      <c r="K3187" t="str">
        <f>IFERROR(RIGHT(tbStoricoOrdini[[#This Row],[ARTICOLO]],LEN(tbStoricoOrdini[[#This Row],[ARTICOLO]])-FIND(" ",tbStoricoOrdini[[#This Row],[ARTICOLO]],FIND(" ",tbStoricoOrdini[[#This Row],[ARTICOLO]]) +1)),"")</f>
        <v>Silver</v>
      </c>
      <c r="L3187" s="3">
        <f>VLOOKUP(tbStoricoOrdini[[#This Row],[ARTICOLO]],tbArticoli[],2,FALSE)</f>
        <v>390</v>
      </c>
      <c r="M3187" s="22">
        <f>tbStoricoOrdini[[#This Row],[IMPORTO]]/tbStoricoOrdini[[#This Row],[PREZZO]]</f>
        <v>13.182051282051281</v>
      </c>
      <c r="N3187" t="s">
        <v>9</v>
      </c>
      <c r="O3187" s="8">
        <f>VLOOKUP(tbStoricoOrdini[[#This Row],[AGENTE]],tbAgenti[],2,FALSE)</f>
        <v>0.05</v>
      </c>
      <c r="P3187" s="2">
        <v>5141</v>
      </c>
      <c r="Q3187" s="2">
        <f>tbStoricoOrdini[[#This Row],[IMPORTO]]*tbStoricoOrdini[[#This Row],[% COMM.]]</f>
        <v>257.05</v>
      </c>
      <c r="R3187" s="2">
        <f>tbStoricoOrdini[[#This Row],[TOT. COMM.]]+tbStoricoOrdini[[#This Row],[IMPORTO]]</f>
        <v>5398.05</v>
      </c>
    </row>
    <row r="3188" spans="1:18">
      <c r="A3188" s="1">
        <v>43922</v>
      </c>
      <c r="B3188" s="7">
        <f>MONTH(tbStoricoOrdini[[#This Row],[DATA]])</f>
        <v>4</v>
      </c>
      <c r="C3188" t="s">
        <v>3283</v>
      </c>
      <c r="D3188" t="str">
        <f>RIGHT(tbStoricoOrdini[[#This Row],[ORDINE]],4)</f>
        <v>3185</v>
      </c>
      <c r="E3188" t="s">
        <v>41</v>
      </c>
      <c r="F3188" t="str">
        <f>VLOOKUP(tbStoricoOrdini[[#This Row],[CLIENTE]],tbClienti[],3,FALSE)</f>
        <v>Lazio</v>
      </c>
      <c r="G3188" t="str">
        <f>VLOOKUP(tbStoricoOrdini[[#This Row],[CLIENTE]],tbClienti[],7,FALSE)</f>
        <v>AC</v>
      </c>
      <c r="H3188" t="s">
        <v>71</v>
      </c>
      <c r="I3188" t="str">
        <f>IF(LEFT(tbStoricoOrdini[[#This Row],[ARTICOLO]],3) = "COG","COG",LEFT(tbStoricoOrdini[[#This Row],[ARTICOLO]],FIND(" ",tbStoricoOrdini[[#This Row],[ARTICOLO]])-1))</f>
        <v>EB07</v>
      </c>
      <c r="J3188" t="str">
        <f>MID(tbStoricoOrdini[[#This Row],[ARTICOLO]],FIND(" ",tbStoricoOrdini[[#This Row],[ARTICOLO]])+1,4)</f>
        <v>5000</v>
      </c>
      <c r="K3188" t="str">
        <f>IFERROR(RIGHT(tbStoricoOrdini[[#This Row],[ARTICOLO]],LEN(tbStoricoOrdini[[#This Row],[ARTICOLO]])-FIND(" ",tbStoricoOrdini[[#This Row],[ARTICOLO]],FIND(" ",tbStoricoOrdini[[#This Row],[ARTICOLO]]) +1)),"")</f>
        <v/>
      </c>
      <c r="L3188" s="3">
        <f>VLOOKUP(tbStoricoOrdini[[#This Row],[ARTICOLO]],tbArticoli[],2,FALSE)</f>
        <v>140</v>
      </c>
      <c r="M3188" s="22">
        <f>tbStoricoOrdini[[#This Row],[IMPORTO]]/tbStoricoOrdini[[#This Row],[PREZZO]]</f>
        <v>21.364285714285714</v>
      </c>
      <c r="N3188" t="s">
        <v>11</v>
      </c>
      <c r="O3188" s="8">
        <f>VLOOKUP(tbStoricoOrdini[[#This Row],[AGENTE]],tbAgenti[],2,FALSE)</f>
        <v>0.04</v>
      </c>
      <c r="P3188" s="2">
        <v>2991</v>
      </c>
      <c r="Q3188" s="2">
        <f>tbStoricoOrdini[[#This Row],[IMPORTO]]*tbStoricoOrdini[[#This Row],[% COMM.]]</f>
        <v>119.64</v>
      </c>
      <c r="R3188" s="2">
        <f>tbStoricoOrdini[[#This Row],[TOT. COMM.]]+tbStoricoOrdini[[#This Row],[IMPORTO]]</f>
        <v>3110.64</v>
      </c>
    </row>
    <row r="3189" spans="1:18">
      <c r="A3189" s="1">
        <v>43922</v>
      </c>
      <c r="B3189" s="7">
        <f>MONTH(tbStoricoOrdini[[#This Row],[DATA]])</f>
        <v>4</v>
      </c>
      <c r="C3189" t="s">
        <v>3284</v>
      </c>
      <c r="D3189" t="str">
        <f>RIGHT(tbStoricoOrdini[[#This Row],[ORDINE]],4)</f>
        <v>3186</v>
      </c>
      <c r="E3189" t="s">
        <v>41</v>
      </c>
      <c r="F3189" t="str">
        <f>VLOOKUP(tbStoricoOrdini[[#This Row],[CLIENTE]],tbClienti[],3,FALSE)</f>
        <v>Lazio</v>
      </c>
      <c r="G3189" t="str">
        <f>VLOOKUP(tbStoricoOrdini[[#This Row],[CLIENTE]],tbClienti[],7,FALSE)</f>
        <v>AC</v>
      </c>
      <c r="H3189" t="s">
        <v>71</v>
      </c>
      <c r="I3189" t="str">
        <f>IF(LEFT(tbStoricoOrdini[[#This Row],[ARTICOLO]],3) = "COG","COG",LEFT(tbStoricoOrdini[[#This Row],[ARTICOLO]],FIND(" ",tbStoricoOrdini[[#This Row],[ARTICOLO]])-1))</f>
        <v>EB07</v>
      </c>
      <c r="J3189" t="str">
        <f>MID(tbStoricoOrdini[[#This Row],[ARTICOLO]],FIND(" ",tbStoricoOrdini[[#This Row],[ARTICOLO]])+1,4)</f>
        <v>5000</v>
      </c>
      <c r="K3189" t="str">
        <f>IFERROR(RIGHT(tbStoricoOrdini[[#This Row],[ARTICOLO]],LEN(tbStoricoOrdini[[#This Row],[ARTICOLO]])-FIND(" ",tbStoricoOrdini[[#This Row],[ARTICOLO]],FIND(" ",tbStoricoOrdini[[#This Row],[ARTICOLO]]) +1)),"")</f>
        <v/>
      </c>
      <c r="L3189" s="3">
        <f>VLOOKUP(tbStoricoOrdini[[#This Row],[ARTICOLO]],tbArticoli[],2,FALSE)</f>
        <v>140</v>
      </c>
      <c r="M3189" s="22">
        <f>tbStoricoOrdini[[#This Row],[IMPORTO]]/tbStoricoOrdini[[#This Row],[PREZZO]]</f>
        <v>2.2928571428571427</v>
      </c>
      <c r="N3189" t="s">
        <v>8</v>
      </c>
      <c r="O3189" s="8">
        <f>VLOOKUP(tbStoricoOrdini[[#This Row],[AGENTE]],tbAgenti[],2,FALSE)</f>
        <v>0.05</v>
      </c>
      <c r="P3189" s="2">
        <v>321</v>
      </c>
      <c r="Q3189" s="2">
        <f>tbStoricoOrdini[[#This Row],[IMPORTO]]*tbStoricoOrdini[[#This Row],[% COMM.]]</f>
        <v>16.05</v>
      </c>
      <c r="R3189" s="2">
        <f>tbStoricoOrdini[[#This Row],[TOT. COMM.]]+tbStoricoOrdini[[#This Row],[IMPORTO]]</f>
        <v>337.05</v>
      </c>
    </row>
    <row r="3190" spans="1:18">
      <c r="A3190" s="1">
        <v>43922</v>
      </c>
      <c r="B3190" s="7">
        <f>MONTH(tbStoricoOrdini[[#This Row],[DATA]])</f>
        <v>4</v>
      </c>
      <c r="C3190" t="s">
        <v>3285</v>
      </c>
      <c r="D3190" t="str">
        <f>RIGHT(tbStoricoOrdini[[#This Row],[ORDINE]],4)</f>
        <v>3187</v>
      </c>
      <c r="E3190" t="s">
        <v>41</v>
      </c>
      <c r="F3190" t="str">
        <f>VLOOKUP(tbStoricoOrdini[[#This Row],[CLIENTE]],tbClienti[],3,FALSE)</f>
        <v>Lazio</v>
      </c>
      <c r="G3190" t="str">
        <f>VLOOKUP(tbStoricoOrdini[[#This Row],[CLIENTE]],tbClienti[],7,FALSE)</f>
        <v>AC</v>
      </c>
      <c r="H3190" t="s">
        <v>71</v>
      </c>
      <c r="I3190" t="str">
        <f>IF(LEFT(tbStoricoOrdini[[#This Row],[ARTICOLO]],3) = "COG","COG",LEFT(tbStoricoOrdini[[#This Row],[ARTICOLO]],FIND(" ",tbStoricoOrdini[[#This Row],[ARTICOLO]])-1))</f>
        <v>EB07</v>
      </c>
      <c r="J3190" t="str">
        <f>MID(tbStoricoOrdini[[#This Row],[ARTICOLO]],FIND(" ",tbStoricoOrdini[[#This Row],[ARTICOLO]])+1,4)</f>
        <v>5000</v>
      </c>
      <c r="K3190" t="str">
        <f>IFERROR(RIGHT(tbStoricoOrdini[[#This Row],[ARTICOLO]],LEN(tbStoricoOrdini[[#This Row],[ARTICOLO]])-FIND(" ",tbStoricoOrdini[[#This Row],[ARTICOLO]],FIND(" ",tbStoricoOrdini[[#This Row],[ARTICOLO]]) +1)),"")</f>
        <v/>
      </c>
      <c r="L3190" s="3">
        <f>VLOOKUP(tbStoricoOrdini[[#This Row],[ARTICOLO]],tbArticoli[],2,FALSE)</f>
        <v>140</v>
      </c>
      <c r="M3190" s="22">
        <f>tbStoricoOrdini[[#This Row],[IMPORTO]]/tbStoricoOrdini[[#This Row],[PREZZO]]</f>
        <v>8.0214285714285722</v>
      </c>
      <c r="N3190" t="s">
        <v>13</v>
      </c>
      <c r="O3190" s="8">
        <f>VLOOKUP(tbStoricoOrdini[[#This Row],[AGENTE]],tbAgenti[],2,FALSE)</f>
        <v>0.1</v>
      </c>
      <c r="P3190" s="2">
        <v>1123</v>
      </c>
      <c r="Q3190" s="2">
        <f>tbStoricoOrdini[[#This Row],[IMPORTO]]*tbStoricoOrdini[[#This Row],[% COMM.]]</f>
        <v>112.30000000000001</v>
      </c>
      <c r="R3190" s="2">
        <f>tbStoricoOrdini[[#This Row],[TOT. COMM.]]+tbStoricoOrdini[[#This Row],[IMPORTO]]</f>
        <v>1235.3</v>
      </c>
    </row>
    <row r="3191" spans="1:18">
      <c r="A3191" s="1">
        <v>43922</v>
      </c>
      <c r="B3191" s="7">
        <f>MONTH(tbStoricoOrdini[[#This Row],[DATA]])</f>
        <v>4</v>
      </c>
      <c r="C3191" t="s">
        <v>3286</v>
      </c>
      <c r="D3191" t="str">
        <f>RIGHT(tbStoricoOrdini[[#This Row],[ORDINE]],4)</f>
        <v>3188</v>
      </c>
      <c r="E3191" t="s">
        <v>41</v>
      </c>
      <c r="F3191" t="str">
        <f>VLOOKUP(tbStoricoOrdini[[#This Row],[CLIENTE]],tbClienti[],3,FALSE)</f>
        <v>Lazio</v>
      </c>
      <c r="G3191" t="str">
        <f>VLOOKUP(tbStoricoOrdini[[#This Row],[CLIENTE]],tbClienti[],7,FALSE)</f>
        <v>AC</v>
      </c>
      <c r="H3191" t="s">
        <v>71</v>
      </c>
      <c r="I3191" t="str">
        <f>IF(LEFT(tbStoricoOrdini[[#This Row],[ARTICOLO]],3) = "COG","COG",LEFT(tbStoricoOrdini[[#This Row],[ARTICOLO]],FIND(" ",tbStoricoOrdini[[#This Row],[ARTICOLO]])-1))</f>
        <v>EB07</v>
      </c>
      <c r="J3191" t="str">
        <f>MID(tbStoricoOrdini[[#This Row],[ARTICOLO]],FIND(" ",tbStoricoOrdini[[#This Row],[ARTICOLO]])+1,4)</f>
        <v>5000</v>
      </c>
      <c r="K3191" t="str">
        <f>IFERROR(RIGHT(tbStoricoOrdini[[#This Row],[ARTICOLO]],LEN(tbStoricoOrdini[[#This Row],[ARTICOLO]])-FIND(" ",tbStoricoOrdini[[#This Row],[ARTICOLO]],FIND(" ",tbStoricoOrdini[[#This Row],[ARTICOLO]]) +1)),"")</f>
        <v/>
      </c>
      <c r="L3191" s="3">
        <f>VLOOKUP(tbStoricoOrdini[[#This Row],[ARTICOLO]],tbArticoli[],2,FALSE)</f>
        <v>140</v>
      </c>
      <c r="M3191" s="22">
        <f>tbStoricoOrdini[[#This Row],[IMPORTO]]/tbStoricoOrdini[[#This Row],[PREZZO]]</f>
        <v>45.342857142857142</v>
      </c>
      <c r="N3191" t="s">
        <v>6</v>
      </c>
      <c r="O3191" s="8">
        <f>VLOOKUP(tbStoricoOrdini[[#This Row],[AGENTE]],tbAgenti[],2,FALSE)</f>
        <v>7.4999999999999997E-2</v>
      </c>
      <c r="P3191" s="2">
        <v>6348</v>
      </c>
      <c r="Q3191" s="2">
        <f>tbStoricoOrdini[[#This Row],[IMPORTO]]*tbStoricoOrdini[[#This Row],[% COMM.]]</f>
        <v>476.09999999999997</v>
      </c>
      <c r="R3191" s="2">
        <f>tbStoricoOrdini[[#This Row],[TOT. COMM.]]+tbStoricoOrdini[[#This Row],[IMPORTO]]</f>
        <v>6824.1</v>
      </c>
    </row>
    <row r="3192" spans="1:18">
      <c r="A3192" s="1">
        <v>43922</v>
      </c>
      <c r="B3192" s="7">
        <f>MONTH(tbStoricoOrdini[[#This Row],[DATA]])</f>
        <v>4</v>
      </c>
      <c r="C3192" t="s">
        <v>3287</v>
      </c>
      <c r="D3192" t="str">
        <f>RIGHT(tbStoricoOrdini[[#This Row],[ORDINE]],4)</f>
        <v>3189</v>
      </c>
      <c r="E3192" t="s">
        <v>41</v>
      </c>
      <c r="F3192" t="str">
        <f>VLOOKUP(tbStoricoOrdini[[#This Row],[CLIENTE]],tbClienti[],3,FALSE)</f>
        <v>Lazio</v>
      </c>
      <c r="G3192" t="str">
        <f>VLOOKUP(tbStoricoOrdini[[#This Row],[CLIENTE]],tbClienti[],7,FALSE)</f>
        <v>AC</v>
      </c>
      <c r="H3192" t="s">
        <v>71</v>
      </c>
      <c r="I3192" t="str">
        <f>IF(LEFT(tbStoricoOrdini[[#This Row],[ARTICOLO]],3) = "COG","COG",LEFT(tbStoricoOrdini[[#This Row],[ARTICOLO]],FIND(" ",tbStoricoOrdini[[#This Row],[ARTICOLO]])-1))</f>
        <v>EB07</v>
      </c>
      <c r="J3192" t="str">
        <f>MID(tbStoricoOrdini[[#This Row],[ARTICOLO]],FIND(" ",tbStoricoOrdini[[#This Row],[ARTICOLO]])+1,4)</f>
        <v>5000</v>
      </c>
      <c r="K3192" t="str">
        <f>IFERROR(RIGHT(tbStoricoOrdini[[#This Row],[ARTICOLO]],LEN(tbStoricoOrdini[[#This Row],[ARTICOLO]])-FIND(" ",tbStoricoOrdini[[#This Row],[ARTICOLO]],FIND(" ",tbStoricoOrdini[[#This Row],[ARTICOLO]]) +1)),"")</f>
        <v/>
      </c>
      <c r="L3192" s="3">
        <f>VLOOKUP(tbStoricoOrdini[[#This Row],[ARTICOLO]],tbArticoli[],2,FALSE)</f>
        <v>140</v>
      </c>
      <c r="M3192" s="22">
        <f>tbStoricoOrdini[[#This Row],[IMPORTO]]/tbStoricoOrdini[[#This Row],[PREZZO]]</f>
        <v>3659.0571428571429</v>
      </c>
      <c r="N3192" t="s">
        <v>9</v>
      </c>
      <c r="O3192" s="8">
        <f>VLOOKUP(tbStoricoOrdini[[#This Row],[AGENTE]],tbAgenti[],2,FALSE)</f>
        <v>0.05</v>
      </c>
      <c r="P3192" s="2">
        <v>512268</v>
      </c>
      <c r="Q3192" s="2">
        <f>tbStoricoOrdini[[#This Row],[IMPORTO]]*tbStoricoOrdini[[#This Row],[% COMM.]]</f>
        <v>25613.4</v>
      </c>
      <c r="R3192" s="2">
        <f>tbStoricoOrdini[[#This Row],[TOT. COMM.]]+tbStoricoOrdini[[#This Row],[IMPORTO]]</f>
        <v>537881.4</v>
      </c>
    </row>
    <row r="3193" spans="1:18">
      <c r="A3193" s="1">
        <v>43922</v>
      </c>
      <c r="B3193" s="7">
        <f>MONTH(tbStoricoOrdini[[#This Row],[DATA]])</f>
        <v>4</v>
      </c>
      <c r="C3193" t="s">
        <v>3288</v>
      </c>
      <c r="D3193" t="str">
        <f>RIGHT(tbStoricoOrdini[[#This Row],[ORDINE]],4)</f>
        <v>3190</v>
      </c>
      <c r="E3193" t="s">
        <v>41</v>
      </c>
      <c r="F3193" t="str">
        <f>VLOOKUP(tbStoricoOrdini[[#This Row],[CLIENTE]],tbClienti[],3,FALSE)</f>
        <v>Lazio</v>
      </c>
      <c r="G3193" t="str">
        <f>VLOOKUP(tbStoricoOrdini[[#This Row],[CLIENTE]],tbClienti[],7,FALSE)</f>
        <v>AC</v>
      </c>
      <c r="H3193" t="s">
        <v>76</v>
      </c>
      <c r="I3193" t="str">
        <f>IF(LEFT(tbStoricoOrdini[[#This Row],[ARTICOLO]],3) = "COG","COG",LEFT(tbStoricoOrdini[[#This Row],[ARTICOLO]],FIND(" ",tbStoricoOrdini[[#This Row],[ARTICOLO]])-1))</f>
        <v>COG</v>
      </c>
      <c r="J3193" t="str">
        <f>MID(tbStoricoOrdini[[#This Row],[ARTICOLO]],FIND(" ",tbStoricoOrdini[[#This Row],[ARTICOLO]])+1,4)</f>
        <v>1000</v>
      </c>
      <c r="K3193" t="str">
        <f>IFERROR(RIGHT(tbStoricoOrdini[[#This Row],[ARTICOLO]],LEN(tbStoricoOrdini[[#This Row],[ARTICOLO]])-FIND(" ",tbStoricoOrdini[[#This Row],[ARTICOLO]],FIND(" ",tbStoricoOrdini[[#This Row],[ARTICOLO]]) +1)),"")</f>
        <v/>
      </c>
      <c r="L3193" s="3">
        <f>VLOOKUP(tbStoricoOrdini[[#This Row],[ARTICOLO]],tbArticoli[],2,FALSE)</f>
        <v>150</v>
      </c>
      <c r="M3193" s="22">
        <f>tbStoricoOrdini[[#This Row],[IMPORTO]]/tbStoricoOrdini[[#This Row],[PREZZO]]</f>
        <v>0.2</v>
      </c>
      <c r="N3193" t="s">
        <v>6</v>
      </c>
      <c r="O3193" s="8">
        <f>VLOOKUP(tbStoricoOrdini[[#This Row],[AGENTE]],tbAgenti[],2,FALSE)</f>
        <v>7.4999999999999997E-2</v>
      </c>
      <c r="P3193" s="2">
        <v>30</v>
      </c>
      <c r="Q3193" s="2">
        <f>tbStoricoOrdini[[#This Row],[IMPORTO]]*tbStoricoOrdini[[#This Row],[% COMM.]]</f>
        <v>2.25</v>
      </c>
      <c r="R3193" s="2">
        <f>tbStoricoOrdini[[#This Row],[TOT. COMM.]]+tbStoricoOrdini[[#This Row],[IMPORTO]]</f>
        <v>32.25</v>
      </c>
    </row>
    <row r="3194" spans="1:18">
      <c r="A3194" s="1">
        <v>43922</v>
      </c>
      <c r="B3194" s="7">
        <f>MONTH(tbStoricoOrdini[[#This Row],[DATA]])</f>
        <v>4</v>
      </c>
      <c r="C3194" t="s">
        <v>3289</v>
      </c>
      <c r="D3194" t="str">
        <f>RIGHT(tbStoricoOrdini[[#This Row],[ORDINE]],4)</f>
        <v>3191</v>
      </c>
      <c r="E3194" t="s">
        <v>41</v>
      </c>
      <c r="F3194" t="str">
        <f>VLOOKUP(tbStoricoOrdini[[#This Row],[CLIENTE]],tbClienti[],3,FALSE)</f>
        <v>Lazio</v>
      </c>
      <c r="G3194" t="str">
        <f>VLOOKUP(tbStoricoOrdini[[#This Row],[CLIENTE]],tbClienti[],7,FALSE)</f>
        <v>AC</v>
      </c>
      <c r="H3194" t="s">
        <v>76</v>
      </c>
      <c r="I3194" t="str">
        <f>IF(LEFT(tbStoricoOrdini[[#This Row],[ARTICOLO]],3) = "COG","COG",LEFT(tbStoricoOrdini[[#This Row],[ARTICOLO]],FIND(" ",tbStoricoOrdini[[#This Row],[ARTICOLO]])-1))</f>
        <v>COG</v>
      </c>
      <c r="J3194" t="str">
        <f>MID(tbStoricoOrdini[[#This Row],[ARTICOLO]],FIND(" ",tbStoricoOrdini[[#This Row],[ARTICOLO]])+1,4)</f>
        <v>1000</v>
      </c>
      <c r="K3194" t="str">
        <f>IFERROR(RIGHT(tbStoricoOrdini[[#This Row],[ARTICOLO]],LEN(tbStoricoOrdini[[#This Row],[ARTICOLO]])-FIND(" ",tbStoricoOrdini[[#This Row],[ARTICOLO]],FIND(" ",tbStoricoOrdini[[#This Row],[ARTICOLO]]) +1)),"")</f>
        <v/>
      </c>
      <c r="L3194" s="3">
        <f>VLOOKUP(tbStoricoOrdini[[#This Row],[ARTICOLO]],tbArticoli[],2,FALSE)</f>
        <v>150</v>
      </c>
      <c r="M3194" s="22">
        <f>tbStoricoOrdini[[#This Row],[IMPORTO]]/tbStoricoOrdini[[#This Row],[PREZZO]]</f>
        <v>1.8933333333333333</v>
      </c>
      <c r="N3194" t="s">
        <v>9</v>
      </c>
      <c r="O3194" s="8">
        <f>VLOOKUP(tbStoricoOrdini[[#This Row],[AGENTE]],tbAgenti[],2,FALSE)</f>
        <v>0.05</v>
      </c>
      <c r="P3194" s="2">
        <v>284</v>
      </c>
      <c r="Q3194" s="2">
        <f>tbStoricoOrdini[[#This Row],[IMPORTO]]*tbStoricoOrdini[[#This Row],[% COMM.]]</f>
        <v>14.200000000000001</v>
      </c>
      <c r="R3194" s="2">
        <f>tbStoricoOrdini[[#This Row],[TOT. COMM.]]+tbStoricoOrdini[[#This Row],[IMPORTO]]</f>
        <v>298.2</v>
      </c>
    </row>
    <row r="3195" spans="1:18">
      <c r="A3195" s="1">
        <v>43922</v>
      </c>
      <c r="B3195" s="7">
        <f>MONTH(tbStoricoOrdini[[#This Row],[DATA]])</f>
        <v>4</v>
      </c>
      <c r="C3195" t="s">
        <v>3290</v>
      </c>
      <c r="D3195" t="str">
        <f>RIGHT(tbStoricoOrdini[[#This Row],[ORDINE]],4)</f>
        <v>3192</v>
      </c>
      <c r="E3195" t="s">
        <v>41</v>
      </c>
      <c r="F3195" t="str">
        <f>VLOOKUP(tbStoricoOrdini[[#This Row],[CLIENTE]],tbClienti[],3,FALSE)</f>
        <v>Lazio</v>
      </c>
      <c r="G3195" t="str">
        <f>VLOOKUP(tbStoricoOrdini[[#This Row],[CLIENTE]],tbClienti[],7,FALSE)</f>
        <v>AC</v>
      </c>
      <c r="H3195" t="s">
        <v>72</v>
      </c>
      <c r="I3195" t="str">
        <f>IF(LEFT(tbStoricoOrdini[[#This Row],[ARTICOLO]],3) = "COG","COG",LEFT(tbStoricoOrdini[[#This Row],[ARTICOLO]],FIND(" ",tbStoricoOrdini[[#This Row],[ARTICOLO]])-1))</f>
        <v>EB06</v>
      </c>
      <c r="J3195" t="str">
        <f>MID(tbStoricoOrdini[[#This Row],[ARTICOLO]],FIND(" ",tbStoricoOrdini[[#This Row],[ARTICOLO]])+1,4)</f>
        <v>3000</v>
      </c>
      <c r="K3195" t="str">
        <f>IFERROR(RIGHT(tbStoricoOrdini[[#This Row],[ARTICOLO]],LEN(tbStoricoOrdini[[#This Row],[ARTICOLO]])-FIND(" ",tbStoricoOrdini[[#This Row],[ARTICOLO]],FIND(" ",tbStoricoOrdini[[#This Row],[ARTICOLO]]) +1)),"")</f>
        <v>Medium</v>
      </c>
      <c r="L3195" s="3">
        <f>VLOOKUP(tbStoricoOrdini[[#This Row],[ARTICOLO]],tbArticoli[],2,FALSE)</f>
        <v>120</v>
      </c>
      <c r="M3195" s="22">
        <f>tbStoricoOrdini[[#This Row],[IMPORTO]]/tbStoricoOrdini[[#This Row],[PREZZO]]</f>
        <v>30.8</v>
      </c>
      <c r="N3195" t="s">
        <v>13</v>
      </c>
      <c r="O3195" s="8">
        <f>VLOOKUP(tbStoricoOrdini[[#This Row],[AGENTE]],tbAgenti[],2,FALSE)</f>
        <v>0.1</v>
      </c>
      <c r="P3195" s="2">
        <v>3696</v>
      </c>
      <c r="Q3195" s="2">
        <f>tbStoricoOrdini[[#This Row],[IMPORTO]]*tbStoricoOrdini[[#This Row],[% COMM.]]</f>
        <v>369.6</v>
      </c>
      <c r="R3195" s="2">
        <f>tbStoricoOrdini[[#This Row],[TOT. COMM.]]+tbStoricoOrdini[[#This Row],[IMPORTO]]</f>
        <v>4065.6</v>
      </c>
    </row>
    <row r="3196" spans="1:18">
      <c r="A3196" s="1">
        <v>43922</v>
      </c>
      <c r="B3196" s="7">
        <f>MONTH(tbStoricoOrdini[[#This Row],[DATA]])</f>
        <v>4</v>
      </c>
      <c r="C3196" t="s">
        <v>3291</v>
      </c>
      <c r="D3196" t="str">
        <f>RIGHT(tbStoricoOrdini[[#This Row],[ORDINE]],4)</f>
        <v>3193</v>
      </c>
      <c r="E3196" t="s">
        <v>41</v>
      </c>
      <c r="F3196" t="str">
        <f>VLOOKUP(tbStoricoOrdini[[#This Row],[CLIENTE]],tbClienti[],3,FALSE)</f>
        <v>Lazio</v>
      </c>
      <c r="G3196" t="str">
        <f>VLOOKUP(tbStoricoOrdini[[#This Row],[CLIENTE]],tbClienti[],7,FALSE)</f>
        <v>AC</v>
      </c>
      <c r="H3196" t="s">
        <v>72</v>
      </c>
      <c r="I3196" t="str">
        <f>IF(LEFT(tbStoricoOrdini[[#This Row],[ARTICOLO]],3) = "COG","COG",LEFT(tbStoricoOrdini[[#This Row],[ARTICOLO]],FIND(" ",tbStoricoOrdini[[#This Row],[ARTICOLO]])-1))</f>
        <v>EB06</v>
      </c>
      <c r="J3196" t="str">
        <f>MID(tbStoricoOrdini[[#This Row],[ARTICOLO]],FIND(" ",tbStoricoOrdini[[#This Row],[ARTICOLO]])+1,4)</f>
        <v>3000</v>
      </c>
      <c r="K3196" t="str">
        <f>IFERROR(RIGHT(tbStoricoOrdini[[#This Row],[ARTICOLO]],LEN(tbStoricoOrdini[[#This Row],[ARTICOLO]])-FIND(" ",tbStoricoOrdini[[#This Row],[ARTICOLO]],FIND(" ",tbStoricoOrdini[[#This Row],[ARTICOLO]]) +1)),"")</f>
        <v>Medium</v>
      </c>
      <c r="L3196" s="3">
        <f>VLOOKUP(tbStoricoOrdini[[#This Row],[ARTICOLO]],tbArticoli[],2,FALSE)</f>
        <v>120</v>
      </c>
      <c r="M3196" s="22">
        <f>tbStoricoOrdini[[#This Row],[IMPORTO]]/tbStoricoOrdini[[#This Row],[PREZZO]]</f>
        <v>6.6</v>
      </c>
      <c r="N3196" t="s">
        <v>6</v>
      </c>
      <c r="O3196" s="8">
        <f>VLOOKUP(tbStoricoOrdini[[#This Row],[AGENTE]],tbAgenti[],2,FALSE)</f>
        <v>7.4999999999999997E-2</v>
      </c>
      <c r="P3196" s="2">
        <v>792</v>
      </c>
      <c r="Q3196" s="2">
        <f>tbStoricoOrdini[[#This Row],[IMPORTO]]*tbStoricoOrdini[[#This Row],[% COMM.]]</f>
        <v>59.4</v>
      </c>
      <c r="R3196" s="2">
        <f>tbStoricoOrdini[[#This Row],[TOT. COMM.]]+tbStoricoOrdini[[#This Row],[IMPORTO]]</f>
        <v>851.4</v>
      </c>
    </row>
    <row r="3197" spans="1:18">
      <c r="A3197" s="1">
        <v>43922</v>
      </c>
      <c r="B3197" s="7">
        <f>MONTH(tbStoricoOrdini[[#This Row],[DATA]])</f>
        <v>4</v>
      </c>
      <c r="C3197" t="s">
        <v>3292</v>
      </c>
      <c r="D3197" t="str">
        <f>RIGHT(tbStoricoOrdini[[#This Row],[ORDINE]],4)</f>
        <v>3194</v>
      </c>
      <c r="E3197" t="s">
        <v>41</v>
      </c>
      <c r="F3197" t="str">
        <f>VLOOKUP(tbStoricoOrdini[[#This Row],[CLIENTE]],tbClienti[],3,FALSE)</f>
        <v>Lazio</v>
      </c>
      <c r="G3197" t="str">
        <f>VLOOKUP(tbStoricoOrdini[[#This Row],[CLIENTE]],tbClienti[],7,FALSE)</f>
        <v>AC</v>
      </c>
      <c r="H3197" t="s">
        <v>72</v>
      </c>
      <c r="I3197" t="str">
        <f>IF(LEFT(tbStoricoOrdini[[#This Row],[ARTICOLO]],3) = "COG","COG",LEFT(tbStoricoOrdini[[#This Row],[ARTICOLO]],FIND(" ",tbStoricoOrdini[[#This Row],[ARTICOLO]])-1))</f>
        <v>EB06</v>
      </c>
      <c r="J3197" t="str">
        <f>MID(tbStoricoOrdini[[#This Row],[ARTICOLO]],FIND(" ",tbStoricoOrdini[[#This Row],[ARTICOLO]])+1,4)</f>
        <v>3000</v>
      </c>
      <c r="K3197" t="str">
        <f>IFERROR(RIGHT(tbStoricoOrdini[[#This Row],[ARTICOLO]],LEN(tbStoricoOrdini[[#This Row],[ARTICOLO]])-FIND(" ",tbStoricoOrdini[[#This Row],[ARTICOLO]],FIND(" ",tbStoricoOrdini[[#This Row],[ARTICOLO]]) +1)),"")</f>
        <v>Medium</v>
      </c>
      <c r="L3197" s="3">
        <f>VLOOKUP(tbStoricoOrdini[[#This Row],[ARTICOLO]],tbArticoli[],2,FALSE)</f>
        <v>120</v>
      </c>
      <c r="M3197" s="22">
        <f>tbStoricoOrdini[[#This Row],[IMPORTO]]/tbStoricoOrdini[[#This Row],[PREZZO]]</f>
        <v>25.85</v>
      </c>
      <c r="N3197" t="s">
        <v>9</v>
      </c>
      <c r="O3197" s="8">
        <f>VLOOKUP(tbStoricoOrdini[[#This Row],[AGENTE]],tbAgenti[],2,FALSE)</f>
        <v>0.05</v>
      </c>
      <c r="P3197" s="2">
        <v>3102</v>
      </c>
      <c r="Q3197" s="2">
        <f>tbStoricoOrdini[[#This Row],[IMPORTO]]*tbStoricoOrdini[[#This Row],[% COMM.]]</f>
        <v>155.10000000000002</v>
      </c>
      <c r="R3197" s="2">
        <f>tbStoricoOrdini[[#This Row],[TOT. COMM.]]+tbStoricoOrdini[[#This Row],[IMPORTO]]</f>
        <v>3257.1</v>
      </c>
    </row>
    <row r="3198" spans="1:18">
      <c r="A3198" s="1">
        <v>43922</v>
      </c>
      <c r="B3198" s="7">
        <f>MONTH(tbStoricoOrdini[[#This Row],[DATA]])</f>
        <v>4</v>
      </c>
      <c r="C3198" t="s">
        <v>3293</v>
      </c>
      <c r="D3198" t="str">
        <f>RIGHT(tbStoricoOrdini[[#This Row],[ORDINE]],4)</f>
        <v>3195</v>
      </c>
      <c r="E3198" t="s">
        <v>41</v>
      </c>
      <c r="F3198" t="str">
        <f>VLOOKUP(tbStoricoOrdini[[#This Row],[CLIENTE]],tbClienti[],3,FALSE)</f>
        <v>Lazio</v>
      </c>
      <c r="G3198" t="str">
        <f>VLOOKUP(tbStoricoOrdini[[#This Row],[CLIENTE]],tbClienti[],7,FALSE)</f>
        <v>AC</v>
      </c>
      <c r="H3198" t="s">
        <v>73</v>
      </c>
      <c r="I3198" t="str">
        <f>IF(LEFT(tbStoricoOrdini[[#This Row],[ARTICOLO]],3) = "COG","COG",LEFT(tbStoricoOrdini[[#This Row],[ARTICOLO]],FIND(" ",tbStoricoOrdini[[#This Row],[ARTICOLO]])-1))</f>
        <v>EB06</v>
      </c>
      <c r="J3198" t="str">
        <f>MID(tbStoricoOrdini[[#This Row],[ARTICOLO]],FIND(" ",tbStoricoOrdini[[#This Row],[ARTICOLO]])+1,4)</f>
        <v>3000</v>
      </c>
      <c r="K3198" t="str">
        <f>IFERROR(RIGHT(tbStoricoOrdini[[#This Row],[ARTICOLO]],LEN(tbStoricoOrdini[[#This Row],[ARTICOLO]])-FIND(" ",tbStoricoOrdini[[#This Row],[ARTICOLO]],FIND(" ",tbStoricoOrdini[[#This Row],[ARTICOLO]]) +1)),"")</f>
        <v>Plus</v>
      </c>
      <c r="L3198" s="3">
        <f>VLOOKUP(tbStoricoOrdini[[#This Row],[ARTICOLO]],tbArticoli[],2,FALSE)</f>
        <v>130</v>
      </c>
      <c r="M3198" s="22">
        <f>tbStoricoOrdini[[#This Row],[IMPORTO]]/tbStoricoOrdini[[#This Row],[PREZZO]]</f>
        <v>1.4076923076923078</v>
      </c>
      <c r="N3198" t="s">
        <v>13</v>
      </c>
      <c r="O3198" s="8">
        <f>VLOOKUP(tbStoricoOrdini[[#This Row],[AGENTE]],tbAgenti[],2,FALSE)</f>
        <v>0.1</v>
      </c>
      <c r="P3198" s="2">
        <v>183</v>
      </c>
      <c r="Q3198" s="2">
        <f>tbStoricoOrdini[[#This Row],[IMPORTO]]*tbStoricoOrdini[[#This Row],[% COMM.]]</f>
        <v>18.3</v>
      </c>
      <c r="R3198" s="2">
        <f>tbStoricoOrdini[[#This Row],[TOT. COMM.]]+tbStoricoOrdini[[#This Row],[IMPORTO]]</f>
        <v>201.3</v>
      </c>
    </row>
    <row r="3199" spans="1:18">
      <c r="A3199" s="1">
        <v>43922</v>
      </c>
      <c r="B3199" s="7">
        <f>MONTH(tbStoricoOrdini[[#This Row],[DATA]])</f>
        <v>4</v>
      </c>
      <c r="C3199" t="s">
        <v>3294</v>
      </c>
      <c r="D3199" t="str">
        <f>RIGHT(tbStoricoOrdini[[#This Row],[ORDINE]],4)</f>
        <v>3196</v>
      </c>
      <c r="E3199" t="s">
        <v>41</v>
      </c>
      <c r="F3199" t="str">
        <f>VLOOKUP(tbStoricoOrdini[[#This Row],[CLIENTE]],tbClienti[],3,FALSE)</f>
        <v>Lazio</v>
      </c>
      <c r="G3199" t="str">
        <f>VLOOKUP(tbStoricoOrdini[[#This Row],[CLIENTE]],tbClienti[],7,FALSE)</f>
        <v>AC</v>
      </c>
      <c r="H3199" t="s">
        <v>73</v>
      </c>
      <c r="I3199" t="str">
        <f>IF(LEFT(tbStoricoOrdini[[#This Row],[ARTICOLO]],3) = "COG","COG",LEFT(tbStoricoOrdini[[#This Row],[ARTICOLO]],FIND(" ",tbStoricoOrdini[[#This Row],[ARTICOLO]])-1))</f>
        <v>EB06</v>
      </c>
      <c r="J3199" t="str">
        <f>MID(tbStoricoOrdini[[#This Row],[ARTICOLO]],FIND(" ",tbStoricoOrdini[[#This Row],[ARTICOLO]])+1,4)</f>
        <v>3000</v>
      </c>
      <c r="K3199" t="str">
        <f>IFERROR(RIGHT(tbStoricoOrdini[[#This Row],[ARTICOLO]],LEN(tbStoricoOrdini[[#This Row],[ARTICOLO]])-FIND(" ",tbStoricoOrdini[[#This Row],[ARTICOLO]],FIND(" ",tbStoricoOrdini[[#This Row],[ARTICOLO]]) +1)),"")</f>
        <v>Plus</v>
      </c>
      <c r="L3199" s="3">
        <f>VLOOKUP(tbStoricoOrdini[[#This Row],[ARTICOLO]],tbArticoli[],2,FALSE)</f>
        <v>130</v>
      </c>
      <c r="M3199" s="22">
        <f>tbStoricoOrdini[[#This Row],[IMPORTO]]/tbStoricoOrdini[[#This Row],[PREZZO]]</f>
        <v>3.023076923076923</v>
      </c>
      <c r="N3199" t="s">
        <v>6</v>
      </c>
      <c r="O3199" s="8">
        <f>VLOOKUP(tbStoricoOrdini[[#This Row],[AGENTE]],tbAgenti[],2,FALSE)</f>
        <v>7.4999999999999997E-2</v>
      </c>
      <c r="P3199" s="2">
        <v>393</v>
      </c>
      <c r="Q3199" s="2">
        <f>tbStoricoOrdini[[#This Row],[IMPORTO]]*tbStoricoOrdini[[#This Row],[% COMM.]]</f>
        <v>29.474999999999998</v>
      </c>
      <c r="R3199" s="2">
        <f>tbStoricoOrdini[[#This Row],[TOT. COMM.]]+tbStoricoOrdini[[#This Row],[IMPORTO]]</f>
        <v>422.47500000000002</v>
      </c>
    </row>
    <row r="3200" spans="1:18">
      <c r="A3200" s="1">
        <v>43922</v>
      </c>
      <c r="B3200" s="7">
        <f>MONTH(tbStoricoOrdini[[#This Row],[DATA]])</f>
        <v>4</v>
      </c>
      <c r="C3200" t="s">
        <v>3295</v>
      </c>
      <c r="D3200" t="str">
        <f>RIGHT(tbStoricoOrdini[[#This Row],[ORDINE]],4)</f>
        <v>3197</v>
      </c>
      <c r="E3200" t="s">
        <v>42</v>
      </c>
      <c r="F3200" t="str">
        <f>VLOOKUP(tbStoricoOrdini[[#This Row],[CLIENTE]],tbClienti[],3,FALSE)</f>
        <v>Lazio</v>
      </c>
      <c r="G3200" t="str">
        <f>VLOOKUP(tbStoricoOrdini[[#This Row],[CLIENTE]],tbClienti[],7,FALSE)</f>
        <v>AC</v>
      </c>
      <c r="H3200" t="s">
        <v>78</v>
      </c>
      <c r="I3200" t="str">
        <f>IF(LEFT(tbStoricoOrdini[[#This Row],[ARTICOLO]],3) = "COG","COG",LEFT(tbStoricoOrdini[[#This Row],[ARTICOLO]],FIND(" ",tbStoricoOrdini[[#This Row],[ARTICOLO]])-1))</f>
        <v>COG</v>
      </c>
      <c r="J3200" t="str">
        <f>MID(tbStoricoOrdini[[#This Row],[ARTICOLO]],FIND(" ",tbStoricoOrdini[[#This Row],[ARTICOLO]])+1,4)</f>
        <v>3000</v>
      </c>
      <c r="K3200" t="str">
        <f>IFERROR(RIGHT(tbStoricoOrdini[[#This Row],[ARTICOLO]],LEN(tbStoricoOrdini[[#This Row],[ARTICOLO]])-FIND(" ",tbStoricoOrdini[[#This Row],[ARTICOLO]],FIND(" ",tbStoricoOrdini[[#This Row],[ARTICOLO]]) +1)),"")</f>
        <v>Medium</v>
      </c>
      <c r="L3200" s="3">
        <f>VLOOKUP(tbStoricoOrdini[[#This Row],[ARTICOLO]],tbArticoli[],2,FALSE)</f>
        <v>220</v>
      </c>
      <c r="M3200" s="22">
        <f>tbStoricoOrdini[[#This Row],[IMPORTO]]/tbStoricoOrdini[[#This Row],[PREZZO]]</f>
        <v>1238.9227272727273</v>
      </c>
      <c r="N3200" t="s">
        <v>9</v>
      </c>
      <c r="O3200" s="8">
        <f>VLOOKUP(tbStoricoOrdini[[#This Row],[AGENTE]],tbAgenti[],2,FALSE)</f>
        <v>0.05</v>
      </c>
      <c r="P3200" s="2">
        <v>272563</v>
      </c>
      <c r="Q3200" s="2">
        <f>tbStoricoOrdini[[#This Row],[IMPORTO]]*tbStoricoOrdini[[#This Row],[% COMM.]]</f>
        <v>13628.150000000001</v>
      </c>
      <c r="R3200" s="2">
        <f>tbStoricoOrdini[[#This Row],[TOT. COMM.]]+tbStoricoOrdini[[#This Row],[IMPORTO]]</f>
        <v>286191.15000000002</v>
      </c>
    </row>
    <row r="3201" spans="1:18">
      <c r="A3201" s="1">
        <v>43922</v>
      </c>
      <c r="B3201" s="7">
        <f>MONTH(tbStoricoOrdini[[#This Row],[DATA]])</f>
        <v>4</v>
      </c>
      <c r="C3201" t="s">
        <v>3296</v>
      </c>
      <c r="D3201" t="str">
        <f>RIGHT(tbStoricoOrdini[[#This Row],[ORDINE]],4)</f>
        <v>3198</v>
      </c>
      <c r="E3201" t="s">
        <v>42</v>
      </c>
      <c r="F3201" t="str">
        <f>VLOOKUP(tbStoricoOrdini[[#This Row],[CLIENTE]],tbClienti[],3,FALSE)</f>
        <v>Lazio</v>
      </c>
      <c r="G3201" t="str">
        <f>VLOOKUP(tbStoricoOrdini[[#This Row],[CLIENTE]],tbClienti[],7,FALSE)</f>
        <v>AC</v>
      </c>
      <c r="H3201" t="s">
        <v>81</v>
      </c>
      <c r="I3201" t="str">
        <f>IF(LEFT(tbStoricoOrdini[[#This Row],[ARTICOLO]],3) = "COG","COG",LEFT(tbStoricoOrdini[[#This Row],[ARTICOLO]],FIND(" ",tbStoricoOrdini[[#This Row],[ARTICOLO]])-1))</f>
        <v>COG</v>
      </c>
      <c r="J3201" t="str">
        <f>MID(tbStoricoOrdini[[#This Row],[ARTICOLO]],FIND(" ",tbStoricoOrdini[[#This Row],[ARTICOLO]])+1,4)</f>
        <v>6000</v>
      </c>
      <c r="K3201" t="str">
        <f>IFERROR(RIGHT(tbStoricoOrdini[[#This Row],[ARTICOLO]],LEN(tbStoricoOrdini[[#This Row],[ARTICOLO]])-FIND(" ",tbStoricoOrdini[[#This Row],[ARTICOLO]],FIND(" ",tbStoricoOrdini[[#This Row],[ARTICOLO]]) +1)),"")</f>
        <v>Gold</v>
      </c>
      <c r="L3201" s="3">
        <f>VLOOKUP(tbStoricoOrdini[[#This Row],[ARTICOLO]],tbArticoli[],2,FALSE)</f>
        <v>450</v>
      </c>
      <c r="M3201" s="22">
        <f>tbStoricoOrdini[[#This Row],[IMPORTO]]/tbStoricoOrdini[[#This Row],[PREZZO]]</f>
        <v>8.8888888888888889E-3</v>
      </c>
      <c r="N3201" t="s">
        <v>6</v>
      </c>
      <c r="O3201" s="8">
        <f>VLOOKUP(tbStoricoOrdini[[#This Row],[AGENTE]],tbAgenti[],2,FALSE)</f>
        <v>7.4999999999999997E-2</v>
      </c>
      <c r="P3201" s="2">
        <v>4</v>
      </c>
      <c r="Q3201" s="2">
        <f>tbStoricoOrdini[[#This Row],[IMPORTO]]*tbStoricoOrdini[[#This Row],[% COMM.]]</f>
        <v>0.3</v>
      </c>
      <c r="R3201" s="2">
        <f>tbStoricoOrdini[[#This Row],[TOT. COMM.]]+tbStoricoOrdini[[#This Row],[IMPORTO]]</f>
        <v>4.3</v>
      </c>
    </row>
    <row r="3202" spans="1:18">
      <c r="A3202" s="1">
        <v>43922</v>
      </c>
      <c r="B3202" s="7">
        <f>MONTH(tbStoricoOrdini[[#This Row],[DATA]])</f>
        <v>4</v>
      </c>
      <c r="C3202" t="s">
        <v>3297</v>
      </c>
      <c r="D3202" t="str">
        <f>RIGHT(tbStoricoOrdini[[#This Row],[ORDINE]],4)</f>
        <v>3199</v>
      </c>
      <c r="E3202" t="s">
        <v>42</v>
      </c>
      <c r="F3202" t="str">
        <f>VLOOKUP(tbStoricoOrdini[[#This Row],[CLIENTE]],tbClienti[],3,FALSE)</f>
        <v>Lazio</v>
      </c>
      <c r="G3202" t="str">
        <f>VLOOKUP(tbStoricoOrdini[[#This Row],[CLIENTE]],tbClienti[],7,FALSE)</f>
        <v>AC</v>
      </c>
      <c r="H3202" t="s">
        <v>74</v>
      </c>
      <c r="I3202" t="str">
        <f>IF(LEFT(tbStoricoOrdini[[#This Row],[ARTICOLO]],3) = "COG","COG",LEFT(tbStoricoOrdini[[#This Row],[ARTICOLO]],FIND(" ",tbStoricoOrdini[[#This Row],[ARTICOLO]])-1))</f>
        <v>AVRC</v>
      </c>
      <c r="J3202" t="str">
        <f>MID(tbStoricoOrdini[[#This Row],[ARTICOLO]],FIND(" ",tbStoricoOrdini[[#This Row],[ARTICOLO]])+1,4)</f>
        <v>2500</v>
      </c>
      <c r="K3202" t="str">
        <f>IFERROR(RIGHT(tbStoricoOrdini[[#This Row],[ARTICOLO]],LEN(tbStoricoOrdini[[#This Row],[ARTICOLO]])-FIND(" ",tbStoricoOrdini[[#This Row],[ARTICOLO]],FIND(" ",tbStoricoOrdini[[#This Row],[ARTICOLO]]) +1)),"")</f>
        <v>Gold</v>
      </c>
      <c r="L3202" s="3">
        <f>VLOOKUP(tbStoricoOrdini[[#This Row],[ARTICOLO]],tbArticoli[],2,FALSE)</f>
        <v>500</v>
      </c>
      <c r="M3202" s="22">
        <f>tbStoricoOrdini[[#This Row],[IMPORTO]]/tbStoricoOrdini[[#This Row],[PREZZO]]</f>
        <v>8.0000000000000002E-3</v>
      </c>
      <c r="N3202" t="s">
        <v>10</v>
      </c>
      <c r="O3202" s="8">
        <f>VLOOKUP(tbStoricoOrdini[[#This Row],[AGENTE]],tbAgenti[],2,FALSE)</f>
        <v>3.6999999999999998E-2</v>
      </c>
      <c r="P3202" s="2">
        <v>4</v>
      </c>
      <c r="Q3202" s="2">
        <f>tbStoricoOrdini[[#This Row],[IMPORTO]]*tbStoricoOrdini[[#This Row],[% COMM.]]</f>
        <v>0.14799999999999999</v>
      </c>
      <c r="R3202" s="2">
        <f>tbStoricoOrdini[[#This Row],[TOT. COMM.]]+tbStoricoOrdini[[#This Row],[IMPORTO]]</f>
        <v>4.1479999999999997</v>
      </c>
    </row>
    <row r="3203" spans="1:18">
      <c r="A3203" s="1">
        <v>43922</v>
      </c>
      <c r="B3203" s="7">
        <f>MONTH(tbStoricoOrdini[[#This Row],[DATA]])</f>
        <v>4</v>
      </c>
      <c r="C3203" t="s">
        <v>3298</v>
      </c>
      <c r="D3203" t="str">
        <f>RIGHT(tbStoricoOrdini[[#This Row],[ORDINE]],4)</f>
        <v>3200</v>
      </c>
      <c r="E3203" t="s">
        <v>42</v>
      </c>
      <c r="F3203" t="str">
        <f>VLOOKUP(tbStoricoOrdini[[#This Row],[CLIENTE]],tbClienti[],3,FALSE)</f>
        <v>Lazio</v>
      </c>
      <c r="G3203" t="str">
        <f>VLOOKUP(tbStoricoOrdini[[#This Row],[CLIENTE]],tbClienti[],7,FALSE)</f>
        <v>AC</v>
      </c>
      <c r="H3203" t="s">
        <v>74</v>
      </c>
      <c r="I3203" t="str">
        <f>IF(LEFT(tbStoricoOrdini[[#This Row],[ARTICOLO]],3) = "COG","COG",LEFT(tbStoricoOrdini[[#This Row],[ARTICOLO]],FIND(" ",tbStoricoOrdini[[#This Row],[ARTICOLO]])-1))</f>
        <v>AVRC</v>
      </c>
      <c r="J3203" t="str">
        <f>MID(tbStoricoOrdini[[#This Row],[ARTICOLO]],FIND(" ",tbStoricoOrdini[[#This Row],[ARTICOLO]])+1,4)</f>
        <v>2500</v>
      </c>
      <c r="K3203" t="str">
        <f>IFERROR(RIGHT(tbStoricoOrdini[[#This Row],[ARTICOLO]],LEN(tbStoricoOrdini[[#This Row],[ARTICOLO]])-FIND(" ",tbStoricoOrdini[[#This Row],[ARTICOLO]],FIND(" ",tbStoricoOrdini[[#This Row],[ARTICOLO]]) +1)),"")</f>
        <v>Gold</v>
      </c>
      <c r="L3203" s="3">
        <f>VLOOKUP(tbStoricoOrdini[[#This Row],[ARTICOLO]],tbArticoli[],2,FALSE)</f>
        <v>500</v>
      </c>
      <c r="M3203" s="22">
        <f>tbStoricoOrdini[[#This Row],[IMPORTO]]/tbStoricoOrdini[[#This Row],[PREZZO]]</f>
        <v>114.468</v>
      </c>
      <c r="N3203" t="s">
        <v>9</v>
      </c>
      <c r="O3203" s="8">
        <f>VLOOKUP(tbStoricoOrdini[[#This Row],[AGENTE]],tbAgenti[],2,FALSE)</f>
        <v>0.05</v>
      </c>
      <c r="P3203" s="2">
        <v>57234</v>
      </c>
      <c r="Q3203" s="2">
        <f>tbStoricoOrdini[[#This Row],[IMPORTO]]*tbStoricoOrdini[[#This Row],[% COMM.]]</f>
        <v>2861.7000000000003</v>
      </c>
      <c r="R3203" s="2">
        <f>tbStoricoOrdini[[#This Row],[TOT. COMM.]]+tbStoricoOrdini[[#This Row],[IMPORTO]]</f>
        <v>60095.7</v>
      </c>
    </row>
    <row r="3204" spans="1:18">
      <c r="A3204" s="1">
        <v>43922</v>
      </c>
      <c r="B3204" s="7">
        <f>MONTH(tbStoricoOrdini[[#This Row],[DATA]])</f>
        <v>4</v>
      </c>
      <c r="C3204" t="s">
        <v>3299</v>
      </c>
      <c r="D3204" t="str">
        <f>RIGHT(tbStoricoOrdini[[#This Row],[ORDINE]],4)</f>
        <v>3201</v>
      </c>
      <c r="E3204" t="s">
        <v>42</v>
      </c>
      <c r="F3204" t="str">
        <f>VLOOKUP(tbStoricoOrdini[[#This Row],[CLIENTE]],tbClienti[],3,FALSE)</f>
        <v>Lazio</v>
      </c>
      <c r="G3204" t="str">
        <f>VLOOKUP(tbStoricoOrdini[[#This Row],[CLIENTE]],tbClienti[],7,FALSE)</f>
        <v>AC</v>
      </c>
      <c r="H3204" t="s">
        <v>77</v>
      </c>
      <c r="I3204" t="str">
        <f>IF(LEFT(tbStoricoOrdini[[#This Row],[ARTICOLO]],3) = "COG","COG",LEFT(tbStoricoOrdini[[#This Row],[ARTICOLO]],FIND(" ",tbStoricoOrdini[[#This Row],[ARTICOLO]])-1))</f>
        <v>COG</v>
      </c>
      <c r="J3204" t="str">
        <f>MID(tbStoricoOrdini[[#This Row],[ARTICOLO]],FIND(" ",tbStoricoOrdini[[#This Row],[ARTICOLO]])+1,4)</f>
        <v>2000</v>
      </c>
      <c r="K3204" t="str">
        <f>IFERROR(RIGHT(tbStoricoOrdini[[#This Row],[ARTICOLO]],LEN(tbStoricoOrdini[[#This Row],[ARTICOLO]])-FIND(" ",tbStoricoOrdini[[#This Row],[ARTICOLO]],FIND(" ",tbStoricoOrdini[[#This Row],[ARTICOLO]]) +1)),"")</f>
        <v>Medium</v>
      </c>
      <c r="L3204" s="3">
        <f>VLOOKUP(tbStoricoOrdini[[#This Row],[ARTICOLO]],tbArticoli[],2,FALSE)</f>
        <v>200</v>
      </c>
      <c r="M3204" s="22">
        <f>tbStoricoOrdini[[#This Row],[IMPORTO]]/tbStoricoOrdini[[#This Row],[PREZZO]]</f>
        <v>0.42499999999999999</v>
      </c>
      <c r="N3204" t="s">
        <v>9</v>
      </c>
      <c r="O3204" s="8">
        <f>VLOOKUP(tbStoricoOrdini[[#This Row],[AGENTE]],tbAgenti[],2,FALSE)</f>
        <v>0.05</v>
      </c>
      <c r="P3204" s="2">
        <v>85</v>
      </c>
      <c r="Q3204" s="2">
        <f>tbStoricoOrdini[[#This Row],[IMPORTO]]*tbStoricoOrdini[[#This Row],[% COMM.]]</f>
        <v>4.25</v>
      </c>
      <c r="R3204" s="2">
        <f>tbStoricoOrdini[[#This Row],[TOT. COMM.]]+tbStoricoOrdini[[#This Row],[IMPORTO]]</f>
        <v>89.25</v>
      </c>
    </row>
    <row r="3205" spans="1:18">
      <c r="A3205" s="1">
        <v>43922</v>
      </c>
      <c r="B3205" s="7">
        <f>MONTH(tbStoricoOrdini[[#This Row],[DATA]])</f>
        <v>4</v>
      </c>
      <c r="C3205" t="s">
        <v>3300</v>
      </c>
      <c r="D3205" t="str">
        <f>RIGHT(tbStoricoOrdini[[#This Row],[ORDINE]],4)</f>
        <v>3202</v>
      </c>
      <c r="E3205" t="s">
        <v>42</v>
      </c>
      <c r="F3205" t="str">
        <f>VLOOKUP(tbStoricoOrdini[[#This Row],[CLIENTE]],tbClienti[],3,FALSE)</f>
        <v>Lazio</v>
      </c>
      <c r="G3205" t="str">
        <f>VLOOKUP(tbStoricoOrdini[[#This Row],[CLIENTE]],tbClienti[],7,FALSE)</f>
        <v>AC</v>
      </c>
      <c r="H3205" t="s">
        <v>61</v>
      </c>
      <c r="I3205" t="str">
        <f>IF(LEFT(tbStoricoOrdini[[#This Row],[ARTICOLO]],3) = "COG","COG",LEFT(tbStoricoOrdini[[#This Row],[ARTICOLO]],FIND(" ",tbStoricoOrdini[[#This Row],[ARTICOLO]])-1))</f>
        <v>KLM</v>
      </c>
      <c r="J3205" t="str">
        <f>MID(tbStoricoOrdini[[#This Row],[ARTICOLO]],FIND(" ",tbStoricoOrdini[[#This Row],[ARTICOLO]])+1,4)</f>
        <v>5000</v>
      </c>
      <c r="K3205" t="str">
        <f>IFERROR(RIGHT(tbStoricoOrdini[[#This Row],[ARTICOLO]],LEN(tbStoricoOrdini[[#This Row],[ARTICOLO]])-FIND(" ",tbStoricoOrdini[[#This Row],[ARTICOLO]],FIND(" ",tbStoricoOrdini[[#This Row],[ARTICOLO]]) +1)),"")</f>
        <v>Medium</v>
      </c>
      <c r="L3205" s="3">
        <f>VLOOKUP(tbStoricoOrdini[[#This Row],[ARTICOLO]],tbArticoli[],2,FALSE)</f>
        <v>150</v>
      </c>
      <c r="M3205" s="22">
        <f>tbStoricoOrdini[[#This Row],[IMPORTO]]/tbStoricoOrdini[[#This Row],[PREZZO]]</f>
        <v>9.6733333333333338</v>
      </c>
      <c r="N3205" t="s">
        <v>7</v>
      </c>
      <c r="O3205" s="8">
        <f>VLOOKUP(tbStoricoOrdini[[#This Row],[AGENTE]],tbAgenti[],2,FALSE)</f>
        <v>0.03</v>
      </c>
      <c r="P3205" s="2">
        <v>1451</v>
      </c>
      <c r="Q3205" s="2">
        <f>tbStoricoOrdini[[#This Row],[IMPORTO]]*tbStoricoOrdini[[#This Row],[% COMM.]]</f>
        <v>43.53</v>
      </c>
      <c r="R3205" s="2">
        <f>tbStoricoOrdini[[#This Row],[TOT. COMM.]]+tbStoricoOrdini[[#This Row],[IMPORTO]]</f>
        <v>1494.53</v>
      </c>
    </row>
    <row r="3206" spans="1:18">
      <c r="A3206" s="1">
        <v>43922</v>
      </c>
      <c r="B3206" s="7">
        <f>MONTH(tbStoricoOrdini[[#This Row],[DATA]])</f>
        <v>4</v>
      </c>
      <c r="C3206" t="s">
        <v>3301</v>
      </c>
      <c r="D3206" t="str">
        <f>RIGHT(tbStoricoOrdini[[#This Row],[ORDINE]],4)</f>
        <v>3203</v>
      </c>
      <c r="E3206" t="s">
        <v>42</v>
      </c>
      <c r="F3206" t="str">
        <f>VLOOKUP(tbStoricoOrdini[[#This Row],[CLIENTE]],tbClienti[],3,FALSE)</f>
        <v>Lazio</v>
      </c>
      <c r="G3206" t="str">
        <f>VLOOKUP(tbStoricoOrdini[[#This Row],[CLIENTE]],tbClienti[],7,FALSE)</f>
        <v>AC</v>
      </c>
      <c r="H3206" t="s">
        <v>61</v>
      </c>
      <c r="I3206" t="str">
        <f>IF(LEFT(tbStoricoOrdini[[#This Row],[ARTICOLO]],3) = "COG","COG",LEFT(tbStoricoOrdini[[#This Row],[ARTICOLO]],FIND(" ",tbStoricoOrdini[[#This Row],[ARTICOLO]])-1))</f>
        <v>KLM</v>
      </c>
      <c r="J3206" t="str">
        <f>MID(tbStoricoOrdini[[#This Row],[ARTICOLO]],FIND(" ",tbStoricoOrdini[[#This Row],[ARTICOLO]])+1,4)</f>
        <v>5000</v>
      </c>
      <c r="K3206" t="str">
        <f>IFERROR(RIGHT(tbStoricoOrdini[[#This Row],[ARTICOLO]],LEN(tbStoricoOrdini[[#This Row],[ARTICOLO]])-FIND(" ",tbStoricoOrdini[[#This Row],[ARTICOLO]],FIND(" ",tbStoricoOrdini[[#This Row],[ARTICOLO]]) +1)),"")</f>
        <v>Medium</v>
      </c>
      <c r="L3206" s="3">
        <f>VLOOKUP(tbStoricoOrdini[[#This Row],[ARTICOLO]],tbArticoli[],2,FALSE)</f>
        <v>150</v>
      </c>
      <c r="M3206" s="22">
        <f>tbStoricoOrdini[[#This Row],[IMPORTO]]/tbStoricoOrdini[[#This Row],[PREZZO]]</f>
        <v>18.006666666666668</v>
      </c>
      <c r="N3206" t="s">
        <v>6</v>
      </c>
      <c r="O3206" s="8">
        <f>VLOOKUP(tbStoricoOrdini[[#This Row],[AGENTE]],tbAgenti[],2,FALSE)</f>
        <v>7.4999999999999997E-2</v>
      </c>
      <c r="P3206" s="2">
        <v>2701</v>
      </c>
      <c r="Q3206" s="2">
        <f>tbStoricoOrdini[[#This Row],[IMPORTO]]*tbStoricoOrdini[[#This Row],[% COMM.]]</f>
        <v>202.57499999999999</v>
      </c>
      <c r="R3206" s="2">
        <f>tbStoricoOrdini[[#This Row],[TOT. COMM.]]+tbStoricoOrdini[[#This Row],[IMPORTO]]</f>
        <v>2903.5749999999998</v>
      </c>
    </row>
    <row r="3207" spans="1:18">
      <c r="A3207" s="1">
        <v>43922</v>
      </c>
      <c r="B3207" s="7">
        <f>MONTH(tbStoricoOrdini[[#This Row],[DATA]])</f>
        <v>4</v>
      </c>
      <c r="C3207" t="s">
        <v>3302</v>
      </c>
      <c r="D3207" t="str">
        <f>RIGHT(tbStoricoOrdini[[#This Row],[ORDINE]],4)</f>
        <v>3204</v>
      </c>
      <c r="E3207" t="s">
        <v>42</v>
      </c>
      <c r="F3207" t="str">
        <f>VLOOKUP(tbStoricoOrdini[[#This Row],[CLIENTE]],tbClienti[],3,FALSE)</f>
        <v>Lazio</v>
      </c>
      <c r="G3207" t="str">
        <f>VLOOKUP(tbStoricoOrdini[[#This Row],[CLIENTE]],tbClienti[],7,FALSE)</f>
        <v>AC</v>
      </c>
      <c r="H3207" t="s">
        <v>61</v>
      </c>
      <c r="I3207" t="str">
        <f>IF(LEFT(tbStoricoOrdini[[#This Row],[ARTICOLO]],3) = "COG","COG",LEFT(tbStoricoOrdini[[#This Row],[ARTICOLO]],FIND(" ",tbStoricoOrdini[[#This Row],[ARTICOLO]])-1))</f>
        <v>KLM</v>
      </c>
      <c r="J3207" t="str">
        <f>MID(tbStoricoOrdini[[#This Row],[ARTICOLO]],FIND(" ",tbStoricoOrdini[[#This Row],[ARTICOLO]])+1,4)</f>
        <v>5000</v>
      </c>
      <c r="K3207" t="str">
        <f>IFERROR(RIGHT(tbStoricoOrdini[[#This Row],[ARTICOLO]],LEN(tbStoricoOrdini[[#This Row],[ARTICOLO]])-FIND(" ",tbStoricoOrdini[[#This Row],[ARTICOLO]],FIND(" ",tbStoricoOrdini[[#This Row],[ARTICOLO]]) +1)),"")</f>
        <v>Medium</v>
      </c>
      <c r="L3207" s="3">
        <f>VLOOKUP(tbStoricoOrdini[[#This Row],[ARTICOLO]],tbArticoli[],2,FALSE)</f>
        <v>150</v>
      </c>
      <c r="M3207" s="22">
        <f>tbStoricoOrdini[[#This Row],[IMPORTO]]/tbStoricoOrdini[[#This Row],[PREZZO]]</f>
        <v>3247.7</v>
      </c>
      <c r="N3207" t="s">
        <v>9</v>
      </c>
      <c r="O3207" s="8">
        <f>VLOOKUP(tbStoricoOrdini[[#This Row],[AGENTE]],tbAgenti[],2,FALSE)</f>
        <v>0.05</v>
      </c>
      <c r="P3207" s="2">
        <v>487155</v>
      </c>
      <c r="Q3207" s="2">
        <f>tbStoricoOrdini[[#This Row],[IMPORTO]]*tbStoricoOrdini[[#This Row],[% COMM.]]</f>
        <v>24357.75</v>
      </c>
      <c r="R3207" s="2">
        <f>tbStoricoOrdini[[#This Row],[TOT. COMM.]]+tbStoricoOrdini[[#This Row],[IMPORTO]]</f>
        <v>511512.75</v>
      </c>
    </row>
    <row r="3208" spans="1:18">
      <c r="A3208" s="1">
        <v>43922</v>
      </c>
      <c r="B3208" s="7">
        <f>MONTH(tbStoricoOrdini[[#This Row],[DATA]])</f>
        <v>4</v>
      </c>
      <c r="C3208" t="s">
        <v>3303</v>
      </c>
      <c r="D3208" t="str">
        <f>RIGHT(tbStoricoOrdini[[#This Row],[ORDINE]],4)</f>
        <v>3205</v>
      </c>
      <c r="E3208" t="s">
        <v>42</v>
      </c>
      <c r="F3208" t="str">
        <f>VLOOKUP(tbStoricoOrdini[[#This Row],[CLIENTE]],tbClienti[],3,FALSE)</f>
        <v>Lazio</v>
      </c>
      <c r="G3208" t="str">
        <f>VLOOKUP(tbStoricoOrdini[[#This Row],[CLIENTE]],tbClienti[],7,FALSE)</f>
        <v>AC</v>
      </c>
      <c r="H3208" t="s">
        <v>79</v>
      </c>
      <c r="I3208" t="str">
        <f>IF(LEFT(tbStoricoOrdini[[#This Row],[ARTICOLO]],3) = "COG","COG",LEFT(tbStoricoOrdini[[#This Row],[ARTICOLO]],FIND(" ",tbStoricoOrdini[[#This Row],[ARTICOLO]])-1))</f>
        <v>COG</v>
      </c>
      <c r="J3208" t="str">
        <f>MID(tbStoricoOrdini[[#This Row],[ARTICOLO]],FIND(" ",tbStoricoOrdini[[#This Row],[ARTICOLO]])+1,4)</f>
        <v>4000</v>
      </c>
      <c r="K3208" t="str">
        <f>IFERROR(RIGHT(tbStoricoOrdini[[#This Row],[ARTICOLO]],LEN(tbStoricoOrdini[[#This Row],[ARTICOLO]])-FIND(" ",tbStoricoOrdini[[#This Row],[ARTICOLO]],FIND(" ",tbStoricoOrdini[[#This Row],[ARTICOLO]]) +1)),"")</f>
        <v>Plus</v>
      </c>
      <c r="L3208" s="3">
        <f>VLOOKUP(tbStoricoOrdini[[#This Row],[ARTICOLO]],tbArticoli[],2,FALSE)</f>
        <v>240</v>
      </c>
      <c r="M3208" s="22">
        <f>tbStoricoOrdini[[#This Row],[IMPORTO]]/tbStoricoOrdini[[#This Row],[PREZZO]]</f>
        <v>2.2833333333333332</v>
      </c>
      <c r="N3208" t="s">
        <v>9</v>
      </c>
      <c r="O3208" s="8">
        <f>VLOOKUP(tbStoricoOrdini[[#This Row],[AGENTE]],tbAgenti[],2,FALSE)</f>
        <v>0.05</v>
      </c>
      <c r="P3208" s="2">
        <v>548</v>
      </c>
      <c r="Q3208" s="2">
        <f>tbStoricoOrdini[[#This Row],[IMPORTO]]*tbStoricoOrdini[[#This Row],[% COMM.]]</f>
        <v>27.400000000000002</v>
      </c>
      <c r="R3208" s="2">
        <f>tbStoricoOrdini[[#This Row],[TOT. COMM.]]+tbStoricoOrdini[[#This Row],[IMPORTO]]</f>
        <v>575.4</v>
      </c>
    </row>
    <row r="3209" spans="1:18">
      <c r="A3209" s="1">
        <v>43922</v>
      </c>
      <c r="B3209" s="7">
        <f>MONTH(tbStoricoOrdini[[#This Row],[DATA]])</f>
        <v>4</v>
      </c>
      <c r="C3209" t="s">
        <v>3304</v>
      </c>
      <c r="D3209" t="str">
        <f>RIGHT(tbStoricoOrdini[[#This Row],[ORDINE]],4)</f>
        <v>3206</v>
      </c>
      <c r="E3209" t="s">
        <v>42</v>
      </c>
      <c r="F3209" t="str">
        <f>VLOOKUP(tbStoricoOrdini[[#This Row],[CLIENTE]],tbClienti[],3,FALSE)</f>
        <v>Lazio</v>
      </c>
      <c r="G3209" t="str">
        <f>VLOOKUP(tbStoricoOrdini[[#This Row],[CLIENTE]],tbClienti[],7,FALSE)</f>
        <v>AC</v>
      </c>
      <c r="H3209" t="s">
        <v>60</v>
      </c>
      <c r="I3209" t="str">
        <f>IF(LEFT(tbStoricoOrdini[[#This Row],[ARTICOLO]],3) = "COG","COG",LEFT(tbStoricoOrdini[[#This Row],[ARTICOLO]],FIND(" ",tbStoricoOrdini[[#This Row],[ARTICOLO]])-1))</f>
        <v>KLM</v>
      </c>
      <c r="J3209" t="str">
        <f>MID(tbStoricoOrdini[[#This Row],[ARTICOLO]],FIND(" ",tbStoricoOrdini[[#This Row],[ARTICOLO]])+1,4)</f>
        <v>5000</v>
      </c>
      <c r="K3209" t="str">
        <f>IFERROR(RIGHT(tbStoricoOrdini[[#This Row],[ARTICOLO]],LEN(tbStoricoOrdini[[#This Row],[ARTICOLO]])-FIND(" ",tbStoricoOrdini[[#This Row],[ARTICOLO]],FIND(" ",tbStoricoOrdini[[#This Row],[ARTICOLO]]) +1)),"")</f>
        <v>Plus</v>
      </c>
      <c r="L3209" s="3">
        <f>VLOOKUP(tbStoricoOrdini[[#This Row],[ARTICOLO]],tbArticoli[],2,FALSE)</f>
        <v>175</v>
      </c>
      <c r="M3209" s="22">
        <f>tbStoricoOrdini[[#This Row],[IMPORTO]]/tbStoricoOrdini[[#This Row],[PREZZO]]</f>
        <v>36.234285714285711</v>
      </c>
      <c r="N3209" t="s">
        <v>7</v>
      </c>
      <c r="O3209" s="8">
        <f>VLOOKUP(tbStoricoOrdini[[#This Row],[AGENTE]],tbAgenti[],2,FALSE)</f>
        <v>0.03</v>
      </c>
      <c r="P3209" s="2">
        <v>6341</v>
      </c>
      <c r="Q3209" s="2">
        <f>tbStoricoOrdini[[#This Row],[IMPORTO]]*tbStoricoOrdini[[#This Row],[% COMM.]]</f>
        <v>190.23</v>
      </c>
      <c r="R3209" s="2">
        <f>tbStoricoOrdini[[#This Row],[TOT. COMM.]]+tbStoricoOrdini[[#This Row],[IMPORTO]]</f>
        <v>6531.23</v>
      </c>
    </row>
    <row r="3210" spans="1:18">
      <c r="A3210" s="1">
        <v>43922</v>
      </c>
      <c r="B3210" s="7">
        <f>MONTH(tbStoricoOrdini[[#This Row],[DATA]])</f>
        <v>4</v>
      </c>
      <c r="C3210" t="s">
        <v>3305</v>
      </c>
      <c r="D3210" t="str">
        <f>RIGHT(tbStoricoOrdini[[#This Row],[ORDINE]],4)</f>
        <v>3207</v>
      </c>
      <c r="E3210" t="s">
        <v>42</v>
      </c>
      <c r="F3210" t="str">
        <f>VLOOKUP(tbStoricoOrdini[[#This Row],[CLIENTE]],tbClienti[],3,FALSE)</f>
        <v>Lazio</v>
      </c>
      <c r="G3210" t="str">
        <f>VLOOKUP(tbStoricoOrdini[[#This Row],[CLIENTE]],tbClienti[],7,FALSE)</f>
        <v>AC</v>
      </c>
      <c r="H3210" t="s">
        <v>60</v>
      </c>
      <c r="I3210" t="str">
        <f>IF(LEFT(tbStoricoOrdini[[#This Row],[ARTICOLO]],3) = "COG","COG",LEFT(tbStoricoOrdini[[#This Row],[ARTICOLO]],FIND(" ",tbStoricoOrdini[[#This Row],[ARTICOLO]])-1))</f>
        <v>KLM</v>
      </c>
      <c r="J3210" t="str">
        <f>MID(tbStoricoOrdini[[#This Row],[ARTICOLO]],FIND(" ",tbStoricoOrdini[[#This Row],[ARTICOLO]])+1,4)</f>
        <v>5000</v>
      </c>
      <c r="K3210" t="str">
        <f>IFERROR(RIGHT(tbStoricoOrdini[[#This Row],[ARTICOLO]],LEN(tbStoricoOrdini[[#This Row],[ARTICOLO]])-FIND(" ",tbStoricoOrdini[[#This Row],[ARTICOLO]],FIND(" ",tbStoricoOrdini[[#This Row],[ARTICOLO]]) +1)),"")</f>
        <v>Plus</v>
      </c>
      <c r="L3210" s="3">
        <f>VLOOKUP(tbStoricoOrdini[[#This Row],[ARTICOLO]],tbArticoli[],2,FALSE)</f>
        <v>175</v>
      </c>
      <c r="M3210" s="22">
        <f>tbStoricoOrdini[[#This Row],[IMPORTO]]/tbStoricoOrdini[[#This Row],[PREZZO]]</f>
        <v>14.068571428571429</v>
      </c>
      <c r="N3210" t="s">
        <v>9</v>
      </c>
      <c r="O3210" s="8">
        <f>VLOOKUP(tbStoricoOrdini[[#This Row],[AGENTE]],tbAgenti[],2,FALSE)</f>
        <v>0.05</v>
      </c>
      <c r="P3210" s="2">
        <v>2462</v>
      </c>
      <c r="Q3210" s="2">
        <f>tbStoricoOrdini[[#This Row],[IMPORTO]]*tbStoricoOrdini[[#This Row],[% COMM.]]</f>
        <v>123.10000000000001</v>
      </c>
      <c r="R3210" s="2">
        <f>tbStoricoOrdini[[#This Row],[TOT. COMM.]]+tbStoricoOrdini[[#This Row],[IMPORTO]]</f>
        <v>2585.1</v>
      </c>
    </row>
    <row r="3211" spans="1:18">
      <c r="A3211" s="1">
        <v>43922</v>
      </c>
      <c r="B3211" s="7">
        <f>MONTH(tbStoricoOrdini[[#This Row],[DATA]])</f>
        <v>4</v>
      </c>
      <c r="C3211" t="s">
        <v>3306</v>
      </c>
      <c r="D3211" t="str">
        <f>RIGHT(tbStoricoOrdini[[#This Row],[ORDINE]],4)</f>
        <v>3208</v>
      </c>
      <c r="E3211" t="s">
        <v>42</v>
      </c>
      <c r="F3211" t="str">
        <f>VLOOKUP(tbStoricoOrdini[[#This Row],[CLIENTE]],tbClienti[],3,FALSE)</f>
        <v>Lazio</v>
      </c>
      <c r="G3211" t="str">
        <f>VLOOKUP(tbStoricoOrdini[[#This Row],[CLIENTE]],tbClienti[],7,FALSE)</f>
        <v>AC</v>
      </c>
      <c r="H3211" t="s">
        <v>62</v>
      </c>
      <c r="I3211" t="str">
        <f>IF(LEFT(tbStoricoOrdini[[#This Row],[ARTICOLO]],3) = "COG","COG",LEFT(tbStoricoOrdini[[#This Row],[ARTICOLO]],FIND(" ",tbStoricoOrdini[[#This Row],[ARTICOLO]])-1))</f>
        <v>KLM</v>
      </c>
      <c r="J3211" t="str">
        <f>MID(tbStoricoOrdini[[#This Row],[ARTICOLO]],FIND(" ",tbStoricoOrdini[[#This Row],[ARTICOLO]])+1,4)</f>
        <v>2500</v>
      </c>
      <c r="K3211" t="str">
        <f>IFERROR(RIGHT(tbStoricoOrdini[[#This Row],[ARTICOLO]],LEN(tbStoricoOrdini[[#This Row],[ARTICOLO]])-FIND(" ",tbStoricoOrdini[[#This Row],[ARTICOLO]],FIND(" ",tbStoricoOrdini[[#This Row],[ARTICOLO]]) +1)),"")</f>
        <v>Plus</v>
      </c>
      <c r="L3211" s="3">
        <f>VLOOKUP(tbStoricoOrdini[[#This Row],[ARTICOLO]],tbArticoli[],2,FALSE)</f>
        <v>130</v>
      </c>
      <c r="M3211" s="22">
        <f>tbStoricoOrdini[[#This Row],[IMPORTO]]/tbStoricoOrdini[[#This Row],[PREZZO]]</f>
        <v>56.184615384615384</v>
      </c>
      <c r="N3211" t="s">
        <v>6</v>
      </c>
      <c r="O3211" s="8">
        <f>VLOOKUP(tbStoricoOrdini[[#This Row],[AGENTE]],tbAgenti[],2,FALSE)</f>
        <v>7.4999999999999997E-2</v>
      </c>
      <c r="P3211" s="2">
        <v>7304</v>
      </c>
      <c r="Q3211" s="2">
        <f>tbStoricoOrdini[[#This Row],[IMPORTO]]*tbStoricoOrdini[[#This Row],[% COMM.]]</f>
        <v>547.79999999999995</v>
      </c>
      <c r="R3211" s="2">
        <f>tbStoricoOrdini[[#This Row],[TOT. COMM.]]+tbStoricoOrdini[[#This Row],[IMPORTO]]</f>
        <v>7851.8</v>
      </c>
    </row>
    <row r="3212" spans="1:18">
      <c r="A3212" s="1">
        <v>43922</v>
      </c>
      <c r="B3212" s="7">
        <f>MONTH(tbStoricoOrdini[[#This Row],[DATA]])</f>
        <v>4</v>
      </c>
      <c r="C3212" t="s">
        <v>3307</v>
      </c>
      <c r="D3212" t="str">
        <f>RIGHT(tbStoricoOrdini[[#This Row],[ORDINE]],4)</f>
        <v>3209</v>
      </c>
      <c r="E3212" t="s">
        <v>42</v>
      </c>
      <c r="F3212" t="str">
        <f>VLOOKUP(tbStoricoOrdini[[#This Row],[CLIENTE]],tbClienti[],3,FALSE)</f>
        <v>Lazio</v>
      </c>
      <c r="G3212" t="str">
        <f>VLOOKUP(tbStoricoOrdini[[#This Row],[CLIENTE]],tbClienti[],7,FALSE)</f>
        <v>AC</v>
      </c>
      <c r="H3212" t="s">
        <v>63</v>
      </c>
      <c r="I3212" t="str">
        <f>IF(LEFT(tbStoricoOrdini[[#This Row],[ARTICOLO]],3) = "COG","COG",LEFT(tbStoricoOrdini[[#This Row],[ARTICOLO]],FIND(" ",tbStoricoOrdini[[#This Row],[ARTICOLO]])-1))</f>
        <v>KLM</v>
      </c>
      <c r="J3212" t="str">
        <f>MID(tbStoricoOrdini[[#This Row],[ARTICOLO]],FIND(" ",tbStoricoOrdini[[#This Row],[ARTICOLO]])+1,4)</f>
        <v>3000</v>
      </c>
      <c r="K3212" t="str">
        <f>IFERROR(RIGHT(tbStoricoOrdini[[#This Row],[ARTICOLO]],LEN(tbStoricoOrdini[[#This Row],[ARTICOLO]])-FIND(" ",tbStoricoOrdini[[#This Row],[ARTICOLO]],FIND(" ",tbStoricoOrdini[[#This Row],[ARTICOLO]]) +1)),"")</f>
        <v>Plus</v>
      </c>
      <c r="L3212" s="3">
        <f>VLOOKUP(tbStoricoOrdini[[#This Row],[ARTICOLO]],tbArticoli[],2,FALSE)</f>
        <v>145</v>
      </c>
      <c r="M3212" s="22">
        <f>tbStoricoOrdini[[#This Row],[IMPORTO]]/tbStoricoOrdini[[#This Row],[PREZZO]]</f>
        <v>66.951724137931038</v>
      </c>
      <c r="N3212" t="s">
        <v>19</v>
      </c>
      <c r="O3212" s="8">
        <f>VLOOKUP(tbStoricoOrdini[[#This Row],[AGENTE]],tbAgenti[],2,FALSE)</f>
        <v>0.05</v>
      </c>
      <c r="P3212" s="2">
        <v>9708</v>
      </c>
      <c r="Q3212" s="2">
        <f>tbStoricoOrdini[[#This Row],[IMPORTO]]*tbStoricoOrdini[[#This Row],[% COMM.]]</f>
        <v>485.40000000000003</v>
      </c>
      <c r="R3212" s="2">
        <f>tbStoricoOrdini[[#This Row],[TOT. COMM.]]+tbStoricoOrdini[[#This Row],[IMPORTO]]</f>
        <v>10193.4</v>
      </c>
    </row>
    <row r="3213" spans="1:18">
      <c r="A3213" s="1">
        <v>43922</v>
      </c>
      <c r="B3213" s="7">
        <f>MONTH(tbStoricoOrdini[[#This Row],[DATA]])</f>
        <v>4</v>
      </c>
      <c r="C3213" t="s">
        <v>3308</v>
      </c>
      <c r="D3213" t="str">
        <f>RIGHT(tbStoricoOrdini[[#This Row],[ORDINE]],4)</f>
        <v>3210</v>
      </c>
      <c r="E3213" t="s">
        <v>42</v>
      </c>
      <c r="F3213" t="str">
        <f>VLOOKUP(tbStoricoOrdini[[#This Row],[CLIENTE]],tbClienti[],3,FALSE)</f>
        <v>Lazio</v>
      </c>
      <c r="G3213" t="str">
        <f>VLOOKUP(tbStoricoOrdini[[#This Row],[CLIENTE]],tbClienti[],7,FALSE)</f>
        <v>AC</v>
      </c>
      <c r="H3213" t="s">
        <v>63</v>
      </c>
      <c r="I3213" t="str">
        <f>IF(LEFT(tbStoricoOrdini[[#This Row],[ARTICOLO]],3) = "COG","COG",LEFT(tbStoricoOrdini[[#This Row],[ARTICOLO]],FIND(" ",tbStoricoOrdini[[#This Row],[ARTICOLO]])-1))</f>
        <v>KLM</v>
      </c>
      <c r="J3213" t="str">
        <f>MID(tbStoricoOrdini[[#This Row],[ARTICOLO]],FIND(" ",tbStoricoOrdini[[#This Row],[ARTICOLO]])+1,4)</f>
        <v>3000</v>
      </c>
      <c r="K3213" t="str">
        <f>IFERROR(RIGHT(tbStoricoOrdini[[#This Row],[ARTICOLO]],LEN(tbStoricoOrdini[[#This Row],[ARTICOLO]])-FIND(" ",tbStoricoOrdini[[#This Row],[ARTICOLO]],FIND(" ",tbStoricoOrdini[[#This Row],[ARTICOLO]]) +1)),"")</f>
        <v>Plus</v>
      </c>
      <c r="L3213" s="3">
        <f>VLOOKUP(tbStoricoOrdini[[#This Row],[ARTICOLO]],tbArticoli[],2,FALSE)</f>
        <v>145</v>
      </c>
      <c r="M3213" s="22">
        <f>tbStoricoOrdini[[#This Row],[IMPORTO]]/tbStoricoOrdini[[#This Row],[PREZZO]]</f>
        <v>31</v>
      </c>
      <c r="N3213" t="s">
        <v>6</v>
      </c>
      <c r="O3213" s="8">
        <f>VLOOKUP(tbStoricoOrdini[[#This Row],[AGENTE]],tbAgenti[],2,FALSE)</f>
        <v>7.4999999999999997E-2</v>
      </c>
      <c r="P3213" s="2">
        <v>4495</v>
      </c>
      <c r="Q3213" s="2">
        <f>tbStoricoOrdini[[#This Row],[IMPORTO]]*tbStoricoOrdini[[#This Row],[% COMM.]]</f>
        <v>337.125</v>
      </c>
      <c r="R3213" s="2">
        <f>tbStoricoOrdini[[#This Row],[TOT. COMM.]]+tbStoricoOrdini[[#This Row],[IMPORTO]]</f>
        <v>4832.125</v>
      </c>
    </row>
    <row r="3214" spans="1:18">
      <c r="A3214" s="1">
        <v>43922</v>
      </c>
      <c r="B3214" s="7">
        <f>MONTH(tbStoricoOrdini[[#This Row],[DATA]])</f>
        <v>4</v>
      </c>
      <c r="C3214" t="s">
        <v>3309</v>
      </c>
      <c r="D3214" t="str">
        <f>RIGHT(tbStoricoOrdini[[#This Row],[ORDINE]],4)</f>
        <v>3211</v>
      </c>
      <c r="E3214" t="s">
        <v>42</v>
      </c>
      <c r="F3214" t="str">
        <f>VLOOKUP(tbStoricoOrdini[[#This Row],[CLIENTE]],tbClienti[],3,FALSE)</f>
        <v>Lazio</v>
      </c>
      <c r="G3214" t="str">
        <f>VLOOKUP(tbStoricoOrdini[[#This Row],[CLIENTE]],tbClienti[],7,FALSE)</f>
        <v>AC</v>
      </c>
      <c r="H3214" t="s">
        <v>63</v>
      </c>
      <c r="I3214" t="str">
        <f>IF(LEFT(tbStoricoOrdini[[#This Row],[ARTICOLO]],3) = "COG","COG",LEFT(tbStoricoOrdini[[#This Row],[ARTICOLO]],FIND(" ",tbStoricoOrdini[[#This Row],[ARTICOLO]])-1))</f>
        <v>KLM</v>
      </c>
      <c r="J3214" t="str">
        <f>MID(tbStoricoOrdini[[#This Row],[ARTICOLO]],FIND(" ",tbStoricoOrdini[[#This Row],[ARTICOLO]])+1,4)</f>
        <v>3000</v>
      </c>
      <c r="K3214" t="str">
        <f>IFERROR(RIGHT(tbStoricoOrdini[[#This Row],[ARTICOLO]],LEN(tbStoricoOrdini[[#This Row],[ARTICOLO]])-FIND(" ",tbStoricoOrdini[[#This Row],[ARTICOLO]],FIND(" ",tbStoricoOrdini[[#This Row],[ARTICOLO]]) +1)),"")</f>
        <v>Plus</v>
      </c>
      <c r="L3214" s="3">
        <f>VLOOKUP(tbStoricoOrdini[[#This Row],[ARTICOLO]],tbArticoli[],2,FALSE)</f>
        <v>145</v>
      </c>
      <c r="M3214" s="22">
        <f>tbStoricoOrdini[[#This Row],[IMPORTO]]/tbStoricoOrdini[[#This Row],[PREZZO]]</f>
        <v>2696.2344827586207</v>
      </c>
      <c r="N3214" t="s">
        <v>9</v>
      </c>
      <c r="O3214" s="8">
        <f>VLOOKUP(tbStoricoOrdini[[#This Row],[AGENTE]],tbAgenti[],2,FALSE)</f>
        <v>0.05</v>
      </c>
      <c r="P3214" s="2">
        <v>390954</v>
      </c>
      <c r="Q3214" s="2">
        <f>tbStoricoOrdini[[#This Row],[IMPORTO]]*tbStoricoOrdini[[#This Row],[% COMM.]]</f>
        <v>19547.7</v>
      </c>
      <c r="R3214" s="2">
        <f>tbStoricoOrdini[[#This Row],[TOT. COMM.]]+tbStoricoOrdini[[#This Row],[IMPORTO]]</f>
        <v>410501.7</v>
      </c>
    </row>
    <row r="3215" spans="1:18">
      <c r="A3215" s="1">
        <v>43922</v>
      </c>
      <c r="B3215" s="7">
        <f>MONTH(tbStoricoOrdini[[#This Row],[DATA]])</f>
        <v>4</v>
      </c>
      <c r="C3215" t="s">
        <v>3310</v>
      </c>
      <c r="D3215" t="str">
        <f>RIGHT(tbStoricoOrdini[[#This Row],[ORDINE]],4)</f>
        <v>3212</v>
      </c>
      <c r="E3215" t="s">
        <v>42</v>
      </c>
      <c r="F3215" t="str">
        <f>VLOOKUP(tbStoricoOrdini[[#This Row],[CLIENTE]],tbClienti[],3,FALSE)</f>
        <v>Lazio</v>
      </c>
      <c r="G3215" t="str">
        <f>VLOOKUP(tbStoricoOrdini[[#This Row],[CLIENTE]],tbClienti[],7,FALSE)</f>
        <v>AC</v>
      </c>
      <c r="H3215" t="s">
        <v>65</v>
      </c>
      <c r="I3215" t="str">
        <f>IF(LEFT(tbStoricoOrdini[[#This Row],[ARTICOLO]],3) = "COG","COG",LEFT(tbStoricoOrdini[[#This Row],[ARTICOLO]],FIND(" ",tbStoricoOrdini[[#This Row],[ARTICOLO]])-1))</f>
        <v>GKLM</v>
      </c>
      <c r="J3215" t="str">
        <f>MID(tbStoricoOrdini[[#This Row],[ARTICOLO]],FIND(" ",tbStoricoOrdini[[#This Row],[ARTICOLO]])+1,4)</f>
        <v>5000</v>
      </c>
      <c r="K3215" t="str">
        <f>IFERROR(RIGHT(tbStoricoOrdini[[#This Row],[ARTICOLO]],LEN(tbStoricoOrdini[[#This Row],[ARTICOLO]])-FIND(" ",tbStoricoOrdini[[#This Row],[ARTICOLO]],FIND(" ",tbStoricoOrdini[[#This Row],[ARTICOLO]]) +1)),"")</f>
        <v/>
      </c>
      <c r="L3215" s="3">
        <f>VLOOKUP(tbStoricoOrdini[[#This Row],[ARTICOLO]],tbArticoli[],2,FALSE)</f>
        <v>75</v>
      </c>
      <c r="M3215" s="22">
        <f>tbStoricoOrdini[[#This Row],[IMPORTO]]/tbStoricoOrdini[[#This Row],[PREZZO]]</f>
        <v>2.1866666666666665</v>
      </c>
      <c r="N3215" t="s">
        <v>9</v>
      </c>
      <c r="O3215" s="8">
        <f>VLOOKUP(tbStoricoOrdini[[#This Row],[AGENTE]],tbAgenti[],2,FALSE)</f>
        <v>0.05</v>
      </c>
      <c r="P3215" s="2">
        <v>164</v>
      </c>
      <c r="Q3215" s="2">
        <f>tbStoricoOrdini[[#This Row],[IMPORTO]]*tbStoricoOrdini[[#This Row],[% COMM.]]</f>
        <v>8.2000000000000011</v>
      </c>
      <c r="R3215" s="2">
        <f>tbStoricoOrdini[[#This Row],[TOT. COMM.]]+tbStoricoOrdini[[#This Row],[IMPORTO]]</f>
        <v>172.2</v>
      </c>
    </row>
    <row r="3216" spans="1:18">
      <c r="A3216" s="1">
        <v>43922</v>
      </c>
      <c r="B3216" s="7">
        <f>MONTH(tbStoricoOrdini[[#This Row],[DATA]])</f>
        <v>4</v>
      </c>
      <c r="C3216" t="s">
        <v>3311</v>
      </c>
      <c r="D3216" t="str">
        <f>RIGHT(tbStoricoOrdini[[#This Row],[ORDINE]],4)</f>
        <v>3213</v>
      </c>
      <c r="E3216" t="s">
        <v>42</v>
      </c>
      <c r="F3216" t="str">
        <f>VLOOKUP(tbStoricoOrdini[[#This Row],[CLIENTE]],tbClienti[],3,FALSE)</f>
        <v>Lazio</v>
      </c>
      <c r="G3216" t="str">
        <f>VLOOKUP(tbStoricoOrdini[[#This Row],[CLIENTE]],tbClienti[],7,FALSE)</f>
        <v>AC</v>
      </c>
      <c r="H3216" t="s">
        <v>66</v>
      </c>
      <c r="I3216" t="str">
        <f>IF(LEFT(tbStoricoOrdini[[#This Row],[ARTICOLO]],3) = "COG","COG",LEFT(tbStoricoOrdini[[#This Row],[ARTICOLO]],FIND(" ",tbStoricoOrdini[[#This Row],[ARTICOLO]])-1))</f>
        <v>BAG</v>
      </c>
      <c r="J3216" t="str">
        <f>MID(tbStoricoOrdini[[#This Row],[ARTICOLO]],FIND(" ",tbStoricoOrdini[[#This Row],[ARTICOLO]])+1,4)</f>
        <v>2500</v>
      </c>
      <c r="K3216" t="str">
        <f>IFERROR(RIGHT(tbStoricoOrdini[[#This Row],[ARTICOLO]],LEN(tbStoricoOrdini[[#This Row],[ARTICOLO]])-FIND(" ",tbStoricoOrdini[[#This Row],[ARTICOLO]],FIND(" ",tbStoricoOrdini[[#This Row],[ARTICOLO]]) +1)),"")</f>
        <v>Plus</v>
      </c>
      <c r="L3216" s="3">
        <f>VLOOKUP(tbStoricoOrdini[[#This Row],[ARTICOLO]],tbArticoli[],2,FALSE)</f>
        <v>220</v>
      </c>
      <c r="M3216" s="22">
        <f>tbStoricoOrdini[[#This Row],[IMPORTO]]/tbStoricoOrdini[[#This Row],[PREZZO]]</f>
        <v>0.51363636363636367</v>
      </c>
      <c r="N3216" t="s">
        <v>6</v>
      </c>
      <c r="O3216" s="8">
        <f>VLOOKUP(tbStoricoOrdini[[#This Row],[AGENTE]],tbAgenti[],2,FALSE)</f>
        <v>7.4999999999999997E-2</v>
      </c>
      <c r="P3216" s="2">
        <v>113</v>
      </c>
      <c r="Q3216" s="2">
        <f>tbStoricoOrdini[[#This Row],[IMPORTO]]*tbStoricoOrdini[[#This Row],[% COMM.]]</f>
        <v>8.4749999999999996</v>
      </c>
      <c r="R3216" s="2">
        <f>tbStoricoOrdini[[#This Row],[TOT. COMM.]]+tbStoricoOrdini[[#This Row],[IMPORTO]]</f>
        <v>121.47499999999999</v>
      </c>
    </row>
    <row r="3217" spans="1:18">
      <c r="A3217" s="1">
        <v>43922</v>
      </c>
      <c r="B3217" s="7">
        <f>MONTH(tbStoricoOrdini[[#This Row],[DATA]])</f>
        <v>4</v>
      </c>
      <c r="C3217" t="s">
        <v>3312</v>
      </c>
      <c r="D3217" t="str">
        <f>RIGHT(tbStoricoOrdini[[#This Row],[ORDINE]],4)</f>
        <v>3214</v>
      </c>
      <c r="E3217" t="s">
        <v>42</v>
      </c>
      <c r="F3217" t="str">
        <f>VLOOKUP(tbStoricoOrdini[[#This Row],[CLIENTE]],tbClienti[],3,FALSE)</f>
        <v>Lazio</v>
      </c>
      <c r="G3217" t="str">
        <f>VLOOKUP(tbStoricoOrdini[[#This Row],[CLIENTE]],tbClienti[],7,FALSE)</f>
        <v>AC</v>
      </c>
      <c r="H3217" t="s">
        <v>66</v>
      </c>
      <c r="I3217" t="str">
        <f>IF(LEFT(tbStoricoOrdini[[#This Row],[ARTICOLO]],3) = "COG","COG",LEFT(tbStoricoOrdini[[#This Row],[ARTICOLO]],FIND(" ",tbStoricoOrdini[[#This Row],[ARTICOLO]])-1))</f>
        <v>BAG</v>
      </c>
      <c r="J3217" t="str">
        <f>MID(tbStoricoOrdini[[#This Row],[ARTICOLO]],FIND(" ",tbStoricoOrdini[[#This Row],[ARTICOLO]])+1,4)</f>
        <v>2500</v>
      </c>
      <c r="K3217" t="str">
        <f>IFERROR(RIGHT(tbStoricoOrdini[[#This Row],[ARTICOLO]],LEN(tbStoricoOrdini[[#This Row],[ARTICOLO]])-FIND(" ",tbStoricoOrdini[[#This Row],[ARTICOLO]],FIND(" ",tbStoricoOrdini[[#This Row],[ARTICOLO]]) +1)),"")</f>
        <v>Plus</v>
      </c>
      <c r="L3217" s="3">
        <f>VLOOKUP(tbStoricoOrdini[[#This Row],[ARTICOLO]],tbArticoli[],2,FALSE)</f>
        <v>220</v>
      </c>
      <c r="M3217" s="22">
        <f>tbStoricoOrdini[[#This Row],[IMPORTO]]/tbStoricoOrdini[[#This Row],[PREZZO]]</f>
        <v>28.922727272727272</v>
      </c>
      <c r="N3217" t="s">
        <v>9</v>
      </c>
      <c r="O3217" s="8">
        <f>VLOOKUP(tbStoricoOrdini[[#This Row],[AGENTE]],tbAgenti[],2,FALSE)</f>
        <v>0.05</v>
      </c>
      <c r="P3217" s="2">
        <v>6363</v>
      </c>
      <c r="Q3217" s="2">
        <f>tbStoricoOrdini[[#This Row],[IMPORTO]]*tbStoricoOrdini[[#This Row],[% COMM.]]</f>
        <v>318.15000000000003</v>
      </c>
      <c r="R3217" s="2">
        <f>tbStoricoOrdini[[#This Row],[TOT. COMM.]]+tbStoricoOrdini[[#This Row],[IMPORTO]]</f>
        <v>6681.15</v>
      </c>
    </row>
    <row r="3218" spans="1:18">
      <c r="A3218" s="1">
        <v>43922</v>
      </c>
      <c r="B3218" s="7">
        <f>MONTH(tbStoricoOrdini[[#This Row],[DATA]])</f>
        <v>4</v>
      </c>
      <c r="C3218" t="s">
        <v>3313</v>
      </c>
      <c r="D3218" t="str">
        <f>RIGHT(tbStoricoOrdini[[#This Row],[ORDINE]],4)</f>
        <v>3215</v>
      </c>
      <c r="E3218" t="s">
        <v>42</v>
      </c>
      <c r="F3218" t="str">
        <f>VLOOKUP(tbStoricoOrdini[[#This Row],[CLIENTE]],tbClienti[],3,FALSE)</f>
        <v>Lazio</v>
      </c>
      <c r="G3218" t="str">
        <f>VLOOKUP(tbStoricoOrdini[[#This Row],[CLIENTE]],tbClienti[],7,FALSE)</f>
        <v>AC</v>
      </c>
      <c r="H3218" t="s">
        <v>67</v>
      </c>
      <c r="I3218" t="str">
        <f>IF(LEFT(tbStoricoOrdini[[#This Row],[ARTICOLO]],3) = "COG","COG",LEFT(tbStoricoOrdini[[#This Row],[ARTICOLO]],FIND(" ",tbStoricoOrdini[[#This Row],[ARTICOLO]])-1))</f>
        <v>BAG</v>
      </c>
      <c r="J3218" t="str">
        <f>MID(tbStoricoOrdini[[#This Row],[ARTICOLO]],FIND(" ",tbStoricoOrdini[[#This Row],[ARTICOLO]])+1,4)</f>
        <v>2500</v>
      </c>
      <c r="K3218" t="str">
        <f>IFERROR(RIGHT(tbStoricoOrdini[[#This Row],[ARTICOLO]],LEN(tbStoricoOrdini[[#This Row],[ARTICOLO]])-FIND(" ",tbStoricoOrdini[[#This Row],[ARTICOLO]],FIND(" ",tbStoricoOrdini[[#This Row],[ARTICOLO]]) +1)),"")</f>
        <v>Medium</v>
      </c>
      <c r="L3218" s="3">
        <f>VLOOKUP(tbStoricoOrdini[[#This Row],[ARTICOLO]],tbArticoli[],2,FALSE)</f>
        <v>210</v>
      </c>
      <c r="M3218" s="22">
        <f>tbStoricoOrdini[[#This Row],[IMPORTO]]/tbStoricoOrdini[[#This Row],[PREZZO]]</f>
        <v>14.323809523809524</v>
      </c>
      <c r="N3218" t="s">
        <v>6</v>
      </c>
      <c r="O3218" s="8">
        <f>VLOOKUP(tbStoricoOrdini[[#This Row],[AGENTE]],tbAgenti[],2,FALSE)</f>
        <v>7.4999999999999997E-2</v>
      </c>
      <c r="P3218" s="2">
        <v>3008</v>
      </c>
      <c r="Q3218" s="2">
        <f>tbStoricoOrdini[[#This Row],[IMPORTO]]*tbStoricoOrdini[[#This Row],[% COMM.]]</f>
        <v>225.6</v>
      </c>
      <c r="R3218" s="2">
        <f>tbStoricoOrdini[[#This Row],[TOT. COMM.]]+tbStoricoOrdini[[#This Row],[IMPORTO]]</f>
        <v>3233.6</v>
      </c>
    </row>
    <row r="3219" spans="1:18">
      <c r="A3219" s="1">
        <v>43922</v>
      </c>
      <c r="B3219" s="7">
        <f>MONTH(tbStoricoOrdini[[#This Row],[DATA]])</f>
        <v>4</v>
      </c>
      <c r="C3219" t="s">
        <v>3314</v>
      </c>
      <c r="D3219" t="str">
        <f>RIGHT(tbStoricoOrdini[[#This Row],[ORDINE]],4)</f>
        <v>3216</v>
      </c>
      <c r="E3219" t="s">
        <v>42</v>
      </c>
      <c r="F3219" t="str">
        <f>VLOOKUP(tbStoricoOrdini[[#This Row],[CLIENTE]],tbClienti[],3,FALSE)</f>
        <v>Lazio</v>
      </c>
      <c r="G3219" t="str">
        <f>VLOOKUP(tbStoricoOrdini[[#This Row],[CLIENTE]],tbClienti[],7,FALSE)</f>
        <v>AC</v>
      </c>
      <c r="H3219" t="s">
        <v>67</v>
      </c>
      <c r="I3219" t="str">
        <f>IF(LEFT(tbStoricoOrdini[[#This Row],[ARTICOLO]],3) = "COG","COG",LEFT(tbStoricoOrdini[[#This Row],[ARTICOLO]],FIND(" ",tbStoricoOrdini[[#This Row],[ARTICOLO]])-1))</f>
        <v>BAG</v>
      </c>
      <c r="J3219" t="str">
        <f>MID(tbStoricoOrdini[[#This Row],[ARTICOLO]],FIND(" ",tbStoricoOrdini[[#This Row],[ARTICOLO]])+1,4)</f>
        <v>2500</v>
      </c>
      <c r="K3219" t="str">
        <f>IFERROR(RIGHT(tbStoricoOrdini[[#This Row],[ARTICOLO]],LEN(tbStoricoOrdini[[#This Row],[ARTICOLO]])-FIND(" ",tbStoricoOrdini[[#This Row],[ARTICOLO]],FIND(" ",tbStoricoOrdini[[#This Row],[ARTICOLO]]) +1)),"")</f>
        <v>Medium</v>
      </c>
      <c r="L3219" s="3">
        <f>VLOOKUP(tbStoricoOrdini[[#This Row],[ARTICOLO]],tbArticoli[],2,FALSE)</f>
        <v>210</v>
      </c>
      <c r="M3219" s="22">
        <f>tbStoricoOrdini[[#This Row],[IMPORTO]]/tbStoricoOrdini[[#This Row],[PREZZO]]</f>
        <v>57.938095238095237</v>
      </c>
      <c r="N3219" t="s">
        <v>9</v>
      </c>
      <c r="O3219" s="8">
        <f>VLOOKUP(tbStoricoOrdini[[#This Row],[AGENTE]],tbAgenti[],2,FALSE)</f>
        <v>0.05</v>
      </c>
      <c r="P3219" s="2">
        <v>12167</v>
      </c>
      <c r="Q3219" s="2">
        <f>tbStoricoOrdini[[#This Row],[IMPORTO]]*tbStoricoOrdini[[#This Row],[% COMM.]]</f>
        <v>608.35</v>
      </c>
      <c r="R3219" s="2">
        <f>tbStoricoOrdini[[#This Row],[TOT. COMM.]]+tbStoricoOrdini[[#This Row],[IMPORTO]]</f>
        <v>12775.35</v>
      </c>
    </row>
    <row r="3220" spans="1:18">
      <c r="A3220" s="1">
        <v>43922</v>
      </c>
      <c r="B3220" s="7">
        <f>MONTH(tbStoricoOrdini[[#This Row],[DATA]])</f>
        <v>4</v>
      </c>
      <c r="C3220" t="s">
        <v>3315</v>
      </c>
      <c r="D3220" t="str">
        <f>RIGHT(tbStoricoOrdini[[#This Row],[ORDINE]],4)</f>
        <v>3217</v>
      </c>
      <c r="E3220" t="s">
        <v>42</v>
      </c>
      <c r="F3220" t="str">
        <f>VLOOKUP(tbStoricoOrdini[[#This Row],[CLIENTE]],tbClienti[],3,FALSE)</f>
        <v>Lazio</v>
      </c>
      <c r="G3220" t="str">
        <f>VLOOKUP(tbStoricoOrdini[[#This Row],[CLIENTE]],tbClienti[],7,FALSE)</f>
        <v>AC</v>
      </c>
      <c r="H3220" t="s">
        <v>69</v>
      </c>
      <c r="I3220" t="str">
        <f>IF(LEFT(tbStoricoOrdini[[#This Row],[ARTICOLO]],3) = "COG","COG",LEFT(tbStoricoOrdini[[#This Row],[ARTICOLO]],FIND(" ",tbStoricoOrdini[[#This Row],[ARTICOLO]])-1))</f>
        <v>BAG</v>
      </c>
      <c r="J3220" t="str">
        <f>MID(tbStoricoOrdini[[#This Row],[ARTICOLO]],FIND(" ",tbStoricoOrdini[[#This Row],[ARTICOLO]])+1,4)</f>
        <v>1121</v>
      </c>
      <c r="K3220" t="str">
        <f>IFERROR(RIGHT(tbStoricoOrdini[[#This Row],[ARTICOLO]],LEN(tbStoricoOrdini[[#This Row],[ARTICOLO]])-FIND(" ",tbStoricoOrdini[[#This Row],[ARTICOLO]],FIND(" ",tbStoricoOrdini[[#This Row],[ARTICOLO]]) +1)),"")</f>
        <v>Gold</v>
      </c>
      <c r="L3220" s="3">
        <f>VLOOKUP(tbStoricoOrdini[[#This Row],[ARTICOLO]],tbArticoli[],2,FALSE)</f>
        <v>230</v>
      </c>
      <c r="M3220" s="22">
        <f>tbStoricoOrdini[[#This Row],[IMPORTO]]/tbStoricoOrdini[[#This Row],[PREZZO]]</f>
        <v>67.460869565217394</v>
      </c>
      <c r="N3220" t="s">
        <v>9</v>
      </c>
      <c r="O3220" s="8">
        <f>VLOOKUP(tbStoricoOrdini[[#This Row],[AGENTE]],tbAgenti[],2,FALSE)</f>
        <v>0.05</v>
      </c>
      <c r="P3220" s="2">
        <v>15516</v>
      </c>
      <c r="Q3220" s="2">
        <f>tbStoricoOrdini[[#This Row],[IMPORTO]]*tbStoricoOrdini[[#This Row],[% COMM.]]</f>
        <v>775.80000000000007</v>
      </c>
      <c r="R3220" s="2">
        <f>tbStoricoOrdini[[#This Row],[TOT. COMM.]]+tbStoricoOrdini[[#This Row],[IMPORTO]]</f>
        <v>16291.8</v>
      </c>
    </row>
    <row r="3221" spans="1:18">
      <c r="A3221" s="1">
        <v>43922</v>
      </c>
      <c r="B3221" s="7">
        <f>MONTH(tbStoricoOrdini[[#This Row],[DATA]])</f>
        <v>4</v>
      </c>
      <c r="C3221" t="s">
        <v>3316</v>
      </c>
      <c r="D3221" t="str">
        <f>RIGHT(tbStoricoOrdini[[#This Row],[ORDINE]],4)</f>
        <v>3218</v>
      </c>
      <c r="E3221" t="s">
        <v>42</v>
      </c>
      <c r="F3221" t="str">
        <f>VLOOKUP(tbStoricoOrdini[[#This Row],[CLIENTE]],tbClienti[],3,FALSE)</f>
        <v>Lazio</v>
      </c>
      <c r="G3221" t="str">
        <f>VLOOKUP(tbStoricoOrdini[[#This Row],[CLIENTE]],tbClienti[],7,FALSE)</f>
        <v>AC</v>
      </c>
      <c r="H3221" t="s">
        <v>83</v>
      </c>
      <c r="I3221" t="str">
        <f>IF(LEFT(tbStoricoOrdini[[#This Row],[ARTICOLO]],3) = "COG","COG",LEFT(tbStoricoOrdini[[#This Row],[ARTICOLO]],FIND(" ",tbStoricoOrdini[[#This Row],[ARTICOLO]])-1))</f>
        <v>COG</v>
      </c>
      <c r="J3221" t="str">
        <f>MID(tbStoricoOrdini[[#This Row],[ARTICOLO]],FIND(" ",tbStoricoOrdini[[#This Row],[ARTICOLO]])+1,4)</f>
        <v>8000</v>
      </c>
      <c r="K3221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3221" s="3">
        <f>VLOOKUP(tbStoricoOrdini[[#This Row],[ARTICOLO]],tbArticoli[],2,FALSE)</f>
        <v>670</v>
      </c>
      <c r="M3221" s="22">
        <f>tbStoricoOrdini[[#This Row],[IMPORTO]]/tbStoricoOrdini[[#This Row],[PREZZO]]</f>
        <v>11.534328358208954</v>
      </c>
      <c r="N3221" t="s">
        <v>9</v>
      </c>
      <c r="O3221" s="8">
        <f>VLOOKUP(tbStoricoOrdini[[#This Row],[AGENTE]],tbAgenti[],2,FALSE)</f>
        <v>0.05</v>
      </c>
      <c r="P3221" s="2">
        <v>7728</v>
      </c>
      <c r="Q3221" s="2">
        <f>tbStoricoOrdini[[#This Row],[IMPORTO]]*tbStoricoOrdini[[#This Row],[% COMM.]]</f>
        <v>386.40000000000003</v>
      </c>
      <c r="R3221" s="2">
        <f>tbStoricoOrdini[[#This Row],[TOT. COMM.]]+tbStoricoOrdini[[#This Row],[IMPORTO]]</f>
        <v>8114.4</v>
      </c>
    </row>
    <row r="3222" spans="1:18">
      <c r="A3222" s="1">
        <v>43922</v>
      </c>
      <c r="B3222" s="7">
        <f>MONTH(tbStoricoOrdini[[#This Row],[DATA]])</f>
        <v>4</v>
      </c>
      <c r="C3222" t="s">
        <v>3317</v>
      </c>
      <c r="D3222" t="str">
        <f>RIGHT(tbStoricoOrdini[[#This Row],[ORDINE]],4)</f>
        <v>3219</v>
      </c>
      <c r="E3222" t="s">
        <v>42</v>
      </c>
      <c r="F3222" t="str">
        <f>VLOOKUP(tbStoricoOrdini[[#This Row],[CLIENTE]],tbClienti[],3,FALSE)</f>
        <v>Lazio</v>
      </c>
      <c r="G3222" t="str">
        <f>VLOOKUP(tbStoricoOrdini[[#This Row],[CLIENTE]],tbClienti[],7,FALSE)</f>
        <v>AC</v>
      </c>
      <c r="H3222" t="s">
        <v>70</v>
      </c>
      <c r="I3222" t="str">
        <f>IF(LEFT(tbStoricoOrdini[[#This Row],[ARTICOLO]],3) = "COG","COG",LEFT(tbStoricoOrdini[[#This Row],[ARTICOLO]],FIND(" ",tbStoricoOrdini[[#This Row],[ARTICOLO]])-1))</f>
        <v>EB08</v>
      </c>
      <c r="J3222" t="str">
        <f>MID(tbStoricoOrdini[[#This Row],[ARTICOLO]],FIND(" ",tbStoricoOrdini[[#This Row],[ARTICOLO]])+1,4)</f>
        <v>7500</v>
      </c>
      <c r="K3222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3222" s="3">
        <f>VLOOKUP(tbStoricoOrdini[[#This Row],[ARTICOLO]],tbArticoli[],2,FALSE)</f>
        <v>180</v>
      </c>
      <c r="M3222" s="22">
        <f>tbStoricoOrdini[[#This Row],[IMPORTO]]/tbStoricoOrdini[[#This Row],[PREZZO]]</f>
        <v>2.7722222222222221</v>
      </c>
      <c r="N3222" t="s">
        <v>9</v>
      </c>
      <c r="O3222" s="8">
        <f>VLOOKUP(tbStoricoOrdini[[#This Row],[AGENTE]],tbAgenti[],2,FALSE)</f>
        <v>0.05</v>
      </c>
      <c r="P3222" s="2">
        <v>499</v>
      </c>
      <c r="Q3222" s="2">
        <f>tbStoricoOrdini[[#This Row],[IMPORTO]]*tbStoricoOrdini[[#This Row],[% COMM.]]</f>
        <v>24.950000000000003</v>
      </c>
      <c r="R3222" s="2">
        <f>tbStoricoOrdini[[#This Row],[TOT. COMM.]]+tbStoricoOrdini[[#This Row],[IMPORTO]]</f>
        <v>523.95000000000005</v>
      </c>
    </row>
    <row r="3223" spans="1:18">
      <c r="A3223" s="1">
        <v>43922</v>
      </c>
      <c r="B3223" s="7">
        <f>MONTH(tbStoricoOrdini[[#This Row],[DATA]])</f>
        <v>4</v>
      </c>
      <c r="C3223" t="s">
        <v>3318</v>
      </c>
      <c r="D3223" t="str">
        <f>RIGHT(tbStoricoOrdini[[#This Row],[ORDINE]],4)</f>
        <v>3220</v>
      </c>
      <c r="E3223" t="s">
        <v>42</v>
      </c>
      <c r="F3223" t="str">
        <f>VLOOKUP(tbStoricoOrdini[[#This Row],[CLIENTE]],tbClienti[],3,FALSE)</f>
        <v>Lazio</v>
      </c>
      <c r="G3223" t="str">
        <f>VLOOKUP(tbStoricoOrdini[[#This Row],[CLIENTE]],tbClienti[],7,FALSE)</f>
        <v>AC</v>
      </c>
      <c r="H3223" t="s">
        <v>75</v>
      </c>
      <c r="I3223" t="str">
        <f>IF(LEFT(tbStoricoOrdini[[#This Row],[ARTICOLO]],3) = "COG","COG",LEFT(tbStoricoOrdini[[#This Row],[ARTICOLO]],FIND(" ",tbStoricoOrdini[[#This Row],[ARTICOLO]])-1))</f>
        <v>AVRC</v>
      </c>
      <c r="J3223" t="str">
        <f>MID(tbStoricoOrdini[[#This Row],[ARTICOLO]],FIND(" ",tbStoricoOrdini[[#This Row],[ARTICOLO]])+1,4)</f>
        <v>1000</v>
      </c>
      <c r="K3223" t="str">
        <f>IFERROR(RIGHT(tbStoricoOrdini[[#This Row],[ARTICOLO]],LEN(tbStoricoOrdini[[#This Row],[ARTICOLO]])-FIND(" ",tbStoricoOrdini[[#This Row],[ARTICOLO]],FIND(" ",tbStoricoOrdini[[#This Row],[ARTICOLO]]) +1)),"")</f>
        <v>Silver</v>
      </c>
      <c r="L3223" s="3">
        <f>VLOOKUP(tbStoricoOrdini[[#This Row],[ARTICOLO]],tbArticoli[],2,FALSE)</f>
        <v>390</v>
      </c>
      <c r="M3223" s="22">
        <f>tbStoricoOrdini[[#This Row],[IMPORTO]]/tbStoricoOrdini[[#This Row],[PREZZO]]</f>
        <v>5.9615384615384617</v>
      </c>
      <c r="N3223" t="s">
        <v>9</v>
      </c>
      <c r="O3223" s="8">
        <f>VLOOKUP(tbStoricoOrdini[[#This Row],[AGENTE]],tbAgenti[],2,FALSE)</f>
        <v>0.05</v>
      </c>
      <c r="P3223" s="2">
        <v>2325</v>
      </c>
      <c r="Q3223" s="2">
        <f>tbStoricoOrdini[[#This Row],[IMPORTO]]*tbStoricoOrdini[[#This Row],[% COMM.]]</f>
        <v>116.25</v>
      </c>
      <c r="R3223" s="2">
        <f>tbStoricoOrdini[[#This Row],[TOT. COMM.]]+tbStoricoOrdini[[#This Row],[IMPORTO]]</f>
        <v>2441.25</v>
      </c>
    </row>
    <row r="3224" spans="1:18">
      <c r="A3224" s="1">
        <v>43922</v>
      </c>
      <c r="B3224" s="7">
        <f>MONTH(tbStoricoOrdini[[#This Row],[DATA]])</f>
        <v>4</v>
      </c>
      <c r="C3224" t="s">
        <v>3319</v>
      </c>
      <c r="D3224" t="str">
        <f>RIGHT(tbStoricoOrdini[[#This Row],[ORDINE]],4)</f>
        <v>3221</v>
      </c>
      <c r="E3224" t="s">
        <v>42</v>
      </c>
      <c r="F3224" t="str">
        <f>VLOOKUP(tbStoricoOrdini[[#This Row],[CLIENTE]],tbClienti[],3,FALSE)</f>
        <v>Lazio</v>
      </c>
      <c r="G3224" t="str">
        <f>VLOOKUP(tbStoricoOrdini[[#This Row],[CLIENTE]],tbClienti[],7,FALSE)</f>
        <v>AC</v>
      </c>
      <c r="H3224" t="s">
        <v>71</v>
      </c>
      <c r="I3224" t="str">
        <f>IF(LEFT(tbStoricoOrdini[[#This Row],[ARTICOLO]],3) = "COG","COG",LEFT(tbStoricoOrdini[[#This Row],[ARTICOLO]],FIND(" ",tbStoricoOrdini[[#This Row],[ARTICOLO]])-1))</f>
        <v>EB07</v>
      </c>
      <c r="J3224" t="str">
        <f>MID(tbStoricoOrdini[[#This Row],[ARTICOLO]],FIND(" ",tbStoricoOrdini[[#This Row],[ARTICOLO]])+1,4)</f>
        <v>5000</v>
      </c>
      <c r="K3224" t="str">
        <f>IFERROR(RIGHT(tbStoricoOrdini[[#This Row],[ARTICOLO]],LEN(tbStoricoOrdini[[#This Row],[ARTICOLO]])-FIND(" ",tbStoricoOrdini[[#This Row],[ARTICOLO]],FIND(" ",tbStoricoOrdini[[#This Row],[ARTICOLO]]) +1)),"")</f>
        <v/>
      </c>
      <c r="L3224" s="3">
        <f>VLOOKUP(tbStoricoOrdini[[#This Row],[ARTICOLO]],tbArticoli[],2,FALSE)</f>
        <v>140</v>
      </c>
      <c r="M3224" s="22">
        <f>tbStoricoOrdini[[#This Row],[IMPORTO]]/tbStoricoOrdini[[#This Row],[PREZZO]]</f>
        <v>8.5714285714285715E-2</v>
      </c>
      <c r="N3224" t="s">
        <v>10</v>
      </c>
      <c r="O3224" s="8">
        <f>VLOOKUP(tbStoricoOrdini[[#This Row],[AGENTE]],tbAgenti[],2,FALSE)</f>
        <v>3.6999999999999998E-2</v>
      </c>
      <c r="P3224" s="2">
        <v>12</v>
      </c>
      <c r="Q3224" s="2">
        <f>tbStoricoOrdini[[#This Row],[IMPORTO]]*tbStoricoOrdini[[#This Row],[% COMM.]]</f>
        <v>0.44399999999999995</v>
      </c>
      <c r="R3224" s="2">
        <f>tbStoricoOrdini[[#This Row],[TOT. COMM.]]+tbStoricoOrdini[[#This Row],[IMPORTO]]</f>
        <v>12.443999999999999</v>
      </c>
    </row>
    <row r="3225" spans="1:18">
      <c r="A3225" s="1">
        <v>43922</v>
      </c>
      <c r="B3225" s="7">
        <f>MONTH(tbStoricoOrdini[[#This Row],[DATA]])</f>
        <v>4</v>
      </c>
      <c r="C3225" t="s">
        <v>3320</v>
      </c>
      <c r="D3225" t="str">
        <f>RIGHT(tbStoricoOrdini[[#This Row],[ORDINE]],4)</f>
        <v>3222</v>
      </c>
      <c r="E3225" t="s">
        <v>42</v>
      </c>
      <c r="F3225" t="str">
        <f>VLOOKUP(tbStoricoOrdini[[#This Row],[CLIENTE]],tbClienti[],3,FALSE)</f>
        <v>Lazio</v>
      </c>
      <c r="G3225" t="str">
        <f>VLOOKUP(tbStoricoOrdini[[#This Row],[CLIENTE]],tbClienti[],7,FALSE)</f>
        <v>AC</v>
      </c>
      <c r="H3225" t="s">
        <v>71</v>
      </c>
      <c r="I3225" t="str">
        <f>IF(LEFT(tbStoricoOrdini[[#This Row],[ARTICOLO]],3) = "COG","COG",LEFT(tbStoricoOrdini[[#This Row],[ARTICOLO]],FIND(" ",tbStoricoOrdini[[#This Row],[ARTICOLO]])-1))</f>
        <v>EB07</v>
      </c>
      <c r="J3225" t="str">
        <f>MID(tbStoricoOrdini[[#This Row],[ARTICOLO]],FIND(" ",tbStoricoOrdini[[#This Row],[ARTICOLO]])+1,4)</f>
        <v>5000</v>
      </c>
      <c r="K3225" t="str">
        <f>IFERROR(RIGHT(tbStoricoOrdini[[#This Row],[ARTICOLO]],LEN(tbStoricoOrdini[[#This Row],[ARTICOLO]])-FIND(" ",tbStoricoOrdini[[#This Row],[ARTICOLO]],FIND(" ",tbStoricoOrdini[[#This Row],[ARTICOLO]]) +1)),"")</f>
        <v/>
      </c>
      <c r="L3225" s="3">
        <f>VLOOKUP(tbStoricoOrdini[[#This Row],[ARTICOLO]],tbArticoli[],2,FALSE)</f>
        <v>140</v>
      </c>
      <c r="M3225" s="22">
        <f>tbStoricoOrdini[[#This Row],[IMPORTO]]/tbStoricoOrdini[[#This Row],[PREZZO]]</f>
        <v>99.85</v>
      </c>
      <c r="N3225" t="s">
        <v>6</v>
      </c>
      <c r="O3225" s="8">
        <f>VLOOKUP(tbStoricoOrdini[[#This Row],[AGENTE]],tbAgenti[],2,FALSE)</f>
        <v>7.4999999999999997E-2</v>
      </c>
      <c r="P3225" s="2">
        <v>13979</v>
      </c>
      <c r="Q3225" s="2">
        <f>tbStoricoOrdini[[#This Row],[IMPORTO]]*tbStoricoOrdini[[#This Row],[% COMM.]]</f>
        <v>1048.425</v>
      </c>
      <c r="R3225" s="2">
        <f>tbStoricoOrdini[[#This Row],[TOT. COMM.]]+tbStoricoOrdini[[#This Row],[IMPORTO]]</f>
        <v>15027.424999999999</v>
      </c>
    </row>
    <row r="3226" spans="1:18">
      <c r="A3226" s="1">
        <v>43922</v>
      </c>
      <c r="B3226" s="7">
        <f>MONTH(tbStoricoOrdini[[#This Row],[DATA]])</f>
        <v>4</v>
      </c>
      <c r="C3226" t="s">
        <v>3321</v>
      </c>
      <c r="D3226" t="str">
        <f>RIGHT(tbStoricoOrdini[[#This Row],[ORDINE]],4)</f>
        <v>3223</v>
      </c>
      <c r="E3226" t="s">
        <v>42</v>
      </c>
      <c r="F3226" t="str">
        <f>VLOOKUP(tbStoricoOrdini[[#This Row],[CLIENTE]],tbClienti[],3,FALSE)</f>
        <v>Lazio</v>
      </c>
      <c r="G3226" t="str">
        <f>VLOOKUP(tbStoricoOrdini[[#This Row],[CLIENTE]],tbClienti[],7,FALSE)</f>
        <v>AC</v>
      </c>
      <c r="H3226" t="s">
        <v>71</v>
      </c>
      <c r="I3226" t="str">
        <f>IF(LEFT(tbStoricoOrdini[[#This Row],[ARTICOLO]],3) = "COG","COG",LEFT(tbStoricoOrdini[[#This Row],[ARTICOLO]],FIND(" ",tbStoricoOrdini[[#This Row],[ARTICOLO]])-1))</f>
        <v>EB07</v>
      </c>
      <c r="J3226" t="str">
        <f>MID(tbStoricoOrdini[[#This Row],[ARTICOLO]],FIND(" ",tbStoricoOrdini[[#This Row],[ARTICOLO]])+1,4)</f>
        <v>5000</v>
      </c>
      <c r="K3226" t="str">
        <f>IFERROR(RIGHT(tbStoricoOrdini[[#This Row],[ARTICOLO]],LEN(tbStoricoOrdini[[#This Row],[ARTICOLO]])-FIND(" ",tbStoricoOrdini[[#This Row],[ARTICOLO]],FIND(" ",tbStoricoOrdini[[#This Row],[ARTICOLO]]) +1)),"")</f>
        <v/>
      </c>
      <c r="L3226" s="3">
        <f>VLOOKUP(tbStoricoOrdini[[#This Row],[ARTICOLO]],tbArticoli[],2,FALSE)</f>
        <v>140</v>
      </c>
      <c r="M3226" s="22">
        <f>tbStoricoOrdini[[#This Row],[IMPORTO]]/tbStoricoOrdini[[#This Row],[PREZZO]]</f>
        <v>34.200000000000003</v>
      </c>
      <c r="N3226" t="s">
        <v>9</v>
      </c>
      <c r="O3226" s="8">
        <f>VLOOKUP(tbStoricoOrdini[[#This Row],[AGENTE]],tbAgenti[],2,FALSE)</f>
        <v>0.05</v>
      </c>
      <c r="P3226" s="2">
        <v>4788</v>
      </c>
      <c r="Q3226" s="2">
        <f>tbStoricoOrdini[[#This Row],[IMPORTO]]*tbStoricoOrdini[[#This Row],[% COMM.]]</f>
        <v>239.4</v>
      </c>
      <c r="R3226" s="2">
        <f>tbStoricoOrdini[[#This Row],[TOT. COMM.]]+tbStoricoOrdini[[#This Row],[IMPORTO]]</f>
        <v>5027.3999999999996</v>
      </c>
    </row>
    <row r="3227" spans="1:18">
      <c r="A3227" s="1">
        <v>43922</v>
      </c>
      <c r="B3227" s="7">
        <f>MONTH(tbStoricoOrdini[[#This Row],[DATA]])</f>
        <v>4</v>
      </c>
      <c r="C3227" t="s">
        <v>3322</v>
      </c>
      <c r="D3227" t="str">
        <f>RIGHT(tbStoricoOrdini[[#This Row],[ORDINE]],4)</f>
        <v>3224</v>
      </c>
      <c r="E3227" t="s">
        <v>42</v>
      </c>
      <c r="F3227" t="str">
        <f>VLOOKUP(tbStoricoOrdini[[#This Row],[CLIENTE]],tbClienti[],3,FALSE)</f>
        <v>Lazio</v>
      </c>
      <c r="G3227" t="str">
        <f>VLOOKUP(tbStoricoOrdini[[#This Row],[CLIENTE]],tbClienti[],7,FALSE)</f>
        <v>AC</v>
      </c>
      <c r="H3227" t="s">
        <v>76</v>
      </c>
      <c r="I3227" t="str">
        <f>IF(LEFT(tbStoricoOrdini[[#This Row],[ARTICOLO]],3) = "COG","COG",LEFT(tbStoricoOrdini[[#This Row],[ARTICOLO]],FIND(" ",tbStoricoOrdini[[#This Row],[ARTICOLO]])-1))</f>
        <v>COG</v>
      </c>
      <c r="J3227" t="str">
        <f>MID(tbStoricoOrdini[[#This Row],[ARTICOLO]],FIND(" ",tbStoricoOrdini[[#This Row],[ARTICOLO]])+1,4)</f>
        <v>1000</v>
      </c>
      <c r="K3227" t="str">
        <f>IFERROR(RIGHT(tbStoricoOrdini[[#This Row],[ARTICOLO]],LEN(tbStoricoOrdini[[#This Row],[ARTICOLO]])-FIND(" ",tbStoricoOrdini[[#This Row],[ARTICOLO]],FIND(" ",tbStoricoOrdini[[#This Row],[ARTICOLO]]) +1)),"")</f>
        <v/>
      </c>
      <c r="L3227" s="3">
        <f>VLOOKUP(tbStoricoOrdini[[#This Row],[ARTICOLO]],tbArticoli[],2,FALSE)</f>
        <v>150</v>
      </c>
      <c r="M3227" s="22">
        <f>tbStoricoOrdini[[#This Row],[IMPORTO]]/tbStoricoOrdini[[#This Row],[PREZZO]]</f>
        <v>2.6733333333333333</v>
      </c>
      <c r="N3227" t="s">
        <v>6</v>
      </c>
      <c r="O3227" s="8">
        <f>VLOOKUP(tbStoricoOrdini[[#This Row],[AGENTE]],tbAgenti[],2,FALSE)</f>
        <v>7.4999999999999997E-2</v>
      </c>
      <c r="P3227" s="2">
        <v>401</v>
      </c>
      <c r="Q3227" s="2">
        <f>tbStoricoOrdini[[#This Row],[IMPORTO]]*tbStoricoOrdini[[#This Row],[% COMM.]]</f>
        <v>30.074999999999999</v>
      </c>
      <c r="R3227" s="2">
        <f>tbStoricoOrdini[[#This Row],[TOT. COMM.]]+tbStoricoOrdini[[#This Row],[IMPORTO]]</f>
        <v>431.07499999999999</v>
      </c>
    </row>
    <row r="3228" spans="1:18">
      <c r="A3228" s="1">
        <v>43922</v>
      </c>
      <c r="B3228" s="7">
        <f>MONTH(tbStoricoOrdini[[#This Row],[DATA]])</f>
        <v>4</v>
      </c>
      <c r="C3228" t="s">
        <v>3323</v>
      </c>
      <c r="D3228" t="str">
        <f>RIGHT(tbStoricoOrdini[[#This Row],[ORDINE]],4)</f>
        <v>3225</v>
      </c>
      <c r="E3228" t="s">
        <v>42</v>
      </c>
      <c r="F3228" t="str">
        <f>VLOOKUP(tbStoricoOrdini[[#This Row],[CLIENTE]],tbClienti[],3,FALSE)</f>
        <v>Lazio</v>
      </c>
      <c r="G3228" t="str">
        <f>VLOOKUP(tbStoricoOrdini[[#This Row],[CLIENTE]],tbClienti[],7,FALSE)</f>
        <v>AC</v>
      </c>
      <c r="H3228" t="s">
        <v>76</v>
      </c>
      <c r="I3228" t="str">
        <f>IF(LEFT(tbStoricoOrdini[[#This Row],[ARTICOLO]],3) = "COG","COG",LEFT(tbStoricoOrdini[[#This Row],[ARTICOLO]],FIND(" ",tbStoricoOrdini[[#This Row],[ARTICOLO]])-1))</f>
        <v>COG</v>
      </c>
      <c r="J3228" t="str">
        <f>MID(tbStoricoOrdini[[#This Row],[ARTICOLO]],FIND(" ",tbStoricoOrdini[[#This Row],[ARTICOLO]])+1,4)</f>
        <v>1000</v>
      </c>
      <c r="K3228" t="str">
        <f>IFERROR(RIGHT(tbStoricoOrdini[[#This Row],[ARTICOLO]],LEN(tbStoricoOrdini[[#This Row],[ARTICOLO]])-FIND(" ",tbStoricoOrdini[[#This Row],[ARTICOLO]],FIND(" ",tbStoricoOrdini[[#This Row],[ARTICOLO]]) +1)),"")</f>
        <v/>
      </c>
      <c r="L3228" s="3">
        <f>VLOOKUP(tbStoricoOrdini[[#This Row],[ARTICOLO]],tbArticoli[],2,FALSE)</f>
        <v>150</v>
      </c>
      <c r="M3228" s="22">
        <f>tbStoricoOrdini[[#This Row],[IMPORTO]]/tbStoricoOrdini[[#This Row],[PREZZO]]</f>
        <v>54.84</v>
      </c>
      <c r="N3228" t="s">
        <v>9</v>
      </c>
      <c r="O3228" s="8">
        <f>VLOOKUP(tbStoricoOrdini[[#This Row],[AGENTE]],tbAgenti[],2,FALSE)</f>
        <v>0.05</v>
      </c>
      <c r="P3228" s="2">
        <v>8226</v>
      </c>
      <c r="Q3228" s="2">
        <f>tbStoricoOrdini[[#This Row],[IMPORTO]]*tbStoricoOrdini[[#This Row],[% COMM.]]</f>
        <v>411.3</v>
      </c>
      <c r="R3228" s="2">
        <f>tbStoricoOrdini[[#This Row],[TOT. COMM.]]+tbStoricoOrdini[[#This Row],[IMPORTO]]</f>
        <v>8637.2999999999993</v>
      </c>
    </row>
    <row r="3229" spans="1:18">
      <c r="A3229" s="1">
        <v>43922</v>
      </c>
      <c r="B3229" s="7">
        <f>MONTH(tbStoricoOrdini[[#This Row],[DATA]])</f>
        <v>4</v>
      </c>
      <c r="C3229" t="s">
        <v>3324</v>
      </c>
      <c r="D3229" t="str">
        <f>RIGHT(tbStoricoOrdini[[#This Row],[ORDINE]],4)</f>
        <v>3226</v>
      </c>
      <c r="E3229" t="s">
        <v>42</v>
      </c>
      <c r="F3229" t="str">
        <f>VLOOKUP(tbStoricoOrdini[[#This Row],[CLIENTE]],tbClienti[],3,FALSE)</f>
        <v>Lazio</v>
      </c>
      <c r="G3229" t="str">
        <f>VLOOKUP(tbStoricoOrdini[[#This Row],[CLIENTE]],tbClienti[],7,FALSE)</f>
        <v>AC</v>
      </c>
      <c r="H3229" t="s">
        <v>72</v>
      </c>
      <c r="I3229" t="str">
        <f>IF(LEFT(tbStoricoOrdini[[#This Row],[ARTICOLO]],3) = "COG","COG",LEFT(tbStoricoOrdini[[#This Row],[ARTICOLO]],FIND(" ",tbStoricoOrdini[[#This Row],[ARTICOLO]])-1))</f>
        <v>EB06</v>
      </c>
      <c r="J3229" t="str">
        <f>MID(tbStoricoOrdini[[#This Row],[ARTICOLO]],FIND(" ",tbStoricoOrdini[[#This Row],[ARTICOLO]])+1,4)</f>
        <v>3000</v>
      </c>
      <c r="K3229" t="str">
        <f>IFERROR(RIGHT(tbStoricoOrdini[[#This Row],[ARTICOLO]],LEN(tbStoricoOrdini[[#This Row],[ARTICOLO]])-FIND(" ",tbStoricoOrdini[[#This Row],[ARTICOLO]],FIND(" ",tbStoricoOrdini[[#This Row],[ARTICOLO]]) +1)),"")</f>
        <v>Medium</v>
      </c>
      <c r="L3229" s="3">
        <f>VLOOKUP(tbStoricoOrdini[[#This Row],[ARTICOLO]],tbArticoli[],2,FALSE)</f>
        <v>120</v>
      </c>
      <c r="M3229" s="22">
        <f>tbStoricoOrdini[[#This Row],[IMPORTO]]/tbStoricoOrdini[[#This Row],[PREZZO]]</f>
        <v>7.375</v>
      </c>
      <c r="N3229" t="s">
        <v>19</v>
      </c>
      <c r="O3229" s="8">
        <f>VLOOKUP(tbStoricoOrdini[[#This Row],[AGENTE]],tbAgenti[],2,FALSE)</f>
        <v>0.05</v>
      </c>
      <c r="P3229" s="2">
        <v>885</v>
      </c>
      <c r="Q3229" s="2">
        <f>tbStoricoOrdini[[#This Row],[IMPORTO]]*tbStoricoOrdini[[#This Row],[% COMM.]]</f>
        <v>44.25</v>
      </c>
      <c r="R3229" s="2">
        <f>tbStoricoOrdini[[#This Row],[TOT. COMM.]]+tbStoricoOrdini[[#This Row],[IMPORTO]]</f>
        <v>929.25</v>
      </c>
    </row>
    <row r="3230" spans="1:18">
      <c r="A3230" s="1">
        <v>43922</v>
      </c>
      <c r="B3230" s="7">
        <f>MONTH(tbStoricoOrdini[[#This Row],[DATA]])</f>
        <v>4</v>
      </c>
      <c r="C3230" t="s">
        <v>3325</v>
      </c>
      <c r="D3230" t="str">
        <f>RIGHT(tbStoricoOrdini[[#This Row],[ORDINE]],4)</f>
        <v>3227</v>
      </c>
      <c r="E3230" t="s">
        <v>42</v>
      </c>
      <c r="F3230" t="str">
        <f>VLOOKUP(tbStoricoOrdini[[#This Row],[CLIENTE]],tbClienti[],3,FALSE)</f>
        <v>Lazio</v>
      </c>
      <c r="G3230" t="str">
        <f>VLOOKUP(tbStoricoOrdini[[#This Row],[CLIENTE]],tbClienti[],7,FALSE)</f>
        <v>AC</v>
      </c>
      <c r="H3230" t="s">
        <v>72</v>
      </c>
      <c r="I3230" t="str">
        <f>IF(LEFT(tbStoricoOrdini[[#This Row],[ARTICOLO]],3) = "COG","COG",LEFT(tbStoricoOrdini[[#This Row],[ARTICOLO]],FIND(" ",tbStoricoOrdini[[#This Row],[ARTICOLO]])-1))</f>
        <v>EB06</v>
      </c>
      <c r="J3230" t="str">
        <f>MID(tbStoricoOrdini[[#This Row],[ARTICOLO]],FIND(" ",tbStoricoOrdini[[#This Row],[ARTICOLO]])+1,4)</f>
        <v>3000</v>
      </c>
      <c r="K3230" t="str">
        <f>IFERROR(RIGHT(tbStoricoOrdini[[#This Row],[ARTICOLO]],LEN(tbStoricoOrdini[[#This Row],[ARTICOLO]])-FIND(" ",tbStoricoOrdini[[#This Row],[ARTICOLO]],FIND(" ",tbStoricoOrdini[[#This Row],[ARTICOLO]]) +1)),"")</f>
        <v>Medium</v>
      </c>
      <c r="L3230" s="3">
        <f>VLOOKUP(tbStoricoOrdini[[#This Row],[ARTICOLO]],tbArticoli[],2,FALSE)</f>
        <v>120</v>
      </c>
      <c r="M3230" s="22">
        <f>tbStoricoOrdini[[#This Row],[IMPORTO]]/tbStoricoOrdini[[#This Row],[PREZZO]]</f>
        <v>0.53333333333333333</v>
      </c>
      <c r="N3230" t="s">
        <v>6</v>
      </c>
      <c r="O3230" s="8">
        <f>VLOOKUP(tbStoricoOrdini[[#This Row],[AGENTE]],tbAgenti[],2,FALSE)</f>
        <v>7.4999999999999997E-2</v>
      </c>
      <c r="P3230" s="2">
        <v>64</v>
      </c>
      <c r="Q3230" s="2">
        <f>tbStoricoOrdini[[#This Row],[IMPORTO]]*tbStoricoOrdini[[#This Row],[% COMM.]]</f>
        <v>4.8</v>
      </c>
      <c r="R3230" s="2">
        <f>tbStoricoOrdini[[#This Row],[TOT. COMM.]]+tbStoricoOrdini[[#This Row],[IMPORTO]]</f>
        <v>68.8</v>
      </c>
    </row>
    <row r="3231" spans="1:18">
      <c r="A3231" s="1">
        <v>43922</v>
      </c>
      <c r="B3231" s="7">
        <f>MONTH(tbStoricoOrdini[[#This Row],[DATA]])</f>
        <v>4</v>
      </c>
      <c r="C3231" t="s">
        <v>3326</v>
      </c>
      <c r="D3231" t="str">
        <f>RIGHT(tbStoricoOrdini[[#This Row],[ORDINE]],4)</f>
        <v>3228</v>
      </c>
      <c r="E3231" t="s">
        <v>42</v>
      </c>
      <c r="F3231" t="str">
        <f>VLOOKUP(tbStoricoOrdini[[#This Row],[CLIENTE]],tbClienti[],3,FALSE)</f>
        <v>Lazio</v>
      </c>
      <c r="G3231" t="str">
        <f>VLOOKUP(tbStoricoOrdini[[#This Row],[CLIENTE]],tbClienti[],7,FALSE)</f>
        <v>AC</v>
      </c>
      <c r="H3231" t="s">
        <v>72</v>
      </c>
      <c r="I3231" t="str">
        <f>IF(LEFT(tbStoricoOrdini[[#This Row],[ARTICOLO]],3) = "COG","COG",LEFT(tbStoricoOrdini[[#This Row],[ARTICOLO]],FIND(" ",tbStoricoOrdini[[#This Row],[ARTICOLO]])-1))</f>
        <v>EB06</v>
      </c>
      <c r="J3231" t="str">
        <f>MID(tbStoricoOrdini[[#This Row],[ARTICOLO]],FIND(" ",tbStoricoOrdini[[#This Row],[ARTICOLO]])+1,4)</f>
        <v>3000</v>
      </c>
      <c r="K3231" t="str">
        <f>IFERROR(RIGHT(tbStoricoOrdini[[#This Row],[ARTICOLO]],LEN(tbStoricoOrdini[[#This Row],[ARTICOLO]])-FIND(" ",tbStoricoOrdini[[#This Row],[ARTICOLO]],FIND(" ",tbStoricoOrdini[[#This Row],[ARTICOLO]]) +1)),"")</f>
        <v>Medium</v>
      </c>
      <c r="L3231" s="3">
        <f>VLOOKUP(tbStoricoOrdini[[#This Row],[ARTICOLO]],tbArticoli[],2,FALSE)</f>
        <v>120</v>
      </c>
      <c r="M3231" s="22">
        <f>tbStoricoOrdini[[#This Row],[IMPORTO]]/tbStoricoOrdini[[#This Row],[PREZZO]]</f>
        <v>7.3666666666666663</v>
      </c>
      <c r="N3231" t="s">
        <v>9</v>
      </c>
      <c r="O3231" s="8">
        <f>VLOOKUP(tbStoricoOrdini[[#This Row],[AGENTE]],tbAgenti[],2,FALSE)</f>
        <v>0.05</v>
      </c>
      <c r="P3231" s="2">
        <v>884</v>
      </c>
      <c r="Q3231" s="2">
        <f>tbStoricoOrdini[[#This Row],[IMPORTO]]*tbStoricoOrdini[[#This Row],[% COMM.]]</f>
        <v>44.2</v>
      </c>
      <c r="R3231" s="2">
        <f>tbStoricoOrdini[[#This Row],[TOT. COMM.]]+tbStoricoOrdini[[#This Row],[IMPORTO]]</f>
        <v>928.2</v>
      </c>
    </row>
    <row r="3232" spans="1:18">
      <c r="A3232" s="1">
        <v>43922</v>
      </c>
      <c r="B3232" s="7">
        <f>MONTH(tbStoricoOrdini[[#This Row],[DATA]])</f>
        <v>4</v>
      </c>
      <c r="C3232" t="s">
        <v>3327</v>
      </c>
      <c r="D3232" t="str">
        <f>RIGHT(tbStoricoOrdini[[#This Row],[ORDINE]],4)</f>
        <v>3229</v>
      </c>
      <c r="E3232" t="s">
        <v>45</v>
      </c>
      <c r="F3232" t="str">
        <f>VLOOKUP(tbStoricoOrdini[[#This Row],[CLIENTE]],tbClienti[],3,FALSE)</f>
        <v>Lazio</v>
      </c>
      <c r="G3232" t="str">
        <f>VLOOKUP(tbStoricoOrdini[[#This Row],[CLIENTE]],tbClienti[],7,FALSE)</f>
        <v>DB</v>
      </c>
      <c r="H3232" t="s">
        <v>77</v>
      </c>
      <c r="I3232" t="str">
        <f>IF(LEFT(tbStoricoOrdini[[#This Row],[ARTICOLO]],3) = "COG","COG",LEFT(tbStoricoOrdini[[#This Row],[ARTICOLO]],FIND(" ",tbStoricoOrdini[[#This Row],[ARTICOLO]])-1))</f>
        <v>COG</v>
      </c>
      <c r="J3232" t="str">
        <f>MID(tbStoricoOrdini[[#This Row],[ARTICOLO]],FIND(" ",tbStoricoOrdini[[#This Row],[ARTICOLO]])+1,4)</f>
        <v>2000</v>
      </c>
      <c r="K3232" t="str">
        <f>IFERROR(RIGHT(tbStoricoOrdini[[#This Row],[ARTICOLO]],LEN(tbStoricoOrdini[[#This Row],[ARTICOLO]])-FIND(" ",tbStoricoOrdini[[#This Row],[ARTICOLO]],FIND(" ",tbStoricoOrdini[[#This Row],[ARTICOLO]]) +1)),"")</f>
        <v>Medium</v>
      </c>
      <c r="L3232" s="3">
        <f>VLOOKUP(tbStoricoOrdini[[#This Row],[ARTICOLO]],tbArticoli[],2,FALSE)</f>
        <v>200</v>
      </c>
      <c r="M3232" s="22">
        <f>tbStoricoOrdini[[#This Row],[IMPORTO]]/tbStoricoOrdini[[#This Row],[PREZZO]]</f>
        <v>0.16</v>
      </c>
      <c r="N3232" t="s">
        <v>9</v>
      </c>
      <c r="O3232" s="8">
        <f>VLOOKUP(tbStoricoOrdini[[#This Row],[AGENTE]],tbAgenti[],2,FALSE)</f>
        <v>0.05</v>
      </c>
      <c r="P3232" s="2">
        <v>32</v>
      </c>
      <c r="Q3232" s="2">
        <f>tbStoricoOrdini[[#This Row],[IMPORTO]]*tbStoricoOrdini[[#This Row],[% COMM.]]</f>
        <v>1.6</v>
      </c>
      <c r="R3232" s="2">
        <f>tbStoricoOrdini[[#This Row],[TOT. COMM.]]+tbStoricoOrdini[[#This Row],[IMPORTO]]</f>
        <v>33.6</v>
      </c>
    </row>
    <row r="3233" spans="1:18">
      <c r="A3233" s="1">
        <v>43922</v>
      </c>
      <c r="B3233" s="7">
        <f>MONTH(tbStoricoOrdini[[#This Row],[DATA]])</f>
        <v>4</v>
      </c>
      <c r="C3233" t="s">
        <v>3328</v>
      </c>
      <c r="D3233" t="str">
        <f>RIGHT(tbStoricoOrdini[[#This Row],[ORDINE]],4)</f>
        <v>3230</v>
      </c>
      <c r="E3233" t="s">
        <v>45</v>
      </c>
      <c r="F3233" t="str">
        <f>VLOOKUP(tbStoricoOrdini[[#This Row],[CLIENTE]],tbClienti[],3,FALSE)</f>
        <v>Lazio</v>
      </c>
      <c r="G3233" t="str">
        <f>VLOOKUP(tbStoricoOrdini[[#This Row],[CLIENTE]],tbClienti[],7,FALSE)</f>
        <v>DB</v>
      </c>
      <c r="H3233" t="s">
        <v>61</v>
      </c>
      <c r="I3233" t="str">
        <f>IF(LEFT(tbStoricoOrdini[[#This Row],[ARTICOLO]],3) = "COG","COG",LEFT(tbStoricoOrdini[[#This Row],[ARTICOLO]],FIND(" ",tbStoricoOrdini[[#This Row],[ARTICOLO]])-1))</f>
        <v>KLM</v>
      </c>
      <c r="J3233" t="str">
        <f>MID(tbStoricoOrdini[[#This Row],[ARTICOLO]],FIND(" ",tbStoricoOrdini[[#This Row],[ARTICOLO]])+1,4)</f>
        <v>5000</v>
      </c>
      <c r="K3233" t="str">
        <f>IFERROR(RIGHT(tbStoricoOrdini[[#This Row],[ARTICOLO]],LEN(tbStoricoOrdini[[#This Row],[ARTICOLO]])-FIND(" ",tbStoricoOrdini[[#This Row],[ARTICOLO]],FIND(" ",tbStoricoOrdini[[#This Row],[ARTICOLO]]) +1)),"")</f>
        <v>Medium</v>
      </c>
      <c r="L3233" s="3">
        <f>VLOOKUP(tbStoricoOrdini[[#This Row],[ARTICOLO]],tbArticoli[],2,FALSE)</f>
        <v>150</v>
      </c>
      <c r="M3233" s="22">
        <f>tbStoricoOrdini[[#This Row],[IMPORTO]]/tbStoricoOrdini[[#This Row],[PREZZO]]</f>
        <v>136.24666666666667</v>
      </c>
      <c r="N3233" t="s">
        <v>9</v>
      </c>
      <c r="O3233" s="8">
        <f>VLOOKUP(tbStoricoOrdini[[#This Row],[AGENTE]],tbAgenti[],2,FALSE)</f>
        <v>0.05</v>
      </c>
      <c r="P3233" s="2">
        <v>20437</v>
      </c>
      <c r="Q3233" s="2">
        <f>tbStoricoOrdini[[#This Row],[IMPORTO]]*tbStoricoOrdini[[#This Row],[% COMM.]]</f>
        <v>1021.85</v>
      </c>
      <c r="R3233" s="2">
        <f>tbStoricoOrdini[[#This Row],[TOT. COMM.]]+tbStoricoOrdini[[#This Row],[IMPORTO]]</f>
        <v>21458.85</v>
      </c>
    </row>
    <row r="3234" spans="1:18">
      <c r="A3234" s="1">
        <v>43922</v>
      </c>
      <c r="B3234" s="7">
        <f>MONTH(tbStoricoOrdini[[#This Row],[DATA]])</f>
        <v>4</v>
      </c>
      <c r="C3234" t="s">
        <v>3329</v>
      </c>
      <c r="D3234" t="str">
        <f>RIGHT(tbStoricoOrdini[[#This Row],[ORDINE]],4)</f>
        <v>3231</v>
      </c>
      <c r="E3234" t="s">
        <v>45</v>
      </c>
      <c r="F3234" t="str">
        <f>VLOOKUP(tbStoricoOrdini[[#This Row],[CLIENTE]],tbClienti[],3,FALSE)</f>
        <v>Lazio</v>
      </c>
      <c r="G3234" t="str">
        <f>VLOOKUP(tbStoricoOrdini[[#This Row],[CLIENTE]],tbClienti[],7,FALSE)</f>
        <v>DB</v>
      </c>
      <c r="H3234" t="s">
        <v>63</v>
      </c>
      <c r="I3234" t="str">
        <f>IF(LEFT(tbStoricoOrdini[[#This Row],[ARTICOLO]],3) = "COG","COG",LEFT(tbStoricoOrdini[[#This Row],[ARTICOLO]],FIND(" ",tbStoricoOrdini[[#This Row],[ARTICOLO]])-1))</f>
        <v>KLM</v>
      </c>
      <c r="J3234" t="str">
        <f>MID(tbStoricoOrdini[[#This Row],[ARTICOLO]],FIND(" ",tbStoricoOrdini[[#This Row],[ARTICOLO]])+1,4)</f>
        <v>3000</v>
      </c>
      <c r="K3234" t="str">
        <f>IFERROR(RIGHT(tbStoricoOrdini[[#This Row],[ARTICOLO]],LEN(tbStoricoOrdini[[#This Row],[ARTICOLO]])-FIND(" ",tbStoricoOrdini[[#This Row],[ARTICOLO]],FIND(" ",tbStoricoOrdini[[#This Row],[ARTICOLO]]) +1)),"")</f>
        <v>Plus</v>
      </c>
      <c r="L3234" s="3">
        <f>VLOOKUP(tbStoricoOrdini[[#This Row],[ARTICOLO]],tbArticoli[],2,FALSE)</f>
        <v>145</v>
      </c>
      <c r="M3234" s="22">
        <f>tbStoricoOrdini[[#This Row],[IMPORTO]]/tbStoricoOrdini[[#This Row],[PREZZO]]</f>
        <v>454.14482758620687</v>
      </c>
      <c r="N3234" t="s">
        <v>9</v>
      </c>
      <c r="O3234" s="8">
        <f>VLOOKUP(tbStoricoOrdini[[#This Row],[AGENTE]],tbAgenti[],2,FALSE)</f>
        <v>0.05</v>
      </c>
      <c r="P3234" s="2">
        <v>65851</v>
      </c>
      <c r="Q3234" s="2">
        <f>tbStoricoOrdini[[#This Row],[IMPORTO]]*tbStoricoOrdini[[#This Row],[% COMM.]]</f>
        <v>3292.55</v>
      </c>
      <c r="R3234" s="2">
        <f>tbStoricoOrdini[[#This Row],[TOT. COMM.]]+tbStoricoOrdini[[#This Row],[IMPORTO]]</f>
        <v>69143.55</v>
      </c>
    </row>
    <row r="3235" spans="1:18">
      <c r="A3235" s="1">
        <v>43922</v>
      </c>
      <c r="B3235" s="7">
        <f>MONTH(tbStoricoOrdini[[#This Row],[DATA]])</f>
        <v>4</v>
      </c>
      <c r="C3235" t="s">
        <v>3330</v>
      </c>
      <c r="D3235" t="str">
        <f>RIGHT(tbStoricoOrdini[[#This Row],[ORDINE]],4)</f>
        <v>3232</v>
      </c>
      <c r="E3235" t="s">
        <v>45</v>
      </c>
      <c r="F3235" t="str">
        <f>VLOOKUP(tbStoricoOrdini[[#This Row],[CLIENTE]],tbClienti[],3,FALSE)</f>
        <v>Lazio</v>
      </c>
      <c r="G3235" t="str">
        <f>VLOOKUP(tbStoricoOrdini[[#This Row],[CLIENTE]],tbClienti[],7,FALSE)</f>
        <v>DB</v>
      </c>
      <c r="H3235" t="s">
        <v>66</v>
      </c>
      <c r="I3235" t="str">
        <f>IF(LEFT(tbStoricoOrdini[[#This Row],[ARTICOLO]],3) = "COG","COG",LEFT(tbStoricoOrdini[[#This Row],[ARTICOLO]],FIND(" ",tbStoricoOrdini[[#This Row],[ARTICOLO]])-1))</f>
        <v>BAG</v>
      </c>
      <c r="J3235" t="str">
        <f>MID(tbStoricoOrdini[[#This Row],[ARTICOLO]],FIND(" ",tbStoricoOrdini[[#This Row],[ARTICOLO]])+1,4)</f>
        <v>2500</v>
      </c>
      <c r="K3235" t="str">
        <f>IFERROR(RIGHT(tbStoricoOrdini[[#This Row],[ARTICOLO]],LEN(tbStoricoOrdini[[#This Row],[ARTICOLO]])-FIND(" ",tbStoricoOrdini[[#This Row],[ARTICOLO]],FIND(" ",tbStoricoOrdini[[#This Row],[ARTICOLO]]) +1)),"")</f>
        <v>Plus</v>
      </c>
      <c r="L3235" s="3">
        <f>VLOOKUP(tbStoricoOrdini[[#This Row],[ARTICOLO]],tbArticoli[],2,FALSE)</f>
        <v>220</v>
      </c>
      <c r="M3235" s="22">
        <f>tbStoricoOrdini[[#This Row],[IMPORTO]]/tbStoricoOrdini[[#This Row],[PREZZO]]</f>
        <v>12.068181818181818</v>
      </c>
      <c r="N3235" t="s">
        <v>9</v>
      </c>
      <c r="O3235" s="8">
        <f>VLOOKUP(tbStoricoOrdini[[#This Row],[AGENTE]],tbAgenti[],2,FALSE)</f>
        <v>0.05</v>
      </c>
      <c r="P3235" s="2">
        <v>2655</v>
      </c>
      <c r="Q3235" s="2">
        <f>tbStoricoOrdini[[#This Row],[IMPORTO]]*tbStoricoOrdini[[#This Row],[% COMM.]]</f>
        <v>132.75</v>
      </c>
      <c r="R3235" s="2">
        <f>tbStoricoOrdini[[#This Row],[TOT. COMM.]]+tbStoricoOrdini[[#This Row],[IMPORTO]]</f>
        <v>2787.75</v>
      </c>
    </row>
    <row r="3236" spans="1:18">
      <c r="A3236" s="1">
        <v>43922</v>
      </c>
      <c r="B3236" s="7">
        <f>MONTH(tbStoricoOrdini[[#This Row],[DATA]])</f>
        <v>4</v>
      </c>
      <c r="C3236" t="s">
        <v>3331</v>
      </c>
      <c r="D3236" t="str">
        <f>RIGHT(tbStoricoOrdini[[#This Row],[ORDINE]],4)</f>
        <v>3233</v>
      </c>
      <c r="E3236" t="s">
        <v>45</v>
      </c>
      <c r="F3236" t="str">
        <f>VLOOKUP(tbStoricoOrdini[[#This Row],[CLIENTE]],tbClienti[],3,FALSE)</f>
        <v>Lazio</v>
      </c>
      <c r="G3236" t="str">
        <f>VLOOKUP(tbStoricoOrdini[[#This Row],[CLIENTE]],tbClienti[],7,FALSE)</f>
        <v>DB</v>
      </c>
      <c r="H3236" t="s">
        <v>69</v>
      </c>
      <c r="I3236" t="str">
        <f>IF(LEFT(tbStoricoOrdini[[#This Row],[ARTICOLO]],3) = "COG","COG",LEFT(tbStoricoOrdini[[#This Row],[ARTICOLO]],FIND(" ",tbStoricoOrdini[[#This Row],[ARTICOLO]])-1))</f>
        <v>BAG</v>
      </c>
      <c r="J3236" t="str">
        <f>MID(tbStoricoOrdini[[#This Row],[ARTICOLO]],FIND(" ",tbStoricoOrdini[[#This Row],[ARTICOLO]])+1,4)</f>
        <v>1121</v>
      </c>
      <c r="K3236" t="str">
        <f>IFERROR(RIGHT(tbStoricoOrdini[[#This Row],[ARTICOLO]],LEN(tbStoricoOrdini[[#This Row],[ARTICOLO]])-FIND(" ",tbStoricoOrdini[[#This Row],[ARTICOLO]],FIND(" ",tbStoricoOrdini[[#This Row],[ARTICOLO]]) +1)),"")</f>
        <v>Gold</v>
      </c>
      <c r="L3236" s="3">
        <f>VLOOKUP(tbStoricoOrdini[[#This Row],[ARTICOLO]],tbArticoli[],2,FALSE)</f>
        <v>230</v>
      </c>
      <c r="M3236" s="22">
        <f>tbStoricoOrdini[[#This Row],[IMPORTO]]/tbStoricoOrdini[[#This Row],[PREZZO]]</f>
        <v>0.43043478260869567</v>
      </c>
      <c r="N3236" t="s">
        <v>9</v>
      </c>
      <c r="O3236" s="8">
        <f>VLOOKUP(tbStoricoOrdini[[#This Row],[AGENTE]],tbAgenti[],2,FALSE)</f>
        <v>0.05</v>
      </c>
      <c r="P3236" s="2">
        <v>99</v>
      </c>
      <c r="Q3236" s="2">
        <f>tbStoricoOrdini[[#This Row],[IMPORTO]]*tbStoricoOrdini[[#This Row],[% COMM.]]</f>
        <v>4.95</v>
      </c>
      <c r="R3236" s="2">
        <f>tbStoricoOrdini[[#This Row],[TOT. COMM.]]+tbStoricoOrdini[[#This Row],[IMPORTO]]</f>
        <v>103.95</v>
      </c>
    </row>
    <row r="3237" spans="1:18">
      <c r="A3237" s="1">
        <v>43922</v>
      </c>
      <c r="B3237" s="7">
        <f>MONTH(tbStoricoOrdini[[#This Row],[DATA]])</f>
        <v>4</v>
      </c>
      <c r="C3237" t="s">
        <v>3332</v>
      </c>
      <c r="D3237" t="str">
        <f>RIGHT(tbStoricoOrdini[[#This Row],[ORDINE]],4)</f>
        <v>3234</v>
      </c>
      <c r="E3237" t="s">
        <v>45</v>
      </c>
      <c r="F3237" t="str">
        <f>VLOOKUP(tbStoricoOrdini[[#This Row],[CLIENTE]],tbClienti[],3,FALSE)</f>
        <v>Lazio</v>
      </c>
      <c r="G3237" t="str">
        <f>VLOOKUP(tbStoricoOrdini[[#This Row],[CLIENTE]],tbClienti[],7,FALSE)</f>
        <v>DB</v>
      </c>
      <c r="H3237" t="s">
        <v>83</v>
      </c>
      <c r="I3237" t="str">
        <f>IF(LEFT(tbStoricoOrdini[[#This Row],[ARTICOLO]],3) = "COG","COG",LEFT(tbStoricoOrdini[[#This Row],[ARTICOLO]],FIND(" ",tbStoricoOrdini[[#This Row],[ARTICOLO]])-1))</f>
        <v>COG</v>
      </c>
      <c r="J3237" t="str">
        <f>MID(tbStoricoOrdini[[#This Row],[ARTICOLO]],FIND(" ",tbStoricoOrdini[[#This Row],[ARTICOLO]])+1,4)</f>
        <v>8000</v>
      </c>
      <c r="K3237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3237" s="3">
        <f>VLOOKUP(tbStoricoOrdini[[#This Row],[ARTICOLO]],tbArticoli[],2,FALSE)</f>
        <v>670</v>
      </c>
      <c r="M3237" s="22">
        <f>tbStoricoOrdini[[#This Row],[IMPORTO]]/tbStoricoOrdini[[#This Row],[PREZZO]]</f>
        <v>1.6089552238805971</v>
      </c>
      <c r="N3237" t="s">
        <v>9</v>
      </c>
      <c r="O3237" s="8">
        <f>VLOOKUP(tbStoricoOrdini[[#This Row],[AGENTE]],tbAgenti[],2,FALSE)</f>
        <v>0.05</v>
      </c>
      <c r="P3237" s="2">
        <v>1078</v>
      </c>
      <c r="Q3237" s="2">
        <f>tbStoricoOrdini[[#This Row],[IMPORTO]]*tbStoricoOrdini[[#This Row],[% COMM.]]</f>
        <v>53.900000000000006</v>
      </c>
      <c r="R3237" s="2">
        <f>tbStoricoOrdini[[#This Row],[TOT. COMM.]]+tbStoricoOrdini[[#This Row],[IMPORTO]]</f>
        <v>1131.9000000000001</v>
      </c>
    </row>
    <row r="3238" spans="1:18">
      <c r="A3238" s="1">
        <v>43922</v>
      </c>
      <c r="B3238" s="7">
        <f>MONTH(tbStoricoOrdini[[#This Row],[DATA]])</f>
        <v>4</v>
      </c>
      <c r="C3238" t="s">
        <v>3333</v>
      </c>
      <c r="D3238" t="str">
        <f>RIGHT(tbStoricoOrdini[[#This Row],[ORDINE]],4)</f>
        <v>3235</v>
      </c>
      <c r="E3238" t="s">
        <v>45</v>
      </c>
      <c r="F3238" t="str">
        <f>VLOOKUP(tbStoricoOrdini[[#This Row],[CLIENTE]],tbClienti[],3,FALSE)</f>
        <v>Lazio</v>
      </c>
      <c r="G3238" t="str">
        <f>VLOOKUP(tbStoricoOrdini[[#This Row],[CLIENTE]],tbClienti[],7,FALSE)</f>
        <v>DB</v>
      </c>
      <c r="H3238" t="s">
        <v>70</v>
      </c>
      <c r="I3238" t="str">
        <f>IF(LEFT(tbStoricoOrdini[[#This Row],[ARTICOLO]],3) = "COG","COG",LEFT(tbStoricoOrdini[[#This Row],[ARTICOLO]],FIND(" ",tbStoricoOrdini[[#This Row],[ARTICOLO]])-1))</f>
        <v>EB08</v>
      </c>
      <c r="J3238" t="str">
        <f>MID(tbStoricoOrdini[[#This Row],[ARTICOLO]],FIND(" ",tbStoricoOrdini[[#This Row],[ARTICOLO]])+1,4)</f>
        <v>7500</v>
      </c>
      <c r="K3238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3238" s="3">
        <f>VLOOKUP(tbStoricoOrdini[[#This Row],[ARTICOLO]],tbArticoli[],2,FALSE)</f>
        <v>180</v>
      </c>
      <c r="M3238" s="22">
        <f>tbStoricoOrdini[[#This Row],[IMPORTO]]/tbStoricoOrdini[[#This Row],[PREZZO]]</f>
        <v>2.2222222222222223E-2</v>
      </c>
      <c r="N3238" t="s">
        <v>9</v>
      </c>
      <c r="O3238" s="8">
        <f>VLOOKUP(tbStoricoOrdini[[#This Row],[AGENTE]],tbAgenti[],2,FALSE)</f>
        <v>0.05</v>
      </c>
      <c r="P3238" s="2">
        <v>4</v>
      </c>
      <c r="Q3238" s="2">
        <f>tbStoricoOrdini[[#This Row],[IMPORTO]]*tbStoricoOrdini[[#This Row],[% COMM.]]</f>
        <v>0.2</v>
      </c>
      <c r="R3238" s="2">
        <f>tbStoricoOrdini[[#This Row],[TOT. COMM.]]+tbStoricoOrdini[[#This Row],[IMPORTO]]</f>
        <v>4.2</v>
      </c>
    </row>
    <row r="3239" spans="1:18">
      <c r="A3239" s="1">
        <v>43922</v>
      </c>
      <c r="B3239" s="7">
        <f>MONTH(tbStoricoOrdini[[#This Row],[DATA]])</f>
        <v>4</v>
      </c>
      <c r="C3239" t="s">
        <v>3334</v>
      </c>
      <c r="D3239" t="str">
        <f>RIGHT(tbStoricoOrdini[[#This Row],[ORDINE]],4)</f>
        <v>3236</v>
      </c>
      <c r="E3239" t="s">
        <v>45</v>
      </c>
      <c r="F3239" t="str">
        <f>VLOOKUP(tbStoricoOrdini[[#This Row],[CLIENTE]],tbClienti[],3,FALSE)</f>
        <v>Lazio</v>
      </c>
      <c r="G3239" t="str">
        <f>VLOOKUP(tbStoricoOrdini[[#This Row],[CLIENTE]],tbClienti[],7,FALSE)</f>
        <v>DB</v>
      </c>
      <c r="H3239" t="s">
        <v>71</v>
      </c>
      <c r="I3239" t="str">
        <f>IF(LEFT(tbStoricoOrdini[[#This Row],[ARTICOLO]],3) = "COG","COG",LEFT(tbStoricoOrdini[[#This Row],[ARTICOLO]],FIND(" ",tbStoricoOrdini[[#This Row],[ARTICOLO]])-1))</f>
        <v>EB07</v>
      </c>
      <c r="J3239" t="str">
        <f>MID(tbStoricoOrdini[[#This Row],[ARTICOLO]],FIND(" ",tbStoricoOrdini[[#This Row],[ARTICOLO]])+1,4)</f>
        <v>5000</v>
      </c>
      <c r="K3239" t="str">
        <f>IFERROR(RIGHT(tbStoricoOrdini[[#This Row],[ARTICOLO]],LEN(tbStoricoOrdini[[#This Row],[ARTICOLO]])-FIND(" ",tbStoricoOrdini[[#This Row],[ARTICOLO]],FIND(" ",tbStoricoOrdini[[#This Row],[ARTICOLO]]) +1)),"")</f>
        <v/>
      </c>
      <c r="L3239" s="3">
        <f>VLOOKUP(tbStoricoOrdini[[#This Row],[ARTICOLO]],tbArticoli[],2,FALSE)</f>
        <v>140</v>
      </c>
      <c r="M3239" s="22">
        <f>tbStoricoOrdini[[#This Row],[IMPORTO]]/tbStoricoOrdini[[#This Row],[PREZZO]]</f>
        <v>2.2642857142857142</v>
      </c>
      <c r="N3239" t="s">
        <v>9</v>
      </c>
      <c r="O3239" s="8">
        <f>VLOOKUP(tbStoricoOrdini[[#This Row],[AGENTE]],tbAgenti[],2,FALSE)</f>
        <v>0.05</v>
      </c>
      <c r="P3239" s="2">
        <v>317</v>
      </c>
      <c r="Q3239" s="2">
        <f>tbStoricoOrdini[[#This Row],[IMPORTO]]*tbStoricoOrdini[[#This Row],[% COMM.]]</f>
        <v>15.850000000000001</v>
      </c>
      <c r="R3239" s="2">
        <f>tbStoricoOrdini[[#This Row],[TOT. COMM.]]+tbStoricoOrdini[[#This Row],[IMPORTO]]</f>
        <v>332.85</v>
      </c>
    </row>
    <row r="3240" spans="1:18">
      <c r="A3240" s="1">
        <v>43922</v>
      </c>
      <c r="B3240" s="7">
        <f>MONTH(tbStoricoOrdini[[#This Row],[DATA]])</f>
        <v>4</v>
      </c>
      <c r="C3240" t="s">
        <v>3335</v>
      </c>
      <c r="D3240" t="str">
        <f>RIGHT(tbStoricoOrdini[[#This Row],[ORDINE]],4)</f>
        <v>3237</v>
      </c>
      <c r="E3240" t="s">
        <v>45</v>
      </c>
      <c r="F3240" t="str">
        <f>VLOOKUP(tbStoricoOrdini[[#This Row],[CLIENTE]],tbClienti[],3,FALSE)</f>
        <v>Lazio</v>
      </c>
      <c r="G3240" t="str">
        <f>VLOOKUP(tbStoricoOrdini[[#This Row],[CLIENTE]],tbClienti[],7,FALSE)</f>
        <v>DB</v>
      </c>
      <c r="H3240" t="s">
        <v>72</v>
      </c>
      <c r="I3240" t="str">
        <f>IF(LEFT(tbStoricoOrdini[[#This Row],[ARTICOLO]],3) = "COG","COG",LEFT(tbStoricoOrdini[[#This Row],[ARTICOLO]],FIND(" ",tbStoricoOrdini[[#This Row],[ARTICOLO]])-1))</f>
        <v>EB06</v>
      </c>
      <c r="J3240" t="str">
        <f>MID(tbStoricoOrdini[[#This Row],[ARTICOLO]],FIND(" ",tbStoricoOrdini[[#This Row],[ARTICOLO]])+1,4)</f>
        <v>3000</v>
      </c>
      <c r="K3240" t="str">
        <f>IFERROR(RIGHT(tbStoricoOrdini[[#This Row],[ARTICOLO]],LEN(tbStoricoOrdini[[#This Row],[ARTICOLO]])-FIND(" ",tbStoricoOrdini[[#This Row],[ARTICOLO]],FIND(" ",tbStoricoOrdini[[#This Row],[ARTICOLO]]) +1)),"")</f>
        <v>Medium</v>
      </c>
      <c r="L3240" s="3">
        <f>VLOOKUP(tbStoricoOrdini[[#This Row],[ARTICOLO]],tbArticoli[],2,FALSE)</f>
        <v>120</v>
      </c>
      <c r="M3240" s="22">
        <f>tbStoricoOrdini[[#This Row],[IMPORTO]]/tbStoricoOrdini[[#This Row],[PREZZO]]</f>
        <v>2.9916666666666667</v>
      </c>
      <c r="N3240" t="s">
        <v>9</v>
      </c>
      <c r="O3240" s="8">
        <f>VLOOKUP(tbStoricoOrdini[[#This Row],[AGENTE]],tbAgenti[],2,FALSE)</f>
        <v>0.05</v>
      </c>
      <c r="P3240" s="2">
        <v>359</v>
      </c>
      <c r="Q3240" s="2">
        <f>tbStoricoOrdini[[#This Row],[IMPORTO]]*tbStoricoOrdini[[#This Row],[% COMM.]]</f>
        <v>17.95</v>
      </c>
      <c r="R3240" s="2">
        <f>tbStoricoOrdini[[#This Row],[TOT. COMM.]]+tbStoricoOrdini[[#This Row],[IMPORTO]]</f>
        <v>376.95</v>
      </c>
    </row>
    <row r="3241" spans="1:18">
      <c r="A3241" s="1">
        <v>43922</v>
      </c>
      <c r="B3241" s="7">
        <f>MONTH(tbStoricoOrdini[[#This Row],[DATA]])</f>
        <v>4</v>
      </c>
      <c r="C3241" t="s">
        <v>3336</v>
      </c>
      <c r="D3241" t="str">
        <f>RIGHT(tbStoricoOrdini[[#This Row],[ORDINE]],4)</f>
        <v>3238</v>
      </c>
      <c r="E3241" t="s">
        <v>43</v>
      </c>
      <c r="F3241" t="str">
        <f>VLOOKUP(tbStoricoOrdini[[#This Row],[CLIENTE]],tbClienti[],3,FALSE)</f>
        <v>Lazio</v>
      </c>
      <c r="G3241" t="str">
        <f>VLOOKUP(tbStoricoOrdini[[#This Row],[CLIENTE]],tbClienti[],7,FALSE)</f>
        <v>CB</v>
      </c>
      <c r="H3241" t="s">
        <v>79</v>
      </c>
      <c r="I3241" t="str">
        <f>IF(LEFT(tbStoricoOrdini[[#This Row],[ARTICOLO]],3) = "COG","COG",LEFT(tbStoricoOrdini[[#This Row],[ARTICOLO]],FIND(" ",tbStoricoOrdini[[#This Row],[ARTICOLO]])-1))</f>
        <v>COG</v>
      </c>
      <c r="J3241" t="str">
        <f>MID(tbStoricoOrdini[[#This Row],[ARTICOLO]],FIND(" ",tbStoricoOrdini[[#This Row],[ARTICOLO]])+1,4)</f>
        <v>4000</v>
      </c>
      <c r="K3241" t="str">
        <f>IFERROR(RIGHT(tbStoricoOrdini[[#This Row],[ARTICOLO]],LEN(tbStoricoOrdini[[#This Row],[ARTICOLO]])-FIND(" ",tbStoricoOrdini[[#This Row],[ARTICOLO]],FIND(" ",tbStoricoOrdini[[#This Row],[ARTICOLO]]) +1)),"")</f>
        <v>Plus</v>
      </c>
      <c r="L3241" s="3">
        <f>VLOOKUP(tbStoricoOrdini[[#This Row],[ARTICOLO]],tbArticoli[],2,FALSE)</f>
        <v>240</v>
      </c>
      <c r="M3241" s="22">
        <f>tbStoricoOrdini[[#This Row],[IMPORTO]]/tbStoricoOrdini[[#This Row],[PREZZO]]</f>
        <v>0.98750000000000004</v>
      </c>
      <c r="N3241" t="s">
        <v>9</v>
      </c>
      <c r="O3241" s="8">
        <f>VLOOKUP(tbStoricoOrdini[[#This Row],[AGENTE]],tbAgenti[],2,FALSE)</f>
        <v>0.05</v>
      </c>
      <c r="P3241" s="2">
        <v>237</v>
      </c>
      <c r="Q3241" s="2">
        <f>tbStoricoOrdini[[#This Row],[IMPORTO]]*tbStoricoOrdini[[#This Row],[% COMM.]]</f>
        <v>11.850000000000001</v>
      </c>
      <c r="R3241" s="2">
        <f>tbStoricoOrdini[[#This Row],[TOT. COMM.]]+tbStoricoOrdini[[#This Row],[IMPORTO]]</f>
        <v>248.85</v>
      </c>
    </row>
    <row r="3242" spans="1:18">
      <c r="A3242" s="1">
        <v>43922</v>
      </c>
      <c r="B3242" s="7">
        <f>MONTH(tbStoricoOrdini[[#This Row],[DATA]])</f>
        <v>4</v>
      </c>
      <c r="C3242" t="s">
        <v>3337</v>
      </c>
      <c r="D3242" t="str">
        <f>RIGHT(tbStoricoOrdini[[#This Row],[ORDINE]],4)</f>
        <v>3239</v>
      </c>
      <c r="E3242" t="s">
        <v>43</v>
      </c>
      <c r="F3242" t="str">
        <f>VLOOKUP(tbStoricoOrdini[[#This Row],[CLIENTE]],tbClienti[],3,FALSE)</f>
        <v>Lazio</v>
      </c>
      <c r="G3242" t="str">
        <f>VLOOKUP(tbStoricoOrdini[[#This Row],[CLIENTE]],tbClienti[],7,FALSE)</f>
        <v>CB</v>
      </c>
      <c r="H3242" t="s">
        <v>63</v>
      </c>
      <c r="I3242" t="str">
        <f>IF(LEFT(tbStoricoOrdini[[#This Row],[ARTICOLO]],3) = "COG","COG",LEFT(tbStoricoOrdini[[#This Row],[ARTICOLO]],FIND(" ",tbStoricoOrdini[[#This Row],[ARTICOLO]])-1))</f>
        <v>KLM</v>
      </c>
      <c r="J3242" t="str">
        <f>MID(tbStoricoOrdini[[#This Row],[ARTICOLO]],FIND(" ",tbStoricoOrdini[[#This Row],[ARTICOLO]])+1,4)</f>
        <v>3000</v>
      </c>
      <c r="K3242" t="str">
        <f>IFERROR(RIGHT(tbStoricoOrdini[[#This Row],[ARTICOLO]],LEN(tbStoricoOrdini[[#This Row],[ARTICOLO]])-FIND(" ",tbStoricoOrdini[[#This Row],[ARTICOLO]],FIND(" ",tbStoricoOrdini[[#This Row],[ARTICOLO]]) +1)),"")</f>
        <v>Plus</v>
      </c>
      <c r="L3242" s="3">
        <f>VLOOKUP(tbStoricoOrdini[[#This Row],[ARTICOLO]],tbArticoli[],2,FALSE)</f>
        <v>145</v>
      </c>
      <c r="M3242" s="22">
        <f>tbStoricoOrdini[[#This Row],[IMPORTO]]/tbStoricoOrdini[[#This Row],[PREZZO]]</f>
        <v>45.841379310344827</v>
      </c>
      <c r="N3242" t="s">
        <v>9</v>
      </c>
      <c r="O3242" s="8">
        <f>VLOOKUP(tbStoricoOrdini[[#This Row],[AGENTE]],tbAgenti[],2,FALSE)</f>
        <v>0.05</v>
      </c>
      <c r="P3242" s="2">
        <v>6647</v>
      </c>
      <c r="Q3242" s="2">
        <f>tbStoricoOrdini[[#This Row],[IMPORTO]]*tbStoricoOrdini[[#This Row],[% COMM.]]</f>
        <v>332.35</v>
      </c>
      <c r="R3242" s="2">
        <f>tbStoricoOrdini[[#This Row],[TOT. COMM.]]+tbStoricoOrdini[[#This Row],[IMPORTO]]</f>
        <v>6979.35</v>
      </c>
    </row>
    <row r="3243" spans="1:18">
      <c r="A3243" s="1">
        <v>43922</v>
      </c>
      <c r="B3243" s="7">
        <f>MONTH(tbStoricoOrdini[[#This Row],[DATA]])</f>
        <v>4</v>
      </c>
      <c r="C3243" t="s">
        <v>3338</v>
      </c>
      <c r="D3243" t="str">
        <f>RIGHT(tbStoricoOrdini[[#This Row],[ORDINE]],4)</f>
        <v>3240</v>
      </c>
      <c r="E3243" t="s">
        <v>43</v>
      </c>
      <c r="F3243" t="str">
        <f>VLOOKUP(tbStoricoOrdini[[#This Row],[CLIENTE]],tbClienti[],3,FALSE)</f>
        <v>Lazio</v>
      </c>
      <c r="G3243" t="str">
        <f>VLOOKUP(tbStoricoOrdini[[#This Row],[CLIENTE]],tbClienti[],7,FALSE)</f>
        <v>CB</v>
      </c>
      <c r="H3243" t="s">
        <v>66</v>
      </c>
      <c r="I3243" t="str">
        <f>IF(LEFT(tbStoricoOrdini[[#This Row],[ARTICOLO]],3) = "COG","COG",LEFT(tbStoricoOrdini[[#This Row],[ARTICOLO]],FIND(" ",tbStoricoOrdini[[#This Row],[ARTICOLO]])-1))</f>
        <v>BAG</v>
      </c>
      <c r="J3243" t="str">
        <f>MID(tbStoricoOrdini[[#This Row],[ARTICOLO]],FIND(" ",tbStoricoOrdini[[#This Row],[ARTICOLO]])+1,4)</f>
        <v>2500</v>
      </c>
      <c r="K3243" t="str">
        <f>IFERROR(RIGHT(tbStoricoOrdini[[#This Row],[ARTICOLO]],LEN(tbStoricoOrdini[[#This Row],[ARTICOLO]])-FIND(" ",tbStoricoOrdini[[#This Row],[ARTICOLO]],FIND(" ",tbStoricoOrdini[[#This Row],[ARTICOLO]]) +1)),"")</f>
        <v>Plus</v>
      </c>
      <c r="L3243" s="3">
        <f>VLOOKUP(tbStoricoOrdini[[#This Row],[ARTICOLO]],tbArticoli[],2,FALSE)</f>
        <v>220</v>
      </c>
      <c r="M3243" s="22">
        <f>tbStoricoOrdini[[#This Row],[IMPORTO]]/tbStoricoOrdini[[#This Row],[PREZZO]]</f>
        <v>34.690909090909088</v>
      </c>
      <c r="N3243" t="s">
        <v>9</v>
      </c>
      <c r="O3243" s="8">
        <f>VLOOKUP(tbStoricoOrdini[[#This Row],[AGENTE]],tbAgenti[],2,FALSE)</f>
        <v>0.05</v>
      </c>
      <c r="P3243" s="2">
        <v>7632</v>
      </c>
      <c r="Q3243" s="2">
        <f>tbStoricoOrdini[[#This Row],[IMPORTO]]*tbStoricoOrdini[[#This Row],[% COMM.]]</f>
        <v>381.6</v>
      </c>
      <c r="R3243" s="2">
        <f>tbStoricoOrdini[[#This Row],[TOT. COMM.]]+tbStoricoOrdini[[#This Row],[IMPORTO]]</f>
        <v>8013.6</v>
      </c>
    </row>
    <row r="3244" spans="1:18">
      <c r="A3244" s="1">
        <v>43922</v>
      </c>
      <c r="B3244" s="7">
        <f>MONTH(tbStoricoOrdini[[#This Row],[DATA]])</f>
        <v>4</v>
      </c>
      <c r="C3244" t="s">
        <v>3339</v>
      </c>
      <c r="D3244" t="str">
        <f>RIGHT(tbStoricoOrdini[[#This Row],[ORDINE]],4)</f>
        <v>3241</v>
      </c>
      <c r="E3244" t="s">
        <v>43</v>
      </c>
      <c r="F3244" t="str">
        <f>VLOOKUP(tbStoricoOrdini[[#This Row],[CLIENTE]],tbClienti[],3,FALSE)</f>
        <v>Lazio</v>
      </c>
      <c r="G3244" t="str">
        <f>VLOOKUP(tbStoricoOrdini[[#This Row],[CLIENTE]],tbClienti[],7,FALSE)</f>
        <v>CB</v>
      </c>
      <c r="H3244" t="s">
        <v>83</v>
      </c>
      <c r="I3244" t="str">
        <f>IF(LEFT(tbStoricoOrdini[[#This Row],[ARTICOLO]],3) = "COG","COG",LEFT(tbStoricoOrdini[[#This Row],[ARTICOLO]],FIND(" ",tbStoricoOrdini[[#This Row],[ARTICOLO]])-1))</f>
        <v>COG</v>
      </c>
      <c r="J3244" t="str">
        <f>MID(tbStoricoOrdini[[#This Row],[ARTICOLO]],FIND(" ",tbStoricoOrdini[[#This Row],[ARTICOLO]])+1,4)</f>
        <v>8000</v>
      </c>
      <c r="K3244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3244" s="3">
        <f>VLOOKUP(tbStoricoOrdini[[#This Row],[ARTICOLO]],tbArticoli[],2,FALSE)</f>
        <v>670</v>
      </c>
      <c r="M3244" s="22">
        <f>tbStoricoOrdini[[#This Row],[IMPORTO]]/tbStoricoOrdini[[#This Row],[PREZZO]]</f>
        <v>0.40149253731343282</v>
      </c>
      <c r="N3244" t="s">
        <v>9</v>
      </c>
      <c r="O3244" s="8">
        <f>VLOOKUP(tbStoricoOrdini[[#This Row],[AGENTE]],tbAgenti[],2,FALSE)</f>
        <v>0.05</v>
      </c>
      <c r="P3244" s="2">
        <v>269</v>
      </c>
      <c r="Q3244" s="2">
        <f>tbStoricoOrdini[[#This Row],[IMPORTO]]*tbStoricoOrdini[[#This Row],[% COMM.]]</f>
        <v>13.450000000000001</v>
      </c>
      <c r="R3244" s="2">
        <f>tbStoricoOrdini[[#This Row],[TOT. COMM.]]+tbStoricoOrdini[[#This Row],[IMPORTO]]</f>
        <v>282.45</v>
      </c>
    </row>
    <row r="3245" spans="1:18">
      <c r="A3245" s="1">
        <v>43922</v>
      </c>
      <c r="B3245" s="7">
        <f>MONTH(tbStoricoOrdini[[#This Row],[DATA]])</f>
        <v>4</v>
      </c>
      <c r="C3245" t="s">
        <v>3340</v>
      </c>
      <c r="D3245" t="str">
        <f>RIGHT(tbStoricoOrdini[[#This Row],[ORDINE]],4)</f>
        <v>3242</v>
      </c>
      <c r="E3245" t="s">
        <v>43</v>
      </c>
      <c r="F3245" t="str">
        <f>VLOOKUP(tbStoricoOrdini[[#This Row],[CLIENTE]],tbClienti[],3,FALSE)</f>
        <v>Lazio</v>
      </c>
      <c r="G3245" t="str">
        <f>VLOOKUP(tbStoricoOrdini[[#This Row],[CLIENTE]],tbClienti[],7,FALSE)</f>
        <v>CB</v>
      </c>
      <c r="H3245" t="s">
        <v>70</v>
      </c>
      <c r="I3245" t="str">
        <f>IF(LEFT(tbStoricoOrdini[[#This Row],[ARTICOLO]],3) = "COG","COG",LEFT(tbStoricoOrdini[[#This Row],[ARTICOLO]],FIND(" ",tbStoricoOrdini[[#This Row],[ARTICOLO]])-1))</f>
        <v>EB08</v>
      </c>
      <c r="J3245" t="str">
        <f>MID(tbStoricoOrdini[[#This Row],[ARTICOLO]],FIND(" ",tbStoricoOrdini[[#This Row],[ARTICOLO]])+1,4)</f>
        <v>7500</v>
      </c>
      <c r="K3245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3245" s="3">
        <f>VLOOKUP(tbStoricoOrdini[[#This Row],[ARTICOLO]],tbArticoli[],2,FALSE)</f>
        <v>180</v>
      </c>
      <c r="M3245" s="22">
        <f>tbStoricoOrdini[[#This Row],[IMPORTO]]/tbStoricoOrdini[[#This Row],[PREZZO]]</f>
        <v>0.21111111111111111</v>
      </c>
      <c r="N3245" t="s">
        <v>9</v>
      </c>
      <c r="O3245" s="8">
        <f>VLOOKUP(tbStoricoOrdini[[#This Row],[AGENTE]],tbAgenti[],2,FALSE)</f>
        <v>0.05</v>
      </c>
      <c r="P3245" s="2">
        <v>38</v>
      </c>
      <c r="Q3245" s="2">
        <f>tbStoricoOrdini[[#This Row],[IMPORTO]]*tbStoricoOrdini[[#This Row],[% COMM.]]</f>
        <v>1.9000000000000001</v>
      </c>
      <c r="R3245" s="2">
        <f>tbStoricoOrdini[[#This Row],[TOT. COMM.]]+tbStoricoOrdini[[#This Row],[IMPORTO]]</f>
        <v>39.9</v>
      </c>
    </row>
    <row r="3246" spans="1:18">
      <c r="A3246" s="1">
        <v>43922</v>
      </c>
      <c r="B3246" s="7">
        <f>MONTH(tbStoricoOrdini[[#This Row],[DATA]])</f>
        <v>4</v>
      </c>
      <c r="C3246" t="s">
        <v>3341</v>
      </c>
      <c r="D3246" t="str">
        <f>RIGHT(tbStoricoOrdini[[#This Row],[ORDINE]],4)</f>
        <v>3243</v>
      </c>
      <c r="E3246" t="s">
        <v>43</v>
      </c>
      <c r="F3246" t="str">
        <f>VLOOKUP(tbStoricoOrdini[[#This Row],[CLIENTE]],tbClienti[],3,FALSE)</f>
        <v>Lazio</v>
      </c>
      <c r="G3246" t="str">
        <f>VLOOKUP(tbStoricoOrdini[[#This Row],[CLIENTE]],tbClienti[],7,FALSE)</f>
        <v>CB</v>
      </c>
      <c r="H3246" t="s">
        <v>71</v>
      </c>
      <c r="I3246" t="str">
        <f>IF(LEFT(tbStoricoOrdini[[#This Row],[ARTICOLO]],3) = "COG","COG",LEFT(tbStoricoOrdini[[#This Row],[ARTICOLO]],FIND(" ",tbStoricoOrdini[[#This Row],[ARTICOLO]])-1))</f>
        <v>EB07</v>
      </c>
      <c r="J3246" t="str">
        <f>MID(tbStoricoOrdini[[#This Row],[ARTICOLO]],FIND(" ",tbStoricoOrdini[[#This Row],[ARTICOLO]])+1,4)</f>
        <v>5000</v>
      </c>
      <c r="K3246" t="str">
        <f>IFERROR(RIGHT(tbStoricoOrdini[[#This Row],[ARTICOLO]],LEN(tbStoricoOrdini[[#This Row],[ARTICOLO]])-FIND(" ",tbStoricoOrdini[[#This Row],[ARTICOLO]],FIND(" ",tbStoricoOrdini[[#This Row],[ARTICOLO]]) +1)),"")</f>
        <v/>
      </c>
      <c r="L3246" s="3">
        <f>VLOOKUP(tbStoricoOrdini[[#This Row],[ARTICOLO]],tbArticoli[],2,FALSE)</f>
        <v>140</v>
      </c>
      <c r="M3246" s="22">
        <f>tbStoricoOrdini[[#This Row],[IMPORTO]]/tbStoricoOrdini[[#This Row],[PREZZO]]</f>
        <v>3.3285714285714287</v>
      </c>
      <c r="N3246" t="s">
        <v>9</v>
      </c>
      <c r="O3246" s="8">
        <f>VLOOKUP(tbStoricoOrdini[[#This Row],[AGENTE]],tbAgenti[],2,FALSE)</f>
        <v>0.05</v>
      </c>
      <c r="P3246" s="2">
        <v>466</v>
      </c>
      <c r="Q3246" s="2">
        <f>tbStoricoOrdini[[#This Row],[IMPORTO]]*tbStoricoOrdini[[#This Row],[% COMM.]]</f>
        <v>23.3</v>
      </c>
      <c r="R3246" s="2">
        <f>tbStoricoOrdini[[#This Row],[TOT. COMM.]]+tbStoricoOrdini[[#This Row],[IMPORTO]]</f>
        <v>489.3</v>
      </c>
    </row>
    <row r="3247" spans="1:18">
      <c r="A3247" s="1">
        <v>43922</v>
      </c>
      <c r="B3247" s="7">
        <f>MONTH(tbStoricoOrdini[[#This Row],[DATA]])</f>
        <v>4</v>
      </c>
      <c r="C3247" t="s">
        <v>3342</v>
      </c>
      <c r="D3247" t="str">
        <f>RIGHT(tbStoricoOrdini[[#This Row],[ORDINE]],4)</f>
        <v>3244</v>
      </c>
      <c r="E3247" t="s">
        <v>44</v>
      </c>
      <c r="F3247" t="str">
        <f>VLOOKUP(tbStoricoOrdini[[#This Row],[CLIENTE]],tbClienti[],3,FALSE)</f>
        <v>Umbria</v>
      </c>
      <c r="G3247" t="str">
        <f>VLOOKUP(tbStoricoOrdini[[#This Row],[CLIENTE]],tbClienti[],7,FALSE)</f>
        <v>BC</v>
      </c>
      <c r="H3247" t="s">
        <v>74</v>
      </c>
      <c r="I3247" t="str">
        <f>IF(LEFT(tbStoricoOrdini[[#This Row],[ARTICOLO]],3) = "COG","COG",LEFT(tbStoricoOrdini[[#This Row],[ARTICOLO]],FIND(" ",tbStoricoOrdini[[#This Row],[ARTICOLO]])-1))</f>
        <v>AVRC</v>
      </c>
      <c r="J3247" t="str">
        <f>MID(tbStoricoOrdini[[#This Row],[ARTICOLO]],FIND(" ",tbStoricoOrdini[[#This Row],[ARTICOLO]])+1,4)</f>
        <v>2500</v>
      </c>
      <c r="K3247" t="str">
        <f>IFERROR(RIGHT(tbStoricoOrdini[[#This Row],[ARTICOLO]],LEN(tbStoricoOrdini[[#This Row],[ARTICOLO]])-FIND(" ",tbStoricoOrdini[[#This Row],[ARTICOLO]],FIND(" ",tbStoricoOrdini[[#This Row],[ARTICOLO]]) +1)),"")</f>
        <v>Gold</v>
      </c>
      <c r="L3247" s="3">
        <f>VLOOKUP(tbStoricoOrdini[[#This Row],[ARTICOLO]],tbArticoli[],2,FALSE)</f>
        <v>500</v>
      </c>
      <c r="M3247" s="22">
        <f>tbStoricoOrdini[[#This Row],[IMPORTO]]/tbStoricoOrdini[[#This Row],[PREZZO]]</f>
        <v>0.57399999999999995</v>
      </c>
      <c r="N3247" t="s">
        <v>9</v>
      </c>
      <c r="O3247" s="8">
        <f>VLOOKUP(tbStoricoOrdini[[#This Row],[AGENTE]],tbAgenti[],2,FALSE)</f>
        <v>0.05</v>
      </c>
      <c r="P3247" s="2">
        <v>287</v>
      </c>
      <c r="Q3247" s="2">
        <f>tbStoricoOrdini[[#This Row],[IMPORTO]]*tbStoricoOrdini[[#This Row],[% COMM.]]</f>
        <v>14.350000000000001</v>
      </c>
      <c r="R3247" s="2">
        <f>tbStoricoOrdini[[#This Row],[TOT. COMM.]]+tbStoricoOrdini[[#This Row],[IMPORTO]]</f>
        <v>301.35000000000002</v>
      </c>
    </row>
    <row r="3248" spans="1:18">
      <c r="A3248" s="1">
        <v>43922</v>
      </c>
      <c r="B3248" s="7">
        <f>MONTH(tbStoricoOrdini[[#This Row],[DATA]])</f>
        <v>4</v>
      </c>
      <c r="C3248" t="s">
        <v>3343</v>
      </c>
      <c r="D3248" t="str">
        <f>RIGHT(tbStoricoOrdini[[#This Row],[ORDINE]],4)</f>
        <v>3245</v>
      </c>
      <c r="E3248" t="s">
        <v>44</v>
      </c>
      <c r="F3248" t="str">
        <f>VLOOKUP(tbStoricoOrdini[[#This Row],[CLIENTE]],tbClienti[],3,FALSE)</f>
        <v>Umbria</v>
      </c>
      <c r="G3248" t="str">
        <f>VLOOKUP(tbStoricoOrdini[[#This Row],[CLIENTE]],tbClienti[],7,FALSE)</f>
        <v>BC</v>
      </c>
      <c r="H3248" t="s">
        <v>77</v>
      </c>
      <c r="I3248" t="str">
        <f>IF(LEFT(tbStoricoOrdini[[#This Row],[ARTICOLO]],3) = "COG","COG",LEFT(tbStoricoOrdini[[#This Row],[ARTICOLO]],FIND(" ",tbStoricoOrdini[[#This Row],[ARTICOLO]])-1))</f>
        <v>COG</v>
      </c>
      <c r="J3248" t="str">
        <f>MID(tbStoricoOrdini[[#This Row],[ARTICOLO]],FIND(" ",tbStoricoOrdini[[#This Row],[ARTICOLO]])+1,4)</f>
        <v>2000</v>
      </c>
      <c r="K3248" t="str">
        <f>IFERROR(RIGHT(tbStoricoOrdini[[#This Row],[ARTICOLO]],LEN(tbStoricoOrdini[[#This Row],[ARTICOLO]])-FIND(" ",tbStoricoOrdini[[#This Row],[ARTICOLO]],FIND(" ",tbStoricoOrdini[[#This Row],[ARTICOLO]]) +1)),"")</f>
        <v>Medium</v>
      </c>
      <c r="L3248" s="3">
        <f>VLOOKUP(tbStoricoOrdini[[#This Row],[ARTICOLO]],tbArticoli[],2,FALSE)</f>
        <v>200</v>
      </c>
      <c r="M3248" s="22">
        <f>tbStoricoOrdini[[#This Row],[IMPORTO]]/tbStoricoOrdini[[#This Row],[PREZZO]]</f>
        <v>0.26500000000000001</v>
      </c>
      <c r="N3248" t="s">
        <v>9</v>
      </c>
      <c r="O3248" s="8">
        <f>VLOOKUP(tbStoricoOrdini[[#This Row],[AGENTE]],tbAgenti[],2,FALSE)</f>
        <v>0.05</v>
      </c>
      <c r="P3248" s="2">
        <v>53</v>
      </c>
      <c r="Q3248" s="2">
        <f>tbStoricoOrdini[[#This Row],[IMPORTO]]*tbStoricoOrdini[[#This Row],[% COMM.]]</f>
        <v>2.6500000000000004</v>
      </c>
      <c r="R3248" s="2">
        <f>tbStoricoOrdini[[#This Row],[TOT. COMM.]]+tbStoricoOrdini[[#This Row],[IMPORTO]]</f>
        <v>55.65</v>
      </c>
    </row>
    <row r="3249" spans="1:18">
      <c r="A3249" s="1">
        <v>43922</v>
      </c>
      <c r="B3249" s="7">
        <f>MONTH(tbStoricoOrdini[[#This Row],[DATA]])</f>
        <v>4</v>
      </c>
      <c r="C3249" t="s">
        <v>3344</v>
      </c>
      <c r="D3249" t="str">
        <f>RIGHT(tbStoricoOrdini[[#This Row],[ORDINE]],4)</f>
        <v>3246</v>
      </c>
      <c r="E3249" t="s">
        <v>44</v>
      </c>
      <c r="F3249" t="str">
        <f>VLOOKUP(tbStoricoOrdini[[#This Row],[CLIENTE]],tbClienti[],3,FALSE)</f>
        <v>Umbria</v>
      </c>
      <c r="G3249" t="str">
        <f>VLOOKUP(tbStoricoOrdini[[#This Row],[CLIENTE]],tbClienti[],7,FALSE)</f>
        <v>BC</v>
      </c>
      <c r="H3249" t="s">
        <v>61</v>
      </c>
      <c r="I3249" t="str">
        <f>IF(LEFT(tbStoricoOrdini[[#This Row],[ARTICOLO]],3) = "COG","COG",LEFT(tbStoricoOrdini[[#This Row],[ARTICOLO]],FIND(" ",tbStoricoOrdini[[#This Row],[ARTICOLO]])-1))</f>
        <v>KLM</v>
      </c>
      <c r="J3249" t="str">
        <f>MID(tbStoricoOrdini[[#This Row],[ARTICOLO]],FIND(" ",tbStoricoOrdini[[#This Row],[ARTICOLO]])+1,4)</f>
        <v>5000</v>
      </c>
      <c r="K3249" t="str">
        <f>IFERROR(RIGHT(tbStoricoOrdini[[#This Row],[ARTICOLO]],LEN(tbStoricoOrdini[[#This Row],[ARTICOLO]])-FIND(" ",tbStoricoOrdini[[#This Row],[ARTICOLO]],FIND(" ",tbStoricoOrdini[[#This Row],[ARTICOLO]]) +1)),"")</f>
        <v>Medium</v>
      </c>
      <c r="L3249" s="3">
        <f>VLOOKUP(tbStoricoOrdini[[#This Row],[ARTICOLO]],tbArticoli[],2,FALSE)</f>
        <v>150</v>
      </c>
      <c r="M3249" s="22">
        <f>tbStoricoOrdini[[#This Row],[IMPORTO]]/tbStoricoOrdini[[#This Row],[PREZZO]]</f>
        <v>588.40666666666664</v>
      </c>
      <c r="N3249" t="s">
        <v>9</v>
      </c>
      <c r="O3249" s="8">
        <f>VLOOKUP(tbStoricoOrdini[[#This Row],[AGENTE]],tbAgenti[],2,FALSE)</f>
        <v>0.05</v>
      </c>
      <c r="P3249" s="2">
        <v>88261</v>
      </c>
      <c r="Q3249" s="2">
        <f>tbStoricoOrdini[[#This Row],[IMPORTO]]*tbStoricoOrdini[[#This Row],[% COMM.]]</f>
        <v>4413.05</v>
      </c>
      <c r="R3249" s="2">
        <f>tbStoricoOrdini[[#This Row],[TOT. COMM.]]+tbStoricoOrdini[[#This Row],[IMPORTO]]</f>
        <v>92674.05</v>
      </c>
    </row>
    <row r="3250" spans="1:18">
      <c r="A3250" s="1">
        <v>43922</v>
      </c>
      <c r="B3250" s="7">
        <f>MONTH(tbStoricoOrdini[[#This Row],[DATA]])</f>
        <v>4</v>
      </c>
      <c r="C3250" t="s">
        <v>3345</v>
      </c>
      <c r="D3250" t="str">
        <f>RIGHT(tbStoricoOrdini[[#This Row],[ORDINE]],4)</f>
        <v>3247</v>
      </c>
      <c r="E3250" t="s">
        <v>44</v>
      </c>
      <c r="F3250" t="str">
        <f>VLOOKUP(tbStoricoOrdini[[#This Row],[CLIENTE]],tbClienti[],3,FALSE)</f>
        <v>Umbria</v>
      </c>
      <c r="G3250" t="str">
        <f>VLOOKUP(tbStoricoOrdini[[#This Row],[CLIENTE]],tbClienti[],7,FALSE)</f>
        <v>BC</v>
      </c>
      <c r="H3250" t="s">
        <v>79</v>
      </c>
      <c r="I3250" t="str">
        <f>IF(LEFT(tbStoricoOrdini[[#This Row],[ARTICOLO]],3) = "COG","COG",LEFT(tbStoricoOrdini[[#This Row],[ARTICOLO]],FIND(" ",tbStoricoOrdini[[#This Row],[ARTICOLO]])-1))</f>
        <v>COG</v>
      </c>
      <c r="J3250" t="str">
        <f>MID(tbStoricoOrdini[[#This Row],[ARTICOLO]],FIND(" ",tbStoricoOrdini[[#This Row],[ARTICOLO]])+1,4)</f>
        <v>4000</v>
      </c>
      <c r="K3250" t="str">
        <f>IFERROR(RIGHT(tbStoricoOrdini[[#This Row],[ARTICOLO]],LEN(tbStoricoOrdini[[#This Row],[ARTICOLO]])-FIND(" ",tbStoricoOrdini[[#This Row],[ARTICOLO]],FIND(" ",tbStoricoOrdini[[#This Row],[ARTICOLO]]) +1)),"")</f>
        <v>Plus</v>
      </c>
      <c r="L3250" s="3">
        <f>VLOOKUP(tbStoricoOrdini[[#This Row],[ARTICOLO]],tbArticoli[],2,FALSE)</f>
        <v>240</v>
      </c>
      <c r="M3250" s="22">
        <f>tbStoricoOrdini[[#This Row],[IMPORTO]]/tbStoricoOrdini[[#This Row],[PREZZO]]</f>
        <v>0.39166666666666666</v>
      </c>
      <c r="N3250" t="s">
        <v>9</v>
      </c>
      <c r="O3250" s="8">
        <f>VLOOKUP(tbStoricoOrdini[[#This Row],[AGENTE]],tbAgenti[],2,FALSE)</f>
        <v>0.05</v>
      </c>
      <c r="P3250" s="2">
        <v>94</v>
      </c>
      <c r="Q3250" s="2">
        <f>tbStoricoOrdini[[#This Row],[IMPORTO]]*tbStoricoOrdini[[#This Row],[% COMM.]]</f>
        <v>4.7</v>
      </c>
      <c r="R3250" s="2">
        <f>tbStoricoOrdini[[#This Row],[TOT. COMM.]]+tbStoricoOrdini[[#This Row],[IMPORTO]]</f>
        <v>98.7</v>
      </c>
    </row>
    <row r="3251" spans="1:18">
      <c r="A3251" s="1">
        <v>43922</v>
      </c>
      <c r="B3251" s="7">
        <f>MONTH(tbStoricoOrdini[[#This Row],[DATA]])</f>
        <v>4</v>
      </c>
      <c r="C3251" t="s">
        <v>3346</v>
      </c>
      <c r="D3251" t="str">
        <f>RIGHT(tbStoricoOrdini[[#This Row],[ORDINE]],4)</f>
        <v>3248</v>
      </c>
      <c r="E3251" t="s">
        <v>44</v>
      </c>
      <c r="F3251" t="str">
        <f>VLOOKUP(tbStoricoOrdini[[#This Row],[CLIENTE]],tbClienti[],3,FALSE)</f>
        <v>Umbria</v>
      </c>
      <c r="G3251" t="str">
        <f>VLOOKUP(tbStoricoOrdini[[#This Row],[CLIENTE]],tbClienti[],7,FALSE)</f>
        <v>BC</v>
      </c>
      <c r="H3251" t="s">
        <v>63</v>
      </c>
      <c r="I3251" t="str">
        <f>IF(LEFT(tbStoricoOrdini[[#This Row],[ARTICOLO]],3) = "COG","COG",LEFT(tbStoricoOrdini[[#This Row],[ARTICOLO]],FIND(" ",tbStoricoOrdini[[#This Row],[ARTICOLO]])-1))</f>
        <v>KLM</v>
      </c>
      <c r="J3251" t="str">
        <f>MID(tbStoricoOrdini[[#This Row],[ARTICOLO]],FIND(" ",tbStoricoOrdini[[#This Row],[ARTICOLO]])+1,4)</f>
        <v>3000</v>
      </c>
      <c r="K3251" t="str">
        <f>IFERROR(RIGHT(tbStoricoOrdini[[#This Row],[ARTICOLO]],LEN(tbStoricoOrdini[[#This Row],[ARTICOLO]])-FIND(" ",tbStoricoOrdini[[#This Row],[ARTICOLO]],FIND(" ",tbStoricoOrdini[[#This Row],[ARTICOLO]]) +1)),"")</f>
        <v>Plus</v>
      </c>
      <c r="L3251" s="3">
        <f>VLOOKUP(tbStoricoOrdini[[#This Row],[ARTICOLO]],tbArticoli[],2,FALSE)</f>
        <v>145</v>
      </c>
      <c r="M3251" s="22">
        <f>tbStoricoOrdini[[#This Row],[IMPORTO]]/tbStoricoOrdini[[#This Row],[PREZZO]]</f>
        <v>710.95862068965516</v>
      </c>
      <c r="N3251" t="s">
        <v>9</v>
      </c>
      <c r="O3251" s="8">
        <f>VLOOKUP(tbStoricoOrdini[[#This Row],[AGENTE]],tbAgenti[],2,FALSE)</f>
        <v>0.05</v>
      </c>
      <c r="P3251" s="2">
        <v>103089</v>
      </c>
      <c r="Q3251" s="2">
        <f>tbStoricoOrdini[[#This Row],[IMPORTO]]*tbStoricoOrdini[[#This Row],[% COMM.]]</f>
        <v>5154.4500000000007</v>
      </c>
      <c r="R3251" s="2">
        <f>tbStoricoOrdini[[#This Row],[TOT. COMM.]]+tbStoricoOrdini[[#This Row],[IMPORTO]]</f>
        <v>108243.45</v>
      </c>
    </row>
    <row r="3252" spans="1:18">
      <c r="A3252" s="1">
        <v>43922</v>
      </c>
      <c r="B3252" s="7">
        <f>MONTH(tbStoricoOrdini[[#This Row],[DATA]])</f>
        <v>4</v>
      </c>
      <c r="C3252" t="s">
        <v>3347</v>
      </c>
      <c r="D3252" t="str">
        <f>RIGHT(tbStoricoOrdini[[#This Row],[ORDINE]],4)</f>
        <v>3249</v>
      </c>
      <c r="E3252" t="s">
        <v>44</v>
      </c>
      <c r="F3252" t="str">
        <f>VLOOKUP(tbStoricoOrdini[[#This Row],[CLIENTE]],tbClienti[],3,FALSE)</f>
        <v>Umbria</v>
      </c>
      <c r="G3252" t="str">
        <f>VLOOKUP(tbStoricoOrdini[[#This Row],[CLIENTE]],tbClienti[],7,FALSE)</f>
        <v>BC</v>
      </c>
      <c r="H3252" t="s">
        <v>66</v>
      </c>
      <c r="I3252" t="str">
        <f>IF(LEFT(tbStoricoOrdini[[#This Row],[ARTICOLO]],3) = "COG","COG",LEFT(tbStoricoOrdini[[#This Row],[ARTICOLO]],FIND(" ",tbStoricoOrdini[[#This Row],[ARTICOLO]])-1))</f>
        <v>BAG</v>
      </c>
      <c r="J3252" t="str">
        <f>MID(tbStoricoOrdini[[#This Row],[ARTICOLO]],FIND(" ",tbStoricoOrdini[[#This Row],[ARTICOLO]])+1,4)</f>
        <v>2500</v>
      </c>
      <c r="K3252" t="str">
        <f>IFERROR(RIGHT(tbStoricoOrdini[[#This Row],[ARTICOLO]],LEN(tbStoricoOrdini[[#This Row],[ARTICOLO]])-FIND(" ",tbStoricoOrdini[[#This Row],[ARTICOLO]],FIND(" ",tbStoricoOrdini[[#This Row],[ARTICOLO]]) +1)),"")</f>
        <v>Plus</v>
      </c>
      <c r="L3252" s="3">
        <f>VLOOKUP(tbStoricoOrdini[[#This Row],[ARTICOLO]],tbArticoli[],2,FALSE)</f>
        <v>220</v>
      </c>
      <c r="M3252" s="22">
        <f>tbStoricoOrdini[[#This Row],[IMPORTO]]/tbStoricoOrdini[[#This Row],[PREZZO]]</f>
        <v>1.3318181818181818</v>
      </c>
      <c r="N3252" t="s">
        <v>9</v>
      </c>
      <c r="O3252" s="8">
        <f>VLOOKUP(tbStoricoOrdini[[#This Row],[AGENTE]],tbAgenti[],2,FALSE)</f>
        <v>0.05</v>
      </c>
      <c r="P3252" s="2">
        <v>293</v>
      </c>
      <c r="Q3252" s="2">
        <f>tbStoricoOrdini[[#This Row],[IMPORTO]]*tbStoricoOrdini[[#This Row],[% COMM.]]</f>
        <v>14.65</v>
      </c>
      <c r="R3252" s="2">
        <f>tbStoricoOrdini[[#This Row],[TOT. COMM.]]+tbStoricoOrdini[[#This Row],[IMPORTO]]</f>
        <v>307.64999999999998</v>
      </c>
    </row>
    <row r="3253" spans="1:18">
      <c r="A3253" s="1">
        <v>43922</v>
      </c>
      <c r="B3253" s="7">
        <f>MONTH(tbStoricoOrdini[[#This Row],[DATA]])</f>
        <v>4</v>
      </c>
      <c r="C3253" t="s">
        <v>3348</v>
      </c>
      <c r="D3253" t="str">
        <f>RIGHT(tbStoricoOrdini[[#This Row],[ORDINE]],4)</f>
        <v>3250</v>
      </c>
      <c r="E3253" t="s">
        <v>44</v>
      </c>
      <c r="F3253" t="str">
        <f>VLOOKUP(tbStoricoOrdini[[#This Row],[CLIENTE]],tbClienti[],3,FALSE)</f>
        <v>Umbria</v>
      </c>
      <c r="G3253" t="str">
        <f>VLOOKUP(tbStoricoOrdini[[#This Row],[CLIENTE]],tbClienti[],7,FALSE)</f>
        <v>BC</v>
      </c>
      <c r="H3253" t="s">
        <v>67</v>
      </c>
      <c r="I3253" t="str">
        <f>IF(LEFT(tbStoricoOrdini[[#This Row],[ARTICOLO]],3) = "COG","COG",LEFT(tbStoricoOrdini[[#This Row],[ARTICOLO]],FIND(" ",tbStoricoOrdini[[#This Row],[ARTICOLO]])-1))</f>
        <v>BAG</v>
      </c>
      <c r="J3253" t="str">
        <f>MID(tbStoricoOrdini[[#This Row],[ARTICOLO]],FIND(" ",tbStoricoOrdini[[#This Row],[ARTICOLO]])+1,4)</f>
        <v>2500</v>
      </c>
      <c r="K3253" t="str">
        <f>IFERROR(RIGHT(tbStoricoOrdini[[#This Row],[ARTICOLO]],LEN(tbStoricoOrdini[[#This Row],[ARTICOLO]])-FIND(" ",tbStoricoOrdini[[#This Row],[ARTICOLO]],FIND(" ",tbStoricoOrdini[[#This Row],[ARTICOLO]]) +1)),"")</f>
        <v>Medium</v>
      </c>
      <c r="L3253" s="3">
        <f>VLOOKUP(tbStoricoOrdini[[#This Row],[ARTICOLO]],tbArticoli[],2,FALSE)</f>
        <v>210</v>
      </c>
      <c r="M3253" s="22">
        <f>tbStoricoOrdini[[#This Row],[IMPORTO]]/tbStoricoOrdini[[#This Row],[PREZZO]]</f>
        <v>117.53809523809524</v>
      </c>
      <c r="N3253" t="s">
        <v>9</v>
      </c>
      <c r="O3253" s="8">
        <f>VLOOKUP(tbStoricoOrdini[[#This Row],[AGENTE]],tbAgenti[],2,FALSE)</f>
        <v>0.05</v>
      </c>
      <c r="P3253" s="2">
        <v>24683</v>
      </c>
      <c r="Q3253" s="2">
        <f>tbStoricoOrdini[[#This Row],[IMPORTO]]*tbStoricoOrdini[[#This Row],[% COMM.]]</f>
        <v>1234.1500000000001</v>
      </c>
      <c r="R3253" s="2">
        <f>tbStoricoOrdini[[#This Row],[TOT. COMM.]]+tbStoricoOrdini[[#This Row],[IMPORTO]]</f>
        <v>25917.15</v>
      </c>
    </row>
    <row r="3254" spans="1:18">
      <c r="A3254" s="1">
        <v>43922</v>
      </c>
      <c r="B3254" s="7">
        <f>MONTH(tbStoricoOrdini[[#This Row],[DATA]])</f>
        <v>4</v>
      </c>
      <c r="C3254" t="s">
        <v>3349</v>
      </c>
      <c r="D3254" t="str">
        <f>RIGHT(tbStoricoOrdini[[#This Row],[ORDINE]],4)</f>
        <v>3251</v>
      </c>
      <c r="E3254" t="s">
        <v>44</v>
      </c>
      <c r="F3254" t="str">
        <f>VLOOKUP(tbStoricoOrdini[[#This Row],[CLIENTE]],tbClienti[],3,FALSE)</f>
        <v>Umbria</v>
      </c>
      <c r="G3254" t="str">
        <f>VLOOKUP(tbStoricoOrdini[[#This Row],[CLIENTE]],tbClienti[],7,FALSE)</f>
        <v>BC</v>
      </c>
      <c r="H3254" t="s">
        <v>69</v>
      </c>
      <c r="I3254" t="str">
        <f>IF(LEFT(tbStoricoOrdini[[#This Row],[ARTICOLO]],3) = "COG","COG",LEFT(tbStoricoOrdini[[#This Row],[ARTICOLO]],FIND(" ",tbStoricoOrdini[[#This Row],[ARTICOLO]])-1))</f>
        <v>BAG</v>
      </c>
      <c r="J3254" t="str">
        <f>MID(tbStoricoOrdini[[#This Row],[ARTICOLO]],FIND(" ",tbStoricoOrdini[[#This Row],[ARTICOLO]])+1,4)</f>
        <v>1121</v>
      </c>
      <c r="K3254" t="str">
        <f>IFERROR(RIGHT(tbStoricoOrdini[[#This Row],[ARTICOLO]],LEN(tbStoricoOrdini[[#This Row],[ARTICOLO]])-FIND(" ",tbStoricoOrdini[[#This Row],[ARTICOLO]],FIND(" ",tbStoricoOrdini[[#This Row],[ARTICOLO]]) +1)),"")</f>
        <v>Gold</v>
      </c>
      <c r="L3254" s="3">
        <f>VLOOKUP(tbStoricoOrdini[[#This Row],[ARTICOLO]],tbArticoli[],2,FALSE)</f>
        <v>230</v>
      </c>
      <c r="M3254" s="22">
        <f>tbStoricoOrdini[[#This Row],[IMPORTO]]/tbStoricoOrdini[[#This Row],[PREZZO]]</f>
        <v>35.382608695652173</v>
      </c>
      <c r="N3254" t="s">
        <v>9</v>
      </c>
      <c r="O3254" s="8">
        <f>VLOOKUP(tbStoricoOrdini[[#This Row],[AGENTE]],tbAgenti[],2,FALSE)</f>
        <v>0.05</v>
      </c>
      <c r="P3254" s="2">
        <v>8138</v>
      </c>
      <c r="Q3254" s="2">
        <f>tbStoricoOrdini[[#This Row],[IMPORTO]]*tbStoricoOrdini[[#This Row],[% COMM.]]</f>
        <v>406.90000000000003</v>
      </c>
      <c r="R3254" s="2">
        <f>tbStoricoOrdini[[#This Row],[TOT. COMM.]]+tbStoricoOrdini[[#This Row],[IMPORTO]]</f>
        <v>8544.9</v>
      </c>
    </row>
    <row r="3255" spans="1:18">
      <c r="A3255" s="1">
        <v>43922</v>
      </c>
      <c r="B3255" s="7">
        <f>MONTH(tbStoricoOrdini[[#This Row],[DATA]])</f>
        <v>4</v>
      </c>
      <c r="C3255" t="s">
        <v>3350</v>
      </c>
      <c r="D3255" t="str">
        <f>RIGHT(tbStoricoOrdini[[#This Row],[ORDINE]],4)</f>
        <v>3252</v>
      </c>
      <c r="E3255" t="s">
        <v>44</v>
      </c>
      <c r="F3255" t="str">
        <f>VLOOKUP(tbStoricoOrdini[[#This Row],[CLIENTE]],tbClienti[],3,FALSE)</f>
        <v>Umbria</v>
      </c>
      <c r="G3255" t="str">
        <f>VLOOKUP(tbStoricoOrdini[[#This Row],[CLIENTE]],tbClienti[],7,FALSE)</f>
        <v>BC</v>
      </c>
      <c r="H3255" t="s">
        <v>83</v>
      </c>
      <c r="I3255" t="str">
        <f>IF(LEFT(tbStoricoOrdini[[#This Row],[ARTICOLO]],3) = "COG","COG",LEFT(tbStoricoOrdini[[#This Row],[ARTICOLO]],FIND(" ",tbStoricoOrdini[[#This Row],[ARTICOLO]])-1))</f>
        <v>COG</v>
      </c>
      <c r="J3255" t="str">
        <f>MID(tbStoricoOrdini[[#This Row],[ARTICOLO]],FIND(" ",tbStoricoOrdini[[#This Row],[ARTICOLO]])+1,4)</f>
        <v>8000</v>
      </c>
      <c r="K3255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3255" s="3">
        <f>VLOOKUP(tbStoricoOrdini[[#This Row],[ARTICOLO]],tbArticoli[],2,FALSE)</f>
        <v>670</v>
      </c>
      <c r="M3255" s="22">
        <f>tbStoricoOrdini[[#This Row],[IMPORTO]]/tbStoricoOrdini[[#This Row],[PREZZO]]</f>
        <v>27.632835820895522</v>
      </c>
      <c r="N3255" t="s">
        <v>9</v>
      </c>
      <c r="O3255" s="8">
        <f>VLOOKUP(tbStoricoOrdini[[#This Row],[AGENTE]],tbAgenti[],2,FALSE)</f>
        <v>0.05</v>
      </c>
      <c r="P3255" s="2">
        <v>18514</v>
      </c>
      <c r="Q3255" s="2">
        <f>tbStoricoOrdini[[#This Row],[IMPORTO]]*tbStoricoOrdini[[#This Row],[% COMM.]]</f>
        <v>925.7</v>
      </c>
      <c r="R3255" s="2">
        <f>tbStoricoOrdini[[#This Row],[TOT. COMM.]]+tbStoricoOrdini[[#This Row],[IMPORTO]]</f>
        <v>19439.7</v>
      </c>
    </row>
    <row r="3256" spans="1:18">
      <c r="A3256" s="1">
        <v>43922</v>
      </c>
      <c r="B3256" s="7">
        <f>MONTH(tbStoricoOrdini[[#This Row],[DATA]])</f>
        <v>4</v>
      </c>
      <c r="C3256" t="s">
        <v>3351</v>
      </c>
      <c r="D3256" t="str">
        <f>RIGHT(tbStoricoOrdini[[#This Row],[ORDINE]],4)</f>
        <v>3253</v>
      </c>
      <c r="E3256" t="s">
        <v>44</v>
      </c>
      <c r="F3256" t="str">
        <f>VLOOKUP(tbStoricoOrdini[[#This Row],[CLIENTE]],tbClienti[],3,FALSE)</f>
        <v>Umbria</v>
      </c>
      <c r="G3256" t="str">
        <f>VLOOKUP(tbStoricoOrdini[[#This Row],[CLIENTE]],tbClienti[],7,FALSE)</f>
        <v>BC</v>
      </c>
      <c r="H3256" t="s">
        <v>70</v>
      </c>
      <c r="I3256" t="str">
        <f>IF(LEFT(tbStoricoOrdini[[#This Row],[ARTICOLO]],3) = "COG","COG",LEFT(tbStoricoOrdini[[#This Row],[ARTICOLO]],FIND(" ",tbStoricoOrdini[[#This Row],[ARTICOLO]])-1))</f>
        <v>EB08</v>
      </c>
      <c r="J3256" t="str">
        <f>MID(tbStoricoOrdini[[#This Row],[ARTICOLO]],FIND(" ",tbStoricoOrdini[[#This Row],[ARTICOLO]])+1,4)</f>
        <v>7500</v>
      </c>
      <c r="K3256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3256" s="3">
        <f>VLOOKUP(tbStoricoOrdini[[#This Row],[ARTICOLO]],tbArticoli[],2,FALSE)</f>
        <v>180</v>
      </c>
      <c r="M3256" s="22">
        <f>tbStoricoOrdini[[#This Row],[IMPORTO]]/tbStoricoOrdini[[#This Row],[PREZZO]]</f>
        <v>0.7055555555555556</v>
      </c>
      <c r="N3256" t="s">
        <v>9</v>
      </c>
      <c r="O3256" s="8">
        <f>VLOOKUP(tbStoricoOrdini[[#This Row],[AGENTE]],tbAgenti[],2,FALSE)</f>
        <v>0.05</v>
      </c>
      <c r="P3256" s="2">
        <v>127</v>
      </c>
      <c r="Q3256" s="2">
        <f>tbStoricoOrdini[[#This Row],[IMPORTO]]*tbStoricoOrdini[[#This Row],[% COMM.]]</f>
        <v>6.3500000000000005</v>
      </c>
      <c r="R3256" s="2">
        <f>tbStoricoOrdini[[#This Row],[TOT. COMM.]]+tbStoricoOrdini[[#This Row],[IMPORTO]]</f>
        <v>133.35</v>
      </c>
    </row>
    <row r="3257" spans="1:18">
      <c r="A3257" s="1">
        <v>43922</v>
      </c>
      <c r="B3257" s="7">
        <f>MONTH(tbStoricoOrdini[[#This Row],[DATA]])</f>
        <v>4</v>
      </c>
      <c r="C3257" t="s">
        <v>3352</v>
      </c>
      <c r="D3257" t="str">
        <f>RIGHT(tbStoricoOrdini[[#This Row],[ORDINE]],4)</f>
        <v>3254</v>
      </c>
      <c r="E3257" t="s">
        <v>44</v>
      </c>
      <c r="F3257" t="str">
        <f>VLOOKUP(tbStoricoOrdini[[#This Row],[CLIENTE]],tbClienti[],3,FALSE)</f>
        <v>Umbria</v>
      </c>
      <c r="G3257" t="str">
        <f>VLOOKUP(tbStoricoOrdini[[#This Row],[CLIENTE]],tbClienti[],7,FALSE)</f>
        <v>BC</v>
      </c>
      <c r="H3257" t="s">
        <v>75</v>
      </c>
      <c r="I3257" t="str">
        <f>IF(LEFT(tbStoricoOrdini[[#This Row],[ARTICOLO]],3) = "COG","COG",LEFT(tbStoricoOrdini[[#This Row],[ARTICOLO]],FIND(" ",tbStoricoOrdini[[#This Row],[ARTICOLO]])-1))</f>
        <v>AVRC</v>
      </c>
      <c r="J3257" t="str">
        <f>MID(tbStoricoOrdini[[#This Row],[ARTICOLO]],FIND(" ",tbStoricoOrdini[[#This Row],[ARTICOLO]])+1,4)</f>
        <v>1000</v>
      </c>
      <c r="K3257" t="str">
        <f>IFERROR(RIGHT(tbStoricoOrdini[[#This Row],[ARTICOLO]],LEN(tbStoricoOrdini[[#This Row],[ARTICOLO]])-FIND(" ",tbStoricoOrdini[[#This Row],[ARTICOLO]],FIND(" ",tbStoricoOrdini[[#This Row],[ARTICOLO]]) +1)),"")</f>
        <v>Silver</v>
      </c>
      <c r="L3257" s="3">
        <f>VLOOKUP(tbStoricoOrdini[[#This Row],[ARTICOLO]],tbArticoli[],2,FALSE)</f>
        <v>390</v>
      </c>
      <c r="M3257" s="22">
        <f>tbStoricoOrdini[[#This Row],[IMPORTO]]/tbStoricoOrdini[[#This Row],[PREZZO]]</f>
        <v>0.24871794871794872</v>
      </c>
      <c r="N3257" t="s">
        <v>9</v>
      </c>
      <c r="O3257" s="8">
        <f>VLOOKUP(tbStoricoOrdini[[#This Row],[AGENTE]],tbAgenti[],2,FALSE)</f>
        <v>0.05</v>
      </c>
      <c r="P3257" s="2">
        <v>97</v>
      </c>
      <c r="Q3257" s="2">
        <f>tbStoricoOrdini[[#This Row],[IMPORTO]]*tbStoricoOrdini[[#This Row],[% COMM.]]</f>
        <v>4.8500000000000005</v>
      </c>
      <c r="R3257" s="2">
        <f>tbStoricoOrdini[[#This Row],[TOT. COMM.]]+tbStoricoOrdini[[#This Row],[IMPORTO]]</f>
        <v>101.85</v>
      </c>
    </row>
    <row r="3258" spans="1:18">
      <c r="A3258" s="1">
        <v>43922</v>
      </c>
      <c r="B3258" s="7">
        <f>MONTH(tbStoricoOrdini[[#This Row],[DATA]])</f>
        <v>4</v>
      </c>
      <c r="C3258" t="s">
        <v>3353</v>
      </c>
      <c r="D3258" t="str">
        <f>RIGHT(tbStoricoOrdini[[#This Row],[ORDINE]],4)</f>
        <v>3255</v>
      </c>
      <c r="E3258" t="s">
        <v>44</v>
      </c>
      <c r="F3258" t="str">
        <f>VLOOKUP(tbStoricoOrdini[[#This Row],[CLIENTE]],tbClienti[],3,FALSE)</f>
        <v>Umbria</v>
      </c>
      <c r="G3258" t="str">
        <f>VLOOKUP(tbStoricoOrdini[[#This Row],[CLIENTE]],tbClienti[],7,FALSE)</f>
        <v>BC</v>
      </c>
      <c r="H3258" t="s">
        <v>71</v>
      </c>
      <c r="I3258" t="str">
        <f>IF(LEFT(tbStoricoOrdini[[#This Row],[ARTICOLO]],3) = "COG","COG",LEFT(tbStoricoOrdini[[#This Row],[ARTICOLO]],FIND(" ",tbStoricoOrdini[[#This Row],[ARTICOLO]])-1))</f>
        <v>EB07</v>
      </c>
      <c r="J3258" t="str">
        <f>MID(tbStoricoOrdini[[#This Row],[ARTICOLO]],FIND(" ",tbStoricoOrdini[[#This Row],[ARTICOLO]])+1,4)</f>
        <v>5000</v>
      </c>
      <c r="K3258" t="str">
        <f>IFERROR(RIGHT(tbStoricoOrdini[[#This Row],[ARTICOLO]],LEN(tbStoricoOrdini[[#This Row],[ARTICOLO]])-FIND(" ",tbStoricoOrdini[[#This Row],[ARTICOLO]],FIND(" ",tbStoricoOrdini[[#This Row],[ARTICOLO]]) +1)),"")</f>
        <v/>
      </c>
      <c r="L3258" s="3">
        <f>VLOOKUP(tbStoricoOrdini[[#This Row],[ARTICOLO]],tbArticoli[],2,FALSE)</f>
        <v>140</v>
      </c>
      <c r="M3258" s="22">
        <f>tbStoricoOrdini[[#This Row],[IMPORTO]]/tbStoricoOrdini[[#This Row],[PREZZO]]</f>
        <v>3.0642857142857145</v>
      </c>
      <c r="N3258" t="s">
        <v>9</v>
      </c>
      <c r="O3258" s="8">
        <f>VLOOKUP(tbStoricoOrdini[[#This Row],[AGENTE]],tbAgenti[],2,FALSE)</f>
        <v>0.05</v>
      </c>
      <c r="P3258" s="2">
        <v>429</v>
      </c>
      <c r="Q3258" s="2">
        <f>tbStoricoOrdini[[#This Row],[IMPORTO]]*tbStoricoOrdini[[#This Row],[% COMM.]]</f>
        <v>21.450000000000003</v>
      </c>
      <c r="R3258" s="2">
        <f>tbStoricoOrdini[[#This Row],[TOT. COMM.]]+tbStoricoOrdini[[#This Row],[IMPORTO]]</f>
        <v>450.45</v>
      </c>
    </row>
    <row r="3259" spans="1:18">
      <c r="A3259" s="1">
        <v>43922</v>
      </c>
      <c r="B3259" s="7">
        <f>MONTH(tbStoricoOrdini[[#This Row],[DATA]])</f>
        <v>4</v>
      </c>
      <c r="C3259" t="s">
        <v>3354</v>
      </c>
      <c r="D3259" t="str">
        <f>RIGHT(tbStoricoOrdini[[#This Row],[ORDINE]],4)</f>
        <v>3256</v>
      </c>
      <c r="E3259" t="s">
        <v>44</v>
      </c>
      <c r="F3259" t="str">
        <f>VLOOKUP(tbStoricoOrdini[[#This Row],[CLIENTE]],tbClienti[],3,FALSE)</f>
        <v>Umbria</v>
      </c>
      <c r="G3259" t="str">
        <f>VLOOKUP(tbStoricoOrdini[[#This Row],[CLIENTE]],tbClienti[],7,FALSE)</f>
        <v>BC</v>
      </c>
      <c r="H3259" t="s">
        <v>76</v>
      </c>
      <c r="I3259" t="str">
        <f>IF(LEFT(tbStoricoOrdini[[#This Row],[ARTICOLO]],3) = "COG","COG",LEFT(tbStoricoOrdini[[#This Row],[ARTICOLO]],FIND(" ",tbStoricoOrdini[[#This Row],[ARTICOLO]])-1))</f>
        <v>COG</v>
      </c>
      <c r="J3259" t="str">
        <f>MID(tbStoricoOrdini[[#This Row],[ARTICOLO]],FIND(" ",tbStoricoOrdini[[#This Row],[ARTICOLO]])+1,4)</f>
        <v>1000</v>
      </c>
      <c r="K3259" t="str">
        <f>IFERROR(RIGHT(tbStoricoOrdini[[#This Row],[ARTICOLO]],LEN(tbStoricoOrdini[[#This Row],[ARTICOLO]])-FIND(" ",tbStoricoOrdini[[#This Row],[ARTICOLO]],FIND(" ",tbStoricoOrdini[[#This Row],[ARTICOLO]]) +1)),"")</f>
        <v/>
      </c>
      <c r="L3259" s="3">
        <f>VLOOKUP(tbStoricoOrdini[[#This Row],[ARTICOLO]],tbArticoli[],2,FALSE)</f>
        <v>150</v>
      </c>
      <c r="M3259" s="22">
        <f>tbStoricoOrdini[[#This Row],[IMPORTO]]/tbStoricoOrdini[[#This Row],[PREZZO]]</f>
        <v>0.98666666666666669</v>
      </c>
      <c r="N3259" t="s">
        <v>9</v>
      </c>
      <c r="O3259" s="8">
        <f>VLOOKUP(tbStoricoOrdini[[#This Row],[AGENTE]],tbAgenti[],2,FALSE)</f>
        <v>0.05</v>
      </c>
      <c r="P3259" s="2">
        <v>148</v>
      </c>
      <c r="Q3259" s="2">
        <f>tbStoricoOrdini[[#This Row],[IMPORTO]]*tbStoricoOrdini[[#This Row],[% COMM.]]</f>
        <v>7.4</v>
      </c>
      <c r="R3259" s="2">
        <f>tbStoricoOrdini[[#This Row],[TOT. COMM.]]+tbStoricoOrdini[[#This Row],[IMPORTO]]</f>
        <v>155.4</v>
      </c>
    </row>
    <row r="3260" spans="1:18">
      <c r="A3260" s="1">
        <v>43922</v>
      </c>
      <c r="B3260" s="7">
        <f>MONTH(tbStoricoOrdini[[#This Row],[DATA]])</f>
        <v>4</v>
      </c>
      <c r="C3260" t="s">
        <v>3355</v>
      </c>
      <c r="D3260" t="str">
        <f>RIGHT(tbStoricoOrdini[[#This Row],[ORDINE]],4)</f>
        <v>3257</v>
      </c>
      <c r="E3260" t="s">
        <v>44</v>
      </c>
      <c r="F3260" t="str">
        <f>VLOOKUP(tbStoricoOrdini[[#This Row],[CLIENTE]],tbClienti[],3,FALSE)</f>
        <v>Umbria</v>
      </c>
      <c r="G3260" t="str">
        <f>VLOOKUP(tbStoricoOrdini[[#This Row],[CLIENTE]],tbClienti[],7,FALSE)</f>
        <v>BC</v>
      </c>
      <c r="H3260" t="s">
        <v>72</v>
      </c>
      <c r="I3260" t="str">
        <f>IF(LEFT(tbStoricoOrdini[[#This Row],[ARTICOLO]],3) = "COG","COG",LEFT(tbStoricoOrdini[[#This Row],[ARTICOLO]],FIND(" ",tbStoricoOrdini[[#This Row],[ARTICOLO]])-1))</f>
        <v>EB06</v>
      </c>
      <c r="J3260" t="str">
        <f>MID(tbStoricoOrdini[[#This Row],[ARTICOLO]],FIND(" ",tbStoricoOrdini[[#This Row],[ARTICOLO]])+1,4)</f>
        <v>3000</v>
      </c>
      <c r="K3260" t="str">
        <f>IFERROR(RIGHT(tbStoricoOrdini[[#This Row],[ARTICOLO]],LEN(tbStoricoOrdini[[#This Row],[ARTICOLO]])-FIND(" ",tbStoricoOrdini[[#This Row],[ARTICOLO]],FIND(" ",tbStoricoOrdini[[#This Row],[ARTICOLO]]) +1)),"")</f>
        <v>Medium</v>
      </c>
      <c r="L3260" s="3">
        <f>VLOOKUP(tbStoricoOrdini[[#This Row],[ARTICOLO]],tbArticoli[],2,FALSE)</f>
        <v>120</v>
      </c>
      <c r="M3260" s="22">
        <f>tbStoricoOrdini[[#This Row],[IMPORTO]]/tbStoricoOrdini[[#This Row],[PREZZO]]</f>
        <v>3.1666666666666665</v>
      </c>
      <c r="N3260" t="s">
        <v>9</v>
      </c>
      <c r="O3260" s="8">
        <f>VLOOKUP(tbStoricoOrdini[[#This Row],[AGENTE]],tbAgenti[],2,FALSE)</f>
        <v>0.05</v>
      </c>
      <c r="P3260" s="2">
        <v>380</v>
      </c>
      <c r="Q3260" s="2">
        <f>tbStoricoOrdini[[#This Row],[IMPORTO]]*tbStoricoOrdini[[#This Row],[% COMM.]]</f>
        <v>19</v>
      </c>
      <c r="R3260" s="2">
        <f>tbStoricoOrdini[[#This Row],[TOT. COMM.]]+tbStoricoOrdini[[#This Row],[IMPORTO]]</f>
        <v>399</v>
      </c>
    </row>
    <row r="3261" spans="1:18">
      <c r="A3261" s="1">
        <v>43922</v>
      </c>
      <c r="B3261" s="7">
        <f>MONTH(tbStoricoOrdini[[#This Row],[DATA]])</f>
        <v>4</v>
      </c>
      <c r="C3261" t="s">
        <v>3356</v>
      </c>
      <c r="D3261" t="str">
        <f>RIGHT(tbStoricoOrdini[[#This Row],[ORDINE]],4)</f>
        <v>3258</v>
      </c>
      <c r="E3261" t="s">
        <v>46</v>
      </c>
      <c r="F3261" t="str">
        <f>VLOOKUP(tbStoricoOrdini[[#This Row],[CLIENTE]],tbClienti[],3,FALSE)</f>
        <v>Umbria</v>
      </c>
      <c r="G3261" t="str">
        <f>VLOOKUP(tbStoricoOrdini[[#This Row],[CLIENTE]],tbClienti[],7,FALSE)</f>
        <v>BD</v>
      </c>
      <c r="H3261" t="s">
        <v>78</v>
      </c>
      <c r="I3261" t="str">
        <f>IF(LEFT(tbStoricoOrdini[[#This Row],[ARTICOLO]],3) = "COG","COG",LEFT(tbStoricoOrdini[[#This Row],[ARTICOLO]],FIND(" ",tbStoricoOrdini[[#This Row],[ARTICOLO]])-1))</f>
        <v>COG</v>
      </c>
      <c r="J3261" t="str">
        <f>MID(tbStoricoOrdini[[#This Row],[ARTICOLO]],FIND(" ",tbStoricoOrdini[[#This Row],[ARTICOLO]])+1,4)</f>
        <v>3000</v>
      </c>
      <c r="K3261" t="str">
        <f>IFERROR(RIGHT(tbStoricoOrdini[[#This Row],[ARTICOLO]],LEN(tbStoricoOrdini[[#This Row],[ARTICOLO]])-FIND(" ",tbStoricoOrdini[[#This Row],[ARTICOLO]],FIND(" ",tbStoricoOrdini[[#This Row],[ARTICOLO]]) +1)),"")</f>
        <v>Medium</v>
      </c>
      <c r="L3261" s="3">
        <f>VLOOKUP(tbStoricoOrdini[[#This Row],[ARTICOLO]],tbArticoli[],2,FALSE)</f>
        <v>220</v>
      </c>
      <c r="M3261" s="22">
        <f>tbStoricoOrdini[[#This Row],[IMPORTO]]/tbStoricoOrdini[[#This Row],[PREZZO]]</f>
        <v>0.3</v>
      </c>
      <c r="N3261" t="s">
        <v>19</v>
      </c>
      <c r="O3261" s="8">
        <f>VLOOKUP(tbStoricoOrdini[[#This Row],[AGENTE]],tbAgenti[],2,FALSE)</f>
        <v>0.05</v>
      </c>
      <c r="P3261" s="2">
        <v>66</v>
      </c>
      <c r="Q3261" s="2">
        <f>tbStoricoOrdini[[#This Row],[IMPORTO]]*tbStoricoOrdini[[#This Row],[% COMM.]]</f>
        <v>3.3000000000000003</v>
      </c>
      <c r="R3261" s="2">
        <f>tbStoricoOrdini[[#This Row],[TOT. COMM.]]+tbStoricoOrdini[[#This Row],[IMPORTO]]</f>
        <v>69.3</v>
      </c>
    </row>
    <row r="3262" spans="1:18">
      <c r="A3262" s="1">
        <v>43922</v>
      </c>
      <c r="B3262" s="7">
        <f>MONTH(tbStoricoOrdini[[#This Row],[DATA]])</f>
        <v>4</v>
      </c>
      <c r="C3262" t="s">
        <v>3357</v>
      </c>
      <c r="D3262" t="str">
        <f>RIGHT(tbStoricoOrdini[[#This Row],[ORDINE]],4)</f>
        <v>3259</v>
      </c>
      <c r="E3262" t="s">
        <v>46</v>
      </c>
      <c r="F3262" t="str">
        <f>VLOOKUP(tbStoricoOrdini[[#This Row],[CLIENTE]],tbClienti[],3,FALSE)</f>
        <v>Umbria</v>
      </c>
      <c r="G3262" t="str">
        <f>VLOOKUP(tbStoricoOrdini[[#This Row],[CLIENTE]],tbClienti[],7,FALSE)</f>
        <v>BD</v>
      </c>
      <c r="H3262" t="s">
        <v>78</v>
      </c>
      <c r="I3262" t="str">
        <f>IF(LEFT(tbStoricoOrdini[[#This Row],[ARTICOLO]],3) = "COG","COG",LEFT(tbStoricoOrdini[[#This Row],[ARTICOLO]],FIND(" ",tbStoricoOrdini[[#This Row],[ARTICOLO]])-1))</f>
        <v>COG</v>
      </c>
      <c r="J3262" t="str">
        <f>MID(tbStoricoOrdini[[#This Row],[ARTICOLO]],FIND(" ",tbStoricoOrdini[[#This Row],[ARTICOLO]])+1,4)</f>
        <v>3000</v>
      </c>
      <c r="K3262" t="str">
        <f>IFERROR(RIGHT(tbStoricoOrdini[[#This Row],[ARTICOLO]],LEN(tbStoricoOrdini[[#This Row],[ARTICOLO]])-FIND(" ",tbStoricoOrdini[[#This Row],[ARTICOLO]],FIND(" ",tbStoricoOrdini[[#This Row],[ARTICOLO]]) +1)),"")</f>
        <v>Medium</v>
      </c>
      <c r="L3262" s="3">
        <f>VLOOKUP(tbStoricoOrdini[[#This Row],[ARTICOLO]],tbArticoli[],2,FALSE)</f>
        <v>220</v>
      </c>
      <c r="M3262" s="22">
        <f>tbStoricoOrdini[[#This Row],[IMPORTO]]/tbStoricoOrdini[[#This Row],[PREZZO]]</f>
        <v>7.7272727272727271E-2</v>
      </c>
      <c r="N3262" t="s">
        <v>7</v>
      </c>
      <c r="O3262" s="8">
        <f>VLOOKUP(tbStoricoOrdini[[#This Row],[AGENTE]],tbAgenti[],2,FALSE)</f>
        <v>0.03</v>
      </c>
      <c r="P3262" s="2">
        <v>17</v>
      </c>
      <c r="Q3262" s="2">
        <f>tbStoricoOrdini[[#This Row],[IMPORTO]]*tbStoricoOrdini[[#This Row],[% COMM.]]</f>
        <v>0.51</v>
      </c>
      <c r="R3262" s="2">
        <f>tbStoricoOrdini[[#This Row],[TOT. COMM.]]+tbStoricoOrdini[[#This Row],[IMPORTO]]</f>
        <v>17.510000000000002</v>
      </c>
    </row>
    <row r="3263" spans="1:18">
      <c r="A3263" s="1">
        <v>43922</v>
      </c>
      <c r="B3263" s="7">
        <f>MONTH(tbStoricoOrdini[[#This Row],[DATA]])</f>
        <v>4</v>
      </c>
      <c r="C3263" t="s">
        <v>3358</v>
      </c>
      <c r="D3263" t="str">
        <f>RIGHT(tbStoricoOrdini[[#This Row],[ORDINE]],4)</f>
        <v>3260</v>
      </c>
      <c r="E3263" t="s">
        <v>46</v>
      </c>
      <c r="F3263" t="str">
        <f>VLOOKUP(tbStoricoOrdini[[#This Row],[CLIENTE]],tbClienti[],3,FALSE)</f>
        <v>Umbria</v>
      </c>
      <c r="G3263" t="str">
        <f>VLOOKUP(tbStoricoOrdini[[#This Row],[CLIENTE]],tbClienti[],7,FALSE)</f>
        <v>BD</v>
      </c>
      <c r="H3263" t="s">
        <v>81</v>
      </c>
      <c r="I3263" t="str">
        <f>IF(LEFT(tbStoricoOrdini[[#This Row],[ARTICOLO]],3) = "COG","COG",LEFT(tbStoricoOrdini[[#This Row],[ARTICOLO]],FIND(" ",tbStoricoOrdini[[#This Row],[ARTICOLO]])-1))</f>
        <v>COG</v>
      </c>
      <c r="J3263" t="str">
        <f>MID(tbStoricoOrdini[[#This Row],[ARTICOLO]],FIND(" ",tbStoricoOrdini[[#This Row],[ARTICOLO]])+1,4)</f>
        <v>6000</v>
      </c>
      <c r="K3263" t="str">
        <f>IFERROR(RIGHT(tbStoricoOrdini[[#This Row],[ARTICOLO]],LEN(tbStoricoOrdini[[#This Row],[ARTICOLO]])-FIND(" ",tbStoricoOrdini[[#This Row],[ARTICOLO]],FIND(" ",tbStoricoOrdini[[#This Row],[ARTICOLO]]) +1)),"")</f>
        <v>Gold</v>
      </c>
      <c r="L3263" s="3">
        <f>VLOOKUP(tbStoricoOrdini[[#This Row],[ARTICOLO]],tbArticoli[],2,FALSE)</f>
        <v>450</v>
      </c>
      <c r="M3263" s="22">
        <f>tbStoricoOrdini[[#This Row],[IMPORTO]]/tbStoricoOrdini[[#This Row],[PREZZO]]</f>
        <v>0.08</v>
      </c>
      <c r="N3263" t="s">
        <v>6</v>
      </c>
      <c r="O3263" s="8">
        <f>VLOOKUP(tbStoricoOrdini[[#This Row],[AGENTE]],tbAgenti[],2,FALSE)</f>
        <v>7.4999999999999997E-2</v>
      </c>
      <c r="P3263" s="2">
        <v>36</v>
      </c>
      <c r="Q3263" s="2">
        <f>tbStoricoOrdini[[#This Row],[IMPORTO]]*tbStoricoOrdini[[#This Row],[% COMM.]]</f>
        <v>2.6999999999999997</v>
      </c>
      <c r="R3263" s="2">
        <f>tbStoricoOrdini[[#This Row],[TOT. COMM.]]+tbStoricoOrdini[[#This Row],[IMPORTO]]</f>
        <v>38.700000000000003</v>
      </c>
    </row>
    <row r="3264" spans="1:18">
      <c r="A3264" s="1">
        <v>43922</v>
      </c>
      <c r="B3264" s="7">
        <f>MONTH(tbStoricoOrdini[[#This Row],[DATA]])</f>
        <v>4</v>
      </c>
      <c r="C3264" t="s">
        <v>3359</v>
      </c>
      <c r="D3264" t="str">
        <f>RIGHT(tbStoricoOrdini[[#This Row],[ORDINE]],4)</f>
        <v>3261</v>
      </c>
      <c r="E3264" t="s">
        <v>46</v>
      </c>
      <c r="F3264" t="str">
        <f>VLOOKUP(tbStoricoOrdini[[#This Row],[CLIENTE]],tbClienti[],3,FALSE)</f>
        <v>Umbria</v>
      </c>
      <c r="G3264" t="str">
        <f>VLOOKUP(tbStoricoOrdini[[#This Row],[CLIENTE]],tbClienti[],7,FALSE)</f>
        <v>BD</v>
      </c>
      <c r="H3264" t="s">
        <v>74</v>
      </c>
      <c r="I3264" t="str">
        <f>IF(LEFT(tbStoricoOrdini[[#This Row],[ARTICOLO]],3) = "COG","COG",LEFT(tbStoricoOrdini[[#This Row],[ARTICOLO]],FIND(" ",tbStoricoOrdini[[#This Row],[ARTICOLO]])-1))</f>
        <v>AVRC</v>
      </c>
      <c r="J3264" t="str">
        <f>MID(tbStoricoOrdini[[#This Row],[ARTICOLO]],FIND(" ",tbStoricoOrdini[[#This Row],[ARTICOLO]])+1,4)</f>
        <v>2500</v>
      </c>
      <c r="K3264" t="str">
        <f>IFERROR(RIGHT(tbStoricoOrdini[[#This Row],[ARTICOLO]],LEN(tbStoricoOrdini[[#This Row],[ARTICOLO]])-FIND(" ",tbStoricoOrdini[[#This Row],[ARTICOLO]],FIND(" ",tbStoricoOrdini[[#This Row],[ARTICOLO]]) +1)),"")</f>
        <v>Gold</v>
      </c>
      <c r="L3264" s="3">
        <f>VLOOKUP(tbStoricoOrdini[[#This Row],[ARTICOLO]],tbArticoli[],2,FALSE)</f>
        <v>500</v>
      </c>
      <c r="M3264" s="22">
        <f>tbStoricoOrdini[[#This Row],[IMPORTO]]/tbStoricoOrdini[[#This Row],[PREZZO]]</f>
        <v>0.70599999999999996</v>
      </c>
      <c r="N3264" t="s">
        <v>16</v>
      </c>
      <c r="O3264" s="8">
        <f>VLOOKUP(tbStoricoOrdini[[#This Row],[AGENTE]],tbAgenti[],2,FALSE)</f>
        <v>0.05</v>
      </c>
      <c r="P3264" s="2">
        <v>353</v>
      </c>
      <c r="Q3264" s="2">
        <f>tbStoricoOrdini[[#This Row],[IMPORTO]]*tbStoricoOrdini[[#This Row],[% COMM.]]</f>
        <v>17.650000000000002</v>
      </c>
      <c r="R3264" s="2">
        <f>tbStoricoOrdini[[#This Row],[TOT. COMM.]]+tbStoricoOrdini[[#This Row],[IMPORTO]]</f>
        <v>370.65</v>
      </c>
    </row>
    <row r="3265" spans="1:18">
      <c r="A3265" s="1">
        <v>43922</v>
      </c>
      <c r="B3265" s="7">
        <f>MONTH(tbStoricoOrdini[[#This Row],[DATA]])</f>
        <v>4</v>
      </c>
      <c r="C3265" t="s">
        <v>3360</v>
      </c>
      <c r="D3265" t="str">
        <f>RIGHT(tbStoricoOrdini[[#This Row],[ORDINE]],4)</f>
        <v>3262</v>
      </c>
      <c r="E3265" t="s">
        <v>46</v>
      </c>
      <c r="F3265" t="str">
        <f>VLOOKUP(tbStoricoOrdini[[#This Row],[CLIENTE]],tbClienti[],3,FALSE)</f>
        <v>Umbria</v>
      </c>
      <c r="G3265" t="str">
        <f>VLOOKUP(tbStoricoOrdini[[#This Row],[CLIENTE]],tbClienti[],7,FALSE)</f>
        <v>BD</v>
      </c>
      <c r="H3265" t="s">
        <v>74</v>
      </c>
      <c r="I3265" t="str">
        <f>IF(LEFT(tbStoricoOrdini[[#This Row],[ARTICOLO]],3) = "COG","COG",LEFT(tbStoricoOrdini[[#This Row],[ARTICOLO]],FIND(" ",tbStoricoOrdini[[#This Row],[ARTICOLO]])-1))</f>
        <v>AVRC</v>
      </c>
      <c r="J3265" t="str">
        <f>MID(tbStoricoOrdini[[#This Row],[ARTICOLO]],FIND(" ",tbStoricoOrdini[[#This Row],[ARTICOLO]])+1,4)</f>
        <v>2500</v>
      </c>
      <c r="K3265" t="str">
        <f>IFERROR(RIGHT(tbStoricoOrdini[[#This Row],[ARTICOLO]],LEN(tbStoricoOrdini[[#This Row],[ARTICOLO]])-FIND(" ",tbStoricoOrdini[[#This Row],[ARTICOLO]],FIND(" ",tbStoricoOrdini[[#This Row],[ARTICOLO]]) +1)),"")</f>
        <v>Gold</v>
      </c>
      <c r="L3265" s="3">
        <f>VLOOKUP(tbStoricoOrdini[[#This Row],[ARTICOLO]],tbArticoli[],2,FALSE)</f>
        <v>500</v>
      </c>
      <c r="M3265" s="22">
        <f>tbStoricoOrdini[[#This Row],[IMPORTO]]/tbStoricoOrdini[[#This Row],[PREZZO]]</f>
        <v>0.59</v>
      </c>
      <c r="N3265" t="s">
        <v>39</v>
      </c>
      <c r="O3265" s="8">
        <f>VLOOKUP(tbStoricoOrdini[[#This Row],[AGENTE]],tbAgenti[],2,FALSE)</f>
        <v>0.05</v>
      </c>
      <c r="P3265" s="2">
        <v>295</v>
      </c>
      <c r="Q3265" s="2">
        <f>tbStoricoOrdini[[#This Row],[IMPORTO]]*tbStoricoOrdini[[#This Row],[% COMM.]]</f>
        <v>14.75</v>
      </c>
      <c r="R3265" s="2">
        <f>tbStoricoOrdini[[#This Row],[TOT. COMM.]]+tbStoricoOrdini[[#This Row],[IMPORTO]]</f>
        <v>309.75</v>
      </c>
    </row>
    <row r="3266" spans="1:18">
      <c r="A3266" s="1">
        <v>43922</v>
      </c>
      <c r="B3266" s="7">
        <f>MONTH(tbStoricoOrdini[[#This Row],[DATA]])</f>
        <v>4</v>
      </c>
      <c r="C3266" t="s">
        <v>3361</v>
      </c>
      <c r="D3266" t="str">
        <f>RIGHT(tbStoricoOrdini[[#This Row],[ORDINE]],4)</f>
        <v>3263</v>
      </c>
      <c r="E3266" t="s">
        <v>46</v>
      </c>
      <c r="F3266" t="str">
        <f>VLOOKUP(tbStoricoOrdini[[#This Row],[CLIENTE]],tbClienti[],3,FALSE)</f>
        <v>Umbria</v>
      </c>
      <c r="G3266" t="str">
        <f>VLOOKUP(tbStoricoOrdini[[#This Row],[CLIENTE]],tbClienti[],7,FALSE)</f>
        <v>BD</v>
      </c>
      <c r="H3266" t="s">
        <v>74</v>
      </c>
      <c r="I3266" t="str">
        <f>IF(LEFT(tbStoricoOrdini[[#This Row],[ARTICOLO]],3) = "COG","COG",LEFT(tbStoricoOrdini[[#This Row],[ARTICOLO]],FIND(" ",tbStoricoOrdini[[#This Row],[ARTICOLO]])-1))</f>
        <v>AVRC</v>
      </c>
      <c r="J3266" t="str">
        <f>MID(tbStoricoOrdini[[#This Row],[ARTICOLO]],FIND(" ",tbStoricoOrdini[[#This Row],[ARTICOLO]])+1,4)</f>
        <v>2500</v>
      </c>
      <c r="K3266" t="str">
        <f>IFERROR(RIGHT(tbStoricoOrdini[[#This Row],[ARTICOLO]],LEN(tbStoricoOrdini[[#This Row],[ARTICOLO]])-FIND(" ",tbStoricoOrdini[[#This Row],[ARTICOLO]],FIND(" ",tbStoricoOrdini[[#This Row],[ARTICOLO]]) +1)),"")</f>
        <v>Gold</v>
      </c>
      <c r="L3266" s="3">
        <f>VLOOKUP(tbStoricoOrdini[[#This Row],[ARTICOLO]],tbArticoli[],2,FALSE)</f>
        <v>500</v>
      </c>
      <c r="M3266" s="22">
        <f>tbStoricoOrdini[[#This Row],[IMPORTO]]/tbStoricoOrdini[[#This Row],[PREZZO]]</f>
        <v>2E-3</v>
      </c>
      <c r="N3266" t="s">
        <v>11</v>
      </c>
      <c r="O3266" s="8">
        <f>VLOOKUP(tbStoricoOrdini[[#This Row],[AGENTE]],tbAgenti[],2,FALSE)</f>
        <v>0.04</v>
      </c>
      <c r="P3266" s="2">
        <v>1</v>
      </c>
      <c r="Q3266" s="2">
        <f>tbStoricoOrdini[[#This Row],[IMPORTO]]*tbStoricoOrdini[[#This Row],[% COMM.]]</f>
        <v>0.04</v>
      </c>
      <c r="R3266" s="2">
        <f>tbStoricoOrdini[[#This Row],[TOT. COMM.]]+tbStoricoOrdini[[#This Row],[IMPORTO]]</f>
        <v>1.04</v>
      </c>
    </row>
    <row r="3267" spans="1:18">
      <c r="A3267" s="1">
        <v>43922</v>
      </c>
      <c r="B3267" s="7">
        <f>MONTH(tbStoricoOrdini[[#This Row],[DATA]])</f>
        <v>4</v>
      </c>
      <c r="C3267" t="s">
        <v>3362</v>
      </c>
      <c r="D3267" t="str">
        <f>RIGHT(tbStoricoOrdini[[#This Row],[ORDINE]],4)</f>
        <v>3264</v>
      </c>
      <c r="E3267" t="s">
        <v>46</v>
      </c>
      <c r="F3267" t="str">
        <f>VLOOKUP(tbStoricoOrdini[[#This Row],[CLIENTE]],tbClienti[],3,FALSE)</f>
        <v>Umbria</v>
      </c>
      <c r="G3267" t="str">
        <f>VLOOKUP(tbStoricoOrdini[[#This Row],[CLIENTE]],tbClienti[],7,FALSE)</f>
        <v>BD</v>
      </c>
      <c r="H3267" t="s">
        <v>74</v>
      </c>
      <c r="I3267" t="str">
        <f>IF(LEFT(tbStoricoOrdini[[#This Row],[ARTICOLO]],3) = "COG","COG",LEFT(tbStoricoOrdini[[#This Row],[ARTICOLO]],FIND(" ",tbStoricoOrdini[[#This Row],[ARTICOLO]])-1))</f>
        <v>AVRC</v>
      </c>
      <c r="J3267" t="str">
        <f>MID(tbStoricoOrdini[[#This Row],[ARTICOLO]],FIND(" ",tbStoricoOrdini[[#This Row],[ARTICOLO]])+1,4)</f>
        <v>2500</v>
      </c>
      <c r="K3267" t="str">
        <f>IFERROR(RIGHT(tbStoricoOrdini[[#This Row],[ARTICOLO]],LEN(tbStoricoOrdini[[#This Row],[ARTICOLO]])-FIND(" ",tbStoricoOrdini[[#This Row],[ARTICOLO]],FIND(" ",tbStoricoOrdini[[#This Row],[ARTICOLO]]) +1)),"")</f>
        <v>Gold</v>
      </c>
      <c r="L3267" s="3">
        <f>VLOOKUP(tbStoricoOrdini[[#This Row],[ARTICOLO]],tbArticoli[],2,FALSE)</f>
        <v>500</v>
      </c>
      <c r="M3267" s="22">
        <f>tbStoricoOrdini[[#This Row],[IMPORTO]]/tbStoricoOrdini[[#This Row],[PREZZO]]</f>
        <v>6.0659999999999998</v>
      </c>
      <c r="N3267" t="s">
        <v>19</v>
      </c>
      <c r="O3267" s="8">
        <f>VLOOKUP(tbStoricoOrdini[[#This Row],[AGENTE]],tbAgenti[],2,FALSE)</f>
        <v>0.05</v>
      </c>
      <c r="P3267" s="2">
        <v>3033</v>
      </c>
      <c r="Q3267" s="2">
        <f>tbStoricoOrdini[[#This Row],[IMPORTO]]*tbStoricoOrdini[[#This Row],[% COMM.]]</f>
        <v>151.65</v>
      </c>
      <c r="R3267" s="2">
        <f>tbStoricoOrdini[[#This Row],[TOT. COMM.]]+tbStoricoOrdini[[#This Row],[IMPORTO]]</f>
        <v>3184.65</v>
      </c>
    </row>
    <row r="3268" spans="1:18">
      <c r="A3268" s="1">
        <v>43922</v>
      </c>
      <c r="B3268" s="7">
        <f>MONTH(tbStoricoOrdini[[#This Row],[DATA]])</f>
        <v>4</v>
      </c>
      <c r="C3268" t="s">
        <v>3363</v>
      </c>
      <c r="D3268" t="str">
        <f>RIGHT(tbStoricoOrdini[[#This Row],[ORDINE]],4)</f>
        <v>3265</v>
      </c>
      <c r="E3268" t="s">
        <v>46</v>
      </c>
      <c r="F3268" t="str">
        <f>VLOOKUP(tbStoricoOrdini[[#This Row],[CLIENTE]],tbClienti[],3,FALSE)</f>
        <v>Umbria</v>
      </c>
      <c r="G3268" t="str">
        <f>VLOOKUP(tbStoricoOrdini[[#This Row],[CLIENTE]],tbClienti[],7,FALSE)</f>
        <v>BD</v>
      </c>
      <c r="H3268" t="s">
        <v>74</v>
      </c>
      <c r="I3268" t="str">
        <f>IF(LEFT(tbStoricoOrdini[[#This Row],[ARTICOLO]],3) = "COG","COG",LEFT(tbStoricoOrdini[[#This Row],[ARTICOLO]],FIND(" ",tbStoricoOrdini[[#This Row],[ARTICOLO]])-1))</f>
        <v>AVRC</v>
      </c>
      <c r="J3268" t="str">
        <f>MID(tbStoricoOrdini[[#This Row],[ARTICOLO]],FIND(" ",tbStoricoOrdini[[#This Row],[ARTICOLO]])+1,4)</f>
        <v>2500</v>
      </c>
      <c r="K3268" t="str">
        <f>IFERROR(RIGHT(tbStoricoOrdini[[#This Row],[ARTICOLO]],LEN(tbStoricoOrdini[[#This Row],[ARTICOLO]])-FIND(" ",tbStoricoOrdini[[#This Row],[ARTICOLO]],FIND(" ",tbStoricoOrdini[[#This Row],[ARTICOLO]]) +1)),"")</f>
        <v>Gold</v>
      </c>
      <c r="L3268" s="3">
        <f>VLOOKUP(tbStoricoOrdini[[#This Row],[ARTICOLO]],tbArticoli[],2,FALSE)</f>
        <v>500</v>
      </c>
      <c r="M3268" s="22">
        <f>tbStoricoOrdini[[#This Row],[IMPORTO]]/tbStoricoOrdini[[#This Row],[PREZZO]]</f>
        <v>18.611999999999998</v>
      </c>
      <c r="N3268" t="s">
        <v>15</v>
      </c>
      <c r="O3268" s="8">
        <f>VLOOKUP(tbStoricoOrdini[[#This Row],[AGENTE]],tbAgenti[],2,FALSE)</f>
        <v>0.08</v>
      </c>
      <c r="P3268" s="2">
        <v>9306</v>
      </c>
      <c r="Q3268" s="2">
        <f>tbStoricoOrdini[[#This Row],[IMPORTO]]*tbStoricoOrdini[[#This Row],[% COMM.]]</f>
        <v>744.48</v>
      </c>
      <c r="R3268" s="2">
        <f>tbStoricoOrdini[[#This Row],[TOT. COMM.]]+tbStoricoOrdini[[#This Row],[IMPORTO]]</f>
        <v>10050.48</v>
      </c>
    </row>
    <row r="3269" spans="1:18">
      <c r="A3269" s="1">
        <v>43922</v>
      </c>
      <c r="B3269" s="7">
        <f>MONTH(tbStoricoOrdini[[#This Row],[DATA]])</f>
        <v>4</v>
      </c>
      <c r="C3269" t="s">
        <v>3364</v>
      </c>
      <c r="D3269" t="str">
        <f>RIGHT(tbStoricoOrdini[[#This Row],[ORDINE]],4)</f>
        <v>3266</v>
      </c>
      <c r="E3269" t="s">
        <v>46</v>
      </c>
      <c r="F3269" t="str">
        <f>VLOOKUP(tbStoricoOrdini[[#This Row],[CLIENTE]],tbClienti[],3,FALSE)</f>
        <v>Umbria</v>
      </c>
      <c r="G3269" t="str">
        <f>VLOOKUP(tbStoricoOrdini[[#This Row],[CLIENTE]],tbClienti[],7,FALSE)</f>
        <v>BD</v>
      </c>
      <c r="H3269" t="s">
        <v>74</v>
      </c>
      <c r="I3269" t="str">
        <f>IF(LEFT(tbStoricoOrdini[[#This Row],[ARTICOLO]],3) = "COG","COG",LEFT(tbStoricoOrdini[[#This Row],[ARTICOLO]],FIND(" ",tbStoricoOrdini[[#This Row],[ARTICOLO]])-1))</f>
        <v>AVRC</v>
      </c>
      <c r="J3269" t="str">
        <f>MID(tbStoricoOrdini[[#This Row],[ARTICOLO]],FIND(" ",tbStoricoOrdini[[#This Row],[ARTICOLO]])+1,4)</f>
        <v>2500</v>
      </c>
      <c r="K3269" t="str">
        <f>IFERROR(RIGHT(tbStoricoOrdini[[#This Row],[ARTICOLO]],LEN(tbStoricoOrdini[[#This Row],[ARTICOLO]])-FIND(" ",tbStoricoOrdini[[#This Row],[ARTICOLO]],FIND(" ",tbStoricoOrdini[[#This Row],[ARTICOLO]]) +1)),"")</f>
        <v>Gold</v>
      </c>
      <c r="L3269" s="3">
        <f>VLOOKUP(tbStoricoOrdini[[#This Row],[ARTICOLO]],tbArticoli[],2,FALSE)</f>
        <v>500</v>
      </c>
      <c r="M3269" s="22">
        <f>tbStoricoOrdini[[#This Row],[IMPORTO]]/tbStoricoOrdini[[#This Row],[PREZZO]]</f>
        <v>8.6080000000000005</v>
      </c>
      <c r="N3269" t="s">
        <v>14</v>
      </c>
      <c r="O3269" s="8">
        <f>VLOOKUP(tbStoricoOrdini[[#This Row],[AGENTE]],tbAgenti[],2,FALSE)</f>
        <v>0.05</v>
      </c>
      <c r="P3269" s="2">
        <v>4304</v>
      </c>
      <c r="Q3269" s="2">
        <f>tbStoricoOrdini[[#This Row],[IMPORTO]]*tbStoricoOrdini[[#This Row],[% COMM.]]</f>
        <v>215.20000000000002</v>
      </c>
      <c r="R3269" s="2">
        <f>tbStoricoOrdini[[#This Row],[TOT. COMM.]]+tbStoricoOrdini[[#This Row],[IMPORTO]]</f>
        <v>4519.2</v>
      </c>
    </row>
    <row r="3270" spans="1:18">
      <c r="A3270" s="1">
        <v>43922</v>
      </c>
      <c r="B3270" s="7">
        <f>MONTH(tbStoricoOrdini[[#This Row],[DATA]])</f>
        <v>4</v>
      </c>
      <c r="C3270" t="s">
        <v>3365</v>
      </c>
      <c r="D3270" t="str">
        <f>RIGHT(tbStoricoOrdini[[#This Row],[ORDINE]],4)</f>
        <v>3267</v>
      </c>
      <c r="E3270" t="s">
        <v>46</v>
      </c>
      <c r="F3270" t="str">
        <f>VLOOKUP(tbStoricoOrdini[[#This Row],[CLIENTE]],tbClienti[],3,FALSE)</f>
        <v>Umbria</v>
      </c>
      <c r="G3270" t="str">
        <f>VLOOKUP(tbStoricoOrdini[[#This Row],[CLIENTE]],tbClienti[],7,FALSE)</f>
        <v>BD</v>
      </c>
      <c r="H3270" t="s">
        <v>74</v>
      </c>
      <c r="I3270" t="str">
        <f>IF(LEFT(tbStoricoOrdini[[#This Row],[ARTICOLO]],3) = "COG","COG",LEFT(tbStoricoOrdini[[#This Row],[ARTICOLO]],FIND(" ",tbStoricoOrdini[[#This Row],[ARTICOLO]])-1))</f>
        <v>AVRC</v>
      </c>
      <c r="J3270" t="str">
        <f>MID(tbStoricoOrdini[[#This Row],[ARTICOLO]],FIND(" ",tbStoricoOrdini[[#This Row],[ARTICOLO]])+1,4)</f>
        <v>2500</v>
      </c>
      <c r="K3270" t="str">
        <f>IFERROR(RIGHT(tbStoricoOrdini[[#This Row],[ARTICOLO]],LEN(tbStoricoOrdini[[#This Row],[ARTICOLO]])-FIND(" ",tbStoricoOrdini[[#This Row],[ARTICOLO]],FIND(" ",tbStoricoOrdini[[#This Row],[ARTICOLO]]) +1)),"")</f>
        <v>Gold</v>
      </c>
      <c r="L3270" s="3">
        <f>VLOOKUP(tbStoricoOrdini[[#This Row],[ARTICOLO]],tbArticoli[],2,FALSE)</f>
        <v>500</v>
      </c>
      <c r="M3270" s="22">
        <f>tbStoricoOrdini[[#This Row],[IMPORTO]]/tbStoricoOrdini[[#This Row],[PREZZO]]</f>
        <v>3.278</v>
      </c>
      <c r="N3270" t="s">
        <v>7</v>
      </c>
      <c r="O3270" s="8">
        <f>VLOOKUP(tbStoricoOrdini[[#This Row],[AGENTE]],tbAgenti[],2,FALSE)</f>
        <v>0.03</v>
      </c>
      <c r="P3270" s="2">
        <v>1639</v>
      </c>
      <c r="Q3270" s="2">
        <f>tbStoricoOrdini[[#This Row],[IMPORTO]]*tbStoricoOrdini[[#This Row],[% COMM.]]</f>
        <v>49.17</v>
      </c>
      <c r="R3270" s="2">
        <f>tbStoricoOrdini[[#This Row],[TOT. COMM.]]+tbStoricoOrdini[[#This Row],[IMPORTO]]</f>
        <v>1688.17</v>
      </c>
    </row>
    <row r="3271" spans="1:18">
      <c r="A3271" s="1">
        <v>43922</v>
      </c>
      <c r="B3271" s="7">
        <f>MONTH(tbStoricoOrdini[[#This Row],[DATA]])</f>
        <v>4</v>
      </c>
      <c r="C3271" t="s">
        <v>3366</v>
      </c>
      <c r="D3271" t="str">
        <f>RIGHT(tbStoricoOrdini[[#This Row],[ORDINE]],4)</f>
        <v>3268</v>
      </c>
      <c r="E3271" t="s">
        <v>46</v>
      </c>
      <c r="F3271" t="str">
        <f>VLOOKUP(tbStoricoOrdini[[#This Row],[CLIENTE]],tbClienti[],3,FALSE)</f>
        <v>Umbria</v>
      </c>
      <c r="G3271" t="str">
        <f>VLOOKUP(tbStoricoOrdini[[#This Row],[CLIENTE]],tbClienti[],7,FALSE)</f>
        <v>BD</v>
      </c>
      <c r="H3271" t="s">
        <v>74</v>
      </c>
      <c r="I3271" t="str">
        <f>IF(LEFT(tbStoricoOrdini[[#This Row],[ARTICOLO]],3) = "COG","COG",LEFT(tbStoricoOrdini[[#This Row],[ARTICOLO]],FIND(" ",tbStoricoOrdini[[#This Row],[ARTICOLO]])-1))</f>
        <v>AVRC</v>
      </c>
      <c r="J3271" t="str">
        <f>MID(tbStoricoOrdini[[#This Row],[ARTICOLO]],FIND(" ",tbStoricoOrdini[[#This Row],[ARTICOLO]])+1,4)</f>
        <v>2500</v>
      </c>
      <c r="K3271" t="str">
        <f>IFERROR(RIGHT(tbStoricoOrdini[[#This Row],[ARTICOLO]],LEN(tbStoricoOrdini[[#This Row],[ARTICOLO]])-FIND(" ",tbStoricoOrdini[[#This Row],[ARTICOLO]],FIND(" ",tbStoricoOrdini[[#This Row],[ARTICOLO]]) +1)),"")</f>
        <v>Gold</v>
      </c>
      <c r="L3271" s="3">
        <f>VLOOKUP(tbStoricoOrdini[[#This Row],[ARTICOLO]],tbArticoli[],2,FALSE)</f>
        <v>500</v>
      </c>
      <c r="M3271" s="22">
        <f>tbStoricoOrdini[[#This Row],[IMPORTO]]/tbStoricoOrdini[[#This Row],[PREZZO]]</f>
        <v>0.58799999999999997</v>
      </c>
      <c r="N3271" t="s">
        <v>17</v>
      </c>
      <c r="O3271" s="8">
        <f>VLOOKUP(tbStoricoOrdini[[#This Row],[AGENTE]],tbAgenti[],2,FALSE)</f>
        <v>0.08</v>
      </c>
      <c r="P3271" s="2">
        <v>294</v>
      </c>
      <c r="Q3271" s="2">
        <f>tbStoricoOrdini[[#This Row],[IMPORTO]]*tbStoricoOrdini[[#This Row],[% COMM.]]</f>
        <v>23.52</v>
      </c>
      <c r="R3271" s="2">
        <f>tbStoricoOrdini[[#This Row],[TOT. COMM.]]+tbStoricoOrdini[[#This Row],[IMPORTO]]</f>
        <v>317.52</v>
      </c>
    </row>
    <row r="3272" spans="1:18">
      <c r="A3272" s="1">
        <v>43922</v>
      </c>
      <c r="B3272" s="7">
        <f>MONTH(tbStoricoOrdini[[#This Row],[DATA]])</f>
        <v>4</v>
      </c>
      <c r="C3272" t="s">
        <v>3367</v>
      </c>
      <c r="D3272" t="str">
        <f>RIGHT(tbStoricoOrdini[[#This Row],[ORDINE]],4)</f>
        <v>3269</v>
      </c>
      <c r="E3272" t="s">
        <v>46</v>
      </c>
      <c r="F3272" t="str">
        <f>VLOOKUP(tbStoricoOrdini[[#This Row],[CLIENTE]],tbClienti[],3,FALSE)</f>
        <v>Umbria</v>
      </c>
      <c r="G3272" t="str">
        <f>VLOOKUP(tbStoricoOrdini[[#This Row],[CLIENTE]],tbClienti[],7,FALSE)</f>
        <v>BD</v>
      </c>
      <c r="H3272" t="s">
        <v>74</v>
      </c>
      <c r="I3272" t="str">
        <f>IF(LEFT(tbStoricoOrdini[[#This Row],[ARTICOLO]],3) = "COG","COG",LEFT(tbStoricoOrdini[[#This Row],[ARTICOLO]],FIND(" ",tbStoricoOrdini[[#This Row],[ARTICOLO]])-1))</f>
        <v>AVRC</v>
      </c>
      <c r="J3272" t="str">
        <f>MID(tbStoricoOrdini[[#This Row],[ARTICOLO]],FIND(" ",tbStoricoOrdini[[#This Row],[ARTICOLO]])+1,4)</f>
        <v>2500</v>
      </c>
      <c r="K3272" t="str">
        <f>IFERROR(RIGHT(tbStoricoOrdini[[#This Row],[ARTICOLO]],LEN(tbStoricoOrdini[[#This Row],[ARTICOLO]])-FIND(" ",tbStoricoOrdini[[#This Row],[ARTICOLO]],FIND(" ",tbStoricoOrdini[[#This Row],[ARTICOLO]]) +1)),"")</f>
        <v>Gold</v>
      </c>
      <c r="L3272" s="3">
        <f>VLOOKUP(tbStoricoOrdini[[#This Row],[ARTICOLO]],tbArticoli[],2,FALSE)</f>
        <v>500</v>
      </c>
      <c r="M3272" s="22">
        <f>tbStoricoOrdini[[#This Row],[IMPORTO]]/tbStoricoOrdini[[#This Row],[PREZZO]]</f>
        <v>4.2320000000000002</v>
      </c>
      <c r="N3272" t="s">
        <v>18</v>
      </c>
      <c r="O3272" s="8">
        <f>VLOOKUP(tbStoricoOrdini[[#This Row],[AGENTE]],tbAgenti[],2,FALSE)</f>
        <v>0.03</v>
      </c>
      <c r="P3272" s="2">
        <v>2116</v>
      </c>
      <c r="Q3272" s="2">
        <f>tbStoricoOrdini[[#This Row],[IMPORTO]]*tbStoricoOrdini[[#This Row],[% COMM.]]</f>
        <v>63.48</v>
      </c>
      <c r="R3272" s="2">
        <f>tbStoricoOrdini[[#This Row],[TOT. COMM.]]+tbStoricoOrdini[[#This Row],[IMPORTO]]</f>
        <v>2179.48</v>
      </c>
    </row>
    <row r="3273" spans="1:18">
      <c r="A3273" s="1">
        <v>43922</v>
      </c>
      <c r="B3273" s="7">
        <f>MONTH(tbStoricoOrdini[[#This Row],[DATA]])</f>
        <v>4</v>
      </c>
      <c r="C3273" t="s">
        <v>3368</v>
      </c>
      <c r="D3273" t="str">
        <f>RIGHT(tbStoricoOrdini[[#This Row],[ORDINE]],4)</f>
        <v>3270</v>
      </c>
      <c r="E3273" t="s">
        <v>46</v>
      </c>
      <c r="F3273" t="str">
        <f>VLOOKUP(tbStoricoOrdini[[#This Row],[CLIENTE]],tbClienti[],3,FALSE)</f>
        <v>Umbria</v>
      </c>
      <c r="G3273" t="str">
        <f>VLOOKUP(tbStoricoOrdini[[#This Row],[CLIENTE]],tbClienti[],7,FALSE)</f>
        <v>BD</v>
      </c>
      <c r="H3273" t="s">
        <v>74</v>
      </c>
      <c r="I3273" t="str">
        <f>IF(LEFT(tbStoricoOrdini[[#This Row],[ARTICOLO]],3) = "COG","COG",LEFT(tbStoricoOrdini[[#This Row],[ARTICOLO]],FIND(" ",tbStoricoOrdini[[#This Row],[ARTICOLO]])-1))</f>
        <v>AVRC</v>
      </c>
      <c r="J3273" t="str">
        <f>MID(tbStoricoOrdini[[#This Row],[ARTICOLO]],FIND(" ",tbStoricoOrdini[[#This Row],[ARTICOLO]])+1,4)</f>
        <v>2500</v>
      </c>
      <c r="K3273" t="str">
        <f>IFERROR(RIGHT(tbStoricoOrdini[[#This Row],[ARTICOLO]],LEN(tbStoricoOrdini[[#This Row],[ARTICOLO]])-FIND(" ",tbStoricoOrdini[[#This Row],[ARTICOLO]],FIND(" ",tbStoricoOrdini[[#This Row],[ARTICOLO]]) +1)),"")</f>
        <v>Gold</v>
      </c>
      <c r="L3273" s="3">
        <f>VLOOKUP(tbStoricoOrdini[[#This Row],[ARTICOLO]],tbArticoli[],2,FALSE)</f>
        <v>500</v>
      </c>
      <c r="M3273" s="22">
        <f>tbStoricoOrdini[[#This Row],[IMPORTO]]/tbStoricoOrdini[[#This Row],[PREZZO]]</f>
        <v>0.872</v>
      </c>
      <c r="N3273" t="s">
        <v>13</v>
      </c>
      <c r="O3273" s="8">
        <f>VLOOKUP(tbStoricoOrdini[[#This Row],[AGENTE]],tbAgenti[],2,FALSE)</f>
        <v>0.1</v>
      </c>
      <c r="P3273" s="2">
        <v>436</v>
      </c>
      <c r="Q3273" s="2">
        <f>tbStoricoOrdini[[#This Row],[IMPORTO]]*tbStoricoOrdini[[#This Row],[% COMM.]]</f>
        <v>43.6</v>
      </c>
      <c r="R3273" s="2">
        <f>tbStoricoOrdini[[#This Row],[TOT. COMM.]]+tbStoricoOrdini[[#This Row],[IMPORTO]]</f>
        <v>479.6</v>
      </c>
    </row>
    <row r="3274" spans="1:18">
      <c r="A3274" s="1">
        <v>43922</v>
      </c>
      <c r="B3274" s="7">
        <f>MONTH(tbStoricoOrdini[[#This Row],[DATA]])</f>
        <v>4</v>
      </c>
      <c r="C3274" t="s">
        <v>3369</v>
      </c>
      <c r="D3274" t="str">
        <f>RIGHT(tbStoricoOrdini[[#This Row],[ORDINE]],4)</f>
        <v>3271</v>
      </c>
      <c r="E3274" t="s">
        <v>46</v>
      </c>
      <c r="F3274" t="str">
        <f>VLOOKUP(tbStoricoOrdini[[#This Row],[CLIENTE]],tbClienti[],3,FALSE)</f>
        <v>Umbria</v>
      </c>
      <c r="G3274" t="str">
        <f>VLOOKUP(tbStoricoOrdini[[#This Row],[CLIENTE]],tbClienti[],7,FALSE)</f>
        <v>BD</v>
      </c>
      <c r="H3274" t="s">
        <v>74</v>
      </c>
      <c r="I3274" t="str">
        <f>IF(LEFT(tbStoricoOrdini[[#This Row],[ARTICOLO]],3) = "COG","COG",LEFT(tbStoricoOrdini[[#This Row],[ARTICOLO]],FIND(" ",tbStoricoOrdini[[#This Row],[ARTICOLO]])-1))</f>
        <v>AVRC</v>
      </c>
      <c r="J3274" t="str">
        <f>MID(tbStoricoOrdini[[#This Row],[ARTICOLO]],FIND(" ",tbStoricoOrdini[[#This Row],[ARTICOLO]])+1,4)</f>
        <v>2500</v>
      </c>
      <c r="K3274" t="str">
        <f>IFERROR(RIGHT(tbStoricoOrdini[[#This Row],[ARTICOLO]],LEN(tbStoricoOrdini[[#This Row],[ARTICOLO]])-FIND(" ",tbStoricoOrdini[[#This Row],[ARTICOLO]],FIND(" ",tbStoricoOrdini[[#This Row],[ARTICOLO]]) +1)),"")</f>
        <v>Gold</v>
      </c>
      <c r="L3274" s="3">
        <f>VLOOKUP(tbStoricoOrdini[[#This Row],[ARTICOLO]],tbArticoli[],2,FALSE)</f>
        <v>500</v>
      </c>
      <c r="M3274" s="22">
        <f>tbStoricoOrdini[[#This Row],[IMPORTO]]/tbStoricoOrdini[[#This Row],[PREZZO]]</f>
        <v>0.27800000000000002</v>
      </c>
      <c r="N3274" t="s">
        <v>6</v>
      </c>
      <c r="O3274" s="8">
        <f>VLOOKUP(tbStoricoOrdini[[#This Row],[AGENTE]],tbAgenti[],2,FALSE)</f>
        <v>7.4999999999999997E-2</v>
      </c>
      <c r="P3274" s="2">
        <v>139</v>
      </c>
      <c r="Q3274" s="2">
        <f>tbStoricoOrdini[[#This Row],[IMPORTO]]*tbStoricoOrdini[[#This Row],[% COMM.]]</f>
        <v>10.424999999999999</v>
      </c>
      <c r="R3274" s="2">
        <f>tbStoricoOrdini[[#This Row],[TOT. COMM.]]+tbStoricoOrdini[[#This Row],[IMPORTO]]</f>
        <v>149.42500000000001</v>
      </c>
    </row>
    <row r="3275" spans="1:18">
      <c r="A3275" s="1">
        <v>43922</v>
      </c>
      <c r="B3275" s="7">
        <f>MONTH(tbStoricoOrdini[[#This Row],[DATA]])</f>
        <v>4</v>
      </c>
      <c r="C3275" t="s">
        <v>3370</v>
      </c>
      <c r="D3275" t="str">
        <f>RIGHT(tbStoricoOrdini[[#This Row],[ORDINE]],4)</f>
        <v>3272</v>
      </c>
      <c r="E3275" t="s">
        <v>46</v>
      </c>
      <c r="F3275" t="str">
        <f>VLOOKUP(tbStoricoOrdini[[#This Row],[CLIENTE]],tbClienti[],3,FALSE)</f>
        <v>Umbria</v>
      </c>
      <c r="G3275" t="str">
        <f>VLOOKUP(tbStoricoOrdini[[#This Row],[CLIENTE]],tbClienti[],7,FALSE)</f>
        <v>BD</v>
      </c>
      <c r="H3275" t="s">
        <v>74</v>
      </c>
      <c r="I3275" t="str">
        <f>IF(LEFT(tbStoricoOrdini[[#This Row],[ARTICOLO]],3) = "COG","COG",LEFT(tbStoricoOrdini[[#This Row],[ARTICOLO]],FIND(" ",tbStoricoOrdini[[#This Row],[ARTICOLO]])-1))</f>
        <v>AVRC</v>
      </c>
      <c r="J3275" t="str">
        <f>MID(tbStoricoOrdini[[#This Row],[ARTICOLO]],FIND(" ",tbStoricoOrdini[[#This Row],[ARTICOLO]])+1,4)</f>
        <v>2500</v>
      </c>
      <c r="K3275" t="str">
        <f>IFERROR(RIGHT(tbStoricoOrdini[[#This Row],[ARTICOLO]],LEN(tbStoricoOrdini[[#This Row],[ARTICOLO]])-FIND(" ",tbStoricoOrdini[[#This Row],[ARTICOLO]],FIND(" ",tbStoricoOrdini[[#This Row],[ARTICOLO]]) +1)),"")</f>
        <v>Gold</v>
      </c>
      <c r="L3275" s="3">
        <f>VLOOKUP(tbStoricoOrdini[[#This Row],[ARTICOLO]],tbArticoli[],2,FALSE)</f>
        <v>500</v>
      </c>
      <c r="M3275" s="22">
        <f>tbStoricoOrdini[[#This Row],[IMPORTO]]/tbStoricoOrdini[[#This Row],[PREZZO]]</f>
        <v>0.38800000000000001</v>
      </c>
      <c r="N3275" t="s">
        <v>9</v>
      </c>
      <c r="O3275" s="8">
        <f>VLOOKUP(tbStoricoOrdini[[#This Row],[AGENTE]],tbAgenti[],2,FALSE)</f>
        <v>0.05</v>
      </c>
      <c r="P3275" s="2">
        <v>194</v>
      </c>
      <c r="Q3275" s="2">
        <f>tbStoricoOrdini[[#This Row],[IMPORTO]]*tbStoricoOrdini[[#This Row],[% COMM.]]</f>
        <v>9.7000000000000011</v>
      </c>
      <c r="R3275" s="2">
        <f>tbStoricoOrdini[[#This Row],[TOT. COMM.]]+tbStoricoOrdini[[#This Row],[IMPORTO]]</f>
        <v>203.7</v>
      </c>
    </row>
    <row r="3276" spans="1:18">
      <c r="A3276" s="1">
        <v>43922</v>
      </c>
      <c r="B3276" s="7">
        <f>MONTH(tbStoricoOrdini[[#This Row],[DATA]])</f>
        <v>4</v>
      </c>
      <c r="C3276" t="s">
        <v>3371</v>
      </c>
      <c r="D3276" t="str">
        <f>RIGHT(tbStoricoOrdini[[#This Row],[ORDINE]],4)</f>
        <v>3273</v>
      </c>
      <c r="E3276" t="s">
        <v>46</v>
      </c>
      <c r="F3276" t="str">
        <f>VLOOKUP(tbStoricoOrdini[[#This Row],[CLIENTE]],tbClienti[],3,FALSE)</f>
        <v>Umbria</v>
      </c>
      <c r="G3276" t="str">
        <f>VLOOKUP(tbStoricoOrdini[[#This Row],[CLIENTE]],tbClienti[],7,FALSE)</f>
        <v>BD</v>
      </c>
      <c r="H3276" t="s">
        <v>77</v>
      </c>
      <c r="I3276" t="str">
        <f>IF(LEFT(tbStoricoOrdini[[#This Row],[ARTICOLO]],3) = "COG","COG",LEFT(tbStoricoOrdini[[#This Row],[ARTICOLO]],FIND(" ",tbStoricoOrdini[[#This Row],[ARTICOLO]])-1))</f>
        <v>COG</v>
      </c>
      <c r="J3276" t="str">
        <f>MID(tbStoricoOrdini[[#This Row],[ARTICOLO]],FIND(" ",tbStoricoOrdini[[#This Row],[ARTICOLO]])+1,4)</f>
        <v>2000</v>
      </c>
      <c r="K3276" t="str">
        <f>IFERROR(RIGHT(tbStoricoOrdini[[#This Row],[ARTICOLO]],LEN(tbStoricoOrdini[[#This Row],[ARTICOLO]])-FIND(" ",tbStoricoOrdini[[#This Row],[ARTICOLO]],FIND(" ",tbStoricoOrdini[[#This Row],[ARTICOLO]]) +1)),"")</f>
        <v>Medium</v>
      </c>
      <c r="L3276" s="3">
        <f>VLOOKUP(tbStoricoOrdini[[#This Row],[ARTICOLO]],tbArticoli[],2,FALSE)</f>
        <v>200</v>
      </c>
      <c r="M3276" s="22">
        <f>tbStoricoOrdini[[#This Row],[IMPORTO]]/tbStoricoOrdini[[#This Row],[PREZZO]]</f>
        <v>2.5299999999999998</v>
      </c>
      <c r="N3276" t="s">
        <v>9</v>
      </c>
      <c r="O3276" s="8">
        <f>VLOOKUP(tbStoricoOrdini[[#This Row],[AGENTE]],tbAgenti[],2,FALSE)</f>
        <v>0.05</v>
      </c>
      <c r="P3276" s="2">
        <v>506</v>
      </c>
      <c r="Q3276" s="2">
        <f>tbStoricoOrdini[[#This Row],[IMPORTO]]*tbStoricoOrdini[[#This Row],[% COMM.]]</f>
        <v>25.3</v>
      </c>
      <c r="R3276" s="2">
        <f>tbStoricoOrdini[[#This Row],[TOT. COMM.]]+tbStoricoOrdini[[#This Row],[IMPORTO]]</f>
        <v>531.29999999999995</v>
      </c>
    </row>
    <row r="3277" spans="1:18">
      <c r="A3277" s="1">
        <v>43922</v>
      </c>
      <c r="B3277" s="7">
        <f>MONTH(tbStoricoOrdini[[#This Row],[DATA]])</f>
        <v>4</v>
      </c>
      <c r="C3277" t="s">
        <v>3372</v>
      </c>
      <c r="D3277" t="str">
        <f>RIGHT(tbStoricoOrdini[[#This Row],[ORDINE]],4)</f>
        <v>3274</v>
      </c>
      <c r="E3277" t="s">
        <v>46</v>
      </c>
      <c r="F3277" t="str">
        <f>VLOOKUP(tbStoricoOrdini[[#This Row],[CLIENTE]],tbClienti[],3,FALSE)</f>
        <v>Umbria</v>
      </c>
      <c r="G3277" t="str">
        <f>VLOOKUP(tbStoricoOrdini[[#This Row],[CLIENTE]],tbClienti[],7,FALSE)</f>
        <v>BD</v>
      </c>
      <c r="H3277" t="s">
        <v>61</v>
      </c>
      <c r="I3277" t="str">
        <f>IF(LEFT(tbStoricoOrdini[[#This Row],[ARTICOLO]],3) = "COG","COG",LEFT(tbStoricoOrdini[[#This Row],[ARTICOLO]],FIND(" ",tbStoricoOrdini[[#This Row],[ARTICOLO]])-1))</f>
        <v>KLM</v>
      </c>
      <c r="J3277" t="str">
        <f>MID(tbStoricoOrdini[[#This Row],[ARTICOLO]],FIND(" ",tbStoricoOrdini[[#This Row],[ARTICOLO]])+1,4)</f>
        <v>5000</v>
      </c>
      <c r="K3277" t="str">
        <f>IFERROR(RIGHT(tbStoricoOrdini[[#This Row],[ARTICOLO]],LEN(tbStoricoOrdini[[#This Row],[ARTICOLO]])-FIND(" ",tbStoricoOrdini[[#This Row],[ARTICOLO]],FIND(" ",tbStoricoOrdini[[#This Row],[ARTICOLO]]) +1)),"")</f>
        <v>Medium</v>
      </c>
      <c r="L3277" s="3">
        <f>VLOOKUP(tbStoricoOrdini[[#This Row],[ARTICOLO]],tbArticoli[],2,FALSE)</f>
        <v>150</v>
      </c>
      <c r="M3277" s="22">
        <f>tbStoricoOrdini[[#This Row],[IMPORTO]]/tbStoricoOrdini[[#This Row],[PREZZO]]</f>
        <v>23.173333333333332</v>
      </c>
      <c r="N3277" t="s">
        <v>16</v>
      </c>
      <c r="O3277" s="8">
        <f>VLOOKUP(tbStoricoOrdini[[#This Row],[AGENTE]],tbAgenti[],2,FALSE)</f>
        <v>0.05</v>
      </c>
      <c r="P3277" s="2">
        <v>3476</v>
      </c>
      <c r="Q3277" s="2">
        <f>tbStoricoOrdini[[#This Row],[IMPORTO]]*tbStoricoOrdini[[#This Row],[% COMM.]]</f>
        <v>173.8</v>
      </c>
      <c r="R3277" s="2">
        <f>tbStoricoOrdini[[#This Row],[TOT. COMM.]]+tbStoricoOrdini[[#This Row],[IMPORTO]]</f>
        <v>3649.8</v>
      </c>
    </row>
    <row r="3278" spans="1:18">
      <c r="A3278" s="1">
        <v>43922</v>
      </c>
      <c r="B3278" s="7">
        <f>MONTH(tbStoricoOrdini[[#This Row],[DATA]])</f>
        <v>4</v>
      </c>
      <c r="C3278" t="s">
        <v>3373</v>
      </c>
      <c r="D3278" t="str">
        <f>RIGHT(tbStoricoOrdini[[#This Row],[ORDINE]],4)</f>
        <v>3275</v>
      </c>
      <c r="E3278" t="s">
        <v>46</v>
      </c>
      <c r="F3278" t="str">
        <f>VLOOKUP(tbStoricoOrdini[[#This Row],[CLIENTE]],tbClienti[],3,FALSE)</f>
        <v>Umbria</v>
      </c>
      <c r="G3278" t="str">
        <f>VLOOKUP(tbStoricoOrdini[[#This Row],[CLIENTE]],tbClienti[],7,FALSE)</f>
        <v>BD</v>
      </c>
      <c r="H3278" t="s">
        <v>61</v>
      </c>
      <c r="I3278" t="str">
        <f>IF(LEFT(tbStoricoOrdini[[#This Row],[ARTICOLO]],3) = "COG","COG",LEFT(tbStoricoOrdini[[#This Row],[ARTICOLO]],FIND(" ",tbStoricoOrdini[[#This Row],[ARTICOLO]])-1))</f>
        <v>KLM</v>
      </c>
      <c r="J3278" t="str">
        <f>MID(tbStoricoOrdini[[#This Row],[ARTICOLO]],FIND(" ",tbStoricoOrdini[[#This Row],[ARTICOLO]])+1,4)</f>
        <v>5000</v>
      </c>
      <c r="K3278" t="str">
        <f>IFERROR(RIGHT(tbStoricoOrdini[[#This Row],[ARTICOLO]],LEN(tbStoricoOrdini[[#This Row],[ARTICOLO]])-FIND(" ",tbStoricoOrdini[[#This Row],[ARTICOLO]],FIND(" ",tbStoricoOrdini[[#This Row],[ARTICOLO]]) +1)),"")</f>
        <v>Medium</v>
      </c>
      <c r="L3278" s="3">
        <f>VLOOKUP(tbStoricoOrdini[[#This Row],[ARTICOLO]],tbArticoli[],2,FALSE)</f>
        <v>150</v>
      </c>
      <c r="M3278" s="22">
        <f>tbStoricoOrdini[[#This Row],[IMPORTO]]/tbStoricoOrdini[[#This Row],[PREZZO]]</f>
        <v>143.44666666666666</v>
      </c>
      <c r="N3278" t="s">
        <v>39</v>
      </c>
      <c r="O3278" s="8">
        <f>VLOOKUP(tbStoricoOrdini[[#This Row],[AGENTE]],tbAgenti[],2,FALSE)</f>
        <v>0.05</v>
      </c>
      <c r="P3278" s="2">
        <v>21517</v>
      </c>
      <c r="Q3278" s="2">
        <f>tbStoricoOrdini[[#This Row],[IMPORTO]]*tbStoricoOrdini[[#This Row],[% COMM.]]</f>
        <v>1075.8500000000001</v>
      </c>
      <c r="R3278" s="2">
        <f>tbStoricoOrdini[[#This Row],[TOT. COMM.]]+tbStoricoOrdini[[#This Row],[IMPORTO]]</f>
        <v>22592.85</v>
      </c>
    </row>
    <row r="3279" spans="1:18">
      <c r="A3279" s="1">
        <v>43922</v>
      </c>
      <c r="B3279" s="7">
        <f>MONTH(tbStoricoOrdini[[#This Row],[DATA]])</f>
        <v>4</v>
      </c>
      <c r="C3279" t="s">
        <v>3374</v>
      </c>
      <c r="D3279" t="str">
        <f>RIGHT(tbStoricoOrdini[[#This Row],[ORDINE]],4)</f>
        <v>3276</v>
      </c>
      <c r="E3279" t="s">
        <v>46</v>
      </c>
      <c r="F3279" t="str">
        <f>VLOOKUP(tbStoricoOrdini[[#This Row],[CLIENTE]],tbClienti[],3,FALSE)</f>
        <v>Umbria</v>
      </c>
      <c r="G3279" t="str">
        <f>VLOOKUP(tbStoricoOrdini[[#This Row],[CLIENTE]],tbClienti[],7,FALSE)</f>
        <v>BD</v>
      </c>
      <c r="H3279" t="s">
        <v>61</v>
      </c>
      <c r="I3279" t="str">
        <f>IF(LEFT(tbStoricoOrdini[[#This Row],[ARTICOLO]],3) = "COG","COG",LEFT(tbStoricoOrdini[[#This Row],[ARTICOLO]],FIND(" ",tbStoricoOrdini[[#This Row],[ARTICOLO]])-1))</f>
        <v>KLM</v>
      </c>
      <c r="J3279" t="str">
        <f>MID(tbStoricoOrdini[[#This Row],[ARTICOLO]],FIND(" ",tbStoricoOrdini[[#This Row],[ARTICOLO]])+1,4)</f>
        <v>5000</v>
      </c>
      <c r="K3279" t="str">
        <f>IFERROR(RIGHT(tbStoricoOrdini[[#This Row],[ARTICOLO]],LEN(tbStoricoOrdini[[#This Row],[ARTICOLO]])-FIND(" ",tbStoricoOrdini[[#This Row],[ARTICOLO]],FIND(" ",tbStoricoOrdini[[#This Row],[ARTICOLO]]) +1)),"")</f>
        <v>Medium</v>
      </c>
      <c r="L3279" s="3">
        <f>VLOOKUP(tbStoricoOrdini[[#This Row],[ARTICOLO]],tbArticoli[],2,FALSE)</f>
        <v>150</v>
      </c>
      <c r="M3279" s="22">
        <f>tbStoricoOrdini[[#This Row],[IMPORTO]]/tbStoricoOrdini[[#This Row],[PREZZO]]</f>
        <v>31.686666666666667</v>
      </c>
      <c r="N3279" t="s">
        <v>11</v>
      </c>
      <c r="O3279" s="8">
        <f>VLOOKUP(tbStoricoOrdini[[#This Row],[AGENTE]],tbAgenti[],2,FALSE)</f>
        <v>0.04</v>
      </c>
      <c r="P3279" s="2">
        <v>4753</v>
      </c>
      <c r="Q3279" s="2">
        <f>tbStoricoOrdini[[#This Row],[IMPORTO]]*tbStoricoOrdini[[#This Row],[% COMM.]]</f>
        <v>190.12</v>
      </c>
      <c r="R3279" s="2">
        <f>tbStoricoOrdini[[#This Row],[TOT. COMM.]]+tbStoricoOrdini[[#This Row],[IMPORTO]]</f>
        <v>4943.12</v>
      </c>
    </row>
    <row r="3280" spans="1:18">
      <c r="A3280" s="1">
        <v>43922</v>
      </c>
      <c r="B3280" s="7">
        <f>MONTH(tbStoricoOrdini[[#This Row],[DATA]])</f>
        <v>4</v>
      </c>
      <c r="C3280" t="s">
        <v>3375</v>
      </c>
      <c r="D3280" t="str">
        <f>RIGHT(tbStoricoOrdini[[#This Row],[ORDINE]],4)</f>
        <v>3277</v>
      </c>
      <c r="E3280" t="s">
        <v>46</v>
      </c>
      <c r="F3280" t="str">
        <f>VLOOKUP(tbStoricoOrdini[[#This Row],[CLIENTE]],tbClienti[],3,FALSE)</f>
        <v>Umbria</v>
      </c>
      <c r="G3280" t="str">
        <f>VLOOKUP(tbStoricoOrdini[[#This Row],[CLIENTE]],tbClienti[],7,FALSE)</f>
        <v>BD</v>
      </c>
      <c r="H3280" t="s">
        <v>61</v>
      </c>
      <c r="I3280" t="str">
        <f>IF(LEFT(tbStoricoOrdini[[#This Row],[ARTICOLO]],3) = "COG","COG",LEFT(tbStoricoOrdini[[#This Row],[ARTICOLO]],FIND(" ",tbStoricoOrdini[[#This Row],[ARTICOLO]])-1))</f>
        <v>KLM</v>
      </c>
      <c r="J3280" t="str">
        <f>MID(tbStoricoOrdini[[#This Row],[ARTICOLO]],FIND(" ",tbStoricoOrdini[[#This Row],[ARTICOLO]])+1,4)</f>
        <v>5000</v>
      </c>
      <c r="K3280" t="str">
        <f>IFERROR(RIGHT(tbStoricoOrdini[[#This Row],[ARTICOLO]],LEN(tbStoricoOrdini[[#This Row],[ARTICOLO]])-FIND(" ",tbStoricoOrdini[[#This Row],[ARTICOLO]],FIND(" ",tbStoricoOrdini[[#This Row],[ARTICOLO]]) +1)),"")</f>
        <v>Medium</v>
      </c>
      <c r="L3280" s="3">
        <f>VLOOKUP(tbStoricoOrdini[[#This Row],[ARTICOLO]],tbArticoli[],2,FALSE)</f>
        <v>150</v>
      </c>
      <c r="M3280" s="22">
        <f>tbStoricoOrdini[[#This Row],[IMPORTO]]/tbStoricoOrdini[[#This Row],[PREZZO]]</f>
        <v>92.62</v>
      </c>
      <c r="N3280" t="s">
        <v>19</v>
      </c>
      <c r="O3280" s="8">
        <f>VLOOKUP(tbStoricoOrdini[[#This Row],[AGENTE]],tbAgenti[],2,FALSE)</f>
        <v>0.05</v>
      </c>
      <c r="P3280" s="2">
        <v>13893</v>
      </c>
      <c r="Q3280" s="2">
        <f>tbStoricoOrdini[[#This Row],[IMPORTO]]*tbStoricoOrdini[[#This Row],[% COMM.]]</f>
        <v>694.65000000000009</v>
      </c>
      <c r="R3280" s="2">
        <f>tbStoricoOrdini[[#This Row],[TOT. COMM.]]+tbStoricoOrdini[[#This Row],[IMPORTO]]</f>
        <v>14587.65</v>
      </c>
    </row>
    <row r="3281" spans="1:18">
      <c r="A3281" s="1">
        <v>43922</v>
      </c>
      <c r="B3281" s="7">
        <f>MONTH(tbStoricoOrdini[[#This Row],[DATA]])</f>
        <v>4</v>
      </c>
      <c r="C3281" t="s">
        <v>3376</v>
      </c>
      <c r="D3281" t="str">
        <f>RIGHT(tbStoricoOrdini[[#This Row],[ORDINE]],4)</f>
        <v>3278</v>
      </c>
      <c r="E3281" t="s">
        <v>46</v>
      </c>
      <c r="F3281" t="str">
        <f>VLOOKUP(tbStoricoOrdini[[#This Row],[CLIENTE]],tbClienti[],3,FALSE)</f>
        <v>Umbria</v>
      </c>
      <c r="G3281" t="str">
        <f>VLOOKUP(tbStoricoOrdini[[#This Row],[CLIENTE]],tbClienti[],7,FALSE)</f>
        <v>BD</v>
      </c>
      <c r="H3281" t="s">
        <v>61</v>
      </c>
      <c r="I3281" t="str">
        <f>IF(LEFT(tbStoricoOrdini[[#This Row],[ARTICOLO]],3) = "COG","COG",LEFT(tbStoricoOrdini[[#This Row],[ARTICOLO]],FIND(" ",tbStoricoOrdini[[#This Row],[ARTICOLO]])-1))</f>
        <v>KLM</v>
      </c>
      <c r="J3281" t="str">
        <f>MID(tbStoricoOrdini[[#This Row],[ARTICOLO]],FIND(" ",tbStoricoOrdini[[#This Row],[ARTICOLO]])+1,4)</f>
        <v>5000</v>
      </c>
      <c r="K3281" t="str">
        <f>IFERROR(RIGHT(tbStoricoOrdini[[#This Row],[ARTICOLO]],LEN(tbStoricoOrdini[[#This Row],[ARTICOLO]])-FIND(" ",tbStoricoOrdini[[#This Row],[ARTICOLO]],FIND(" ",tbStoricoOrdini[[#This Row],[ARTICOLO]]) +1)),"")</f>
        <v>Medium</v>
      </c>
      <c r="L3281" s="3">
        <f>VLOOKUP(tbStoricoOrdini[[#This Row],[ARTICOLO]],tbArticoli[],2,FALSE)</f>
        <v>150</v>
      </c>
      <c r="M3281" s="22">
        <f>tbStoricoOrdini[[#This Row],[IMPORTO]]/tbStoricoOrdini[[#This Row],[PREZZO]]</f>
        <v>69.773333333333326</v>
      </c>
      <c r="N3281" t="s">
        <v>15</v>
      </c>
      <c r="O3281" s="8">
        <f>VLOOKUP(tbStoricoOrdini[[#This Row],[AGENTE]],tbAgenti[],2,FALSE)</f>
        <v>0.08</v>
      </c>
      <c r="P3281" s="2">
        <v>10466</v>
      </c>
      <c r="Q3281" s="2">
        <f>tbStoricoOrdini[[#This Row],[IMPORTO]]*tbStoricoOrdini[[#This Row],[% COMM.]]</f>
        <v>837.28</v>
      </c>
      <c r="R3281" s="2">
        <f>tbStoricoOrdini[[#This Row],[TOT. COMM.]]+tbStoricoOrdini[[#This Row],[IMPORTO]]</f>
        <v>11303.28</v>
      </c>
    </row>
    <row r="3282" spans="1:18">
      <c r="A3282" s="1">
        <v>43922</v>
      </c>
      <c r="B3282" s="7">
        <f>MONTH(tbStoricoOrdini[[#This Row],[DATA]])</f>
        <v>4</v>
      </c>
      <c r="C3282" t="s">
        <v>3377</v>
      </c>
      <c r="D3282" t="str">
        <f>RIGHT(tbStoricoOrdini[[#This Row],[ORDINE]],4)</f>
        <v>3279</v>
      </c>
      <c r="E3282" t="s">
        <v>46</v>
      </c>
      <c r="F3282" t="str">
        <f>VLOOKUP(tbStoricoOrdini[[#This Row],[CLIENTE]],tbClienti[],3,FALSE)</f>
        <v>Umbria</v>
      </c>
      <c r="G3282" t="str">
        <f>VLOOKUP(tbStoricoOrdini[[#This Row],[CLIENTE]],tbClienti[],7,FALSE)</f>
        <v>BD</v>
      </c>
      <c r="H3282" t="s">
        <v>61</v>
      </c>
      <c r="I3282" t="str">
        <f>IF(LEFT(tbStoricoOrdini[[#This Row],[ARTICOLO]],3) = "COG","COG",LEFT(tbStoricoOrdini[[#This Row],[ARTICOLO]],FIND(" ",tbStoricoOrdini[[#This Row],[ARTICOLO]])-1))</f>
        <v>KLM</v>
      </c>
      <c r="J3282" t="str">
        <f>MID(tbStoricoOrdini[[#This Row],[ARTICOLO]],FIND(" ",tbStoricoOrdini[[#This Row],[ARTICOLO]])+1,4)</f>
        <v>5000</v>
      </c>
      <c r="K3282" t="str">
        <f>IFERROR(RIGHT(tbStoricoOrdini[[#This Row],[ARTICOLO]],LEN(tbStoricoOrdini[[#This Row],[ARTICOLO]])-FIND(" ",tbStoricoOrdini[[#This Row],[ARTICOLO]],FIND(" ",tbStoricoOrdini[[#This Row],[ARTICOLO]]) +1)),"")</f>
        <v>Medium</v>
      </c>
      <c r="L3282" s="3">
        <f>VLOOKUP(tbStoricoOrdini[[#This Row],[ARTICOLO]],tbArticoli[],2,FALSE)</f>
        <v>150</v>
      </c>
      <c r="M3282" s="22">
        <f>tbStoricoOrdini[[#This Row],[IMPORTO]]/tbStoricoOrdini[[#This Row],[PREZZO]]</f>
        <v>47.406666666666666</v>
      </c>
      <c r="N3282" t="s">
        <v>14</v>
      </c>
      <c r="O3282" s="8">
        <f>VLOOKUP(tbStoricoOrdini[[#This Row],[AGENTE]],tbAgenti[],2,FALSE)</f>
        <v>0.05</v>
      </c>
      <c r="P3282" s="2">
        <v>7111</v>
      </c>
      <c r="Q3282" s="2">
        <f>tbStoricoOrdini[[#This Row],[IMPORTO]]*tbStoricoOrdini[[#This Row],[% COMM.]]</f>
        <v>355.55</v>
      </c>
      <c r="R3282" s="2">
        <f>tbStoricoOrdini[[#This Row],[TOT. COMM.]]+tbStoricoOrdini[[#This Row],[IMPORTO]]</f>
        <v>7466.55</v>
      </c>
    </row>
    <row r="3283" spans="1:18">
      <c r="A3283" s="1">
        <v>43922</v>
      </c>
      <c r="B3283" s="7">
        <f>MONTH(tbStoricoOrdini[[#This Row],[DATA]])</f>
        <v>4</v>
      </c>
      <c r="C3283" t="s">
        <v>3378</v>
      </c>
      <c r="D3283" t="str">
        <f>RIGHT(tbStoricoOrdini[[#This Row],[ORDINE]],4)</f>
        <v>3280</v>
      </c>
      <c r="E3283" t="s">
        <v>46</v>
      </c>
      <c r="F3283" t="str">
        <f>VLOOKUP(tbStoricoOrdini[[#This Row],[CLIENTE]],tbClienti[],3,FALSE)</f>
        <v>Umbria</v>
      </c>
      <c r="G3283" t="str">
        <f>VLOOKUP(tbStoricoOrdini[[#This Row],[CLIENTE]],tbClienti[],7,FALSE)</f>
        <v>BD</v>
      </c>
      <c r="H3283" t="s">
        <v>61</v>
      </c>
      <c r="I3283" t="str">
        <f>IF(LEFT(tbStoricoOrdini[[#This Row],[ARTICOLO]],3) = "COG","COG",LEFT(tbStoricoOrdini[[#This Row],[ARTICOLO]],FIND(" ",tbStoricoOrdini[[#This Row],[ARTICOLO]])-1))</f>
        <v>KLM</v>
      </c>
      <c r="J3283" t="str">
        <f>MID(tbStoricoOrdini[[#This Row],[ARTICOLO]],FIND(" ",tbStoricoOrdini[[#This Row],[ARTICOLO]])+1,4)</f>
        <v>5000</v>
      </c>
      <c r="K3283" t="str">
        <f>IFERROR(RIGHT(tbStoricoOrdini[[#This Row],[ARTICOLO]],LEN(tbStoricoOrdini[[#This Row],[ARTICOLO]])-FIND(" ",tbStoricoOrdini[[#This Row],[ARTICOLO]],FIND(" ",tbStoricoOrdini[[#This Row],[ARTICOLO]]) +1)),"")</f>
        <v>Medium</v>
      </c>
      <c r="L3283" s="3">
        <f>VLOOKUP(tbStoricoOrdini[[#This Row],[ARTICOLO]],tbArticoli[],2,FALSE)</f>
        <v>150</v>
      </c>
      <c r="M3283" s="22">
        <f>tbStoricoOrdini[[#This Row],[IMPORTO]]/tbStoricoOrdini[[#This Row],[PREZZO]]</f>
        <v>29.753333333333334</v>
      </c>
      <c r="N3283" t="s">
        <v>7</v>
      </c>
      <c r="O3283" s="8">
        <f>VLOOKUP(tbStoricoOrdini[[#This Row],[AGENTE]],tbAgenti[],2,FALSE)</f>
        <v>0.03</v>
      </c>
      <c r="P3283" s="2">
        <v>4463</v>
      </c>
      <c r="Q3283" s="2">
        <f>tbStoricoOrdini[[#This Row],[IMPORTO]]*tbStoricoOrdini[[#This Row],[% COMM.]]</f>
        <v>133.88999999999999</v>
      </c>
      <c r="R3283" s="2">
        <f>tbStoricoOrdini[[#This Row],[TOT. COMM.]]+tbStoricoOrdini[[#This Row],[IMPORTO]]</f>
        <v>4596.8900000000003</v>
      </c>
    </row>
    <row r="3284" spans="1:18">
      <c r="A3284" s="1">
        <v>43922</v>
      </c>
      <c r="B3284" s="7">
        <f>MONTH(tbStoricoOrdini[[#This Row],[DATA]])</f>
        <v>4</v>
      </c>
      <c r="C3284" t="s">
        <v>3379</v>
      </c>
      <c r="D3284" t="str">
        <f>RIGHT(tbStoricoOrdini[[#This Row],[ORDINE]],4)</f>
        <v>3281</v>
      </c>
      <c r="E3284" t="s">
        <v>46</v>
      </c>
      <c r="F3284" t="str">
        <f>VLOOKUP(tbStoricoOrdini[[#This Row],[CLIENTE]],tbClienti[],3,FALSE)</f>
        <v>Umbria</v>
      </c>
      <c r="G3284" t="str">
        <f>VLOOKUP(tbStoricoOrdini[[#This Row],[CLIENTE]],tbClienti[],7,FALSE)</f>
        <v>BD</v>
      </c>
      <c r="H3284" t="s">
        <v>61</v>
      </c>
      <c r="I3284" t="str">
        <f>IF(LEFT(tbStoricoOrdini[[#This Row],[ARTICOLO]],3) = "COG","COG",LEFT(tbStoricoOrdini[[#This Row],[ARTICOLO]],FIND(" ",tbStoricoOrdini[[#This Row],[ARTICOLO]])-1))</f>
        <v>KLM</v>
      </c>
      <c r="J3284" t="str">
        <f>MID(tbStoricoOrdini[[#This Row],[ARTICOLO]],FIND(" ",tbStoricoOrdini[[#This Row],[ARTICOLO]])+1,4)</f>
        <v>5000</v>
      </c>
      <c r="K3284" t="str">
        <f>IFERROR(RIGHT(tbStoricoOrdini[[#This Row],[ARTICOLO]],LEN(tbStoricoOrdini[[#This Row],[ARTICOLO]])-FIND(" ",tbStoricoOrdini[[#This Row],[ARTICOLO]],FIND(" ",tbStoricoOrdini[[#This Row],[ARTICOLO]]) +1)),"")</f>
        <v>Medium</v>
      </c>
      <c r="L3284" s="3">
        <f>VLOOKUP(tbStoricoOrdini[[#This Row],[ARTICOLO]],tbArticoli[],2,FALSE)</f>
        <v>150</v>
      </c>
      <c r="M3284" s="22">
        <f>tbStoricoOrdini[[#This Row],[IMPORTO]]/tbStoricoOrdini[[#This Row],[PREZZO]]</f>
        <v>39.726666666666667</v>
      </c>
      <c r="N3284" t="s">
        <v>17</v>
      </c>
      <c r="O3284" s="8">
        <f>VLOOKUP(tbStoricoOrdini[[#This Row],[AGENTE]],tbAgenti[],2,FALSE)</f>
        <v>0.08</v>
      </c>
      <c r="P3284" s="2">
        <v>5959</v>
      </c>
      <c r="Q3284" s="2">
        <f>tbStoricoOrdini[[#This Row],[IMPORTO]]*tbStoricoOrdini[[#This Row],[% COMM.]]</f>
        <v>476.72</v>
      </c>
      <c r="R3284" s="2">
        <f>tbStoricoOrdini[[#This Row],[TOT. COMM.]]+tbStoricoOrdini[[#This Row],[IMPORTO]]</f>
        <v>6435.72</v>
      </c>
    </row>
    <row r="3285" spans="1:18">
      <c r="A3285" s="1">
        <v>43922</v>
      </c>
      <c r="B3285" s="7">
        <f>MONTH(tbStoricoOrdini[[#This Row],[DATA]])</f>
        <v>4</v>
      </c>
      <c r="C3285" t="s">
        <v>3380</v>
      </c>
      <c r="D3285" t="str">
        <f>RIGHT(tbStoricoOrdini[[#This Row],[ORDINE]],4)</f>
        <v>3282</v>
      </c>
      <c r="E3285" t="s">
        <v>46</v>
      </c>
      <c r="F3285" t="str">
        <f>VLOOKUP(tbStoricoOrdini[[#This Row],[CLIENTE]],tbClienti[],3,FALSE)</f>
        <v>Umbria</v>
      </c>
      <c r="G3285" t="str">
        <f>VLOOKUP(tbStoricoOrdini[[#This Row],[CLIENTE]],tbClienti[],7,FALSE)</f>
        <v>BD</v>
      </c>
      <c r="H3285" t="s">
        <v>61</v>
      </c>
      <c r="I3285" t="str">
        <f>IF(LEFT(tbStoricoOrdini[[#This Row],[ARTICOLO]],3) = "COG","COG",LEFT(tbStoricoOrdini[[#This Row],[ARTICOLO]],FIND(" ",tbStoricoOrdini[[#This Row],[ARTICOLO]])-1))</f>
        <v>KLM</v>
      </c>
      <c r="J3285" t="str">
        <f>MID(tbStoricoOrdini[[#This Row],[ARTICOLO]],FIND(" ",tbStoricoOrdini[[#This Row],[ARTICOLO]])+1,4)</f>
        <v>5000</v>
      </c>
      <c r="K3285" t="str">
        <f>IFERROR(RIGHT(tbStoricoOrdini[[#This Row],[ARTICOLO]],LEN(tbStoricoOrdini[[#This Row],[ARTICOLO]])-FIND(" ",tbStoricoOrdini[[#This Row],[ARTICOLO]],FIND(" ",tbStoricoOrdini[[#This Row],[ARTICOLO]]) +1)),"")</f>
        <v>Medium</v>
      </c>
      <c r="L3285" s="3">
        <f>VLOOKUP(tbStoricoOrdini[[#This Row],[ARTICOLO]],tbArticoli[],2,FALSE)</f>
        <v>150</v>
      </c>
      <c r="M3285" s="22">
        <f>tbStoricoOrdini[[#This Row],[IMPORTO]]/tbStoricoOrdini[[#This Row],[PREZZO]]</f>
        <v>28.186666666666667</v>
      </c>
      <c r="N3285" t="s">
        <v>18</v>
      </c>
      <c r="O3285" s="8">
        <f>VLOOKUP(tbStoricoOrdini[[#This Row],[AGENTE]],tbAgenti[],2,FALSE)</f>
        <v>0.03</v>
      </c>
      <c r="P3285" s="2">
        <v>4228</v>
      </c>
      <c r="Q3285" s="2">
        <f>tbStoricoOrdini[[#This Row],[IMPORTO]]*tbStoricoOrdini[[#This Row],[% COMM.]]</f>
        <v>126.83999999999999</v>
      </c>
      <c r="R3285" s="2">
        <f>tbStoricoOrdini[[#This Row],[TOT. COMM.]]+tbStoricoOrdini[[#This Row],[IMPORTO]]</f>
        <v>4354.84</v>
      </c>
    </row>
    <row r="3286" spans="1:18">
      <c r="A3286" s="1">
        <v>43922</v>
      </c>
      <c r="B3286" s="7">
        <f>MONTH(tbStoricoOrdini[[#This Row],[DATA]])</f>
        <v>4</v>
      </c>
      <c r="C3286" t="s">
        <v>3381</v>
      </c>
      <c r="D3286" t="str">
        <f>RIGHT(tbStoricoOrdini[[#This Row],[ORDINE]],4)</f>
        <v>3283</v>
      </c>
      <c r="E3286" t="s">
        <v>46</v>
      </c>
      <c r="F3286" t="str">
        <f>VLOOKUP(tbStoricoOrdini[[#This Row],[CLIENTE]],tbClienti[],3,FALSE)</f>
        <v>Umbria</v>
      </c>
      <c r="G3286" t="str">
        <f>VLOOKUP(tbStoricoOrdini[[#This Row],[CLIENTE]],tbClienti[],7,FALSE)</f>
        <v>BD</v>
      </c>
      <c r="H3286" t="s">
        <v>61</v>
      </c>
      <c r="I3286" t="str">
        <f>IF(LEFT(tbStoricoOrdini[[#This Row],[ARTICOLO]],3) = "COG","COG",LEFT(tbStoricoOrdini[[#This Row],[ARTICOLO]],FIND(" ",tbStoricoOrdini[[#This Row],[ARTICOLO]])-1))</f>
        <v>KLM</v>
      </c>
      <c r="J3286" t="str">
        <f>MID(tbStoricoOrdini[[#This Row],[ARTICOLO]],FIND(" ",tbStoricoOrdini[[#This Row],[ARTICOLO]])+1,4)</f>
        <v>5000</v>
      </c>
      <c r="K3286" t="str">
        <f>IFERROR(RIGHT(tbStoricoOrdini[[#This Row],[ARTICOLO]],LEN(tbStoricoOrdini[[#This Row],[ARTICOLO]])-FIND(" ",tbStoricoOrdini[[#This Row],[ARTICOLO]],FIND(" ",tbStoricoOrdini[[#This Row],[ARTICOLO]]) +1)),"")</f>
        <v>Medium</v>
      </c>
      <c r="L3286" s="3">
        <f>VLOOKUP(tbStoricoOrdini[[#This Row],[ARTICOLO]],tbArticoli[],2,FALSE)</f>
        <v>150</v>
      </c>
      <c r="M3286" s="22">
        <f>tbStoricoOrdini[[#This Row],[IMPORTO]]/tbStoricoOrdini[[#This Row],[PREZZO]]</f>
        <v>7.7866666666666671</v>
      </c>
      <c r="N3286" t="s">
        <v>13</v>
      </c>
      <c r="O3286" s="8">
        <f>VLOOKUP(tbStoricoOrdini[[#This Row],[AGENTE]],tbAgenti[],2,FALSE)</f>
        <v>0.1</v>
      </c>
      <c r="P3286" s="2">
        <v>1168</v>
      </c>
      <c r="Q3286" s="2">
        <f>tbStoricoOrdini[[#This Row],[IMPORTO]]*tbStoricoOrdini[[#This Row],[% COMM.]]</f>
        <v>116.80000000000001</v>
      </c>
      <c r="R3286" s="2">
        <f>tbStoricoOrdini[[#This Row],[TOT. COMM.]]+tbStoricoOrdini[[#This Row],[IMPORTO]]</f>
        <v>1284.8</v>
      </c>
    </row>
    <row r="3287" spans="1:18">
      <c r="A3287" s="1">
        <v>43922</v>
      </c>
      <c r="B3287" s="7">
        <f>MONTH(tbStoricoOrdini[[#This Row],[DATA]])</f>
        <v>4</v>
      </c>
      <c r="C3287" t="s">
        <v>3382</v>
      </c>
      <c r="D3287" t="str">
        <f>RIGHT(tbStoricoOrdini[[#This Row],[ORDINE]],4)</f>
        <v>3284</v>
      </c>
      <c r="E3287" t="s">
        <v>46</v>
      </c>
      <c r="F3287" t="str">
        <f>VLOOKUP(tbStoricoOrdini[[#This Row],[CLIENTE]],tbClienti[],3,FALSE)</f>
        <v>Umbria</v>
      </c>
      <c r="G3287" t="str">
        <f>VLOOKUP(tbStoricoOrdini[[#This Row],[CLIENTE]],tbClienti[],7,FALSE)</f>
        <v>BD</v>
      </c>
      <c r="H3287" t="s">
        <v>61</v>
      </c>
      <c r="I3287" t="str">
        <f>IF(LEFT(tbStoricoOrdini[[#This Row],[ARTICOLO]],3) = "COG","COG",LEFT(tbStoricoOrdini[[#This Row],[ARTICOLO]],FIND(" ",tbStoricoOrdini[[#This Row],[ARTICOLO]])-1))</f>
        <v>KLM</v>
      </c>
      <c r="J3287" t="str">
        <f>MID(tbStoricoOrdini[[#This Row],[ARTICOLO]],FIND(" ",tbStoricoOrdini[[#This Row],[ARTICOLO]])+1,4)</f>
        <v>5000</v>
      </c>
      <c r="K3287" t="str">
        <f>IFERROR(RIGHT(tbStoricoOrdini[[#This Row],[ARTICOLO]],LEN(tbStoricoOrdini[[#This Row],[ARTICOLO]])-FIND(" ",tbStoricoOrdini[[#This Row],[ARTICOLO]],FIND(" ",tbStoricoOrdini[[#This Row],[ARTICOLO]]) +1)),"")</f>
        <v>Medium</v>
      </c>
      <c r="L3287" s="3">
        <f>VLOOKUP(tbStoricoOrdini[[#This Row],[ARTICOLO]],tbArticoli[],2,FALSE)</f>
        <v>150</v>
      </c>
      <c r="M3287" s="22">
        <f>tbStoricoOrdini[[#This Row],[IMPORTO]]/tbStoricoOrdini[[#This Row],[PREZZO]]</f>
        <v>489.14666666666665</v>
      </c>
      <c r="N3287" t="s">
        <v>6</v>
      </c>
      <c r="O3287" s="8">
        <f>VLOOKUP(tbStoricoOrdini[[#This Row],[AGENTE]],tbAgenti[],2,FALSE)</f>
        <v>7.4999999999999997E-2</v>
      </c>
      <c r="P3287" s="2">
        <v>73372</v>
      </c>
      <c r="Q3287" s="2">
        <f>tbStoricoOrdini[[#This Row],[IMPORTO]]*tbStoricoOrdini[[#This Row],[% COMM.]]</f>
        <v>5502.9</v>
      </c>
      <c r="R3287" s="2">
        <f>tbStoricoOrdini[[#This Row],[TOT. COMM.]]+tbStoricoOrdini[[#This Row],[IMPORTO]]</f>
        <v>78874.899999999994</v>
      </c>
    </row>
    <row r="3288" spans="1:18">
      <c r="A3288" s="1">
        <v>43922</v>
      </c>
      <c r="B3288" s="7">
        <f>MONTH(tbStoricoOrdini[[#This Row],[DATA]])</f>
        <v>4</v>
      </c>
      <c r="C3288" t="s">
        <v>3383</v>
      </c>
      <c r="D3288" t="str">
        <f>RIGHT(tbStoricoOrdini[[#This Row],[ORDINE]],4)</f>
        <v>3285</v>
      </c>
      <c r="E3288" t="s">
        <v>46</v>
      </c>
      <c r="F3288" t="str">
        <f>VLOOKUP(tbStoricoOrdini[[#This Row],[CLIENTE]],tbClienti[],3,FALSE)</f>
        <v>Umbria</v>
      </c>
      <c r="G3288" t="str">
        <f>VLOOKUP(tbStoricoOrdini[[#This Row],[CLIENTE]],tbClienti[],7,FALSE)</f>
        <v>BD</v>
      </c>
      <c r="H3288" t="s">
        <v>61</v>
      </c>
      <c r="I3288" t="str">
        <f>IF(LEFT(tbStoricoOrdini[[#This Row],[ARTICOLO]],3) = "COG","COG",LEFT(tbStoricoOrdini[[#This Row],[ARTICOLO]],FIND(" ",tbStoricoOrdini[[#This Row],[ARTICOLO]])-1))</f>
        <v>KLM</v>
      </c>
      <c r="J3288" t="str">
        <f>MID(tbStoricoOrdini[[#This Row],[ARTICOLO]],FIND(" ",tbStoricoOrdini[[#This Row],[ARTICOLO]])+1,4)</f>
        <v>5000</v>
      </c>
      <c r="K3288" t="str">
        <f>IFERROR(RIGHT(tbStoricoOrdini[[#This Row],[ARTICOLO]],LEN(tbStoricoOrdini[[#This Row],[ARTICOLO]])-FIND(" ",tbStoricoOrdini[[#This Row],[ARTICOLO]],FIND(" ",tbStoricoOrdini[[#This Row],[ARTICOLO]]) +1)),"")</f>
        <v>Medium</v>
      </c>
      <c r="L3288" s="3">
        <f>VLOOKUP(tbStoricoOrdini[[#This Row],[ARTICOLO]],tbArticoli[],2,FALSE)</f>
        <v>150</v>
      </c>
      <c r="M3288" s="22">
        <f>tbStoricoOrdini[[#This Row],[IMPORTO]]/tbStoricoOrdini[[#This Row],[PREZZO]]</f>
        <v>4723.7866666666669</v>
      </c>
      <c r="N3288" t="s">
        <v>9</v>
      </c>
      <c r="O3288" s="8">
        <f>VLOOKUP(tbStoricoOrdini[[#This Row],[AGENTE]],tbAgenti[],2,FALSE)</f>
        <v>0.05</v>
      </c>
      <c r="P3288" s="2">
        <v>708568</v>
      </c>
      <c r="Q3288" s="2">
        <f>tbStoricoOrdini[[#This Row],[IMPORTO]]*tbStoricoOrdini[[#This Row],[% COMM.]]</f>
        <v>35428.400000000001</v>
      </c>
      <c r="R3288" s="2">
        <f>tbStoricoOrdini[[#This Row],[TOT. COMM.]]+tbStoricoOrdini[[#This Row],[IMPORTO]]</f>
        <v>743996.4</v>
      </c>
    </row>
    <row r="3289" spans="1:18">
      <c r="A3289" s="1">
        <v>43922</v>
      </c>
      <c r="B3289" s="7">
        <f>MONTH(tbStoricoOrdini[[#This Row],[DATA]])</f>
        <v>4</v>
      </c>
      <c r="C3289" t="s">
        <v>3384</v>
      </c>
      <c r="D3289" t="str">
        <f>RIGHT(tbStoricoOrdini[[#This Row],[ORDINE]],4)</f>
        <v>3286</v>
      </c>
      <c r="E3289" t="s">
        <v>46</v>
      </c>
      <c r="F3289" t="str">
        <f>VLOOKUP(tbStoricoOrdini[[#This Row],[CLIENTE]],tbClienti[],3,FALSE)</f>
        <v>Umbria</v>
      </c>
      <c r="G3289" t="str">
        <f>VLOOKUP(tbStoricoOrdini[[#This Row],[CLIENTE]],tbClienti[],7,FALSE)</f>
        <v>BD</v>
      </c>
      <c r="H3289" t="s">
        <v>79</v>
      </c>
      <c r="I3289" t="str">
        <f>IF(LEFT(tbStoricoOrdini[[#This Row],[ARTICOLO]],3) = "COG","COG",LEFT(tbStoricoOrdini[[#This Row],[ARTICOLO]],FIND(" ",tbStoricoOrdini[[#This Row],[ARTICOLO]])-1))</f>
        <v>COG</v>
      </c>
      <c r="J3289" t="str">
        <f>MID(tbStoricoOrdini[[#This Row],[ARTICOLO]],FIND(" ",tbStoricoOrdini[[#This Row],[ARTICOLO]])+1,4)</f>
        <v>4000</v>
      </c>
      <c r="K3289" t="str">
        <f>IFERROR(RIGHT(tbStoricoOrdini[[#This Row],[ARTICOLO]],LEN(tbStoricoOrdini[[#This Row],[ARTICOLO]])-FIND(" ",tbStoricoOrdini[[#This Row],[ARTICOLO]],FIND(" ",tbStoricoOrdini[[#This Row],[ARTICOLO]]) +1)),"")</f>
        <v>Plus</v>
      </c>
      <c r="L3289" s="3">
        <f>VLOOKUP(tbStoricoOrdini[[#This Row],[ARTICOLO]],tbArticoli[],2,FALSE)</f>
        <v>240</v>
      </c>
      <c r="M3289" s="22">
        <f>tbStoricoOrdini[[#This Row],[IMPORTO]]/tbStoricoOrdini[[#This Row],[PREZZO]]</f>
        <v>116.84583333333333</v>
      </c>
      <c r="N3289" t="s">
        <v>16</v>
      </c>
      <c r="O3289" s="8">
        <f>VLOOKUP(tbStoricoOrdini[[#This Row],[AGENTE]],tbAgenti[],2,FALSE)</f>
        <v>0.05</v>
      </c>
      <c r="P3289" s="2">
        <v>28043</v>
      </c>
      <c r="Q3289" s="2">
        <f>tbStoricoOrdini[[#This Row],[IMPORTO]]*tbStoricoOrdini[[#This Row],[% COMM.]]</f>
        <v>1402.15</v>
      </c>
      <c r="R3289" s="2">
        <f>tbStoricoOrdini[[#This Row],[TOT. COMM.]]+tbStoricoOrdini[[#This Row],[IMPORTO]]</f>
        <v>29445.15</v>
      </c>
    </row>
    <row r="3290" spans="1:18">
      <c r="A3290" s="1">
        <v>43922</v>
      </c>
      <c r="B3290" s="7">
        <f>MONTH(tbStoricoOrdini[[#This Row],[DATA]])</f>
        <v>4</v>
      </c>
      <c r="C3290" t="s">
        <v>3385</v>
      </c>
      <c r="D3290" t="str">
        <f>RIGHT(tbStoricoOrdini[[#This Row],[ORDINE]],4)</f>
        <v>3287</v>
      </c>
      <c r="E3290" t="s">
        <v>46</v>
      </c>
      <c r="F3290" t="str">
        <f>VLOOKUP(tbStoricoOrdini[[#This Row],[CLIENTE]],tbClienti[],3,FALSE)</f>
        <v>Umbria</v>
      </c>
      <c r="G3290" t="str">
        <f>VLOOKUP(tbStoricoOrdini[[#This Row],[CLIENTE]],tbClienti[],7,FALSE)</f>
        <v>BD</v>
      </c>
      <c r="H3290" t="s">
        <v>79</v>
      </c>
      <c r="I3290" t="str">
        <f>IF(LEFT(tbStoricoOrdini[[#This Row],[ARTICOLO]],3) = "COG","COG",LEFT(tbStoricoOrdini[[#This Row],[ARTICOLO]],FIND(" ",tbStoricoOrdini[[#This Row],[ARTICOLO]])-1))</f>
        <v>COG</v>
      </c>
      <c r="J3290" t="str">
        <f>MID(tbStoricoOrdini[[#This Row],[ARTICOLO]],FIND(" ",tbStoricoOrdini[[#This Row],[ARTICOLO]])+1,4)</f>
        <v>4000</v>
      </c>
      <c r="K3290" t="str">
        <f>IFERROR(RIGHT(tbStoricoOrdini[[#This Row],[ARTICOLO]],LEN(tbStoricoOrdini[[#This Row],[ARTICOLO]])-FIND(" ",tbStoricoOrdini[[#This Row],[ARTICOLO]],FIND(" ",tbStoricoOrdini[[#This Row],[ARTICOLO]]) +1)),"")</f>
        <v>Plus</v>
      </c>
      <c r="L3290" s="3">
        <f>VLOOKUP(tbStoricoOrdini[[#This Row],[ARTICOLO]],tbArticoli[],2,FALSE)</f>
        <v>240</v>
      </c>
      <c r="M3290" s="22">
        <f>tbStoricoOrdini[[#This Row],[IMPORTO]]/tbStoricoOrdini[[#This Row],[PREZZO]]</f>
        <v>179.65416666666667</v>
      </c>
      <c r="N3290" t="s">
        <v>39</v>
      </c>
      <c r="O3290" s="8">
        <f>VLOOKUP(tbStoricoOrdini[[#This Row],[AGENTE]],tbAgenti[],2,FALSE)</f>
        <v>0.05</v>
      </c>
      <c r="P3290" s="2">
        <v>43117</v>
      </c>
      <c r="Q3290" s="2">
        <f>tbStoricoOrdini[[#This Row],[IMPORTO]]*tbStoricoOrdini[[#This Row],[% COMM.]]</f>
        <v>2155.85</v>
      </c>
      <c r="R3290" s="2">
        <f>tbStoricoOrdini[[#This Row],[TOT. COMM.]]+tbStoricoOrdini[[#This Row],[IMPORTO]]</f>
        <v>45272.85</v>
      </c>
    </row>
    <row r="3291" spans="1:18">
      <c r="A3291" s="1">
        <v>43922</v>
      </c>
      <c r="B3291" s="7">
        <f>MONTH(tbStoricoOrdini[[#This Row],[DATA]])</f>
        <v>4</v>
      </c>
      <c r="C3291" t="s">
        <v>3386</v>
      </c>
      <c r="D3291" t="str">
        <f>RIGHT(tbStoricoOrdini[[#This Row],[ORDINE]],4)</f>
        <v>3288</v>
      </c>
      <c r="E3291" t="s">
        <v>46</v>
      </c>
      <c r="F3291" t="str">
        <f>VLOOKUP(tbStoricoOrdini[[#This Row],[CLIENTE]],tbClienti[],3,FALSE)</f>
        <v>Umbria</v>
      </c>
      <c r="G3291" t="str">
        <f>VLOOKUP(tbStoricoOrdini[[#This Row],[CLIENTE]],tbClienti[],7,FALSE)</f>
        <v>BD</v>
      </c>
      <c r="H3291" t="s">
        <v>79</v>
      </c>
      <c r="I3291" t="str">
        <f>IF(LEFT(tbStoricoOrdini[[#This Row],[ARTICOLO]],3) = "COG","COG",LEFT(tbStoricoOrdini[[#This Row],[ARTICOLO]],FIND(" ",tbStoricoOrdini[[#This Row],[ARTICOLO]])-1))</f>
        <v>COG</v>
      </c>
      <c r="J3291" t="str">
        <f>MID(tbStoricoOrdini[[#This Row],[ARTICOLO]],FIND(" ",tbStoricoOrdini[[#This Row],[ARTICOLO]])+1,4)</f>
        <v>4000</v>
      </c>
      <c r="K3291" t="str">
        <f>IFERROR(RIGHT(tbStoricoOrdini[[#This Row],[ARTICOLO]],LEN(tbStoricoOrdini[[#This Row],[ARTICOLO]])-FIND(" ",tbStoricoOrdini[[#This Row],[ARTICOLO]],FIND(" ",tbStoricoOrdini[[#This Row],[ARTICOLO]]) +1)),"")</f>
        <v>Plus</v>
      </c>
      <c r="L3291" s="3">
        <f>VLOOKUP(tbStoricoOrdini[[#This Row],[ARTICOLO]],tbArticoli[],2,FALSE)</f>
        <v>240</v>
      </c>
      <c r="M3291" s="22">
        <f>tbStoricoOrdini[[#This Row],[IMPORTO]]/tbStoricoOrdini[[#This Row],[PREZZO]]</f>
        <v>16.637499999999999</v>
      </c>
      <c r="N3291" t="s">
        <v>19</v>
      </c>
      <c r="O3291" s="8">
        <f>VLOOKUP(tbStoricoOrdini[[#This Row],[AGENTE]],tbAgenti[],2,FALSE)</f>
        <v>0.05</v>
      </c>
      <c r="P3291" s="2">
        <v>3993</v>
      </c>
      <c r="Q3291" s="2">
        <f>tbStoricoOrdini[[#This Row],[IMPORTO]]*tbStoricoOrdini[[#This Row],[% COMM.]]</f>
        <v>199.65</v>
      </c>
      <c r="R3291" s="2">
        <f>tbStoricoOrdini[[#This Row],[TOT. COMM.]]+tbStoricoOrdini[[#This Row],[IMPORTO]]</f>
        <v>4192.6499999999996</v>
      </c>
    </row>
    <row r="3292" spans="1:18">
      <c r="A3292" s="1">
        <v>43922</v>
      </c>
      <c r="B3292" s="7">
        <f>MONTH(tbStoricoOrdini[[#This Row],[DATA]])</f>
        <v>4</v>
      </c>
      <c r="C3292" t="s">
        <v>3387</v>
      </c>
      <c r="D3292" t="str">
        <f>RIGHT(tbStoricoOrdini[[#This Row],[ORDINE]],4)</f>
        <v>3289</v>
      </c>
      <c r="E3292" t="s">
        <v>46</v>
      </c>
      <c r="F3292" t="str">
        <f>VLOOKUP(tbStoricoOrdini[[#This Row],[CLIENTE]],tbClienti[],3,FALSE)</f>
        <v>Umbria</v>
      </c>
      <c r="G3292" t="str">
        <f>VLOOKUP(tbStoricoOrdini[[#This Row],[CLIENTE]],tbClienti[],7,FALSE)</f>
        <v>BD</v>
      </c>
      <c r="H3292" t="s">
        <v>79</v>
      </c>
      <c r="I3292" t="str">
        <f>IF(LEFT(tbStoricoOrdini[[#This Row],[ARTICOLO]],3) = "COG","COG",LEFT(tbStoricoOrdini[[#This Row],[ARTICOLO]],FIND(" ",tbStoricoOrdini[[#This Row],[ARTICOLO]])-1))</f>
        <v>COG</v>
      </c>
      <c r="J3292" t="str">
        <f>MID(tbStoricoOrdini[[#This Row],[ARTICOLO]],FIND(" ",tbStoricoOrdini[[#This Row],[ARTICOLO]])+1,4)</f>
        <v>4000</v>
      </c>
      <c r="K3292" t="str">
        <f>IFERROR(RIGHT(tbStoricoOrdini[[#This Row],[ARTICOLO]],LEN(tbStoricoOrdini[[#This Row],[ARTICOLO]])-FIND(" ",tbStoricoOrdini[[#This Row],[ARTICOLO]],FIND(" ",tbStoricoOrdini[[#This Row],[ARTICOLO]]) +1)),"")</f>
        <v>Plus</v>
      </c>
      <c r="L3292" s="3">
        <f>VLOOKUP(tbStoricoOrdini[[#This Row],[ARTICOLO]],tbArticoli[],2,FALSE)</f>
        <v>240</v>
      </c>
      <c r="M3292" s="22">
        <f>tbStoricoOrdini[[#This Row],[IMPORTO]]/tbStoricoOrdini[[#This Row],[PREZZO]]</f>
        <v>154.39166666666668</v>
      </c>
      <c r="N3292" t="s">
        <v>15</v>
      </c>
      <c r="O3292" s="8">
        <f>VLOOKUP(tbStoricoOrdini[[#This Row],[AGENTE]],tbAgenti[],2,FALSE)</f>
        <v>0.08</v>
      </c>
      <c r="P3292" s="2">
        <v>37054</v>
      </c>
      <c r="Q3292" s="2">
        <f>tbStoricoOrdini[[#This Row],[IMPORTO]]*tbStoricoOrdini[[#This Row],[% COMM.]]</f>
        <v>2964.32</v>
      </c>
      <c r="R3292" s="2">
        <f>tbStoricoOrdini[[#This Row],[TOT. COMM.]]+tbStoricoOrdini[[#This Row],[IMPORTO]]</f>
        <v>40018.32</v>
      </c>
    </row>
    <row r="3293" spans="1:18">
      <c r="A3293" s="1">
        <v>43922</v>
      </c>
      <c r="B3293" s="7">
        <f>MONTH(tbStoricoOrdini[[#This Row],[DATA]])</f>
        <v>4</v>
      </c>
      <c r="C3293" t="s">
        <v>3388</v>
      </c>
      <c r="D3293" t="str">
        <f>RIGHT(tbStoricoOrdini[[#This Row],[ORDINE]],4)</f>
        <v>3290</v>
      </c>
      <c r="E3293" t="s">
        <v>46</v>
      </c>
      <c r="F3293" t="str">
        <f>VLOOKUP(tbStoricoOrdini[[#This Row],[CLIENTE]],tbClienti[],3,FALSE)</f>
        <v>Umbria</v>
      </c>
      <c r="G3293" t="str">
        <f>VLOOKUP(tbStoricoOrdini[[#This Row],[CLIENTE]],tbClienti[],7,FALSE)</f>
        <v>BD</v>
      </c>
      <c r="H3293" t="s">
        <v>79</v>
      </c>
      <c r="I3293" t="str">
        <f>IF(LEFT(tbStoricoOrdini[[#This Row],[ARTICOLO]],3) = "COG","COG",LEFT(tbStoricoOrdini[[#This Row],[ARTICOLO]],FIND(" ",tbStoricoOrdini[[#This Row],[ARTICOLO]])-1))</f>
        <v>COG</v>
      </c>
      <c r="J3293" t="str">
        <f>MID(tbStoricoOrdini[[#This Row],[ARTICOLO]],FIND(" ",tbStoricoOrdini[[#This Row],[ARTICOLO]])+1,4)</f>
        <v>4000</v>
      </c>
      <c r="K3293" t="str">
        <f>IFERROR(RIGHT(tbStoricoOrdini[[#This Row],[ARTICOLO]],LEN(tbStoricoOrdini[[#This Row],[ARTICOLO]])-FIND(" ",tbStoricoOrdini[[#This Row],[ARTICOLO]],FIND(" ",tbStoricoOrdini[[#This Row],[ARTICOLO]]) +1)),"")</f>
        <v>Plus</v>
      </c>
      <c r="L3293" s="3">
        <f>VLOOKUP(tbStoricoOrdini[[#This Row],[ARTICOLO]],tbArticoli[],2,FALSE)</f>
        <v>240</v>
      </c>
      <c r="M3293" s="22">
        <f>tbStoricoOrdini[[#This Row],[IMPORTO]]/tbStoricoOrdini[[#This Row],[PREZZO]]</f>
        <v>0.53333333333333333</v>
      </c>
      <c r="N3293" t="s">
        <v>14</v>
      </c>
      <c r="O3293" s="8">
        <f>VLOOKUP(tbStoricoOrdini[[#This Row],[AGENTE]],tbAgenti[],2,FALSE)</f>
        <v>0.05</v>
      </c>
      <c r="P3293" s="2">
        <v>128</v>
      </c>
      <c r="Q3293" s="2">
        <f>tbStoricoOrdini[[#This Row],[IMPORTO]]*tbStoricoOrdini[[#This Row],[% COMM.]]</f>
        <v>6.4</v>
      </c>
      <c r="R3293" s="2">
        <f>tbStoricoOrdini[[#This Row],[TOT. COMM.]]+tbStoricoOrdini[[#This Row],[IMPORTO]]</f>
        <v>134.4</v>
      </c>
    </row>
    <row r="3294" spans="1:18">
      <c r="A3294" s="1">
        <v>43922</v>
      </c>
      <c r="B3294" s="7">
        <f>MONTH(tbStoricoOrdini[[#This Row],[DATA]])</f>
        <v>4</v>
      </c>
      <c r="C3294" t="s">
        <v>3389</v>
      </c>
      <c r="D3294" t="str">
        <f>RIGHT(tbStoricoOrdini[[#This Row],[ORDINE]],4)</f>
        <v>3291</v>
      </c>
      <c r="E3294" t="s">
        <v>46</v>
      </c>
      <c r="F3294" t="str">
        <f>VLOOKUP(tbStoricoOrdini[[#This Row],[CLIENTE]],tbClienti[],3,FALSE)</f>
        <v>Umbria</v>
      </c>
      <c r="G3294" t="str">
        <f>VLOOKUP(tbStoricoOrdini[[#This Row],[CLIENTE]],tbClienti[],7,FALSE)</f>
        <v>BD</v>
      </c>
      <c r="H3294" t="s">
        <v>79</v>
      </c>
      <c r="I3294" t="str">
        <f>IF(LEFT(tbStoricoOrdini[[#This Row],[ARTICOLO]],3) = "COG","COG",LEFT(tbStoricoOrdini[[#This Row],[ARTICOLO]],FIND(" ",tbStoricoOrdini[[#This Row],[ARTICOLO]])-1))</f>
        <v>COG</v>
      </c>
      <c r="J3294" t="str">
        <f>MID(tbStoricoOrdini[[#This Row],[ARTICOLO]],FIND(" ",tbStoricoOrdini[[#This Row],[ARTICOLO]])+1,4)</f>
        <v>4000</v>
      </c>
      <c r="K3294" t="str">
        <f>IFERROR(RIGHT(tbStoricoOrdini[[#This Row],[ARTICOLO]],LEN(tbStoricoOrdini[[#This Row],[ARTICOLO]])-FIND(" ",tbStoricoOrdini[[#This Row],[ARTICOLO]],FIND(" ",tbStoricoOrdini[[#This Row],[ARTICOLO]]) +1)),"")</f>
        <v>Plus</v>
      </c>
      <c r="L3294" s="3">
        <f>VLOOKUP(tbStoricoOrdini[[#This Row],[ARTICOLO]],tbArticoli[],2,FALSE)</f>
        <v>240</v>
      </c>
      <c r="M3294" s="22">
        <f>tbStoricoOrdini[[#This Row],[IMPORTO]]/tbStoricoOrdini[[#This Row],[PREZZO]]</f>
        <v>0.91249999999999998</v>
      </c>
      <c r="N3294" t="s">
        <v>17</v>
      </c>
      <c r="O3294" s="8">
        <f>VLOOKUP(tbStoricoOrdini[[#This Row],[AGENTE]],tbAgenti[],2,FALSE)</f>
        <v>0.08</v>
      </c>
      <c r="P3294" s="2">
        <v>219</v>
      </c>
      <c r="Q3294" s="2">
        <f>tbStoricoOrdini[[#This Row],[IMPORTO]]*tbStoricoOrdini[[#This Row],[% COMM.]]</f>
        <v>17.52</v>
      </c>
      <c r="R3294" s="2">
        <f>tbStoricoOrdini[[#This Row],[TOT. COMM.]]+tbStoricoOrdini[[#This Row],[IMPORTO]]</f>
        <v>236.52</v>
      </c>
    </row>
    <row r="3295" spans="1:18">
      <c r="A3295" s="1">
        <v>43922</v>
      </c>
      <c r="B3295" s="7">
        <f>MONTH(tbStoricoOrdini[[#This Row],[DATA]])</f>
        <v>4</v>
      </c>
      <c r="C3295" t="s">
        <v>3390</v>
      </c>
      <c r="D3295" t="str">
        <f>RIGHT(tbStoricoOrdini[[#This Row],[ORDINE]],4)</f>
        <v>3292</v>
      </c>
      <c r="E3295" t="s">
        <v>46</v>
      </c>
      <c r="F3295" t="str">
        <f>VLOOKUP(tbStoricoOrdini[[#This Row],[CLIENTE]],tbClienti[],3,FALSE)</f>
        <v>Umbria</v>
      </c>
      <c r="G3295" t="str">
        <f>VLOOKUP(tbStoricoOrdini[[#This Row],[CLIENTE]],tbClienti[],7,FALSE)</f>
        <v>BD</v>
      </c>
      <c r="H3295" t="s">
        <v>79</v>
      </c>
      <c r="I3295" t="str">
        <f>IF(LEFT(tbStoricoOrdini[[#This Row],[ARTICOLO]],3) = "COG","COG",LEFT(tbStoricoOrdini[[#This Row],[ARTICOLO]],FIND(" ",tbStoricoOrdini[[#This Row],[ARTICOLO]])-1))</f>
        <v>COG</v>
      </c>
      <c r="J3295" t="str">
        <f>MID(tbStoricoOrdini[[#This Row],[ARTICOLO]],FIND(" ",tbStoricoOrdini[[#This Row],[ARTICOLO]])+1,4)</f>
        <v>4000</v>
      </c>
      <c r="K3295" t="str">
        <f>IFERROR(RIGHT(tbStoricoOrdini[[#This Row],[ARTICOLO]],LEN(tbStoricoOrdini[[#This Row],[ARTICOLO]])-FIND(" ",tbStoricoOrdini[[#This Row],[ARTICOLO]],FIND(" ",tbStoricoOrdini[[#This Row],[ARTICOLO]]) +1)),"")</f>
        <v>Plus</v>
      </c>
      <c r="L3295" s="3">
        <f>VLOOKUP(tbStoricoOrdini[[#This Row],[ARTICOLO]],tbArticoli[],2,FALSE)</f>
        <v>240</v>
      </c>
      <c r="M3295" s="22">
        <f>tbStoricoOrdini[[#This Row],[IMPORTO]]/tbStoricoOrdini[[#This Row],[PREZZO]]</f>
        <v>136.87916666666666</v>
      </c>
      <c r="N3295" t="s">
        <v>18</v>
      </c>
      <c r="O3295" s="8">
        <f>VLOOKUP(tbStoricoOrdini[[#This Row],[AGENTE]],tbAgenti[],2,FALSE)</f>
        <v>0.03</v>
      </c>
      <c r="P3295" s="2">
        <v>32851</v>
      </c>
      <c r="Q3295" s="2">
        <f>tbStoricoOrdini[[#This Row],[IMPORTO]]*tbStoricoOrdini[[#This Row],[% COMM.]]</f>
        <v>985.53</v>
      </c>
      <c r="R3295" s="2">
        <f>tbStoricoOrdini[[#This Row],[TOT. COMM.]]+tbStoricoOrdini[[#This Row],[IMPORTO]]</f>
        <v>33836.53</v>
      </c>
    </row>
    <row r="3296" spans="1:18">
      <c r="A3296" s="1">
        <v>43922</v>
      </c>
      <c r="B3296" s="7">
        <f>MONTH(tbStoricoOrdini[[#This Row],[DATA]])</f>
        <v>4</v>
      </c>
      <c r="C3296" t="s">
        <v>3391</v>
      </c>
      <c r="D3296" t="str">
        <f>RIGHT(tbStoricoOrdini[[#This Row],[ORDINE]],4)</f>
        <v>3293</v>
      </c>
      <c r="E3296" t="s">
        <v>46</v>
      </c>
      <c r="F3296" t="str">
        <f>VLOOKUP(tbStoricoOrdini[[#This Row],[CLIENTE]],tbClienti[],3,FALSE)</f>
        <v>Umbria</v>
      </c>
      <c r="G3296" t="str">
        <f>VLOOKUP(tbStoricoOrdini[[#This Row],[CLIENTE]],tbClienti[],7,FALSE)</f>
        <v>BD</v>
      </c>
      <c r="H3296" t="s">
        <v>79</v>
      </c>
      <c r="I3296" t="str">
        <f>IF(LEFT(tbStoricoOrdini[[#This Row],[ARTICOLO]],3) = "COG","COG",LEFT(tbStoricoOrdini[[#This Row],[ARTICOLO]],FIND(" ",tbStoricoOrdini[[#This Row],[ARTICOLO]])-1))</f>
        <v>COG</v>
      </c>
      <c r="J3296" t="str">
        <f>MID(tbStoricoOrdini[[#This Row],[ARTICOLO]],FIND(" ",tbStoricoOrdini[[#This Row],[ARTICOLO]])+1,4)</f>
        <v>4000</v>
      </c>
      <c r="K3296" t="str">
        <f>IFERROR(RIGHT(tbStoricoOrdini[[#This Row],[ARTICOLO]],LEN(tbStoricoOrdini[[#This Row],[ARTICOLO]])-FIND(" ",tbStoricoOrdini[[#This Row],[ARTICOLO]],FIND(" ",tbStoricoOrdini[[#This Row],[ARTICOLO]]) +1)),"")</f>
        <v>Plus</v>
      </c>
      <c r="L3296" s="3">
        <f>VLOOKUP(tbStoricoOrdini[[#This Row],[ARTICOLO]],tbArticoli[],2,FALSE)</f>
        <v>240</v>
      </c>
      <c r="M3296" s="22">
        <f>tbStoricoOrdini[[#This Row],[IMPORTO]]/tbStoricoOrdini[[#This Row],[PREZZO]]</f>
        <v>0.79583333333333328</v>
      </c>
      <c r="N3296" t="s">
        <v>13</v>
      </c>
      <c r="O3296" s="8">
        <f>VLOOKUP(tbStoricoOrdini[[#This Row],[AGENTE]],tbAgenti[],2,FALSE)</f>
        <v>0.1</v>
      </c>
      <c r="P3296" s="2">
        <v>191</v>
      </c>
      <c r="Q3296" s="2">
        <f>tbStoricoOrdini[[#This Row],[IMPORTO]]*tbStoricoOrdini[[#This Row],[% COMM.]]</f>
        <v>19.100000000000001</v>
      </c>
      <c r="R3296" s="2">
        <f>tbStoricoOrdini[[#This Row],[TOT. COMM.]]+tbStoricoOrdini[[#This Row],[IMPORTO]]</f>
        <v>210.1</v>
      </c>
    </row>
    <row r="3297" spans="1:18">
      <c r="A3297" s="1">
        <v>43922</v>
      </c>
      <c r="B3297" s="7">
        <f>MONTH(tbStoricoOrdini[[#This Row],[DATA]])</f>
        <v>4</v>
      </c>
      <c r="C3297" t="s">
        <v>3392</v>
      </c>
      <c r="D3297" t="str">
        <f>RIGHT(tbStoricoOrdini[[#This Row],[ORDINE]],4)</f>
        <v>3294</v>
      </c>
      <c r="E3297" t="s">
        <v>46</v>
      </c>
      <c r="F3297" t="str">
        <f>VLOOKUP(tbStoricoOrdini[[#This Row],[CLIENTE]],tbClienti[],3,FALSE)</f>
        <v>Umbria</v>
      </c>
      <c r="G3297" t="str">
        <f>VLOOKUP(tbStoricoOrdini[[#This Row],[CLIENTE]],tbClienti[],7,FALSE)</f>
        <v>BD</v>
      </c>
      <c r="H3297" t="s">
        <v>79</v>
      </c>
      <c r="I3297" t="str">
        <f>IF(LEFT(tbStoricoOrdini[[#This Row],[ARTICOLO]],3) = "COG","COG",LEFT(tbStoricoOrdini[[#This Row],[ARTICOLO]],FIND(" ",tbStoricoOrdini[[#This Row],[ARTICOLO]])-1))</f>
        <v>COG</v>
      </c>
      <c r="J3297" t="str">
        <f>MID(tbStoricoOrdini[[#This Row],[ARTICOLO]],FIND(" ",tbStoricoOrdini[[#This Row],[ARTICOLO]])+1,4)</f>
        <v>4000</v>
      </c>
      <c r="K3297" t="str">
        <f>IFERROR(RIGHT(tbStoricoOrdini[[#This Row],[ARTICOLO]],LEN(tbStoricoOrdini[[#This Row],[ARTICOLO]])-FIND(" ",tbStoricoOrdini[[#This Row],[ARTICOLO]],FIND(" ",tbStoricoOrdini[[#This Row],[ARTICOLO]]) +1)),"")</f>
        <v>Plus</v>
      </c>
      <c r="L3297" s="3">
        <f>VLOOKUP(tbStoricoOrdini[[#This Row],[ARTICOLO]],tbArticoli[],2,FALSE)</f>
        <v>240</v>
      </c>
      <c r="M3297" s="22">
        <f>tbStoricoOrdini[[#This Row],[IMPORTO]]/tbStoricoOrdini[[#This Row],[PREZZO]]</f>
        <v>211.4375</v>
      </c>
      <c r="N3297" t="s">
        <v>6</v>
      </c>
      <c r="O3297" s="8">
        <f>VLOOKUP(tbStoricoOrdini[[#This Row],[AGENTE]],tbAgenti[],2,FALSE)</f>
        <v>7.4999999999999997E-2</v>
      </c>
      <c r="P3297" s="2">
        <v>50745</v>
      </c>
      <c r="Q3297" s="2">
        <f>tbStoricoOrdini[[#This Row],[IMPORTO]]*tbStoricoOrdini[[#This Row],[% COMM.]]</f>
        <v>3805.875</v>
      </c>
      <c r="R3297" s="2">
        <f>tbStoricoOrdini[[#This Row],[TOT. COMM.]]+tbStoricoOrdini[[#This Row],[IMPORTO]]</f>
        <v>54550.875</v>
      </c>
    </row>
    <row r="3298" spans="1:18">
      <c r="A3298" s="1">
        <v>43922</v>
      </c>
      <c r="B3298" s="7">
        <f>MONTH(tbStoricoOrdini[[#This Row],[DATA]])</f>
        <v>4</v>
      </c>
      <c r="C3298" t="s">
        <v>3393</v>
      </c>
      <c r="D3298" t="str">
        <f>RIGHT(tbStoricoOrdini[[#This Row],[ORDINE]],4)</f>
        <v>3295</v>
      </c>
      <c r="E3298" t="s">
        <v>46</v>
      </c>
      <c r="F3298" t="str">
        <f>VLOOKUP(tbStoricoOrdini[[#This Row],[CLIENTE]],tbClienti[],3,FALSE)</f>
        <v>Umbria</v>
      </c>
      <c r="G3298" t="str">
        <f>VLOOKUP(tbStoricoOrdini[[#This Row],[CLIENTE]],tbClienti[],7,FALSE)</f>
        <v>BD</v>
      </c>
      <c r="H3298" t="s">
        <v>79</v>
      </c>
      <c r="I3298" t="str">
        <f>IF(LEFT(tbStoricoOrdini[[#This Row],[ARTICOLO]],3) = "COG","COG",LEFT(tbStoricoOrdini[[#This Row],[ARTICOLO]],FIND(" ",tbStoricoOrdini[[#This Row],[ARTICOLO]])-1))</f>
        <v>COG</v>
      </c>
      <c r="J3298" t="str">
        <f>MID(tbStoricoOrdini[[#This Row],[ARTICOLO]],FIND(" ",tbStoricoOrdini[[#This Row],[ARTICOLO]])+1,4)</f>
        <v>4000</v>
      </c>
      <c r="K3298" t="str">
        <f>IFERROR(RIGHT(tbStoricoOrdini[[#This Row],[ARTICOLO]],LEN(tbStoricoOrdini[[#This Row],[ARTICOLO]])-FIND(" ",tbStoricoOrdini[[#This Row],[ARTICOLO]],FIND(" ",tbStoricoOrdini[[#This Row],[ARTICOLO]]) +1)),"")</f>
        <v>Plus</v>
      </c>
      <c r="L3298" s="3">
        <f>VLOOKUP(tbStoricoOrdini[[#This Row],[ARTICOLO]],tbArticoli[],2,FALSE)</f>
        <v>240</v>
      </c>
      <c r="M3298" s="22">
        <f>tbStoricoOrdini[[#This Row],[IMPORTO]]/tbStoricoOrdini[[#This Row],[PREZZO]]</f>
        <v>470.24583333333334</v>
      </c>
      <c r="N3298" t="s">
        <v>9</v>
      </c>
      <c r="O3298" s="8">
        <f>VLOOKUP(tbStoricoOrdini[[#This Row],[AGENTE]],tbAgenti[],2,FALSE)</f>
        <v>0.05</v>
      </c>
      <c r="P3298" s="2">
        <v>112859</v>
      </c>
      <c r="Q3298" s="2">
        <f>tbStoricoOrdini[[#This Row],[IMPORTO]]*tbStoricoOrdini[[#This Row],[% COMM.]]</f>
        <v>5642.9500000000007</v>
      </c>
      <c r="R3298" s="2">
        <f>tbStoricoOrdini[[#This Row],[TOT. COMM.]]+tbStoricoOrdini[[#This Row],[IMPORTO]]</f>
        <v>118501.95</v>
      </c>
    </row>
    <row r="3299" spans="1:18">
      <c r="A3299" s="1">
        <v>43922</v>
      </c>
      <c r="B3299" s="7">
        <f>MONTH(tbStoricoOrdini[[#This Row],[DATA]])</f>
        <v>4</v>
      </c>
      <c r="C3299" t="s">
        <v>3394</v>
      </c>
      <c r="D3299" t="str">
        <f>RIGHT(tbStoricoOrdini[[#This Row],[ORDINE]],4)</f>
        <v>3296</v>
      </c>
      <c r="E3299" t="s">
        <v>46</v>
      </c>
      <c r="F3299" t="str">
        <f>VLOOKUP(tbStoricoOrdini[[#This Row],[CLIENTE]],tbClienti[],3,FALSE)</f>
        <v>Umbria</v>
      </c>
      <c r="G3299" t="str">
        <f>VLOOKUP(tbStoricoOrdini[[#This Row],[CLIENTE]],tbClienti[],7,FALSE)</f>
        <v>BD</v>
      </c>
      <c r="H3299" t="s">
        <v>60</v>
      </c>
      <c r="I3299" t="str">
        <f>IF(LEFT(tbStoricoOrdini[[#This Row],[ARTICOLO]],3) = "COG","COG",LEFT(tbStoricoOrdini[[#This Row],[ARTICOLO]],FIND(" ",tbStoricoOrdini[[#This Row],[ARTICOLO]])-1))</f>
        <v>KLM</v>
      </c>
      <c r="J3299" t="str">
        <f>MID(tbStoricoOrdini[[#This Row],[ARTICOLO]],FIND(" ",tbStoricoOrdini[[#This Row],[ARTICOLO]])+1,4)</f>
        <v>5000</v>
      </c>
      <c r="K3299" t="str">
        <f>IFERROR(RIGHT(tbStoricoOrdini[[#This Row],[ARTICOLO]],LEN(tbStoricoOrdini[[#This Row],[ARTICOLO]])-FIND(" ",tbStoricoOrdini[[#This Row],[ARTICOLO]],FIND(" ",tbStoricoOrdini[[#This Row],[ARTICOLO]]) +1)),"")</f>
        <v>Plus</v>
      </c>
      <c r="L3299" s="3">
        <f>VLOOKUP(tbStoricoOrdini[[#This Row],[ARTICOLO]],tbArticoli[],2,FALSE)</f>
        <v>175</v>
      </c>
      <c r="M3299" s="22">
        <f>tbStoricoOrdini[[#This Row],[IMPORTO]]/tbStoricoOrdini[[#This Row],[PREZZO]]</f>
        <v>6.8571428571428575E-2</v>
      </c>
      <c r="N3299" t="s">
        <v>39</v>
      </c>
      <c r="O3299" s="8">
        <f>VLOOKUP(tbStoricoOrdini[[#This Row],[AGENTE]],tbAgenti[],2,FALSE)</f>
        <v>0.05</v>
      </c>
      <c r="P3299" s="2">
        <v>12</v>
      </c>
      <c r="Q3299" s="2">
        <f>tbStoricoOrdini[[#This Row],[IMPORTO]]*tbStoricoOrdini[[#This Row],[% COMM.]]</f>
        <v>0.60000000000000009</v>
      </c>
      <c r="R3299" s="2">
        <f>tbStoricoOrdini[[#This Row],[TOT. COMM.]]+tbStoricoOrdini[[#This Row],[IMPORTO]]</f>
        <v>12.6</v>
      </c>
    </row>
    <row r="3300" spans="1:18">
      <c r="A3300" s="1">
        <v>43922</v>
      </c>
      <c r="B3300" s="7">
        <f>MONTH(tbStoricoOrdini[[#This Row],[DATA]])</f>
        <v>4</v>
      </c>
      <c r="C3300" t="s">
        <v>3395</v>
      </c>
      <c r="D3300" t="str">
        <f>RIGHT(tbStoricoOrdini[[#This Row],[ORDINE]],4)</f>
        <v>3297</v>
      </c>
      <c r="E3300" t="s">
        <v>46</v>
      </c>
      <c r="F3300" t="str">
        <f>VLOOKUP(tbStoricoOrdini[[#This Row],[CLIENTE]],tbClienti[],3,FALSE)</f>
        <v>Umbria</v>
      </c>
      <c r="G3300" t="str">
        <f>VLOOKUP(tbStoricoOrdini[[#This Row],[CLIENTE]],tbClienti[],7,FALSE)</f>
        <v>BD</v>
      </c>
      <c r="H3300" t="s">
        <v>60</v>
      </c>
      <c r="I3300" t="str">
        <f>IF(LEFT(tbStoricoOrdini[[#This Row],[ARTICOLO]],3) = "COG","COG",LEFT(tbStoricoOrdini[[#This Row],[ARTICOLO]],FIND(" ",tbStoricoOrdini[[#This Row],[ARTICOLO]])-1))</f>
        <v>KLM</v>
      </c>
      <c r="J3300" t="str">
        <f>MID(tbStoricoOrdini[[#This Row],[ARTICOLO]],FIND(" ",tbStoricoOrdini[[#This Row],[ARTICOLO]])+1,4)</f>
        <v>5000</v>
      </c>
      <c r="K3300" t="str">
        <f>IFERROR(RIGHT(tbStoricoOrdini[[#This Row],[ARTICOLO]],LEN(tbStoricoOrdini[[#This Row],[ARTICOLO]])-FIND(" ",tbStoricoOrdini[[#This Row],[ARTICOLO]],FIND(" ",tbStoricoOrdini[[#This Row],[ARTICOLO]]) +1)),"")</f>
        <v>Plus</v>
      </c>
      <c r="L3300" s="3">
        <f>VLOOKUP(tbStoricoOrdini[[#This Row],[ARTICOLO]],tbArticoli[],2,FALSE)</f>
        <v>175</v>
      </c>
      <c r="M3300" s="22">
        <f>tbStoricoOrdini[[#This Row],[IMPORTO]]/tbStoricoOrdini[[#This Row],[PREZZO]]</f>
        <v>0.82857142857142863</v>
      </c>
      <c r="N3300" t="s">
        <v>19</v>
      </c>
      <c r="O3300" s="8">
        <f>VLOOKUP(tbStoricoOrdini[[#This Row],[AGENTE]],tbAgenti[],2,FALSE)</f>
        <v>0.05</v>
      </c>
      <c r="P3300" s="2">
        <v>145</v>
      </c>
      <c r="Q3300" s="2">
        <f>tbStoricoOrdini[[#This Row],[IMPORTO]]*tbStoricoOrdini[[#This Row],[% COMM.]]</f>
        <v>7.25</v>
      </c>
      <c r="R3300" s="2">
        <f>tbStoricoOrdini[[#This Row],[TOT. COMM.]]+tbStoricoOrdini[[#This Row],[IMPORTO]]</f>
        <v>152.25</v>
      </c>
    </row>
    <row r="3301" spans="1:18">
      <c r="A3301" s="1">
        <v>43922</v>
      </c>
      <c r="B3301" s="7">
        <f>MONTH(tbStoricoOrdini[[#This Row],[DATA]])</f>
        <v>4</v>
      </c>
      <c r="C3301" t="s">
        <v>3396</v>
      </c>
      <c r="D3301" t="str">
        <f>RIGHT(tbStoricoOrdini[[#This Row],[ORDINE]],4)</f>
        <v>3298</v>
      </c>
      <c r="E3301" t="s">
        <v>46</v>
      </c>
      <c r="F3301" t="str">
        <f>VLOOKUP(tbStoricoOrdini[[#This Row],[CLIENTE]],tbClienti[],3,FALSE)</f>
        <v>Umbria</v>
      </c>
      <c r="G3301" t="str">
        <f>VLOOKUP(tbStoricoOrdini[[#This Row],[CLIENTE]],tbClienti[],7,FALSE)</f>
        <v>BD</v>
      </c>
      <c r="H3301" t="s">
        <v>60</v>
      </c>
      <c r="I3301" t="str">
        <f>IF(LEFT(tbStoricoOrdini[[#This Row],[ARTICOLO]],3) = "COG","COG",LEFT(tbStoricoOrdini[[#This Row],[ARTICOLO]],FIND(" ",tbStoricoOrdini[[#This Row],[ARTICOLO]])-1))</f>
        <v>KLM</v>
      </c>
      <c r="J3301" t="str">
        <f>MID(tbStoricoOrdini[[#This Row],[ARTICOLO]],FIND(" ",tbStoricoOrdini[[#This Row],[ARTICOLO]])+1,4)</f>
        <v>5000</v>
      </c>
      <c r="K3301" t="str">
        <f>IFERROR(RIGHT(tbStoricoOrdini[[#This Row],[ARTICOLO]],LEN(tbStoricoOrdini[[#This Row],[ARTICOLO]])-FIND(" ",tbStoricoOrdini[[#This Row],[ARTICOLO]],FIND(" ",tbStoricoOrdini[[#This Row],[ARTICOLO]]) +1)),"")</f>
        <v>Plus</v>
      </c>
      <c r="L3301" s="3">
        <f>VLOOKUP(tbStoricoOrdini[[#This Row],[ARTICOLO]],tbArticoli[],2,FALSE)</f>
        <v>175</v>
      </c>
      <c r="M3301" s="22">
        <f>tbStoricoOrdini[[#This Row],[IMPORTO]]/tbStoricoOrdini[[#This Row],[PREZZO]]</f>
        <v>28.817142857142859</v>
      </c>
      <c r="N3301" t="s">
        <v>15</v>
      </c>
      <c r="O3301" s="8">
        <f>VLOOKUP(tbStoricoOrdini[[#This Row],[AGENTE]],tbAgenti[],2,FALSE)</f>
        <v>0.08</v>
      </c>
      <c r="P3301" s="2">
        <v>5043</v>
      </c>
      <c r="Q3301" s="2">
        <f>tbStoricoOrdini[[#This Row],[IMPORTO]]*tbStoricoOrdini[[#This Row],[% COMM.]]</f>
        <v>403.44</v>
      </c>
      <c r="R3301" s="2">
        <f>tbStoricoOrdini[[#This Row],[TOT. COMM.]]+tbStoricoOrdini[[#This Row],[IMPORTO]]</f>
        <v>5446.44</v>
      </c>
    </row>
    <row r="3302" spans="1:18">
      <c r="A3302" s="1">
        <v>43922</v>
      </c>
      <c r="B3302" s="7">
        <f>MONTH(tbStoricoOrdini[[#This Row],[DATA]])</f>
        <v>4</v>
      </c>
      <c r="C3302" t="s">
        <v>3397</v>
      </c>
      <c r="D3302" t="str">
        <f>RIGHT(tbStoricoOrdini[[#This Row],[ORDINE]],4)</f>
        <v>3299</v>
      </c>
      <c r="E3302" t="s">
        <v>46</v>
      </c>
      <c r="F3302" t="str">
        <f>VLOOKUP(tbStoricoOrdini[[#This Row],[CLIENTE]],tbClienti[],3,FALSE)</f>
        <v>Umbria</v>
      </c>
      <c r="G3302" t="str">
        <f>VLOOKUP(tbStoricoOrdini[[#This Row],[CLIENTE]],tbClienti[],7,FALSE)</f>
        <v>BD</v>
      </c>
      <c r="H3302" t="s">
        <v>60</v>
      </c>
      <c r="I3302" t="str">
        <f>IF(LEFT(tbStoricoOrdini[[#This Row],[ARTICOLO]],3) = "COG","COG",LEFT(tbStoricoOrdini[[#This Row],[ARTICOLO]],FIND(" ",tbStoricoOrdini[[#This Row],[ARTICOLO]])-1))</f>
        <v>KLM</v>
      </c>
      <c r="J3302" t="str">
        <f>MID(tbStoricoOrdini[[#This Row],[ARTICOLO]],FIND(" ",tbStoricoOrdini[[#This Row],[ARTICOLO]])+1,4)</f>
        <v>5000</v>
      </c>
      <c r="K3302" t="str">
        <f>IFERROR(RIGHT(tbStoricoOrdini[[#This Row],[ARTICOLO]],LEN(tbStoricoOrdini[[#This Row],[ARTICOLO]])-FIND(" ",tbStoricoOrdini[[#This Row],[ARTICOLO]],FIND(" ",tbStoricoOrdini[[#This Row],[ARTICOLO]]) +1)),"")</f>
        <v>Plus</v>
      </c>
      <c r="L3302" s="3">
        <f>VLOOKUP(tbStoricoOrdini[[#This Row],[ARTICOLO]],tbArticoli[],2,FALSE)</f>
        <v>175</v>
      </c>
      <c r="M3302" s="22">
        <f>tbStoricoOrdini[[#This Row],[IMPORTO]]/tbStoricoOrdini[[#This Row],[PREZZO]]</f>
        <v>44.182857142857145</v>
      </c>
      <c r="N3302" t="s">
        <v>14</v>
      </c>
      <c r="O3302" s="8">
        <f>VLOOKUP(tbStoricoOrdini[[#This Row],[AGENTE]],tbAgenti[],2,FALSE)</f>
        <v>0.05</v>
      </c>
      <c r="P3302" s="2">
        <v>7732</v>
      </c>
      <c r="Q3302" s="2">
        <f>tbStoricoOrdini[[#This Row],[IMPORTO]]*tbStoricoOrdini[[#This Row],[% COMM.]]</f>
        <v>386.6</v>
      </c>
      <c r="R3302" s="2">
        <f>tbStoricoOrdini[[#This Row],[TOT. COMM.]]+tbStoricoOrdini[[#This Row],[IMPORTO]]</f>
        <v>8118.6</v>
      </c>
    </row>
    <row r="3303" spans="1:18">
      <c r="A3303" s="1">
        <v>43922</v>
      </c>
      <c r="B3303" s="7">
        <f>MONTH(tbStoricoOrdini[[#This Row],[DATA]])</f>
        <v>4</v>
      </c>
      <c r="C3303" t="s">
        <v>3398</v>
      </c>
      <c r="D3303" t="str">
        <f>RIGHT(tbStoricoOrdini[[#This Row],[ORDINE]],4)</f>
        <v>3300</v>
      </c>
      <c r="E3303" t="s">
        <v>46</v>
      </c>
      <c r="F3303" t="str">
        <f>VLOOKUP(tbStoricoOrdini[[#This Row],[CLIENTE]],tbClienti[],3,FALSE)</f>
        <v>Umbria</v>
      </c>
      <c r="G3303" t="str">
        <f>VLOOKUP(tbStoricoOrdini[[#This Row],[CLIENTE]],tbClienti[],7,FALSE)</f>
        <v>BD</v>
      </c>
      <c r="H3303" t="s">
        <v>60</v>
      </c>
      <c r="I3303" t="str">
        <f>IF(LEFT(tbStoricoOrdini[[#This Row],[ARTICOLO]],3) = "COG","COG",LEFT(tbStoricoOrdini[[#This Row],[ARTICOLO]],FIND(" ",tbStoricoOrdini[[#This Row],[ARTICOLO]])-1))</f>
        <v>KLM</v>
      </c>
      <c r="J3303" t="str">
        <f>MID(tbStoricoOrdini[[#This Row],[ARTICOLO]],FIND(" ",tbStoricoOrdini[[#This Row],[ARTICOLO]])+1,4)</f>
        <v>5000</v>
      </c>
      <c r="K3303" t="str">
        <f>IFERROR(RIGHT(tbStoricoOrdini[[#This Row],[ARTICOLO]],LEN(tbStoricoOrdini[[#This Row],[ARTICOLO]])-FIND(" ",tbStoricoOrdini[[#This Row],[ARTICOLO]],FIND(" ",tbStoricoOrdini[[#This Row],[ARTICOLO]]) +1)),"")</f>
        <v>Plus</v>
      </c>
      <c r="L3303" s="3">
        <f>VLOOKUP(tbStoricoOrdini[[#This Row],[ARTICOLO]],tbArticoli[],2,FALSE)</f>
        <v>175</v>
      </c>
      <c r="M3303" s="22">
        <f>tbStoricoOrdini[[#This Row],[IMPORTO]]/tbStoricoOrdini[[#This Row],[PREZZO]]</f>
        <v>20.53142857142857</v>
      </c>
      <c r="N3303" t="s">
        <v>7</v>
      </c>
      <c r="O3303" s="8">
        <f>VLOOKUP(tbStoricoOrdini[[#This Row],[AGENTE]],tbAgenti[],2,FALSE)</f>
        <v>0.03</v>
      </c>
      <c r="P3303" s="2">
        <v>3593</v>
      </c>
      <c r="Q3303" s="2">
        <f>tbStoricoOrdini[[#This Row],[IMPORTO]]*tbStoricoOrdini[[#This Row],[% COMM.]]</f>
        <v>107.78999999999999</v>
      </c>
      <c r="R3303" s="2">
        <f>tbStoricoOrdini[[#This Row],[TOT. COMM.]]+tbStoricoOrdini[[#This Row],[IMPORTO]]</f>
        <v>3700.79</v>
      </c>
    </row>
    <row r="3304" spans="1:18">
      <c r="A3304" s="1">
        <v>43922</v>
      </c>
      <c r="B3304" s="7">
        <f>MONTH(tbStoricoOrdini[[#This Row],[DATA]])</f>
        <v>4</v>
      </c>
      <c r="C3304" t="s">
        <v>3399</v>
      </c>
      <c r="D3304" t="str">
        <f>RIGHT(tbStoricoOrdini[[#This Row],[ORDINE]],4)</f>
        <v>3301</v>
      </c>
      <c r="E3304" t="s">
        <v>46</v>
      </c>
      <c r="F3304" t="str">
        <f>VLOOKUP(tbStoricoOrdini[[#This Row],[CLIENTE]],tbClienti[],3,FALSE)</f>
        <v>Umbria</v>
      </c>
      <c r="G3304" t="str">
        <f>VLOOKUP(tbStoricoOrdini[[#This Row],[CLIENTE]],tbClienti[],7,FALSE)</f>
        <v>BD</v>
      </c>
      <c r="H3304" t="s">
        <v>60</v>
      </c>
      <c r="I3304" t="str">
        <f>IF(LEFT(tbStoricoOrdini[[#This Row],[ARTICOLO]],3) = "COG","COG",LEFT(tbStoricoOrdini[[#This Row],[ARTICOLO]],FIND(" ",tbStoricoOrdini[[#This Row],[ARTICOLO]])-1))</f>
        <v>KLM</v>
      </c>
      <c r="J3304" t="str">
        <f>MID(tbStoricoOrdini[[#This Row],[ARTICOLO]],FIND(" ",tbStoricoOrdini[[#This Row],[ARTICOLO]])+1,4)</f>
        <v>5000</v>
      </c>
      <c r="K3304" t="str">
        <f>IFERROR(RIGHT(tbStoricoOrdini[[#This Row],[ARTICOLO]],LEN(tbStoricoOrdini[[#This Row],[ARTICOLO]])-FIND(" ",tbStoricoOrdini[[#This Row],[ARTICOLO]],FIND(" ",tbStoricoOrdini[[#This Row],[ARTICOLO]]) +1)),"")</f>
        <v>Plus</v>
      </c>
      <c r="L3304" s="3">
        <f>VLOOKUP(tbStoricoOrdini[[#This Row],[ARTICOLO]],tbArticoli[],2,FALSE)</f>
        <v>175</v>
      </c>
      <c r="M3304" s="22">
        <f>tbStoricoOrdini[[#This Row],[IMPORTO]]/tbStoricoOrdini[[#This Row],[PREZZO]]</f>
        <v>9.16</v>
      </c>
      <c r="N3304" t="s">
        <v>18</v>
      </c>
      <c r="O3304" s="8">
        <f>VLOOKUP(tbStoricoOrdini[[#This Row],[AGENTE]],tbAgenti[],2,FALSE)</f>
        <v>0.03</v>
      </c>
      <c r="P3304" s="2">
        <v>1603</v>
      </c>
      <c r="Q3304" s="2">
        <f>tbStoricoOrdini[[#This Row],[IMPORTO]]*tbStoricoOrdini[[#This Row],[% COMM.]]</f>
        <v>48.089999999999996</v>
      </c>
      <c r="R3304" s="2">
        <f>tbStoricoOrdini[[#This Row],[TOT. COMM.]]+tbStoricoOrdini[[#This Row],[IMPORTO]]</f>
        <v>1651.09</v>
      </c>
    </row>
    <row r="3305" spans="1:18">
      <c r="A3305" s="1">
        <v>43922</v>
      </c>
      <c r="B3305" s="7">
        <f>MONTH(tbStoricoOrdini[[#This Row],[DATA]])</f>
        <v>4</v>
      </c>
      <c r="C3305" t="s">
        <v>3400</v>
      </c>
      <c r="D3305" t="str">
        <f>RIGHT(tbStoricoOrdini[[#This Row],[ORDINE]],4)</f>
        <v>3302</v>
      </c>
      <c r="E3305" t="s">
        <v>46</v>
      </c>
      <c r="F3305" t="str">
        <f>VLOOKUP(tbStoricoOrdini[[#This Row],[CLIENTE]],tbClienti[],3,FALSE)</f>
        <v>Umbria</v>
      </c>
      <c r="G3305" t="str">
        <f>VLOOKUP(tbStoricoOrdini[[#This Row],[CLIENTE]],tbClienti[],7,FALSE)</f>
        <v>BD</v>
      </c>
      <c r="H3305" t="s">
        <v>60</v>
      </c>
      <c r="I3305" t="str">
        <f>IF(LEFT(tbStoricoOrdini[[#This Row],[ARTICOLO]],3) = "COG","COG",LEFT(tbStoricoOrdini[[#This Row],[ARTICOLO]],FIND(" ",tbStoricoOrdini[[#This Row],[ARTICOLO]])-1))</f>
        <v>KLM</v>
      </c>
      <c r="J3305" t="str">
        <f>MID(tbStoricoOrdini[[#This Row],[ARTICOLO]],FIND(" ",tbStoricoOrdini[[#This Row],[ARTICOLO]])+1,4)</f>
        <v>5000</v>
      </c>
      <c r="K3305" t="str">
        <f>IFERROR(RIGHT(tbStoricoOrdini[[#This Row],[ARTICOLO]],LEN(tbStoricoOrdini[[#This Row],[ARTICOLO]])-FIND(" ",tbStoricoOrdini[[#This Row],[ARTICOLO]],FIND(" ",tbStoricoOrdini[[#This Row],[ARTICOLO]]) +1)),"")</f>
        <v>Plus</v>
      </c>
      <c r="L3305" s="3">
        <f>VLOOKUP(tbStoricoOrdini[[#This Row],[ARTICOLO]],tbArticoli[],2,FALSE)</f>
        <v>175</v>
      </c>
      <c r="M3305" s="22">
        <f>tbStoricoOrdini[[#This Row],[IMPORTO]]/tbStoricoOrdini[[#This Row],[PREZZO]]</f>
        <v>5.6457142857142859</v>
      </c>
      <c r="N3305" t="s">
        <v>13</v>
      </c>
      <c r="O3305" s="8">
        <f>VLOOKUP(tbStoricoOrdini[[#This Row],[AGENTE]],tbAgenti[],2,FALSE)</f>
        <v>0.1</v>
      </c>
      <c r="P3305" s="2">
        <v>988</v>
      </c>
      <c r="Q3305" s="2">
        <f>tbStoricoOrdini[[#This Row],[IMPORTO]]*tbStoricoOrdini[[#This Row],[% COMM.]]</f>
        <v>98.800000000000011</v>
      </c>
      <c r="R3305" s="2">
        <f>tbStoricoOrdini[[#This Row],[TOT. COMM.]]+tbStoricoOrdini[[#This Row],[IMPORTO]]</f>
        <v>1086.8</v>
      </c>
    </row>
    <row r="3306" spans="1:18">
      <c r="A3306" s="1">
        <v>43922</v>
      </c>
      <c r="B3306" s="7">
        <f>MONTH(tbStoricoOrdini[[#This Row],[DATA]])</f>
        <v>4</v>
      </c>
      <c r="C3306" t="s">
        <v>3401</v>
      </c>
      <c r="D3306" t="str">
        <f>RIGHT(tbStoricoOrdini[[#This Row],[ORDINE]],4)</f>
        <v>3303</v>
      </c>
      <c r="E3306" t="s">
        <v>46</v>
      </c>
      <c r="F3306" t="str">
        <f>VLOOKUP(tbStoricoOrdini[[#This Row],[CLIENTE]],tbClienti[],3,FALSE)</f>
        <v>Umbria</v>
      </c>
      <c r="G3306" t="str">
        <f>VLOOKUP(tbStoricoOrdini[[#This Row],[CLIENTE]],tbClienti[],7,FALSE)</f>
        <v>BD</v>
      </c>
      <c r="H3306" t="s">
        <v>60</v>
      </c>
      <c r="I3306" t="str">
        <f>IF(LEFT(tbStoricoOrdini[[#This Row],[ARTICOLO]],3) = "COG","COG",LEFT(tbStoricoOrdini[[#This Row],[ARTICOLO]],FIND(" ",tbStoricoOrdini[[#This Row],[ARTICOLO]])-1))</f>
        <v>KLM</v>
      </c>
      <c r="J3306" t="str">
        <f>MID(tbStoricoOrdini[[#This Row],[ARTICOLO]],FIND(" ",tbStoricoOrdini[[#This Row],[ARTICOLO]])+1,4)</f>
        <v>5000</v>
      </c>
      <c r="K3306" t="str">
        <f>IFERROR(RIGHT(tbStoricoOrdini[[#This Row],[ARTICOLO]],LEN(tbStoricoOrdini[[#This Row],[ARTICOLO]])-FIND(" ",tbStoricoOrdini[[#This Row],[ARTICOLO]],FIND(" ",tbStoricoOrdini[[#This Row],[ARTICOLO]]) +1)),"")</f>
        <v>Plus</v>
      </c>
      <c r="L3306" s="3">
        <f>VLOOKUP(tbStoricoOrdini[[#This Row],[ARTICOLO]],tbArticoli[],2,FALSE)</f>
        <v>175</v>
      </c>
      <c r="M3306" s="22">
        <f>tbStoricoOrdini[[#This Row],[IMPORTO]]/tbStoricoOrdini[[#This Row],[PREZZO]]</f>
        <v>1.64</v>
      </c>
      <c r="N3306" t="s">
        <v>9</v>
      </c>
      <c r="O3306" s="8">
        <f>VLOOKUP(tbStoricoOrdini[[#This Row],[AGENTE]],tbAgenti[],2,FALSE)</f>
        <v>0.05</v>
      </c>
      <c r="P3306" s="2">
        <v>287</v>
      </c>
      <c r="Q3306" s="2">
        <f>tbStoricoOrdini[[#This Row],[IMPORTO]]*tbStoricoOrdini[[#This Row],[% COMM.]]</f>
        <v>14.350000000000001</v>
      </c>
      <c r="R3306" s="2">
        <f>tbStoricoOrdini[[#This Row],[TOT. COMM.]]+tbStoricoOrdini[[#This Row],[IMPORTO]]</f>
        <v>301.35000000000002</v>
      </c>
    </row>
    <row r="3307" spans="1:18">
      <c r="A3307" s="1">
        <v>43922</v>
      </c>
      <c r="B3307" s="7">
        <f>MONTH(tbStoricoOrdini[[#This Row],[DATA]])</f>
        <v>4</v>
      </c>
      <c r="C3307" t="s">
        <v>3402</v>
      </c>
      <c r="D3307" t="str">
        <f>RIGHT(tbStoricoOrdini[[#This Row],[ORDINE]],4)</f>
        <v>3304</v>
      </c>
      <c r="E3307" t="s">
        <v>46</v>
      </c>
      <c r="F3307" t="str">
        <f>VLOOKUP(tbStoricoOrdini[[#This Row],[CLIENTE]],tbClienti[],3,FALSE)</f>
        <v>Umbria</v>
      </c>
      <c r="G3307" t="str">
        <f>VLOOKUP(tbStoricoOrdini[[#This Row],[CLIENTE]],tbClienti[],7,FALSE)</f>
        <v>BD</v>
      </c>
      <c r="H3307" t="s">
        <v>62</v>
      </c>
      <c r="I3307" t="str">
        <f>IF(LEFT(tbStoricoOrdini[[#This Row],[ARTICOLO]],3) = "COG","COG",LEFT(tbStoricoOrdini[[#This Row],[ARTICOLO]],FIND(" ",tbStoricoOrdini[[#This Row],[ARTICOLO]])-1))</f>
        <v>KLM</v>
      </c>
      <c r="J3307" t="str">
        <f>MID(tbStoricoOrdini[[#This Row],[ARTICOLO]],FIND(" ",tbStoricoOrdini[[#This Row],[ARTICOLO]])+1,4)</f>
        <v>2500</v>
      </c>
      <c r="K3307" t="str">
        <f>IFERROR(RIGHT(tbStoricoOrdini[[#This Row],[ARTICOLO]],LEN(tbStoricoOrdini[[#This Row],[ARTICOLO]])-FIND(" ",tbStoricoOrdini[[#This Row],[ARTICOLO]],FIND(" ",tbStoricoOrdini[[#This Row],[ARTICOLO]]) +1)),"")</f>
        <v>Plus</v>
      </c>
      <c r="L3307" s="3">
        <f>VLOOKUP(tbStoricoOrdini[[#This Row],[ARTICOLO]],tbArticoli[],2,FALSE)</f>
        <v>130</v>
      </c>
      <c r="M3307" s="22">
        <f>tbStoricoOrdini[[#This Row],[IMPORTO]]/tbStoricoOrdini[[#This Row],[PREZZO]]</f>
        <v>1.1923076923076923</v>
      </c>
      <c r="N3307" t="s">
        <v>15</v>
      </c>
      <c r="O3307" s="8">
        <f>VLOOKUP(tbStoricoOrdini[[#This Row],[AGENTE]],tbAgenti[],2,FALSE)</f>
        <v>0.08</v>
      </c>
      <c r="P3307" s="2">
        <v>155</v>
      </c>
      <c r="Q3307" s="2">
        <f>tbStoricoOrdini[[#This Row],[IMPORTO]]*tbStoricoOrdini[[#This Row],[% COMM.]]</f>
        <v>12.4</v>
      </c>
      <c r="R3307" s="2">
        <f>tbStoricoOrdini[[#This Row],[TOT. COMM.]]+tbStoricoOrdini[[#This Row],[IMPORTO]]</f>
        <v>167.4</v>
      </c>
    </row>
    <row r="3308" spans="1:18">
      <c r="A3308" s="1">
        <v>43922</v>
      </c>
      <c r="B3308" s="7">
        <f>MONTH(tbStoricoOrdini[[#This Row],[DATA]])</f>
        <v>4</v>
      </c>
      <c r="C3308" t="s">
        <v>3403</v>
      </c>
      <c r="D3308" t="str">
        <f>RIGHT(tbStoricoOrdini[[#This Row],[ORDINE]],4)</f>
        <v>3305</v>
      </c>
      <c r="E3308" t="s">
        <v>46</v>
      </c>
      <c r="F3308" t="str">
        <f>VLOOKUP(tbStoricoOrdini[[#This Row],[CLIENTE]],tbClienti[],3,FALSE)</f>
        <v>Umbria</v>
      </c>
      <c r="G3308" t="str">
        <f>VLOOKUP(tbStoricoOrdini[[#This Row],[CLIENTE]],tbClienti[],7,FALSE)</f>
        <v>BD</v>
      </c>
      <c r="H3308" t="s">
        <v>62</v>
      </c>
      <c r="I3308" t="str">
        <f>IF(LEFT(tbStoricoOrdini[[#This Row],[ARTICOLO]],3) = "COG","COG",LEFT(tbStoricoOrdini[[#This Row],[ARTICOLO]],FIND(" ",tbStoricoOrdini[[#This Row],[ARTICOLO]])-1))</f>
        <v>KLM</v>
      </c>
      <c r="J3308" t="str">
        <f>MID(tbStoricoOrdini[[#This Row],[ARTICOLO]],FIND(" ",tbStoricoOrdini[[#This Row],[ARTICOLO]])+1,4)</f>
        <v>2500</v>
      </c>
      <c r="K3308" t="str">
        <f>IFERROR(RIGHT(tbStoricoOrdini[[#This Row],[ARTICOLO]],LEN(tbStoricoOrdini[[#This Row],[ARTICOLO]])-FIND(" ",tbStoricoOrdini[[#This Row],[ARTICOLO]],FIND(" ",tbStoricoOrdini[[#This Row],[ARTICOLO]]) +1)),"")</f>
        <v>Plus</v>
      </c>
      <c r="L3308" s="3">
        <f>VLOOKUP(tbStoricoOrdini[[#This Row],[ARTICOLO]],tbArticoli[],2,FALSE)</f>
        <v>130</v>
      </c>
      <c r="M3308" s="22">
        <f>tbStoricoOrdini[[#This Row],[IMPORTO]]/tbStoricoOrdini[[#This Row],[PREZZO]]</f>
        <v>10.953846153846154</v>
      </c>
      <c r="N3308" t="s">
        <v>18</v>
      </c>
      <c r="O3308" s="8">
        <f>VLOOKUP(tbStoricoOrdini[[#This Row],[AGENTE]],tbAgenti[],2,FALSE)</f>
        <v>0.03</v>
      </c>
      <c r="P3308" s="2">
        <v>1424</v>
      </c>
      <c r="Q3308" s="2">
        <f>tbStoricoOrdini[[#This Row],[IMPORTO]]*tbStoricoOrdini[[#This Row],[% COMM.]]</f>
        <v>42.72</v>
      </c>
      <c r="R3308" s="2">
        <f>tbStoricoOrdini[[#This Row],[TOT. COMM.]]+tbStoricoOrdini[[#This Row],[IMPORTO]]</f>
        <v>1466.72</v>
      </c>
    </row>
    <row r="3309" spans="1:18">
      <c r="A3309" s="1">
        <v>43922</v>
      </c>
      <c r="B3309" s="7">
        <f>MONTH(tbStoricoOrdini[[#This Row],[DATA]])</f>
        <v>4</v>
      </c>
      <c r="C3309" t="s">
        <v>3404</v>
      </c>
      <c r="D3309" t="str">
        <f>RIGHT(tbStoricoOrdini[[#This Row],[ORDINE]],4)</f>
        <v>3306</v>
      </c>
      <c r="E3309" t="s">
        <v>46</v>
      </c>
      <c r="F3309" t="str">
        <f>VLOOKUP(tbStoricoOrdini[[#This Row],[CLIENTE]],tbClienti[],3,FALSE)</f>
        <v>Umbria</v>
      </c>
      <c r="G3309" t="str">
        <f>VLOOKUP(tbStoricoOrdini[[#This Row],[CLIENTE]],tbClienti[],7,FALSE)</f>
        <v>BD</v>
      </c>
      <c r="H3309" t="s">
        <v>62</v>
      </c>
      <c r="I3309" t="str">
        <f>IF(LEFT(tbStoricoOrdini[[#This Row],[ARTICOLO]],3) = "COG","COG",LEFT(tbStoricoOrdini[[#This Row],[ARTICOLO]],FIND(" ",tbStoricoOrdini[[#This Row],[ARTICOLO]])-1))</f>
        <v>KLM</v>
      </c>
      <c r="J3309" t="str">
        <f>MID(tbStoricoOrdini[[#This Row],[ARTICOLO]],FIND(" ",tbStoricoOrdini[[#This Row],[ARTICOLO]])+1,4)</f>
        <v>2500</v>
      </c>
      <c r="K3309" t="str">
        <f>IFERROR(RIGHT(tbStoricoOrdini[[#This Row],[ARTICOLO]],LEN(tbStoricoOrdini[[#This Row],[ARTICOLO]])-FIND(" ",tbStoricoOrdini[[#This Row],[ARTICOLO]],FIND(" ",tbStoricoOrdini[[#This Row],[ARTICOLO]]) +1)),"")</f>
        <v>Plus</v>
      </c>
      <c r="L3309" s="3">
        <f>VLOOKUP(tbStoricoOrdini[[#This Row],[ARTICOLO]],tbArticoli[],2,FALSE)</f>
        <v>130</v>
      </c>
      <c r="M3309" s="22">
        <f>tbStoricoOrdini[[#This Row],[IMPORTO]]/tbStoricoOrdini[[#This Row],[PREZZO]]</f>
        <v>2.2923076923076922</v>
      </c>
      <c r="N3309" t="s">
        <v>6</v>
      </c>
      <c r="O3309" s="8">
        <f>VLOOKUP(tbStoricoOrdini[[#This Row],[AGENTE]],tbAgenti[],2,FALSE)</f>
        <v>7.4999999999999997E-2</v>
      </c>
      <c r="P3309" s="2">
        <v>298</v>
      </c>
      <c r="Q3309" s="2">
        <f>tbStoricoOrdini[[#This Row],[IMPORTO]]*tbStoricoOrdini[[#This Row],[% COMM.]]</f>
        <v>22.349999999999998</v>
      </c>
      <c r="R3309" s="2">
        <f>tbStoricoOrdini[[#This Row],[TOT. COMM.]]+tbStoricoOrdini[[#This Row],[IMPORTO]]</f>
        <v>320.35000000000002</v>
      </c>
    </row>
    <row r="3310" spans="1:18">
      <c r="A3310" s="1">
        <v>43922</v>
      </c>
      <c r="B3310" s="7">
        <f>MONTH(tbStoricoOrdini[[#This Row],[DATA]])</f>
        <v>4</v>
      </c>
      <c r="C3310" t="s">
        <v>3405</v>
      </c>
      <c r="D3310" t="str">
        <f>RIGHT(tbStoricoOrdini[[#This Row],[ORDINE]],4)</f>
        <v>3307</v>
      </c>
      <c r="E3310" t="s">
        <v>46</v>
      </c>
      <c r="F3310" t="str">
        <f>VLOOKUP(tbStoricoOrdini[[#This Row],[CLIENTE]],tbClienti[],3,FALSE)</f>
        <v>Umbria</v>
      </c>
      <c r="G3310" t="str">
        <f>VLOOKUP(tbStoricoOrdini[[#This Row],[CLIENTE]],tbClienti[],7,FALSE)</f>
        <v>BD</v>
      </c>
      <c r="H3310" t="s">
        <v>63</v>
      </c>
      <c r="I3310" t="str">
        <f>IF(LEFT(tbStoricoOrdini[[#This Row],[ARTICOLO]],3) = "COG","COG",LEFT(tbStoricoOrdini[[#This Row],[ARTICOLO]],FIND(" ",tbStoricoOrdini[[#This Row],[ARTICOLO]])-1))</f>
        <v>KLM</v>
      </c>
      <c r="J3310" t="str">
        <f>MID(tbStoricoOrdini[[#This Row],[ARTICOLO]],FIND(" ",tbStoricoOrdini[[#This Row],[ARTICOLO]])+1,4)</f>
        <v>3000</v>
      </c>
      <c r="K3310" t="str">
        <f>IFERROR(RIGHT(tbStoricoOrdini[[#This Row],[ARTICOLO]],LEN(tbStoricoOrdini[[#This Row],[ARTICOLO]])-FIND(" ",tbStoricoOrdini[[#This Row],[ARTICOLO]],FIND(" ",tbStoricoOrdini[[#This Row],[ARTICOLO]]) +1)),"")</f>
        <v>Plus</v>
      </c>
      <c r="L3310" s="3">
        <f>VLOOKUP(tbStoricoOrdini[[#This Row],[ARTICOLO]],tbArticoli[],2,FALSE)</f>
        <v>145</v>
      </c>
      <c r="M3310" s="22">
        <f>tbStoricoOrdini[[#This Row],[IMPORTO]]/tbStoricoOrdini[[#This Row],[PREZZO]]</f>
        <v>6.0758620689655176</v>
      </c>
      <c r="N3310" t="s">
        <v>16</v>
      </c>
      <c r="O3310" s="8">
        <f>VLOOKUP(tbStoricoOrdini[[#This Row],[AGENTE]],tbAgenti[],2,FALSE)</f>
        <v>0.05</v>
      </c>
      <c r="P3310" s="2">
        <v>881</v>
      </c>
      <c r="Q3310" s="2">
        <f>tbStoricoOrdini[[#This Row],[IMPORTO]]*tbStoricoOrdini[[#This Row],[% COMM.]]</f>
        <v>44.050000000000004</v>
      </c>
      <c r="R3310" s="2">
        <f>tbStoricoOrdini[[#This Row],[TOT. COMM.]]+tbStoricoOrdini[[#This Row],[IMPORTO]]</f>
        <v>925.05</v>
      </c>
    </row>
    <row r="3311" spans="1:18">
      <c r="A3311" s="1">
        <v>43922</v>
      </c>
      <c r="B3311" s="7">
        <f>MONTH(tbStoricoOrdini[[#This Row],[DATA]])</f>
        <v>4</v>
      </c>
      <c r="C3311" t="s">
        <v>3406</v>
      </c>
      <c r="D3311" t="str">
        <f>RIGHT(tbStoricoOrdini[[#This Row],[ORDINE]],4)</f>
        <v>3308</v>
      </c>
      <c r="E3311" t="s">
        <v>46</v>
      </c>
      <c r="F3311" t="str">
        <f>VLOOKUP(tbStoricoOrdini[[#This Row],[CLIENTE]],tbClienti[],3,FALSE)</f>
        <v>Umbria</v>
      </c>
      <c r="G3311" t="str">
        <f>VLOOKUP(tbStoricoOrdini[[#This Row],[CLIENTE]],tbClienti[],7,FALSE)</f>
        <v>BD</v>
      </c>
      <c r="H3311" t="s">
        <v>63</v>
      </c>
      <c r="I3311" t="str">
        <f>IF(LEFT(tbStoricoOrdini[[#This Row],[ARTICOLO]],3) = "COG","COG",LEFT(tbStoricoOrdini[[#This Row],[ARTICOLO]],FIND(" ",tbStoricoOrdini[[#This Row],[ARTICOLO]])-1))</f>
        <v>KLM</v>
      </c>
      <c r="J3311" t="str">
        <f>MID(tbStoricoOrdini[[#This Row],[ARTICOLO]],FIND(" ",tbStoricoOrdini[[#This Row],[ARTICOLO]])+1,4)</f>
        <v>3000</v>
      </c>
      <c r="K3311" t="str">
        <f>IFERROR(RIGHT(tbStoricoOrdini[[#This Row],[ARTICOLO]],LEN(tbStoricoOrdini[[#This Row],[ARTICOLO]])-FIND(" ",tbStoricoOrdini[[#This Row],[ARTICOLO]],FIND(" ",tbStoricoOrdini[[#This Row],[ARTICOLO]]) +1)),"")</f>
        <v>Plus</v>
      </c>
      <c r="L3311" s="3">
        <f>VLOOKUP(tbStoricoOrdini[[#This Row],[ARTICOLO]],tbArticoli[],2,FALSE)</f>
        <v>145</v>
      </c>
      <c r="M3311" s="22">
        <f>tbStoricoOrdini[[#This Row],[IMPORTO]]/tbStoricoOrdini[[#This Row],[PREZZO]]</f>
        <v>26.889655172413793</v>
      </c>
      <c r="N3311" t="s">
        <v>39</v>
      </c>
      <c r="O3311" s="8">
        <f>VLOOKUP(tbStoricoOrdini[[#This Row],[AGENTE]],tbAgenti[],2,FALSE)</f>
        <v>0.05</v>
      </c>
      <c r="P3311" s="2">
        <v>3899</v>
      </c>
      <c r="Q3311" s="2">
        <f>tbStoricoOrdini[[#This Row],[IMPORTO]]*tbStoricoOrdini[[#This Row],[% COMM.]]</f>
        <v>194.95000000000002</v>
      </c>
      <c r="R3311" s="2">
        <f>tbStoricoOrdini[[#This Row],[TOT. COMM.]]+tbStoricoOrdini[[#This Row],[IMPORTO]]</f>
        <v>4093.95</v>
      </c>
    </row>
    <row r="3312" spans="1:18">
      <c r="A3312" s="1">
        <v>43922</v>
      </c>
      <c r="B3312" s="7">
        <f>MONTH(tbStoricoOrdini[[#This Row],[DATA]])</f>
        <v>4</v>
      </c>
      <c r="C3312" t="s">
        <v>3407</v>
      </c>
      <c r="D3312" t="str">
        <f>RIGHT(tbStoricoOrdini[[#This Row],[ORDINE]],4)</f>
        <v>3309</v>
      </c>
      <c r="E3312" t="s">
        <v>46</v>
      </c>
      <c r="F3312" t="str">
        <f>VLOOKUP(tbStoricoOrdini[[#This Row],[CLIENTE]],tbClienti[],3,FALSE)</f>
        <v>Umbria</v>
      </c>
      <c r="G3312" t="str">
        <f>VLOOKUP(tbStoricoOrdini[[#This Row],[CLIENTE]],tbClienti[],7,FALSE)</f>
        <v>BD</v>
      </c>
      <c r="H3312" t="s">
        <v>63</v>
      </c>
      <c r="I3312" t="str">
        <f>IF(LEFT(tbStoricoOrdini[[#This Row],[ARTICOLO]],3) = "COG","COG",LEFT(tbStoricoOrdini[[#This Row],[ARTICOLO]],FIND(" ",tbStoricoOrdini[[#This Row],[ARTICOLO]])-1))</f>
        <v>KLM</v>
      </c>
      <c r="J3312" t="str">
        <f>MID(tbStoricoOrdini[[#This Row],[ARTICOLO]],FIND(" ",tbStoricoOrdini[[#This Row],[ARTICOLO]])+1,4)</f>
        <v>3000</v>
      </c>
      <c r="K3312" t="str">
        <f>IFERROR(RIGHT(tbStoricoOrdini[[#This Row],[ARTICOLO]],LEN(tbStoricoOrdini[[#This Row],[ARTICOLO]])-FIND(" ",tbStoricoOrdini[[#This Row],[ARTICOLO]],FIND(" ",tbStoricoOrdini[[#This Row],[ARTICOLO]]) +1)),"")</f>
        <v>Plus</v>
      </c>
      <c r="L3312" s="3">
        <f>VLOOKUP(tbStoricoOrdini[[#This Row],[ARTICOLO]],tbArticoli[],2,FALSE)</f>
        <v>145</v>
      </c>
      <c r="M3312" s="22">
        <f>tbStoricoOrdini[[#This Row],[IMPORTO]]/tbStoricoOrdini[[#This Row],[PREZZO]]</f>
        <v>69.882758620689657</v>
      </c>
      <c r="N3312" t="s">
        <v>19</v>
      </c>
      <c r="O3312" s="8">
        <f>VLOOKUP(tbStoricoOrdini[[#This Row],[AGENTE]],tbAgenti[],2,FALSE)</f>
        <v>0.05</v>
      </c>
      <c r="P3312" s="2">
        <v>10133</v>
      </c>
      <c r="Q3312" s="2">
        <f>tbStoricoOrdini[[#This Row],[IMPORTO]]*tbStoricoOrdini[[#This Row],[% COMM.]]</f>
        <v>506.65000000000003</v>
      </c>
      <c r="R3312" s="2">
        <f>tbStoricoOrdini[[#This Row],[TOT. COMM.]]+tbStoricoOrdini[[#This Row],[IMPORTO]]</f>
        <v>10639.65</v>
      </c>
    </row>
    <row r="3313" spans="1:18">
      <c r="A3313" s="1">
        <v>43922</v>
      </c>
      <c r="B3313" s="7">
        <f>MONTH(tbStoricoOrdini[[#This Row],[DATA]])</f>
        <v>4</v>
      </c>
      <c r="C3313" t="s">
        <v>3408</v>
      </c>
      <c r="D3313" t="str">
        <f>RIGHT(tbStoricoOrdini[[#This Row],[ORDINE]],4)</f>
        <v>3310</v>
      </c>
      <c r="E3313" t="s">
        <v>46</v>
      </c>
      <c r="F3313" t="str">
        <f>VLOOKUP(tbStoricoOrdini[[#This Row],[CLIENTE]],tbClienti[],3,FALSE)</f>
        <v>Umbria</v>
      </c>
      <c r="G3313" t="str">
        <f>VLOOKUP(tbStoricoOrdini[[#This Row],[CLIENTE]],tbClienti[],7,FALSE)</f>
        <v>BD</v>
      </c>
      <c r="H3313" t="s">
        <v>63</v>
      </c>
      <c r="I3313" t="str">
        <f>IF(LEFT(tbStoricoOrdini[[#This Row],[ARTICOLO]],3) = "COG","COG",LEFT(tbStoricoOrdini[[#This Row],[ARTICOLO]],FIND(" ",tbStoricoOrdini[[#This Row],[ARTICOLO]])-1))</f>
        <v>KLM</v>
      </c>
      <c r="J3313" t="str">
        <f>MID(tbStoricoOrdini[[#This Row],[ARTICOLO]],FIND(" ",tbStoricoOrdini[[#This Row],[ARTICOLO]])+1,4)</f>
        <v>3000</v>
      </c>
      <c r="K3313" t="str">
        <f>IFERROR(RIGHT(tbStoricoOrdini[[#This Row],[ARTICOLO]],LEN(tbStoricoOrdini[[#This Row],[ARTICOLO]])-FIND(" ",tbStoricoOrdini[[#This Row],[ARTICOLO]],FIND(" ",tbStoricoOrdini[[#This Row],[ARTICOLO]]) +1)),"")</f>
        <v>Plus</v>
      </c>
      <c r="L3313" s="3">
        <f>VLOOKUP(tbStoricoOrdini[[#This Row],[ARTICOLO]],tbArticoli[],2,FALSE)</f>
        <v>145</v>
      </c>
      <c r="M3313" s="22">
        <f>tbStoricoOrdini[[#This Row],[IMPORTO]]/tbStoricoOrdini[[#This Row],[PREZZO]]</f>
        <v>71.365517241379308</v>
      </c>
      <c r="N3313" t="s">
        <v>15</v>
      </c>
      <c r="O3313" s="8">
        <f>VLOOKUP(tbStoricoOrdini[[#This Row],[AGENTE]],tbAgenti[],2,FALSE)</f>
        <v>0.08</v>
      </c>
      <c r="P3313" s="2">
        <v>10348</v>
      </c>
      <c r="Q3313" s="2">
        <f>tbStoricoOrdini[[#This Row],[IMPORTO]]*tbStoricoOrdini[[#This Row],[% COMM.]]</f>
        <v>827.84</v>
      </c>
      <c r="R3313" s="2">
        <f>tbStoricoOrdini[[#This Row],[TOT. COMM.]]+tbStoricoOrdini[[#This Row],[IMPORTO]]</f>
        <v>11175.84</v>
      </c>
    </row>
    <row r="3314" spans="1:18">
      <c r="A3314" s="1">
        <v>43922</v>
      </c>
      <c r="B3314" s="7">
        <f>MONTH(tbStoricoOrdini[[#This Row],[DATA]])</f>
        <v>4</v>
      </c>
      <c r="C3314" t="s">
        <v>3409</v>
      </c>
      <c r="D3314" t="str">
        <f>RIGHT(tbStoricoOrdini[[#This Row],[ORDINE]],4)</f>
        <v>3311</v>
      </c>
      <c r="E3314" t="s">
        <v>46</v>
      </c>
      <c r="F3314" t="str">
        <f>VLOOKUP(tbStoricoOrdini[[#This Row],[CLIENTE]],tbClienti[],3,FALSE)</f>
        <v>Umbria</v>
      </c>
      <c r="G3314" t="str">
        <f>VLOOKUP(tbStoricoOrdini[[#This Row],[CLIENTE]],tbClienti[],7,FALSE)</f>
        <v>BD</v>
      </c>
      <c r="H3314" t="s">
        <v>63</v>
      </c>
      <c r="I3314" t="str">
        <f>IF(LEFT(tbStoricoOrdini[[#This Row],[ARTICOLO]],3) = "COG","COG",LEFT(tbStoricoOrdini[[#This Row],[ARTICOLO]],FIND(" ",tbStoricoOrdini[[#This Row],[ARTICOLO]])-1))</f>
        <v>KLM</v>
      </c>
      <c r="J3314" t="str">
        <f>MID(tbStoricoOrdini[[#This Row],[ARTICOLO]],FIND(" ",tbStoricoOrdini[[#This Row],[ARTICOLO]])+1,4)</f>
        <v>3000</v>
      </c>
      <c r="K3314" t="str">
        <f>IFERROR(RIGHT(tbStoricoOrdini[[#This Row],[ARTICOLO]],LEN(tbStoricoOrdini[[#This Row],[ARTICOLO]])-FIND(" ",tbStoricoOrdini[[#This Row],[ARTICOLO]],FIND(" ",tbStoricoOrdini[[#This Row],[ARTICOLO]]) +1)),"")</f>
        <v>Plus</v>
      </c>
      <c r="L3314" s="3">
        <f>VLOOKUP(tbStoricoOrdini[[#This Row],[ARTICOLO]],tbArticoli[],2,FALSE)</f>
        <v>145</v>
      </c>
      <c r="M3314" s="22">
        <f>tbStoricoOrdini[[#This Row],[IMPORTO]]/tbStoricoOrdini[[#This Row],[PREZZO]]</f>
        <v>56.048275862068962</v>
      </c>
      <c r="N3314" t="s">
        <v>7</v>
      </c>
      <c r="O3314" s="8">
        <f>VLOOKUP(tbStoricoOrdini[[#This Row],[AGENTE]],tbAgenti[],2,FALSE)</f>
        <v>0.03</v>
      </c>
      <c r="P3314" s="2">
        <v>8127</v>
      </c>
      <c r="Q3314" s="2">
        <f>tbStoricoOrdini[[#This Row],[IMPORTO]]*tbStoricoOrdini[[#This Row],[% COMM.]]</f>
        <v>243.81</v>
      </c>
      <c r="R3314" s="2">
        <f>tbStoricoOrdini[[#This Row],[TOT. COMM.]]+tbStoricoOrdini[[#This Row],[IMPORTO]]</f>
        <v>8370.81</v>
      </c>
    </row>
    <row r="3315" spans="1:18">
      <c r="A3315" s="1">
        <v>43922</v>
      </c>
      <c r="B3315" s="7">
        <f>MONTH(tbStoricoOrdini[[#This Row],[DATA]])</f>
        <v>4</v>
      </c>
      <c r="C3315" t="s">
        <v>3410</v>
      </c>
      <c r="D3315" t="str">
        <f>RIGHT(tbStoricoOrdini[[#This Row],[ORDINE]],4)</f>
        <v>3312</v>
      </c>
      <c r="E3315" t="s">
        <v>46</v>
      </c>
      <c r="F3315" t="str">
        <f>VLOOKUP(tbStoricoOrdini[[#This Row],[CLIENTE]],tbClienti[],3,FALSE)</f>
        <v>Umbria</v>
      </c>
      <c r="G3315" t="str">
        <f>VLOOKUP(tbStoricoOrdini[[#This Row],[CLIENTE]],tbClienti[],7,FALSE)</f>
        <v>BD</v>
      </c>
      <c r="H3315" t="s">
        <v>63</v>
      </c>
      <c r="I3315" t="str">
        <f>IF(LEFT(tbStoricoOrdini[[#This Row],[ARTICOLO]],3) = "COG","COG",LEFT(tbStoricoOrdini[[#This Row],[ARTICOLO]],FIND(" ",tbStoricoOrdini[[#This Row],[ARTICOLO]])-1))</f>
        <v>KLM</v>
      </c>
      <c r="J3315" t="str">
        <f>MID(tbStoricoOrdini[[#This Row],[ARTICOLO]],FIND(" ",tbStoricoOrdini[[#This Row],[ARTICOLO]])+1,4)</f>
        <v>3000</v>
      </c>
      <c r="K3315" t="str">
        <f>IFERROR(RIGHT(tbStoricoOrdini[[#This Row],[ARTICOLO]],LEN(tbStoricoOrdini[[#This Row],[ARTICOLO]])-FIND(" ",tbStoricoOrdini[[#This Row],[ARTICOLO]],FIND(" ",tbStoricoOrdini[[#This Row],[ARTICOLO]]) +1)),"")</f>
        <v>Plus</v>
      </c>
      <c r="L3315" s="3">
        <f>VLOOKUP(tbStoricoOrdini[[#This Row],[ARTICOLO]],tbArticoli[],2,FALSE)</f>
        <v>145</v>
      </c>
      <c r="M3315" s="22">
        <f>tbStoricoOrdini[[#This Row],[IMPORTO]]/tbStoricoOrdini[[#This Row],[PREZZO]]</f>
        <v>17.779310344827586</v>
      </c>
      <c r="N3315" t="s">
        <v>18</v>
      </c>
      <c r="O3315" s="8">
        <f>VLOOKUP(tbStoricoOrdini[[#This Row],[AGENTE]],tbAgenti[],2,FALSE)</f>
        <v>0.03</v>
      </c>
      <c r="P3315" s="2">
        <v>2578</v>
      </c>
      <c r="Q3315" s="2">
        <f>tbStoricoOrdini[[#This Row],[IMPORTO]]*tbStoricoOrdini[[#This Row],[% COMM.]]</f>
        <v>77.34</v>
      </c>
      <c r="R3315" s="2">
        <f>tbStoricoOrdini[[#This Row],[TOT. COMM.]]+tbStoricoOrdini[[#This Row],[IMPORTO]]</f>
        <v>2655.34</v>
      </c>
    </row>
    <row r="3316" spans="1:18">
      <c r="A3316" s="1">
        <v>43922</v>
      </c>
      <c r="B3316" s="7">
        <f>MONTH(tbStoricoOrdini[[#This Row],[DATA]])</f>
        <v>4</v>
      </c>
      <c r="C3316" t="s">
        <v>3411</v>
      </c>
      <c r="D3316" t="str">
        <f>RIGHT(tbStoricoOrdini[[#This Row],[ORDINE]],4)</f>
        <v>3313</v>
      </c>
      <c r="E3316" t="s">
        <v>46</v>
      </c>
      <c r="F3316" t="str">
        <f>VLOOKUP(tbStoricoOrdini[[#This Row],[CLIENTE]],tbClienti[],3,FALSE)</f>
        <v>Umbria</v>
      </c>
      <c r="G3316" t="str">
        <f>VLOOKUP(tbStoricoOrdini[[#This Row],[CLIENTE]],tbClienti[],7,FALSE)</f>
        <v>BD</v>
      </c>
      <c r="H3316" t="s">
        <v>63</v>
      </c>
      <c r="I3316" t="str">
        <f>IF(LEFT(tbStoricoOrdini[[#This Row],[ARTICOLO]],3) = "COG","COG",LEFT(tbStoricoOrdini[[#This Row],[ARTICOLO]],FIND(" ",tbStoricoOrdini[[#This Row],[ARTICOLO]])-1))</f>
        <v>KLM</v>
      </c>
      <c r="J3316" t="str">
        <f>MID(tbStoricoOrdini[[#This Row],[ARTICOLO]],FIND(" ",tbStoricoOrdini[[#This Row],[ARTICOLO]])+1,4)</f>
        <v>3000</v>
      </c>
      <c r="K3316" t="str">
        <f>IFERROR(RIGHT(tbStoricoOrdini[[#This Row],[ARTICOLO]],LEN(tbStoricoOrdini[[#This Row],[ARTICOLO]])-FIND(" ",tbStoricoOrdini[[#This Row],[ARTICOLO]],FIND(" ",tbStoricoOrdini[[#This Row],[ARTICOLO]]) +1)),"")</f>
        <v>Plus</v>
      </c>
      <c r="L3316" s="3">
        <f>VLOOKUP(tbStoricoOrdini[[#This Row],[ARTICOLO]],tbArticoli[],2,FALSE)</f>
        <v>145</v>
      </c>
      <c r="M3316" s="22">
        <f>tbStoricoOrdini[[#This Row],[IMPORTO]]/tbStoricoOrdini[[#This Row],[PREZZO]]</f>
        <v>25.827586206896552</v>
      </c>
      <c r="N3316" t="s">
        <v>13</v>
      </c>
      <c r="O3316" s="8">
        <f>VLOOKUP(tbStoricoOrdini[[#This Row],[AGENTE]],tbAgenti[],2,FALSE)</f>
        <v>0.1</v>
      </c>
      <c r="P3316" s="2">
        <v>3745</v>
      </c>
      <c r="Q3316" s="2">
        <f>tbStoricoOrdini[[#This Row],[IMPORTO]]*tbStoricoOrdini[[#This Row],[% COMM.]]</f>
        <v>374.5</v>
      </c>
      <c r="R3316" s="2">
        <f>tbStoricoOrdini[[#This Row],[TOT. COMM.]]+tbStoricoOrdini[[#This Row],[IMPORTO]]</f>
        <v>4119.5</v>
      </c>
    </row>
    <row r="3317" spans="1:18">
      <c r="A3317" s="1">
        <v>43922</v>
      </c>
      <c r="B3317" s="7">
        <f>MONTH(tbStoricoOrdini[[#This Row],[DATA]])</f>
        <v>4</v>
      </c>
      <c r="C3317" t="s">
        <v>3412</v>
      </c>
      <c r="D3317" t="str">
        <f>RIGHT(tbStoricoOrdini[[#This Row],[ORDINE]],4)</f>
        <v>3314</v>
      </c>
      <c r="E3317" t="s">
        <v>46</v>
      </c>
      <c r="F3317" t="str">
        <f>VLOOKUP(tbStoricoOrdini[[#This Row],[CLIENTE]],tbClienti[],3,FALSE)</f>
        <v>Umbria</v>
      </c>
      <c r="G3317" t="str">
        <f>VLOOKUP(tbStoricoOrdini[[#This Row],[CLIENTE]],tbClienti[],7,FALSE)</f>
        <v>BD</v>
      </c>
      <c r="H3317" t="s">
        <v>63</v>
      </c>
      <c r="I3317" t="str">
        <f>IF(LEFT(tbStoricoOrdini[[#This Row],[ARTICOLO]],3) = "COG","COG",LEFT(tbStoricoOrdini[[#This Row],[ARTICOLO]],FIND(" ",tbStoricoOrdini[[#This Row],[ARTICOLO]])-1))</f>
        <v>KLM</v>
      </c>
      <c r="J3317" t="str">
        <f>MID(tbStoricoOrdini[[#This Row],[ARTICOLO]],FIND(" ",tbStoricoOrdini[[#This Row],[ARTICOLO]])+1,4)</f>
        <v>3000</v>
      </c>
      <c r="K3317" t="str">
        <f>IFERROR(RIGHT(tbStoricoOrdini[[#This Row],[ARTICOLO]],LEN(tbStoricoOrdini[[#This Row],[ARTICOLO]])-FIND(" ",tbStoricoOrdini[[#This Row],[ARTICOLO]],FIND(" ",tbStoricoOrdini[[#This Row],[ARTICOLO]]) +1)),"")</f>
        <v>Plus</v>
      </c>
      <c r="L3317" s="3">
        <f>VLOOKUP(tbStoricoOrdini[[#This Row],[ARTICOLO]],tbArticoli[],2,FALSE)</f>
        <v>145</v>
      </c>
      <c r="M3317" s="22">
        <f>tbStoricoOrdini[[#This Row],[IMPORTO]]/tbStoricoOrdini[[#This Row],[PREZZO]]</f>
        <v>118.57241379310345</v>
      </c>
      <c r="N3317" t="s">
        <v>6</v>
      </c>
      <c r="O3317" s="8">
        <f>VLOOKUP(tbStoricoOrdini[[#This Row],[AGENTE]],tbAgenti[],2,FALSE)</f>
        <v>7.4999999999999997E-2</v>
      </c>
      <c r="P3317" s="2">
        <v>17193</v>
      </c>
      <c r="Q3317" s="2">
        <f>tbStoricoOrdini[[#This Row],[IMPORTO]]*tbStoricoOrdini[[#This Row],[% COMM.]]</f>
        <v>1289.4749999999999</v>
      </c>
      <c r="R3317" s="2">
        <f>tbStoricoOrdini[[#This Row],[TOT. COMM.]]+tbStoricoOrdini[[#This Row],[IMPORTO]]</f>
        <v>18482.474999999999</v>
      </c>
    </row>
    <row r="3318" spans="1:18">
      <c r="A3318" s="1">
        <v>43922</v>
      </c>
      <c r="B3318" s="7">
        <f>MONTH(tbStoricoOrdini[[#This Row],[DATA]])</f>
        <v>4</v>
      </c>
      <c r="C3318" t="s">
        <v>3413</v>
      </c>
      <c r="D3318" t="str">
        <f>RIGHT(tbStoricoOrdini[[#This Row],[ORDINE]],4)</f>
        <v>3315</v>
      </c>
      <c r="E3318" t="s">
        <v>46</v>
      </c>
      <c r="F3318" t="str">
        <f>VLOOKUP(tbStoricoOrdini[[#This Row],[CLIENTE]],tbClienti[],3,FALSE)</f>
        <v>Umbria</v>
      </c>
      <c r="G3318" t="str">
        <f>VLOOKUP(tbStoricoOrdini[[#This Row],[CLIENTE]],tbClienti[],7,FALSE)</f>
        <v>BD</v>
      </c>
      <c r="H3318" t="s">
        <v>63</v>
      </c>
      <c r="I3318" t="str">
        <f>IF(LEFT(tbStoricoOrdini[[#This Row],[ARTICOLO]],3) = "COG","COG",LEFT(tbStoricoOrdini[[#This Row],[ARTICOLO]],FIND(" ",tbStoricoOrdini[[#This Row],[ARTICOLO]])-1))</f>
        <v>KLM</v>
      </c>
      <c r="J3318" t="str">
        <f>MID(tbStoricoOrdini[[#This Row],[ARTICOLO]],FIND(" ",tbStoricoOrdini[[#This Row],[ARTICOLO]])+1,4)</f>
        <v>3000</v>
      </c>
      <c r="K3318" t="str">
        <f>IFERROR(RIGHT(tbStoricoOrdini[[#This Row],[ARTICOLO]],LEN(tbStoricoOrdini[[#This Row],[ARTICOLO]])-FIND(" ",tbStoricoOrdini[[#This Row],[ARTICOLO]],FIND(" ",tbStoricoOrdini[[#This Row],[ARTICOLO]]) +1)),"")</f>
        <v>Plus</v>
      </c>
      <c r="L3318" s="3">
        <f>VLOOKUP(tbStoricoOrdini[[#This Row],[ARTICOLO]],tbArticoli[],2,FALSE)</f>
        <v>145</v>
      </c>
      <c r="M3318" s="22">
        <f>tbStoricoOrdini[[#This Row],[IMPORTO]]/tbStoricoOrdini[[#This Row],[PREZZO]]</f>
        <v>396.6413793103448</v>
      </c>
      <c r="N3318" t="s">
        <v>9</v>
      </c>
      <c r="O3318" s="8">
        <f>VLOOKUP(tbStoricoOrdini[[#This Row],[AGENTE]],tbAgenti[],2,FALSE)</f>
        <v>0.05</v>
      </c>
      <c r="P3318" s="2">
        <v>57513</v>
      </c>
      <c r="Q3318" s="2">
        <f>tbStoricoOrdini[[#This Row],[IMPORTO]]*tbStoricoOrdini[[#This Row],[% COMM.]]</f>
        <v>2875.65</v>
      </c>
      <c r="R3318" s="2">
        <f>tbStoricoOrdini[[#This Row],[TOT. COMM.]]+tbStoricoOrdini[[#This Row],[IMPORTO]]</f>
        <v>60388.65</v>
      </c>
    </row>
    <row r="3319" spans="1:18">
      <c r="A3319" s="1">
        <v>43922</v>
      </c>
      <c r="B3319" s="7">
        <f>MONTH(tbStoricoOrdini[[#This Row],[DATA]])</f>
        <v>4</v>
      </c>
      <c r="C3319" t="s">
        <v>3414</v>
      </c>
      <c r="D3319" t="str">
        <f>RIGHT(tbStoricoOrdini[[#This Row],[ORDINE]],4)</f>
        <v>3316</v>
      </c>
      <c r="E3319" t="s">
        <v>46</v>
      </c>
      <c r="F3319" t="str">
        <f>VLOOKUP(tbStoricoOrdini[[#This Row],[CLIENTE]],tbClienti[],3,FALSE)</f>
        <v>Umbria</v>
      </c>
      <c r="G3319" t="str">
        <f>VLOOKUP(tbStoricoOrdini[[#This Row],[CLIENTE]],tbClienti[],7,FALSE)</f>
        <v>BD</v>
      </c>
      <c r="H3319" t="s">
        <v>66</v>
      </c>
      <c r="I3319" t="str">
        <f>IF(LEFT(tbStoricoOrdini[[#This Row],[ARTICOLO]],3) = "COG","COG",LEFT(tbStoricoOrdini[[#This Row],[ARTICOLO]],FIND(" ",tbStoricoOrdini[[#This Row],[ARTICOLO]])-1))</f>
        <v>BAG</v>
      </c>
      <c r="J3319" t="str">
        <f>MID(tbStoricoOrdini[[#This Row],[ARTICOLO]],FIND(" ",tbStoricoOrdini[[#This Row],[ARTICOLO]])+1,4)</f>
        <v>2500</v>
      </c>
      <c r="K3319" t="str">
        <f>IFERROR(RIGHT(tbStoricoOrdini[[#This Row],[ARTICOLO]],LEN(tbStoricoOrdini[[#This Row],[ARTICOLO]])-FIND(" ",tbStoricoOrdini[[#This Row],[ARTICOLO]],FIND(" ",tbStoricoOrdini[[#This Row],[ARTICOLO]]) +1)),"")</f>
        <v>Plus</v>
      </c>
      <c r="L3319" s="3">
        <f>VLOOKUP(tbStoricoOrdini[[#This Row],[ARTICOLO]],tbArticoli[],2,FALSE)</f>
        <v>220</v>
      </c>
      <c r="M3319" s="22">
        <f>tbStoricoOrdini[[#This Row],[IMPORTO]]/tbStoricoOrdini[[#This Row],[PREZZO]]</f>
        <v>7.7272727272727271E-2</v>
      </c>
      <c r="N3319" t="s">
        <v>39</v>
      </c>
      <c r="O3319" s="8">
        <f>VLOOKUP(tbStoricoOrdini[[#This Row],[AGENTE]],tbAgenti[],2,FALSE)</f>
        <v>0.05</v>
      </c>
      <c r="P3319" s="2">
        <v>17</v>
      </c>
      <c r="Q3319" s="2">
        <f>tbStoricoOrdini[[#This Row],[IMPORTO]]*tbStoricoOrdini[[#This Row],[% COMM.]]</f>
        <v>0.85000000000000009</v>
      </c>
      <c r="R3319" s="2">
        <f>tbStoricoOrdini[[#This Row],[TOT. COMM.]]+tbStoricoOrdini[[#This Row],[IMPORTO]]</f>
        <v>17.850000000000001</v>
      </c>
    </row>
    <row r="3320" spans="1:18">
      <c r="A3320" s="1">
        <v>43922</v>
      </c>
      <c r="B3320" s="7">
        <f>MONTH(tbStoricoOrdini[[#This Row],[DATA]])</f>
        <v>4</v>
      </c>
      <c r="C3320" t="s">
        <v>3415</v>
      </c>
      <c r="D3320" t="str">
        <f>RIGHT(tbStoricoOrdini[[#This Row],[ORDINE]],4)</f>
        <v>3317</v>
      </c>
      <c r="E3320" t="s">
        <v>46</v>
      </c>
      <c r="F3320" t="str">
        <f>VLOOKUP(tbStoricoOrdini[[#This Row],[CLIENTE]],tbClienti[],3,FALSE)</f>
        <v>Umbria</v>
      </c>
      <c r="G3320" t="str">
        <f>VLOOKUP(tbStoricoOrdini[[#This Row],[CLIENTE]],tbClienti[],7,FALSE)</f>
        <v>BD</v>
      </c>
      <c r="H3320" t="s">
        <v>66</v>
      </c>
      <c r="I3320" t="str">
        <f>IF(LEFT(tbStoricoOrdini[[#This Row],[ARTICOLO]],3) = "COG","COG",LEFT(tbStoricoOrdini[[#This Row],[ARTICOLO]],FIND(" ",tbStoricoOrdini[[#This Row],[ARTICOLO]])-1))</f>
        <v>BAG</v>
      </c>
      <c r="J3320" t="str">
        <f>MID(tbStoricoOrdini[[#This Row],[ARTICOLO]],FIND(" ",tbStoricoOrdini[[#This Row],[ARTICOLO]])+1,4)</f>
        <v>2500</v>
      </c>
      <c r="K3320" t="str">
        <f>IFERROR(RIGHT(tbStoricoOrdini[[#This Row],[ARTICOLO]],LEN(tbStoricoOrdini[[#This Row],[ARTICOLO]])-FIND(" ",tbStoricoOrdini[[#This Row],[ARTICOLO]],FIND(" ",tbStoricoOrdini[[#This Row],[ARTICOLO]]) +1)),"")</f>
        <v>Plus</v>
      </c>
      <c r="L3320" s="3">
        <f>VLOOKUP(tbStoricoOrdini[[#This Row],[ARTICOLO]],tbArticoli[],2,FALSE)</f>
        <v>220</v>
      </c>
      <c r="M3320" s="22">
        <f>tbStoricoOrdini[[#This Row],[IMPORTO]]/tbStoricoOrdini[[#This Row],[PREZZO]]</f>
        <v>3.15</v>
      </c>
      <c r="N3320" t="s">
        <v>11</v>
      </c>
      <c r="O3320" s="8">
        <f>VLOOKUP(tbStoricoOrdini[[#This Row],[AGENTE]],tbAgenti[],2,FALSE)</f>
        <v>0.04</v>
      </c>
      <c r="P3320" s="2">
        <v>693</v>
      </c>
      <c r="Q3320" s="2">
        <f>tbStoricoOrdini[[#This Row],[IMPORTO]]*tbStoricoOrdini[[#This Row],[% COMM.]]</f>
        <v>27.72</v>
      </c>
      <c r="R3320" s="2">
        <f>tbStoricoOrdini[[#This Row],[TOT. COMM.]]+tbStoricoOrdini[[#This Row],[IMPORTO]]</f>
        <v>720.72</v>
      </c>
    </row>
    <row r="3321" spans="1:18">
      <c r="A3321" s="1">
        <v>43922</v>
      </c>
      <c r="B3321" s="7">
        <f>MONTH(tbStoricoOrdini[[#This Row],[DATA]])</f>
        <v>4</v>
      </c>
      <c r="C3321" t="s">
        <v>3416</v>
      </c>
      <c r="D3321" t="str">
        <f>RIGHT(tbStoricoOrdini[[#This Row],[ORDINE]],4)</f>
        <v>3318</v>
      </c>
      <c r="E3321" t="s">
        <v>46</v>
      </c>
      <c r="F3321" t="str">
        <f>VLOOKUP(tbStoricoOrdini[[#This Row],[CLIENTE]],tbClienti[],3,FALSE)</f>
        <v>Umbria</v>
      </c>
      <c r="G3321" t="str">
        <f>VLOOKUP(tbStoricoOrdini[[#This Row],[CLIENTE]],tbClienti[],7,FALSE)</f>
        <v>BD</v>
      </c>
      <c r="H3321" t="s">
        <v>66</v>
      </c>
      <c r="I3321" t="str">
        <f>IF(LEFT(tbStoricoOrdini[[#This Row],[ARTICOLO]],3) = "COG","COG",LEFT(tbStoricoOrdini[[#This Row],[ARTICOLO]],FIND(" ",tbStoricoOrdini[[#This Row],[ARTICOLO]])-1))</f>
        <v>BAG</v>
      </c>
      <c r="J3321" t="str">
        <f>MID(tbStoricoOrdini[[#This Row],[ARTICOLO]],FIND(" ",tbStoricoOrdini[[#This Row],[ARTICOLO]])+1,4)</f>
        <v>2500</v>
      </c>
      <c r="K3321" t="str">
        <f>IFERROR(RIGHT(tbStoricoOrdini[[#This Row],[ARTICOLO]],LEN(tbStoricoOrdini[[#This Row],[ARTICOLO]])-FIND(" ",tbStoricoOrdini[[#This Row],[ARTICOLO]],FIND(" ",tbStoricoOrdini[[#This Row],[ARTICOLO]]) +1)),"")</f>
        <v>Plus</v>
      </c>
      <c r="L3321" s="3">
        <f>VLOOKUP(tbStoricoOrdini[[#This Row],[ARTICOLO]],tbArticoli[],2,FALSE)</f>
        <v>220</v>
      </c>
      <c r="M3321" s="22">
        <f>tbStoricoOrdini[[#This Row],[IMPORTO]]/tbStoricoOrdini[[#This Row],[PREZZO]]</f>
        <v>0.21363636363636362</v>
      </c>
      <c r="N3321" t="s">
        <v>19</v>
      </c>
      <c r="O3321" s="8">
        <f>VLOOKUP(tbStoricoOrdini[[#This Row],[AGENTE]],tbAgenti[],2,FALSE)</f>
        <v>0.05</v>
      </c>
      <c r="P3321" s="2">
        <v>47</v>
      </c>
      <c r="Q3321" s="2">
        <f>tbStoricoOrdini[[#This Row],[IMPORTO]]*tbStoricoOrdini[[#This Row],[% COMM.]]</f>
        <v>2.35</v>
      </c>
      <c r="R3321" s="2">
        <f>tbStoricoOrdini[[#This Row],[TOT. COMM.]]+tbStoricoOrdini[[#This Row],[IMPORTO]]</f>
        <v>49.35</v>
      </c>
    </row>
    <row r="3322" spans="1:18">
      <c r="A3322" s="1">
        <v>43922</v>
      </c>
      <c r="B3322" s="7">
        <f>MONTH(tbStoricoOrdini[[#This Row],[DATA]])</f>
        <v>4</v>
      </c>
      <c r="C3322" t="s">
        <v>3417</v>
      </c>
      <c r="D3322" t="str">
        <f>RIGHT(tbStoricoOrdini[[#This Row],[ORDINE]],4)</f>
        <v>3319</v>
      </c>
      <c r="E3322" t="s">
        <v>46</v>
      </c>
      <c r="F3322" t="str">
        <f>VLOOKUP(tbStoricoOrdini[[#This Row],[CLIENTE]],tbClienti[],3,FALSE)</f>
        <v>Umbria</v>
      </c>
      <c r="G3322" t="str">
        <f>VLOOKUP(tbStoricoOrdini[[#This Row],[CLIENTE]],tbClienti[],7,FALSE)</f>
        <v>BD</v>
      </c>
      <c r="H3322" t="s">
        <v>66</v>
      </c>
      <c r="I3322" t="str">
        <f>IF(LEFT(tbStoricoOrdini[[#This Row],[ARTICOLO]],3) = "COG","COG",LEFT(tbStoricoOrdini[[#This Row],[ARTICOLO]],FIND(" ",tbStoricoOrdini[[#This Row],[ARTICOLO]])-1))</f>
        <v>BAG</v>
      </c>
      <c r="J3322" t="str">
        <f>MID(tbStoricoOrdini[[#This Row],[ARTICOLO]],FIND(" ",tbStoricoOrdini[[#This Row],[ARTICOLO]])+1,4)</f>
        <v>2500</v>
      </c>
      <c r="K3322" t="str">
        <f>IFERROR(RIGHT(tbStoricoOrdini[[#This Row],[ARTICOLO]],LEN(tbStoricoOrdini[[#This Row],[ARTICOLO]])-FIND(" ",tbStoricoOrdini[[#This Row],[ARTICOLO]],FIND(" ",tbStoricoOrdini[[#This Row],[ARTICOLO]]) +1)),"")</f>
        <v>Plus</v>
      </c>
      <c r="L3322" s="3">
        <f>VLOOKUP(tbStoricoOrdini[[#This Row],[ARTICOLO]],tbArticoli[],2,FALSE)</f>
        <v>220</v>
      </c>
      <c r="M3322" s="22">
        <f>tbStoricoOrdini[[#This Row],[IMPORTO]]/tbStoricoOrdini[[#This Row],[PREZZO]]</f>
        <v>1.2545454545454546</v>
      </c>
      <c r="N3322" t="s">
        <v>7</v>
      </c>
      <c r="O3322" s="8">
        <f>VLOOKUP(tbStoricoOrdini[[#This Row],[AGENTE]],tbAgenti[],2,FALSE)</f>
        <v>0.03</v>
      </c>
      <c r="P3322" s="2">
        <v>276</v>
      </c>
      <c r="Q3322" s="2">
        <f>tbStoricoOrdini[[#This Row],[IMPORTO]]*tbStoricoOrdini[[#This Row],[% COMM.]]</f>
        <v>8.2799999999999994</v>
      </c>
      <c r="R3322" s="2">
        <f>tbStoricoOrdini[[#This Row],[TOT. COMM.]]+tbStoricoOrdini[[#This Row],[IMPORTO]]</f>
        <v>284.27999999999997</v>
      </c>
    </row>
    <row r="3323" spans="1:18">
      <c r="A3323" s="1">
        <v>43922</v>
      </c>
      <c r="B3323" s="7">
        <f>MONTH(tbStoricoOrdini[[#This Row],[DATA]])</f>
        <v>4</v>
      </c>
      <c r="C3323" t="s">
        <v>3418</v>
      </c>
      <c r="D3323" t="str">
        <f>RIGHT(tbStoricoOrdini[[#This Row],[ORDINE]],4)</f>
        <v>3320</v>
      </c>
      <c r="E3323" t="s">
        <v>46</v>
      </c>
      <c r="F3323" t="str">
        <f>VLOOKUP(tbStoricoOrdini[[#This Row],[CLIENTE]],tbClienti[],3,FALSE)</f>
        <v>Umbria</v>
      </c>
      <c r="G3323" t="str">
        <f>VLOOKUP(tbStoricoOrdini[[#This Row],[CLIENTE]],tbClienti[],7,FALSE)</f>
        <v>BD</v>
      </c>
      <c r="H3323" t="s">
        <v>66</v>
      </c>
      <c r="I3323" t="str">
        <f>IF(LEFT(tbStoricoOrdini[[#This Row],[ARTICOLO]],3) = "COG","COG",LEFT(tbStoricoOrdini[[#This Row],[ARTICOLO]],FIND(" ",tbStoricoOrdini[[#This Row],[ARTICOLO]])-1))</f>
        <v>BAG</v>
      </c>
      <c r="J3323" t="str">
        <f>MID(tbStoricoOrdini[[#This Row],[ARTICOLO]],FIND(" ",tbStoricoOrdini[[#This Row],[ARTICOLO]])+1,4)</f>
        <v>2500</v>
      </c>
      <c r="K3323" t="str">
        <f>IFERROR(RIGHT(tbStoricoOrdini[[#This Row],[ARTICOLO]],LEN(tbStoricoOrdini[[#This Row],[ARTICOLO]])-FIND(" ",tbStoricoOrdini[[#This Row],[ARTICOLO]],FIND(" ",tbStoricoOrdini[[#This Row],[ARTICOLO]]) +1)),"")</f>
        <v>Plus</v>
      </c>
      <c r="L3323" s="3">
        <f>VLOOKUP(tbStoricoOrdini[[#This Row],[ARTICOLO]],tbArticoli[],2,FALSE)</f>
        <v>220</v>
      </c>
      <c r="M3323" s="22">
        <f>tbStoricoOrdini[[#This Row],[IMPORTO]]/tbStoricoOrdini[[#This Row],[PREZZO]]</f>
        <v>0.43636363636363634</v>
      </c>
      <c r="N3323" t="s">
        <v>6</v>
      </c>
      <c r="O3323" s="8">
        <f>VLOOKUP(tbStoricoOrdini[[#This Row],[AGENTE]],tbAgenti[],2,FALSE)</f>
        <v>7.4999999999999997E-2</v>
      </c>
      <c r="P3323" s="2">
        <v>96</v>
      </c>
      <c r="Q3323" s="2">
        <f>tbStoricoOrdini[[#This Row],[IMPORTO]]*tbStoricoOrdini[[#This Row],[% COMM.]]</f>
        <v>7.1999999999999993</v>
      </c>
      <c r="R3323" s="2">
        <f>tbStoricoOrdini[[#This Row],[TOT. COMM.]]+tbStoricoOrdini[[#This Row],[IMPORTO]]</f>
        <v>103.2</v>
      </c>
    </row>
    <row r="3324" spans="1:18">
      <c r="A3324" s="1">
        <v>43922</v>
      </c>
      <c r="B3324" s="7">
        <f>MONTH(tbStoricoOrdini[[#This Row],[DATA]])</f>
        <v>4</v>
      </c>
      <c r="C3324" t="s">
        <v>3419</v>
      </c>
      <c r="D3324" t="str">
        <f>RIGHT(tbStoricoOrdini[[#This Row],[ORDINE]],4)</f>
        <v>3321</v>
      </c>
      <c r="E3324" t="s">
        <v>46</v>
      </c>
      <c r="F3324" t="str">
        <f>VLOOKUP(tbStoricoOrdini[[#This Row],[CLIENTE]],tbClienti[],3,FALSE)</f>
        <v>Umbria</v>
      </c>
      <c r="G3324" t="str">
        <f>VLOOKUP(tbStoricoOrdini[[#This Row],[CLIENTE]],tbClienti[],7,FALSE)</f>
        <v>BD</v>
      </c>
      <c r="H3324" t="s">
        <v>66</v>
      </c>
      <c r="I3324" t="str">
        <f>IF(LEFT(tbStoricoOrdini[[#This Row],[ARTICOLO]],3) = "COG","COG",LEFT(tbStoricoOrdini[[#This Row],[ARTICOLO]],FIND(" ",tbStoricoOrdini[[#This Row],[ARTICOLO]])-1))</f>
        <v>BAG</v>
      </c>
      <c r="J3324" t="str">
        <f>MID(tbStoricoOrdini[[#This Row],[ARTICOLO]],FIND(" ",tbStoricoOrdini[[#This Row],[ARTICOLO]])+1,4)</f>
        <v>2500</v>
      </c>
      <c r="K3324" t="str">
        <f>IFERROR(RIGHT(tbStoricoOrdini[[#This Row],[ARTICOLO]],LEN(tbStoricoOrdini[[#This Row],[ARTICOLO]])-FIND(" ",tbStoricoOrdini[[#This Row],[ARTICOLO]],FIND(" ",tbStoricoOrdini[[#This Row],[ARTICOLO]]) +1)),"")</f>
        <v>Plus</v>
      </c>
      <c r="L3324" s="3">
        <f>VLOOKUP(tbStoricoOrdini[[#This Row],[ARTICOLO]],tbArticoli[],2,FALSE)</f>
        <v>220</v>
      </c>
      <c r="M3324" s="22">
        <f>tbStoricoOrdini[[#This Row],[IMPORTO]]/tbStoricoOrdini[[#This Row],[PREZZO]]</f>
        <v>46.35</v>
      </c>
      <c r="N3324" t="s">
        <v>9</v>
      </c>
      <c r="O3324" s="8">
        <f>VLOOKUP(tbStoricoOrdini[[#This Row],[AGENTE]],tbAgenti[],2,FALSE)</f>
        <v>0.05</v>
      </c>
      <c r="P3324" s="2">
        <v>10197</v>
      </c>
      <c r="Q3324" s="2">
        <f>tbStoricoOrdini[[#This Row],[IMPORTO]]*tbStoricoOrdini[[#This Row],[% COMM.]]</f>
        <v>509.85</v>
      </c>
      <c r="R3324" s="2">
        <f>tbStoricoOrdini[[#This Row],[TOT. COMM.]]+tbStoricoOrdini[[#This Row],[IMPORTO]]</f>
        <v>10706.85</v>
      </c>
    </row>
    <row r="3325" spans="1:18">
      <c r="A3325" s="1">
        <v>43922</v>
      </c>
      <c r="B3325" s="7">
        <f>MONTH(tbStoricoOrdini[[#This Row],[DATA]])</f>
        <v>4</v>
      </c>
      <c r="C3325" t="s">
        <v>3420</v>
      </c>
      <c r="D3325" t="str">
        <f>RIGHT(tbStoricoOrdini[[#This Row],[ORDINE]],4)</f>
        <v>3322</v>
      </c>
      <c r="E3325" t="s">
        <v>46</v>
      </c>
      <c r="F3325" t="str">
        <f>VLOOKUP(tbStoricoOrdini[[#This Row],[CLIENTE]],tbClienti[],3,FALSE)</f>
        <v>Umbria</v>
      </c>
      <c r="G3325" t="str">
        <f>VLOOKUP(tbStoricoOrdini[[#This Row],[CLIENTE]],tbClienti[],7,FALSE)</f>
        <v>BD</v>
      </c>
      <c r="H3325" t="s">
        <v>67</v>
      </c>
      <c r="I3325" t="str">
        <f>IF(LEFT(tbStoricoOrdini[[#This Row],[ARTICOLO]],3) = "COG","COG",LEFT(tbStoricoOrdini[[#This Row],[ARTICOLO]],FIND(" ",tbStoricoOrdini[[#This Row],[ARTICOLO]])-1))</f>
        <v>BAG</v>
      </c>
      <c r="J3325" t="str">
        <f>MID(tbStoricoOrdini[[#This Row],[ARTICOLO]],FIND(" ",tbStoricoOrdini[[#This Row],[ARTICOLO]])+1,4)</f>
        <v>2500</v>
      </c>
      <c r="K3325" t="str">
        <f>IFERROR(RIGHT(tbStoricoOrdini[[#This Row],[ARTICOLO]],LEN(tbStoricoOrdini[[#This Row],[ARTICOLO]])-FIND(" ",tbStoricoOrdini[[#This Row],[ARTICOLO]],FIND(" ",tbStoricoOrdini[[#This Row],[ARTICOLO]]) +1)),"")</f>
        <v>Medium</v>
      </c>
      <c r="L3325" s="3">
        <f>VLOOKUP(tbStoricoOrdini[[#This Row],[ARTICOLO]],tbArticoli[],2,FALSE)</f>
        <v>210</v>
      </c>
      <c r="M3325" s="22">
        <f>tbStoricoOrdini[[#This Row],[IMPORTO]]/tbStoricoOrdini[[#This Row],[PREZZO]]</f>
        <v>20.390476190476189</v>
      </c>
      <c r="N3325" t="s">
        <v>6</v>
      </c>
      <c r="O3325" s="8">
        <f>VLOOKUP(tbStoricoOrdini[[#This Row],[AGENTE]],tbAgenti[],2,FALSE)</f>
        <v>7.4999999999999997E-2</v>
      </c>
      <c r="P3325" s="2">
        <v>4282</v>
      </c>
      <c r="Q3325" s="2">
        <f>tbStoricoOrdini[[#This Row],[IMPORTO]]*tbStoricoOrdini[[#This Row],[% COMM.]]</f>
        <v>321.14999999999998</v>
      </c>
      <c r="R3325" s="2">
        <f>tbStoricoOrdini[[#This Row],[TOT. COMM.]]+tbStoricoOrdini[[#This Row],[IMPORTO]]</f>
        <v>4603.1499999999996</v>
      </c>
    </row>
    <row r="3326" spans="1:18">
      <c r="A3326" s="1">
        <v>43922</v>
      </c>
      <c r="B3326" s="7">
        <f>MONTH(tbStoricoOrdini[[#This Row],[DATA]])</f>
        <v>4</v>
      </c>
      <c r="C3326" t="s">
        <v>3421</v>
      </c>
      <c r="D3326" t="str">
        <f>RIGHT(tbStoricoOrdini[[#This Row],[ORDINE]],4)</f>
        <v>3323</v>
      </c>
      <c r="E3326" t="s">
        <v>46</v>
      </c>
      <c r="F3326" t="str">
        <f>VLOOKUP(tbStoricoOrdini[[#This Row],[CLIENTE]],tbClienti[],3,FALSE)</f>
        <v>Umbria</v>
      </c>
      <c r="G3326" t="str">
        <f>VLOOKUP(tbStoricoOrdini[[#This Row],[CLIENTE]],tbClienti[],7,FALSE)</f>
        <v>BD</v>
      </c>
      <c r="H3326" t="s">
        <v>82</v>
      </c>
      <c r="I3326" t="str">
        <f>IF(LEFT(tbStoricoOrdini[[#This Row],[ARTICOLO]],3) = "COG","COG",LEFT(tbStoricoOrdini[[#This Row],[ARTICOLO]],FIND(" ",tbStoricoOrdini[[#This Row],[ARTICOLO]])-1))</f>
        <v>COG</v>
      </c>
      <c r="J3326" t="str">
        <f>MID(tbStoricoOrdini[[#This Row],[ARTICOLO]],FIND(" ",tbStoricoOrdini[[#This Row],[ARTICOLO]])+1,4)</f>
        <v>7000</v>
      </c>
      <c r="K3326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3326" s="3">
        <f>VLOOKUP(tbStoricoOrdini[[#This Row],[ARTICOLO]],tbArticoli[],2,FALSE)</f>
        <v>500</v>
      </c>
      <c r="M3326" s="22">
        <f>tbStoricoOrdini[[#This Row],[IMPORTO]]/tbStoricoOrdini[[#This Row],[PREZZO]]</f>
        <v>0.89</v>
      </c>
      <c r="N3326" t="s">
        <v>6</v>
      </c>
      <c r="O3326" s="8">
        <f>VLOOKUP(tbStoricoOrdini[[#This Row],[AGENTE]],tbAgenti[],2,FALSE)</f>
        <v>7.4999999999999997E-2</v>
      </c>
      <c r="P3326" s="2">
        <v>445</v>
      </c>
      <c r="Q3326" s="2">
        <f>tbStoricoOrdini[[#This Row],[IMPORTO]]*tbStoricoOrdini[[#This Row],[% COMM.]]</f>
        <v>33.375</v>
      </c>
      <c r="R3326" s="2">
        <f>tbStoricoOrdini[[#This Row],[TOT. COMM.]]+tbStoricoOrdini[[#This Row],[IMPORTO]]</f>
        <v>478.375</v>
      </c>
    </row>
    <row r="3327" spans="1:18">
      <c r="A3327" s="1">
        <v>43922</v>
      </c>
      <c r="B3327" s="7">
        <f>MONTH(tbStoricoOrdini[[#This Row],[DATA]])</f>
        <v>4</v>
      </c>
      <c r="C3327" t="s">
        <v>3422</v>
      </c>
      <c r="D3327" t="str">
        <f>RIGHT(tbStoricoOrdini[[#This Row],[ORDINE]],4)</f>
        <v>3324</v>
      </c>
      <c r="E3327" t="s">
        <v>46</v>
      </c>
      <c r="F3327" t="str">
        <f>VLOOKUP(tbStoricoOrdini[[#This Row],[CLIENTE]],tbClienti[],3,FALSE)</f>
        <v>Umbria</v>
      </c>
      <c r="G3327" t="str">
        <f>VLOOKUP(tbStoricoOrdini[[#This Row],[CLIENTE]],tbClienti[],7,FALSE)</f>
        <v>BD</v>
      </c>
      <c r="H3327" t="s">
        <v>80</v>
      </c>
      <c r="I3327" t="str">
        <f>IF(LEFT(tbStoricoOrdini[[#This Row],[ARTICOLO]],3) = "COG","COG",LEFT(tbStoricoOrdini[[#This Row],[ARTICOLO]],FIND(" ",tbStoricoOrdini[[#This Row],[ARTICOLO]])-1))</f>
        <v>COG</v>
      </c>
      <c r="J3327" t="str">
        <f>MID(tbStoricoOrdini[[#This Row],[ARTICOLO]],FIND(" ",tbStoricoOrdini[[#This Row],[ARTICOLO]])+1,4)</f>
        <v>5000</v>
      </c>
      <c r="K3327" t="str">
        <f>IFERROR(RIGHT(tbStoricoOrdini[[#This Row],[ARTICOLO]],LEN(tbStoricoOrdini[[#This Row],[ARTICOLO]])-FIND(" ",tbStoricoOrdini[[#This Row],[ARTICOLO]],FIND(" ",tbStoricoOrdini[[#This Row],[ARTICOLO]]) +1)),"")</f>
        <v>Silver</v>
      </c>
      <c r="L3327" s="3">
        <f>VLOOKUP(tbStoricoOrdini[[#This Row],[ARTICOLO]],tbArticoli[],2,FALSE)</f>
        <v>300</v>
      </c>
      <c r="M3327" s="22">
        <f>tbStoricoOrdini[[#This Row],[IMPORTO]]/tbStoricoOrdini[[#This Row],[PREZZO]]</f>
        <v>0.22666666666666666</v>
      </c>
      <c r="N3327" t="s">
        <v>16</v>
      </c>
      <c r="O3327" s="8">
        <f>VLOOKUP(tbStoricoOrdini[[#This Row],[AGENTE]],tbAgenti[],2,FALSE)</f>
        <v>0.05</v>
      </c>
      <c r="P3327" s="2">
        <v>68</v>
      </c>
      <c r="Q3327" s="2">
        <f>tbStoricoOrdini[[#This Row],[IMPORTO]]*tbStoricoOrdini[[#This Row],[% COMM.]]</f>
        <v>3.4000000000000004</v>
      </c>
      <c r="R3327" s="2">
        <f>tbStoricoOrdini[[#This Row],[TOT. COMM.]]+tbStoricoOrdini[[#This Row],[IMPORTO]]</f>
        <v>71.400000000000006</v>
      </c>
    </row>
    <row r="3328" spans="1:18">
      <c r="A3328" s="1">
        <v>43922</v>
      </c>
      <c r="B3328" s="7">
        <f>MONTH(tbStoricoOrdini[[#This Row],[DATA]])</f>
        <v>4</v>
      </c>
      <c r="C3328" t="s">
        <v>3423</v>
      </c>
      <c r="D3328" t="str">
        <f>RIGHT(tbStoricoOrdini[[#This Row],[ORDINE]],4)</f>
        <v>3325</v>
      </c>
      <c r="E3328" t="s">
        <v>46</v>
      </c>
      <c r="F3328" t="str">
        <f>VLOOKUP(tbStoricoOrdini[[#This Row],[CLIENTE]],tbClienti[],3,FALSE)</f>
        <v>Umbria</v>
      </c>
      <c r="G3328" t="str">
        <f>VLOOKUP(tbStoricoOrdini[[#This Row],[CLIENTE]],tbClienti[],7,FALSE)</f>
        <v>BD</v>
      </c>
      <c r="H3328" t="s">
        <v>68</v>
      </c>
      <c r="I3328" t="str">
        <f>IF(LEFT(tbStoricoOrdini[[#This Row],[ARTICOLO]],3) = "COG","COG",LEFT(tbStoricoOrdini[[#This Row],[ARTICOLO]],FIND(" ",tbStoricoOrdini[[#This Row],[ARTICOLO]])-1))</f>
        <v>BAG</v>
      </c>
      <c r="J3328" t="str">
        <f>MID(tbStoricoOrdini[[#This Row],[ARTICOLO]],FIND(" ",tbStoricoOrdini[[#This Row],[ARTICOLO]])+1,4)</f>
        <v>5000</v>
      </c>
      <c r="K3328" t="str">
        <f>IFERROR(RIGHT(tbStoricoOrdini[[#This Row],[ARTICOLO]],LEN(tbStoricoOrdini[[#This Row],[ARTICOLO]])-FIND(" ",tbStoricoOrdini[[#This Row],[ARTICOLO]],FIND(" ",tbStoricoOrdini[[#This Row],[ARTICOLO]]) +1)),"")</f>
        <v/>
      </c>
      <c r="L3328" s="3">
        <f>VLOOKUP(tbStoricoOrdini[[#This Row],[ARTICOLO]],tbArticoli[],2,FALSE)</f>
        <v>250</v>
      </c>
      <c r="M3328" s="22">
        <f>tbStoricoOrdini[[#This Row],[IMPORTO]]/tbStoricoOrdini[[#This Row],[PREZZO]]</f>
        <v>0.224</v>
      </c>
      <c r="N3328" t="s">
        <v>16</v>
      </c>
      <c r="O3328" s="8">
        <f>VLOOKUP(tbStoricoOrdini[[#This Row],[AGENTE]],tbAgenti[],2,FALSE)</f>
        <v>0.05</v>
      </c>
      <c r="P3328" s="2">
        <v>56</v>
      </c>
      <c r="Q3328" s="2">
        <f>tbStoricoOrdini[[#This Row],[IMPORTO]]*tbStoricoOrdini[[#This Row],[% COMM.]]</f>
        <v>2.8000000000000003</v>
      </c>
      <c r="R3328" s="2">
        <f>tbStoricoOrdini[[#This Row],[TOT. COMM.]]+tbStoricoOrdini[[#This Row],[IMPORTO]]</f>
        <v>58.8</v>
      </c>
    </row>
    <row r="3329" spans="1:18">
      <c r="A3329" s="1">
        <v>43922</v>
      </c>
      <c r="B3329" s="7">
        <f>MONTH(tbStoricoOrdini[[#This Row],[DATA]])</f>
        <v>4</v>
      </c>
      <c r="C3329" t="s">
        <v>3424</v>
      </c>
      <c r="D3329" t="str">
        <f>RIGHT(tbStoricoOrdini[[#This Row],[ORDINE]],4)</f>
        <v>3326</v>
      </c>
      <c r="E3329" t="s">
        <v>46</v>
      </c>
      <c r="F3329" t="str">
        <f>VLOOKUP(tbStoricoOrdini[[#This Row],[CLIENTE]],tbClienti[],3,FALSE)</f>
        <v>Umbria</v>
      </c>
      <c r="G3329" t="str">
        <f>VLOOKUP(tbStoricoOrdini[[#This Row],[CLIENTE]],tbClienti[],7,FALSE)</f>
        <v>BD</v>
      </c>
      <c r="H3329" t="s">
        <v>68</v>
      </c>
      <c r="I3329" t="str">
        <f>IF(LEFT(tbStoricoOrdini[[#This Row],[ARTICOLO]],3) = "COG","COG",LEFT(tbStoricoOrdini[[#This Row],[ARTICOLO]],FIND(" ",tbStoricoOrdini[[#This Row],[ARTICOLO]])-1))</f>
        <v>BAG</v>
      </c>
      <c r="J3329" t="str">
        <f>MID(tbStoricoOrdini[[#This Row],[ARTICOLO]],FIND(" ",tbStoricoOrdini[[#This Row],[ARTICOLO]])+1,4)</f>
        <v>5000</v>
      </c>
      <c r="K3329" t="str">
        <f>IFERROR(RIGHT(tbStoricoOrdini[[#This Row],[ARTICOLO]],LEN(tbStoricoOrdini[[#This Row],[ARTICOLO]])-FIND(" ",tbStoricoOrdini[[#This Row],[ARTICOLO]],FIND(" ",tbStoricoOrdini[[#This Row],[ARTICOLO]]) +1)),"")</f>
        <v/>
      </c>
      <c r="L3329" s="3">
        <f>VLOOKUP(tbStoricoOrdini[[#This Row],[ARTICOLO]],tbArticoli[],2,FALSE)</f>
        <v>250</v>
      </c>
      <c r="M3329" s="22">
        <f>tbStoricoOrdini[[#This Row],[IMPORTO]]/tbStoricoOrdini[[#This Row],[PREZZO]]</f>
        <v>1.8560000000000001</v>
      </c>
      <c r="N3329" t="s">
        <v>7</v>
      </c>
      <c r="O3329" s="8">
        <f>VLOOKUP(tbStoricoOrdini[[#This Row],[AGENTE]],tbAgenti[],2,FALSE)</f>
        <v>0.03</v>
      </c>
      <c r="P3329" s="2">
        <v>464</v>
      </c>
      <c r="Q3329" s="2">
        <f>tbStoricoOrdini[[#This Row],[IMPORTO]]*tbStoricoOrdini[[#This Row],[% COMM.]]</f>
        <v>13.92</v>
      </c>
      <c r="R3329" s="2">
        <f>tbStoricoOrdini[[#This Row],[TOT. COMM.]]+tbStoricoOrdini[[#This Row],[IMPORTO]]</f>
        <v>477.92</v>
      </c>
    </row>
    <row r="3330" spans="1:18">
      <c r="A3330" s="1">
        <v>43922</v>
      </c>
      <c r="B3330" s="7">
        <f>MONTH(tbStoricoOrdini[[#This Row],[DATA]])</f>
        <v>4</v>
      </c>
      <c r="C3330" t="s">
        <v>3425</v>
      </c>
      <c r="D3330" t="str">
        <f>RIGHT(tbStoricoOrdini[[#This Row],[ORDINE]],4)</f>
        <v>3327</v>
      </c>
      <c r="E3330" t="s">
        <v>46</v>
      </c>
      <c r="F3330" t="str">
        <f>VLOOKUP(tbStoricoOrdini[[#This Row],[CLIENTE]],tbClienti[],3,FALSE)</f>
        <v>Umbria</v>
      </c>
      <c r="G3330" t="str">
        <f>VLOOKUP(tbStoricoOrdini[[#This Row],[CLIENTE]],tbClienti[],7,FALSE)</f>
        <v>BD</v>
      </c>
      <c r="H3330" t="s">
        <v>69</v>
      </c>
      <c r="I3330" t="str">
        <f>IF(LEFT(tbStoricoOrdini[[#This Row],[ARTICOLO]],3) = "COG","COG",LEFT(tbStoricoOrdini[[#This Row],[ARTICOLO]],FIND(" ",tbStoricoOrdini[[#This Row],[ARTICOLO]])-1))</f>
        <v>BAG</v>
      </c>
      <c r="J3330" t="str">
        <f>MID(tbStoricoOrdini[[#This Row],[ARTICOLO]],FIND(" ",tbStoricoOrdini[[#This Row],[ARTICOLO]])+1,4)</f>
        <v>1121</v>
      </c>
      <c r="K3330" t="str">
        <f>IFERROR(RIGHT(tbStoricoOrdini[[#This Row],[ARTICOLO]],LEN(tbStoricoOrdini[[#This Row],[ARTICOLO]])-FIND(" ",tbStoricoOrdini[[#This Row],[ARTICOLO]],FIND(" ",tbStoricoOrdini[[#This Row],[ARTICOLO]]) +1)),"")</f>
        <v>Gold</v>
      </c>
      <c r="L3330" s="3">
        <f>VLOOKUP(tbStoricoOrdini[[#This Row],[ARTICOLO]],tbArticoli[],2,FALSE)</f>
        <v>230</v>
      </c>
      <c r="M3330" s="22">
        <f>tbStoricoOrdini[[#This Row],[IMPORTO]]/tbStoricoOrdini[[#This Row],[PREZZO]]</f>
        <v>1.1695652173913043</v>
      </c>
      <c r="N3330" t="s">
        <v>19</v>
      </c>
      <c r="O3330" s="8">
        <f>VLOOKUP(tbStoricoOrdini[[#This Row],[AGENTE]],tbAgenti[],2,FALSE)</f>
        <v>0.05</v>
      </c>
      <c r="P3330" s="2">
        <v>269</v>
      </c>
      <c r="Q3330" s="2">
        <f>tbStoricoOrdini[[#This Row],[IMPORTO]]*tbStoricoOrdini[[#This Row],[% COMM.]]</f>
        <v>13.450000000000001</v>
      </c>
      <c r="R3330" s="2">
        <f>tbStoricoOrdini[[#This Row],[TOT. COMM.]]+tbStoricoOrdini[[#This Row],[IMPORTO]]</f>
        <v>282.45</v>
      </c>
    </row>
    <row r="3331" spans="1:18">
      <c r="A3331" s="1">
        <v>43922</v>
      </c>
      <c r="B3331" s="7">
        <f>MONTH(tbStoricoOrdini[[#This Row],[DATA]])</f>
        <v>4</v>
      </c>
      <c r="C3331" t="s">
        <v>3426</v>
      </c>
      <c r="D3331" t="str">
        <f>RIGHT(tbStoricoOrdini[[#This Row],[ORDINE]],4)</f>
        <v>3328</v>
      </c>
      <c r="E3331" t="s">
        <v>46</v>
      </c>
      <c r="F3331" t="str">
        <f>VLOOKUP(tbStoricoOrdini[[#This Row],[CLIENTE]],tbClienti[],3,FALSE)</f>
        <v>Umbria</v>
      </c>
      <c r="G3331" t="str">
        <f>VLOOKUP(tbStoricoOrdini[[#This Row],[CLIENTE]],tbClienti[],7,FALSE)</f>
        <v>BD</v>
      </c>
      <c r="H3331" t="s">
        <v>69</v>
      </c>
      <c r="I3331" t="str">
        <f>IF(LEFT(tbStoricoOrdini[[#This Row],[ARTICOLO]],3) = "COG","COG",LEFT(tbStoricoOrdini[[#This Row],[ARTICOLO]],FIND(" ",tbStoricoOrdini[[#This Row],[ARTICOLO]])-1))</f>
        <v>BAG</v>
      </c>
      <c r="J3331" t="str">
        <f>MID(tbStoricoOrdini[[#This Row],[ARTICOLO]],FIND(" ",tbStoricoOrdini[[#This Row],[ARTICOLO]])+1,4)</f>
        <v>1121</v>
      </c>
      <c r="K3331" t="str">
        <f>IFERROR(RIGHT(tbStoricoOrdini[[#This Row],[ARTICOLO]],LEN(tbStoricoOrdini[[#This Row],[ARTICOLO]])-FIND(" ",tbStoricoOrdini[[#This Row],[ARTICOLO]],FIND(" ",tbStoricoOrdini[[#This Row],[ARTICOLO]]) +1)),"")</f>
        <v>Gold</v>
      </c>
      <c r="L3331" s="3">
        <f>VLOOKUP(tbStoricoOrdini[[#This Row],[ARTICOLO]],tbArticoli[],2,FALSE)</f>
        <v>230</v>
      </c>
      <c r="M3331" s="22">
        <f>tbStoricoOrdini[[#This Row],[IMPORTO]]/tbStoricoOrdini[[#This Row],[PREZZO]]</f>
        <v>0.15217391304347827</v>
      </c>
      <c r="N3331" t="s">
        <v>17</v>
      </c>
      <c r="O3331" s="8">
        <f>VLOOKUP(tbStoricoOrdini[[#This Row],[AGENTE]],tbAgenti[],2,FALSE)</f>
        <v>0.08</v>
      </c>
      <c r="P3331" s="2">
        <v>35</v>
      </c>
      <c r="Q3331" s="2">
        <f>tbStoricoOrdini[[#This Row],[IMPORTO]]*tbStoricoOrdini[[#This Row],[% COMM.]]</f>
        <v>2.8000000000000003</v>
      </c>
      <c r="R3331" s="2">
        <f>tbStoricoOrdini[[#This Row],[TOT. COMM.]]+tbStoricoOrdini[[#This Row],[IMPORTO]]</f>
        <v>37.799999999999997</v>
      </c>
    </row>
    <row r="3332" spans="1:18">
      <c r="A3332" s="1">
        <v>43922</v>
      </c>
      <c r="B3332" s="7">
        <f>MONTH(tbStoricoOrdini[[#This Row],[DATA]])</f>
        <v>4</v>
      </c>
      <c r="C3332" t="s">
        <v>3427</v>
      </c>
      <c r="D3332" t="str">
        <f>RIGHT(tbStoricoOrdini[[#This Row],[ORDINE]],4)</f>
        <v>3329</v>
      </c>
      <c r="E3332" t="s">
        <v>46</v>
      </c>
      <c r="F3332" t="str">
        <f>VLOOKUP(tbStoricoOrdini[[#This Row],[CLIENTE]],tbClienti[],3,FALSE)</f>
        <v>Umbria</v>
      </c>
      <c r="G3332" t="str">
        <f>VLOOKUP(tbStoricoOrdini[[#This Row],[CLIENTE]],tbClienti[],7,FALSE)</f>
        <v>BD</v>
      </c>
      <c r="H3332" t="s">
        <v>69</v>
      </c>
      <c r="I3332" t="str">
        <f>IF(LEFT(tbStoricoOrdini[[#This Row],[ARTICOLO]],3) = "COG","COG",LEFT(tbStoricoOrdini[[#This Row],[ARTICOLO]],FIND(" ",tbStoricoOrdini[[#This Row],[ARTICOLO]])-1))</f>
        <v>BAG</v>
      </c>
      <c r="J3332" t="str">
        <f>MID(tbStoricoOrdini[[#This Row],[ARTICOLO]],FIND(" ",tbStoricoOrdini[[#This Row],[ARTICOLO]])+1,4)</f>
        <v>1121</v>
      </c>
      <c r="K3332" t="str">
        <f>IFERROR(RIGHT(tbStoricoOrdini[[#This Row],[ARTICOLO]],LEN(tbStoricoOrdini[[#This Row],[ARTICOLO]])-FIND(" ",tbStoricoOrdini[[#This Row],[ARTICOLO]],FIND(" ",tbStoricoOrdini[[#This Row],[ARTICOLO]]) +1)),"")</f>
        <v>Gold</v>
      </c>
      <c r="L3332" s="3">
        <f>VLOOKUP(tbStoricoOrdini[[#This Row],[ARTICOLO]],tbArticoli[],2,FALSE)</f>
        <v>230</v>
      </c>
      <c r="M3332" s="22">
        <f>tbStoricoOrdini[[#This Row],[IMPORTO]]/tbStoricoOrdini[[#This Row],[PREZZO]]</f>
        <v>0.27391304347826084</v>
      </c>
      <c r="N3332" t="s">
        <v>6</v>
      </c>
      <c r="O3332" s="8">
        <f>VLOOKUP(tbStoricoOrdini[[#This Row],[AGENTE]],tbAgenti[],2,FALSE)</f>
        <v>7.4999999999999997E-2</v>
      </c>
      <c r="P3332" s="2">
        <v>63</v>
      </c>
      <c r="Q3332" s="2">
        <f>tbStoricoOrdini[[#This Row],[IMPORTO]]*tbStoricoOrdini[[#This Row],[% COMM.]]</f>
        <v>4.7249999999999996</v>
      </c>
      <c r="R3332" s="2">
        <f>tbStoricoOrdini[[#This Row],[TOT. COMM.]]+tbStoricoOrdini[[#This Row],[IMPORTO]]</f>
        <v>67.724999999999994</v>
      </c>
    </row>
    <row r="3333" spans="1:18">
      <c r="A3333" s="1">
        <v>43922</v>
      </c>
      <c r="B3333" s="7">
        <f>MONTH(tbStoricoOrdini[[#This Row],[DATA]])</f>
        <v>4</v>
      </c>
      <c r="C3333" t="s">
        <v>3428</v>
      </c>
      <c r="D3333" t="str">
        <f>RIGHT(tbStoricoOrdini[[#This Row],[ORDINE]],4)</f>
        <v>3330</v>
      </c>
      <c r="E3333" t="s">
        <v>46</v>
      </c>
      <c r="F3333" t="str">
        <f>VLOOKUP(tbStoricoOrdini[[#This Row],[CLIENTE]],tbClienti[],3,FALSE)</f>
        <v>Umbria</v>
      </c>
      <c r="G3333" t="str">
        <f>VLOOKUP(tbStoricoOrdini[[#This Row],[CLIENTE]],tbClienti[],7,FALSE)</f>
        <v>BD</v>
      </c>
      <c r="H3333" t="s">
        <v>69</v>
      </c>
      <c r="I3333" t="str">
        <f>IF(LEFT(tbStoricoOrdini[[#This Row],[ARTICOLO]],3) = "COG","COG",LEFT(tbStoricoOrdini[[#This Row],[ARTICOLO]],FIND(" ",tbStoricoOrdini[[#This Row],[ARTICOLO]])-1))</f>
        <v>BAG</v>
      </c>
      <c r="J3333" t="str">
        <f>MID(tbStoricoOrdini[[#This Row],[ARTICOLO]],FIND(" ",tbStoricoOrdini[[#This Row],[ARTICOLO]])+1,4)</f>
        <v>1121</v>
      </c>
      <c r="K3333" t="str">
        <f>IFERROR(RIGHT(tbStoricoOrdini[[#This Row],[ARTICOLO]],LEN(tbStoricoOrdini[[#This Row],[ARTICOLO]])-FIND(" ",tbStoricoOrdini[[#This Row],[ARTICOLO]],FIND(" ",tbStoricoOrdini[[#This Row],[ARTICOLO]]) +1)),"")</f>
        <v>Gold</v>
      </c>
      <c r="L3333" s="3">
        <f>VLOOKUP(tbStoricoOrdini[[#This Row],[ARTICOLO]],tbArticoli[],2,FALSE)</f>
        <v>230</v>
      </c>
      <c r="M3333" s="22">
        <f>tbStoricoOrdini[[#This Row],[IMPORTO]]/tbStoricoOrdini[[#This Row],[PREZZO]]</f>
        <v>14.104347826086956</v>
      </c>
      <c r="N3333" t="s">
        <v>9</v>
      </c>
      <c r="O3333" s="8">
        <f>VLOOKUP(tbStoricoOrdini[[#This Row],[AGENTE]],tbAgenti[],2,FALSE)</f>
        <v>0.05</v>
      </c>
      <c r="P3333" s="2">
        <v>3244</v>
      </c>
      <c r="Q3333" s="2">
        <f>tbStoricoOrdini[[#This Row],[IMPORTO]]*tbStoricoOrdini[[#This Row],[% COMM.]]</f>
        <v>162.20000000000002</v>
      </c>
      <c r="R3333" s="2">
        <f>tbStoricoOrdini[[#This Row],[TOT. COMM.]]+tbStoricoOrdini[[#This Row],[IMPORTO]]</f>
        <v>3406.2</v>
      </c>
    </row>
    <row r="3334" spans="1:18">
      <c r="A3334" s="1">
        <v>43922</v>
      </c>
      <c r="B3334" s="7">
        <f>MONTH(tbStoricoOrdini[[#This Row],[DATA]])</f>
        <v>4</v>
      </c>
      <c r="C3334" t="s">
        <v>3429</v>
      </c>
      <c r="D3334" t="str">
        <f>RIGHT(tbStoricoOrdini[[#This Row],[ORDINE]],4)</f>
        <v>3331</v>
      </c>
      <c r="E3334" t="s">
        <v>46</v>
      </c>
      <c r="F3334" t="str">
        <f>VLOOKUP(tbStoricoOrdini[[#This Row],[CLIENTE]],tbClienti[],3,FALSE)</f>
        <v>Umbria</v>
      </c>
      <c r="G3334" t="str">
        <f>VLOOKUP(tbStoricoOrdini[[#This Row],[CLIENTE]],tbClienti[],7,FALSE)</f>
        <v>BD</v>
      </c>
      <c r="H3334" t="s">
        <v>83</v>
      </c>
      <c r="I3334" t="str">
        <f>IF(LEFT(tbStoricoOrdini[[#This Row],[ARTICOLO]],3) = "COG","COG",LEFT(tbStoricoOrdini[[#This Row],[ARTICOLO]],FIND(" ",tbStoricoOrdini[[#This Row],[ARTICOLO]])-1))</f>
        <v>COG</v>
      </c>
      <c r="J3334" t="str">
        <f>MID(tbStoricoOrdini[[#This Row],[ARTICOLO]],FIND(" ",tbStoricoOrdini[[#This Row],[ARTICOLO]])+1,4)</f>
        <v>8000</v>
      </c>
      <c r="K3334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3334" s="3">
        <f>VLOOKUP(tbStoricoOrdini[[#This Row],[ARTICOLO]],tbArticoli[],2,FALSE)</f>
        <v>670</v>
      </c>
      <c r="M3334" s="22">
        <f>tbStoricoOrdini[[#This Row],[IMPORTO]]/tbStoricoOrdini[[#This Row],[PREZZO]]</f>
        <v>4.8537313432835818</v>
      </c>
      <c r="N3334" t="s">
        <v>39</v>
      </c>
      <c r="O3334" s="8">
        <f>VLOOKUP(tbStoricoOrdini[[#This Row],[AGENTE]],tbAgenti[],2,FALSE)</f>
        <v>0.05</v>
      </c>
      <c r="P3334" s="2">
        <v>3252</v>
      </c>
      <c r="Q3334" s="2">
        <f>tbStoricoOrdini[[#This Row],[IMPORTO]]*tbStoricoOrdini[[#This Row],[% COMM.]]</f>
        <v>162.60000000000002</v>
      </c>
      <c r="R3334" s="2">
        <f>tbStoricoOrdini[[#This Row],[TOT. COMM.]]+tbStoricoOrdini[[#This Row],[IMPORTO]]</f>
        <v>3414.6</v>
      </c>
    </row>
    <row r="3335" spans="1:18">
      <c r="A3335" s="1">
        <v>43922</v>
      </c>
      <c r="B3335" s="7">
        <f>MONTH(tbStoricoOrdini[[#This Row],[DATA]])</f>
        <v>4</v>
      </c>
      <c r="C3335" t="s">
        <v>3430</v>
      </c>
      <c r="D3335" t="str">
        <f>RIGHT(tbStoricoOrdini[[#This Row],[ORDINE]],4)</f>
        <v>3332</v>
      </c>
      <c r="E3335" t="s">
        <v>46</v>
      </c>
      <c r="F3335" t="str">
        <f>VLOOKUP(tbStoricoOrdini[[#This Row],[CLIENTE]],tbClienti[],3,FALSE)</f>
        <v>Umbria</v>
      </c>
      <c r="G3335" t="str">
        <f>VLOOKUP(tbStoricoOrdini[[#This Row],[CLIENTE]],tbClienti[],7,FALSE)</f>
        <v>BD</v>
      </c>
      <c r="H3335" t="s">
        <v>83</v>
      </c>
      <c r="I3335" t="str">
        <f>IF(LEFT(tbStoricoOrdini[[#This Row],[ARTICOLO]],3) = "COG","COG",LEFT(tbStoricoOrdini[[#This Row],[ARTICOLO]],FIND(" ",tbStoricoOrdini[[#This Row],[ARTICOLO]])-1))</f>
        <v>COG</v>
      </c>
      <c r="J3335" t="str">
        <f>MID(tbStoricoOrdini[[#This Row],[ARTICOLO]],FIND(" ",tbStoricoOrdini[[#This Row],[ARTICOLO]])+1,4)</f>
        <v>8000</v>
      </c>
      <c r="K3335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3335" s="3">
        <f>VLOOKUP(tbStoricoOrdini[[#This Row],[ARTICOLO]],tbArticoli[],2,FALSE)</f>
        <v>670</v>
      </c>
      <c r="M3335" s="22">
        <f>tbStoricoOrdini[[#This Row],[IMPORTO]]/tbStoricoOrdini[[#This Row],[PREZZO]]</f>
        <v>516.49850746268658</v>
      </c>
      <c r="N3335" t="s">
        <v>9</v>
      </c>
      <c r="O3335" s="8">
        <f>VLOOKUP(tbStoricoOrdini[[#This Row],[AGENTE]],tbAgenti[],2,FALSE)</f>
        <v>0.05</v>
      </c>
      <c r="P3335" s="2">
        <v>346054</v>
      </c>
      <c r="Q3335" s="2">
        <f>tbStoricoOrdini[[#This Row],[IMPORTO]]*tbStoricoOrdini[[#This Row],[% COMM.]]</f>
        <v>17302.7</v>
      </c>
      <c r="R3335" s="2">
        <f>tbStoricoOrdini[[#This Row],[TOT. COMM.]]+tbStoricoOrdini[[#This Row],[IMPORTO]]</f>
        <v>363356.7</v>
      </c>
    </row>
    <row r="3336" spans="1:18">
      <c r="A3336" s="1">
        <v>43922</v>
      </c>
      <c r="B3336" s="7">
        <f>MONTH(tbStoricoOrdini[[#This Row],[DATA]])</f>
        <v>4</v>
      </c>
      <c r="C3336" t="s">
        <v>3431</v>
      </c>
      <c r="D3336" t="str">
        <f>RIGHT(tbStoricoOrdini[[#This Row],[ORDINE]],4)</f>
        <v>3333</v>
      </c>
      <c r="E3336" t="s">
        <v>46</v>
      </c>
      <c r="F3336" t="str">
        <f>VLOOKUP(tbStoricoOrdini[[#This Row],[CLIENTE]],tbClienti[],3,FALSE)</f>
        <v>Umbria</v>
      </c>
      <c r="G3336" t="str">
        <f>VLOOKUP(tbStoricoOrdini[[#This Row],[CLIENTE]],tbClienti[],7,FALSE)</f>
        <v>BD</v>
      </c>
      <c r="H3336" t="s">
        <v>70</v>
      </c>
      <c r="I3336" t="str">
        <f>IF(LEFT(tbStoricoOrdini[[#This Row],[ARTICOLO]],3) = "COG","COG",LEFT(tbStoricoOrdini[[#This Row],[ARTICOLO]],FIND(" ",tbStoricoOrdini[[#This Row],[ARTICOLO]])-1))</f>
        <v>EB08</v>
      </c>
      <c r="J3336" t="str">
        <f>MID(tbStoricoOrdini[[#This Row],[ARTICOLO]],FIND(" ",tbStoricoOrdini[[#This Row],[ARTICOLO]])+1,4)</f>
        <v>7500</v>
      </c>
      <c r="K3336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3336" s="3">
        <f>VLOOKUP(tbStoricoOrdini[[#This Row],[ARTICOLO]],tbArticoli[],2,FALSE)</f>
        <v>180</v>
      </c>
      <c r="M3336" s="22">
        <f>tbStoricoOrdini[[#This Row],[IMPORTO]]/tbStoricoOrdini[[#This Row],[PREZZO]]</f>
        <v>7.4222222222222225</v>
      </c>
      <c r="N3336" t="s">
        <v>39</v>
      </c>
      <c r="O3336" s="8">
        <f>VLOOKUP(tbStoricoOrdini[[#This Row],[AGENTE]],tbAgenti[],2,FALSE)</f>
        <v>0.05</v>
      </c>
      <c r="P3336" s="2">
        <v>1336</v>
      </c>
      <c r="Q3336" s="2">
        <f>tbStoricoOrdini[[#This Row],[IMPORTO]]*tbStoricoOrdini[[#This Row],[% COMM.]]</f>
        <v>66.8</v>
      </c>
      <c r="R3336" s="2">
        <f>tbStoricoOrdini[[#This Row],[TOT. COMM.]]+tbStoricoOrdini[[#This Row],[IMPORTO]]</f>
        <v>1402.8</v>
      </c>
    </row>
    <row r="3337" spans="1:18">
      <c r="A3337" s="1">
        <v>43922</v>
      </c>
      <c r="B3337" s="7">
        <f>MONTH(tbStoricoOrdini[[#This Row],[DATA]])</f>
        <v>4</v>
      </c>
      <c r="C3337" t="s">
        <v>3432</v>
      </c>
      <c r="D3337" t="str">
        <f>RIGHT(tbStoricoOrdini[[#This Row],[ORDINE]],4)</f>
        <v>3334</v>
      </c>
      <c r="E3337" t="s">
        <v>46</v>
      </c>
      <c r="F3337" t="str">
        <f>VLOOKUP(tbStoricoOrdini[[#This Row],[CLIENTE]],tbClienti[],3,FALSE)</f>
        <v>Umbria</v>
      </c>
      <c r="G3337" t="str">
        <f>VLOOKUP(tbStoricoOrdini[[#This Row],[CLIENTE]],tbClienti[],7,FALSE)</f>
        <v>BD</v>
      </c>
      <c r="H3337" t="s">
        <v>70</v>
      </c>
      <c r="I3337" t="str">
        <f>IF(LEFT(tbStoricoOrdini[[#This Row],[ARTICOLO]],3) = "COG","COG",LEFT(tbStoricoOrdini[[#This Row],[ARTICOLO]],FIND(" ",tbStoricoOrdini[[#This Row],[ARTICOLO]])-1))</f>
        <v>EB08</v>
      </c>
      <c r="J3337" t="str">
        <f>MID(tbStoricoOrdini[[#This Row],[ARTICOLO]],FIND(" ",tbStoricoOrdini[[#This Row],[ARTICOLO]])+1,4)</f>
        <v>7500</v>
      </c>
      <c r="K3337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3337" s="3">
        <f>VLOOKUP(tbStoricoOrdini[[#This Row],[ARTICOLO]],tbArticoli[],2,FALSE)</f>
        <v>180</v>
      </c>
      <c r="M3337" s="22">
        <f>tbStoricoOrdini[[#This Row],[IMPORTO]]/tbStoricoOrdini[[#This Row],[PREZZO]]</f>
        <v>2.0222222222222221</v>
      </c>
      <c r="N3337" t="s">
        <v>11</v>
      </c>
      <c r="O3337" s="8">
        <f>VLOOKUP(tbStoricoOrdini[[#This Row],[AGENTE]],tbAgenti[],2,FALSE)</f>
        <v>0.04</v>
      </c>
      <c r="P3337" s="2">
        <v>364</v>
      </c>
      <c r="Q3337" s="2">
        <f>tbStoricoOrdini[[#This Row],[IMPORTO]]*tbStoricoOrdini[[#This Row],[% COMM.]]</f>
        <v>14.56</v>
      </c>
      <c r="R3337" s="2">
        <f>tbStoricoOrdini[[#This Row],[TOT. COMM.]]+tbStoricoOrdini[[#This Row],[IMPORTO]]</f>
        <v>378.56</v>
      </c>
    </row>
    <row r="3338" spans="1:18">
      <c r="A3338" s="1">
        <v>43922</v>
      </c>
      <c r="B3338" s="7">
        <f>MONTH(tbStoricoOrdini[[#This Row],[DATA]])</f>
        <v>4</v>
      </c>
      <c r="C3338" t="s">
        <v>3433</v>
      </c>
      <c r="D3338" t="str">
        <f>RIGHT(tbStoricoOrdini[[#This Row],[ORDINE]],4)</f>
        <v>3335</v>
      </c>
      <c r="E3338" t="s">
        <v>46</v>
      </c>
      <c r="F3338" t="str">
        <f>VLOOKUP(tbStoricoOrdini[[#This Row],[CLIENTE]],tbClienti[],3,FALSE)</f>
        <v>Umbria</v>
      </c>
      <c r="G3338" t="str">
        <f>VLOOKUP(tbStoricoOrdini[[#This Row],[CLIENTE]],tbClienti[],7,FALSE)</f>
        <v>BD</v>
      </c>
      <c r="H3338" t="s">
        <v>70</v>
      </c>
      <c r="I3338" t="str">
        <f>IF(LEFT(tbStoricoOrdini[[#This Row],[ARTICOLO]],3) = "COG","COG",LEFT(tbStoricoOrdini[[#This Row],[ARTICOLO]],FIND(" ",tbStoricoOrdini[[#This Row],[ARTICOLO]])-1))</f>
        <v>EB08</v>
      </c>
      <c r="J3338" t="str">
        <f>MID(tbStoricoOrdini[[#This Row],[ARTICOLO]],FIND(" ",tbStoricoOrdini[[#This Row],[ARTICOLO]])+1,4)</f>
        <v>7500</v>
      </c>
      <c r="K3338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3338" s="3">
        <f>VLOOKUP(tbStoricoOrdini[[#This Row],[ARTICOLO]],tbArticoli[],2,FALSE)</f>
        <v>180</v>
      </c>
      <c r="M3338" s="22">
        <f>tbStoricoOrdini[[#This Row],[IMPORTO]]/tbStoricoOrdini[[#This Row],[PREZZO]]</f>
        <v>5.55</v>
      </c>
      <c r="N3338" t="s">
        <v>15</v>
      </c>
      <c r="O3338" s="8">
        <f>VLOOKUP(tbStoricoOrdini[[#This Row],[AGENTE]],tbAgenti[],2,FALSE)</f>
        <v>0.08</v>
      </c>
      <c r="P3338" s="2">
        <v>999</v>
      </c>
      <c r="Q3338" s="2">
        <f>tbStoricoOrdini[[#This Row],[IMPORTO]]*tbStoricoOrdini[[#This Row],[% COMM.]]</f>
        <v>79.92</v>
      </c>
      <c r="R3338" s="2">
        <f>tbStoricoOrdini[[#This Row],[TOT. COMM.]]+tbStoricoOrdini[[#This Row],[IMPORTO]]</f>
        <v>1078.92</v>
      </c>
    </row>
    <row r="3339" spans="1:18">
      <c r="A3339" s="1">
        <v>43922</v>
      </c>
      <c r="B3339" s="7">
        <f>MONTH(tbStoricoOrdini[[#This Row],[DATA]])</f>
        <v>4</v>
      </c>
      <c r="C3339" t="s">
        <v>3434</v>
      </c>
      <c r="D3339" t="str">
        <f>RIGHT(tbStoricoOrdini[[#This Row],[ORDINE]],4)</f>
        <v>3336</v>
      </c>
      <c r="E3339" t="s">
        <v>46</v>
      </c>
      <c r="F3339" t="str">
        <f>VLOOKUP(tbStoricoOrdini[[#This Row],[CLIENTE]],tbClienti[],3,FALSE)</f>
        <v>Umbria</v>
      </c>
      <c r="G3339" t="str">
        <f>VLOOKUP(tbStoricoOrdini[[#This Row],[CLIENTE]],tbClienti[],7,FALSE)</f>
        <v>BD</v>
      </c>
      <c r="H3339" t="s">
        <v>70</v>
      </c>
      <c r="I3339" t="str">
        <f>IF(LEFT(tbStoricoOrdini[[#This Row],[ARTICOLO]],3) = "COG","COG",LEFT(tbStoricoOrdini[[#This Row],[ARTICOLO]],FIND(" ",tbStoricoOrdini[[#This Row],[ARTICOLO]])-1))</f>
        <v>EB08</v>
      </c>
      <c r="J3339" t="str">
        <f>MID(tbStoricoOrdini[[#This Row],[ARTICOLO]],FIND(" ",tbStoricoOrdini[[#This Row],[ARTICOLO]])+1,4)</f>
        <v>7500</v>
      </c>
      <c r="K3339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3339" s="3">
        <f>VLOOKUP(tbStoricoOrdini[[#This Row],[ARTICOLO]],tbArticoli[],2,FALSE)</f>
        <v>180</v>
      </c>
      <c r="M3339" s="22">
        <f>tbStoricoOrdini[[#This Row],[IMPORTO]]/tbStoricoOrdini[[#This Row],[PREZZO]]</f>
        <v>10.011111111111111</v>
      </c>
      <c r="N3339" t="s">
        <v>14</v>
      </c>
      <c r="O3339" s="8">
        <f>VLOOKUP(tbStoricoOrdini[[#This Row],[AGENTE]],tbAgenti[],2,FALSE)</f>
        <v>0.05</v>
      </c>
      <c r="P3339" s="2">
        <v>1802</v>
      </c>
      <c r="Q3339" s="2">
        <f>tbStoricoOrdini[[#This Row],[IMPORTO]]*tbStoricoOrdini[[#This Row],[% COMM.]]</f>
        <v>90.100000000000009</v>
      </c>
      <c r="R3339" s="2">
        <f>tbStoricoOrdini[[#This Row],[TOT. COMM.]]+tbStoricoOrdini[[#This Row],[IMPORTO]]</f>
        <v>1892.1</v>
      </c>
    </row>
    <row r="3340" spans="1:18">
      <c r="A3340" s="1">
        <v>43922</v>
      </c>
      <c r="B3340" s="7">
        <f>MONTH(tbStoricoOrdini[[#This Row],[DATA]])</f>
        <v>4</v>
      </c>
      <c r="C3340" t="s">
        <v>3435</v>
      </c>
      <c r="D3340" t="str">
        <f>RIGHT(tbStoricoOrdini[[#This Row],[ORDINE]],4)</f>
        <v>3337</v>
      </c>
      <c r="E3340" t="s">
        <v>46</v>
      </c>
      <c r="F3340" t="str">
        <f>VLOOKUP(tbStoricoOrdini[[#This Row],[CLIENTE]],tbClienti[],3,FALSE)</f>
        <v>Umbria</v>
      </c>
      <c r="G3340" t="str">
        <f>VLOOKUP(tbStoricoOrdini[[#This Row],[CLIENTE]],tbClienti[],7,FALSE)</f>
        <v>BD</v>
      </c>
      <c r="H3340" t="s">
        <v>70</v>
      </c>
      <c r="I3340" t="str">
        <f>IF(LEFT(tbStoricoOrdini[[#This Row],[ARTICOLO]],3) = "COG","COG",LEFT(tbStoricoOrdini[[#This Row],[ARTICOLO]],FIND(" ",tbStoricoOrdini[[#This Row],[ARTICOLO]])-1))</f>
        <v>EB08</v>
      </c>
      <c r="J3340" t="str">
        <f>MID(tbStoricoOrdini[[#This Row],[ARTICOLO]],FIND(" ",tbStoricoOrdini[[#This Row],[ARTICOLO]])+1,4)</f>
        <v>7500</v>
      </c>
      <c r="K3340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3340" s="3">
        <f>VLOOKUP(tbStoricoOrdini[[#This Row],[ARTICOLO]],tbArticoli[],2,FALSE)</f>
        <v>180</v>
      </c>
      <c r="M3340" s="22">
        <f>tbStoricoOrdini[[#This Row],[IMPORTO]]/tbStoricoOrdini[[#This Row],[PREZZO]]</f>
        <v>1.5111111111111111</v>
      </c>
      <c r="N3340" t="s">
        <v>13</v>
      </c>
      <c r="O3340" s="8">
        <f>VLOOKUP(tbStoricoOrdini[[#This Row],[AGENTE]],tbAgenti[],2,FALSE)</f>
        <v>0.1</v>
      </c>
      <c r="P3340" s="2">
        <v>272</v>
      </c>
      <c r="Q3340" s="2">
        <f>tbStoricoOrdini[[#This Row],[IMPORTO]]*tbStoricoOrdini[[#This Row],[% COMM.]]</f>
        <v>27.200000000000003</v>
      </c>
      <c r="R3340" s="2">
        <f>tbStoricoOrdini[[#This Row],[TOT. COMM.]]+tbStoricoOrdini[[#This Row],[IMPORTO]]</f>
        <v>299.2</v>
      </c>
    </row>
    <row r="3341" spans="1:18">
      <c r="A3341" s="1">
        <v>43922</v>
      </c>
      <c r="B3341" s="7">
        <f>MONTH(tbStoricoOrdini[[#This Row],[DATA]])</f>
        <v>4</v>
      </c>
      <c r="C3341" t="s">
        <v>3436</v>
      </c>
      <c r="D3341" t="str">
        <f>RIGHT(tbStoricoOrdini[[#This Row],[ORDINE]],4)</f>
        <v>3338</v>
      </c>
      <c r="E3341" t="s">
        <v>46</v>
      </c>
      <c r="F3341" t="str">
        <f>VLOOKUP(tbStoricoOrdini[[#This Row],[CLIENTE]],tbClienti[],3,FALSE)</f>
        <v>Umbria</v>
      </c>
      <c r="G3341" t="str">
        <f>VLOOKUP(tbStoricoOrdini[[#This Row],[CLIENTE]],tbClienti[],7,FALSE)</f>
        <v>BD</v>
      </c>
      <c r="H3341" t="s">
        <v>70</v>
      </c>
      <c r="I3341" t="str">
        <f>IF(LEFT(tbStoricoOrdini[[#This Row],[ARTICOLO]],3) = "COG","COG",LEFT(tbStoricoOrdini[[#This Row],[ARTICOLO]],FIND(" ",tbStoricoOrdini[[#This Row],[ARTICOLO]])-1))</f>
        <v>EB08</v>
      </c>
      <c r="J3341" t="str">
        <f>MID(tbStoricoOrdini[[#This Row],[ARTICOLO]],FIND(" ",tbStoricoOrdini[[#This Row],[ARTICOLO]])+1,4)</f>
        <v>7500</v>
      </c>
      <c r="K3341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3341" s="3">
        <f>VLOOKUP(tbStoricoOrdini[[#This Row],[ARTICOLO]],tbArticoli[],2,FALSE)</f>
        <v>180</v>
      </c>
      <c r="M3341" s="22">
        <f>tbStoricoOrdini[[#This Row],[IMPORTO]]/tbStoricoOrdini[[#This Row],[PREZZO]]</f>
        <v>3.888888888888889E-2</v>
      </c>
      <c r="N3341" t="s">
        <v>6</v>
      </c>
      <c r="O3341" s="8">
        <f>VLOOKUP(tbStoricoOrdini[[#This Row],[AGENTE]],tbAgenti[],2,FALSE)</f>
        <v>7.4999999999999997E-2</v>
      </c>
      <c r="P3341" s="2">
        <v>7</v>
      </c>
      <c r="Q3341" s="2">
        <f>tbStoricoOrdini[[#This Row],[IMPORTO]]*tbStoricoOrdini[[#This Row],[% COMM.]]</f>
        <v>0.52500000000000002</v>
      </c>
      <c r="R3341" s="2">
        <f>tbStoricoOrdini[[#This Row],[TOT. COMM.]]+tbStoricoOrdini[[#This Row],[IMPORTO]]</f>
        <v>7.5250000000000004</v>
      </c>
    </row>
    <row r="3342" spans="1:18">
      <c r="A3342" s="1">
        <v>43922</v>
      </c>
      <c r="B3342" s="7">
        <f>MONTH(tbStoricoOrdini[[#This Row],[DATA]])</f>
        <v>4</v>
      </c>
      <c r="C3342" t="s">
        <v>3437</v>
      </c>
      <c r="D3342" t="str">
        <f>RIGHT(tbStoricoOrdini[[#This Row],[ORDINE]],4)</f>
        <v>3339</v>
      </c>
      <c r="E3342" t="s">
        <v>46</v>
      </c>
      <c r="F3342" t="str">
        <f>VLOOKUP(tbStoricoOrdini[[#This Row],[CLIENTE]],tbClienti[],3,FALSE)</f>
        <v>Umbria</v>
      </c>
      <c r="G3342" t="str">
        <f>VLOOKUP(tbStoricoOrdini[[#This Row],[CLIENTE]],tbClienti[],7,FALSE)</f>
        <v>BD</v>
      </c>
      <c r="H3342" t="s">
        <v>70</v>
      </c>
      <c r="I3342" t="str">
        <f>IF(LEFT(tbStoricoOrdini[[#This Row],[ARTICOLO]],3) = "COG","COG",LEFT(tbStoricoOrdini[[#This Row],[ARTICOLO]],FIND(" ",tbStoricoOrdini[[#This Row],[ARTICOLO]])-1))</f>
        <v>EB08</v>
      </c>
      <c r="J3342" t="str">
        <f>MID(tbStoricoOrdini[[#This Row],[ARTICOLO]],FIND(" ",tbStoricoOrdini[[#This Row],[ARTICOLO]])+1,4)</f>
        <v>7500</v>
      </c>
      <c r="K3342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3342" s="3">
        <f>VLOOKUP(tbStoricoOrdini[[#This Row],[ARTICOLO]],tbArticoli[],2,FALSE)</f>
        <v>180</v>
      </c>
      <c r="M3342" s="22">
        <f>tbStoricoOrdini[[#This Row],[IMPORTO]]/tbStoricoOrdini[[#This Row],[PREZZO]]</f>
        <v>32.87777777777778</v>
      </c>
      <c r="N3342" t="s">
        <v>9</v>
      </c>
      <c r="O3342" s="8">
        <f>VLOOKUP(tbStoricoOrdini[[#This Row],[AGENTE]],tbAgenti[],2,FALSE)</f>
        <v>0.05</v>
      </c>
      <c r="P3342" s="2">
        <v>5918</v>
      </c>
      <c r="Q3342" s="2">
        <f>tbStoricoOrdini[[#This Row],[IMPORTO]]*tbStoricoOrdini[[#This Row],[% COMM.]]</f>
        <v>295.90000000000003</v>
      </c>
      <c r="R3342" s="2">
        <f>tbStoricoOrdini[[#This Row],[TOT. COMM.]]+tbStoricoOrdini[[#This Row],[IMPORTO]]</f>
        <v>6213.9</v>
      </c>
    </row>
    <row r="3343" spans="1:18">
      <c r="A3343" s="1">
        <v>43922</v>
      </c>
      <c r="B3343" s="7">
        <f>MONTH(tbStoricoOrdini[[#This Row],[DATA]])</f>
        <v>4</v>
      </c>
      <c r="C3343" t="s">
        <v>3438</v>
      </c>
      <c r="D3343" t="str">
        <f>RIGHT(tbStoricoOrdini[[#This Row],[ORDINE]],4)</f>
        <v>3340</v>
      </c>
      <c r="E3343" t="s">
        <v>46</v>
      </c>
      <c r="F3343" t="str">
        <f>VLOOKUP(tbStoricoOrdini[[#This Row],[CLIENTE]],tbClienti[],3,FALSE)</f>
        <v>Umbria</v>
      </c>
      <c r="G3343" t="str">
        <f>VLOOKUP(tbStoricoOrdini[[#This Row],[CLIENTE]],tbClienti[],7,FALSE)</f>
        <v>BD</v>
      </c>
      <c r="H3343" t="s">
        <v>75</v>
      </c>
      <c r="I3343" t="str">
        <f>IF(LEFT(tbStoricoOrdini[[#This Row],[ARTICOLO]],3) = "COG","COG",LEFT(tbStoricoOrdini[[#This Row],[ARTICOLO]],FIND(" ",tbStoricoOrdini[[#This Row],[ARTICOLO]])-1))</f>
        <v>AVRC</v>
      </c>
      <c r="J3343" t="str">
        <f>MID(tbStoricoOrdini[[#This Row],[ARTICOLO]],FIND(" ",tbStoricoOrdini[[#This Row],[ARTICOLO]])+1,4)</f>
        <v>1000</v>
      </c>
      <c r="K3343" t="str">
        <f>IFERROR(RIGHT(tbStoricoOrdini[[#This Row],[ARTICOLO]],LEN(tbStoricoOrdini[[#This Row],[ARTICOLO]])-FIND(" ",tbStoricoOrdini[[#This Row],[ARTICOLO]],FIND(" ",tbStoricoOrdini[[#This Row],[ARTICOLO]]) +1)),"")</f>
        <v>Silver</v>
      </c>
      <c r="L3343" s="3">
        <f>VLOOKUP(tbStoricoOrdini[[#This Row],[ARTICOLO]],tbArticoli[],2,FALSE)</f>
        <v>390</v>
      </c>
      <c r="M3343" s="22">
        <f>tbStoricoOrdini[[#This Row],[IMPORTO]]/tbStoricoOrdini[[#This Row],[PREZZO]]</f>
        <v>0.38205128205128203</v>
      </c>
      <c r="N3343" t="s">
        <v>9</v>
      </c>
      <c r="O3343" s="8">
        <f>VLOOKUP(tbStoricoOrdini[[#This Row],[AGENTE]],tbAgenti[],2,FALSE)</f>
        <v>0.05</v>
      </c>
      <c r="P3343" s="2">
        <v>149</v>
      </c>
      <c r="Q3343" s="2">
        <f>tbStoricoOrdini[[#This Row],[IMPORTO]]*tbStoricoOrdini[[#This Row],[% COMM.]]</f>
        <v>7.45</v>
      </c>
      <c r="R3343" s="2">
        <f>tbStoricoOrdini[[#This Row],[TOT. COMM.]]+tbStoricoOrdini[[#This Row],[IMPORTO]]</f>
        <v>156.44999999999999</v>
      </c>
    </row>
    <row r="3344" spans="1:18">
      <c r="A3344" s="1">
        <v>43922</v>
      </c>
      <c r="B3344" s="7">
        <f>MONTH(tbStoricoOrdini[[#This Row],[DATA]])</f>
        <v>4</v>
      </c>
      <c r="C3344" t="s">
        <v>3439</v>
      </c>
      <c r="D3344" t="str">
        <f>RIGHT(tbStoricoOrdini[[#This Row],[ORDINE]],4)</f>
        <v>3341</v>
      </c>
      <c r="E3344" t="s">
        <v>46</v>
      </c>
      <c r="F3344" t="str">
        <f>VLOOKUP(tbStoricoOrdini[[#This Row],[CLIENTE]],tbClienti[],3,FALSE)</f>
        <v>Umbria</v>
      </c>
      <c r="G3344" t="str">
        <f>VLOOKUP(tbStoricoOrdini[[#This Row],[CLIENTE]],tbClienti[],7,FALSE)</f>
        <v>BD</v>
      </c>
      <c r="H3344" t="s">
        <v>71</v>
      </c>
      <c r="I3344" t="str">
        <f>IF(LEFT(tbStoricoOrdini[[#This Row],[ARTICOLO]],3) = "COG","COG",LEFT(tbStoricoOrdini[[#This Row],[ARTICOLO]],FIND(" ",tbStoricoOrdini[[#This Row],[ARTICOLO]])-1))</f>
        <v>EB07</v>
      </c>
      <c r="J3344" t="str">
        <f>MID(tbStoricoOrdini[[#This Row],[ARTICOLO]],FIND(" ",tbStoricoOrdini[[#This Row],[ARTICOLO]])+1,4)</f>
        <v>5000</v>
      </c>
      <c r="K3344" t="str">
        <f>IFERROR(RIGHT(tbStoricoOrdini[[#This Row],[ARTICOLO]],LEN(tbStoricoOrdini[[#This Row],[ARTICOLO]])-FIND(" ",tbStoricoOrdini[[#This Row],[ARTICOLO]],FIND(" ",tbStoricoOrdini[[#This Row],[ARTICOLO]]) +1)),"")</f>
        <v/>
      </c>
      <c r="L3344" s="3">
        <f>VLOOKUP(tbStoricoOrdini[[#This Row],[ARTICOLO]],tbArticoli[],2,FALSE)</f>
        <v>140</v>
      </c>
      <c r="M3344" s="22">
        <f>tbStoricoOrdini[[#This Row],[IMPORTO]]/tbStoricoOrdini[[#This Row],[PREZZO]]</f>
        <v>216.05714285714285</v>
      </c>
      <c r="N3344" t="s">
        <v>16</v>
      </c>
      <c r="O3344" s="8">
        <f>VLOOKUP(tbStoricoOrdini[[#This Row],[AGENTE]],tbAgenti[],2,FALSE)</f>
        <v>0.05</v>
      </c>
      <c r="P3344" s="2">
        <v>30248</v>
      </c>
      <c r="Q3344" s="2">
        <f>tbStoricoOrdini[[#This Row],[IMPORTO]]*tbStoricoOrdini[[#This Row],[% COMM.]]</f>
        <v>1512.4</v>
      </c>
      <c r="R3344" s="2">
        <f>tbStoricoOrdini[[#This Row],[TOT. COMM.]]+tbStoricoOrdini[[#This Row],[IMPORTO]]</f>
        <v>31760.400000000001</v>
      </c>
    </row>
    <row r="3345" spans="1:18">
      <c r="A3345" s="1">
        <v>43922</v>
      </c>
      <c r="B3345" s="7">
        <f>MONTH(tbStoricoOrdini[[#This Row],[DATA]])</f>
        <v>4</v>
      </c>
      <c r="C3345" t="s">
        <v>3440</v>
      </c>
      <c r="D3345" t="str">
        <f>RIGHT(tbStoricoOrdini[[#This Row],[ORDINE]],4)</f>
        <v>3342</v>
      </c>
      <c r="E3345" t="s">
        <v>46</v>
      </c>
      <c r="F3345" t="str">
        <f>VLOOKUP(tbStoricoOrdini[[#This Row],[CLIENTE]],tbClienti[],3,FALSE)</f>
        <v>Umbria</v>
      </c>
      <c r="G3345" t="str">
        <f>VLOOKUP(tbStoricoOrdini[[#This Row],[CLIENTE]],tbClienti[],7,FALSE)</f>
        <v>BD</v>
      </c>
      <c r="H3345" t="s">
        <v>71</v>
      </c>
      <c r="I3345" t="str">
        <f>IF(LEFT(tbStoricoOrdini[[#This Row],[ARTICOLO]],3) = "COG","COG",LEFT(tbStoricoOrdini[[#This Row],[ARTICOLO]],FIND(" ",tbStoricoOrdini[[#This Row],[ARTICOLO]])-1))</f>
        <v>EB07</v>
      </c>
      <c r="J3345" t="str">
        <f>MID(tbStoricoOrdini[[#This Row],[ARTICOLO]],FIND(" ",tbStoricoOrdini[[#This Row],[ARTICOLO]])+1,4)</f>
        <v>5000</v>
      </c>
      <c r="K3345" t="str">
        <f>IFERROR(RIGHT(tbStoricoOrdini[[#This Row],[ARTICOLO]],LEN(tbStoricoOrdini[[#This Row],[ARTICOLO]])-FIND(" ",tbStoricoOrdini[[#This Row],[ARTICOLO]],FIND(" ",tbStoricoOrdini[[#This Row],[ARTICOLO]]) +1)),"")</f>
        <v/>
      </c>
      <c r="L3345" s="3">
        <f>VLOOKUP(tbStoricoOrdini[[#This Row],[ARTICOLO]],tbArticoli[],2,FALSE)</f>
        <v>140</v>
      </c>
      <c r="M3345" s="22">
        <f>tbStoricoOrdini[[#This Row],[IMPORTO]]/tbStoricoOrdini[[#This Row],[PREZZO]]</f>
        <v>173.73571428571429</v>
      </c>
      <c r="N3345" t="s">
        <v>39</v>
      </c>
      <c r="O3345" s="8">
        <f>VLOOKUP(tbStoricoOrdini[[#This Row],[AGENTE]],tbAgenti[],2,FALSE)</f>
        <v>0.05</v>
      </c>
      <c r="P3345" s="2">
        <v>24323</v>
      </c>
      <c r="Q3345" s="2">
        <f>tbStoricoOrdini[[#This Row],[IMPORTO]]*tbStoricoOrdini[[#This Row],[% COMM.]]</f>
        <v>1216.1500000000001</v>
      </c>
      <c r="R3345" s="2">
        <f>tbStoricoOrdini[[#This Row],[TOT. COMM.]]+tbStoricoOrdini[[#This Row],[IMPORTO]]</f>
        <v>25539.15</v>
      </c>
    </row>
    <row r="3346" spans="1:18">
      <c r="A3346" s="1">
        <v>43922</v>
      </c>
      <c r="B3346" s="7">
        <f>MONTH(tbStoricoOrdini[[#This Row],[DATA]])</f>
        <v>4</v>
      </c>
      <c r="C3346" t="s">
        <v>3441</v>
      </c>
      <c r="D3346" t="str">
        <f>RIGHT(tbStoricoOrdini[[#This Row],[ORDINE]],4)</f>
        <v>3343</v>
      </c>
      <c r="E3346" t="s">
        <v>46</v>
      </c>
      <c r="F3346" t="str">
        <f>VLOOKUP(tbStoricoOrdini[[#This Row],[CLIENTE]],tbClienti[],3,FALSE)</f>
        <v>Umbria</v>
      </c>
      <c r="G3346" t="str">
        <f>VLOOKUP(tbStoricoOrdini[[#This Row],[CLIENTE]],tbClienti[],7,FALSE)</f>
        <v>BD</v>
      </c>
      <c r="H3346" t="s">
        <v>71</v>
      </c>
      <c r="I3346" t="str">
        <f>IF(LEFT(tbStoricoOrdini[[#This Row],[ARTICOLO]],3) = "COG","COG",LEFT(tbStoricoOrdini[[#This Row],[ARTICOLO]],FIND(" ",tbStoricoOrdini[[#This Row],[ARTICOLO]])-1))</f>
        <v>EB07</v>
      </c>
      <c r="J3346" t="str">
        <f>MID(tbStoricoOrdini[[#This Row],[ARTICOLO]],FIND(" ",tbStoricoOrdini[[#This Row],[ARTICOLO]])+1,4)</f>
        <v>5000</v>
      </c>
      <c r="K3346" t="str">
        <f>IFERROR(RIGHT(tbStoricoOrdini[[#This Row],[ARTICOLO]],LEN(tbStoricoOrdini[[#This Row],[ARTICOLO]])-FIND(" ",tbStoricoOrdini[[#This Row],[ARTICOLO]],FIND(" ",tbStoricoOrdini[[#This Row],[ARTICOLO]]) +1)),"")</f>
        <v/>
      </c>
      <c r="L3346" s="3">
        <f>VLOOKUP(tbStoricoOrdini[[#This Row],[ARTICOLO]],tbArticoli[],2,FALSE)</f>
        <v>140</v>
      </c>
      <c r="M3346" s="22">
        <f>tbStoricoOrdini[[#This Row],[IMPORTO]]/tbStoricoOrdini[[#This Row],[PREZZO]]</f>
        <v>22.464285714285715</v>
      </c>
      <c r="N3346" t="s">
        <v>19</v>
      </c>
      <c r="O3346" s="8">
        <f>VLOOKUP(tbStoricoOrdini[[#This Row],[AGENTE]],tbAgenti[],2,FALSE)</f>
        <v>0.05</v>
      </c>
      <c r="P3346" s="2">
        <v>3145</v>
      </c>
      <c r="Q3346" s="2">
        <f>tbStoricoOrdini[[#This Row],[IMPORTO]]*tbStoricoOrdini[[#This Row],[% COMM.]]</f>
        <v>157.25</v>
      </c>
      <c r="R3346" s="2">
        <f>tbStoricoOrdini[[#This Row],[TOT. COMM.]]+tbStoricoOrdini[[#This Row],[IMPORTO]]</f>
        <v>3302.25</v>
      </c>
    </row>
    <row r="3347" spans="1:18">
      <c r="A3347" s="1">
        <v>43922</v>
      </c>
      <c r="B3347" s="7">
        <f>MONTH(tbStoricoOrdini[[#This Row],[DATA]])</f>
        <v>4</v>
      </c>
      <c r="C3347" t="s">
        <v>3442</v>
      </c>
      <c r="D3347" t="str">
        <f>RIGHT(tbStoricoOrdini[[#This Row],[ORDINE]],4)</f>
        <v>3344</v>
      </c>
      <c r="E3347" t="s">
        <v>46</v>
      </c>
      <c r="F3347" t="str">
        <f>VLOOKUP(tbStoricoOrdini[[#This Row],[CLIENTE]],tbClienti[],3,FALSE)</f>
        <v>Umbria</v>
      </c>
      <c r="G3347" t="str">
        <f>VLOOKUP(tbStoricoOrdini[[#This Row],[CLIENTE]],tbClienti[],7,FALSE)</f>
        <v>BD</v>
      </c>
      <c r="H3347" t="s">
        <v>71</v>
      </c>
      <c r="I3347" t="str">
        <f>IF(LEFT(tbStoricoOrdini[[#This Row],[ARTICOLO]],3) = "COG","COG",LEFT(tbStoricoOrdini[[#This Row],[ARTICOLO]],FIND(" ",tbStoricoOrdini[[#This Row],[ARTICOLO]])-1))</f>
        <v>EB07</v>
      </c>
      <c r="J3347" t="str">
        <f>MID(tbStoricoOrdini[[#This Row],[ARTICOLO]],FIND(" ",tbStoricoOrdini[[#This Row],[ARTICOLO]])+1,4)</f>
        <v>5000</v>
      </c>
      <c r="K3347" t="str">
        <f>IFERROR(RIGHT(tbStoricoOrdini[[#This Row],[ARTICOLO]],LEN(tbStoricoOrdini[[#This Row],[ARTICOLO]])-FIND(" ",tbStoricoOrdini[[#This Row],[ARTICOLO]],FIND(" ",tbStoricoOrdini[[#This Row],[ARTICOLO]]) +1)),"")</f>
        <v/>
      </c>
      <c r="L3347" s="3">
        <f>VLOOKUP(tbStoricoOrdini[[#This Row],[ARTICOLO]],tbArticoli[],2,FALSE)</f>
        <v>140</v>
      </c>
      <c r="M3347" s="22">
        <f>tbStoricoOrdini[[#This Row],[IMPORTO]]/tbStoricoOrdini[[#This Row],[PREZZO]]</f>
        <v>16.678571428571427</v>
      </c>
      <c r="N3347" t="s">
        <v>15</v>
      </c>
      <c r="O3347" s="8">
        <f>VLOOKUP(tbStoricoOrdini[[#This Row],[AGENTE]],tbAgenti[],2,FALSE)</f>
        <v>0.08</v>
      </c>
      <c r="P3347" s="2">
        <v>2335</v>
      </c>
      <c r="Q3347" s="2">
        <f>tbStoricoOrdini[[#This Row],[IMPORTO]]*tbStoricoOrdini[[#This Row],[% COMM.]]</f>
        <v>186.8</v>
      </c>
      <c r="R3347" s="2">
        <f>tbStoricoOrdini[[#This Row],[TOT. COMM.]]+tbStoricoOrdini[[#This Row],[IMPORTO]]</f>
        <v>2521.8000000000002</v>
      </c>
    </row>
    <row r="3348" spans="1:18">
      <c r="A3348" s="1">
        <v>43922</v>
      </c>
      <c r="B3348" s="7">
        <f>MONTH(tbStoricoOrdini[[#This Row],[DATA]])</f>
        <v>4</v>
      </c>
      <c r="C3348" t="s">
        <v>3443</v>
      </c>
      <c r="D3348" t="str">
        <f>RIGHT(tbStoricoOrdini[[#This Row],[ORDINE]],4)</f>
        <v>3345</v>
      </c>
      <c r="E3348" t="s">
        <v>46</v>
      </c>
      <c r="F3348" t="str">
        <f>VLOOKUP(tbStoricoOrdini[[#This Row],[CLIENTE]],tbClienti[],3,FALSE)</f>
        <v>Umbria</v>
      </c>
      <c r="G3348" t="str">
        <f>VLOOKUP(tbStoricoOrdini[[#This Row],[CLIENTE]],tbClienti[],7,FALSE)</f>
        <v>BD</v>
      </c>
      <c r="H3348" t="s">
        <v>71</v>
      </c>
      <c r="I3348" t="str">
        <f>IF(LEFT(tbStoricoOrdini[[#This Row],[ARTICOLO]],3) = "COG","COG",LEFT(tbStoricoOrdini[[#This Row],[ARTICOLO]],FIND(" ",tbStoricoOrdini[[#This Row],[ARTICOLO]])-1))</f>
        <v>EB07</v>
      </c>
      <c r="J3348" t="str">
        <f>MID(tbStoricoOrdini[[#This Row],[ARTICOLO]],FIND(" ",tbStoricoOrdini[[#This Row],[ARTICOLO]])+1,4)</f>
        <v>5000</v>
      </c>
      <c r="K3348" t="str">
        <f>IFERROR(RIGHT(tbStoricoOrdini[[#This Row],[ARTICOLO]],LEN(tbStoricoOrdini[[#This Row],[ARTICOLO]])-FIND(" ",tbStoricoOrdini[[#This Row],[ARTICOLO]],FIND(" ",tbStoricoOrdini[[#This Row],[ARTICOLO]]) +1)),"")</f>
        <v/>
      </c>
      <c r="L3348" s="3">
        <f>VLOOKUP(tbStoricoOrdini[[#This Row],[ARTICOLO]],tbArticoli[],2,FALSE)</f>
        <v>140</v>
      </c>
      <c r="M3348" s="22">
        <f>tbStoricoOrdini[[#This Row],[IMPORTO]]/tbStoricoOrdini[[#This Row],[PREZZO]]</f>
        <v>326.58571428571429</v>
      </c>
      <c r="N3348" t="s">
        <v>7</v>
      </c>
      <c r="O3348" s="8">
        <f>VLOOKUP(tbStoricoOrdini[[#This Row],[AGENTE]],tbAgenti[],2,FALSE)</f>
        <v>0.03</v>
      </c>
      <c r="P3348" s="2">
        <v>45722</v>
      </c>
      <c r="Q3348" s="2">
        <f>tbStoricoOrdini[[#This Row],[IMPORTO]]*tbStoricoOrdini[[#This Row],[% COMM.]]</f>
        <v>1371.6599999999999</v>
      </c>
      <c r="R3348" s="2">
        <f>tbStoricoOrdini[[#This Row],[TOT. COMM.]]+tbStoricoOrdini[[#This Row],[IMPORTO]]</f>
        <v>47093.66</v>
      </c>
    </row>
    <row r="3349" spans="1:18">
      <c r="A3349" s="1">
        <v>43922</v>
      </c>
      <c r="B3349" s="7">
        <f>MONTH(tbStoricoOrdini[[#This Row],[DATA]])</f>
        <v>4</v>
      </c>
      <c r="C3349" t="s">
        <v>3444</v>
      </c>
      <c r="D3349" t="str">
        <f>RIGHT(tbStoricoOrdini[[#This Row],[ORDINE]],4)</f>
        <v>3346</v>
      </c>
      <c r="E3349" t="s">
        <v>46</v>
      </c>
      <c r="F3349" t="str">
        <f>VLOOKUP(tbStoricoOrdini[[#This Row],[CLIENTE]],tbClienti[],3,FALSE)</f>
        <v>Umbria</v>
      </c>
      <c r="G3349" t="str">
        <f>VLOOKUP(tbStoricoOrdini[[#This Row],[CLIENTE]],tbClienti[],7,FALSE)</f>
        <v>BD</v>
      </c>
      <c r="H3349" t="s">
        <v>71</v>
      </c>
      <c r="I3349" t="str">
        <f>IF(LEFT(tbStoricoOrdini[[#This Row],[ARTICOLO]],3) = "COG","COG",LEFT(tbStoricoOrdini[[#This Row],[ARTICOLO]],FIND(" ",tbStoricoOrdini[[#This Row],[ARTICOLO]])-1))</f>
        <v>EB07</v>
      </c>
      <c r="J3349" t="str">
        <f>MID(tbStoricoOrdini[[#This Row],[ARTICOLO]],FIND(" ",tbStoricoOrdini[[#This Row],[ARTICOLO]])+1,4)</f>
        <v>5000</v>
      </c>
      <c r="K3349" t="str">
        <f>IFERROR(RIGHT(tbStoricoOrdini[[#This Row],[ARTICOLO]],LEN(tbStoricoOrdini[[#This Row],[ARTICOLO]])-FIND(" ",tbStoricoOrdini[[#This Row],[ARTICOLO]],FIND(" ",tbStoricoOrdini[[#This Row],[ARTICOLO]]) +1)),"")</f>
        <v/>
      </c>
      <c r="L3349" s="3">
        <f>VLOOKUP(tbStoricoOrdini[[#This Row],[ARTICOLO]],tbArticoli[],2,FALSE)</f>
        <v>140</v>
      </c>
      <c r="M3349" s="22">
        <f>tbStoricoOrdini[[#This Row],[IMPORTO]]/tbStoricoOrdini[[#This Row],[PREZZO]]</f>
        <v>19.678571428571427</v>
      </c>
      <c r="N3349" t="s">
        <v>17</v>
      </c>
      <c r="O3349" s="8">
        <f>VLOOKUP(tbStoricoOrdini[[#This Row],[AGENTE]],tbAgenti[],2,FALSE)</f>
        <v>0.08</v>
      </c>
      <c r="P3349" s="2">
        <v>2755</v>
      </c>
      <c r="Q3349" s="2">
        <f>tbStoricoOrdini[[#This Row],[IMPORTO]]*tbStoricoOrdini[[#This Row],[% COMM.]]</f>
        <v>220.4</v>
      </c>
      <c r="R3349" s="2">
        <f>tbStoricoOrdini[[#This Row],[TOT. COMM.]]+tbStoricoOrdini[[#This Row],[IMPORTO]]</f>
        <v>2975.4</v>
      </c>
    </row>
    <row r="3350" spans="1:18">
      <c r="A3350" s="1">
        <v>43922</v>
      </c>
      <c r="B3350" s="7">
        <f>MONTH(tbStoricoOrdini[[#This Row],[DATA]])</f>
        <v>4</v>
      </c>
      <c r="C3350" t="s">
        <v>3445</v>
      </c>
      <c r="D3350" t="str">
        <f>RIGHT(tbStoricoOrdini[[#This Row],[ORDINE]],4)</f>
        <v>3347</v>
      </c>
      <c r="E3350" t="s">
        <v>46</v>
      </c>
      <c r="F3350" t="str">
        <f>VLOOKUP(tbStoricoOrdini[[#This Row],[CLIENTE]],tbClienti[],3,FALSE)</f>
        <v>Umbria</v>
      </c>
      <c r="G3350" t="str">
        <f>VLOOKUP(tbStoricoOrdini[[#This Row],[CLIENTE]],tbClienti[],7,FALSE)</f>
        <v>BD</v>
      </c>
      <c r="H3350" t="s">
        <v>71</v>
      </c>
      <c r="I3350" t="str">
        <f>IF(LEFT(tbStoricoOrdini[[#This Row],[ARTICOLO]],3) = "COG","COG",LEFT(tbStoricoOrdini[[#This Row],[ARTICOLO]],FIND(" ",tbStoricoOrdini[[#This Row],[ARTICOLO]])-1))</f>
        <v>EB07</v>
      </c>
      <c r="J3350" t="str">
        <f>MID(tbStoricoOrdini[[#This Row],[ARTICOLO]],FIND(" ",tbStoricoOrdini[[#This Row],[ARTICOLO]])+1,4)</f>
        <v>5000</v>
      </c>
      <c r="K3350" t="str">
        <f>IFERROR(RIGHT(tbStoricoOrdini[[#This Row],[ARTICOLO]],LEN(tbStoricoOrdini[[#This Row],[ARTICOLO]])-FIND(" ",tbStoricoOrdini[[#This Row],[ARTICOLO]],FIND(" ",tbStoricoOrdini[[#This Row],[ARTICOLO]]) +1)),"")</f>
        <v/>
      </c>
      <c r="L3350" s="3">
        <f>VLOOKUP(tbStoricoOrdini[[#This Row],[ARTICOLO]],tbArticoli[],2,FALSE)</f>
        <v>140</v>
      </c>
      <c r="M3350" s="22">
        <f>tbStoricoOrdini[[#This Row],[IMPORTO]]/tbStoricoOrdini[[#This Row],[PREZZO]]</f>
        <v>29.314285714285713</v>
      </c>
      <c r="N3350" t="s">
        <v>18</v>
      </c>
      <c r="O3350" s="8">
        <f>VLOOKUP(tbStoricoOrdini[[#This Row],[AGENTE]],tbAgenti[],2,FALSE)</f>
        <v>0.03</v>
      </c>
      <c r="P3350" s="2">
        <v>4104</v>
      </c>
      <c r="Q3350" s="2">
        <f>tbStoricoOrdini[[#This Row],[IMPORTO]]*tbStoricoOrdini[[#This Row],[% COMM.]]</f>
        <v>123.11999999999999</v>
      </c>
      <c r="R3350" s="2">
        <f>tbStoricoOrdini[[#This Row],[TOT. COMM.]]+tbStoricoOrdini[[#This Row],[IMPORTO]]</f>
        <v>4227.12</v>
      </c>
    </row>
    <row r="3351" spans="1:18">
      <c r="A3351" s="1">
        <v>43922</v>
      </c>
      <c r="B3351" s="7">
        <f>MONTH(tbStoricoOrdini[[#This Row],[DATA]])</f>
        <v>4</v>
      </c>
      <c r="C3351" t="s">
        <v>3446</v>
      </c>
      <c r="D3351" t="str">
        <f>RIGHT(tbStoricoOrdini[[#This Row],[ORDINE]],4)</f>
        <v>3348</v>
      </c>
      <c r="E3351" t="s">
        <v>46</v>
      </c>
      <c r="F3351" t="str">
        <f>VLOOKUP(tbStoricoOrdini[[#This Row],[CLIENTE]],tbClienti[],3,FALSE)</f>
        <v>Umbria</v>
      </c>
      <c r="G3351" t="str">
        <f>VLOOKUP(tbStoricoOrdini[[#This Row],[CLIENTE]],tbClienti[],7,FALSE)</f>
        <v>BD</v>
      </c>
      <c r="H3351" t="s">
        <v>71</v>
      </c>
      <c r="I3351" t="str">
        <f>IF(LEFT(tbStoricoOrdini[[#This Row],[ARTICOLO]],3) = "COG","COG",LEFT(tbStoricoOrdini[[#This Row],[ARTICOLO]],FIND(" ",tbStoricoOrdini[[#This Row],[ARTICOLO]])-1))</f>
        <v>EB07</v>
      </c>
      <c r="J3351" t="str">
        <f>MID(tbStoricoOrdini[[#This Row],[ARTICOLO]],FIND(" ",tbStoricoOrdini[[#This Row],[ARTICOLO]])+1,4)</f>
        <v>5000</v>
      </c>
      <c r="K3351" t="str">
        <f>IFERROR(RIGHT(tbStoricoOrdini[[#This Row],[ARTICOLO]],LEN(tbStoricoOrdini[[#This Row],[ARTICOLO]])-FIND(" ",tbStoricoOrdini[[#This Row],[ARTICOLO]],FIND(" ",tbStoricoOrdini[[#This Row],[ARTICOLO]]) +1)),"")</f>
        <v/>
      </c>
      <c r="L3351" s="3">
        <f>VLOOKUP(tbStoricoOrdini[[#This Row],[ARTICOLO]],tbArticoli[],2,FALSE)</f>
        <v>140</v>
      </c>
      <c r="M3351" s="22">
        <f>tbStoricoOrdini[[#This Row],[IMPORTO]]/tbStoricoOrdini[[#This Row],[PREZZO]]</f>
        <v>17.721428571428572</v>
      </c>
      <c r="N3351" t="s">
        <v>13</v>
      </c>
      <c r="O3351" s="8">
        <f>VLOOKUP(tbStoricoOrdini[[#This Row],[AGENTE]],tbAgenti[],2,FALSE)</f>
        <v>0.1</v>
      </c>
      <c r="P3351" s="2">
        <v>2481</v>
      </c>
      <c r="Q3351" s="2">
        <f>tbStoricoOrdini[[#This Row],[IMPORTO]]*tbStoricoOrdini[[#This Row],[% COMM.]]</f>
        <v>248.10000000000002</v>
      </c>
      <c r="R3351" s="2">
        <f>tbStoricoOrdini[[#This Row],[TOT. COMM.]]+tbStoricoOrdini[[#This Row],[IMPORTO]]</f>
        <v>2729.1</v>
      </c>
    </row>
    <row r="3352" spans="1:18">
      <c r="A3352" s="1">
        <v>43922</v>
      </c>
      <c r="B3352" s="7">
        <f>MONTH(tbStoricoOrdini[[#This Row],[DATA]])</f>
        <v>4</v>
      </c>
      <c r="C3352" t="s">
        <v>3447</v>
      </c>
      <c r="D3352" t="str">
        <f>RIGHT(tbStoricoOrdini[[#This Row],[ORDINE]],4)</f>
        <v>3349</v>
      </c>
      <c r="E3352" t="s">
        <v>46</v>
      </c>
      <c r="F3352" t="str">
        <f>VLOOKUP(tbStoricoOrdini[[#This Row],[CLIENTE]],tbClienti[],3,FALSE)</f>
        <v>Umbria</v>
      </c>
      <c r="G3352" t="str">
        <f>VLOOKUP(tbStoricoOrdini[[#This Row],[CLIENTE]],tbClienti[],7,FALSE)</f>
        <v>BD</v>
      </c>
      <c r="H3352" t="s">
        <v>71</v>
      </c>
      <c r="I3352" t="str">
        <f>IF(LEFT(tbStoricoOrdini[[#This Row],[ARTICOLO]],3) = "COG","COG",LEFT(tbStoricoOrdini[[#This Row],[ARTICOLO]],FIND(" ",tbStoricoOrdini[[#This Row],[ARTICOLO]])-1))</f>
        <v>EB07</v>
      </c>
      <c r="J3352" t="str">
        <f>MID(tbStoricoOrdini[[#This Row],[ARTICOLO]],FIND(" ",tbStoricoOrdini[[#This Row],[ARTICOLO]])+1,4)</f>
        <v>5000</v>
      </c>
      <c r="K3352" t="str">
        <f>IFERROR(RIGHT(tbStoricoOrdini[[#This Row],[ARTICOLO]],LEN(tbStoricoOrdini[[#This Row],[ARTICOLO]])-FIND(" ",tbStoricoOrdini[[#This Row],[ARTICOLO]],FIND(" ",tbStoricoOrdini[[#This Row],[ARTICOLO]]) +1)),"")</f>
        <v/>
      </c>
      <c r="L3352" s="3">
        <f>VLOOKUP(tbStoricoOrdini[[#This Row],[ARTICOLO]],tbArticoli[],2,FALSE)</f>
        <v>140</v>
      </c>
      <c r="M3352" s="22">
        <f>tbStoricoOrdini[[#This Row],[IMPORTO]]/tbStoricoOrdini[[#This Row],[PREZZO]]</f>
        <v>240.62857142857143</v>
      </c>
      <c r="N3352" t="s">
        <v>6</v>
      </c>
      <c r="O3352" s="8">
        <f>VLOOKUP(tbStoricoOrdini[[#This Row],[AGENTE]],tbAgenti[],2,FALSE)</f>
        <v>7.4999999999999997E-2</v>
      </c>
      <c r="P3352" s="2">
        <v>33688</v>
      </c>
      <c r="Q3352" s="2">
        <f>tbStoricoOrdini[[#This Row],[IMPORTO]]*tbStoricoOrdini[[#This Row],[% COMM.]]</f>
        <v>2526.6</v>
      </c>
      <c r="R3352" s="2">
        <f>tbStoricoOrdini[[#This Row],[TOT. COMM.]]+tbStoricoOrdini[[#This Row],[IMPORTO]]</f>
        <v>36214.6</v>
      </c>
    </row>
    <row r="3353" spans="1:18">
      <c r="A3353" s="1">
        <v>43922</v>
      </c>
      <c r="B3353" s="7">
        <f>MONTH(tbStoricoOrdini[[#This Row],[DATA]])</f>
        <v>4</v>
      </c>
      <c r="C3353" t="s">
        <v>3448</v>
      </c>
      <c r="D3353" t="str">
        <f>RIGHT(tbStoricoOrdini[[#This Row],[ORDINE]],4)</f>
        <v>3350</v>
      </c>
      <c r="E3353" t="s">
        <v>46</v>
      </c>
      <c r="F3353" t="str">
        <f>VLOOKUP(tbStoricoOrdini[[#This Row],[CLIENTE]],tbClienti[],3,FALSE)</f>
        <v>Umbria</v>
      </c>
      <c r="G3353" t="str">
        <f>VLOOKUP(tbStoricoOrdini[[#This Row],[CLIENTE]],tbClienti[],7,FALSE)</f>
        <v>BD</v>
      </c>
      <c r="H3353" t="s">
        <v>71</v>
      </c>
      <c r="I3353" t="str">
        <f>IF(LEFT(tbStoricoOrdini[[#This Row],[ARTICOLO]],3) = "COG","COG",LEFT(tbStoricoOrdini[[#This Row],[ARTICOLO]],FIND(" ",tbStoricoOrdini[[#This Row],[ARTICOLO]])-1))</f>
        <v>EB07</v>
      </c>
      <c r="J3353" t="str">
        <f>MID(tbStoricoOrdini[[#This Row],[ARTICOLO]],FIND(" ",tbStoricoOrdini[[#This Row],[ARTICOLO]])+1,4)</f>
        <v>5000</v>
      </c>
      <c r="K3353" t="str">
        <f>IFERROR(RIGHT(tbStoricoOrdini[[#This Row],[ARTICOLO]],LEN(tbStoricoOrdini[[#This Row],[ARTICOLO]])-FIND(" ",tbStoricoOrdini[[#This Row],[ARTICOLO]],FIND(" ",tbStoricoOrdini[[#This Row],[ARTICOLO]]) +1)),"")</f>
        <v/>
      </c>
      <c r="L3353" s="3">
        <f>VLOOKUP(tbStoricoOrdini[[#This Row],[ARTICOLO]],tbArticoli[],2,FALSE)</f>
        <v>140</v>
      </c>
      <c r="M3353" s="22">
        <f>tbStoricoOrdini[[#This Row],[IMPORTO]]/tbStoricoOrdini[[#This Row],[PREZZO]]</f>
        <v>24.885714285714286</v>
      </c>
      <c r="N3353" t="s">
        <v>9</v>
      </c>
      <c r="O3353" s="8">
        <f>VLOOKUP(tbStoricoOrdini[[#This Row],[AGENTE]],tbAgenti[],2,FALSE)</f>
        <v>0.05</v>
      </c>
      <c r="P3353" s="2">
        <v>3484</v>
      </c>
      <c r="Q3353" s="2">
        <f>tbStoricoOrdini[[#This Row],[IMPORTO]]*tbStoricoOrdini[[#This Row],[% COMM.]]</f>
        <v>174.20000000000002</v>
      </c>
      <c r="R3353" s="2">
        <f>tbStoricoOrdini[[#This Row],[TOT. COMM.]]+tbStoricoOrdini[[#This Row],[IMPORTO]]</f>
        <v>3658.2</v>
      </c>
    </row>
    <row r="3354" spans="1:18">
      <c r="A3354" s="1">
        <v>43922</v>
      </c>
      <c r="B3354" s="7">
        <f>MONTH(tbStoricoOrdini[[#This Row],[DATA]])</f>
        <v>4</v>
      </c>
      <c r="C3354" t="s">
        <v>3449</v>
      </c>
      <c r="D3354" t="str">
        <f>RIGHT(tbStoricoOrdini[[#This Row],[ORDINE]],4)</f>
        <v>3351</v>
      </c>
      <c r="E3354" t="s">
        <v>46</v>
      </c>
      <c r="F3354" t="str">
        <f>VLOOKUP(tbStoricoOrdini[[#This Row],[CLIENTE]],tbClienti[],3,FALSE)</f>
        <v>Umbria</v>
      </c>
      <c r="G3354" t="str">
        <f>VLOOKUP(tbStoricoOrdini[[#This Row],[CLIENTE]],tbClienti[],7,FALSE)</f>
        <v>BD</v>
      </c>
      <c r="H3354" t="s">
        <v>76</v>
      </c>
      <c r="I3354" t="str">
        <f>IF(LEFT(tbStoricoOrdini[[#This Row],[ARTICOLO]],3) = "COG","COG",LEFT(tbStoricoOrdini[[#This Row],[ARTICOLO]],FIND(" ",tbStoricoOrdini[[#This Row],[ARTICOLO]])-1))</f>
        <v>COG</v>
      </c>
      <c r="J3354" t="str">
        <f>MID(tbStoricoOrdini[[#This Row],[ARTICOLO]],FIND(" ",tbStoricoOrdini[[#This Row],[ARTICOLO]])+1,4)</f>
        <v>1000</v>
      </c>
      <c r="K3354" t="str">
        <f>IFERROR(RIGHT(tbStoricoOrdini[[#This Row],[ARTICOLO]],LEN(tbStoricoOrdini[[#This Row],[ARTICOLO]])-FIND(" ",tbStoricoOrdini[[#This Row],[ARTICOLO]],FIND(" ",tbStoricoOrdini[[#This Row],[ARTICOLO]]) +1)),"")</f>
        <v/>
      </c>
      <c r="L3354" s="3">
        <f>VLOOKUP(tbStoricoOrdini[[#This Row],[ARTICOLO]],tbArticoli[],2,FALSE)</f>
        <v>150</v>
      </c>
      <c r="M3354" s="22">
        <f>tbStoricoOrdini[[#This Row],[IMPORTO]]/tbStoricoOrdini[[#This Row],[PREZZO]]</f>
        <v>0.16666666666666666</v>
      </c>
      <c r="N3354" t="s">
        <v>18</v>
      </c>
      <c r="O3354" s="8">
        <f>VLOOKUP(tbStoricoOrdini[[#This Row],[AGENTE]],tbAgenti[],2,FALSE)</f>
        <v>0.03</v>
      </c>
      <c r="P3354" s="2">
        <v>25</v>
      </c>
      <c r="Q3354" s="2">
        <f>tbStoricoOrdini[[#This Row],[IMPORTO]]*tbStoricoOrdini[[#This Row],[% COMM.]]</f>
        <v>0.75</v>
      </c>
      <c r="R3354" s="2">
        <f>tbStoricoOrdini[[#This Row],[TOT. COMM.]]+tbStoricoOrdini[[#This Row],[IMPORTO]]</f>
        <v>25.75</v>
      </c>
    </row>
    <row r="3355" spans="1:18">
      <c r="A3355" s="1">
        <v>43922</v>
      </c>
      <c r="B3355" s="7">
        <f>MONTH(tbStoricoOrdini[[#This Row],[DATA]])</f>
        <v>4</v>
      </c>
      <c r="C3355" t="s">
        <v>3450</v>
      </c>
      <c r="D3355" t="str">
        <f>RIGHT(tbStoricoOrdini[[#This Row],[ORDINE]],4)</f>
        <v>3352</v>
      </c>
      <c r="E3355" t="s">
        <v>46</v>
      </c>
      <c r="F3355" t="str">
        <f>VLOOKUP(tbStoricoOrdini[[#This Row],[CLIENTE]],tbClienti[],3,FALSE)</f>
        <v>Umbria</v>
      </c>
      <c r="G3355" t="str">
        <f>VLOOKUP(tbStoricoOrdini[[#This Row],[CLIENTE]],tbClienti[],7,FALSE)</f>
        <v>BD</v>
      </c>
      <c r="H3355" t="s">
        <v>76</v>
      </c>
      <c r="I3355" t="str">
        <f>IF(LEFT(tbStoricoOrdini[[#This Row],[ARTICOLO]],3) = "COG","COG",LEFT(tbStoricoOrdini[[#This Row],[ARTICOLO]],FIND(" ",tbStoricoOrdini[[#This Row],[ARTICOLO]])-1))</f>
        <v>COG</v>
      </c>
      <c r="J3355" t="str">
        <f>MID(tbStoricoOrdini[[#This Row],[ARTICOLO]],FIND(" ",tbStoricoOrdini[[#This Row],[ARTICOLO]])+1,4)</f>
        <v>1000</v>
      </c>
      <c r="K3355" t="str">
        <f>IFERROR(RIGHT(tbStoricoOrdini[[#This Row],[ARTICOLO]],LEN(tbStoricoOrdini[[#This Row],[ARTICOLO]])-FIND(" ",tbStoricoOrdini[[#This Row],[ARTICOLO]],FIND(" ",tbStoricoOrdini[[#This Row],[ARTICOLO]]) +1)),"")</f>
        <v/>
      </c>
      <c r="L3355" s="3">
        <f>VLOOKUP(tbStoricoOrdini[[#This Row],[ARTICOLO]],tbArticoli[],2,FALSE)</f>
        <v>150</v>
      </c>
      <c r="M3355" s="22">
        <f>tbStoricoOrdini[[#This Row],[IMPORTO]]/tbStoricoOrdini[[#This Row],[PREZZO]]</f>
        <v>3.7333333333333334</v>
      </c>
      <c r="N3355" t="s">
        <v>9</v>
      </c>
      <c r="O3355" s="8">
        <f>VLOOKUP(tbStoricoOrdini[[#This Row],[AGENTE]],tbAgenti[],2,FALSE)</f>
        <v>0.05</v>
      </c>
      <c r="P3355" s="2">
        <v>560</v>
      </c>
      <c r="Q3355" s="2">
        <f>tbStoricoOrdini[[#This Row],[IMPORTO]]*tbStoricoOrdini[[#This Row],[% COMM.]]</f>
        <v>28</v>
      </c>
      <c r="R3355" s="2">
        <f>tbStoricoOrdini[[#This Row],[TOT. COMM.]]+tbStoricoOrdini[[#This Row],[IMPORTO]]</f>
        <v>588</v>
      </c>
    </row>
    <row r="3356" spans="1:18">
      <c r="A3356" s="1">
        <v>43922</v>
      </c>
      <c r="B3356" s="7">
        <f>MONTH(tbStoricoOrdini[[#This Row],[DATA]])</f>
        <v>4</v>
      </c>
      <c r="C3356" t="s">
        <v>3451</v>
      </c>
      <c r="D3356" t="str">
        <f>RIGHT(tbStoricoOrdini[[#This Row],[ORDINE]],4)</f>
        <v>3353</v>
      </c>
      <c r="E3356" t="s">
        <v>46</v>
      </c>
      <c r="F3356" t="str">
        <f>VLOOKUP(tbStoricoOrdini[[#This Row],[CLIENTE]],tbClienti[],3,FALSE)</f>
        <v>Umbria</v>
      </c>
      <c r="G3356" t="str">
        <f>VLOOKUP(tbStoricoOrdini[[#This Row],[CLIENTE]],tbClienti[],7,FALSE)</f>
        <v>BD</v>
      </c>
      <c r="H3356" t="s">
        <v>72</v>
      </c>
      <c r="I3356" t="str">
        <f>IF(LEFT(tbStoricoOrdini[[#This Row],[ARTICOLO]],3) = "COG","COG",LEFT(tbStoricoOrdini[[#This Row],[ARTICOLO]],FIND(" ",tbStoricoOrdini[[#This Row],[ARTICOLO]])-1))</f>
        <v>EB06</v>
      </c>
      <c r="J3356" t="str">
        <f>MID(tbStoricoOrdini[[#This Row],[ARTICOLO]],FIND(" ",tbStoricoOrdini[[#This Row],[ARTICOLO]])+1,4)</f>
        <v>3000</v>
      </c>
      <c r="K3356" t="str">
        <f>IFERROR(RIGHT(tbStoricoOrdini[[#This Row],[ARTICOLO]],LEN(tbStoricoOrdini[[#This Row],[ARTICOLO]])-FIND(" ",tbStoricoOrdini[[#This Row],[ARTICOLO]],FIND(" ",tbStoricoOrdini[[#This Row],[ARTICOLO]]) +1)),"")</f>
        <v>Medium</v>
      </c>
      <c r="L3356" s="3">
        <f>VLOOKUP(tbStoricoOrdini[[#This Row],[ARTICOLO]],tbArticoli[],2,FALSE)</f>
        <v>120</v>
      </c>
      <c r="M3356" s="22">
        <f>tbStoricoOrdini[[#This Row],[IMPORTO]]/tbStoricoOrdini[[#This Row],[PREZZO]]</f>
        <v>0.14166666666666666</v>
      </c>
      <c r="N3356" t="s">
        <v>39</v>
      </c>
      <c r="O3356" s="8">
        <f>VLOOKUP(tbStoricoOrdini[[#This Row],[AGENTE]],tbAgenti[],2,FALSE)</f>
        <v>0.05</v>
      </c>
      <c r="P3356" s="2">
        <v>17</v>
      </c>
      <c r="Q3356" s="2">
        <f>tbStoricoOrdini[[#This Row],[IMPORTO]]*tbStoricoOrdini[[#This Row],[% COMM.]]</f>
        <v>0.85000000000000009</v>
      </c>
      <c r="R3356" s="2">
        <f>tbStoricoOrdini[[#This Row],[TOT. COMM.]]+tbStoricoOrdini[[#This Row],[IMPORTO]]</f>
        <v>17.850000000000001</v>
      </c>
    </row>
    <row r="3357" spans="1:18">
      <c r="A3357" s="1">
        <v>43922</v>
      </c>
      <c r="B3357" s="7">
        <f>MONTH(tbStoricoOrdini[[#This Row],[DATA]])</f>
        <v>4</v>
      </c>
      <c r="C3357" t="s">
        <v>3452</v>
      </c>
      <c r="D3357" t="str">
        <f>RIGHT(tbStoricoOrdini[[#This Row],[ORDINE]],4)</f>
        <v>3354</v>
      </c>
      <c r="E3357" t="s">
        <v>46</v>
      </c>
      <c r="F3357" t="str">
        <f>VLOOKUP(tbStoricoOrdini[[#This Row],[CLIENTE]],tbClienti[],3,FALSE)</f>
        <v>Umbria</v>
      </c>
      <c r="G3357" t="str">
        <f>VLOOKUP(tbStoricoOrdini[[#This Row],[CLIENTE]],tbClienti[],7,FALSE)</f>
        <v>BD</v>
      </c>
      <c r="H3357" t="s">
        <v>72</v>
      </c>
      <c r="I3357" t="str">
        <f>IF(LEFT(tbStoricoOrdini[[#This Row],[ARTICOLO]],3) = "COG","COG",LEFT(tbStoricoOrdini[[#This Row],[ARTICOLO]],FIND(" ",tbStoricoOrdini[[#This Row],[ARTICOLO]])-1))</f>
        <v>EB06</v>
      </c>
      <c r="J3357" t="str">
        <f>MID(tbStoricoOrdini[[#This Row],[ARTICOLO]],FIND(" ",tbStoricoOrdini[[#This Row],[ARTICOLO]])+1,4)</f>
        <v>3000</v>
      </c>
      <c r="K3357" t="str">
        <f>IFERROR(RIGHT(tbStoricoOrdini[[#This Row],[ARTICOLO]],LEN(tbStoricoOrdini[[#This Row],[ARTICOLO]])-FIND(" ",tbStoricoOrdini[[#This Row],[ARTICOLO]],FIND(" ",tbStoricoOrdini[[#This Row],[ARTICOLO]]) +1)),"")</f>
        <v>Medium</v>
      </c>
      <c r="L3357" s="3">
        <f>VLOOKUP(tbStoricoOrdini[[#This Row],[ARTICOLO]],tbArticoli[],2,FALSE)</f>
        <v>120</v>
      </c>
      <c r="M3357" s="22">
        <f>tbStoricoOrdini[[#This Row],[IMPORTO]]/tbStoricoOrdini[[#This Row],[PREZZO]]</f>
        <v>9.166666666666666E-2</v>
      </c>
      <c r="N3357" t="s">
        <v>19</v>
      </c>
      <c r="O3357" s="8">
        <f>VLOOKUP(tbStoricoOrdini[[#This Row],[AGENTE]],tbAgenti[],2,FALSE)</f>
        <v>0.05</v>
      </c>
      <c r="P3357" s="2">
        <v>11</v>
      </c>
      <c r="Q3357" s="2">
        <f>tbStoricoOrdini[[#This Row],[IMPORTO]]*tbStoricoOrdini[[#This Row],[% COMM.]]</f>
        <v>0.55000000000000004</v>
      </c>
      <c r="R3357" s="2">
        <f>tbStoricoOrdini[[#This Row],[TOT. COMM.]]+tbStoricoOrdini[[#This Row],[IMPORTO]]</f>
        <v>11.55</v>
      </c>
    </row>
    <row r="3358" spans="1:18">
      <c r="A3358" s="1">
        <v>43922</v>
      </c>
      <c r="B3358" s="7">
        <f>MONTH(tbStoricoOrdini[[#This Row],[DATA]])</f>
        <v>4</v>
      </c>
      <c r="C3358" t="s">
        <v>3453</v>
      </c>
      <c r="D3358" t="str">
        <f>RIGHT(tbStoricoOrdini[[#This Row],[ORDINE]],4)</f>
        <v>3355</v>
      </c>
      <c r="E3358" t="s">
        <v>46</v>
      </c>
      <c r="F3358" t="str">
        <f>VLOOKUP(tbStoricoOrdini[[#This Row],[CLIENTE]],tbClienti[],3,FALSE)</f>
        <v>Umbria</v>
      </c>
      <c r="G3358" t="str">
        <f>VLOOKUP(tbStoricoOrdini[[#This Row],[CLIENTE]],tbClienti[],7,FALSE)</f>
        <v>BD</v>
      </c>
      <c r="H3358" t="s">
        <v>72</v>
      </c>
      <c r="I3358" t="str">
        <f>IF(LEFT(tbStoricoOrdini[[#This Row],[ARTICOLO]],3) = "COG","COG",LEFT(tbStoricoOrdini[[#This Row],[ARTICOLO]],FIND(" ",tbStoricoOrdini[[#This Row],[ARTICOLO]])-1))</f>
        <v>EB06</v>
      </c>
      <c r="J3358" t="str">
        <f>MID(tbStoricoOrdini[[#This Row],[ARTICOLO]],FIND(" ",tbStoricoOrdini[[#This Row],[ARTICOLO]])+1,4)</f>
        <v>3000</v>
      </c>
      <c r="K3358" t="str">
        <f>IFERROR(RIGHT(tbStoricoOrdini[[#This Row],[ARTICOLO]],LEN(tbStoricoOrdini[[#This Row],[ARTICOLO]])-FIND(" ",tbStoricoOrdini[[#This Row],[ARTICOLO]],FIND(" ",tbStoricoOrdini[[#This Row],[ARTICOLO]]) +1)),"")</f>
        <v>Medium</v>
      </c>
      <c r="L3358" s="3">
        <f>VLOOKUP(tbStoricoOrdini[[#This Row],[ARTICOLO]],tbArticoli[],2,FALSE)</f>
        <v>120</v>
      </c>
      <c r="M3358" s="22">
        <f>tbStoricoOrdini[[#This Row],[IMPORTO]]/tbStoricoOrdini[[#This Row],[PREZZO]]</f>
        <v>2.625</v>
      </c>
      <c r="N3358" t="s">
        <v>7</v>
      </c>
      <c r="O3358" s="8">
        <f>VLOOKUP(tbStoricoOrdini[[#This Row],[AGENTE]],tbAgenti[],2,FALSE)</f>
        <v>0.03</v>
      </c>
      <c r="P3358" s="2">
        <v>315</v>
      </c>
      <c r="Q3358" s="2">
        <f>tbStoricoOrdini[[#This Row],[IMPORTO]]*tbStoricoOrdini[[#This Row],[% COMM.]]</f>
        <v>9.4499999999999993</v>
      </c>
      <c r="R3358" s="2">
        <f>tbStoricoOrdini[[#This Row],[TOT. COMM.]]+tbStoricoOrdini[[#This Row],[IMPORTO]]</f>
        <v>324.45</v>
      </c>
    </row>
    <row r="3359" spans="1:18">
      <c r="A3359" s="1">
        <v>43922</v>
      </c>
      <c r="B3359" s="7">
        <f>MONTH(tbStoricoOrdini[[#This Row],[DATA]])</f>
        <v>4</v>
      </c>
      <c r="C3359" t="s">
        <v>3454</v>
      </c>
      <c r="D3359" t="str">
        <f>RIGHT(tbStoricoOrdini[[#This Row],[ORDINE]],4)</f>
        <v>3356</v>
      </c>
      <c r="E3359" t="s">
        <v>46</v>
      </c>
      <c r="F3359" t="str">
        <f>VLOOKUP(tbStoricoOrdini[[#This Row],[CLIENTE]],tbClienti[],3,FALSE)</f>
        <v>Umbria</v>
      </c>
      <c r="G3359" t="str">
        <f>VLOOKUP(tbStoricoOrdini[[#This Row],[CLIENTE]],tbClienti[],7,FALSE)</f>
        <v>BD</v>
      </c>
      <c r="H3359" t="s">
        <v>72</v>
      </c>
      <c r="I3359" t="str">
        <f>IF(LEFT(tbStoricoOrdini[[#This Row],[ARTICOLO]],3) = "COG","COG",LEFT(tbStoricoOrdini[[#This Row],[ARTICOLO]],FIND(" ",tbStoricoOrdini[[#This Row],[ARTICOLO]])-1))</f>
        <v>EB06</v>
      </c>
      <c r="J3359" t="str">
        <f>MID(tbStoricoOrdini[[#This Row],[ARTICOLO]],FIND(" ",tbStoricoOrdini[[#This Row],[ARTICOLO]])+1,4)</f>
        <v>3000</v>
      </c>
      <c r="K3359" t="str">
        <f>IFERROR(RIGHT(tbStoricoOrdini[[#This Row],[ARTICOLO]],LEN(tbStoricoOrdini[[#This Row],[ARTICOLO]])-FIND(" ",tbStoricoOrdini[[#This Row],[ARTICOLO]],FIND(" ",tbStoricoOrdini[[#This Row],[ARTICOLO]]) +1)),"")</f>
        <v>Medium</v>
      </c>
      <c r="L3359" s="3">
        <f>VLOOKUP(tbStoricoOrdini[[#This Row],[ARTICOLO]],tbArticoli[],2,FALSE)</f>
        <v>120</v>
      </c>
      <c r="M3359" s="22">
        <f>tbStoricoOrdini[[#This Row],[IMPORTO]]/tbStoricoOrdini[[#This Row],[PREZZO]]</f>
        <v>0.36666666666666664</v>
      </c>
      <c r="N3359" t="s">
        <v>18</v>
      </c>
      <c r="O3359" s="8">
        <f>VLOOKUP(tbStoricoOrdini[[#This Row],[AGENTE]],tbAgenti[],2,FALSE)</f>
        <v>0.03</v>
      </c>
      <c r="P3359" s="2">
        <v>44</v>
      </c>
      <c r="Q3359" s="2">
        <f>tbStoricoOrdini[[#This Row],[IMPORTO]]*tbStoricoOrdini[[#This Row],[% COMM.]]</f>
        <v>1.3199999999999998</v>
      </c>
      <c r="R3359" s="2">
        <f>tbStoricoOrdini[[#This Row],[TOT. COMM.]]+tbStoricoOrdini[[#This Row],[IMPORTO]]</f>
        <v>45.32</v>
      </c>
    </row>
    <row r="3360" spans="1:18">
      <c r="A3360" s="1">
        <v>43922</v>
      </c>
      <c r="B3360" s="7">
        <f>MONTH(tbStoricoOrdini[[#This Row],[DATA]])</f>
        <v>4</v>
      </c>
      <c r="C3360" t="s">
        <v>3455</v>
      </c>
      <c r="D3360" t="str">
        <f>RIGHT(tbStoricoOrdini[[#This Row],[ORDINE]],4)</f>
        <v>3357</v>
      </c>
      <c r="E3360" t="s">
        <v>46</v>
      </c>
      <c r="F3360" t="str">
        <f>VLOOKUP(tbStoricoOrdini[[#This Row],[CLIENTE]],tbClienti[],3,FALSE)</f>
        <v>Umbria</v>
      </c>
      <c r="G3360" t="str">
        <f>VLOOKUP(tbStoricoOrdini[[#This Row],[CLIENTE]],tbClienti[],7,FALSE)</f>
        <v>BD</v>
      </c>
      <c r="H3360" t="s">
        <v>72</v>
      </c>
      <c r="I3360" t="str">
        <f>IF(LEFT(tbStoricoOrdini[[#This Row],[ARTICOLO]],3) = "COG","COG",LEFT(tbStoricoOrdini[[#This Row],[ARTICOLO]],FIND(" ",tbStoricoOrdini[[#This Row],[ARTICOLO]])-1))</f>
        <v>EB06</v>
      </c>
      <c r="J3360" t="str">
        <f>MID(tbStoricoOrdini[[#This Row],[ARTICOLO]],FIND(" ",tbStoricoOrdini[[#This Row],[ARTICOLO]])+1,4)</f>
        <v>3000</v>
      </c>
      <c r="K3360" t="str">
        <f>IFERROR(RIGHT(tbStoricoOrdini[[#This Row],[ARTICOLO]],LEN(tbStoricoOrdini[[#This Row],[ARTICOLO]])-FIND(" ",tbStoricoOrdini[[#This Row],[ARTICOLO]],FIND(" ",tbStoricoOrdini[[#This Row],[ARTICOLO]]) +1)),"")</f>
        <v>Medium</v>
      </c>
      <c r="L3360" s="3">
        <f>VLOOKUP(tbStoricoOrdini[[#This Row],[ARTICOLO]],tbArticoli[],2,FALSE)</f>
        <v>120</v>
      </c>
      <c r="M3360" s="22">
        <f>tbStoricoOrdini[[#This Row],[IMPORTO]]/tbStoricoOrdini[[#This Row],[PREZZO]]</f>
        <v>20.008333333333333</v>
      </c>
      <c r="N3360" t="s">
        <v>6</v>
      </c>
      <c r="O3360" s="8">
        <f>VLOOKUP(tbStoricoOrdini[[#This Row],[AGENTE]],tbAgenti[],2,FALSE)</f>
        <v>7.4999999999999997E-2</v>
      </c>
      <c r="P3360" s="2">
        <v>2401</v>
      </c>
      <c r="Q3360" s="2">
        <f>tbStoricoOrdini[[#This Row],[IMPORTO]]*tbStoricoOrdini[[#This Row],[% COMM.]]</f>
        <v>180.07499999999999</v>
      </c>
      <c r="R3360" s="2">
        <f>tbStoricoOrdini[[#This Row],[TOT. COMM.]]+tbStoricoOrdini[[#This Row],[IMPORTO]]</f>
        <v>2581.0749999999998</v>
      </c>
    </row>
    <row r="3361" spans="1:18">
      <c r="A3361" s="1">
        <v>43922</v>
      </c>
      <c r="B3361" s="7">
        <f>MONTH(tbStoricoOrdini[[#This Row],[DATA]])</f>
        <v>4</v>
      </c>
      <c r="C3361" t="s">
        <v>3456</v>
      </c>
      <c r="D3361" t="str">
        <f>RIGHT(tbStoricoOrdini[[#This Row],[ORDINE]],4)</f>
        <v>3358</v>
      </c>
      <c r="E3361" t="s">
        <v>46</v>
      </c>
      <c r="F3361" t="str">
        <f>VLOOKUP(tbStoricoOrdini[[#This Row],[CLIENTE]],tbClienti[],3,FALSE)</f>
        <v>Umbria</v>
      </c>
      <c r="G3361" t="str">
        <f>VLOOKUP(tbStoricoOrdini[[#This Row],[CLIENTE]],tbClienti[],7,FALSE)</f>
        <v>BD</v>
      </c>
      <c r="H3361" t="s">
        <v>72</v>
      </c>
      <c r="I3361" t="str">
        <f>IF(LEFT(tbStoricoOrdini[[#This Row],[ARTICOLO]],3) = "COG","COG",LEFT(tbStoricoOrdini[[#This Row],[ARTICOLO]],FIND(" ",tbStoricoOrdini[[#This Row],[ARTICOLO]])-1))</f>
        <v>EB06</v>
      </c>
      <c r="J3361" t="str">
        <f>MID(tbStoricoOrdini[[#This Row],[ARTICOLO]],FIND(" ",tbStoricoOrdini[[#This Row],[ARTICOLO]])+1,4)</f>
        <v>3000</v>
      </c>
      <c r="K3361" t="str">
        <f>IFERROR(RIGHT(tbStoricoOrdini[[#This Row],[ARTICOLO]],LEN(tbStoricoOrdini[[#This Row],[ARTICOLO]])-FIND(" ",tbStoricoOrdini[[#This Row],[ARTICOLO]],FIND(" ",tbStoricoOrdini[[#This Row],[ARTICOLO]]) +1)),"")</f>
        <v>Medium</v>
      </c>
      <c r="L3361" s="3">
        <f>VLOOKUP(tbStoricoOrdini[[#This Row],[ARTICOLO]],tbArticoli[],2,FALSE)</f>
        <v>120</v>
      </c>
      <c r="M3361" s="22">
        <f>tbStoricoOrdini[[#This Row],[IMPORTO]]/tbStoricoOrdini[[#This Row],[PREZZO]]</f>
        <v>5.4749999999999996</v>
      </c>
      <c r="N3361" t="s">
        <v>9</v>
      </c>
      <c r="O3361" s="8">
        <f>VLOOKUP(tbStoricoOrdini[[#This Row],[AGENTE]],tbAgenti[],2,FALSE)</f>
        <v>0.05</v>
      </c>
      <c r="P3361" s="2">
        <v>657</v>
      </c>
      <c r="Q3361" s="2">
        <f>tbStoricoOrdini[[#This Row],[IMPORTO]]*tbStoricoOrdini[[#This Row],[% COMM.]]</f>
        <v>32.85</v>
      </c>
      <c r="R3361" s="2">
        <f>tbStoricoOrdini[[#This Row],[TOT. COMM.]]+tbStoricoOrdini[[#This Row],[IMPORTO]]</f>
        <v>689.85</v>
      </c>
    </row>
    <row r="3362" spans="1:18">
      <c r="A3362" s="1">
        <v>43922</v>
      </c>
      <c r="B3362" s="7">
        <f>MONTH(tbStoricoOrdini[[#This Row],[DATA]])</f>
        <v>4</v>
      </c>
      <c r="C3362" t="s">
        <v>3457</v>
      </c>
      <c r="D3362" t="str">
        <f>RIGHT(tbStoricoOrdini[[#This Row],[ORDINE]],4)</f>
        <v>3359</v>
      </c>
      <c r="E3362" t="s">
        <v>46</v>
      </c>
      <c r="F3362" t="str">
        <f>VLOOKUP(tbStoricoOrdini[[#This Row],[CLIENTE]],tbClienti[],3,FALSE)</f>
        <v>Umbria</v>
      </c>
      <c r="G3362" t="str">
        <f>VLOOKUP(tbStoricoOrdini[[#This Row],[CLIENTE]],tbClienti[],7,FALSE)</f>
        <v>BD</v>
      </c>
      <c r="H3362" t="s">
        <v>73</v>
      </c>
      <c r="I3362" t="str">
        <f>IF(LEFT(tbStoricoOrdini[[#This Row],[ARTICOLO]],3) = "COG","COG",LEFT(tbStoricoOrdini[[#This Row],[ARTICOLO]],FIND(" ",tbStoricoOrdini[[#This Row],[ARTICOLO]])-1))</f>
        <v>EB06</v>
      </c>
      <c r="J3362" t="str">
        <f>MID(tbStoricoOrdini[[#This Row],[ARTICOLO]],FIND(" ",tbStoricoOrdini[[#This Row],[ARTICOLO]])+1,4)</f>
        <v>3000</v>
      </c>
      <c r="K3362" t="str">
        <f>IFERROR(RIGHT(tbStoricoOrdini[[#This Row],[ARTICOLO]],LEN(tbStoricoOrdini[[#This Row],[ARTICOLO]])-FIND(" ",tbStoricoOrdini[[#This Row],[ARTICOLO]],FIND(" ",tbStoricoOrdini[[#This Row],[ARTICOLO]]) +1)),"")</f>
        <v>Plus</v>
      </c>
      <c r="L3362" s="3">
        <f>VLOOKUP(tbStoricoOrdini[[#This Row],[ARTICOLO]],tbArticoli[],2,FALSE)</f>
        <v>130</v>
      </c>
      <c r="M3362" s="22">
        <f>tbStoricoOrdini[[#This Row],[IMPORTO]]/tbStoricoOrdini[[#This Row],[PREZZO]]</f>
        <v>2.7307692307692308</v>
      </c>
      <c r="N3362" t="s">
        <v>39</v>
      </c>
      <c r="O3362" s="8">
        <f>VLOOKUP(tbStoricoOrdini[[#This Row],[AGENTE]],tbAgenti[],2,FALSE)</f>
        <v>0.05</v>
      </c>
      <c r="P3362" s="2">
        <v>355</v>
      </c>
      <c r="Q3362" s="2">
        <f>tbStoricoOrdini[[#This Row],[IMPORTO]]*tbStoricoOrdini[[#This Row],[% COMM.]]</f>
        <v>17.75</v>
      </c>
      <c r="R3362" s="2">
        <f>tbStoricoOrdini[[#This Row],[TOT. COMM.]]+tbStoricoOrdini[[#This Row],[IMPORTO]]</f>
        <v>372.75</v>
      </c>
    </row>
    <row r="3363" spans="1:18">
      <c r="A3363" s="1">
        <v>43922</v>
      </c>
      <c r="B3363" s="7">
        <f>MONTH(tbStoricoOrdini[[#This Row],[DATA]])</f>
        <v>4</v>
      </c>
      <c r="C3363" t="s">
        <v>3458</v>
      </c>
      <c r="D3363" t="str">
        <f>RIGHT(tbStoricoOrdini[[#This Row],[ORDINE]],4)</f>
        <v>3360</v>
      </c>
      <c r="E3363" t="s">
        <v>46</v>
      </c>
      <c r="F3363" t="str">
        <f>VLOOKUP(tbStoricoOrdini[[#This Row],[CLIENTE]],tbClienti[],3,FALSE)</f>
        <v>Umbria</v>
      </c>
      <c r="G3363" t="str">
        <f>VLOOKUP(tbStoricoOrdini[[#This Row],[CLIENTE]],tbClienti[],7,FALSE)</f>
        <v>BD</v>
      </c>
      <c r="H3363" t="s">
        <v>73</v>
      </c>
      <c r="I3363" t="str">
        <f>IF(LEFT(tbStoricoOrdini[[#This Row],[ARTICOLO]],3) = "COG","COG",LEFT(tbStoricoOrdini[[#This Row],[ARTICOLO]],FIND(" ",tbStoricoOrdini[[#This Row],[ARTICOLO]])-1))</f>
        <v>EB06</v>
      </c>
      <c r="J3363" t="str">
        <f>MID(tbStoricoOrdini[[#This Row],[ARTICOLO]],FIND(" ",tbStoricoOrdini[[#This Row],[ARTICOLO]])+1,4)</f>
        <v>3000</v>
      </c>
      <c r="K3363" t="str">
        <f>IFERROR(RIGHT(tbStoricoOrdini[[#This Row],[ARTICOLO]],LEN(tbStoricoOrdini[[#This Row],[ARTICOLO]])-FIND(" ",tbStoricoOrdini[[#This Row],[ARTICOLO]],FIND(" ",tbStoricoOrdini[[#This Row],[ARTICOLO]]) +1)),"")</f>
        <v>Plus</v>
      </c>
      <c r="L3363" s="3">
        <f>VLOOKUP(tbStoricoOrdini[[#This Row],[ARTICOLO]],tbArticoli[],2,FALSE)</f>
        <v>130</v>
      </c>
      <c r="M3363" s="22">
        <f>tbStoricoOrdini[[#This Row],[IMPORTO]]/tbStoricoOrdini[[#This Row],[PREZZO]]</f>
        <v>3.6</v>
      </c>
      <c r="N3363" t="s">
        <v>6</v>
      </c>
      <c r="O3363" s="8">
        <f>VLOOKUP(tbStoricoOrdini[[#This Row],[AGENTE]],tbAgenti[],2,FALSE)</f>
        <v>7.4999999999999997E-2</v>
      </c>
      <c r="P3363" s="2">
        <v>468</v>
      </c>
      <c r="Q3363" s="2">
        <f>tbStoricoOrdini[[#This Row],[IMPORTO]]*tbStoricoOrdini[[#This Row],[% COMM.]]</f>
        <v>35.1</v>
      </c>
      <c r="R3363" s="2">
        <f>tbStoricoOrdini[[#This Row],[TOT. COMM.]]+tbStoricoOrdini[[#This Row],[IMPORTO]]</f>
        <v>503.1</v>
      </c>
    </row>
    <row r="3364" spans="1:18">
      <c r="A3364" s="1">
        <v>43922</v>
      </c>
      <c r="B3364" s="7">
        <f>MONTH(tbStoricoOrdini[[#This Row],[DATA]])</f>
        <v>4</v>
      </c>
      <c r="C3364" t="s">
        <v>3459</v>
      </c>
      <c r="D3364" t="str">
        <f>RIGHT(tbStoricoOrdini[[#This Row],[ORDINE]],4)</f>
        <v>3361</v>
      </c>
      <c r="E3364" t="s">
        <v>46</v>
      </c>
      <c r="F3364" t="str">
        <f>VLOOKUP(tbStoricoOrdini[[#This Row],[CLIENTE]],tbClienti[],3,FALSE)</f>
        <v>Umbria</v>
      </c>
      <c r="G3364" t="str">
        <f>VLOOKUP(tbStoricoOrdini[[#This Row],[CLIENTE]],tbClienti[],7,FALSE)</f>
        <v>BD</v>
      </c>
      <c r="H3364" t="s">
        <v>73</v>
      </c>
      <c r="I3364" t="str">
        <f>IF(LEFT(tbStoricoOrdini[[#This Row],[ARTICOLO]],3) = "COG","COG",LEFT(tbStoricoOrdini[[#This Row],[ARTICOLO]],FIND(" ",tbStoricoOrdini[[#This Row],[ARTICOLO]])-1))</f>
        <v>EB06</v>
      </c>
      <c r="J3364" t="str">
        <f>MID(tbStoricoOrdini[[#This Row],[ARTICOLO]],FIND(" ",tbStoricoOrdini[[#This Row],[ARTICOLO]])+1,4)</f>
        <v>3000</v>
      </c>
      <c r="K3364" t="str">
        <f>IFERROR(RIGHT(tbStoricoOrdini[[#This Row],[ARTICOLO]],LEN(tbStoricoOrdini[[#This Row],[ARTICOLO]])-FIND(" ",tbStoricoOrdini[[#This Row],[ARTICOLO]],FIND(" ",tbStoricoOrdini[[#This Row],[ARTICOLO]]) +1)),"")</f>
        <v>Plus</v>
      </c>
      <c r="L3364" s="3">
        <f>VLOOKUP(tbStoricoOrdini[[#This Row],[ARTICOLO]],tbArticoli[],2,FALSE)</f>
        <v>130</v>
      </c>
      <c r="M3364" s="22">
        <f>tbStoricoOrdini[[#This Row],[IMPORTO]]/tbStoricoOrdini[[#This Row],[PREZZO]]</f>
        <v>3.0769230769230771E-2</v>
      </c>
      <c r="N3364" t="s">
        <v>9</v>
      </c>
      <c r="O3364" s="8">
        <f>VLOOKUP(tbStoricoOrdini[[#This Row],[AGENTE]],tbAgenti[],2,FALSE)</f>
        <v>0.05</v>
      </c>
      <c r="P3364" s="2">
        <v>4</v>
      </c>
      <c r="Q3364" s="2">
        <f>tbStoricoOrdini[[#This Row],[IMPORTO]]*tbStoricoOrdini[[#This Row],[% COMM.]]</f>
        <v>0.2</v>
      </c>
      <c r="R3364" s="2">
        <f>tbStoricoOrdini[[#This Row],[TOT. COMM.]]+tbStoricoOrdini[[#This Row],[IMPORTO]]</f>
        <v>4.2</v>
      </c>
    </row>
    <row r="3365" spans="1:18">
      <c r="A3365" s="1">
        <v>43922</v>
      </c>
      <c r="B3365" s="7">
        <f>MONTH(tbStoricoOrdini[[#This Row],[DATA]])</f>
        <v>4</v>
      </c>
      <c r="C3365" t="s">
        <v>3460</v>
      </c>
      <c r="D3365" t="str">
        <f>RIGHT(tbStoricoOrdini[[#This Row],[ORDINE]],4)</f>
        <v>3362</v>
      </c>
      <c r="E3365" t="s">
        <v>47</v>
      </c>
      <c r="F3365" t="str">
        <f>VLOOKUP(tbStoricoOrdini[[#This Row],[CLIENTE]],tbClienti[],3,FALSE)</f>
        <v>Umbria</v>
      </c>
      <c r="G3365" t="str">
        <f>VLOOKUP(tbStoricoOrdini[[#This Row],[CLIENTE]],tbClienti[],7,FALSE)</f>
        <v>BB</v>
      </c>
      <c r="H3365" t="s">
        <v>77</v>
      </c>
      <c r="I3365" t="str">
        <f>IF(LEFT(tbStoricoOrdini[[#This Row],[ARTICOLO]],3) = "COG","COG",LEFT(tbStoricoOrdini[[#This Row],[ARTICOLO]],FIND(" ",tbStoricoOrdini[[#This Row],[ARTICOLO]])-1))</f>
        <v>COG</v>
      </c>
      <c r="J3365" t="str">
        <f>MID(tbStoricoOrdini[[#This Row],[ARTICOLO]],FIND(" ",tbStoricoOrdini[[#This Row],[ARTICOLO]])+1,4)</f>
        <v>2000</v>
      </c>
      <c r="K3365" t="str">
        <f>IFERROR(RIGHT(tbStoricoOrdini[[#This Row],[ARTICOLO]],LEN(tbStoricoOrdini[[#This Row],[ARTICOLO]])-FIND(" ",tbStoricoOrdini[[#This Row],[ARTICOLO]],FIND(" ",tbStoricoOrdini[[#This Row],[ARTICOLO]]) +1)),"")</f>
        <v>Medium</v>
      </c>
      <c r="L3365" s="3">
        <f>VLOOKUP(tbStoricoOrdini[[#This Row],[ARTICOLO]],tbArticoli[],2,FALSE)</f>
        <v>200</v>
      </c>
      <c r="M3365" s="22">
        <f>tbStoricoOrdini[[#This Row],[IMPORTO]]/tbStoricoOrdini[[#This Row],[PREZZO]]</f>
        <v>0.08</v>
      </c>
      <c r="N3365" t="s">
        <v>9</v>
      </c>
      <c r="O3365" s="8">
        <f>VLOOKUP(tbStoricoOrdini[[#This Row],[AGENTE]],tbAgenti[],2,FALSE)</f>
        <v>0.05</v>
      </c>
      <c r="P3365" s="2">
        <v>16</v>
      </c>
      <c r="Q3365" s="2">
        <f>tbStoricoOrdini[[#This Row],[IMPORTO]]*tbStoricoOrdini[[#This Row],[% COMM.]]</f>
        <v>0.8</v>
      </c>
      <c r="R3365" s="2">
        <f>tbStoricoOrdini[[#This Row],[TOT. COMM.]]+tbStoricoOrdini[[#This Row],[IMPORTO]]</f>
        <v>16.8</v>
      </c>
    </row>
    <row r="3366" spans="1:18">
      <c r="A3366" s="1">
        <v>43922</v>
      </c>
      <c r="B3366" s="7">
        <f>MONTH(tbStoricoOrdini[[#This Row],[DATA]])</f>
        <v>4</v>
      </c>
      <c r="C3366" t="s">
        <v>3461</v>
      </c>
      <c r="D3366" t="str">
        <f>RIGHT(tbStoricoOrdini[[#This Row],[ORDINE]],4)</f>
        <v>3363</v>
      </c>
      <c r="E3366" t="s">
        <v>47</v>
      </c>
      <c r="F3366" t="str">
        <f>VLOOKUP(tbStoricoOrdini[[#This Row],[CLIENTE]],tbClienti[],3,FALSE)</f>
        <v>Umbria</v>
      </c>
      <c r="G3366" t="str">
        <f>VLOOKUP(tbStoricoOrdini[[#This Row],[CLIENTE]],tbClienti[],7,FALSE)</f>
        <v>BB</v>
      </c>
      <c r="H3366" t="s">
        <v>61</v>
      </c>
      <c r="I3366" t="str">
        <f>IF(LEFT(tbStoricoOrdini[[#This Row],[ARTICOLO]],3) = "COG","COG",LEFT(tbStoricoOrdini[[#This Row],[ARTICOLO]],FIND(" ",tbStoricoOrdini[[#This Row],[ARTICOLO]])-1))</f>
        <v>KLM</v>
      </c>
      <c r="J3366" t="str">
        <f>MID(tbStoricoOrdini[[#This Row],[ARTICOLO]],FIND(" ",tbStoricoOrdini[[#This Row],[ARTICOLO]])+1,4)</f>
        <v>5000</v>
      </c>
      <c r="K3366" t="str">
        <f>IFERROR(RIGHT(tbStoricoOrdini[[#This Row],[ARTICOLO]],LEN(tbStoricoOrdini[[#This Row],[ARTICOLO]])-FIND(" ",tbStoricoOrdini[[#This Row],[ARTICOLO]],FIND(" ",tbStoricoOrdini[[#This Row],[ARTICOLO]]) +1)),"")</f>
        <v>Medium</v>
      </c>
      <c r="L3366" s="3">
        <f>VLOOKUP(tbStoricoOrdini[[#This Row],[ARTICOLO]],tbArticoli[],2,FALSE)</f>
        <v>150</v>
      </c>
      <c r="M3366" s="22">
        <f>tbStoricoOrdini[[#This Row],[IMPORTO]]/tbStoricoOrdini[[#This Row],[PREZZO]]</f>
        <v>94.213333333333338</v>
      </c>
      <c r="N3366" t="s">
        <v>9</v>
      </c>
      <c r="O3366" s="8">
        <f>VLOOKUP(tbStoricoOrdini[[#This Row],[AGENTE]],tbAgenti[],2,FALSE)</f>
        <v>0.05</v>
      </c>
      <c r="P3366" s="2">
        <v>14132</v>
      </c>
      <c r="Q3366" s="2">
        <f>tbStoricoOrdini[[#This Row],[IMPORTO]]*tbStoricoOrdini[[#This Row],[% COMM.]]</f>
        <v>706.6</v>
      </c>
      <c r="R3366" s="2">
        <f>tbStoricoOrdini[[#This Row],[TOT. COMM.]]+tbStoricoOrdini[[#This Row],[IMPORTO]]</f>
        <v>14838.6</v>
      </c>
    </row>
    <row r="3367" spans="1:18">
      <c r="A3367" s="1">
        <v>43922</v>
      </c>
      <c r="B3367" s="7">
        <f>MONTH(tbStoricoOrdini[[#This Row],[DATA]])</f>
        <v>4</v>
      </c>
      <c r="C3367" t="s">
        <v>3462</v>
      </c>
      <c r="D3367" t="str">
        <f>RIGHT(tbStoricoOrdini[[#This Row],[ORDINE]],4)</f>
        <v>3364</v>
      </c>
      <c r="E3367" t="s">
        <v>47</v>
      </c>
      <c r="F3367" t="str">
        <f>VLOOKUP(tbStoricoOrdini[[#This Row],[CLIENTE]],tbClienti[],3,FALSE)</f>
        <v>Umbria</v>
      </c>
      <c r="G3367" t="str">
        <f>VLOOKUP(tbStoricoOrdini[[#This Row],[CLIENTE]],tbClienti[],7,FALSE)</f>
        <v>BB</v>
      </c>
      <c r="H3367" t="s">
        <v>79</v>
      </c>
      <c r="I3367" t="str">
        <f>IF(LEFT(tbStoricoOrdini[[#This Row],[ARTICOLO]],3) = "COG","COG",LEFT(tbStoricoOrdini[[#This Row],[ARTICOLO]],FIND(" ",tbStoricoOrdini[[#This Row],[ARTICOLO]])-1))</f>
        <v>COG</v>
      </c>
      <c r="J3367" t="str">
        <f>MID(tbStoricoOrdini[[#This Row],[ARTICOLO]],FIND(" ",tbStoricoOrdini[[#This Row],[ARTICOLO]])+1,4)</f>
        <v>4000</v>
      </c>
      <c r="K3367" t="str">
        <f>IFERROR(RIGHT(tbStoricoOrdini[[#This Row],[ARTICOLO]],LEN(tbStoricoOrdini[[#This Row],[ARTICOLO]])-FIND(" ",tbStoricoOrdini[[#This Row],[ARTICOLO]],FIND(" ",tbStoricoOrdini[[#This Row],[ARTICOLO]]) +1)),"")</f>
        <v>Plus</v>
      </c>
      <c r="L3367" s="3">
        <f>VLOOKUP(tbStoricoOrdini[[#This Row],[ARTICOLO]],tbArticoli[],2,FALSE)</f>
        <v>240</v>
      </c>
      <c r="M3367" s="22">
        <f>tbStoricoOrdini[[#This Row],[IMPORTO]]/tbStoricoOrdini[[#This Row],[PREZZO]]</f>
        <v>0.70416666666666672</v>
      </c>
      <c r="N3367" t="s">
        <v>9</v>
      </c>
      <c r="O3367" s="8">
        <f>VLOOKUP(tbStoricoOrdini[[#This Row],[AGENTE]],tbAgenti[],2,FALSE)</f>
        <v>0.05</v>
      </c>
      <c r="P3367" s="2">
        <v>169</v>
      </c>
      <c r="Q3367" s="2">
        <f>tbStoricoOrdini[[#This Row],[IMPORTO]]*tbStoricoOrdini[[#This Row],[% COMM.]]</f>
        <v>8.4500000000000011</v>
      </c>
      <c r="R3367" s="2">
        <f>tbStoricoOrdini[[#This Row],[TOT. COMM.]]+tbStoricoOrdini[[#This Row],[IMPORTO]]</f>
        <v>177.45</v>
      </c>
    </row>
    <row r="3368" spans="1:18">
      <c r="A3368" s="1">
        <v>43922</v>
      </c>
      <c r="B3368" s="7">
        <f>MONTH(tbStoricoOrdini[[#This Row],[DATA]])</f>
        <v>4</v>
      </c>
      <c r="C3368" t="s">
        <v>3463</v>
      </c>
      <c r="D3368" t="str">
        <f>RIGHT(tbStoricoOrdini[[#This Row],[ORDINE]],4)</f>
        <v>3365</v>
      </c>
      <c r="E3368" t="s">
        <v>47</v>
      </c>
      <c r="F3368" t="str">
        <f>VLOOKUP(tbStoricoOrdini[[#This Row],[CLIENTE]],tbClienti[],3,FALSE)</f>
        <v>Umbria</v>
      </c>
      <c r="G3368" t="str">
        <f>VLOOKUP(tbStoricoOrdini[[#This Row],[CLIENTE]],tbClienti[],7,FALSE)</f>
        <v>BB</v>
      </c>
      <c r="H3368" t="s">
        <v>63</v>
      </c>
      <c r="I3368" t="str">
        <f>IF(LEFT(tbStoricoOrdini[[#This Row],[ARTICOLO]],3) = "COG","COG",LEFT(tbStoricoOrdini[[#This Row],[ARTICOLO]],FIND(" ",tbStoricoOrdini[[#This Row],[ARTICOLO]])-1))</f>
        <v>KLM</v>
      </c>
      <c r="J3368" t="str">
        <f>MID(tbStoricoOrdini[[#This Row],[ARTICOLO]],FIND(" ",tbStoricoOrdini[[#This Row],[ARTICOLO]])+1,4)</f>
        <v>3000</v>
      </c>
      <c r="K3368" t="str">
        <f>IFERROR(RIGHT(tbStoricoOrdini[[#This Row],[ARTICOLO]],LEN(tbStoricoOrdini[[#This Row],[ARTICOLO]])-FIND(" ",tbStoricoOrdini[[#This Row],[ARTICOLO]],FIND(" ",tbStoricoOrdini[[#This Row],[ARTICOLO]]) +1)),"")</f>
        <v>Plus</v>
      </c>
      <c r="L3368" s="3">
        <f>VLOOKUP(tbStoricoOrdini[[#This Row],[ARTICOLO]],tbArticoli[],2,FALSE)</f>
        <v>145</v>
      </c>
      <c r="M3368" s="22">
        <f>tbStoricoOrdini[[#This Row],[IMPORTO]]/tbStoricoOrdini[[#This Row],[PREZZO]]</f>
        <v>86.089655172413799</v>
      </c>
      <c r="N3368" t="s">
        <v>9</v>
      </c>
      <c r="O3368" s="8">
        <f>VLOOKUP(tbStoricoOrdini[[#This Row],[AGENTE]],tbAgenti[],2,FALSE)</f>
        <v>0.05</v>
      </c>
      <c r="P3368" s="2">
        <v>12483</v>
      </c>
      <c r="Q3368" s="2">
        <f>tbStoricoOrdini[[#This Row],[IMPORTO]]*tbStoricoOrdini[[#This Row],[% COMM.]]</f>
        <v>624.15000000000009</v>
      </c>
      <c r="R3368" s="2">
        <f>tbStoricoOrdini[[#This Row],[TOT. COMM.]]+tbStoricoOrdini[[#This Row],[IMPORTO]]</f>
        <v>13107.15</v>
      </c>
    </row>
    <row r="3369" spans="1:18">
      <c r="A3369" s="1">
        <v>43922</v>
      </c>
      <c r="B3369" s="7">
        <f>MONTH(tbStoricoOrdini[[#This Row],[DATA]])</f>
        <v>4</v>
      </c>
      <c r="C3369" t="s">
        <v>3464</v>
      </c>
      <c r="D3369" t="str">
        <f>RIGHT(tbStoricoOrdini[[#This Row],[ORDINE]],4)</f>
        <v>3366</v>
      </c>
      <c r="E3369" t="s">
        <v>47</v>
      </c>
      <c r="F3369" t="str">
        <f>VLOOKUP(tbStoricoOrdini[[#This Row],[CLIENTE]],tbClienti[],3,FALSE)</f>
        <v>Umbria</v>
      </c>
      <c r="G3369" t="str">
        <f>VLOOKUP(tbStoricoOrdini[[#This Row],[CLIENTE]],tbClienti[],7,FALSE)</f>
        <v>BB</v>
      </c>
      <c r="H3369" t="s">
        <v>66</v>
      </c>
      <c r="I3369" t="str">
        <f>IF(LEFT(tbStoricoOrdini[[#This Row],[ARTICOLO]],3) = "COG","COG",LEFT(tbStoricoOrdini[[#This Row],[ARTICOLO]],FIND(" ",tbStoricoOrdini[[#This Row],[ARTICOLO]])-1))</f>
        <v>BAG</v>
      </c>
      <c r="J3369" t="str">
        <f>MID(tbStoricoOrdini[[#This Row],[ARTICOLO]],FIND(" ",tbStoricoOrdini[[#This Row],[ARTICOLO]])+1,4)</f>
        <v>2500</v>
      </c>
      <c r="K3369" t="str">
        <f>IFERROR(RIGHT(tbStoricoOrdini[[#This Row],[ARTICOLO]],LEN(tbStoricoOrdini[[#This Row],[ARTICOLO]])-FIND(" ",tbStoricoOrdini[[#This Row],[ARTICOLO]],FIND(" ",tbStoricoOrdini[[#This Row],[ARTICOLO]]) +1)),"")</f>
        <v>Plus</v>
      </c>
      <c r="L3369" s="3">
        <f>VLOOKUP(tbStoricoOrdini[[#This Row],[ARTICOLO]],tbArticoli[],2,FALSE)</f>
        <v>220</v>
      </c>
      <c r="M3369" s="22">
        <f>tbStoricoOrdini[[#This Row],[IMPORTO]]/tbStoricoOrdini[[#This Row],[PREZZO]]</f>
        <v>0.18636363636363637</v>
      </c>
      <c r="N3369" t="s">
        <v>9</v>
      </c>
      <c r="O3369" s="8">
        <f>VLOOKUP(tbStoricoOrdini[[#This Row],[AGENTE]],tbAgenti[],2,FALSE)</f>
        <v>0.05</v>
      </c>
      <c r="P3369" s="2">
        <v>41</v>
      </c>
      <c r="Q3369" s="2">
        <f>tbStoricoOrdini[[#This Row],[IMPORTO]]*tbStoricoOrdini[[#This Row],[% COMM.]]</f>
        <v>2.0500000000000003</v>
      </c>
      <c r="R3369" s="2">
        <f>tbStoricoOrdini[[#This Row],[TOT. COMM.]]+tbStoricoOrdini[[#This Row],[IMPORTO]]</f>
        <v>43.05</v>
      </c>
    </row>
    <row r="3370" spans="1:18">
      <c r="A3370" s="1">
        <v>43922</v>
      </c>
      <c r="B3370" s="7">
        <f>MONTH(tbStoricoOrdini[[#This Row],[DATA]])</f>
        <v>4</v>
      </c>
      <c r="C3370" t="s">
        <v>3465</v>
      </c>
      <c r="D3370" t="str">
        <f>RIGHT(tbStoricoOrdini[[#This Row],[ORDINE]],4)</f>
        <v>3367</v>
      </c>
      <c r="E3370" t="s">
        <v>47</v>
      </c>
      <c r="F3370" t="str">
        <f>VLOOKUP(tbStoricoOrdini[[#This Row],[CLIENTE]],tbClienti[],3,FALSE)</f>
        <v>Umbria</v>
      </c>
      <c r="G3370" t="str">
        <f>VLOOKUP(tbStoricoOrdini[[#This Row],[CLIENTE]],tbClienti[],7,FALSE)</f>
        <v>BB</v>
      </c>
      <c r="H3370" t="s">
        <v>83</v>
      </c>
      <c r="I3370" t="str">
        <f>IF(LEFT(tbStoricoOrdini[[#This Row],[ARTICOLO]],3) = "COG","COG",LEFT(tbStoricoOrdini[[#This Row],[ARTICOLO]],FIND(" ",tbStoricoOrdini[[#This Row],[ARTICOLO]])-1))</f>
        <v>COG</v>
      </c>
      <c r="J3370" t="str">
        <f>MID(tbStoricoOrdini[[#This Row],[ARTICOLO]],FIND(" ",tbStoricoOrdini[[#This Row],[ARTICOLO]])+1,4)</f>
        <v>8000</v>
      </c>
      <c r="K3370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3370" s="3">
        <f>VLOOKUP(tbStoricoOrdini[[#This Row],[ARTICOLO]],tbArticoli[],2,FALSE)</f>
        <v>670</v>
      </c>
      <c r="M3370" s="22">
        <f>tbStoricoOrdini[[#This Row],[IMPORTO]]/tbStoricoOrdini[[#This Row],[PREZZO]]</f>
        <v>3.6194029850746268</v>
      </c>
      <c r="N3370" t="s">
        <v>9</v>
      </c>
      <c r="O3370" s="8">
        <f>VLOOKUP(tbStoricoOrdini[[#This Row],[AGENTE]],tbAgenti[],2,FALSE)</f>
        <v>0.05</v>
      </c>
      <c r="P3370" s="2">
        <v>2425</v>
      </c>
      <c r="Q3370" s="2">
        <f>tbStoricoOrdini[[#This Row],[IMPORTO]]*tbStoricoOrdini[[#This Row],[% COMM.]]</f>
        <v>121.25</v>
      </c>
      <c r="R3370" s="2">
        <f>tbStoricoOrdini[[#This Row],[TOT. COMM.]]+tbStoricoOrdini[[#This Row],[IMPORTO]]</f>
        <v>2546.25</v>
      </c>
    </row>
    <row r="3371" spans="1:18">
      <c r="A3371" s="1">
        <v>43922</v>
      </c>
      <c r="B3371" s="7">
        <f>MONTH(tbStoricoOrdini[[#This Row],[DATA]])</f>
        <v>4</v>
      </c>
      <c r="C3371" t="s">
        <v>3466</v>
      </c>
      <c r="D3371" t="str">
        <f>RIGHT(tbStoricoOrdini[[#This Row],[ORDINE]],4)</f>
        <v>3368</v>
      </c>
      <c r="E3371" t="s">
        <v>47</v>
      </c>
      <c r="F3371" t="str">
        <f>VLOOKUP(tbStoricoOrdini[[#This Row],[CLIENTE]],tbClienti[],3,FALSE)</f>
        <v>Umbria</v>
      </c>
      <c r="G3371" t="str">
        <f>VLOOKUP(tbStoricoOrdini[[#This Row],[CLIENTE]],tbClienti[],7,FALSE)</f>
        <v>BB</v>
      </c>
      <c r="H3371" t="s">
        <v>70</v>
      </c>
      <c r="I3371" t="str">
        <f>IF(LEFT(tbStoricoOrdini[[#This Row],[ARTICOLO]],3) = "COG","COG",LEFT(tbStoricoOrdini[[#This Row],[ARTICOLO]],FIND(" ",tbStoricoOrdini[[#This Row],[ARTICOLO]])-1))</f>
        <v>EB08</v>
      </c>
      <c r="J3371" t="str">
        <f>MID(tbStoricoOrdini[[#This Row],[ARTICOLO]],FIND(" ",tbStoricoOrdini[[#This Row],[ARTICOLO]])+1,4)</f>
        <v>7500</v>
      </c>
      <c r="K3371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3371" s="3">
        <f>VLOOKUP(tbStoricoOrdini[[#This Row],[ARTICOLO]],tbArticoli[],2,FALSE)</f>
        <v>180</v>
      </c>
      <c r="M3371" s="22">
        <f>tbStoricoOrdini[[#This Row],[IMPORTO]]/tbStoricoOrdini[[#This Row],[PREZZO]]</f>
        <v>3.8277777777777779</v>
      </c>
      <c r="N3371" t="s">
        <v>9</v>
      </c>
      <c r="O3371" s="8">
        <f>VLOOKUP(tbStoricoOrdini[[#This Row],[AGENTE]],tbAgenti[],2,FALSE)</f>
        <v>0.05</v>
      </c>
      <c r="P3371" s="2">
        <v>689</v>
      </c>
      <c r="Q3371" s="2">
        <f>tbStoricoOrdini[[#This Row],[IMPORTO]]*tbStoricoOrdini[[#This Row],[% COMM.]]</f>
        <v>34.450000000000003</v>
      </c>
      <c r="R3371" s="2">
        <f>tbStoricoOrdini[[#This Row],[TOT. COMM.]]+tbStoricoOrdini[[#This Row],[IMPORTO]]</f>
        <v>723.45</v>
      </c>
    </row>
    <row r="3372" spans="1:18">
      <c r="A3372" s="1">
        <v>43922</v>
      </c>
      <c r="B3372" s="7">
        <f>MONTH(tbStoricoOrdini[[#This Row],[DATA]])</f>
        <v>4</v>
      </c>
      <c r="C3372" t="s">
        <v>3467</v>
      </c>
      <c r="D3372" t="str">
        <f>RIGHT(tbStoricoOrdini[[#This Row],[ORDINE]],4)</f>
        <v>3369</v>
      </c>
      <c r="E3372" t="s">
        <v>47</v>
      </c>
      <c r="F3372" t="str">
        <f>VLOOKUP(tbStoricoOrdini[[#This Row],[CLIENTE]],tbClienti[],3,FALSE)</f>
        <v>Umbria</v>
      </c>
      <c r="G3372" t="str">
        <f>VLOOKUP(tbStoricoOrdini[[#This Row],[CLIENTE]],tbClienti[],7,FALSE)</f>
        <v>BB</v>
      </c>
      <c r="H3372" t="s">
        <v>75</v>
      </c>
      <c r="I3372" t="str">
        <f>IF(LEFT(tbStoricoOrdini[[#This Row],[ARTICOLO]],3) = "COG","COG",LEFT(tbStoricoOrdini[[#This Row],[ARTICOLO]],FIND(" ",tbStoricoOrdini[[#This Row],[ARTICOLO]])-1))</f>
        <v>AVRC</v>
      </c>
      <c r="J3372" t="str">
        <f>MID(tbStoricoOrdini[[#This Row],[ARTICOLO]],FIND(" ",tbStoricoOrdini[[#This Row],[ARTICOLO]])+1,4)</f>
        <v>1000</v>
      </c>
      <c r="K3372" t="str">
        <f>IFERROR(RIGHT(tbStoricoOrdini[[#This Row],[ARTICOLO]],LEN(tbStoricoOrdini[[#This Row],[ARTICOLO]])-FIND(" ",tbStoricoOrdini[[#This Row],[ARTICOLO]],FIND(" ",tbStoricoOrdini[[#This Row],[ARTICOLO]]) +1)),"")</f>
        <v>Silver</v>
      </c>
      <c r="L3372" s="3">
        <f>VLOOKUP(tbStoricoOrdini[[#This Row],[ARTICOLO]],tbArticoli[],2,FALSE)</f>
        <v>390</v>
      </c>
      <c r="M3372" s="22">
        <f>tbStoricoOrdini[[#This Row],[IMPORTO]]/tbStoricoOrdini[[#This Row],[PREZZO]]</f>
        <v>1.282051282051282E-2</v>
      </c>
      <c r="N3372" t="s">
        <v>9</v>
      </c>
      <c r="O3372" s="8">
        <f>VLOOKUP(tbStoricoOrdini[[#This Row],[AGENTE]],tbAgenti[],2,FALSE)</f>
        <v>0.05</v>
      </c>
      <c r="P3372" s="2">
        <v>5</v>
      </c>
      <c r="Q3372" s="2">
        <f>tbStoricoOrdini[[#This Row],[IMPORTO]]*tbStoricoOrdini[[#This Row],[% COMM.]]</f>
        <v>0.25</v>
      </c>
      <c r="R3372" s="2">
        <f>tbStoricoOrdini[[#This Row],[TOT. COMM.]]+tbStoricoOrdini[[#This Row],[IMPORTO]]</f>
        <v>5.25</v>
      </c>
    </row>
    <row r="3373" spans="1:18">
      <c r="A3373" s="1">
        <v>43922</v>
      </c>
      <c r="B3373" s="7">
        <f>MONTH(tbStoricoOrdini[[#This Row],[DATA]])</f>
        <v>4</v>
      </c>
      <c r="C3373" t="s">
        <v>3468</v>
      </c>
      <c r="D3373" t="str">
        <f>RIGHT(tbStoricoOrdini[[#This Row],[ORDINE]],4)</f>
        <v>3370</v>
      </c>
      <c r="E3373" t="s">
        <v>47</v>
      </c>
      <c r="F3373" t="str">
        <f>VLOOKUP(tbStoricoOrdini[[#This Row],[CLIENTE]],tbClienti[],3,FALSE)</f>
        <v>Umbria</v>
      </c>
      <c r="G3373" t="str">
        <f>VLOOKUP(tbStoricoOrdini[[#This Row],[CLIENTE]],tbClienti[],7,FALSE)</f>
        <v>BB</v>
      </c>
      <c r="H3373" t="s">
        <v>71</v>
      </c>
      <c r="I3373" t="str">
        <f>IF(LEFT(tbStoricoOrdini[[#This Row],[ARTICOLO]],3) = "COG","COG",LEFT(tbStoricoOrdini[[#This Row],[ARTICOLO]],FIND(" ",tbStoricoOrdini[[#This Row],[ARTICOLO]])-1))</f>
        <v>EB07</v>
      </c>
      <c r="J3373" t="str">
        <f>MID(tbStoricoOrdini[[#This Row],[ARTICOLO]],FIND(" ",tbStoricoOrdini[[#This Row],[ARTICOLO]])+1,4)</f>
        <v>5000</v>
      </c>
      <c r="K3373" t="str">
        <f>IFERROR(RIGHT(tbStoricoOrdini[[#This Row],[ARTICOLO]],LEN(tbStoricoOrdini[[#This Row],[ARTICOLO]])-FIND(" ",tbStoricoOrdini[[#This Row],[ARTICOLO]],FIND(" ",tbStoricoOrdini[[#This Row],[ARTICOLO]]) +1)),"")</f>
        <v/>
      </c>
      <c r="L3373" s="3">
        <f>VLOOKUP(tbStoricoOrdini[[#This Row],[ARTICOLO]],tbArticoli[],2,FALSE)</f>
        <v>140</v>
      </c>
      <c r="M3373" s="22">
        <f>tbStoricoOrdini[[#This Row],[IMPORTO]]/tbStoricoOrdini[[#This Row],[PREZZO]]</f>
        <v>2.0357142857142856</v>
      </c>
      <c r="N3373" t="s">
        <v>9</v>
      </c>
      <c r="O3373" s="8">
        <f>VLOOKUP(tbStoricoOrdini[[#This Row],[AGENTE]],tbAgenti[],2,FALSE)</f>
        <v>0.05</v>
      </c>
      <c r="P3373" s="2">
        <v>285</v>
      </c>
      <c r="Q3373" s="2">
        <f>tbStoricoOrdini[[#This Row],[IMPORTO]]*tbStoricoOrdini[[#This Row],[% COMM.]]</f>
        <v>14.25</v>
      </c>
      <c r="R3373" s="2">
        <f>tbStoricoOrdini[[#This Row],[TOT. COMM.]]+tbStoricoOrdini[[#This Row],[IMPORTO]]</f>
        <v>299.25</v>
      </c>
    </row>
    <row r="3374" spans="1:18">
      <c r="A3374" s="1">
        <v>43922</v>
      </c>
      <c r="B3374" s="7">
        <f>MONTH(tbStoricoOrdini[[#This Row],[DATA]])</f>
        <v>4</v>
      </c>
      <c r="C3374" t="s">
        <v>3469</v>
      </c>
      <c r="D3374" t="str">
        <f>RIGHT(tbStoricoOrdini[[#This Row],[ORDINE]],4)</f>
        <v>3371</v>
      </c>
      <c r="E3374" t="s">
        <v>47</v>
      </c>
      <c r="F3374" t="str">
        <f>VLOOKUP(tbStoricoOrdini[[#This Row],[CLIENTE]],tbClienti[],3,FALSE)</f>
        <v>Umbria</v>
      </c>
      <c r="G3374" t="str">
        <f>VLOOKUP(tbStoricoOrdini[[#This Row],[CLIENTE]],tbClienti[],7,FALSE)</f>
        <v>BB</v>
      </c>
      <c r="H3374" t="s">
        <v>76</v>
      </c>
      <c r="I3374" t="str">
        <f>IF(LEFT(tbStoricoOrdini[[#This Row],[ARTICOLO]],3) = "COG","COG",LEFT(tbStoricoOrdini[[#This Row],[ARTICOLO]],FIND(" ",tbStoricoOrdini[[#This Row],[ARTICOLO]])-1))</f>
        <v>COG</v>
      </c>
      <c r="J3374" t="str">
        <f>MID(tbStoricoOrdini[[#This Row],[ARTICOLO]],FIND(" ",tbStoricoOrdini[[#This Row],[ARTICOLO]])+1,4)</f>
        <v>1000</v>
      </c>
      <c r="K3374" t="str">
        <f>IFERROR(RIGHT(tbStoricoOrdini[[#This Row],[ARTICOLO]],LEN(tbStoricoOrdini[[#This Row],[ARTICOLO]])-FIND(" ",tbStoricoOrdini[[#This Row],[ARTICOLO]],FIND(" ",tbStoricoOrdini[[#This Row],[ARTICOLO]]) +1)),"")</f>
        <v/>
      </c>
      <c r="L3374" s="3">
        <f>VLOOKUP(tbStoricoOrdini[[#This Row],[ARTICOLO]],tbArticoli[],2,FALSE)</f>
        <v>150</v>
      </c>
      <c r="M3374" s="22">
        <f>tbStoricoOrdini[[#This Row],[IMPORTO]]/tbStoricoOrdini[[#This Row],[PREZZO]]</f>
        <v>3.1</v>
      </c>
      <c r="N3374" t="s">
        <v>9</v>
      </c>
      <c r="O3374" s="8">
        <f>VLOOKUP(tbStoricoOrdini[[#This Row],[AGENTE]],tbAgenti[],2,FALSE)</f>
        <v>0.05</v>
      </c>
      <c r="P3374" s="2">
        <v>465</v>
      </c>
      <c r="Q3374" s="2">
        <f>tbStoricoOrdini[[#This Row],[IMPORTO]]*tbStoricoOrdini[[#This Row],[% COMM.]]</f>
        <v>23.25</v>
      </c>
      <c r="R3374" s="2">
        <f>tbStoricoOrdini[[#This Row],[TOT. COMM.]]+tbStoricoOrdini[[#This Row],[IMPORTO]]</f>
        <v>488.25</v>
      </c>
    </row>
    <row r="3375" spans="1:18">
      <c r="A3375" s="1">
        <v>43922</v>
      </c>
      <c r="B3375" s="7">
        <f>MONTH(tbStoricoOrdini[[#This Row],[DATA]])</f>
        <v>4</v>
      </c>
      <c r="C3375" t="s">
        <v>3470</v>
      </c>
      <c r="D3375" t="str">
        <f>RIGHT(tbStoricoOrdini[[#This Row],[ORDINE]],4)</f>
        <v>3372</v>
      </c>
      <c r="E3375" t="s">
        <v>47</v>
      </c>
      <c r="F3375" t="str">
        <f>VLOOKUP(tbStoricoOrdini[[#This Row],[CLIENTE]],tbClienti[],3,FALSE)</f>
        <v>Umbria</v>
      </c>
      <c r="G3375" t="str">
        <f>VLOOKUP(tbStoricoOrdini[[#This Row],[CLIENTE]],tbClienti[],7,FALSE)</f>
        <v>BB</v>
      </c>
      <c r="H3375" t="s">
        <v>72</v>
      </c>
      <c r="I3375" t="str">
        <f>IF(LEFT(tbStoricoOrdini[[#This Row],[ARTICOLO]],3) = "COG","COG",LEFT(tbStoricoOrdini[[#This Row],[ARTICOLO]],FIND(" ",tbStoricoOrdini[[#This Row],[ARTICOLO]])-1))</f>
        <v>EB06</v>
      </c>
      <c r="J3375" t="str">
        <f>MID(tbStoricoOrdini[[#This Row],[ARTICOLO]],FIND(" ",tbStoricoOrdini[[#This Row],[ARTICOLO]])+1,4)</f>
        <v>3000</v>
      </c>
      <c r="K3375" t="str">
        <f>IFERROR(RIGHT(tbStoricoOrdini[[#This Row],[ARTICOLO]],LEN(tbStoricoOrdini[[#This Row],[ARTICOLO]])-FIND(" ",tbStoricoOrdini[[#This Row],[ARTICOLO]],FIND(" ",tbStoricoOrdini[[#This Row],[ARTICOLO]]) +1)),"")</f>
        <v>Medium</v>
      </c>
      <c r="L3375" s="3">
        <f>VLOOKUP(tbStoricoOrdini[[#This Row],[ARTICOLO]],tbArticoli[],2,FALSE)</f>
        <v>120</v>
      </c>
      <c r="M3375" s="22">
        <f>tbStoricoOrdini[[#This Row],[IMPORTO]]/tbStoricoOrdini[[#This Row],[PREZZO]]</f>
        <v>1.575</v>
      </c>
      <c r="N3375" t="s">
        <v>9</v>
      </c>
      <c r="O3375" s="8">
        <f>VLOOKUP(tbStoricoOrdini[[#This Row],[AGENTE]],tbAgenti[],2,FALSE)</f>
        <v>0.05</v>
      </c>
      <c r="P3375" s="2">
        <v>189</v>
      </c>
      <c r="Q3375" s="2">
        <f>tbStoricoOrdini[[#This Row],[IMPORTO]]*tbStoricoOrdini[[#This Row],[% COMM.]]</f>
        <v>9.4500000000000011</v>
      </c>
      <c r="R3375" s="2">
        <f>tbStoricoOrdini[[#This Row],[TOT. COMM.]]+tbStoricoOrdini[[#This Row],[IMPORTO]]</f>
        <v>198.45</v>
      </c>
    </row>
    <row r="3376" spans="1:18">
      <c r="A3376" s="1">
        <v>43922</v>
      </c>
      <c r="B3376" s="7">
        <f>MONTH(tbStoricoOrdini[[#This Row],[DATA]])</f>
        <v>4</v>
      </c>
      <c r="C3376" t="s">
        <v>3471</v>
      </c>
      <c r="D3376" t="str">
        <f>RIGHT(tbStoricoOrdini[[#This Row],[ORDINE]],4)</f>
        <v>3373</v>
      </c>
      <c r="E3376" t="s">
        <v>48</v>
      </c>
      <c r="F3376" t="str">
        <f>VLOOKUP(tbStoricoOrdini[[#This Row],[CLIENTE]],tbClienti[],3,FALSE)</f>
        <v>Umbria</v>
      </c>
      <c r="G3376" t="str">
        <f>VLOOKUP(tbStoricoOrdini[[#This Row],[CLIENTE]],tbClienti[],7,FALSE)</f>
        <v>BC</v>
      </c>
      <c r="H3376" t="s">
        <v>74</v>
      </c>
      <c r="I3376" t="str">
        <f>IF(LEFT(tbStoricoOrdini[[#This Row],[ARTICOLO]],3) = "COG","COG",LEFT(tbStoricoOrdini[[#This Row],[ARTICOLO]],FIND(" ",tbStoricoOrdini[[#This Row],[ARTICOLO]])-1))</f>
        <v>AVRC</v>
      </c>
      <c r="J3376" t="str">
        <f>MID(tbStoricoOrdini[[#This Row],[ARTICOLO]],FIND(" ",tbStoricoOrdini[[#This Row],[ARTICOLO]])+1,4)</f>
        <v>2500</v>
      </c>
      <c r="K3376" t="str">
        <f>IFERROR(RIGHT(tbStoricoOrdini[[#This Row],[ARTICOLO]],LEN(tbStoricoOrdini[[#This Row],[ARTICOLO]])-FIND(" ",tbStoricoOrdini[[#This Row],[ARTICOLO]],FIND(" ",tbStoricoOrdini[[#This Row],[ARTICOLO]]) +1)),"")</f>
        <v>Gold</v>
      </c>
      <c r="L3376" s="3">
        <f>VLOOKUP(tbStoricoOrdini[[#This Row],[ARTICOLO]],tbArticoli[],2,FALSE)</f>
        <v>500</v>
      </c>
      <c r="M3376" s="22">
        <f>tbStoricoOrdini[[#This Row],[IMPORTO]]/tbStoricoOrdini[[#This Row],[PREZZO]]</f>
        <v>1.198</v>
      </c>
      <c r="N3376" t="s">
        <v>18</v>
      </c>
      <c r="O3376" s="8">
        <f>VLOOKUP(tbStoricoOrdini[[#This Row],[AGENTE]],tbAgenti[],2,FALSE)</f>
        <v>0.03</v>
      </c>
      <c r="P3376" s="2">
        <v>599</v>
      </c>
      <c r="Q3376" s="2">
        <f>tbStoricoOrdini[[#This Row],[IMPORTO]]*tbStoricoOrdini[[#This Row],[% COMM.]]</f>
        <v>17.97</v>
      </c>
      <c r="R3376" s="2">
        <f>tbStoricoOrdini[[#This Row],[TOT. COMM.]]+tbStoricoOrdini[[#This Row],[IMPORTO]]</f>
        <v>616.97</v>
      </c>
    </row>
    <row r="3377" spans="1:18">
      <c r="A3377" s="1">
        <v>43922</v>
      </c>
      <c r="B3377" s="7">
        <f>MONTH(tbStoricoOrdini[[#This Row],[DATA]])</f>
        <v>4</v>
      </c>
      <c r="C3377" t="s">
        <v>3472</v>
      </c>
      <c r="D3377" t="str">
        <f>RIGHT(tbStoricoOrdini[[#This Row],[ORDINE]],4)</f>
        <v>3374</v>
      </c>
      <c r="E3377" t="s">
        <v>48</v>
      </c>
      <c r="F3377" t="str">
        <f>VLOOKUP(tbStoricoOrdini[[#This Row],[CLIENTE]],tbClienti[],3,FALSE)</f>
        <v>Umbria</v>
      </c>
      <c r="G3377" t="str">
        <f>VLOOKUP(tbStoricoOrdini[[#This Row],[CLIENTE]],tbClienti[],7,FALSE)</f>
        <v>BC</v>
      </c>
      <c r="H3377" t="s">
        <v>74</v>
      </c>
      <c r="I3377" t="str">
        <f>IF(LEFT(tbStoricoOrdini[[#This Row],[ARTICOLO]],3) = "COG","COG",LEFT(tbStoricoOrdini[[#This Row],[ARTICOLO]],FIND(" ",tbStoricoOrdini[[#This Row],[ARTICOLO]])-1))</f>
        <v>AVRC</v>
      </c>
      <c r="J3377" t="str">
        <f>MID(tbStoricoOrdini[[#This Row],[ARTICOLO]],FIND(" ",tbStoricoOrdini[[#This Row],[ARTICOLO]])+1,4)</f>
        <v>2500</v>
      </c>
      <c r="K3377" t="str">
        <f>IFERROR(RIGHT(tbStoricoOrdini[[#This Row],[ARTICOLO]],LEN(tbStoricoOrdini[[#This Row],[ARTICOLO]])-FIND(" ",tbStoricoOrdini[[#This Row],[ARTICOLO]],FIND(" ",tbStoricoOrdini[[#This Row],[ARTICOLO]]) +1)),"")</f>
        <v>Gold</v>
      </c>
      <c r="L3377" s="3">
        <f>VLOOKUP(tbStoricoOrdini[[#This Row],[ARTICOLO]],tbArticoli[],2,FALSE)</f>
        <v>500</v>
      </c>
      <c r="M3377" s="22">
        <f>tbStoricoOrdini[[#This Row],[IMPORTO]]/tbStoricoOrdini[[#This Row],[PREZZO]]</f>
        <v>3.782</v>
      </c>
      <c r="N3377" t="s">
        <v>6</v>
      </c>
      <c r="O3377" s="8">
        <f>VLOOKUP(tbStoricoOrdini[[#This Row],[AGENTE]],tbAgenti[],2,FALSE)</f>
        <v>7.4999999999999997E-2</v>
      </c>
      <c r="P3377" s="2">
        <v>1891</v>
      </c>
      <c r="Q3377" s="2">
        <f>tbStoricoOrdini[[#This Row],[IMPORTO]]*tbStoricoOrdini[[#This Row],[% COMM.]]</f>
        <v>141.82499999999999</v>
      </c>
      <c r="R3377" s="2">
        <f>tbStoricoOrdini[[#This Row],[TOT. COMM.]]+tbStoricoOrdini[[#This Row],[IMPORTO]]</f>
        <v>2032.825</v>
      </c>
    </row>
    <row r="3378" spans="1:18">
      <c r="A3378" s="1">
        <v>43922</v>
      </c>
      <c r="B3378" s="7">
        <f>MONTH(tbStoricoOrdini[[#This Row],[DATA]])</f>
        <v>4</v>
      </c>
      <c r="C3378" t="s">
        <v>3473</v>
      </c>
      <c r="D3378" t="str">
        <f>RIGHT(tbStoricoOrdini[[#This Row],[ORDINE]],4)</f>
        <v>3375</v>
      </c>
      <c r="E3378" t="s">
        <v>48</v>
      </c>
      <c r="F3378" t="str">
        <f>VLOOKUP(tbStoricoOrdini[[#This Row],[CLIENTE]],tbClienti[],3,FALSE)</f>
        <v>Umbria</v>
      </c>
      <c r="G3378" t="str">
        <f>VLOOKUP(tbStoricoOrdini[[#This Row],[CLIENTE]],tbClienti[],7,FALSE)</f>
        <v>BC</v>
      </c>
      <c r="H3378" t="s">
        <v>77</v>
      </c>
      <c r="I3378" t="str">
        <f>IF(LEFT(tbStoricoOrdini[[#This Row],[ARTICOLO]],3) = "COG","COG",LEFT(tbStoricoOrdini[[#This Row],[ARTICOLO]],FIND(" ",tbStoricoOrdini[[#This Row],[ARTICOLO]])-1))</f>
        <v>COG</v>
      </c>
      <c r="J3378" t="str">
        <f>MID(tbStoricoOrdini[[#This Row],[ARTICOLO]],FIND(" ",tbStoricoOrdini[[#This Row],[ARTICOLO]])+1,4)</f>
        <v>2000</v>
      </c>
      <c r="K3378" t="str">
        <f>IFERROR(RIGHT(tbStoricoOrdini[[#This Row],[ARTICOLO]],LEN(tbStoricoOrdini[[#This Row],[ARTICOLO]])-FIND(" ",tbStoricoOrdini[[#This Row],[ARTICOLO]],FIND(" ",tbStoricoOrdini[[#This Row],[ARTICOLO]]) +1)),"")</f>
        <v>Medium</v>
      </c>
      <c r="L3378" s="3">
        <f>VLOOKUP(tbStoricoOrdini[[#This Row],[ARTICOLO]],tbArticoli[],2,FALSE)</f>
        <v>200</v>
      </c>
      <c r="M3378" s="22">
        <f>tbStoricoOrdini[[#This Row],[IMPORTO]]/tbStoricoOrdini[[#This Row],[PREZZO]]</f>
        <v>0.45</v>
      </c>
      <c r="N3378" t="s">
        <v>9</v>
      </c>
      <c r="O3378" s="8">
        <f>VLOOKUP(tbStoricoOrdini[[#This Row],[AGENTE]],tbAgenti[],2,FALSE)</f>
        <v>0.05</v>
      </c>
      <c r="P3378" s="2">
        <v>90</v>
      </c>
      <c r="Q3378" s="2">
        <f>tbStoricoOrdini[[#This Row],[IMPORTO]]*tbStoricoOrdini[[#This Row],[% COMM.]]</f>
        <v>4.5</v>
      </c>
      <c r="R3378" s="2">
        <f>tbStoricoOrdini[[#This Row],[TOT. COMM.]]+tbStoricoOrdini[[#This Row],[IMPORTO]]</f>
        <v>94.5</v>
      </c>
    </row>
    <row r="3379" spans="1:18">
      <c r="A3379" s="1">
        <v>43922</v>
      </c>
      <c r="B3379" s="7">
        <f>MONTH(tbStoricoOrdini[[#This Row],[DATA]])</f>
        <v>4</v>
      </c>
      <c r="C3379" t="s">
        <v>3474</v>
      </c>
      <c r="D3379" t="str">
        <f>RIGHT(tbStoricoOrdini[[#This Row],[ORDINE]],4)</f>
        <v>3376</v>
      </c>
      <c r="E3379" t="s">
        <v>48</v>
      </c>
      <c r="F3379" t="str">
        <f>VLOOKUP(tbStoricoOrdini[[#This Row],[CLIENTE]],tbClienti[],3,FALSE)</f>
        <v>Umbria</v>
      </c>
      <c r="G3379" t="str">
        <f>VLOOKUP(tbStoricoOrdini[[#This Row],[CLIENTE]],tbClienti[],7,FALSE)</f>
        <v>BC</v>
      </c>
      <c r="H3379" t="s">
        <v>61</v>
      </c>
      <c r="I3379" t="str">
        <f>IF(LEFT(tbStoricoOrdini[[#This Row],[ARTICOLO]],3) = "COG","COG",LEFT(tbStoricoOrdini[[#This Row],[ARTICOLO]],FIND(" ",tbStoricoOrdini[[#This Row],[ARTICOLO]])-1))</f>
        <v>KLM</v>
      </c>
      <c r="J3379" t="str">
        <f>MID(tbStoricoOrdini[[#This Row],[ARTICOLO]],FIND(" ",tbStoricoOrdini[[#This Row],[ARTICOLO]])+1,4)</f>
        <v>5000</v>
      </c>
      <c r="K3379" t="str">
        <f>IFERROR(RIGHT(tbStoricoOrdini[[#This Row],[ARTICOLO]],LEN(tbStoricoOrdini[[#This Row],[ARTICOLO]])-FIND(" ",tbStoricoOrdini[[#This Row],[ARTICOLO]],FIND(" ",tbStoricoOrdini[[#This Row],[ARTICOLO]]) +1)),"")</f>
        <v>Medium</v>
      </c>
      <c r="L3379" s="3">
        <f>VLOOKUP(tbStoricoOrdini[[#This Row],[ARTICOLO]],tbArticoli[],2,FALSE)</f>
        <v>150</v>
      </c>
      <c r="M3379" s="22">
        <f>tbStoricoOrdini[[#This Row],[IMPORTO]]/tbStoricoOrdini[[#This Row],[PREZZO]]</f>
        <v>274.35333333333335</v>
      </c>
      <c r="N3379" t="s">
        <v>6</v>
      </c>
      <c r="O3379" s="8">
        <f>VLOOKUP(tbStoricoOrdini[[#This Row],[AGENTE]],tbAgenti[],2,FALSE)</f>
        <v>7.4999999999999997E-2</v>
      </c>
      <c r="P3379" s="2">
        <v>41153</v>
      </c>
      <c r="Q3379" s="2">
        <f>tbStoricoOrdini[[#This Row],[IMPORTO]]*tbStoricoOrdini[[#This Row],[% COMM.]]</f>
        <v>3086.4749999999999</v>
      </c>
      <c r="R3379" s="2">
        <f>tbStoricoOrdini[[#This Row],[TOT. COMM.]]+tbStoricoOrdini[[#This Row],[IMPORTO]]</f>
        <v>44239.474999999999</v>
      </c>
    </row>
    <row r="3380" spans="1:18">
      <c r="A3380" s="1">
        <v>43922</v>
      </c>
      <c r="B3380" s="7">
        <f>MONTH(tbStoricoOrdini[[#This Row],[DATA]])</f>
        <v>4</v>
      </c>
      <c r="C3380" t="s">
        <v>3475</v>
      </c>
      <c r="D3380" t="str">
        <f>RIGHT(tbStoricoOrdini[[#This Row],[ORDINE]],4)</f>
        <v>3377</v>
      </c>
      <c r="E3380" t="s">
        <v>48</v>
      </c>
      <c r="F3380" t="str">
        <f>VLOOKUP(tbStoricoOrdini[[#This Row],[CLIENTE]],tbClienti[],3,FALSE)</f>
        <v>Umbria</v>
      </c>
      <c r="G3380" t="str">
        <f>VLOOKUP(tbStoricoOrdini[[#This Row],[CLIENTE]],tbClienti[],7,FALSE)</f>
        <v>BC</v>
      </c>
      <c r="H3380" t="s">
        <v>61</v>
      </c>
      <c r="I3380" t="str">
        <f>IF(LEFT(tbStoricoOrdini[[#This Row],[ARTICOLO]],3) = "COG","COG",LEFT(tbStoricoOrdini[[#This Row],[ARTICOLO]],FIND(" ",tbStoricoOrdini[[#This Row],[ARTICOLO]])-1))</f>
        <v>KLM</v>
      </c>
      <c r="J3380" t="str">
        <f>MID(tbStoricoOrdini[[#This Row],[ARTICOLO]],FIND(" ",tbStoricoOrdini[[#This Row],[ARTICOLO]])+1,4)</f>
        <v>5000</v>
      </c>
      <c r="K3380" t="str">
        <f>IFERROR(RIGHT(tbStoricoOrdini[[#This Row],[ARTICOLO]],LEN(tbStoricoOrdini[[#This Row],[ARTICOLO]])-FIND(" ",tbStoricoOrdini[[#This Row],[ARTICOLO]],FIND(" ",tbStoricoOrdini[[#This Row],[ARTICOLO]]) +1)),"")</f>
        <v>Medium</v>
      </c>
      <c r="L3380" s="3">
        <f>VLOOKUP(tbStoricoOrdini[[#This Row],[ARTICOLO]],tbArticoli[],2,FALSE)</f>
        <v>150</v>
      </c>
      <c r="M3380" s="22">
        <f>tbStoricoOrdini[[#This Row],[IMPORTO]]/tbStoricoOrdini[[#This Row],[PREZZO]]</f>
        <v>681.48666666666668</v>
      </c>
      <c r="N3380" t="s">
        <v>9</v>
      </c>
      <c r="O3380" s="8">
        <f>VLOOKUP(tbStoricoOrdini[[#This Row],[AGENTE]],tbAgenti[],2,FALSE)</f>
        <v>0.05</v>
      </c>
      <c r="P3380" s="2">
        <v>102223</v>
      </c>
      <c r="Q3380" s="2">
        <f>tbStoricoOrdini[[#This Row],[IMPORTO]]*tbStoricoOrdini[[#This Row],[% COMM.]]</f>
        <v>5111.1500000000005</v>
      </c>
      <c r="R3380" s="2">
        <f>tbStoricoOrdini[[#This Row],[TOT. COMM.]]+tbStoricoOrdini[[#This Row],[IMPORTO]]</f>
        <v>107334.15</v>
      </c>
    </row>
    <row r="3381" spans="1:18">
      <c r="A3381" s="1">
        <v>43922</v>
      </c>
      <c r="B3381" s="7">
        <f>MONTH(tbStoricoOrdini[[#This Row],[DATA]])</f>
        <v>4</v>
      </c>
      <c r="C3381" t="s">
        <v>3476</v>
      </c>
      <c r="D3381" t="str">
        <f>RIGHT(tbStoricoOrdini[[#This Row],[ORDINE]],4)</f>
        <v>3378</v>
      </c>
      <c r="E3381" t="s">
        <v>48</v>
      </c>
      <c r="F3381" t="str">
        <f>VLOOKUP(tbStoricoOrdini[[#This Row],[CLIENTE]],tbClienti[],3,FALSE)</f>
        <v>Umbria</v>
      </c>
      <c r="G3381" t="str">
        <f>VLOOKUP(tbStoricoOrdini[[#This Row],[CLIENTE]],tbClienti[],7,FALSE)</f>
        <v>BC</v>
      </c>
      <c r="H3381" t="s">
        <v>79</v>
      </c>
      <c r="I3381" t="str">
        <f>IF(LEFT(tbStoricoOrdini[[#This Row],[ARTICOLO]],3) = "COG","COG",LEFT(tbStoricoOrdini[[#This Row],[ARTICOLO]],FIND(" ",tbStoricoOrdini[[#This Row],[ARTICOLO]])-1))</f>
        <v>COG</v>
      </c>
      <c r="J3381" t="str">
        <f>MID(tbStoricoOrdini[[#This Row],[ARTICOLO]],FIND(" ",tbStoricoOrdini[[#This Row],[ARTICOLO]])+1,4)</f>
        <v>4000</v>
      </c>
      <c r="K3381" t="str">
        <f>IFERROR(RIGHT(tbStoricoOrdini[[#This Row],[ARTICOLO]],LEN(tbStoricoOrdini[[#This Row],[ARTICOLO]])-FIND(" ",tbStoricoOrdini[[#This Row],[ARTICOLO]],FIND(" ",tbStoricoOrdini[[#This Row],[ARTICOLO]]) +1)),"")</f>
        <v>Plus</v>
      </c>
      <c r="L3381" s="3">
        <f>VLOOKUP(tbStoricoOrdini[[#This Row],[ARTICOLO]],tbArticoli[],2,FALSE)</f>
        <v>240</v>
      </c>
      <c r="M3381" s="22">
        <f>tbStoricoOrdini[[#This Row],[IMPORTO]]/tbStoricoOrdini[[#This Row],[PREZZO]]</f>
        <v>7.1124999999999998</v>
      </c>
      <c r="N3381" t="s">
        <v>9</v>
      </c>
      <c r="O3381" s="8">
        <f>VLOOKUP(tbStoricoOrdini[[#This Row],[AGENTE]],tbAgenti[],2,FALSE)</f>
        <v>0.05</v>
      </c>
      <c r="P3381" s="2">
        <v>1707</v>
      </c>
      <c r="Q3381" s="2">
        <f>tbStoricoOrdini[[#This Row],[IMPORTO]]*tbStoricoOrdini[[#This Row],[% COMM.]]</f>
        <v>85.350000000000009</v>
      </c>
      <c r="R3381" s="2">
        <f>tbStoricoOrdini[[#This Row],[TOT. COMM.]]+tbStoricoOrdini[[#This Row],[IMPORTO]]</f>
        <v>1792.35</v>
      </c>
    </row>
    <row r="3382" spans="1:18">
      <c r="A3382" s="1">
        <v>43922</v>
      </c>
      <c r="B3382" s="7">
        <f>MONTH(tbStoricoOrdini[[#This Row],[DATA]])</f>
        <v>4</v>
      </c>
      <c r="C3382" t="s">
        <v>3477</v>
      </c>
      <c r="D3382" t="str">
        <f>RIGHT(tbStoricoOrdini[[#This Row],[ORDINE]],4)</f>
        <v>3379</v>
      </c>
      <c r="E3382" t="s">
        <v>48</v>
      </c>
      <c r="F3382" t="str">
        <f>VLOOKUP(tbStoricoOrdini[[#This Row],[CLIENTE]],tbClienti[],3,FALSE)</f>
        <v>Umbria</v>
      </c>
      <c r="G3382" t="str">
        <f>VLOOKUP(tbStoricoOrdini[[#This Row],[CLIENTE]],tbClienti[],7,FALSE)</f>
        <v>BC</v>
      </c>
      <c r="H3382" t="s">
        <v>62</v>
      </c>
      <c r="I3382" t="str">
        <f>IF(LEFT(tbStoricoOrdini[[#This Row],[ARTICOLO]],3) = "COG","COG",LEFT(tbStoricoOrdini[[#This Row],[ARTICOLO]],FIND(" ",tbStoricoOrdini[[#This Row],[ARTICOLO]])-1))</f>
        <v>KLM</v>
      </c>
      <c r="J3382" t="str">
        <f>MID(tbStoricoOrdini[[#This Row],[ARTICOLO]],FIND(" ",tbStoricoOrdini[[#This Row],[ARTICOLO]])+1,4)</f>
        <v>2500</v>
      </c>
      <c r="K3382" t="str">
        <f>IFERROR(RIGHT(tbStoricoOrdini[[#This Row],[ARTICOLO]],LEN(tbStoricoOrdini[[#This Row],[ARTICOLO]])-FIND(" ",tbStoricoOrdini[[#This Row],[ARTICOLO]],FIND(" ",tbStoricoOrdini[[#This Row],[ARTICOLO]]) +1)),"")</f>
        <v>Plus</v>
      </c>
      <c r="L3382" s="3">
        <f>VLOOKUP(tbStoricoOrdini[[#This Row],[ARTICOLO]],tbArticoli[],2,FALSE)</f>
        <v>130</v>
      </c>
      <c r="M3382" s="22">
        <f>tbStoricoOrdini[[#This Row],[IMPORTO]]/tbStoricoOrdini[[#This Row],[PREZZO]]</f>
        <v>10.069230769230769</v>
      </c>
      <c r="N3382" t="s">
        <v>18</v>
      </c>
      <c r="O3382" s="8">
        <f>VLOOKUP(tbStoricoOrdini[[#This Row],[AGENTE]],tbAgenti[],2,FALSE)</f>
        <v>0.03</v>
      </c>
      <c r="P3382" s="2">
        <v>1309</v>
      </c>
      <c r="Q3382" s="2">
        <f>tbStoricoOrdini[[#This Row],[IMPORTO]]*tbStoricoOrdini[[#This Row],[% COMM.]]</f>
        <v>39.269999999999996</v>
      </c>
      <c r="R3382" s="2">
        <f>tbStoricoOrdini[[#This Row],[TOT. COMM.]]+tbStoricoOrdini[[#This Row],[IMPORTO]]</f>
        <v>1348.27</v>
      </c>
    </row>
    <row r="3383" spans="1:18">
      <c r="A3383" s="1">
        <v>43922</v>
      </c>
      <c r="B3383" s="7">
        <f>MONTH(tbStoricoOrdini[[#This Row],[DATA]])</f>
        <v>4</v>
      </c>
      <c r="C3383" t="s">
        <v>3478</v>
      </c>
      <c r="D3383" t="str">
        <f>RIGHT(tbStoricoOrdini[[#This Row],[ORDINE]],4)</f>
        <v>3380</v>
      </c>
      <c r="E3383" t="s">
        <v>48</v>
      </c>
      <c r="F3383" t="str">
        <f>VLOOKUP(tbStoricoOrdini[[#This Row],[CLIENTE]],tbClienti[],3,FALSE)</f>
        <v>Umbria</v>
      </c>
      <c r="G3383" t="str">
        <f>VLOOKUP(tbStoricoOrdini[[#This Row],[CLIENTE]],tbClienti[],7,FALSE)</f>
        <v>BC</v>
      </c>
      <c r="H3383" t="s">
        <v>62</v>
      </c>
      <c r="I3383" t="str">
        <f>IF(LEFT(tbStoricoOrdini[[#This Row],[ARTICOLO]],3) = "COG","COG",LEFT(tbStoricoOrdini[[#This Row],[ARTICOLO]],FIND(" ",tbStoricoOrdini[[#This Row],[ARTICOLO]])-1))</f>
        <v>KLM</v>
      </c>
      <c r="J3383" t="str">
        <f>MID(tbStoricoOrdini[[#This Row],[ARTICOLO]],FIND(" ",tbStoricoOrdini[[#This Row],[ARTICOLO]])+1,4)</f>
        <v>2500</v>
      </c>
      <c r="K3383" t="str">
        <f>IFERROR(RIGHT(tbStoricoOrdini[[#This Row],[ARTICOLO]],LEN(tbStoricoOrdini[[#This Row],[ARTICOLO]])-FIND(" ",tbStoricoOrdini[[#This Row],[ARTICOLO]],FIND(" ",tbStoricoOrdini[[#This Row],[ARTICOLO]]) +1)),"")</f>
        <v>Plus</v>
      </c>
      <c r="L3383" s="3">
        <f>VLOOKUP(tbStoricoOrdini[[#This Row],[ARTICOLO]],tbArticoli[],2,FALSE)</f>
        <v>130</v>
      </c>
      <c r="M3383" s="22">
        <f>tbStoricoOrdini[[#This Row],[IMPORTO]]/tbStoricoOrdini[[#This Row],[PREZZO]]</f>
        <v>6.2538461538461538</v>
      </c>
      <c r="N3383" t="s">
        <v>6</v>
      </c>
      <c r="O3383" s="8">
        <f>VLOOKUP(tbStoricoOrdini[[#This Row],[AGENTE]],tbAgenti[],2,FALSE)</f>
        <v>7.4999999999999997E-2</v>
      </c>
      <c r="P3383" s="2">
        <v>813</v>
      </c>
      <c r="Q3383" s="2">
        <f>tbStoricoOrdini[[#This Row],[IMPORTO]]*tbStoricoOrdini[[#This Row],[% COMM.]]</f>
        <v>60.974999999999994</v>
      </c>
      <c r="R3383" s="2">
        <f>tbStoricoOrdini[[#This Row],[TOT. COMM.]]+tbStoricoOrdini[[#This Row],[IMPORTO]]</f>
        <v>873.97500000000002</v>
      </c>
    </row>
    <row r="3384" spans="1:18">
      <c r="A3384" s="1">
        <v>43922</v>
      </c>
      <c r="B3384" s="7">
        <f>MONTH(tbStoricoOrdini[[#This Row],[DATA]])</f>
        <v>4</v>
      </c>
      <c r="C3384" t="s">
        <v>3479</v>
      </c>
      <c r="D3384" t="str">
        <f>RIGHT(tbStoricoOrdini[[#This Row],[ORDINE]],4)</f>
        <v>3381</v>
      </c>
      <c r="E3384" t="s">
        <v>48</v>
      </c>
      <c r="F3384" t="str">
        <f>VLOOKUP(tbStoricoOrdini[[#This Row],[CLIENTE]],tbClienti[],3,FALSE)</f>
        <v>Umbria</v>
      </c>
      <c r="G3384" t="str">
        <f>VLOOKUP(tbStoricoOrdini[[#This Row],[CLIENTE]],tbClienti[],7,FALSE)</f>
        <v>BC</v>
      </c>
      <c r="H3384" t="s">
        <v>63</v>
      </c>
      <c r="I3384" t="str">
        <f>IF(LEFT(tbStoricoOrdini[[#This Row],[ARTICOLO]],3) = "COG","COG",LEFT(tbStoricoOrdini[[#This Row],[ARTICOLO]],FIND(" ",tbStoricoOrdini[[#This Row],[ARTICOLO]])-1))</f>
        <v>KLM</v>
      </c>
      <c r="J3384" t="str">
        <f>MID(tbStoricoOrdini[[#This Row],[ARTICOLO]],FIND(" ",tbStoricoOrdini[[#This Row],[ARTICOLO]])+1,4)</f>
        <v>3000</v>
      </c>
      <c r="K3384" t="str">
        <f>IFERROR(RIGHT(tbStoricoOrdini[[#This Row],[ARTICOLO]],LEN(tbStoricoOrdini[[#This Row],[ARTICOLO]])-FIND(" ",tbStoricoOrdini[[#This Row],[ARTICOLO]],FIND(" ",tbStoricoOrdini[[#This Row],[ARTICOLO]]) +1)),"")</f>
        <v>Plus</v>
      </c>
      <c r="L3384" s="3">
        <f>VLOOKUP(tbStoricoOrdini[[#This Row],[ARTICOLO]],tbArticoli[],2,FALSE)</f>
        <v>145</v>
      </c>
      <c r="M3384" s="22">
        <f>tbStoricoOrdini[[#This Row],[IMPORTO]]/tbStoricoOrdini[[#This Row],[PREZZO]]</f>
        <v>68.020689655172418</v>
      </c>
      <c r="N3384" t="s">
        <v>18</v>
      </c>
      <c r="O3384" s="8">
        <f>VLOOKUP(tbStoricoOrdini[[#This Row],[AGENTE]],tbAgenti[],2,FALSE)</f>
        <v>0.03</v>
      </c>
      <c r="P3384" s="2">
        <v>9863</v>
      </c>
      <c r="Q3384" s="2">
        <f>tbStoricoOrdini[[#This Row],[IMPORTO]]*tbStoricoOrdini[[#This Row],[% COMM.]]</f>
        <v>295.89</v>
      </c>
      <c r="R3384" s="2">
        <f>tbStoricoOrdini[[#This Row],[TOT. COMM.]]+tbStoricoOrdini[[#This Row],[IMPORTO]]</f>
        <v>10158.89</v>
      </c>
    </row>
    <row r="3385" spans="1:18">
      <c r="A3385" s="1">
        <v>43922</v>
      </c>
      <c r="B3385" s="7">
        <f>MONTH(tbStoricoOrdini[[#This Row],[DATA]])</f>
        <v>4</v>
      </c>
      <c r="C3385" t="s">
        <v>3480</v>
      </c>
      <c r="D3385" t="str">
        <f>RIGHT(tbStoricoOrdini[[#This Row],[ORDINE]],4)</f>
        <v>3382</v>
      </c>
      <c r="E3385" t="s">
        <v>48</v>
      </c>
      <c r="F3385" t="str">
        <f>VLOOKUP(tbStoricoOrdini[[#This Row],[CLIENTE]],tbClienti[],3,FALSE)</f>
        <v>Umbria</v>
      </c>
      <c r="G3385" t="str">
        <f>VLOOKUP(tbStoricoOrdini[[#This Row],[CLIENTE]],tbClienti[],7,FALSE)</f>
        <v>BC</v>
      </c>
      <c r="H3385" t="s">
        <v>63</v>
      </c>
      <c r="I3385" t="str">
        <f>IF(LEFT(tbStoricoOrdini[[#This Row],[ARTICOLO]],3) = "COG","COG",LEFT(tbStoricoOrdini[[#This Row],[ARTICOLO]],FIND(" ",tbStoricoOrdini[[#This Row],[ARTICOLO]])-1))</f>
        <v>KLM</v>
      </c>
      <c r="J3385" t="str">
        <f>MID(tbStoricoOrdini[[#This Row],[ARTICOLO]],FIND(" ",tbStoricoOrdini[[#This Row],[ARTICOLO]])+1,4)</f>
        <v>3000</v>
      </c>
      <c r="K3385" t="str">
        <f>IFERROR(RIGHT(tbStoricoOrdini[[#This Row],[ARTICOLO]],LEN(tbStoricoOrdini[[#This Row],[ARTICOLO]])-FIND(" ",tbStoricoOrdini[[#This Row],[ARTICOLO]],FIND(" ",tbStoricoOrdini[[#This Row],[ARTICOLO]]) +1)),"")</f>
        <v>Plus</v>
      </c>
      <c r="L3385" s="3">
        <f>VLOOKUP(tbStoricoOrdini[[#This Row],[ARTICOLO]],tbArticoli[],2,FALSE)</f>
        <v>145</v>
      </c>
      <c r="M3385" s="22">
        <f>tbStoricoOrdini[[#This Row],[IMPORTO]]/tbStoricoOrdini[[#This Row],[PREZZO]]</f>
        <v>111.54482758620689</v>
      </c>
      <c r="N3385" t="s">
        <v>6</v>
      </c>
      <c r="O3385" s="8">
        <f>VLOOKUP(tbStoricoOrdini[[#This Row],[AGENTE]],tbAgenti[],2,FALSE)</f>
        <v>7.4999999999999997E-2</v>
      </c>
      <c r="P3385" s="2">
        <v>16174</v>
      </c>
      <c r="Q3385" s="2">
        <f>tbStoricoOrdini[[#This Row],[IMPORTO]]*tbStoricoOrdini[[#This Row],[% COMM.]]</f>
        <v>1213.05</v>
      </c>
      <c r="R3385" s="2">
        <f>tbStoricoOrdini[[#This Row],[TOT. COMM.]]+tbStoricoOrdini[[#This Row],[IMPORTO]]</f>
        <v>17387.05</v>
      </c>
    </row>
    <row r="3386" spans="1:18">
      <c r="A3386" s="1">
        <v>43922</v>
      </c>
      <c r="B3386" s="7">
        <f>MONTH(tbStoricoOrdini[[#This Row],[DATA]])</f>
        <v>4</v>
      </c>
      <c r="C3386" t="s">
        <v>3481</v>
      </c>
      <c r="D3386" t="str">
        <f>RIGHT(tbStoricoOrdini[[#This Row],[ORDINE]],4)</f>
        <v>3383</v>
      </c>
      <c r="E3386" t="s">
        <v>48</v>
      </c>
      <c r="F3386" t="str">
        <f>VLOOKUP(tbStoricoOrdini[[#This Row],[CLIENTE]],tbClienti[],3,FALSE)</f>
        <v>Umbria</v>
      </c>
      <c r="G3386" t="str">
        <f>VLOOKUP(tbStoricoOrdini[[#This Row],[CLIENTE]],tbClienti[],7,FALSE)</f>
        <v>BC</v>
      </c>
      <c r="H3386" t="s">
        <v>63</v>
      </c>
      <c r="I3386" t="str">
        <f>IF(LEFT(tbStoricoOrdini[[#This Row],[ARTICOLO]],3) = "COG","COG",LEFT(tbStoricoOrdini[[#This Row],[ARTICOLO]],FIND(" ",tbStoricoOrdini[[#This Row],[ARTICOLO]])-1))</f>
        <v>KLM</v>
      </c>
      <c r="J3386" t="str">
        <f>MID(tbStoricoOrdini[[#This Row],[ARTICOLO]],FIND(" ",tbStoricoOrdini[[#This Row],[ARTICOLO]])+1,4)</f>
        <v>3000</v>
      </c>
      <c r="K3386" t="str">
        <f>IFERROR(RIGHT(tbStoricoOrdini[[#This Row],[ARTICOLO]],LEN(tbStoricoOrdini[[#This Row],[ARTICOLO]])-FIND(" ",tbStoricoOrdini[[#This Row],[ARTICOLO]],FIND(" ",tbStoricoOrdini[[#This Row],[ARTICOLO]]) +1)),"")</f>
        <v>Plus</v>
      </c>
      <c r="L3386" s="3">
        <f>VLOOKUP(tbStoricoOrdini[[#This Row],[ARTICOLO]],tbArticoli[],2,FALSE)</f>
        <v>145</v>
      </c>
      <c r="M3386" s="22">
        <f>tbStoricoOrdini[[#This Row],[IMPORTO]]/tbStoricoOrdini[[#This Row],[PREZZO]]</f>
        <v>1337.0206896551724</v>
      </c>
      <c r="N3386" t="s">
        <v>9</v>
      </c>
      <c r="O3386" s="8">
        <f>VLOOKUP(tbStoricoOrdini[[#This Row],[AGENTE]],tbAgenti[],2,FALSE)</f>
        <v>0.05</v>
      </c>
      <c r="P3386" s="2">
        <v>193868</v>
      </c>
      <c r="Q3386" s="2">
        <f>tbStoricoOrdini[[#This Row],[IMPORTO]]*tbStoricoOrdini[[#This Row],[% COMM.]]</f>
        <v>9693.4</v>
      </c>
      <c r="R3386" s="2">
        <f>tbStoricoOrdini[[#This Row],[TOT. COMM.]]+tbStoricoOrdini[[#This Row],[IMPORTO]]</f>
        <v>203561.4</v>
      </c>
    </row>
    <row r="3387" spans="1:18">
      <c r="A3387" s="1">
        <v>43922</v>
      </c>
      <c r="B3387" s="7">
        <f>MONTH(tbStoricoOrdini[[#This Row],[DATA]])</f>
        <v>4</v>
      </c>
      <c r="C3387" t="s">
        <v>3482</v>
      </c>
      <c r="D3387" t="str">
        <f>RIGHT(tbStoricoOrdini[[#This Row],[ORDINE]],4)</f>
        <v>3384</v>
      </c>
      <c r="E3387" t="s">
        <v>48</v>
      </c>
      <c r="F3387" t="str">
        <f>VLOOKUP(tbStoricoOrdini[[#This Row],[CLIENTE]],tbClienti[],3,FALSE)</f>
        <v>Umbria</v>
      </c>
      <c r="G3387" t="str">
        <f>VLOOKUP(tbStoricoOrdini[[#This Row],[CLIENTE]],tbClienti[],7,FALSE)</f>
        <v>BC</v>
      </c>
      <c r="H3387" t="s">
        <v>65</v>
      </c>
      <c r="I3387" t="str">
        <f>IF(LEFT(tbStoricoOrdini[[#This Row],[ARTICOLO]],3) = "COG","COG",LEFT(tbStoricoOrdini[[#This Row],[ARTICOLO]],FIND(" ",tbStoricoOrdini[[#This Row],[ARTICOLO]])-1))</f>
        <v>GKLM</v>
      </c>
      <c r="J3387" t="str">
        <f>MID(tbStoricoOrdini[[#This Row],[ARTICOLO]],FIND(" ",tbStoricoOrdini[[#This Row],[ARTICOLO]])+1,4)</f>
        <v>5000</v>
      </c>
      <c r="K3387" t="str">
        <f>IFERROR(RIGHT(tbStoricoOrdini[[#This Row],[ARTICOLO]],LEN(tbStoricoOrdini[[#This Row],[ARTICOLO]])-FIND(" ",tbStoricoOrdini[[#This Row],[ARTICOLO]],FIND(" ",tbStoricoOrdini[[#This Row],[ARTICOLO]]) +1)),"")</f>
        <v/>
      </c>
      <c r="L3387" s="3">
        <f>VLOOKUP(tbStoricoOrdini[[#This Row],[ARTICOLO]],tbArticoli[],2,FALSE)</f>
        <v>75</v>
      </c>
      <c r="M3387" s="22">
        <f>tbStoricoOrdini[[#This Row],[IMPORTO]]/tbStoricoOrdini[[#This Row],[PREZZO]]</f>
        <v>358.6</v>
      </c>
      <c r="N3387" t="s">
        <v>6</v>
      </c>
      <c r="O3387" s="8">
        <f>VLOOKUP(tbStoricoOrdini[[#This Row],[AGENTE]],tbAgenti[],2,FALSE)</f>
        <v>7.4999999999999997E-2</v>
      </c>
      <c r="P3387" s="2">
        <v>26895</v>
      </c>
      <c r="Q3387" s="2">
        <f>tbStoricoOrdini[[#This Row],[IMPORTO]]*tbStoricoOrdini[[#This Row],[% COMM.]]</f>
        <v>2017.125</v>
      </c>
      <c r="R3387" s="2">
        <f>tbStoricoOrdini[[#This Row],[TOT. COMM.]]+tbStoricoOrdini[[#This Row],[IMPORTO]]</f>
        <v>28912.125</v>
      </c>
    </row>
    <row r="3388" spans="1:18">
      <c r="A3388" s="1">
        <v>43922</v>
      </c>
      <c r="B3388" s="7">
        <f>MONTH(tbStoricoOrdini[[#This Row],[DATA]])</f>
        <v>4</v>
      </c>
      <c r="C3388" t="s">
        <v>3483</v>
      </c>
      <c r="D3388" t="str">
        <f>RIGHT(tbStoricoOrdini[[#This Row],[ORDINE]],4)</f>
        <v>3385</v>
      </c>
      <c r="E3388" t="s">
        <v>48</v>
      </c>
      <c r="F3388" t="str">
        <f>VLOOKUP(tbStoricoOrdini[[#This Row],[CLIENTE]],tbClienti[],3,FALSE)</f>
        <v>Umbria</v>
      </c>
      <c r="G3388" t="str">
        <f>VLOOKUP(tbStoricoOrdini[[#This Row],[CLIENTE]],tbClienti[],7,FALSE)</f>
        <v>BC</v>
      </c>
      <c r="H3388" t="s">
        <v>66</v>
      </c>
      <c r="I3388" t="str">
        <f>IF(LEFT(tbStoricoOrdini[[#This Row],[ARTICOLO]],3) = "COG","COG",LEFT(tbStoricoOrdini[[#This Row],[ARTICOLO]],FIND(" ",tbStoricoOrdini[[#This Row],[ARTICOLO]])-1))</f>
        <v>BAG</v>
      </c>
      <c r="J3388" t="str">
        <f>MID(tbStoricoOrdini[[#This Row],[ARTICOLO]],FIND(" ",tbStoricoOrdini[[#This Row],[ARTICOLO]])+1,4)</f>
        <v>2500</v>
      </c>
      <c r="K3388" t="str">
        <f>IFERROR(RIGHT(tbStoricoOrdini[[#This Row],[ARTICOLO]],LEN(tbStoricoOrdini[[#This Row],[ARTICOLO]])-FIND(" ",tbStoricoOrdini[[#This Row],[ARTICOLO]],FIND(" ",tbStoricoOrdini[[#This Row],[ARTICOLO]]) +1)),"")</f>
        <v>Plus</v>
      </c>
      <c r="L3388" s="3">
        <f>VLOOKUP(tbStoricoOrdini[[#This Row],[ARTICOLO]],tbArticoli[],2,FALSE)</f>
        <v>220</v>
      </c>
      <c r="M3388" s="22">
        <f>tbStoricoOrdini[[#This Row],[IMPORTO]]/tbStoricoOrdini[[#This Row],[PREZZO]]</f>
        <v>0.13636363636363635</v>
      </c>
      <c r="N3388" t="s">
        <v>18</v>
      </c>
      <c r="O3388" s="8">
        <f>VLOOKUP(tbStoricoOrdini[[#This Row],[AGENTE]],tbAgenti[],2,FALSE)</f>
        <v>0.03</v>
      </c>
      <c r="P3388" s="2">
        <v>30</v>
      </c>
      <c r="Q3388" s="2">
        <f>tbStoricoOrdini[[#This Row],[IMPORTO]]*tbStoricoOrdini[[#This Row],[% COMM.]]</f>
        <v>0.89999999999999991</v>
      </c>
      <c r="R3388" s="2">
        <f>tbStoricoOrdini[[#This Row],[TOT. COMM.]]+tbStoricoOrdini[[#This Row],[IMPORTO]]</f>
        <v>30.9</v>
      </c>
    </row>
    <row r="3389" spans="1:18">
      <c r="A3389" s="1">
        <v>43922</v>
      </c>
      <c r="B3389" s="7">
        <f>MONTH(tbStoricoOrdini[[#This Row],[DATA]])</f>
        <v>4</v>
      </c>
      <c r="C3389" t="s">
        <v>3484</v>
      </c>
      <c r="D3389" t="str">
        <f>RIGHT(tbStoricoOrdini[[#This Row],[ORDINE]],4)</f>
        <v>3386</v>
      </c>
      <c r="E3389" t="s">
        <v>48</v>
      </c>
      <c r="F3389" t="str">
        <f>VLOOKUP(tbStoricoOrdini[[#This Row],[CLIENTE]],tbClienti[],3,FALSE)</f>
        <v>Umbria</v>
      </c>
      <c r="G3389" t="str">
        <f>VLOOKUP(tbStoricoOrdini[[#This Row],[CLIENTE]],tbClienti[],7,FALSE)</f>
        <v>BC</v>
      </c>
      <c r="H3389" t="s">
        <v>66</v>
      </c>
      <c r="I3389" t="str">
        <f>IF(LEFT(tbStoricoOrdini[[#This Row],[ARTICOLO]],3) = "COG","COG",LEFT(tbStoricoOrdini[[#This Row],[ARTICOLO]],FIND(" ",tbStoricoOrdini[[#This Row],[ARTICOLO]])-1))</f>
        <v>BAG</v>
      </c>
      <c r="J3389" t="str">
        <f>MID(tbStoricoOrdini[[#This Row],[ARTICOLO]],FIND(" ",tbStoricoOrdini[[#This Row],[ARTICOLO]])+1,4)</f>
        <v>2500</v>
      </c>
      <c r="K3389" t="str">
        <f>IFERROR(RIGHT(tbStoricoOrdini[[#This Row],[ARTICOLO]],LEN(tbStoricoOrdini[[#This Row],[ARTICOLO]])-FIND(" ",tbStoricoOrdini[[#This Row],[ARTICOLO]],FIND(" ",tbStoricoOrdini[[#This Row],[ARTICOLO]]) +1)),"")</f>
        <v>Plus</v>
      </c>
      <c r="L3389" s="3">
        <f>VLOOKUP(tbStoricoOrdini[[#This Row],[ARTICOLO]],tbArticoli[],2,FALSE)</f>
        <v>220</v>
      </c>
      <c r="M3389" s="22">
        <f>tbStoricoOrdini[[#This Row],[IMPORTO]]/tbStoricoOrdini[[#This Row],[PREZZO]]</f>
        <v>4.3499999999999996</v>
      </c>
      <c r="N3389" t="s">
        <v>6</v>
      </c>
      <c r="O3389" s="8">
        <f>VLOOKUP(tbStoricoOrdini[[#This Row],[AGENTE]],tbAgenti[],2,FALSE)</f>
        <v>7.4999999999999997E-2</v>
      </c>
      <c r="P3389" s="2">
        <v>957</v>
      </c>
      <c r="Q3389" s="2">
        <f>tbStoricoOrdini[[#This Row],[IMPORTO]]*tbStoricoOrdini[[#This Row],[% COMM.]]</f>
        <v>71.774999999999991</v>
      </c>
      <c r="R3389" s="2">
        <f>tbStoricoOrdini[[#This Row],[TOT. COMM.]]+tbStoricoOrdini[[#This Row],[IMPORTO]]</f>
        <v>1028.7750000000001</v>
      </c>
    </row>
    <row r="3390" spans="1:18">
      <c r="A3390" s="1">
        <v>43922</v>
      </c>
      <c r="B3390" s="7">
        <f>MONTH(tbStoricoOrdini[[#This Row],[DATA]])</f>
        <v>4</v>
      </c>
      <c r="C3390" t="s">
        <v>3485</v>
      </c>
      <c r="D3390" t="str">
        <f>RIGHT(tbStoricoOrdini[[#This Row],[ORDINE]],4)</f>
        <v>3387</v>
      </c>
      <c r="E3390" t="s">
        <v>48</v>
      </c>
      <c r="F3390" t="str">
        <f>VLOOKUP(tbStoricoOrdini[[#This Row],[CLIENTE]],tbClienti[],3,FALSE)</f>
        <v>Umbria</v>
      </c>
      <c r="G3390" t="str">
        <f>VLOOKUP(tbStoricoOrdini[[#This Row],[CLIENTE]],tbClienti[],7,FALSE)</f>
        <v>BC</v>
      </c>
      <c r="H3390" t="s">
        <v>66</v>
      </c>
      <c r="I3390" t="str">
        <f>IF(LEFT(tbStoricoOrdini[[#This Row],[ARTICOLO]],3) = "COG","COG",LEFT(tbStoricoOrdini[[#This Row],[ARTICOLO]],FIND(" ",tbStoricoOrdini[[#This Row],[ARTICOLO]])-1))</f>
        <v>BAG</v>
      </c>
      <c r="J3390" t="str">
        <f>MID(tbStoricoOrdini[[#This Row],[ARTICOLO]],FIND(" ",tbStoricoOrdini[[#This Row],[ARTICOLO]])+1,4)</f>
        <v>2500</v>
      </c>
      <c r="K3390" t="str">
        <f>IFERROR(RIGHT(tbStoricoOrdini[[#This Row],[ARTICOLO]],LEN(tbStoricoOrdini[[#This Row],[ARTICOLO]])-FIND(" ",tbStoricoOrdini[[#This Row],[ARTICOLO]],FIND(" ",tbStoricoOrdini[[#This Row],[ARTICOLO]]) +1)),"")</f>
        <v>Plus</v>
      </c>
      <c r="L3390" s="3">
        <f>VLOOKUP(tbStoricoOrdini[[#This Row],[ARTICOLO]],tbArticoli[],2,FALSE)</f>
        <v>220</v>
      </c>
      <c r="M3390" s="22">
        <f>tbStoricoOrdini[[#This Row],[IMPORTO]]/tbStoricoOrdini[[#This Row],[PREZZO]]</f>
        <v>0.36363636363636365</v>
      </c>
      <c r="N3390" t="s">
        <v>9</v>
      </c>
      <c r="O3390" s="8">
        <f>VLOOKUP(tbStoricoOrdini[[#This Row],[AGENTE]],tbAgenti[],2,FALSE)</f>
        <v>0.05</v>
      </c>
      <c r="P3390" s="2">
        <v>80</v>
      </c>
      <c r="Q3390" s="2">
        <f>tbStoricoOrdini[[#This Row],[IMPORTO]]*tbStoricoOrdini[[#This Row],[% COMM.]]</f>
        <v>4</v>
      </c>
      <c r="R3390" s="2">
        <f>tbStoricoOrdini[[#This Row],[TOT. COMM.]]+tbStoricoOrdini[[#This Row],[IMPORTO]]</f>
        <v>84</v>
      </c>
    </row>
    <row r="3391" spans="1:18">
      <c r="A3391" s="1">
        <v>43922</v>
      </c>
      <c r="B3391" s="7">
        <f>MONTH(tbStoricoOrdini[[#This Row],[DATA]])</f>
        <v>4</v>
      </c>
      <c r="C3391" t="s">
        <v>3486</v>
      </c>
      <c r="D3391" t="str">
        <f>RIGHT(tbStoricoOrdini[[#This Row],[ORDINE]],4)</f>
        <v>3388</v>
      </c>
      <c r="E3391" t="s">
        <v>48</v>
      </c>
      <c r="F3391" t="str">
        <f>VLOOKUP(tbStoricoOrdini[[#This Row],[CLIENTE]],tbClienti[],3,FALSE)</f>
        <v>Umbria</v>
      </c>
      <c r="G3391" t="str">
        <f>VLOOKUP(tbStoricoOrdini[[#This Row],[CLIENTE]],tbClienti[],7,FALSE)</f>
        <v>BC</v>
      </c>
      <c r="H3391" t="s">
        <v>67</v>
      </c>
      <c r="I3391" t="str">
        <f>IF(LEFT(tbStoricoOrdini[[#This Row],[ARTICOLO]],3) = "COG","COG",LEFT(tbStoricoOrdini[[#This Row],[ARTICOLO]],FIND(" ",tbStoricoOrdini[[#This Row],[ARTICOLO]])-1))</f>
        <v>BAG</v>
      </c>
      <c r="J3391" t="str">
        <f>MID(tbStoricoOrdini[[#This Row],[ARTICOLO]],FIND(" ",tbStoricoOrdini[[#This Row],[ARTICOLO]])+1,4)</f>
        <v>2500</v>
      </c>
      <c r="K3391" t="str">
        <f>IFERROR(RIGHT(tbStoricoOrdini[[#This Row],[ARTICOLO]],LEN(tbStoricoOrdini[[#This Row],[ARTICOLO]])-FIND(" ",tbStoricoOrdini[[#This Row],[ARTICOLO]],FIND(" ",tbStoricoOrdini[[#This Row],[ARTICOLO]]) +1)),"")</f>
        <v>Medium</v>
      </c>
      <c r="L3391" s="3">
        <f>VLOOKUP(tbStoricoOrdini[[#This Row],[ARTICOLO]],tbArticoli[],2,FALSE)</f>
        <v>210</v>
      </c>
      <c r="M3391" s="22">
        <f>tbStoricoOrdini[[#This Row],[IMPORTO]]/tbStoricoOrdini[[#This Row],[PREZZO]]</f>
        <v>15.080952380952381</v>
      </c>
      <c r="N3391" t="s">
        <v>18</v>
      </c>
      <c r="O3391" s="8">
        <f>VLOOKUP(tbStoricoOrdini[[#This Row],[AGENTE]],tbAgenti[],2,FALSE)</f>
        <v>0.03</v>
      </c>
      <c r="P3391" s="2">
        <v>3167</v>
      </c>
      <c r="Q3391" s="2">
        <f>tbStoricoOrdini[[#This Row],[IMPORTO]]*tbStoricoOrdini[[#This Row],[% COMM.]]</f>
        <v>95.009999999999991</v>
      </c>
      <c r="R3391" s="2">
        <f>tbStoricoOrdini[[#This Row],[TOT. COMM.]]+tbStoricoOrdini[[#This Row],[IMPORTO]]</f>
        <v>3262.01</v>
      </c>
    </row>
    <row r="3392" spans="1:18">
      <c r="A3392" s="1">
        <v>43922</v>
      </c>
      <c r="B3392" s="7">
        <f>MONTH(tbStoricoOrdini[[#This Row],[DATA]])</f>
        <v>4</v>
      </c>
      <c r="C3392" t="s">
        <v>3487</v>
      </c>
      <c r="D3392" t="str">
        <f>RIGHT(tbStoricoOrdini[[#This Row],[ORDINE]],4)</f>
        <v>3389</v>
      </c>
      <c r="E3392" t="s">
        <v>48</v>
      </c>
      <c r="F3392" t="str">
        <f>VLOOKUP(tbStoricoOrdini[[#This Row],[CLIENTE]],tbClienti[],3,FALSE)</f>
        <v>Umbria</v>
      </c>
      <c r="G3392" t="str">
        <f>VLOOKUP(tbStoricoOrdini[[#This Row],[CLIENTE]],tbClienti[],7,FALSE)</f>
        <v>BC</v>
      </c>
      <c r="H3392" t="s">
        <v>67</v>
      </c>
      <c r="I3392" t="str">
        <f>IF(LEFT(tbStoricoOrdini[[#This Row],[ARTICOLO]],3) = "COG","COG",LEFT(tbStoricoOrdini[[#This Row],[ARTICOLO]],FIND(" ",tbStoricoOrdini[[#This Row],[ARTICOLO]])-1))</f>
        <v>BAG</v>
      </c>
      <c r="J3392" t="str">
        <f>MID(tbStoricoOrdini[[#This Row],[ARTICOLO]],FIND(" ",tbStoricoOrdini[[#This Row],[ARTICOLO]])+1,4)</f>
        <v>2500</v>
      </c>
      <c r="K3392" t="str">
        <f>IFERROR(RIGHT(tbStoricoOrdini[[#This Row],[ARTICOLO]],LEN(tbStoricoOrdini[[#This Row],[ARTICOLO]])-FIND(" ",tbStoricoOrdini[[#This Row],[ARTICOLO]],FIND(" ",tbStoricoOrdini[[#This Row],[ARTICOLO]]) +1)),"")</f>
        <v>Medium</v>
      </c>
      <c r="L3392" s="3">
        <f>VLOOKUP(tbStoricoOrdini[[#This Row],[ARTICOLO]],tbArticoli[],2,FALSE)</f>
        <v>210</v>
      </c>
      <c r="M3392" s="22">
        <f>tbStoricoOrdini[[#This Row],[IMPORTO]]/tbStoricoOrdini[[#This Row],[PREZZO]]</f>
        <v>26.133333333333333</v>
      </c>
      <c r="N3392" t="s">
        <v>6</v>
      </c>
      <c r="O3392" s="8">
        <f>VLOOKUP(tbStoricoOrdini[[#This Row],[AGENTE]],tbAgenti[],2,FALSE)</f>
        <v>7.4999999999999997E-2</v>
      </c>
      <c r="P3392" s="2">
        <v>5488</v>
      </c>
      <c r="Q3392" s="2">
        <f>tbStoricoOrdini[[#This Row],[IMPORTO]]*tbStoricoOrdini[[#This Row],[% COMM.]]</f>
        <v>411.59999999999997</v>
      </c>
      <c r="R3392" s="2">
        <f>tbStoricoOrdini[[#This Row],[TOT. COMM.]]+tbStoricoOrdini[[#This Row],[IMPORTO]]</f>
        <v>5899.6</v>
      </c>
    </row>
    <row r="3393" spans="1:18">
      <c r="A3393" s="1">
        <v>43922</v>
      </c>
      <c r="B3393" s="7">
        <f>MONTH(tbStoricoOrdini[[#This Row],[DATA]])</f>
        <v>4</v>
      </c>
      <c r="C3393" t="s">
        <v>3488</v>
      </c>
      <c r="D3393" t="str">
        <f>RIGHT(tbStoricoOrdini[[#This Row],[ORDINE]],4)</f>
        <v>3390</v>
      </c>
      <c r="E3393" t="s">
        <v>48</v>
      </c>
      <c r="F3393" t="str">
        <f>VLOOKUP(tbStoricoOrdini[[#This Row],[CLIENTE]],tbClienti[],3,FALSE)</f>
        <v>Umbria</v>
      </c>
      <c r="G3393" t="str">
        <f>VLOOKUP(tbStoricoOrdini[[#This Row],[CLIENTE]],tbClienti[],7,FALSE)</f>
        <v>BC</v>
      </c>
      <c r="H3393" t="s">
        <v>69</v>
      </c>
      <c r="I3393" t="str">
        <f>IF(LEFT(tbStoricoOrdini[[#This Row],[ARTICOLO]],3) = "COG","COG",LEFT(tbStoricoOrdini[[#This Row],[ARTICOLO]],FIND(" ",tbStoricoOrdini[[#This Row],[ARTICOLO]])-1))</f>
        <v>BAG</v>
      </c>
      <c r="J3393" t="str">
        <f>MID(tbStoricoOrdini[[#This Row],[ARTICOLO]],FIND(" ",tbStoricoOrdini[[#This Row],[ARTICOLO]])+1,4)</f>
        <v>1121</v>
      </c>
      <c r="K3393" t="str">
        <f>IFERROR(RIGHT(tbStoricoOrdini[[#This Row],[ARTICOLO]],LEN(tbStoricoOrdini[[#This Row],[ARTICOLO]])-FIND(" ",tbStoricoOrdini[[#This Row],[ARTICOLO]],FIND(" ",tbStoricoOrdini[[#This Row],[ARTICOLO]]) +1)),"")</f>
        <v>Gold</v>
      </c>
      <c r="L3393" s="3">
        <f>VLOOKUP(tbStoricoOrdini[[#This Row],[ARTICOLO]],tbArticoli[],2,FALSE)</f>
        <v>230</v>
      </c>
      <c r="M3393" s="22">
        <f>tbStoricoOrdini[[#This Row],[IMPORTO]]/tbStoricoOrdini[[#This Row],[PREZZO]]</f>
        <v>3.2608695652173911</v>
      </c>
      <c r="N3393" t="s">
        <v>9</v>
      </c>
      <c r="O3393" s="8">
        <f>VLOOKUP(tbStoricoOrdini[[#This Row],[AGENTE]],tbAgenti[],2,FALSE)</f>
        <v>0.05</v>
      </c>
      <c r="P3393" s="2">
        <v>750</v>
      </c>
      <c r="Q3393" s="2">
        <f>tbStoricoOrdini[[#This Row],[IMPORTO]]*tbStoricoOrdini[[#This Row],[% COMM.]]</f>
        <v>37.5</v>
      </c>
      <c r="R3393" s="2">
        <f>tbStoricoOrdini[[#This Row],[TOT. COMM.]]+tbStoricoOrdini[[#This Row],[IMPORTO]]</f>
        <v>787.5</v>
      </c>
    </row>
    <row r="3394" spans="1:18">
      <c r="A3394" s="1">
        <v>43922</v>
      </c>
      <c r="B3394" s="7">
        <f>MONTH(tbStoricoOrdini[[#This Row],[DATA]])</f>
        <v>4</v>
      </c>
      <c r="C3394" t="s">
        <v>3489</v>
      </c>
      <c r="D3394" t="str">
        <f>RIGHT(tbStoricoOrdini[[#This Row],[ORDINE]],4)</f>
        <v>3391</v>
      </c>
      <c r="E3394" t="s">
        <v>48</v>
      </c>
      <c r="F3394" t="str">
        <f>VLOOKUP(tbStoricoOrdini[[#This Row],[CLIENTE]],tbClienti[],3,FALSE)</f>
        <v>Umbria</v>
      </c>
      <c r="G3394" t="str">
        <f>VLOOKUP(tbStoricoOrdini[[#This Row],[CLIENTE]],tbClienti[],7,FALSE)</f>
        <v>BC</v>
      </c>
      <c r="H3394" t="s">
        <v>83</v>
      </c>
      <c r="I3394" t="str">
        <f>IF(LEFT(tbStoricoOrdini[[#This Row],[ARTICOLO]],3) = "COG","COG",LEFT(tbStoricoOrdini[[#This Row],[ARTICOLO]],FIND(" ",tbStoricoOrdini[[#This Row],[ARTICOLO]])-1))</f>
        <v>COG</v>
      </c>
      <c r="J3394" t="str">
        <f>MID(tbStoricoOrdini[[#This Row],[ARTICOLO]],FIND(" ",tbStoricoOrdini[[#This Row],[ARTICOLO]])+1,4)</f>
        <v>8000</v>
      </c>
      <c r="K3394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3394" s="3">
        <f>VLOOKUP(tbStoricoOrdini[[#This Row],[ARTICOLO]],tbArticoli[],2,FALSE)</f>
        <v>670</v>
      </c>
      <c r="M3394" s="22">
        <f>tbStoricoOrdini[[#This Row],[IMPORTO]]/tbStoricoOrdini[[#This Row],[PREZZO]]</f>
        <v>12.744776119402985</v>
      </c>
      <c r="N3394" t="s">
        <v>9</v>
      </c>
      <c r="O3394" s="8">
        <f>VLOOKUP(tbStoricoOrdini[[#This Row],[AGENTE]],tbAgenti[],2,FALSE)</f>
        <v>0.05</v>
      </c>
      <c r="P3394" s="2">
        <v>8539</v>
      </c>
      <c r="Q3394" s="2">
        <f>tbStoricoOrdini[[#This Row],[IMPORTO]]*tbStoricoOrdini[[#This Row],[% COMM.]]</f>
        <v>426.95000000000005</v>
      </c>
      <c r="R3394" s="2">
        <f>tbStoricoOrdini[[#This Row],[TOT. COMM.]]+tbStoricoOrdini[[#This Row],[IMPORTO]]</f>
        <v>8965.9500000000007</v>
      </c>
    </row>
    <row r="3395" spans="1:18">
      <c r="A3395" s="1">
        <v>43922</v>
      </c>
      <c r="B3395" s="7">
        <f>MONTH(tbStoricoOrdini[[#This Row],[DATA]])</f>
        <v>4</v>
      </c>
      <c r="C3395" t="s">
        <v>3490</v>
      </c>
      <c r="D3395" t="str">
        <f>RIGHT(tbStoricoOrdini[[#This Row],[ORDINE]],4)</f>
        <v>3392</v>
      </c>
      <c r="E3395" t="s">
        <v>48</v>
      </c>
      <c r="F3395" t="str">
        <f>VLOOKUP(tbStoricoOrdini[[#This Row],[CLIENTE]],tbClienti[],3,FALSE)</f>
        <v>Umbria</v>
      </c>
      <c r="G3395" t="str">
        <f>VLOOKUP(tbStoricoOrdini[[#This Row],[CLIENTE]],tbClienti[],7,FALSE)</f>
        <v>BC</v>
      </c>
      <c r="H3395" t="s">
        <v>70</v>
      </c>
      <c r="I3395" t="str">
        <f>IF(LEFT(tbStoricoOrdini[[#This Row],[ARTICOLO]],3) = "COG","COG",LEFT(tbStoricoOrdini[[#This Row],[ARTICOLO]],FIND(" ",tbStoricoOrdini[[#This Row],[ARTICOLO]])-1))</f>
        <v>EB08</v>
      </c>
      <c r="J3395" t="str">
        <f>MID(tbStoricoOrdini[[#This Row],[ARTICOLO]],FIND(" ",tbStoricoOrdini[[#This Row],[ARTICOLO]])+1,4)</f>
        <v>7500</v>
      </c>
      <c r="K3395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3395" s="3">
        <f>VLOOKUP(tbStoricoOrdini[[#This Row],[ARTICOLO]],tbArticoli[],2,FALSE)</f>
        <v>180</v>
      </c>
      <c r="M3395" s="22">
        <f>tbStoricoOrdini[[#This Row],[IMPORTO]]/tbStoricoOrdini[[#This Row],[PREZZO]]</f>
        <v>0.1111111111111111</v>
      </c>
      <c r="N3395" t="s">
        <v>9</v>
      </c>
      <c r="O3395" s="8">
        <f>VLOOKUP(tbStoricoOrdini[[#This Row],[AGENTE]],tbAgenti[],2,FALSE)</f>
        <v>0.05</v>
      </c>
      <c r="P3395" s="2">
        <v>20</v>
      </c>
      <c r="Q3395" s="2">
        <f>tbStoricoOrdini[[#This Row],[IMPORTO]]*tbStoricoOrdini[[#This Row],[% COMM.]]</f>
        <v>1</v>
      </c>
      <c r="R3395" s="2">
        <f>tbStoricoOrdini[[#This Row],[TOT. COMM.]]+tbStoricoOrdini[[#This Row],[IMPORTO]]</f>
        <v>21</v>
      </c>
    </row>
    <row r="3396" spans="1:18">
      <c r="A3396" s="1">
        <v>43922</v>
      </c>
      <c r="B3396" s="7">
        <f>MONTH(tbStoricoOrdini[[#This Row],[DATA]])</f>
        <v>4</v>
      </c>
      <c r="C3396" t="s">
        <v>3491</v>
      </c>
      <c r="D3396" t="str">
        <f>RIGHT(tbStoricoOrdini[[#This Row],[ORDINE]],4)</f>
        <v>3393</v>
      </c>
      <c r="E3396" t="s">
        <v>48</v>
      </c>
      <c r="F3396" t="str">
        <f>VLOOKUP(tbStoricoOrdini[[#This Row],[CLIENTE]],tbClienti[],3,FALSE)</f>
        <v>Umbria</v>
      </c>
      <c r="G3396" t="str">
        <f>VLOOKUP(tbStoricoOrdini[[#This Row],[CLIENTE]],tbClienti[],7,FALSE)</f>
        <v>BC</v>
      </c>
      <c r="H3396" t="s">
        <v>75</v>
      </c>
      <c r="I3396" t="str">
        <f>IF(LEFT(tbStoricoOrdini[[#This Row],[ARTICOLO]],3) = "COG","COG",LEFT(tbStoricoOrdini[[#This Row],[ARTICOLO]],FIND(" ",tbStoricoOrdini[[#This Row],[ARTICOLO]])-1))</f>
        <v>AVRC</v>
      </c>
      <c r="J3396" t="str">
        <f>MID(tbStoricoOrdini[[#This Row],[ARTICOLO]],FIND(" ",tbStoricoOrdini[[#This Row],[ARTICOLO]])+1,4)</f>
        <v>1000</v>
      </c>
      <c r="K3396" t="str">
        <f>IFERROR(RIGHT(tbStoricoOrdini[[#This Row],[ARTICOLO]],LEN(tbStoricoOrdini[[#This Row],[ARTICOLO]])-FIND(" ",tbStoricoOrdini[[#This Row],[ARTICOLO]],FIND(" ",tbStoricoOrdini[[#This Row],[ARTICOLO]]) +1)),"")</f>
        <v>Silver</v>
      </c>
      <c r="L3396" s="3">
        <f>VLOOKUP(tbStoricoOrdini[[#This Row],[ARTICOLO]],tbArticoli[],2,FALSE)</f>
        <v>390</v>
      </c>
      <c r="M3396" s="22">
        <f>tbStoricoOrdini[[#This Row],[IMPORTO]]/tbStoricoOrdini[[#This Row],[PREZZO]]</f>
        <v>3.8487179487179488</v>
      </c>
      <c r="N3396" t="s">
        <v>9</v>
      </c>
      <c r="O3396" s="8">
        <f>VLOOKUP(tbStoricoOrdini[[#This Row],[AGENTE]],tbAgenti[],2,FALSE)</f>
        <v>0.05</v>
      </c>
      <c r="P3396" s="2">
        <v>1501</v>
      </c>
      <c r="Q3396" s="2">
        <f>tbStoricoOrdini[[#This Row],[IMPORTO]]*tbStoricoOrdini[[#This Row],[% COMM.]]</f>
        <v>75.05</v>
      </c>
      <c r="R3396" s="2">
        <f>tbStoricoOrdini[[#This Row],[TOT. COMM.]]+tbStoricoOrdini[[#This Row],[IMPORTO]]</f>
        <v>1576.05</v>
      </c>
    </row>
    <row r="3397" spans="1:18">
      <c r="A3397" s="1">
        <v>43922</v>
      </c>
      <c r="B3397" s="7">
        <f>MONTH(tbStoricoOrdini[[#This Row],[DATA]])</f>
        <v>4</v>
      </c>
      <c r="C3397" t="s">
        <v>3492</v>
      </c>
      <c r="D3397" t="str">
        <f>RIGHT(tbStoricoOrdini[[#This Row],[ORDINE]],4)</f>
        <v>3394</v>
      </c>
      <c r="E3397" t="s">
        <v>48</v>
      </c>
      <c r="F3397" t="str">
        <f>VLOOKUP(tbStoricoOrdini[[#This Row],[CLIENTE]],tbClienti[],3,FALSE)</f>
        <v>Umbria</v>
      </c>
      <c r="G3397" t="str">
        <f>VLOOKUP(tbStoricoOrdini[[#This Row],[CLIENTE]],tbClienti[],7,FALSE)</f>
        <v>BC</v>
      </c>
      <c r="H3397" t="s">
        <v>71</v>
      </c>
      <c r="I3397" t="str">
        <f>IF(LEFT(tbStoricoOrdini[[#This Row],[ARTICOLO]],3) = "COG","COG",LEFT(tbStoricoOrdini[[#This Row],[ARTICOLO]],FIND(" ",tbStoricoOrdini[[#This Row],[ARTICOLO]])-1))</f>
        <v>EB07</v>
      </c>
      <c r="J3397" t="str">
        <f>MID(tbStoricoOrdini[[#This Row],[ARTICOLO]],FIND(" ",tbStoricoOrdini[[#This Row],[ARTICOLO]])+1,4)</f>
        <v>5000</v>
      </c>
      <c r="K3397" t="str">
        <f>IFERROR(RIGHT(tbStoricoOrdini[[#This Row],[ARTICOLO]],LEN(tbStoricoOrdini[[#This Row],[ARTICOLO]])-FIND(" ",tbStoricoOrdini[[#This Row],[ARTICOLO]],FIND(" ",tbStoricoOrdini[[#This Row],[ARTICOLO]]) +1)),"")</f>
        <v/>
      </c>
      <c r="L3397" s="3">
        <f>VLOOKUP(tbStoricoOrdini[[#This Row],[ARTICOLO]],tbArticoli[],2,FALSE)</f>
        <v>140</v>
      </c>
      <c r="M3397" s="22">
        <f>tbStoricoOrdini[[#This Row],[IMPORTO]]/tbStoricoOrdini[[#This Row],[PREZZO]]</f>
        <v>2.1428571428571429E-2</v>
      </c>
      <c r="N3397" t="s">
        <v>6</v>
      </c>
      <c r="O3397" s="8">
        <f>VLOOKUP(tbStoricoOrdini[[#This Row],[AGENTE]],tbAgenti[],2,FALSE)</f>
        <v>7.4999999999999997E-2</v>
      </c>
      <c r="P3397" s="2">
        <v>3</v>
      </c>
      <c r="Q3397" s="2">
        <f>tbStoricoOrdini[[#This Row],[IMPORTO]]*tbStoricoOrdini[[#This Row],[% COMM.]]</f>
        <v>0.22499999999999998</v>
      </c>
      <c r="R3397" s="2">
        <f>tbStoricoOrdini[[#This Row],[TOT. COMM.]]+tbStoricoOrdini[[#This Row],[IMPORTO]]</f>
        <v>3.2250000000000001</v>
      </c>
    </row>
    <row r="3398" spans="1:18">
      <c r="A3398" s="1">
        <v>43922</v>
      </c>
      <c r="B3398" s="7">
        <f>MONTH(tbStoricoOrdini[[#This Row],[DATA]])</f>
        <v>4</v>
      </c>
      <c r="C3398" t="s">
        <v>3493</v>
      </c>
      <c r="D3398" t="str">
        <f>RIGHT(tbStoricoOrdini[[#This Row],[ORDINE]],4)</f>
        <v>3395</v>
      </c>
      <c r="E3398" t="s">
        <v>48</v>
      </c>
      <c r="F3398" t="str">
        <f>VLOOKUP(tbStoricoOrdini[[#This Row],[CLIENTE]],tbClienti[],3,FALSE)</f>
        <v>Umbria</v>
      </c>
      <c r="G3398" t="str">
        <f>VLOOKUP(tbStoricoOrdini[[#This Row],[CLIENTE]],tbClienti[],7,FALSE)</f>
        <v>BC</v>
      </c>
      <c r="H3398" t="s">
        <v>71</v>
      </c>
      <c r="I3398" t="str">
        <f>IF(LEFT(tbStoricoOrdini[[#This Row],[ARTICOLO]],3) = "COG","COG",LEFT(tbStoricoOrdini[[#This Row],[ARTICOLO]],FIND(" ",tbStoricoOrdini[[#This Row],[ARTICOLO]])-1))</f>
        <v>EB07</v>
      </c>
      <c r="J3398" t="str">
        <f>MID(tbStoricoOrdini[[#This Row],[ARTICOLO]],FIND(" ",tbStoricoOrdini[[#This Row],[ARTICOLO]])+1,4)</f>
        <v>5000</v>
      </c>
      <c r="K3398" t="str">
        <f>IFERROR(RIGHT(tbStoricoOrdini[[#This Row],[ARTICOLO]],LEN(tbStoricoOrdini[[#This Row],[ARTICOLO]])-FIND(" ",tbStoricoOrdini[[#This Row],[ARTICOLO]],FIND(" ",tbStoricoOrdini[[#This Row],[ARTICOLO]]) +1)),"")</f>
        <v/>
      </c>
      <c r="L3398" s="3">
        <f>VLOOKUP(tbStoricoOrdini[[#This Row],[ARTICOLO]],tbArticoli[],2,FALSE)</f>
        <v>140</v>
      </c>
      <c r="M3398" s="22">
        <f>tbStoricoOrdini[[#This Row],[IMPORTO]]/tbStoricoOrdini[[#This Row],[PREZZO]]</f>
        <v>2.9</v>
      </c>
      <c r="N3398" t="s">
        <v>9</v>
      </c>
      <c r="O3398" s="8">
        <f>VLOOKUP(tbStoricoOrdini[[#This Row],[AGENTE]],tbAgenti[],2,FALSE)</f>
        <v>0.05</v>
      </c>
      <c r="P3398" s="2">
        <v>406</v>
      </c>
      <c r="Q3398" s="2">
        <f>tbStoricoOrdini[[#This Row],[IMPORTO]]*tbStoricoOrdini[[#This Row],[% COMM.]]</f>
        <v>20.3</v>
      </c>
      <c r="R3398" s="2">
        <f>tbStoricoOrdini[[#This Row],[TOT. COMM.]]+tbStoricoOrdini[[#This Row],[IMPORTO]]</f>
        <v>426.3</v>
      </c>
    </row>
    <row r="3399" spans="1:18">
      <c r="A3399" s="1">
        <v>43922</v>
      </c>
      <c r="B3399" s="7">
        <f>MONTH(tbStoricoOrdini[[#This Row],[DATA]])</f>
        <v>4</v>
      </c>
      <c r="C3399" t="s">
        <v>3494</v>
      </c>
      <c r="D3399" t="str">
        <f>RIGHT(tbStoricoOrdini[[#This Row],[ORDINE]],4)</f>
        <v>3396</v>
      </c>
      <c r="E3399" t="s">
        <v>48</v>
      </c>
      <c r="F3399" t="str">
        <f>VLOOKUP(tbStoricoOrdini[[#This Row],[CLIENTE]],tbClienti[],3,FALSE)</f>
        <v>Umbria</v>
      </c>
      <c r="G3399" t="str">
        <f>VLOOKUP(tbStoricoOrdini[[#This Row],[CLIENTE]],tbClienti[],7,FALSE)</f>
        <v>BC</v>
      </c>
      <c r="H3399" t="s">
        <v>76</v>
      </c>
      <c r="I3399" t="str">
        <f>IF(LEFT(tbStoricoOrdini[[#This Row],[ARTICOLO]],3) = "COG","COG",LEFT(tbStoricoOrdini[[#This Row],[ARTICOLO]],FIND(" ",tbStoricoOrdini[[#This Row],[ARTICOLO]])-1))</f>
        <v>COG</v>
      </c>
      <c r="J3399" t="str">
        <f>MID(tbStoricoOrdini[[#This Row],[ARTICOLO]],FIND(" ",tbStoricoOrdini[[#This Row],[ARTICOLO]])+1,4)</f>
        <v>1000</v>
      </c>
      <c r="K3399" t="str">
        <f>IFERROR(RIGHT(tbStoricoOrdini[[#This Row],[ARTICOLO]],LEN(tbStoricoOrdini[[#This Row],[ARTICOLO]])-FIND(" ",tbStoricoOrdini[[#This Row],[ARTICOLO]],FIND(" ",tbStoricoOrdini[[#This Row],[ARTICOLO]]) +1)),"")</f>
        <v/>
      </c>
      <c r="L3399" s="3">
        <f>VLOOKUP(tbStoricoOrdini[[#This Row],[ARTICOLO]],tbArticoli[],2,FALSE)</f>
        <v>150</v>
      </c>
      <c r="M3399" s="22">
        <f>tbStoricoOrdini[[#This Row],[IMPORTO]]/tbStoricoOrdini[[#This Row],[PREZZO]]</f>
        <v>18.38</v>
      </c>
      <c r="N3399" t="s">
        <v>9</v>
      </c>
      <c r="O3399" s="8">
        <f>VLOOKUP(tbStoricoOrdini[[#This Row],[AGENTE]],tbAgenti[],2,FALSE)</f>
        <v>0.05</v>
      </c>
      <c r="P3399" s="2">
        <v>2757</v>
      </c>
      <c r="Q3399" s="2">
        <f>tbStoricoOrdini[[#This Row],[IMPORTO]]*tbStoricoOrdini[[#This Row],[% COMM.]]</f>
        <v>137.85</v>
      </c>
      <c r="R3399" s="2">
        <f>tbStoricoOrdini[[#This Row],[TOT. COMM.]]+tbStoricoOrdini[[#This Row],[IMPORTO]]</f>
        <v>2894.85</v>
      </c>
    </row>
    <row r="3400" spans="1:18">
      <c r="A3400" s="1">
        <v>43922</v>
      </c>
      <c r="B3400" s="7">
        <f>MONTH(tbStoricoOrdini[[#This Row],[DATA]])</f>
        <v>4</v>
      </c>
      <c r="C3400" t="s">
        <v>3495</v>
      </c>
      <c r="D3400" t="str">
        <f>RIGHT(tbStoricoOrdini[[#This Row],[ORDINE]],4)</f>
        <v>3397</v>
      </c>
      <c r="E3400" t="s">
        <v>48</v>
      </c>
      <c r="F3400" t="str">
        <f>VLOOKUP(tbStoricoOrdini[[#This Row],[CLIENTE]],tbClienti[],3,FALSE)</f>
        <v>Umbria</v>
      </c>
      <c r="G3400" t="str">
        <f>VLOOKUP(tbStoricoOrdini[[#This Row],[CLIENTE]],tbClienti[],7,FALSE)</f>
        <v>BC</v>
      </c>
      <c r="H3400" t="s">
        <v>72</v>
      </c>
      <c r="I3400" t="str">
        <f>IF(LEFT(tbStoricoOrdini[[#This Row],[ARTICOLO]],3) = "COG","COG",LEFT(tbStoricoOrdini[[#This Row],[ARTICOLO]],FIND(" ",tbStoricoOrdini[[#This Row],[ARTICOLO]])-1))</f>
        <v>EB06</v>
      </c>
      <c r="J3400" t="str">
        <f>MID(tbStoricoOrdini[[#This Row],[ARTICOLO]],FIND(" ",tbStoricoOrdini[[#This Row],[ARTICOLO]])+1,4)</f>
        <v>3000</v>
      </c>
      <c r="K3400" t="str">
        <f>IFERROR(RIGHT(tbStoricoOrdini[[#This Row],[ARTICOLO]],LEN(tbStoricoOrdini[[#This Row],[ARTICOLO]])-FIND(" ",tbStoricoOrdini[[#This Row],[ARTICOLO]],FIND(" ",tbStoricoOrdini[[#This Row],[ARTICOLO]]) +1)),"")</f>
        <v>Medium</v>
      </c>
      <c r="L3400" s="3">
        <f>VLOOKUP(tbStoricoOrdini[[#This Row],[ARTICOLO]],tbArticoli[],2,FALSE)</f>
        <v>120</v>
      </c>
      <c r="M3400" s="22">
        <f>tbStoricoOrdini[[#This Row],[IMPORTO]]/tbStoricoOrdini[[#This Row],[PREZZO]]</f>
        <v>0.10833333333333334</v>
      </c>
      <c r="N3400" t="s">
        <v>18</v>
      </c>
      <c r="O3400" s="8">
        <f>VLOOKUP(tbStoricoOrdini[[#This Row],[AGENTE]],tbAgenti[],2,FALSE)</f>
        <v>0.03</v>
      </c>
      <c r="P3400" s="2">
        <v>13</v>
      </c>
      <c r="Q3400" s="2">
        <f>tbStoricoOrdini[[#This Row],[IMPORTO]]*tbStoricoOrdini[[#This Row],[% COMM.]]</f>
        <v>0.39</v>
      </c>
      <c r="R3400" s="2">
        <f>tbStoricoOrdini[[#This Row],[TOT. COMM.]]+tbStoricoOrdini[[#This Row],[IMPORTO]]</f>
        <v>13.39</v>
      </c>
    </row>
    <row r="3401" spans="1:18">
      <c r="A3401" s="1">
        <v>43922</v>
      </c>
      <c r="B3401" s="7">
        <f>MONTH(tbStoricoOrdini[[#This Row],[DATA]])</f>
        <v>4</v>
      </c>
      <c r="C3401" t="s">
        <v>3496</v>
      </c>
      <c r="D3401" t="str">
        <f>RIGHT(tbStoricoOrdini[[#This Row],[ORDINE]],4)</f>
        <v>3398</v>
      </c>
      <c r="E3401" t="s">
        <v>48</v>
      </c>
      <c r="F3401" t="str">
        <f>VLOOKUP(tbStoricoOrdini[[#This Row],[CLIENTE]],tbClienti[],3,FALSE)</f>
        <v>Umbria</v>
      </c>
      <c r="G3401" t="str">
        <f>VLOOKUP(tbStoricoOrdini[[#This Row],[CLIENTE]],tbClienti[],7,FALSE)</f>
        <v>BC</v>
      </c>
      <c r="H3401" t="s">
        <v>72</v>
      </c>
      <c r="I3401" t="str">
        <f>IF(LEFT(tbStoricoOrdini[[#This Row],[ARTICOLO]],3) = "COG","COG",LEFT(tbStoricoOrdini[[#This Row],[ARTICOLO]],FIND(" ",tbStoricoOrdini[[#This Row],[ARTICOLO]])-1))</f>
        <v>EB06</v>
      </c>
      <c r="J3401" t="str">
        <f>MID(tbStoricoOrdini[[#This Row],[ARTICOLO]],FIND(" ",tbStoricoOrdini[[#This Row],[ARTICOLO]])+1,4)</f>
        <v>3000</v>
      </c>
      <c r="K3401" t="str">
        <f>IFERROR(RIGHT(tbStoricoOrdini[[#This Row],[ARTICOLO]],LEN(tbStoricoOrdini[[#This Row],[ARTICOLO]])-FIND(" ",tbStoricoOrdini[[#This Row],[ARTICOLO]],FIND(" ",tbStoricoOrdini[[#This Row],[ARTICOLO]]) +1)),"")</f>
        <v>Medium</v>
      </c>
      <c r="L3401" s="3">
        <f>VLOOKUP(tbStoricoOrdini[[#This Row],[ARTICOLO]],tbArticoli[],2,FALSE)</f>
        <v>120</v>
      </c>
      <c r="M3401" s="22">
        <f>tbStoricoOrdini[[#This Row],[IMPORTO]]/tbStoricoOrdini[[#This Row],[PREZZO]]</f>
        <v>11.491666666666667</v>
      </c>
      <c r="N3401" t="s">
        <v>6</v>
      </c>
      <c r="O3401" s="8">
        <f>VLOOKUP(tbStoricoOrdini[[#This Row],[AGENTE]],tbAgenti[],2,FALSE)</f>
        <v>7.4999999999999997E-2</v>
      </c>
      <c r="P3401" s="2">
        <v>1379</v>
      </c>
      <c r="Q3401" s="2">
        <f>tbStoricoOrdini[[#This Row],[IMPORTO]]*tbStoricoOrdini[[#This Row],[% COMM.]]</f>
        <v>103.425</v>
      </c>
      <c r="R3401" s="2">
        <f>tbStoricoOrdini[[#This Row],[TOT. COMM.]]+tbStoricoOrdini[[#This Row],[IMPORTO]]</f>
        <v>1482.425</v>
      </c>
    </row>
    <row r="3402" spans="1:18">
      <c r="A3402" s="1">
        <v>43922</v>
      </c>
      <c r="B3402" s="7">
        <f>MONTH(tbStoricoOrdini[[#This Row],[DATA]])</f>
        <v>4</v>
      </c>
      <c r="C3402" t="s">
        <v>3497</v>
      </c>
      <c r="D3402" t="str">
        <f>RIGHT(tbStoricoOrdini[[#This Row],[ORDINE]],4)</f>
        <v>3399</v>
      </c>
      <c r="E3402" t="s">
        <v>48</v>
      </c>
      <c r="F3402" t="str">
        <f>VLOOKUP(tbStoricoOrdini[[#This Row],[CLIENTE]],tbClienti[],3,FALSE)</f>
        <v>Umbria</v>
      </c>
      <c r="G3402" t="str">
        <f>VLOOKUP(tbStoricoOrdini[[#This Row],[CLIENTE]],tbClienti[],7,FALSE)</f>
        <v>BC</v>
      </c>
      <c r="H3402" t="s">
        <v>72</v>
      </c>
      <c r="I3402" t="str">
        <f>IF(LEFT(tbStoricoOrdini[[#This Row],[ARTICOLO]],3) = "COG","COG",LEFT(tbStoricoOrdini[[#This Row],[ARTICOLO]],FIND(" ",tbStoricoOrdini[[#This Row],[ARTICOLO]])-1))</f>
        <v>EB06</v>
      </c>
      <c r="J3402" t="str">
        <f>MID(tbStoricoOrdini[[#This Row],[ARTICOLO]],FIND(" ",tbStoricoOrdini[[#This Row],[ARTICOLO]])+1,4)</f>
        <v>3000</v>
      </c>
      <c r="K3402" t="str">
        <f>IFERROR(RIGHT(tbStoricoOrdini[[#This Row],[ARTICOLO]],LEN(tbStoricoOrdini[[#This Row],[ARTICOLO]])-FIND(" ",tbStoricoOrdini[[#This Row],[ARTICOLO]],FIND(" ",tbStoricoOrdini[[#This Row],[ARTICOLO]]) +1)),"")</f>
        <v>Medium</v>
      </c>
      <c r="L3402" s="3">
        <f>VLOOKUP(tbStoricoOrdini[[#This Row],[ARTICOLO]],tbArticoli[],2,FALSE)</f>
        <v>120</v>
      </c>
      <c r="M3402" s="22">
        <f>tbStoricoOrdini[[#This Row],[IMPORTO]]/tbStoricoOrdini[[#This Row],[PREZZO]]</f>
        <v>11.841666666666667</v>
      </c>
      <c r="N3402" t="s">
        <v>9</v>
      </c>
      <c r="O3402" s="8">
        <f>VLOOKUP(tbStoricoOrdini[[#This Row],[AGENTE]],tbAgenti[],2,FALSE)</f>
        <v>0.05</v>
      </c>
      <c r="P3402" s="2">
        <v>1421</v>
      </c>
      <c r="Q3402" s="2">
        <f>tbStoricoOrdini[[#This Row],[IMPORTO]]*tbStoricoOrdini[[#This Row],[% COMM.]]</f>
        <v>71.05</v>
      </c>
      <c r="R3402" s="2">
        <f>tbStoricoOrdini[[#This Row],[TOT. COMM.]]+tbStoricoOrdini[[#This Row],[IMPORTO]]</f>
        <v>1492.05</v>
      </c>
    </row>
    <row r="3403" spans="1:18">
      <c r="A3403" s="1">
        <v>43922</v>
      </c>
      <c r="B3403" s="7">
        <f>MONTH(tbStoricoOrdini[[#This Row],[DATA]])</f>
        <v>4</v>
      </c>
      <c r="C3403" t="s">
        <v>3498</v>
      </c>
      <c r="D3403" t="str">
        <f>RIGHT(tbStoricoOrdini[[#This Row],[ORDINE]],4)</f>
        <v>3400</v>
      </c>
      <c r="E3403" t="s">
        <v>48</v>
      </c>
      <c r="F3403" t="str">
        <f>VLOOKUP(tbStoricoOrdini[[#This Row],[CLIENTE]],tbClienti[],3,FALSE)</f>
        <v>Umbria</v>
      </c>
      <c r="G3403" t="str">
        <f>VLOOKUP(tbStoricoOrdini[[#This Row],[CLIENTE]],tbClienti[],7,FALSE)</f>
        <v>BC</v>
      </c>
      <c r="H3403" t="s">
        <v>73</v>
      </c>
      <c r="I3403" t="str">
        <f>IF(LEFT(tbStoricoOrdini[[#This Row],[ARTICOLO]],3) = "COG","COG",LEFT(tbStoricoOrdini[[#This Row],[ARTICOLO]],FIND(" ",tbStoricoOrdini[[#This Row],[ARTICOLO]])-1))</f>
        <v>EB06</v>
      </c>
      <c r="J3403" t="str">
        <f>MID(tbStoricoOrdini[[#This Row],[ARTICOLO]],FIND(" ",tbStoricoOrdini[[#This Row],[ARTICOLO]])+1,4)</f>
        <v>3000</v>
      </c>
      <c r="K3403" t="str">
        <f>IFERROR(RIGHT(tbStoricoOrdini[[#This Row],[ARTICOLO]],LEN(tbStoricoOrdini[[#This Row],[ARTICOLO]])-FIND(" ",tbStoricoOrdini[[#This Row],[ARTICOLO]],FIND(" ",tbStoricoOrdini[[#This Row],[ARTICOLO]]) +1)),"")</f>
        <v>Plus</v>
      </c>
      <c r="L3403" s="3">
        <f>VLOOKUP(tbStoricoOrdini[[#This Row],[ARTICOLO]],tbArticoli[],2,FALSE)</f>
        <v>130</v>
      </c>
      <c r="M3403" s="22">
        <f>tbStoricoOrdini[[#This Row],[IMPORTO]]/tbStoricoOrdini[[#This Row],[PREZZO]]</f>
        <v>1.7692307692307692</v>
      </c>
      <c r="N3403" t="s">
        <v>6</v>
      </c>
      <c r="O3403" s="8">
        <f>VLOOKUP(tbStoricoOrdini[[#This Row],[AGENTE]],tbAgenti[],2,FALSE)</f>
        <v>7.4999999999999997E-2</v>
      </c>
      <c r="P3403" s="2">
        <v>230</v>
      </c>
      <c r="Q3403" s="2">
        <f>tbStoricoOrdini[[#This Row],[IMPORTO]]*tbStoricoOrdini[[#This Row],[% COMM.]]</f>
        <v>17.25</v>
      </c>
      <c r="R3403" s="2">
        <f>tbStoricoOrdini[[#This Row],[TOT. COMM.]]+tbStoricoOrdini[[#This Row],[IMPORTO]]</f>
        <v>247.25</v>
      </c>
    </row>
    <row r="3404" spans="1:18">
      <c r="A3404" s="1">
        <v>43922</v>
      </c>
      <c r="B3404" s="7">
        <f>MONTH(tbStoricoOrdini[[#This Row],[DATA]])</f>
        <v>4</v>
      </c>
      <c r="C3404" t="s">
        <v>3499</v>
      </c>
      <c r="D3404" t="str">
        <f>RIGHT(tbStoricoOrdini[[#This Row],[ORDINE]],4)</f>
        <v>3401</v>
      </c>
      <c r="E3404" t="s">
        <v>49</v>
      </c>
      <c r="F3404" t="str">
        <f>VLOOKUP(tbStoricoOrdini[[#This Row],[CLIENTE]],tbClienti[],3,FALSE)</f>
        <v>Veneto</v>
      </c>
      <c r="G3404" t="str">
        <f>VLOOKUP(tbStoricoOrdini[[#This Row],[CLIENTE]],tbClienti[],7,FALSE)</f>
        <v>CC</v>
      </c>
      <c r="H3404" t="s">
        <v>74</v>
      </c>
      <c r="I3404" t="str">
        <f>IF(LEFT(tbStoricoOrdini[[#This Row],[ARTICOLO]],3) = "COG","COG",LEFT(tbStoricoOrdini[[#This Row],[ARTICOLO]],FIND(" ",tbStoricoOrdini[[#This Row],[ARTICOLO]])-1))</f>
        <v>AVRC</v>
      </c>
      <c r="J3404" t="str">
        <f>MID(tbStoricoOrdini[[#This Row],[ARTICOLO]],FIND(" ",tbStoricoOrdini[[#This Row],[ARTICOLO]])+1,4)</f>
        <v>2500</v>
      </c>
      <c r="K3404" t="str">
        <f>IFERROR(RIGHT(tbStoricoOrdini[[#This Row],[ARTICOLO]],LEN(tbStoricoOrdini[[#This Row],[ARTICOLO]])-FIND(" ",tbStoricoOrdini[[#This Row],[ARTICOLO]],FIND(" ",tbStoricoOrdini[[#This Row],[ARTICOLO]]) +1)),"")</f>
        <v>Gold</v>
      </c>
      <c r="L3404" s="3">
        <f>VLOOKUP(tbStoricoOrdini[[#This Row],[ARTICOLO]],tbArticoli[],2,FALSE)</f>
        <v>500</v>
      </c>
      <c r="M3404" s="22">
        <f>tbStoricoOrdini[[#This Row],[IMPORTO]]/tbStoricoOrdini[[#This Row],[PREZZO]]</f>
        <v>1.7999999999999999E-2</v>
      </c>
      <c r="N3404" t="s">
        <v>16</v>
      </c>
      <c r="O3404" s="8">
        <f>VLOOKUP(tbStoricoOrdini[[#This Row],[AGENTE]],tbAgenti[],2,FALSE)</f>
        <v>0.05</v>
      </c>
      <c r="P3404" s="2">
        <v>9</v>
      </c>
      <c r="Q3404" s="2">
        <f>tbStoricoOrdini[[#This Row],[IMPORTO]]*tbStoricoOrdini[[#This Row],[% COMM.]]</f>
        <v>0.45</v>
      </c>
      <c r="R3404" s="2">
        <f>tbStoricoOrdini[[#This Row],[TOT. COMM.]]+tbStoricoOrdini[[#This Row],[IMPORTO]]</f>
        <v>9.4499999999999993</v>
      </c>
    </row>
    <row r="3405" spans="1:18">
      <c r="A3405" s="1">
        <v>43922</v>
      </c>
      <c r="B3405" s="7">
        <f>MONTH(tbStoricoOrdini[[#This Row],[DATA]])</f>
        <v>4</v>
      </c>
      <c r="C3405" t="s">
        <v>3500</v>
      </c>
      <c r="D3405" t="str">
        <f>RIGHT(tbStoricoOrdini[[#This Row],[ORDINE]],4)</f>
        <v>3402</v>
      </c>
      <c r="E3405" t="s">
        <v>49</v>
      </c>
      <c r="F3405" t="str">
        <f>VLOOKUP(tbStoricoOrdini[[#This Row],[CLIENTE]],tbClienti[],3,FALSE)</f>
        <v>Veneto</v>
      </c>
      <c r="G3405" t="str">
        <f>VLOOKUP(tbStoricoOrdini[[#This Row],[CLIENTE]],tbClienti[],7,FALSE)</f>
        <v>CC</v>
      </c>
      <c r="H3405" t="s">
        <v>74</v>
      </c>
      <c r="I3405" t="str">
        <f>IF(LEFT(tbStoricoOrdini[[#This Row],[ARTICOLO]],3) = "COG","COG",LEFT(tbStoricoOrdini[[#This Row],[ARTICOLO]],FIND(" ",tbStoricoOrdini[[#This Row],[ARTICOLO]])-1))</f>
        <v>AVRC</v>
      </c>
      <c r="J3405" t="str">
        <f>MID(tbStoricoOrdini[[#This Row],[ARTICOLO]],FIND(" ",tbStoricoOrdini[[#This Row],[ARTICOLO]])+1,4)</f>
        <v>2500</v>
      </c>
      <c r="K3405" t="str">
        <f>IFERROR(RIGHT(tbStoricoOrdini[[#This Row],[ARTICOLO]],LEN(tbStoricoOrdini[[#This Row],[ARTICOLO]])-FIND(" ",tbStoricoOrdini[[#This Row],[ARTICOLO]],FIND(" ",tbStoricoOrdini[[#This Row],[ARTICOLO]]) +1)),"")</f>
        <v>Gold</v>
      </c>
      <c r="L3405" s="3">
        <f>VLOOKUP(tbStoricoOrdini[[#This Row],[ARTICOLO]],tbArticoli[],2,FALSE)</f>
        <v>500</v>
      </c>
      <c r="M3405" s="22">
        <f>tbStoricoOrdini[[#This Row],[IMPORTO]]/tbStoricoOrdini[[#This Row],[PREZZO]]</f>
        <v>8.0000000000000002E-3</v>
      </c>
      <c r="N3405" t="s">
        <v>39</v>
      </c>
      <c r="O3405" s="8">
        <f>VLOOKUP(tbStoricoOrdini[[#This Row],[AGENTE]],tbAgenti[],2,FALSE)</f>
        <v>0.05</v>
      </c>
      <c r="P3405" s="2">
        <v>4</v>
      </c>
      <c r="Q3405" s="2">
        <f>tbStoricoOrdini[[#This Row],[IMPORTO]]*tbStoricoOrdini[[#This Row],[% COMM.]]</f>
        <v>0.2</v>
      </c>
      <c r="R3405" s="2">
        <f>tbStoricoOrdini[[#This Row],[TOT. COMM.]]+tbStoricoOrdini[[#This Row],[IMPORTO]]</f>
        <v>4.2</v>
      </c>
    </row>
    <row r="3406" spans="1:18">
      <c r="A3406" s="1">
        <v>43922</v>
      </c>
      <c r="B3406" s="7">
        <f>MONTH(tbStoricoOrdini[[#This Row],[DATA]])</f>
        <v>4</v>
      </c>
      <c r="C3406" t="s">
        <v>3501</v>
      </c>
      <c r="D3406" t="str">
        <f>RIGHT(tbStoricoOrdini[[#This Row],[ORDINE]],4)</f>
        <v>3403</v>
      </c>
      <c r="E3406" t="s">
        <v>49</v>
      </c>
      <c r="F3406" t="str">
        <f>VLOOKUP(tbStoricoOrdini[[#This Row],[CLIENTE]],tbClienti[],3,FALSE)</f>
        <v>Veneto</v>
      </c>
      <c r="G3406" t="str">
        <f>VLOOKUP(tbStoricoOrdini[[#This Row],[CLIENTE]],tbClienti[],7,FALSE)</f>
        <v>CC</v>
      </c>
      <c r="H3406" t="s">
        <v>61</v>
      </c>
      <c r="I3406" t="str">
        <f>IF(LEFT(tbStoricoOrdini[[#This Row],[ARTICOLO]],3) = "COG","COG",LEFT(tbStoricoOrdini[[#This Row],[ARTICOLO]],FIND(" ",tbStoricoOrdini[[#This Row],[ARTICOLO]])-1))</f>
        <v>KLM</v>
      </c>
      <c r="J3406" t="str">
        <f>MID(tbStoricoOrdini[[#This Row],[ARTICOLO]],FIND(" ",tbStoricoOrdini[[#This Row],[ARTICOLO]])+1,4)</f>
        <v>5000</v>
      </c>
      <c r="K3406" t="str">
        <f>IFERROR(RIGHT(tbStoricoOrdini[[#This Row],[ARTICOLO]],LEN(tbStoricoOrdini[[#This Row],[ARTICOLO]])-FIND(" ",tbStoricoOrdini[[#This Row],[ARTICOLO]],FIND(" ",tbStoricoOrdini[[#This Row],[ARTICOLO]]) +1)),"")</f>
        <v>Medium</v>
      </c>
      <c r="L3406" s="3">
        <f>VLOOKUP(tbStoricoOrdini[[#This Row],[ARTICOLO]],tbArticoli[],2,FALSE)</f>
        <v>150</v>
      </c>
      <c r="M3406" s="22">
        <f>tbStoricoOrdini[[#This Row],[IMPORTO]]/tbStoricoOrdini[[#This Row],[PREZZO]]</f>
        <v>108.14666666666666</v>
      </c>
      <c r="N3406" t="s">
        <v>39</v>
      </c>
      <c r="O3406" s="8">
        <f>VLOOKUP(tbStoricoOrdini[[#This Row],[AGENTE]],tbAgenti[],2,FALSE)</f>
        <v>0.05</v>
      </c>
      <c r="P3406" s="2">
        <v>16222</v>
      </c>
      <c r="Q3406" s="2">
        <f>tbStoricoOrdini[[#This Row],[IMPORTO]]*tbStoricoOrdini[[#This Row],[% COMM.]]</f>
        <v>811.1</v>
      </c>
      <c r="R3406" s="2">
        <f>tbStoricoOrdini[[#This Row],[TOT. COMM.]]+tbStoricoOrdini[[#This Row],[IMPORTO]]</f>
        <v>17033.099999999999</v>
      </c>
    </row>
    <row r="3407" spans="1:18">
      <c r="A3407" s="1">
        <v>43922</v>
      </c>
      <c r="B3407" s="7">
        <f>MONTH(tbStoricoOrdini[[#This Row],[DATA]])</f>
        <v>4</v>
      </c>
      <c r="C3407" t="s">
        <v>3502</v>
      </c>
      <c r="D3407" t="str">
        <f>RIGHT(tbStoricoOrdini[[#This Row],[ORDINE]],4)</f>
        <v>3404</v>
      </c>
      <c r="E3407" t="s">
        <v>49</v>
      </c>
      <c r="F3407" t="str">
        <f>VLOOKUP(tbStoricoOrdini[[#This Row],[CLIENTE]],tbClienti[],3,FALSE)</f>
        <v>Veneto</v>
      </c>
      <c r="G3407" t="str">
        <f>VLOOKUP(tbStoricoOrdini[[#This Row],[CLIENTE]],tbClienti[],7,FALSE)</f>
        <v>CC</v>
      </c>
      <c r="H3407" t="s">
        <v>61</v>
      </c>
      <c r="I3407" t="str">
        <f>IF(LEFT(tbStoricoOrdini[[#This Row],[ARTICOLO]],3) = "COG","COG",LEFT(tbStoricoOrdini[[#This Row],[ARTICOLO]],FIND(" ",tbStoricoOrdini[[#This Row],[ARTICOLO]])-1))</f>
        <v>KLM</v>
      </c>
      <c r="J3407" t="str">
        <f>MID(tbStoricoOrdini[[#This Row],[ARTICOLO]],FIND(" ",tbStoricoOrdini[[#This Row],[ARTICOLO]])+1,4)</f>
        <v>5000</v>
      </c>
      <c r="K3407" t="str">
        <f>IFERROR(RIGHT(tbStoricoOrdini[[#This Row],[ARTICOLO]],LEN(tbStoricoOrdini[[#This Row],[ARTICOLO]])-FIND(" ",tbStoricoOrdini[[#This Row],[ARTICOLO]],FIND(" ",tbStoricoOrdini[[#This Row],[ARTICOLO]]) +1)),"")</f>
        <v>Medium</v>
      </c>
      <c r="L3407" s="3">
        <f>VLOOKUP(tbStoricoOrdini[[#This Row],[ARTICOLO]],tbArticoli[],2,FALSE)</f>
        <v>150</v>
      </c>
      <c r="M3407" s="22">
        <f>tbStoricoOrdini[[#This Row],[IMPORTO]]/tbStoricoOrdini[[#This Row],[PREZZO]]</f>
        <v>2.3133333333333335</v>
      </c>
      <c r="N3407" t="s">
        <v>15</v>
      </c>
      <c r="O3407" s="8">
        <f>VLOOKUP(tbStoricoOrdini[[#This Row],[AGENTE]],tbAgenti[],2,FALSE)</f>
        <v>0.08</v>
      </c>
      <c r="P3407" s="2">
        <v>347</v>
      </c>
      <c r="Q3407" s="2">
        <f>tbStoricoOrdini[[#This Row],[IMPORTO]]*tbStoricoOrdini[[#This Row],[% COMM.]]</f>
        <v>27.76</v>
      </c>
      <c r="R3407" s="2">
        <f>tbStoricoOrdini[[#This Row],[TOT. COMM.]]+tbStoricoOrdini[[#This Row],[IMPORTO]]</f>
        <v>374.76</v>
      </c>
    </row>
    <row r="3408" spans="1:18">
      <c r="A3408" s="1">
        <v>43922</v>
      </c>
      <c r="B3408" s="7">
        <f>MONTH(tbStoricoOrdini[[#This Row],[DATA]])</f>
        <v>4</v>
      </c>
      <c r="C3408" t="s">
        <v>3503</v>
      </c>
      <c r="D3408" t="str">
        <f>RIGHT(tbStoricoOrdini[[#This Row],[ORDINE]],4)</f>
        <v>3405</v>
      </c>
      <c r="E3408" t="s">
        <v>49</v>
      </c>
      <c r="F3408" t="str">
        <f>VLOOKUP(tbStoricoOrdini[[#This Row],[CLIENTE]],tbClienti[],3,FALSE)</f>
        <v>Veneto</v>
      </c>
      <c r="G3408" t="str">
        <f>VLOOKUP(tbStoricoOrdini[[#This Row],[CLIENTE]],tbClienti[],7,FALSE)</f>
        <v>CC</v>
      </c>
      <c r="H3408" t="s">
        <v>61</v>
      </c>
      <c r="I3408" t="str">
        <f>IF(LEFT(tbStoricoOrdini[[#This Row],[ARTICOLO]],3) = "COG","COG",LEFT(tbStoricoOrdini[[#This Row],[ARTICOLO]],FIND(" ",tbStoricoOrdini[[#This Row],[ARTICOLO]])-1))</f>
        <v>KLM</v>
      </c>
      <c r="J3408" t="str">
        <f>MID(tbStoricoOrdini[[#This Row],[ARTICOLO]],FIND(" ",tbStoricoOrdini[[#This Row],[ARTICOLO]])+1,4)</f>
        <v>5000</v>
      </c>
      <c r="K3408" t="str">
        <f>IFERROR(RIGHT(tbStoricoOrdini[[#This Row],[ARTICOLO]],LEN(tbStoricoOrdini[[#This Row],[ARTICOLO]])-FIND(" ",tbStoricoOrdini[[#This Row],[ARTICOLO]],FIND(" ",tbStoricoOrdini[[#This Row],[ARTICOLO]]) +1)),"")</f>
        <v>Medium</v>
      </c>
      <c r="L3408" s="3">
        <f>VLOOKUP(tbStoricoOrdini[[#This Row],[ARTICOLO]],tbArticoli[],2,FALSE)</f>
        <v>150</v>
      </c>
      <c r="M3408" s="22">
        <f>tbStoricoOrdini[[#This Row],[IMPORTO]]/tbStoricoOrdini[[#This Row],[PREZZO]]</f>
        <v>9.586666666666666</v>
      </c>
      <c r="N3408" t="s">
        <v>6</v>
      </c>
      <c r="O3408" s="8">
        <f>VLOOKUP(tbStoricoOrdini[[#This Row],[AGENTE]],tbAgenti[],2,FALSE)</f>
        <v>7.4999999999999997E-2</v>
      </c>
      <c r="P3408" s="2">
        <v>1438</v>
      </c>
      <c r="Q3408" s="2">
        <f>tbStoricoOrdini[[#This Row],[IMPORTO]]*tbStoricoOrdini[[#This Row],[% COMM.]]</f>
        <v>107.85</v>
      </c>
      <c r="R3408" s="2">
        <f>tbStoricoOrdini[[#This Row],[TOT. COMM.]]+tbStoricoOrdini[[#This Row],[IMPORTO]]</f>
        <v>1545.85</v>
      </c>
    </row>
    <row r="3409" spans="1:18">
      <c r="A3409" s="1">
        <v>43922</v>
      </c>
      <c r="B3409" s="7">
        <f>MONTH(tbStoricoOrdini[[#This Row],[DATA]])</f>
        <v>4</v>
      </c>
      <c r="C3409" t="s">
        <v>3504</v>
      </c>
      <c r="D3409" t="str">
        <f>RIGHT(tbStoricoOrdini[[#This Row],[ORDINE]],4)</f>
        <v>3406</v>
      </c>
      <c r="E3409" t="s">
        <v>49</v>
      </c>
      <c r="F3409" t="str">
        <f>VLOOKUP(tbStoricoOrdini[[#This Row],[CLIENTE]],tbClienti[],3,FALSE)</f>
        <v>Veneto</v>
      </c>
      <c r="G3409" t="str">
        <f>VLOOKUP(tbStoricoOrdini[[#This Row],[CLIENTE]],tbClienti[],7,FALSE)</f>
        <v>CC</v>
      </c>
      <c r="H3409" t="s">
        <v>79</v>
      </c>
      <c r="I3409" t="str">
        <f>IF(LEFT(tbStoricoOrdini[[#This Row],[ARTICOLO]],3) = "COG","COG",LEFT(tbStoricoOrdini[[#This Row],[ARTICOLO]],FIND(" ",tbStoricoOrdini[[#This Row],[ARTICOLO]])-1))</f>
        <v>COG</v>
      </c>
      <c r="J3409" t="str">
        <f>MID(tbStoricoOrdini[[#This Row],[ARTICOLO]],FIND(" ",tbStoricoOrdini[[#This Row],[ARTICOLO]])+1,4)</f>
        <v>4000</v>
      </c>
      <c r="K3409" t="str">
        <f>IFERROR(RIGHT(tbStoricoOrdini[[#This Row],[ARTICOLO]],LEN(tbStoricoOrdini[[#This Row],[ARTICOLO]])-FIND(" ",tbStoricoOrdini[[#This Row],[ARTICOLO]],FIND(" ",tbStoricoOrdini[[#This Row],[ARTICOLO]]) +1)),"")</f>
        <v>Plus</v>
      </c>
      <c r="L3409" s="3">
        <f>VLOOKUP(tbStoricoOrdini[[#This Row],[ARTICOLO]],tbArticoli[],2,FALSE)</f>
        <v>240</v>
      </c>
      <c r="M3409" s="22">
        <f>tbStoricoOrdini[[#This Row],[IMPORTO]]/tbStoricoOrdini[[#This Row],[PREZZO]]</f>
        <v>0.31666666666666665</v>
      </c>
      <c r="N3409" t="s">
        <v>11</v>
      </c>
      <c r="O3409" s="8">
        <f>VLOOKUP(tbStoricoOrdini[[#This Row],[AGENTE]],tbAgenti[],2,FALSE)</f>
        <v>0.04</v>
      </c>
      <c r="P3409" s="2">
        <v>76</v>
      </c>
      <c r="Q3409" s="2">
        <f>tbStoricoOrdini[[#This Row],[IMPORTO]]*tbStoricoOrdini[[#This Row],[% COMM.]]</f>
        <v>3.04</v>
      </c>
      <c r="R3409" s="2">
        <f>tbStoricoOrdini[[#This Row],[TOT. COMM.]]+tbStoricoOrdini[[#This Row],[IMPORTO]]</f>
        <v>79.040000000000006</v>
      </c>
    </row>
    <row r="3410" spans="1:18">
      <c r="A3410" s="1">
        <v>43922</v>
      </c>
      <c r="B3410" s="7">
        <f>MONTH(tbStoricoOrdini[[#This Row],[DATA]])</f>
        <v>4</v>
      </c>
      <c r="C3410" t="s">
        <v>3505</v>
      </c>
      <c r="D3410" t="str">
        <f>RIGHT(tbStoricoOrdini[[#This Row],[ORDINE]],4)</f>
        <v>3407</v>
      </c>
      <c r="E3410" t="s">
        <v>49</v>
      </c>
      <c r="F3410" t="str">
        <f>VLOOKUP(tbStoricoOrdini[[#This Row],[CLIENTE]],tbClienti[],3,FALSE)</f>
        <v>Veneto</v>
      </c>
      <c r="G3410" t="str">
        <f>VLOOKUP(tbStoricoOrdini[[#This Row],[CLIENTE]],tbClienti[],7,FALSE)</f>
        <v>CC</v>
      </c>
      <c r="H3410" t="s">
        <v>63</v>
      </c>
      <c r="I3410" t="str">
        <f>IF(LEFT(tbStoricoOrdini[[#This Row],[ARTICOLO]],3) = "COG","COG",LEFT(tbStoricoOrdini[[#This Row],[ARTICOLO]],FIND(" ",tbStoricoOrdini[[#This Row],[ARTICOLO]])-1))</f>
        <v>KLM</v>
      </c>
      <c r="J3410" t="str">
        <f>MID(tbStoricoOrdini[[#This Row],[ARTICOLO]],FIND(" ",tbStoricoOrdini[[#This Row],[ARTICOLO]])+1,4)</f>
        <v>3000</v>
      </c>
      <c r="K3410" t="str">
        <f>IFERROR(RIGHT(tbStoricoOrdini[[#This Row],[ARTICOLO]],LEN(tbStoricoOrdini[[#This Row],[ARTICOLO]])-FIND(" ",tbStoricoOrdini[[#This Row],[ARTICOLO]],FIND(" ",tbStoricoOrdini[[#This Row],[ARTICOLO]]) +1)),"")</f>
        <v>Plus</v>
      </c>
      <c r="L3410" s="3">
        <f>VLOOKUP(tbStoricoOrdini[[#This Row],[ARTICOLO]],tbArticoli[],2,FALSE)</f>
        <v>145</v>
      </c>
      <c r="M3410" s="22">
        <f>tbStoricoOrdini[[#This Row],[IMPORTO]]/tbStoricoOrdini[[#This Row],[PREZZO]]</f>
        <v>49.8</v>
      </c>
      <c r="N3410" t="s">
        <v>16</v>
      </c>
      <c r="O3410" s="8">
        <f>VLOOKUP(tbStoricoOrdini[[#This Row],[AGENTE]],tbAgenti[],2,FALSE)</f>
        <v>0.05</v>
      </c>
      <c r="P3410" s="2">
        <v>7221</v>
      </c>
      <c r="Q3410" s="2">
        <f>tbStoricoOrdini[[#This Row],[IMPORTO]]*tbStoricoOrdini[[#This Row],[% COMM.]]</f>
        <v>361.05</v>
      </c>
      <c r="R3410" s="2">
        <f>tbStoricoOrdini[[#This Row],[TOT. COMM.]]+tbStoricoOrdini[[#This Row],[IMPORTO]]</f>
        <v>7582.05</v>
      </c>
    </row>
    <row r="3411" spans="1:18">
      <c r="A3411" s="1">
        <v>43922</v>
      </c>
      <c r="B3411" s="7">
        <f>MONTH(tbStoricoOrdini[[#This Row],[DATA]])</f>
        <v>4</v>
      </c>
      <c r="C3411" t="s">
        <v>3506</v>
      </c>
      <c r="D3411" t="str">
        <f>RIGHT(tbStoricoOrdini[[#This Row],[ORDINE]],4)</f>
        <v>3408</v>
      </c>
      <c r="E3411" t="s">
        <v>49</v>
      </c>
      <c r="F3411" t="str">
        <f>VLOOKUP(tbStoricoOrdini[[#This Row],[CLIENTE]],tbClienti[],3,FALSE)</f>
        <v>Veneto</v>
      </c>
      <c r="G3411" t="str">
        <f>VLOOKUP(tbStoricoOrdini[[#This Row],[CLIENTE]],tbClienti[],7,FALSE)</f>
        <v>CC</v>
      </c>
      <c r="H3411" t="s">
        <v>63</v>
      </c>
      <c r="I3411" t="str">
        <f>IF(LEFT(tbStoricoOrdini[[#This Row],[ARTICOLO]],3) = "COG","COG",LEFT(tbStoricoOrdini[[#This Row],[ARTICOLO]],FIND(" ",tbStoricoOrdini[[#This Row],[ARTICOLO]])-1))</f>
        <v>KLM</v>
      </c>
      <c r="J3411" t="str">
        <f>MID(tbStoricoOrdini[[#This Row],[ARTICOLO]],FIND(" ",tbStoricoOrdini[[#This Row],[ARTICOLO]])+1,4)</f>
        <v>3000</v>
      </c>
      <c r="K3411" t="str">
        <f>IFERROR(RIGHT(tbStoricoOrdini[[#This Row],[ARTICOLO]],LEN(tbStoricoOrdini[[#This Row],[ARTICOLO]])-FIND(" ",tbStoricoOrdini[[#This Row],[ARTICOLO]],FIND(" ",tbStoricoOrdini[[#This Row],[ARTICOLO]]) +1)),"")</f>
        <v>Plus</v>
      </c>
      <c r="L3411" s="3">
        <f>VLOOKUP(tbStoricoOrdini[[#This Row],[ARTICOLO]],tbArticoli[],2,FALSE)</f>
        <v>145</v>
      </c>
      <c r="M3411" s="22">
        <f>tbStoricoOrdini[[#This Row],[IMPORTO]]/tbStoricoOrdini[[#This Row],[PREZZO]]</f>
        <v>127.83448275862069</v>
      </c>
      <c r="N3411" t="s">
        <v>39</v>
      </c>
      <c r="O3411" s="8">
        <f>VLOOKUP(tbStoricoOrdini[[#This Row],[AGENTE]],tbAgenti[],2,FALSE)</f>
        <v>0.05</v>
      </c>
      <c r="P3411" s="2">
        <v>18536</v>
      </c>
      <c r="Q3411" s="2">
        <f>tbStoricoOrdini[[#This Row],[IMPORTO]]*tbStoricoOrdini[[#This Row],[% COMM.]]</f>
        <v>926.80000000000007</v>
      </c>
      <c r="R3411" s="2">
        <f>tbStoricoOrdini[[#This Row],[TOT. COMM.]]+tbStoricoOrdini[[#This Row],[IMPORTO]]</f>
        <v>19462.8</v>
      </c>
    </row>
    <row r="3412" spans="1:18">
      <c r="A3412" s="1">
        <v>43922</v>
      </c>
      <c r="B3412" s="7">
        <f>MONTH(tbStoricoOrdini[[#This Row],[DATA]])</f>
        <v>4</v>
      </c>
      <c r="C3412" t="s">
        <v>3507</v>
      </c>
      <c r="D3412" t="str">
        <f>RIGHT(tbStoricoOrdini[[#This Row],[ORDINE]],4)</f>
        <v>3409</v>
      </c>
      <c r="E3412" t="s">
        <v>49</v>
      </c>
      <c r="F3412" t="str">
        <f>VLOOKUP(tbStoricoOrdini[[#This Row],[CLIENTE]],tbClienti[],3,FALSE)</f>
        <v>Veneto</v>
      </c>
      <c r="G3412" t="str">
        <f>VLOOKUP(tbStoricoOrdini[[#This Row],[CLIENTE]],tbClienti[],7,FALSE)</f>
        <v>CC</v>
      </c>
      <c r="H3412" t="s">
        <v>63</v>
      </c>
      <c r="I3412" t="str">
        <f>IF(LEFT(tbStoricoOrdini[[#This Row],[ARTICOLO]],3) = "COG","COG",LEFT(tbStoricoOrdini[[#This Row],[ARTICOLO]],FIND(" ",tbStoricoOrdini[[#This Row],[ARTICOLO]])-1))</f>
        <v>KLM</v>
      </c>
      <c r="J3412" t="str">
        <f>MID(tbStoricoOrdini[[#This Row],[ARTICOLO]],FIND(" ",tbStoricoOrdini[[#This Row],[ARTICOLO]])+1,4)</f>
        <v>3000</v>
      </c>
      <c r="K3412" t="str">
        <f>IFERROR(RIGHT(tbStoricoOrdini[[#This Row],[ARTICOLO]],LEN(tbStoricoOrdini[[#This Row],[ARTICOLO]])-FIND(" ",tbStoricoOrdini[[#This Row],[ARTICOLO]],FIND(" ",tbStoricoOrdini[[#This Row],[ARTICOLO]]) +1)),"")</f>
        <v>Plus</v>
      </c>
      <c r="L3412" s="3">
        <f>VLOOKUP(tbStoricoOrdini[[#This Row],[ARTICOLO]],tbArticoli[],2,FALSE)</f>
        <v>145</v>
      </c>
      <c r="M3412" s="22">
        <f>tbStoricoOrdini[[#This Row],[IMPORTO]]/tbStoricoOrdini[[#This Row],[PREZZO]]</f>
        <v>8.0482758620689658</v>
      </c>
      <c r="N3412" t="s">
        <v>11</v>
      </c>
      <c r="O3412" s="8">
        <f>VLOOKUP(tbStoricoOrdini[[#This Row],[AGENTE]],tbAgenti[],2,FALSE)</f>
        <v>0.04</v>
      </c>
      <c r="P3412" s="2">
        <v>1167</v>
      </c>
      <c r="Q3412" s="2">
        <f>tbStoricoOrdini[[#This Row],[IMPORTO]]*tbStoricoOrdini[[#This Row],[% COMM.]]</f>
        <v>46.68</v>
      </c>
      <c r="R3412" s="2">
        <f>tbStoricoOrdini[[#This Row],[TOT. COMM.]]+tbStoricoOrdini[[#This Row],[IMPORTO]]</f>
        <v>1213.68</v>
      </c>
    </row>
    <row r="3413" spans="1:18">
      <c r="A3413" s="1">
        <v>43922</v>
      </c>
      <c r="B3413" s="7">
        <f>MONTH(tbStoricoOrdini[[#This Row],[DATA]])</f>
        <v>4</v>
      </c>
      <c r="C3413" t="s">
        <v>3508</v>
      </c>
      <c r="D3413" t="str">
        <f>RIGHT(tbStoricoOrdini[[#This Row],[ORDINE]],4)</f>
        <v>3410</v>
      </c>
      <c r="E3413" t="s">
        <v>49</v>
      </c>
      <c r="F3413" t="str">
        <f>VLOOKUP(tbStoricoOrdini[[#This Row],[CLIENTE]],tbClienti[],3,FALSE)</f>
        <v>Veneto</v>
      </c>
      <c r="G3413" t="str">
        <f>VLOOKUP(tbStoricoOrdini[[#This Row],[CLIENTE]],tbClienti[],7,FALSE)</f>
        <v>CC</v>
      </c>
      <c r="H3413" t="s">
        <v>63</v>
      </c>
      <c r="I3413" t="str">
        <f>IF(LEFT(tbStoricoOrdini[[#This Row],[ARTICOLO]],3) = "COG","COG",LEFT(tbStoricoOrdini[[#This Row],[ARTICOLO]],FIND(" ",tbStoricoOrdini[[#This Row],[ARTICOLO]])-1))</f>
        <v>KLM</v>
      </c>
      <c r="J3413" t="str">
        <f>MID(tbStoricoOrdini[[#This Row],[ARTICOLO]],FIND(" ",tbStoricoOrdini[[#This Row],[ARTICOLO]])+1,4)</f>
        <v>3000</v>
      </c>
      <c r="K3413" t="str">
        <f>IFERROR(RIGHT(tbStoricoOrdini[[#This Row],[ARTICOLO]],LEN(tbStoricoOrdini[[#This Row],[ARTICOLO]])-FIND(" ",tbStoricoOrdini[[#This Row],[ARTICOLO]],FIND(" ",tbStoricoOrdini[[#This Row],[ARTICOLO]]) +1)),"")</f>
        <v>Plus</v>
      </c>
      <c r="L3413" s="3">
        <f>VLOOKUP(tbStoricoOrdini[[#This Row],[ARTICOLO]],tbArticoli[],2,FALSE)</f>
        <v>145</v>
      </c>
      <c r="M3413" s="22">
        <f>tbStoricoOrdini[[#This Row],[IMPORTO]]/tbStoricoOrdini[[#This Row],[PREZZO]]</f>
        <v>4.9034482758620692</v>
      </c>
      <c r="N3413" t="s">
        <v>15</v>
      </c>
      <c r="O3413" s="8">
        <f>VLOOKUP(tbStoricoOrdini[[#This Row],[AGENTE]],tbAgenti[],2,FALSE)</f>
        <v>0.08</v>
      </c>
      <c r="P3413" s="2">
        <v>711</v>
      </c>
      <c r="Q3413" s="2">
        <f>tbStoricoOrdini[[#This Row],[IMPORTO]]*tbStoricoOrdini[[#This Row],[% COMM.]]</f>
        <v>56.88</v>
      </c>
      <c r="R3413" s="2">
        <f>tbStoricoOrdini[[#This Row],[TOT. COMM.]]+tbStoricoOrdini[[#This Row],[IMPORTO]]</f>
        <v>767.88</v>
      </c>
    </row>
    <row r="3414" spans="1:18">
      <c r="A3414" s="1">
        <v>43922</v>
      </c>
      <c r="B3414" s="7">
        <f>MONTH(tbStoricoOrdini[[#This Row],[DATA]])</f>
        <v>4</v>
      </c>
      <c r="C3414" t="s">
        <v>3509</v>
      </c>
      <c r="D3414" t="str">
        <f>RIGHT(tbStoricoOrdini[[#This Row],[ORDINE]],4)</f>
        <v>3411</v>
      </c>
      <c r="E3414" t="s">
        <v>49</v>
      </c>
      <c r="F3414" t="str">
        <f>VLOOKUP(tbStoricoOrdini[[#This Row],[CLIENTE]],tbClienti[],3,FALSE)</f>
        <v>Veneto</v>
      </c>
      <c r="G3414" t="str">
        <f>VLOOKUP(tbStoricoOrdini[[#This Row],[CLIENTE]],tbClienti[],7,FALSE)</f>
        <v>CC</v>
      </c>
      <c r="H3414" t="s">
        <v>63</v>
      </c>
      <c r="I3414" t="str">
        <f>IF(LEFT(tbStoricoOrdini[[#This Row],[ARTICOLO]],3) = "COG","COG",LEFT(tbStoricoOrdini[[#This Row],[ARTICOLO]],FIND(" ",tbStoricoOrdini[[#This Row],[ARTICOLO]])-1))</f>
        <v>KLM</v>
      </c>
      <c r="J3414" t="str">
        <f>MID(tbStoricoOrdini[[#This Row],[ARTICOLO]],FIND(" ",tbStoricoOrdini[[#This Row],[ARTICOLO]])+1,4)</f>
        <v>3000</v>
      </c>
      <c r="K3414" t="str">
        <f>IFERROR(RIGHT(tbStoricoOrdini[[#This Row],[ARTICOLO]],LEN(tbStoricoOrdini[[#This Row],[ARTICOLO]])-FIND(" ",tbStoricoOrdini[[#This Row],[ARTICOLO]],FIND(" ",tbStoricoOrdini[[#This Row],[ARTICOLO]]) +1)),"")</f>
        <v>Plus</v>
      </c>
      <c r="L3414" s="3">
        <f>VLOOKUP(tbStoricoOrdini[[#This Row],[ARTICOLO]],tbArticoli[],2,FALSE)</f>
        <v>145</v>
      </c>
      <c r="M3414" s="22">
        <f>tbStoricoOrdini[[#This Row],[IMPORTO]]/tbStoricoOrdini[[#This Row],[PREZZO]]</f>
        <v>25.544827586206896</v>
      </c>
      <c r="N3414" t="s">
        <v>7</v>
      </c>
      <c r="O3414" s="8">
        <f>VLOOKUP(tbStoricoOrdini[[#This Row],[AGENTE]],tbAgenti[],2,FALSE)</f>
        <v>0.03</v>
      </c>
      <c r="P3414" s="2">
        <v>3704</v>
      </c>
      <c r="Q3414" s="2">
        <f>tbStoricoOrdini[[#This Row],[IMPORTO]]*tbStoricoOrdini[[#This Row],[% COMM.]]</f>
        <v>111.11999999999999</v>
      </c>
      <c r="R3414" s="2">
        <f>tbStoricoOrdini[[#This Row],[TOT. COMM.]]+tbStoricoOrdini[[#This Row],[IMPORTO]]</f>
        <v>3815.12</v>
      </c>
    </row>
    <row r="3415" spans="1:18">
      <c r="A3415" s="1">
        <v>43922</v>
      </c>
      <c r="B3415" s="7">
        <f>MONTH(tbStoricoOrdini[[#This Row],[DATA]])</f>
        <v>4</v>
      </c>
      <c r="C3415" t="s">
        <v>3510</v>
      </c>
      <c r="D3415" t="str">
        <f>RIGHT(tbStoricoOrdini[[#This Row],[ORDINE]],4)</f>
        <v>3412</v>
      </c>
      <c r="E3415" t="s">
        <v>49</v>
      </c>
      <c r="F3415" t="str">
        <f>VLOOKUP(tbStoricoOrdini[[#This Row],[CLIENTE]],tbClienti[],3,FALSE)</f>
        <v>Veneto</v>
      </c>
      <c r="G3415" t="str">
        <f>VLOOKUP(tbStoricoOrdini[[#This Row],[CLIENTE]],tbClienti[],7,FALSE)</f>
        <v>CC</v>
      </c>
      <c r="H3415" t="s">
        <v>63</v>
      </c>
      <c r="I3415" t="str">
        <f>IF(LEFT(tbStoricoOrdini[[#This Row],[ARTICOLO]],3) = "COG","COG",LEFT(tbStoricoOrdini[[#This Row],[ARTICOLO]],FIND(" ",tbStoricoOrdini[[#This Row],[ARTICOLO]])-1))</f>
        <v>KLM</v>
      </c>
      <c r="J3415" t="str">
        <f>MID(tbStoricoOrdini[[#This Row],[ARTICOLO]],FIND(" ",tbStoricoOrdini[[#This Row],[ARTICOLO]])+1,4)</f>
        <v>3000</v>
      </c>
      <c r="K3415" t="str">
        <f>IFERROR(RIGHT(tbStoricoOrdini[[#This Row],[ARTICOLO]],LEN(tbStoricoOrdini[[#This Row],[ARTICOLO]])-FIND(" ",tbStoricoOrdini[[#This Row],[ARTICOLO]],FIND(" ",tbStoricoOrdini[[#This Row],[ARTICOLO]]) +1)),"")</f>
        <v>Plus</v>
      </c>
      <c r="L3415" s="3">
        <f>VLOOKUP(tbStoricoOrdini[[#This Row],[ARTICOLO]],tbArticoli[],2,FALSE)</f>
        <v>145</v>
      </c>
      <c r="M3415" s="22">
        <f>tbStoricoOrdini[[#This Row],[IMPORTO]]/tbStoricoOrdini[[#This Row],[PREZZO]]</f>
        <v>16.806896551724137</v>
      </c>
      <c r="N3415" t="s">
        <v>18</v>
      </c>
      <c r="O3415" s="8">
        <f>VLOOKUP(tbStoricoOrdini[[#This Row],[AGENTE]],tbAgenti[],2,FALSE)</f>
        <v>0.03</v>
      </c>
      <c r="P3415" s="2">
        <v>2437</v>
      </c>
      <c r="Q3415" s="2">
        <f>tbStoricoOrdini[[#This Row],[IMPORTO]]*tbStoricoOrdini[[#This Row],[% COMM.]]</f>
        <v>73.11</v>
      </c>
      <c r="R3415" s="2">
        <f>tbStoricoOrdini[[#This Row],[TOT. COMM.]]+tbStoricoOrdini[[#This Row],[IMPORTO]]</f>
        <v>2510.11</v>
      </c>
    </row>
    <row r="3416" spans="1:18">
      <c r="A3416" s="1">
        <v>43922</v>
      </c>
      <c r="B3416" s="7">
        <f>MONTH(tbStoricoOrdini[[#This Row],[DATA]])</f>
        <v>4</v>
      </c>
      <c r="C3416" t="s">
        <v>3511</v>
      </c>
      <c r="D3416" t="str">
        <f>RIGHT(tbStoricoOrdini[[#This Row],[ORDINE]],4)</f>
        <v>3413</v>
      </c>
      <c r="E3416" t="s">
        <v>49</v>
      </c>
      <c r="F3416" t="str">
        <f>VLOOKUP(tbStoricoOrdini[[#This Row],[CLIENTE]],tbClienti[],3,FALSE)</f>
        <v>Veneto</v>
      </c>
      <c r="G3416" t="str">
        <f>VLOOKUP(tbStoricoOrdini[[#This Row],[CLIENTE]],tbClienti[],7,FALSE)</f>
        <v>CC</v>
      </c>
      <c r="H3416" t="s">
        <v>66</v>
      </c>
      <c r="I3416" t="str">
        <f>IF(LEFT(tbStoricoOrdini[[#This Row],[ARTICOLO]],3) = "COG","COG",LEFT(tbStoricoOrdini[[#This Row],[ARTICOLO]],FIND(" ",tbStoricoOrdini[[#This Row],[ARTICOLO]])-1))</f>
        <v>BAG</v>
      </c>
      <c r="J3416" t="str">
        <f>MID(tbStoricoOrdini[[#This Row],[ARTICOLO]],FIND(" ",tbStoricoOrdini[[#This Row],[ARTICOLO]])+1,4)</f>
        <v>2500</v>
      </c>
      <c r="K3416" t="str">
        <f>IFERROR(RIGHT(tbStoricoOrdini[[#This Row],[ARTICOLO]],LEN(tbStoricoOrdini[[#This Row],[ARTICOLO]])-FIND(" ",tbStoricoOrdini[[#This Row],[ARTICOLO]],FIND(" ",tbStoricoOrdini[[#This Row],[ARTICOLO]]) +1)),"")</f>
        <v>Plus</v>
      </c>
      <c r="L3416" s="3">
        <f>VLOOKUP(tbStoricoOrdini[[#This Row],[ARTICOLO]],tbArticoli[],2,FALSE)</f>
        <v>220</v>
      </c>
      <c r="M3416" s="22">
        <f>tbStoricoOrdini[[#This Row],[IMPORTO]]/tbStoricoOrdini[[#This Row],[PREZZO]]</f>
        <v>0.15454545454545454</v>
      </c>
      <c r="N3416" t="s">
        <v>16</v>
      </c>
      <c r="O3416" s="8">
        <f>VLOOKUP(tbStoricoOrdini[[#This Row],[AGENTE]],tbAgenti[],2,FALSE)</f>
        <v>0.05</v>
      </c>
      <c r="P3416" s="2">
        <v>34</v>
      </c>
      <c r="Q3416" s="2">
        <f>tbStoricoOrdini[[#This Row],[IMPORTO]]*tbStoricoOrdini[[#This Row],[% COMM.]]</f>
        <v>1.7000000000000002</v>
      </c>
      <c r="R3416" s="2">
        <f>tbStoricoOrdini[[#This Row],[TOT. COMM.]]+tbStoricoOrdini[[#This Row],[IMPORTO]]</f>
        <v>35.700000000000003</v>
      </c>
    </row>
    <row r="3417" spans="1:18">
      <c r="A3417" s="1">
        <v>43922</v>
      </c>
      <c r="B3417" s="7">
        <f>MONTH(tbStoricoOrdini[[#This Row],[DATA]])</f>
        <v>4</v>
      </c>
      <c r="C3417" t="s">
        <v>3512</v>
      </c>
      <c r="D3417" t="str">
        <f>RIGHT(tbStoricoOrdini[[#This Row],[ORDINE]],4)</f>
        <v>3414</v>
      </c>
      <c r="E3417" t="s">
        <v>49</v>
      </c>
      <c r="F3417" t="str">
        <f>VLOOKUP(tbStoricoOrdini[[#This Row],[CLIENTE]],tbClienti[],3,FALSE)</f>
        <v>Veneto</v>
      </c>
      <c r="G3417" t="str">
        <f>VLOOKUP(tbStoricoOrdini[[#This Row],[CLIENTE]],tbClienti[],7,FALSE)</f>
        <v>CC</v>
      </c>
      <c r="H3417" t="s">
        <v>66</v>
      </c>
      <c r="I3417" t="str">
        <f>IF(LEFT(tbStoricoOrdini[[#This Row],[ARTICOLO]],3) = "COG","COG",LEFT(tbStoricoOrdini[[#This Row],[ARTICOLO]],FIND(" ",tbStoricoOrdini[[#This Row],[ARTICOLO]])-1))</f>
        <v>BAG</v>
      </c>
      <c r="J3417" t="str">
        <f>MID(tbStoricoOrdini[[#This Row],[ARTICOLO]],FIND(" ",tbStoricoOrdini[[#This Row],[ARTICOLO]])+1,4)</f>
        <v>2500</v>
      </c>
      <c r="K3417" t="str">
        <f>IFERROR(RIGHT(tbStoricoOrdini[[#This Row],[ARTICOLO]],LEN(tbStoricoOrdini[[#This Row],[ARTICOLO]])-FIND(" ",tbStoricoOrdini[[#This Row],[ARTICOLO]],FIND(" ",tbStoricoOrdini[[#This Row],[ARTICOLO]]) +1)),"")</f>
        <v>Plus</v>
      </c>
      <c r="L3417" s="3">
        <f>VLOOKUP(tbStoricoOrdini[[#This Row],[ARTICOLO]],tbArticoli[],2,FALSE)</f>
        <v>220</v>
      </c>
      <c r="M3417" s="22">
        <f>tbStoricoOrdini[[#This Row],[IMPORTO]]/tbStoricoOrdini[[#This Row],[PREZZO]]</f>
        <v>0.8954545454545455</v>
      </c>
      <c r="N3417" t="s">
        <v>39</v>
      </c>
      <c r="O3417" s="8">
        <f>VLOOKUP(tbStoricoOrdini[[#This Row],[AGENTE]],tbAgenti[],2,FALSE)</f>
        <v>0.05</v>
      </c>
      <c r="P3417" s="2">
        <v>197</v>
      </c>
      <c r="Q3417" s="2">
        <f>tbStoricoOrdini[[#This Row],[IMPORTO]]*tbStoricoOrdini[[#This Row],[% COMM.]]</f>
        <v>9.8500000000000014</v>
      </c>
      <c r="R3417" s="2">
        <f>tbStoricoOrdini[[#This Row],[TOT. COMM.]]+tbStoricoOrdini[[#This Row],[IMPORTO]]</f>
        <v>206.85</v>
      </c>
    </row>
    <row r="3418" spans="1:18">
      <c r="A3418" s="1">
        <v>43922</v>
      </c>
      <c r="B3418" s="7">
        <f>MONTH(tbStoricoOrdini[[#This Row],[DATA]])</f>
        <v>4</v>
      </c>
      <c r="C3418" t="s">
        <v>3513</v>
      </c>
      <c r="D3418" t="str">
        <f>RIGHT(tbStoricoOrdini[[#This Row],[ORDINE]],4)</f>
        <v>3415</v>
      </c>
      <c r="E3418" t="s">
        <v>49</v>
      </c>
      <c r="F3418" t="str">
        <f>VLOOKUP(tbStoricoOrdini[[#This Row],[CLIENTE]],tbClienti[],3,FALSE)</f>
        <v>Veneto</v>
      </c>
      <c r="G3418" t="str">
        <f>VLOOKUP(tbStoricoOrdini[[#This Row],[CLIENTE]],tbClienti[],7,FALSE)</f>
        <v>CC</v>
      </c>
      <c r="H3418" t="s">
        <v>66</v>
      </c>
      <c r="I3418" t="str">
        <f>IF(LEFT(tbStoricoOrdini[[#This Row],[ARTICOLO]],3) = "COG","COG",LEFT(tbStoricoOrdini[[#This Row],[ARTICOLO]],FIND(" ",tbStoricoOrdini[[#This Row],[ARTICOLO]])-1))</f>
        <v>BAG</v>
      </c>
      <c r="J3418" t="str">
        <f>MID(tbStoricoOrdini[[#This Row],[ARTICOLO]],FIND(" ",tbStoricoOrdini[[#This Row],[ARTICOLO]])+1,4)</f>
        <v>2500</v>
      </c>
      <c r="K3418" t="str">
        <f>IFERROR(RIGHT(tbStoricoOrdini[[#This Row],[ARTICOLO]],LEN(tbStoricoOrdini[[#This Row],[ARTICOLO]])-FIND(" ",tbStoricoOrdini[[#This Row],[ARTICOLO]],FIND(" ",tbStoricoOrdini[[#This Row],[ARTICOLO]]) +1)),"")</f>
        <v>Plus</v>
      </c>
      <c r="L3418" s="3">
        <f>VLOOKUP(tbStoricoOrdini[[#This Row],[ARTICOLO]],tbArticoli[],2,FALSE)</f>
        <v>220</v>
      </c>
      <c r="M3418" s="22">
        <f>tbStoricoOrdini[[#This Row],[IMPORTO]]/tbStoricoOrdini[[#This Row],[PREZZO]]</f>
        <v>5.909090909090909E-2</v>
      </c>
      <c r="N3418" t="s">
        <v>7</v>
      </c>
      <c r="O3418" s="8">
        <f>VLOOKUP(tbStoricoOrdini[[#This Row],[AGENTE]],tbAgenti[],2,FALSE)</f>
        <v>0.03</v>
      </c>
      <c r="P3418" s="2">
        <v>13</v>
      </c>
      <c r="Q3418" s="2">
        <f>tbStoricoOrdini[[#This Row],[IMPORTO]]*tbStoricoOrdini[[#This Row],[% COMM.]]</f>
        <v>0.39</v>
      </c>
      <c r="R3418" s="2">
        <f>tbStoricoOrdini[[#This Row],[TOT. COMM.]]+tbStoricoOrdini[[#This Row],[IMPORTO]]</f>
        <v>13.39</v>
      </c>
    </row>
    <row r="3419" spans="1:18">
      <c r="A3419" s="1">
        <v>43922</v>
      </c>
      <c r="B3419" s="7">
        <f>MONTH(tbStoricoOrdini[[#This Row],[DATA]])</f>
        <v>4</v>
      </c>
      <c r="C3419" t="s">
        <v>3514</v>
      </c>
      <c r="D3419" t="str">
        <f>RIGHT(tbStoricoOrdini[[#This Row],[ORDINE]],4)</f>
        <v>3416</v>
      </c>
      <c r="E3419" t="s">
        <v>49</v>
      </c>
      <c r="F3419" t="str">
        <f>VLOOKUP(tbStoricoOrdini[[#This Row],[CLIENTE]],tbClienti[],3,FALSE)</f>
        <v>Veneto</v>
      </c>
      <c r="G3419" t="str">
        <f>VLOOKUP(tbStoricoOrdini[[#This Row],[CLIENTE]],tbClienti[],7,FALSE)</f>
        <v>CC</v>
      </c>
      <c r="H3419" t="s">
        <v>66</v>
      </c>
      <c r="I3419" t="str">
        <f>IF(LEFT(tbStoricoOrdini[[#This Row],[ARTICOLO]],3) = "COG","COG",LEFT(tbStoricoOrdini[[#This Row],[ARTICOLO]],FIND(" ",tbStoricoOrdini[[#This Row],[ARTICOLO]])-1))</f>
        <v>BAG</v>
      </c>
      <c r="J3419" t="str">
        <f>MID(tbStoricoOrdini[[#This Row],[ARTICOLO]],FIND(" ",tbStoricoOrdini[[#This Row],[ARTICOLO]])+1,4)</f>
        <v>2500</v>
      </c>
      <c r="K3419" t="str">
        <f>IFERROR(RIGHT(tbStoricoOrdini[[#This Row],[ARTICOLO]],LEN(tbStoricoOrdini[[#This Row],[ARTICOLO]])-FIND(" ",tbStoricoOrdini[[#This Row],[ARTICOLO]],FIND(" ",tbStoricoOrdini[[#This Row],[ARTICOLO]]) +1)),"")</f>
        <v>Plus</v>
      </c>
      <c r="L3419" s="3">
        <f>VLOOKUP(tbStoricoOrdini[[#This Row],[ARTICOLO]],tbArticoli[],2,FALSE)</f>
        <v>220</v>
      </c>
      <c r="M3419" s="22">
        <f>tbStoricoOrdini[[#This Row],[IMPORTO]]/tbStoricoOrdini[[#This Row],[PREZZO]]</f>
        <v>2.7272727272727271E-2</v>
      </c>
      <c r="N3419" t="s">
        <v>18</v>
      </c>
      <c r="O3419" s="8">
        <f>VLOOKUP(tbStoricoOrdini[[#This Row],[AGENTE]],tbAgenti[],2,FALSE)</f>
        <v>0.03</v>
      </c>
      <c r="P3419" s="2">
        <v>6</v>
      </c>
      <c r="Q3419" s="2">
        <f>tbStoricoOrdini[[#This Row],[IMPORTO]]*tbStoricoOrdini[[#This Row],[% COMM.]]</f>
        <v>0.18</v>
      </c>
      <c r="R3419" s="2">
        <f>tbStoricoOrdini[[#This Row],[TOT. COMM.]]+tbStoricoOrdini[[#This Row],[IMPORTO]]</f>
        <v>6.18</v>
      </c>
    </row>
    <row r="3420" spans="1:18">
      <c r="A3420" s="1">
        <v>43922</v>
      </c>
      <c r="B3420" s="7">
        <f>MONTH(tbStoricoOrdini[[#This Row],[DATA]])</f>
        <v>4</v>
      </c>
      <c r="C3420" t="s">
        <v>3515</v>
      </c>
      <c r="D3420" t="str">
        <f>RIGHT(tbStoricoOrdini[[#This Row],[ORDINE]],4)</f>
        <v>3417</v>
      </c>
      <c r="E3420" t="s">
        <v>49</v>
      </c>
      <c r="F3420" t="str">
        <f>VLOOKUP(tbStoricoOrdini[[#This Row],[CLIENTE]],tbClienti[],3,FALSE)</f>
        <v>Veneto</v>
      </c>
      <c r="G3420" t="str">
        <f>VLOOKUP(tbStoricoOrdini[[#This Row],[CLIENTE]],tbClienti[],7,FALSE)</f>
        <v>CC</v>
      </c>
      <c r="H3420" t="s">
        <v>80</v>
      </c>
      <c r="I3420" t="str">
        <f>IF(LEFT(tbStoricoOrdini[[#This Row],[ARTICOLO]],3) = "COG","COG",LEFT(tbStoricoOrdini[[#This Row],[ARTICOLO]],FIND(" ",tbStoricoOrdini[[#This Row],[ARTICOLO]])-1))</f>
        <v>COG</v>
      </c>
      <c r="J3420" t="str">
        <f>MID(tbStoricoOrdini[[#This Row],[ARTICOLO]],FIND(" ",tbStoricoOrdini[[#This Row],[ARTICOLO]])+1,4)</f>
        <v>5000</v>
      </c>
      <c r="K3420" t="str">
        <f>IFERROR(RIGHT(tbStoricoOrdini[[#This Row],[ARTICOLO]],LEN(tbStoricoOrdini[[#This Row],[ARTICOLO]])-FIND(" ",tbStoricoOrdini[[#This Row],[ARTICOLO]],FIND(" ",tbStoricoOrdini[[#This Row],[ARTICOLO]]) +1)),"")</f>
        <v>Silver</v>
      </c>
      <c r="L3420" s="3">
        <f>VLOOKUP(tbStoricoOrdini[[#This Row],[ARTICOLO]],tbArticoli[],2,FALSE)</f>
        <v>300</v>
      </c>
      <c r="M3420" s="22">
        <f>tbStoricoOrdini[[#This Row],[IMPORTO]]/tbStoricoOrdini[[#This Row],[PREZZO]]</f>
        <v>0.11666666666666667</v>
      </c>
      <c r="N3420" t="s">
        <v>16</v>
      </c>
      <c r="O3420" s="8">
        <f>VLOOKUP(tbStoricoOrdini[[#This Row],[AGENTE]],tbAgenti[],2,FALSE)</f>
        <v>0.05</v>
      </c>
      <c r="P3420" s="2">
        <v>35</v>
      </c>
      <c r="Q3420" s="2">
        <f>tbStoricoOrdini[[#This Row],[IMPORTO]]*tbStoricoOrdini[[#This Row],[% COMM.]]</f>
        <v>1.75</v>
      </c>
      <c r="R3420" s="2">
        <f>tbStoricoOrdini[[#This Row],[TOT. COMM.]]+tbStoricoOrdini[[#This Row],[IMPORTO]]</f>
        <v>36.75</v>
      </c>
    </row>
    <row r="3421" spans="1:18">
      <c r="A3421" s="1">
        <v>43922</v>
      </c>
      <c r="B3421" s="7">
        <f>MONTH(tbStoricoOrdini[[#This Row],[DATA]])</f>
        <v>4</v>
      </c>
      <c r="C3421" t="s">
        <v>3516</v>
      </c>
      <c r="D3421" t="str">
        <f>RIGHT(tbStoricoOrdini[[#This Row],[ORDINE]],4)</f>
        <v>3418</v>
      </c>
      <c r="E3421" t="s">
        <v>49</v>
      </c>
      <c r="F3421" t="str">
        <f>VLOOKUP(tbStoricoOrdini[[#This Row],[CLIENTE]],tbClienti[],3,FALSE)</f>
        <v>Veneto</v>
      </c>
      <c r="G3421" t="str">
        <f>VLOOKUP(tbStoricoOrdini[[#This Row],[CLIENTE]],tbClienti[],7,FALSE)</f>
        <v>CC</v>
      </c>
      <c r="H3421" t="s">
        <v>68</v>
      </c>
      <c r="I3421" t="str">
        <f>IF(LEFT(tbStoricoOrdini[[#This Row],[ARTICOLO]],3) = "COG","COG",LEFT(tbStoricoOrdini[[#This Row],[ARTICOLO]],FIND(" ",tbStoricoOrdini[[#This Row],[ARTICOLO]])-1))</f>
        <v>BAG</v>
      </c>
      <c r="J3421" t="str">
        <f>MID(tbStoricoOrdini[[#This Row],[ARTICOLO]],FIND(" ",tbStoricoOrdini[[#This Row],[ARTICOLO]])+1,4)</f>
        <v>5000</v>
      </c>
      <c r="K3421" t="str">
        <f>IFERROR(RIGHT(tbStoricoOrdini[[#This Row],[ARTICOLO]],LEN(tbStoricoOrdini[[#This Row],[ARTICOLO]])-FIND(" ",tbStoricoOrdini[[#This Row],[ARTICOLO]],FIND(" ",tbStoricoOrdini[[#This Row],[ARTICOLO]]) +1)),"")</f>
        <v/>
      </c>
      <c r="L3421" s="3">
        <f>VLOOKUP(tbStoricoOrdini[[#This Row],[ARTICOLO]],tbArticoli[],2,FALSE)</f>
        <v>250</v>
      </c>
      <c r="M3421" s="22">
        <f>tbStoricoOrdini[[#This Row],[IMPORTO]]/tbStoricoOrdini[[#This Row],[PREZZO]]</f>
        <v>0.13600000000000001</v>
      </c>
      <c r="N3421" t="s">
        <v>16</v>
      </c>
      <c r="O3421" s="8">
        <f>VLOOKUP(tbStoricoOrdini[[#This Row],[AGENTE]],tbAgenti[],2,FALSE)</f>
        <v>0.05</v>
      </c>
      <c r="P3421" s="2">
        <v>34</v>
      </c>
      <c r="Q3421" s="2">
        <f>tbStoricoOrdini[[#This Row],[IMPORTO]]*tbStoricoOrdini[[#This Row],[% COMM.]]</f>
        <v>1.7000000000000002</v>
      </c>
      <c r="R3421" s="2">
        <f>tbStoricoOrdini[[#This Row],[TOT. COMM.]]+tbStoricoOrdini[[#This Row],[IMPORTO]]</f>
        <v>35.700000000000003</v>
      </c>
    </row>
    <row r="3422" spans="1:18">
      <c r="A3422" s="1">
        <v>43922</v>
      </c>
      <c r="B3422" s="7">
        <f>MONTH(tbStoricoOrdini[[#This Row],[DATA]])</f>
        <v>4</v>
      </c>
      <c r="C3422" t="s">
        <v>3517</v>
      </c>
      <c r="D3422" t="str">
        <f>RIGHT(tbStoricoOrdini[[#This Row],[ORDINE]],4)</f>
        <v>3419</v>
      </c>
      <c r="E3422" t="s">
        <v>49</v>
      </c>
      <c r="F3422" t="str">
        <f>VLOOKUP(tbStoricoOrdini[[#This Row],[CLIENTE]],tbClienti[],3,FALSE)</f>
        <v>Veneto</v>
      </c>
      <c r="G3422" t="str">
        <f>VLOOKUP(tbStoricoOrdini[[#This Row],[CLIENTE]],tbClienti[],7,FALSE)</f>
        <v>CC</v>
      </c>
      <c r="H3422" t="s">
        <v>68</v>
      </c>
      <c r="I3422" t="str">
        <f>IF(LEFT(tbStoricoOrdini[[#This Row],[ARTICOLO]],3) = "COG","COG",LEFT(tbStoricoOrdini[[#This Row],[ARTICOLO]],FIND(" ",tbStoricoOrdini[[#This Row],[ARTICOLO]])-1))</f>
        <v>BAG</v>
      </c>
      <c r="J3422" t="str">
        <f>MID(tbStoricoOrdini[[#This Row],[ARTICOLO]],FIND(" ",tbStoricoOrdini[[#This Row],[ARTICOLO]])+1,4)</f>
        <v>5000</v>
      </c>
      <c r="K3422" t="str">
        <f>IFERROR(RIGHT(tbStoricoOrdini[[#This Row],[ARTICOLO]],LEN(tbStoricoOrdini[[#This Row],[ARTICOLO]])-FIND(" ",tbStoricoOrdini[[#This Row],[ARTICOLO]],FIND(" ",tbStoricoOrdini[[#This Row],[ARTICOLO]]) +1)),"")</f>
        <v/>
      </c>
      <c r="L3422" s="3">
        <f>VLOOKUP(tbStoricoOrdini[[#This Row],[ARTICOLO]],tbArticoli[],2,FALSE)</f>
        <v>250</v>
      </c>
      <c r="M3422" s="22">
        <f>tbStoricoOrdini[[#This Row],[IMPORTO]]/tbStoricoOrdini[[#This Row],[PREZZO]]</f>
        <v>0.34</v>
      </c>
      <c r="N3422" t="s">
        <v>39</v>
      </c>
      <c r="O3422" s="8">
        <f>VLOOKUP(tbStoricoOrdini[[#This Row],[AGENTE]],tbAgenti[],2,FALSE)</f>
        <v>0.05</v>
      </c>
      <c r="P3422" s="2">
        <v>85</v>
      </c>
      <c r="Q3422" s="2">
        <f>tbStoricoOrdini[[#This Row],[IMPORTO]]*tbStoricoOrdini[[#This Row],[% COMM.]]</f>
        <v>4.25</v>
      </c>
      <c r="R3422" s="2">
        <f>tbStoricoOrdini[[#This Row],[TOT. COMM.]]+tbStoricoOrdini[[#This Row],[IMPORTO]]</f>
        <v>89.25</v>
      </c>
    </row>
    <row r="3423" spans="1:18">
      <c r="A3423" s="1">
        <v>43922</v>
      </c>
      <c r="B3423" s="7">
        <f>MONTH(tbStoricoOrdini[[#This Row],[DATA]])</f>
        <v>4</v>
      </c>
      <c r="C3423" t="s">
        <v>3518</v>
      </c>
      <c r="D3423" t="str">
        <f>RIGHT(tbStoricoOrdini[[#This Row],[ORDINE]],4)</f>
        <v>3420</v>
      </c>
      <c r="E3423" t="s">
        <v>49</v>
      </c>
      <c r="F3423" t="str">
        <f>VLOOKUP(tbStoricoOrdini[[#This Row],[CLIENTE]],tbClienti[],3,FALSE)</f>
        <v>Veneto</v>
      </c>
      <c r="G3423" t="str">
        <f>VLOOKUP(tbStoricoOrdini[[#This Row],[CLIENTE]],tbClienti[],7,FALSE)</f>
        <v>CC</v>
      </c>
      <c r="H3423" t="s">
        <v>68</v>
      </c>
      <c r="I3423" t="str">
        <f>IF(LEFT(tbStoricoOrdini[[#This Row],[ARTICOLO]],3) = "COG","COG",LEFT(tbStoricoOrdini[[#This Row],[ARTICOLO]],FIND(" ",tbStoricoOrdini[[#This Row],[ARTICOLO]])-1))</f>
        <v>BAG</v>
      </c>
      <c r="J3423" t="str">
        <f>MID(tbStoricoOrdini[[#This Row],[ARTICOLO]],FIND(" ",tbStoricoOrdini[[#This Row],[ARTICOLO]])+1,4)</f>
        <v>5000</v>
      </c>
      <c r="K3423" t="str">
        <f>IFERROR(RIGHT(tbStoricoOrdini[[#This Row],[ARTICOLO]],LEN(tbStoricoOrdini[[#This Row],[ARTICOLO]])-FIND(" ",tbStoricoOrdini[[#This Row],[ARTICOLO]],FIND(" ",tbStoricoOrdini[[#This Row],[ARTICOLO]]) +1)),"")</f>
        <v/>
      </c>
      <c r="L3423" s="3">
        <f>VLOOKUP(tbStoricoOrdini[[#This Row],[ARTICOLO]],tbArticoli[],2,FALSE)</f>
        <v>250</v>
      </c>
      <c r="M3423" s="22">
        <f>tbStoricoOrdini[[#This Row],[IMPORTO]]/tbStoricoOrdini[[#This Row],[PREZZO]]</f>
        <v>0.79200000000000004</v>
      </c>
      <c r="N3423" t="s">
        <v>7</v>
      </c>
      <c r="O3423" s="8">
        <f>VLOOKUP(tbStoricoOrdini[[#This Row],[AGENTE]],tbAgenti[],2,FALSE)</f>
        <v>0.03</v>
      </c>
      <c r="P3423" s="2">
        <v>198</v>
      </c>
      <c r="Q3423" s="2">
        <f>tbStoricoOrdini[[#This Row],[IMPORTO]]*tbStoricoOrdini[[#This Row],[% COMM.]]</f>
        <v>5.9399999999999995</v>
      </c>
      <c r="R3423" s="2">
        <f>tbStoricoOrdini[[#This Row],[TOT. COMM.]]+tbStoricoOrdini[[#This Row],[IMPORTO]]</f>
        <v>203.94</v>
      </c>
    </row>
    <row r="3424" spans="1:18">
      <c r="A3424" s="1">
        <v>43922</v>
      </c>
      <c r="B3424" s="7">
        <f>MONTH(tbStoricoOrdini[[#This Row],[DATA]])</f>
        <v>4</v>
      </c>
      <c r="C3424" t="s">
        <v>3519</v>
      </c>
      <c r="D3424" t="str">
        <f>RIGHT(tbStoricoOrdini[[#This Row],[ORDINE]],4)</f>
        <v>3421</v>
      </c>
      <c r="E3424" t="s">
        <v>49</v>
      </c>
      <c r="F3424" t="str">
        <f>VLOOKUP(tbStoricoOrdini[[#This Row],[CLIENTE]],tbClienti[],3,FALSE)</f>
        <v>Veneto</v>
      </c>
      <c r="G3424" t="str">
        <f>VLOOKUP(tbStoricoOrdini[[#This Row],[CLIENTE]],tbClienti[],7,FALSE)</f>
        <v>CC</v>
      </c>
      <c r="H3424" t="s">
        <v>83</v>
      </c>
      <c r="I3424" t="str">
        <f>IF(LEFT(tbStoricoOrdini[[#This Row],[ARTICOLO]],3) = "COG","COG",LEFT(tbStoricoOrdini[[#This Row],[ARTICOLO]],FIND(" ",tbStoricoOrdini[[#This Row],[ARTICOLO]])-1))</f>
        <v>COG</v>
      </c>
      <c r="J3424" t="str">
        <f>MID(tbStoricoOrdini[[#This Row],[ARTICOLO]],FIND(" ",tbStoricoOrdini[[#This Row],[ARTICOLO]])+1,4)</f>
        <v>8000</v>
      </c>
      <c r="K3424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3424" s="3">
        <f>VLOOKUP(tbStoricoOrdini[[#This Row],[ARTICOLO]],tbArticoli[],2,FALSE)</f>
        <v>670</v>
      </c>
      <c r="M3424" s="22">
        <f>tbStoricoOrdini[[#This Row],[IMPORTO]]/tbStoricoOrdini[[#This Row],[PREZZO]]</f>
        <v>4.0059701492537316</v>
      </c>
      <c r="N3424" t="s">
        <v>39</v>
      </c>
      <c r="O3424" s="8">
        <f>VLOOKUP(tbStoricoOrdini[[#This Row],[AGENTE]],tbAgenti[],2,FALSE)</f>
        <v>0.05</v>
      </c>
      <c r="P3424" s="2">
        <v>2684</v>
      </c>
      <c r="Q3424" s="2">
        <f>tbStoricoOrdini[[#This Row],[IMPORTO]]*tbStoricoOrdini[[#This Row],[% COMM.]]</f>
        <v>134.20000000000002</v>
      </c>
      <c r="R3424" s="2">
        <f>tbStoricoOrdini[[#This Row],[TOT. COMM.]]+tbStoricoOrdini[[#This Row],[IMPORTO]]</f>
        <v>2818.2</v>
      </c>
    </row>
    <row r="3425" spans="1:18">
      <c r="A3425" s="1">
        <v>43922</v>
      </c>
      <c r="B3425" s="7">
        <f>MONTH(tbStoricoOrdini[[#This Row],[DATA]])</f>
        <v>4</v>
      </c>
      <c r="C3425" t="s">
        <v>3520</v>
      </c>
      <c r="D3425" t="str">
        <f>RIGHT(tbStoricoOrdini[[#This Row],[ORDINE]],4)</f>
        <v>3422</v>
      </c>
      <c r="E3425" t="s">
        <v>49</v>
      </c>
      <c r="F3425" t="str">
        <f>VLOOKUP(tbStoricoOrdini[[#This Row],[CLIENTE]],tbClienti[],3,FALSE)</f>
        <v>Veneto</v>
      </c>
      <c r="G3425" t="str">
        <f>VLOOKUP(tbStoricoOrdini[[#This Row],[CLIENTE]],tbClienti[],7,FALSE)</f>
        <v>CC</v>
      </c>
      <c r="H3425" t="s">
        <v>70</v>
      </c>
      <c r="I3425" t="str">
        <f>IF(LEFT(tbStoricoOrdini[[#This Row],[ARTICOLO]],3) = "COG","COG",LEFT(tbStoricoOrdini[[#This Row],[ARTICOLO]],FIND(" ",tbStoricoOrdini[[#This Row],[ARTICOLO]])-1))</f>
        <v>EB08</v>
      </c>
      <c r="J3425" t="str">
        <f>MID(tbStoricoOrdini[[#This Row],[ARTICOLO]],FIND(" ",tbStoricoOrdini[[#This Row],[ARTICOLO]])+1,4)</f>
        <v>7500</v>
      </c>
      <c r="K3425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3425" s="3">
        <f>VLOOKUP(tbStoricoOrdini[[#This Row],[ARTICOLO]],tbArticoli[],2,FALSE)</f>
        <v>180</v>
      </c>
      <c r="M3425" s="22">
        <f>tbStoricoOrdini[[#This Row],[IMPORTO]]/tbStoricoOrdini[[#This Row],[PREZZO]]</f>
        <v>8.3333333333333329E-2</v>
      </c>
      <c r="N3425" t="s">
        <v>11</v>
      </c>
      <c r="O3425" s="8">
        <f>VLOOKUP(tbStoricoOrdini[[#This Row],[AGENTE]],tbAgenti[],2,FALSE)</f>
        <v>0.04</v>
      </c>
      <c r="P3425" s="2">
        <v>15</v>
      </c>
      <c r="Q3425" s="2">
        <f>tbStoricoOrdini[[#This Row],[IMPORTO]]*tbStoricoOrdini[[#This Row],[% COMM.]]</f>
        <v>0.6</v>
      </c>
      <c r="R3425" s="2">
        <f>tbStoricoOrdini[[#This Row],[TOT. COMM.]]+tbStoricoOrdini[[#This Row],[IMPORTO]]</f>
        <v>15.6</v>
      </c>
    </row>
    <row r="3426" spans="1:18">
      <c r="A3426" s="1">
        <v>43922</v>
      </c>
      <c r="B3426" s="7">
        <f>MONTH(tbStoricoOrdini[[#This Row],[DATA]])</f>
        <v>4</v>
      </c>
      <c r="C3426" t="s">
        <v>3521</v>
      </c>
      <c r="D3426" t="str">
        <f>RIGHT(tbStoricoOrdini[[#This Row],[ORDINE]],4)</f>
        <v>3423</v>
      </c>
      <c r="E3426" t="s">
        <v>49</v>
      </c>
      <c r="F3426" t="str">
        <f>VLOOKUP(tbStoricoOrdini[[#This Row],[CLIENTE]],tbClienti[],3,FALSE)</f>
        <v>Veneto</v>
      </c>
      <c r="G3426" t="str">
        <f>VLOOKUP(tbStoricoOrdini[[#This Row],[CLIENTE]],tbClienti[],7,FALSE)</f>
        <v>CC</v>
      </c>
      <c r="H3426" t="s">
        <v>71</v>
      </c>
      <c r="I3426" t="str">
        <f>IF(LEFT(tbStoricoOrdini[[#This Row],[ARTICOLO]],3) = "COG","COG",LEFT(tbStoricoOrdini[[#This Row],[ARTICOLO]],FIND(" ",tbStoricoOrdini[[#This Row],[ARTICOLO]])-1))</f>
        <v>EB07</v>
      </c>
      <c r="J3426" t="str">
        <f>MID(tbStoricoOrdini[[#This Row],[ARTICOLO]],FIND(" ",tbStoricoOrdini[[#This Row],[ARTICOLO]])+1,4)</f>
        <v>5000</v>
      </c>
      <c r="K3426" t="str">
        <f>IFERROR(RIGHT(tbStoricoOrdini[[#This Row],[ARTICOLO]],LEN(tbStoricoOrdini[[#This Row],[ARTICOLO]])-FIND(" ",tbStoricoOrdini[[#This Row],[ARTICOLO]],FIND(" ",tbStoricoOrdini[[#This Row],[ARTICOLO]]) +1)),"")</f>
        <v/>
      </c>
      <c r="L3426" s="3">
        <f>VLOOKUP(tbStoricoOrdini[[#This Row],[ARTICOLO]],tbArticoli[],2,FALSE)</f>
        <v>140</v>
      </c>
      <c r="M3426" s="22">
        <f>tbStoricoOrdini[[#This Row],[IMPORTO]]/tbStoricoOrdini[[#This Row],[PREZZO]]</f>
        <v>0.17857142857142858</v>
      </c>
      <c r="N3426" t="s">
        <v>16</v>
      </c>
      <c r="O3426" s="8">
        <f>VLOOKUP(tbStoricoOrdini[[#This Row],[AGENTE]],tbAgenti[],2,FALSE)</f>
        <v>0.05</v>
      </c>
      <c r="P3426" s="2">
        <v>25</v>
      </c>
      <c r="Q3426" s="2">
        <f>tbStoricoOrdini[[#This Row],[IMPORTO]]*tbStoricoOrdini[[#This Row],[% COMM.]]</f>
        <v>1.25</v>
      </c>
      <c r="R3426" s="2">
        <f>tbStoricoOrdini[[#This Row],[TOT. COMM.]]+tbStoricoOrdini[[#This Row],[IMPORTO]]</f>
        <v>26.25</v>
      </c>
    </row>
    <row r="3427" spans="1:18">
      <c r="A3427" s="1">
        <v>43922</v>
      </c>
      <c r="B3427" s="7">
        <f>MONTH(tbStoricoOrdini[[#This Row],[DATA]])</f>
        <v>4</v>
      </c>
      <c r="C3427" t="s">
        <v>3522</v>
      </c>
      <c r="D3427" t="str">
        <f>RIGHT(tbStoricoOrdini[[#This Row],[ORDINE]],4)</f>
        <v>3424</v>
      </c>
      <c r="E3427" t="s">
        <v>49</v>
      </c>
      <c r="F3427" t="str">
        <f>VLOOKUP(tbStoricoOrdini[[#This Row],[CLIENTE]],tbClienti[],3,FALSE)</f>
        <v>Veneto</v>
      </c>
      <c r="G3427" t="str">
        <f>VLOOKUP(tbStoricoOrdini[[#This Row],[CLIENTE]],tbClienti[],7,FALSE)</f>
        <v>CC</v>
      </c>
      <c r="H3427" t="s">
        <v>71</v>
      </c>
      <c r="I3427" t="str">
        <f>IF(LEFT(tbStoricoOrdini[[#This Row],[ARTICOLO]],3) = "COG","COG",LEFT(tbStoricoOrdini[[#This Row],[ARTICOLO]],FIND(" ",tbStoricoOrdini[[#This Row],[ARTICOLO]])-1))</f>
        <v>EB07</v>
      </c>
      <c r="J3427" t="str">
        <f>MID(tbStoricoOrdini[[#This Row],[ARTICOLO]],FIND(" ",tbStoricoOrdini[[#This Row],[ARTICOLO]])+1,4)</f>
        <v>5000</v>
      </c>
      <c r="K3427" t="str">
        <f>IFERROR(RIGHT(tbStoricoOrdini[[#This Row],[ARTICOLO]],LEN(tbStoricoOrdini[[#This Row],[ARTICOLO]])-FIND(" ",tbStoricoOrdini[[#This Row],[ARTICOLO]],FIND(" ",tbStoricoOrdini[[#This Row],[ARTICOLO]]) +1)),"")</f>
        <v/>
      </c>
      <c r="L3427" s="3">
        <f>VLOOKUP(tbStoricoOrdini[[#This Row],[ARTICOLO]],tbArticoli[],2,FALSE)</f>
        <v>140</v>
      </c>
      <c r="M3427" s="22">
        <f>tbStoricoOrdini[[#This Row],[IMPORTO]]/tbStoricoOrdini[[#This Row],[PREZZO]]</f>
        <v>0.87142857142857144</v>
      </c>
      <c r="N3427" t="s">
        <v>39</v>
      </c>
      <c r="O3427" s="8">
        <f>VLOOKUP(tbStoricoOrdini[[#This Row],[AGENTE]],tbAgenti[],2,FALSE)</f>
        <v>0.05</v>
      </c>
      <c r="P3427" s="2">
        <v>122</v>
      </c>
      <c r="Q3427" s="2">
        <f>tbStoricoOrdini[[#This Row],[IMPORTO]]*tbStoricoOrdini[[#This Row],[% COMM.]]</f>
        <v>6.1000000000000005</v>
      </c>
      <c r="R3427" s="2">
        <f>tbStoricoOrdini[[#This Row],[TOT. COMM.]]+tbStoricoOrdini[[#This Row],[IMPORTO]]</f>
        <v>128.1</v>
      </c>
    </row>
    <row r="3428" spans="1:18">
      <c r="A3428" s="1">
        <v>43922</v>
      </c>
      <c r="B3428" s="7">
        <f>MONTH(tbStoricoOrdini[[#This Row],[DATA]])</f>
        <v>4</v>
      </c>
      <c r="C3428" t="s">
        <v>3523</v>
      </c>
      <c r="D3428" t="str">
        <f>RIGHT(tbStoricoOrdini[[#This Row],[ORDINE]],4)</f>
        <v>3425</v>
      </c>
      <c r="E3428" t="s">
        <v>49</v>
      </c>
      <c r="F3428" t="str">
        <f>VLOOKUP(tbStoricoOrdini[[#This Row],[CLIENTE]],tbClienti[],3,FALSE)</f>
        <v>Veneto</v>
      </c>
      <c r="G3428" t="str">
        <f>VLOOKUP(tbStoricoOrdini[[#This Row],[CLIENTE]],tbClienti[],7,FALSE)</f>
        <v>CC</v>
      </c>
      <c r="H3428" t="s">
        <v>71</v>
      </c>
      <c r="I3428" t="str">
        <f>IF(LEFT(tbStoricoOrdini[[#This Row],[ARTICOLO]],3) = "COG","COG",LEFT(tbStoricoOrdini[[#This Row],[ARTICOLO]],FIND(" ",tbStoricoOrdini[[#This Row],[ARTICOLO]])-1))</f>
        <v>EB07</v>
      </c>
      <c r="J3428" t="str">
        <f>MID(tbStoricoOrdini[[#This Row],[ARTICOLO]],FIND(" ",tbStoricoOrdini[[#This Row],[ARTICOLO]])+1,4)</f>
        <v>5000</v>
      </c>
      <c r="K3428" t="str">
        <f>IFERROR(RIGHT(tbStoricoOrdini[[#This Row],[ARTICOLO]],LEN(tbStoricoOrdini[[#This Row],[ARTICOLO]])-FIND(" ",tbStoricoOrdini[[#This Row],[ARTICOLO]],FIND(" ",tbStoricoOrdini[[#This Row],[ARTICOLO]]) +1)),"")</f>
        <v/>
      </c>
      <c r="L3428" s="3">
        <f>VLOOKUP(tbStoricoOrdini[[#This Row],[ARTICOLO]],tbArticoli[],2,FALSE)</f>
        <v>140</v>
      </c>
      <c r="M3428" s="22">
        <f>tbStoricoOrdini[[#This Row],[IMPORTO]]/tbStoricoOrdini[[#This Row],[PREZZO]]</f>
        <v>0.7857142857142857</v>
      </c>
      <c r="N3428" t="s">
        <v>11</v>
      </c>
      <c r="O3428" s="8">
        <f>VLOOKUP(tbStoricoOrdini[[#This Row],[AGENTE]],tbAgenti[],2,FALSE)</f>
        <v>0.04</v>
      </c>
      <c r="P3428" s="2">
        <v>110</v>
      </c>
      <c r="Q3428" s="2">
        <f>tbStoricoOrdini[[#This Row],[IMPORTO]]*tbStoricoOrdini[[#This Row],[% COMM.]]</f>
        <v>4.4000000000000004</v>
      </c>
      <c r="R3428" s="2">
        <f>tbStoricoOrdini[[#This Row],[TOT. COMM.]]+tbStoricoOrdini[[#This Row],[IMPORTO]]</f>
        <v>114.4</v>
      </c>
    </row>
    <row r="3429" spans="1:18">
      <c r="A3429" s="1">
        <v>43922</v>
      </c>
      <c r="B3429" s="7">
        <f>MONTH(tbStoricoOrdini[[#This Row],[DATA]])</f>
        <v>4</v>
      </c>
      <c r="C3429" t="s">
        <v>3524</v>
      </c>
      <c r="D3429" t="str">
        <f>RIGHT(tbStoricoOrdini[[#This Row],[ORDINE]],4)</f>
        <v>3426</v>
      </c>
      <c r="E3429" t="s">
        <v>49</v>
      </c>
      <c r="F3429" t="str">
        <f>VLOOKUP(tbStoricoOrdini[[#This Row],[CLIENTE]],tbClienti[],3,FALSE)</f>
        <v>Veneto</v>
      </c>
      <c r="G3429" t="str">
        <f>VLOOKUP(tbStoricoOrdini[[#This Row],[CLIENTE]],tbClienti[],7,FALSE)</f>
        <v>CC</v>
      </c>
      <c r="H3429" t="s">
        <v>71</v>
      </c>
      <c r="I3429" t="str">
        <f>IF(LEFT(tbStoricoOrdini[[#This Row],[ARTICOLO]],3) = "COG","COG",LEFT(tbStoricoOrdini[[#This Row],[ARTICOLO]],FIND(" ",tbStoricoOrdini[[#This Row],[ARTICOLO]])-1))</f>
        <v>EB07</v>
      </c>
      <c r="J3429" t="str">
        <f>MID(tbStoricoOrdini[[#This Row],[ARTICOLO]],FIND(" ",tbStoricoOrdini[[#This Row],[ARTICOLO]])+1,4)</f>
        <v>5000</v>
      </c>
      <c r="K3429" t="str">
        <f>IFERROR(RIGHT(tbStoricoOrdini[[#This Row],[ARTICOLO]],LEN(tbStoricoOrdini[[#This Row],[ARTICOLO]])-FIND(" ",tbStoricoOrdini[[#This Row],[ARTICOLO]],FIND(" ",tbStoricoOrdini[[#This Row],[ARTICOLO]]) +1)),"")</f>
        <v/>
      </c>
      <c r="L3429" s="3">
        <f>VLOOKUP(tbStoricoOrdini[[#This Row],[ARTICOLO]],tbArticoli[],2,FALSE)</f>
        <v>140</v>
      </c>
      <c r="M3429" s="22">
        <f>tbStoricoOrdini[[#This Row],[IMPORTO]]/tbStoricoOrdini[[#This Row],[PREZZO]]</f>
        <v>0.47857142857142859</v>
      </c>
      <c r="N3429" t="s">
        <v>7</v>
      </c>
      <c r="O3429" s="8">
        <f>VLOOKUP(tbStoricoOrdini[[#This Row],[AGENTE]],tbAgenti[],2,FALSE)</f>
        <v>0.03</v>
      </c>
      <c r="P3429" s="2">
        <v>67</v>
      </c>
      <c r="Q3429" s="2">
        <f>tbStoricoOrdini[[#This Row],[IMPORTO]]*tbStoricoOrdini[[#This Row],[% COMM.]]</f>
        <v>2.0099999999999998</v>
      </c>
      <c r="R3429" s="2">
        <f>tbStoricoOrdini[[#This Row],[TOT. COMM.]]+tbStoricoOrdini[[#This Row],[IMPORTO]]</f>
        <v>69.010000000000005</v>
      </c>
    </row>
    <row r="3430" spans="1:18">
      <c r="A3430" s="1">
        <v>43922</v>
      </c>
      <c r="B3430" s="7">
        <f>MONTH(tbStoricoOrdini[[#This Row],[DATA]])</f>
        <v>4</v>
      </c>
      <c r="C3430" t="s">
        <v>3525</v>
      </c>
      <c r="D3430" t="str">
        <f>RIGHT(tbStoricoOrdini[[#This Row],[ORDINE]],4)</f>
        <v>3427</v>
      </c>
      <c r="E3430" t="s">
        <v>49</v>
      </c>
      <c r="F3430" t="str">
        <f>VLOOKUP(tbStoricoOrdini[[#This Row],[CLIENTE]],tbClienti[],3,FALSE)</f>
        <v>Veneto</v>
      </c>
      <c r="G3430" t="str">
        <f>VLOOKUP(tbStoricoOrdini[[#This Row],[CLIENTE]],tbClienti[],7,FALSE)</f>
        <v>CC</v>
      </c>
      <c r="H3430" t="s">
        <v>72</v>
      </c>
      <c r="I3430" t="str">
        <f>IF(LEFT(tbStoricoOrdini[[#This Row],[ARTICOLO]],3) = "COG","COG",LEFT(tbStoricoOrdini[[#This Row],[ARTICOLO]],FIND(" ",tbStoricoOrdini[[#This Row],[ARTICOLO]])-1))</f>
        <v>EB06</v>
      </c>
      <c r="J3430" t="str">
        <f>MID(tbStoricoOrdini[[#This Row],[ARTICOLO]],FIND(" ",tbStoricoOrdini[[#This Row],[ARTICOLO]])+1,4)</f>
        <v>3000</v>
      </c>
      <c r="K3430" t="str">
        <f>IFERROR(RIGHT(tbStoricoOrdini[[#This Row],[ARTICOLO]],LEN(tbStoricoOrdini[[#This Row],[ARTICOLO]])-FIND(" ",tbStoricoOrdini[[#This Row],[ARTICOLO]],FIND(" ",tbStoricoOrdini[[#This Row],[ARTICOLO]]) +1)),"")</f>
        <v>Medium</v>
      </c>
      <c r="L3430" s="3">
        <f>VLOOKUP(tbStoricoOrdini[[#This Row],[ARTICOLO]],tbArticoli[],2,FALSE)</f>
        <v>120</v>
      </c>
      <c r="M3430" s="22">
        <f>tbStoricoOrdini[[#This Row],[IMPORTO]]/tbStoricoOrdini[[#This Row],[PREZZO]]</f>
        <v>2.0083333333333333</v>
      </c>
      <c r="N3430" t="s">
        <v>16</v>
      </c>
      <c r="O3430" s="8">
        <f>VLOOKUP(tbStoricoOrdini[[#This Row],[AGENTE]],tbAgenti[],2,FALSE)</f>
        <v>0.05</v>
      </c>
      <c r="P3430" s="2">
        <v>241</v>
      </c>
      <c r="Q3430" s="2">
        <f>tbStoricoOrdini[[#This Row],[IMPORTO]]*tbStoricoOrdini[[#This Row],[% COMM.]]</f>
        <v>12.05</v>
      </c>
      <c r="R3430" s="2">
        <f>tbStoricoOrdini[[#This Row],[TOT. COMM.]]+tbStoricoOrdini[[#This Row],[IMPORTO]]</f>
        <v>253.05</v>
      </c>
    </row>
    <row r="3431" spans="1:18">
      <c r="A3431" s="1">
        <v>43922</v>
      </c>
      <c r="B3431" s="7">
        <f>MONTH(tbStoricoOrdini[[#This Row],[DATA]])</f>
        <v>4</v>
      </c>
      <c r="C3431" t="s">
        <v>3526</v>
      </c>
      <c r="D3431" t="str">
        <f>RIGHT(tbStoricoOrdini[[#This Row],[ORDINE]],4)</f>
        <v>3428</v>
      </c>
      <c r="E3431" t="s">
        <v>49</v>
      </c>
      <c r="F3431" t="str">
        <f>VLOOKUP(tbStoricoOrdini[[#This Row],[CLIENTE]],tbClienti[],3,FALSE)</f>
        <v>Veneto</v>
      </c>
      <c r="G3431" t="str">
        <f>VLOOKUP(tbStoricoOrdini[[#This Row],[CLIENTE]],tbClienti[],7,FALSE)</f>
        <v>CC</v>
      </c>
      <c r="H3431" t="s">
        <v>72</v>
      </c>
      <c r="I3431" t="str">
        <f>IF(LEFT(tbStoricoOrdini[[#This Row],[ARTICOLO]],3) = "COG","COG",LEFT(tbStoricoOrdini[[#This Row],[ARTICOLO]],FIND(" ",tbStoricoOrdini[[#This Row],[ARTICOLO]])-1))</f>
        <v>EB06</v>
      </c>
      <c r="J3431" t="str">
        <f>MID(tbStoricoOrdini[[#This Row],[ARTICOLO]],FIND(" ",tbStoricoOrdini[[#This Row],[ARTICOLO]])+1,4)</f>
        <v>3000</v>
      </c>
      <c r="K3431" t="str">
        <f>IFERROR(RIGHT(tbStoricoOrdini[[#This Row],[ARTICOLO]],LEN(tbStoricoOrdini[[#This Row],[ARTICOLO]])-FIND(" ",tbStoricoOrdini[[#This Row],[ARTICOLO]],FIND(" ",tbStoricoOrdini[[#This Row],[ARTICOLO]]) +1)),"")</f>
        <v>Medium</v>
      </c>
      <c r="L3431" s="3">
        <f>VLOOKUP(tbStoricoOrdini[[#This Row],[ARTICOLO]],tbArticoli[],2,FALSE)</f>
        <v>120</v>
      </c>
      <c r="M3431" s="22">
        <f>tbStoricoOrdini[[#This Row],[IMPORTO]]/tbStoricoOrdini[[#This Row],[PREZZO]]</f>
        <v>9.3000000000000007</v>
      </c>
      <c r="N3431" t="s">
        <v>39</v>
      </c>
      <c r="O3431" s="8">
        <f>VLOOKUP(tbStoricoOrdini[[#This Row],[AGENTE]],tbAgenti[],2,FALSE)</f>
        <v>0.05</v>
      </c>
      <c r="P3431" s="2">
        <v>1116</v>
      </c>
      <c r="Q3431" s="2">
        <f>tbStoricoOrdini[[#This Row],[IMPORTO]]*tbStoricoOrdini[[#This Row],[% COMM.]]</f>
        <v>55.800000000000004</v>
      </c>
      <c r="R3431" s="2">
        <f>tbStoricoOrdini[[#This Row],[TOT. COMM.]]+tbStoricoOrdini[[#This Row],[IMPORTO]]</f>
        <v>1171.8</v>
      </c>
    </row>
    <row r="3432" spans="1:18">
      <c r="A3432" s="1">
        <v>43922</v>
      </c>
      <c r="B3432" s="7">
        <f>MONTH(tbStoricoOrdini[[#This Row],[DATA]])</f>
        <v>4</v>
      </c>
      <c r="C3432" t="s">
        <v>3527</v>
      </c>
      <c r="D3432" t="str">
        <f>RIGHT(tbStoricoOrdini[[#This Row],[ORDINE]],4)</f>
        <v>3429</v>
      </c>
      <c r="E3432" t="s">
        <v>49</v>
      </c>
      <c r="F3432" t="str">
        <f>VLOOKUP(tbStoricoOrdini[[#This Row],[CLIENTE]],tbClienti[],3,FALSE)</f>
        <v>Veneto</v>
      </c>
      <c r="G3432" t="str">
        <f>VLOOKUP(tbStoricoOrdini[[#This Row],[CLIENTE]],tbClienti[],7,FALSE)</f>
        <v>CC</v>
      </c>
      <c r="H3432" t="s">
        <v>72</v>
      </c>
      <c r="I3432" t="str">
        <f>IF(LEFT(tbStoricoOrdini[[#This Row],[ARTICOLO]],3) = "COG","COG",LEFT(tbStoricoOrdini[[#This Row],[ARTICOLO]],FIND(" ",tbStoricoOrdini[[#This Row],[ARTICOLO]])-1))</f>
        <v>EB06</v>
      </c>
      <c r="J3432" t="str">
        <f>MID(tbStoricoOrdini[[#This Row],[ARTICOLO]],FIND(" ",tbStoricoOrdini[[#This Row],[ARTICOLO]])+1,4)</f>
        <v>3000</v>
      </c>
      <c r="K3432" t="str">
        <f>IFERROR(RIGHT(tbStoricoOrdini[[#This Row],[ARTICOLO]],LEN(tbStoricoOrdini[[#This Row],[ARTICOLO]])-FIND(" ",tbStoricoOrdini[[#This Row],[ARTICOLO]],FIND(" ",tbStoricoOrdini[[#This Row],[ARTICOLO]]) +1)),"")</f>
        <v>Medium</v>
      </c>
      <c r="L3432" s="3">
        <f>VLOOKUP(tbStoricoOrdini[[#This Row],[ARTICOLO]],tbArticoli[],2,FALSE)</f>
        <v>120</v>
      </c>
      <c r="M3432" s="22">
        <f>tbStoricoOrdini[[#This Row],[IMPORTO]]/tbStoricoOrdini[[#This Row],[PREZZO]]</f>
        <v>39.575000000000003</v>
      </c>
      <c r="N3432" t="s">
        <v>11</v>
      </c>
      <c r="O3432" s="8">
        <f>VLOOKUP(tbStoricoOrdini[[#This Row],[AGENTE]],tbAgenti[],2,FALSE)</f>
        <v>0.04</v>
      </c>
      <c r="P3432" s="2">
        <v>4749</v>
      </c>
      <c r="Q3432" s="2">
        <f>tbStoricoOrdini[[#This Row],[IMPORTO]]*tbStoricoOrdini[[#This Row],[% COMM.]]</f>
        <v>189.96</v>
      </c>
      <c r="R3432" s="2">
        <f>tbStoricoOrdini[[#This Row],[TOT. COMM.]]+tbStoricoOrdini[[#This Row],[IMPORTO]]</f>
        <v>4938.96</v>
      </c>
    </row>
    <row r="3433" spans="1:18">
      <c r="A3433" s="1">
        <v>43922</v>
      </c>
      <c r="B3433" s="7">
        <f>MONTH(tbStoricoOrdini[[#This Row],[DATA]])</f>
        <v>4</v>
      </c>
      <c r="C3433" t="s">
        <v>3528</v>
      </c>
      <c r="D3433" t="str">
        <f>RIGHT(tbStoricoOrdini[[#This Row],[ORDINE]],4)</f>
        <v>3430</v>
      </c>
      <c r="E3433" t="s">
        <v>49</v>
      </c>
      <c r="F3433" t="str">
        <f>VLOOKUP(tbStoricoOrdini[[#This Row],[CLIENTE]],tbClienti[],3,FALSE)</f>
        <v>Veneto</v>
      </c>
      <c r="G3433" t="str">
        <f>VLOOKUP(tbStoricoOrdini[[#This Row],[CLIENTE]],tbClienti[],7,FALSE)</f>
        <v>CC</v>
      </c>
      <c r="H3433" t="s">
        <v>72</v>
      </c>
      <c r="I3433" t="str">
        <f>IF(LEFT(tbStoricoOrdini[[#This Row],[ARTICOLO]],3) = "COG","COG",LEFT(tbStoricoOrdini[[#This Row],[ARTICOLO]],FIND(" ",tbStoricoOrdini[[#This Row],[ARTICOLO]])-1))</f>
        <v>EB06</v>
      </c>
      <c r="J3433" t="str">
        <f>MID(tbStoricoOrdini[[#This Row],[ARTICOLO]],FIND(" ",tbStoricoOrdini[[#This Row],[ARTICOLO]])+1,4)</f>
        <v>3000</v>
      </c>
      <c r="K3433" t="str">
        <f>IFERROR(RIGHT(tbStoricoOrdini[[#This Row],[ARTICOLO]],LEN(tbStoricoOrdini[[#This Row],[ARTICOLO]])-FIND(" ",tbStoricoOrdini[[#This Row],[ARTICOLO]],FIND(" ",tbStoricoOrdini[[#This Row],[ARTICOLO]]) +1)),"")</f>
        <v>Medium</v>
      </c>
      <c r="L3433" s="3">
        <f>VLOOKUP(tbStoricoOrdini[[#This Row],[ARTICOLO]],tbArticoli[],2,FALSE)</f>
        <v>120</v>
      </c>
      <c r="M3433" s="22">
        <f>tbStoricoOrdini[[#This Row],[IMPORTO]]/tbStoricoOrdini[[#This Row],[PREZZO]]</f>
        <v>2.5</v>
      </c>
      <c r="N3433" t="s">
        <v>15</v>
      </c>
      <c r="O3433" s="8">
        <f>VLOOKUP(tbStoricoOrdini[[#This Row],[AGENTE]],tbAgenti[],2,FALSE)</f>
        <v>0.08</v>
      </c>
      <c r="P3433" s="2">
        <v>300</v>
      </c>
      <c r="Q3433" s="2">
        <f>tbStoricoOrdini[[#This Row],[IMPORTO]]*tbStoricoOrdini[[#This Row],[% COMM.]]</f>
        <v>24</v>
      </c>
      <c r="R3433" s="2">
        <f>tbStoricoOrdini[[#This Row],[TOT. COMM.]]+tbStoricoOrdini[[#This Row],[IMPORTO]]</f>
        <v>324</v>
      </c>
    </row>
    <row r="3434" spans="1:18">
      <c r="A3434" s="1">
        <v>43922</v>
      </c>
      <c r="B3434" s="7">
        <f>MONTH(tbStoricoOrdini[[#This Row],[DATA]])</f>
        <v>4</v>
      </c>
      <c r="C3434" t="s">
        <v>3529</v>
      </c>
      <c r="D3434" t="str">
        <f>RIGHT(tbStoricoOrdini[[#This Row],[ORDINE]],4)</f>
        <v>3431</v>
      </c>
      <c r="E3434" t="s">
        <v>49</v>
      </c>
      <c r="F3434" t="str">
        <f>VLOOKUP(tbStoricoOrdini[[#This Row],[CLIENTE]],tbClienti[],3,FALSE)</f>
        <v>Veneto</v>
      </c>
      <c r="G3434" t="str">
        <f>VLOOKUP(tbStoricoOrdini[[#This Row],[CLIENTE]],tbClienti[],7,FALSE)</f>
        <v>CC</v>
      </c>
      <c r="H3434" t="s">
        <v>72</v>
      </c>
      <c r="I3434" t="str">
        <f>IF(LEFT(tbStoricoOrdini[[#This Row],[ARTICOLO]],3) = "COG","COG",LEFT(tbStoricoOrdini[[#This Row],[ARTICOLO]],FIND(" ",tbStoricoOrdini[[#This Row],[ARTICOLO]])-1))</f>
        <v>EB06</v>
      </c>
      <c r="J3434" t="str">
        <f>MID(tbStoricoOrdini[[#This Row],[ARTICOLO]],FIND(" ",tbStoricoOrdini[[#This Row],[ARTICOLO]])+1,4)</f>
        <v>3000</v>
      </c>
      <c r="K3434" t="str">
        <f>IFERROR(RIGHT(tbStoricoOrdini[[#This Row],[ARTICOLO]],LEN(tbStoricoOrdini[[#This Row],[ARTICOLO]])-FIND(" ",tbStoricoOrdini[[#This Row],[ARTICOLO]],FIND(" ",tbStoricoOrdini[[#This Row],[ARTICOLO]]) +1)),"")</f>
        <v>Medium</v>
      </c>
      <c r="L3434" s="3">
        <f>VLOOKUP(tbStoricoOrdini[[#This Row],[ARTICOLO]],tbArticoli[],2,FALSE)</f>
        <v>120</v>
      </c>
      <c r="M3434" s="22">
        <f>tbStoricoOrdini[[#This Row],[IMPORTO]]/tbStoricoOrdini[[#This Row],[PREZZO]]</f>
        <v>1.3583333333333334</v>
      </c>
      <c r="N3434" t="s">
        <v>7</v>
      </c>
      <c r="O3434" s="8">
        <f>VLOOKUP(tbStoricoOrdini[[#This Row],[AGENTE]],tbAgenti[],2,FALSE)</f>
        <v>0.03</v>
      </c>
      <c r="P3434" s="2">
        <v>163</v>
      </c>
      <c r="Q3434" s="2">
        <f>tbStoricoOrdini[[#This Row],[IMPORTO]]*tbStoricoOrdini[[#This Row],[% COMM.]]</f>
        <v>4.8899999999999997</v>
      </c>
      <c r="R3434" s="2">
        <f>tbStoricoOrdini[[#This Row],[TOT. COMM.]]+tbStoricoOrdini[[#This Row],[IMPORTO]]</f>
        <v>167.89</v>
      </c>
    </row>
    <row r="3435" spans="1:18">
      <c r="A3435" s="1">
        <v>43922</v>
      </c>
      <c r="B3435" s="7">
        <f>MONTH(tbStoricoOrdini[[#This Row],[DATA]])</f>
        <v>4</v>
      </c>
      <c r="C3435" t="s">
        <v>3530</v>
      </c>
      <c r="D3435" t="str">
        <f>RIGHT(tbStoricoOrdini[[#This Row],[ORDINE]],4)</f>
        <v>3432</v>
      </c>
      <c r="E3435" t="s">
        <v>49</v>
      </c>
      <c r="F3435" t="str">
        <f>VLOOKUP(tbStoricoOrdini[[#This Row],[CLIENTE]],tbClienti[],3,FALSE)</f>
        <v>Veneto</v>
      </c>
      <c r="G3435" t="str">
        <f>VLOOKUP(tbStoricoOrdini[[#This Row],[CLIENTE]],tbClienti[],7,FALSE)</f>
        <v>CC</v>
      </c>
      <c r="H3435" t="s">
        <v>72</v>
      </c>
      <c r="I3435" t="str">
        <f>IF(LEFT(tbStoricoOrdini[[#This Row],[ARTICOLO]],3) = "COG","COG",LEFT(tbStoricoOrdini[[#This Row],[ARTICOLO]],FIND(" ",tbStoricoOrdini[[#This Row],[ARTICOLO]])-1))</f>
        <v>EB06</v>
      </c>
      <c r="J3435" t="str">
        <f>MID(tbStoricoOrdini[[#This Row],[ARTICOLO]],FIND(" ",tbStoricoOrdini[[#This Row],[ARTICOLO]])+1,4)</f>
        <v>3000</v>
      </c>
      <c r="K3435" t="str">
        <f>IFERROR(RIGHT(tbStoricoOrdini[[#This Row],[ARTICOLO]],LEN(tbStoricoOrdini[[#This Row],[ARTICOLO]])-FIND(" ",tbStoricoOrdini[[#This Row],[ARTICOLO]],FIND(" ",tbStoricoOrdini[[#This Row],[ARTICOLO]]) +1)),"")</f>
        <v>Medium</v>
      </c>
      <c r="L3435" s="3">
        <f>VLOOKUP(tbStoricoOrdini[[#This Row],[ARTICOLO]],tbArticoli[],2,FALSE)</f>
        <v>120</v>
      </c>
      <c r="M3435" s="22">
        <f>tbStoricoOrdini[[#This Row],[IMPORTO]]/tbStoricoOrdini[[#This Row],[PREZZO]]</f>
        <v>4.208333333333333</v>
      </c>
      <c r="N3435" t="s">
        <v>18</v>
      </c>
      <c r="O3435" s="8">
        <f>VLOOKUP(tbStoricoOrdini[[#This Row],[AGENTE]],tbAgenti[],2,FALSE)</f>
        <v>0.03</v>
      </c>
      <c r="P3435" s="2">
        <v>505</v>
      </c>
      <c r="Q3435" s="2">
        <f>tbStoricoOrdini[[#This Row],[IMPORTO]]*tbStoricoOrdini[[#This Row],[% COMM.]]</f>
        <v>15.149999999999999</v>
      </c>
      <c r="R3435" s="2">
        <f>tbStoricoOrdini[[#This Row],[TOT. COMM.]]+tbStoricoOrdini[[#This Row],[IMPORTO]]</f>
        <v>520.15</v>
      </c>
    </row>
    <row r="3436" spans="1:18">
      <c r="A3436" s="1">
        <v>43922</v>
      </c>
      <c r="B3436" s="7">
        <f>MONTH(tbStoricoOrdini[[#This Row],[DATA]])</f>
        <v>4</v>
      </c>
      <c r="C3436" t="s">
        <v>3531</v>
      </c>
      <c r="D3436" t="str">
        <f>RIGHT(tbStoricoOrdini[[#This Row],[ORDINE]],4)</f>
        <v>3433</v>
      </c>
      <c r="E3436" t="s">
        <v>49</v>
      </c>
      <c r="F3436" t="str">
        <f>VLOOKUP(tbStoricoOrdini[[#This Row],[CLIENTE]],tbClienti[],3,FALSE)</f>
        <v>Veneto</v>
      </c>
      <c r="G3436" t="str">
        <f>VLOOKUP(tbStoricoOrdini[[#This Row],[CLIENTE]],tbClienti[],7,FALSE)</f>
        <v>CC</v>
      </c>
      <c r="H3436" t="s">
        <v>73</v>
      </c>
      <c r="I3436" t="str">
        <f>IF(LEFT(tbStoricoOrdini[[#This Row],[ARTICOLO]],3) = "COG","COG",LEFT(tbStoricoOrdini[[#This Row],[ARTICOLO]],FIND(" ",tbStoricoOrdini[[#This Row],[ARTICOLO]])-1))</f>
        <v>EB06</v>
      </c>
      <c r="J3436" t="str">
        <f>MID(tbStoricoOrdini[[#This Row],[ARTICOLO]],FIND(" ",tbStoricoOrdini[[#This Row],[ARTICOLO]])+1,4)</f>
        <v>3000</v>
      </c>
      <c r="K3436" t="str">
        <f>IFERROR(RIGHT(tbStoricoOrdini[[#This Row],[ARTICOLO]],LEN(tbStoricoOrdini[[#This Row],[ARTICOLO]])-FIND(" ",tbStoricoOrdini[[#This Row],[ARTICOLO]],FIND(" ",tbStoricoOrdini[[#This Row],[ARTICOLO]]) +1)),"")</f>
        <v>Plus</v>
      </c>
      <c r="L3436" s="3">
        <f>VLOOKUP(tbStoricoOrdini[[#This Row],[ARTICOLO]],tbArticoli[],2,FALSE)</f>
        <v>130</v>
      </c>
      <c r="M3436" s="22">
        <f>tbStoricoOrdini[[#This Row],[IMPORTO]]/tbStoricoOrdini[[#This Row],[PREZZO]]</f>
        <v>12.746153846153845</v>
      </c>
      <c r="N3436" t="s">
        <v>39</v>
      </c>
      <c r="O3436" s="8">
        <f>VLOOKUP(tbStoricoOrdini[[#This Row],[AGENTE]],tbAgenti[],2,FALSE)</f>
        <v>0.05</v>
      </c>
      <c r="P3436" s="2">
        <v>1657</v>
      </c>
      <c r="Q3436" s="2">
        <f>tbStoricoOrdini[[#This Row],[IMPORTO]]*tbStoricoOrdini[[#This Row],[% COMM.]]</f>
        <v>82.850000000000009</v>
      </c>
      <c r="R3436" s="2">
        <f>tbStoricoOrdini[[#This Row],[TOT. COMM.]]+tbStoricoOrdini[[#This Row],[IMPORTO]]</f>
        <v>1739.85</v>
      </c>
    </row>
    <row r="3437" spans="1:18">
      <c r="A3437" s="1">
        <v>43922</v>
      </c>
      <c r="B3437" s="7">
        <f>MONTH(tbStoricoOrdini[[#This Row],[DATA]])</f>
        <v>4</v>
      </c>
      <c r="C3437" t="s">
        <v>3532</v>
      </c>
      <c r="D3437" t="str">
        <f>RIGHT(tbStoricoOrdini[[#This Row],[ORDINE]],4)</f>
        <v>3434</v>
      </c>
      <c r="E3437" t="s">
        <v>49</v>
      </c>
      <c r="F3437" t="str">
        <f>VLOOKUP(tbStoricoOrdini[[#This Row],[CLIENTE]],tbClienti[],3,FALSE)</f>
        <v>Veneto</v>
      </c>
      <c r="G3437" t="str">
        <f>VLOOKUP(tbStoricoOrdini[[#This Row],[CLIENTE]],tbClienti[],7,FALSE)</f>
        <v>CC</v>
      </c>
      <c r="H3437" t="s">
        <v>73</v>
      </c>
      <c r="I3437" t="str">
        <f>IF(LEFT(tbStoricoOrdini[[#This Row],[ARTICOLO]],3) = "COG","COG",LEFT(tbStoricoOrdini[[#This Row],[ARTICOLO]],FIND(" ",tbStoricoOrdini[[#This Row],[ARTICOLO]])-1))</f>
        <v>EB06</v>
      </c>
      <c r="J3437" t="str">
        <f>MID(tbStoricoOrdini[[#This Row],[ARTICOLO]],FIND(" ",tbStoricoOrdini[[#This Row],[ARTICOLO]])+1,4)</f>
        <v>3000</v>
      </c>
      <c r="K3437" t="str">
        <f>IFERROR(RIGHT(tbStoricoOrdini[[#This Row],[ARTICOLO]],LEN(tbStoricoOrdini[[#This Row],[ARTICOLO]])-FIND(" ",tbStoricoOrdini[[#This Row],[ARTICOLO]],FIND(" ",tbStoricoOrdini[[#This Row],[ARTICOLO]]) +1)),"")</f>
        <v>Plus</v>
      </c>
      <c r="L3437" s="3">
        <f>VLOOKUP(tbStoricoOrdini[[#This Row],[ARTICOLO]],tbArticoli[],2,FALSE)</f>
        <v>130</v>
      </c>
      <c r="M3437" s="22">
        <f>tbStoricoOrdini[[#This Row],[IMPORTO]]/tbStoricoOrdini[[#This Row],[PREZZO]]</f>
        <v>8.461538461538462E-2</v>
      </c>
      <c r="N3437" t="s">
        <v>11</v>
      </c>
      <c r="O3437" s="8">
        <f>VLOOKUP(tbStoricoOrdini[[#This Row],[AGENTE]],tbAgenti[],2,FALSE)</f>
        <v>0.04</v>
      </c>
      <c r="P3437" s="2">
        <v>11</v>
      </c>
      <c r="Q3437" s="2">
        <f>tbStoricoOrdini[[#This Row],[IMPORTO]]*tbStoricoOrdini[[#This Row],[% COMM.]]</f>
        <v>0.44</v>
      </c>
      <c r="R3437" s="2">
        <f>tbStoricoOrdini[[#This Row],[TOT. COMM.]]+tbStoricoOrdini[[#This Row],[IMPORTO]]</f>
        <v>11.44</v>
      </c>
    </row>
    <row r="3438" spans="1:18">
      <c r="A3438" s="1">
        <v>43922</v>
      </c>
      <c r="B3438" s="7">
        <f>MONTH(tbStoricoOrdini[[#This Row],[DATA]])</f>
        <v>4</v>
      </c>
      <c r="C3438" t="s">
        <v>3533</v>
      </c>
      <c r="D3438" t="str">
        <f>RIGHT(tbStoricoOrdini[[#This Row],[ORDINE]],4)</f>
        <v>3435</v>
      </c>
      <c r="E3438" t="s">
        <v>50</v>
      </c>
      <c r="F3438" t="str">
        <f>VLOOKUP(tbStoricoOrdini[[#This Row],[CLIENTE]],tbClienti[],3,FALSE)</f>
        <v>Veneto</v>
      </c>
      <c r="G3438" t="str">
        <f>VLOOKUP(tbStoricoOrdini[[#This Row],[CLIENTE]],tbClienti[],7,FALSE)</f>
        <v>AD</v>
      </c>
      <c r="H3438" t="s">
        <v>78</v>
      </c>
      <c r="I3438" t="str">
        <f>IF(LEFT(tbStoricoOrdini[[#This Row],[ARTICOLO]],3) = "COG","COG",LEFT(tbStoricoOrdini[[#This Row],[ARTICOLO]],FIND(" ",tbStoricoOrdini[[#This Row],[ARTICOLO]])-1))</f>
        <v>COG</v>
      </c>
      <c r="J3438" t="str">
        <f>MID(tbStoricoOrdini[[#This Row],[ARTICOLO]],FIND(" ",tbStoricoOrdini[[#This Row],[ARTICOLO]])+1,4)</f>
        <v>3000</v>
      </c>
      <c r="K3438" t="str">
        <f>IFERROR(RIGHT(tbStoricoOrdini[[#This Row],[ARTICOLO]],LEN(tbStoricoOrdini[[#This Row],[ARTICOLO]])-FIND(" ",tbStoricoOrdini[[#This Row],[ARTICOLO]],FIND(" ",tbStoricoOrdini[[#This Row],[ARTICOLO]]) +1)),"")</f>
        <v>Medium</v>
      </c>
      <c r="L3438" s="3">
        <f>VLOOKUP(tbStoricoOrdini[[#This Row],[ARTICOLO]],tbArticoli[],2,FALSE)</f>
        <v>220</v>
      </c>
      <c r="M3438" s="22">
        <f>tbStoricoOrdini[[#This Row],[IMPORTO]]/tbStoricoOrdini[[#This Row],[PREZZO]]</f>
        <v>159.80454545454546</v>
      </c>
      <c r="N3438" t="s">
        <v>6</v>
      </c>
      <c r="O3438" s="8">
        <f>VLOOKUP(tbStoricoOrdini[[#This Row],[AGENTE]],tbAgenti[],2,FALSE)</f>
        <v>7.4999999999999997E-2</v>
      </c>
      <c r="P3438" s="2">
        <v>35157</v>
      </c>
      <c r="Q3438" s="2">
        <f>tbStoricoOrdini[[#This Row],[IMPORTO]]*tbStoricoOrdini[[#This Row],[% COMM.]]</f>
        <v>2636.7750000000001</v>
      </c>
      <c r="R3438" s="2">
        <f>tbStoricoOrdini[[#This Row],[TOT. COMM.]]+tbStoricoOrdini[[#This Row],[IMPORTO]]</f>
        <v>37793.775000000001</v>
      </c>
    </row>
    <row r="3439" spans="1:18">
      <c r="A3439" s="1">
        <v>43922</v>
      </c>
      <c r="B3439" s="7">
        <f>MONTH(tbStoricoOrdini[[#This Row],[DATA]])</f>
        <v>4</v>
      </c>
      <c r="C3439" t="s">
        <v>3534</v>
      </c>
      <c r="D3439" t="str">
        <f>RIGHT(tbStoricoOrdini[[#This Row],[ORDINE]],4)</f>
        <v>3436</v>
      </c>
      <c r="E3439" t="s">
        <v>50</v>
      </c>
      <c r="F3439" t="str">
        <f>VLOOKUP(tbStoricoOrdini[[#This Row],[CLIENTE]],tbClienti[],3,FALSE)</f>
        <v>Veneto</v>
      </c>
      <c r="G3439" t="str">
        <f>VLOOKUP(tbStoricoOrdini[[#This Row],[CLIENTE]],tbClienti[],7,FALSE)</f>
        <v>AD</v>
      </c>
      <c r="H3439" t="s">
        <v>78</v>
      </c>
      <c r="I3439" t="str">
        <f>IF(LEFT(tbStoricoOrdini[[#This Row],[ARTICOLO]],3) = "COG","COG",LEFT(tbStoricoOrdini[[#This Row],[ARTICOLO]],FIND(" ",tbStoricoOrdini[[#This Row],[ARTICOLO]])-1))</f>
        <v>COG</v>
      </c>
      <c r="J3439" t="str">
        <f>MID(tbStoricoOrdini[[#This Row],[ARTICOLO]],FIND(" ",tbStoricoOrdini[[#This Row],[ARTICOLO]])+1,4)</f>
        <v>3000</v>
      </c>
      <c r="K3439" t="str">
        <f>IFERROR(RIGHT(tbStoricoOrdini[[#This Row],[ARTICOLO]],LEN(tbStoricoOrdini[[#This Row],[ARTICOLO]])-FIND(" ",tbStoricoOrdini[[#This Row],[ARTICOLO]],FIND(" ",tbStoricoOrdini[[#This Row],[ARTICOLO]]) +1)),"")</f>
        <v>Medium</v>
      </c>
      <c r="L3439" s="3">
        <f>VLOOKUP(tbStoricoOrdini[[#This Row],[ARTICOLO]],tbArticoli[],2,FALSE)</f>
        <v>220</v>
      </c>
      <c r="M3439" s="22">
        <f>tbStoricoOrdini[[#This Row],[IMPORTO]]/tbStoricoOrdini[[#This Row],[PREZZO]]</f>
        <v>0</v>
      </c>
      <c r="N3439" t="s">
        <v>9</v>
      </c>
      <c r="O3439" s="8">
        <f>VLOOKUP(tbStoricoOrdini[[#This Row],[AGENTE]],tbAgenti[],2,FALSE)</f>
        <v>0.05</v>
      </c>
      <c r="P3439" s="2">
        <v>0</v>
      </c>
      <c r="Q3439" s="2">
        <f>tbStoricoOrdini[[#This Row],[IMPORTO]]*tbStoricoOrdini[[#This Row],[% COMM.]]</f>
        <v>0</v>
      </c>
      <c r="R3439" s="2">
        <f>tbStoricoOrdini[[#This Row],[TOT. COMM.]]+tbStoricoOrdini[[#This Row],[IMPORTO]]</f>
        <v>0</v>
      </c>
    </row>
    <row r="3440" spans="1:18">
      <c r="A3440" s="1">
        <v>43922</v>
      </c>
      <c r="B3440" s="7">
        <f>MONTH(tbStoricoOrdini[[#This Row],[DATA]])</f>
        <v>4</v>
      </c>
      <c r="C3440" t="s">
        <v>3535</v>
      </c>
      <c r="D3440" t="str">
        <f>RIGHT(tbStoricoOrdini[[#This Row],[ORDINE]],4)</f>
        <v>3437</v>
      </c>
      <c r="E3440" t="s">
        <v>50</v>
      </c>
      <c r="F3440" t="str">
        <f>VLOOKUP(tbStoricoOrdini[[#This Row],[CLIENTE]],tbClienti[],3,FALSE)</f>
        <v>Veneto</v>
      </c>
      <c r="G3440" t="str">
        <f>VLOOKUP(tbStoricoOrdini[[#This Row],[CLIENTE]],tbClienti[],7,FALSE)</f>
        <v>AD</v>
      </c>
      <c r="H3440" t="s">
        <v>81</v>
      </c>
      <c r="I3440" t="str">
        <f>IF(LEFT(tbStoricoOrdini[[#This Row],[ARTICOLO]],3) = "COG","COG",LEFT(tbStoricoOrdini[[#This Row],[ARTICOLO]],FIND(" ",tbStoricoOrdini[[#This Row],[ARTICOLO]])-1))</f>
        <v>COG</v>
      </c>
      <c r="J3440" t="str">
        <f>MID(tbStoricoOrdini[[#This Row],[ARTICOLO]],FIND(" ",tbStoricoOrdini[[#This Row],[ARTICOLO]])+1,4)</f>
        <v>6000</v>
      </c>
      <c r="K3440" t="str">
        <f>IFERROR(RIGHT(tbStoricoOrdini[[#This Row],[ARTICOLO]],LEN(tbStoricoOrdini[[#This Row],[ARTICOLO]])-FIND(" ",tbStoricoOrdini[[#This Row],[ARTICOLO]],FIND(" ",tbStoricoOrdini[[#This Row],[ARTICOLO]]) +1)),"")</f>
        <v>Gold</v>
      </c>
      <c r="L3440" s="3">
        <f>VLOOKUP(tbStoricoOrdini[[#This Row],[ARTICOLO]],tbArticoli[],2,FALSE)</f>
        <v>450</v>
      </c>
      <c r="M3440" s="22">
        <f>tbStoricoOrdini[[#This Row],[IMPORTO]]/tbStoricoOrdini[[#This Row],[PREZZO]]</f>
        <v>37.248888888888892</v>
      </c>
      <c r="N3440" t="s">
        <v>9</v>
      </c>
      <c r="O3440" s="8">
        <f>VLOOKUP(tbStoricoOrdini[[#This Row],[AGENTE]],tbAgenti[],2,FALSE)</f>
        <v>0.05</v>
      </c>
      <c r="P3440" s="2">
        <v>16762</v>
      </c>
      <c r="Q3440" s="2">
        <f>tbStoricoOrdini[[#This Row],[IMPORTO]]*tbStoricoOrdini[[#This Row],[% COMM.]]</f>
        <v>838.1</v>
      </c>
      <c r="R3440" s="2">
        <f>tbStoricoOrdini[[#This Row],[TOT. COMM.]]+tbStoricoOrdini[[#This Row],[IMPORTO]]</f>
        <v>17600.099999999999</v>
      </c>
    </row>
    <row r="3441" spans="1:18">
      <c r="A3441" s="1">
        <v>43922</v>
      </c>
      <c r="B3441" s="7">
        <f>MONTH(tbStoricoOrdini[[#This Row],[DATA]])</f>
        <v>4</v>
      </c>
      <c r="C3441" t="s">
        <v>3536</v>
      </c>
      <c r="D3441" t="str">
        <f>RIGHT(tbStoricoOrdini[[#This Row],[ORDINE]],4)</f>
        <v>3438</v>
      </c>
      <c r="E3441" t="s">
        <v>50</v>
      </c>
      <c r="F3441" t="str">
        <f>VLOOKUP(tbStoricoOrdini[[#This Row],[CLIENTE]],tbClienti[],3,FALSE)</f>
        <v>Veneto</v>
      </c>
      <c r="G3441" t="str">
        <f>VLOOKUP(tbStoricoOrdini[[#This Row],[CLIENTE]],tbClienti[],7,FALSE)</f>
        <v>AD</v>
      </c>
      <c r="H3441" t="s">
        <v>74</v>
      </c>
      <c r="I3441" t="str">
        <f>IF(LEFT(tbStoricoOrdini[[#This Row],[ARTICOLO]],3) = "COG","COG",LEFT(tbStoricoOrdini[[#This Row],[ARTICOLO]],FIND(" ",tbStoricoOrdini[[#This Row],[ARTICOLO]])-1))</f>
        <v>AVRC</v>
      </c>
      <c r="J3441" t="str">
        <f>MID(tbStoricoOrdini[[#This Row],[ARTICOLO]],FIND(" ",tbStoricoOrdini[[#This Row],[ARTICOLO]])+1,4)</f>
        <v>2500</v>
      </c>
      <c r="K3441" t="str">
        <f>IFERROR(RIGHT(tbStoricoOrdini[[#This Row],[ARTICOLO]],LEN(tbStoricoOrdini[[#This Row],[ARTICOLO]])-FIND(" ",tbStoricoOrdini[[#This Row],[ARTICOLO]],FIND(" ",tbStoricoOrdini[[#This Row],[ARTICOLO]]) +1)),"")</f>
        <v>Gold</v>
      </c>
      <c r="L3441" s="3">
        <f>VLOOKUP(tbStoricoOrdini[[#This Row],[ARTICOLO]],tbArticoli[],2,FALSE)</f>
        <v>500</v>
      </c>
      <c r="M3441" s="22">
        <f>tbStoricoOrdini[[#This Row],[IMPORTO]]/tbStoricoOrdini[[#This Row],[PREZZO]]</f>
        <v>20.984000000000002</v>
      </c>
      <c r="N3441" t="s">
        <v>10</v>
      </c>
      <c r="O3441" s="8">
        <f>VLOOKUP(tbStoricoOrdini[[#This Row],[AGENTE]],tbAgenti[],2,FALSE)</f>
        <v>3.6999999999999998E-2</v>
      </c>
      <c r="P3441" s="2">
        <v>10492</v>
      </c>
      <c r="Q3441" s="2">
        <f>tbStoricoOrdini[[#This Row],[IMPORTO]]*tbStoricoOrdini[[#This Row],[% COMM.]]</f>
        <v>388.20400000000001</v>
      </c>
      <c r="R3441" s="2">
        <f>tbStoricoOrdini[[#This Row],[TOT. COMM.]]+tbStoricoOrdini[[#This Row],[IMPORTO]]</f>
        <v>10880.204</v>
      </c>
    </row>
    <row r="3442" spans="1:18">
      <c r="A3442" s="1">
        <v>43922</v>
      </c>
      <c r="B3442" s="7">
        <f>MONTH(tbStoricoOrdini[[#This Row],[DATA]])</f>
        <v>4</v>
      </c>
      <c r="C3442" t="s">
        <v>3537</v>
      </c>
      <c r="D3442" t="str">
        <f>RIGHT(tbStoricoOrdini[[#This Row],[ORDINE]],4)</f>
        <v>3439</v>
      </c>
      <c r="E3442" t="s">
        <v>50</v>
      </c>
      <c r="F3442" t="str">
        <f>VLOOKUP(tbStoricoOrdini[[#This Row],[CLIENTE]],tbClienti[],3,FALSE)</f>
        <v>Veneto</v>
      </c>
      <c r="G3442" t="str">
        <f>VLOOKUP(tbStoricoOrdini[[#This Row],[CLIENTE]],tbClienti[],7,FALSE)</f>
        <v>AD</v>
      </c>
      <c r="H3442" t="s">
        <v>74</v>
      </c>
      <c r="I3442" t="str">
        <f>IF(LEFT(tbStoricoOrdini[[#This Row],[ARTICOLO]],3) = "COG","COG",LEFT(tbStoricoOrdini[[#This Row],[ARTICOLO]],FIND(" ",tbStoricoOrdini[[#This Row],[ARTICOLO]])-1))</f>
        <v>AVRC</v>
      </c>
      <c r="J3442" t="str">
        <f>MID(tbStoricoOrdini[[#This Row],[ARTICOLO]],FIND(" ",tbStoricoOrdini[[#This Row],[ARTICOLO]])+1,4)</f>
        <v>2500</v>
      </c>
      <c r="K3442" t="str">
        <f>IFERROR(RIGHT(tbStoricoOrdini[[#This Row],[ARTICOLO]],LEN(tbStoricoOrdini[[#This Row],[ARTICOLO]])-FIND(" ",tbStoricoOrdini[[#This Row],[ARTICOLO]],FIND(" ",tbStoricoOrdini[[#This Row],[ARTICOLO]]) +1)),"")</f>
        <v>Gold</v>
      </c>
      <c r="L3442" s="3">
        <f>VLOOKUP(tbStoricoOrdini[[#This Row],[ARTICOLO]],tbArticoli[],2,FALSE)</f>
        <v>500</v>
      </c>
      <c r="M3442" s="22">
        <f>tbStoricoOrdini[[#This Row],[IMPORTO]]/tbStoricoOrdini[[#This Row],[PREZZO]]</f>
        <v>4.0000000000000001E-3</v>
      </c>
      <c r="N3442" t="s">
        <v>8</v>
      </c>
      <c r="O3442" s="8">
        <f>VLOOKUP(tbStoricoOrdini[[#This Row],[AGENTE]],tbAgenti[],2,FALSE)</f>
        <v>0.05</v>
      </c>
      <c r="P3442" s="2">
        <v>2</v>
      </c>
      <c r="Q3442" s="2">
        <f>tbStoricoOrdini[[#This Row],[IMPORTO]]*tbStoricoOrdini[[#This Row],[% COMM.]]</f>
        <v>0.1</v>
      </c>
      <c r="R3442" s="2">
        <f>tbStoricoOrdini[[#This Row],[TOT. COMM.]]+tbStoricoOrdini[[#This Row],[IMPORTO]]</f>
        <v>2.1</v>
      </c>
    </row>
    <row r="3443" spans="1:18">
      <c r="A3443" s="1">
        <v>43922</v>
      </c>
      <c r="B3443" s="7">
        <f>MONTH(tbStoricoOrdini[[#This Row],[DATA]])</f>
        <v>4</v>
      </c>
      <c r="C3443" t="s">
        <v>3538</v>
      </c>
      <c r="D3443" t="str">
        <f>RIGHT(tbStoricoOrdini[[#This Row],[ORDINE]],4)</f>
        <v>3440</v>
      </c>
      <c r="E3443" t="s">
        <v>50</v>
      </c>
      <c r="F3443" t="str">
        <f>VLOOKUP(tbStoricoOrdini[[#This Row],[CLIENTE]],tbClienti[],3,FALSE)</f>
        <v>Veneto</v>
      </c>
      <c r="G3443" t="str">
        <f>VLOOKUP(tbStoricoOrdini[[#This Row],[CLIENTE]],tbClienti[],7,FALSE)</f>
        <v>AD</v>
      </c>
      <c r="H3443" t="s">
        <v>74</v>
      </c>
      <c r="I3443" t="str">
        <f>IF(LEFT(tbStoricoOrdini[[#This Row],[ARTICOLO]],3) = "COG","COG",LEFT(tbStoricoOrdini[[#This Row],[ARTICOLO]],FIND(" ",tbStoricoOrdini[[#This Row],[ARTICOLO]])-1))</f>
        <v>AVRC</v>
      </c>
      <c r="J3443" t="str">
        <f>MID(tbStoricoOrdini[[#This Row],[ARTICOLO]],FIND(" ",tbStoricoOrdini[[#This Row],[ARTICOLO]])+1,4)</f>
        <v>2500</v>
      </c>
      <c r="K3443" t="str">
        <f>IFERROR(RIGHT(tbStoricoOrdini[[#This Row],[ARTICOLO]],LEN(tbStoricoOrdini[[#This Row],[ARTICOLO]])-FIND(" ",tbStoricoOrdini[[#This Row],[ARTICOLO]],FIND(" ",tbStoricoOrdini[[#This Row],[ARTICOLO]]) +1)),"")</f>
        <v>Gold</v>
      </c>
      <c r="L3443" s="3">
        <f>VLOOKUP(tbStoricoOrdini[[#This Row],[ARTICOLO]],tbArticoli[],2,FALSE)</f>
        <v>500</v>
      </c>
      <c r="M3443" s="22">
        <f>tbStoricoOrdini[[#This Row],[IMPORTO]]/tbStoricoOrdini[[#This Row],[PREZZO]]</f>
        <v>0.312</v>
      </c>
      <c r="N3443" t="s">
        <v>6</v>
      </c>
      <c r="O3443" s="8">
        <f>VLOOKUP(tbStoricoOrdini[[#This Row],[AGENTE]],tbAgenti[],2,FALSE)</f>
        <v>7.4999999999999997E-2</v>
      </c>
      <c r="P3443" s="2">
        <v>156</v>
      </c>
      <c r="Q3443" s="2">
        <f>tbStoricoOrdini[[#This Row],[IMPORTO]]*tbStoricoOrdini[[#This Row],[% COMM.]]</f>
        <v>11.7</v>
      </c>
      <c r="R3443" s="2">
        <f>tbStoricoOrdini[[#This Row],[TOT. COMM.]]+tbStoricoOrdini[[#This Row],[IMPORTO]]</f>
        <v>167.7</v>
      </c>
    </row>
    <row r="3444" spans="1:18">
      <c r="A3444" s="1">
        <v>43922</v>
      </c>
      <c r="B3444" s="7">
        <f>MONTH(tbStoricoOrdini[[#This Row],[DATA]])</f>
        <v>4</v>
      </c>
      <c r="C3444" t="s">
        <v>3539</v>
      </c>
      <c r="D3444" t="str">
        <f>RIGHT(tbStoricoOrdini[[#This Row],[ORDINE]],4)</f>
        <v>3441</v>
      </c>
      <c r="E3444" t="s">
        <v>50</v>
      </c>
      <c r="F3444" t="str">
        <f>VLOOKUP(tbStoricoOrdini[[#This Row],[CLIENTE]],tbClienti[],3,FALSE)</f>
        <v>Veneto</v>
      </c>
      <c r="G3444" t="str">
        <f>VLOOKUP(tbStoricoOrdini[[#This Row],[CLIENTE]],tbClienti[],7,FALSE)</f>
        <v>AD</v>
      </c>
      <c r="H3444" t="s">
        <v>74</v>
      </c>
      <c r="I3444" t="str">
        <f>IF(LEFT(tbStoricoOrdini[[#This Row],[ARTICOLO]],3) = "COG","COG",LEFT(tbStoricoOrdini[[#This Row],[ARTICOLO]],FIND(" ",tbStoricoOrdini[[#This Row],[ARTICOLO]])-1))</f>
        <v>AVRC</v>
      </c>
      <c r="J3444" t="str">
        <f>MID(tbStoricoOrdini[[#This Row],[ARTICOLO]],FIND(" ",tbStoricoOrdini[[#This Row],[ARTICOLO]])+1,4)</f>
        <v>2500</v>
      </c>
      <c r="K3444" t="str">
        <f>IFERROR(RIGHT(tbStoricoOrdini[[#This Row],[ARTICOLO]],LEN(tbStoricoOrdini[[#This Row],[ARTICOLO]])-FIND(" ",tbStoricoOrdini[[#This Row],[ARTICOLO]],FIND(" ",tbStoricoOrdini[[#This Row],[ARTICOLO]]) +1)),"")</f>
        <v>Gold</v>
      </c>
      <c r="L3444" s="3">
        <f>VLOOKUP(tbStoricoOrdini[[#This Row],[ARTICOLO]],tbArticoli[],2,FALSE)</f>
        <v>500</v>
      </c>
      <c r="M3444" s="22">
        <f>tbStoricoOrdini[[#This Row],[IMPORTO]]/tbStoricoOrdini[[#This Row],[PREZZO]]</f>
        <v>178.30600000000001</v>
      </c>
      <c r="N3444" t="s">
        <v>9</v>
      </c>
      <c r="O3444" s="8">
        <f>VLOOKUP(tbStoricoOrdini[[#This Row],[AGENTE]],tbAgenti[],2,FALSE)</f>
        <v>0.05</v>
      </c>
      <c r="P3444" s="2">
        <v>89153</v>
      </c>
      <c r="Q3444" s="2">
        <f>tbStoricoOrdini[[#This Row],[IMPORTO]]*tbStoricoOrdini[[#This Row],[% COMM.]]</f>
        <v>4457.6500000000005</v>
      </c>
      <c r="R3444" s="2">
        <f>tbStoricoOrdini[[#This Row],[TOT. COMM.]]+tbStoricoOrdini[[#This Row],[IMPORTO]]</f>
        <v>93610.65</v>
      </c>
    </row>
    <row r="3445" spans="1:18">
      <c r="A3445" s="1">
        <v>43922</v>
      </c>
      <c r="B3445" s="7">
        <f>MONTH(tbStoricoOrdini[[#This Row],[DATA]])</f>
        <v>4</v>
      </c>
      <c r="C3445" t="s">
        <v>3540</v>
      </c>
      <c r="D3445" t="str">
        <f>RIGHT(tbStoricoOrdini[[#This Row],[ORDINE]],4)</f>
        <v>3442</v>
      </c>
      <c r="E3445" t="s">
        <v>50</v>
      </c>
      <c r="F3445" t="str">
        <f>VLOOKUP(tbStoricoOrdini[[#This Row],[CLIENTE]],tbClienti[],3,FALSE)</f>
        <v>Veneto</v>
      </c>
      <c r="G3445" t="str">
        <f>VLOOKUP(tbStoricoOrdini[[#This Row],[CLIENTE]],tbClienti[],7,FALSE)</f>
        <v>AD</v>
      </c>
      <c r="H3445" t="s">
        <v>77</v>
      </c>
      <c r="I3445" t="str">
        <f>IF(LEFT(tbStoricoOrdini[[#This Row],[ARTICOLO]],3) = "COG","COG",LEFT(tbStoricoOrdini[[#This Row],[ARTICOLO]],FIND(" ",tbStoricoOrdini[[#This Row],[ARTICOLO]])-1))</f>
        <v>COG</v>
      </c>
      <c r="J3445" t="str">
        <f>MID(tbStoricoOrdini[[#This Row],[ARTICOLO]],FIND(" ",tbStoricoOrdini[[#This Row],[ARTICOLO]])+1,4)</f>
        <v>2000</v>
      </c>
      <c r="K3445" t="str">
        <f>IFERROR(RIGHT(tbStoricoOrdini[[#This Row],[ARTICOLO]],LEN(tbStoricoOrdini[[#This Row],[ARTICOLO]])-FIND(" ",tbStoricoOrdini[[#This Row],[ARTICOLO]],FIND(" ",tbStoricoOrdini[[#This Row],[ARTICOLO]]) +1)),"")</f>
        <v>Medium</v>
      </c>
      <c r="L3445" s="3">
        <f>VLOOKUP(tbStoricoOrdini[[#This Row],[ARTICOLO]],tbArticoli[],2,FALSE)</f>
        <v>200</v>
      </c>
      <c r="M3445" s="22">
        <f>tbStoricoOrdini[[#This Row],[IMPORTO]]/tbStoricoOrdini[[#This Row],[PREZZO]]</f>
        <v>3.4950000000000001</v>
      </c>
      <c r="N3445" t="s">
        <v>9</v>
      </c>
      <c r="O3445" s="8">
        <f>VLOOKUP(tbStoricoOrdini[[#This Row],[AGENTE]],tbAgenti[],2,FALSE)</f>
        <v>0.05</v>
      </c>
      <c r="P3445" s="2">
        <v>699</v>
      </c>
      <c r="Q3445" s="2">
        <f>tbStoricoOrdini[[#This Row],[IMPORTO]]*tbStoricoOrdini[[#This Row],[% COMM.]]</f>
        <v>34.950000000000003</v>
      </c>
      <c r="R3445" s="2">
        <f>tbStoricoOrdini[[#This Row],[TOT. COMM.]]+tbStoricoOrdini[[#This Row],[IMPORTO]]</f>
        <v>733.95</v>
      </c>
    </row>
    <row r="3446" spans="1:18">
      <c r="A3446" s="1">
        <v>43922</v>
      </c>
      <c r="B3446" s="7">
        <f>MONTH(tbStoricoOrdini[[#This Row],[DATA]])</f>
        <v>4</v>
      </c>
      <c r="C3446" t="s">
        <v>3541</v>
      </c>
      <c r="D3446" t="str">
        <f>RIGHT(tbStoricoOrdini[[#This Row],[ORDINE]],4)</f>
        <v>3443</v>
      </c>
      <c r="E3446" t="s">
        <v>50</v>
      </c>
      <c r="F3446" t="str">
        <f>VLOOKUP(tbStoricoOrdini[[#This Row],[CLIENTE]],tbClienti[],3,FALSE)</f>
        <v>Veneto</v>
      </c>
      <c r="G3446" t="str">
        <f>VLOOKUP(tbStoricoOrdini[[#This Row],[CLIENTE]],tbClienti[],7,FALSE)</f>
        <v>AD</v>
      </c>
      <c r="H3446" t="s">
        <v>61</v>
      </c>
      <c r="I3446" t="str">
        <f>IF(LEFT(tbStoricoOrdini[[#This Row],[ARTICOLO]],3) = "COG","COG",LEFT(tbStoricoOrdini[[#This Row],[ARTICOLO]],FIND(" ",tbStoricoOrdini[[#This Row],[ARTICOLO]])-1))</f>
        <v>KLM</v>
      </c>
      <c r="J3446" t="str">
        <f>MID(tbStoricoOrdini[[#This Row],[ARTICOLO]],FIND(" ",tbStoricoOrdini[[#This Row],[ARTICOLO]])+1,4)</f>
        <v>5000</v>
      </c>
      <c r="K3446" t="str">
        <f>IFERROR(RIGHT(tbStoricoOrdini[[#This Row],[ARTICOLO]],LEN(tbStoricoOrdini[[#This Row],[ARTICOLO]])-FIND(" ",tbStoricoOrdini[[#This Row],[ARTICOLO]],FIND(" ",tbStoricoOrdini[[#This Row],[ARTICOLO]]) +1)),"")</f>
        <v>Medium</v>
      </c>
      <c r="L3446" s="3">
        <f>VLOOKUP(tbStoricoOrdini[[#This Row],[ARTICOLO]],tbArticoli[],2,FALSE)</f>
        <v>150</v>
      </c>
      <c r="M3446" s="22">
        <f>tbStoricoOrdini[[#This Row],[IMPORTO]]/tbStoricoOrdini[[#This Row],[PREZZO]]</f>
        <v>70.393333333333331</v>
      </c>
      <c r="N3446" t="s">
        <v>10</v>
      </c>
      <c r="O3446" s="8">
        <f>VLOOKUP(tbStoricoOrdini[[#This Row],[AGENTE]],tbAgenti[],2,FALSE)</f>
        <v>3.6999999999999998E-2</v>
      </c>
      <c r="P3446" s="2">
        <v>10559</v>
      </c>
      <c r="Q3446" s="2">
        <f>tbStoricoOrdini[[#This Row],[IMPORTO]]*tbStoricoOrdini[[#This Row],[% COMM.]]</f>
        <v>390.68299999999999</v>
      </c>
      <c r="R3446" s="2">
        <f>tbStoricoOrdini[[#This Row],[TOT. COMM.]]+tbStoricoOrdini[[#This Row],[IMPORTO]]</f>
        <v>10949.683000000001</v>
      </c>
    </row>
    <row r="3447" spans="1:18">
      <c r="A3447" s="1">
        <v>43922</v>
      </c>
      <c r="B3447" s="7">
        <f>MONTH(tbStoricoOrdini[[#This Row],[DATA]])</f>
        <v>4</v>
      </c>
      <c r="C3447" t="s">
        <v>3542</v>
      </c>
      <c r="D3447" t="str">
        <f>RIGHT(tbStoricoOrdini[[#This Row],[ORDINE]],4)</f>
        <v>3444</v>
      </c>
      <c r="E3447" t="s">
        <v>50</v>
      </c>
      <c r="F3447" t="str">
        <f>VLOOKUP(tbStoricoOrdini[[#This Row],[CLIENTE]],tbClienti[],3,FALSE)</f>
        <v>Veneto</v>
      </c>
      <c r="G3447" t="str">
        <f>VLOOKUP(tbStoricoOrdini[[#This Row],[CLIENTE]],tbClienti[],7,FALSE)</f>
        <v>AD</v>
      </c>
      <c r="H3447" t="s">
        <v>61</v>
      </c>
      <c r="I3447" t="str">
        <f>IF(LEFT(tbStoricoOrdini[[#This Row],[ARTICOLO]],3) = "COG","COG",LEFT(tbStoricoOrdini[[#This Row],[ARTICOLO]],FIND(" ",tbStoricoOrdini[[#This Row],[ARTICOLO]])-1))</f>
        <v>KLM</v>
      </c>
      <c r="J3447" t="str">
        <f>MID(tbStoricoOrdini[[#This Row],[ARTICOLO]],FIND(" ",tbStoricoOrdini[[#This Row],[ARTICOLO]])+1,4)</f>
        <v>5000</v>
      </c>
      <c r="K3447" t="str">
        <f>IFERROR(RIGHT(tbStoricoOrdini[[#This Row],[ARTICOLO]],LEN(tbStoricoOrdini[[#This Row],[ARTICOLO]])-FIND(" ",tbStoricoOrdini[[#This Row],[ARTICOLO]],FIND(" ",tbStoricoOrdini[[#This Row],[ARTICOLO]]) +1)),"")</f>
        <v>Medium</v>
      </c>
      <c r="L3447" s="3">
        <f>VLOOKUP(tbStoricoOrdini[[#This Row],[ARTICOLO]],tbArticoli[],2,FALSE)</f>
        <v>150</v>
      </c>
      <c r="M3447" s="22">
        <f>tbStoricoOrdini[[#This Row],[IMPORTO]]/tbStoricoOrdini[[#This Row],[PREZZO]]</f>
        <v>17.846666666666668</v>
      </c>
      <c r="N3447" t="s">
        <v>8</v>
      </c>
      <c r="O3447" s="8">
        <f>VLOOKUP(tbStoricoOrdini[[#This Row],[AGENTE]],tbAgenti[],2,FALSE)</f>
        <v>0.05</v>
      </c>
      <c r="P3447" s="2">
        <v>2677</v>
      </c>
      <c r="Q3447" s="2">
        <f>tbStoricoOrdini[[#This Row],[IMPORTO]]*tbStoricoOrdini[[#This Row],[% COMM.]]</f>
        <v>133.85</v>
      </c>
      <c r="R3447" s="2">
        <f>tbStoricoOrdini[[#This Row],[TOT. COMM.]]+tbStoricoOrdini[[#This Row],[IMPORTO]]</f>
        <v>2810.85</v>
      </c>
    </row>
    <row r="3448" spans="1:18">
      <c r="A3448" s="1">
        <v>43922</v>
      </c>
      <c r="B3448" s="7">
        <f>MONTH(tbStoricoOrdini[[#This Row],[DATA]])</f>
        <v>4</v>
      </c>
      <c r="C3448" t="s">
        <v>3543</v>
      </c>
      <c r="D3448" t="str">
        <f>RIGHT(tbStoricoOrdini[[#This Row],[ORDINE]],4)</f>
        <v>3445</v>
      </c>
      <c r="E3448" t="s">
        <v>50</v>
      </c>
      <c r="F3448" t="str">
        <f>VLOOKUP(tbStoricoOrdini[[#This Row],[CLIENTE]],tbClienti[],3,FALSE)</f>
        <v>Veneto</v>
      </c>
      <c r="G3448" t="str">
        <f>VLOOKUP(tbStoricoOrdini[[#This Row],[CLIENTE]],tbClienti[],7,FALSE)</f>
        <v>AD</v>
      </c>
      <c r="H3448" t="s">
        <v>61</v>
      </c>
      <c r="I3448" t="str">
        <f>IF(LEFT(tbStoricoOrdini[[#This Row],[ARTICOLO]],3) = "COG","COG",LEFT(tbStoricoOrdini[[#This Row],[ARTICOLO]],FIND(" ",tbStoricoOrdini[[#This Row],[ARTICOLO]])-1))</f>
        <v>KLM</v>
      </c>
      <c r="J3448" t="str">
        <f>MID(tbStoricoOrdini[[#This Row],[ARTICOLO]],FIND(" ",tbStoricoOrdini[[#This Row],[ARTICOLO]])+1,4)</f>
        <v>5000</v>
      </c>
      <c r="K3448" t="str">
        <f>IFERROR(RIGHT(tbStoricoOrdini[[#This Row],[ARTICOLO]],LEN(tbStoricoOrdini[[#This Row],[ARTICOLO]])-FIND(" ",tbStoricoOrdini[[#This Row],[ARTICOLO]],FIND(" ",tbStoricoOrdini[[#This Row],[ARTICOLO]]) +1)),"")</f>
        <v>Medium</v>
      </c>
      <c r="L3448" s="3">
        <f>VLOOKUP(tbStoricoOrdini[[#This Row],[ARTICOLO]],tbArticoli[],2,FALSE)</f>
        <v>150</v>
      </c>
      <c r="M3448" s="22">
        <f>tbStoricoOrdini[[#This Row],[IMPORTO]]/tbStoricoOrdini[[#This Row],[PREZZO]]</f>
        <v>9.8066666666666666</v>
      </c>
      <c r="N3448" t="s">
        <v>13</v>
      </c>
      <c r="O3448" s="8">
        <f>VLOOKUP(tbStoricoOrdini[[#This Row],[AGENTE]],tbAgenti[],2,FALSE)</f>
        <v>0.1</v>
      </c>
      <c r="P3448" s="2">
        <v>1471</v>
      </c>
      <c r="Q3448" s="2">
        <f>tbStoricoOrdini[[#This Row],[IMPORTO]]*tbStoricoOrdini[[#This Row],[% COMM.]]</f>
        <v>147.1</v>
      </c>
      <c r="R3448" s="2">
        <f>tbStoricoOrdini[[#This Row],[TOT. COMM.]]+tbStoricoOrdini[[#This Row],[IMPORTO]]</f>
        <v>1618.1</v>
      </c>
    </row>
    <row r="3449" spans="1:18">
      <c r="A3449" s="1">
        <v>43922</v>
      </c>
      <c r="B3449" s="7">
        <f>MONTH(tbStoricoOrdini[[#This Row],[DATA]])</f>
        <v>4</v>
      </c>
      <c r="C3449" t="s">
        <v>3544</v>
      </c>
      <c r="D3449" t="str">
        <f>RIGHT(tbStoricoOrdini[[#This Row],[ORDINE]],4)</f>
        <v>3446</v>
      </c>
      <c r="E3449" t="s">
        <v>50</v>
      </c>
      <c r="F3449" t="str">
        <f>VLOOKUP(tbStoricoOrdini[[#This Row],[CLIENTE]],tbClienti[],3,FALSE)</f>
        <v>Veneto</v>
      </c>
      <c r="G3449" t="str">
        <f>VLOOKUP(tbStoricoOrdini[[#This Row],[CLIENTE]],tbClienti[],7,FALSE)</f>
        <v>AD</v>
      </c>
      <c r="H3449" t="s">
        <v>61</v>
      </c>
      <c r="I3449" t="str">
        <f>IF(LEFT(tbStoricoOrdini[[#This Row],[ARTICOLO]],3) = "COG","COG",LEFT(tbStoricoOrdini[[#This Row],[ARTICOLO]],FIND(" ",tbStoricoOrdini[[#This Row],[ARTICOLO]])-1))</f>
        <v>KLM</v>
      </c>
      <c r="J3449" t="str">
        <f>MID(tbStoricoOrdini[[#This Row],[ARTICOLO]],FIND(" ",tbStoricoOrdini[[#This Row],[ARTICOLO]])+1,4)</f>
        <v>5000</v>
      </c>
      <c r="K3449" t="str">
        <f>IFERROR(RIGHT(tbStoricoOrdini[[#This Row],[ARTICOLO]],LEN(tbStoricoOrdini[[#This Row],[ARTICOLO]])-FIND(" ",tbStoricoOrdini[[#This Row],[ARTICOLO]],FIND(" ",tbStoricoOrdini[[#This Row],[ARTICOLO]]) +1)),"")</f>
        <v>Medium</v>
      </c>
      <c r="L3449" s="3">
        <f>VLOOKUP(tbStoricoOrdini[[#This Row],[ARTICOLO]],tbArticoli[],2,FALSE)</f>
        <v>150</v>
      </c>
      <c r="M3449" s="22">
        <f>tbStoricoOrdini[[#This Row],[IMPORTO]]/tbStoricoOrdini[[#This Row],[PREZZO]]</f>
        <v>193.9</v>
      </c>
      <c r="N3449" t="s">
        <v>6</v>
      </c>
      <c r="O3449" s="8">
        <f>VLOOKUP(tbStoricoOrdini[[#This Row],[AGENTE]],tbAgenti[],2,FALSE)</f>
        <v>7.4999999999999997E-2</v>
      </c>
      <c r="P3449" s="2">
        <v>29085</v>
      </c>
      <c r="Q3449" s="2">
        <f>tbStoricoOrdini[[#This Row],[IMPORTO]]*tbStoricoOrdini[[#This Row],[% COMM.]]</f>
        <v>2181.375</v>
      </c>
      <c r="R3449" s="2">
        <f>tbStoricoOrdini[[#This Row],[TOT. COMM.]]+tbStoricoOrdini[[#This Row],[IMPORTO]]</f>
        <v>31266.375</v>
      </c>
    </row>
    <row r="3450" spans="1:18">
      <c r="A3450" s="1">
        <v>43922</v>
      </c>
      <c r="B3450" s="7">
        <f>MONTH(tbStoricoOrdini[[#This Row],[DATA]])</f>
        <v>4</v>
      </c>
      <c r="C3450" t="s">
        <v>3545</v>
      </c>
      <c r="D3450" t="str">
        <f>RIGHT(tbStoricoOrdini[[#This Row],[ORDINE]],4)</f>
        <v>3447</v>
      </c>
      <c r="E3450" t="s">
        <v>50</v>
      </c>
      <c r="F3450" t="str">
        <f>VLOOKUP(tbStoricoOrdini[[#This Row],[CLIENTE]],tbClienti[],3,FALSE)</f>
        <v>Veneto</v>
      </c>
      <c r="G3450" t="str">
        <f>VLOOKUP(tbStoricoOrdini[[#This Row],[CLIENTE]],tbClienti[],7,FALSE)</f>
        <v>AD</v>
      </c>
      <c r="H3450" t="s">
        <v>61</v>
      </c>
      <c r="I3450" t="str">
        <f>IF(LEFT(tbStoricoOrdini[[#This Row],[ARTICOLO]],3) = "COG","COG",LEFT(tbStoricoOrdini[[#This Row],[ARTICOLO]],FIND(" ",tbStoricoOrdini[[#This Row],[ARTICOLO]])-1))</f>
        <v>KLM</v>
      </c>
      <c r="J3450" t="str">
        <f>MID(tbStoricoOrdini[[#This Row],[ARTICOLO]],FIND(" ",tbStoricoOrdini[[#This Row],[ARTICOLO]])+1,4)</f>
        <v>5000</v>
      </c>
      <c r="K3450" t="str">
        <f>IFERROR(RIGHT(tbStoricoOrdini[[#This Row],[ARTICOLO]],LEN(tbStoricoOrdini[[#This Row],[ARTICOLO]])-FIND(" ",tbStoricoOrdini[[#This Row],[ARTICOLO]],FIND(" ",tbStoricoOrdini[[#This Row],[ARTICOLO]]) +1)),"")</f>
        <v>Medium</v>
      </c>
      <c r="L3450" s="3">
        <f>VLOOKUP(tbStoricoOrdini[[#This Row],[ARTICOLO]],tbArticoli[],2,FALSE)</f>
        <v>150</v>
      </c>
      <c r="M3450" s="22">
        <f>tbStoricoOrdini[[#This Row],[IMPORTO]]/tbStoricoOrdini[[#This Row],[PREZZO]]</f>
        <v>4515.1066666666666</v>
      </c>
      <c r="N3450" t="s">
        <v>9</v>
      </c>
      <c r="O3450" s="8">
        <f>VLOOKUP(tbStoricoOrdini[[#This Row],[AGENTE]],tbAgenti[],2,FALSE)</f>
        <v>0.05</v>
      </c>
      <c r="P3450" s="2">
        <v>677266</v>
      </c>
      <c r="Q3450" s="2">
        <f>tbStoricoOrdini[[#This Row],[IMPORTO]]*tbStoricoOrdini[[#This Row],[% COMM.]]</f>
        <v>33863.300000000003</v>
      </c>
      <c r="R3450" s="2">
        <f>tbStoricoOrdini[[#This Row],[TOT. COMM.]]+tbStoricoOrdini[[#This Row],[IMPORTO]]</f>
        <v>711129.3</v>
      </c>
    </row>
    <row r="3451" spans="1:18">
      <c r="A3451" s="1">
        <v>43922</v>
      </c>
      <c r="B3451" s="7">
        <f>MONTH(tbStoricoOrdini[[#This Row],[DATA]])</f>
        <v>4</v>
      </c>
      <c r="C3451" t="s">
        <v>3546</v>
      </c>
      <c r="D3451" t="str">
        <f>RIGHT(tbStoricoOrdini[[#This Row],[ORDINE]],4)</f>
        <v>3448</v>
      </c>
      <c r="E3451" t="s">
        <v>50</v>
      </c>
      <c r="F3451" t="str">
        <f>VLOOKUP(tbStoricoOrdini[[#This Row],[CLIENTE]],tbClienti[],3,FALSE)</f>
        <v>Veneto</v>
      </c>
      <c r="G3451" t="str">
        <f>VLOOKUP(tbStoricoOrdini[[#This Row],[CLIENTE]],tbClienti[],7,FALSE)</f>
        <v>AD</v>
      </c>
      <c r="H3451" t="s">
        <v>79</v>
      </c>
      <c r="I3451" t="str">
        <f>IF(LEFT(tbStoricoOrdini[[#This Row],[ARTICOLO]],3) = "COG","COG",LEFT(tbStoricoOrdini[[#This Row],[ARTICOLO]],FIND(" ",tbStoricoOrdini[[#This Row],[ARTICOLO]])-1))</f>
        <v>COG</v>
      </c>
      <c r="J3451" t="str">
        <f>MID(tbStoricoOrdini[[#This Row],[ARTICOLO]],FIND(" ",tbStoricoOrdini[[#This Row],[ARTICOLO]])+1,4)</f>
        <v>4000</v>
      </c>
      <c r="K3451" t="str">
        <f>IFERROR(RIGHT(tbStoricoOrdini[[#This Row],[ARTICOLO]],LEN(tbStoricoOrdini[[#This Row],[ARTICOLO]])-FIND(" ",tbStoricoOrdini[[#This Row],[ARTICOLO]],FIND(" ",tbStoricoOrdini[[#This Row],[ARTICOLO]]) +1)),"")</f>
        <v>Plus</v>
      </c>
      <c r="L3451" s="3">
        <f>VLOOKUP(tbStoricoOrdini[[#This Row],[ARTICOLO]],tbArticoli[],2,FALSE)</f>
        <v>240</v>
      </c>
      <c r="M3451" s="22">
        <f>tbStoricoOrdini[[#This Row],[IMPORTO]]/tbStoricoOrdini[[#This Row],[PREZZO]]</f>
        <v>31.170833333333334</v>
      </c>
      <c r="N3451" t="s">
        <v>9</v>
      </c>
      <c r="O3451" s="8">
        <f>VLOOKUP(tbStoricoOrdini[[#This Row],[AGENTE]],tbAgenti[],2,FALSE)</f>
        <v>0.05</v>
      </c>
      <c r="P3451" s="2">
        <v>7481</v>
      </c>
      <c r="Q3451" s="2">
        <f>tbStoricoOrdini[[#This Row],[IMPORTO]]*tbStoricoOrdini[[#This Row],[% COMM.]]</f>
        <v>374.05</v>
      </c>
      <c r="R3451" s="2">
        <f>tbStoricoOrdini[[#This Row],[TOT. COMM.]]+tbStoricoOrdini[[#This Row],[IMPORTO]]</f>
        <v>7855.05</v>
      </c>
    </row>
    <row r="3452" spans="1:18">
      <c r="A3452" s="1">
        <v>43922</v>
      </c>
      <c r="B3452" s="7">
        <f>MONTH(tbStoricoOrdini[[#This Row],[DATA]])</f>
        <v>4</v>
      </c>
      <c r="C3452" t="s">
        <v>3547</v>
      </c>
      <c r="D3452" t="str">
        <f>RIGHT(tbStoricoOrdini[[#This Row],[ORDINE]],4)</f>
        <v>3449</v>
      </c>
      <c r="E3452" t="s">
        <v>50</v>
      </c>
      <c r="F3452" t="str">
        <f>VLOOKUP(tbStoricoOrdini[[#This Row],[CLIENTE]],tbClienti[],3,FALSE)</f>
        <v>Veneto</v>
      </c>
      <c r="G3452" t="str">
        <f>VLOOKUP(tbStoricoOrdini[[#This Row],[CLIENTE]],tbClienti[],7,FALSE)</f>
        <v>AD</v>
      </c>
      <c r="H3452" t="s">
        <v>60</v>
      </c>
      <c r="I3452" t="str">
        <f>IF(LEFT(tbStoricoOrdini[[#This Row],[ARTICOLO]],3) = "COG","COG",LEFT(tbStoricoOrdini[[#This Row],[ARTICOLO]],FIND(" ",tbStoricoOrdini[[#This Row],[ARTICOLO]])-1))</f>
        <v>KLM</v>
      </c>
      <c r="J3452" t="str">
        <f>MID(tbStoricoOrdini[[#This Row],[ARTICOLO]],FIND(" ",tbStoricoOrdini[[#This Row],[ARTICOLO]])+1,4)</f>
        <v>5000</v>
      </c>
      <c r="K3452" t="str">
        <f>IFERROR(RIGHT(tbStoricoOrdini[[#This Row],[ARTICOLO]],LEN(tbStoricoOrdini[[#This Row],[ARTICOLO]])-FIND(" ",tbStoricoOrdini[[#This Row],[ARTICOLO]],FIND(" ",tbStoricoOrdini[[#This Row],[ARTICOLO]]) +1)),"")</f>
        <v>Plus</v>
      </c>
      <c r="L3452" s="3">
        <f>VLOOKUP(tbStoricoOrdini[[#This Row],[ARTICOLO]],tbArticoli[],2,FALSE)</f>
        <v>175</v>
      </c>
      <c r="M3452" s="22">
        <f>tbStoricoOrdini[[#This Row],[IMPORTO]]/tbStoricoOrdini[[#This Row],[PREZZO]]</f>
        <v>7.588571428571429</v>
      </c>
      <c r="N3452" t="s">
        <v>10</v>
      </c>
      <c r="O3452" s="8">
        <f>VLOOKUP(tbStoricoOrdini[[#This Row],[AGENTE]],tbAgenti[],2,FALSE)</f>
        <v>3.6999999999999998E-2</v>
      </c>
      <c r="P3452" s="2">
        <v>1328</v>
      </c>
      <c r="Q3452" s="2">
        <f>tbStoricoOrdini[[#This Row],[IMPORTO]]*tbStoricoOrdini[[#This Row],[% COMM.]]</f>
        <v>49.135999999999996</v>
      </c>
      <c r="R3452" s="2">
        <f>tbStoricoOrdini[[#This Row],[TOT. COMM.]]+tbStoricoOrdini[[#This Row],[IMPORTO]]</f>
        <v>1377.136</v>
      </c>
    </row>
    <row r="3453" spans="1:18">
      <c r="A3453" s="1">
        <v>43922</v>
      </c>
      <c r="B3453" s="7">
        <f>MONTH(tbStoricoOrdini[[#This Row],[DATA]])</f>
        <v>4</v>
      </c>
      <c r="C3453" t="s">
        <v>3548</v>
      </c>
      <c r="D3453" t="str">
        <f>RIGHT(tbStoricoOrdini[[#This Row],[ORDINE]],4)</f>
        <v>3450</v>
      </c>
      <c r="E3453" t="s">
        <v>50</v>
      </c>
      <c r="F3453" t="str">
        <f>VLOOKUP(tbStoricoOrdini[[#This Row],[CLIENTE]],tbClienti[],3,FALSE)</f>
        <v>Veneto</v>
      </c>
      <c r="G3453" t="str">
        <f>VLOOKUP(tbStoricoOrdini[[#This Row],[CLIENTE]],tbClienti[],7,FALSE)</f>
        <v>AD</v>
      </c>
      <c r="H3453" t="s">
        <v>60</v>
      </c>
      <c r="I3453" t="str">
        <f>IF(LEFT(tbStoricoOrdini[[#This Row],[ARTICOLO]],3) = "COG","COG",LEFT(tbStoricoOrdini[[#This Row],[ARTICOLO]],FIND(" ",tbStoricoOrdini[[#This Row],[ARTICOLO]])-1))</f>
        <v>KLM</v>
      </c>
      <c r="J3453" t="str">
        <f>MID(tbStoricoOrdini[[#This Row],[ARTICOLO]],FIND(" ",tbStoricoOrdini[[#This Row],[ARTICOLO]])+1,4)</f>
        <v>5000</v>
      </c>
      <c r="K3453" t="str">
        <f>IFERROR(RIGHT(tbStoricoOrdini[[#This Row],[ARTICOLO]],LEN(tbStoricoOrdini[[#This Row],[ARTICOLO]])-FIND(" ",tbStoricoOrdini[[#This Row],[ARTICOLO]],FIND(" ",tbStoricoOrdini[[#This Row],[ARTICOLO]]) +1)),"")</f>
        <v>Plus</v>
      </c>
      <c r="L3453" s="3">
        <f>VLOOKUP(tbStoricoOrdini[[#This Row],[ARTICOLO]],tbArticoli[],2,FALSE)</f>
        <v>175</v>
      </c>
      <c r="M3453" s="22">
        <f>tbStoricoOrdini[[#This Row],[IMPORTO]]/tbStoricoOrdini[[#This Row],[PREZZO]]</f>
        <v>0.64571428571428569</v>
      </c>
      <c r="N3453" t="s">
        <v>9</v>
      </c>
      <c r="O3453" s="8">
        <f>VLOOKUP(tbStoricoOrdini[[#This Row],[AGENTE]],tbAgenti[],2,FALSE)</f>
        <v>0.05</v>
      </c>
      <c r="P3453" s="2">
        <v>113</v>
      </c>
      <c r="Q3453" s="2">
        <f>tbStoricoOrdini[[#This Row],[IMPORTO]]*tbStoricoOrdini[[#This Row],[% COMM.]]</f>
        <v>5.65</v>
      </c>
      <c r="R3453" s="2">
        <f>tbStoricoOrdini[[#This Row],[TOT. COMM.]]+tbStoricoOrdini[[#This Row],[IMPORTO]]</f>
        <v>118.65</v>
      </c>
    </row>
    <row r="3454" spans="1:18">
      <c r="A3454" s="1">
        <v>43922</v>
      </c>
      <c r="B3454" s="7">
        <f>MONTH(tbStoricoOrdini[[#This Row],[DATA]])</f>
        <v>4</v>
      </c>
      <c r="C3454" t="s">
        <v>3549</v>
      </c>
      <c r="D3454" t="str">
        <f>RIGHT(tbStoricoOrdini[[#This Row],[ORDINE]],4)</f>
        <v>3451</v>
      </c>
      <c r="E3454" t="s">
        <v>50</v>
      </c>
      <c r="F3454" t="str">
        <f>VLOOKUP(tbStoricoOrdini[[#This Row],[CLIENTE]],tbClienti[],3,FALSE)</f>
        <v>Veneto</v>
      </c>
      <c r="G3454" t="str">
        <f>VLOOKUP(tbStoricoOrdini[[#This Row],[CLIENTE]],tbClienti[],7,FALSE)</f>
        <v>AD</v>
      </c>
      <c r="H3454" t="s">
        <v>62</v>
      </c>
      <c r="I3454" t="str">
        <f>IF(LEFT(tbStoricoOrdini[[#This Row],[ARTICOLO]],3) = "COG","COG",LEFT(tbStoricoOrdini[[#This Row],[ARTICOLO]],FIND(" ",tbStoricoOrdini[[#This Row],[ARTICOLO]])-1))</f>
        <v>KLM</v>
      </c>
      <c r="J3454" t="str">
        <f>MID(tbStoricoOrdini[[#This Row],[ARTICOLO]],FIND(" ",tbStoricoOrdini[[#This Row],[ARTICOLO]])+1,4)</f>
        <v>2500</v>
      </c>
      <c r="K3454" t="str">
        <f>IFERROR(RIGHT(tbStoricoOrdini[[#This Row],[ARTICOLO]],LEN(tbStoricoOrdini[[#This Row],[ARTICOLO]])-FIND(" ",tbStoricoOrdini[[#This Row],[ARTICOLO]],FIND(" ",tbStoricoOrdini[[#This Row],[ARTICOLO]]) +1)),"")</f>
        <v>Plus</v>
      </c>
      <c r="L3454" s="3">
        <f>VLOOKUP(tbStoricoOrdini[[#This Row],[ARTICOLO]],tbArticoli[],2,FALSE)</f>
        <v>130</v>
      </c>
      <c r="M3454" s="22">
        <f>tbStoricoOrdini[[#This Row],[IMPORTO]]/tbStoricoOrdini[[#This Row],[PREZZO]]</f>
        <v>2.4923076923076923</v>
      </c>
      <c r="N3454" t="s">
        <v>10</v>
      </c>
      <c r="O3454" s="8">
        <f>VLOOKUP(tbStoricoOrdini[[#This Row],[AGENTE]],tbAgenti[],2,FALSE)</f>
        <v>3.6999999999999998E-2</v>
      </c>
      <c r="P3454" s="2">
        <v>324</v>
      </c>
      <c r="Q3454" s="2">
        <f>tbStoricoOrdini[[#This Row],[IMPORTO]]*tbStoricoOrdini[[#This Row],[% COMM.]]</f>
        <v>11.988</v>
      </c>
      <c r="R3454" s="2">
        <f>tbStoricoOrdini[[#This Row],[TOT. COMM.]]+tbStoricoOrdini[[#This Row],[IMPORTO]]</f>
        <v>335.988</v>
      </c>
    </row>
    <row r="3455" spans="1:18">
      <c r="A3455" s="1">
        <v>43922</v>
      </c>
      <c r="B3455" s="7">
        <f>MONTH(tbStoricoOrdini[[#This Row],[DATA]])</f>
        <v>4</v>
      </c>
      <c r="C3455" t="s">
        <v>3550</v>
      </c>
      <c r="D3455" t="str">
        <f>RIGHT(tbStoricoOrdini[[#This Row],[ORDINE]],4)</f>
        <v>3452</v>
      </c>
      <c r="E3455" t="s">
        <v>50</v>
      </c>
      <c r="F3455" t="str">
        <f>VLOOKUP(tbStoricoOrdini[[#This Row],[CLIENTE]],tbClienti[],3,FALSE)</f>
        <v>Veneto</v>
      </c>
      <c r="G3455" t="str">
        <f>VLOOKUP(tbStoricoOrdini[[#This Row],[CLIENTE]],tbClienti[],7,FALSE)</f>
        <v>AD</v>
      </c>
      <c r="H3455" t="s">
        <v>62</v>
      </c>
      <c r="I3455" t="str">
        <f>IF(LEFT(tbStoricoOrdini[[#This Row],[ARTICOLO]],3) = "COG","COG",LEFT(tbStoricoOrdini[[#This Row],[ARTICOLO]],FIND(" ",tbStoricoOrdini[[#This Row],[ARTICOLO]])-1))</f>
        <v>KLM</v>
      </c>
      <c r="J3455" t="str">
        <f>MID(tbStoricoOrdini[[#This Row],[ARTICOLO]],FIND(" ",tbStoricoOrdini[[#This Row],[ARTICOLO]])+1,4)</f>
        <v>2500</v>
      </c>
      <c r="K3455" t="str">
        <f>IFERROR(RIGHT(tbStoricoOrdini[[#This Row],[ARTICOLO]],LEN(tbStoricoOrdini[[#This Row],[ARTICOLO]])-FIND(" ",tbStoricoOrdini[[#This Row],[ARTICOLO]],FIND(" ",tbStoricoOrdini[[#This Row],[ARTICOLO]]) +1)),"")</f>
        <v>Plus</v>
      </c>
      <c r="L3455" s="3">
        <f>VLOOKUP(tbStoricoOrdini[[#This Row],[ARTICOLO]],tbArticoli[],2,FALSE)</f>
        <v>130</v>
      </c>
      <c r="M3455" s="22">
        <f>tbStoricoOrdini[[#This Row],[IMPORTO]]/tbStoricoOrdini[[#This Row],[PREZZO]]</f>
        <v>10.953846153846154</v>
      </c>
      <c r="N3455" t="s">
        <v>18</v>
      </c>
      <c r="O3455" s="8">
        <f>VLOOKUP(tbStoricoOrdini[[#This Row],[AGENTE]],tbAgenti[],2,FALSE)</f>
        <v>0.03</v>
      </c>
      <c r="P3455" s="2">
        <v>1424</v>
      </c>
      <c r="Q3455" s="2">
        <f>tbStoricoOrdini[[#This Row],[IMPORTO]]*tbStoricoOrdini[[#This Row],[% COMM.]]</f>
        <v>42.72</v>
      </c>
      <c r="R3455" s="2">
        <f>tbStoricoOrdini[[#This Row],[TOT. COMM.]]+tbStoricoOrdini[[#This Row],[IMPORTO]]</f>
        <v>1466.72</v>
      </c>
    </row>
    <row r="3456" spans="1:18">
      <c r="A3456" s="1">
        <v>43922</v>
      </c>
      <c r="B3456" s="7">
        <f>MONTH(tbStoricoOrdini[[#This Row],[DATA]])</f>
        <v>4</v>
      </c>
      <c r="C3456" t="s">
        <v>3551</v>
      </c>
      <c r="D3456" t="str">
        <f>RIGHT(tbStoricoOrdini[[#This Row],[ORDINE]],4)</f>
        <v>3453</v>
      </c>
      <c r="E3456" t="s">
        <v>50</v>
      </c>
      <c r="F3456" t="str">
        <f>VLOOKUP(tbStoricoOrdini[[#This Row],[CLIENTE]],tbClienti[],3,FALSE)</f>
        <v>Veneto</v>
      </c>
      <c r="G3456" t="str">
        <f>VLOOKUP(tbStoricoOrdini[[#This Row],[CLIENTE]],tbClienti[],7,FALSE)</f>
        <v>AD</v>
      </c>
      <c r="H3456" t="s">
        <v>63</v>
      </c>
      <c r="I3456" t="str">
        <f>IF(LEFT(tbStoricoOrdini[[#This Row],[ARTICOLO]],3) = "COG","COG",LEFT(tbStoricoOrdini[[#This Row],[ARTICOLO]],FIND(" ",tbStoricoOrdini[[#This Row],[ARTICOLO]])-1))</f>
        <v>KLM</v>
      </c>
      <c r="J3456" t="str">
        <f>MID(tbStoricoOrdini[[#This Row],[ARTICOLO]],FIND(" ",tbStoricoOrdini[[#This Row],[ARTICOLO]])+1,4)</f>
        <v>3000</v>
      </c>
      <c r="K3456" t="str">
        <f>IFERROR(RIGHT(tbStoricoOrdini[[#This Row],[ARTICOLO]],LEN(tbStoricoOrdini[[#This Row],[ARTICOLO]])-FIND(" ",tbStoricoOrdini[[#This Row],[ARTICOLO]],FIND(" ",tbStoricoOrdini[[#This Row],[ARTICOLO]]) +1)),"")</f>
        <v>Plus</v>
      </c>
      <c r="L3456" s="3">
        <f>VLOOKUP(tbStoricoOrdini[[#This Row],[ARTICOLO]],tbArticoli[],2,FALSE)</f>
        <v>145</v>
      </c>
      <c r="M3456" s="22">
        <f>tbStoricoOrdini[[#This Row],[IMPORTO]]/tbStoricoOrdini[[#This Row],[PREZZO]]</f>
        <v>28.710344827586209</v>
      </c>
      <c r="N3456" t="s">
        <v>39</v>
      </c>
      <c r="O3456" s="8">
        <f>VLOOKUP(tbStoricoOrdini[[#This Row],[AGENTE]],tbAgenti[],2,FALSE)</f>
        <v>0.05</v>
      </c>
      <c r="P3456" s="2">
        <v>4163</v>
      </c>
      <c r="Q3456" s="2">
        <f>tbStoricoOrdini[[#This Row],[IMPORTO]]*tbStoricoOrdini[[#This Row],[% COMM.]]</f>
        <v>208.15</v>
      </c>
      <c r="R3456" s="2">
        <f>tbStoricoOrdini[[#This Row],[TOT. COMM.]]+tbStoricoOrdini[[#This Row],[IMPORTO]]</f>
        <v>4371.1499999999996</v>
      </c>
    </row>
    <row r="3457" spans="1:18">
      <c r="A3457" s="1">
        <v>43922</v>
      </c>
      <c r="B3457" s="7">
        <f>MONTH(tbStoricoOrdini[[#This Row],[DATA]])</f>
        <v>4</v>
      </c>
      <c r="C3457" t="s">
        <v>3552</v>
      </c>
      <c r="D3457" t="str">
        <f>RIGHT(tbStoricoOrdini[[#This Row],[ORDINE]],4)</f>
        <v>3454</v>
      </c>
      <c r="E3457" t="s">
        <v>50</v>
      </c>
      <c r="F3457" t="str">
        <f>VLOOKUP(tbStoricoOrdini[[#This Row],[CLIENTE]],tbClienti[],3,FALSE)</f>
        <v>Veneto</v>
      </c>
      <c r="G3457" t="str">
        <f>VLOOKUP(tbStoricoOrdini[[#This Row],[CLIENTE]],tbClienti[],7,FALSE)</f>
        <v>AD</v>
      </c>
      <c r="H3457" t="s">
        <v>63</v>
      </c>
      <c r="I3457" t="str">
        <f>IF(LEFT(tbStoricoOrdini[[#This Row],[ARTICOLO]],3) = "COG","COG",LEFT(tbStoricoOrdini[[#This Row],[ARTICOLO]],FIND(" ",tbStoricoOrdini[[#This Row],[ARTICOLO]])-1))</f>
        <v>KLM</v>
      </c>
      <c r="J3457" t="str">
        <f>MID(tbStoricoOrdini[[#This Row],[ARTICOLO]],FIND(" ",tbStoricoOrdini[[#This Row],[ARTICOLO]])+1,4)</f>
        <v>3000</v>
      </c>
      <c r="K3457" t="str">
        <f>IFERROR(RIGHT(tbStoricoOrdini[[#This Row],[ARTICOLO]],LEN(tbStoricoOrdini[[#This Row],[ARTICOLO]])-FIND(" ",tbStoricoOrdini[[#This Row],[ARTICOLO]],FIND(" ",tbStoricoOrdini[[#This Row],[ARTICOLO]]) +1)),"")</f>
        <v>Plus</v>
      </c>
      <c r="L3457" s="3">
        <f>VLOOKUP(tbStoricoOrdini[[#This Row],[ARTICOLO]],tbArticoli[],2,FALSE)</f>
        <v>145</v>
      </c>
      <c r="M3457" s="22">
        <f>tbStoricoOrdini[[#This Row],[IMPORTO]]/tbStoricoOrdini[[#This Row],[PREZZO]]</f>
        <v>150.63448275862069</v>
      </c>
      <c r="N3457" t="s">
        <v>10</v>
      </c>
      <c r="O3457" s="8">
        <f>VLOOKUP(tbStoricoOrdini[[#This Row],[AGENTE]],tbAgenti[],2,FALSE)</f>
        <v>3.6999999999999998E-2</v>
      </c>
      <c r="P3457" s="2">
        <v>21842</v>
      </c>
      <c r="Q3457" s="2">
        <f>tbStoricoOrdini[[#This Row],[IMPORTO]]*tbStoricoOrdini[[#This Row],[% COMM.]]</f>
        <v>808.154</v>
      </c>
      <c r="R3457" s="2">
        <f>tbStoricoOrdini[[#This Row],[TOT. COMM.]]+tbStoricoOrdini[[#This Row],[IMPORTO]]</f>
        <v>22650.153999999999</v>
      </c>
    </row>
    <row r="3458" spans="1:18">
      <c r="A3458" s="1">
        <v>43922</v>
      </c>
      <c r="B3458" s="7">
        <f>MONTH(tbStoricoOrdini[[#This Row],[DATA]])</f>
        <v>4</v>
      </c>
      <c r="C3458" t="s">
        <v>3553</v>
      </c>
      <c r="D3458" t="str">
        <f>RIGHT(tbStoricoOrdini[[#This Row],[ORDINE]],4)</f>
        <v>3455</v>
      </c>
      <c r="E3458" t="s">
        <v>50</v>
      </c>
      <c r="F3458" t="str">
        <f>VLOOKUP(tbStoricoOrdini[[#This Row],[CLIENTE]],tbClienti[],3,FALSE)</f>
        <v>Veneto</v>
      </c>
      <c r="G3458" t="str">
        <f>VLOOKUP(tbStoricoOrdini[[#This Row],[CLIENTE]],tbClienti[],7,FALSE)</f>
        <v>AD</v>
      </c>
      <c r="H3458" t="s">
        <v>63</v>
      </c>
      <c r="I3458" t="str">
        <f>IF(LEFT(tbStoricoOrdini[[#This Row],[ARTICOLO]],3) = "COG","COG",LEFT(tbStoricoOrdini[[#This Row],[ARTICOLO]],FIND(" ",tbStoricoOrdini[[#This Row],[ARTICOLO]])-1))</f>
        <v>KLM</v>
      </c>
      <c r="J3458" t="str">
        <f>MID(tbStoricoOrdini[[#This Row],[ARTICOLO]],FIND(" ",tbStoricoOrdini[[#This Row],[ARTICOLO]])+1,4)</f>
        <v>3000</v>
      </c>
      <c r="K3458" t="str">
        <f>IFERROR(RIGHT(tbStoricoOrdini[[#This Row],[ARTICOLO]],LEN(tbStoricoOrdini[[#This Row],[ARTICOLO]])-FIND(" ",tbStoricoOrdini[[#This Row],[ARTICOLO]],FIND(" ",tbStoricoOrdini[[#This Row],[ARTICOLO]]) +1)),"")</f>
        <v>Plus</v>
      </c>
      <c r="L3458" s="3">
        <f>VLOOKUP(tbStoricoOrdini[[#This Row],[ARTICOLO]],tbArticoli[],2,FALSE)</f>
        <v>145</v>
      </c>
      <c r="M3458" s="22">
        <f>tbStoricoOrdini[[#This Row],[IMPORTO]]/tbStoricoOrdini[[#This Row],[PREZZO]]</f>
        <v>1.2137931034482758</v>
      </c>
      <c r="N3458" t="s">
        <v>15</v>
      </c>
      <c r="O3458" s="8">
        <f>VLOOKUP(tbStoricoOrdini[[#This Row],[AGENTE]],tbAgenti[],2,FALSE)</f>
        <v>0.08</v>
      </c>
      <c r="P3458" s="2">
        <v>176</v>
      </c>
      <c r="Q3458" s="2">
        <f>tbStoricoOrdini[[#This Row],[IMPORTO]]*tbStoricoOrdini[[#This Row],[% COMM.]]</f>
        <v>14.08</v>
      </c>
      <c r="R3458" s="2">
        <f>tbStoricoOrdini[[#This Row],[TOT. COMM.]]+tbStoricoOrdini[[#This Row],[IMPORTO]]</f>
        <v>190.08</v>
      </c>
    </row>
    <row r="3459" spans="1:18">
      <c r="A3459" s="1">
        <v>43922</v>
      </c>
      <c r="B3459" s="7">
        <f>MONTH(tbStoricoOrdini[[#This Row],[DATA]])</f>
        <v>4</v>
      </c>
      <c r="C3459" t="s">
        <v>3554</v>
      </c>
      <c r="D3459" t="str">
        <f>RIGHT(tbStoricoOrdini[[#This Row],[ORDINE]],4)</f>
        <v>3456</v>
      </c>
      <c r="E3459" t="s">
        <v>50</v>
      </c>
      <c r="F3459" t="str">
        <f>VLOOKUP(tbStoricoOrdini[[#This Row],[CLIENTE]],tbClienti[],3,FALSE)</f>
        <v>Veneto</v>
      </c>
      <c r="G3459" t="str">
        <f>VLOOKUP(tbStoricoOrdini[[#This Row],[CLIENTE]],tbClienti[],7,FALSE)</f>
        <v>AD</v>
      </c>
      <c r="H3459" t="s">
        <v>63</v>
      </c>
      <c r="I3459" t="str">
        <f>IF(LEFT(tbStoricoOrdini[[#This Row],[ARTICOLO]],3) = "COG","COG",LEFT(tbStoricoOrdini[[#This Row],[ARTICOLO]],FIND(" ",tbStoricoOrdini[[#This Row],[ARTICOLO]])-1))</f>
        <v>KLM</v>
      </c>
      <c r="J3459" t="str">
        <f>MID(tbStoricoOrdini[[#This Row],[ARTICOLO]],FIND(" ",tbStoricoOrdini[[#This Row],[ARTICOLO]])+1,4)</f>
        <v>3000</v>
      </c>
      <c r="K3459" t="str">
        <f>IFERROR(RIGHT(tbStoricoOrdini[[#This Row],[ARTICOLO]],LEN(tbStoricoOrdini[[#This Row],[ARTICOLO]])-FIND(" ",tbStoricoOrdini[[#This Row],[ARTICOLO]],FIND(" ",tbStoricoOrdini[[#This Row],[ARTICOLO]]) +1)),"")</f>
        <v>Plus</v>
      </c>
      <c r="L3459" s="3">
        <f>VLOOKUP(tbStoricoOrdini[[#This Row],[ARTICOLO]],tbArticoli[],2,FALSE)</f>
        <v>145</v>
      </c>
      <c r="M3459" s="22">
        <f>tbStoricoOrdini[[#This Row],[IMPORTO]]/tbStoricoOrdini[[#This Row],[PREZZO]]</f>
        <v>14.744827586206897</v>
      </c>
      <c r="N3459" t="s">
        <v>7</v>
      </c>
      <c r="O3459" s="8">
        <f>VLOOKUP(tbStoricoOrdini[[#This Row],[AGENTE]],tbAgenti[],2,FALSE)</f>
        <v>0.03</v>
      </c>
      <c r="P3459" s="2">
        <v>2138</v>
      </c>
      <c r="Q3459" s="2">
        <f>tbStoricoOrdini[[#This Row],[IMPORTO]]*tbStoricoOrdini[[#This Row],[% COMM.]]</f>
        <v>64.14</v>
      </c>
      <c r="R3459" s="2">
        <f>tbStoricoOrdini[[#This Row],[TOT. COMM.]]+tbStoricoOrdini[[#This Row],[IMPORTO]]</f>
        <v>2202.14</v>
      </c>
    </row>
    <row r="3460" spans="1:18">
      <c r="A3460" s="1">
        <v>43922</v>
      </c>
      <c r="B3460" s="7">
        <f>MONTH(tbStoricoOrdini[[#This Row],[DATA]])</f>
        <v>4</v>
      </c>
      <c r="C3460" t="s">
        <v>3555</v>
      </c>
      <c r="D3460" t="str">
        <f>RIGHT(tbStoricoOrdini[[#This Row],[ORDINE]],4)</f>
        <v>3457</v>
      </c>
      <c r="E3460" t="s">
        <v>50</v>
      </c>
      <c r="F3460" t="str">
        <f>VLOOKUP(tbStoricoOrdini[[#This Row],[CLIENTE]],tbClienti[],3,FALSE)</f>
        <v>Veneto</v>
      </c>
      <c r="G3460" t="str">
        <f>VLOOKUP(tbStoricoOrdini[[#This Row],[CLIENTE]],tbClienti[],7,FALSE)</f>
        <v>AD</v>
      </c>
      <c r="H3460" t="s">
        <v>63</v>
      </c>
      <c r="I3460" t="str">
        <f>IF(LEFT(tbStoricoOrdini[[#This Row],[ARTICOLO]],3) = "COG","COG",LEFT(tbStoricoOrdini[[#This Row],[ARTICOLO]],FIND(" ",tbStoricoOrdini[[#This Row],[ARTICOLO]])-1))</f>
        <v>KLM</v>
      </c>
      <c r="J3460" t="str">
        <f>MID(tbStoricoOrdini[[#This Row],[ARTICOLO]],FIND(" ",tbStoricoOrdini[[#This Row],[ARTICOLO]])+1,4)</f>
        <v>3000</v>
      </c>
      <c r="K3460" t="str">
        <f>IFERROR(RIGHT(tbStoricoOrdini[[#This Row],[ARTICOLO]],LEN(tbStoricoOrdini[[#This Row],[ARTICOLO]])-FIND(" ",tbStoricoOrdini[[#This Row],[ARTICOLO]],FIND(" ",tbStoricoOrdini[[#This Row],[ARTICOLO]]) +1)),"")</f>
        <v>Plus</v>
      </c>
      <c r="L3460" s="3">
        <f>VLOOKUP(tbStoricoOrdini[[#This Row],[ARTICOLO]],tbArticoli[],2,FALSE)</f>
        <v>145</v>
      </c>
      <c r="M3460" s="22">
        <f>tbStoricoOrdini[[#This Row],[IMPORTO]]/tbStoricoOrdini[[#This Row],[PREZZO]]</f>
        <v>27.613793103448277</v>
      </c>
      <c r="N3460" t="s">
        <v>18</v>
      </c>
      <c r="O3460" s="8">
        <f>VLOOKUP(tbStoricoOrdini[[#This Row],[AGENTE]],tbAgenti[],2,FALSE)</f>
        <v>0.03</v>
      </c>
      <c r="P3460" s="2">
        <v>4004</v>
      </c>
      <c r="Q3460" s="2">
        <f>tbStoricoOrdini[[#This Row],[IMPORTO]]*tbStoricoOrdini[[#This Row],[% COMM.]]</f>
        <v>120.11999999999999</v>
      </c>
      <c r="R3460" s="2">
        <f>tbStoricoOrdini[[#This Row],[TOT. COMM.]]+tbStoricoOrdini[[#This Row],[IMPORTO]]</f>
        <v>4124.12</v>
      </c>
    </row>
    <row r="3461" spans="1:18">
      <c r="A3461" s="1">
        <v>43922</v>
      </c>
      <c r="B3461" s="7">
        <f>MONTH(tbStoricoOrdini[[#This Row],[DATA]])</f>
        <v>4</v>
      </c>
      <c r="C3461" t="s">
        <v>3556</v>
      </c>
      <c r="D3461" t="str">
        <f>RIGHT(tbStoricoOrdini[[#This Row],[ORDINE]],4)</f>
        <v>3458</v>
      </c>
      <c r="E3461" t="s">
        <v>50</v>
      </c>
      <c r="F3461" t="str">
        <f>VLOOKUP(tbStoricoOrdini[[#This Row],[CLIENTE]],tbClienti[],3,FALSE)</f>
        <v>Veneto</v>
      </c>
      <c r="G3461" t="str">
        <f>VLOOKUP(tbStoricoOrdini[[#This Row],[CLIENTE]],tbClienti[],7,FALSE)</f>
        <v>AD</v>
      </c>
      <c r="H3461" t="s">
        <v>63</v>
      </c>
      <c r="I3461" t="str">
        <f>IF(LEFT(tbStoricoOrdini[[#This Row],[ARTICOLO]],3) = "COG","COG",LEFT(tbStoricoOrdini[[#This Row],[ARTICOLO]],FIND(" ",tbStoricoOrdini[[#This Row],[ARTICOLO]])-1))</f>
        <v>KLM</v>
      </c>
      <c r="J3461" t="str">
        <f>MID(tbStoricoOrdini[[#This Row],[ARTICOLO]],FIND(" ",tbStoricoOrdini[[#This Row],[ARTICOLO]])+1,4)</f>
        <v>3000</v>
      </c>
      <c r="K3461" t="str">
        <f>IFERROR(RIGHT(tbStoricoOrdini[[#This Row],[ARTICOLO]],LEN(tbStoricoOrdini[[#This Row],[ARTICOLO]])-FIND(" ",tbStoricoOrdini[[#This Row],[ARTICOLO]],FIND(" ",tbStoricoOrdini[[#This Row],[ARTICOLO]]) +1)),"")</f>
        <v>Plus</v>
      </c>
      <c r="L3461" s="3">
        <f>VLOOKUP(tbStoricoOrdini[[#This Row],[ARTICOLO]],tbArticoli[],2,FALSE)</f>
        <v>145</v>
      </c>
      <c r="M3461" s="22">
        <f>tbStoricoOrdini[[#This Row],[IMPORTO]]/tbStoricoOrdini[[#This Row],[PREZZO]]</f>
        <v>3.8</v>
      </c>
      <c r="N3461" t="s">
        <v>13</v>
      </c>
      <c r="O3461" s="8">
        <f>VLOOKUP(tbStoricoOrdini[[#This Row],[AGENTE]],tbAgenti[],2,FALSE)</f>
        <v>0.1</v>
      </c>
      <c r="P3461" s="2">
        <v>551</v>
      </c>
      <c r="Q3461" s="2">
        <f>tbStoricoOrdini[[#This Row],[IMPORTO]]*tbStoricoOrdini[[#This Row],[% COMM.]]</f>
        <v>55.1</v>
      </c>
      <c r="R3461" s="2">
        <f>tbStoricoOrdini[[#This Row],[TOT. COMM.]]+tbStoricoOrdini[[#This Row],[IMPORTO]]</f>
        <v>606.1</v>
      </c>
    </row>
    <row r="3462" spans="1:18">
      <c r="A3462" s="1">
        <v>43922</v>
      </c>
      <c r="B3462" s="7">
        <f>MONTH(tbStoricoOrdini[[#This Row],[DATA]])</f>
        <v>4</v>
      </c>
      <c r="C3462" t="s">
        <v>3557</v>
      </c>
      <c r="D3462" t="str">
        <f>RIGHT(tbStoricoOrdini[[#This Row],[ORDINE]],4)</f>
        <v>3459</v>
      </c>
      <c r="E3462" t="s">
        <v>50</v>
      </c>
      <c r="F3462" t="str">
        <f>VLOOKUP(tbStoricoOrdini[[#This Row],[CLIENTE]],tbClienti[],3,FALSE)</f>
        <v>Veneto</v>
      </c>
      <c r="G3462" t="str">
        <f>VLOOKUP(tbStoricoOrdini[[#This Row],[CLIENTE]],tbClienti[],7,FALSE)</f>
        <v>AD</v>
      </c>
      <c r="H3462" t="s">
        <v>63</v>
      </c>
      <c r="I3462" t="str">
        <f>IF(LEFT(tbStoricoOrdini[[#This Row],[ARTICOLO]],3) = "COG","COG",LEFT(tbStoricoOrdini[[#This Row],[ARTICOLO]],FIND(" ",tbStoricoOrdini[[#This Row],[ARTICOLO]])-1))</f>
        <v>KLM</v>
      </c>
      <c r="J3462" t="str">
        <f>MID(tbStoricoOrdini[[#This Row],[ARTICOLO]],FIND(" ",tbStoricoOrdini[[#This Row],[ARTICOLO]])+1,4)</f>
        <v>3000</v>
      </c>
      <c r="K3462" t="str">
        <f>IFERROR(RIGHT(tbStoricoOrdini[[#This Row],[ARTICOLO]],LEN(tbStoricoOrdini[[#This Row],[ARTICOLO]])-FIND(" ",tbStoricoOrdini[[#This Row],[ARTICOLO]],FIND(" ",tbStoricoOrdini[[#This Row],[ARTICOLO]]) +1)),"")</f>
        <v>Plus</v>
      </c>
      <c r="L3462" s="3">
        <f>VLOOKUP(tbStoricoOrdini[[#This Row],[ARTICOLO]],tbArticoli[],2,FALSE)</f>
        <v>145</v>
      </c>
      <c r="M3462" s="22">
        <f>tbStoricoOrdini[[#This Row],[IMPORTO]]/tbStoricoOrdini[[#This Row],[PREZZO]]</f>
        <v>521.32413793103444</v>
      </c>
      <c r="N3462" t="s">
        <v>6</v>
      </c>
      <c r="O3462" s="8">
        <f>VLOOKUP(tbStoricoOrdini[[#This Row],[AGENTE]],tbAgenti[],2,FALSE)</f>
        <v>7.4999999999999997E-2</v>
      </c>
      <c r="P3462" s="2">
        <v>75592</v>
      </c>
      <c r="Q3462" s="2">
        <f>tbStoricoOrdini[[#This Row],[IMPORTO]]*tbStoricoOrdini[[#This Row],[% COMM.]]</f>
        <v>5669.4</v>
      </c>
      <c r="R3462" s="2">
        <f>tbStoricoOrdini[[#This Row],[TOT. COMM.]]+tbStoricoOrdini[[#This Row],[IMPORTO]]</f>
        <v>81261.399999999994</v>
      </c>
    </row>
    <row r="3463" spans="1:18">
      <c r="A3463" s="1">
        <v>43922</v>
      </c>
      <c r="B3463" s="7">
        <f>MONTH(tbStoricoOrdini[[#This Row],[DATA]])</f>
        <v>4</v>
      </c>
      <c r="C3463" t="s">
        <v>3558</v>
      </c>
      <c r="D3463" t="str">
        <f>RIGHT(tbStoricoOrdini[[#This Row],[ORDINE]],4)</f>
        <v>3460</v>
      </c>
      <c r="E3463" t="s">
        <v>50</v>
      </c>
      <c r="F3463" t="str">
        <f>VLOOKUP(tbStoricoOrdini[[#This Row],[CLIENTE]],tbClienti[],3,FALSE)</f>
        <v>Veneto</v>
      </c>
      <c r="G3463" t="str">
        <f>VLOOKUP(tbStoricoOrdini[[#This Row],[CLIENTE]],tbClienti[],7,FALSE)</f>
        <v>AD</v>
      </c>
      <c r="H3463" t="s">
        <v>63</v>
      </c>
      <c r="I3463" t="str">
        <f>IF(LEFT(tbStoricoOrdini[[#This Row],[ARTICOLO]],3) = "COG","COG",LEFT(tbStoricoOrdini[[#This Row],[ARTICOLO]],FIND(" ",tbStoricoOrdini[[#This Row],[ARTICOLO]])-1))</f>
        <v>KLM</v>
      </c>
      <c r="J3463" t="str">
        <f>MID(tbStoricoOrdini[[#This Row],[ARTICOLO]],FIND(" ",tbStoricoOrdini[[#This Row],[ARTICOLO]])+1,4)</f>
        <v>3000</v>
      </c>
      <c r="K3463" t="str">
        <f>IFERROR(RIGHT(tbStoricoOrdini[[#This Row],[ARTICOLO]],LEN(tbStoricoOrdini[[#This Row],[ARTICOLO]])-FIND(" ",tbStoricoOrdini[[#This Row],[ARTICOLO]],FIND(" ",tbStoricoOrdini[[#This Row],[ARTICOLO]]) +1)),"")</f>
        <v>Plus</v>
      </c>
      <c r="L3463" s="3">
        <f>VLOOKUP(tbStoricoOrdini[[#This Row],[ARTICOLO]],tbArticoli[],2,FALSE)</f>
        <v>145</v>
      </c>
      <c r="M3463" s="22">
        <f>tbStoricoOrdini[[#This Row],[IMPORTO]]/tbStoricoOrdini[[#This Row],[PREZZO]]</f>
        <v>3742.9517241379313</v>
      </c>
      <c r="N3463" t="s">
        <v>9</v>
      </c>
      <c r="O3463" s="8">
        <f>VLOOKUP(tbStoricoOrdini[[#This Row],[AGENTE]],tbAgenti[],2,FALSE)</f>
        <v>0.05</v>
      </c>
      <c r="P3463" s="2">
        <v>542728</v>
      </c>
      <c r="Q3463" s="2">
        <f>tbStoricoOrdini[[#This Row],[IMPORTO]]*tbStoricoOrdini[[#This Row],[% COMM.]]</f>
        <v>27136.400000000001</v>
      </c>
      <c r="R3463" s="2">
        <f>tbStoricoOrdini[[#This Row],[TOT. COMM.]]+tbStoricoOrdini[[#This Row],[IMPORTO]]</f>
        <v>569864.4</v>
      </c>
    </row>
    <row r="3464" spans="1:18">
      <c r="A3464" s="1">
        <v>43922</v>
      </c>
      <c r="B3464" s="7">
        <f>MONTH(tbStoricoOrdini[[#This Row],[DATA]])</f>
        <v>4</v>
      </c>
      <c r="C3464" t="s">
        <v>3559</v>
      </c>
      <c r="D3464" t="str">
        <f>RIGHT(tbStoricoOrdini[[#This Row],[ORDINE]],4)</f>
        <v>3461</v>
      </c>
      <c r="E3464" t="s">
        <v>50</v>
      </c>
      <c r="F3464" t="str">
        <f>VLOOKUP(tbStoricoOrdini[[#This Row],[CLIENTE]],tbClienti[],3,FALSE)</f>
        <v>Veneto</v>
      </c>
      <c r="G3464" t="str">
        <f>VLOOKUP(tbStoricoOrdini[[#This Row],[CLIENTE]],tbClienti[],7,FALSE)</f>
        <v>AD</v>
      </c>
      <c r="H3464" t="s">
        <v>65</v>
      </c>
      <c r="I3464" t="str">
        <f>IF(LEFT(tbStoricoOrdini[[#This Row],[ARTICOLO]],3) = "COG","COG",LEFT(tbStoricoOrdini[[#This Row],[ARTICOLO]],FIND(" ",tbStoricoOrdini[[#This Row],[ARTICOLO]])-1))</f>
        <v>GKLM</v>
      </c>
      <c r="J3464" t="str">
        <f>MID(tbStoricoOrdini[[#This Row],[ARTICOLO]],FIND(" ",tbStoricoOrdini[[#This Row],[ARTICOLO]])+1,4)</f>
        <v>5000</v>
      </c>
      <c r="K3464" t="str">
        <f>IFERROR(RIGHT(tbStoricoOrdini[[#This Row],[ARTICOLO]],LEN(tbStoricoOrdini[[#This Row],[ARTICOLO]])-FIND(" ",tbStoricoOrdini[[#This Row],[ARTICOLO]],FIND(" ",tbStoricoOrdini[[#This Row],[ARTICOLO]]) +1)),"")</f>
        <v/>
      </c>
      <c r="L3464" s="3">
        <f>VLOOKUP(tbStoricoOrdini[[#This Row],[ARTICOLO]],tbArticoli[],2,FALSE)</f>
        <v>75</v>
      </c>
      <c r="M3464" s="22">
        <f>tbStoricoOrdini[[#This Row],[IMPORTO]]/tbStoricoOrdini[[#This Row],[PREZZO]]</f>
        <v>20.52</v>
      </c>
      <c r="N3464" t="s">
        <v>9</v>
      </c>
      <c r="O3464" s="8">
        <f>VLOOKUP(tbStoricoOrdini[[#This Row],[AGENTE]],tbAgenti[],2,FALSE)</f>
        <v>0.05</v>
      </c>
      <c r="P3464" s="2">
        <v>1539</v>
      </c>
      <c r="Q3464" s="2">
        <f>tbStoricoOrdini[[#This Row],[IMPORTO]]*tbStoricoOrdini[[#This Row],[% COMM.]]</f>
        <v>76.95</v>
      </c>
      <c r="R3464" s="2">
        <f>tbStoricoOrdini[[#This Row],[TOT. COMM.]]+tbStoricoOrdini[[#This Row],[IMPORTO]]</f>
        <v>1615.95</v>
      </c>
    </row>
    <row r="3465" spans="1:18">
      <c r="A3465" s="1">
        <v>43922</v>
      </c>
      <c r="B3465" s="7">
        <f>MONTH(tbStoricoOrdini[[#This Row],[DATA]])</f>
        <v>4</v>
      </c>
      <c r="C3465" t="s">
        <v>3560</v>
      </c>
      <c r="D3465" t="str">
        <f>RIGHT(tbStoricoOrdini[[#This Row],[ORDINE]],4)</f>
        <v>3462</v>
      </c>
      <c r="E3465" t="s">
        <v>50</v>
      </c>
      <c r="F3465" t="str">
        <f>VLOOKUP(tbStoricoOrdini[[#This Row],[CLIENTE]],tbClienti[],3,FALSE)</f>
        <v>Veneto</v>
      </c>
      <c r="G3465" t="str">
        <f>VLOOKUP(tbStoricoOrdini[[#This Row],[CLIENTE]],tbClienti[],7,FALSE)</f>
        <v>AD</v>
      </c>
      <c r="H3465" t="s">
        <v>66</v>
      </c>
      <c r="I3465" t="str">
        <f>IF(LEFT(tbStoricoOrdini[[#This Row],[ARTICOLO]],3) = "COG","COG",LEFT(tbStoricoOrdini[[#This Row],[ARTICOLO]],FIND(" ",tbStoricoOrdini[[#This Row],[ARTICOLO]])-1))</f>
        <v>BAG</v>
      </c>
      <c r="J3465" t="str">
        <f>MID(tbStoricoOrdini[[#This Row],[ARTICOLO]],FIND(" ",tbStoricoOrdini[[#This Row],[ARTICOLO]])+1,4)</f>
        <v>2500</v>
      </c>
      <c r="K3465" t="str">
        <f>IFERROR(RIGHT(tbStoricoOrdini[[#This Row],[ARTICOLO]],LEN(tbStoricoOrdini[[#This Row],[ARTICOLO]])-FIND(" ",tbStoricoOrdini[[#This Row],[ARTICOLO]],FIND(" ",tbStoricoOrdini[[#This Row],[ARTICOLO]]) +1)),"")</f>
        <v>Plus</v>
      </c>
      <c r="L3465" s="3">
        <f>VLOOKUP(tbStoricoOrdini[[#This Row],[ARTICOLO]],tbArticoli[],2,FALSE)</f>
        <v>220</v>
      </c>
      <c r="M3465" s="22">
        <f>tbStoricoOrdini[[#This Row],[IMPORTO]]/tbStoricoOrdini[[#This Row],[PREZZO]]</f>
        <v>0.18636363636363637</v>
      </c>
      <c r="N3465" t="s">
        <v>39</v>
      </c>
      <c r="O3465" s="8">
        <f>VLOOKUP(tbStoricoOrdini[[#This Row],[AGENTE]],tbAgenti[],2,FALSE)</f>
        <v>0.05</v>
      </c>
      <c r="P3465" s="2">
        <v>41</v>
      </c>
      <c r="Q3465" s="2">
        <f>tbStoricoOrdini[[#This Row],[IMPORTO]]*tbStoricoOrdini[[#This Row],[% COMM.]]</f>
        <v>2.0500000000000003</v>
      </c>
      <c r="R3465" s="2">
        <f>tbStoricoOrdini[[#This Row],[TOT. COMM.]]+tbStoricoOrdini[[#This Row],[IMPORTO]]</f>
        <v>43.05</v>
      </c>
    </row>
    <row r="3466" spans="1:18">
      <c r="A3466" s="1">
        <v>43922</v>
      </c>
      <c r="B3466" s="7">
        <f>MONTH(tbStoricoOrdini[[#This Row],[DATA]])</f>
        <v>4</v>
      </c>
      <c r="C3466" t="s">
        <v>3561</v>
      </c>
      <c r="D3466" t="str">
        <f>RIGHT(tbStoricoOrdini[[#This Row],[ORDINE]],4)</f>
        <v>3463</v>
      </c>
      <c r="E3466" t="s">
        <v>50</v>
      </c>
      <c r="F3466" t="str">
        <f>VLOOKUP(tbStoricoOrdini[[#This Row],[CLIENTE]],tbClienti[],3,FALSE)</f>
        <v>Veneto</v>
      </c>
      <c r="G3466" t="str">
        <f>VLOOKUP(tbStoricoOrdini[[#This Row],[CLIENTE]],tbClienti[],7,FALSE)</f>
        <v>AD</v>
      </c>
      <c r="H3466" t="s">
        <v>66</v>
      </c>
      <c r="I3466" t="str">
        <f>IF(LEFT(tbStoricoOrdini[[#This Row],[ARTICOLO]],3) = "COG","COG",LEFT(tbStoricoOrdini[[#This Row],[ARTICOLO]],FIND(" ",tbStoricoOrdini[[#This Row],[ARTICOLO]])-1))</f>
        <v>BAG</v>
      </c>
      <c r="J3466" t="str">
        <f>MID(tbStoricoOrdini[[#This Row],[ARTICOLO]],FIND(" ",tbStoricoOrdini[[#This Row],[ARTICOLO]])+1,4)</f>
        <v>2500</v>
      </c>
      <c r="K3466" t="str">
        <f>IFERROR(RIGHT(tbStoricoOrdini[[#This Row],[ARTICOLO]],LEN(tbStoricoOrdini[[#This Row],[ARTICOLO]])-FIND(" ",tbStoricoOrdini[[#This Row],[ARTICOLO]],FIND(" ",tbStoricoOrdini[[#This Row],[ARTICOLO]]) +1)),"")</f>
        <v>Plus</v>
      </c>
      <c r="L3466" s="3">
        <f>VLOOKUP(tbStoricoOrdini[[#This Row],[ARTICOLO]],tbArticoli[],2,FALSE)</f>
        <v>220</v>
      </c>
      <c r="M3466" s="22">
        <f>tbStoricoOrdini[[#This Row],[IMPORTO]]/tbStoricoOrdini[[#This Row],[PREZZO]]</f>
        <v>3.2454545454545456</v>
      </c>
      <c r="N3466" t="s">
        <v>10</v>
      </c>
      <c r="O3466" s="8">
        <f>VLOOKUP(tbStoricoOrdini[[#This Row],[AGENTE]],tbAgenti[],2,FALSE)</f>
        <v>3.6999999999999998E-2</v>
      </c>
      <c r="P3466" s="2">
        <v>714</v>
      </c>
      <c r="Q3466" s="2">
        <f>tbStoricoOrdini[[#This Row],[IMPORTO]]*tbStoricoOrdini[[#This Row],[% COMM.]]</f>
        <v>26.417999999999999</v>
      </c>
      <c r="R3466" s="2">
        <f>tbStoricoOrdini[[#This Row],[TOT. COMM.]]+tbStoricoOrdini[[#This Row],[IMPORTO]]</f>
        <v>740.41800000000001</v>
      </c>
    </row>
    <row r="3467" spans="1:18">
      <c r="A3467" s="1">
        <v>43922</v>
      </c>
      <c r="B3467" s="7">
        <f>MONTH(tbStoricoOrdini[[#This Row],[DATA]])</f>
        <v>4</v>
      </c>
      <c r="C3467" t="s">
        <v>3562</v>
      </c>
      <c r="D3467" t="str">
        <f>RIGHT(tbStoricoOrdini[[#This Row],[ORDINE]],4)</f>
        <v>3464</v>
      </c>
      <c r="E3467" t="s">
        <v>50</v>
      </c>
      <c r="F3467" t="str">
        <f>VLOOKUP(tbStoricoOrdini[[#This Row],[CLIENTE]],tbClienti[],3,FALSE)</f>
        <v>Veneto</v>
      </c>
      <c r="G3467" t="str">
        <f>VLOOKUP(tbStoricoOrdini[[#This Row],[CLIENTE]],tbClienti[],7,FALSE)</f>
        <v>AD</v>
      </c>
      <c r="H3467" t="s">
        <v>66</v>
      </c>
      <c r="I3467" t="str">
        <f>IF(LEFT(tbStoricoOrdini[[#This Row],[ARTICOLO]],3) = "COG","COG",LEFT(tbStoricoOrdini[[#This Row],[ARTICOLO]],FIND(" ",tbStoricoOrdini[[#This Row],[ARTICOLO]])-1))</f>
        <v>BAG</v>
      </c>
      <c r="J3467" t="str">
        <f>MID(tbStoricoOrdini[[#This Row],[ARTICOLO]],FIND(" ",tbStoricoOrdini[[#This Row],[ARTICOLO]])+1,4)</f>
        <v>2500</v>
      </c>
      <c r="K3467" t="str">
        <f>IFERROR(RIGHT(tbStoricoOrdini[[#This Row],[ARTICOLO]],LEN(tbStoricoOrdini[[#This Row],[ARTICOLO]])-FIND(" ",tbStoricoOrdini[[#This Row],[ARTICOLO]],FIND(" ",tbStoricoOrdini[[#This Row],[ARTICOLO]]) +1)),"")</f>
        <v>Plus</v>
      </c>
      <c r="L3467" s="3">
        <f>VLOOKUP(tbStoricoOrdini[[#This Row],[ARTICOLO]],tbArticoli[],2,FALSE)</f>
        <v>220</v>
      </c>
      <c r="M3467" s="22">
        <f>tbStoricoOrdini[[#This Row],[IMPORTO]]/tbStoricoOrdini[[#This Row],[PREZZO]]</f>
        <v>80.936363636363637</v>
      </c>
      <c r="N3467" t="s">
        <v>6</v>
      </c>
      <c r="O3467" s="8">
        <f>VLOOKUP(tbStoricoOrdini[[#This Row],[AGENTE]],tbAgenti[],2,FALSE)</f>
        <v>7.4999999999999997E-2</v>
      </c>
      <c r="P3467" s="2">
        <v>17806</v>
      </c>
      <c r="Q3467" s="2">
        <f>tbStoricoOrdini[[#This Row],[IMPORTO]]*tbStoricoOrdini[[#This Row],[% COMM.]]</f>
        <v>1335.45</v>
      </c>
      <c r="R3467" s="2">
        <f>tbStoricoOrdini[[#This Row],[TOT. COMM.]]+tbStoricoOrdini[[#This Row],[IMPORTO]]</f>
        <v>19141.45</v>
      </c>
    </row>
    <row r="3468" spans="1:18">
      <c r="A3468" s="1">
        <v>43922</v>
      </c>
      <c r="B3468" s="7">
        <f>MONTH(tbStoricoOrdini[[#This Row],[DATA]])</f>
        <v>4</v>
      </c>
      <c r="C3468" t="s">
        <v>3563</v>
      </c>
      <c r="D3468" t="str">
        <f>RIGHT(tbStoricoOrdini[[#This Row],[ORDINE]],4)</f>
        <v>3465</v>
      </c>
      <c r="E3468" t="s">
        <v>50</v>
      </c>
      <c r="F3468" t="str">
        <f>VLOOKUP(tbStoricoOrdini[[#This Row],[CLIENTE]],tbClienti[],3,FALSE)</f>
        <v>Veneto</v>
      </c>
      <c r="G3468" t="str">
        <f>VLOOKUP(tbStoricoOrdini[[#This Row],[CLIENTE]],tbClienti[],7,FALSE)</f>
        <v>AD</v>
      </c>
      <c r="H3468" t="s">
        <v>66</v>
      </c>
      <c r="I3468" t="str">
        <f>IF(LEFT(tbStoricoOrdini[[#This Row],[ARTICOLO]],3) = "COG","COG",LEFT(tbStoricoOrdini[[#This Row],[ARTICOLO]],FIND(" ",tbStoricoOrdini[[#This Row],[ARTICOLO]])-1))</f>
        <v>BAG</v>
      </c>
      <c r="J3468" t="str">
        <f>MID(tbStoricoOrdini[[#This Row],[ARTICOLO]],FIND(" ",tbStoricoOrdini[[#This Row],[ARTICOLO]])+1,4)</f>
        <v>2500</v>
      </c>
      <c r="K3468" t="str">
        <f>IFERROR(RIGHT(tbStoricoOrdini[[#This Row],[ARTICOLO]],LEN(tbStoricoOrdini[[#This Row],[ARTICOLO]])-FIND(" ",tbStoricoOrdini[[#This Row],[ARTICOLO]],FIND(" ",tbStoricoOrdini[[#This Row],[ARTICOLO]]) +1)),"")</f>
        <v>Plus</v>
      </c>
      <c r="L3468" s="3">
        <f>VLOOKUP(tbStoricoOrdini[[#This Row],[ARTICOLO]],tbArticoli[],2,FALSE)</f>
        <v>220</v>
      </c>
      <c r="M3468" s="22">
        <f>tbStoricoOrdini[[#This Row],[IMPORTO]]/tbStoricoOrdini[[#This Row],[PREZZO]]</f>
        <v>0.97272727272727277</v>
      </c>
      <c r="N3468" t="s">
        <v>9</v>
      </c>
      <c r="O3468" s="8">
        <f>VLOOKUP(tbStoricoOrdini[[#This Row],[AGENTE]],tbAgenti[],2,FALSE)</f>
        <v>0.05</v>
      </c>
      <c r="P3468" s="2">
        <v>214</v>
      </c>
      <c r="Q3468" s="2">
        <f>tbStoricoOrdini[[#This Row],[IMPORTO]]*tbStoricoOrdini[[#This Row],[% COMM.]]</f>
        <v>10.700000000000001</v>
      </c>
      <c r="R3468" s="2">
        <f>tbStoricoOrdini[[#This Row],[TOT. COMM.]]+tbStoricoOrdini[[#This Row],[IMPORTO]]</f>
        <v>224.7</v>
      </c>
    </row>
    <row r="3469" spans="1:18">
      <c r="A3469" s="1">
        <v>43922</v>
      </c>
      <c r="B3469" s="7">
        <f>MONTH(tbStoricoOrdini[[#This Row],[DATA]])</f>
        <v>4</v>
      </c>
      <c r="C3469" t="s">
        <v>3564</v>
      </c>
      <c r="D3469" t="str">
        <f>RIGHT(tbStoricoOrdini[[#This Row],[ORDINE]],4)</f>
        <v>3466</v>
      </c>
      <c r="E3469" t="s">
        <v>50</v>
      </c>
      <c r="F3469" t="str">
        <f>VLOOKUP(tbStoricoOrdini[[#This Row],[CLIENTE]],tbClienti[],3,FALSE)</f>
        <v>Veneto</v>
      </c>
      <c r="G3469" t="str">
        <f>VLOOKUP(tbStoricoOrdini[[#This Row],[CLIENTE]],tbClienti[],7,FALSE)</f>
        <v>AD</v>
      </c>
      <c r="H3469" t="s">
        <v>82</v>
      </c>
      <c r="I3469" t="str">
        <f>IF(LEFT(tbStoricoOrdini[[#This Row],[ARTICOLO]],3) = "COG","COG",LEFT(tbStoricoOrdini[[#This Row],[ARTICOLO]],FIND(" ",tbStoricoOrdini[[#This Row],[ARTICOLO]])-1))</f>
        <v>COG</v>
      </c>
      <c r="J3469" t="str">
        <f>MID(tbStoricoOrdini[[#This Row],[ARTICOLO]],FIND(" ",tbStoricoOrdini[[#This Row],[ARTICOLO]])+1,4)</f>
        <v>7000</v>
      </c>
      <c r="K3469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3469" s="3">
        <f>VLOOKUP(tbStoricoOrdini[[#This Row],[ARTICOLO]],tbArticoli[],2,FALSE)</f>
        <v>500</v>
      </c>
      <c r="M3469" s="22">
        <f>tbStoricoOrdini[[#This Row],[IMPORTO]]/tbStoricoOrdini[[#This Row],[PREZZO]]</f>
        <v>43.118000000000002</v>
      </c>
      <c r="N3469" t="s">
        <v>9</v>
      </c>
      <c r="O3469" s="8">
        <f>VLOOKUP(tbStoricoOrdini[[#This Row],[AGENTE]],tbAgenti[],2,FALSE)</f>
        <v>0.05</v>
      </c>
      <c r="P3469" s="2">
        <v>21559</v>
      </c>
      <c r="Q3469" s="2">
        <f>tbStoricoOrdini[[#This Row],[IMPORTO]]*tbStoricoOrdini[[#This Row],[% COMM.]]</f>
        <v>1077.95</v>
      </c>
      <c r="R3469" s="2">
        <f>tbStoricoOrdini[[#This Row],[TOT. COMM.]]+tbStoricoOrdini[[#This Row],[IMPORTO]]</f>
        <v>22636.95</v>
      </c>
    </row>
    <row r="3470" spans="1:18">
      <c r="A3470" s="1">
        <v>43922</v>
      </c>
      <c r="B3470" s="7">
        <f>MONTH(tbStoricoOrdini[[#This Row],[DATA]])</f>
        <v>4</v>
      </c>
      <c r="C3470" t="s">
        <v>3565</v>
      </c>
      <c r="D3470" t="str">
        <f>RIGHT(tbStoricoOrdini[[#This Row],[ORDINE]],4)</f>
        <v>3467</v>
      </c>
      <c r="E3470" t="s">
        <v>50</v>
      </c>
      <c r="F3470" t="str">
        <f>VLOOKUP(tbStoricoOrdini[[#This Row],[CLIENTE]],tbClienti[],3,FALSE)</f>
        <v>Veneto</v>
      </c>
      <c r="G3470" t="str">
        <f>VLOOKUP(tbStoricoOrdini[[#This Row],[CLIENTE]],tbClienti[],7,FALSE)</f>
        <v>AD</v>
      </c>
      <c r="H3470" t="s">
        <v>80</v>
      </c>
      <c r="I3470" t="str">
        <f>IF(LEFT(tbStoricoOrdini[[#This Row],[ARTICOLO]],3) = "COG","COG",LEFT(tbStoricoOrdini[[#This Row],[ARTICOLO]],FIND(" ",tbStoricoOrdini[[#This Row],[ARTICOLO]])-1))</f>
        <v>COG</v>
      </c>
      <c r="J3470" t="str">
        <f>MID(tbStoricoOrdini[[#This Row],[ARTICOLO]],FIND(" ",tbStoricoOrdini[[#This Row],[ARTICOLO]])+1,4)</f>
        <v>5000</v>
      </c>
      <c r="K3470" t="str">
        <f>IFERROR(RIGHT(tbStoricoOrdini[[#This Row],[ARTICOLO]],LEN(tbStoricoOrdini[[#This Row],[ARTICOLO]])-FIND(" ",tbStoricoOrdini[[#This Row],[ARTICOLO]],FIND(" ",tbStoricoOrdini[[#This Row],[ARTICOLO]]) +1)),"")</f>
        <v>Silver</v>
      </c>
      <c r="L3470" s="3">
        <f>VLOOKUP(tbStoricoOrdini[[#This Row],[ARTICOLO]],tbArticoli[],2,FALSE)</f>
        <v>300</v>
      </c>
      <c r="M3470" s="22">
        <f>tbStoricoOrdini[[#This Row],[IMPORTO]]/tbStoricoOrdini[[#This Row],[PREZZO]]</f>
        <v>1.87</v>
      </c>
      <c r="N3470" t="s">
        <v>10</v>
      </c>
      <c r="O3470" s="8">
        <f>VLOOKUP(tbStoricoOrdini[[#This Row],[AGENTE]],tbAgenti[],2,FALSE)</f>
        <v>3.6999999999999998E-2</v>
      </c>
      <c r="P3470" s="2">
        <v>561</v>
      </c>
      <c r="Q3470" s="2">
        <f>tbStoricoOrdini[[#This Row],[IMPORTO]]*tbStoricoOrdini[[#This Row],[% COMM.]]</f>
        <v>20.756999999999998</v>
      </c>
      <c r="R3470" s="2">
        <f>tbStoricoOrdini[[#This Row],[TOT. COMM.]]+tbStoricoOrdini[[#This Row],[IMPORTO]]</f>
        <v>581.75699999999995</v>
      </c>
    </row>
    <row r="3471" spans="1:18">
      <c r="A3471" s="1">
        <v>43922</v>
      </c>
      <c r="B3471" s="7">
        <f>MONTH(tbStoricoOrdini[[#This Row],[DATA]])</f>
        <v>4</v>
      </c>
      <c r="C3471" t="s">
        <v>3566</v>
      </c>
      <c r="D3471" t="str">
        <f>RIGHT(tbStoricoOrdini[[#This Row],[ORDINE]],4)</f>
        <v>3468</v>
      </c>
      <c r="E3471" t="s">
        <v>50</v>
      </c>
      <c r="F3471" t="str">
        <f>VLOOKUP(tbStoricoOrdini[[#This Row],[CLIENTE]],tbClienti[],3,FALSE)</f>
        <v>Veneto</v>
      </c>
      <c r="G3471" t="str">
        <f>VLOOKUP(tbStoricoOrdini[[#This Row],[CLIENTE]],tbClienti[],7,FALSE)</f>
        <v>AD</v>
      </c>
      <c r="H3471" t="s">
        <v>68</v>
      </c>
      <c r="I3471" t="str">
        <f>IF(LEFT(tbStoricoOrdini[[#This Row],[ARTICOLO]],3) = "COG","COG",LEFT(tbStoricoOrdini[[#This Row],[ARTICOLO]],FIND(" ",tbStoricoOrdini[[#This Row],[ARTICOLO]])-1))</f>
        <v>BAG</v>
      </c>
      <c r="J3471" t="str">
        <f>MID(tbStoricoOrdini[[#This Row],[ARTICOLO]],FIND(" ",tbStoricoOrdini[[#This Row],[ARTICOLO]])+1,4)</f>
        <v>5000</v>
      </c>
      <c r="K3471" t="str">
        <f>IFERROR(RIGHT(tbStoricoOrdini[[#This Row],[ARTICOLO]],LEN(tbStoricoOrdini[[#This Row],[ARTICOLO]])-FIND(" ",tbStoricoOrdini[[#This Row],[ARTICOLO]],FIND(" ",tbStoricoOrdini[[#This Row],[ARTICOLO]]) +1)),"")</f>
        <v/>
      </c>
      <c r="L3471" s="3">
        <f>VLOOKUP(tbStoricoOrdini[[#This Row],[ARTICOLO]],tbArticoli[],2,FALSE)</f>
        <v>250</v>
      </c>
      <c r="M3471" s="22">
        <f>tbStoricoOrdini[[#This Row],[IMPORTO]]/tbStoricoOrdini[[#This Row],[PREZZO]]</f>
        <v>3.556</v>
      </c>
      <c r="N3471" t="s">
        <v>10</v>
      </c>
      <c r="O3471" s="8">
        <f>VLOOKUP(tbStoricoOrdini[[#This Row],[AGENTE]],tbAgenti[],2,FALSE)</f>
        <v>3.6999999999999998E-2</v>
      </c>
      <c r="P3471" s="2">
        <v>889</v>
      </c>
      <c r="Q3471" s="2">
        <f>tbStoricoOrdini[[#This Row],[IMPORTO]]*tbStoricoOrdini[[#This Row],[% COMM.]]</f>
        <v>32.893000000000001</v>
      </c>
      <c r="R3471" s="2">
        <f>tbStoricoOrdini[[#This Row],[TOT. COMM.]]+tbStoricoOrdini[[#This Row],[IMPORTO]]</f>
        <v>921.89300000000003</v>
      </c>
    </row>
    <row r="3472" spans="1:18">
      <c r="A3472" s="1">
        <v>43922</v>
      </c>
      <c r="B3472" s="7">
        <f>MONTH(tbStoricoOrdini[[#This Row],[DATA]])</f>
        <v>4</v>
      </c>
      <c r="C3472" t="s">
        <v>3567</v>
      </c>
      <c r="D3472" t="str">
        <f>RIGHT(tbStoricoOrdini[[#This Row],[ORDINE]],4)</f>
        <v>3469</v>
      </c>
      <c r="E3472" t="s">
        <v>50</v>
      </c>
      <c r="F3472" t="str">
        <f>VLOOKUP(tbStoricoOrdini[[#This Row],[CLIENTE]],tbClienti[],3,FALSE)</f>
        <v>Veneto</v>
      </c>
      <c r="G3472" t="str">
        <f>VLOOKUP(tbStoricoOrdini[[#This Row],[CLIENTE]],tbClienti[],7,FALSE)</f>
        <v>AD</v>
      </c>
      <c r="H3472" t="s">
        <v>68</v>
      </c>
      <c r="I3472" t="str">
        <f>IF(LEFT(tbStoricoOrdini[[#This Row],[ARTICOLO]],3) = "COG","COG",LEFT(tbStoricoOrdini[[#This Row],[ARTICOLO]],FIND(" ",tbStoricoOrdini[[#This Row],[ARTICOLO]])-1))</f>
        <v>BAG</v>
      </c>
      <c r="J3472" t="str">
        <f>MID(tbStoricoOrdini[[#This Row],[ARTICOLO]],FIND(" ",tbStoricoOrdini[[#This Row],[ARTICOLO]])+1,4)</f>
        <v>5000</v>
      </c>
      <c r="K3472" t="str">
        <f>IFERROR(RIGHT(tbStoricoOrdini[[#This Row],[ARTICOLO]],LEN(tbStoricoOrdini[[#This Row],[ARTICOLO]])-FIND(" ",tbStoricoOrdini[[#This Row],[ARTICOLO]],FIND(" ",tbStoricoOrdini[[#This Row],[ARTICOLO]]) +1)),"")</f>
        <v/>
      </c>
      <c r="L3472" s="3">
        <f>VLOOKUP(tbStoricoOrdini[[#This Row],[ARTICOLO]],tbArticoli[],2,FALSE)</f>
        <v>250</v>
      </c>
      <c r="M3472" s="22">
        <f>tbStoricoOrdini[[#This Row],[IMPORTO]]/tbStoricoOrdini[[#This Row],[PREZZO]]</f>
        <v>0.58399999999999996</v>
      </c>
      <c r="N3472" t="s">
        <v>7</v>
      </c>
      <c r="O3472" s="8">
        <f>VLOOKUP(tbStoricoOrdini[[#This Row],[AGENTE]],tbAgenti[],2,FALSE)</f>
        <v>0.03</v>
      </c>
      <c r="P3472" s="2">
        <v>146</v>
      </c>
      <c r="Q3472" s="2">
        <f>tbStoricoOrdini[[#This Row],[IMPORTO]]*tbStoricoOrdini[[#This Row],[% COMM.]]</f>
        <v>4.38</v>
      </c>
      <c r="R3472" s="2">
        <f>tbStoricoOrdini[[#This Row],[TOT. COMM.]]+tbStoricoOrdini[[#This Row],[IMPORTO]]</f>
        <v>150.38</v>
      </c>
    </row>
    <row r="3473" spans="1:18">
      <c r="A3473" s="1">
        <v>43922</v>
      </c>
      <c r="B3473" s="7">
        <f>MONTH(tbStoricoOrdini[[#This Row],[DATA]])</f>
        <v>4</v>
      </c>
      <c r="C3473" t="s">
        <v>3568</v>
      </c>
      <c r="D3473" t="str">
        <f>RIGHT(tbStoricoOrdini[[#This Row],[ORDINE]],4)</f>
        <v>3470</v>
      </c>
      <c r="E3473" t="s">
        <v>50</v>
      </c>
      <c r="F3473" t="str">
        <f>VLOOKUP(tbStoricoOrdini[[#This Row],[CLIENTE]],tbClienti[],3,FALSE)</f>
        <v>Veneto</v>
      </c>
      <c r="G3473" t="str">
        <f>VLOOKUP(tbStoricoOrdini[[#This Row],[CLIENTE]],tbClienti[],7,FALSE)</f>
        <v>AD</v>
      </c>
      <c r="H3473" t="s">
        <v>69</v>
      </c>
      <c r="I3473" t="str">
        <f>IF(LEFT(tbStoricoOrdini[[#This Row],[ARTICOLO]],3) = "COG","COG",LEFT(tbStoricoOrdini[[#This Row],[ARTICOLO]],FIND(" ",tbStoricoOrdini[[#This Row],[ARTICOLO]])-1))</f>
        <v>BAG</v>
      </c>
      <c r="J3473" t="str">
        <f>MID(tbStoricoOrdini[[#This Row],[ARTICOLO]],FIND(" ",tbStoricoOrdini[[#This Row],[ARTICOLO]])+1,4)</f>
        <v>1121</v>
      </c>
      <c r="K3473" t="str">
        <f>IFERROR(RIGHT(tbStoricoOrdini[[#This Row],[ARTICOLO]],LEN(tbStoricoOrdini[[#This Row],[ARTICOLO]])-FIND(" ",tbStoricoOrdini[[#This Row],[ARTICOLO]],FIND(" ",tbStoricoOrdini[[#This Row],[ARTICOLO]]) +1)),"")</f>
        <v>Gold</v>
      </c>
      <c r="L3473" s="3">
        <f>VLOOKUP(tbStoricoOrdini[[#This Row],[ARTICOLO]],tbArticoli[],2,FALSE)</f>
        <v>230</v>
      </c>
      <c r="M3473" s="22">
        <f>tbStoricoOrdini[[#This Row],[IMPORTO]]/tbStoricoOrdini[[#This Row],[PREZZO]]</f>
        <v>11.8</v>
      </c>
      <c r="N3473" t="s">
        <v>6</v>
      </c>
      <c r="O3473" s="8">
        <f>VLOOKUP(tbStoricoOrdini[[#This Row],[AGENTE]],tbAgenti[],2,FALSE)</f>
        <v>7.4999999999999997E-2</v>
      </c>
      <c r="P3473" s="2">
        <v>2714</v>
      </c>
      <c r="Q3473" s="2">
        <f>tbStoricoOrdini[[#This Row],[IMPORTO]]*tbStoricoOrdini[[#This Row],[% COMM.]]</f>
        <v>203.54999999999998</v>
      </c>
      <c r="R3473" s="2">
        <f>tbStoricoOrdini[[#This Row],[TOT. COMM.]]+tbStoricoOrdini[[#This Row],[IMPORTO]]</f>
        <v>2917.55</v>
      </c>
    </row>
    <row r="3474" spans="1:18">
      <c r="A3474" s="1">
        <v>43922</v>
      </c>
      <c r="B3474" s="7">
        <f>MONTH(tbStoricoOrdini[[#This Row],[DATA]])</f>
        <v>4</v>
      </c>
      <c r="C3474" t="s">
        <v>3569</v>
      </c>
      <c r="D3474" t="str">
        <f>RIGHT(tbStoricoOrdini[[#This Row],[ORDINE]],4)</f>
        <v>3471</v>
      </c>
      <c r="E3474" t="s">
        <v>50</v>
      </c>
      <c r="F3474" t="str">
        <f>VLOOKUP(tbStoricoOrdini[[#This Row],[CLIENTE]],tbClienti[],3,FALSE)</f>
        <v>Veneto</v>
      </c>
      <c r="G3474" t="str">
        <f>VLOOKUP(tbStoricoOrdini[[#This Row],[CLIENTE]],tbClienti[],7,FALSE)</f>
        <v>AD</v>
      </c>
      <c r="H3474" t="s">
        <v>69</v>
      </c>
      <c r="I3474" t="str">
        <f>IF(LEFT(tbStoricoOrdini[[#This Row],[ARTICOLO]],3) = "COG","COG",LEFT(tbStoricoOrdini[[#This Row],[ARTICOLO]],FIND(" ",tbStoricoOrdini[[#This Row],[ARTICOLO]])-1))</f>
        <v>BAG</v>
      </c>
      <c r="J3474" t="str">
        <f>MID(tbStoricoOrdini[[#This Row],[ARTICOLO]],FIND(" ",tbStoricoOrdini[[#This Row],[ARTICOLO]])+1,4)</f>
        <v>1121</v>
      </c>
      <c r="K3474" t="str">
        <f>IFERROR(RIGHT(tbStoricoOrdini[[#This Row],[ARTICOLO]],LEN(tbStoricoOrdini[[#This Row],[ARTICOLO]])-FIND(" ",tbStoricoOrdini[[#This Row],[ARTICOLO]],FIND(" ",tbStoricoOrdini[[#This Row],[ARTICOLO]]) +1)),"")</f>
        <v>Gold</v>
      </c>
      <c r="L3474" s="3">
        <f>VLOOKUP(tbStoricoOrdini[[#This Row],[ARTICOLO]],tbArticoli[],2,FALSE)</f>
        <v>230</v>
      </c>
      <c r="M3474" s="22">
        <f>tbStoricoOrdini[[#This Row],[IMPORTO]]/tbStoricoOrdini[[#This Row],[PREZZO]]</f>
        <v>1115.8521739130435</v>
      </c>
      <c r="N3474" t="s">
        <v>9</v>
      </c>
      <c r="O3474" s="8">
        <f>VLOOKUP(tbStoricoOrdini[[#This Row],[AGENTE]],tbAgenti[],2,FALSE)</f>
        <v>0.05</v>
      </c>
      <c r="P3474" s="2">
        <v>256646</v>
      </c>
      <c r="Q3474" s="2">
        <f>tbStoricoOrdini[[#This Row],[IMPORTO]]*tbStoricoOrdini[[#This Row],[% COMM.]]</f>
        <v>12832.300000000001</v>
      </c>
      <c r="R3474" s="2">
        <f>tbStoricoOrdini[[#This Row],[TOT. COMM.]]+tbStoricoOrdini[[#This Row],[IMPORTO]]</f>
        <v>269478.3</v>
      </c>
    </row>
    <row r="3475" spans="1:18">
      <c r="A3475" s="1">
        <v>43922</v>
      </c>
      <c r="B3475" s="7">
        <f>MONTH(tbStoricoOrdini[[#This Row],[DATA]])</f>
        <v>4</v>
      </c>
      <c r="C3475" t="s">
        <v>3570</v>
      </c>
      <c r="D3475" t="str">
        <f>RIGHT(tbStoricoOrdini[[#This Row],[ORDINE]],4)</f>
        <v>3472</v>
      </c>
      <c r="E3475" t="s">
        <v>50</v>
      </c>
      <c r="F3475" t="str">
        <f>VLOOKUP(tbStoricoOrdini[[#This Row],[CLIENTE]],tbClienti[],3,FALSE)</f>
        <v>Veneto</v>
      </c>
      <c r="G3475" t="str">
        <f>VLOOKUP(tbStoricoOrdini[[#This Row],[CLIENTE]],tbClienti[],7,FALSE)</f>
        <v>AD</v>
      </c>
      <c r="H3475" t="s">
        <v>83</v>
      </c>
      <c r="I3475" t="str">
        <f>IF(LEFT(tbStoricoOrdini[[#This Row],[ARTICOLO]],3) = "COG","COG",LEFT(tbStoricoOrdini[[#This Row],[ARTICOLO]],FIND(" ",tbStoricoOrdini[[#This Row],[ARTICOLO]])-1))</f>
        <v>COG</v>
      </c>
      <c r="J3475" t="str">
        <f>MID(tbStoricoOrdini[[#This Row],[ARTICOLO]],FIND(" ",tbStoricoOrdini[[#This Row],[ARTICOLO]])+1,4)</f>
        <v>8000</v>
      </c>
      <c r="K3475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3475" s="3">
        <f>VLOOKUP(tbStoricoOrdini[[#This Row],[ARTICOLO]],tbArticoli[],2,FALSE)</f>
        <v>670</v>
      </c>
      <c r="M3475" s="22">
        <f>tbStoricoOrdini[[#This Row],[IMPORTO]]/tbStoricoOrdini[[#This Row],[PREZZO]]</f>
        <v>987.69850746268662</v>
      </c>
      <c r="N3475" t="s">
        <v>9</v>
      </c>
      <c r="O3475" s="8">
        <f>VLOOKUP(tbStoricoOrdini[[#This Row],[AGENTE]],tbAgenti[],2,FALSE)</f>
        <v>0.05</v>
      </c>
      <c r="P3475" s="2">
        <v>661758</v>
      </c>
      <c r="Q3475" s="2">
        <f>tbStoricoOrdini[[#This Row],[IMPORTO]]*tbStoricoOrdini[[#This Row],[% COMM.]]</f>
        <v>33087.9</v>
      </c>
      <c r="R3475" s="2">
        <f>tbStoricoOrdini[[#This Row],[TOT. COMM.]]+tbStoricoOrdini[[#This Row],[IMPORTO]]</f>
        <v>694845.9</v>
      </c>
    </row>
    <row r="3476" spans="1:18">
      <c r="A3476" s="1">
        <v>43922</v>
      </c>
      <c r="B3476" s="7">
        <f>MONTH(tbStoricoOrdini[[#This Row],[DATA]])</f>
        <v>4</v>
      </c>
      <c r="C3476" t="s">
        <v>3571</v>
      </c>
      <c r="D3476" t="str">
        <f>RIGHT(tbStoricoOrdini[[#This Row],[ORDINE]],4)</f>
        <v>3473</v>
      </c>
      <c r="E3476" t="s">
        <v>50</v>
      </c>
      <c r="F3476" t="str">
        <f>VLOOKUP(tbStoricoOrdini[[#This Row],[CLIENTE]],tbClienti[],3,FALSE)</f>
        <v>Veneto</v>
      </c>
      <c r="G3476" t="str">
        <f>VLOOKUP(tbStoricoOrdini[[#This Row],[CLIENTE]],tbClienti[],7,FALSE)</f>
        <v>AD</v>
      </c>
      <c r="H3476" t="s">
        <v>70</v>
      </c>
      <c r="I3476" t="str">
        <f>IF(LEFT(tbStoricoOrdini[[#This Row],[ARTICOLO]],3) = "COG","COG",LEFT(tbStoricoOrdini[[#This Row],[ARTICOLO]],FIND(" ",tbStoricoOrdini[[#This Row],[ARTICOLO]])-1))</f>
        <v>EB08</v>
      </c>
      <c r="J3476" t="str">
        <f>MID(tbStoricoOrdini[[#This Row],[ARTICOLO]],FIND(" ",tbStoricoOrdini[[#This Row],[ARTICOLO]])+1,4)</f>
        <v>7500</v>
      </c>
      <c r="K3476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3476" s="3">
        <f>VLOOKUP(tbStoricoOrdini[[#This Row],[ARTICOLO]],tbArticoli[],2,FALSE)</f>
        <v>180</v>
      </c>
      <c r="M3476" s="22">
        <f>tbStoricoOrdini[[#This Row],[IMPORTO]]/tbStoricoOrdini[[#This Row],[PREZZO]]</f>
        <v>0.2722222222222222</v>
      </c>
      <c r="N3476" t="s">
        <v>10</v>
      </c>
      <c r="O3476" s="8">
        <f>VLOOKUP(tbStoricoOrdini[[#This Row],[AGENTE]],tbAgenti[],2,FALSE)</f>
        <v>3.6999999999999998E-2</v>
      </c>
      <c r="P3476" s="2">
        <v>49</v>
      </c>
      <c r="Q3476" s="2">
        <f>tbStoricoOrdini[[#This Row],[IMPORTO]]*tbStoricoOrdini[[#This Row],[% COMM.]]</f>
        <v>1.8129999999999999</v>
      </c>
      <c r="R3476" s="2">
        <f>tbStoricoOrdini[[#This Row],[TOT. COMM.]]+tbStoricoOrdini[[#This Row],[IMPORTO]]</f>
        <v>50.813000000000002</v>
      </c>
    </row>
    <row r="3477" spans="1:18">
      <c r="A3477" s="1">
        <v>43922</v>
      </c>
      <c r="B3477" s="7">
        <f>MONTH(tbStoricoOrdini[[#This Row],[DATA]])</f>
        <v>4</v>
      </c>
      <c r="C3477" t="s">
        <v>3572</v>
      </c>
      <c r="D3477" t="str">
        <f>RIGHT(tbStoricoOrdini[[#This Row],[ORDINE]],4)</f>
        <v>3474</v>
      </c>
      <c r="E3477" t="s">
        <v>50</v>
      </c>
      <c r="F3477" t="str">
        <f>VLOOKUP(tbStoricoOrdini[[#This Row],[CLIENTE]],tbClienti[],3,FALSE)</f>
        <v>Veneto</v>
      </c>
      <c r="G3477" t="str">
        <f>VLOOKUP(tbStoricoOrdini[[#This Row],[CLIENTE]],tbClienti[],7,FALSE)</f>
        <v>AD</v>
      </c>
      <c r="H3477" t="s">
        <v>70</v>
      </c>
      <c r="I3477" t="str">
        <f>IF(LEFT(tbStoricoOrdini[[#This Row],[ARTICOLO]],3) = "COG","COG",LEFT(tbStoricoOrdini[[#This Row],[ARTICOLO]],FIND(" ",tbStoricoOrdini[[#This Row],[ARTICOLO]])-1))</f>
        <v>EB08</v>
      </c>
      <c r="J3477" t="str">
        <f>MID(tbStoricoOrdini[[#This Row],[ARTICOLO]],FIND(" ",tbStoricoOrdini[[#This Row],[ARTICOLO]])+1,4)</f>
        <v>7500</v>
      </c>
      <c r="K3477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3477" s="3">
        <f>VLOOKUP(tbStoricoOrdini[[#This Row],[ARTICOLO]],tbArticoli[],2,FALSE)</f>
        <v>180</v>
      </c>
      <c r="M3477" s="22">
        <f>tbStoricoOrdini[[#This Row],[IMPORTO]]/tbStoricoOrdini[[#This Row],[PREZZO]]</f>
        <v>0.21111111111111111</v>
      </c>
      <c r="N3477" t="s">
        <v>6</v>
      </c>
      <c r="O3477" s="8">
        <f>VLOOKUP(tbStoricoOrdini[[#This Row],[AGENTE]],tbAgenti[],2,FALSE)</f>
        <v>7.4999999999999997E-2</v>
      </c>
      <c r="P3477" s="2">
        <v>38</v>
      </c>
      <c r="Q3477" s="2">
        <f>tbStoricoOrdini[[#This Row],[IMPORTO]]*tbStoricoOrdini[[#This Row],[% COMM.]]</f>
        <v>2.85</v>
      </c>
      <c r="R3477" s="2">
        <f>tbStoricoOrdini[[#This Row],[TOT. COMM.]]+tbStoricoOrdini[[#This Row],[IMPORTO]]</f>
        <v>40.85</v>
      </c>
    </row>
    <row r="3478" spans="1:18">
      <c r="A3478" s="1">
        <v>43922</v>
      </c>
      <c r="B3478" s="7">
        <f>MONTH(tbStoricoOrdini[[#This Row],[DATA]])</f>
        <v>4</v>
      </c>
      <c r="C3478" t="s">
        <v>3573</v>
      </c>
      <c r="D3478" t="str">
        <f>RIGHT(tbStoricoOrdini[[#This Row],[ORDINE]],4)</f>
        <v>3475</v>
      </c>
      <c r="E3478" t="s">
        <v>50</v>
      </c>
      <c r="F3478" t="str">
        <f>VLOOKUP(tbStoricoOrdini[[#This Row],[CLIENTE]],tbClienti[],3,FALSE)</f>
        <v>Veneto</v>
      </c>
      <c r="G3478" t="str">
        <f>VLOOKUP(tbStoricoOrdini[[#This Row],[CLIENTE]],tbClienti[],7,FALSE)</f>
        <v>AD</v>
      </c>
      <c r="H3478" t="s">
        <v>70</v>
      </c>
      <c r="I3478" t="str">
        <f>IF(LEFT(tbStoricoOrdini[[#This Row],[ARTICOLO]],3) = "COG","COG",LEFT(tbStoricoOrdini[[#This Row],[ARTICOLO]],FIND(" ",tbStoricoOrdini[[#This Row],[ARTICOLO]])-1))</f>
        <v>EB08</v>
      </c>
      <c r="J3478" t="str">
        <f>MID(tbStoricoOrdini[[#This Row],[ARTICOLO]],FIND(" ",tbStoricoOrdini[[#This Row],[ARTICOLO]])+1,4)</f>
        <v>7500</v>
      </c>
      <c r="K3478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3478" s="3">
        <f>VLOOKUP(tbStoricoOrdini[[#This Row],[ARTICOLO]],tbArticoli[],2,FALSE)</f>
        <v>180</v>
      </c>
      <c r="M3478" s="22">
        <f>tbStoricoOrdini[[#This Row],[IMPORTO]]/tbStoricoOrdini[[#This Row],[PREZZO]]</f>
        <v>1.038888888888889</v>
      </c>
      <c r="N3478" t="s">
        <v>9</v>
      </c>
      <c r="O3478" s="8">
        <f>VLOOKUP(tbStoricoOrdini[[#This Row],[AGENTE]],tbAgenti[],2,FALSE)</f>
        <v>0.05</v>
      </c>
      <c r="P3478" s="2">
        <v>187</v>
      </c>
      <c r="Q3478" s="2">
        <f>tbStoricoOrdini[[#This Row],[IMPORTO]]*tbStoricoOrdini[[#This Row],[% COMM.]]</f>
        <v>9.35</v>
      </c>
      <c r="R3478" s="2">
        <f>tbStoricoOrdini[[#This Row],[TOT. COMM.]]+tbStoricoOrdini[[#This Row],[IMPORTO]]</f>
        <v>196.35</v>
      </c>
    </row>
    <row r="3479" spans="1:18">
      <c r="A3479" s="1">
        <v>43922</v>
      </c>
      <c r="B3479" s="7">
        <f>MONTH(tbStoricoOrdini[[#This Row],[DATA]])</f>
        <v>4</v>
      </c>
      <c r="C3479" t="s">
        <v>3574</v>
      </c>
      <c r="D3479" t="str">
        <f>RIGHT(tbStoricoOrdini[[#This Row],[ORDINE]],4)</f>
        <v>3476</v>
      </c>
      <c r="E3479" t="s">
        <v>50</v>
      </c>
      <c r="F3479" t="str">
        <f>VLOOKUP(tbStoricoOrdini[[#This Row],[CLIENTE]],tbClienti[],3,FALSE)</f>
        <v>Veneto</v>
      </c>
      <c r="G3479" t="str">
        <f>VLOOKUP(tbStoricoOrdini[[#This Row],[CLIENTE]],tbClienti[],7,FALSE)</f>
        <v>AD</v>
      </c>
      <c r="H3479" t="s">
        <v>75</v>
      </c>
      <c r="I3479" t="str">
        <f>IF(LEFT(tbStoricoOrdini[[#This Row],[ARTICOLO]],3) = "COG","COG",LEFT(tbStoricoOrdini[[#This Row],[ARTICOLO]],FIND(" ",tbStoricoOrdini[[#This Row],[ARTICOLO]])-1))</f>
        <v>AVRC</v>
      </c>
      <c r="J3479" t="str">
        <f>MID(tbStoricoOrdini[[#This Row],[ARTICOLO]],FIND(" ",tbStoricoOrdini[[#This Row],[ARTICOLO]])+1,4)</f>
        <v>1000</v>
      </c>
      <c r="K3479" t="str">
        <f>IFERROR(RIGHT(tbStoricoOrdini[[#This Row],[ARTICOLO]],LEN(tbStoricoOrdini[[#This Row],[ARTICOLO]])-FIND(" ",tbStoricoOrdini[[#This Row],[ARTICOLO]],FIND(" ",tbStoricoOrdini[[#This Row],[ARTICOLO]]) +1)),"")</f>
        <v>Silver</v>
      </c>
      <c r="L3479" s="3">
        <f>VLOOKUP(tbStoricoOrdini[[#This Row],[ARTICOLO]],tbArticoli[],2,FALSE)</f>
        <v>390</v>
      </c>
      <c r="M3479" s="22">
        <f>tbStoricoOrdini[[#This Row],[IMPORTO]]/tbStoricoOrdini[[#This Row],[PREZZO]]</f>
        <v>14.158974358974358</v>
      </c>
      <c r="N3479" t="s">
        <v>9</v>
      </c>
      <c r="O3479" s="8">
        <f>VLOOKUP(tbStoricoOrdini[[#This Row],[AGENTE]],tbAgenti[],2,FALSE)</f>
        <v>0.05</v>
      </c>
      <c r="P3479" s="2">
        <v>5522</v>
      </c>
      <c r="Q3479" s="2">
        <f>tbStoricoOrdini[[#This Row],[IMPORTO]]*tbStoricoOrdini[[#This Row],[% COMM.]]</f>
        <v>276.10000000000002</v>
      </c>
      <c r="R3479" s="2">
        <f>tbStoricoOrdini[[#This Row],[TOT. COMM.]]+tbStoricoOrdini[[#This Row],[IMPORTO]]</f>
        <v>5798.1</v>
      </c>
    </row>
    <row r="3480" spans="1:18">
      <c r="A3480" s="1">
        <v>43922</v>
      </c>
      <c r="B3480" s="7">
        <f>MONTH(tbStoricoOrdini[[#This Row],[DATA]])</f>
        <v>4</v>
      </c>
      <c r="C3480" t="s">
        <v>3575</v>
      </c>
      <c r="D3480" t="str">
        <f>RIGHT(tbStoricoOrdini[[#This Row],[ORDINE]],4)</f>
        <v>3477</v>
      </c>
      <c r="E3480" t="s">
        <v>50</v>
      </c>
      <c r="F3480" t="str">
        <f>VLOOKUP(tbStoricoOrdini[[#This Row],[CLIENTE]],tbClienti[],3,FALSE)</f>
        <v>Veneto</v>
      </c>
      <c r="G3480" t="str">
        <f>VLOOKUP(tbStoricoOrdini[[#This Row],[CLIENTE]],tbClienti[],7,FALSE)</f>
        <v>AD</v>
      </c>
      <c r="H3480" t="s">
        <v>71</v>
      </c>
      <c r="I3480" t="str">
        <f>IF(LEFT(tbStoricoOrdini[[#This Row],[ARTICOLO]],3) = "COG","COG",LEFT(tbStoricoOrdini[[#This Row],[ARTICOLO]],FIND(" ",tbStoricoOrdini[[#This Row],[ARTICOLO]])-1))</f>
        <v>EB07</v>
      </c>
      <c r="J3480" t="str">
        <f>MID(tbStoricoOrdini[[#This Row],[ARTICOLO]],FIND(" ",tbStoricoOrdini[[#This Row],[ARTICOLO]])+1,4)</f>
        <v>5000</v>
      </c>
      <c r="K3480" t="str">
        <f>IFERROR(RIGHT(tbStoricoOrdini[[#This Row],[ARTICOLO]],LEN(tbStoricoOrdini[[#This Row],[ARTICOLO]])-FIND(" ",tbStoricoOrdini[[#This Row],[ARTICOLO]],FIND(" ",tbStoricoOrdini[[#This Row],[ARTICOLO]]) +1)),"")</f>
        <v/>
      </c>
      <c r="L3480" s="3">
        <f>VLOOKUP(tbStoricoOrdini[[#This Row],[ARTICOLO]],tbArticoli[],2,FALSE)</f>
        <v>140</v>
      </c>
      <c r="M3480" s="22">
        <f>tbStoricoOrdini[[#This Row],[IMPORTO]]/tbStoricoOrdini[[#This Row],[PREZZO]]</f>
        <v>1.1214285714285714</v>
      </c>
      <c r="N3480" t="s">
        <v>10</v>
      </c>
      <c r="O3480" s="8">
        <f>VLOOKUP(tbStoricoOrdini[[#This Row],[AGENTE]],tbAgenti[],2,FALSE)</f>
        <v>3.6999999999999998E-2</v>
      </c>
      <c r="P3480" s="2">
        <v>157</v>
      </c>
      <c r="Q3480" s="2">
        <f>tbStoricoOrdini[[#This Row],[IMPORTO]]*tbStoricoOrdini[[#This Row],[% COMM.]]</f>
        <v>5.8089999999999993</v>
      </c>
      <c r="R3480" s="2">
        <f>tbStoricoOrdini[[#This Row],[TOT. COMM.]]+tbStoricoOrdini[[#This Row],[IMPORTO]]</f>
        <v>162.809</v>
      </c>
    </row>
    <row r="3481" spans="1:18">
      <c r="A3481" s="1">
        <v>43922</v>
      </c>
      <c r="B3481" s="7">
        <f>MONTH(tbStoricoOrdini[[#This Row],[DATA]])</f>
        <v>4</v>
      </c>
      <c r="C3481" t="s">
        <v>3576</v>
      </c>
      <c r="D3481" t="str">
        <f>RIGHT(tbStoricoOrdini[[#This Row],[ORDINE]],4)</f>
        <v>3478</v>
      </c>
      <c r="E3481" t="s">
        <v>50</v>
      </c>
      <c r="F3481" t="str">
        <f>VLOOKUP(tbStoricoOrdini[[#This Row],[CLIENTE]],tbClienti[],3,FALSE)</f>
        <v>Veneto</v>
      </c>
      <c r="G3481" t="str">
        <f>VLOOKUP(tbStoricoOrdini[[#This Row],[CLIENTE]],tbClienti[],7,FALSE)</f>
        <v>AD</v>
      </c>
      <c r="H3481" t="s">
        <v>71</v>
      </c>
      <c r="I3481" t="str">
        <f>IF(LEFT(tbStoricoOrdini[[#This Row],[ARTICOLO]],3) = "COG","COG",LEFT(tbStoricoOrdini[[#This Row],[ARTICOLO]],FIND(" ",tbStoricoOrdini[[#This Row],[ARTICOLO]])-1))</f>
        <v>EB07</v>
      </c>
      <c r="J3481" t="str">
        <f>MID(tbStoricoOrdini[[#This Row],[ARTICOLO]],FIND(" ",tbStoricoOrdini[[#This Row],[ARTICOLO]])+1,4)</f>
        <v>5000</v>
      </c>
      <c r="K3481" t="str">
        <f>IFERROR(RIGHT(tbStoricoOrdini[[#This Row],[ARTICOLO]],LEN(tbStoricoOrdini[[#This Row],[ARTICOLO]])-FIND(" ",tbStoricoOrdini[[#This Row],[ARTICOLO]],FIND(" ",tbStoricoOrdini[[#This Row],[ARTICOLO]]) +1)),"")</f>
        <v/>
      </c>
      <c r="L3481" s="3">
        <f>VLOOKUP(tbStoricoOrdini[[#This Row],[ARTICOLO]],tbArticoli[],2,FALSE)</f>
        <v>140</v>
      </c>
      <c r="M3481" s="22">
        <f>tbStoricoOrdini[[#This Row],[IMPORTO]]/tbStoricoOrdini[[#This Row],[PREZZO]]</f>
        <v>0.15</v>
      </c>
      <c r="N3481" t="s">
        <v>13</v>
      </c>
      <c r="O3481" s="8">
        <f>VLOOKUP(tbStoricoOrdini[[#This Row],[AGENTE]],tbAgenti[],2,FALSE)</f>
        <v>0.1</v>
      </c>
      <c r="P3481" s="2">
        <v>21</v>
      </c>
      <c r="Q3481" s="2">
        <f>tbStoricoOrdini[[#This Row],[IMPORTO]]*tbStoricoOrdini[[#This Row],[% COMM.]]</f>
        <v>2.1</v>
      </c>
      <c r="R3481" s="2">
        <f>tbStoricoOrdini[[#This Row],[TOT. COMM.]]+tbStoricoOrdini[[#This Row],[IMPORTO]]</f>
        <v>23.1</v>
      </c>
    </row>
    <row r="3482" spans="1:18">
      <c r="A3482" s="1">
        <v>43922</v>
      </c>
      <c r="B3482" s="7">
        <f>MONTH(tbStoricoOrdini[[#This Row],[DATA]])</f>
        <v>4</v>
      </c>
      <c r="C3482" t="s">
        <v>3577</v>
      </c>
      <c r="D3482" t="str">
        <f>RIGHT(tbStoricoOrdini[[#This Row],[ORDINE]],4)</f>
        <v>3479</v>
      </c>
      <c r="E3482" t="s">
        <v>50</v>
      </c>
      <c r="F3482" t="str">
        <f>VLOOKUP(tbStoricoOrdini[[#This Row],[CLIENTE]],tbClienti[],3,FALSE)</f>
        <v>Veneto</v>
      </c>
      <c r="G3482" t="str">
        <f>VLOOKUP(tbStoricoOrdini[[#This Row],[CLIENTE]],tbClienti[],7,FALSE)</f>
        <v>AD</v>
      </c>
      <c r="H3482" t="s">
        <v>71</v>
      </c>
      <c r="I3482" t="str">
        <f>IF(LEFT(tbStoricoOrdini[[#This Row],[ARTICOLO]],3) = "COG","COG",LEFT(tbStoricoOrdini[[#This Row],[ARTICOLO]],FIND(" ",tbStoricoOrdini[[#This Row],[ARTICOLO]])-1))</f>
        <v>EB07</v>
      </c>
      <c r="J3482" t="str">
        <f>MID(tbStoricoOrdini[[#This Row],[ARTICOLO]],FIND(" ",tbStoricoOrdini[[#This Row],[ARTICOLO]])+1,4)</f>
        <v>5000</v>
      </c>
      <c r="K3482" t="str">
        <f>IFERROR(RIGHT(tbStoricoOrdini[[#This Row],[ARTICOLO]],LEN(tbStoricoOrdini[[#This Row],[ARTICOLO]])-FIND(" ",tbStoricoOrdini[[#This Row],[ARTICOLO]],FIND(" ",tbStoricoOrdini[[#This Row],[ARTICOLO]]) +1)),"")</f>
        <v/>
      </c>
      <c r="L3482" s="3">
        <f>VLOOKUP(tbStoricoOrdini[[#This Row],[ARTICOLO]],tbArticoli[],2,FALSE)</f>
        <v>140</v>
      </c>
      <c r="M3482" s="22">
        <f>tbStoricoOrdini[[#This Row],[IMPORTO]]/tbStoricoOrdini[[#This Row],[PREZZO]]</f>
        <v>2.407142857142857</v>
      </c>
      <c r="N3482" t="s">
        <v>6</v>
      </c>
      <c r="O3482" s="8">
        <f>VLOOKUP(tbStoricoOrdini[[#This Row],[AGENTE]],tbAgenti[],2,FALSE)</f>
        <v>7.4999999999999997E-2</v>
      </c>
      <c r="P3482" s="2">
        <v>337</v>
      </c>
      <c r="Q3482" s="2">
        <f>tbStoricoOrdini[[#This Row],[IMPORTO]]*tbStoricoOrdini[[#This Row],[% COMM.]]</f>
        <v>25.274999999999999</v>
      </c>
      <c r="R3482" s="2">
        <f>tbStoricoOrdini[[#This Row],[TOT. COMM.]]+tbStoricoOrdini[[#This Row],[IMPORTO]]</f>
        <v>362.27499999999998</v>
      </c>
    </row>
    <row r="3483" spans="1:18">
      <c r="A3483" s="1">
        <v>43922</v>
      </c>
      <c r="B3483" s="7">
        <f>MONTH(tbStoricoOrdini[[#This Row],[DATA]])</f>
        <v>4</v>
      </c>
      <c r="C3483" t="s">
        <v>3578</v>
      </c>
      <c r="D3483" t="str">
        <f>RIGHT(tbStoricoOrdini[[#This Row],[ORDINE]],4)</f>
        <v>3480</v>
      </c>
      <c r="E3483" t="s">
        <v>50</v>
      </c>
      <c r="F3483" t="str">
        <f>VLOOKUP(tbStoricoOrdini[[#This Row],[CLIENTE]],tbClienti[],3,FALSE)</f>
        <v>Veneto</v>
      </c>
      <c r="G3483" t="str">
        <f>VLOOKUP(tbStoricoOrdini[[#This Row],[CLIENTE]],tbClienti[],7,FALSE)</f>
        <v>AD</v>
      </c>
      <c r="H3483" t="s">
        <v>71</v>
      </c>
      <c r="I3483" t="str">
        <f>IF(LEFT(tbStoricoOrdini[[#This Row],[ARTICOLO]],3) = "COG","COG",LEFT(tbStoricoOrdini[[#This Row],[ARTICOLO]],FIND(" ",tbStoricoOrdini[[#This Row],[ARTICOLO]])-1))</f>
        <v>EB07</v>
      </c>
      <c r="J3483" t="str">
        <f>MID(tbStoricoOrdini[[#This Row],[ARTICOLO]],FIND(" ",tbStoricoOrdini[[#This Row],[ARTICOLO]])+1,4)</f>
        <v>5000</v>
      </c>
      <c r="K3483" t="str">
        <f>IFERROR(RIGHT(tbStoricoOrdini[[#This Row],[ARTICOLO]],LEN(tbStoricoOrdini[[#This Row],[ARTICOLO]])-FIND(" ",tbStoricoOrdini[[#This Row],[ARTICOLO]],FIND(" ",tbStoricoOrdini[[#This Row],[ARTICOLO]]) +1)),"")</f>
        <v/>
      </c>
      <c r="L3483" s="3">
        <f>VLOOKUP(tbStoricoOrdini[[#This Row],[ARTICOLO]],tbArticoli[],2,FALSE)</f>
        <v>140</v>
      </c>
      <c r="M3483" s="22">
        <f>tbStoricoOrdini[[#This Row],[IMPORTO]]/tbStoricoOrdini[[#This Row],[PREZZO]]</f>
        <v>43.064285714285717</v>
      </c>
      <c r="N3483" t="s">
        <v>9</v>
      </c>
      <c r="O3483" s="8">
        <f>VLOOKUP(tbStoricoOrdini[[#This Row],[AGENTE]],tbAgenti[],2,FALSE)</f>
        <v>0.05</v>
      </c>
      <c r="P3483" s="2">
        <v>6029</v>
      </c>
      <c r="Q3483" s="2">
        <f>tbStoricoOrdini[[#This Row],[IMPORTO]]*tbStoricoOrdini[[#This Row],[% COMM.]]</f>
        <v>301.45</v>
      </c>
      <c r="R3483" s="2">
        <f>tbStoricoOrdini[[#This Row],[TOT. COMM.]]+tbStoricoOrdini[[#This Row],[IMPORTO]]</f>
        <v>6330.45</v>
      </c>
    </row>
    <row r="3484" spans="1:18">
      <c r="A3484" s="1">
        <v>43922</v>
      </c>
      <c r="B3484" s="7">
        <f>MONTH(tbStoricoOrdini[[#This Row],[DATA]])</f>
        <v>4</v>
      </c>
      <c r="C3484" t="s">
        <v>3579</v>
      </c>
      <c r="D3484" t="str">
        <f>RIGHT(tbStoricoOrdini[[#This Row],[ORDINE]],4)</f>
        <v>3481</v>
      </c>
      <c r="E3484" t="s">
        <v>50</v>
      </c>
      <c r="F3484" t="str">
        <f>VLOOKUP(tbStoricoOrdini[[#This Row],[CLIENTE]],tbClienti[],3,FALSE)</f>
        <v>Veneto</v>
      </c>
      <c r="G3484" t="str">
        <f>VLOOKUP(tbStoricoOrdini[[#This Row],[CLIENTE]],tbClienti[],7,FALSE)</f>
        <v>AD</v>
      </c>
      <c r="H3484" t="s">
        <v>76</v>
      </c>
      <c r="I3484" t="str">
        <f>IF(LEFT(tbStoricoOrdini[[#This Row],[ARTICOLO]],3) = "COG","COG",LEFT(tbStoricoOrdini[[#This Row],[ARTICOLO]],FIND(" ",tbStoricoOrdini[[#This Row],[ARTICOLO]])-1))</f>
        <v>COG</v>
      </c>
      <c r="J3484" t="str">
        <f>MID(tbStoricoOrdini[[#This Row],[ARTICOLO]],FIND(" ",tbStoricoOrdini[[#This Row],[ARTICOLO]])+1,4)</f>
        <v>1000</v>
      </c>
      <c r="K3484" t="str">
        <f>IFERROR(RIGHT(tbStoricoOrdini[[#This Row],[ARTICOLO]],LEN(tbStoricoOrdini[[#This Row],[ARTICOLO]])-FIND(" ",tbStoricoOrdini[[#This Row],[ARTICOLO]],FIND(" ",tbStoricoOrdini[[#This Row],[ARTICOLO]]) +1)),"")</f>
        <v/>
      </c>
      <c r="L3484" s="3">
        <f>VLOOKUP(tbStoricoOrdini[[#This Row],[ARTICOLO]],tbArticoli[],2,FALSE)</f>
        <v>150</v>
      </c>
      <c r="M3484" s="22">
        <f>tbStoricoOrdini[[#This Row],[IMPORTO]]/tbStoricoOrdini[[#This Row],[PREZZO]]</f>
        <v>0.62</v>
      </c>
      <c r="N3484" t="s">
        <v>6</v>
      </c>
      <c r="O3484" s="8">
        <f>VLOOKUP(tbStoricoOrdini[[#This Row],[AGENTE]],tbAgenti[],2,FALSE)</f>
        <v>7.4999999999999997E-2</v>
      </c>
      <c r="P3484" s="2">
        <v>93</v>
      </c>
      <c r="Q3484" s="2">
        <f>tbStoricoOrdini[[#This Row],[IMPORTO]]*tbStoricoOrdini[[#This Row],[% COMM.]]</f>
        <v>6.9749999999999996</v>
      </c>
      <c r="R3484" s="2">
        <f>tbStoricoOrdini[[#This Row],[TOT. COMM.]]+tbStoricoOrdini[[#This Row],[IMPORTO]]</f>
        <v>99.974999999999994</v>
      </c>
    </row>
    <row r="3485" spans="1:18">
      <c r="A3485" s="1">
        <v>43922</v>
      </c>
      <c r="B3485" s="7">
        <f>MONTH(tbStoricoOrdini[[#This Row],[DATA]])</f>
        <v>4</v>
      </c>
      <c r="C3485" t="s">
        <v>3580</v>
      </c>
      <c r="D3485" t="str">
        <f>RIGHT(tbStoricoOrdini[[#This Row],[ORDINE]],4)</f>
        <v>3482</v>
      </c>
      <c r="E3485" t="s">
        <v>50</v>
      </c>
      <c r="F3485" t="str">
        <f>VLOOKUP(tbStoricoOrdini[[#This Row],[CLIENTE]],tbClienti[],3,FALSE)</f>
        <v>Veneto</v>
      </c>
      <c r="G3485" t="str">
        <f>VLOOKUP(tbStoricoOrdini[[#This Row],[CLIENTE]],tbClienti[],7,FALSE)</f>
        <v>AD</v>
      </c>
      <c r="H3485" t="s">
        <v>72</v>
      </c>
      <c r="I3485" t="str">
        <f>IF(LEFT(tbStoricoOrdini[[#This Row],[ARTICOLO]],3) = "COG","COG",LEFT(tbStoricoOrdini[[#This Row],[ARTICOLO]],FIND(" ",tbStoricoOrdini[[#This Row],[ARTICOLO]])-1))</f>
        <v>EB06</v>
      </c>
      <c r="J3485" t="str">
        <f>MID(tbStoricoOrdini[[#This Row],[ARTICOLO]],FIND(" ",tbStoricoOrdini[[#This Row],[ARTICOLO]])+1,4)</f>
        <v>3000</v>
      </c>
      <c r="K3485" t="str">
        <f>IFERROR(RIGHT(tbStoricoOrdini[[#This Row],[ARTICOLO]],LEN(tbStoricoOrdini[[#This Row],[ARTICOLO]])-FIND(" ",tbStoricoOrdini[[#This Row],[ARTICOLO]],FIND(" ",tbStoricoOrdini[[#This Row],[ARTICOLO]]) +1)),"")</f>
        <v>Medium</v>
      </c>
      <c r="L3485" s="3">
        <f>VLOOKUP(tbStoricoOrdini[[#This Row],[ARTICOLO]],tbArticoli[],2,FALSE)</f>
        <v>120</v>
      </c>
      <c r="M3485" s="22">
        <f>tbStoricoOrdini[[#This Row],[IMPORTO]]/tbStoricoOrdini[[#This Row],[PREZZO]]</f>
        <v>0.40833333333333333</v>
      </c>
      <c r="N3485" t="s">
        <v>10</v>
      </c>
      <c r="O3485" s="8">
        <f>VLOOKUP(tbStoricoOrdini[[#This Row],[AGENTE]],tbAgenti[],2,FALSE)</f>
        <v>3.6999999999999998E-2</v>
      </c>
      <c r="P3485" s="2">
        <v>49</v>
      </c>
      <c r="Q3485" s="2">
        <f>tbStoricoOrdini[[#This Row],[IMPORTO]]*tbStoricoOrdini[[#This Row],[% COMM.]]</f>
        <v>1.8129999999999999</v>
      </c>
      <c r="R3485" s="2">
        <f>tbStoricoOrdini[[#This Row],[TOT. COMM.]]+tbStoricoOrdini[[#This Row],[IMPORTO]]</f>
        <v>50.813000000000002</v>
      </c>
    </row>
    <row r="3486" spans="1:18">
      <c r="A3486" s="1">
        <v>43922</v>
      </c>
      <c r="B3486" s="7">
        <f>MONTH(tbStoricoOrdini[[#This Row],[DATA]])</f>
        <v>4</v>
      </c>
      <c r="C3486" t="s">
        <v>3581</v>
      </c>
      <c r="D3486" t="str">
        <f>RIGHT(tbStoricoOrdini[[#This Row],[ORDINE]],4)</f>
        <v>3483</v>
      </c>
      <c r="E3486" t="s">
        <v>50</v>
      </c>
      <c r="F3486" t="str">
        <f>VLOOKUP(tbStoricoOrdini[[#This Row],[CLIENTE]],tbClienti[],3,FALSE)</f>
        <v>Veneto</v>
      </c>
      <c r="G3486" t="str">
        <f>VLOOKUP(tbStoricoOrdini[[#This Row],[CLIENTE]],tbClienti[],7,FALSE)</f>
        <v>AD</v>
      </c>
      <c r="H3486" t="s">
        <v>72</v>
      </c>
      <c r="I3486" t="str">
        <f>IF(LEFT(tbStoricoOrdini[[#This Row],[ARTICOLO]],3) = "COG","COG",LEFT(tbStoricoOrdini[[#This Row],[ARTICOLO]],FIND(" ",tbStoricoOrdini[[#This Row],[ARTICOLO]])-1))</f>
        <v>EB06</v>
      </c>
      <c r="J3486" t="str">
        <f>MID(tbStoricoOrdini[[#This Row],[ARTICOLO]],FIND(" ",tbStoricoOrdini[[#This Row],[ARTICOLO]])+1,4)</f>
        <v>3000</v>
      </c>
      <c r="K3486" t="str">
        <f>IFERROR(RIGHT(tbStoricoOrdini[[#This Row],[ARTICOLO]],LEN(tbStoricoOrdini[[#This Row],[ARTICOLO]])-FIND(" ",tbStoricoOrdini[[#This Row],[ARTICOLO]],FIND(" ",tbStoricoOrdini[[#This Row],[ARTICOLO]]) +1)),"")</f>
        <v>Medium</v>
      </c>
      <c r="L3486" s="3">
        <f>VLOOKUP(tbStoricoOrdini[[#This Row],[ARTICOLO]],tbArticoli[],2,FALSE)</f>
        <v>120</v>
      </c>
      <c r="M3486" s="22">
        <f>tbStoricoOrdini[[#This Row],[IMPORTO]]/tbStoricoOrdini[[#This Row],[PREZZO]]</f>
        <v>51.883333333333333</v>
      </c>
      <c r="N3486" t="s">
        <v>6</v>
      </c>
      <c r="O3486" s="8">
        <f>VLOOKUP(tbStoricoOrdini[[#This Row],[AGENTE]],tbAgenti[],2,FALSE)</f>
        <v>7.4999999999999997E-2</v>
      </c>
      <c r="P3486" s="2">
        <v>6226</v>
      </c>
      <c r="Q3486" s="2">
        <f>tbStoricoOrdini[[#This Row],[IMPORTO]]*tbStoricoOrdini[[#This Row],[% COMM.]]</f>
        <v>466.95</v>
      </c>
      <c r="R3486" s="2">
        <f>tbStoricoOrdini[[#This Row],[TOT. COMM.]]+tbStoricoOrdini[[#This Row],[IMPORTO]]</f>
        <v>6692.95</v>
      </c>
    </row>
    <row r="3487" spans="1:18">
      <c r="A3487" s="1">
        <v>43922</v>
      </c>
      <c r="B3487" s="7">
        <f>MONTH(tbStoricoOrdini[[#This Row],[DATA]])</f>
        <v>4</v>
      </c>
      <c r="C3487" t="s">
        <v>3582</v>
      </c>
      <c r="D3487" t="str">
        <f>RIGHT(tbStoricoOrdini[[#This Row],[ORDINE]],4)</f>
        <v>3484</v>
      </c>
      <c r="E3487" t="s">
        <v>50</v>
      </c>
      <c r="F3487" t="str">
        <f>VLOOKUP(tbStoricoOrdini[[#This Row],[CLIENTE]],tbClienti[],3,FALSE)</f>
        <v>Veneto</v>
      </c>
      <c r="G3487" t="str">
        <f>VLOOKUP(tbStoricoOrdini[[#This Row],[CLIENTE]],tbClienti[],7,FALSE)</f>
        <v>AD</v>
      </c>
      <c r="H3487" t="s">
        <v>72</v>
      </c>
      <c r="I3487" t="str">
        <f>IF(LEFT(tbStoricoOrdini[[#This Row],[ARTICOLO]],3) = "COG","COG",LEFT(tbStoricoOrdini[[#This Row],[ARTICOLO]],FIND(" ",tbStoricoOrdini[[#This Row],[ARTICOLO]])-1))</f>
        <v>EB06</v>
      </c>
      <c r="J3487" t="str">
        <f>MID(tbStoricoOrdini[[#This Row],[ARTICOLO]],FIND(" ",tbStoricoOrdini[[#This Row],[ARTICOLO]])+1,4)</f>
        <v>3000</v>
      </c>
      <c r="K3487" t="str">
        <f>IFERROR(RIGHT(tbStoricoOrdini[[#This Row],[ARTICOLO]],LEN(tbStoricoOrdini[[#This Row],[ARTICOLO]])-FIND(" ",tbStoricoOrdini[[#This Row],[ARTICOLO]],FIND(" ",tbStoricoOrdini[[#This Row],[ARTICOLO]]) +1)),"")</f>
        <v>Medium</v>
      </c>
      <c r="L3487" s="3">
        <f>VLOOKUP(tbStoricoOrdini[[#This Row],[ARTICOLO]],tbArticoli[],2,FALSE)</f>
        <v>120</v>
      </c>
      <c r="M3487" s="22">
        <f>tbStoricoOrdini[[#This Row],[IMPORTO]]/tbStoricoOrdini[[#This Row],[PREZZO]]</f>
        <v>234.51666666666668</v>
      </c>
      <c r="N3487" t="s">
        <v>9</v>
      </c>
      <c r="O3487" s="8">
        <f>VLOOKUP(tbStoricoOrdini[[#This Row],[AGENTE]],tbAgenti[],2,FALSE)</f>
        <v>0.05</v>
      </c>
      <c r="P3487" s="2">
        <v>28142</v>
      </c>
      <c r="Q3487" s="2">
        <f>tbStoricoOrdini[[#This Row],[IMPORTO]]*tbStoricoOrdini[[#This Row],[% COMM.]]</f>
        <v>1407.1000000000001</v>
      </c>
      <c r="R3487" s="2">
        <f>tbStoricoOrdini[[#This Row],[TOT. COMM.]]+tbStoricoOrdini[[#This Row],[IMPORTO]]</f>
        <v>29549.1</v>
      </c>
    </row>
    <row r="3488" spans="1:18">
      <c r="A3488" s="1">
        <v>43922</v>
      </c>
      <c r="B3488" s="7">
        <f>MONTH(tbStoricoOrdini[[#This Row],[DATA]])</f>
        <v>4</v>
      </c>
      <c r="C3488" t="s">
        <v>3583</v>
      </c>
      <c r="D3488" t="str">
        <f>RIGHT(tbStoricoOrdini[[#This Row],[ORDINE]],4)</f>
        <v>3485</v>
      </c>
      <c r="E3488" t="s">
        <v>50</v>
      </c>
      <c r="F3488" t="str">
        <f>VLOOKUP(tbStoricoOrdini[[#This Row],[CLIENTE]],tbClienti[],3,FALSE)</f>
        <v>Veneto</v>
      </c>
      <c r="G3488" t="str">
        <f>VLOOKUP(tbStoricoOrdini[[#This Row],[CLIENTE]],tbClienti[],7,FALSE)</f>
        <v>AD</v>
      </c>
      <c r="H3488" t="s">
        <v>73</v>
      </c>
      <c r="I3488" t="str">
        <f>IF(LEFT(tbStoricoOrdini[[#This Row],[ARTICOLO]],3) = "COG","COG",LEFT(tbStoricoOrdini[[#This Row],[ARTICOLO]],FIND(" ",tbStoricoOrdini[[#This Row],[ARTICOLO]])-1))</f>
        <v>EB06</v>
      </c>
      <c r="J3488" t="str">
        <f>MID(tbStoricoOrdini[[#This Row],[ARTICOLO]],FIND(" ",tbStoricoOrdini[[#This Row],[ARTICOLO]])+1,4)</f>
        <v>3000</v>
      </c>
      <c r="K3488" t="str">
        <f>IFERROR(RIGHT(tbStoricoOrdini[[#This Row],[ARTICOLO]],LEN(tbStoricoOrdini[[#This Row],[ARTICOLO]])-FIND(" ",tbStoricoOrdini[[#This Row],[ARTICOLO]],FIND(" ",tbStoricoOrdini[[#This Row],[ARTICOLO]]) +1)),"")</f>
        <v>Plus</v>
      </c>
      <c r="L3488" s="3">
        <f>VLOOKUP(tbStoricoOrdini[[#This Row],[ARTICOLO]],tbArticoli[],2,FALSE)</f>
        <v>130</v>
      </c>
      <c r="M3488" s="22">
        <f>tbStoricoOrdini[[#This Row],[IMPORTO]]/tbStoricoOrdini[[#This Row],[PREZZO]]</f>
        <v>8.5307692307692307</v>
      </c>
      <c r="N3488" t="s">
        <v>6</v>
      </c>
      <c r="O3488" s="8">
        <f>VLOOKUP(tbStoricoOrdini[[#This Row],[AGENTE]],tbAgenti[],2,FALSE)</f>
        <v>7.4999999999999997E-2</v>
      </c>
      <c r="P3488" s="2">
        <v>1109</v>
      </c>
      <c r="Q3488" s="2">
        <f>tbStoricoOrdini[[#This Row],[IMPORTO]]*tbStoricoOrdini[[#This Row],[% COMM.]]</f>
        <v>83.174999999999997</v>
      </c>
      <c r="R3488" s="2">
        <f>tbStoricoOrdini[[#This Row],[TOT. COMM.]]+tbStoricoOrdini[[#This Row],[IMPORTO]]</f>
        <v>1192.175</v>
      </c>
    </row>
    <row r="3489" spans="1:18">
      <c r="A3489" s="1">
        <v>43922</v>
      </c>
      <c r="B3489" s="7">
        <f>MONTH(tbStoricoOrdini[[#This Row],[DATA]])</f>
        <v>4</v>
      </c>
      <c r="C3489" t="s">
        <v>3584</v>
      </c>
      <c r="D3489" t="str">
        <f>RIGHT(tbStoricoOrdini[[#This Row],[ORDINE]],4)</f>
        <v>3486</v>
      </c>
      <c r="E3489" t="s">
        <v>51</v>
      </c>
      <c r="F3489" t="str">
        <f>VLOOKUP(tbStoricoOrdini[[#This Row],[CLIENTE]],tbClienti[],3,FALSE)</f>
        <v>Veneto</v>
      </c>
      <c r="G3489" t="str">
        <f>VLOOKUP(tbStoricoOrdini[[#This Row],[CLIENTE]],tbClienti[],7,FALSE)</f>
        <v>AC</v>
      </c>
      <c r="H3489" t="s">
        <v>78</v>
      </c>
      <c r="I3489" t="str">
        <f>IF(LEFT(tbStoricoOrdini[[#This Row],[ARTICOLO]],3) = "COG","COG",LEFT(tbStoricoOrdini[[#This Row],[ARTICOLO]],FIND(" ",tbStoricoOrdini[[#This Row],[ARTICOLO]])-1))</f>
        <v>COG</v>
      </c>
      <c r="J3489" t="str">
        <f>MID(tbStoricoOrdini[[#This Row],[ARTICOLO]],FIND(" ",tbStoricoOrdini[[#This Row],[ARTICOLO]])+1,4)</f>
        <v>3000</v>
      </c>
      <c r="K3489" t="str">
        <f>IFERROR(RIGHT(tbStoricoOrdini[[#This Row],[ARTICOLO]],LEN(tbStoricoOrdini[[#This Row],[ARTICOLO]])-FIND(" ",tbStoricoOrdini[[#This Row],[ARTICOLO]],FIND(" ",tbStoricoOrdini[[#This Row],[ARTICOLO]]) +1)),"")</f>
        <v>Medium</v>
      </c>
      <c r="L3489" s="3">
        <f>VLOOKUP(tbStoricoOrdini[[#This Row],[ARTICOLO]],tbArticoli[],2,FALSE)</f>
        <v>220</v>
      </c>
      <c r="M3489" s="22">
        <f>tbStoricoOrdini[[#This Row],[IMPORTO]]/tbStoricoOrdini[[#This Row],[PREZZO]]</f>
        <v>1959.3818181818183</v>
      </c>
      <c r="N3489" t="s">
        <v>9</v>
      </c>
      <c r="O3489" s="8">
        <f>VLOOKUP(tbStoricoOrdini[[#This Row],[AGENTE]],tbAgenti[],2,FALSE)</f>
        <v>0.05</v>
      </c>
      <c r="P3489" s="2">
        <v>431064</v>
      </c>
      <c r="Q3489" s="2">
        <f>tbStoricoOrdini[[#This Row],[IMPORTO]]*tbStoricoOrdini[[#This Row],[% COMM.]]</f>
        <v>21553.200000000001</v>
      </c>
      <c r="R3489" s="2">
        <f>tbStoricoOrdini[[#This Row],[TOT. COMM.]]+tbStoricoOrdini[[#This Row],[IMPORTO]]</f>
        <v>452617.2</v>
      </c>
    </row>
    <row r="3490" spans="1:18">
      <c r="A3490" s="1">
        <v>43922</v>
      </c>
      <c r="B3490" s="7">
        <f>MONTH(tbStoricoOrdini[[#This Row],[DATA]])</f>
        <v>4</v>
      </c>
      <c r="C3490" t="s">
        <v>3585</v>
      </c>
      <c r="D3490" t="str">
        <f>RIGHT(tbStoricoOrdini[[#This Row],[ORDINE]],4)</f>
        <v>3487</v>
      </c>
      <c r="E3490" t="s">
        <v>51</v>
      </c>
      <c r="F3490" t="str">
        <f>VLOOKUP(tbStoricoOrdini[[#This Row],[CLIENTE]],tbClienti[],3,FALSE)</f>
        <v>Veneto</v>
      </c>
      <c r="G3490" t="str">
        <f>VLOOKUP(tbStoricoOrdini[[#This Row],[CLIENTE]],tbClienti[],7,FALSE)</f>
        <v>AC</v>
      </c>
      <c r="H3490" t="s">
        <v>74</v>
      </c>
      <c r="I3490" t="str">
        <f>IF(LEFT(tbStoricoOrdini[[#This Row],[ARTICOLO]],3) = "COG","COG",LEFT(tbStoricoOrdini[[#This Row],[ARTICOLO]],FIND(" ",tbStoricoOrdini[[#This Row],[ARTICOLO]])-1))</f>
        <v>AVRC</v>
      </c>
      <c r="J3490" t="str">
        <f>MID(tbStoricoOrdini[[#This Row],[ARTICOLO]],FIND(" ",tbStoricoOrdini[[#This Row],[ARTICOLO]])+1,4)</f>
        <v>2500</v>
      </c>
      <c r="K3490" t="str">
        <f>IFERROR(RIGHT(tbStoricoOrdini[[#This Row],[ARTICOLO]],LEN(tbStoricoOrdini[[#This Row],[ARTICOLO]])-FIND(" ",tbStoricoOrdini[[#This Row],[ARTICOLO]],FIND(" ",tbStoricoOrdini[[#This Row],[ARTICOLO]]) +1)),"")</f>
        <v>Gold</v>
      </c>
      <c r="L3490" s="3">
        <f>VLOOKUP(tbStoricoOrdini[[#This Row],[ARTICOLO]],tbArticoli[],2,FALSE)</f>
        <v>500</v>
      </c>
      <c r="M3490" s="22">
        <f>tbStoricoOrdini[[#This Row],[IMPORTO]]/tbStoricoOrdini[[#This Row],[PREZZO]]</f>
        <v>7.1239999999999997</v>
      </c>
      <c r="N3490" t="s">
        <v>9</v>
      </c>
      <c r="O3490" s="8">
        <f>VLOOKUP(tbStoricoOrdini[[#This Row],[AGENTE]],tbAgenti[],2,FALSE)</f>
        <v>0.05</v>
      </c>
      <c r="P3490" s="2">
        <v>3562</v>
      </c>
      <c r="Q3490" s="2">
        <f>tbStoricoOrdini[[#This Row],[IMPORTO]]*tbStoricoOrdini[[#This Row],[% COMM.]]</f>
        <v>178.10000000000002</v>
      </c>
      <c r="R3490" s="2">
        <f>tbStoricoOrdini[[#This Row],[TOT. COMM.]]+tbStoricoOrdini[[#This Row],[IMPORTO]]</f>
        <v>3740.1</v>
      </c>
    </row>
    <row r="3491" spans="1:18">
      <c r="A3491" s="1">
        <v>43922</v>
      </c>
      <c r="B3491" s="7">
        <f>MONTH(tbStoricoOrdini[[#This Row],[DATA]])</f>
        <v>4</v>
      </c>
      <c r="C3491" t="s">
        <v>3586</v>
      </c>
      <c r="D3491" t="str">
        <f>RIGHT(tbStoricoOrdini[[#This Row],[ORDINE]],4)</f>
        <v>3488</v>
      </c>
      <c r="E3491" t="s">
        <v>51</v>
      </c>
      <c r="F3491" t="str">
        <f>VLOOKUP(tbStoricoOrdini[[#This Row],[CLIENTE]],tbClienti[],3,FALSE)</f>
        <v>Veneto</v>
      </c>
      <c r="G3491" t="str">
        <f>VLOOKUP(tbStoricoOrdini[[#This Row],[CLIENTE]],tbClienti[],7,FALSE)</f>
        <v>AC</v>
      </c>
      <c r="H3491" t="s">
        <v>61</v>
      </c>
      <c r="I3491" t="str">
        <f>IF(LEFT(tbStoricoOrdini[[#This Row],[ARTICOLO]],3) = "COG","COG",LEFT(tbStoricoOrdini[[#This Row],[ARTICOLO]],FIND(" ",tbStoricoOrdini[[#This Row],[ARTICOLO]])-1))</f>
        <v>KLM</v>
      </c>
      <c r="J3491" t="str">
        <f>MID(tbStoricoOrdini[[#This Row],[ARTICOLO]],FIND(" ",tbStoricoOrdini[[#This Row],[ARTICOLO]])+1,4)</f>
        <v>5000</v>
      </c>
      <c r="K3491" t="str">
        <f>IFERROR(RIGHT(tbStoricoOrdini[[#This Row],[ARTICOLO]],LEN(tbStoricoOrdini[[#This Row],[ARTICOLO]])-FIND(" ",tbStoricoOrdini[[#This Row],[ARTICOLO]],FIND(" ",tbStoricoOrdini[[#This Row],[ARTICOLO]]) +1)),"")</f>
        <v>Medium</v>
      </c>
      <c r="L3491" s="3">
        <f>VLOOKUP(tbStoricoOrdini[[#This Row],[ARTICOLO]],tbArticoli[],2,FALSE)</f>
        <v>150</v>
      </c>
      <c r="M3491" s="22">
        <f>tbStoricoOrdini[[#This Row],[IMPORTO]]/tbStoricoOrdini[[#This Row],[PREZZO]]</f>
        <v>49.706666666666663</v>
      </c>
      <c r="N3491" t="s">
        <v>6</v>
      </c>
      <c r="O3491" s="8">
        <f>VLOOKUP(tbStoricoOrdini[[#This Row],[AGENTE]],tbAgenti[],2,FALSE)</f>
        <v>7.4999999999999997E-2</v>
      </c>
      <c r="P3491" s="2">
        <v>7456</v>
      </c>
      <c r="Q3491" s="2">
        <f>tbStoricoOrdini[[#This Row],[IMPORTO]]*tbStoricoOrdini[[#This Row],[% COMM.]]</f>
        <v>559.19999999999993</v>
      </c>
      <c r="R3491" s="2">
        <f>tbStoricoOrdini[[#This Row],[TOT. COMM.]]+tbStoricoOrdini[[#This Row],[IMPORTO]]</f>
        <v>8015.2</v>
      </c>
    </row>
    <row r="3492" spans="1:18">
      <c r="A3492" s="1">
        <v>43922</v>
      </c>
      <c r="B3492" s="7">
        <f>MONTH(tbStoricoOrdini[[#This Row],[DATA]])</f>
        <v>4</v>
      </c>
      <c r="C3492" t="s">
        <v>3587</v>
      </c>
      <c r="D3492" t="str">
        <f>RIGHT(tbStoricoOrdini[[#This Row],[ORDINE]],4)</f>
        <v>3489</v>
      </c>
      <c r="E3492" t="s">
        <v>51</v>
      </c>
      <c r="F3492" t="str">
        <f>VLOOKUP(tbStoricoOrdini[[#This Row],[CLIENTE]],tbClienti[],3,FALSE)</f>
        <v>Veneto</v>
      </c>
      <c r="G3492" t="str">
        <f>VLOOKUP(tbStoricoOrdini[[#This Row],[CLIENTE]],tbClienti[],7,FALSE)</f>
        <v>AC</v>
      </c>
      <c r="H3492" t="s">
        <v>61</v>
      </c>
      <c r="I3492" t="str">
        <f>IF(LEFT(tbStoricoOrdini[[#This Row],[ARTICOLO]],3) = "COG","COG",LEFT(tbStoricoOrdini[[#This Row],[ARTICOLO]],FIND(" ",tbStoricoOrdini[[#This Row],[ARTICOLO]])-1))</f>
        <v>KLM</v>
      </c>
      <c r="J3492" t="str">
        <f>MID(tbStoricoOrdini[[#This Row],[ARTICOLO]],FIND(" ",tbStoricoOrdini[[#This Row],[ARTICOLO]])+1,4)</f>
        <v>5000</v>
      </c>
      <c r="K3492" t="str">
        <f>IFERROR(RIGHT(tbStoricoOrdini[[#This Row],[ARTICOLO]],LEN(tbStoricoOrdini[[#This Row],[ARTICOLO]])-FIND(" ",tbStoricoOrdini[[#This Row],[ARTICOLO]],FIND(" ",tbStoricoOrdini[[#This Row],[ARTICOLO]]) +1)),"")</f>
        <v>Medium</v>
      </c>
      <c r="L3492" s="3">
        <f>VLOOKUP(tbStoricoOrdini[[#This Row],[ARTICOLO]],tbArticoli[],2,FALSE)</f>
        <v>150</v>
      </c>
      <c r="M3492" s="22">
        <f>tbStoricoOrdini[[#This Row],[IMPORTO]]/tbStoricoOrdini[[#This Row],[PREZZO]]</f>
        <v>2586.36</v>
      </c>
      <c r="N3492" t="s">
        <v>9</v>
      </c>
      <c r="O3492" s="8">
        <f>VLOOKUP(tbStoricoOrdini[[#This Row],[AGENTE]],tbAgenti[],2,FALSE)</f>
        <v>0.05</v>
      </c>
      <c r="P3492" s="2">
        <v>387954</v>
      </c>
      <c r="Q3492" s="2">
        <f>tbStoricoOrdini[[#This Row],[IMPORTO]]*tbStoricoOrdini[[#This Row],[% COMM.]]</f>
        <v>19397.7</v>
      </c>
      <c r="R3492" s="2">
        <f>tbStoricoOrdini[[#This Row],[TOT. COMM.]]+tbStoricoOrdini[[#This Row],[IMPORTO]]</f>
        <v>407351.7</v>
      </c>
    </row>
    <row r="3493" spans="1:18">
      <c r="A3493" s="1">
        <v>43922</v>
      </c>
      <c r="B3493" s="7">
        <f>MONTH(tbStoricoOrdini[[#This Row],[DATA]])</f>
        <v>4</v>
      </c>
      <c r="C3493" t="s">
        <v>3588</v>
      </c>
      <c r="D3493" t="str">
        <f>RIGHT(tbStoricoOrdini[[#This Row],[ORDINE]],4)</f>
        <v>3490</v>
      </c>
      <c r="E3493" t="s">
        <v>51</v>
      </c>
      <c r="F3493" t="str">
        <f>VLOOKUP(tbStoricoOrdini[[#This Row],[CLIENTE]],tbClienti[],3,FALSE)</f>
        <v>Veneto</v>
      </c>
      <c r="G3493" t="str">
        <f>VLOOKUP(tbStoricoOrdini[[#This Row],[CLIENTE]],tbClienti[],7,FALSE)</f>
        <v>AC</v>
      </c>
      <c r="H3493" t="s">
        <v>79</v>
      </c>
      <c r="I3493" t="str">
        <f>IF(LEFT(tbStoricoOrdini[[#This Row],[ARTICOLO]],3) = "COG","COG",LEFT(tbStoricoOrdini[[#This Row],[ARTICOLO]],FIND(" ",tbStoricoOrdini[[#This Row],[ARTICOLO]])-1))</f>
        <v>COG</v>
      </c>
      <c r="J3493" t="str">
        <f>MID(tbStoricoOrdini[[#This Row],[ARTICOLO]],FIND(" ",tbStoricoOrdini[[#This Row],[ARTICOLO]])+1,4)</f>
        <v>4000</v>
      </c>
      <c r="K3493" t="str">
        <f>IFERROR(RIGHT(tbStoricoOrdini[[#This Row],[ARTICOLO]],LEN(tbStoricoOrdini[[#This Row],[ARTICOLO]])-FIND(" ",tbStoricoOrdini[[#This Row],[ARTICOLO]],FIND(" ",tbStoricoOrdini[[#This Row],[ARTICOLO]]) +1)),"")</f>
        <v>Plus</v>
      </c>
      <c r="L3493" s="3">
        <f>VLOOKUP(tbStoricoOrdini[[#This Row],[ARTICOLO]],tbArticoli[],2,FALSE)</f>
        <v>240</v>
      </c>
      <c r="M3493" s="22">
        <f>tbStoricoOrdini[[#This Row],[IMPORTO]]/tbStoricoOrdini[[#This Row],[PREZZO]]</f>
        <v>0.26666666666666666</v>
      </c>
      <c r="N3493" t="s">
        <v>9</v>
      </c>
      <c r="O3493" s="8">
        <f>VLOOKUP(tbStoricoOrdini[[#This Row],[AGENTE]],tbAgenti[],2,FALSE)</f>
        <v>0.05</v>
      </c>
      <c r="P3493" s="2">
        <v>64</v>
      </c>
      <c r="Q3493" s="2">
        <f>tbStoricoOrdini[[#This Row],[IMPORTO]]*tbStoricoOrdini[[#This Row],[% COMM.]]</f>
        <v>3.2</v>
      </c>
      <c r="R3493" s="2">
        <f>tbStoricoOrdini[[#This Row],[TOT. COMM.]]+tbStoricoOrdini[[#This Row],[IMPORTO]]</f>
        <v>67.2</v>
      </c>
    </row>
    <row r="3494" spans="1:18">
      <c r="A3494" s="1">
        <v>43922</v>
      </c>
      <c r="B3494" s="7">
        <f>MONTH(tbStoricoOrdini[[#This Row],[DATA]])</f>
        <v>4</v>
      </c>
      <c r="C3494" t="s">
        <v>3589</v>
      </c>
      <c r="D3494" t="str">
        <f>RIGHT(tbStoricoOrdini[[#This Row],[ORDINE]],4)</f>
        <v>3491</v>
      </c>
      <c r="E3494" t="s">
        <v>51</v>
      </c>
      <c r="F3494" t="str">
        <f>VLOOKUP(tbStoricoOrdini[[#This Row],[CLIENTE]],tbClienti[],3,FALSE)</f>
        <v>Veneto</v>
      </c>
      <c r="G3494" t="str">
        <f>VLOOKUP(tbStoricoOrdini[[#This Row],[CLIENTE]],tbClienti[],7,FALSE)</f>
        <v>AC</v>
      </c>
      <c r="H3494" t="s">
        <v>63</v>
      </c>
      <c r="I3494" t="str">
        <f>IF(LEFT(tbStoricoOrdini[[#This Row],[ARTICOLO]],3) = "COG","COG",LEFT(tbStoricoOrdini[[#This Row],[ARTICOLO]],FIND(" ",tbStoricoOrdini[[#This Row],[ARTICOLO]])-1))</f>
        <v>KLM</v>
      </c>
      <c r="J3494" t="str">
        <f>MID(tbStoricoOrdini[[#This Row],[ARTICOLO]],FIND(" ",tbStoricoOrdini[[#This Row],[ARTICOLO]])+1,4)</f>
        <v>3000</v>
      </c>
      <c r="K3494" t="str">
        <f>IFERROR(RIGHT(tbStoricoOrdini[[#This Row],[ARTICOLO]],LEN(tbStoricoOrdini[[#This Row],[ARTICOLO]])-FIND(" ",tbStoricoOrdini[[#This Row],[ARTICOLO]],FIND(" ",tbStoricoOrdini[[#This Row],[ARTICOLO]]) +1)),"")</f>
        <v>Plus</v>
      </c>
      <c r="L3494" s="3">
        <f>VLOOKUP(tbStoricoOrdini[[#This Row],[ARTICOLO]],tbArticoli[],2,FALSE)</f>
        <v>145</v>
      </c>
      <c r="M3494" s="22">
        <f>tbStoricoOrdini[[#This Row],[IMPORTO]]/tbStoricoOrdini[[#This Row],[PREZZO]]</f>
        <v>36.096551724137932</v>
      </c>
      <c r="N3494" t="s">
        <v>39</v>
      </c>
      <c r="O3494" s="8">
        <f>VLOOKUP(tbStoricoOrdini[[#This Row],[AGENTE]],tbAgenti[],2,FALSE)</f>
        <v>0.05</v>
      </c>
      <c r="P3494" s="2">
        <v>5234</v>
      </c>
      <c r="Q3494" s="2">
        <f>tbStoricoOrdini[[#This Row],[IMPORTO]]*tbStoricoOrdini[[#This Row],[% COMM.]]</f>
        <v>261.7</v>
      </c>
      <c r="R3494" s="2">
        <f>tbStoricoOrdini[[#This Row],[TOT. COMM.]]+tbStoricoOrdini[[#This Row],[IMPORTO]]</f>
        <v>5495.7</v>
      </c>
    </row>
    <row r="3495" spans="1:18">
      <c r="A3495" s="1">
        <v>43922</v>
      </c>
      <c r="B3495" s="7">
        <f>MONTH(tbStoricoOrdini[[#This Row],[DATA]])</f>
        <v>4</v>
      </c>
      <c r="C3495" t="s">
        <v>3590</v>
      </c>
      <c r="D3495" t="str">
        <f>RIGHT(tbStoricoOrdini[[#This Row],[ORDINE]],4)</f>
        <v>3492</v>
      </c>
      <c r="E3495" t="s">
        <v>51</v>
      </c>
      <c r="F3495" t="str">
        <f>VLOOKUP(tbStoricoOrdini[[#This Row],[CLIENTE]],tbClienti[],3,FALSE)</f>
        <v>Veneto</v>
      </c>
      <c r="G3495" t="str">
        <f>VLOOKUP(tbStoricoOrdini[[#This Row],[CLIENTE]],tbClienti[],7,FALSE)</f>
        <v>AC</v>
      </c>
      <c r="H3495" t="s">
        <v>63</v>
      </c>
      <c r="I3495" t="str">
        <f>IF(LEFT(tbStoricoOrdini[[#This Row],[ARTICOLO]],3) = "COG","COG",LEFT(tbStoricoOrdini[[#This Row],[ARTICOLO]],FIND(" ",tbStoricoOrdini[[#This Row],[ARTICOLO]])-1))</f>
        <v>KLM</v>
      </c>
      <c r="J3495" t="str">
        <f>MID(tbStoricoOrdini[[#This Row],[ARTICOLO]],FIND(" ",tbStoricoOrdini[[#This Row],[ARTICOLO]])+1,4)</f>
        <v>3000</v>
      </c>
      <c r="K3495" t="str">
        <f>IFERROR(RIGHT(tbStoricoOrdini[[#This Row],[ARTICOLO]],LEN(tbStoricoOrdini[[#This Row],[ARTICOLO]])-FIND(" ",tbStoricoOrdini[[#This Row],[ARTICOLO]],FIND(" ",tbStoricoOrdini[[#This Row],[ARTICOLO]]) +1)),"")</f>
        <v>Plus</v>
      </c>
      <c r="L3495" s="3">
        <f>VLOOKUP(tbStoricoOrdini[[#This Row],[ARTICOLO]],tbArticoli[],2,FALSE)</f>
        <v>145</v>
      </c>
      <c r="M3495" s="22">
        <f>tbStoricoOrdini[[#This Row],[IMPORTO]]/tbStoricoOrdini[[#This Row],[PREZZO]]</f>
        <v>4.8</v>
      </c>
      <c r="N3495" t="s">
        <v>19</v>
      </c>
      <c r="O3495" s="8">
        <f>VLOOKUP(tbStoricoOrdini[[#This Row],[AGENTE]],tbAgenti[],2,FALSE)</f>
        <v>0.05</v>
      </c>
      <c r="P3495" s="2">
        <v>696</v>
      </c>
      <c r="Q3495" s="2">
        <f>tbStoricoOrdini[[#This Row],[IMPORTO]]*tbStoricoOrdini[[#This Row],[% COMM.]]</f>
        <v>34.800000000000004</v>
      </c>
      <c r="R3495" s="2">
        <f>tbStoricoOrdini[[#This Row],[TOT. COMM.]]+tbStoricoOrdini[[#This Row],[IMPORTO]]</f>
        <v>730.8</v>
      </c>
    </row>
    <row r="3496" spans="1:18">
      <c r="A3496" s="1">
        <v>43922</v>
      </c>
      <c r="B3496" s="7">
        <f>MONTH(tbStoricoOrdini[[#This Row],[DATA]])</f>
        <v>4</v>
      </c>
      <c r="C3496" t="s">
        <v>3591</v>
      </c>
      <c r="D3496" t="str">
        <f>RIGHT(tbStoricoOrdini[[#This Row],[ORDINE]],4)</f>
        <v>3493</v>
      </c>
      <c r="E3496" t="s">
        <v>51</v>
      </c>
      <c r="F3496" t="str">
        <f>VLOOKUP(tbStoricoOrdini[[#This Row],[CLIENTE]],tbClienti[],3,FALSE)</f>
        <v>Veneto</v>
      </c>
      <c r="G3496" t="str">
        <f>VLOOKUP(tbStoricoOrdini[[#This Row],[CLIENTE]],tbClienti[],7,FALSE)</f>
        <v>AC</v>
      </c>
      <c r="H3496" t="s">
        <v>63</v>
      </c>
      <c r="I3496" t="str">
        <f>IF(LEFT(tbStoricoOrdini[[#This Row],[ARTICOLO]],3) = "COG","COG",LEFT(tbStoricoOrdini[[#This Row],[ARTICOLO]],FIND(" ",tbStoricoOrdini[[#This Row],[ARTICOLO]])-1))</f>
        <v>KLM</v>
      </c>
      <c r="J3496" t="str">
        <f>MID(tbStoricoOrdini[[#This Row],[ARTICOLO]],FIND(" ",tbStoricoOrdini[[#This Row],[ARTICOLO]])+1,4)</f>
        <v>3000</v>
      </c>
      <c r="K3496" t="str">
        <f>IFERROR(RIGHT(tbStoricoOrdini[[#This Row],[ARTICOLO]],LEN(tbStoricoOrdini[[#This Row],[ARTICOLO]])-FIND(" ",tbStoricoOrdini[[#This Row],[ARTICOLO]],FIND(" ",tbStoricoOrdini[[#This Row],[ARTICOLO]]) +1)),"")</f>
        <v>Plus</v>
      </c>
      <c r="L3496" s="3">
        <f>VLOOKUP(tbStoricoOrdini[[#This Row],[ARTICOLO]],tbArticoli[],2,FALSE)</f>
        <v>145</v>
      </c>
      <c r="M3496" s="22">
        <f>tbStoricoOrdini[[#This Row],[IMPORTO]]/tbStoricoOrdini[[#This Row],[PREZZO]]</f>
        <v>63.055172413793102</v>
      </c>
      <c r="N3496" t="s">
        <v>15</v>
      </c>
      <c r="O3496" s="8">
        <f>VLOOKUP(tbStoricoOrdini[[#This Row],[AGENTE]],tbAgenti[],2,FALSE)</f>
        <v>0.08</v>
      </c>
      <c r="P3496" s="2">
        <v>9143</v>
      </c>
      <c r="Q3496" s="2">
        <f>tbStoricoOrdini[[#This Row],[IMPORTO]]*tbStoricoOrdini[[#This Row],[% COMM.]]</f>
        <v>731.44</v>
      </c>
      <c r="R3496" s="2">
        <f>tbStoricoOrdini[[#This Row],[TOT. COMM.]]+tbStoricoOrdini[[#This Row],[IMPORTO]]</f>
        <v>9874.44</v>
      </c>
    </row>
    <row r="3497" spans="1:18">
      <c r="A3497" s="1">
        <v>43922</v>
      </c>
      <c r="B3497" s="7">
        <f>MONTH(tbStoricoOrdini[[#This Row],[DATA]])</f>
        <v>4</v>
      </c>
      <c r="C3497" t="s">
        <v>3592</v>
      </c>
      <c r="D3497" t="str">
        <f>RIGHT(tbStoricoOrdini[[#This Row],[ORDINE]],4)</f>
        <v>3494</v>
      </c>
      <c r="E3497" t="s">
        <v>51</v>
      </c>
      <c r="F3497" t="str">
        <f>VLOOKUP(tbStoricoOrdini[[#This Row],[CLIENTE]],tbClienti[],3,FALSE)</f>
        <v>Veneto</v>
      </c>
      <c r="G3497" t="str">
        <f>VLOOKUP(tbStoricoOrdini[[#This Row],[CLIENTE]],tbClienti[],7,FALSE)</f>
        <v>AC</v>
      </c>
      <c r="H3497" t="s">
        <v>63</v>
      </c>
      <c r="I3497" t="str">
        <f>IF(LEFT(tbStoricoOrdini[[#This Row],[ARTICOLO]],3) = "COG","COG",LEFT(tbStoricoOrdini[[#This Row],[ARTICOLO]],FIND(" ",tbStoricoOrdini[[#This Row],[ARTICOLO]])-1))</f>
        <v>KLM</v>
      </c>
      <c r="J3497" t="str">
        <f>MID(tbStoricoOrdini[[#This Row],[ARTICOLO]],FIND(" ",tbStoricoOrdini[[#This Row],[ARTICOLO]])+1,4)</f>
        <v>3000</v>
      </c>
      <c r="K3497" t="str">
        <f>IFERROR(RIGHT(tbStoricoOrdini[[#This Row],[ARTICOLO]],LEN(tbStoricoOrdini[[#This Row],[ARTICOLO]])-FIND(" ",tbStoricoOrdini[[#This Row],[ARTICOLO]],FIND(" ",tbStoricoOrdini[[#This Row],[ARTICOLO]]) +1)),"")</f>
        <v>Plus</v>
      </c>
      <c r="L3497" s="3">
        <f>VLOOKUP(tbStoricoOrdini[[#This Row],[ARTICOLO]],tbArticoli[],2,FALSE)</f>
        <v>145</v>
      </c>
      <c r="M3497" s="22">
        <f>tbStoricoOrdini[[#This Row],[IMPORTO]]/tbStoricoOrdini[[#This Row],[PREZZO]]</f>
        <v>15.841379310344827</v>
      </c>
      <c r="N3497" t="s">
        <v>18</v>
      </c>
      <c r="O3497" s="8">
        <f>VLOOKUP(tbStoricoOrdini[[#This Row],[AGENTE]],tbAgenti[],2,FALSE)</f>
        <v>0.03</v>
      </c>
      <c r="P3497" s="2">
        <v>2297</v>
      </c>
      <c r="Q3497" s="2">
        <f>tbStoricoOrdini[[#This Row],[IMPORTO]]*tbStoricoOrdini[[#This Row],[% COMM.]]</f>
        <v>68.91</v>
      </c>
      <c r="R3497" s="2">
        <f>tbStoricoOrdini[[#This Row],[TOT. COMM.]]+tbStoricoOrdini[[#This Row],[IMPORTO]]</f>
        <v>2365.91</v>
      </c>
    </row>
    <row r="3498" spans="1:18">
      <c r="A3498" s="1">
        <v>43922</v>
      </c>
      <c r="B3498" s="7">
        <f>MONTH(tbStoricoOrdini[[#This Row],[DATA]])</f>
        <v>4</v>
      </c>
      <c r="C3498" t="s">
        <v>3593</v>
      </c>
      <c r="D3498" t="str">
        <f>RIGHT(tbStoricoOrdini[[#This Row],[ORDINE]],4)</f>
        <v>3495</v>
      </c>
      <c r="E3498" t="s">
        <v>51</v>
      </c>
      <c r="F3498" t="str">
        <f>VLOOKUP(tbStoricoOrdini[[#This Row],[CLIENTE]],tbClienti[],3,FALSE)</f>
        <v>Veneto</v>
      </c>
      <c r="G3498" t="str">
        <f>VLOOKUP(tbStoricoOrdini[[#This Row],[CLIENTE]],tbClienti[],7,FALSE)</f>
        <v>AC</v>
      </c>
      <c r="H3498" t="s">
        <v>63</v>
      </c>
      <c r="I3498" t="str">
        <f>IF(LEFT(tbStoricoOrdini[[#This Row],[ARTICOLO]],3) = "COG","COG",LEFT(tbStoricoOrdini[[#This Row],[ARTICOLO]],FIND(" ",tbStoricoOrdini[[#This Row],[ARTICOLO]])-1))</f>
        <v>KLM</v>
      </c>
      <c r="J3498" t="str">
        <f>MID(tbStoricoOrdini[[#This Row],[ARTICOLO]],FIND(" ",tbStoricoOrdini[[#This Row],[ARTICOLO]])+1,4)</f>
        <v>3000</v>
      </c>
      <c r="K3498" t="str">
        <f>IFERROR(RIGHT(tbStoricoOrdini[[#This Row],[ARTICOLO]],LEN(tbStoricoOrdini[[#This Row],[ARTICOLO]])-FIND(" ",tbStoricoOrdini[[#This Row],[ARTICOLO]],FIND(" ",tbStoricoOrdini[[#This Row],[ARTICOLO]]) +1)),"")</f>
        <v>Plus</v>
      </c>
      <c r="L3498" s="3">
        <f>VLOOKUP(tbStoricoOrdini[[#This Row],[ARTICOLO]],tbArticoli[],2,FALSE)</f>
        <v>145</v>
      </c>
      <c r="M3498" s="22">
        <f>tbStoricoOrdini[[#This Row],[IMPORTO]]/tbStoricoOrdini[[#This Row],[PREZZO]]</f>
        <v>330.95172413793102</v>
      </c>
      <c r="N3498" t="s">
        <v>6</v>
      </c>
      <c r="O3498" s="8">
        <f>VLOOKUP(tbStoricoOrdini[[#This Row],[AGENTE]],tbAgenti[],2,FALSE)</f>
        <v>7.4999999999999997E-2</v>
      </c>
      <c r="P3498" s="2">
        <v>47988</v>
      </c>
      <c r="Q3498" s="2">
        <f>tbStoricoOrdini[[#This Row],[IMPORTO]]*tbStoricoOrdini[[#This Row],[% COMM.]]</f>
        <v>3599.1</v>
      </c>
      <c r="R3498" s="2">
        <f>tbStoricoOrdini[[#This Row],[TOT. COMM.]]+tbStoricoOrdini[[#This Row],[IMPORTO]]</f>
        <v>51587.1</v>
      </c>
    </row>
    <row r="3499" spans="1:18">
      <c r="A3499" s="1">
        <v>43922</v>
      </c>
      <c r="B3499" s="7">
        <f>MONTH(tbStoricoOrdini[[#This Row],[DATA]])</f>
        <v>4</v>
      </c>
      <c r="C3499" t="s">
        <v>3594</v>
      </c>
      <c r="D3499" t="str">
        <f>RIGHT(tbStoricoOrdini[[#This Row],[ORDINE]],4)</f>
        <v>3496</v>
      </c>
      <c r="E3499" t="s">
        <v>51</v>
      </c>
      <c r="F3499" t="str">
        <f>VLOOKUP(tbStoricoOrdini[[#This Row],[CLIENTE]],tbClienti[],3,FALSE)</f>
        <v>Veneto</v>
      </c>
      <c r="G3499" t="str">
        <f>VLOOKUP(tbStoricoOrdini[[#This Row],[CLIENTE]],tbClienti[],7,FALSE)</f>
        <v>AC</v>
      </c>
      <c r="H3499" t="s">
        <v>63</v>
      </c>
      <c r="I3499" t="str">
        <f>IF(LEFT(tbStoricoOrdini[[#This Row],[ARTICOLO]],3) = "COG","COG",LEFT(tbStoricoOrdini[[#This Row],[ARTICOLO]],FIND(" ",tbStoricoOrdini[[#This Row],[ARTICOLO]])-1))</f>
        <v>KLM</v>
      </c>
      <c r="J3499" t="str">
        <f>MID(tbStoricoOrdini[[#This Row],[ARTICOLO]],FIND(" ",tbStoricoOrdini[[#This Row],[ARTICOLO]])+1,4)</f>
        <v>3000</v>
      </c>
      <c r="K3499" t="str">
        <f>IFERROR(RIGHT(tbStoricoOrdini[[#This Row],[ARTICOLO]],LEN(tbStoricoOrdini[[#This Row],[ARTICOLO]])-FIND(" ",tbStoricoOrdini[[#This Row],[ARTICOLO]],FIND(" ",tbStoricoOrdini[[#This Row],[ARTICOLO]]) +1)),"")</f>
        <v>Plus</v>
      </c>
      <c r="L3499" s="3">
        <f>VLOOKUP(tbStoricoOrdini[[#This Row],[ARTICOLO]],tbArticoli[],2,FALSE)</f>
        <v>145</v>
      </c>
      <c r="M3499" s="22">
        <f>tbStoricoOrdini[[#This Row],[IMPORTO]]/tbStoricoOrdini[[#This Row],[PREZZO]]</f>
        <v>253.97241379310344</v>
      </c>
      <c r="N3499" t="s">
        <v>9</v>
      </c>
      <c r="O3499" s="8">
        <f>VLOOKUP(tbStoricoOrdini[[#This Row],[AGENTE]],tbAgenti[],2,FALSE)</f>
        <v>0.05</v>
      </c>
      <c r="P3499" s="2">
        <v>36826</v>
      </c>
      <c r="Q3499" s="2">
        <f>tbStoricoOrdini[[#This Row],[IMPORTO]]*tbStoricoOrdini[[#This Row],[% COMM.]]</f>
        <v>1841.3000000000002</v>
      </c>
      <c r="R3499" s="2">
        <f>tbStoricoOrdini[[#This Row],[TOT. COMM.]]+tbStoricoOrdini[[#This Row],[IMPORTO]]</f>
        <v>38667.300000000003</v>
      </c>
    </row>
    <row r="3500" spans="1:18">
      <c r="A3500" s="1">
        <v>43922</v>
      </c>
      <c r="B3500" s="7">
        <f>MONTH(tbStoricoOrdini[[#This Row],[DATA]])</f>
        <v>4</v>
      </c>
      <c r="C3500" t="s">
        <v>3595</v>
      </c>
      <c r="D3500" t="str">
        <f>RIGHT(tbStoricoOrdini[[#This Row],[ORDINE]],4)</f>
        <v>3497</v>
      </c>
      <c r="E3500" t="s">
        <v>51</v>
      </c>
      <c r="F3500" t="str">
        <f>VLOOKUP(tbStoricoOrdini[[#This Row],[CLIENTE]],tbClienti[],3,FALSE)</f>
        <v>Veneto</v>
      </c>
      <c r="G3500" t="str">
        <f>VLOOKUP(tbStoricoOrdini[[#This Row],[CLIENTE]],tbClienti[],7,FALSE)</f>
        <v>AC</v>
      </c>
      <c r="H3500" t="s">
        <v>66</v>
      </c>
      <c r="I3500" t="str">
        <f>IF(LEFT(tbStoricoOrdini[[#This Row],[ARTICOLO]],3) = "COG","COG",LEFT(tbStoricoOrdini[[#This Row],[ARTICOLO]],FIND(" ",tbStoricoOrdini[[#This Row],[ARTICOLO]])-1))</f>
        <v>BAG</v>
      </c>
      <c r="J3500" t="str">
        <f>MID(tbStoricoOrdini[[#This Row],[ARTICOLO]],FIND(" ",tbStoricoOrdini[[#This Row],[ARTICOLO]])+1,4)</f>
        <v>2500</v>
      </c>
      <c r="K3500" t="str">
        <f>IFERROR(RIGHT(tbStoricoOrdini[[#This Row],[ARTICOLO]],LEN(tbStoricoOrdini[[#This Row],[ARTICOLO]])-FIND(" ",tbStoricoOrdini[[#This Row],[ARTICOLO]],FIND(" ",tbStoricoOrdini[[#This Row],[ARTICOLO]]) +1)),"")</f>
        <v>Plus</v>
      </c>
      <c r="L3500" s="3">
        <f>VLOOKUP(tbStoricoOrdini[[#This Row],[ARTICOLO]],tbArticoli[],2,FALSE)</f>
        <v>220</v>
      </c>
      <c r="M3500" s="22">
        <f>tbStoricoOrdini[[#This Row],[IMPORTO]]/tbStoricoOrdini[[#This Row],[PREZZO]]</f>
        <v>0.1409090909090909</v>
      </c>
      <c r="N3500" t="s">
        <v>39</v>
      </c>
      <c r="O3500" s="8">
        <f>VLOOKUP(tbStoricoOrdini[[#This Row],[AGENTE]],tbAgenti[],2,FALSE)</f>
        <v>0.05</v>
      </c>
      <c r="P3500" s="2">
        <v>31</v>
      </c>
      <c r="Q3500" s="2">
        <f>tbStoricoOrdini[[#This Row],[IMPORTO]]*tbStoricoOrdini[[#This Row],[% COMM.]]</f>
        <v>1.55</v>
      </c>
      <c r="R3500" s="2">
        <f>tbStoricoOrdini[[#This Row],[TOT. COMM.]]+tbStoricoOrdini[[#This Row],[IMPORTO]]</f>
        <v>32.549999999999997</v>
      </c>
    </row>
    <row r="3501" spans="1:18">
      <c r="A3501" s="1">
        <v>43922</v>
      </c>
      <c r="B3501" s="7">
        <f>MONTH(tbStoricoOrdini[[#This Row],[DATA]])</f>
        <v>4</v>
      </c>
      <c r="C3501" t="s">
        <v>3596</v>
      </c>
      <c r="D3501" t="str">
        <f>RIGHT(tbStoricoOrdini[[#This Row],[ORDINE]],4)</f>
        <v>3498</v>
      </c>
      <c r="E3501" t="s">
        <v>51</v>
      </c>
      <c r="F3501" t="str">
        <f>VLOOKUP(tbStoricoOrdini[[#This Row],[CLIENTE]],tbClienti[],3,FALSE)</f>
        <v>Veneto</v>
      </c>
      <c r="G3501" t="str">
        <f>VLOOKUP(tbStoricoOrdini[[#This Row],[CLIENTE]],tbClienti[],7,FALSE)</f>
        <v>AC</v>
      </c>
      <c r="H3501" t="s">
        <v>66</v>
      </c>
      <c r="I3501" t="str">
        <f>IF(LEFT(tbStoricoOrdini[[#This Row],[ARTICOLO]],3) = "COG","COG",LEFT(tbStoricoOrdini[[#This Row],[ARTICOLO]],FIND(" ",tbStoricoOrdini[[#This Row],[ARTICOLO]])-1))</f>
        <v>BAG</v>
      </c>
      <c r="J3501" t="str">
        <f>MID(tbStoricoOrdini[[#This Row],[ARTICOLO]],FIND(" ",tbStoricoOrdini[[#This Row],[ARTICOLO]])+1,4)</f>
        <v>2500</v>
      </c>
      <c r="K3501" t="str">
        <f>IFERROR(RIGHT(tbStoricoOrdini[[#This Row],[ARTICOLO]],LEN(tbStoricoOrdini[[#This Row],[ARTICOLO]])-FIND(" ",tbStoricoOrdini[[#This Row],[ARTICOLO]],FIND(" ",tbStoricoOrdini[[#This Row],[ARTICOLO]]) +1)),"")</f>
        <v>Plus</v>
      </c>
      <c r="L3501" s="3">
        <f>VLOOKUP(tbStoricoOrdini[[#This Row],[ARTICOLO]],tbArticoli[],2,FALSE)</f>
        <v>220</v>
      </c>
      <c r="M3501" s="22">
        <f>tbStoricoOrdini[[#This Row],[IMPORTO]]/tbStoricoOrdini[[#This Row],[PREZZO]]</f>
        <v>0.23181818181818181</v>
      </c>
      <c r="N3501" t="s">
        <v>19</v>
      </c>
      <c r="O3501" s="8">
        <f>VLOOKUP(tbStoricoOrdini[[#This Row],[AGENTE]],tbAgenti[],2,FALSE)</f>
        <v>0.05</v>
      </c>
      <c r="P3501" s="2">
        <v>51</v>
      </c>
      <c r="Q3501" s="2">
        <f>tbStoricoOrdini[[#This Row],[IMPORTO]]*tbStoricoOrdini[[#This Row],[% COMM.]]</f>
        <v>2.5500000000000003</v>
      </c>
      <c r="R3501" s="2">
        <f>tbStoricoOrdini[[#This Row],[TOT. COMM.]]+tbStoricoOrdini[[#This Row],[IMPORTO]]</f>
        <v>53.55</v>
      </c>
    </row>
    <row r="3502" spans="1:18">
      <c r="A3502" s="1">
        <v>43922</v>
      </c>
      <c r="B3502" s="7">
        <f>MONTH(tbStoricoOrdini[[#This Row],[DATA]])</f>
        <v>4</v>
      </c>
      <c r="C3502" t="s">
        <v>3597</v>
      </c>
      <c r="D3502" t="str">
        <f>RIGHT(tbStoricoOrdini[[#This Row],[ORDINE]],4)</f>
        <v>3499</v>
      </c>
      <c r="E3502" t="s">
        <v>51</v>
      </c>
      <c r="F3502" t="str">
        <f>VLOOKUP(tbStoricoOrdini[[#This Row],[CLIENTE]],tbClienti[],3,FALSE)</f>
        <v>Veneto</v>
      </c>
      <c r="G3502" t="str">
        <f>VLOOKUP(tbStoricoOrdini[[#This Row],[CLIENTE]],tbClienti[],7,FALSE)</f>
        <v>AC</v>
      </c>
      <c r="H3502" t="s">
        <v>66</v>
      </c>
      <c r="I3502" t="str">
        <f>IF(LEFT(tbStoricoOrdini[[#This Row],[ARTICOLO]],3) = "COG","COG",LEFT(tbStoricoOrdini[[#This Row],[ARTICOLO]],FIND(" ",tbStoricoOrdini[[#This Row],[ARTICOLO]])-1))</f>
        <v>BAG</v>
      </c>
      <c r="J3502" t="str">
        <f>MID(tbStoricoOrdini[[#This Row],[ARTICOLO]],FIND(" ",tbStoricoOrdini[[#This Row],[ARTICOLO]])+1,4)</f>
        <v>2500</v>
      </c>
      <c r="K3502" t="str">
        <f>IFERROR(RIGHT(tbStoricoOrdini[[#This Row],[ARTICOLO]],LEN(tbStoricoOrdini[[#This Row],[ARTICOLO]])-FIND(" ",tbStoricoOrdini[[#This Row],[ARTICOLO]],FIND(" ",tbStoricoOrdini[[#This Row],[ARTICOLO]]) +1)),"")</f>
        <v>Plus</v>
      </c>
      <c r="L3502" s="3">
        <f>VLOOKUP(tbStoricoOrdini[[#This Row],[ARTICOLO]],tbArticoli[],2,FALSE)</f>
        <v>220</v>
      </c>
      <c r="M3502" s="22">
        <f>tbStoricoOrdini[[#This Row],[IMPORTO]]/tbStoricoOrdini[[#This Row],[PREZZO]]</f>
        <v>3.6363636363636362E-2</v>
      </c>
      <c r="N3502" t="s">
        <v>15</v>
      </c>
      <c r="O3502" s="8">
        <f>VLOOKUP(tbStoricoOrdini[[#This Row],[AGENTE]],tbAgenti[],2,FALSE)</f>
        <v>0.08</v>
      </c>
      <c r="P3502" s="2">
        <v>8</v>
      </c>
      <c r="Q3502" s="2">
        <f>tbStoricoOrdini[[#This Row],[IMPORTO]]*tbStoricoOrdini[[#This Row],[% COMM.]]</f>
        <v>0.64</v>
      </c>
      <c r="R3502" s="2">
        <f>tbStoricoOrdini[[#This Row],[TOT. COMM.]]+tbStoricoOrdini[[#This Row],[IMPORTO]]</f>
        <v>8.64</v>
      </c>
    </row>
    <row r="3503" spans="1:18">
      <c r="A3503" s="1">
        <v>43922</v>
      </c>
      <c r="B3503" s="7">
        <f>MONTH(tbStoricoOrdini[[#This Row],[DATA]])</f>
        <v>4</v>
      </c>
      <c r="C3503" t="s">
        <v>3598</v>
      </c>
      <c r="D3503" t="str">
        <f>RIGHT(tbStoricoOrdini[[#This Row],[ORDINE]],4)</f>
        <v>3500</v>
      </c>
      <c r="E3503" t="s">
        <v>51</v>
      </c>
      <c r="F3503" t="str">
        <f>VLOOKUP(tbStoricoOrdini[[#This Row],[CLIENTE]],tbClienti[],3,FALSE)</f>
        <v>Veneto</v>
      </c>
      <c r="G3503" t="str">
        <f>VLOOKUP(tbStoricoOrdini[[#This Row],[CLIENTE]],tbClienti[],7,FALSE)</f>
        <v>AC</v>
      </c>
      <c r="H3503" t="s">
        <v>66</v>
      </c>
      <c r="I3503" t="str">
        <f>IF(LEFT(tbStoricoOrdini[[#This Row],[ARTICOLO]],3) = "COG","COG",LEFT(tbStoricoOrdini[[#This Row],[ARTICOLO]],FIND(" ",tbStoricoOrdini[[#This Row],[ARTICOLO]])-1))</f>
        <v>BAG</v>
      </c>
      <c r="J3503" t="str">
        <f>MID(tbStoricoOrdini[[#This Row],[ARTICOLO]],FIND(" ",tbStoricoOrdini[[#This Row],[ARTICOLO]])+1,4)</f>
        <v>2500</v>
      </c>
      <c r="K3503" t="str">
        <f>IFERROR(RIGHT(tbStoricoOrdini[[#This Row],[ARTICOLO]],LEN(tbStoricoOrdini[[#This Row],[ARTICOLO]])-FIND(" ",tbStoricoOrdini[[#This Row],[ARTICOLO]],FIND(" ",tbStoricoOrdini[[#This Row],[ARTICOLO]]) +1)),"")</f>
        <v>Plus</v>
      </c>
      <c r="L3503" s="3">
        <f>VLOOKUP(tbStoricoOrdini[[#This Row],[ARTICOLO]],tbArticoli[],2,FALSE)</f>
        <v>220</v>
      </c>
      <c r="M3503" s="22">
        <f>tbStoricoOrdini[[#This Row],[IMPORTO]]/tbStoricoOrdini[[#This Row],[PREZZO]]</f>
        <v>1.8227272727272728</v>
      </c>
      <c r="N3503" t="s">
        <v>6</v>
      </c>
      <c r="O3503" s="8">
        <f>VLOOKUP(tbStoricoOrdini[[#This Row],[AGENTE]],tbAgenti[],2,FALSE)</f>
        <v>7.4999999999999997E-2</v>
      </c>
      <c r="P3503" s="2">
        <v>401</v>
      </c>
      <c r="Q3503" s="2">
        <f>tbStoricoOrdini[[#This Row],[IMPORTO]]*tbStoricoOrdini[[#This Row],[% COMM.]]</f>
        <v>30.074999999999999</v>
      </c>
      <c r="R3503" s="2">
        <f>tbStoricoOrdini[[#This Row],[TOT. COMM.]]+tbStoricoOrdini[[#This Row],[IMPORTO]]</f>
        <v>431.07499999999999</v>
      </c>
    </row>
    <row r="3504" spans="1:18">
      <c r="A3504" s="1">
        <v>43922</v>
      </c>
      <c r="B3504" s="7">
        <f>MONTH(tbStoricoOrdini[[#This Row],[DATA]])</f>
        <v>4</v>
      </c>
      <c r="C3504" t="s">
        <v>3599</v>
      </c>
      <c r="D3504" t="str">
        <f>RIGHT(tbStoricoOrdini[[#This Row],[ORDINE]],4)</f>
        <v>3501</v>
      </c>
      <c r="E3504" t="s">
        <v>51</v>
      </c>
      <c r="F3504" t="str">
        <f>VLOOKUP(tbStoricoOrdini[[#This Row],[CLIENTE]],tbClienti[],3,FALSE)</f>
        <v>Veneto</v>
      </c>
      <c r="G3504" t="str">
        <f>VLOOKUP(tbStoricoOrdini[[#This Row],[CLIENTE]],tbClienti[],7,FALSE)</f>
        <v>AC</v>
      </c>
      <c r="H3504" t="s">
        <v>66</v>
      </c>
      <c r="I3504" t="str">
        <f>IF(LEFT(tbStoricoOrdini[[#This Row],[ARTICOLO]],3) = "COG","COG",LEFT(tbStoricoOrdini[[#This Row],[ARTICOLO]],FIND(" ",tbStoricoOrdini[[#This Row],[ARTICOLO]])-1))</f>
        <v>BAG</v>
      </c>
      <c r="J3504" t="str">
        <f>MID(tbStoricoOrdini[[#This Row],[ARTICOLO]],FIND(" ",tbStoricoOrdini[[#This Row],[ARTICOLO]])+1,4)</f>
        <v>2500</v>
      </c>
      <c r="K3504" t="str">
        <f>IFERROR(RIGHT(tbStoricoOrdini[[#This Row],[ARTICOLO]],LEN(tbStoricoOrdini[[#This Row],[ARTICOLO]])-FIND(" ",tbStoricoOrdini[[#This Row],[ARTICOLO]],FIND(" ",tbStoricoOrdini[[#This Row],[ARTICOLO]]) +1)),"")</f>
        <v>Plus</v>
      </c>
      <c r="L3504" s="3">
        <f>VLOOKUP(tbStoricoOrdini[[#This Row],[ARTICOLO]],tbArticoli[],2,FALSE)</f>
        <v>220</v>
      </c>
      <c r="M3504" s="22">
        <f>tbStoricoOrdini[[#This Row],[IMPORTO]]/tbStoricoOrdini[[#This Row],[PREZZO]]</f>
        <v>86.55</v>
      </c>
      <c r="N3504" t="s">
        <v>9</v>
      </c>
      <c r="O3504" s="8">
        <f>VLOOKUP(tbStoricoOrdini[[#This Row],[AGENTE]],tbAgenti[],2,FALSE)</f>
        <v>0.05</v>
      </c>
      <c r="P3504" s="2">
        <v>19041</v>
      </c>
      <c r="Q3504" s="2">
        <f>tbStoricoOrdini[[#This Row],[IMPORTO]]*tbStoricoOrdini[[#This Row],[% COMM.]]</f>
        <v>952.05000000000007</v>
      </c>
      <c r="R3504" s="2">
        <f>tbStoricoOrdini[[#This Row],[TOT. COMM.]]+tbStoricoOrdini[[#This Row],[IMPORTO]]</f>
        <v>19993.05</v>
      </c>
    </row>
    <row r="3505" spans="1:18">
      <c r="A3505" s="1">
        <v>43922</v>
      </c>
      <c r="B3505" s="7">
        <f>MONTH(tbStoricoOrdini[[#This Row],[DATA]])</f>
        <v>4</v>
      </c>
      <c r="C3505" t="s">
        <v>3600</v>
      </c>
      <c r="D3505" t="str">
        <f>RIGHT(tbStoricoOrdini[[#This Row],[ORDINE]],4)</f>
        <v>3502</v>
      </c>
      <c r="E3505" t="s">
        <v>51</v>
      </c>
      <c r="F3505" t="str">
        <f>VLOOKUP(tbStoricoOrdini[[#This Row],[CLIENTE]],tbClienti[],3,FALSE)</f>
        <v>Veneto</v>
      </c>
      <c r="G3505" t="str">
        <f>VLOOKUP(tbStoricoOrdini[[#This Row],[CLIENTE]],tbClienti[],7,FALSE)</f>
        <v>AC</v>
      </c>
      <c r="H3505" t="s">
        <v>69</v>
      </c>
      <c r="I3505" t="str">
        <f>IF(LEFT(tbStoricoOrdini[[#This Row],[ARTICOLO]],3) = "COG","COG",LEFT(tbStoricoOrdini[[#This Row],[ARTICOLO]],FIND(" ",tbStoricoOrdini[[#This Row],[ARTICOLO]])-1))</f>
        <v>BAG</v>
      </c>
      <c r="J3505" t="str">
        <f>MID(tbStoricoOrdini[[#This Row],[ARTICOLO]],FIND(" ",tbStoricoOrdini[[#This Row],[ARTICOLO]])+1,4)</f>
        <v>1121</v>
      </c>
      <c r="K3505" t="str">
        <f>IFERROR(RIGHT(tbStoricoOrdini[[#This Row],[ARTICOLO]],LEN(tbStoricoOrdini[[#This Row],[ARTICOLO]])-FIND(" ",tbStoricoOrdini[[#This Row],[ARTICOLO]],FIND(" ",tbStoricoOrdini[[#This Row],[ARTICOLO]]) +1)),"")</f>
        <v>Gold</v>
      </c>
      <c r="L3505" s="3">
        <f>VLOOKUP(tbStoricoOrdini[[#This Row],[ARTICOLO]],tbArticoli[],2,FALSE)</f>
        <v>230</v>
      </c>
      <c r="M3505" s="22">
        <f>tbStoricoOrdini[[#This Row],[IMPORTO]]/tbStoricoOrdini[[#This Row],[PREZZO]]</f>
        <v>58.091304347826089</v>
      </c>
      <c r="N3505" t="s">
        <v>6</v>
      </c>
      <c r="O3505" s="8">
        <f>VLOOKUP(tbStoricoOrdini[[#This Row],[AGENTE]],tbAgenti[],2,FALSE)</f>
        <v>7.4999999999999997E-2</v>
      </c>
      <c r="P3505" s="2">
        <v>13361</v>
      </c>
      <c r="Q3505" s="2">
        <f>tbStoricoOrdini[[#This Row],[IMPORTO]]*tbStoricoOrdini[[#This Row],[% COMM.]]</f>
        <v>1002.0749999999999</v>
      </c>
      <c r="R3505" s="2">
        <f>tbStoricoOrdini[[#This Row],[TOT. COMM.]]+tbStoricoOrdini[[#This Row],[IMPORTO]]</f>
        <v>14363.075000000001</v>
      </c>
    </row>
    <row r="3506" spans="1:18">
      <c r="A3506" s="1">
        <v>43922</v>
      </c>
      <c r="B3506" s="7">
        <f>MONTH(tbStoricoOrdini[[#This Row],[DATA]])</f>
        <v>4</v>
      </c>
      <c r="C3506" t="s">
        <v>3601</v>
      </c>
      <c r="D3506" t="str">
        <f>RIGHT(tbStoricoOrdini[[#This Row],[ORDINE]],4)</f>
        <v>3503</v>
      </c>
      <c r="E3506" t="s">
        <v>51</v>
      </c>
      <c r="F3506" t="str">
        <f>VLOOKUP(tbStoricoOrdini[[#This Row],[CLIENTE]],tbClienti[],3,FALSE)</f>
        <v>Veneto</v>
      </c>
      <c r="G3506" t="str">
        <f>VLOOKUP(tbStoricoOrdini[[#This Row],[CLIENTE]],tbClienti[],7,FALSE)</f>
        <v>AC</v>
      </c>
      <c r="H3506" t="s">
        <v>69</v>
      </c>
      <c r="I3506" t="str">
        <f>IF(LEFT(tbStoricoOrdini[[#This Row],[ARTICOLO]],3) = "COG","COG",LEFT(tbStoricoOrdini[[#This Row],[ARTICOLO]],FIND(" ",tbStoricoOrdini[[#This Row],[ARTICOLO]])-1))</f>
        <v>BAG</v>
      </c>
      <c r="J3506" t="str">
        <f>MID(tbStoricoOrdini[[#This Row],[ARTICOLO]],FIND(" ",tbStoricoOrdini[[#This Row],[ARTICOLO]])+1,4)</f>
        <v>1121</v>
      </c>
      <c r="K3506" t="str">
        <f>IFERROR(RIGHT(tbStoricoOrdini[[#This Row],[ARTICOLO]],LEN(tbStoricoOrdini[[#This Row],[ARTICOLO]])-FIND(" ",tbStoricoOrdini[[#This Row],[ARTICOLO]],FIND(" ",tbStoricoOrdini[[#This Row],[ARTICOLO]]) +1)),"")</f>
        <v>Gold</v>
      </c>
      <c r="L3506" s="3">
        <f>VLOOKUP(tbStoricoOrdini[[#This Row],[ARTICOLO]],tbArticoli[],2,FALSE)</f>
        <v>230</v>
      </c>
      <c r="M3506" s="22">
        <f>tbStoricoOrdini[[#This Row],[IMPORTO]]/tbStoricoOrdini[[#This Row],[PREZZO]]</f>
        <v>39.88695652173913</v>
      </c>
      <c r="N3506" t="s">
        <v>9</v>
      </c>
      <c r="O3506" s="8">
        <f>VLOOKUP(tbStoricoOrdini[[#This Row],[AGENTE]],tbAgenti[],2,FALSE)</f>
        <v>0.05</v>
      </c>
      <c r="P3506" s="2">
        <v>9174</v>
      </c>
      <c r="Q3506" s="2">
        <f>tbStoricoOrdini[[#This Row],[IMPORTO]]*tbStoricoOrdini[[#This Row],[% COMM.]]</f>
        <v>458.70000000000005</v>
      </c>
      <c r="R3506" s="2">
        <f>tbStoricoOrdini[[#This Row],[TOT. COMM.]]+tbStoricoOrdini[[#This Row],[IMPORTO]]</f>
        <v>9632.7000000000007</v>
      </c>
    </row>
    <row r="3507" spans="1:18">
      <c r="A3507" s="1">
        <v>43922</v>
      </c>
      <c r="B3507" s="7">
        <f>MONTH(tbStoricoOrdini[[#This Row],[DATA]])</f>
        <v>4</v>
      </c>
      <c r="C3507" t="s">
        <v>3602</v>
      </c>
      <c r="D3507" t="str">
        <f>RIGHT(tbStoricoOrdini[[#This Row],[ORDINE]],4)</f>
        <v>3504</v>
      </c>
      <c r="E3507" t="s">
        <v>51</v>
      </c>
      <c r="F3507" t="str">
        <f>VLOOKUP(tbStoricoOrdini[[#This Row],[CLIENTE]],tbClienti[],3,FALSE)</f>
        <v>Veneto</v>
      </c>
      <c r="G3507" t="str">
        <f>VLOOKUP(tbStoricoOrdini[[#This Row],[CLIENTE]],tbClienti[],7,FALSE)</f>
        <v>AC</v>
      </c>
      <c r="H3507" t="s">
        <v>83</v>
      </c>
      <c r="I3507" t="str">
        <f>IF(LEFT(tbStoricoOrdini[[#This Row],[ARTICOLO]],3) = "COG","COG",LEFT(tbStoricoOrdini[[#This Row],[ARTICOLO]],FIND(" ",tbStoricoOrdini[[#This Row],[ARTICOLO]])-1))</f>
        <v>COG</v>
      </c>
      <c r="J3507" t="str">
        <f>MID(tbStoricoOrdini[[#This Row],[ARTICOLO]],FIND(" ",tbStoricoOrdini[[#This Row],[ARTICOLO]])+1,4)</f>
        <v>8000</v>
      </c>
      <c r="K3507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3507" s="3">
        <f>VLOOKUP(tbStoricoOrdini[[#This Row],[ARTICOLO]],tbArticoli[],2,FALSE)</f>
        <v>670</v>
      </c>
      <c r="M3507" s="22">
        <f>tbStoricoOrdini[[#This Row],[IMPORTO]]/tbStoricoOrdini[[#This Row],[PREZZO]]</f>
        <v>287.25223880597014</v>
      </c>
      <c r="N3507" t="s">
        <v>9</v>
      </c>
      <c r="O3507" s="8">
        <f>VLOOKUP(tbStoricoOrdini[[#This Row],[AGENTE]],tbAgenti[],2,FALSE)</f>
        <v>0.05</v>
      </c>
      <c r="P3507" s="2">
        <v>192459</v>
      </c>
      <c r="Q3507" s="2">
        <f>tbStoricoOrdini[[#This Row],[IMPORTO]]*tbStoricoOrdini[[#This Row],[% COMM.]]</f>
        <v>9622.9500000000007</v>
      </c>
      <c r="R3507" s="2">
        <f>tbStoricoOrdini[[#This Row],[TOT. COMM.]]+tbStoricoOrdini[[#This Row],[IMPORTO]]</f>
        <v>202081.95</v>
      </c>
    </row>
    <row r="3508" spans="1:18">
      <c r="A3508" s="1">
        <v>43922</v>
      </c>
      <c r="B3508" s="7">
        <f>MONTH(tbStoricoOrdini[[#This Row],[DATA]])</f>
        <v>4</v>
      </c>
      <c r="C3508" t="s">
        <v>3603</v>
      </c>
      <c r="D3508" t="str">
        <f>RIGHT(tbStoricoOrdini[[#This Row],[ORDINE]],4)</f>
        <v>3505</v>
      </c>
      <c r="E3508" t="s">
        <v>51</v>
      </c>
      <c r="F3508" t="str">
        <f>VLOOKUP(tbStoricoOrdini[[#This Row],[CLIENTE]],tbClienti[],3,FALSE)</f>
        <v>Veneto</v>
      </c>
      <c r="G3508" t="str">
        <f>VLOOKUP(tbStoricoOrdini[[#This Row],[CLIENTE]],tbClienti[],7,FALSE)</f>
        <v>AC</v>
      </c>
      <c r="H3508" t="s">
        <v>75</v>
      </c>
      <c r="I3508" t="str">
        <f>IF(LEFT(tbStoricoOrdini[[#This Row],[ARTICOLO]],3) = "COG","COG",LEFT(tbStoricoOrdini[[#This Row],[ARTICOLO]],FIND(" ",tbStoricoOrdini[[#This Row],[ARTICOLO]])-1))</f>
        <v>AVRC</v>
      </c>
      <c r="J3508" t="str">
        <f>MID(tbStoricoOrdini[[#This Row],[ARTICOLO]],FIND(" ",tbStoricoOrdini[[#This Row],[ARTICOLO]])+1,4)</f>
        <v>1000</v>
      </c>
      <c r="K3508" t="str">
        <f>IFERROR(RIGHT(tbStoricoOrdini[[#This Row],[ARTICOLO]],LEN(tbStoricoOrdini[[#This Row],[ARTICOLO]])-FIND(" ",tbStoricoOrdini[[#This Row],[ARTICOLO]],FIND(" ",tbStoricoOrdini[[#This Row],[ARTICOLO]]) +1)),"")</f>
        <v>Silver</v>
      </c>
      <c r="L3508" s="3">
        <f>VLOOKUP(tbStoricoOrdini[[#This Row],[ARTICOLO]],tbArticoli[],2,FALSE)</f>
        <v>390</v>
      </c>
      <c r="M3508" s="22">
        <f>tbStoricoOrdini[[#This Row],[IMPORTO]]/tbStoricoOrdini[[#This Row],[PREZZO]]</f>
        <v>0.22564102564102564</v>
      </c>
      <c r="N3508" t="s">
        <v>9</v>
      </c>
      <c r="O3508" s="8">
        <f>VLOOKUP(tbStoricoOrdini[[#This Row],[AGENTE]],tbAgenti[],2,FALSE)</f>
        <v>0.05</v>
      </c>
      <c r="P3508" s="2">
        <v>88</v>
      </c>
      <c r="Q3508" s="2">
        <f>tbStoricoOrdini[[#This Row],[IMPORTO]]*tbStoricoOrdini[[#This Row],[% COMM.]]</f>
        <v>4.4000000000000004</v>
      </c>
      <c r="R3508" s="2">
        <f>tbStoricoOrdini[[#This Row],[TOT. COMM.]]+tbStoricoOrdini[[#This Row],[IMPORTO]]</f>
        <v>92.4</v>
      </c>
    </row>
    <row r="3509" spans="1:18">
      <c r="A3509" s="1">
        <v>43922</v>
      </c>
      <c r="B3509" s="7">
        <f>MONTH(tbStoricoOrdini[[#This Row],[DATA]])</f>
        <v>4</v>
      </c>
      <c r="C3509" t="s">
        <v>3604</v>
      </c>
      <c r="D3509" t="str">
        <f>RIGHT(tbStoricoOrdini[[#This Row],[ORDINE]],4)</f>
        <v>3506</v>
      </c>
      <c r="E3509" t="s">
        <v>51</v>
      </c>
      <c r="F3509" t="str">
        <f>VLOOKUP(tbStoricoOrdini[[#This Row],[CLIENTE]],tbClienti[],3,FALSE)</f>
        <v>Veneto</v>
      </c>
      <c r="G3509" t="str">
        <f>VLOOKUP(tbStoricoOrdini[[#This Row],[CLIENTE]],tbClienti[],7,FALSE)</f>
        <v>AC</v>
      </c>
      <c r="H3509" t="s">
        <v>71</v>
      </c>
      <c r="I3509" t="str">
        <f>IF(LEFT(tbStoricoOrdini[[#This Row],[ARTICOLO]],3) = "COG","COG",LEFT(tbStoricoOrdini[[#This Row],[ARTICOLO]],FIND(" ",tbStoricoOrdini[[#This Row],[ARTICOLO]])-1))</f>
        <v>EB07</v>
      </c>
      <c r="J3509" t="str">
        <f>MID(tbStoricoOrdini[[#This Row],[ARTICOLO]],FIND(" ",tbStoricoOrdini[[#This Row],[ARTICOLO]])+1,4)</f>
        <v>5000</v>
      </c>
      <c r="K3509" t="str">
        <f>IFERROR(RIGHT(tbStoricoOrdini[[#This Row],[ARTICOLO]],LEN(tbStoricoOrdini[[#This Row],[ARTICOLO]])-FIND(" ",tbStoricoOrdini[[#This Row],[ARTICOLO]],FIND(" ",tbStoricoOrdini[[#This Row],[ARTICOLO]]) +1)),"")</f>
        <v/>
      </c>
      <c r="L3509" s="3">
        <f>VLOOKUP(tbStoricoOrdini[[#This Row],[ARTICOLO]],tbArticoli[],2,FALSE)</f>
        <v>140</v>
      </c>
      <c r="M3509" s="22">
        <f>tbStoricoOrdini[[#This Row],[IMPORTO]]/tbStoricoOrdini[[#This Row],[PREZZO]]</f>
        <v>0.52142857142857146</v>
      </c>
      <c r="N3509" t="s">
        <v>13</v>
      </c>
      <c r="O3509" s="8">
        <f>VLOOKUP(tbStoricoOrdini[[#This Row],[AGENTE]],tbAgenti[],2,FALSE)</f>
        <v>0.1</v>
      </c>
      <c r="P3509" s="2">
        <v>73</v>
      </c>
      <c r="Q3509" s="2">
        <f>tbStoricoOrdini[[#This Row],[IMPORTO]]*tbStoricoOrdini[[#This Row],[% COMM.]]</f>
        <v>7.3000000000000007</v>
      </c>
      <c r="R3509" s="2">
        <f>tbStoricoOrdini[[#This Row],[TOT. COMM.]]+tbStoricoOrdini[[#This Row],[IMPORTO]]</f>
        <v>80.3</v>
      </c>
    </row>
    <row r="3510" spans="1:18">
      <c r="A3510" s="1">
        <v>43922</v>
      </c>
      <c r="B3510" s="7">
        <f>MONTH(tbStoricoOrdini[[#This Row],[DATA]])</f>
        <v>4</v>
      </c>
      <c r="C3510" t="s">
        <v>3605</v>
      </c>
      <c r="D3510" t="str">
        <f>RIGHT(tbStoricoOrdini[[#This Row],[ORDINE]],4)</f>
        <v>3507</v>
      </c>
      <c r="E3510" t="s">
        <v>51</v>
      </c>
      <c r="F3510" t="str">
        <f>VLOOKUP(tbStoricoOrdini[[#This Row],[CLIENTE]],tbClienti[],3,FALSE)</f>
        <v>Veneto</v>
      </c>
      <c r="G3510" t="str">
        <f>VLOOKUP(tbStoricoOrdini[[#This Row],[CLIENTE]],tbClienti[],7,FALSE)</f>
        <v>AC</v>
      </c>
      <c r="H3510" t="s">
        <v>71</v>
      </c>
      <c r="I3510" t="str">
        <f>IF(LEFT(tbStoricoOrdini[[#This Row],[ARTICOLO]],3) = "COG","COG",LEFT(tbStoricoOrdini[[#This Row],[ARTICOLO]],FIND(" ",tbStoricoOrdini[[#This Row],[ARTICOLO]])-1))</f>
        <v>EB07</v>
      </c>
      <c r="J3510" t="str">
        <f>MID(tbStoricoOrdini[[#This Row],[ARTICOLO]],FIND(" ",tbStoricoOrdini[[#This Row],[ARTICOLO]])+1,4)</f>
        <v>5000</v>
      </c>
      <c r="K3510" t="str">
        <f>IFERROR(RIGHT(tbStoricoOrdini[[#This Row],[ARTICOLO]],LEN(tbStoricoOrdini[[#This Row],[ARTICOLO]])-FIND(" ",tbStoricoOrdini[[#This Row],[ARTICOLO]],FIND(" ",tbStoricoOrdini[[#This Row],[ARTICOLO]]) +1)),"")</f>
        <v/>
      </c>
      <c r="L3510" s="3">
        <f>VLOOKUP(tbStoricoOrdini[[#This Row],[ARTICOLO]],tbArticoli[],2,FALSE)</f>
        <v>140</v>
      </c>
      <c r="M3510" s="22">
        <f>tbStoricoOrdini[[#This Row],[IMPORTO]]/tbStoricoOrdini[[#This Row],[PREZZO]]</f>
        <v>2.2428571428571429</v>
      </c>
      <c r="N3510" t="s">
        <v>6</v>
      </c>
      <c r="O3510" s="8">
        <f>VLOOKUP(tbStoricoOrdini[[#This Row],[AGENTE]],tbAgenti[],2,FALSE)</f>
        <v>7.4999999999999997E-2</v>
      </c>
      <c r="P3510" s="2">
        <v>314</v>
      </c>
      <c r="Q3510" s="2">
        <f>tbStoricoOrdini[[#This Row],[IMPORTO]]*tbStoricoOrdini[[#This Row],[% COMM.]]</f>
        <v>23.55</v>
      </c>
      <c r="R3510" s="2">
        <f>tbStoricoOrdini[[#This Row],[TOT. COMM.]]+tbStoricoOrdini[[#This Row],[IMPORTO]]</f>
        <v>337.55</v>
      </c>
    </row>
    <row r="3511" spans="1:18">
      <c r="A3511" s="1">
        <v>43922</v>
      </c>
      <c r="B3511" s="7">
        <f>MONTH(tbStoricoOrdini[[#This Row],[DATA]])</f>
        <v>4</v>
      </c>
      <c r="C3511" t="s">
        <v>3606</v>
      </c>
      <c r="D3511" t="str">
        <f>RIGHT(tbStoricoOrdini[[#This Row],[ORDINE]],4)</f>
        <v>3508</v>
      </c>
      <c r="E3511" t="s">
        <v>51</v>
      </c>
      <c r="F3511" t="str">
        <f>VLOOKUP(tbStoricoOrdini[[#This Row],[CLIENTE]],tbClienti[],3,FALSE)</f>
        <v>Veneto</v>
      </c>
      <c r="G3511" t="str">
        <f>VLOOKUP(tbStoricoOrdini[[#This Row],[CLIENTE]],tbClienti[],7,FALSE)</f>
        <v>AC</v>
      </c>
      <c r="H3511" t="s">
        <v>71</v>
      </c>
      <c r="I3511" t="str">
        <f>IF(LEFT(tbStoricoOrdini[[#This Row],[ARTICOLO]],3) = "COG","COG",LEFT(tbStoricoOrdini[[#This Row],[ARTICOLO]],FIND(" ",tbStoricoOrdini[[#This Row],[ARTICOLO]])-1))</f>
        <v>EB07</v>
      </c>
      <c r="J3511" t="str">
        <f>MID(tbStoricoOrdini[[#This Row],[ARTICOLO]],FIND(" ",tbStoricoOrdini[[#This Row],[ARTICOLO]])+1,4)</f>
        <v>5000</v>
      </c>
      <c r="K3511" t="str">
        <f>IFERROR(RIGHT(tbStoricoOrdini[[#This Row],[ARTICOLO]],LEN(tbStoricoOrdini[[#This Row],[ARTICOLO]])-FIND(" ",tbStoricoOrdini[[#This Row],[ARTICOLO]],FIND(" ",tbStoricoOrdini[[#This Row],[ARTICOLO]]) +1)),"")</f>
        <v/>
      </c>
      <c r="L3511" s="3">
        <f>VLOOKUP(tbStoricoOrdini[[#This Row],[ARTICOLO]],tbArticoli[],2,FALSE)</f>
        <v>140</v>
      </c>
      <c r="M3511" s="22">
        <f>tbStoricoOrdini[[#This Row],[IMPORTO]]/tbStoricoOrdini[[#This Row],[PREZZO]]</f>
        <v>1.3214285714285714</v>
      </c>
      <c r="N3511" t="s">
        <v>9</v>
      </c>
      <c r="O3511" s="8">
        <f>VLOOKUP(tbStoricoOrdini[[#This Row],[AGENTE]],tbAgenti[],2,FALSE)</f>
        <v>0.05</v>
      </c>
      <c r="P3511" s="2">
        <v>185</v>
      </c>
      <c r="Q3511" s="2">
        <f>tbStoricoOrdini[[#This Row],[IMPORTO]]*tbStoricoOrdini[[#This Row],[% COMM.]]</f>
        <v>9.25</v>
      </c>
      <c r="R3511" s="2">
        <f>tbStoricoOrdini[[#This Row],[TOT. COMM.]]+tbStoricoOrdini[[#This Row],[IMPORTO]]</f>
        <v>194.25</v>
      </c>
    </row>
    <row r="3512" spans="1:18">
      <c r="A3512" s="1">
        <v>43922</v>
      </c>
      <c r="B3512" s="7">
        <f>MONTH(tbStoricoOrdini[[#This Row],[DATA]])</f>
        <v>4</v>
      </c>
      <c r="C3512" t="s">
        <v>3607</v>
      </c>
      <c r="D3512" t="str">
        <f>RIGHT(tbStoricoOrdini[[#This Row],[ORDINE]],4)</f>
        <v>3509</v>
      </c>
      <c r="E3512" t="s">
        <v>51</v>
      </c>
      <c r="F3512" t="str">
        <f>VLOOKUP(tbStoricoOrdini[[#This Row],[CLIENTE]],tbClienti[],3,FALSE)</f>
        <v>Veneto</v>
      </c>
      <c r="G3512" t="str">
        <f>VLOOKUP(tbStoricoOrdini[[#This Row],[CLIENTE]],tbClienti[],7,FALSE)</f>
        <v>AC</v>
      </c>
      <c r="H3512" t="s">
        <v>76</v>
      </c>
      <c r="I3512" t="str">
        <f>IF(LEFT(tbStoricoOrdini[[#This Row],[ARTICOLO]],3) = "COG","COG",LEFT(tbStoricoOrdini[[#This Row],[ARTICOLO]],FIND(" ",tbStoricoOrdini[[#This Row],[ARTICOLO]])-1))</f>
        <v>COG</v>
      </c>
      <c r="J3512" t="str">
        <f>MID(tbStoricoOrdini[[#This Row],[ARTICOLO]],FIND(" ",tbStoricoOrdini[[#This Row],[ARTICOLO]])+1,4)</f>
        <v>1000</v>
      </c>
      <c r="K3512" t="str">
        <f>IFERROR(RIGHT(tbStoricoOrdini[[#This Row],[ARTICOLO]],LEN(tbStoricoOrdini[[#This Row],[ARTICOLO]])-FIND(" ",tbStoricoOrdini[[#This Row],[ARTICOLO]],FIND(" ",tbStoricoOrdini[[#This Row],[ARTICOLO]]) +1)),"")</f>
        <v/>
      </c>
      <c r="L3512" s="3">
        <f>VLOOKUP(tbStoricoOrdini[[#This Row],[ARTICOLO]],tbArticoli[],2,FALSE)</f>
        <v>150</v>
      </c>
      <c r="M3512" s="22">
        <f>tbStoricoOrdini[[#This Row],[IMPORTO]]/tbStoricoOrdini[[#This Row],[PREZZO]]</f>
        <v>7.6066666666666665</v>
      </c>
      <c r="N3512" t="s">
        <v>15</v>
      </c>
      <c r="O3512" s="8">
        <f>VLOOKUP(tbStoricoOrdini[[#This Row],[AGENTE]],tbAgenti[],2,FALSE)</f>
        <v>0.08</v>
      </c>
      <c r="P3512" s="2">
        <v>1141</v>
      </c>
      <c r="Q3512" s="2">
        <f>tbStoricoOrdini[[#This Row],[IMPORTO]]*tbStoricoOrdini[[#This Row],[% COMM.]]</f>
        <v>91.28</v>
      </c>
      <c r="R3512" s="2">
        <f>tbStoricoOrdini[[#This Row],[TOT. COMM.]]+tbStoricoOrdini[[#This Row],[IMPORTO]]</f>
        <v>1232.28</v>
      </c>
    </row>
    <row r="3513" spans="1:18">
      <c r="A3513" s="1">
        <v>43922</v>
      </c>
      <c r="B3513" s="7">
        <f>MONTH(tbStoricoOrdini[[#This Row],[DATA]])</f>
        <v>4</v>
      </c>
      <c r="C3513" t="s">
        <v>3608</v>
      </c>
      <c r="D3513" t="str">
        <f>RIGHT(tbStoricoOrdini[[#This Row],[ORDINE]],4)</f>
        <v>3510</v>
      </c>
      <c r="E3513" t="s">
        <v>51</v>
      </c>
      <c r="F3513" t="str">
        <f>VLOOKUP(tbStoricoOrdini[[#This Row],[CLIENTE]],tbClienti[],3,FALSE)</f>
        <v>Veneto</v>
      </c>
      <c r="G3513" t="str">
        <f>VLOOKUP(tbStoricoOrdini[[#This Row],[CLIENTE]],tbClienti[],7,FALSE)</f>
        <v>AC</v>
      </c>
      <c r="H3513" t="s">
        <v>76</v>
      </c>
      <c r="I3513" t="str">
        <f>IF(LEFT(tbStoricoOrdini[[#This Row],[ARTICOLO]],3) = "COG","COG",LEFT(tbStoricoOrdini[[#This Row],[ARTICOLO]],FIND(" ",tbStoricoOrdini[[#This Row],[ARTICOLO]])-1))</f>
        <v>COG</v>
      </c>
      <c r="J3513" t="str">
        <f>MID(tbStoricoOrdini[[#This Row],[ARTICOLO]],FIND(" ",tbStoricoOrdini[[#This Row],[ARTICOLO]])+1,4)</f>
        <v>1000</v>
      </c>
      <c r="K3513" t="str">
        <f>IFERROR(RIGHT(tbStoricoOrdini[[#This Row],[ARTICOLO]],LEN(tbStoricoOrdini[[#This Row],[ARTICOLO]])-FIND(" ",tbStoricoOrdini[[#This Row],[ARTICOLO]],FIND(" ",tbStoricoOrdini[[#This Row],[ARTICOLO]]) +1)),"")</f>
        <v/>
      </c>
      <c r="L3513" s="3">
        <f>VLOOKUP(tbStoricoOrdini[[#This Row],[ARTICOLO]],tbArticoli[],2,FALSE)</f>
        <v>150</v>
      </c>
      <c r="M3513" s="22">
        <f>tbStoricoOrdini[[#This Row],[IMPORTO]]/tbStoricoOrdini[[#This Row],[PREZZO]]</f>
        <v>8.8466666666666658</v>
      </c>
      <c r="N3513" t="s">
        <v>6</v>
      </c>
      <c r="O3513" s="8">
        <f>VLOOKUP(tbStoricoOrdini[[#This Row],[AGENTE]],tbAgenti[],2,FALSE)</f>
        <v>7.4999999999999997E-2</v>
      </c>
      <c r="P3513" s="2">
        <v>1327</v>
      </c>
      <c r="Q3513" s="2">
        <f>tbStoricoOrdini[[#This Row],[IMPORTO]]*tbStoricoOrdini[[#This Row],[% COMM.]]</f>
        <v>99.524999999999991</v>
      </c>
      <c r="R3513" s="2">
        <f>tbStoricoOrdini[[#This Row],[TOT. COMM.]]+tbStoricoOrdini[[#This Row],[IMPORTO]]</f>
        <v>1426.5250000000001</v>
      </c>
    </row>
    <row r="3514" spans="1:18">
      <c r="A3514" s="1">
        <v>43922</v>
      </c>
      <c r="B3514" s="7">
        <f>MONTH(tbStoricoOrdini[[#This Row],[DATA]])</f>
        <v>4</v>
      </c>
      <c r="C3514" t="s">
        <v>3609</v>
      </c>
      <c r="D3514" t="str">
        <f>RIGHT(tbStoricoOrdini[[#This Row],[ORDINE]],4)</f>
        <v>3511</v>
      </c>
      <c r="E3514" t="s">
        <v>51</v>
      </c>
      <c r="F3514" t="str">
        <f>VLOOKUP(tbStoricoOrdini[[#This Row],[CLIENTE]],tbClienti[],3,FALSE)</f>
        <v>Veneto</v>
      </c>
      <c r="G3514" t="str">
        <f>VLOOKUP(tbStoricoOrdini[[#This Row],[CLIENTE]],tbClienti[],7,FALSE)</f>
        <v>AC</v>
      </c>
      <c r="H3514" t="s">
        <v>76</v>
      </c>
      <c r="I3514" t="str">
        <f>IF(LEFT(tbStoricoOrdini[[#This Row],[ARTICOLO]],3) = "COG","COG",LEFT(tbStoricoOrdini[[#This Row],[ARTICOLO]],FIND(" ",tbStoricoOrdini[[#This Row],[ARTICOLO]])-1))</f>
        <v>COG</v>
      </c>
      <c r="J3514" t="str">
        <f>MID(tbStoricoOrdini[[#This Row],[ARTICOLO]],FIND(" ",tbStoricoOrdini[[#This Row],[ARTICOLO]])+1,4)</f>
        <v>1000</v>
      </c>
      <c r="K3514" t="str">
        <f>IFERROR(RIGHT(tbStoricoOrdini[[#This Row],[ARTICOLO]],LEN(tbStoricoOrdini[[#This Row],[ARTICOLO]])-FIND(" ",tbStoricoOrdini[[#This Row],[ARTICOLO]],FIND(" ",tbStoricoOrdini[[#This Row],[ARTICOLO]]) +1)),"")</f>
        <v/>
      </c>
      <c r="L3514" s="3">
        <f>VLOOKUP(tbStoricoOrdini[[#This Row],[ARTICOLO]],tbArticoli[],2,FALSE)</f>
        <v>150</v>
      </c>
      <c r="M3514" s="22">
        <f>tbStoricoOrdini[[#This Row],[IMPORTO]]/tbStoricoOrdini[[#This Row],[PREZZO]]</f>
        <v>1.4</v>
      </c>
      <c r="N3514" t="s">
        <v>9</v>
      </c>
      <c r="O3514" s="8">
        <f>VLOOKUP(tbStoricoOrdini[[#This Row],[AGENTE]],tbAgenti[],2,FALSE)</f>
        <v>0.05</v>
      </c>
      <c r="P3514" s="2">
        <v>210</v>
      </c>
      <c r="Q3514" s="2">
        <f>tbStoricoOrdini[[#This Row],[IMPORTO]]*tbStoricoOrdini[[#This Row],[% COMM.]]</f>
        <v>10.5</v>
      </c>
      <c r="R3514" s="2">
        <f>tbStoricoOrdini[[#This Row],[TOT. COMM.]]+tbStoricoOrdini[[#This Row],[IMPORTO]]</f>
        <v>220.5</v>
      </c>
    </row>
    <row r="3515" spans="1:18">
      <c r="A3515" s="1">
        <v>43922</v>
      </c>
      <c r="B3515" s="7">
        <f>MONTH(tbStoricoOrdini[[#This Row],[DATA]])</f>
        <v>4</v>
      </c>
      <c r="C3515" t="s">
        <v>3610</v>
      </c>
      <c r="D3515" t="str">
        <f>RIGHT(tbStoricoOrdini[[#This Row],[ORDINE]],4)</f>
        <v>3512</v>
      </c>
      <c r="E3515" t="s">
        <v>51</v>
      </c>
      <c r="F3515" t="str">
        <f>VLOOKUP(tbStoricoOrdini[[#This Row],[CLIENTE]],tbClienti[],3,FALSE)</f>
        <v>Veneto</v>
      </c>
      <c r="G3515" t="str">
        <f>VLOOKUP(tbStoricoOrdini[[#This Row],[CLIENTE]],tbClienti[],7,FALSE)</f>
        <v>AC</v>
      </c>
      <c r="H3515" t="s">
        <v>72</v>
      </c>
      <c r="I3515" t="str">
        <f>IF(LEFT(tbStoricoOrdini[[#This Row],[ARTICOLO]],3) = "COG","COG",LEFT(tbStoricoOrdini[[#This Row],[ARTICOLO]],FIND(" ",tbStoricoOrdini[[#This Row],[ARTICOLO]])-1))</f>
        <v>EB06</v>
      </c>
      <c r="J3515" t="str">
        <f>MID(tbStoricoOrdini[[#This Row],[ARTICOLO]],FIND(" ",tbStoricoOrdini[[#This Row],[ARTICOLO]])+1,4)</f>
        <v>3000</v>
      </c>
      <c r="K3515" t="str">
        <f>IFERROR(RIGHT(tbStoricoOrdini[[#This Row],[ARTICOLO]],LEN(tbStoricoOrdini[[#This Row],[ARTICOLO]])-FIND(" ",tbStoricoOrdini[[#This Row],[ARTICOLO]],FIND(" ",tbStoricoOrdini[[#This Row],[ARTICOLO]]) +1)),"")</f>
        <v>Medium</v>
      </c>
      <c r="L3515" s="3">
        <f>VLOOKUP(tbStoricoOrdini[[#This Row],[ARTICOLO]],tbArticoli[],2,FALSE)</f>
        <v>120</v>
      </c>
      <c r="M3515" s="22">
        <f>tbStoricoOrdini[[#This Row],[IMPORTO]]/tbStoricoOrdini[[#This Row],[PREZZO]]</f>
        <v>14.483333333333333</v>
      </c>
      <c r="N3515" t="s">
        <v>39</v>
      </c>
      <c r="O3515" s="8">
        <f>VLOOKUP(tbStoricoOrdini[[#This Row],[AGENTE]],tbAgenti[],2,FALSE)</f>
        <v>0.05</v>
      </c>
      <c r="P3515" s="2">
        <v>1738</v>
      </c>
      <c r="Q3515" s="2">
        <f>tbStoricoOrdini[[#This Row],[IMPORTO]]*tbStoricoOrdini[[#This Row],[% COMM.]]</f>
        <v>86.9</v>
      </c>
      <c r="R3515" s="2">
        <f>tbStoricoOrdini[[#This Row],[TOT. COMM.]]+tbStoricoOrdini[[#This Row],[IMPORTO]]</f>
        <v>1824.9</v>
      </c>
    </row>
    <row r="3516" spans="1:18">
      <c r="A3516" s="1">
        <v>43922</v>
      </c>
      <c r="B3516" s="7">
        <f>MONTH(tbStoricoOrdini[[#This Row],[DATA]])</f>
        <v>4</v>
      </c>
      <c r="C3516" t="s">
        <v>3611</v>
      </c>
      <c r="D3516" t="str">
        <f>RIGHT(tbStoricoOrdini[[#This Row],[ORDINE]],4)</f>
        <v>3513</v>
      </c>
      <c r="E3516" t="s">
        <v>51</v>
      </c>
      <c r="F3516" t="str">
        <f>VLOOKUP(tbStoricoOrdini[[#This Row],[CLIENTE]],tbClienti[],3,FALSE)</f>
        <v>Veneto</v>
      </c>
      <c r="G3516" t="str">
        <f>VLOOKUP(tbStoricoOrdini[[#This Row],[CLIENTE]],tbClienti[],7,FALSE)</f>
        <v>AC</v>
      </c>
      <c r="H3516" t="s">
        <v>72</v>
      </c>
      <c r="I3516" t="str">
        <f>IF(LEFT(tbStoricoOrdini[[#This Row],[ARTICOLO]],3) = "COG","COG",LEFT(tbStoricoOrdini[[#This Row],[ARTICOLO]],FIND(" ",tbStoricoOrdini[[#This Row],[ARTICOLO]])-1))</f>
        <v>EB06</v>
      </c>
      <c r="J3516" t="str">
        <f>MID(tbStoricoOrdini[[#This Row],[ARTICOLO]],FIND(" ",tbStoricoOrdini[[#This Row],[ARTICOLO]])+1,4)</f>
        <v>3000</v>
      </c>
      <c r="K3516" t="str">
        <f>IFERROR(RIGHT(tbStoricoOrdini[[#This Row],[ARTICOLO]],LEN(tbStoricoOrdini[[#This Row],[ARTICOLO]])-FIND(" ",tbStoricoOrdini[[#This Row],[ARTICOLO]],FIND(" ",tbStoricoOrdini[[#This Row],[ARTICOLO]]) +1)),"")</f>
        <v>Medium</v>
      </c>
      <c r="L3516" s="3">
        <f>VLOOKUP(tbStoricoOrdini[[#This Row],[ARTICOLO]],tbArticoli[],2,FALSE)</f>
        <v>120</v>
      </c>
      <c r="M3516" s="22">
        <f>tbStoricoOrdini[[#This Row],[IMPORTO]]/tbStoricoOrdini[[#This Row],[PREZZO]]</f>
        <v>20.875</v>
      </c>
      <c r="N3516" t="s">
        <v>15</v>
      </c>
      <c r="O3516" s="8">
        <f>VLOOKUP(tbStoricoOrdini[[#This Row],[AGENTE]],tbAgenti[],2,FALSE)</f>
        <v>0.08</v>
      </c>
      <c r="P3516" s="2">
        <v>2505</v>
      </c>
      <c r="Q3516" s="2">
        <f>tbStoricoOrdini[[#This Row],[IMPORTO]]*tbStoricoOrdini[[#This Row],[% COMM.]]</f>
        <v>200.4</v>
      </c>
      <c r="R3516" s="2">
        <f>tbStoricoOrdini[[#This Row],[TOT. COMM.]]+tbStoricoOrdini[[#This Row],[IMPORTO]]</f>
        <v>2705.4</v>
      </c>
    </row>
    <row r="3517" spans="1:18">
      <c r="A3517" s="1">
        <v>43922</v>
      </c>
      <c r="B3517" s="7">
        <f>MONTH(tbStoricoOrdini[[#This Row],[DATA]])</f>
        <v>4</v>
      </c>
      <c r="C3517" t="s">
        <v>3612</v>
      </c>
      <c r="D3517" t="str">
        <f>RIGHT(tbStoricoOrdini[[#This Row],[ORDINE]],4)</f>
        <v>3514</v>
      </c>
      <c r="E3517" t="s">
        <v>51</v>
      </c>
      <c r="F3517" t="str">
        <f>VLOOKUP(tbStoricoOrdini[[#This Row],[CLIENTE]],tbClienti[],3,FALSE)</f>
        <v>Veneto</v>
      </c>
      <c r="G3517" t="str">
        <f>VLOOKUP(tbStoricoOrdini[[#This Row],[CLIENTE]],tbClienti[],7,FALSE)</f>
        <v>AC</v>
      </c>
      <c r="H3517" t="s">
        <v>72</v>
      </c>
      <c r="I3517" t="str">
        <f>IF(LEFT(tbStoricoOrdini[[#This Row],[ARTICOLO]],3) = "COG","COG",LEFT(tbStoricoOrdini[[#This Row],[ARTICOLO]],FIND(" ",tbStoricoOrdini[[#This Row],[ARTICOLO]])-1))</f>
        <v>EB06</v>
      </c>
      <c r="J3517" t="str">
        <f>MID(tbStoricoOrdini[[#This Row],[ARTICOLO]],FIND(" ",tbStoricoOrdini[[#This Row],[ARTICOLO]])+1,4)</f>
        <v>3000</v>
      </c>
      <c r="K3517" t="str">
        <f>IFERROR(RIGHT(tbStoricoOrdini[[#This Row],[ARTICOLO]],LEN(tbStoricoOrdini[[#This Row],[ARTICOLO]])-FIND(" ",tbStoricoOrdini[[#This Row],[ARTICOLO]],FIND(" ",tbStoricoOrdini[[#This Row],[ARTICOLO]]) +1)),"")</f>
        <v>Medium</v>
      </c>
      <c r="L3517" s="3">
        <f>VLOOKUP(tbStoricoOrdini[[#This Row],[ARTICOLO]],tbArticoli[],2,FALSE)</f>
        <v>120</v>
      </c>
      <c r="M3517" s="22">
        <f>tbStoricoOrdini[[#This Row],[IMPORTO]]/tbStoricoOrdini[[#This Row],[PREZZO]]</f>
        <v>72.541666666666671</v>
      </c>
      <c r="N3517" t="s">
        <v>6</v>
      </c>
      <c r="O3517" s="8">
        <f>VLOOKUP(tbStoricoOrdini[[#This Row],[AGENTE]],tbAgenti[],2,FALSE)</f>
        <v>7.4999999999999997E-2</v>
      </c>
      <c r="P3517" s="2">
        <v>8705</v>
      </c>
      <c r="Q3517" s="2">
        <f>tbStoricoOrdini[[#This Row],[IMPORTO]]*tbStoricoOrdini[[#This Row],[% COMM.]]</f>
        <v>652.875</v>
      </c>
      <c r="R3517" s="2">
        <f>tbStoricoOrdini[[#This Row],[TOT. COMM.]]+tbStoricoOrdini[[#This Row],[IMPORTO]]</f>
        <v>9357.875</v>
      </c>
    </row>
    <row r="3518" spans="1:18">
      <c r="A3518" s="1">
        <v>43922</v>
      </c>
      <c r="B3518" s="7">
        <f>MONTH(tbStoricoOrdini[[#This Row],[DATA]])</f>
        <v>4</v>
      </c>
      <c r="C3518" t="s">
        <v>3613</v>
      </c>
      <c r="D3518" t="str">
        <f>RIGHT(tbStoricoOrdini[[#This Row],[ORDINE]],4)</f>
        <v>3515</v>
      </c>
      <c r="E3518" t="s">
        <v>51</v>
      </c>
      <c r="F3518" t="str">
        <f>VLOOKUP(tbStoricoOrdini[[#This Row],[CLIENTE]],tbClienti[],3,FALSE)</f>
        <v>Veneto</v>
      </c>
      <c r="G3518" t="str">
        <f>VLOOKUP(tbStoricoOrdini[[#This Row],[CLIENTE]],tbClienti[],7,FALSE)</f>
        <v>AC</v>
      </c>
      <c r="H3518" t="s">
        <v>72</v>
      </c>
      <c r="I3518" t="str">
        <f>IF(LEFT(tbStoricoOrdini[[#This Row],[ARTICOLO]],3) = "COG","COG",LEFT(tbStoricoOrdini[[#This Row],[ARTICOLO]],FIND(" ",tbStoricoOrdini[[#This Row],[ARTICOLO]])-1))</f>
        <v>EB06</v>
      </c>
      <c r="J3518" t="str">
        <f>MID(tbStoricoOrdini[[#This Row],[ARTICOLO]],FIND(" ",tbStoricoOrdini[[#This Row],[ARTICOLO]])+1,4)</f>
        <v>3000</v>
      </c>
      <c r="K3518" t="str">
        <f>IFERROR(RIGHT(tbStoricoOrdini[[#This Row],[ARTICOLO]],LEN(tbStoricoOrdini[[#This Row],[ARTICOLO]])-FIND(" ",tbStoricoOrdini[[#This Row],[ARTICOLO]],FIND(" ",tbStoricoOrdini[[#This Row],[ARTICOLO]]) +1)),"")</f>
        <v>Medium</v>
      </c>
      <c r="L3518" s="3">
        <f>VLOOKUP(tbStoricoOrdini[[#This Row],[ARTICOLO]],tbArticoli[],2,FALSE)</f>
        <v>120</v>
      </c>
      <c r="M3518" s="22">
        <f>tbStoricoOrdini[[#This Row],[IMPORTO]]/tbStoricoOrdini[[#This Row],[PREZZO]]</f>
        <v>0.9</v>
      </c>
      <c r="N3518" t="s">
        <v>9</v>
      </c>
      <c r="O3518" s="8">
        <f>VLOOKUP(tbStoricoOrdini[[#This Row],[AGENTE]],tbAgenti[],2,FALSE)</f>
        <v>0.05</v>
      </c>
      <c r="P3518" s="2">
        <v>108</v>
      </c>
      <c r="Q3518" s="2">
        <f>tbStoricoOrdini[[#This Row],[IMPORTO]]*tbStoricoOrdini[[#This Row],[% COMM.]]</f>
        <v>5.4</v>
      </c>
      <c r="R3518" s="2">
        <f>tbStoricoOrdini[[#This Row],[TOT. COMM.]]+tbStoricoOrdini[[#This Row],[IMPORTO]]</f>
        <v>113.4</v>
      </c>
    </row>
    <row r="3519" spans="1:18">
      <c r="A3519" s="1">
        <v>43922</v>
      </c>
      <c r="B3519" s="7">
        <f>MONTH(tbStoricoOrdini[[#This Row],[DATA]])</f>
        <v>4</v>
      </c>
      <c r="C3519" t="s">
        <v>3614</v>
      </c>
      <c r="D3519" t="str">
        <f>RIGHT(tbStoricoOrdini[[#This Row],[ORDINE]],4)</f>
        <v>3516</v>
      </c>
      <c r="E3519" t="s">
        <v>51</v>
      </c>
      <c r="F3519" t="str">
        <f>VLOOKUP(tbStoricoOrdini[[#This Row],[CLIENTE]],tbClienti[],3,FALSE)</f>
        <v>Veneto</v>
      </c>
      <c r="G3519" t="str">
        <f>VLOOKUP(tbStoricoOrdini[[#This Row],[CLIENTE]],tbClienti[],7,FALSE)</f>
        <v>AC</v>
      </c>
      <c r="H3519" t="s">
        <v>73</v>
      </c>
      <c r="I3519" t="str">
        <f>IF(LEFT(tbStoricoOrdini[[#This Row],[ARTICOLO]],3) = "COG","COG",LEFT(tbStoricoOrdini[[#This Row],[ARTICOLO]],FIND(" ",tbStoricoOrdini[[#This Row],[ARTICOLO]])-1))</f>
        <v>EB06</v>
      </c>
      <c r="J3519" t="str">
        <f>MID(tbStoricoOrdini[[#This Row],[ARTICOLO]],FIND(" ",tbStoricoOrdini[[#This Row],[ARTICOLO]])+1,4)</f>
        <v>3000</v>
      </c>
      <c r="K3519" t="str">
        <f>IFERROR(RIGHT(tbStoricoOrdini[[#This Row],[ARTICOLO]],LEN(tbStoricoOrdini[[#This Row],[ARTICOLO]])-FIND(" ",tbStoricoOrdini[[#This Row],[ARTICOLO]],FIND(" ",tbStoricoOrdini[[#This Row],[ARTICOLO]]) +1)),"")</f>
        <v>Plus</v>
      </c>
      <c r="L3519" s="3">
        <f>VLOOKUP(tbStoricoOrdini[[#This Row],[ARTICOLO]],tbArticoli[],2,FALSE)</f>
        <v>130</v>
      </c>
      <c r="M3519" s="22">
        <f>tbStoricoOrdini[[#This Row],[IMPORTO]]/tbStoricoOrdini[[#This Row],[PREZZO]]</f>
        <v>4.0538461538461537</v>
      </c>
      <c r="N3519" t="s">
        <v>39</v>
      </c>
      <c r="O3519" s="8">
        <f>VLOOKUP(tbStoricoOrdini[[#This Row],[AGENTE]],tbAgenti[],2,FALSE)</f>
        <v>0.05</v>
      </c>
      <c r="P3519" s="2">
        <v>527</v>
      </c>
      <c r="Q3519" s="2">
        <f>tbStoricoOrdini[[#This Row],[IMPORTO]]*tbStoricoOrdini[[#This Row],[% COMM.]]</f>
        <v>26.35</v>
      </c>
      <c r="R3519" s="2">
        <f>tbStoricoOrdini[[#This Row],[TOT. COMM.]]+tbStoricoOrdini[[#This Row],[IMPORTO]]</f>
        <v>553.35</v>
      </c>
    </row>
    <row r="3520" spans="1:18">
      <c r="A3520" s="1">
        <v>43922</v>
      </c>
      <c r="B3520" s="7">
        <f>MONTH(tbStoricoOrdini[[#This Row],[DATA]])</f>
        <v>4</v>
      </c>
      <c r="C3520" t="s">
        <v>3615</v>
      </c>
      <c r="D3520" t="str">
        <f>RIGHT(tbStoricoOrdini[[#This Row],[ORDINE]],4)</f>
        <v>3517</v>
      </c>
      <c r="E3520" t="s">
        <v>51</v>
      </c>
      <c r="F3520" t="str">
        <f>VLOOKUP(tbStoricoOrdini[[#This Row],[CLIENTE]],tbClienti[],3,FALSE)</f>
        <v>Veneto</v>
      </c>
      <c r="G3520" t="str">
        <f>VLOOKUP(tbStoricoOrdini[[#This Row],[CLIENTE]],tbClienti[],7,FALSE)</f>
        <v>AC</v>
      </c>
      <c r="H3520" t="s">
        <v>73</v>
      </c>
      <c r="I3520" t="str">
        <f>IF(LEFT(tbStoricoOrdini[[#This Row],[ARTICOLO]],3) = "COG","COG",LEFT(tbStoricoOrdini[[#This Row],[ARTICOLO]],FIND(" ",tbStoricoOrdini[[#This Row],[ARTICOLO]])-1))</f>
        <v>EB06</v>
      </c>
      <c r="J3520" t="str">
        <f>MID(tbStoricoOrdini[[#This Row],[ARTICOLO]],FIND(" ",tbStoricoOrdini[[#This Row],[ARTICOLO]])+1,4)</f>
        <v>3000</v>
      </c>
      <c r="K3520" t="str">
        <f>IFERROR(RIGHT(tbStoricoOrdini[[#This Row],[ARTICOLO]],LEN(tbStoricoOrdini[[#This Row],[ARTICOLO]])-FIND(" ",tbStoricoOrdini[[#This Row],[ARTICOLO]],FIND(" ",tbStoricoOrdini[[#This Row],[ARTICOLO]]) +1)),"")</f>
        <v>Plus</v>
      </c>
      <c r="L3520" s="3">
        <f>VLOOKUP(tbStoricoOrdini[[#This Row],[ARTICOLO]],tbArticoli[],2,FALSE)</f>
        <v>130</v>
      </c>
      <c r="M3520" s="22">
        <f>tbStoricoOrdini[[#This Row],[IMPORTO]]/tbStoricoOrdini[[#This Row],[PREZZO]]</f>
        <v>5.7923076923076922</v>
      </c>
      <c r="N3520" t="s">
        <v>6</v>
      </c>
      <c r="O3520" s="8">
        <f>VLOOKUP(tbStoricoOrdini[[#This Row],[AGENTE]],tbAgenti[],2,FALSE)</f>
        <v>7.4999999999999997E-2</v>
      </c>
      <c r="P3520" s="2">
        <v>753</v>
      </c>
      <c r="Q3520" s="2">
        <f>tbStoricoOrdini[[#This Row],[IMPORTO]]*tbStoricoOrdini[[#This Row],[% COMM.]]</f>
        <v>56.475000000000001</v>
      </c>
      <c r="R3520" s="2">
        <f>tbStoricoOrdini[[#This Row],[TOT. COMM.]]+tbStoricoOrdini[[#This Row],[IMPORTO]]</f>
        <v>809.47500000000002</v>
      </c>
    </row>
    <row r="3521" spans="1:18">
      <c r="A3521" s="1">
        <v>43922</v>
      </c>
      <c r="B3521" s="7">
        <f>MONTH(tbStoricoOrdini[[#This Row],[DATA]])</f>
        <v>4</v>
      </c>
      <c r="C3521" t="s">
        <v>3616</v>
      </c>
      <c r="D3521" t="str">
        <f>RIGHT(tbStoricoOrdini[[#This Row],[ORDINE]],4)</f>
        <v>3518</v>
      </c>
      <c r="E3521" t="s">
        <v>52</v>
      </c>
      <c r="F3521" t="str">
        <f>VLOOKUP(tbStoricoOrdini[[#This Row],[CLIENTE]],tbClienti[],3,FALSE)</f>
        <v>Lombardia</v>
      </c>
      <c r="G3521" t="str">
        <f>VLOOKUP(tbStoricoOrdini[[#This Row],[CLIENTE]],tbClienti[],7,FALSE)</f>
        <v>AC</v>
      </c>
      <c r="H3521" t="s">
        <v>78</v>
      </c>
      <c r="I3521" t="str">
        <f>IF(LEFT(tbStoricoOrdini[[#This Row],[ARTICOLO]],3) = "COG","COG",LEFT(tbStoricoOrdini[[#This Row],[ARTICOLO]],FIND(" ",tbStoricoOrdini[[#This Row],[ARTICOLO]])-1))</f>
        <v>COG</v>
      </c>
      <c r="J3521" t="str">
        <f>MID(tbStoricoOrdini[[#This Row],[ARTICOLO]],FIND(" ",tbStoricoOrdini[[#This Row],[ARTICOLO]])+1,4)</f>
        <v>3000</v>
      </c>
      <c r="K3521" t="str">
        <f>IFERROR(RIGHT(tbStoricoOrdini[[#This Row],[ARTICOLO]],LEN(tbStoricoOrdini[[#This Row],[ARTICOLO]])-FIND(" ",tbStoricoOrdini[[#This Row],[ARTICOLO]],FIND(" ",tbStoricoOrdini[[#This Row],[ARTICOLO]]) +1)),"")</f>
        <v>Medium</v>
      </c>
      <c r="L3521" s="3">
        <f>VLOOKUP(tbStoricoOrdini[[#This Row],[ARTICOLO]],tbArticoli[],2,FALSE)</f>
        <v>220</v>
      </c>
      <c r="M3521" s="22">
        <f>tbStoricoOrdini[[#This Row],[IMPORTO]]/tbStoricoOrdini[[#This Row],[PREZZO]]</f>
        <v>799.44090909090914</v>
      </c>
      <c r="N3521" t="s">
        <v>9</v>
      </c>
      <c r="O3521" s="8">
        <f>VLOOKUP(tbStoricoOrdini[[#This Row],[AGENTE]],tbAgenti[],2,FALSE)</f>
        <v>0.05</v>
      </c>
      <c r="P3521" s="2">
        <v>175877</v>
      </c>
      <c r="Q3521" s="2">
        <f>tbStoricoOrdini[[#This Row],[IMPORTO]]*tbStoricoOrdini[[#This Row],[% COMM.]]</f>
        <v>8793.85</v>
      </c>
      <c r="R3521" s="2">
        <f>tbStoricoOrdini[[#This Row],[TOT. COMM.]]+tbStoricoOrdini[[#This Row],[IMPORTO]]</f>
        <v>184670.85</v>
      </c>
    </row>
    <row r="3522" spans="1:18">
      <c r="A3522" s="1">
        <v>43922</v>
      </c>
      <c r="B3522" s="7">
        <f>MONTH(tbStoricoOrdini[[#This Row],[DATA]])</f>
        <v>4</v>
      </c>
      <c r="C3522" t="s">
        <v>3617</v>
      </c>
      <c r="D3522" t="str">
        <f>RIGHT(tbStoricoOrdini[[#This Row],[ORDINE]],4)</f>
        <v>3519</v>
      </c>
      <c r="E3522" t="s">
        <v>52</v>
      </c>
      <c r="F3522" t="str">
        <f>VLOOKUP(tbStoricoOrdini[[#This Row],[CLIENTE]],tbClienti[],3,FALSE)</f>
        <v>Lombardia</v>
      </c>
      <c r="G3522" t="str">
        <f>VLOOKUP(tbStoricoOrdini[[#This Row],[CLIENTE]],tbClienti[],7,FALSE)</f>
        <v>AC</v>
      </c>
      <c r="H3522" t="s">
        <v>81</v>
      </c>
      <c r="I3522" t="str">
        <f>IF(LEFT(tbStoricoOrdini[[#This Row],[ARTICOLO]],3) = "COG","COG",LEFT(tbStoricoOrdini[[#This Row],[ARTICOLO]],FIND(" ",tbStoricoOrdini[[#This Row],[ARTICOLO]])-1))</f>
        <v>COG</v>
      </c>
      <c r="J3522" t="str">
        <f>MID(tbStoricoOrdini[[#This Row],[ARTICOLO]],FIND(" ",tbStoricoOrdini[[#This Row],[ARTICOLO]])+1,4)</f>
        <v>6000</v>
      </c>
      <c r="K3522" t="str">
        <f>IFERROR(RIGHT(tbStoricoOrdini[[#This Row],[ARTICOLO]],LEN(tbStoricoOrdini[[#This Row],[ARTICOLO]])-FIND(" ",tbStoricoOrdini[[#This Row],[ARTICOLO]],FIND(" ",tbStoricoOrdini[[#This Row],[ARTICOLO]]) +1)),"")</f>
        <v>Gold</v>
      </c>
      <c r="L3522" s="3">
        <f>VLOOKUP(tbStoricoOrdini[[#This Row],[ARTICOLO]],tbArticoli[],2,FALSE)</f>
        <v>450</v>
      </c>
      <c r="M3522" s="22">
        <f>tbStoricoOrdini[[#This Row],[IMPORTO]]/tbStoricoOrdini[[#This Row],[PREZZO]]</f>
        <v>124.56222222222222</v>
      </c>
      <c r="N3522" t="s">
        <v>9</v>
      </c>
      <c r="O3522" s="8">
        <f>VLOOKUP(tbStoricoOrdini[[#This Row],[AGENTE]],tbAgenti[],2,FALSE)</f>
        <v>0.05</v>
      </c>
      <c r="P3522" s="2">
        <v>56053</v>
      </c>
      <c r="Q3522" s="2">
        <f>tbStoricoOrdini[[#This Row],[IMPORTO]]*tbStoricoOrdini[[#This Row],[% COMM.]]</f>
        <v>2802.65</v>
      </c>
      <c r="R3522" s="2">
        <f>tbStoricoOrdini[[#This Row],[TOT. COMM.]]+tbStoricoOrdini[[#This Row],[IMPORTO]]</f>
        <v>58855.65</v>
      </c>
    </row>
    <row r="3523" spans="1:18">
      <c r="A3523" s="1">
        <v>43922</v>
      </c>
      <c r="B3523" s="7">
        <f>MONTH(tbStoricoOrdini[[#This Row],[DATA]])</f>
        <v>4</v>
      </c>
      <c r="C3523" t="s">
        <v>3618</v>
      </c>
      <c r="D3523" t="str">
        <f>RIGHT(tbStoricoOrdini[[#This Row],[ORDINE]],4)</f>
        <v>3520</v>
      </c>
      <c r="E3523" t="s">
        <v>52</v>
      </c>
      <c r="F3523" t="str">
        <f>VLOOKUP(tbStoricoOrdini[[#This Row],[CLIENTE]],tbClienti[],3,FALSE)</f>
        <v>Lombardia</v>
      </c>
      <c r="G3523" t="str">
        <f>VLOOKUP(tbStoricoOrdini[[#This Row],[CLIENTE]],tbClienti[],7,FALSE)</f>
        <v>AC</v>
      </c>
      <c r="H3523" t="s">
        <v>74</v>
      </c>
      <c r="I3523" t="str">
        <f>IF(LEFT(tbStoricoOrdini[[#This Row],[ARTICOLO]],3) = "COG","COG",LEFT(tbStoricoOrdini[[#This Row],[ARTICOLO]],FIND(" ",tbStoricoOrdini[[#This Row],[ARTICOLO]])-1))</f>
        <v>AVRC</v>
      </c>
      <c r="J3523" t="str">
        <f>MID(tbStoricoOrdini[[#This Row],[ARTICOLO]],FIND(" ",tbStoricoOrdini[[#This Row],[ARTICOLO]])+1,4)</f>
        <v>2500</v>
      </c>
      <c r="K3523" t="str">
        <f>IFERROR(RIGHT(tbStoricoOrdini[[#This Row],[ARTICOLO]],LEN(tbStoricoOrdini[[#This Row],[ARTICOLO]])-FIND(" ",tbStoricoOrdini[[#This Row],[ARTICOLO]],FIND(" ",tbStoricoOrdini[[#This Row],[ARTICOLO]]) +1)),"")</f>
        <v>Gold</v>
      </c>
      <c r="L3523" s="3">
        <f>VLOOKUP(tbStoricoOrdini[[#This Row],[ARTICOLO]],tbArticoli[],2,FALSE)</f>
        <v>500</v>
      </c>
      <c r="M3523" s="22">
        <f>tbStoricoOrdini[[#This Row],[IMPORTO]]/tbStoricoOrdini[[#This Row],[PREZZO]]</f>
        <v>7.1680000000000001</v>
      </c>
      <c r="N3523" t="s">
        <v>9</v>
      </c>
      <c r="O3523" s="8">
        <f>VLOOKUP(tbStoricoOrdini[[#This Row],[AGENTE]],tbAgenti[],2,FALSE)</f>
        <v>0.05</v>
      </c>
      <c r="P3523" s="2">
        <v>3584</v>
      </c>
      <c r="Q3523" s="2">
        <f>tbStoricoOrdini[[#This Row],[IMPORTO]]*tbStoricoOrdini[[#This Row],[% COMM.]]</f>
        <v>179.20000000000002</v>
      </c>
      <c r="R3523" s="2">
        <f>tbStoricoOrdini[[#This Row],[TOT. COMM.]]+tbStoricoOrdini[[#This Row],[IMPORTO]]</f>
        <v>3763.2</v>
      </c>
    </row>
    <row r="3524" spans="1:18">
      <c r="A3524" s="1">
        <v>43922</v>
      </c>
      <c r="B3524" s="7">
        <f>MONTH(tbStoricoOrdini[[#This Row],[DATA]])</f>
        <v>4</v>
      </c>
      <c r="C3524" t="s">
        <v>3619</v>
      </c>
      <c r="D3524" t="str">
        <f>RIGHT(tbStoricoOrdini[[#This Row],[ORDINE]],4)</f>
        <v>3521</v>
      </c>
      <c r="E3524" t="s">
        <v>52</v>
      </c>
      <c r="F3524" t="str">
        <f>VLOOKUP(tbStoricoOrdini[[#This Row],[CLIENTE]],tbClienti[],3,FALSE)</f>
        <v>Lombardia</v>
      </c>
      <c r="G3524" t="str">
        <f>VLOOKUP(tbStoricoOrdini[[#This Row],[CLIENTE]],tbClienti[],7,FALSE)</f>
        <v>AC</v>
      </c>
      <c r="H3524" t="s">
        <v>77</v>
      </c>
      <c r="I3524" t="str">
        <f>IF(LEFT(tbStoricoOrdini[[#This Row],[ARTICOLO]],3) = "COG","COG",LEFT(tbStoricoOrdini[[#This Row],[ARTICOLO]],FIND(" ",tbStoricoOrdini[[#This Row],[ARTICOLO]])-1))</f>
        <v>COG</v>
      </c>
      <c r="J3524" t="str">
        <f>MID(tbStoricoOrdini[[#This Row],[ARTICOLO]],FIND(" ",tbStoricoOrdini[[#This Row],[ARTICOLO]])+1,4)</f>
        <v>2000</v>
      </c>
      <c r="K3524" t="str">
        <f>IFERROR(RIGHT(tbStoricoOrdini[[#This Row],[ARTICOLO]],LEN(tbStoricoOrdini[[#This Row],[ARTICOLO]])-FIND(" ",tbStoricoOrdini[[#This Row],[ARTICOLO]],FIND(" ",tbStoricoOrdini[[#This Row],[ARTICOLO]]) +1)),"")</f>
        <v>Medium</v>
      </c>
      <c r="L3524" s="3">
        <f>VLOOKUP(tbStoricoOrdini[[#This Row],[ARTICOLO]],tbArticoli[],2,FALSE)</f>
        <v>200</v>
      </c>
      <c r="M3524" s="22">
        <f>tbStoricoOrdini[[#This Row],[IMPORTO]]/tbStoricoOrdini[[#This Row],[PREZZO]]</f>
        <v>1.2250000000000001</v>
      </c>
      <c r="N3524" t="s">
        <v>9</v>
      </c>
      <c r="O3524" s="8">
        <f>VLOOKUP(tbStoricoOrdini[[#This Row],[AGENTE]],tbAgenti[],2,FALSE)</f>
        <v>0.05</v>
      </c>
      <c r="P3524" s="2">
        <v>245</v>
      </c>
      <c r="Q3524" s="2">
        <f>tbStoricoOrdini[[#This Row],[IMPORTO]]*tbStoricoOrdini[[#This Row],[% COMM.]]</f>
        <v>12.25</v>
      </c>
      <c r="R3524" s="2">
        <f>tbStoricoOrdini[[#This Row],[TOT. COMM.]]+tbStoricoOrdini[[#This Row],[IMPORTO]]</f>
        <v>257.25</v>
      </c>
    </row>
    <row r="3525" spans="1:18">
      <c r="A3525" s="1">
        <v>43922</v>
      </c>
      <c r="B3525" s="7">
        <f>MONTH(tbStoricoOrdini[[#This Row],[DATA]])</f>
        <v>4</v>
      </c>
      <c r="C3525" t="s">
        <v>3620</v>
      </c>
      <c r="D3525" t="str">
        <f>RIGHT(tbStoricoOrdini[[#This Row],[ORDINE]],4)</f>
        <v>3522</v>
      </c>
      <c r="E3525" t="s">
        <v>52</v>
      </c>
      <c r="F3525" t="str">
        <f>VLOOKUP(tbStoricoOrdini[[#This Row],[CLIENTE]],tbClienti[],3,FALSE)</f>
        <v>Lombardia</v>
      </c>
      <c r="G3525" t="str">
        <f>VLOOKUP(tbStoricoOrdini[[#This Row],[CLIENTE]],tbClienti[],7,FALSE)</f>
        <v>AC</v>
      </c>
      <c r="H3525" t="s">
        <v>61</v>
      </c>
      <c r="I3525" t="str">
        <f>IF(LEFT(tbStoricoOrdini[[#This Row],[ARTICOLO]],3) = "COG","COG",LEFT(tbStoricoOrdini[[#This Row],[ARTICOLO]],FIND(" ",tbStoricoOrdini[[#This Row],[ARTICOLO]])-1))</f>
        <v>KLM</v>
      </c>
      <c r="J3525" t="str">
        <f>MID(tbStoricoOrdini[[#This Row],[ARTICOLO]],FIND(" ",tbStoricoOrdini[[#This Row],[ARTICOLO]])+1,4)</f>
        <v>5000</v>
      </c>
      <c r="K3525" t="str">
        <f>IFERROR(RIGHT(tbStoricoOrdini[[#This Row],[ARTICOLO]],LEN(tbStoricoOrdini[[#This Row],[ARTICOLO]])-FIND(" ",tbStoricoOrdini[[#This Row],[ARTICOLO]],FIND(" ",tbStoricoOrdini[[#This Row],[ARTICOLO]]) +1)),"")</f>
        <v>Medium</v>
      </c>
      <c r="L3525" s="3">
        <f>VLOOKUP(tbStoricoOrdini[[#This Row],[ARTICOLO]],tbArticoli[],2,FALSE)</f>
        <v>150</v>
      </c>
      <c r="M3525" s="22">
        <f>tbStoricoOrdini[[#This Row],[IMPORTO]]/tbStoricoOrdini[[#This Row],[PREZZO]]</f>
        <v>10.753333333333334</v>
      </c>
      <c r="N3525" t="s">
        <v>20</v>
      </c>
      <c r="O3525" s="8">
        <f>VLOOKUP(tbStoricoOrdini[[#This Row],[AGENTE]],tbAgenti[],2,FALSE)</f>
        <v>0.05</v>
      </c>
      <c r="P3525" s="2">
        <v>1613</v>
      </c>
      <c r="Q3525" s="2">
        <f>tbStoricoOrdini[[#This Row],[IMPORTO]]*tbStoricoOrdini[[#This Row],[% COMM.]]</f>
        <v>80.650000000000006</v>
      </c>
      <c r="R3525" s="2">
        <f>tbStoricoOrdini[[#This Row],[TOT. COMM.]]+tbStoricoOrdini[[#This Row],[IMPORTO]]</f>
        <v>1693.65</v>
      </c>
    </row>
    <row r="3526" spans="1:18">
      <c r="A3526" s="1">
        <v>43922</v>
      </c>
      <c r="B3526" s="7">
        <f>MONTH(tbStoricoOrdini[[#This Row],[DATA]])</f>
        <v>4</v>
      </c>
      <c r="C3526" t="s">
        <v>3621</v>
      </c>
      <c r="D3526" t="str">
        <f>RIGHT(tbStoricoOrdini[[#This Row],[ORDINE]],4)</f>
        <v>3523</v>
      </c>
      <c r="E3526" t="s">
        <v>52</v>
      </c>
      <c r="F3526" t="str">
        <f>VLOOKUP(tbStoricoOrdini[[#This Row],[CLIENTE]],tbClienti[],3,FALSE)</f>
        <v>Lombardia</v>
      </c>
      <c r="G3526" t="str">
        <f>VLOOKUP(tbStoricoOrdini[[#This Row],[CLIENTE]],tbClienti[],7,FALSE)</f>
        <v>AC</v>
      </c>
      <c r="H3526" t="s">
        <v>61</v>
      </c>
      <c r="I3526" t="str">
        <f>IF(LEFT(tbStoricoOrdini[[#This Row],[ARTICOLO]],3) = "COG","COG",LEFT(tbStoricoOrdini[[#This Row],[ARTICOLO]],FIND(" ",tbStoricoOrdini[[#This Row],[ARTICOLO]])-1))</f>
        <v>KLM</v>
      </c>
      <c r="J3526" t="str">
        <f>MID(tbStoricoOrdini[[#This Row],[ARTICOLO]],FIND(" ",tbStoricoOrdini[[#This Row],[ARTICOLO]])+1,4)</f>
        <v>5000</v>
      </c>
      <c r="K3526" t="str">
        <f>IFERROR(RIGHT(tbStoricoOrdini[[#This Row],[ARTICOLO]],LEN(tbStoricoOrdini[[#This Row],[ARTICOLO]])-FIND(" ",tbStoricoOrdini[[#This Row],[ARTICOLO]],FIND(" ",tbStoricoOrdini[[#This Row],[ARTICOLO]]) +1)),"")</f>
        <v>Medium</v>
      </c>
      <c r="L3526" s="3">
        <f>VLOOKUP(tbStoricoOrdini[[#This Row],[ARTICOLO]],tbArticoli[],2,FALSE)</f>
        <v>150</v>
      </c>
      <c r="M3526" s="22">
        <f>tbStoricoOrdini[[#This Row],[IMPORTO]]/tbStoricoOrdini[[#This Row],[PREZZO]]</f>
        <v>2102.8066666666668</v>
      </c>
      <c r="N3526" t="s">
        <v>9</v>
      </c>
      <c r="O3526" s="8">
        <f>VLOOKUP(tbStoricoOrdini[[#This Row],[AGENTE]],tbAgenti[],2,FALSE)</f>
        <v>0.05</v>
      </c>
      <c r="P3526" s="2">
        <v>315421</v>
      </c>
      <c r="Q3526" s="2">
        <f>tbStoricoOrdini[[#This Row],[IMPORTO]]*tbStoricoOrdini[[#This Row],[% COMM.]]</f>
        <v>15771.050000000001</v>
      </c>
      <c r="R3526" s="2">
        <f>tbStoricoOrdini[[#This Row],[TOT. COMM.]]+tbStoricoOrdini[[#This Row],[IMPORTO]]</f>
        <v>331192.05</v>
      </c>
    </row>
    <row r="3527" spans="1:18">
      <c r="A3527" s="1">
        <v>43922</v>
      </c>
      <c r="B3527" s="7">
        <f>MONTH(tbStoricoOrdini[[#This Row],[DATA]])</f>
        <v>4</v>
      </c>
      <c r="C3527" t="s">
        <v>3622</v>
      </c>
      <c r="D3527" t="str">
        <f>RIGHT(tbStoricoOrdini[[#This Row],[ORDINE]],4)</f>
        <v>3524</v>
      </c>
      <c r="E3527" t="s">
        <v>52</v>
      </c>
      <c r="F3527" t="str">
        <f>VLOOKUP(tbStoricoOrdini[[#This Row],[CLIENTE]],tbClienti[],3,FALSE)</f>
        <v>Lombardia</v>
      </c>
      <c r="G3527" t="str">
        <f>VLOOKUP(tbStoricoOrdini[[#This Row],[CLIENTE]],tbClienti[],7,FALSE)</f>
        <v>AC</v>
      </c>
      <c r="H3527" t="s">
        <v>79</v>
      </c>
      <c r="I3527" t="str">
        <f>IF(LEFT(tbStoricoOrdini[[#This Row],[ARTICOLO]],3) = "COG","COG",LEFT(tbStoricoOrdini[[#This Row],[ARTICOLO]],FIND(" ",tbStoricoOrdini[[#This Row],[ARTICOLO]])-1))</f>
        <v>COG</v>
      </c>
      <c r="J3527" t="str">
        <f>MID(tbStoricoOrdini[[#This Row],[ARTICOLO]],FIND(" ",tbStoricoOrdini[[#This Row],[ARTICOLO]])+1,4)</f>
        <v>4000</v>
      </c>
      <c r="K3527" t="str">
        <f>IFERROR(RIGHT(tbStoricoOrdini[[#This Row],[ARTICOLO]],LEN(tbStoricoOrdini[[#This Row],[ARTICOLO]])-FIND(" ",tbStoricoOrdini[[#This Row],[ARTICOLO]],FIND(" ",tbStoricoOrdini[[#This Row],[ARTICOLO]]) +1)),"")</f>
        <v>Plus</v>
      </c>
      <c r="L3527" s="3">
        <f>VLOOKUP(tbStoricoOrdini[[#This Row],[ARTICOLO]],tbArticoli[],2,FALSE)</f>
        <v>240</v>
      </c>
      <c r="M3527" s="22">
        <f>tbStoricoOrdini[[#This Row],[IMPORTO]]/tbStoricoOrdini[[#This Row],[PREZZO]]</f>
        <v>4.0333333333333332</v>
      </c>
      <c r="N3527" t="s">
        <v>20</v>
      </c>
      <c r="O3527" s="8">
        <f>VLOOKUP(tbStoricoOrdini[[#This Row],[AGENTE]],tbAgenti[],2,FALSE)</f>
        <v>0.05</v>
      </c>
      <c r="P3527" s="2">
        <v>968</v>
      </c>
      <c r="Q3527" s="2">
        <f>tbStoricoOrdini[[#This Row],[IMPORTO]]*tbStoricoOrdini[[#This Row],[% COMM.]]</f>
        <v>48.400000000000006</v>
      </c>
      <c r="R3527" s="2">
        <f>tbStoricoOrdini[[#This Row],[TOT. COMM.]]+tbStoricoOrdini[[#This Row],[IMPORTO]]</f>
        <v>1016.4</v>
      </c>
    </row>
    <row r="3528" spans="1:18">
      <c r="A3528" s="1">
        <v>43922</v>
      </c>
      <c r="B3528" s="7">
        <f>MONTH(tbStoricoOrdini[[#This Row],[DATA]])</f>
        <v>4</v>
      </c>
      <c r="C3528" t="s">
        <v>3623</v>
      </c>
      <c r="D3528" t="str">
        <f>RIGHT(tbStoricoOrdini[[#This Row],[ORDINE]],4)</f>
        <v>3525</v>
      </c>
      <c r="E3528" t="s">
        <v>52</v>
      </c>
      <c r="F3528" t="str">
        <f>VLOOKUP(tbStoricoOrdini[[#This Row],[CLIENTE]],tbClienti[],3,FALSE)</f>
        <v>Lombardia</v>
      </c>
      <c r="G3528" t="str">
        <f>VLOOKUP(tbStoricoOrdini[[#This Row],[CLIENTE]],tbClienti[],7,FALSE)</f>
        <v>AC</v>
      </c>
      <c r="H3528" t="s">
        <v>79</v>
      </c>
      <c r="I3528" t="str">
        <f>IF(LEFT(tbStoricoOrdini[[#This Row],[ARTICOLO]],3) = "COG","COG",LEFT(tbStoricoOrdini[[#This Row],[ARTICOLO]],FIND(" ",tbStoricoOrdini[[#This Row],[ARTICOLO]])-1))</f>
        <v>COG</v>
      </c>
      <c r="J3528" t="str">
        <f>MID(tbStoricoOrdini[[#This Row],[ARTICOLO]],FIND(" ",tbStoricoOrdini[[#This Row],[ARTICOLO]])+1,4)</f>
        <v>4000</v>
      </c>
      <c r="K3528" t="str">
        <f>IFERROR(RIGHT(tbStoricoOrdini[[#This Row],[ARTICOLO]],LEN(tbStoricoOrdini[[#This Row],[ARTICOLO]])-FIND(" ",tbStoricoOrdini[[#This Row],[ARTICOLO]],FIND(" ",tbStoricoOrdini[[#This Row],[ARTICOLO]]) +1)),"")</f>
        <v>Plus</v>
      </c>
      <c r="L3528" s="3">
        <f>VLOOKUP(tbStoricoOrdini[[#This Row],[ARTICOLO]],tbArticoli[],2,FALSE)</f>
        <v>240</v>
      </c>
      <c r="M3528" s="22">
        <f>tbStoricoOrdini[[#This Row],[IMPORTO]]/tbStoricoOrdini[[#This Row],[PREZZO]]</f>
        <v>7.4999999999999997E-2</v>
      </c>
      <c r="N3528" t="s">
        <v>9</v>
      </c>
      <c r="O3528" s="8">
        <f>VLOOKUP(tbStoricoOrdini[[#This Row],[AGENTE]],tbAgenti[],2,FALSE)</f>
        <v>0.05</v>
      </c>
      <c r="P3528" s="2">
        <v>18</v>
      </c>
      <c r="Q3528" s="2">
        <f>tbStoricoOrdini[[#This Row],[IMPORTO]]*tbStoricoOrdini[[#This Row],[% COMM.]]</f>
        <v>0.9</v>
      </c>
      <c r="R3528" s="2">
        <f>tbStoricoOrdini[[#This Row],[TOT. COMM.]]+tbStoricoOrdini[[#This Row],[IMPORTO]]</f>
        <v>18.899999999999999</v>
      </c>
    </row>
    <row r="3529" spans="1:18">
      <c r="A3529" s="1">
        <v>43922</v>
      </c>
      <c r="B3529" s="7">
        <f>MONTH(tbStoricoOrdini[[#This Row],[DATA]])</f>
        <v>4</v>
      </c>
      <c r="C3529" t="s">
        <v>3624</v>
      </c>
      <c r="D3529" t="str">
        <f>RIGHT(tbStoricoOrdini[[#This Row],[ORDINE]],4)</f>
        <v>3526</v>
      </c>
      <c r="E3529" t="s">
        <v>52</v>
      </c>
      <c r="F3529" t="str">
        <f>VLOOKUP(tbStoricoOrdini[[#This Row],[CLIENTE]],tbClienti[],3,FALSE)</f>
        <v>Lombardia</v>
      </c>
      <c r="G3529" t="str">
        <f>VLOOKUP(tbStoricoOrdini[[#This Row],[CLIENTE]],tbClienti[],7,FALSE)</f>
        <v>AC</v>
      </c>
      <c r="H3529" t="s">
        <v>60</v>
      </c>
      <c r="I3529" t="str">
        <f>IF(LEFT(tbStoricoOrdini[[#This Row],[ARTICOLO]],3) = "COG","COG",LEFT(tbStoricoOrdini[[#This Row],[ARTICOLO]],FIND(" ",tbStoricoOrdini[[#This Row],[ARTICOLO]])-1))</f>
        <v>KLM</v>
      </c>
      <c r="J3529" t="str">
        <f>MID(tbStoricoOrdini[[#This Row],[ARTICOLO]],FIND(" ",tbStoricoOrdini[[#This Row],[ARTICOLO]])+1,4)</f>
        <v>5000</v>
      </c>
      <c r="K3529" t="str">
        <f>IFERROR(RIGHT(tbStoricoOrdini[[#This Row],[ARTICOLO]],LEN(tbStoricoOrdini[[#This Row],[ARTICOLO]])-FIND(" ",tbStoricoOrdini[[#This Row],[ARTICOLO]],FIND(" ",tbStoricoOrdini[[#This Row],[ARTICOLO]]) +1)),"")</f>
        <v>Plus</v>
      </c>
      <c r="L3529" s="3">
        <f>VLOOKUP(tbStoricoOrdini[[#This Row],[ARTICOLO]],tbArticoli[],2,FALSE)</f>
        <v>175</v>
      </c>
      <c r="M3529" s="22">
        <f>tbStoricoOrdini[[#This Row],[IMPORTO]]/tbStoricoOrdini[[#This Row],[PREZZO]]</f>
        <v>2.12</v>
      </c>
      <c r="N3529" t="s">
        <v>20</v>
      </c>
      <c r="O3529" s="8">
        <f>VLOOKUP(tbStoricoOrdini[[#This Row],[AGENTE]],tbAgenti[],2,FALSE)</f>
        <v>0.05</v>
      </c>
      <c r="P3529" s="2">
        <v>371</v>
      </c>
      <c r="Q3529" s="2">
        <f>tbStoricoOrdini[[#This Row],[IMPORTO]]*tbStoricoOrdini[[#This Row],[% COMM.]]</f>
        <v>18.55</v>
      </c>
      <c r="R3529" s="2">
        <f>tbStoricoOrdini[[#This Row],[TOT. COMM.]]+tbStoricoOrdini[[#This Row],[IMPORTO]]</f>
        <v>389.55</v>
      </c>
    </row>
    <row r="3530" spans="1:18">
      <c r="A3530" s="1">
        <v>43922</v>
      </c>
      <c r="B3530" s="7">
        <f>MONTH(tbStoricoOrdini[[#This Row],[DATA]])</f>
        <v>4</v>
      </c>
      <c r="C3530" t="s">
        <v>3625</v>
      </c>
      <c r="D3530" t="str">
        <f>RIGHT(tbStoricoOrdini[[#This Row],[ORDINE]],4)</f>
        <v>3527</v>
      </c>
      <c r="E3530" t="s">
        <v>52</v>
      </c>
      <c r="F3530" t="str">
        <f>VLOOKUP(tbStoricoOrdini[[#This Row],[CLIENTE]],tbClienti[],3,FALSE)</f>
        <v>Lombardia</v>
      </c>
      <c r="G3530" t="str">
        <f>VLOOKUP(tbStoricoOrdini[[#This Row],[CLIENTE]],tbClienti[],7,FALSE)</f>
        <v>AC</v>
      </c>
      <c r="H3530" t="s">
        <v>63</v>
      </c>
      <c r="I3530" t="str">
        <f>IF(LEFT(tbStoricoOrdini[[#This Row],[ARTICOLO]],3) = "COG","COG",LEFT(tbStoricoOrdini[[#This Row],[ARTICOLO]],FIND(" ",tbStoricoOrdini[[#This Row],[ARTICOLO]])-1))</f>
        <v>KLM</v>
      </c>
      <c r="J3530" t="str">
        <f>MID(tbStoricoOrdini[[#This Row],[ARTICOLO]],FIND(" ",tbStoricoOrdini[[#This Row],[ARTICOLO]])+1,4)</f>
        <v>3000</v>
      </c>
      <c r="K3530" t="str">
        <f>IFERROR(RIGHT(tbStoricoOrdini[[#This Row],[ARTICOLO]],LEN(tbStoricoOrdini[[#This Row],[ARTICOLO]])-FIND(" ",tbStoricoOrdini[[#This Row],[ARTICOLO]],FIND(" ",tbStoricoOrdini[[#This Row],[ARTICOLO]]) +1)),"")</f>
        <v>Plus</v>
      </c>
      <c r="L3530" s="3">
        <f>VLOOKUP(tbStoricoOrdini[[#This Row],[ARTICOLO]],tbArticoli[],2,FALSE)</f>
        <v>145</v>
      </c>
      <c r="M3530" s="22">
        <f>tbStoricoOrdini[[#This Row],[IMPORTO]]/tbStoricoOrdini[[#This Row],[PREZZO]]</f>
        <v>62.6</v>
      </c>
      <c r="N3530" t="s">
        <v>20</v>
      </c>
      <c r="O3530" s="8">
        <f>VLOOKUP(tbStoricoOrdini[[#This Row],[AGENTE]],tbAgenti[],2,FALSE)</f>
        <v>0.05</v>
      </c>
      <c r="P3530" s="2">
        <v>9077</v>
      </c>
      <c r="Q3530" s="2">
        <f>tbStoricoOrdini[[#This Row],[IMPORTO]]*tbStoricoOrdini[[#This Row],[% COMM.]]</f>
        <v>453.85</v>
      </c>
      <c r="R3530" s="2">
        <f>tbStoricoOrdini[[#This Row],[TOT. COMM.]]+tbStoricoOrdini[[#This Row],[IMPORTO]]</f>
        <v>9530.85</v>
      </c>
    </row>
    <row r="3531" spans="1:18">
      <c r="A3531" s="1">
        <v>43922</v>
      </c>
      <c r="B3531" s="7">
        <f>MONTH(tbStoricoOrdini[[#This Row],[DATA]])</f>
        <v>4</v>
      </c>
      <c r="C3531" t="s">
        <v>3626</v>
      </c>
      <c r="D3531" t="str">
        <f>RIGHT(tbStoricoOrdini[[#This Row],[ORDINE]],4)</f>
        <v>3528</v>
      </c>
      <c r="E3531" t="s">
        <v>52</v>
      </c>
      <c r="F3531" t="str">
        <f>VLOOKUP(tbStoricoOrdini[[#This Row],[CLIENTE]],tbClienti[],3,FALSE)</f>
        <v>Lombardia</v>
      </c>
      <c r="G3531" t="str">
        <f>VLOOKUP(tbStoricoOrdini[[#This Row],[CLIENTE]],tbClienti[],7,FALSE)</f>
        <v>AC</v>
      </c>
      <c r="H3531" t="s">
        <v>63</v>
      </c>
      <c r="I3531" t="str">
        <f>IF(LEFT(tbStoricoOrdini[[#This Row],[ARTICOLO]],3) = "COG","COG",LEFT(tbStoricoOrdini[[#This Row],[ARTICOLO]],FIND(" ",tbStoricoOrdini[[#This Row],[ARTICOLO]])-1))</f>
        <v>KLM</v>
      </c>
      <c r="J3531" t="str">
        <f>MID(tbStoricoOrdini[[#This Row],[ARTICOLO]],FIND(" ",tbStoricoOrdini[[#This Row],[ARTICOLO]])+1,4)</f>
        <v>3000</v>
      </c>
      <c r="K3531" t="str">
        <f>IFERROR(RIGHT(tbStoricoOrdini[[#This Row],[ARTICOLO]],LEN(tbStoricoOrdini[[#This Row],[ARTICOLO]])-FIND(" ",tbStoricoOrdini[[#This Row],[ARTICOLO]],FIND(" ",tbStoricoOrdini[[#This Row],[ARTICOLO]]) +1)),"")</f>
        <v>Plus</v>
      </c>
      <c r="L3531" s="3">
        <f>VLOOKUP(tbStoricoOrdini[[#This Row],[ARTICOLO]],tbArticoli[],2,FALSE)</f>
        <v>145</v>
      </c>
      <c r="M3531" s="22">
        <f>tbStoricoOrdini[[#This Row],[IMPORTO]]/tbStoricoOrdini[[#This Row],[PREZZO]]</f>
        <v>1922.4068965517242</v>
      </c>
      <c r="N3531" t="s">
        <v>9</v>
      </c>
      <c r="O3531" s="8">
        <f>VLOOKUP(tbStoricoOrdini[[#This Row],[AGENTE]],tbAgenti[],2,FALSE)</f>
        <v>0.05</v>
      </c>
      <c r="P3531" s="2">
        <v>278749</v>
      </c>
      <c r="Q3531" s="2">
        <f>tbStoricoOrdini[[#This Row],[IMPORTO]]*tbStoricoOrdini[[#This Row],[% COMM.]]</f>
        <v>13937.45</v>
      </c>
      <c r="R3531" s="2">
        <f>tbStoricoOrdini[[#This Row],[TOT. COMM.]]+tbStoricoOrdini[[#This Row],[IMPORTO]]</f>
        <v>292686.45</v>
      </c>
    </row>
    <row r="3532" spans="1:18">
      <c r="A3532" s="1">
        <v>43922</v>
      </c>
      <c r="B3532" s="7">
        <f>MONTH(tbStoricoOrdini[[#This Row],[DATA]])</f>
        <v>4</v>
      </c>
      <c r="C3532" t="s">
        <v>3627</v>
      </c>
      <c r="D3532" t="str">
        <f>RIGHT(tbStoricoOrdini[[#This Row],[ORDINE]],4)</f>
        <v>3529</v>
      </c>
      <c r="E3532" t="s">
        <v>52</v>
      </c>
      <c r="F3532" t="str">
        <f>VLOOKUP(tbStoricoOrdini[[#This Row],[CLIENTE]],tbClienti[],3,FALSE)</f>
        <v>Lombardia</v>
      </c>
      <c r="G3532" t="str">
        <f>VLOOKUP(tbStoricoOrdini[[#This Row],[CLIENTE]],tbClienti[],7,FALSE)</f>
        <v>AC</v>
      </c>
      <c r="H3532" t="s">
        <v>66</v>
      </c>
      <c r="I3532" t="str">
        <f>IF(LEFT(tbStoricoOrdini[[#This Row],[ARTICOLO]],3) = "COG","COG",LEFT(tbStoricoOrdini[[#This Row],[ARTICOLO]],FIND(" ",tbStoricoOrdini[[#This Row],[ARTICOLO]])-1))</f>
        <v>BAG</v>
      </c>
      <c r="J3532" t="str">
        <f>MID(tbStoricoOrdini[[#This Row],[ARTICOLO]],FIND(" ",tbStoricoOrdini[[#This Row],[ARTICOLO]])+1,4)</f>
        <v>2500</v>
      </c>
      <c r="K3532" t="str">
        <f>IFERROR(RIGHT(tbStoricoOrdini[[#This Row],[ARTICOLO]],LEN(tbStoricoOrdini[[#This Row],[ARTICOLO]])-FIND(" ",tbStoricoOrdini[[#This Row],[ARTICOLO]],FIND(" ",tbStoricoOrdini[[#This Row],[ARTICOLO]]) +1)),"")</f>
        <v>Plus</v>
      </c>
      <c r="L3532" s="3">
        <f>VLOOKUP(tbStoricoOrdini[[#This Row],[ARTICOLO]],tbArticoli[],2,FALSE)</f>
        <v>220</v>
      </c>
      <c r="M3532" s="22">
        <f>tbStoricoOrdini[[#This Row],[IMPORTO]]/tbStoricoOrdini[[#This Row],[PREZZO]]</f>
        <v>0.35</v>
      </c>
      <c r="N3532" t="s">
        <v>20</v>
      </c>
      <c r="O3532" s="8">
        <f>VLOOKUP(tbStoricoOrdini[[#This Row],[AGENTE]],tbAgenti[],2,FALSE)</f>
        <v>0.05</v>
      </c>
      <c r="P3532" s="2">
        <v>77</v>
      </c>
      <c r="Q3532" s="2">
        <f>tbStoricoOrdini[[#This Row],[IMPORTO]]*tbStoricoOrdini[[#This Row],[% COMM.]]</f>
        <v>3.85</v>
      </c>
      <c r="R3532" s="2">
        <f>tbStoricoOrdini[[#This Row],[TOT. COMM.]]+tbStoricoOrdini[[#This Row],[IMPORTO]]</f>
        <v>80.849999999999994</v>
      </c>
    </row>
    <row r="3533" spans="1:18">
      <c r="A3533" s="1">
        <v>43922</v>
      </c>
      <c r="B3533" s="7">
        <f>MONTH(tbStoricoOrdini[[#This Row],[DATA]])</f>
        <v>4</v>
      </c>
      <c r="C3533" t="s">
        <v>3628</v>
      </c>
      <c r="D3533" t="str">
        <f>RIGHT(tbStoricoOrdini[[#This Row],[ORDINE]],4)</f>
        <v>3530</v>
      </c>
      <c r="E3533" t="s">
        <v>52</v>
      </c>
      <c r="F3533" t="str">
        <f>VLOOKUP(tbStoricoOrdini[[#This Row],[CLIENTE]],tbClienti[],3,FALSE)</f>
        <v>Lombardia</v>
      </c>
      <c r="G3533" t="str">
        <f>VLOOKUP(tbStoricoOrdini[[#This Row],[CLIENTE]],tbClienti[],7,FALSE)</f>
        <v>AC</v>
      </c>
      <c r="H3533" t="s">
        <v>66</v>
      </c>
      <c r="I3533" t="str">
        <f>IF(LEFT(tbStoricoOrdini[[#This Row],[ARTICOLO]],3) = "COG","COG",LEFT(tbStoricoOrdini[[#This Row],[ARTICOLO]],FIND(" ",tbStoricoOrdini[[#This Row],[ARTICOLO]])-1))</f>
        <v>BAG</v>
      </c>
      <c r="J3533" t="str">
        <f>MID(tbStoricoOrdini[[#This Row],[ARTICOLO]],FIND(" ",tbStoricoOrdini[[#This Row],[ARTICOLO]])+1,4)</f>
        <v>2500</v>
      </c>
      <c r="K3533" t="str">
        <f>IFERROR(RIGHT(tbStoricoOrdini[[#This Row],[ARTICOLO]],LEN(tbStoricoOrdini[[#This Row],[ARTICOLO]])-FIND(" ",tbStoricoOrdini[[#This Row],[ARTICOLO]],FIND(" ",tbStoricoOrdini[[#This Row],[ARTICOLO]]) +1)),"")</f>
        <v>Plus</v>
      </c>
      <c r="L3533" s="3">
        <f>VLOOKUP(tbStoricoOrdini[[#This Row],[ARTICOLO]],tbArticoli[],2,FALSE)</f>
        <v>220</v>
      </c>
      <c r="M3533" s="22">
        <f>tbStoricoOrdini[[#This Row],[IMPORTO]]/tbStoricoOrdini[[#This Row],[PREZZO]]</f>
        <v>2.2681818181818181</v>
      </c>
      <c r="N3533" t="s">
        <v>9</v>
      </c>
      <c r="O3533" s="8">
        <f>VLOOKUP(tbStoricoOrdini[[#This Row],[AGENTE]],tbAgenti[],2,FALSE)</f>
        <v>0.05</v>
      </c>
      <c r="P3533" s="2">
        <v>499</v>
      </c>
      <c r="Q3533" s="2">
        <f>tbStoricoOrdini[[#This Row],[IMPORTO]]*tbStoricoOrdini[[#This Row],[% COMM.]]</f>
        <v>24.950000000000003</v>
      </c>
      <c r="R3533" s="2">
        <f>tbStoricoOrdini[[#This Row],[TOT. COMM.]]+tbStoricoOrdini[[#This Row],[IMPORTO]]</f>
        <v>523.95000000000005</v>
      </c>
    </row>
    <row r="3534" spans="1:18">
      <c r="A3534" s="1">
        <v>43922</v>
      </c>
      <c r="B3534" s="7">
        <f>MONTH(tbStoricoOrdini[[#This Row],[DATA]])</f>
        <v>4</v>
      </c>
      <c r="C3534" t="s">
        <v>3629</v>
      </c>
      <c r="D3534" t="str">
        <f>RIGHT(tbStoricoOrdini[[#This Row],[ORDINE]],4)</f>
        <v>3531</v>
      </c>
      <c r="E3534" t="s">
        <v>52</v>
      </c>
      <c r="F3534" t="str">
        <f>VLOOKUP(tbStoricoOrdini[[#This Row],[CLIENTE]],tbClienti[],3,FALSE)</f>
        <v>Lombardia</v>
      </c>
      <c r="G3534" t="str">
        <f>VLOOKUP(tbStoricoOrdini[[#This Row],[CLIENTE]],tbClienti[],7,FALSE)</f>
        <v>AC</v>
      </c>
      <c r="H3534" t="s">
        <v>69</v>
      </c>
      <c r="I3534" t="str">
        <f>IF(LEFT(tbStoricoOrdini[[#This Row],[ARTICOLO]],3) = "COG","COG",LEFT(tbStoricoOrdini[[#This Row],[ARTICOLO]],FIND(" ",tbStoricoOrdini[[#This Row],[ARTICOLO]])-1))</f>
        <v>BAG</v>
      </c>
      <c r="J3534" t="str">
        <f>MID(tbStoricoOrdini[[#This Row],[ARTICOLO]],FIND(" ",tbStoricoOrdini[[#This Row],[ARTICOLO]])+1,4)</f>
        <v>1121</v>
      </c>
      <c r="K3534" t="str">
        <f>IFERROR(RIGHT(tbStoricoOrdini[[#This Row],[ARTICOLO]],LEN(tbStoricoOrdini[[#This Row],[ARTICOLO]])-FIND(" ",tbStoricoOrdini[[#This Row],[ARTICOLO]],FIND(" ",tbStoricoOrdini[[#This Row],[ARTICOLO]]) +1)),"")</f>
        <v>Gold</v>
      </c>
      <c r="L3534" s="3">
        <f>VLOOKUP(tbStoricoOrdini[[#This Row],[ARTICOLO]],tbArticoli[],2,FALSE)</f>
        <v>230</v>
      </c>
      <c r="M3534" s="22">
        <f>tbStoricoOrdini[[#This Row],[IMPORTO]]/tbStoricoOrdini[[#This Row],[PREZZO]]</f>
        <v>381.4304347826087</v>
      </c>
      <c r="N3534" t="s">
        <v>9</v>
      </c>
      <c r="O3534" s="8">
        <f>VLOOKUP(tbStoricoOrdini[[#This Row],[AGENTE]],tbAgenti[],2,FALSE)</f>
        <v>0.05</v>
      </c>
      <c r="P3534" s="2">
        <v>87729</v>
      </c>
      <c r="Q3534" s="2">
        <f>tbStoricoOrdini[[#This Row],[IMPORTO]]*tbStoricoOrdini[[#This Row],[% COMM.]]</f>
        <v>4386.45</v>
      </c>
      <c r="R3534" s="2">
        <f>tbStoricoOrdini[[#This Row],[TOT. COMM.]]+tbStoricoOrdini[[#This Row],[IMPORTO]]</f>
        <v>92115.45</v>
      </c>
    </row>
    <row r="3535" spans="1:18">
      <c r="A3535" s="1">
        <v>43922</v>
      </c>
      <c r="B3535" s="7">
        <f>MONTH(tbStoricoOrdini[[#This Row],[DATA]])</f>
        <v>4</v>
      </c>
      <c r="C3535" t="s">
        <v>3630</v>
      </c>
      <c r="D3535" t="str">
        <f>RIGHT(tbStoricoOrdini[[#This Row],[ORDINE]],4)</f>
        <v>3532</v>
      </c>
      <c r="E3535" t="s">
        <v>52</v>
      </c>
      <c r="F3535" t="str">
        <f>VLOOKUP(tbStoricoOrdini[[#This Row],[CLIENTE]],tbClienti[],3,FALSE)</f>
        <v>Lombardia</v>
      </c>
      <c r="G3535" t="str">
        <f>VLOOKUP(tbStoricoOrdini[[#This Row],[CLIENTE]],tbClienti[],7,FALSE)</f>
        <v>AC</v>
      </c>
      <c r="H3535" t="s">
        <v>83</v>
      </c>
      <c r="I3535" t="str">
        <f>IF(LEFT(tbStoricoOrdini[[#This Row],[ARTICOLO]],3) = "COG","COG",LEFT(tbStoricoOrdini[[#This Row],[ARTICOLO]],FIND(" ",tbStoricoOrdini[[#This Row],[ARTICOLO]])-1))</f>
        <v>COG</v>
      </c>
      <c r="J3535" t="str">
        <f>MID(tbStoricoOrdini[[#This Row],[ARTICOLO]],FIND(" ",tbStoricoOrdini[[#This Row],[ARTICOLO]])+1,4)</f>
        <v>8000</v>
      </c>
      <c r="K3535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3535" s="3">
        <f>VLOOKUP(tbStoricoOrdini[[#This Row],[ARTICOLO]],tbArticoli[],2,FALSE)</f>
        <v>670</v>
      </c>
      <c r="M3535" s="22">
        <f>tbStoricoOrdini[[#This Row],[IMPORTO]]/tbStoricoOrdini[[#This Row],[PREZZO]]</f>
        <v>11.804477611940298</v>
      </c>
      <c r="N3535" t="s">
        <v>9</v>
      </c>
      <c r="O3535" s="8">
        <f>VLOOKUP(tbStoricoOrdini[[#This Row],[AGENTE]],tbAgenti[],2,FALSE)</f>
        <v>0.05</v>
      </c>
      <c r="P3535" s="2">
        <v>7909</v>
      </c>
      <c r="Q3535" s="2">
        <f>tbStoricoOrdini[[#This Row],[IMPORTO]]*tbStoricoOrdini[[#This Row],[% COMM.]]</f>
        <v>395.45000000000005</v>
      </c>
      <c r="R3535" s="2">
        <f>tbStoricoOrdini[[#This Row],[TOT. COMM.]]+tbStoricoOrdini[[#This Row],[IMPORTO]]</f>
        <v>8304.4500000000007</v>
      </c>
    </row>
    <row r="3536" spans="1:18">
      <c r="A3536" s="1">
        <v>43922</v>
      </c>
      <c r="B3536" s="7">
        <f>MONTH(tbStoricoOrdini[[#This Row],[DATA]])</f>
        <v>4</v>
      </c>
      <c r="C3536" t="s">
        <v>3631</v>
      </c>
      <c r="D3536" t="str">
        <f>RIGHT(tbStoricoOrdini[[#This Row],[ORDINE]],4)</f>
        <v>3533</v>
      </c>
      <c r="E3536" t="s">
        <v>52</v>
      </c>
      <c r="F3536" t="str">
        <f>VLOOKUP(tbStoricoOrdini[[#This Row],[CLIENTE]],tbClienti[],3,FALSE)</f>
        <v>Lombardia</v>
      </c>
      <c r="G3536" t="str">
        <f>VLOOKUP(tbStoricoOrdini[[#This Row],[CLIENTE]],tbClienti[],7,FALSE)</f>
        <v>AC</v>
      </c>
      <c r="H3536" t="s">
        <v>70</v>
      </c>
      <c r="I3536" t="str">
        <f>IF(LEFT(tbStoricoOrdini[[#This Row],[ARTICOLO]],3) = "COG","COG",LEFT(tbStoricoOrdini[[#This Row],[ARTICOLO]],FIND(" ",tbStoricoOrdini[[#This Row],[ARTICOLO]])-1))</f>
        <v>EB08</v>
      </c>
      <c r="J3536" t="str">
        <f>MID(tbStoricoOrdini[[#This Row],[ARTICOLO]],FIND(" ",tbStoricoOrdini[[#This Row],[ARTICOLO]])+1,4)</f>
        <v>7500</v>
      </c>
      <c r="K3536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3536" s="3">
        <f>VLOOKUP(tbStoricoOrdini[[#This Row],[ARTICOLO]],tbArticoli[],2,FALSE)</f>
        <v>180</v>
      </c>
      <c r="M3536" s="22">
        <f>tbStoricoOrdini[[#This Row],[IMPORTO]]/tbStoricoOrdini[[#This Row],[PREZZO]]</f>
        <v>0.26666666666666666</v>
      </c>
      <c r="N3536" t="s">
        <v>20</v>
      </c>
      <c r="O3536" s="8">
        <f>VLOOKUP(tbStoricoOrdini[[#This Row],[AGENTE]],tbAgenti[],2,FALSE)</f>
        <v>0.05</v>
      </c>
      <c r="P3536" s="2">
        <v>48</v>
      </c>
      <c r="Q3536" s="2">
        <f>tbStoricoOrdini[[#This Row],[IMPORTO]]*tbStoricoOrdini[[#This Row],[% COMM.]]</f>
        <v>2.4000000000000004</v>
      </c>
      <c r="R3536" s="2">
        <f>tbStoricoOrdini[[#This Row],[TOT. COMM.]]+tbStoricoOrdini[[#This Row],[IMPORTO]]</f>
        <v>50.4</v>
      </c>
    </row>
    <row r="3537" spans="1:18">
      <c r="A3537" s="1">
        <v>43922</v>
      </c>
      <c r="B3537" s="7">
        <f>MONTH(tbStoricoOrdini[[#This Row],[DATA]])</f>
        <v>4</v>
      </c>
      <c r="C3537" t="s">
        <v>3632</v>
      </c>
      <c r="D3537" t="str">
        <f>RIGHT(tbStoricoOrdini[[#This Row],[ORDINE]],4)</f>
        <v>3534</v>
      </c>
      <c r="E3537" t="s">
        <v>52</v>
      </c>
      <c r="F3537" t="str">
        <f>VLOOKUP(tbStoricoOrdini[[#This Row],[CLIENTE]],tbClienti[],3,FALSE)</f>
        <v>Lombardia</v>
      </c>
      <c r="G3537" t="str">
        <f>VLOOKUP(tbStoricoOrdini[[#This Row],[CLIENTE]],tbClienti[],7,FALSE)</f>
        <v>AC</v>
      </c>
      <c r="H3537" t="s">
        <v>70</v>
      </c>
      <c r="I3537" t="str">
        <f>IF(LEFT(tbStoricoOrdini[[#This Row],[ARTICOLO]],3) = "COG","COG",LEFT(tbStoricoOrdini[[#This Row],[ARTICOLO]],FIND(" ",tbStoricoOrdini[[#This Row],[ARTICOLO]])-1))</f>
        <v>EB08</v>
      </c>
      <c r="J3537" t="str">
        <f>MID(tbStoricoOrdini[[#This Row],[ARTICOLO]],FIND(" ",tbStoricoOrdini[[#This Row],[ARTICOLO]])+1,4)</f>
        <v>7500</v>
      </c>
      <c r="K3537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3537" s="3">
        <f>VLOOKUP(tbStoricoOrdini[[#This Row],[ARTICOLO]],tbArticoli[],2,FALSE)</f>
        <v>180</v>
      </c>
      <c r="M3537" s="22">
        <f>tbStoricoOrdini[[#This Row],[IMPORTO]]/tbStoricoOrdini[[#This Row],[PREZZO]]</f>
        <v>1.1777777777777778</v>
      </c>
      <c r="N3537" t="s">
        <v>9</v>
      </c>
      <c r="O3537" s="8">
        <f>VLOOKUP(tbStoricoOrdini[[#This Row],[AGENTE]],tbAgenti[],2,FALSE)</f>
        <v>0.05</v>
      </c>
      <c r="P3537" s="2">
        <v>212</v>
      </c>
      <c r="Q3537" s="2">
        <f>tbStoricoOrdini[[#This Row],[IMPORTO]]*tbStoricoOrdini[[#This Row],[% COMM.]]</f>
        <v>10.600000000000001</v>
      </c>
      <c r="R3537" s="2">
        <f>tbStoricoOrdini[[#This Row],[TOT. COMM.]]+tbStoricoOrdini[[#This Row],[IMPORTO]]</f>
        <v>222.6</v>
      </c>
    </row>
    <row r="3538" spans="1:18">
      <c r="A3538" s="1">
        <v>43922</v>
      </c>
      <c r="B3538" s="7">
        <f>MONTH(tbStoricoOrdini[[#This Row],[DATA]])</f>
        <v>4</v>
      </c>
      <c r="C3538" t="s">
        <v>3633</v>
      </c>
      <c r="D3538" t="str">
        <f>RIGHT(tbStoricoOrdini[[#This Row],[ORDINE]],4)</f>
        <v>3535</v>
      </c>
      <c r="E3538" t="s">
        <v>52</v>
      </c>
      <c r="F3538" t="str">
        <f>VLOOKUP(tbStoricoOrdini[[#This Row],[CLIENTE]],tbClienti[],3,FALSE)</f>
        <v>Lombardia</v>
      </c>
      <c r="G3538" t="str">
        <f>VLOOKUP(tbStoricoOrdini[[#This Row],[CLIENTE]],tbClienti[],7,FALSE)</f>
        <v>AC</v>
      </c>
      <c r="H3538" t="s">
        <v>75</v>
      </c>
      <c r="I3538" t="str">
        <f>IF(LEFT(tbStoricoOrdini[[#This Row],[ARTICOLO]],3) = "COG","COG",LEFT(tbStoricoOrdini[[#This Row],[ARTICOLO]],FIND(" ",tbStoricoOrdini[[#This Row],[ARTICOLO]])-1))</f>
        <v>AVRC</v>
      </c>
      <c r="J3538" t="str">
        <f>MID(tbStoricoOrdini[[#This Row],[ARTICOLO]],FIND(" ",tbStoricoOrdini[[#This Row],[ARTICOLO]])+1,4)</f>
        <v>1000</v>
      </c>
      <c r="K3538" t="str">
        <f>IFERROR(RIGHT(tbStoricoOrdini[[#This Row],[ARTICOLO]],LEN(tbStoricoOrdini[[#This Row],[ARTICOLO]])-FIND(" ",tbStoricoOrdini[[#This Row],[ARTICOLO]],FIND(" ",tbStoricoOrdini[[#This Row],[ARTICOLO]]) +1)),"")</f>
        <v>Silver</v>
      </c>
      <c r="L3538" s="3">
        <f>VLOOKUP(tbStoricoOrdini[[#This Row],[ARTICOLO]],tbArticoli[],2,FALSE)</f>
        <v>390</v>
      </c>
      <c r="M3538" s="22">
        <f>tbStoricoOrdini[[#This Row],[IMPORTO]]/tbStoricoOrdini[[#This Row],[PREZZO]]</f>
        <v>7.7</v>
      </c>
      <c r="N3538" t="s">
        <v>9</v>
      </c>
      <c r="O3538" s="8">
        <f>VLOOKUP(tbStoricoOrdini[[#This Row],[AGENTE]],tbAgenti[],2,FALSE)</f>
        <v>0.05</v>
      </c>
      <c r="P3538" s="2">
        <v>3003</v>
      </c>
      <c r="Q3538" s="2">
        <f>tbStoricoOrdini[[#This Row],[IMPORTO]]*tbStoricoOrdini[[#This Row],[% COMM.]]</f>
        <v>150.15</v>
      </c>
      <c r="R3538" s="2">
        <f>tbStoricoOrdini[[#This Row],[TOT. COMM.]]+tbStoricoOrdini[[#This Row],[IMPORTO]]</f>
        <v>3153.15</v>
      </c>
    </row>
    <row r="3539" spans="1:18">
      <c r="A3539" s="1">
        <v>43922</v>
      </c>
      <c r="B3539" s="7">
        <f>MONTH(tbStoricoOrdini[[#This Row],[DATA]])</f>
        <v>4</v>
      </c>
      <c r="C3539" t="s">
        <v>3634</v>
      </c>
      <c r="D3539" t="str">
        <f>RIGHT(tbStoricoOrdini[[#This Row],[ORDINE]],4)</f>
        <v>3536</v>
      </c>
      <c r="E3539" t="s">
        <v>52</v>
      </c>
      <c r="F3539" t="str">
        <f>VLOOKUP(tbStoricoOrdini[[#This Row],[CLIENTE]],tbClienti[],3,FALSE)</f>
        <v>Lombardia</v>
      </c>
      <c r="G3539" t="str">
        <f>VLOOKUP(tbStoricoOrdini[[#This Row],[CLIENTE]],tbClienti[],7,FALSE)</f>
        <v>AC</v>
      </c>
      <c r="H3539" t="s">
        <v>71</v>
      </c>
      <c r="I3539" t="str">
        <f>IF(LEFT(tbStoricoOrdini[[#This Row],[ARTICOLO]],3) = "COG","COG",LEFT(tbStoricoOrdini[[#This Row],[ARTICOLO]],FIND(" ",tbStoricoOrdini[[#This Row],[ARTICOLO]])-1))</f>
        <v>EB07</v>
      </c>
      <c r="J3539" t="str">
        <f>MID(tbStoricoOrdini[[#This Row],[ARTICOLO]],FIND(" ",tbStoricoOrdini[[#This Row],[ARTICOLO]])+1,4)</f>
        <v>5000</v>
      </c>
      <c r="K3539" t="str">
        <f>IFERROR(RIGHT(tbStoricoOrdini[[#This Row],[ARTICOLO]],LEN(tbStoricoOrdini[[#This Row],[ARTICOLO]])-FIND(" ",tbStoricoOrdini[[#This Row],[ARTICOLO]],FIND(" ",tbStoricoOrdini[[#This Row],[ARTICOLO]]) +1)),"")</f>
        <v/>
      </c>
      <c r="L3539" s="3">
        <f>VLOOKUP(tbStoricoOrdini[[#This Row],[ARTICOLO]],tbArticoli[],2,FALSE)</f>
        <v>140</v>
      </c>
      <c r="M3539" s="22">
        <f>tbStoricoOrdini[[#This Row],[IMPORTO]]/tbStoricoOrdini[[#This Row],[PREZZO]]</f>
        <v>2.0499999999999998</v>
      </c>
      <c r="N3539" t="s">
        <v>9</v>
      </c>
      <c r="O3539" s="8">
        <f>VLOOKUP(tbStoricoOrdini[[#This Row],[AGENTE]],tbAgenti[],2,FALSE)</f>
        <v>0.05</v>
      </c>
      <c r="P3539" s="2">
        <v>287</v>
      </c>
      <c r="Q3539" s="2">
        <f>tbStoricoOrdini[[#This Row],[IMPORTO]]*tbStoricoOrdini[[#This Row],[% COMM.]]</f>
        <v>14.350000000000001</v>
      </c>
      <c r="R3539" s="2">
        <f>tbStoricoOrdini[[#This Row],[TOT. COMM.]]+tbStoricoOrdini[[#This Row],[IMPORTO]]</f>
        <v>301.35000000000002</v>
      </c>
    </row>
    <row r="3540" spans="1:18">
      <c r="A3540" s="1">
        <v>43922</v>
      </c>
      <c r="B3540" s="7">
        <f>MONTH(tbStoricoOrdini[[#This Row],[DATA]])</f>
        <v>4</v>
      </c>
      <c r="C3540" t="s">
        <v>3635</v>
      </c>
      <c r="D3540" t="str">
        <f>RIGHT(tbStoricoOrdini[[#This Row],[ORDINE]],4)</f>
        <v>3537</v>
      </c>
      <c r="E3540" t="s">
        <v>52</v>
      </c>
      <c r="F3540" t="str">
        <f>VLOOKUP(tbStoricoOrdini[[#This Row],[CLIENTE]],tbClienti[],3,FALSE)</f>
        <v>Lombardia</v>
      </c>
      <c r="G3540" t="str">
        <f>VLOOKUP(tbStoricoOrdini[[#This Row],[CLIENTE]],tbClienti[],7,FALSE)</f>
        <v>AC</v>
      </c>
      <c r="H3540" t="s">
        <v>76</v>
      </c>
      <c r="I3540" t="str">
        <f>IF(LEFT(tbStoricoOrdini[[#This Row],[ARTICOLO]],3) = "COG","COG",LEFT(tbStoricoOrdini[[#This Row],[ARTICOLO]],FIND(" ",tbStoricoOrdini[[#This Row],[ARTICOLO]])-1))</f>
        <v>COG</v>
      </c>
      <c r="J3540" t="str">
        <f>MID(tbStoricoOrdini[[#This Row],[ARTICOLO]],FIND(" ",tbStoricoOrdini[[#This Row],[ARTICOLO]])+1,4)</f>
        <v>1000</v>
      </c>
      <c r="K3540" t="str">
        <f>IFERROR(RIGHT(tbStoricoOrdini[[#This Row],[ARTICOLO]],LEN(tbStoricoOrdini[[#This Row],[ARTICOLO]])-FIND(" ",tbStoricoOrdini[[#This Row],[ARTICOLO]],FIND(" ",tbStoricoOrdini[[#This Row],[ARTICOLO]]) +1)),"")</f>
        <v/>
      </c>
      <c r="L3540" s="3">
        <f>VLOOKUP(tbStoricoOrdini[[#This Row],[ARTICOLO]],tbArticoli[],2,FALSE)</f>
        <v>150</v>
      </c>
      <c r="M3540" s="22">
        <f>tbStoricoOrdini[[#This Row],[IMPORTO]]/tbStoricoOrdini[[#This Row],[PREZZO]]</f>
        <v>70.553333333333327</v>
      </c>
      <c r="N3540" t="s">
        <v>9</v>
      </c>
      <c r="O3540" s="8">
        <f>VLOOKUP(tbStoricoOrdini[[#This Row],[AGENTE]],tbAgenti[],2,FALSE)</f>
        <v>0.05</v>
      </c>
      <c r="P3540" s="2">
        <v>10583</v>
      </c>
      <c r="Q3540" s="2">
        <f>tbStoricoOrdini[[#This Row],[IMPORTO]]*tbStoricoOrdini[[#This Row],[% COMM.]]</f>
        <v>529.15</v>
      </c>
      <c r="R3540" s="2">
        <f>tbStoricoOrdini[[#This Row],[TOT. COMM.]]+tbStoricoOrdini[[#This Row],[IMPORTO]]</f>
        <v>11112.15</v>
      </c>
    </row>
    <row r="3541" spans="1:18">
      <c r="A3541" s="1">
        <v>43922</v>
      </c>
      <c r="B3541" s="7">
        <f>MONTH(tbStoricoOrdini[[#This Row],[DATA]])</f>
        <v>4</v>
      </c>
      <c r="C3541" t="s">
        <v>3636</v>
      </c>
      <c r="D3541" t="str">
        <f>RIGHT(tbStoricoOrdini[[#This Row],[ORDINE]],4)</f>
        <v>3538</v>
      </c>
      <c r="E3541" t="s">
        <v>52</v>
      </c>
      <c r="F3541" t="str">
        <f>VLOOKUP(tbStoricoOrdini[[#This Row],[CLIENTE]],tbClienti[],3,FALSE)</f>
        <v>Lombardia</v>
      </c>
      <c r="G3541" t="str">
        <f>VLOOKUP(tbStoricoOrdini[[#This Row],[CLIENTE]],tbClienti[],7,FALSE)</f>
        <v>AC</v>
      </c>
      <c r="H3541" t="s">
        <v>72</v>
      </c>
      <c r="I3541" t="str">
        <f>IF(LEFT(tbStoricoOrdini[[#This Row],[ARTICOLO]],3) = "COG","COG",LEFT(tbStoricoOrdini[[#This Row],[ARTICOLO]],FIND(" ",tbStoricoOrdini[[#This Row],[ARTICOLO]])-1))</f>
        <v>EB06</v>
      </c>
      <c r="J3541" t="str">
        <f>MID(tbStoricoOrdini[[#This Row],[ARTICOLO]],FIND(" ",tbStoricoOrdini[[#This Row],[ARTICOLO]])+1,4)</f>
        <v>3000</v>
      </c>
      <c r="K3541" t="str">
        <f>IFERROR(RIGHT(tbStoricoOrdini[[#This Row],[ARTICOLO]],LEN(tbStoricoOrdini[[#This Row],[ARTICOLO]])-FIND(" ",tbStoricoOrdini[[#This Row],[ARTICOLO]],FIND(" ",tbStoricoOrdini[[#This Row],[ARTICOLO]]) +1)),"")</f>
        <v>Medium</v>
      </c>
      <c r="L3541" s="3">
        <f>VLOOKUP(tbStoricoOrdini[[#This Row],[ARTICOLO]],tbArticoli[],2,FALSE)</f>
        <v>120</v>
      </c>
      <c r="M3541" s="22">
        <f>tbStoricoOrdini[[#This Row],[IMPORTO]]/tbStoricoOrdini[[#This Row],[PREZZO]]</f>
        <v>0.54166666666666663</v>
      </c>
      <c r="N3541" t="s">
        <v>20</v>
      </c>
      <c r="O3541" s="8">
        <f>VLOOKUP(tbStoricoOrdini[[#This Row],[AGENTE]],tbAgenti[],2,FALSE)</f>
        <v>0.05</v>
      </c>
      <c r="P3541" s="2">
        <v>65</v>
      </c>
      <c r="Q3541" s="2">
        <f>tbStoricoOrdini[[#This Row],[IMPORTO]]*tbStoricoOrdini[[#This Row],[% COMM.]]</f>
        <v>3.25</v>
      </c>
      <c r="R3541" s="2">
        <f>tbStoricoOrdini[[#This Row],[TOT. COMM.]]+tbStoricoOrdini[[#This Row],[IMPORTO]]</f>
        <v>68.25</v>
      </c>
    </row>
    <row r="3542" spans="1:18">
      <c r="A3542" s="1">
        <v>43922</v>
      </c>
      <c r="B3542" s="7">
        <f>MONTH(tbStoricoOrdini[[#This Row],[DATA]])</f>
        <v>4</v>
      </c>
      <c r="C3542" t="s">
        <v>3637</v>
      </c>
      <c r="D3542" t="str">
        <f>RIGHT(tbStoricoOrdini[[#This Row],[ORDINE]],4)</f>
        <v>3539</v>
      </c>
      <c r="E3542" t="s">
        <v>52</v>
      </c>
      <c r="F3542" t="str">
        <f>VLOOKUP(tbStoricoOrdini[[#This Row],[CLIENTE]],tbClienti[],3,FALSE)</f>
        <v>Lombardia</v>
      </c>
      <c r="G3542" t="str">
        <f>VLOOKUP(tbStoricoOrdini[[#This Row],[CLIENTE]],tbClienti[],7,FALSE)</f>
        <v>AC</v>
      </c>
      <c r="H3542" t="s">
        <v>72</v>
      </c>
      <c r="I3542" t="str">
        <f>IF(LEFT(tbStoricoOrdini[[#This Row],[ARTICOLO]],3) = "COG","COG",LEFT(tbStoricoOrdini[[#This Row],[ARTICOLO]],FIND(" ",tbStoricoOrdini[[#This Row],[ARTICOLO]])-1))</f>
        <v>EB06</v>
      </c>
      <c r="J3542" t="str">
        <f>MID(tbStoricoOrdini[[#This Row],[ARTICOLO]],FIND(" ",tbStoricoOrdini[[#This Row],[ARTICOLO]])+1,4)</f>
        <v>3000</v>
      </c>
      <c r="K3542" t="str">
        <f>IFERROR(RIGHT(tbStoricoOrdini[[#This Row],[ARTICOLO]],LEN(tbStoricoOrdini[[#This Row],[ARTICOLO]])-FIND(" ",tbStoricoOrdini[[#This Row],[ARTICOLO]],FIND(" ",tbStoricoOrdini[[#This Row],[ARTICOLO]]) +1)),"")</f>
        <v>Medium</v>
      </c>
      <c r="L3542" s="3">
        <f>VLOOKUP(tbStoricoOrdini[[#This Row],[ARTICOLO]],tbArticoli[],2,FALSE)</f>
        <v>120</v>
      </c>
      <c r="M3542" s="22">
        <f>tbStoricoOrdini[[#This Row],[IMPORTO]]/tbStoricoOrdini[[#This Row],[PREZZO]]</f>
        <v>2.5916666666666668</v>
      </c>
      <c r="N3542" t="s">
        <v>9</v>
      </c>
      <c r="O3542" s="8">
        <f>VLOOKUP(tbStoricoOrdini[[#This Row],[AGENTE]],tbAgenti[],2,FALSE)</f>
        <v>0.05</v>
      </c>
      <c r="P3542" s="2">
        <v>311</v>
      </c>
      <c r="Q3542" s="2">
        <f>tbStoricoOrdini[[#This Row],[IMPORTO]]*tbStoricoOrdini[[#This Row],[% COMM.]]</f>
        <v>15.55</v>
      </c>
      <c r="R3542" s="2">
        <f>tbStoricoOrdini[[#This Row],[TOT. COMM.]]+tbStoricoOrdini[[#This Row],[IMPORTO]]</f>
        <v>326.55</v>
      </c>
    </row>
    <row r="3543" spans="1:18">
      <c r="A3543" s="1">
        <v>43922</v>
      </c>
      <c r="B3543" s="7">
        <f>MONTH(tbStoricoOrdini[[#This Row],[DATA]])</f>
        <v>4</v>
      </c>
      <c r="C3543" t="s">
        <v>3638</v>
      </c>
      <c r="D3543" t="str">
        <f>RIGHT(tbStoricoOrdini[[#This Row],[ORDINE]],4)</f>
        <v>3540</v>
      </c>
      <c r="E3543" t="s">
        <v>52</v>
      </c>
      <c r="F3543" t="str">
        <f>VLOOKUP(tbStoricoOrdini[[#This Row],[CLIENTE]],tbClienti[],3,FALSE)</f>
        <v>Lombardia</v>
      </c>
      <c r="G3543" t="str">
        <f>VLOOKUP(tbStoricoOrdini[[#This Row],[CLIENTE]],tbClienti[],7,FALSE)</f>
        <v>AC</v>
      </c>
      <c r="H3543" t="s">
        <v>73</v>
      </c>
      <c r="I3543" t="str">
        <f>IF(LEFT(tbStoricoOrdini[[#This Row],[ARTICOLO]],3) = "COG","COG",LEFT(tbStoricoOrdini[[#This Row],[ARTICOLO]],FIND(" ",tbStoricoOrdini[[#This Row],[ARTICOLO]])-1))</f>
        <v>EB06</v>
      </c>
      <c r="J3543" t="str">
        <f>MID(tbStoricoOrdini[[#This Row],[ARTICOLO]],FIND(" ",tbStoricoOrdini[[#This Row],[ARTICOLO]])+1,4)</f>
        <v>3000</v>
      </c>
      <c r="K3543" t="str">
        <f>IFERROR(RIGHT(tbStoricoOrdini[[#This Row],[ARTICOLO]],LEN(tbStoricoOrdini[[#This Row],[ARTICOLO]])-FIND(" ",tbStoricoOrdini[[#This Row],[ARTICOLO]],FIND(" ",tbStoricoOrdini[[#This Row],[ARTICOLO]]) +1)),"")</f>
        <v>Plus</v>
      </c>
      <c r="L3543" s="3">
        <f>VLOOKUP(tbStoricoOrdini[[#This Row],[ARTICOLO]],tbArticoli[],2,FALSE)</f>
        <v>130</v>
      </c>
      <c r="M3543" s="22">
        <f>tbStoricoOrdini[[#This Row],[IMPORTO]]/tbStoricoOrdini[[#This Row],[PREZZO]]</f>
        <v>1.9153846153846155</v>
      </c>
      <c r="N3543" t="s">
        <v>20</v>
      </c>
      <c r="O3543" s="8">
        <f>VLOOKUP(tbStoricoOrdini[[#This Row],[AGENTE]],tbAgenti[],2,FALSE)</f>
        <v>0.05</v>
      </c>
      <c r="P3543" s="2">
        <v>249</v>
      </c>
      <c r="Q3543" s="2">
        <f>tbStoricoOrdini[[#This Row],[IMPORTO]]*tbStoricoOrdini[[#This Row],[% COMM.]]</f>
        <v>12.450000000000001</v>
      </c>
      <c r="R3543" s="2">
        <f>tbStoricoOrdini[[#This Row],[TOT. COMM.]]+tbStoricoOrdini[[#This Row],[IMPORTO]]</f>
        <v>261.45</v>
      </c>
    </row>
    <row r="3544" spans="1:18">
      <c r="A3544" s="1">
        <v>43922</v>
      </c>
      <c r="B3544" s="7">
        <f>MONTH(tbStoricoOrdini[[#This Row],[DATA]])</f>
        <v>4</v>
      </c>
      <c r="C3544" t="s">
        <v>3639</v>
      </c>
      <c r="D3544" t="str">
        <f>RIGHT(tbStoricoOrdini[[#This Row],[ORDINE]],4)</f>
        <v>3541</v>
      </c>
      <c r="E3544" t="s">
        <v>53</v>
      </c>
      <c r="F3544" t="str">
        <f>VLOOKUP(tbStoricoOrdini[[#This Row],[CLIENTE]],tbClienti[],3,FALSE)</f>
        <v>Lombardia</v>
      </c>
      <c r="G3544" t="str">
        <f>VLOOKUP(tbStoricoOrdini[[#This Row],[CLIENTE]],tbClienti[],7,FALSE)</f>
        <v>DB</v>
      </c>
      <c r="H3544" t="s">
        <v>77</v>
      </c>
      <c r="I3544" t="str">
        <f>IF(LEFT(tbStoricoOrdini[[#This Row],[ARTICOLO]],3) = "COG","COG",LEFT(tbStoricoOrdini[[#This Row],[ARTICOLO]],FIND(" ",tbStoricoOrdini[[#This Row],[ARTICOLO]])-1))</f>
        <v>COG</v>
      </c>
      <c r="J3544" t="str">
        <f>MID(tbStoricoOrdini[[#This Row],[ARTICOLO]],FIND(" ",tbStoricoOrdini[[#This Row],[ARTICOLO]])+1,4)</f>
        <v>2000</v>
      </c>
      <c r="K3544" t="str">
        <f>IFERROR(RIGHT(tbStoricoOrdini[[#This Row],[ARTICOLO]],LEN(tbStoricoOrdini[[#This Row],[ARTICOLO]])-FIND(" ",tbStoricoOrdini[[#This Row],[ARTICOLO]],FIND(" ",tbStoricoOrdini[[#This Row],[ARTICOLO]]) +1)),"")</f>
        <v>Medium</v>
      </c>
      <c r="L3544" s="3">
        <f>VLOOKUP(tbStoricoOrdini[[#This Row],[ARTICOLO]],tbArticoli[],2,FALSE)</f>
        <v>200</v>
      </c>
      <c r="M3544" s="22">
        <f>tbStoricoOrdini[[#This Row],[IMPORTO]]/tbStoricoOrdini[[#This Row],[PREZZO]]</f>
        <v>0.6</v>
      </c>
      <c r="N3544" t="s">
        <v>9</v>
      </c>
      <c r="O3544" s="8">
        <f>VLOOKUP(tbStoricoOrdini[[#This Row],[AGENTE]],tbAgenti[],2,FALSE)</f>
        <v>0.05</v>
      </c>
      <c r="P3544" s="2">
        <v>120</v>
      </c>
      <c r="Q3544" s="2">
        <f>tbStoricoOrdini[[#This Row],[IMPORTO]]*tbStoricoOrdini[[#This Row],[% COMM.]]</f>
        <v>6</v>
      </c>
      <c r="R3544" s="2">
        <f>tbStoricoOrdini[[#This Row],[TOT. COMM.]]+tbStoricoOrdini[[#This Row],[IMPORTO]]</f>
        <v>126</v>
      </c>
    </row>
    <row r="3545" spans="1:18">
      <c r="A3545" s="1">
        <v>43922</v>
      </c>
      <c r="B3545" s="7">
        <f>MONTH(tbStoricoOrdini[[#This Row],[DATA]])</f>
        <v>4</v>
      </c>
      <c r="C3545" t="s">
        <v>3640</v>
      </c>
      <c r="D3545" t="str">
        <f>RIGHT(tbStoricoOrdini[[#This Row],[ORDINE]],4)</f>
        <v>3542</v>
      </c>
      <c r="E3545" t="s">
        <v>53</v>
      </c>
      <c r="F3545" t="str">
        <f>VLOOKUP(tbStoricoOrdini[[#This Row],[CLIENTE]],tbClienti[],3,FALSE)</f>
        <v>Lombardia</v>
      </c>
      <c r="G3545" t="str">
        <f>VLOOKUP(tbStoricoOrdini[[#This Row],[CLIENTE]],tbClienti[],7,FALSE)</f>
        <v>DB</v>
      </c>
      <c r="H3545" t="s">
        <v>79</v>
      </c>
      <c r="I3545" t="str">
        <f>IF(LEFT(tbStoricoOrdini[[#This Row],[ARTICOLO]],3) = "COG","COG",LEFT(tbStoricoOrdini[[#This Row],[ARTICOLO]],FIND(" ",tbStoricoOrdini[[#This Row],[ARTICOLO]])-1))</f>
        <v>COG</v>
      </c>
      <c r="J3545" t="str">
        <f>MID(tbStoricoOrdini[[#This Row],[ARTICOLO]],FIND(" ",tbStoricoOrdini[[#This Row],[ARTICOLO]])+1,4)</f>
        <v>4000</v>
      </c>
      <c r="K3545" t="str">
        <f>IFERROR(RIGHT(tbStoricoOrdini[[#This Row],[ARTICOLO]],LEN(tbStoricoOrdini[[#This Row],[ARTICOLO]])-FIND(" ",tbStoricoOrdini[[#This Row],[ARTICOLO]],FIND(" ",tbStoricoOrdini[[#This Row],[ARTICOLO]]) +1)),"")</f>
        <v>Plus</v>
      </c>
      <c r="L3545" s="3">
        <f>VLOOKUP(tbStoricoOrdini[[#This Row],[ARTICOLO]],tbArticoli[],2,FALSE)</f>
        <v>240</v>
      </c>
      <c r="M3545" s="22">
        <f>tbStoricoOrdini[[#This Row],[IMPORTO]]/tbStoricoOrdini[[#This Row],[PREZZO]]</f>
        <v>0.48749999999999999</v>
      </c>
      <c r="N3545" t="s">
        <v>9</v>
      </c>
      <c r="O3545" s="8">
        <f>VLOOKUP(tbStoricoOrdini[[#This Row],[AGENTE]],tbAgenti[],2,FALSE)</f>
        <v>0.05</v>
      </c>
      <c r="P3545" s="2">
        <v>117</v>
      </c>
      <c r="Q3545" s="2">
        <f>tbStoricoOrdini[[#This Row],[IMPORTO]]*tbStoricoOrdini[[#This Row],[% COMM.]]</f>
        <v>5.8500000000000005</v>
      </c>
      <c r="R3545" s="2">
        <f>tbStoricoOrdini[[#This Row],[TOT. COMM.]]+tbStoricoOrdini[[#This Row],[IMPORTO]]</f>
        <v>122.85</v>
      </c>
    </row>
    <row r="3546" spans="1:18">
      <c r="A3546" s="1">
        <v>43922</v>
      </c>
      <c r="B3546" s="7">
        <f>MONTH(tbStoricoOrdini[[#This Row],[DATA]])</f>
        <v>4</v>
      </c>
      <c r="C3546" t="s">
        <v>3641</v>
      </c>
      <c r="D3546" t="str">
        <f>RIGHT(tbStoricoOrdini[[#This Row],[ORDINE]],4)</f>
        <v>3543</v>
      </c>
      <c r="E3546" t="s">
        <v>53</v>
      </c>
      <c r="F3546" t="str">
        <f>VLOOKUP(tbStoricoOrdini[[#This Row],[CLIENTE]],tbClienti[],3,FALSE)</f>
        <v>Lombardia</v>
      </c>
      <c r="G3546" t="str">
        <f>VLOOKUP(tbStoricoOrdini[[#This Row],[CLIENTE]],tbClienti[],7,FALSE)</f>
        <v>DB</v>
      </c>
      <c r="H3546" t="s">
        <v>63</v>
      </c>
      <c r="I3546" t="str">
        <f>IF(LEFT(tbStoricoOrdini[[#This Row],[ARTICOLO]],3) = "COG","COG",LEFT(tbStoricoOrdini[[#This Row],[ARTICOLO]],FIND(" ",tbStoricoOrdini[[#This Row],[ARTICOLO]])-1))</f>
        <v>KLM</v>
      </c>
      <c r="J3546" t="str">
        <f>MID(tbStoricoOrdini[[#This Row],[ARTICOLO]],FIND(" ",tbStoricoOrdini[[#This Row],[ARTICOLO]])+1,4)</f>
        <v>3000</v>
      </c>
      <c r="K3546" t="str">
        <f>IFERROR(RIGHT(tbStoricoOrdini[[#This Row],[ARTICOLO]],LEN(tbStoricoOrdini[[#This Row],[ARTICOLO]])-FIND(" ",tbStoricoOrdini[[#This Row],[ARTICOLO]],FIND(" ",tbStoricoOrdini[[#This Row],[ARTICOLO]]) +1)),"")</f>
        <v>Plus</v>
      </c>
      <c r="L3546" s="3">
        <f>VLOOKUP(tbStoricoOrdini[[#This Row],[ARTICOLO]],tbArticoli[],2,FALSE)</f>
        <v>145</v>
      </c>
      <c r="M3546" s="22">
        <f>tbStoricoOrdini[[#This Row],[IMPORTO]]/tbStoricoOrdini[[#This Row],[PREZZO]]</f>
        <v>398.6137931034483</v>
      </c>
      <c r="N3546" t="s">
        <v>9</v>
      </c>
      <c r="O3546" s="8">
        <f>VLOOKUP(tbStoricoOrdini[[#This Row],[AGENTE]],tbAgenti[],2,FALSE)</f>
        <v>0.05</v>
      </c>
      <c r="P3546" s="2">
        <v>57799</v>
      </c>
      <c r="Q3546" s="2">
        <f>tbStoricoOrdini[[#This Row],[IMPORTO]]*tbStoricoOrdini[[#This Row],[% COMM.]]</f>
        <v>2889.9500000000003</v>
      </c>
      <c r="R3546" s="2">
        <f>tbStoricoOrdini[[#This Row],[TOT. COMM.]]+tbStoricoOrdini[[#This Row],[IMPORTO]]</f>
        <v>60688.95</v>
      </c>
    </row>
    <row r="3547" spans="1:18">
      <c r="A3547" s="1">
        <v>43922</v>
      </c>
      <c r="B3547" s="7">
        <f>MONTH(tbStoricoOrdini[[#This Row],[DATA]])</f>
        <v>4</v>
      </c>
      <c r="C3547" t="s">
        <v>3642</v>
      </c>
      <c r="D3547" t="str">
        <f>RIGHT(tbStoricoOrdini[[#This Row],[ORDINE]],4)</f>
        <v>3544</v>
      </c>
      <c r="E3547" t="s">
        <v>53</v>
      </c>
      <c r="F3547" t="str">
        <f>VLOOKUP(tbStoricoOrdini[[#This Row],[CLIENTE]],tbClienti[],3,FALSE)</f>
        <v>Lombardia</v>
      </c>
      <c r="G3547" t="str">
        <f>VLOOKUP(tbStoricoOrdini[[#This Row],[CLIENTE]],tbClienti[],7,FALSE)</f>
        <v>DB</v>
      </c>
      <c r="H3547" t="s">
        <v>83</v>
      </c>
      <c r="I3547" t="str">
        <f>IF(LEFT(tbStoricoOrdini[[#This Row],[ARTICOLO]],3) = "COG","COG",LEFT(tbStoricoOrdini[[#This Row],[ARTICOLO]],FIND(" ",tbStoricoOrdini[[#This Row],[ARTICOLO]])-1))</f>
        <v>COG</v>
      </c>
      <c r="J3547" t="str">
        <f>MID(tbStoricoOrdini[[#This Row],[ARTICOLO]],FIND(" ",tbStoricoOrdini[[#This Row],[ARTICOLO]])+1,4)</f>
        <v>8000</v>
      </c>
      <c r="K3547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3547" s="3">
        <f>VLOOKUP(tbStoricoOrdini[[#This Row],[ARTICOLO]],tbArticoli[],2,FALSE)</f>
        <v>670</v>
      </c>
      <c r="M3547" s="22">
        <f>tbStoricoOrdini[[#This Row],[IMPORTO]]/tbStoricoOrdini[[#This Row],[PREZZO]]</f>
        <v>0.40149253731343282</v>
      </c>
      <c r="N3547" t="s">
        <v>9</v>
      </c>
      <c r="O3547" s="8">
        <f>VLOOKUP(tbStoricoOrdini[[#This Row],[AGENTE]],tbAgenti[],2,FALSE)</f>
        <v>0.05</v>
      </c>
      <c r="P3547" s="2">
        <v>269</v>
      </c>
      <c r="Q3547" s="2">
        <f>tbStoricoOrdini[[#This Row],[IMPORTO]]*tbStoricoOrdini[[#This Row],[% COMM.]]</f>
        <v>13.450000000000001</v>
      </c>
      <c r="R3547" s="2">
        <f>tbStoricoOrdini[[#This Row],[TOT. COMM.]]+tbStoricoOrdini[[#This Row],[IMPORTO]]</f>
        <v>282.45</v>
      </c>
    </row>
    <row r="3548" spans="1:18">
      <c r="A3548" s="1">
        <v>43922</v>
      </c>
      <c r="B3548" s="7">
        <f>MONTH(tbStoricoOrdini[[#This Row],[DATA]])</f>
        <v>4</v>
      </c>
      <c r="C3548" t="s">
        <v>3643</v>
      </c>
      <c r="D3548" t="str">
        <f>RIGHT(tbStoricoOrdini[[#This Row],[ORDINE]],4)</f>
        <v>3545</v>
      </c>
      <c r="E3548" t="s">
        <v>53</v>
      </c>
      <c r="F3548" t="str">
        <f>VLOOKUP(tbStoricoOrdini[[#This Row],[CLIENTE]],tbClienti[],3,FALSE)</f>
        <v>Lombardia</v>
      </c>
      <c r="G3548" t="str">
        <f>VLOOKUP(tbStoricoOrdini[[#This Row],[CLIENTE]],tbClienti[],7,FALSE)</f>
        <v>DB</v>
      </c>
      <c r="H3548" t="s">
        <v>70</v>
      </c>
      <c r="I3548" t="str">
        <f>IF(LEFT(tbStoricoOrdini[[#This Row],[ARTICOLO]],3) = "COG","COG",LEFT(tbStoricoOrdini[[#This Row],[ARTICOLO]],FIND(" ",tbStoricoOrdini[[#This Row],[ARTICOLO]])-1))</f>
        <v>EB08</v>
      </c>
      <c r="J3548" t="str">
        <f>MID(tbStoricoOrdini[[#This Row],[ARTICOLO]],FIND(" ",tbStoricoOrdini[[#This Row],[ARTICOLO]])+1,4)</f>
        <v>7500</v>
      </c>
      <c r="K3548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3548" s="3">
        <f>VLOOKUP(tbStoricoOrdini[[#This Row],[ARTICOLO]],tbArticoli[],2,FALSE)</f>
        <v>180</v>
      </c>
      <c r="M3548" s="22">
        <f>tbStoricoOrdini[[#This Row],[IMPORTO]]/tbStoricoOrdini[[#This Row],[PREZZO]]</f>
        <v>0.49444444444444446</v>
      </c>
      <c r="N3548" t="s">
        <v>9</v>
      </c>
      <c r="O3548" s="8">
        <f>VLOOKUP(tbStoricoOrdini[[#This Row],[AGENTE]],tbAgenti[],2,FALSE)</f>
        <v>0.05</v>
      </c>
      <c r="P3548" s="2">
        <v>89</v>
      </c>
      <c r="Q3548" s="2">
        <f>tbStoricoOrdini[[#This Row],[IMPORTO]]*tbStoricoOrdini[[#This Row],[% COMM.]]</f>
        <v>4.45</v>
      </c>
      <c r="R3548" s="2">
        <f>tbStoricoOrdini[[#This Row],[TOT. COMM.]]+tbStoricoOrdini[[#This Row],[IMPORTO]]</f>
        <v>93.45</v>
      </c>
    </row>
    <row r="3549" spans="1:18">
      <c r="A3549" s="1">
        <v>43922</v>
      </c>
      <c r="B3549" s="7">
        <f>MONTH(tbStoricoOrdini[[#This Row],[DATA]])</f>
        <v>4</v>
      </c>
      <c r="C3549" t="s">
        <v>3644</v>
      </c>
      <c r="D3549" t="str">
        <f>RIGHT(tbStoricoOrdini[[#This Row],[ORDINE]],4)</f>
        <v>3546</v>
      </c>
      <c r="E3549" t="s">
        <v>53</v>
      </c>
      <c r="F3549" t="str">
        <f>VLOOKUP(tbStoricoOrdini[[#This Row],[CLIENTE]],tbClienti[],3,FALSE)</f>
        <v>Lombardia</v>
      </c>
      <c r="G3549" t="str">
        <f>VLOOKUP(tbStoricoOrdini[[#This Row],[CLIENTE]],tbClienti[],7,FALSE)</f>
        <v>DB</v>
      </c>
      <c r="H3549" t="s">
        <v>75</v>
      </c>
      <c r="I3549" t="str">
        <f>IF(LEFT(tbStoricoOrdini[[#This Row],[ARTICOLO]],3) = "COG","COG",LEFT(tbStoricoOrdini[[#This Row],[ARTICOLO]],FIND(" ",tbStoricoOrdini[[#This Row],[ARTICOLO]])-1))</f>
        <v>AVRC</v>
      </c>
      <c r="J3549" t="str">
        <f>MID(tbStoricoOrdini[[#This Row],[ARTICOLO]],FIND(" ",tbStoricoOrdini[[#This Row],[ARTICOLO]])+1,4)</f>
        <v>1000</v>
      </c>
      <c r="K3549" t="str">
        <f>IFERROR(RIGHT(tbStoricoOrdini[[#This Row],[ARTICOLO]],LEN(tbStoricoOrdini[[#This Row],[ARTICOLO]])-FIND(" ",tbStoricoOrdini[[#This Row],[ARTICOLO]],FIND(" ",tbStoricoOrdini[[#This Row],[ARTICOLO]]) +1)),"")</f>
        <v>Silver</v>
      </c>
      <c r="L3549" s="3">
        <f>VLOOKUP(tbStoricoOrdini[[#This Row],[ARTICOLO]],tbArticoli[],2,FALSE)</f>
        <v>390</v>
      </c>
      <c r="M3549" s="22">
        <f>tbStoricoOrdini[[#This Row],[IMPORTO]]/tbStoricoOrdini[[#This Row],[PREZZO]]</f>
        <v>5.6410256410256411E-2</v>
      </c>
      <c r="N3549" t="s">
        <v>9</v>
      </c>
      <c r="O3549" s="8">
        <f>VLOOKUP(tbStoricoOrdini[[#This Row],[AGENTE]],tbAgenti[],2,FALSE)</f>
        <v>0.05</v>
      </c>
      <c r="P3549" s="2">
        <v>22</v>
      </c>
      <c r="Q3549" s="2">
        <f>tbStoricoOrdini[[#This Row],[IMPORTO]]*tbStoricoOrdini[[#This Row],[% COMM.]]</f>
        <v>1.1000000000000001</v>
      </c>
      <c r="R3549" s="2">
        <f>tbStoricoOrdini[[#This Row],[TOT. COMM.]]+tbStoricoOrdini[[#This Row],[IMPORTO]]</f>
        <v>23.1</v>
      </c>
    </row>
    <row r="3550" spans="1:18">
      <c r="A3550" s="1">
        <v>43922</v>
      </c>
      <c r="B3550" s="7">
        <f>MONTH(tbStoricoOrdini[[#This Row],[DATA]])</f>
        <v>4</v>
      </c>
      <c r="C3550" t="s">
        <v>3645</v>
      </c>
      <c r="D3550" t="str">
        <f>RIGHT(tbStoricoOrdini[[#This Row],[ORDINE]],4)</f>
        <v>3547</v>
      </c>
      <c r="E3550" t="s">
        <v>53</v>
      </c>
      <c r="F3550" t="str">
        <f>VLOOKUP(tbStoricoOrdini[[#This Row],[CLIENTE]],tbClienti[],3,FALSE)</f>
        <v>Lombardia</v>
      </c>
      <c r="G3550" t="str">
        <f>VLOOKUP(tbStoricoOrdini[[#This Row],[CLIENTE]],tbClienti[],7,FALSE)</f>
        <v>DB</v>
      </c>
      <c r="H3550" t="s">
        <v>71</v>
      </c>
      <c r="I3550" t="str">
        <f>IF(LEFT(tbStoricoOrdini[[#This Row],[ARTICOLO]],3) = "COG","COG",LEFT(tbStoricoOrdini[[#This Row],[ARTICOLO]],FIND(" ",tbStoricoOrdini[[#This Row],[ARTICOLO]])-1))</f>
        <v>EB07</v>
      </c>
      <c r="J3550" t="str">
        <f>MID(tbStoricoOrdini[[#This Row],[ARTICOLO]],FIND(" ",tbStoricoOrdini[[#This Row],[ARTICOLO]])+1,4)</f>
        <v>5000</v>
      </c>
      <c r="K3550" t="str">
        <f>IFERROR(RIGHT(tbStoricoOrdini[[#This Row],[ARTICOLO]],LEN(tbStoricoOrdini[[#This Row],[ARTICOLO]])-FIND(" ",tbStoricoOrdini[[#This Row],[ARTICOLO]],FIND(" ",tbStoricoOrdini[[#This Row],[ARTICOLO]]) +1)),"")</f>
        <v/>
      </c>
      <c r="L3550" s="3">
        <f>VLOOKUP(tbStoricoOrdini[[#This Row],[ARTICOLO]],tbArticoli[],2,FALSE)</f>
        <v>140</v>
      </c>
      <c r="M3550" s="22">
        <f>tbStoricoOrdini[[#This Row],[IMPORTO]]/tbStoricoOrdini[[#This Row],[PREZZO]]</f>
        <v>3.8071428571428569</v>
      </c>
      <c r="N3550" t="s">
        <v>9</v>
      </c>
      <c r="O3550" s="8">
        <f>VLOOKUP(tbStoricoOrdini[[#This Row],[AGENTE]],tbAgenti[],2,FALSE)</f>
        <v>0.05</v>
      </c>
      <c r="P3550" s="2">
        <v>533</v>
      </c>
      <c r="Q3550" s="2">
        <f>tbStoricoOrdini[[#This Row],[IMPORTO]]*tbStoricoOrdini[[#This Row],[% COMM.]]</f>
        <v>26.650000000000002</v>
      </c>
      <c r="R3550" s="2">
        <f>tbStoricoOrdini[[#This Row],[TOT. COMM.]]+tbStoricoOrdini[[#This Row],[IMPORTO]]</f>
        <v>559.65</v>
      </c>
    </row>
    <row r="3551" spans="1:18">
      <c r="A3551" s="1">
        <v>43922</v>
      </c>
      <c r="B3551" s="7">
        <f>MONTH(tbStoricoOrdini[[#This Row],[DATA]])</f>
        <v>4</v>
      </c>
      <c r="C3551" t="s">
        <v>3646</v>
      </c>
      <c r="D3551" t="str">
        <f>RIGHT(tbStoricoOrdini[[#This Row],[ORDINE]],4)</f>
        <v>3548</v>
      </c>
      <c r="E3551" t="s">
        <v>53</v>
      </c>
      <c r="F3551" t="str">
        <f>VLOOKUP(tbStoricoOrdini[[#This Row],[CLIENTE]],tbClienti[],3,FALSE)</f>
        <v>Lombardia</v>
      </c>
      <c r="G3551" t="str">
        <f>VLOOKUP(tbStoricoOrdini[[#This Row],[CLIENTE]],tbClienti[],7,FALSE)</f>
        <v>DB</v>
      </c>
      <c r="H3551" t="s">
        <v>76</v>
      </c>
      <c r="I3551" t="str">
        <f>IF(LEFT(tbStoricoOrdini[[#This Row],[ARTICOLO]],3) = "COG","COG",LEFT(tbStoricoOrdini[[#This Row],[ARTICOLO]],FIND(" ",tbStoricoOrdini[[#This Row],[ARTICOLO]])-1))</f>
        <v>COG</v>
      </c>
      <c r="J3551" t="str">
        <f>MID(tbStoricoOrdini[[#This Row],[ARTICOLO]],FIND(" ",tbStoricoOrdini[[#This Row],[ARTICOLO]])+1,4)</f>
        <v>1000</v>
      </c>
      <c r="K3551" t="str">
        <f>IFERROR(RIGHT(tbStoricoOrdini[[#This Row],[ARTICOLO]],LEN(tbStoricoOrdini[[#This Row],[ARTICOLO]])-FIND(" ",tbStoricoOrdini[[#This Row],[ARTICOLO]],FIND(" ",tbStoricoOrdini[[#This Row],[ARTICOLO]]) +1)),"")</f>
        <v/>
      </c>
      <c r="L3551" s="3">
        <f>VLOOKUP(tbStoricoOrdini[[#This Row],[ARTICOLO]],tbArticoli[],2,FALSE)</f>
        <v>150</v>
      </c>
      <c r="M3551" s="22">
        <f>tbStoricoOrdini[[#This Row],[IMPORTO]]/tbStoricoOrdini[[#This Row],[PREZZO]]</f>
        <v>15.36</v>
      </c>
      <c r="N3551" t="s">
        <v>9</v>
      </c>
      <c r="O3551" s="8">
        <f>VLOOKUP(tbStoricoOrdini[[#This Row],[AGENTE]],tbAgenti[],2,FALSE)</f>
        <v>0.05</v>
      </c>
      <c r="P3551" s="2">
        <v>2304</v>
      </c>
      <c r="Q3551" s="2">
        <f>tbStoricoOrdini[[#This Row],[IMPORTO]]*tbStoricoOrdini[[#This Row],[% COMM.]]</f>
        <v>115.2</v>
      </c>
      <c r="R3551" s="2">
        <f>tbStoricoOrdini[[#This Row],[TOT. COMM.]]+tbStoricoOrdini[[#This Row],[IMPORTO]]</f>
        <v>2419.1999999999998</v>
      </c>
    </row>
    <row r="3552" spans="1:18">
      <c r="A3552" s="1">
        <v>43922</v>
      </c>
      <c r="B3552" s="7">
        <f>MONTH(tbStoricoOrdini[[#This Row],[DATA]])</f>
        <v>4</v>
      </c>
      <c r="C3552" t="s">
        <v>3647</v>
      </c>
      <c r="D3552" t="str">
        <f>RIGHT(tbStoricoOrdini[[#This Row],[ORDINE]],4)</f>
        <v>3549</v>
      </c>
      <c r="E3552" t="s">
        <v>53</v>
      </c>
      <c r="F3552" t="str">
        <f>VLOOKUP(tbStoricoOrdini[[#This Row],[CLIENTE]],tbClienti[],3,FALSE)</f>
        <v>Lombardia</v>
      </c>
      <c r="G3552" t="str">
        <f>VLOOKUP(tbStoricoOrdini[[#This Row],[CLIENTE]],tbClienti[],7,FALSE)</f>
        <v>DB</v>
      </c>
      <c r="H3552" t="s">
        <v>72</v>
      </c>
      <c r="I3552" t="str">
        <f>IF(LEFT(tbStoricoOrdini[[#This Row],[ARTICOLO]],3) = "COG","COG",LEFT(tbStoricoOrdini[[#This Row],[ARTICOLO]],FIND(" ",tbStoricoOrdini[[#This Row],[ARTICOLO]])-1))</f>
        <v>EB06</v>
      </c>
      <c r="J3552" t="str">
        <f>MID(tbStoricoOrdini[[#This Row],[ARTICOLO]],FIND(" ",tbStoricoOrdini[[#This Row],[ARTICOLO]])+1,4)</f>
        <v>3000</v>
      </c>
      <c r="K3552" t="str">
        <f>IFERROR(RIGHT(tbStoricoOrdini[[#This Row],[ARTICOLO]],LEN(tbStoricoOrdini[[#This Row],[ARTICOLO]])-FIND(" ",tbStoricoOrdini[[#This Row],[ARTICOLO]],FIND(" ",tbStoricoOrdini[[#This Row],[ARTICOLO]]) +1)),"")</f>
        <v>Medium</v>
      </c>
      <c r="L3552" s="3">
        <f>VLOOKUP(tbStoricoOrdini[[#This Row],[ARTICOLO]],tbArticoli[],2,FALSE)</f>
        <v>120</v>
      </c>
      <c r="M3552" s="22">
        <f>tbStoricoOrdini[[#This Row],[IMPORTO]]/tbStoricoOrdini[[#This Row],[PREZZO]]</f>
        <v>0.23333333333333334</v>
      </c>
      <c r="N3552" t="s">
        <v>9</v>
      </c>
      <c r="O3552" s="8">
        <f>VLOOKUP(tbStoricoOrdini[[#This Row],[AGENTE]],tbAgenti[],2,FALSE)</f>
        <v>0.05</v>
      </c>
      <c r="P3552" s="2">
        <v>28</v>
      </c>
      <c r="Q3552" s="2">
        <f>tbStoricoOrdini[[#This Row],[IMPORTO]]*tbStoricoOrdini[[#This Row],[% COMM.]]</f>
        <v>1.4000000000000001</v>
      </c>
      <c r="R3552" s="2">
        <f>tbStoricoOrdini[[#This Row],[TOT. COMM.]]+tbStoricoOrdini[[#This Row],[IMPORTO]]</f>
        <v>29.4</v>
      </c>
    </row>
    <row r="3553" spans="1:18">
      <c r="A3553" s="1">
        <v>43922</v>
      </c>
      <c r="B3553" s="7">
        <f>MONTH(tbStoricoOrdini[[#This Row],[DATA]])</f>
        <v>4</v>
      </c>
      <c r="C3553" t="s">
        <v>3648</v>
      </c>
      <c r="D3553" t="str">
        <f>RIGHT(tbStoricoOrdini[[#This Row],[ORDINE]],4)</f>
        <v>3550</v>
      </c>
      <c r="E3553" t="s">
        <v>54</v>
      </c>
      <c r="F3553" t="str">
        <f>VLOOKUP(tbStoricoOrdini[[#This Row],[CLIENTE]],tbClienti[],3,FALSE)</f>
        <v>Emilia Romagna</v>
      </c>
      <c r="G3553" t="str">
        <f>VLOOKUP(tbStoricoOrdini[[#This Row],[CLIENTE]],tbClienti[],7,FALSE)</f>
        <v>DB</v>
      </c>
      <c r="H3553" t="s">
        <v>61</v>
      </c>
      <c r="I3553" t="str">
        <f>IF(LEFT(tbStoricoOrdini[[#This Row],[ARTICOLO]],3) = "COG","COG",LEFT(tbStoricoOrdini[[#This Row],[ARTICOLO]],FIND(" ",tbStoricoOrdini[[#This Row],[ARTICOLO]])-1))</f>
        <v>KLM</v>
      </c>
      <c r="J3553" t="str">
        <f>MID(tbStoricoOrdini[[#This Row],[ARTICOLO]],FIND(" ",tbStoricoOrdini[[#This Row],[ARTICOLO]])+1,4)</f>
        <v>5000</v>
      </c>
      <c r="K3553" t="str">
        <f>IFERROR(RIGHT(tbStoricoOrdini[[#This Row],[ARTICOLO]],LEN(tbStoricoOrdini[[#This Row],[ARTICOLO]])-FIND(" ",tbStoricoOrdini[[#This Row],[ARTICOLO]],FIND(" ",tbStoricoOrdini[[#This Row],[ARTICOLO]]) +1)),"")</f>
        <v>Medium</v>
      </c>
      <c r="L3553" s="3">
        <f>VLOOKUP(tbStoricoOrdini[[#This Row],[ARTICOLO]],tbArticoli[],2,FALSE)</f>
        <v>150</v>
      </c>
      <c r="M3553" s="22">
        <f>tbStoricoOrdini[[#This Row],[IMPORTO]]/tbStoricoOrdini[[#This Row],[PREZZO]]</f>
        <v>7.3333333333333334E-2</v>
      </c>
      <c r="N3553" t="s">
        <v>9</v>
      </c>
      <c r="O3553" s="8">
        <f>VLOOKUP(tbStoricoOrdini[[#This Row],[AGENTE]],tbAgenti[],2,FALSE)</f>
        <v>0.05</v>
      </c>
      <c r="P3553" s="2">
        <v>11</v>
      </c>
      <c r="Q3553" s="2">
        <f>tbStoricoOrdini[[#This Row],[IMPORTO]]*tbStoricoOrdini[[#This Row],[% COMM.]]</f>
        <v>0.55000000000000004</v>
      </c>
      <c r="R3553" s="2">
        <f>tbStoricoOrdini[[#This Row],[TOT. COMM.]]+tbStoricoOrdini[[#This Row],[IMPORTO]]</f>
        <v>11.55</v>
      </c>
    </row>
    <row r="3554" spans="1:18">
      <c r="A3554" s="1">
        <v>43922</v>
      </c>
      <c r="B3554" s="7">
        <f>MONTH(tbStoricoOrdini[[#This Row],[DATA]])</f>
        <v>4</v>
      </c>
      <c r="C3554" t="s">
        <v>3649</v>
      </c>
      <c r="D3554" t="str">
        <f>RIGHT(tbStoricoOrdini[[#This Row],[ORDINE]],4)</f>
        <v>3551</v>
      </c>
      <c r="E3554" t="s">
        <v>54</v>
      </c>
      <c r="F3554" t="str">
        <f>VLOOKUP(tbStoricoOrdini[[#This Row],[CLIENTE]],tbClienti[],3,FALSE)</f>
        <v>Emilia Romagna</v>
      </c>
      <c r="G3554" t="str">
        <f>VLOOKUP(tbStoricoOrdini[[#This Row],[CLIENTE]],tbClienti[],7,FALSE)</f>
        <v>DB</v>
      </c>
      <c r="H3554" t="s">
        <v>63</v>
      </c>
      <c r="I3554" t="str">
        <f>IF(LEFT(tbStoricoOrdini[[#This Row],[ARTICOLO]],3) = "COG","COG",LEFT(tbStoricoOrdini[[#This Row],[ARTICOLO]],FIND(" ",tbStoricoOrdini[[#This Row],[ARTICOLO]])-1))</f>
        <v>KLM</v>
      </c>
      <c r="J3554" t="str">
        <f>MID(tbStoricoOrdini[[#This Row],[ARTICOLO]],FIND(" ",tbStoricoOrdini[[#This Row],[ARTICOLO]])+1,4)</f>
        <v>3000</v>
      </c>
      <c r="K3554" t="str">
        <f>IFERROR(RIGHT(tbStoricoOrdini[[#This Row],[ARTICOLO]],LEN(tbStoricoOrdini[[#This Row],[ARTICOLO]])-FIND(" ",tbStoricoOrdini[[#This Row],[ARTICOLO]],FIND(" ",tbStoricoOrdini[[#This Row],[ARTICOLO]]) +1)),"")</f>
        <v>Plus</v>
      </c>
      <c r="L3554" s="3">
        <f>VLOOKUP(tbStoricoOrdini[[#This Row],[ARTICOLO]],tbArticoli[],2,FALSE)</f>
        <v>145</v>
      </c>
      <c r="M3554" s="22">
        <f>tbStoricoOrdini[[#This Row],[IMPORTO]]/tbStoricoOrdini[[#This Row],[PREZZO]]</f>
        <v>228.46206896551723</v>
      </c>
      <c r="N3554" t="s">
        <v>9</v>
      </c>
      <c r="O3554" s="8">
        <f>VLOOKUP(tbStoricoOrdini[[#This Row],[AGENTE]],tbAgenti[],2,FALSE)</f>
        <v>0.05</v>
      </c>
      <c r="P3554" s="2">
        <v>33127</v>
      </c>
      <c r="Q3554" s="2">
        <f>tbStoricoOrdini[[#This Row],[IMPORTO]]*tbStoricoOrdini[[#This Row],[% COMM.]]</f>
        <v>1656.3500000000001</v>
      </c>
      <c r="R3554" s="2">
        <f>tbStoricoOrdini[[#This Row],[TOT. COMM.]]+tbStoricoOrdini[[#This Row],[IMPORTO]]</f>
        <v>34783.35</v>
      </c>
    </row>
    <row r="3555" spans="1:18">
      <c r="A3555" s="1">
        <v>43922</v>
      </c>
      <c r="B3555" s="7">
        <f>MONTH(tbStoricoOrdini[[#This Row],[DATA]])</f>
        <v>4</v>
      </c>
      <c r="C3555" t="s">
        <v>3650</v>
      </c>
      <c r="D3555" t="str">
        <f>RIGHT(tbStoricoOrdini[[#This Row],[ORDINE]],4)</f>
        <v>3552</v>
      </c>
      <c r="E3555" t="s">
        <v>54</v>
      </c>
      <c r="F3555" t="str">
        <f>VLOOKUP(tbStoricoOrdini[[#This Row],[CLIENTE]],tbClienti[],3,FALSE)</f>
        <v>Emilia Romagna</v>
      </c>
      <c r="G3555" t="str">
        <f>VLOOKUP(tbStoricoOrdini[[#This Row],[CLIENTE]],tbClienti[],7,FALSE)</f>
        <v>DB</v>
      </c>
      <c r="H3555" t="s">
        <v>69</v>
      </c>
      <c r="I3555" t="str">
        <f>IF(LEFT(tbStoricoOrdini[[#This Row],[ARTICOLO]],3) = "COG","COG",LEFT(tbStoricoOrdini[[#This Row],[ARTICOLO]],FIND(" ",tbStoricoOrdini[[#This Row],[ARTICOLO]])-1))</f>
        <v>BAG</v>
      </c>
      <c r="J3555" t="str">
        <f>MID(tbStoricoOrdini[[#This Row],[ARTICOLO]],FIND(" ",tbStoricoOrdini[[#This Row],[ARTICOLO]])+1,4)</f>
        <v>1121</v>
      </c>
      <c r="K3555" t="str">
        <f>IFERROR(RIGHT(tbStoricoOrdini[[#This Row],[ARTICOLO]],LEN(tbStoricoOrdini[[#This Row],[ARTICOLO]])-FIND(" ",tbStoricoOrdini[[#This Row],[ARTICOLO]],FIND(" ",tbStoricoOrdini[[#This Row],[ARTICOLO]]) +1)),"")</f>
        <v>Gold</v>
      </c>
      <c r="L3555" s="3">
        <f>VLOOKUP(tbStoricoOrdini[[#This Row],[ARTICOLO]],tbArticoli[],2,FALSE)</f>
        <v>230</v>
      </c>
      <c r="M3555" s="22">
        <f>tbStoricoOrdini[[#This Row],[IMPORTO]]/tbStoricoOrdini[[#This Row],[PREZZO]]</f>
        <v>4.3478260869565216E-2</v>
      </c>
      <c r="N3555" t="s">
        <v>9</v>
      </c>
      <c r="O3555" s="8">
        <f>VLOOKUP(tbStoricoOrdini[[#This Row],[AGENTE]],tbAgenti[],2,FALSE)</f>
        <v>0.05</v>
      </c>
      <c r="P3555" s="2">
        <v>10</v>
      </c>
      <c r="Q3555" s="2">
        <f>tbStoricoOrdini[[#This Row],[IMPORTO]]*tbStoricoOrdini[[#This Row],[% COMM.]]</f>
        <v>0.5</v>
      </c>
      <c r="R3555" s="2">
        <f>tbStoricoOrdini[[#This Row],[TOT. COMM.]]+tbStoricoOrdini[[#This Row],[IMPORTO]]</f>
        <v>10.5</v>
      </c>
    </row>
    <row r="3556" spans="1:18">
      <c r="A3556" s="1">
        <v>43922</v>
      </c>
      <c r="B3556" s="7">
        <f>MONTH(tbStoricoOrdini[[#This Row],[DATA]])</f>
        <v>4</v>
      </c>
      <c r="C3556" t="s">
        <v>3651</v>
      </c>
      <c r="D3556" t="str">
        <f>RIGHT(tbStoricoOrdini[[#This Row],[ORDINE]],4)</f>
        <v>3553</v>
      </c>
      <c r="E3556" t="s">
        <v>54</v>
      </c>
      <c r="F3556" t="str">
        <f>VLOOKUP(tbStoricoOrdini[[#This Row],[CLIENTE]],tbClienti[],3,FALSE)</f>
        <v>Emilia Romagna</v>
      </c>
      <c r="G3556" t="str">
        <f>VLOOKUP(tbStoricoOrdini[[#This Row],[CLIENTE]],tbClienti[],7,FALSE)</f>
        <v>DB</v>
      </c>
      <c r="H3556" t="s">
        <v>83</v>
      </c>
      <c r="I3556" t="str">
        <f>IF(LEFT(tbStoricoOrdini[[#This Row],[ARTICOLO]],3) = "COG","COG",LEFT(tbStoricoOrdini[[#This Row],[ARTICOLO]],FIND(" ",tbStoricoOrdini[[#This Row],[ARTICOLO]])-1))</f>
        <v>COG</v>
      </c>
      <c r="J3556" t="str">
        <f>MID(tbStoricoOrdini[[#This Row],[ARTICOLO]],FIND(" ",tbStoricoOrdini[[#This Row],[ARTICOLO]])+1,4)</f>
        <v>8000</v>
      </c>
      <c r="K3556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3556" s="3">
        <f>VLOOKUP(tbStoricoOrdini[[#This Row],[ARTICOLO]],tbArticoli[],2,FALSE)</f>
        <v>670</v>
      </c>
      <c r="M3556" s="22">
        <f>tbStoricoOrdini[[#This Row],[IMPORTO]]/tbStoricoOrdini[[#This Row],[PREZZO]]</f>
        <v>0.80447761194029854</v>
      </c>
      <c r="N3556" t="s">
        <v>9</v>
      </c>
      <c r="O3556" s="8">
        <f>VLOOKUP(tbStoricoOrdini[[#This Row],[AGENTE]],tbAgenti[],2,FALSE)</f>
        <v>0.05</v>
      </c>
      <c r="P3556" s="2">
        <v>539</v>
      </c>
      <c r="Q3556" s="2">
        <f>tbStoricoOrdini[[#This Row],[IMPORTO]]*tbStoricoOrdini[[#This Row],[% COMM.]]</f>
        <v>26.950000000000003</v>
      </c>
      <c r="R3556" s="2">
        <f>tbStoricoOrdini[[#This Row],[TOT. COMM.]]+tbStoricoOrdini[[#This Row],[IMPORTO]]</f>
        <v>565.95000000000005</v>
      </c>
    </row>
    <row r="3557" spans="1:18">
      <c r="A3557" s="1">
        <v>43922</v>
      </c>
      <c r="B3557" s="7">
        <f>MONTH(tbStoricoOrdini[[#This Row],[DATA]])</f>
        <v>4</v>
      </c>
      <c r="C3557" t="s">
        <v>3652</v>
      </c>
      <c r="D3557" t="str">
        <f>RIGHT(tbStoricoOrdini[[#This Row],[ORDINE]],4)</f>
        <v>3554</v>
      </c>
      <c r="E3557" t="s">
        <v>54</v>
      </c>
      <c r="F3557" t="str">
        <f>VLOOKUP(tbStoricoOrdini[[#This Row],[CLIENTE]],tbClienti[],3,FALSE)</f>
        <v>Emilia Romagna</v>
      </c>
      <c r="G3557" t="str">
        <f>VLOOKUP(tbStoricoOrdini[[#This Row],[CLIENTE]],tbClienti[],7,FALSE)</f>
        <v>DB</v>
      </c>
      <c r="H3557" t="s">
        <v>71</v>
      </c>
      <c r="I3557" t="str">
        <f>IF(LEFT(tbStoricoOrdini[[#This Row],[ARTICOLO]],3) = "COG","COG",LEFT(tbStoricoOrdini[[#This Row],[ARTICOLO]],FIND(" ",tbStoricoOrdini[[#This Row],[ARTICOLO]])-1))</f>
        <v>EB07</v>
      </c>
      <c r="J3557" t="str">
        <f>MID(tbStoricoOrdini[[#This Row],[ARTICOLO]],FIND(" ",tbStoricoOrdini[[#This Row],[ARTICOLO]])+1,4)</f>
        <v>5000</v>
      </c>
      <c r="K3557" t="str">
        <f>IFERROR(RIGHT(tbStoricoOrdini[[#This Row],[ARTICOLO]],LEN(tbStoricoOrdini[[#This Row],[ARTICOLO]])-FIND(" ",tbStoricoOrdini[[#This Row],[ARTICOLO]],FIND(" ",tbStoricoOrdini[[#This Row],[ARTICOLO]]) +1)),"")</f>
        <v/>
      </c>
      <c r="L3557" s="3">
        <f>VLOOKUP(tbStoricoOrdini[[#This Row],[ARTICOLO]],tbArticoli[],2,FALSE)</f>
        <v>140</v>
      </c>
      <c r="M3557" s="22">
        <f>tbStoricoOrdini[[#This Row],[IMPORTO]]/tbStoricoOrdini[[#This Row],[PREZZO]]</f>
        <v>1.7714285714285714</v>
      </c>
      <c r="N3557" t="s">
        <v>9</v>
      </c>
      <c r="O3557" s="8">
        <f>VLOOKUP(tbStoricoOrdini[[#This Row],[AGENTE]],tbAgenti[],2,FALSE)</f>
        <v>0.05</v>
      </c>
      <c r="P3557" s="2">
        <v>248</v>
      </c>
      <c r="Q3557" s="2">
        <f>tbStoricoOrdini[[#This Row],[IMPORTO]]*tbStoricoOrdini[[#This Row],[% COMM.]]</f>
        <v>12.4</v>
      </c>
      <c r="R3557" s="2">
        <f>tbStoricoOrdini[[#This Row],[TOT. COMM.]]+tbStoricoOrdini[[#This Row],[IMPORTO]]</f>
        <v>260.39999999999998</v>
      </c>
    </row>
    <row r="3558" spans="1:18">
      <c r="A3558" s="1">
        <v>43922</v>
      </c>
      <c r="B3558" s="7">
        <f>MONTH(tbStoricoOrdini[[#This Row],[DATA]])</f>
        <v>4</v>
      </c>
      <c r="C3558" t="s">
        <v>3653</v>
      </c>
      <c r="D3558" t="str">
        <f>RIGHT(tbStoricoOrdini[[#This Row],[ORDINE]],4)</f>
        <v>3555</v>
      </c>
      <c r="E3558" t="s">
        <v>55</v>
      </c>
      <c r="F3558" t="str">
        <f>VLOOKUP(tbStoricoOrdini[[#This Row],[CLIENTE]],tbClienti[],3,FALSE)</f>
        <v>Emilia Romagna</v>
      </c>
      <c r="G3558" t="str">
        <f>VLOOKUP(tbStoricoOrdini[[#This Row],[CLIENTE]],tbClienti[],7,FALSE)</f>
        <v>CC</v>
      </c>
      <c r="H3558" t="s">
        <v>78</v>
      </c>
      <c r="I3558" t="str">
        <f>IF(LEFT(tbStoricoOrdini[[#This Row],[ARTICOLO]],3) = "COG","COG",LEFT(tbStoricoOrdini[[#This Row],[ARTICOLO]],FIND(" ",tbStoricoOrdini[[#This Row],[ARTICOLO]])-1))</f>
        <v>COG</v>
      </c>
      <c r="J3558" t="str">
        <f>MID(tbStoricoOrdini[[#This Row],[ARTICOLO]],FIND(" ",tbStoricoOrdini[[#This Row],[ARTICOLO]])+1,4)</f>
        <v>3000</v>
      </c>
      <c r="K3558" t="str">
        <f>IFERROR(RIGHT(tbStoricoOrdini[[#This Row],[ARTICOLO]],LEN(tbStoricoOrdini[[#This Row],[ARTICOLO]])-FIND(" ",tbStoricoOrdini[[#This Row],[ARTICOLO]],FIND(" ",tbStoricoOrdini[[#This Row],[ARTICOLO]]) +1)),"")</f>
        <v>Medium</v>
      </c>
      <c r="L3558" s="3">
        <f>VLOOKUP(tbStoricoOrdini[[#This Row],[ARTICOLO]],tbArticoli[],2,FALSE)</f>
        <v>220</v>
      </c>
      <c r="M3558" s="22">
        <f>tbStoricoOrdini[[#This Row],[IMPORTO]]/tbStoricoOrdini[[#This Row],[PREZZO]]</f>
        <v>1.4363636363636363</v>
      </c>
      <c r="N3558" t="s">
        <v>9</v>
      </c>
      <c r="O3558" s="8">
        <f>VLOOKUP(tbStoricoOrdini[[#This Row],[AGENTE]],tbAgenti[],2,FALSE)</f>
        <v>0.05</v>
      </c>
      <c r="P3558" s="2">
        <v>316</v>
      </c>
      <c r="Q3558" s="2">
        <f>tbStoricoOrdini[[#This Row],[IMPORTO]]*tbStoricoOrdini[[#This Row],[% COMM.]]</f>
        <v>15.8</v>
      </c>
      <c r="R3558" s="2">
        <f>tbStoricoOrdini[[#This Row],[TOT. COMM.]]+tbStoricoOrdini[[#This Row],[IMPORTO]]</f>
        <v>331.8</v>
      </c>
    </row>
    <row r="3559" spans="1:18">
      <c r="A3559" s="1">
        <v>43922</v>
      </c>
      <c r="B3559" s="7">
        <f>MONTH(tbStoricoOrdini[[#This Row],[DATA]])</f>
        <v>4</v>
      </c>
      <c r="C3559" t="s">
        <v>3654</v>
      </c>
      <c r="D3559" t="str">
        <f>RIGHT(tbStoricoOrdini[[#This Row],[ORDINE]],4)</f>
        <v>3556</v>
      </c>
      <c r="E3559" t="s">
        <v>55</v>
      </c>
      <c r="F3559" t="str">
        <f>VLOOKUP(tbStoricoOrdini[[#This Row],[CLIENTE]],tbClienti[],3,FALSE)</f>
        <v>Emilia Romagna</v>
      </c>
      <c r="G3559" t="str">
        <f>VLOOKUP(tbStoricoOrdini[[#This Row],[CLIENTE]],tbClienti[],7,FALSE)</f>
        <v>CC</v>
      </c>
      <c r="H3559" t="s">
        <v>74</v>
      </c>
      <c r="I3559" t="str">
        <f>IF(LEFT(tbStoricoOrdini[[#This Row],[ARTICOLO]],3) = "COG","COG",LEFT(tbStoricoOrdini[[#This Row],[ARTICOLO]],FIND(" ",tbStoricoOrdini[[#This Row],[ARTICOLO]])-1))</f>
        <v>AVRC</v>
      </c>
      <c r="J3559" t="str">
        <f>MID(tbStoricoOrdini[[#This Row],[ARTICOLO]],FIND(" ",tbStoricoOrdini[[#This Row],[ARTICOLO]])+1,4)</f>
        <v>2500</v>
      </c>
      <c r="K3559" t="str">
        <f>IFERROR(RIGHT(tbStoricoOrdini[[#This Row],[ARTICOLO]],LEN(tbStoricoOrdini[[#This Row],[ARTICOLO]])-FIND(" ",tbStoricoOrdini[[#This Row],[ARTICOLO]],FIND(" ",tbStoricoOrdini[[#This Row],[ARTICOLO]]) +1)),"")</f>
        <v>Gold</v>
      </c>
      <c r="L3559" s="3">
        <f>VLOOKUP(tbStoricoOrdini[[#This Row],[ARTICOLO]],tbArticoli[],2,FALSE)</f>
        <v>500</v>
      </c>
      <c r="M3559" s="22">
        <f>tbStoricoOrdini[[#This Row],[IMPORTO]]/tbStoricoOrdini[[#This Row],[PREZZO]]</f>
        <v>4.5439999999999996</v>
      </c>
      <c r="N3559" t="s">
        <v>9</v>
      </c>
      <c r="O3559" s="8">
        <f>VLOOKUP(tbStoricoOrdini[[#This Row],[AGENTE]],tbAgenti[],2,FALSE)</f>
        <v>0.05</v>
      </c>
      <c r="P3559" s="2">
        <v>2272</v>
      </c>
      <c r="Q3559" s="2">
        <f>tbStoricoOrdini[[#This Row],[IMPORTO]]*tbStoricoOrdini[[#This Row],[% COMM.]]</f>
        <v>113.60000000000001</v>
      </c>
      <c r="R3559" s="2">
        <f>tbStoricoOrdini[[#This Row],[TOT. COMM.]]+tbStoricoOrdini[[#This Row],[IMPORTO]]</f>
        <v>2385.6</v>
      </c>
    </row>
    <row r="3560" spans="1:18">
      <c r="A3560" s="1">
        <v>43922</v>
      </c>
      <c r="B3560" s="7">
        <f>MONTH(tbStoricoOrdini[[#This Row],[DATA]])</f>
        <v>4</v>
      </c>
      <c r="C3560" t="s">
        <v>3655</v>
      </c>
      <c r="D3560" t="str">
        <f>RIGHT(tbStoricoOrdini[[#This Row],[ORDINE]],4)</f>
        <v>3557</v>
      </c>
      <c r="E3560" t="s">
        <v>55</v>
      </c>
      <c r="F3560" t="str">
        <f>VLOOKUP(tbStoricoOrdini[[#This Row],[CLIENTE]],tbClienti[],3,FALSE)</f>
        <v>Emilia Romagna</v>
      </c>
      <c r="G3560" t="str">
        <f>VLOOKUP(tbStoricoOrdini[[#This Row],[CLIENTE]],tbClienti[],7,FALSE)</f>
        <v>CC</v>
      </c>
      <c r="H3560" t="s">
        <v>77</v>
      </c>
      <c r="I3560" t="str">
        <f>IF(LEFT(tbStoricoOrdini[[#This Row],[ARTICOLO]],3) = "COG","COG",LEFT(tbStoricoOrdini[[#This Row],[ARTICOLO]],FIND(" ",tbStoricoOrdini[[#This Row],[ARTICOLO]])-1))</f>
        <v>COG</v>
      </c>
      <c r="J3560" t="str">
        <f>MID(tbStoricoOrdini[[#This Row],[ARTICOLO]],FIND(" ",tbStoricoOrdini[[#This Row],[ARTICOLO]])+1,4)</f>
        <v>2000</v>
      </c>
      <c r="K3560" t="str">
        <f>IFERROR(RIGHT(tbStoricoOrdini[[#This Row],[ARTICOLO]],LEN(tbStoricoOrdini[[#This Row],[ARTICOLO]])-FIND(" ",tbStoricoOrdini[[#This Row],[ARTICOLO]],FIND(" ",tbStoricoOrdini[[#This Row],[ARTICOLO]]) +1)),"")</f>
        <v>Medium</v>
      </c>
      <c r="L3560" s="3">
        <f>VLOOKUP(tbStoricoOrdini[[#This Row],[ARTICOLO]],tbArticoli[],2,FALSE)</f>
        <v>200</v>
      </c>
      <c r="M3560" s="22">
        <f>tbStoricoOrdini[[#This Row],[IMPORTO]]/tbStoricoOrdini[[#This Row],[PREZZO]]</f>
        <v>2.83</v>
      </c>
      <c r="N3560" t="s">
        <v>9</v>
      </c>
      <c r="O3560" s="8">
        <f>VLOOKUP(tbStoricoOrdini[[#This Row],[AGENTE]],tbAgenti[],2,FALSE)</f>
        <v>0.05</v>
      </c>
      <c r="P3560" s="2">
        <v>566</v>
      </c>
      <c r="Q3560" s="2">
        <f>tbStoricoOrdini[[#This Row],[IMPORTO]]*tbStoricoOrdini[[#This Row],[% COMM.]]</f>
        <v>28.3</v>
      </c>
      <c r="R3560" s="2">
        <f>tbStoricoOrdini[[#This Row],[TOT. COMM.]]+tbStoricoOrdini[[#This Row],[IMPORTO]]</f>
        <v>594.29999999999995</v>
      </c>
    </row>
    <row r="3561" spans="1:18">
      <c r="A3561" s="1">
        <v>43922</v>
      </c>
      <c r="B3561" s="7">
        <f>MONTH(tbStoricoOrdini[[#This Row],[DATA]])</f>
        <v>4</v>
      </c>
      <c r="C3561" t="s">
        <v>3656</v>
      </c>
      <c r="D3561" t="str">
        <f>RIGHT(tbStoricoOrdini[[#This Row],[ORDINE]],4)</f>
        <v>3558</v>
      </c>
      <c r="E3561" t="s">
        <v>55</v>
      </c>
      <c r="F3561" t="str">
        <f>VLOOKUP(tbStoricoOrdini[[#This Row],[CLIENTE]],tbClienti[],3,FALSE)</f>
        <v>Emilia Romagna</v>
      </c>
      <c r="G3561" t="str">
        <f>VLOOKUP(tbStoricoOrdini[[#This Row],[CLIENTE]],tbClienti[],7,FALSE)</f>
        <v>CC</v>
      </c>
      <c r="H3561" t="s">
        <v>61</v>
      </c>
      <c r="I3561" t="str">
        <f>IF(LEFT(tbStoricoOrdini[[#This Row],[ARTICOLO]],3) = "COG","COG",LEFT(tbStoricoOrdini[[#This Row],[ARTICOLO]],FIND(" ",tbStoricoOrdini[[#This Row],[ARTICOLO]])-1))</f>
        <v>KLM</v>
      </c>
      <c r="J3561" t="str">
        <f>MID(tbStoricoOrdini[[#This Row],[ARTICOLO]],FIND(" ",tbStoricoOrdini[[#This Row],[ARTICOLO]])+1,4)</f>
        <v>5000</v>
      </c>
      <c r="K3561" t="str">
        <f>IFERROR(RIGHT(tbStoricoOrdini[[#This Row],[ARTICOLO]],LEN(tbStoricoOrdini[[#This Row],[ARTICOLO]])-FIND(" ",tbStoricoOrdini[[#This Row],[ARTICOLO]],FIND(" ",tbStoricoOrdini[[#This Row],[ARTICOLO]]) +1)),"")</f>
        <v>Medium</v>
      </c>
      <c r="L3561" s="3">
        <f>VLOOKUP(tbStoricoOrdini[[#This Row],[ARTICOLO]],tbArticoli[],2,FALSE)</f>
        <v>150</v>
      </c>
      <c r="M3561" s="22">
        <f>tbStoricoOrdini[[#This Row],[IMPORTO]]/tbStoricoOrdini[[#This Row],[PREZZO]]</f>
        <v>750.86</v>
      </c>
      <c r="N3561" t="s">
        <v>9</v>
      </c>
      <c r="O3561" s="8">
        <f>VLOOKUP(tbStoricoOrdini[[#This Row],[AGENTE]],tbAgenti[],2,FALSE)</f>
        <v>0.05</v>
      </c>
      <c r="P3561" s="2">
        <v>112629</v>
      </c>
      <c r="Q3561" s="2">
        <f>tbStoricoOrdini[[#This Row],[IMPORTO]]*tbStoricoOrdini[[#This Row],[% COMM.]]</f>
        <v>5631.4500000000007</v>
      </c>
      <c r="R3561" s="2">
        <f>tbStoricoOrdini[[#This Row],[TOT. COMM.]]+tbStoricoOrdini[[#This Row],[IMPORTO]]</f>
        <v>118260.45</v>
      </c>
    </row>
    <row r="3562" spans="1:18">
      <c r="A3562" s="1">
        <v>43922</v>
      </c>
      <c r="B3562" s="7">
        <f>MONTH(tbStoricoOrdini[[#This Row],[DATA]])</f>
        <v>4</v>
      </c>
      <c r="C3562" t="s">
        <v>3657</v>
      </c>
      <c r="D3562" t="str">
        <f>RIGHT(tbStoricoOrdini[[#This Row],[ORDINE]],4)</f>
        <v>3559</v>
      </c>
      <c r="E3562" t="s">
        <v>55</v>
      </c>
      <c r="F3562" t="str">
        <f>VLOOKUP(tbStoricoOrdini[[#This Row],[CLIENTE]],tbClienti[],3,FALSE)</f>
        <v>Emilia Romagna</v>
      </c>
      <c r="G3562" t="str">
        <f>VLOOKUP(tbStoricoOrdini[[#This Row],[CLIENTE]],tbClienti[],7,FALSE)</f>
        <v>CC</v>
      </c>
      <c r="H3562" t="s">
        <v>79</v>
      </c>
      <c r="I3562" t="str">
        <f>IF(LEFT(tbStoricoOrdini[[#This Row],[ARTICOLO]],3) = "COG","COG",LEFT(tbStoricoOrdini[[#This Row],[ARTICOLO]],FIND(" ",tbStoricoOrdini[[#This Row],[ARTICOLO]])-1))</f>
        <v>COG</v>
      </c>
      <c r="J3562" t="str">
        <f>MID(tbStoricoOrdini[[#This Row],[ARTICOLO]],FIND(" ",tbStoricoOrdini[[#This Row],[ARTICOLO]])+1,4)</f>
        <v>4000</v>
      </c>
      <c r="K3562" t="str">
        <f>IFERROR(RIGHT(tbStoricoOrdini[[#This Row],[ARTICOLO]],LEN(tbStoricoOrdini[[#This Row],[ARTICOLO]])-FIND(" ",tbStoricoOrdini[[#This Row],[ARTICOLO]],FIND(" ",tbStoricoOrdini[[#This Row],[ARTICOLO]]) +1)),"")</f>
        <v>Plus</v>
      </c>
      <c r="L3562" s="3">
        <f>VLOOKUP(tbStoricoOrdini[[#This Row],[ARTICOLO]],tbArticoli[],2,FALSE)</f>
        <v>240</v>
      </c>
      <c r="M3562" s="22">
        <f>tbStoricoOrdini[[#This Row],[IMPORTO]]/tbStoricoOrdini[[#This Row],[PREZZO]]</f>
        <v>0.1</v>
      </c>
      <c r="N3562" t="s">
        <v>9</v>
      </c>
      <c r="O3562" s="8">
        <f>VLOOKUP(tbStoricoOrdini[[#This Row],[AGENTE]],tbAgenti[],2,FALSE)</f>
        <v>0.05</v>
      </c>
      <c r="P3562" s="2">
        <v>24</v>
      </c>
      <c r="Q3562" s="2">
        <f>tbStoricoOrdini[[#This Row],[IMPORTO]]*tbStoricoOrdini[[#This Row],[% COMM.]]</f>
        <v>1.2000000000000002</v>
      </c>
      <c r="R3562" s="2">
        <f>tbStoricoOrdini[[#This Row],[TOT. COMM.]]+tbStoricoOrdini[[#This Row],[IMPORTO]]</f>
        <v>25.2</v>
      </c>
    </row>
    <row r="3563" spans="1:18">
      <c r="A3563" s="1">
        <v>43922</v>
      </c>
      <c r="B3563" s="7">
        <f>MONTH(tbStoricoOrdini[[#This Row],[DATA]])</f>
        <v>4</v>
      </c>
      <c r="C3563" t="s">
        <v>3658</v>
      </c>
      <c r="D3563" t="str">
        <f>RIGHT(tbStoricoOrdini[[#This Row],[ORDINE]],4)</f>
        <v>3560</v>
      </c>
      <c r="E3563" t="s">
        <v>55</v>
      </c>
      <c r="F3563" t="str">
        <f>VLOOKUP(tbStoricoOrdini[[#This Row],[CLIENTE]],tbClienti[],3,FALSE)</f>
        <v>Emilia Romagna</v>
      </c>
      <c r="G3563" t="str">
        <f>VLOOKUP(tbStoricoOrdini[[#This Row],[CLIENTE]],tbClienti[],7,FALSE)</f>
        <v>CC</v>
      </c>
      <c r="H3563" t="s">
        <v>63</v>
      </c>
      <c r="I3563" t="str">
        <f>IF(LEFT(tbStoricoOrdini[[#This Row],[ARTICOLO]],3) = "COG","COG",LEFT(tbStoricoOrdini[[#This Row],[ARTICOLO]],FIND(" ",tbStoricoOrdini[[#This Row],[ARTICOLO]])-1))</f>
        <v>KLM</v>
      </c>
      <c r="J3563" t="str">
        <f>MID(tbStoricoOrdini[[#This Row],[ARTICOLO]],FIND(" ",tbStoricoOrdini[[#This Row],[ARTICOLO]])+1,4)</f>
        <v>3000</v>
      </c>
      <c r="K3563" t="str">
        <f>IFERROR(RIGHT(tbStoricoOrdini[[#This Row],[ARTICOLO]],LEN(tbStoricoOrdini[[#This Row],[ARTICOLO]])-FIND(" ",tbStoricoOrdini[[#This Row],[ARTICOLO]],FIND(" ",tbStoricoOrdini[[#This Row],[ARTICOLO]]) +1)),"")</f>
        <v>Plus</v>
      </c>
      <c r="L3563" s="3">
        <f>VLOOKUP(tbStoricoOrdini[[#This Row],[ARTICOLO]],tbArticoli[],2,FALSE)</f>
        <v>145</v>
      </c>
      <c r="M3563" s="22">
        <f>tbStoricoOrdini[[#This Row],[IMPORTO]]/tbStoricoOrdini[[#This Row],[PREZZO]]</f>
        <v>530.351724137931</v>
      </c>
      <c r="N3563" t="s">
        <v>9</v>
      </c>
      <c r="O3563" s="8">
        <f>VLOOKUP(tbStoricoOrdini[[#This Row],[AGENTE]],tbAgenti[],2,FALSE)</f>
        <v>0.05</v>
      </c>
      <c r="P3563" s="2">
        <v>76901</v>
      </c>
      <c r="Q3563" s="2">
        <f>tbStoricoOrdini[[#This Row],[IMPORTO]]*tbStoricoOrdini[[#This Row],[% COMM.]]</f>
        <v>3845.05</v>
      </c>
      <c r="R3563" s="2">
        <f>tbStoricoOrdini[[#This Row],[TOT. COMM.]]+tbStoricoOrdini[[#This Row],[IMPORTO]]</f>
        <v>80746.05</v>
      </c>
    </row>
    <row r="3564" spans="1:18">
      <c r="A3564" s="1">
        <v>43922</v>
      </c>
      <c r="B3564" s="7">
        <f>MONTH(tbStoricoOrdini[[#This Row],[DATA]])</f>
        <v>4</v>
      </c>
      <c r="C3564" t="s">
        <v>3659</v>
      </c>
      <c r="D3564" t="str">
        <f>RIGHT(tbStoricoOrdini[[#This Row],[ORDINE]],4)</f>
        <v>3561</v>
      </c>
      <c r="E3564" t="s">
        <v>55</v>
      </c>
      <c r="F3564" t="str">
        <f>VLOOKUP(tbStoricoOrdini[[#This Row],[CLIENTE]],tbClienti[],3,FALSE)</f>
        <v>Emilia Romagna</v>
      </c>
      <c r="G3564" t="str">
        <f>VLOOKUP(tbStoricoOrdini[[#This Row],[CLIENTE]],tbClienti[],7,FALSE)</f>
        <v>CC</v>
      </c>
      <c r="H3564" t="s">
        <v>66</v>
      </c>
      <c r="I3564" t="str">
        <f>IF(LEFT(tbStoricoOrdini[[#This Row],[ARTICOLO]],3) = "COG","COG",LEFT(tbStoricoOrdini[[#This Row],[ARTICOLO]],FIND(" ",tbStoricoOrdini[[#This Row],[ARTICOLO]])-1))</f>
        <v>BAG</v>
      </c>
      <c r="J3564" t="str">
        <f>MID(tbStoricoOrdini[[#This Row],[ARTICOLO]],FIND(" ",tbStoricoOrdini[[#This Row],[ARTICOLO]])+1,4)</f>
        <v>2500</v>
      </c>
      <c r="K3564" t="str">
        <f>IFERROR(RIGHT(tbStoricoOrdini[[#This Row],[ARTICOLO]],LEN(tbStoricoOrdini[[#This Row],[ARTICOLO]])-FIND(" ",tbStoricoOrdini[[#This Row],[ARTICOLO]],FIND(" ",tbStoricoOrdini[[#This Row],[ARTICOLO]]) +1)),"")</f>
        <v>Plus</v>
      </c>
      <c r="L3564" s="3">
        <f>VLOOKUP(tbStoricoOrdini[[#This Row],[ARTICOLO]],tbArticoli[],2,FALSE)</f>
        <v>220</v>
      </c>
      <c r="M3564" s="22">
        <f>tbStoricoOrdini[[#This Row],[IMPORTO]]/tbStoricoOrdini[[#This Row],[PREZZO]]</f>
        <v>0.41363636363636364</v>
      </c>
      <c r="N3564" t="s">
        <v>9</v>
      </c>
      <c r="O3564" s="8">
        <f>VLOOKUP(tbStoricoOrdini[[#This Row],[AGENTE]],tbAgenti[],2,FALSE)</f>
        <v>0.05</v>
      </c>
      <c r="P3564" s="2">
        <v>91</v>
      </c>
      <c r="Q3564" s="2">
        <f>tbStoricoOrdini[[#This Row],[IMPORTO]]*tbStoricoOrdini[[#This Row],[% COMM.]]</f>
        <v>4.55</v>
      </c>
      <c r="R3564" s="2">
        <f>tbStoricoOrdini[[#This Row],[TOT. COMM.]]+tbStoricoOrdini[[#This Row],[IMPORTO]]</f>
        <v>95.55</v>
      </c>
    </row>
    <row r="3565" spans="1:18">
      <c r="A3565" s="1">
        <v>43922</v>
      </c>
      <c r="B3565" s="7">
        <f>MONTH(tbStoricoOrdini[[#This Row],[DATA]])</f>
        <v>4</v>
      </c>
      <c r="C3565" t="s">
        <v>3660</v>
      </c>
      <c r="D3565" t="str">
        <f>RIGHT(tbStoricoOrdini[[#This Row],[ORDINE]],4)</f>
        <v>3562</v>
      </c>
      <c r="E3565" t="s">
        <v>55</v>
      </c>
      <c r="F3565" t="str">
        <f>VLOOKUP(tbStoricoOrdini[[#This Row],[CLIENTE]],tbClienti[],3,FALSE)</f>
        <v>Emilia Romagna</v>
      </c>
      <c r="G3565" t="str">
        <f>VLOOKUP(tbStoricoOrdini[[#This Row],[CLIENTE]],tbClienti[],7,FALSE)</f>
        <v>CC</v>
      </c>
      <c r="H3565" t="s">
        <v>82</v>
      </c>
      <c r="I3565" t="str">
        <f>IF(LEFT(tbStoricoOrdini[[#This Row],[ARTICOLO]],3) = "COG","COG",LEFT(tbStoricoOrdini[[#This Row],[ARTICOLO]],FIND(" ",tbStoricoOrdini[[#This Row],[ARTICOLO]])-1))</f>
        <v>COG</v>
      </c>
      <c r="J3565" t="str">
        <f>MID(tbStoricoOrdini[[#This Row],[ARTICOLO]],FIND(" ",tbStoricoOrdini[[#This Row],[ARTICOLO]])+1,4)</f>
        <v>7000</v>
      </c>
      <c r="K3565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3565" s="3">
        <f>VLOOKUP(tbStoricoOrdini[[#This Row],[ARTICOLO]],tbArticoli[],2,FALSE)</f>
        <v>500</v>
      </c>
      <c r="M3565" s="22">
        <f>tbStoricoOrdini[[#This Row],[IMPORTO]]/tbStoricoOrdini[[#This Row],[PREZZO]]</f>
        <v>133.64400000000001</v>
      </c>
      <c r="N3565" t="s">
        <v>9</v>
      </c>
      <c r="O3565" s="8">
        <f>VLOOKUP(tbStoricoOrdini[[#This Row],[AGENTE]],tbAgenti[],2,FALSE)</f>
        <v>0.05</v>
      </c>
      <c r="P3565" s="2">
        <v>66822</v>
      </c>
      <c r="Q3565" s="2">
        <f>tbStoricoOrdini[[#This Row],[IMPORTO]]*tbStoricoOrdini[[#This Row],[% COMM.]]</f>
        <v>3341.1000000000004</v>
      </c>
      <c r="R3565" s="2">
        <f>tbStoricoOrdini[[#This Row],[TOT. COMM.]]+tbStoricoOrdini[[#This Row],[IMPORTO]]</f>
        <v>70163.100000000006</v>
      </c>
    </row>
    <row r="3566" spans="1:18">
      <c r="A3566" s="1">
        <v>43922</v>
      </c>
      <c r="B3566" s="7">
        <f>MONTH(tbStoricoOrdini[[#This Row],[DATA]])</f>
        <v>4</v>
      </c>
      <c r="C3566" t="s">
        <v>3661</v>
      </c>
      <c r="D3566" t="str">
        <f>RIGHT(tbStoricoOrdini[[#This Row],[ORDINE]],4)</f>
        <v>3563</v>
      </c>
      <c r="E3566" t="s">
        <v>55</v>
      </c>
      <c r="F3566" t="str">
        <f>VLOOKUP(tbStoricoOrdini[[#This Row],[CLIENTE]],tbClienti[],3,FALSE)</f>
        <v>Emilia Romagna</v>
      </c>
      <c r="G3566" t="str">
        <f>VLOOKUP(tbStoricoOrdini[[#This Row],[CLIENTE]],tbClienti[],7,FALSE)</f>
        <v>CC</v>
      </c>
      <c r="H3566" t="s">
        <v>69</v>
      </c>
      <c r="I3566" t="str">
        <f>IF(LEFT(tbStoricoOrdini[[#This Row],[ARTICOLO]],3) = "COG","COG",LEFT(tbStoricoOrdini[[#This Row],[ARTICOLO]],FIND(" ",tbStoricoOrdini[[#This Row],[ARTICOLO]])-1))</f>
        <v>BAG</v>
      </c>
      <c r="J3566" t="str">
        <f>MID(tbStoricoOrdini[[#This Row],[ARTICOLO]],FIND(" ",tbStoricoOrdini[[#This Row],[ARTICOLO]])+1,4)</f>
        <v>1121</v>
      </c>
      <c r="K3566" t="str">
        <f>IFERROR(RIGHT(tbStoricoOrdini[[#This Row],[ARTICOLO]],LEN(tbStoricoOrdini[[#This Row],[ARTICOLO]])-FIND(" ",tbStoricoOrdini[[#This Row],[ARTICOLO]],FIND(" ",tbStoricoOrdini[[#This Row],[ARTICOLO]]) +1)),"")</f>
        <v>Gold</v>
      </c>
      <c r="L3566" s="3">
        <f>VLOOKUP(tbStoricoOrdini[[#This Row],[ARTICOLO]],tbArticoli[],2,FALSE)</f>
        <v>230</v>
      </c>
      <c r="M3566" s="22">
        <f>tbStoricoOrdini[[#This Row],[IMPORTO]]/tbStoricoOrdini[[#This Row],[PREZZO]]</f>
        <v>69.852173913043472</v>
      </c>
      <c r="N3566" t="s">
        <v>9</v>
      </c>
      <c r="O3566" s="8">
        <f>VLOOKUP(tbStoricoOrdini[[#This Row],[AGENTE]],tbAgenti[],2,FALSE)</f>
        <v>0.05</v>
      </c>
      <c r="P3566" s="2">
        <v>16066</v>
      </c>
      <c r="Q3566" s="2">
        <f>tbStoricoOrdini[[#This Row],[IMPORTO]]*tbStoricoOrdini[[#This Row],[% COMM.]]</f>
        <v>803.30000000000007</v>
      </c>
      <c r="R3566" s="2">
        <f>tbStoricoOrdini[[#This Row],[TOT. COMM.]]+tbStoricoOrdini[[#This Row],[IMPORTO]]</f>
        <v>16869.3</v>
      </c>
    </row>
    <row r="3567" spans="1:18">
      <c r="A3567" s="1">
        <v>43922</v>
      </c>
      <c r="B3567" s="7">
        <f>MONTH(tbStoricoOrdini[[#This Row],[DATA]])</f>
        <v>4</v>
      </c>
      <c r="C3567" t="s">
        <v>3662</v>
      </c>
      <c r="D3567" t="str">
        <f>RIGHT(tbStoricoOrdini[[#This Row],[ORDINE]],4)</f>
        <v>3564</v>
      </c>
      <c r="E3567" t="s">
        <v>55</v>
      </c>
      <c r="F3567" t="str">
        <f>VLOOKUP(tbStoricoOrdini[[#This Row],[CLIENTE]],tbClienti[],3,FALSE)</f>
        <v>Emilia Romagna</v>
      </c>
      <c r="G3567" t="str">
        <f>VLOOKUP(tbStoricoOrdini[[#This Row],[CLIENTE]],tbClienti[],7,FALSE)</f>
        <v>CC</v>
      </c>
      <c r="H3567" t="s">
        <v>83</v>
      </c>
      <c r="I3567" t="str">
        <f>IF(LEFT(tbStoricoOrdini[[#This Row],[ARTICOLO]],3) = "COG","COG",LEFT(tbStoricoOrdini[[#This Row],[ARTICOLO]],FIND(" ",tbStoricoOrdini[[#This Row],[ARTICOLO]])-1))</f>
        <v>COG</v>
      </c>
      <c r="J3567" t="str">
        <f>MID(tbStoricoOrdini[[#This Row],[ARTICOLO]],FIND(" ",tbStoricoOrdini[[#This Row],[ARTICOLO]])+1,4)</f>
        <v>8000</v>
      </c>
      <c r="K3567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3567" s="3">
        <f>VLOOKUP(tbStoricoOrdini[[#This Row],[ARTICOLO]],tbArticoli[],2,FALSE)</f>
        <v>670</v>
      </c>
      <c r="M3567" s="22">
        <f>tbStoricoOrdini[[#This Row],[IMPORTO]]/tbStoricoOrdini[[#This Row],[PREZZO]]</f>
        <v>34.649253731343286</v>
      </c>
      <c r="N3567" t="s">
        <v>9</v>
      </c>
      <c r="O3567" s="8">
        <f>VLOOKUP(tbStoricoOrdini[[#This Row],[AGENTE]],tbAgenti[],2,FALSE)</f>
        <v>0.05</v>
      </c>
      <c r="P3567" s="2">
        <v>23215</v>
      </c>
      <c r="Q3567" s="2">
        <f>tbStoricoOrdini[[#This Row],[IMPORTO]]*tbStoricoOrdini[[#This Row],[% COMM.]]</f>
        <v>1160.75</v>
      </c>
      <c r="R3567" s="2">
        <f>tbStoricoOrdini[[#This Row],[TOT. COMM.]]+tbStoricoOrdini[[#This Row],[IMPORTO]]</f>
        <v>24375.75</v>
      </c>
    </row>
    <row r="3568" spans="1:18">
      <c r="A3568" s="1">
        <v>43922</v>
      </c>
      <c r="B3568" s="7">
        <f>MONTH(tbStoricoOrdini[[#This Row],[DATA]])</f>
        <v>4</v>
      </c>
      <c r="C3568" t="s">
        <v>3663</v>
      </c>
      <c r="D3568" t="str">
        <f>RIGHT(tbStoricoOrdini[[#This Row],[ORDINE]],4)</f>
        <v>3565</v>
      </c>
      <c r="E3568" t="s">
        <v>55</v>
      </c>
      <c r="F3568" t="str">
        <f>VLOOKUP(tbStoricoOrdini[[#This Row],[CLIENTE]],tbClienti[],3,FALSE)</f>
        <v>Emilia Romagna</v>
      </c>
      <c r="G3568" t="str">
        <f>VLOOKUP(tbStoricoOrdini[[#This Row],[CLIENTE]],tbClienti[],7,FALSE)</f>
        <v>CC</v>
      </c>
      <c r="H3568" t="s">
        <v>75</v>
      </c>
      <c r="I3568" t="str">
        <f>IF(LEFT(tbStoricoOrdini[[#This Row],[ARTICOLO]],3) = "COG","COG",LEFT(tbStoricoOrdini[[#This Row],[ARTICOLO]],FIND(" ",tbStoricoOrdini[[#This Row],[ARTICOLO]])-1))</f>
        <v>AVRC</v>
      </c>
      <c r="J3568" t="str">
        <f>MID(tbStoricoOrdini[[#This Row],[ARTICOLO]],FIND(" ",tbStoricoOrdini[[#This Row],[ARTICOLO]])+1,4)</f>
        <v>1000</v>
      </c>
      <c r="K3568" t="str">
        <f>IFERROR(RIGHT(tbStoricoOrdini[[#This Row],[ARTICOLO]],LEN(tbStoricoOrdini[[#This Row],[ARTICOLO]])-FIND(" ",tbStoricoOrdini[[#This Row],[ARTICOLO]],FIND(" ",tbStoricoOrdini[[#This Row],[ARTICOLO]]) +1)),"")</f>
        <v>Silver</v>
      </c>
      <c r="L3568" s="3">
        <f>VLOOKUP(tbStoricoOrdini[[#This Row],[ARTICOLO]],tbArticoli[],2,FALSE)</f>
        <v>390</v>
      </c>
      <c r="M3568" s="22">
        <f>tbStoricoOrdini[[#This Row],[IMPORTO]]/tbStoricoOrdini[[#This Row],[PREZZO]]</f>
        <v>0.13333333333333333</v>
      </c>
      <c r="N3568" t="s">
        <v>9</v>
      </c>
      <c r="O3568" s="8">
        <f>VLOOKUP(tbStoricoOrdini[[#This Row],[AGENTE]],tbAgenti[],2,FALSE)</f>
        <v>0.05</v>
      </c>
      <c r="P3568" s="2">
        <v>52</v>
      </c>
      <c r="Q3568" s="2">
        <f>tbStoricoOrdini[[#This Row],[IMPORTO]]*tbStoricoOrdini[[#This Row],[% COMM.]]</f>
        <v>2.6</v>
      </c>
      <c r="R3568" s="2">
        <f>tbStoricoOrdini[[#This Row],[TOT. COMM.]]+tbStoricoOrdini[[#This Row],[IMPORTO]]</f>
        <v>54.6</v>
      </c>
    </row>
    <row r="3569" spans="1:18">
      <c r="A3569" s="1">
        <v>43922</v>
      </c>
      <c r="B3569" s="7">
        <f>MONTH(tbStoricoOrdini[[#This Row],[DATA]])</f>
        <v>4</v>
      </c>
      <c r="C3569" t="s">
        <v>3664</v>
      </c>
      <c r="D3569" t="str">
        <f>RIGHT(tbStoricoOrdini[[#This Row],[ORDINE]],4)</f>
        <v>3566</v>
      </c>
      <c r="E3569" t="s">
        <v>55</v>
      </c>
      <c r="F3569" t="str">
        <f>VLOOKUP(tbStoricoOrdini[[#This Row],[CLIENTE]],tbClienti[],3,FALSE)</f>
        <v>Emilia Romagna</v>
      </c>
      <c r="G3569" t="str">
        <f>VLOOKUP(tbStoricoOrdini[[#This Row],[CLIENTE]],tbClienti[],7,FALSE)</f>
        <v>CC</v>
      </c>
      <c r="H3569" t="s">
        <v>71</v>
      </c>
      <c r="I3569" t="str">
        <f>IF(LEFT(tbStoricoOrdini[[#This Row],[ARTICOLO]],3) = "COG","COG",LEFT(tbStoricoOrdini[[#This Row],[ARTICOLO]],FIND(" ",tbStoricoOrdini[[#This Row],[ARTICOLO]])-1))</f>
        <v>EB07</v>
      </c>
      <c r="J3569" t="str">
        <f>MID(tbStoricoOrdini[[#This Row],[ARTICOLO]],FIND(" ",tbStoricoOrdini[[#This Row],[ARTICOLO]])+1,4)</f>
        <v>5000</v>
      </c>
      <c r="K3569" t="str">
        <f>IFERROR(RIGHT(tbStoricoOrdini[[#This Row],[ARTICOLO]],LEN(tbStoricoOrdini[[#This Row],[ARTICOLO]])-FIND(" ",tbStoricoOrdini[[#This Row],[ARTICOLO]],FIND(" ",tbStoricoOrdini[[#This Row],[ARTICOLO]]) +1)),"")</f>
        <v/>
      </c>
      <c r="L3569" s="3">
        <f>VLOOKUP(tbStoricoOrdini[[#This Row],[ARTICOLO]],tbArticoli[],2,FALSE)</f>
        <v>140</v>
      </c>
      <c r="M3569" s="22">
        <f>tbStoricoOrdini[[#This Row],[IMPORTO]]/tbStoricoOrdini[[#This Row],[PREZZO]]</f>
        <v>3.7928571428571427</v>
      </c>
      <c r="N3569" t="s">
        <v>9</v>
      </c>
      <c r="O3569" s="8">
        <f>VLOOKUP(tbStoricoOrdini[[#This Row],[AGENTE]],tbAgenti[],2,FALSE)</f>
        <v>0.05</v>
      </c>
      <c r="P3569" s="2">
        <v>531</v>
      </c>
      <c r="Q3569" s="2">
        <f>tbStoricoOrdini[[#This Row],[IMPORTO]]*tbStoricoOrdini[[#This Row],[% COMM.]]</f>
        <v>26.55</v>
      </c>
      <c r="R3569" s="2">
        <f>tbStoricoOrdini[[#This Row],[TOT. COMM.]]+tbStoricoOrdini[[#This Row],[IMPORTO]]</f>
        <v>557.54999999999995</v>
      </c>
    </row>
    <row r="3570" spans="1:18">
      <c r="A3570" s="1">
        <v>43922</v>
      </c>
      <c r="B3570" s="7">
        <f>MONTH(tbStoricoOrdini[[#This Row],[DATA]])</f>
        <v>4</v>
      </c>
      <c r="C3570" t="s">
        <v>3665</v>
      </c>
      <c r="D3570" t="str">
        <f>RIGHT(tbStoricoOrdini[[#This Row],[ORDINE]],4)</f>
        <v>3567</v>
      </c>
      <c r="E3570" t="s">
        <v>56</v>
      </c>
      <c r="F3570" t="str">
        <f>VLOOKUP(tbStoricoOrdini[[#This Row],[CLIENTE]],tbClienti[],3,FALSE)</f>
        <v>Piemonte</v>
      </c>
      <c r="G3570" t="str">
        <f>VLOOKUP(tbStoricoOrdini[[#This Row],[CLIENTE]],tbClienti[],7,FALSE)</f>
        <v>CB</v>
      </c>
      <c r="H3570" t="s">
        <v>74</v>
      </c>
      <c r="I3570" t="str">
        <f>IF(LEFT(tbStoricoOrdini[[#This Row],[ARTICOLO]],3) = "COG","COG",LEFT(tbStoricoOrdini[[#This Row],[ARTICOLO]],FIND(" ",tbStoricoOrdini[[#This Row],[ARTICOLO]])-1))</f>
        <v>AVRC</v>
      </c>
      <c r="J3570" t="str">
        <f>MID(tbStoricoOrdini[[#This Row],[ARTICOLO]],FIND(" ",tbStoricoOrdini[[#This Row],[ARTICOLO]])+1,4)</f>
        <v>2500</v>
      </c>
      <c r="K3570" t="str">
        <f>IFERROR(RIGHT(tbStoricoOrdini[[#This Row],[ARTICOLO]],LEN(tbStoricoOrdini[[#This Row],[ARTICOLO]])-FIND(" ",tbStoricoOrdini[[#This Row],[ARTICOLO]],FIND(" ",tbStoricoOrdini[[#This Row],[ARTICOLO]]) +1)),"")</f>
        <v>Gold</v>
      </c>
      <c r="L3570" s="3">
        <f>VLOOKUP(tbStoricoOrdini[[#This Row],[ARTICOLO]],tbArticoli[],2,FALSE)</f>
        <v>500</v>
      </c>
      <c r="M3570" s="22">
        <f>tbStoricoOrdini[[#This Row],[IMPORTO]]/tbStoricoOrdini[[#This Row],[PREZZO]]</f>
        <v>0.23400000000000001</v>
      </c>
      <c r="N3570" t="s">
        <v>9</v>
      </c>
      <c r="O3570" s="8">
        <f>VLOOKUP(tbStoricoOrdini[[#This Row],[AGENTE]],tbAgenti[],2,FALSE)</f>
        <v>0.05</v>
      </c>
      <c r="P3570" s="2">
        <v>117</v>
      </c>
      <c r="Q3570" s="2">
        <f>tbStoricoOrdini[[#This Row],[IMPORTO]]*tbStoricoOrdini[[#This Row],[% COMM.]]</f>
        <v>5.8500000000000005</v>
      </c>
      <c r="R3570" s="2">
        <f>tbStoricoOrdini[[#This Row],[TOT. COMM.]]+tbStoricoOrdini[[#This Row],[IMPORTO]]</f>
        <v>122.85</v>
      </c>
    </row>
    <row r="3571" spans="1:18">
      <c r="A3571" s="1">
        <v>43922</v>
      </c>
      <c r="B3571" s="7">
        <f>MONTH(tbStoricoOrdini[[#This Row],[DATA]])</f>
        <v>4</v>
      </c>
      <c r="C3571" t="s">
        <v>3666</v>
      </c>
      <c r="D3571" t="str">
        <f>RIGHT(tbStoricoOrdini[[#This Row],[ORDINE]],4)</f>
        <v>3568</v>
      </c>
      <c r="E3571" t="s">
        <v>56</v>
      </c>
      <c r="F3571" t="str">
        <f>VLOOKUP(tbStoricoOrdini[[#This Row],[CLIENTE]],tbClienti[],3,FALSE)</f>
        <v>Piemonte</v>
      </c>
      <c r="G3571" t="str">
        <f>VLOOKUP(tbStoricoOrdini[[#This Row],[CLIENTE]],tbClienti[],7,FALSE)</f>
        <v>CB</v>
      </c>
      <c r="H3571" t="s">
        <v>61</v>
      </c>
      <c r="I3571" t="str">
        <f>IF(LEFT(tbStoricoOrdini[[#This Row],[ARTICOLO]],3) = "COG","COG",LEFT(tbStoricoOrdini[[#This Row],[ARTICOLO]],FIND(" ",tbStoricoOrdini[[#This Row],[ARTICOLO]])-1))</f>
        <v>KLM</v>
      </c>
      <c r="J3571" t="str">
        <f>MID(tbStoricoOrdini[[#This Row],[ARTICOLO]],FIND(" ",tbStoricoOrdini[[#This Row],[ARTICOLO]])+1,4)</f>
        <v>5000</v>
      </c>
      <c r="K3571" t="str">
        <f>IFERROR(RIGHT(tbStoricoOrdini[[#This Row],[ARTICOLO]],LEN(tbStoricoOrdini[[#This Row],[ARTICOLO]])-FIND(" ",tbStoricoOrdini[[#This Row],[ARTICOLO]],FIND(" ",tbStoricoOrdini[[#This Row],[ARTICOLO]]) +1)),"")</f>
        <v>Medium</v>
      </c>
      <c r="L3571" s="3">
        <f>VLOOKUP(tbStoricoOrdini[[#This Row],[ARTICOLO]],tbArticoli[],2,FALSE)</f>
        <v>150</v>
      </c>
      <c r="M3571" s="22">
        <f>tbStoricoOrdini[[#This Row],[IMPORTO]]/tbStoricoOrdini[[#This Row],[PREZZO]]</f>
        <v>1052.8800000000001</v>
      </c>
      <c r="N3571" t="s">
        <v>9</v>
      </c>
      <c r="O3571" s="8">
        <f>VLOOKUP(tbStoricoOrdini[[#This Row],[AGENTE]],tbAgenti[],2,FALSE)</f>
        <v>0.05</v>
      </c>
      <c r="P3571" s="2">
        <v>157932</v>
      </c>
      <c r="Q3571" s="2">
        <f>tbStoricoOrdini[[#This Row],[IMPORTO]]*tbStoricoOrdini[[#This Row],[% COMM.]]</f>
        <v>7896.6</v>
      </c>
      <c r="R3571" s="2">
        <f>tbStoricoOrdini[[#This Row],[TOT. COMM.]]+tbStoricoOrdini[[#This Row],[IMPORTO]]</f>
        <v>165828.6</v>
      </c>
    </row>
    <row r="3572" spans="1:18">
      <c r="A3572" s="1">
        <v>43922</v>
      </c>
      <c r="B3572" s="7">
        <f>MONTH(tbStoricoOrdini[[#This Row],[DATA]])</f>
        <v>4</v>
      </c>
      <c r="C3572" t="s">
        <v>3667</v>
      </c>
      <c r="D3572" t="str">
        <f>RIGHT(tbStoricoOrdini[[#This Row],[ORDINE]],4)</f>
        <v>3569</v>
      </c>
      <c r="E3572" t="s">
        <v>56</v>
      </c>
      <c r="F3572" t="str">
        <f>VLOOKUP(tbStoricoOrdini[[#This Row],[CLIENTE]],tbClienti[],3,FALSE)</f>
        <v>Piemonte</v>
      </c>
      <c r="G3572" t="str">
        <f>VLOOKUP(tbStoricoOrdini[[#This Row],[CLIENTE]],tbClienti[],7,FALSE)</f>
        <v>CB</v>
      </c>
      <c r="H3572" t="s">
        <v>79</v>
      </c>
      <c r="I3572" t="str">
        <f>IF(LEFT(tbStoricoOrdini[[#This Row],[ARTICOLO]],3) = "COG","COG",LEFT(tbStoricoOrdini[[#This Row],[ARTICOLO]],FIND(" ",tbStoricoOrdini[[#This Row],[ARTICOLO]])-1))</f>
        <v>COG</v>
      </c>
      <c r="J3572" t="str">
        <f>MID(tbStoricoOrdini[[#This Row],[ARTICOLO]],FIND(" ",tbStoricoOrdini[[#This Row],[ARTICOLO]])+1,4)</f>
        <v>4000</v>
      </c>
      <c r="K3572" t="str">
        <f>IFERROR(RIGHT(tbStoricoOrdini[[#This Row],[ARTICOLO]],LEN(tbStoricoOrdini[[#This Row],[ARTICOLO]])-FIND(" ",tbStoricoOrdini[[#This Row],[ARTICOLO]],FIND(" ",tbStoricoOrdini[[#This Row],[ARTICOLO]]) +1)),"")</f>
        <v>Plus</v>
      </c>
      <c r="L3572" s="3">
        <f>VLOOKUP(tbStoricoOrdini[[#This Row],[ARTICOLO]],tbArticoli[],2,FALSE)</f>
        <v>240</v>
      </c>
      <c r="M3572" s="22">
        <f>tbStoricoOrdini[[#This Row],[IMPORTO]]/tbStoricoOrdini[[#This Row],[PREZZO]]</f>
        <v>2.0833333333333335</v>
      </c>
      <c r="N3572" t="s">
        <v>9</v>
      </c>
      <c r="O3572" s="8">
        <f>VLOOKUP(tbStoricoOrdini[[#This Row],[AGENTE]],tbAgenti[],2,FALSE)</f>
        <v>0.05</v>
      </c>
      <c r="P3572" s="2">
        <v>500</v>
      </c>
      <c r="Q3572" s="2">
        <f>tbStoricoOrdini[[#This Row],[IMPORTO]]*tbStoricoOrdini[[#This Row],[% COMM.]]</f>
        <v>25</v>
      </c>
      <c r="R3572" s="2">
        <f>tbStoricoOrdini[[#This Row],[TOT. COMM.]]+tbStoricoOrdini[[#This Row],[IMPORTO]]</f>
        <v>525</v>
      </c>
    </row>
    <row r="3573" spans="1:18">
      <c r="A3573" s="1">
        <v>43922</v>
      </c>
      <c r="B3573" s="7">
        <f>MONTH(tbStoricoOrdini[[#This Row],[DATA]])</f>
        <v>4</v>
      </c>
      <c r="C3573" t="s">
        <v>3668</v>
      </c>
      <c r="D3573" t="str">
        <f>RIGHT(tbStoricoOrdini[[#This Row],[ORDINE]],4)</f>
        <v>3570</v>
      </c>
      <c r="E3573" t="s">
        <v>56</v>
      </c>
      <c r="F3573" t="str">
        <f>VLOOKUP(tbStoricoOrdini[[#This Row],[CLIENTE]],tbClienti[],3,FALSE)</f>
        <v>Piemonte</v>
      </c>
      <c r="G3573" t="str">
        <f>VLOOKUP(tbStoricoOrdini[[#This Row],[CLIENTE]],tbClienti[],7,FALSE)</f>
        <v>CB</v>
      </c>
      <c r="H3573" t="s">
        <v>63</v>
      </c>
      <c r="I3573" t="str">
        <f>IF(LEFT(tbStoricoOrdini[[#This Row],[ARTICOLO]],3) = "COG","COG",LEFT(tbStoricoOrdini[[#This Row],[ARTICOLO]],FIND(" ",tbStoricoOrdini[[#This Row],[ARTICOLO]])-1))</f>
        <v>KLM</v>
      </c>
      <c r="J3573" t="str">
        <f>MID(tbStoricoOrdini[[#This Row],[ARTICOLO]],FIND(" ",tbStoricoOrdini[[#This Row],[ARTICOLO]])+1,4)</f>
        <v>3000</v>
      </c>
      <c r="K3573" t="str">
        <f>IFERROR(RIGHT(tbStoricoOrdini[[#This Row],[ARTICOLO]],LEN(tbStoricoOrdini[[#This Row],[ARTICOLO]])-FIND(" ",tbStoricoOrdini[[#This Row],[ARTICOLO]],FIND(" ",tbStoricoOrdini[[#This Row],[ARTICOLO]]) +1)),"")</f>
        <v>Plus</v>
      </c>
      <c r="L3573" s="3">
        <f>VLOOKUP(tbStoricoOrdini[[#This Row],[ARTICOLO]],tbArticoli[],2,FALSE)</f>
        <v>145</v>
      </c>
      <c r="M3573" s="22">
        <f>tbStoricoOrdini[[#This Row],[IMPORTO]]/tbStoricoOrdini[[#This Row],[PREZZO]]</f>
        <v>10.972413793103449</v>
      </c>
      <c r="N3573" t="s">
        <v>9</v>
      </c>
      <c r="O3573" s="8">
        <f>VLOOKUP(tbStoricoOrdini[[#This Row],[AGENTE]],tbAgenti[],2,FALSE)</f>
        <v>0.05</v>
      </c>
      <c r="P3573" s="2">
        <v>1591</v>
      </c>
      <c r="Q3573" s="2">
        <f>tbStoricoOrdini[[#This Row],[IMPORTO]]*tbStoricoOrdini[[#This Row],[% COMM.]]</f>
        <v>79.550000000000011</v>
      </c>
      <c r="R3573" s="2">
        <f>tbStoricoOrdini[[#This Row],[TOT. COMM.]]+tbStoricoOrdini[[#This Row],[IMPORTO]]</f>
        <v>1670.55</v>
      </c>
    </row>
    <row r="3574" spans="1:18">
      <c r="A3574" s="1">
        <v>43922</v>
      </c>
      <c r="B3574" s="7">
        <f>MONTH(tbStoricoOrdini[[#This Row],[DATA]])</f>
        <v>4</v>
      </c>
      <c r="C3574" t="s">
        <v>3669</v>
      </c>
      <c r="D3574" t="str">
        <f>RIGHT(tbStoricoOrdini[[#This Row],[ORDINE]],4)</f>
        <v>3571</v>
      </c>
      <c r="E3574" t="s">
        <v>56</v>
      </c>
      <c r="F3574" t="str">
        <f>VLOOKUP(tbStoricoOrdini[[#This Row],[CLIENTE]],tbClienti[],3,FALSE)</f>
        <v>Piemonte</v>
      </c>
      <c r="G3574" t="str">
        <f>VLOOKUP(tbStoricoOrdini[[#This Row],[CLIENTE]],tbClienti[],7,FALSE)</f>
        <v>CB</v>
      </c>
      <c r="H3574" t="s">
        <v>66</v>
      </c>
      <c r="I3574" t="str">
        <f>IF(LEFT(tbStoricoOrdini[[#This Row],[ARTICOLO]],3) = "COG","COG",LEFT(tbStoricoOrdini[[#This Row],[ARTICOLO]],FIND(" ",tbStoricoOrdini[[#This Row],[ARTICOLO]])-1))</f>
        <v>BAG</v>
      </c>
      <c r="J3574" t="str">
        <f>MID(tbStoricoOrdini[[#This Row],[ARTICOLO]],FIND(" ",tbStoricoOrdini[[#This Row],[ARTICOLO]])+1,4)</f>
        <v>2500</v>
      </c>
      <c r="K3574" t="str">
        <f>IFERROR(RIGHT(tbStoricoOrdini[[#This Row],[ARTICOLO]],LEN(tbStoricoOrdini[[#This Row],[ARTICOLO]])-FIND(" ",tbStoricoOrdini[[#This Row],[ARTICOLO]],FIND(" ",tbStoricoOrdini[[#This Row],[ARTICOLO]]) +1)),"")</f>
        <v>Plus</v>
      </c>
      <c r="L3574" s="3">
        <f>VLOOKUP(tbStoricoOrdini[[#This Row],[ARTICOLO]],tbArticoli[],2,FALSE)</f>
        <v>220</v>
      </c>
      <c r="M3574" s="22">
        <f>tbStoricoOrdini[[#This Row],[IMPORTO]]/tbStoricoOrdini[[#This Row],[PREZZO]]</f>
        <v>0.98181818181818181</v>
      </c>
      <c r="N3574" t="s">
        <v>9</v>
      </c>
      <c r="O3574" s="8">
        <f>VLOOKUP(tbStoricoOrdini[[#This Row],[AGENTE]],tbAgenti[],2,FALSE)</f>
        <v>0.05</v>
      </c>
      <c r="P3574" s="2">
        <v>216</v>
      </c>
      <c r="Q3574" s="2">
        <f>tbStoricoOrdini[[#This Row],[IMPORTO]]*tbStoricoOrdini[[#This Row],[% COMM.]]</f>
        <v>10.8</v>
      </c>
      <c r="R3574" s="2">
        <f>tbStoricoOrdini[[#This Row],[TOT. COMM.]]+tbStoricoOrdini[[#This Row],[IMPORTO]]</f>
        <v>226.8</v>
      </c>
    </row>
    <row r="3575" spans="1:18">
      <c r="A3575" s="1">
        <v>43922</v>
      </c>
      <c r="B3575" s="7">
        <f>MONTH(tbStoricoOrdini[[#This Row],[DATA]])</f>
        <v>4</v>
      </c>
      <c r="C3575" t="s">
        <v>3670</v>
      </c>
      <c r="D3575" t="str">
        <f>RIGHT(tbStoricoOrdini[[#This Row],[ORDINE]],4)</f>
        <v>3572</v>
      </c>
      <c r="E3575" t="s">
        <v>56</v>
      </c>
      <c r="F3575" t="str">
        <f>VLOOKUP(tbStoricoOrdini[[#This Row],[CLIENTE]],tbClienti[],3,FALSE)</f>
        <v>Piemonte</v>
      </c>
      <c r="G3575" t="str">
        <f>VLOOKUP(tbStoricoOrdini[[#This Row],[CLIENTE]],tbClienti[],7,FALSE)</f>
        <v>CB</v>
      </c>
      <c r="H3575" t="s">
        <v>69</v>
      </c>
      <c r="I3575" t="str">
        <f>IF(LEFT(tbStoricoOrdini[[#This Row],[ARTICOLO]],3) = "COG","COG",LEFT(tbStoricoOrdini[[#This Row],[ARTICOLO]],FIND(" ",tbStoricoOrdini[[#This Row],[ARTICOLO]])-1))</f>
        <v>BAG</v>
      </c>
      <c r="J3575" t="str">
        <f>MID(tbStoricoOrdini[[#This Row],[ARTICOLO]],FIND(" ",tbStoricoOrdini[[#This Row],[ARTICOLO]])+1,4)</f>
        <v>1121</v>
      </c>
      <c r="K3575" t="str">
        <f>IFERROR(RIGHT(tbStoricoOrdini[[#This Row],[ARTICOLO]],LEN(tbStoricoOrdini[[#This Row],[ARTICOLO]])-FIND(" ",tbStoricoOrdini[[#This Row],[ARTICOLO]],FIND(" ",tbStoricoOrdini[[#This Row],[ARTICOLO]]) +1)),"")</f>
        <v>Gold</v>
      </c>
      <c r="L3575" s="3">
        <f>VLOOKUP(tbStoricoOrdini[[#This Row],[ARTICOLO]],tbArticoli[],2,FALSE)</f>
        <v>230</v>
      </c>
      <c r="M3575" s="22">
        <f>tbStoricoOrdini[[#This Row],[IMPORTO]]/tbStoricoOrdini[[#This Row],[PREZZO]]</f>
        <v>0.63913043478260867</v>
      </c>
      <c r="N3575" t="s">
        <v>9</v>
      </c>
      <c r="O3575" s="8">
        <f>VLOOKUP(tbStoricoOrdini[[#This Row],[AGENTE]],tbAgenti[],2,FALSE)</f>
        <v>0.05</v>
      </c>
      <c r="P3575" s="2">
        <v>147</v>
      </c>
      <c r="Q3575" s="2">
        <f>tbStoricoOrdini[[#This Row],[IMPORTO]]*tbStoricoOrdini[[#This Row],[% COMM.]]</f>
        <v>7.3500000000000005</v>
      </c>
      <c r="R3575" s="2">
        <f>tbStoricoOrdini[[#This Row],[TOT. COMM.]]+tbStoricoOrdini[[#This Row],[IMPORTO]]</f>
        <v>154.35</v>
      </c>
    </row>
    <row r="3576" spans="1:18">
      <c r="A3576" s="1">
        <v>43922</v>
      </c>
      <c r="B3576" s="7">
        <f>MONTH(tbStoricoOrdini[[#This Row],[DATA]])</f>
        <v>4</v>
      </c>
      <c r="C3576" t="s">
        <v>3671</v>
      </c>
      <c r="D3576" t="str">
        <f>RIGHT(tbStoricoOrdini[[#This Row],[ORDINE]],4)</f>
        <v>3573</v>
      </c>
      <c r="E3576" t="s">
        <v>56</v>
      </c>
      <c r="F3576" t="str">
        <f>VLOOKUP(tbStoricoOrdini[[#This Row],[CLIENTE]],tbClienti[],3,FALSE)</f>
        <v>Piemonte</v>
      </c>
      <c r="G3576" t="str">
        <f>VLOOKUP(tbStoricoOrdini[[#This Row],[CLIENTE]],tbClienti[],7,FALSE)</f>
        <v>CB</v>
      </c>
      <c r="H3576" t="s">
        <v>83</v>
      </c>
      <c r="I3576" t="str">
        <f>IF(LEFT(tbStoricoOrdini[[#This Row],[ARTICOLO]],3) = "COG","COG",LEFT(tbStoricoOrdini[[#This Row],[ARTICOLO]],FIND(" ",tbStoricoOrdini[[#This Row],[ARTICOLO]])-1))</f>
        <v>COG</v>
      </c>
      <c r="J3576" t="str">
        <f>MID(tbStoricoOrdini[[#This Row],[ARTICOLO]],FIND(" ",tbStoricoOrdini[[#This Row],[ARTICOLO]])+1,4)</f>
        <v>8000</v>
      </c>
      <c r="K3576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3576" s="3">
        <f>VLOOKUP(tbStoricoOrdini[[#This Row],[ARTICOLO]],tbArticoli[],2,FALSE)</f>
        <v>670</v>
      </c>
      <c r="M3576" s="22">
        <f>tbStoricoOrdini[[#This Row],[IMPORTO]]/tbStoricoOrdini[[#This Row],[PREZZO]]</f>
        <v>0.72388059701492535</v>
      </c>
      <c r="N3576" t="s">
        <v>9</v>
      </c>
      <c r="O3576" s="8">
        <f>VLOOKUP(tbStoricoOrdini[[#This Row],[AGENTE]],tbAgenti[],2,FALSE)</f>
        <v>0.05</v>
      </c>
      <c r="P3576" s="2">
        <v>485</v>
      </c>
      <c r="Q3576" s="2">
        <f>tbStoricoOrdini[[#This Row],[IMPORTO]]*tbStoricoOrdini[[#This Row],[% COMM.]]</f>
        <v>24.25</v>
      </c>
      <c r="R3576" s="2">
        <f>tbStoricoOrdini[[#This Row],[TOT. COMM.]]+tbStoricoOrdini[[#This Row],[IMPORTO]]</f>
        <v>509.25</v>
      </c>
    </row>
    <row r="3577" spans="1:18">
      <c r="A3577" s="1">
        <v>43922</v>
      </c>
      <c r="B3577" s="7">
        <f>MONTH(tbStoricoOrdini[[#This Row],[DATA]])</f>
        <v>4</v>
      </c>
      <c r="C3577" t="s">
        <v>3672</v>
      </c>
      <c r="D3577" t="str">
        <f>RIGHT(tbStoricoOrdini[[#This Row],[ORDINE]],4)</f>
        <v>3574</v>
      </c>
      <c r="E3577" t="s">
        <v>56</v>
      </c>
      <c r="F3577" t="str">
        <f>VLOOKUP(tbStoricoOrdini[[#This Row],[CLIENTE]],tbClienti[],3,FALSE)</f>
        <v>Piemonte</v>
      </c>
      <c r="G3577" t="str">
        <f>VLOOKUP(tbStoricoOrdini[[#This Row],[CLIENTE]],tbClienti[],7,FALSE)</f>
        <v>CB</v>
      </c>
      <c r="H3577" t="s">
        <v>75</v>
      </c>
      <c r="I3577" t="str">
        <f>IF(LEFT(tbStoricoOrdini[[#This Row],[ARTICOLO]],3) = "COG","COG",LEFT(tbStoricoOrdini[[#This Row],[ARTICOLO]],FIND(" ",tbStoricoOrdini[[#This Row],[ARTICOLO]])-1))</f>
        <v>AVRC</v>
      </c>
      <c r="J3577" t="str">
        <f>MID(tbStoricoOrdini[[#This Row],[ARTICOLO]],FIND(" ",tbStoricoOrdini[[#This Row],[ARTICOLO]])+1,4)</f>
        <v>1000</v>
      </c>
      <c r="K3577" t="str">
        <f>IFERROR(RIGHT(tbStoricoOrdini[[#This Row],[ARTICOLO]],LEN(tbStoricoOrdini[[#This Row],[ARTICOLO]])-FIND(" ",tbStoricoOrdini[[#This Row],[ARTICOLO]],FIND(" ",tbStoricoOrdini[[#This Row],[ARTICOLO]]) +1)),"")</f>
        <v>Silver</v>
      </c>
      <c r="L3577" s="3">
        <f>VLOOKUP(tbStoricoOrdini[[#This Row],[ARTICOLO]],tbArticoli[],2,FALSE)</f>
        <v>390</v>
      </c>
      <c r="M3577" s="22">
        <f>tbStoricoOrdini[[#This Row],[IMPORTO]]/tbStoricoOrdini[[#This Row],[PREZZO]]</f>
        <v>3.8461538461538464E-2</v>
      </c>
      <c r="N3577" t="s">
        <v>9</v>
      </c>
      <c r="O3577" s="8">
        <f>VLOOKUP(tbStoricoOrdini[[#This Row],[AGENTE]],tbAgenti[],2,FALSE)</f>
        <v>0.05</v>
      </c>
      <c r="P3577" s="2">
        <v>15</v>
      </c>
      <c r="Q3577" s="2">
        <f>tbStoricoOrdini[[#This Row],[IMPORTO]]*tbStoricoOrdini[[#This Row],[% COMM.]]</f>
        <v>0.75</v>
      </c>
      <c r="R3577" s="2">
        <f>tbStoricoOrdini[[#This Row],[TOT. COMM.]]+tbStoricoOrdini[[#This Row],[IMPORTO]]</f>
        <v>15.75</v>
      </c>
    </row>
    <row r="3578" spans="1:18">
      <c r="A3578" s="1">
        <v>43922</v>
      </c>
      <c r="B3578" s="7">
        <f>MONTH(tbStoricoOrdini[[#This Row],[DATA]])</f>
        <v>4</v>
      </c>
      <c r="C3578" t="s">
        <v>3673</v>
      </c>
      <c r="D3578" t="str">
        <f>RIGHT(tbStoricoOrdini[[#This Row],[ORDINE]],4)</f>
        <v>3575</v>
      </c>
      <c r="E3578" t="s">
        <v>56</v>
      </c>
      <c r="F3578" t="str">
        <f>VLOOKUP(tbStoricoOrdini[[#This Row],[CLIENTE]],tbClienti[],3,FALSE)</f>
        <v>Piemonte</v>
      </c>
      <c r="G3578" t="str">
        <f>VLOOKUP(tbStoricoOrdini[[#This Row],[CLIENTE]],tbClienti[],7,FALSE)</f>
        <v>CB</v>
      </c>
      <c r="H3578" t="s">
        <v>71</v>
      </c>
      <c r="I3578" t="str">
        <f>IF(LEFT(tbStoricoOrdini[[#This Row],[ARTICOLO]],3) = "COG","COG",LEFT(tbStoricoOrdini[[#This Row],[ARTICOLO]],FIND(" ",tbStoricoOrdini[[#This Row],[ARTICOLO]])-1))</f>
        <v>EB07</v>
      </c>
      <c r="J3578" t="str">
        <f>MID(tbStoricoOrdini[[#This Row],[ARTICOLO]],FIND(" ",tbStoricoOrdini[[#This Row],[ARTICOLO]])+1,4)</f>
        <v>5000</v>
      </c>
      <c r="K3578" t="str">
        <f>IFERROR(RIGHT(tbStoricoOrdini[[#This Row],[ARTICOLO]],LEN(tbStoricoOrdini[[#This Row],[ARTICOLO]])-FIND(" ",tbStoricoOrdini[[#This Row],[ARTICOLO]],FIND(" ",tbStoricoOrdini[[#This Row],[ARTICOLO]]) +1)),"")</f>
        <v/>
      </c>
      <c r="L3578" s="3">
        <f>VLOOKUP(tbStoricoOrdini[[#This Row],[ARTICOLO]],tbArticoli[],2,FALSE)</f>
        <v>140</v>
      </c>
      <c r="M3578" s="22">
        <f>tbStoricoOrdini[[#This Row],[IMPORTO]]/tbStoricoOrdini[[#This Row],[PREZZO]]</f>
        <v>3.0642857142857145</v>
      </c>
      <c r="N3578" t="s">
        <v>9</v>
      </c>
      <c r="O3578" s="8">
        <f>VLOOKUP(tbStoricoOrdini[[#This Row],[AGENTE]],tbAgenti[],2,FALSE)</f>
        <v>0.05</v>
      </c>
      <c r="P3578" s="2">
        <v>429</v>
      </c>
      <c r="Q3578" s="2">
        <f>tbStoricoOrdini[[#This Row],[IMPORTO]]*tbStoricoOrdini[[#This Row],[% COMM.]]</f>
        <v>21.450000000000003</v>
      </c>
      <c r="R3578" s="2">
        <f>tbStoricoOrdini[[#This Row],[TOT. COMM.]]+tbStoricoOrdini[[#This Row],[IMPORTO]]</f>
        <v>450.45</v>
      </c>
    </row>
    <row r="3579" spans="1:18">
      <c r="A3579" s="1">
        <v>43922</v>
      </c>
      <c r="B3579" s="7">
        <f>MONTH(tbStoricoOrdini[[#This Row],[DATA]])</f>
        <v>4</v>
      </c>
      <c r="C3579" t="s">
        <v>3674</v>
      </c>
      <c r="D3579" t="str">
        <f>RIGHT(tbStoricoOrdini[[#This Row],[ORDINE]],4)</f>
        <v>3576</v>
      </c>
      <c r="E3579" t="s">
        <v>56</v>
      </c>
      <c r="F3579" t="str">
        <f>VLOOKUP(tbStoricoOrdini[[#This Row],[CLIENTE]],tbClienti[],3,FALSE)</f>
        <v>Piemonte</v>
      </c>
      <c r="G3579" t="str">
        <f>VLOOKUP(tbStoricoOrdini[[#This Row],[CLIENTE]],tbClienti[],7,FALSE)</f>
        <v>CB</v>
      </c>
      <c r="H3579" t="s">
        <v>76</v>
      </c>
      <c r="I3579" t="str">
        <f>IF(LEFT(tbStoricoOrdini[[#This Row],[ARTICOLO]],3) = "COG","COG",LEFT(tbStoricoOrdini[[#This Row],[ARTICOLO]],FIND(" ",tbStoricoOrdini[[#This Row],[ARTICOLO]])-1))</f>
        <v>COG</v>
      </c>
      <c r="J3579" t="str">
        <f>MID(tbStoricoOrdini[[#This Row],[ARTICOLO]],FIND(" ",tbStoricoOrdini[[#This Row],[ARTICOLO]])+1,4)</f>
        <v>1000</v>
      </c>
      <c r="K3579" t="str">
        <f>IFERROR(RIGHT(tbStoricoOrdini[[#This Row],[ARTICOLO]],LEN(tbStoricoOrdini[[#This Row],[ARTICOLO]])-FIND(" ",tbStoricoOrdini[[#This Row],[ARTICOLO]],FIND(" ",tbStoricoOrdini[[#This Row],[ARTICOLO]]) +1)),"")</f>
        <v/>
      </c>
      <c r="L3579" s="3">
        <f>VLOOKUP(tbStoricoOrdini[[#This Row],[ARTICOLO]],tbArticoli[],2,FALSE)</f>
        <v>150</v>
      </c>
      <c r="M3579" s="22">
        <f>tbStoricoOrdini[[#This Row],[IMPORTO]]/tbStoricoOrdini[[#This Row],[PREZZO]]</f>
        <v>8.68</v>
      </c>
      <c r="N3579" t="s">
        <v>9</v>
      </c>
      <c r="O3579" s="8">
        <f>VLOOKUP(tbStoricoOrdini[[#This Row],[AGENTE]],tbAgenti[],2,FALSE)</f>
        <v>0.05</v>
      </c>
      <c r="P3579" s="2">
        <v>1302</v>
      </c>
      <c r="Q3579" s="2">
        <f>tbStoricoOrdini[[#This Row],[IMPORTO]]*tbStoricoOrdini[[#This Row],[% COMM.]]</f>
        <v>65.100000000000009</v>
      </c>
      <c r="R3579" s="2">
        <f>tbStoricoOrdini[[#This Row],[TOT. COMM.]]+tbStoricoOrdini[[#This Row],[IMPORTO]]</f>
        <v>1367.1</v>
      </c>
    </row>
    <row r="3580" spans="1:18">
      <c r="A3580" s="1">
        <v>43922</v>
      </c>
      <c r="B3580" s="7">
        <f>MONTH(tbStoricoOrdini[[#This Row],[DATA]])</f>
        <v>4</v>
      </c>
      <c r="C3580" t="s">
        <v>3675</v>
      </c>
      <c r="D3580" t="str">
        <f>RIGHT(tbStoricoOrdini[[#This Row],[ORDINE]],4)</f>
        <v>3577</v>
      </c>
      <c r="E3580" t="s">
        <v>56</v>
      </c>
      <c r="F3580" t="str">
        <f>VLOOKUP(tbStoricoOrdini[[#This Row],[CLIENTE]],tbClienti[],3,FALSE)</f>
        <v>Piemonte</v>
      </c>
      <c r="G3580" t="str">
        <f>VLOOKUP(tbStoricoOrdini[[#This Row],[CLIENTE]],tbClienti[],7,FALSE)</f>
        <v>CB</v>
      </c>
      <c r="H3580" t="s">
        <v>72</v>
      </c>
      <c r="I3580" t="str">
        <f>IF(LEFT(tbStoricoOrdini[[#This Row],[ARTICOLO]],3) = "COG","COG",LEFT(tbStoricoOrdini[[#This Row],[ARTICOLO]],FIND(" ",tbStoricoOrdini[[#This Row],[ARTICOLO]])-1))</f>
        <v>EB06</v>
      </c>
      <c r="J3580" t="str">
        <f>MID(tbStoricoOrdini[[#This Row],[ARTICOLO]],FIND(" ",tbStoricoOrdini[[#This Row],[ARTICOLO]])+1,4)</f>
        <v>3000</v>
      </c>
      <c r="K3580" t="str">
        <f>IFERROR(RIGHT(tbStoricoOrdini[[#This Row],[ARTICOLO]],LEN(tbStoricoOrdini[[#This Row],[ARTICOLO]])-FIND(" ",tbStoricoOrdini[[#This Row],[ARTICOLO]],FIND(" ",tbStoricoOrdini[[#This Row],[ARTICOLO]]) +1)),"")</f>
        <v>Medium</v>
      </c>
      <c r="L3580" s="3">
        <f>VLOOKUP(tbStoricoOrdini[[#This Row],[ARTICOLO]],tbArticoli[],2,FALSE)</f>
        <v>120</v>
      </c>
      <c r="M3580" s="22">
        <f>tbStoricoOrdini[[#This Row],[IMPORTO]]/tbStoricoOrdini[[#This Row],[PREZZO]]</f>
        <v>15.733333333333333</v>
      </c>
      <c r="N3580" t="s">
        <v>9</v>
      </c>
      <c r="O3580" s="8">
        <f>VLOOKUP(tbStoricoOrdini[[#This Row],[AGENTE]],tbAgenti[],2,FALSE)</f>
        <v>0.05</v>
      </c>
      <c r="P3580" s="2">
        <v>1888</v>
      </c>
      <c r="Q3580" s="2">
        <f>tbStoricoOrdini[[#This Row],[IMPORTO]]*tbStoricoOrdini[[#This Row],[% COMM.]]</f>
        <v>94.4</v>
      </c>
      <c r="R3580" s="2">
        <f>tbStoricoOrdini[[#This Row],[TOT. COMM.]]+tbStoricoOrdini[[#This Row],[IMPORTO]]</f>
        <v>1982.4</v>
      </c>
    </row>
    <row r="3581" spans="1:18">
      <c r="A3581" s="1">
        <v>43952</v>
      </c>
      <c r="B3581" s="7">
        <f>MONTH(tbStoricoOrdini[[#This Row],[DATA]])</f>
        <v>5</v>
      </c>
      <c r="C3581" t="s">
        <v>3676</v>
      </c>
      <c r="D3581" t="str">
        <f>RIGHT(tbStoricoOrdini[[#This Row],[ORDINE]],4)</f>
        <v>3578</v>
      </c>
      <c r="E3581" t="s">
        <v>30</v>
      </c>
      <c r="F3581" t="str">
        <f>VLOOKUP(tbStoricoOrdini[[#This Row],[CLIENTE]],tbClienti[],3,FALSE)</f>
        <v>NYC</v>
      </c>
      <c r="G3581" t="str">
        <f>VLOOKUP(tbStoricoOrdini[[#This Row],[CLIENTE]],tbClienti[],7,FALSE)</f>
        <v>CC</v>
      </c>
      <c r="H3581" t="s">
        <v>77</v>
      </c>
      <c r="I3581" t="str">
        <f>IF(LEFT(tbStoricoOrdini[[#This Row],[ARTICOLO]],3) = "COG","COG",LEFT(tbStoricoOrdini[[#This Row],[ARTICOLO]],FIND(" ",tbStoricoOrdini[[#This Row],[ARTICOLO]])-1))</f>
        <v>COG</v>
      </c>
      <c r="J3581" t="str">
        <f>MID(tbStoricoOrdini[[#This Row],[ARTICOLO]],FIND(" ",tbStoricoOrdini[[#This Row],[ARTICOLO]])+1,4)</f>
        <v>2000</v>
      </c>
      <c r="K3581" t="str">
        <f>IFERROR(RIGHT(tbStoricoOrdini[[#This Row],[ARTICOLO]],LEN(tbStoricoOrdini[[#This Row],[ARTICOLO]])-FIND(" ",tbStoricoOrdini[[#This Row],[ARTICOLO]],FIND(" ",tbStoricoOrdini[[#This Row],[ARTICOLO]]) +1)),"")</f>
        <v>Medium</v>
      </c>
      <c r="L3581" s="3">
        <f>VLOOKUP(tbStoricoOrdini[[#This Row],[ARTICOLO]],tbArticoli[],2,FALSE)</f>
        <v>200</v>
      </c>
      <c r="M3581" s="22">
        <f>tbStoricoOrdini[[#This Row],[IMPORTO]]/tbStoricoOrdini[[#This Row],[PREZZO]]</f>
        <v>71.325000000000003</v>
      </c>
      <c r="N3581" t="s">
        <v>9</v>
      </c>
      <c r="O3581" s="8">
        <f>VLOOKUP(tbStoricoOrdini[[#This Row],[AGENTE]],tbAgenti[],2,FALSE)</f>
        <v>0.05</v>
      </c>
      <c r="P3581" s="2">
        <v>14265</v>
      </c>
      <c r="Q3581" s="2">
        <f>tbStoricoOrdini[[#This Row],[IMPORTO]]*tbStoricoOrdini[[#This Row],[% COMM.]]</f>
        <v>713.25</v>
      </c>
      <c r="R3581" s="2">
        <f>tbStoricoOrdini[[#This Row],[TOT. COMM.]]+tbStoricoOrdini[[#This Row],[IMPORTO]]</f>
        <v>14978.25</v>
      </c>
    </row>
    <row r="3582" spans="1:18">
      <c r="A3582" s="1">
        <v>43952</v>
      </c>
      <c r="B3582" s="7">
        <f>MONTH(tbStoricoOrdini[[#This Row],[DATA]])</f>
        <v>5</v>
      </c>
      <c r="C3582" t="s">
        <v>3677</v>
      </c>
      <c r="D3582" t="str">
        <f>RIGHT(tbStoricoOrdini[[#This Row],[ORDINE]],4)</f>
        <v>3579</v>
      </c>
      <c r="E3582" t="s">
        <v>30</v>
      </c>
      <c r="F3582" t="str">
        <f>VLOOKUP(tbStoricoOrdini[[#This Row],[CLIENTE]],tbClienti[],3,FALSE)</f>
        <v>NYC</v>
      </c>
      <c r="G3582" t="str">
        <f>VLOOKUP(tbStoricoOrdini[[#This Row],[CLIENTE]],tbClienti[],7,FALSE)</f>
        <v>CC</v>
      </c>
      <c r="H3582" t="s">
        <v>61</v>
      </c>
      <c r="I3582" t="str">
        <f>IF(LEFT(tbStoricoOrdini[[#This Row],[ARTICOLO]],3) = "COG","COG",LEFT(tbStoricoOrdini[[#This Row],[ARTICOLO]],FIND(" ",tbStoricoOrdini[[#This Row],[ARTICOLO]])-1))</f>
        <v>KLM</v>
      </c>
      <c r="J3582" t="str">
        <f>MID(tbStoricoOrdini[[#This Row],[ARTICOLO]],FIND(" ",tbStoricoOrdini[[#This Row],[ARTICOLO]])+1,4)</f>
        <v>5000</v>
      </c>
      <c r="K3582" t="str">
        <f>IFERROR(RIGHT(tbStoricoOrdini[[#This Row],[ARTICOLO]],LEN(tbStoricoOrdini[[#This Row],[ARTICOLO]])-FIND(" ",tbStoricoOrdini[[#This Row],[ARTICOLO]],FIND(" ",tbStoricoOrdini[[#This Row],[ARTICOLO]]) +1)),"")</f>
        <v>Medium</v>
      </c>
      <c r="L3582" s="3">
        <f>VLOOKUP(tbStoricoOrdini[[#This Row],[ARTICOLO]],tbArticoli[],2,FALSE)</f>
        <v>150</v>
      </c>
      <c r="M3582" s="22">
        <f>tbStoricoOrdini[[#This Row],[IMPORTO]]/tbStoricoOrdini[[#This Row],[PREZZO]]</f>
        <v>29.233333333333334</v>
      </c>
      <c r="N3582" t="s">
        <v>6</v>
      </c>
      <c r="O3582" s="8">
        <f>VLOOKUP(tbStoricoOrdini[[#This Row],[AGENTE]],tbAgenti[],2,FALSE)</f>
        <v>7.4999999999999997E-2</v>
      </c>
      <c r="P3582" s="2">
        <v>4385</v>
      </c>
      <c r="Q3582" s="2">
        <f>tbStoricoOrdini[[#This Row],[IMPORTO]]*tbStoricoOrdini[[#This Row],[% COMM.]]</f>
        <v>328.875</v>
      </c>
      <c r="R3582" s="2">
        <f>tbStoricoOrdini[[#This Row],[TOT. COMM.]]+tbStoricoOrdini[[#This Row],[IMPORTO]]</f>
        <v>4713.875</v>
      </c>
    </row>
    <row r="3583" spans="1:18">
      <c r="A3583" s="1">
        <v>43952</v>
      </c>
      <c r="B3583" s="7">
        <f>MONTH(tbStoricoOrdini[[#This Row],[DATA]])</f>
        <v>5</v>
      </c>
      <c r="C3583" t="s">
        <v>3678</v>
      </c>
      <c r="D3583" t="str">
        <f>RIGHT(tbStoricoOrdini[[#This Row],[ORDINE]],4)</f>
        <v>3580</v>
      </c>
      <c r="E3583" t="s">
        <v>30</v>
      </c>
      <c r="F3583" t="str">
        <f>VLOOKUP(tbStoricoOrdini[[#This Row],[CLIENTE]],tbClienti[],3,FALSE)</f>
        <v>NYC</v>
      </c>
      <c r="G3583" t="str">
        <f>VLOOKUP(tbStoricoOrdini[[#This Row],[CLIENTE]],tbClienti[],7,FALSE)</f>
        <v>CC</v>
      </c>
      <c r="H3583" t="s">
        <v>61</v>
      </c>
      <c r="I3583" t="str">
        <f>IF(LEFT(tbStoricoOrdini[[#This Row],[ARTICOLO]],3) = "COG","COG",LEFT(tbStoricoOrdini[[#This Row],[ARTICOLO]],FIND(" ",tbStoricoOrdini[[#This Row],[ARTICOLO]])-1))</f>
        <v>KLM</v>
      </c>
      <c r="J3583" t="str">
        <f>MID(tbStoricoOrdini[[#This Row],[ARTICOLO]],FIND(" ",tbStoricoOrdini[[#This Row],[ARTICOLO]])+1,4)</f>
        <v>5000</v>
      </c>
      <c r="K3583" t="str">
        <f>IFERROR(RIGHT(tbStoricoOrdini[[#This Row],[ARTICOLO]],LEN(tbStoricoOrdini[[#This Row],[ARTICOLO]])-FIND(" ",tbStoricoOrdini[[#This Row],[ARTICOLO]],FIND(" ",tbStoricoOrdini[[#This Row],[ARTICOLO]]) +1)),"")</f>
        <v>Medium</v>
      </c>
      <c r="L3583" s="3">
        <f>VLOOKUP(tbStoricoOrdini[[#This Row],[ARTICOLO]],tbArticoli[],2,FALSE)</f>
        <v>150</v>
      </c>
      <c r="M3583" s="22">
        <f>tbStoricoOrdini[[#This Row],[IMPORTO]]/tbStoricoOrdini[[#This Row],[PREZZO]]</f>
        <v>87.04</v>
      </c>
      <c r="N3583" t="s">
        <v>9</v>
      </c>
      <c r="O3583" s="8">
        <f>VLOOKUP(tbStoricoOrdini[[#This Row],[AGENTE]],tbAgenti[],2,FALSE)</f>
        <v>0.05</v>
      </c>
      <c r="P3583" s="2">
        <v>13056</v>
      </c>
      <c r="Q3583" s="2">
        <f>tbStoricoOrdini[[#This Row],[IMPORTO]]*tbStoricoOrdini[[#This Row],[% COMM.]]</f>
        <v>652.80000000000007</v>
      </c>
      <c r="R3583" s="2">
        <f>tbStoricoOrdini[[#This Row],[TOT. COMM.]]+tbStoricoOrdini[[#This Row],[IMPORTO]]</f>
        <v>13708.8</v>
      </c>
    </row>
    <row r="3584" spans="1:18">
      <c r="A3584" s="1">
        <v>43952</v>
      </c>
      <c r="B3584" s="7">
        <f>MONTH(tbStoricoOrdini[[#This Row],[DATA]])</f>
        <v>5</v>
      </c>
      <c r="C3584" t="s">
        <v>3679</v>
      </c>
      <c r="D3584" t="str">
        <f>RIGHT(tbStoricoOrdini[[#This Row],[ORDINE]],4)</f>
        <v>3581</v>
      </c>
      <c r="E3584" t="s">
        <v>30</v>
      </c>
      <c r="F3584" t="str">
        <f>VLOOKUP(tbStoricoOrdini[[#This Row],[CLIENTE]],tbClienti[],3,FALSE)</f>
        <v>NYC</v>
      </c>
      <c r="G3584" t="str">
        <f>VLOOKUP(tbStoricoOrdini[[#This Row],[CLIENTE]],tbClienti[],7,FALSE)</f>
        <v>CC</v>
      </c>
      <c r="H3584" t="s">
        <v>79</v>
      </c>
      <c r="I3584" t="str">
        <f>IF(LEFT(tbStoricoOrdini[[#This Row],[ARTICOLO]],3) = "COG","COG",LEFT(tbStoricoOrdini[[#This Row],[ARTICOLO]],FIND(" ",tbStoricoOrdini[[#This Row],[ARTICOLO]])-1))</f>
        <v>COG</v>
      </c>
      <c r="J3584" t="str">
        <f>MID(tbStoricoOrdini[[#This Row],[ARTICOLO]],FIND(" ",tbStoricoOrdini[[#This Row],[ARTICOLO]])+1,4)</f>
        <v>4000</v>
      </c>
      <c r="K3584" t="str">
        <f>IFERROR(RIGHT(tbStoricoOrdini[[#This Row],[ARTICOLO]],LEN(tbStoricoOrdini[[#This Row],[ARTICOLO]])-FIND(" ",tbStoricoOrdini[[#This Row],[ARTICOLO]],FIND(" ",tbStoricoOrdini[[#This Row],[ARTICOLO]]) +1)),"")</f>
        <v>Plus</v>
      </c>
      <c r="L3584" s="3">
        <f>VLOOKUP(tbStoricoOrdini[[#This Row],[ARTICOLO]],tbArticoli[],2,FALSE)</f>
        <v>240</v>
      </c>
      <c r="M3584" s="22">
        <f>tbStoricoOrdini[[#This Row],[IMPORTO]]/tbStoricoOrdini[[#This Row],[PREZZO]]</f>
        <v>0.27500000000000002</v>
      </c>
      <c r="N3584" t="s">
        <v>9</v>
      </c>
      <c r="O3584" s="8">
        <f>VLOOKUP(tbStoricoOrdini[[#This Row],[AGENTE]],tbAgenti[],2,FALSE)</f>
        <v>0.05</v>
      </c>
      <c r="P3584" s="2">
        <v>66</v>
      </c>
      <c r="Q3584" s="2">
        <f>tbStoricoOrdini[[#This Row],[IMPORTO]]*tbStoricoOrdini[[#This Row],[% COMM.]]</f>
        <v>3.3000000000000003</v>
      </c>
      <c r="R3584" s="2">
        <f>tbStoricoOrdini[[#This Row],[TOT. COMM.]]+tbStoricoOrdini[[#This Row],[IMPORTO]]</f>
        <v>69.3</v>
      </c>
    </row>
    <row r="3585" spans="1:18">
      <c r="A3585" s="1">
        <v>43952</v>
      </c>
      <c r="B3585" s="7">
        <f>MONTH(tbStoricoOrdini[[#This Row],[DATA]])</f>
        <v>5</v>
      </c>
      <c r="C3585" t="s">
        <v>3680</v>
      </c>
      <c r="D3585" t="str">
        <f>RIGHT(tbStoricoOrdini[[#This Row],[ORDINE]],4)</f>
        <v>3582</v>
      </c>
      <c r="E3585" t="s">
        <v>30</v>
      </c>
      <c r="F3585" t="str">
        <f>VLOOKUP(tbStoricoOrdini[[#This Row],[CLIENTE]],tbClienti[],3,FALSE)</f>
        <v>NYC</v>
      </c>
      <c r="G3585" t="str">
        <f>VLOOKUP(tbStoricoOrdini[[#This Row],[CLIENTE]],tbClienti[],7,FALSE)</f>
        <v>CC</v>
      </c>
      <c r="H3585" t="s">
        <v>63</v>
      </c>
      <c r="I3585" t="str">
        <f>IF(LEFT(tbStoricoOrdini[[#This Row],[ARTICOLO]],3) = "COG","COG",LEFT(tbStoricoOrdini[[#This Row],[ARTICOLO]],FIND(" ",tbStoricoOrdini[[#This Row],[ARTICOLO]])-1))</f>
        <v>KLM</v>
      </c>
      <c r="J3585" t="str">
        <f>MID(tbStoricoOrdini[[#This Row],[ARTICOLO]],FIND(" ",tbStoricoOrdini[[#This Row],[ARTICOLO]])+1,4)</f>
        <v>3000</v>
      </c>
      <c r="K3585" t="str">
        <f>IFERROR(RIGHT(tbStoricoOrdini[[#This Row],[ARTICOLO]],LEN(tbStoricoOrdini[[#This Row],[ARTICOLO]])-FIND(" ",tbStoricoOrdini[[#This Row],[ARTICOLO]],FIND(" ",tbStoricoOrdini[[#This Row],[ARTICOLO]]) +1)),"")</f>
        <v>Plus</v>
      </c>
      <c r="L3585" s="3">
        <f>VLOOKUP(tbStoricoOrdini[[#This Row],[ARTICOLO]],tbArticoli[],2,FALSE)</f>
        <v>145</v>
      </c>
      <c r="M3585" s="22">
        <f>tbStoricoOrdini[[#This Row],[IMPORTO]]/tbStoricoOrdini[[#This Row],[PREZZO]]</f>
        <v>140.68275862068967</v>
      </c>
      <c r="N3585" t="s">
        <v>15</v>
      </c>
      <c r="O3585" s="8">
        <f>VLOOKUP(tbStoricoOrdini[[#This Row],[AGENTE]],tbAgenti[],2,FALSE)</f>
        <v>0.08</v>
      </c>
      <c r="P3585" s="2">
        <v>20399</v>
      </c>
      <c r="Q3585" s="2">
        <f>tbStoricoOrdini[[#This Row],[IMPORTO]]*tbStoricoOrdini[[#This Row],[% COMM.]]</f>
        <v>1631.92</v>
      </c>
      <c r="R3585" s="2">
        <f>tbStoricoOrdini[[#This Row],[TOT. COMM.]]+tbStoricoOrdini[[#This Row],[IMPORTO]]</f>
        <v>22030.92</v>
      </c>
    </row>
    <row r="3586" spans="1:18">
      <c r="A3586" s="1">
        <v>43952</v>
      </c>
      <c r="B3586" s="7">
        <f>MONTH(tbStoricoOrdini[[#This Row],[DATA]])</f>
        <v>5</v>
      </c>
      <c r="C3586" t="s">
        <v>3681</v>
      </c>
      <c r="D3586" t="str">
        <f>RIGHT(tbStoricoOrdini[[#This Row],[ORDINE]],4)</f>
        <v>3583</v>
      </c>
      <c r="E3586" t="s">
        <v>30</v>
      </c>
      <c r="F3586" t="str">
        <f>VLOOKUP(tbStoricoOrdini[[#This Row],[CLIENTE]],tbClienti[],3,FALSE)</f>
        <v>NYC</v>
      </c>
      <c r="G3586" t="str">
        <f>VLOOKUP(tbStoricoOrdini[[#This Row],[CLIENTE]],tbClienti[],7,FALSE)</f>
        <v>CC</v>
      </c>
      <c r="H3586" t="s">
        <v>63</v>
      </c>
      <c r="I3586" t="str">
        <f>IF(LEFT(tbStoricoOrdini[[#This Row],[ARTICOLO]],3) = "COG","COG",LEFT(tbStoricoOrdini[[#This Row],[ARTICOLO]],FIND(" ",tbStoricoOrdini[[#This Row],[ARTICOLO]])-1))</f>
        <v>KLM</v>
      </c>
      <c r="J3586" t="str">
        <f>MID(tbStoricoOrdini[[#This Row],[ARTICOLO]],FIND(" ",tbStoricoOrdini[[#This Row],[ARTICOLO]])+1,4)</f>
        <v>3000</v>
      </c>
      <c r="K3586" t="str">
        <f>IFERROR(RIGHT(tbStoricoOrdini[[#This Row],[ARTICOLO]],LEN(tbStoricoOrdini[[#This Row],[ARTICOLO]])-FIND(" ",tbStoricoOrdini[[#This Row],[ARTICOLO]],FIND(" ",tbStoricoOrdini[[#This Row],[ARTICOLO]]) +1)),"")</f>
        <v>Plus</v>
      </c>
      <c r="L3586" s="3">
        <f>VLOOKUP(tbStoricoOrdini[[#This Row],[ARTICOLO]],tbArticoli[],2,FALSE)</f>
        <v>145</v>
      </c>
      <c r="M3586" s="22">
        <f>tbStoricoOrdini[[#This Row],[IMPORTO]]/tbStoricoOrdini[[#This Row],[PREZZO]]</f>
        <v>35.082758620689653</v>
      </c>
      <c r="N3586" t="s">
        <v>7</v>
      </c>
      <c r="O3586" s="8">
        <f>VLOOKUP(tbStoricoOrdini[[#This Row],[AGENTE]],tbAgenti[],2,FALSE)</f>
        <v>0.03</v>
      </c>
      <c r="P3586" s="2">
        <v>5087</v>
      </c>
      <c r="Q3586" s="2">
        <f>tbStoricoOrdini[[#This Row],[IMPORTO]]*tbStoricoOrdini[[#This Row],[% COMM.]]</f>
        <v>152.60999999999999</v>
      </c>
      <c r="R3586" s="2">
        <f>tbStoricoOrdini[[#This Row],[TOT. COMM.]]+tbStoricoOrdini[[#This Row],[IMPORTO]]</f>
        <v>5239.6099999999997</v>
      </c>
    </row>
    <row r="3587" spans="1:18">
      <c r="A3587" s="1">
        <v>43952</v>
      </c>
      <c r="B3587" s="7">
        <f>MONTH(tbStoricoOrdini[[#This Row],[DATA]])</f>
        <v>5</v>
      </c>
      <c r="C3587" t="s">
        <v>3682</v>
      </c>
      <c r="D3587" t="str">
        <f>RIGHT(tbStoricoOrdini[[#This Row],[ORDINE]],4)</f>
        <v>3584</v>
      </c>
      <c r="E3587" t="s">
        <v>30</v>
      </c>
      <c r="F3587" t="str">
        <f>VLOOKUP(tbStoricoOrdini[[#This Row],[CLIENTE]],tbClienti[],3,FALSE)</f>
        <v>NYC</v>
      </c>
      <c r="G3587" t="str">
        <f>VLOOKUP(tbStoricoOrdini[[#This Row],[CLIENTE]],tbClienti[],7,FALSE)</f>
        <v>CC</v>
      </c>
      <c r="H3587" t="s">
        <v>63</v>
      </c>
      <c r="I3587" t="str">
        <f>IF(LEFT(tbStoricoOrdini[[#This Row],[ARTICOLO]],3) = "COG","COG",LEFT(tbStoricoOrdini[[#This Row],[ARTICOLO]],FIND(" ",tbStoricoOrdini[[#This Row],[ARTICOLO]])-1))</f>
        <v>KLM</v>
      </c>
      <c r="J3587" t="str">
        <f>MID(tbStoricoOrdini[[#This Row],[ARTICOLO]],FIND(" ",tbStoricoOrdini[[#This Row],[ARTICOLO]])+1,4)</f>
        <v>3000</v>
      </c>
      <c r="K3587" t="str">
        <f>IFERROR(RIGHT(tbStoricoOrdini[[#This Row],[ARTICOLO]],LEN(tbStoricoOrdini[[#This Row],[ARTICOLO]])-FIND(" ",tbStoricoOrdini[[#This Row],[ARTICOLO]],FIND(" ",tbStoricoOrdini[[#This Row],[ARTICOLO]]) +1)),"")</f>
        <v>Plus</v>
      </c>
      <c r="L3587" s="3">
        <f>VLOOKUP(tbStoricoOrdini[[#This Row],[ARTICOLO]],tbArticoli[],2,FALSE)</f>
        <v>145</v>
      </c>
      <c r="M3587" s="22">
        <f>tbStoricoOrdini[[#This Row],[IMPORTO]]/tbStoricoOrdini[[#This Row],[PREZZO]]</f>
        <v>159.40689655172415</v>
      </c>
      <c r="N3587" t="s">
        <v>6</v>
      </c>
      <c r="O3587" s="8">
        <f>VLOOKUP(tbStoricoOrdini[[#This Row],[AGENTE]],tbAgenti[],2,FALSE)</f>
        <v>7.4999999999999997E-2</v>
      </c>
      <c r="P3587" s="2">
        <v>23114</v>
      </c>
      <c r="Q3587" s="2">
        <f>tbStoricoOrdini[[#This Row],[IMPORTO]]*tbStoricoOrdini[[#This Row],[% COMM.]]</f>
        <v>1733.55</v>
      </c>
      <c r="R3587" s="2">
        <f>tbStoricoOrdini[[#This Row],[TOT. COMM.]]+tbStoricoOrdini[[#This Row],[IMPORTO]]</f>
        <v>24847.55</v>
      </c>
    </row>
    <row r="3588" spans="1:18">
      <c r="A3588" s="1">
        <v>43952</v>
      </c>
      <c r="B3588" s="7">
        <f>MONTH(tbStoricoOrdini[[#This Row],[DATA]])</f>
        <v>5</v>
      </c>
      <c r="C3588" t="s">
        <v>3683</v>
      </c>
      <c r="D3588" t="str">
        <f>RIGHT(tbStoricoOrdini[[#This Row],[ORDINE]],4)</f>
        <v>3585</v>
      </c>
      <c r="E3588" t="s">
        <v>30</v>
      </c>
      <c r="F3588" t="str">
        <f>VLOOKUP(tbStoricoOrdini[[#This Row],[CLIENTE]],tbClienti[],3,FALSE)</f>
        <v>NYC</v>
      </c>
      <c r="G3588" t="str">
        <f>VLOOKUP(tbStoricoOrdini[[#This Row],[CLIENTE]],tbClienti[],7,FALSE)</f>
        <v>CC</v>
      </c>
      <c r="H3588" t="s">
        <v>63</v>
      </c>
      <c r="I3588" t="str">
        <f>IF(LEFT(tbStoricoOrdini[[#This Row],[ARTICOLO]],3) = "COG","COG",LEFT(tbStoricoOrdini[[#This Row],[ARTICOLO]],FIND(" ",tbStoricoOrdini[[#This Row],[ARTICOLO]])-1))</f>
        <v>KLM</v>
      </c>
      <c r="J3588" t="str">
        <f>MID(tbStoricoOrdini[[#This Row],[ARTICOLO]],FIND(" ",tbStoricoOrdini[[#This Row],[ARTICOLO]])+1,4)</f>
        <v>3000</v>
      </c>
      <c r="K3588" t="str">
        <f>IFERROR(RIGHT(tbStoricoOrdini[[#This Row],[ARTICOLO]],LEN(tbStoricoOrdini[[#This Row],[ARTICOLO]])-FIND(" ",tbStoricoOrdini[[#This Row],[ARTICOLO]],FIND(" ",tbStoricoOrdini[[#This Row],[ARTICOLO]]) +1)),"")</f>
        <v>Plus</v>
      </c>
      <c r="L3588" s="3">
        <f>VLOOKUP(tbStoricoOrdini[[#This Row],[ARTICOLO]],tbArticoli[],2,FALSE)</f>
        <v>145</v>
      </c>
      <c r="M3588" s="22">
        <f>tbStoricoOrdini[[#This Row],[IMPORTO]]/tbStoricoOrdini[[#This Row],[PREZZO]]</f>
        <v>869.84827586206893</v>
      </c>
      <c r="N3588" t="s">
        <v>9</v>
      </c>
      <c r="O3588" s="8">
        <f>VLOOKUP(tbStoricoOrdini[[#This Row],[AGENTE]],tbAgenti[],2,FALSE)</f>
        <v>0.05</v>
      </c>
      <c r="P3588" s="2">
        <v>126128</v>
      </c>
      <c r="Q3588" s="2">
        <f>tbStoricoOrdini[[#This Row],[IMPORTO]]*tbStoricoOrdini[[#This Row],[% COMM.]]</f>
        <v>6306.4000000000005</v>
      </c>
      <c r="R3588" s="2">
        <f>tbStoricoOrdini[[#This Row],[TOT. COMM.]]+tbStoricoOrdini[[#This Row],[IMPORTO]]</f>
        <v>132434.4</v>
      </c>
    </row>
    <row r="3589" spans="1:18">
      <c r="A3589" s="1">
        <v>43952</v>
      </c>
      <c r="B3589" s="7">
        <f>MONTH(tbStoricoOrdini[[#This Row],[DATA]])</f>
        <v>5</v>
      </c>
      <c r="C3589" t="s">
        <v>3684</v>
      </c>
      <c r="D3589" t="str">
        <f>RIGHT(tbStoricoOrdini[[#This Row],[ORDINE]],4)</f>
        <v>3586</v>
      </c>
      <c r="E3589" t="s">
        <v>30</v>
      </c>
      <c r="F3589" t="str">
        <f>VLOOKUP(tbStoricoOrdini[[#This Row],[CLIENTE]],tbClienti[],3,FALSE)</f>
        <v>NYC</v>
      </c>
      <c r="G3589" t="str">
        <f>VLOOKUP(tbStoricoOrdini[[#This Row],[CLIENTE]],tbClienti[],7,FALSE)</f>
        <v>CC</v>
      </c>
      <c r="H3589" t="s">
        <v>64</v>
      </c>
      <c r="I3589" t="str">
        <f>IF(LEFT(tbStoricoOrdini[[#This Row],[ARTICOLO]],3) = "COG","COG",LEFT(tbStoricoOrdini[[#This Row],[ARTICOLO]],FIND(" ",tbStoricoOrdini[[#This Row],[ARTICOLO]])-1))</f>
        <v>GKLM</v>
      </c>
      <c r="J3589" t="str">
        <f>MID(tbStoricoOrdini[[#This Row],[ARTICOLO]],FIND(" ",tbStoricoOrdini[[#This Row],[ARTICOLO]])+1,4)</f>
        <v>1000</v>
      </c>
      <c r="K3589" t="str">
        <f>IFERROR(RIGHT(tbStoricoOrdini[[#This Row],[ARTICOLO]],LEN(tbStoricoOrdini[[#This Row],[ARTICOLO]])-FIND(" ",tbStoricoOrdini[[#This Row],[ARTICOLO]],FIND(" ",tbStoricoOrdini[[#This Row],[ARTICOLO]]) +1)),"")</f>
        <v/>
      </c>
      <c r="L3589" s="3">
        <f>VLOOKUP(tbStoricoOrdini[[#This Row],[ARTICOLO]],tbArticoli[],2,FALSE)</f>
        <v>50</v>
      </c>
      <c r="M3589" s="22">
        <f>tbStoricoOrdini[[#This Row],[IMPORTO]]/tbStoricoOrdini[[#This Row],[PREZZO]]</f>
        <v>12.96</v>
      </c>
      <c r="N3589" t="s">
        <v>9</v>
      </c>
      <c r="O3589" s="8">
        <f>VLOOKUP(tbStoricoOrdini[[#This Row],[AGENTE]],tbAgenti[],2,FALSE)</f>
        <v>0.05</v>
      </c>
      <c r="P3589" s="2">
        <v>648</v>
      </c>
      <c r="Q3589" s="2">
        <f>tbStoricoOrdini[[#This Row],[IMPORTO]]*tbStoricoOrdini[[#This Row],[% COMM.]]</f>
        <v>32.4</v>
      </c>
      <c r="R3589" s="2">
        <f>tbStoricoOrdini[[#This Row],[TOT. COMM.]]+tbStoricoOrdini[[#This Row],[IMPORTO]]</f>
        <v>680.4</v>
      </c>
    </row>
    <row r="3590" spans="1:18">
      <c r="A3590" s="1">
        <v>43952</v>
      </c>
      <c r="B3590" s="7">
        <f>MONTH(tbStoricoOrdini[[#This Row],[DATA]])</f>
        <v>5</v>
      </c>
      <c r="C3590" t="s">
        <v>3685</v>
      </c>
      <c r="D3590" t="str">
        <f>RIGHT(tbStoricoOrdini[[#This Row],[ORDINE]],4)</f>
        <v>3587</v>
      </c>
      <c r="E3590" t="s">
        <v>30</v>
      </c>
      <c r="F3590" t="str">
        <f>VLOOKUP(tbStoricoOrdini[[#This Row],[CLIENTE]],tbClienti[],3,FALSE)</f>
        <v>NYC</v>
      </c>
      <c r="G3590" t="str">
        <f>VLOOKUP(tbStoricoOrdini[[#This Row],[CLIENTE]],tbClienti[],7,FALSE)</f>
        <v>CC</v>
      </c>
      <c r="H3590" t="s">
        <v>65</v>
      </c>
      <c r="I3590" t="str">
        <f>IF(LEFT(tbStoricoOrdini[[#This Row],[ARTICOLO]],3) = "COG","COG",LEFT(tbStoricoOrdini[[#This Row],[ARTICOLO]],FIND(" ",tbStoricoOrdini[[#This Row],[ARTICOLO]])-1))</f>
        <v>GKLM</v>
      </c>
      <c r="J3590" t="str">
        <f>MID(tbStoricoOrdini[[#This Row],[ARTICOLO]],FIND(" ",tbStoricoOrdini[[#This Row],[ARTICOLO]])+1,4)</f>
        <v>5000</v>
      </c>
      <c r="K3590" t="str">
        <f>IFERROR(RIGHT(tbStoricoOrdini[[#This Row],[ARTICOLO]],LEN(tbStoricoOrdini[[#This Row],[ARTICOLO]])-FIND(" ",tbStoricoOrdini[[#This Row],[ARTICOLO]],FIND(" ",tbStoricoOrdini[[#This Row],[ARTICOLO]]) +1)),"")</f>
        <v/>
      </c>
      <c r="L3590" s="3">
        <f>VLOOKUP(tbStoricoOrdini[[#This Row],[ARTICOLO]],tbArticoli[],2,FALSE)</f>
        <v>75</v>
      </c>
      <c r="M3590" s="22">
        <f>tbStoricoOrdini[[#This Row],[IMPORTO]]/tbStoricoOrdini[[#This Row],[PREZZO]]</f>
        <v>243.02666666666667</v>
      </c>
      <c r="N3590" t="s">
        <v>9</v>
      </c>
      <c r="O3590" s="8">
        <f>VLOOKUP(tbStoricoOrdini[[#This Row],[AGENTE]],tbAgenti[],2,FALSE)</f>
        <v>0.05</v>
      </c>
      <c r="P3590" s="2">
        <v>18227</v>
      </c>
      <c r="Q3590" s="2">
        <f>tbStoricoOrdini[[#This Row],[IMPORTO]]*tbStoricoOrdini[[#This Row],[% COMM.]]</f>
        <v>911.35</v>
      </c>
      <c r="R3590" s="2">
        <f>tbStoricoOrdini[[#This Row],[TOT. COMM.]]+tbStoricoOrdini[[#This Row],[IMPORTO]]</f>
        <v>19138.349999999999</v>
      </c>
    </row>
    <row r="3591" spans="1:18">
      <c r="A3591" s="1">
        <v>43952</v>
      </c>
      <c r="B3591" s="7">
        <f>MONTH(tbStoricoOrdini[[#This Row],[DATA]])</f>
        <v>5</v>
      </c>
      <c r="C3591" t="s">
        <v>3686</v>
      </c>
      <c r="D3591" t="str">
        <f>RIGHT(tbStoricoOrdini[[#This Row],[ORDINE]],4)</f>
        <v>3588</v>
      </c>
      <c r="E3591" t="s">
        <v>30</v>
      </c>
      <c r="F3591" t="str">
        <f>VLOOKUP(tbStoricoOrdini[[#This Row],[CLIENTE]],tbClienti[],3,FALSE)</f>
        <v>NYC</v>
      </c>
      <c r="G3591" t="str">
        <f>VLOOKUP(tbStoricoOrdini[[#This Row],[CLIENTE]],tbClienti[],7,FALSE)</f>
        <v>CC</v>
      </c>
      <c r="H3591" t="s">
        <v>66</v>
      </c>
      <c r="I3591" t="str">
        <f>IF(LEFT(tbStoricoOrdini[[#This Row],[ARTICOLO]],3) = "COG","COG",LEFT(tbStoricoOrdini[[#This Row],[ARTICOLO]],FIND(" ",tbStoricoOrdini[[#This Row],[ARTICOLO]])-1))</f>
        <v>BAG</v>
      </c>
      <c r="J3591" t="str">
        <f>MID(tbStoricoOrdini[[#This Row],[ARTICOLO]],FIND(" ",tbStoricoOrdini[[#This Row],[ARTICOLO]])+1,4)</f>
        <v>2500</v>
      </c>
      <c r="K3591" t="str">
        <f>IFERROR(RIGHT(tbStoricoOrdini[[#This Row],[ARTICOLO]],LEN(tbStoricoOrdini[[#This Row],[ARTICOLO]])-FIND(" ",tbStoricoOrdini[[#This Row],[ARTICOLO]],FIND(" ",tbStoricoOrdini[[#This Row],[ARTICOLO]]) +1)),"")</f>
        <v>Plus</v>
      </c>
      <c r="L3591" s="3">
        <f>VLOOKUP(tbStoricoOrdini[[#This Row],[ARTICOLO]],tbArticoli[],2,FALSE)</f>
        <v>220</v>
      </c>
      <c r="M3591" s="22">
        <f>tbStoricoOrdini[[#This Row],[IMPORTO]]/tbStoricoOrdini[[#This Row],[PREZZO]]</f>
        <v>3.040909090909091</v>
      </c>
      <c r="N3591" t="s">
        <v>9</v>
      </c>
      <c r="O3591" s="8">
        <f>VLOOKUP(tbStoricoOrdini[[#This Row],[AGENTE]],tbAgenti[],2,FALSE)</f>
        <v>0.05</v>
      </c>
      <c r="P3591" s="2">
        <v>669</v>
      </c>
      <c r="Q3591" s="2">
        <f>tbStoricoOrdini[[#This Row],[IMPORTO]]*tbStoricoOrdini[[#This Row],[% COMM.]]</f>
        <v>33.450000000000003</v>
      </c>
      <c r="R3591" s="2">
        <f>tbStoricoOrdini[[#This Row],[TOT. COMM.]]+tbStoricoOrdini[[#This Row],[IMPORTO]]</f>
        <v>702.45</v>
      </c>
    </row>
    <row r="3592" spans="1:18">
      <c r="A3592" s="1">
        <v>43952</v>
      </c>
      <c r="B3592" s="7">
        <f>MONTH(tbStoricoOrdini[[#This Row],[DATA]])</f>
        <v>5</v>
      </c>
      <c r="C3592" t="s">
        <v>3687</v>
      </c>
      <c r="D3592" t="str">
        <f>RIGHT(tbStoricoOrdini[[#This Row],[ORDINE]],4)</f>
        <v>3589</v>
      </c>
      <c r="E3592" t="s">
        <v>30</v>
      </c>
      <c r="F3592" t="str">
        <f>VLOOKUP(tbStoricoOrdini[[#This Row],[CLIENTE]],tbClienti[],3,FALSE)</f>
        <v>NYC</v>
      </c>
      <c r="G3592" t="str">
        <f>VLOOKUP(tbStoricoOrdini[[#This Row],[CLIENTE]],tbClienti[],7,FALSE)</f>
        <v>CC</v>
      </c>
      <c r="H3592" t="s">
        <v>67</v>
      </c>
      <c r="I3592" t="str">
        <f>IF(LEFT(tbStoricoOrdini[[#This Row],[ARTICOLO]],3) = "COG","COG",LEFT(tbStoricoOrdini[[#This Row],[ARTICOLO]],FIND(" ",tbStoricoOrdini[[#This Row],[ARTICOLO]])-1))</f>
        <v>BAG</v>
      </c>
      <c r="J3592" t="str">
        <f>MID(tbStoricoOrdini[[#This Row],[ARTICOLO]],FIND(" ",tbStoricoOrdini[[#This Row],[ARTICOLO]])+1,4)</f>
        <v>2500</v>
      </c>
      <c r="K3592" t="str">
        <f>IFERROR(RIGHT(tbStoricoOrdini[[#This Row],[ARTICOLO]],LEN(tbStoricoOrdini[[#This Row],[ARTICOLO]])-FIND(" ",tbStoricoOrdini[[#This Row],[ARTICOLO]],FIND(" ",tbStoricoOrdini[[#This Row],[ARTICOLO]]) +1)),"")</f>
        <v>Medium</v>
      </c>
      <c r="L3592" s="3">
        <f>VLOOKUP(tbStoricoOrdini[[#This Row],[ARTICOLO]],tbArticoli[],2,FALSE)</f>
        <v>210</v>
      </c>
      <c r="M3592" s="22">
        <f>tbStoricoOrdini[[#This Row],[IMPORTO]]/tbStoricoOrdini[[#This Row],[PREZZO]]</f>
        <v>3.538095238095238</v>
      </c>
      <c r="N3592" t="s">
        <v>6</v>
      </c>
      <c r="O3592" s="8">
        <f>VLOOKUP(tbStoricoOrdini[[#This Row],[AGENTE]],tbAgenti[],2,FALSE)</f>
        <v>7.4999999999999997E-2</v>
      </c>
      <c r="P3592" s="2">
        <v>743</v>
      </c>
      <c r="Q3592" s="2">
        <f>tbStoricoOrdini[[#This Row],[IMPORTO]]*tbStoricoOrdini[[#This Row],[% COMM.]]</f>
        <v>55.725000000000001</v>
      </c>
      <c r="R3592" s="2">
        <f>tbStoricoOrdini[[#This Row],[TOT. COMM.]]+tbStoricoOrdini[[#This Row],[IMPORTO]]</f>
        <v>798.72500000000002</v>
      </c>
    </row>
    <row r="3593" spans="1:18">
      <c r="A3593" s="1">
        <v>43952</v>
      </c>
      <c r="B3593" s="7">
        <f>MONTH(tbStoricoOrdini[[#This Row],[DATA]])</f>
        <v>5</v>
      </c>
      <c r="C3593" t="s">
        <v>3688</v>
      </c>
      <c r="D3593" t="str">
        <f>RIGHT(tbStoricoOrdini[[#This Row],[ORDINE]],4)</f>
        <v>3590</v>
      </c>
      <c r="E3593" t="s">
        <v>30</v>
      </c>
      <c r="F3593" t="str">
        <f>VLOOKUP(tbStoricoOrdini[[#This Row],[CLIENTE]],tbClienti[],3,FALSE)</f>
        <v>NYC</v>
      </c>
      <c r="G3593" t="str">
        <f>VLOOKUP(tbStoricoOrdini[[#This Row],[CLIENTE]],tbClienti[],7,FALSE)</f>
        <v>CC</v>
      </c>
      <c r="H3593" t="s">
        <v>80</v>
      </c>
      <c r="I3593" t="str">
        <f>IF(LEFT(tbStoricoOrdini[[#This Row],[ARTICOLO]],3) = "COG","COG",LEFT(tbStoricoOrdini[[#This Row],[ARTICOLO]],FIND(" ",tbStoricoOrdini[[#This Row],[ARTICOLO]])-1))</f>
        <v>COG</v>
      </c>
      <c r="J3593" t="str">
        <f>MID(tbStoricoOrdini[[#This Row],[ARTICOLO]],FIND(" ",tbStoricoOrdini[[#This Row],[ARTICOLO]])+1,4)</f>
        <v>5000</v>
      </c>
      <c r="K3593" t="str">
        <f>IFERROR(RIGHT(tbStoricoOrdini[[#This Row],[ARTICOLO]],LEN(tbStoricoOrdini[[#This Row],[ARTICOLO]])-FIND(" ",tbStoricoOrdini[[#This Row],[ARTICOLO]],FIND(" ",tbStoricoOrdini[[#This Row],[ARTICOLO]]) +1)),"")</f>
        <v>Silver</v>
      </c>
      <c r="L3593" s="3">
        <f>VLOOKUP(tbStoricoOrdini[[#This Row],[ARTICOLO]],tbArticoli[],2,FALSE)</f>
        <v>300</v>
      </c>
      <c r="M3593" s="22">
        <f>tbStoricoOrdini[[#This Row],[IMPORTO]]/tbStoricoOrdini[[#This Row],[PREZZO]]</f>
        <v>0.14666666666666667</v>
      </c>
      <c r="N3593" t="s">
        <v>9</v>
      </c>
      <c r="O3593" s="8">
        <f>VLOOKUP(tbStoricoOrdini[[#This Row],[AGENTE]],tbAgenti[],2,FALSE)</f>
        <v>0.05</v>
      </c>
      <c r="P3593" s="2">
        <v>44</v>
      </c>
      <c r="Q3593" s="2">
        <f>tbStoricoOrdini[[#This Row],[IMPORTO]]*tbStoricoOrdini[[#This Row],[% COMM.]]</f>
        <v>2.2000000000000002</v>
      </c>
      <c r="R3593" s="2">
        <f>tbStoricoOrdini[[#This Row],[TOT. COMM.]]+tbStoricoOrdini[[#This Row],[IMPORTO]]</f>
        <v>46.2</v>
      </c>
    </row>
    <row r="3594" spans="1:18">
      <c r="A3594" s="1">
        <v>43952</v>
      </c>
      <c r="B3594" s="7">
        <f>MONTH(tbStoricoOrdini[[#This Row],[DATA]])</f>
        <v>5</v>
      </c>
      <c r="C3594" t="s">
        <v>3689</v>
      </c>
      <c r="D3594" t="str">
        <f>RIGHT(tbStoricoOrdini[[#This Row],[ORDINE]],4)</f>
        <v>3591</v>
      </c>
      <c r="E3594" t="s">
        <v>30</v>
      </c>
      <c r="F3594" t="str">
        <f>VLOOKUP(tbStoricoOrdini[[#This Row],[CLIENTE]],tbClienti[],3,FALSE)</f>
        <v>NYC</v>
      </c>
      <c r="G3594" t="str">
        <f>VLOOKUP(tbStoricoOrdini[[#This Row],[CLIENTE]],tbClienti[],7,FALSE)</f>
        <v>CC</v>
      </c>
      <c r="H3594" t="s">
        <v>68</v>
      </c>
      <c r="I3594" t="str">
        <f>IF(LEFT(tbStoricoOrdini[[#This Row],[ARTICOLO]],3) = "COG","COG",LEFT(tbStoricoOrdini[[#This Row],[ARTICOLO]],FIND(" ",tbStoricoOrdini[[#This Row],[ARTICOLO]])-1))</f>
        <v>BAG</v>
      </c>
      <c r="J3594" t="str">
        <f>MID(tbStoricoOrdini[[#This Row],[ARTICOLO]],FIND(" ",tbStoricoOrdini[[#This Row],[ARTICOLO]])+1,4)</f>
        <v>5000</v>
      </c>
      <c r="K3594" t="str">
        <f>IFERROR(RIGHT(tbStoricoOrdini[[#This Row],[ARTICOLO]],LEN(tbStoricoOrdini[[#This Row],[ARTICOLO]])-FIND(" ",tbStoricoOrdini[[#This Row],[ARTICOLO]],FIND(" ",tbStoricoOrdini[[#This Row],[ARTICOLO]]) +1)),"")</f>
        <v/>
      </c>
      <c r="L3594" s="3">
        <f>VLOOKUP(tbStoricoOrdini[[#This Row],[ARTICOLO]],tbArticoli[],2,FALSE)</f>
        <v>250</v>
      </c>
      <c r="M3594" s="22">
        <f>tbStoricoOrdini[[#This Row],[IMPORTO]]/tbStoricoOrdini[[#This Row],[PREZZO]]</f>
        <v>1.484</v>
      </c>
      <c r="N3594" t="s">
        <v>7</v>
      </c>
      <c r="O3594" s="8">
        <f>VLOOKUP(tbStoricoOrdini[[#This Row],[AGENTE]],tbAgenti[],2,FALSE)</f>
        <v>0.03</v>
      </c>
      <c r="P3594" s="2">
        <v>371</v>
      </c>
      <c r="Q3594" s="2">
        <f>tbStoricoOrdini[[#This Row],[IMPORTO]]*tbStoricoOrdini[[#This Row],[% COMM.]]</f>
        <v>11.129999999999999</v>
      </c>
      <c r="R3594" s="2">
        <f>tbStoricoOrdini[[#This Row],[TOT. COMM.]]+tbStoricoOrdini[[#This Row],[IMPORTO]]</f>
        <v>382.13</v>
      </c>
    </row>
    <row r="3595" spans="1:18">
      <c r="A3595" s="1">
        <v>43952</v>
      </c>
      <c r="B3595" s="7">
        <f>MONTH(tbStoricoOrdini[[#This Row],[DATA]])</f>
        <v>5</v>
      </c>
      <c r="C3595" t="s">
        <v>3690</v>
      </c>
      <c r="D3595" t="str">
        <f>RIGHT(tbStoricoOrdini[[#This Row],[ORDINE]],4)</f>
        <v>3592</v>
      </c>
      <c r="E3595" t="s">
        <v>30</v>
      </c>
      <c r="F3595" t="str">
        <f>VLOOKUP(tbStoricoOrdini[[#This Row],[CLIENTE]],tbClienti[],3,FALSE)</f>
        <v>NYC</v>
      </c>
      <c r="G3595" t="str">
        <f>VLOOKUP(tbStoricoOrdini[[#This Row],[CLIENTE]],tbClienti[],7,FALSE)</f>
        <v>CC</v>
      </c>
      <c r="H3595" t="s">
        <v>70</v>
      </c>
      <c r="I3595" t="str">
        <f>IF(LEFT(tbStoricoOrdini[[#This Row],[ARTICOLO]],3) = "COG","COG",LEFT(tbStoricoOrdini[[#This Row],[ARTICOLO]],FIND(" ",tbStoricoOrdini[[#This Row],[ARTICOLO]])-1))</f>
        <v>EB08</v>
      </c>
      <c r="J3595" t="str">
        <f>MID(tbStoricoOrdini[[#This Row],[ARTICOLO]],FIND(" ",tbStoricoOrdini[[#This Row],[ARTICOLO]])+1,4)</f>
        <v>7500</v>
      </c>
      <c r="K3595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3595" s="3">
        <f>VLOOKUP(tbStoricoOrdini[[#This Row],[ARTICOLO]],tbArticoli[],2,FALSE)</f>
        <v>180</v>
      </c>
      <c r="M3595" s="22">
        <f>tbStoricoOrdini[[#This Row],[IMPORTO]]/tbStoricoOrdini[[#This Row],[PREZZO]]</f>
        <v>1.2611111111111111</v>
      </c>
      <c r="N3595" t="s">
        <v>9</v>
      </c>
      <c r="O3595" s="8">
        <f>VLOOKUP(tbStoricoOrdini[[#This Row],[AGENTE]],tbAgenti[],2,FALSE)</f>
        <v>0.05</v>
      </c>
      <c r="P3595" s="2">
        <v>227</v>
      </c>
      <c r="Q3595" s="2">
        <f>tbStoricoOrdini[[#This Row],[IMPORTO]]*tbStoricoOrdini[[#This Row],[% COMM.]]</f>
        <v>11.350000000000001</v>
      </c>
      <c r="R3595" s="2">
        <f>tbStoricoOrdini[[#This Row],[TOT. COMM.]]+tbStoricoOrdini[[#This Row],[IMPORTO]]</f>
        <v>238.35</v>
      </c>
    </row>
    <row r="3596" spans="1:18">
      <c r="A3596" s="1">
        <v>43952</v>
      </c>
      <c r="B3596" s="7">
        <f>MONTH(tbStoricoOrdini[[#This Row],[DATA]])</f>
        <v>5</v>
      </c>
      <c r="C3596" t="s">
        <v>3691</v>
      </c>
      <c r="D3596" t="str">
        <f>RIGHT(tbStoricoOrdini[[#This Row],[ORDINE]],4)</f>
        <v>3593</v>
      </c>
      <c r="E3596" t="s">
        <v>30</v>
      </c>
      <c r="F3596" t="str">
        <f>VLOOKUP(tbStoricoOrdini[[#This Row],[CLIENTE]],tbClienti[],3,FALSE)</f>
        <v>NYC</v>
      </c>
      <c r="G3596" t="str">
        <f>VLOOKUP(tbStoricoOrdini[[#This Row],[CLIENTE]],tbClienti[],7,FALSE)</f>
        <v>CC</v>
      </c>
      <c r="H3596" t="s">
        <v>71</v>
      </c>
      <c r="I3596" t="str">
        <f>IF(LEFT(tbStoricoOrdini[[#This Row],[ARTICOLO]],3) = "COG","COG",LEFT(tbStoricoOrdini[[#This Row],[ARTICOLO]],FIND(" ",tbStoricoOrdini[[#This Row],[ARTICOLO]])-1))</f>
        <v>EB07</v>
      </c>
      <c r="J3596" t="str">
        <f>MID(tbStoricoOrdini[[#This Row],[ARTICOLO]],FIND(" ",tbStoricoOrdini[[#This Row],[ARTICOLO]])+1,4)</f>
        <v>5000</v>
      </c>
      <c r="K3596" t="str">
        <f>IFERROR(RIGHT(tbStoricoOrdini[[#This Row],[ARTICOLO]],LEN(tbStoricoOrdini[[#This Row],[ARTICOLO]])-FIND(" ",tbStoricoOrdini[[#This Row],[ARTICOLO]],FIND(" ",tbStoricoOrdini[[#This Row],[ARTICOLO]]) +1)),"")</f>
        <v/>
      </c>
      <c r="L3596" s="3">
        <f>VLOOKUP(tbStoricoOrdini[[#This Row],[ARTICOLO]],tbArticoli[],2,FALSE)</f>
        <v>140</v>
      </c>
      <c r="M3596" s="22">
        <f>tbStoricoOrdini[[#This Row],[IMPORTO]]/tbStoricoOrdini[[#This Row],[PREZZO]]</f>
        <v>0.30714285714285716</v>
      </c>
      <c r="N3596" t="s">
        <v>7</v>
      </c>
      <c r="O3596" s="8">
        <f>VLOOKUP(tbStoricoOrdini[[#This Row],[AGENTE]],tbAgenti[],2,FALSE)</f>
        <v>0.03</v>
      </c>
      <c r="P3596" s="2">
        <v>43</v>
      </c>
      <c r="Q3596" s="2">
        <f>tbStoricoOrdini[[#This Row],[IMPORTO]]*tbStoricoOrdini[[#This Row],[% COMM.]]</f>
        <v>1.29</v>
      </c>
      <c r="R3596" s="2">
        <f>tbStoricoOrdini[[#This Row],[TOT. COMM.]]+tbStoricoOrdini[[#This Row],[IMPORTO]]</f>
        <v>44.29</v>
      </c>
    </row>
    <row r="3597" spans="1:18">
      <c r="A3597" s="1">
        <v>43952</v>
      </c>
      <c r="B3597" s="7">
        <f>MONTH(tbStoricoOrdini[[#This Row],[DATA]])</f>
        <v>5</v>
      </c>
      <c r="C3597" t="s">
        <v>3692</v>
      </c>
      <c r="D3597" t="str">
        <f>RIGHT(tbStoricoOrdini[[#This Row],[ORDINE]],4)</f>
        <v>3594</v>
      </c>
      <c r="E3597" t="s">
        <v>30</v>
      </c>
      <c r="F3597" t="str">
        <f>VLOOKUP(tbStoricoOrdini[[#This Row],[CLIENTE]],tbClienti[],3,FALSE)</f>
        <v>NYC</v>
      </c>
      <c r="G3597" t="str">
        <f>VLOOKUP(tbStoricoOrdini[[#This Row],[CLIENTE]],tbClienti[],7,FALSE)</f>
        <v>CC</v>
      </c>
      <c r="H3597" t="s">
        <v>76</v>
      </c>
      <c r="I3597" t="str">
        <f>IF(LEFT(tbStoricoOrdini[[#This Row],[ARTICOLO]],3) = "COG","COG",LEFT(tbStoricoOrdini[[#This Row],[ARTICOLO]],FIND(" ",tbStoricoOrdini[[#This Row],[ARTICOLO]])-1))</f>
        <v>COG</v>
      </c>
      <c r="J3597" t="str">
        <f>MID(tbStoricoOrdini[[#This Row],[ARTICOLO]],FIND(" ",tbStoricoOrdini[[#This Row],[ARTICOLO]])+1,4)</f>
        <v>1000</v>
      </c>
      <c r="K3597" t="str">
        <f>IFERROR(RIGHT(tbStoricoOrdini[[#This Row],[ARTICOLO]],LEN(tbStoricoOrdini[[#This Row],[ARTICOLO]])-FIND(" ",tbStoricoOrdini[[#This Row],[ARTICOLO]],FIND(" ",tbStoricoOrdini[[#This Row],[ARTICOLO]]) +1)),"")</f>
        <v/>
      </c>
      <c r="L3597" s="3">
        <f>VLOOKUP(tbStoricoOrdini[[#This Row],[ARTICOLO]],tbArticoli[],2,FALSE)</f>
        <v>150</v>
      </c>
      <c r="M3597" s="22">
        <f>tbStoricoOrdini[[#This Row],[IMPORTO]]/tbStoricoOrdini[[#This Row],[PREZZO]]</f>
        <v>3.5533333333333332</v>
      </c>
      <c r="N3597" t="s">
        <v>15</v>
      </c>
      <c r="O3597" s="8">
        <f>VLOOKUP(tbStoricoOrdini[[#This Row],[AGENTE]],tbAgenti[],2,FALSE)</f>
        <v>0.08</v>
      </c>
      <c r="P3597" s="2">
        <v>533</v>
      </c>
      <c r="Q3597" s="2">
        <f>tbStoricoOrdini[[#This Row],[IMPORTO]]*tbStoricoOrdini[[#This Row],[% COMM.]]</f>
        <v>42.64</v>
      </c>
      <c r="R3597" s="2">
        <f>tbStoricoOrdini[[#This Row],[TOT. COMM.]]+tbStoricoOrdini[[#This Row],[IMPORTO]]</f>
        <v>575.64</v>
      </c>
    </row>
    <row r="3598" spans="1:18">
      <c r="A3598" s="1">
        <v>43952</v>
      </c>
      <c r="B3598" s="7">
        <f>MONTH(tbStoricoOrdini[[#This Row],[DATA]])</f>
        <v>5</v>
      </c>
      <c r="C3598" t="s">
        <v>3693</v>
      </c>
      <c r="D3598" t="str">
        <f>RIGHT(tbStoricoOrdini[[#This Row],[ORDINE]],4)</f>
        <v>3595</v>
      </c>
      <c r="E3598" t="s">
        <v>30</v>
      </c>
      <c r="F3598" t="str">
        <f>VLOOKUP(tbStoricoOrdini[[#This Row],[CLIENTE]],tbClienti[],3,FALSE)</f>
        <v>NYC</v>
      </c>
      <c r="G3598" t="str">
        <f>VLOOKUP(tbStoricoOrdini[[#This Row],[CLIENTE]],tbClienti[],7,FALSE)</f>
        <v>CC</v>
      </c>
      <c r="H3598" t="s">
        <v>76</v>
      </c>
      <c r="I3598" t="str">
        <f>IF(LEFT(tbStoricoOrdini[[#This Row],[ARTICOLO]],3) = "COG","COG",LEFT(tbStoricoOrdini[[#This Row],[ARTICOLO]],FIND(" ",tbStoricoOrdini[[#This Row],[ARTICOLO]])-1))</f>
        <v>COG</v>
      </c>
      <c r="J3598" t="str">
        <f>MID(tbStoricoOrdini[[#This Row],[ARTICOLO]],FIND(" ",tbStoricoOrdini[[#This Row],[ARTICOLO]])+1,4)</f>
        <v>1000</v>
      </c>
      <c r="K3598" t="str">
        <f>IFERROR(RIGHT(tbStoricoOrdini[[#This Row],[ARTICOLO]],LEN(tbStoricoOrdini[[#This Row],[ARTICOLO]])-FIND(" ",tbStoricoOrdini[[#This Row],[ARTICOLO]],FIND(" ",tbStoricoOrdini[[#This Row],[ARTICOLO]]) +1)),"")</f>
        <v/>
      </c>
      <c r="L3598" s="3">
        <f>VLOOKUP(tbStoricoOrdini[[#This Row],[ARTICOLO]],tbArticoli[],2,FALSE)</f>
        <v>150</v>
      </c>
      <c r="M3598" s="22">
        <f>tbStoricoOrdini[[#This Row],[IMPORTO]]/tbStoricoOrdini[[#This Row],[PREZZO]]</f>
        <v>3.5</v>
      </c>
      <c r="N3598" t="s">
        <v>9</v>
      </c>
      <c r="O3598" s="8">
        <f>VLOOKUP(tbStoricoOrdini[[#This Row],[AGENTE]],tbAgenti[],2,FALSE)</f>
        <v>0.05</v>
      </c>
      <c r="P3598" s="2">
        <v>525</v>
      </c>
      <c r="Q3598" s="2">
        <f>tbStoricoOrdini[[#This Row],[IMPORTO]]*tbStoricoOrdini[[#This Row],[% COMM.]]</f>
        <v>26.25</v>
      </c>
      <c r="R3598" s="2">
        <f>tbStoricoOrdini[[#This Row],[TOT. COMM.]]+tbStoricoOrdini[[#This Row],[IMPORTO]]</f>
        <v>551.25</v>
      </c>
    </row>
    <row r="3599" spans="1:18">
      <c r="A3599" s="1">
        <v>43952</v>
      </c>
      <c r="B3599" s="7">
        <f>MONTH(tbStoricoOrdini[[#This Row],[DATA]])</f>
        <v>5</v>
      </c>
      <c r="C3599" t="s">
        <v>3694</v>
      </c>
      <c r="D3599" t="str">
        <f>RIGHT(tbStoricoOrdini[[#This Row],[ORDINE]],4)</f>
        <v>3596</v>
      </c>
      <c r="E3599" t="s">
        <v>30</v>
      </c>
      <c r="F3599" t="str">
        <f>VLOOKUP(tbStoricoOrdini[[#This Row],[CLIENTE]],tbClienti[],3,FALSE)</f>
        <v>NYC</v>
      </c>
      <c r="G3599" t="str">
        <f>VLOOKUP(tbStoricoOrdini[[#This Row],[CLIENTE]],tbClienti[],7,FALSE)</f>
        <v>CC</v>
      </c>
      <c r="H3599" t="s">
        <v>72</v>
      </c>
      <c r="I3599" t="str">
        <f>IF(LEFT(tbStoricoOrdini[[#This Row],[ARTICOLO]],3) = "COG","COG",LEFT(tbStoricoOrdini[[#This Row],[ARTICOLO]],FIND(" ",tbStoricoOrdini[[#This Row],[ARTICOLO]])-1))</f>
        <v>EB06</v>
      </c>
      <c r="J3599" t="str">
        <f>MID(tbStoricoOrdini[[#This Row],[ARTICOLO]],FIND(" ",tbStoricoOrdini[[#This Row],[ARTICOLO]])+1,4)</f>
        <v>3000</v>
      </c>
      <c r="K3599" t="str">
        <f>IFERROR(RIGHT(tbStoricoOrdini[[#This Row],[ARTICOLO]],LEN(tbStoricoOrdini[[#This Row],[ARTICOLO]])-FIND(" ",tbStoricoOrdini[[#This Row],[ARTICOLO]],FIND(" ",tbStoricoOrdini[[#This Row],[ARTICOLO]]) +1)),"")</f>
        <v>Medium</v>
      </c>
      <c r="L3599" s="3">
        <f>VLOOKUP(tbStoricoOrdini[[#This Row],[ARTICOLO]],tbArticoli[],2,FALSE)</f>
        <v>120</v>
      </c>
      <c r="M3599" s="22">
        <f>tbStoricoOrdini[[#This Row],[IMPORTO]]/tbStoricoOrdini[[#This Row],[PREZZO]]</f>
        <v>113.69166666666666</v>
      </c>
      <c r="N3599" t="s">
        <v>9</v>
      </c>
      <c r="O3599" s="8">
        <f>VLOOKUP(tbStoricoOrdini[[#This Row],[AGENTE]],tbAgenti[],2,FALSE)</f>
        <v>0.05</v>
      </c>
      <c r="P3599" s="2">
        <v>13643</v>
      </c>
      <c r="Q3599" s="2">
        <f>tbStoricoOrdini[[#This Row],[IMPORTO]]*tbStoricoOrdini[[#This Row],[% COMM.]]</f>
        <v>682.15000000000009</v>
      </c>
      <c r="R3599" s="2">
        <f>tbStoricoOrdini[[#This Row],[TOT. COMM.]]+tbStoricoOrdini[[#This Row],[IMPORTO]]</f>
        <v>14325.15</v>
      </c>
    </row>
    <row r="3600" spans="1:18">
      <c r="A3600" s="1">
        <v>43952</v>
      </c>
      <c r="B3600" s="7">
        <f>MONTH(tbStoricoOrdini[[#This Row],[DATA]])</f>
        <v>5</v>
      </c>
      <c r="C3600" t="s">
        <v>3695</v>
      </c>
      <c r="D3600" t="str">
        <f>RIGHT(tbStoricoOrdini[[#This Row],[ORDINE]],4)</f>
        <v>3597</v>
      </c>
      <c r="E3600" t="s">
        <v>22</v>
      </c>
      <c r="F3600" t="str">
        <f>VLOOKUP(tbStoricoOrdini[[#This Row],[CLIENTE]],tbClienti[],3,FALSE)</f>
        <v>Veneto</v>
      </c>
      <c r="G3600" t="str">
        <f>VLOOKUP(tbStoricoOrdini[[#This Row],[CLIENTE]],tbClienti[],7,FALSE)</f>
        <v>CB</v>
      </c>
      <c r="H3600" t="s">
        <v>74</v>
      </c>
      <c r="I3600" t="str">
        <f>IF(LEFT(tbStoricoOrdini[[#This Row],[ARTICOLO]],3) = "COG","COG",LEFT(tbStoricoOrdini[[#This Row],[ARTICOLO]],FIND(" ",tbStoricoOrdini[[#This Row],[ARTICOLO]])-1))</f>
        <v>AVRC</v>
      </c>
      <c r="J3600" t="str">
        <f>MID(tbStoricoOrdini[[#This Row],[ARTICOLO]],FIND(" ",tbStoricoOrdini[[#This Row],[ARTICOLO]])+1,4)</f>
        <v>2500</v>
      </c>
      <c r="K3600" t="str">
        <f>IFERROR(RIGHT(tbStoricoOrdini[[#This Row],[ARTICOLO]],LEN(tbStoricoOrdini[[#This Row],[ARTICOLO]])-FIND(" ",tbStoricoOrdini[[#This Row],[ARTICOLO]],FIND(" ",tbStoricoOrdini[[#This Row],[ARTICOLO]]) +1)),"")</f>
        <v>Gold</v>
      </c>
      <c r="L3600" s="3">
        <f>VLOOKUP(tbStoricoOrdini[[#This Row],[ARTICOLO]],tbArticoli[],2,FALSE)</f>
        <v>500</v>
      </c>
      <c r="M3600" s="22">
        <f>tbStoricoOrdini[[#This Row],[IMPORTO]]/tbStoricoOrdini[[#This Row],[PREZZO]]</f>
        <v>1.3859999999999999</v>
      </c>
      <c r="N3600" t="s">
        <v>9</v>
      </c>
      <c r="O3600" s="8">
        <f>VLOOKUP(tbStoricoOrdini[[#This Row],[AGENTE]],tbAgenti[],2,FALSE)</f>
        <v>0.05</v>
      </c>
      <c r="P3600" s="2">
        <v>693</v>
      </c>
      <c r="Q3600" s="2">
        <f>tbStoricoOrdini[[#This Row],[IMPORTO]]*tbStoricoOrdini[[#This Row],[% COMM.]]</f>
        <v>34.65</v>
      </c>
      <c r="R3600" s="2">
        <f>tbStoricoOrdini[[#This Row],[TOT. COMM.]]+tbStoricoOrdini[[#This Row],[IMPORTO]]</f>
        <v>727.65</v>
      </c>
    </row>
    <row r="3601" spans="1:18">
      <c r="A3601" s="1">
        <v>43952</v>
      </c>
      <c r="B3601" s="7">
        <f>MONTH(tbStoricoOrdini[[#This Row],[DATA]])</f>
        <v>5</v>
      </c>
      <c r="C3601" t="s">
        <v>3696</v>
      </c>
      <c r="D3601" t="str">
        <f>RIGHT(tbStoricoOrdini[[#This Row],[ORDINE]],4)</f>
        <v>3598</v>
      </c>
      <c r="E3601" t="s">
        <v>22</v>
      </c>
      <c r="F3601" t="str">
        <f>VLOOKUP(tbStoricoOrdini[[#This Row],[CLIENTE]],tbClienti[],3,FALSE)</f>
        <v>Veneto</v>
      </c>
      <c r="G3601" t="str">
        <f>VLOOKUP(tbStoricoOrdini[[#This Row],[CLIENTE]],tbClienti[],7,FALSE)</f>
        <v>CB</v>
      </c>
      <c r="H3601" t="s">
        <v>79</v>
      </c>
      <c r="I3601" t="str">
        <f>IF(LEFT(tbStoricoOrdini[[#This Row],[ARTICOLO]],3) = "COG","COG",LEFT(tbStoricoOrdini[[#This Row],[ARTICOLO]],FIND(" ",tbStoricoOrdini[[#This Row],[ARTICOLO]])-1))</f>
        <v>COG</v>
      </c>
      <c r="J3601" t="str">
        <f>MID(tbStoricoOrdini[[#This Row],[ARTICOLO]],FIND(" ",tbStoricoOrdini[[#This Row],[ARTICOLO]])+1,4)</f>
        <v>4000</v>
      </c>
      <c r="K3601" t="str">
        <f>IFERROR(RIGHT(tbStoricoOrdini[[#This Row],[ARTICOLO]],LEN(tbStoricoOrdini[[#This Row],[ARTICOLO]])-FIND(" ",tbStoricoOrdini[[#This Row],[ARTICOLO]],FIND(" ",tbStoricoOrdini[[#This Row],[ARTICOLO]]) +1)),"")</f>
        <v>Plus</v>
      </c>
      <c r="L3601" s="3">
        <f>VLOOKUP(tbStoricoOrdini[[#This Row],[ARTICOLO]],tbArticoli[],2,FALSE)</f>
        <v>240</v>
      </c>
      <c r="M3601" s="22">
        <f>tbStoricoOrdini[[#This Row],[IMPORTO]]/tbStoricoOrdini[[#This Row],[PREZZO]]</f>
        <v>2.0833333333333335</v>
      </c>
      <c r="N3601" t="s">
        <v>9</v>
      </c>
      <c r="O3601" s="8">
        <f>VLOOKUP(tbStoricoOrdini[[#This Row],[AGENTE]],tbAgenti[],2,FALSE)</f>
        <v>0.05</v>
      </c>
      <c r="P3601" s="2">
        <v>500</v>
      </c>
      <c r="Q3601" s="2">
        <f>tbStoricoOrdini[[#This Row],[IMPORTO]]*tbStoricoOrdini[[#This Row],[% COMM.]]</f>
        <v>25</v>
      </c>
      <c r="R3601" s="2">
        <f>tbStoricoOrdini[[#This Row],[TOT. COMM.]]+tbStoricoOrdini[[#This Row],[IMPORTO]]</f>
        <v>525</v>
      </c>
    </row>
    <row r="3602" spans="1:18">
      <c r="A3602" s="1">
        <v>43952</v>
      </c>
      <c r="B3602" s="7">
        <f>MONTH(tbStoricoOrdini[[#This Row],[DATA]])</f>
        <v>5</v>
      </c>
      <c r="C3602" t="s">
        <v>3697</v>
      </c>
      <c r="D3602" t="str">
        <f>RIGHT(tbStoricoOrdini[[#This Row],[ORDINE]],4)</f>
        <v>3599</v>
      </c>
      <c r="E3602" t="s">
        <v>22</v>
      </c>
      <c r="F3602" t="str">
        <f>VLOOKUP(tbStoricoOrdini[[#This Row],[CLIENTE]],tbClienti[],3,FALSE)</f>
        <v>Veneto</v>
      </c>
      <c r="G3602" t="str">
        <f>VLOOKUP(tbStoricoOrdini[[#This Row],[CLIENTE]],tbClienti[],7,FALSE)</f>
        <v>CB</v>
      </c>
      <c r="H3602" t="s">
        <v>63</v>
      </c>
      <c r="I3602" t="str">
        <f>IF(LEFT(tbStoricoOrdini[[#This Row],[ARTICOLO]],3) = "COG","COG",LEFT(tbStoricoOrdini[[#This Row],[ARTICOLO]],FIND(" ",tbStoricoOrdini[[#This Row],[ARTICOLO]])-1))</f>
        <v>KLM</v>
      </c>
      <c r="J3602" t="str">
        <f>MID(tbStoricoOrdini[[#This Row],[ARTICOLO]],FIND(" ",tbStoricoOrdini[[#This Row],[ARTICOLO]])+1,4)</f>
        <v>3000</v>
      </c>
      <c r="K3602" t="str">
        <f>IFERROR(RIGHT(tbStoricoOrdini[[#This Row],[ARTICOLO]],LEN(tbStoricoOrdini[[#This Row],[ARTICOLO]])-FIND(" ",tbStoricoOrdini[[#This Row],[ARTICOLO]],FIND(" ",tbStoricoOrdini[[#This Row],[ARTICOLO]]) +1)),"")</f>
        <v>Plus</v>
      </c>
      <c r="L3602" s="3">
        <f>VLOOKUP(tbStoricoOrdini[[#This Row],[ARTICOLO]],tbArticoli[],2,FALSE)</f>
        <v>145</v>
      </c>
      <c r="M3602" s="22">
        <f>tbStoricoOrdini[[#This Row],[IMPORTO]]/tbStoricoOrdini[[#This Row],[PREZZO]]</f>
        <v>275.33793103448278</v>
      </c>
      <c r="N3602" t="s">
        <v>9</v>
      </c>
      <c r="O3602" s="8">
        <f>VLOOKUP(tbStoricoOrdini[[#This Row],[AGENTE]],tbAgenti[],2,FALSE)</f>
        <v>0.05</v>
      </c>
      <c r="P3602" s="2">
        <v>39924</v>
      </c>
      <c r="Q3602" s="2">
        <f>tbStoricoOrdini[[#This Row],[IMPORTO]]*tbStoricoOrdini[[#This Row],[% COMM.]]</f>
        <v>1996.2</v>
      </c>
      <c r="R3602" s="2">
        <f>tbStoricoOrdini[[#This Row],[TOT. COMM.]]+tbStoricoOrdini[[#This Row],[IMPORTO]]</f>
        <v>41920.199999999997</v>
      </c>
    </row>
    <row r="3603" spans="1:18">
      <c r="A3603" s="1">
        <v>43952</v>
      </c>
      <c r="B3603" s="7">
        <f>MONTH(tbStoricoOrdini[[#This Row],[DATA]])</f>
        <v>5</v>
      </c>
      <c r="C3603" t="s">
        <v>3698</v>
      </c>
      <c r="D3603" t="str">
        <f>RIGHT(tbStoricoOrdini[[#This Row],[ORDINE]],4)</f>
        <v>3600</v>
      </c>
      <c r="E3603" t="s">
        <v>22</v>
      </c>
      <c r="F3603" t="str">
        <f>VLOOKUP(tbStoricoOrdini[[#This Row],[CLIENTE]],tbClienti[],3,FALSE)</f>
        <v>Veneto</v>
      </c>
      <c r="G3603" t="str">
        <f>VLOOKUP(tbStoricoOrdini[[#This Row],[CLIENTE]],tbClienti[],7,FALSE)</f>
        <v>CB</v>
      </c>
      <c r="H3603" t="s">
        <v>65</v>
      </c>
      <c r="I3603" t="str">
        <f>IF(LEFT(tbStoricoOrdini[[#This Row],[ARTICOLO]],3) = "COG","COG",LEFT(tbStoricoOrdini[[#This Row],[ARTICOLO]],FIND(" ",tbStoricoOrdini[[#This Row],[ARTICOLO]])-1))</f>
        <v>GKLM</v>
      </c>
      <c r="J3603" t="str">
        <f>MID(tbStoricoOrdini[[#This Row],[ARTICOLO]],FIND(" ",tbStoricoOrdini[[#This Row],[ARTICOLO]])+1,4)</f>
        <v>5000</v>
      </c>
      <c r="K3603" t="str">
        <f>IFERROR(RIGHT(tbStoricoOrdini[[#This Row],[ARTICOLO]],LEN(tbStoricoOrdini[[#This Row],[ARTICOLO]])-FIND(" ",tbStoricoOrdini[[#This Row],[ARTICOLO]],FIND(" ",tbStoricoOrdini[[#This Row],[ARTICOLO]]) +1)),"")</f>
        <v/>
      </c>
      <c r="L3603" s="3">
        <f>VLOOKUP(tbStoricoOrdini[[#This Row],[ARTICOLO]],tbArticoli[],2,FALSE)</f>
        <v>75</v>
      </c>
      <c r="M3603" s="22">
        <f>tbStoricoOrdini[[#This Row],[IMPORTO]]/tbStoricoOrdini[[#This Row],[PREZZO]]</f>
        <v>0.82666666666666666</v>
      </c>
      <c r="N3603" t="s">
        <v>9</v>
      </c>
      <c r="O3603" s="8">
        <f>VLOOKUP(tbStoricoOrdini[[#This Row],[AGENTE]],tbAgenti[],2,FALSE)</f>
        <v>0.05</v>
      </c>
      <c r="P3603" s="2">
        <v>62</v>
      </c>
      <c r="Q3603" s="2">
        <f>tbStoricoOrdini[[#This Row],[IMPORTO]]*tbStoricoOrdini[[#This Row],[% COMM.]]</f>
        <v>3.1</v>
      </c>
      <c r="R3603" s="2">
        <f>tbStoricoOrdini[[#This Row],[TOT. COMM.]]+tbStoricoOrdini[[#This Row],[IMPORTO]]</f>
        <v>65.099999999999994</v>
      </c>
    </row>
    <row r="3604" spans="1:18">
      <c r="A3604" s="1">
        <v>43952</v>
      </c>
      <c r="B3604" s="7">
        <f>MONTH(tbStoricoOrdini[[#This Row],[DATA]])</f>
        <v>5</v>
      </c>
      <c r="C3604" t="s">
        <v>3699</v>
      </c>
      <c r="D3604" t="str">
        <f>RIGHT(tbStoricoOrdini[[#This Row],[ORDINE]],4)</f>
        <v>3601</v>
      </c>
      <c r="E3604" t="s">
        <v>22</v>
      </c>
      <c r="F3604" t="str">
        <f>VLOOKUP(tbStoricoOrdini[[#This Row],[CLIENTE]],tbClienti[],3,FALSE)</f>
        <v>Veneto</v>
      </c>
      <c r="G3604" t="str">
        <f>VLOOKUP(tbStoricoOrdini[[#This Row],[CLIENTE]],tbClienti[],7,FALSE)</f>
        <v>CB</v>
      </c>
      <c r="H3604" t="s">
        <v>66</v>
      </c>
      <c r="I3604" t="str">
        <f>IF(LEFT(tbStoricoOrdini[[#This Row],[ARTICOLO]],3) = "COG","COG",LEFT(tbStoricoOrdini[[#This Row],[ARTICOLO]],FIND(" ",tbStoricoOrdini[[#This Row],[ARTICOLO]])-1))</f>
        <v>BAG</v>
      </c>
      <c r="J3604" t="str">
        <f>MID(tbStoricoOrdini[[#This Row],[ARTICOLO]],FIND(" ",tbStoricoOrdini[[#This Row],[ARTICOLO]])+1,4)</f>
        <v>2500</v>
      </c>
      <c r="K3604" t="str">
        <f>IFERROR(RIGHT(tbStoricoOrdini[[#This Row],[ARTICOLO]],LEN(tbStoricoOrdini[[#This Row],[ARTICOLO]])-FIND(" ",tbStoricoOrdini[[#This Row],[ARTICOLO]],FIND(" ",tbStoricoOrdini[[#This Row],[ARTICOLO]]) +1)),"")</f>
        <v>Plus</v>
      </c>
      <c r="L3604" s="3">
        <f>VLOOKUP(tbStoricoOrdini[[#This Row],[ARTICOLO]],tbArticoli[],2,FALSE)</f>
        <v>220</v>
      </c>
      <c r="M3604" s="22">
        <f>tbStoricoOrdini[[#This Row],[IMPORTO]]/tbStoricoOrdini[[#This Row],[PREZZO]]</f>
        <v>7.1954545454545453</v>
      </c>
      <c r="N3604" t="s">
        <v>9</v>
      </c>
      <c r="O3604" s="8">
        <f>VLOOKUP(tbStoricoOrdini[[#This Row],[AGENTE]],tbAgenti[],2,FALSE)</f>
        <v>0.05</v>
      </c>
      <c r="P3604" s="2">
        <v>1583</v>
      </c>
      <c r="Q3604" s="2">
        <f>tbStoricoOrdini[[#This Row],[IMPORTO]]*tbStoricoOrdini[[#This Row],[% COMM.]]</f>
        <v>79.150000000000006</v>
      </c>
      <c r="R3604" s="2">
        <f>tbStoricoOrdini[[#This Row],[TOT. COMM.]]+tbStoricoOrdini[[#This Row],[IMPORTO]]</f>
        <v>1662.15</v>
      </c>
    </row>
    <row r="3605" spans="1:18">
      <c r="A3605" s="1">
        <v>43952</v>
      </c>
      <c r="B3605" s="7">
        <f>MONTH(tbStoricoOrdini[[#This Row],[DATA]])</f>
        <v>5</v>
      </c>
      <c r="C3605" t="s">
        <v>3700</v>
      </c>
      <c r="D3605" t="str">
        <f>RIGHT(tbStoricoOrdini[[#This Row],[ORDINE]],4)</f>
        <v>3602</v>
      </c>
      <c r="E3605" t="s">
        <v>22</v>
      </c>
      <c r="F3605" t="str">
        <f>VLOOKUP(tbStoricoOrdini[[#This Row],[CLIENTE]],tbClienti[],3,FALSE)</f>
        <v>Veneto</v>
      </c>
      <c r="G3605" t="str">
        <f>VLOOKUP(tbStoricoOrdini[[#This Row],[CLIENTE]],tbClienti[],7,FALSE)</f>
        <v>CB</v>
      </c>
      <c r="H3605" t="s">
        <v>75</v>
      </c>
      <c r="I3605" t="str">
        <f>IF(LEFT(tbStoricoOrdini[[#This Row],[ARTICOLO]],3) = "COG","COG",LEFT(tbStoricoOrdini[[#This Row],[ARTICOLO]],FIND(" ",tbStoricoOrdini[[#This Row],[ARTICOLO]])-1))</f>
        <v>AVRC</v>
      </c>
      <c r="J3605" t="str">
        <f>MID(tbStoricoOrdini[[#This Row],[ARTICOLO]],FIND(" ",tbStoricoOrdini[[#This Row],[ARTICOLO]])+1,4)</f>
        <v>1000</v>
      </c>
      <c r="K3605" t="str">
        <f>IFERROR(RIGHT(tbStoricoOrdini[[#This Row],[ARTICOLO]],LEN(tbStoricoOrdini[[#This Row],[ARTICOLO]])-FIND(" ",tbStoricoOrdini[[#This Row],[ARTICOLO]],FIND(" ",tbStoricoOrdini[[#This Row],[ARTICOLO]]) +1)),"")</f>
        <v>Silver</v>
      </c>
      <c r="L3605" s="3">
        <f>VLOOKUP(tbStoricoOrdini[[#This Row],[ARTICOLO]],tbArticoli[],2,FALSE)</f>
        <v>390</v>
      </c>
      <c r="M3605" s="22">
        <f>tbStoricoOrdini[[#This Row],[IMPORTO]]/tbStoricoOrdini[[#This Row],[PREZZO]]</f>
        <v>0.11282051282051282</v>
      </c>
      <c r="N3605" t="s">
        <v>9</v>
      </c>
      <c r="O3605" s="8">
        <f>VLOOKUP(tbStoricoOrdini[[#This Row],[AGENTE]],tbAgenti[],2,FALSE)</f>
        <v>0.05</v>
      </c>
      <c r="P3605" s="2">
        <v>44</v>
      </c>
      <c r="Q3605" s="2">
        <f>tbStoricoOrdini[[#This Row],[IMPORTO]]*tbStoricoOrdini[[#This Row],[% COMM.]]</f>
        <v>2.2000000000000002</v>
      </c>
      <c r="R3605" s="2">
        <f>tbStoricoOrdini[[#This Row],[TOT. COMM.]]+tbStoricoOrdini[[#This Row],[IMPORTO]]</f>
        <v>46.2</v>
      </c>
    </row>
    <row r="3606" spans="1:18">
      <c r="A3606" s="1">
        <v>43952</v>
      </c>
      <c r="B3606" s="7">
        <f>MONTH(tbStoricoOrdini[[#This Row],[DATA]])</f>
        <v>5</v>
      </c>
      <c r="C3606" t="s">
        <v>3701</v>
      </c>
      <c r="D3606" t="str">
        <f>RIGHT(tbStoricoOrdini[[#This Row],[ORDINE]],4)</f>
        <v>3603</v>
      </c>
      <c r="E3606" t="s">
        <v>22</v>
      </c>
      <c r="F3606" t="str">
        <f>VLOOKUP(tbStoricoOrdini[[#This Row],[CLIENTE]],tbClienti[],3,FALSE)</f>
        <v>Veneto</v>
      </c>
      <c r="G3606" t="str">
        <f>VLOOKUP(tbStoricoOrdini[[#This Row],[CLIENTE]],tbClienti[],7,FALSE)</f>
        <v>CB</v>
      </c>
      <c r="H3606" t="s">
        <v>76</v>
      </c>
      <c r="I3606" t="str">
        <f>IF(LEFT(tbStoricoOrdini[[#This Row],[ARTICOLO]],3) = "COG","COG",LEFT(tbStoricoOrdini[[#This Row],[ARTICOLO]],FIND(" ",tbStoricoOrdini[[#This Row],[ARTICOLO]])-1))</f>
        <v>COG</v>
      </c>
      <c r="J3606" t="str">
        <f>MID(tbStoricoOrdini[[#This Row],[ARTICOLO]],FIND(" ",tbStoricoOrdini[[#This Row],[ARTICOLO]])+1,4)</f>
        <v>1000</v>
      </c>
      <c r="K3606" t="str">
        <f>IFERROR(RIGHT(tbStoricoOrdini[[#This Row],[ARTICOLO]],LEN(tbStoricoOrdini[[#This Row],[ARTICOLO]])-FIND(" ",tbStoricoOrdini[[#This Row],[ARTICOLO]],FIND(" ",tbStoricoOrdini[[#This Row],[ARTICOLO]]) +1)),"")</f>
        <v/>
      </c>
      <c r="L3606" s="3">
        <f>VLOOKUP(tbStoricoOrdini[[#This Row],[ARTICOLO]],tbArticoli[],2,FALSE)</f>
        <v>150</v>
      </c>
      <c r="M3606" s="22">
        <f>tbStoricoOrdini[[#This Row],[IMPORTO]]/tbStoricoOrdini[[#This Row],[PREZZO]]</f>
        <v>2.8</v>
      </c>
      <c r="N3606" t="s">
        <v>9</v>
      </c>
      <c r="O3606" s="8">
        <f>VLOOKUP(tbStoricoOrdini[[#This Row],[AGENTE]],tbAgenti[],2,FALSE)</f>
        <v>0.05</v>
      </c>
      <c r="P3606" s="2">
        <v>420</v>
      </c>
      <c r="Q3606" s="2">
        <f>tbStoricoOrdini[[#This Row],[IMPORTO]]*tbStoricoOrdini[[#This Row],[% COMM.]]</f>
        <v>21</v>
      </c>
      <c r="R3606" s="2">
        <f>tbStoricoOrdini[[#This Row],[TOT. COMM.]]+tbStoricoOrdini[[#This Row],[IMPORTO]]</f>
        <v>441</v>
      </c>
    </row>
    <row r="3607" spans="1:18">
      <c r="A3607" s="1">
        <v>43952</v>
      </c>
      <c r="B3607" s="7">
        <f>MONTH(tbStoricoOrdini[[#This Row],[DATA]])</f>
        <v>5</v>
      </c>
      <c r="C3607" t="s">
        <v>3702</v>
      </c>
      <c r="D3607" t="str">
        <f>RIGHT(tbStoricoOrdini[[#This Row],[ORDINE]],4)</f>
        <v>3604</v>
      </c>
      <c r="E3607" t="s">
        <v>22</v>
      </c>
      <c r="F3607" t="str">
        <f>VLOOKUP(tbStoricoOrdini[[#This Row],[CLIENTE]],tbClienti[],3,FALSE)</f>
        <v>Veneto</v>
      </c>
      <c r="G3607" t="str">
        <f>VLOOKUP(tbStoricoOrdini[[#This Row],[CLIENTE]],tbClienti[],7,FALSE)</f>
        <v>CB</v>
      </c>
      <c r="H3607" t="s">
        <v>72</v>
      </c>
      <c r="I3607" t="str">
        <f>IF(LEFT(tbStoricoOrdini[[#This Row],[ARTICOLO]],3) = "COG","COG",LEFT(tbStoricoOrdini[[#This Row],[ARTICOLO]],FIND(" ",tbStoricoOrdini[[#This Row],[ARTICOLO]])-1))</f>
        <v>EB06</v>
      </c>
      <c r="J3607" t="str">
        <f>MID(tbStoricoOrdini[[#This Row],[ARTICOLO]],FIND(" ",tbStoricoOrdini[[#This Row],[ARTICOLO]])+1,4)</f>
        <v>3000</v>
      </c>
      <c r="K3607" t="str">
        <f>IFERROR(RIGHT(tbStoricoOrdini[[#This Row],[ARTICOLO]],LEN(tbStoricoOrdini[[#This Row],[ARTICOLO]])-FIND(" ",tbStoricoOrdini[[#This Row],[ARTICOLO]],FIND(" ",tbStoricoOrdini[[#This Row],[ARTICOLO]]) +1)),"")</f>
        <v>Medium</v>
      </c>
      <c r="L3607" s="3">
        <f>VLOOKUP(tbStoricoOrdini[[#This Row],[ARTICOLO]],tbArticoli[],2,FALSE)</f>
        <v>120</v>
      </c>
      <c r="M3607" s="22">
        <f>tbStoricoOrdini[[#This Row],[IMPORTO]]/tbStoricoOrdini[[#This Row],[PREZZO]]</f>
        <v>19.991666666666667</v>
      </c>
      <c r="N3607" t="s">
        <v>9</v>
      </c>
      <c r="O3607" s="8">
        <f>VLOOKUP(tbStoricoOrdini[[#This Row],[AGENTE]],tbAgenti[],2,FALSE)</f>
        <v>0.05</v>
      </c>
      <c r="P3607" s="2">
        <v>2399</v>
      </c>
      <c r="Q3607" s="2">
        <f>tbStoricoOrdini[[#This Row],[IMPORTO]]*tbStoricoOrdini[[#This Row],[% COMM.]]</f>
        <v>119.95</v>
      </c>
      <c r="R3607" s="2">
        <f>tbStoricoOrdini[[#This Row],[TOT. COMM.]]+tbStoricoOrdini[[#This Row],[IMPORTO]]</f>
        <v>2518.9499999999998</v>
      </c>
    </row>
    <row r="3608" spans="1:18">
      <c r="A3608" s="1">
        <v>43952</v>
      </c>
      <c r="B3608" s="7">
        <f>MONTH(tbStoricoOrdini[[#This Row],[DATA]])</f>
        <v>5</v>
      </c>
      <c r="C3608" t="s">
        <v>3703</v>
      </c>
      <c r="D3608" t="str">
        <f>RIGHT(tbStoricoOrdini[[#This Row],[ORDINE]],4)</f>
        <v>3605</v>
      </c>
      <c r="E3608" t="s">
        <v>23</v>
      </c>
      <c r="F3608" t="str">
        <f>VLOOKUP(tbStoricoOrdini[[#This Row],[CLIENTE]],tbClienti[],3,FALSE)</f>
        <v>Veneto</v>
      </c>
      <c r="G3608" t="str">
        <f>VLOOKUP(tbStoricoOrdini[[#This Row],[CLIENTE]],tbClienti[],7,FALSE)</f>
        <v>DB</v>
      </c>
      <c r="H3608" t="s">
        <v>77</v>
      </c>
      <c r="I3608" t="str">
        <f>IF(LEFT(tbStoricoOrdini[[#This Row],[ARTICOLO]],3) = "COG","COG",LEFT(tbStoricoOrdini[[#This Row],[ARTICOLO]],FIND(" ",tbStoricoOrdini[[#This Row],[ARTICOLO]])-1))</f>
        <v>COG</v>
      </c>
      <c r="J3608" t="str">
        <f>MID(tbStoricoOrdini[[#This Row],[ARTICOLO]],FIND(" ",tbStoricoOrdini[[#This Row],[ARTICOLO]])+1,4)</f>
        <v>2000</v>
      </c>
      <c r="K3608" t="str">
        <f>IFERROR(RIGHT(tbStoricoOrdini[[#This Row],[ARTICOLO]],LEN(tbStoricoOrdini[[#This Row],[ARTICOLO]])-FIND(" ",tbStoricoOrdini[[#This Row],[ARTICOLO]],FIND(" ",tbStoricoOrdini[[#This Row],[ARTICOLO]]) +1)),"")</f>
        <v>Medium</v>
      </c>
      <c r="L3608" s="3">
        <f>VLOOKUP(tbStoricoOrdini[[#This Row],[ARTICOLO]],tbArticoli[],2,FALSE)</f>
        <v>200</v>
      </c>
      <c r="M3608" s="22">
        <f>tbStoricoOrdini[[#This Row],[IMPORTO]]/tbStoricoOrdini[[#This Row],[PREZZO]]</f>
        <v>0.19</v>
      </c>
      <c r="N3608" t="s">
        <v>9</v>
      </c>
      <c r="O3608" s="8">
        <f>VLOOKUP(tbStoricoOrdini[[#This Row],[AGENTE]],tbAgenti[],2,FALSE)</f>
        <v>0.05</v>
      </c>
      <c r="P3608" s="2">
        <v>38</v>
      </c>
      <c r="Q3608" s="2">
        <f>tbStoricoOrdini[[#This Row],[IMPORTO]]*tbStoricoOrdini[[#This Row],[% COMM.]]</f>
        <v>1.9000000000000001</v>
      </c>
      <c r="R3608" s="2">
        <f>tbStoricoOrdini[[#This Row],[TOT. COMM.]]+tbStoricoOrdini[[#This Row],[IMPORTO]]</f>
        <v>39.9</v>
      </c>
    </row>
    <row r="3609" spans="1:18">
      <c r="A3609" s="1">
        <v>43952</v>
      </c>
      <c r="B3609" s="7">
        <f>MONTH(tbStoricoOrdini[[#This Row],[DATA]])</f>
        <v>5</v>
      </c>
      <c r="C3609" t="s">
        <v>3704</v>
      </c>
      <c r="D3609" t="str">
        <f>RIGHT(tbStoricoOrdini[[#This Row],[ORDINE]],4)</f>
        <v>3606</v>
      </c>
      <c r="E3609" t="s">
        <v>23</v>
      </c>
      <c r="F3609" t="str">
        <f>VLOOKUP(tbStoricoOrdini[[#This Row],[CLIENTE]],tbClienti[],3,FALSE)</f>
        <v>Veneto</v>
      </c>
      <c r="G3609" t="str">
        <f>VLOOKUP(tbStoricoOrdini[[#This Row],[CLIENTE]],tbClienti[],7,FALSE)</f>
        <v>DB</v>
      </c>
      <c r="H3609" t="s">
        <v>61</v>
      </c>
      <c r="I3609" t="str">
        <f>IF(LEFT(tbStoricoOrdini[[#This Row],[ARTICOLO]],3) = "COG","COG",LEFT(tbStoricoOrdini[[#This Row],[ARTICOLO]],FIND(" ",tbStoricoOrdini[[#This Row],[ARTICOLO]])-1))</f>
        <v>KLM</v>
      </c>
      <c r="J3609" t="str">
        <f>MID(tbStoricoOrdini[[#This Row],[ARTICOLO]],FIND(" ",tbStoricoOrdini[[#This Row],[ARTICOLO]])+1,4)</f>
        <v>5000</v>
      </c>
      <c r="K3609" t="str">
        <f>IFERROR(RIGHT(tbStoricoOrdini[[#This Row],[ARTICOLO]],LEN(tbStoricoOrdini[[#This Row],[ARTICOLO]])-FIND(" ",tbStoricoOrdini[[#This Row],[ARTICOLO]],FIND(" ",tbStoricoOrdini[[#This Row],[ARTICOLO]]) +1)),"")</f>
        <v>Medium</v>
      </c>
      <c r="L3609" s="3">
        <f>VLOOKUP(tbStoricoOrdini[[#This Row],[ARTICOLO]],tbArticoli[],2,FALSE)</f>
        <v>150</v>
      </c>
      <c r="M3609" s="22">
        <f>tbStoricoOrdini[[#This Row],[IMPORTO]]/tbStoricoOrdini[[#This Row],[PREZZO]]</f>
        <v>19.693333333333332</v>
      </c>
      <c r="N3609" t="s">
        <v>9</v>
      </c>
      <c r="O3609" s="8">
        <f>VLOOKUP(tbStoricoOrdini[[#This Row],[AGENTE]],tbAgenti[],2,FALSE)</f>
        <v>0.05</v>
      </c>
      <c r="P3609" s="2">
        <v>2954</v>
      </c>
      <c r="Q3609" s="2">
        <f>tbStoricoOrdini[[#This Row],[IMPORTO]]*tbStoricoOrdini[[#This Row],[% COMM.]]</f>
        <v>147.70000000000002</v>
      </c>
      <c r="R3609" s="2">
        <f>tbStoricoOrdini[[#This Row],[TOT. COMM.]]+tbStoricoOrdini[[#This Row],[IMPORTO]]</f>
        <v>3101.7</v>
      </c>
    </row>
    <row r="3610" spans="1:18">
      <c r="A3610" s="1">
        <v>43952</v>
      </c>
      <c r="B3610" s="7">
        <f>MONTH(tbStoricoOrdini[[#This Row],[DATA]])</f>
        <v>5</v>
      </c>
      <c r="C3610" t="s">
        <v>3705</v>
      </c>
      <c r="D3610" t="str">
        <f>RIGHT(tbStoricoOrdini[[#This Row],[ORDINE]],4)</f>
        <v>3607</v>
      </c>
      <c r="E3610" t="s">
        <v>23</v>
      </c>
      <c r="F3610" t="str">
        <f>VLOOKUP(tbStoricoOrdini[[#This Row],[CLIENTE]],tbClienti[],3,FALSE)</f>
        <v>Veneto</v>
      </c>
      <c r="G3610" t="str">
        <f>VLOOKUP(tbStoricoOrdini[[#This Row],[CLIENTE]],tbClienti[],7,FALSE)</f>
        <v>DB</v>
      </c>
      <c r="H3610" t="s">
        <v>79</v>
      </c>
      <c r="I3610" t="str">
        <f>IF(LEFT(tbStoricoOrdini[[#This Row],[ARTICOLO]],3) = "COG","COG",LEFT(tbStoricoOrdini[[#This Row],[ARTICOLO]],FIND(" ",tbStoricoOrdini[[#This Row],[ARTICOLO]])-1))</f>
        <v>COG</v>
      </c>
      <c r="J3610" t="str">
        <f>MID(tbStoricoOrdini[[#This Row],[ARTICOLO]],FIND(" ",tbStoricoOrdini[[#This Row],[ARTICOLO]])+1,4)</f>
        <v>4000</v>
      </c>
      <c r="K3610" t="str">
        <f>IFERROR(RIGHT(tbStoricoOrdini[[#This Row],[ARTICOLO]],LEN(tbStoricoOrdini[[#This Row],[ARTICOLO]])-FIND(" ",tbStoricoOrdini[[#This Row],[ARTICOLO]],FIND(" ",tbStoricoOrdini[[#This Row],[ARTICOLO]]) +1)),"")</f>
        <v>Plus</v>
      </c>
      <c r="L3610" s="3">
        <f>VLOOKUP(tbStoricoOrdini[[#This Row],[ARTICOLO]],tbArticoli[],2,FALSE)</f>
        <v>240</v>
      </c>
      <c r="M3610" s="22">
        <f>tbStoricoOrdini[[#This Row],[IMPORTO]]/tbStoricoOrdini[[#This Row],[PREZZO]]</f>
        <v>0.46250000000000002</v>
      </c>
      <c r="N3610" t="s">
        <v>9</v>
      </c>
      <c r="O3610" s="8">
        <f>VLOOKUP(tbStoricoOrdini[[#This Row],[AGENTE]],tbAgenti[],2,FALSE)</f>
        <v>0.05</v>
      </c>
      <c r="P3610" s="2">
        <v>111</v>
      </c>
      <c r="Q3610" s="2">
        <f>tbStoricoOrdini[[#This Row],[IMPORTO]]*tbStoricoOrdini[[#This Row],[% COMM.]]</f>
        <v>5.5500000000000007</v>
      </c>
      <c r="R3610" s="2">
        <f>tbStoricoOrdini[[#This Row],[TOT. COMM.]]+tbStoricoOrdini[[#This Row],[IMPORTO]]</f>
        <v>116.55</v>
      </c>
    </row>
    <row r="3611" spans="1:18">
      <c r="A3611" s="1">
        <v>43952</v>
      </c>
      <c r="B3611" s="7">
        <f>MONTH(tbStoricoOrdini[[#This Row],[DATA]])</f>
        <v>5</v>
      </c>
      <c r="C3611" t="s">
        <v>3706</v>
      </c>
      <c r="D3611" t="str">
        <f>RIGHT(tbStoricoOrdini[[#This Row],[ORDINE]],4)</f>
        <v>3608</v>
      </c>
      <c r="E3611" t="s">
        <v>23</v>
      </c>
      <c r="F3611" t="str">
        <f>VLOOKUP(tbStoricoOrdini[[#This Row],[CLIENTE]],tbClienti[],3,FALSE)</f>
        <v>Veneto</v>
      </c>
      <c r="G3611" t="str">
        <f>VLOOKUP(tbStoricoOrdini[[#This Row],[CLIENTE]],tbClienti[],7,FALSE)</f>
        <v>DB</v>
      </c>
      <c r="H3611" t="s">
        <v>63</v>
      </c>
      <c r="I3611" t="str">
        <f>IF(LEFT(tbStoricoOrdini[[#This Row],[ARTICOLO]],3) = "COG","COG",LEFT(tbStoricoOrdini[[#This Row],[ARTICOLO]],FIND(" ",tbStoricoOrdini[[#This Row],[ARTICOLO]])-1))</f>
        <v>KLM</v>
      </c>
      <c r="J3611" t="str">
        <f>MID(tbStoricoOrdini[[#This Row],[ARTICOLO]],FIND(" ",tbStoricoOrdini[[#This Row],[ARTICOLO]])+1,4)</f>
        <v>3000</v>
      </c>
      <c r="K3611" t="str">
        <f>IFERROR(RIGHT(tbStoricoOrdini[[#This Row],[ARTICOLO]],LEN(tbStoricoOrdini[[#This Row],[ARTICOLO]])-FIND(" ",tbStoricoOrdini[[#This Row],[ARTICOLO]],FIND(" ",tbStoricoOrdini[[#This Row],[ARTICOLO]]) +1)),"")</f>
        <v>Plus</v>
      </c>
      <c r="L3611" s="3">
        <f>VLOOKUP(tbStoricoOrdini[[#This Row],[ARTICOLO]],tbArticoli[],2,FALSE)</f>
        <v>145</v>
      </c>
      <c r="M3611" s="22">
        <f>tbStoricoOrdini[[#This Row],[IMPORTO]]/tbStoricoOrdini[[#This Row],[PREZZO]]</f>
        <v>426.54482758620691</v>
      </c>
      <c r="N3611" t="s">
        <v>9</v>
      </c>
      <c r="O3611" s="8">
        <f>VLOOKUP(tbStoricoOrdini[[#This Row],[AGENTE]],tbAgenti[],2,FALSE)</f>
        <v>0.05</v>
      </c>
      <c r="P3611" s="2">
        <v>61849</v>
      </c>
      <c r="Q3611" s="2">
        <f>tbStoricoOrdini[[#This Row],[IMPORTO]]*tbStoricoOrdini[[#This Row],[% COMM.]]</f>
        <v>3092.4500000000003</v>
      </c>
      <c r="R3611" s="2">
        <f>tbStoricoOrdini[[#This Row],[TOT. COMM.]]+tbStoricoOrdini[[#This Row],[IMPORTO]]</f>
        <v>64941.45</v>
      </c>
    </row>
    <row r="3612" spans="1:18">
      <c r="A3612" s="1">
        <v>43952</v>
      </c>
      <c r="B3612" s="7">
        <f>MONTH(tbStoricoOrdini[[#This Row],[DATA]])</f>
        <v>5</v>
      </c>
      <c r="C3612" t="s">
        <v>3707</v>
      </c>
      <c r="D3612" t="str">
        <f>RIGHT(tbStoricoOrdini[[#This Row],[ORDINE]],4)</f>
        <v>3609</v>
      </c>
      <c r="E3612" t="s">
        <v>23</v>
      </c>
      <c r="F3612" t="str">
        <f>VLOOKUP(tbStoricoOrdini[[#This Row],[CLIENTE]],tbClienti[],3,FALSE)</f>
        <v>Veneto</v>
      </c>
      <c r="G3612" t="str">
        <f>VLOOKUP(tbStoricoOrdini[[#This Row],[CLIENTE]],tbClienti[],7,FALSE)</f>
        <v>DB</v>
      </c>
      <c r="H3612" t="s">
        <v>70</v>
      </c>
      <c r="I3612" t="str">
        <f>IF(LEFT(tbStoricoOrdini[[#This Row],[ARTICOLO]],3) = "COG","COG",LEFT(tbStoricoOrdini[[#This Row],[ARTICOLO]],FIND(" ",tbStoricoOrdini[[#This Row],[ARTICOLO]])-1))</f>
        <v>EB08</v>
      </c>
      <c r="J3612" t="str">
        <f>MID(tbStoricoOrdini[[#This Row],[ARTICOLO]],FIND(" ",tbStoricoOrdini[[#This Row],[ARTICOLO]])+1,4)</f>
        <v>7500</v>
      </c>
      <c r="K3612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3612" s="3">
        <f>VLOOKUP(tbStoricoOrdini[[#This Row],[ARTICOLO]],tbArticoli[],2,FALSE)</f>
        <v>180</v>
      </c>
      <c r="M3612" s="22">
        <f>tbStoricoOrdini[[#This Row],[IMPORTO]]/tbStoricoOrdini[[#This Row],[PREZZO]]</f>
        <v>0.59444444444444444</v>
      </c>
      <c r="N3612" t="s">
        <v>9</v>
      </c>
      <c r="O3612" s="8">
        <f>VLOOKUP(tbStoricoOrdini[[#This Row],[AGENTE]],tbAgenti[],2,FALSE)</f>
        <v>0.05</v>
      </c>
      <c r="P3612" s="2">
        <v>107</v>
      </c>
      <c r="Q3612" s="2">
        <f>tbStoricoOrdini[[#This Row],[IMPORTO]]*tbStoricoOrdini[[#This Row],[% COMM.]]</f>
        <v>5.3500000000000005</v>
      </c>
      <c r="R3612" s="2">
        <f>tbStoricoOrdini[[#This Row],[TOT. COMM.]]+tbStoricoOrdini[[#This Row],[IMPORTO]]</f>
        <v>112.35</v>
      </c>
    </row>
    <row r="3613" spans="1:18">
      <c r="A3613" s="1">
        <v>43952</v>
      </c>
      <c r="B3613" s="7">
        <f>MONTH(tbStoricoOrdini[[#This Row],[DATA]])</f>
        <v>5</v>
      </c>
      <c r="C3613" t="s">
        <v>3708</v>
      </c>
      <c r="D3613" t="str">
        <f>RIGHT(tbStoricoOrdini[[#This Row],[ORDINE]],4)</f>
        <v>3610</v>
      </c>
      <c r="E3613" t="s">
        <v>23</v>
      </c>
      <c r="F3613" t="str">
        <f>VLOOKUP(tbStoricoOrdini[[#This Row],[CLIENTE]],tbClienti[],3,FALSE)</f>
        <v>Veneto</v>
      </c>
      <c r="G3613" t="str">
        <f>VLOOKUP(tbStoricoOrdini[[#This Row],[CLIENTE]],tbClienti[],7,FALSE)</f>
        <v>DB</v>
      </c>
      <c r="H3613" t="s">
        <v>72</v>
      </c>
      <c r="I3613" t="str">
        <f>IF(LEFT(tbStoricoOrdini[[#This Row],[ARTICOLO]],3) = "COG","COG",LEFT(tbStoricoOrdini[[#This Row],[ARTICOLO]],FIND(" ",tbStoricoOrdini[[#This Row],[ARTICOLO]])-1))</f>
        <v>EB06</v>
      </c>
      <c r="J3613" t="str">
        <f>MID(tbStoricoOrdini[[#This Row],[ARTICOLO]],FIND(" ",tbStoricoOrdini[[#This Row],[ARTICOLO]])+1,4)</f>
        <v>3000</v>
      </c>
      <c r="K3613" t="str">
        <f>IFERROR(RIGHT(tbStoricoOrdini[[#This Row],[ARTICOLO]],LEN(tbStoricoOrdini[[#This Row],[ARTICOLO]])-FIND(" ",tbStoricoOrdini[[#This Row],[ARTICOLO]],FIND(" ",tbStoricoOrdini[[#This Row],[ARTICOLO]]) +1)),"")</f>
        <v>Medium</v>
      </c>
      <c r="L3613" s="3">
        <f>VLOOKUP(tbStoricoOrdini[[#This Row],[ARTICOLO]],tbArticoli[],2,FALSE)</f>
        <v>120</v>
      </c>
      <c r="M3613" s="22">
        <f>tbStoricoOrdini[[#This Row],[IMPORTO]]/tbStoricoOrdini[[#This Row],[PREZZO]]</f>
        <v>1.1166666666666667</v>
      </c>
      <c r="N3613" t="s">
        <v>9</v>
      </c>
      <c r="O3613" s="8">
        <f>VLOOKUP(tbStoricoOrdini[[#This Row],[AGENTE]],tbAgenti[],2,FALSE)</f>
        <v>0.05</v>
      </c>
      <c r="P3613" s="2">
        <v>134</v>
      </c>
      <c r="Q3613" s="2">
        <f>tbStoricoOrdini[[#This Row],[IMPORTO]]*tbStoricoOrdini[[#This Row],[% COMM.]]</f>
        <v>6.7</v>
      </c>
      <c r="R3613" s="2">
        <f>tbStoricoOrdini[[#This Row],[TOT. COMM.]]+tbStoricoOrdini[[#This Row],[IMPORTO]]</f>
        <v>140.69999999999999</v>
      </c>
    </row>
    <row r="3614" spans="1:18">
      <c r="A3614" s="1">
        <v>43952</v>
      </c>
      <c r="B3614" s="7">
        <f>MONTH(tbStoricoOrdini[[#This Row],[DATA]])</f>
        <v>5</v>
      </c>
      <c r="C3614" t="s">
        <v>3709</v>
      </c>
      <c r="D3614" t="str">
        <f>RIGHT(tbStoricoOrdini[[#This Row],[ORDINE]],4)</f>
        <v>3611</v>
      </c>
      <c r="E3614" t="s">
        <v>24</v>
      </c>
      <c r="F3614" t="str">
        <f>VLOOKUP(tbStoricoOrdini[[#This Row],[CLIENTE]],tbClienti[],3,FALSE)</f>
        <v>Lombardia</v>
      </c>
      <c r="G3614" t="str">
        <f>VLOOKUP(tbStoricoOrdini[[#This Row],[CLIENTE]],tbClienti[],7,FALSE)</f>
        <v>DB</v>
      </c>
      <c r="H3614" t="s">
        <v>61</v>
      </c>
      <c r="I3614" t="str">
        <f>IF(LEFT(tbStoricoOrdini[[#This Row],[ARTICOLO]],3) = "COG","COG",LEFT(tbStoricoOrdini[[#This Row],[ARTICOLO]],FIND(" ",tbStoricoOrdini[[#This Row],[ARTICOLO]])-1))</f>
        <v>KLM</v>
      </c>
      <c r="J3614" t="str">
        <f>MID(tbStoricoOrdini[[#This Row],[ARTICOLO]],FIND(" ",tbStoricoOrdini[[#This Row],[ARTICOLO]])+1,4)</f>
        <v>5000</v>
      </c>
      <c r="K3614" t="str">
        <f>IFERROR(RIGHT(tbStoricoOrdini[[#This Row],[ARTICOLO]],LEN(tbStoricoOrdini[[#This Row],[ARTICOLO]])-FIND(" ",tbStoricoOrdini[[#This Row],[ARTICOLO]],FIND(" ",tbStoricoOrdini[[#This Row],[ARTICOLO]]) +1)),"")</f>
        <v>Medium</v>
      </c>
      <c r="L3614" s="3">
        <f>VLOOKUP(tbStoricoOrdini[[#This Row],[ARTICOLO]],tbArticoli[],2,FALSE)</f>
        <v>150</v>
      </c>
      <c r="M3614" s="22">
        <f>tbStoricoOrdini[[#This Row],[IMPORTO]]/tbStoricoOrdini[[#This Row],[PREZZO]]</f>
        <v>30.486666666666668</v>
      </c>
      <c r="N3614" t="s">
        <v>9</v>
      </c>
      <c r="O3614" s="8">
        <f>VLOOKUP(tbStoricoOrdini[[#This Row],[AGENTE]],tbAgenti[],2,FALSE)</f>
        <v>0.05</v>
      </c>
      <c r="P3614" s="2">
        <v>4573</v>
      </c>
      <c r="Q3614" s="2">
        <f>tbStoricoOrdini[[#This Row],[IMPORTO]]*tbStoricoOrdini[[#This Row],[% COMM.]]</f>
        <v>228.65</v>
      </c>
      <c r="R3614" s="2">
        <f>tbStoricoOrdini[[#This Row],[TOT. COMM.]]+tbStoricoOrdini[[#This Row],[IMPORTO]]</f>
        <v>4801.6499999999996</v>
      </c>
    </row>
    <row r="3615" spans="1:18">
      <c r="A3615" s="1">
        <v>43952</v>
      </c>
      <c r="B3615" s="7">
        <f>MONTH(tbStoricoOrdini[[#This Row],[DATA]])</f>
        <v>5</v>
      </c>
      <c r="C3615" t="s">
        <v>3710</v>
      </c>
      <c r="D3615" t="str">
        <f>RIGHT(tbStoricoOrdini[[#This Row],[ORDINE]],4)</f>
        <v>3612</v>
      </c>
      <c r="E3615" t="s">
        <v>24</v>
      </c>
      <c r="F3615" t="str">
        <f>VLOOKUP(tbStoricoOrdini[[#This Row],[CLIENTE]],tbClienti[],3,FALSE)</f>
        <v>Lombardia</v>
      </c>
      <c r="G3615" t="str">
        <f>VLOOKUP(tbStoricoOrdini[[#This Row],[CLIENTE]],tbClienti[],7,FALSE)</f>
        <v>DB</v>
      </c>
      <c r="H3615" t="s">
        <v>79</v>
      </c>
      <c r="I3615" t="str">
        <f>IF(LEFT(tbStoricoOrdini[[#This Row],[ARTICOLO]],3) = "COG","COG",LEFT(tbStoricoOrdini[[#This Row],[ARTICOLO]],FIND(" ",tbStoricoOrdini[[#This Row],[ARTICOLO]])-1))</f>
        <v>COG</v>
      </c>
      <c r="J3615" t="str">
        <f>MID(tbStoricoOrdini[[#This Row],[ARTICOLO]],FIND(" ",tbStoricoOrdini[[#This Row],[ARTICOLO]])+1,4)</f>
        <v>4000</v>
      </c>
      <c r="K3615" t="str">
        <f>IFERROR(RIGHT(tbStoricoOrdini[[#This Row],[ARTICOLO]],LEN(tbStoricoOrdini[[#This Row],[ARTICOLO]])-FIND(" ",tbStoricoOrdini[[#This Row],[ARTICOLO]],FIND(" ",tbStoricoOrdini[[#This Row],[ARTICOLO]]) +1)),"")</f>
        <v>Plus</v>
      </c>
      <c r="L3615" s="3">
        <f>VLOOKUP(tbStoricoOrdini[[#This Row],[ARTICOLO]],tbArticoli[],2,FALSE)</f>
        <v>240</v>
      </c>
      <c r="M3615" s="22">
        <f>tbStoricoOrdini[[#This Row],[IMPORTO]]/tbStoricoOrdini[[#This Row],[PREZZO]]</f>
        <v>0.73333333333333328</v>
      </c>
      <c r="N3615" t="s">
        <v>9</v>
      </c>
      <c r="O3615" s="8">
        <f>VLOOKUP(tbStoricoOrdini[[#This Row],[AGENTE]],tbAgenti[],2,FALSE)</f>
        <v>0.05</v>
      </c>
      <c r="P3615" s="2">
        <v>176</v>
      </c>
      <c r="Q3615" s="2">
        <f>tbStoricoOrdini[[#This Row],[IMPORTO]]*tbStoricoOrdini[[#This Row],[% COMM.]]</f>
        <v>8.8000000000000007</v>
      </c>
      <c r="R3615" s="2">
        <f>tbStoricoOrdini[[#This Row],[TOT. COMM.]]+tbStoricoOrdini[[#This Row],[IMPORTO]]</f>
        <v>184.8</v>
      </c>
    </row>
    <row r="3616" spans="1:18">
      <c r="A3616" s="1">
        <v>43952</v>
      </c>
      <c r="B3616" s="7">
        <f>MONTH(tbStoricoOrdini[[#This Row],[DATA]])</f>
        <v>5</v>
      </c>
      <c r="C3616" t="s">
        <v>3711</v>
      </c>
      <c r="D3616" t="str">
        <f>RIGHT(tbStoricoOrdini[[#This Row],[ORDINE]],4)</f>
        <v>3613</v>
      </c>
      <c r="E3616" t="s">
        <v>24</v>
      </c>
      <c r="F3616" t="str">
        <f>VLOOKUP(tbStoricoOrdini[[#This Row],[CLIENTE]],tbClienti[],3,FALSE)</f>
        <v>Lombardia</v>
      </c>
      <c r="G3616" t="str">
        <f>VLOOKUP(tbStoricoOrdini[[#This Row],[CLIENTE]],tbClienti[],7,FALSE)</f>
        <v>DB</v>
      </c>
      <c r="H3616" t="s">
        <v>63</v>
      </c>
      <c r="I3616" t="str">
        <f>IF(LEFT(tbStoricoOrdini[[#This Row],[ARTICOLO]],3) = "COG","COG",LEFT(tbStoricoOrdini[[#This Row],[ARTICOLO]],FIND(" ",tbStoricoOrdini[[#This Row],[ARTICOLO]])-1))</f>
        <v>KLM</v>
      </c>
      <c r="J3616" t="str">
        <f>MID(tbStoricoOrdini[[#This Row],[ARTICOLO]],FIND(" ",tbStoricoOrdini[[#This Row],[ARTICOLO]])+1,4)</f>
        <v>3000</v>
      </c>
      <c r="K3616" t="str">
        <f>IFERROR(RIGHT(tbStoricoOrdini[[#This Row],[ARTICOLO]],LEN(tbStoricoOrdini[[#This Row],[ARTICOLO]])-FIND(" ",tbStoricoOrdini[[#This Row],[ARTICOLO]],FIND(" ",tbStoricoOrdini[[#This Row],[ARTICOLO]]) +1)),"")</f>
        <v>Plus</v>
      </c>
      <c r="L3616" s="3">
        <f>VLOOKUP(tbStoricoOrdini[[#This Row],[ARTICOLO]],tbArticoli[],2,FALSE)</f>
        <v>145</v>
      </c>
      <c r="M3616" s="22">
        <f>tbStoricoOrdini[[#This Row],[IMPORTO]]/tbStoricoOrdini[[#This Row],[PREZZO]]</f>
        <v>134.49655172413793</v>
      </c>
      <c r="N3616" t="s">
        <v>9</v>
      </c>
      <c r="O3616" s="8">
        <f>VLOOKUP(tbStoricoOrdini[[#This Row],[AGENTE]],tbAgenti[],2,FALSE)</f>
        <v>0.05</v>
      </c>
      <c r="P3616" s="2">
        <v>19502</v>
      </c>
      <c r="Q3616" s="2">
        <f>tbStoricoOrdini[[#This Row],[IMPORTO]]*tbStoricoOrdini[[#This Row],[% COMM.]]</f>
        <v>975.1</v>
      </c>
      <c r="R3616" s="2">
        <f>tbStoricoOrdini[[#This Row],[TOT. COMM.]]+tbStoricoOrdini[[#This Row],[IMPORTO]]</f>
        <v>20477.099999999999</v>
      </c>
    </row>
    <row r="3617" spans="1:18">
      <c r="A3617" s="1">
        <v>43952</v>
      </c>
      <c r="B3617" s="7">
        <f>MONTH(tbStoricoOrdini[[#This Row],[DATA]])</f>
        <v>5</v>
      </c>
      <c r="C3617" t="s">
        <v>3712</v>
      </c>
      <c r="D3617" t="str">
        <f>RIGHT(tbStoricoOrdini[[#This Row],[ORDINE]],4)</f>
        <v>3614</v>
      </c>
      <c r="E3617" t="s">
        <v>24</v>
      </c>
      <c r="F3617" t="str">
        <f>VLOOKUP(tbStoricoOrdini[[#This Row],[CLIENTE]],tbClienti[],3,FALSE)</f>
        <v>Lombardia</v>
      </c>
      <c r="G3617" t="str">
        <f>VLOOKUP(tbStoricoOrdini[[#This Row],[CLIENTE]],tbClienti[],7,FALSE)</f>
        <v>DB</v>
      </c>
      <c r="H3617" t="s">
        <v>66</v>
      </c>
      <c r="I3617" t="str">
        <f>IF(LEFT(tbStoricoOrdini[[#This Row],[ARTICOLO]],3) = "COG","COG",LEFT(tbStoricoOrdini[[#This Row],[ARTICOLO]],FIND(" ",tbStoricoOrdini[[#This Row],[ARTICOLO]])-1))</f>
        <v>BAG</v>
      </c>
      <c r="J3617" t="str">
        <f>MID(tbStoricoOrdini[[#This Row],[ARTICOLO]],FIND(" ",tbStoricoOrdini[[#This Row],[ARTICOLO]])+1,4)</f>
        <v>2500</v>
      </c>
      <c r="K3617" t="str">
        <f>IFERROR(RIGHT(tbStoricoOrdini[[#This Row],[ARTICOLO]],LEN(tbStoricoOrdini[[#This Row],[ARTICOLO]])-FIND(" ",tbStoricoOrdini[[#This Row],[ARTICOLO]],FIND(" ",tbStoricoOrdini[[#This Row],[ARTICOLO]]) +1)),"")</f>
        <v>Plus</v>
      </c>
      <c r="L3617" s="3">
        <f>VLOOKUP(tbStoricoOrdini[[#This Row],[ARTICOLO]],tbArticoli[],2,FALSE)</f>
        <v>220</v>
      </c>
      <c r="M3617" s="22">
        <f>tbStoricoOrdini[[#This Row],[IMPORTO]]/tbStoricoOrdini[[#This Row],[PREZZO]]</f>
        <v>0.17727272727272728</v>
      </c>
      <c r="N3617" t="s">
        <v>9</v>
      </c>
      <c r="O3617" s="8">
        <f>VLOOKUP(tbStoricoOrdini[[#This Row],[AGENTE]],tbAgenti[],2,FALSE)</f>
        <v>0.05</v>
      </c>
      <c r="P3617" s="2">
        <v>39</v>
      </c>
      <c r="Q3617" s="2">
        <f>tbStoricoOrdini[[#This Row],[IMPORTO]]*tbStoricoOrdini[[#This Row],[% COMM.]]</f>
        <v>1.9500000000000002</v>
      </c>
      <c r="R3617" s="2">
        <f>tbStoricoOrdini[[#This Row],[TOT. COMM.]]+tbStoricoOrdini[[#This Row],[IMPORTO]]</f>
        <v>40.950000000000003</v>
      </c>
    </row>
    <row r="3618" spans="1:18">
      <c r="A3618" s="1">
        <v>43952</v>
      </c>
      <c r="B3618" s="7">
        <f>MONTH(tbStoricoOrdini[[#This Row],[DATA]])</f>
        <v>5</v>
      </c>
      <c r="C3618" t="s">
        <v>3713</v>
      </c>
      <c r="D3618" t="str">
        <f>RIGHT(tbStoricoOrdini[[#This Row],[ORDINE]],4)</f>
        <v>3615</v>
      </c>
      <c r="E3618" t="s">
        <v>24</v>
      </c>
      <c r="F3618" t="str">
        <f>VLOOKUP(tbStoricoOrdini[[#This Row],[CLIENTE]],tbClienti[],3,FALSE)</f>
        <v>Lombardia</v>
      </c>
      <c r="G3618" t="str">
        <f>VLOOKUP(tbStoricoOrdini[[#This Row],[CLIENTE]],tbClienti[],7,FALSE)</f>
        <v>DB</v>
      </c>
      <c r="H3618" t="s">
        <v>72</v>
      </c>
      <c r="I3618" t="str">
        <f>IF(LEFT(tbStoricoOrdini[[#This Row],[ARTICOLO]],3) = "COG","COG",LEFT(tbStoricoOrdini[[#This Row],[ARTICOLO]],FIND(" ",tbStoricoOrdini[[#This Row],[ARTICOLO]])-1))</f>
        <v>EB06</v>
      </c>
      <c r="J3618" t="str">
        <f>MID(tbStoricoOrdini[[#This Row],[ARTICOLO]],FIND(" ",tbStoricoOrdini[[#This Row],[ARTICOLO]])+1,4)</f>
        <v>3000</v>
      </c>
      <c r="K3618" t="str">
        <f>IFERROR(RIGHT(tbStoricoOrdini[[#This Row],[ARTICOLO]],LEN(tbStoricoOrdini[[#This Row],[ARTICOLO]])-FIND(" ",tbStoricoOrdini[[#This Row],[ARTICOLO]],FIND(" ",tbStoricoOrdini[[#This Row],[ARTICOLO]]) +1)),"")</f>
        <v>Medium</v>
      </c>
      <c r="L3618" s="3">
        <f>VLOOKUP(tbStoricoOrdini[[#This Row],[ARTICOLO]],tbArticoli[],2,FALSE)</f>
        <v>120</v>
      </c>
      <c r="M3618" s="22">
        <f>tbStoricoOrdini[[#This Row],[IMPORTO]]/tbStoricoOrdini[[#This Row],[PREZZO]]</f>
        <v>5.208333333333333</v>
      </c>
      <c r="N3618" t="s">
        <v>9</v>
      </c>
      <c r="O3618" s="8">
        <f>VLOOKUP(tbStoricoOrdini[[#This Row],[AGENTE]],tbAgenti[],2,FALSE)</f>
        <v>0.05</v>
      </c>
      <c r="P3618" s="2">
        <v>625</v>
      </c>
      <c r="Q3618" s="2">
        <f>tbStoricoOrdini[[#This Row],[IMPORTO]]*tbStoricoOrdini[[#This Row],[% COMM.]]</f>
        <v>31.25</v>
      </c>
      <c r="R3618" s="2">
        <f>tbStoricoOrdini[[#This Row],[TOT. COMM.]]+tbStoricoOrdini[[#This Row],[IMPORTO]]</f>
        <v>656.25</v>
      </c>
    </row>
    <row r="3619" spans="1:18">
      <c r="A3619" s="1">
        <v>43952</v>
      </c>
      <c r="B3619" s="7">
        <f>MONTH(tbStoricoOrdini[[#This Row],[DATA]])</f>
        <v>5</v>
      </c>
      <c r="C3619" t="s">
        <v>3714</v>
      </c>
      <c r="D3619" t="str">
        <f>RIGHT(tbStoricoOrdini[[#This Row],[ORDINE]],4)</f>
        <v>3616</v>
      </c>
      <c r="E3619" t="s">
        <v>25</v>
      </c>
      <c r="F3619" t="str">
        <f>VLOOKUP(tbStoricoOrdini[[#This Row],[CLIENTE]],tbClienti[],3,FALSE)</f>
        <v>Lombardia</v>
      </c>
      <c r="G3619" t="str">
        <f>VLOOKUP(tbStoricoOrdini[[#This Row],[CLIENTE]],tbClienti[],7,FALSE)</f>
        <v>CD</v>
      </c>
      <c r="H3619" t="s">
        <v>78</v>
      </c>
      <c r="I3619" t="str">
        <f>IF(LEFT(tbStoricoOrdini[[#This Row],[ARTICOLO]],3) = "COG","COG",LEFT(tbStoricoOrdini[[#This Row],[ARTICOLO]],FIND(" ",tbStoricoOrdini[[#This Row],[ARTICOLO]])-1))</f>
        <v>COG</v>
      </c>
      <c r="J3619" t="str">
        <f>MID(tbStoricoOrdini[[#This Row],[ARTICOLO]],FIND(" ",tbStoricoOrdini[[#This Row],[ARTICOLO]])+1,4)</f>
        <v>3000</v>
      </c>
      <c r="K3619" t="str">
        <f>IFERROR(RIGHT(tbStoricoOrdini[[#This Row],[ARTICOLO]],LEN(tbStoricoOrdini[[#This Row],[ARTICOLO]])-FIND(" ",tbStoricoOrdini[[#This Row],[ARTICOLO]],FIND(" ",tbStoricoOrdini[[#This Row],[ARTICOLO]]) +1)),"")</f>
        <v>Medium</v>
      </c>
      <c r="L3619" s="3">
        <f>VLOOKUP(tbStoricoOrdini[[#This Row],[ARTICOLO]],tbArticoli[],2,FALSE)</f>
        <v>220</v>
      </c>
      <c r="M3619" s="22">
        <f>tbStoricoOrdini[[#This Row],[IMPORTO]]/tbStoricoOrdini[[#This Row],[PREZZO]]</f>
        <v>6.331818181818182</v>
      </c>
      <c r="N3619" t="s">
        <v>8</v>
      </c>
      <c r="O3619" s="8">
        <f>VLOOKUP(tbStoricoOrdini[[#This Row],[AGENTE]],tbAgenti[],2,FALSE)</f>
        <v>0.05</v>
      </c>
      <c r="P3619" s="2">
        <v>1393</v>
      </c>
      <c r="Q3619" s="2">
        <f>tbStoricoOrdini[[#This Row],[IMPORTO]]*tbStoricoOrdini[[#This Row],[% COMM.]]</f>
        <v>69.650000000000006</v>
      </c>
      <c r="R3619" s="2">
        <f>tbStoricoOrdini[[#This Row],[TOT. COMM.]]+tbStoricoOrdini[[#This Row],[IMPORTO]]</f>
        <v>1462.65</v>
      </c>
    </row>
    <row r="3620" spans="1:18">
      <c r="A3620" s="1">
        <v>43952</v>
      </c>
      <c r="B3620" s="7">
        <f>MONTH(tbStoricoOrdini[[#This Row],[DATA]])</f>
        <v>5</v>
      </c>
      <c r="C3620" t="s">
        <v>3715</v>
      </c>
      <c r="D3620" t="str">
        <f>RIGHT(tbStoricoOrdini[[#This Row],[ORDINE]],4)</f>
        <v>3617</v>
      </c>
      <c r="E3620" t="s">
        <v>25</v>
      </c>
      <c r="F3620" t="str">
        <f>VLOOKUP(tbStoricoOrdini[[#This Row],[CLIENTE]],tbClienti[],3,FALSE)</f>
        <v>Lombardia</v>
      </c>
      <c r="G3620" t="str">
        <f>VLOOKUP(tbStoricoOrdini[[#This Row],[CLIENTE]],tbClienti[],7,FALSE)</f>
        <v>CD</v>
      </c>
      <c r="H3620" t="s">
        <v>74</v>
      </c>
      <c r="I3620" t="str">
        <f>IF(LEFT(tbStoricoOrdini[[#This Row],[ARTICOLO]],3) = "COG","COG",LEFT(tbStoricoOrdini[[#This Row],[ARTICOLO]],FIND(" ",tbStoricoOrdini[[#This Row],[ARTICOLO]])-1))</f>
        <v>AVRC</v>
      </c>
      <c r="J3620" t="str">
        <f>MID(tbStoricoOrdini[[#This Row],[ARTICOLO]],FIND(" ",tbStoricoOrdini[[#This Row],[ARTICOLO]])+1,4)</f>
        <v>2500</v>
      </c>
      <c r="K3620" t="str">
        <f>IFERROR(RIGHT(tbStoricoOrdini[[#This Row],[ARTICOLO]],LEN(tbStoricoOrdini[[#This Row],[ARTICOLO]])-FIND(" ",tbStoricoOrdini[[#This Row],[ARTICOLO]],FIND(" ",tbStoricoOrdini[[#This Row],[ARTICOLO]]) +1)),"")</f>
        <v>Gold</v>
      </c>
      <c r="L3620" s="3">
        <f>VLOOKUP(tbStoricoOrdini[[#This Row],[ARTICOLO]],tbArticoli[],2,FALSE)</f>
        <v>500</v>
      </c>
      <c r="M3620" s="22">
        <f>tbStoricoOrdini[[#This Row],[IMPORTO]]/tbStoricoOrdini[[#This Row],[PREZZO]]</f>
        <v>35.421999999999997</v>
      </c>
      <c r="N3620" t="s">
        <v>10</v>
      </c>
      <c r="O3620" s="8">
        <f>VLOOKUP(tbStoricoOrdini[[#This Row],[AGENTE]],tbAgenti[],2,FALSE)</f>
        <v>3.6999999999999998E-2</v>
      </c>
      <c r="P3620" s="2">
        <v>17711</v>
      </c>
      <c r="Q3620" s="2">
        <f>tbStoricoOrdini[[#This Row],[IMPORTO]]*tbStoricoOrdini[[#This Row],[% COMM.]]</f>
        <v>655.30700000000002</v>
      </c>
      <c r="R3620" s="2">
        <f>tbStoricoOrdini[[#This Row],[TOT. COMM.]]+tbStoricoOrdini[[#This Row],[IMPORTO]]</f>
        <v>18366.307000000001</v>
      </c>
    </row>
    <row r="3621" spans="1:18">
      <c r="A3621" s="1">
        <v>43952</v>
      </c>
      <c r="B3621" s="7">
        <f>MONTH(tbStoricoOrdini[[#This Row],[DATA]])</f>
        <v>5</v>
      </c>
      <c r="C3621" t="s">
        <v>3716</v>
      </c>
      <c r="D3621" t="str">
        <f>RIGHT(tbStoricoOrdini[[#This Row],[ORDINE]],4)</f>
        <v>3618</v>
      </c>
      <c r="E3621" t="s">
        <v>25</v>
      </c>
      <c r="F3621" t="str">
        <f>VLOOKUP(tbStoricoOrdini[[#This Row],[CLIENTE]],tbClienti[],3,FALSE)</f>
        <v>Lombardia</v>
      </c>
      <c r="G3621" t="str">
        <f>VLOOKUP(tbStoricoOrdini[[#This Row],[CLIENTE]],tbClienti[],7,FALSE)</f>
        <v>CD</v>
      </c>
      <c r="H3621" t="s">
        <v>74</v>
      </c>
      <c r="I3621" t="str">
        <f>IF(LEFT(tbStoricoOrdini[[#This Row],[ARTICOLO]],3) = "COG","COG",LEFT(tbStoricoOrdini[[#This Row],[ARTICOLO]],FIND(" ",tbStoricoOrdini[[#This Row],[ARTICOLO]])-1))</f>
        <v>AVRC</v>
      </c>
      <c r="J3621" t="str">
        <f>MID(tbStoricoOrdini[[#This Row],[ARTICOLO]],FIND(" ",tbStoricoOrdini[[#This Row],[ARTICOLO]])+1,4)</f>
        <v>2500</v>
      </c>
      <c r="K3621" t="str">
        <f>IFERROR(RIGHT(tbStoricoOrdini[[#This Row],[ARTICOLO]],LEN(tbStoricoOrdini[[#This Row],[ARTICOLO]])-FIND(" ",tbStoricoOrdini[[#This Row],[ARTICOLO]],FIND(" ",tbStoricoOrdini[[#This Row],[ARTICOLO]]) +1)),"")</f>
        <v>Gold</v>
      </c>
      <c r="L3621" s="3">
        <f>VLOOKUP(tbStoricoOrdini[[#This Row],[ARTICOLO]],tbArticoli[],2,FALSE)</f>
        <v>500</v>
      </c>
      <c r="M3621" s="22">
        <f>tbStoricoOrdini[[#This Row],[IMPORTO]]/tbStoricoOrdini[[#This Row],[PREZZO]]</f>
        <v>10.066000000000001</v>
      </c>
      <c r="N3621" t="s">
        <v>11</v>
      </c>
      <c r="O3621" s="8">
        <f>VLOOKUP(tbStoricoOrdini[[#This Row],[AGENTE]],tbAgenti[],2,FALSE)</f>
        <v>0.04</v>
      </c>
      <c r="P3621" s="2">
        <v>5033</v>
      </c>
      <c r="Q3621" s="2">
        <f>tbStoricoOrdini[[#This Row],[IMPORTO]]*tbStoricoOrdini[[#This Row],[% COMM.]]</f>
        <v>201.32</v>
      </c>
      <c r="R3621" s="2">
        <f>tbStoricoOrdini[[#This Row],[TOT. COMM.]]+tbStoricoOrdini[[#This Row],[IMPORTO]]</f>
        <v>5234.32</v>
      </c>
    </row>
    <row r="3622" spans="1:18">
      <c r="A3622" s="1">
        <v>43952</v>
      </c>
      <c r="B3622" s="7">
        <f>MONTH(tbStoricoOrdini[[#This Row],[DATA]])</f>
        <v>5</v>
      </c>
      <c r="C3622" t="s">
        <v>3717</v>
      </c>
      <c r="D3622" t="str">
        <f>RIGHT(tbStoricoOrdini[[#This Row],[ORDINE]],4)</f>
        <v>3619</v>
      </c>
      <c r="E3622" t="s">
        <v>25</v>
      </c>
      <c r="F3622" t="str">
        <f>VLOOKUP(tbStoricoOrdini[[#This Row],[CLIENTE]],tbClienti[],3,FALSE)</f>
        <v>Lombardia</v>
      </c>
      <c r="G3622" t="str">
        <f>VLOOKUP(tbStoricoOrdini[[#This Row],[CLIENTE]],tbClienti[],7,FALSE)</f>
        <v>CD</v>
      </c>
      <c r="H3622" t="s">
        <v>74</v>
      </c>
      <c r="I3622" t="str">
        <f>IF(LEFT(tbStoricoOrdini[[#This Row],[ARTICOLO]],3) = "COG","COG",LEFT(tbStoricoOrdini[[#This Row],[ARTICOLO]],FIND(" ",tbStoricoOrdini[[#This Row],[ARTICOLO]])-1))</f>
        <v>AVRC</v>
      </c>
      <c r="J3622" t="str">
        <f>MID(tbStoricoOrdini[[#This Row],[ARTICOLO]],FIND(" ",tbStoricoOrdini[[#This Row],[ARTICOLO]])+1,4)</f>
        <v>2500</v>
      </c>
      <c r="K3622" t="str">
        <f>IFERROR(RIGHT(tbStoricoOrdini[[#This Row],[ARTICOLO]],LEN(tbStoricoOrdini[[#This Row],[ARTICOLO]])-FIND(" ",tbStoricoOrdini[[#This Row],[ARTICOLO]],FIND(" ",tbStoricoOrdini[[#This Row],[ARTICOLO]]) +1)),"")</f>
        <v>Gold</v>
      </c>
      <c r="L3622" s="3">
        <f>VLOOKUP(tbStoricoOrdini[[#This Row],[ARTICOLO]],tbArticoli[],2,FALSE)</f>
        <v>500</v>
      </c>
      <c r="M3622" s="22">
        <f>tbStoricoOrdini[[#This Row],[IMPORTO]]/tbStoricoOrdini[[#This Row],[PREZZO]]</f>
        <v>8.798</v>
      </c>
      <c r="N3622" t="s">
        <v>8</v>
      </c>
      <c r="O3622" s="8">
        <f>VLOOKUP(tbStoricoOrdini[[#This Row],[AGENTE]],tbAgenti[],2,FALSE)</f>
        <v>0.05</v>
      </c>
      <c r="P3622" s="2">
        <v>4399</v>
      </c>
      <c r="Q3622" s="2">
        <f>tbStoricoOrdini[[#This Row],[IMPORTO]]*tbStoricoOrdini[[#This Row],[% COMM.]]</f>
        <v>219.95000000000002</v>
      </c>
      <c r="R3622" s="2">
        <f>tbStoricoOrdini[[#This Row],[TOT. COMM.]]+tbStoricoOrdini[[#This Row],[IMPORTO]]</f>
        <v>4618.95</v>
      </c>
    </row>
    <row r="3623" spans="1:18">
      <c r="A3623" s="1">
        <v>43952</v>
      </c>
      <c r="B3623" s="7">
        <f>MONTH(tbStoricoOrdini[[#This Row],[DATA]])</f>
        <v>5</v>
      </c>
      <c r="C3623" t="s">
        <v>3718</v>
      </c>
      <c r="D3623" t="str">
        <f>RIGHT(tbStoricoOrdini[[#This Row],[ORDINE]],4)</f>
        <v>3620</v>
      </c>
      <c r="E3623" t="s">
        <v>25</v>
      </c>
      <c r="F3623" t="str">
        <f>VLOOKUP(tbStoricoOrdini[[#This Row],[CLIENTE]],tbClienti[],3,FALSE)</f>
        <v>Lombardia</v>
      </c>
      <c r="G3623" t="str">
        <f>VLOOKUP(tbStoricoOrdini[[#This Row],[CLIENTE]],tbClienti[],7,FALSE)</f>
        <v>CD</v>
      </c>
      <c r="H3623" t="s">
        <v>74</v>
      </c>
      <c r="I3623" t="str">
        <f>IF(LEFT(tbStoricoOrdini[[#This Row],[ARTICOLO]],3) = "COG","COG",LEFT(tbStoricoOrdini[[#This Row],[ARTICOLO]],FIND(" ",tbStoricoOrdini[[#This Row],[ARTICOLO]])-1))</f>
        <v>AVRC</v>
      </c>
      <c r="J3623" t="str">
        <f>MID(tbStoricoOrdini[[#This Row],[ARTICOLO]],FIND(" ",tbStoricoOrdini[[#This Row],[ARTICOLO]])+1,4)</f>
        <v>2500</v>
      </c>
      <c r="K3623" t="str">
        <f>IFERROR(RIGHT(tbStoricoOrdini[[#This Row],[ARTICOLO]],LEN(tbStoricoOrdini[[#This Row],[ARTICOLO]])-FIND(" ",tbStoricoOrdini[[#This Row],[ARTICOLO]],FIND(" ",tbStoricoOrdini[[#This Row],[ARTICOLO]]) +1)),"")</f>
        <v>Gold</v>
      </c>
      <c r="L3623" s="3">
        <f>VLOOKUP(tbStoricoOrdini[[#This Row],[ARTICOLO]],tbArticoli[],2,FALSE)</f>
        <v>500</v>
      </c>
      <c r="M3623" s="22">
        <f>tbStoricoOrdini[[#This Row],[IMPORTO]]/tbStoricoOrdini[[#This Row],[PREZZO]]</f>
        <v>15.154</v>
      </c>
      <c r="N3623" t="s">
        <v>12</v>
      </c>
      <c r="O3623" s="8">
        <f>VLOOKUP(tbStoricoOrdini[[#This Row],[AGENTE]],tbAgenti[],2,FALSE)</f>
        <v>0.05</v>
      </c>
      <c r="P3623" s="2">
        <v>7577</v>
      </c>
      <c r="Q3623" s="2">
        <f>tbStoricoOrdini[[#This Row],[IMPORTO]]*tbStoricoOrdini[[#This Row],[% COMM.]]</f>
        <v>378.85</v>
      </c>
      <c r="R3623" s="2">
        <f>tbStoricoOrdini[[#This Row],[TOT. COMM.]]+tbStoricoOrdini[[#This Row],[IMPORTO]]</f>
        <v>7955.85</v>
      </c>
    </row>
    <row r="3624" spans="1:18">
      <c r="A3624" s="1">
        <v>43952</v>
      </c>
      <c r="B3624" s="7">
        <f>MONTH(tbStoricoOrdini[[#This Row],[DATA]])</f>
        <v>5</v>
      </c>
      <c r="C3624" t="s">
        <v>3719</v>
      </c>
      <c r="D3624" t="str">
        <f>RIGHT(tbStoricoOrdini[[#This Row],[ORDINE]],4)</f>
        <v>3621</v>
      </c>
      <c r="E3624" t="s">
        <v>25</v>
      </c>
      <c r="F3624" t="str">
        <f>VLOOKUP(tbStoricoOrdini[[#This Row],[CLIENTE]],tbClienti[],3,FALSE)</f>
        <v>Lombardia</v>
      </c>
      <c r="G3624" t="str">
        <f>VLOOKUP(tbStoricoOrdini[[#This Row],[CLIENTE]],tbClienti[],7,FALSE)</f>
        <v>CD</v>
      </c>
      <c r="H3624" t="s">
        <v>61</v>
      </c>
      <c r="I3624" t="str">
        <f>IF(LEFT(tbStoricoOrdini[[#This Row],[ARTICOLO]],3) = "COG","COG",LEFT(tbStoricoOrdini[[#This Row],[ARTICOLO]],FIND(" ",tbStoricoOrdini[[#This Row],[ARTICOLO]])-1))</f>
        <v>KLM</v>
      </c>
      <c r="J3624" t="str">
        <f>MID(tbStoricoOrdini[[#This Row],[ARTICOLO]],FIND(" ",tbStoricoOrdini[[#This Row],[ARTICOLO]])+1,4)</f>
        <v>5000</v>
      </c>
      <c r="K3624" t="str">
        <f>IFERROR(RIGHT(tbStoricoOrdini[[#This Row],[ARTICOLO]],LEN(tbStoricoOrdini[[#This Row],[ARTICOLO]])-FIND(" ",tbStoricoOrdini[[#This Row],[ARTICOLO]],FIND(" ",tbStoricoOrdini[[#This Row],[ARTICOLO]]) +1)),"")</f>
        <v>Medium</v>
      </c>
      <c r="L3624" s="3">
        <f>VLOOKUP(tbStoricoOrdini[[#This Row],[ARTICOLO]],tbArticoli[],2,FALSE)</f>
        <v>150</v>
      </c>
      <c r="M3624" s="22">
        <f>tbStoricoOrdini[[#This Row],[IMPORTO]]/tbStoricoOrdini[[#This Row],[PREZZO]]</f>
        <v>133.29333333333332</v>
      </c>
      <c r="N3624" t="s">
        <v>10</v>
      </c>
      <c r="O3624" s="8">
        <f>VLOOKUP(tbStoricoOrdini[[#This Row],[AGENTE]],tbAgenti[],2,FALSE)</f>
        <v>3.6999999999999998E-2</v>
      </c>
      <c r="P3624" s="2">
        <v>19994</v>
      </c>
      <c r="Q3624" s="2">
        <f>tbStoricoOrdini[[#This Row],[IMPORTO]]*tbStoricoOrdini[[#This Row],[% COMM.]]</f>
        <v>739.77800000000002</v>
      </c>
      <c r="R3624" s="2">
        <f>tbStoricoOrdini[[#This Row],[TOT. COMM.]]+tbStoricoOrdini[[#This Row],[IMPORTO]]</f>
        <v>20733.777999999998</v>
      </c>
    </row>
    <row r="3625" spans="1:18">
      <c r="A3625" s="1">
        <v>43952</v>
      </c>
      <c r="B3625" s="7">
        <f>MONTH(tbStoricoOrdini[[#This Row],[DATA]])</f>
        <v>5</v>
      </c>
      <c r="C3625" t="s">
        <v>3720</v>
      </c>
      <c r="D3625" t="str">
        <f>RIGHT(tbStoricoOrdini[[#This Row],[ORDINE]],4)</f>
        <v>3622</v>
      </c>
      <c r="E3625" t="s">
        <v>25</v>
      </c>
      <c r="F3625" t="str">
        <f>VLOOKUP(tbStoricoOrdini[[#This Row],[CLIENTE]],tbClienti[],3,FALSE)</f>
        <v>Lombardia</v>
      </c>
      <c r="G3625" t="str">
        <f>VLOOKUP(tbStoricoOrdini[[#This Row],[CLIENTE]],tbClienti[],7,FALSE)</f>
        <v>CD</v>
      </c>
      <c r="H3625" t="s">
        <v>61</v>
      </c>
      <c r="I3625" t="str">
        <f>IF(LEFT(tbStoricoOrdini[[#This Row],[ARTICOLO]],3) = "COG","COG",LEFT(tbStoricoOrdini[[#This Row],[ARTICOLO]],FIND(" ",tbStoricoOrdini[[#This Row],[ARTICOLO]])-1))</f>
        <v>KLM</v>
      </c>
      <c r="J3625" t="str">
        <f>MID(tbStoricoOrdini[[#This Row],[ARTICOLO]],FIND(" ",tbStoricoOrdini[[#This Row],[ARTICOLO]])+1,4)</f>
        <v>5000</v>
      </c>
      <c r="K3625" t="str">
        <f>IFERROR(RIGHT(tbStoricoOrdini[[#This Row],[ARTICOLO]],LEN(tbStoricoOrdini[[#This Row],[ARTICOLO]])-FIND(" ",tbStoricoOrdini[[#This Row],[ARTICOLO]],FIND(" ",tbStoricoOrdini[[#This Row],[ARTICOLO]]) +1)),"")</f>
        <v>Medium</v>
      </c>
      <c r="L3625" s="3">
        <f>VLOOKUP(tbStoricoOrdini[[#This Row],[ARTICOLO]],tbArticoli[],2,FALSE)</f>
        <v>150</v>
      </c>
      <c r="M3625" s="22">
        <f>tbStoricoOrdini[[#This Row],[IMPORTO]]/tbStoricoOrdini[[#This Row],[PREZZO]]</f>
        <v>140.24</v>
      </c>
      <c r="N3625" t="s">
        <v>11</v>
      </c>
      <c r="O3625" s="8">
        <f>VLOOKUP(tbStoricoOrdini[[#This Row],[AGENTE]],tbAgenti[],2,FALSE)</f>
        <v>0.04</v>
      </c>
      <c r="P3625" s="2">
        <v>21036</v>
      </c>
      <c r="Q3625" s="2">
        <f>tbStoricoOrdini[[#This Row],[IMPORTO]]*tbStoricoOrdini[[#This Row],[% COMM.]]</f>
        <v>841.44</v>
      </c>
      <c r="R3625" s="2">
        <f>tbStoricoOrdini[[#This Row],[TOT. COMM.]]+tbStoricoOrdini[[#This Row],[IMPORTO]]</f>
        <v>21877.439999999999</v>
      </c>
    </row>
    <row r="3626" spans="1:18">
      <c r="A3626" s="1">
        <v>43952</v>
      </c>
      <c r="B3626" s="7">
        <f>MONTH(tbStoricoOrdini[[#This Row],[DATA]])</f>
        <v>5</v>
      </c>
      <c r="C3626" t="s">
        <v>3721</v>
      </c>
      <c r="D3626" t="str">
        <f>RIGHT(tbStoricoOrdini[[#This Row],[ORDINE]],4)</f>
        <v>3623</v>
      </c>
      <c r="E3626" t="s">
        <v>25</v>
      </c>
      <c r="F3626" t="str">
        <f>VLOOKUP(tbStoricoOrdini[[#This Row],[CLIENTE]],tbClienti[],3,FALSE)</f>
        <v>Lombardia</v>
      </c>
      <c r="G3626" t="str">
        <f>VLOOKUP(tbStoricoOrdini[[#This Row],[CLIENTE]],tbClienti[],7,FALSE)</f>
        <v>CD</v>
      </c>
      <c r="H3626" t="s">
        <v>61</v>
      </c>
      <c r="I3626" t="str">
        <f>IF(LEFT(tbStoricoOrdini[[#This Row],[ARTICOLO]],3) = "COG","COG",LEFT(tbStoricoOrdini[[#This Row],[ARTICOLO]],FIND(" ",tbStoricoOrdini[[#This Row],[ARTICOLO]])-1))</f>
        <v>KLM</v>
      </c>
      <c r="J3626" t="str">
        <f>MID(tbStoricoOrdini[[#This Row],[ARTICOLO]],FIND(" ",tbStoricoOrdini[[#This Row],[ARTICOLO]])+1,4)</f>
        <v>5000</v>
      </c>
      <c r="K3626" t="str">
        <f>IFERROR(RIGHT(tbStoricoOrdini[[#This Row],[ARTICOLO]],LEN(tbStoricoOrdini[[#This Row],[ARTICOLO]])-FIND(" ",tbStoricoOrdini[[#This Row],[ARTICOLO]],FIND(" ",tbStoricoOrdini[[#This Row],[ARTICOLO]]) +1)),"")</f>
        <v>Medium</v>
      </c>
      <c r="L3626" s="3">
        <f>VLOOKUP(tbStoricoOrdini[[#This Row],[ARTICOLO]],tbArticoli[],2,FALSE)</f>
        <v>150</v>
      </c>
      <c r="M3626" s="22">
        <f>tbStoricoOrdini[[#This Row],[IMPORTO]]/tbStoricoOrdini[[#This Row],[PREZZO]]</f>
        <v>236.62</v>
      </c>
      <c r="N3626" t="s">
        <v>8</v>
      </c>
      <c r="O3626" s="8">
        <f>VLOOKUP(tbStoricoOrdini[[#This Row],[AGENTE]],tbAgenti[],2,FALSE)</f>
        <v>0.05</v>
      </c>
      <c r="P3626" s="2">
        <v>35493</v>
      </c>
      <c r="Q3626" s="2">
        <f>tbStoricoOrdini[[#This Row],[IMPORTO]]*tbStoricoOrdini[[#This Row],[% COMM.]]</f>
        <v>1774.65</v>
      </c>
      <c r="R3626" s="2">
        <f>tbStoricoOrdini[[#This Row],[TOT. COMM.]]+tbStoricoOrdini[[#This Row],[IMPORTO]]</f>
        <v>37267.65</v>
      </c>
    </row>
    <row r="3627" spans="1:18">
      <c r="A3627" s="1">
        <v>43952</v>
      </c>
      <c r="B3627" s="7">
        <f>MONTH(tbStoricoOrdini[[#This Row],[DATA]])</f>
        <v>5</v>
      </c>
      <c r="C3627" t="s">
        <v>3722</v>
      </c>
      <c r="D3627" t="str">
        <f>RIGHT(tbStoricoOrdini[[#This Row],[ORDINE]],4)</f>
        <v>3624</v>
      </c>
      <c r="E3627" t="s">
        <v>25</v>
      </c>
      <c r="F3627" t="str">
        <f>VLOOKUP(tbStoricoOrdini[[#This Row],[CLIENTE]],tbClienti[],3,FALSE)</f>
        <v>Lombardia</v>
      </c>
      <c r="G3627" t="str">
        <f>VLOOKUP(tbStoricoOrdini[[#This Row],[CLIENTE]],tbClienti[],7,FALSE)</f>
        <v>CD</v>
      </c>
      <c r="H3627" t="s">
        <v>61</v>
      </c>
      <c r="I3627" t="str">
        <f>IF(LEFT(tbStoricoOrdini[[#This Row],[ARTICOLO]],3) = "COG","COG",LEFT(tbStoricoOrdini[[#This Row],[ARTICOLO]],FIND(" ",tbStoricoOrdini[[#This Row],[ARTICOLO]])-1))</f>
        <v>KLM</v>
      </c>
      <c r="J3627" t="str">
        <f>MID(tbStoricoOrdini[[#This Row],[ARTICOLO]],FIND(" ",tbStoricoOrdini[[#This Row],[ARTICOLO]])+1,4)</f>
        <v>5000</v>
      </c>
      <c r="K3627" t="str">
        <f>IFERROR(RIGHT(tbStoricoOrdini[[#This Row],[ARTICOLO]],LEN(tbStoricoOrdini[[#This Row],[ARTICOLO]])-FIND(" ",tbStoricoOrdini[[#This Row],[ARTICOLO]],FIND(" ",tbStoricoOrdini[[#This Row],[ARTICOLO]]) +1)),"")</f>
        <v>Medium</v>
      </c>
      <c r="L3627" s="3">
        <f>VLOOKUP(tbStoricoOrdini[[#This Row],[ARTICOLO]],tbArticoli[],2,FALSE)</f>
        <v>150</v>
      </c>
      <c r="M3627" s="22">
        <f>tbStoricoOrdini[[#This Row],[IMPORTO]]/tbStoricoOrdini[[#This Row],[PREZZO]]</f>
        <v>1.7333333333333334</v>
      </c>
      <c r="N3627" t="s">
        <v>12</v>
      </c>
      <c r="O3627" s="8">
        <f>VLOOKUP(tbStoricoOrdini[[#This Row],[AGENTE]],tbAgenti[],2,FALSE)</f>
        <v>0.05</v>
      </c>
      <c r="P3627" s="2">
        <v>260</v>
      </c>
      <c r="Q3627" s="2">
        <f>tbStoricoOrdini[[#This Row],[IMPORTO]]*tbStoricoOrdini[[#This Row],[% COMM.]]</f>
        <v>13</v>
      </c>
      <c r="R3627" s="2">
        <f>tbStoricoOrdini[[#This Row],[TOT. COMM.]]+tbStoricoOrdini[[#This Row],[IMPORTO]]</f>
        <v>273</v>
      </c>
    </row>
    <row r="3628" spans="1:18">
      <c r="A3628" s="1">
        <v>43952</v>
      </c>
      <c r="B3628" s="7">
        <f>MONTH(tbStoricoOrdini[[#This Row],[DATA]])</f>
        <v>5</v>
      </c>
      <c r="C3628" t="s">
        <v>3723</v>
      </c>
      <c r="D3628" t="str">
        <f>RIGHT(tbStoricoOrdini[[#This Row],[ORDINE]],4)</f>
        <v>3625</v>
      </c>
      <c r="E3628" t="s">
        <v>25</v>
      </c>
      <c r="F3628" t="str">
        <f>VLOOKUP(tbStoricoOrdini[[#This Row],[CLIENTE]],tbClienti[],3,FALSE)</f>
        <v>Lombardia</v>
      </c>
      <c r="G3628" t="str">
        <f>VLOOKUP(tbStoricoOrdini[[#This Row],[CLIENTE]],tbClienti[],7,FALSE)</f>
        <v>CD</v>
      </c>
      <c r="H3628" t="s">
        <v>61</v>
      </c>
      <c r="I3628" t="str">
        <f>IF(LEFT(tbStoricoOrdini[[#This Row],[ARTICOLO]],3) = "COG","COG",LEFT(tbStoricoOrdini[[#This Row],[ARTICOLO]],FIND(" ",tbStoricoOrdini[[#This Row],[ARTICOLO]])-1))</f>
        <v>KLM</v>
      </c>
      <c r="J3628" t="str">
        <f>MID(tbStoricoOrdini[[#This Row],[ARTICOLO]],FIND(" ",tbStoricoOrdini[[#This Row],[ARTICOLO]])+1,4)</f>
        <v>5000</v>
      </c>
      <c r="K3628" t="str">
        <f>IFERROR(RIGHT(tbStoricoOrdini[[#This Row],[ARTICOLO]],LEN(tbStoricoOrdini[[#This Row],[ARTICOLO]])-FIND(" ",tbStoricoOrdini[[#This Row],[ARTICOLO]],FIND(" ",tbStoricoOrdini[[#This Row],[ARTICOLO]]) +1)),"")</f>
        <v>Medium</v>
      </c>
      <c r="L3628" s="3">
        <f>VLOOKUP(tbStoricoOrdini[[#This Row],[ARTICOLO]],tbArticoli[],2,FALSE)</f>
        <v>150</v>
      </c>
      <c r="M3628" s="22">
        <f>tbStoricoOrdini[[#This Row],[IMPORTO]]/tbStoricoOrdini[[#This Row],[PREZZO]]</f>
        <v>1153.3266666666666</v>
      </c>
      <c r="N3628" t="s">
        <v>9</v>
      </c>
      <c r="O3628" s="8">
        <f>VLOOKUP(tbStoricoOrdini[[#This Row],[AGENTE]],tbAgenti[],2,FALSE)</f>
        <v>0.05</v>
      </c>
      <c r="P3628" s="2">
        <v>172999</v>
      </c>
      <c r="Q3628" s="2">
        <f>tbStoricoOrdini[[#This Row],[IMPORTO]]*tbStoricoOrdini[[#This Row],[% COMM.]]</f>
        <v>8649.9500000000007</v>
      </c>
      <c r="R3628" s="2">
        <f>tbStoricoOrdini[[#This Row],[TOT. COMM.]]+tbStoricoOrdini[[#This Row],[IMPORTO]]</f>
        <v>181648.95</v>
      </c>
    </row>
    <row r="3629" spans="1:18">
      <c r="A3629" s="1">
        <v>43952</v>
      </c>
      <c r="B3629" s="7">
        <f>MONTH(tbStoricoOrdini[[#This Row],[DATA]])</f>
        <v>5</v>
      </c>
      <c r="C3629" t="s">
        <v>3724</v>
      </c>
      <c r="D3629" t="str">
        <f>RIGHT(tbStoricoOrdini[[#This Row],[ORDINE]],4)</f>
        <v>3626</v>
      </c>
      <c r="E3629" t="s">
        <v>25</v>
      </c>
      <c r="F3629" t="str">
        <f>VLOOKUP(tbStoricoOrdini[[#This Row],[CLIENTE]],tbClienti[],3,FALSE)</f>
        <v>Lombardia</v>
      </c>
      <c r="G3629" t="str">
        <f>VLOOKUP(tbStoricoOrdini[[#This Row],[CLIENTE]],tbClienti[],7,FALSE)</f>
        <v>CD</v>
      </c>
      <c r="H3629" t="s">
        <v>79</v>
      </c>
      <c r="I3629" t="str">
        <f>IF(LEFT(tbStoricoOrdini[[#This Row],[ARTICOLO]],3) = "COG","COG",LEFT(tbStoricoOrdini[[#This Row],[ARTICOLO]],FIND(" ",tbStoricoOrdini[[#This Row],[ARTICOLO]])-1))</f>
        <v>COG</v>
      </c>
      <c r="J3629" t="str">
        <f>MID(tbStoricoOrdini[[#This Row],[ARTICOLO]],FIND(" ",tbStoricoOrdini[[#This Row],[ARTICOLO]])+1,4)</f>
        <v>4000</v>
      </c>
      <c r="K3629" t="str">
        <f>IFERROR(RIGHT(tbStoricoOrdini[[#This Row],[ARTICOLO]],LEN(tbStoricoOrdini[[#This Row],[ARTICOLO]])-FIND(" ",tbStoricoOrdini[[#This Row],[ARTICOLO]],FIND(" ",tbStoricoOrdini[[#This Row],[ARTICOLO]]) +1)),"")</f>
        <v>Plus</v>
      </c>
      <c r="L3629" s="3">
        <f>VLOOKUP(tbStoricoOrdini[[#This Row],[ARTICOLO]],tbArticoli[],2,FALSE)</f>
        <v>240</v>
      </c>
      <c r="M3629" s="22">
        <f>tbStoricoOrdini[[#This Row],[IMPORTO]]/tbStoricoOrdini[[#This Row],[PREZZO]]</f>
        <v>5.2208333333333332</v>
      </c>
      <c r="N3629" t="s">
        <v>10</v>
      </c>
      <c r="O3629" s="8">
        <f>VLOOKUP(tbStoricoOrdini[[#This Row],[AGENTE]],tbAgenti[],2,FALSE)</f>
        <v>3.6999999999999998E-2</v>
      </c>
      <c r="P3629" s="2">
        <v>1253</v>
      </c>
      <c r="Q3629" s="2">
        <f>tbStoricoOrdini[[#This Row],[IMPORTO]]*tbStoricoOrdini[[#This Row],[% COMM.]]</f>
        <v>46.360999999999997</v>
      </c>
      <c r="R3629" s="2">
        <f>tbStoricoOrdini[[#This Row],[TOT. COMM.]]+tbStoricoOrdini[[#This Row],[IMPORTO]]</f>
        <v>1299.3610000000001</v>
      </c>
    </row>
    <row r="3630" spans="1:18">
      <c r="A3630" s="1">
        <v>43952</v>
      </c>
      <c r="B3630" s="7">
        <f>MONTH(tbStoricoOrdini[[#This Row],[DATA]])</f>
        <v>5</v>
      </c>
      <c r="C3630" t="s">
        <v>3725</v>
      </c>
      <c r="D3630" t="str">
        <f>RIGHT(tbStoricoOrdini[[#This Row],[ORDINE]],4)</f>
        <v>3627</v>
      </c>
      <c r="E3630" t="s">
        <v>25</v>
      </c>
      <c r="F3630" t="str">
        <f>VLOOKUP(tbStoricoOrdini[[#This Row],[CLIENTE]],tbClienti[],3,FALSE)</f>
        <v>Lombardia</v>
      </c>
      <c r="G3630" t="str">
        <f>VLOOKUP(tbStoricoOrdini[[#This Row],[CLIENTE]],tbClienti[],7,FALSE)</f>
        <v>CD</v>
      </c>
      <c r="H3630" t="s">
        <v>79</v>
      </c>
      <c r="I3630" t="str">
        <f>IF(LEFT(tbStoricoOrdini[[#This Row],[ARTICOLO]],3) = "COG","COG",LEFT(tbStoricoOrdini[[#This Row],[ARTICOLO]],FIND(" ",tbStoricoOrdini[[#This Row],[ARTICOLO]])-1))</f>
        <v>COG</v>
      </c>
      <c r="J3630" t="str">
        <f>MID(tbStoricoOrdini[[#This Row],[ARTICOLO]],FIND(" ",tbStoricoOrdini[[#This Row],[ARTICOLO]])+1,4)</f>
        <v>4000</v>
      </c>
      <c r="K3630" t="str">
        <f>IFERROR(RIGHT(tbStoricoOrdini[[#This Row],[ARTICOLO]],LEN(tbStoricoOrdini[[#This Row],[ARTICOLO]])-FIND(" ",tbStoricoOrdini[[#This Row],[ARTICOLO]],FIND(" ",tbStoricoOrdini[[#This Row],[ARTICOLO]]) +1)),"")</f>
        <v>Plus</v>
      </c>
      <c r="L3630" s="3">
        <f>VLOOKUP(tbStoricoOrdini[[#This Row],[ARTICOLO]],tbArticoli[],2,FALSE)</f>
        <v>240</v>
      </c>
      <c r="M3630" s="22">
        <f>tbStoricoOrdini[[#This Row],[IMPORTO]]/tbStoricoOrdini[[#This Row],[PREZZO]]</f>
        <v>83.275000000000006</v>
      </c>
      <c r="N3630" t="s">
        <v>8</v>
      </c>
      <c r="O3630" s="8">
        <f>VLOOKUP(tbStoricoOrdini[[#This Row],[AGENTE]],tbAgenti[],2,FALSE)</f>
        <v>0.05</v>
      </c>
      <c r="P3630" s="2">
        <v>19986</v>
      </c>
      <c r="Q3630" s="2">
        <f>tbStoricoOrdini[[#This Row],[IMPORTO]]*tbStoricoOrdini[[#This Row],[% COMM.]]</f>
        <v>999.30000000000007</v>
      </c>
      <c r="R3630" s="2">
        <f>tbStoricoOrdini[[#This Row],[TOT. COMM.]]+tbStoricoOrdini[[#This Row],[IMPORTO]]</f>
        <v>20985.3</v>
      </c>
    </row>
    <row r="3631" spans="1:18">
      <c r="A3631" s="1">
        <v>43952</v>
      </c>
      <c r="B3631" s="7">
        <f>MONTH(tbStoricoOrdini[[#This Row],[DATA]])</f>
        <v>5</v>
      </c>
      <c r="C3631" t="s">
        <v>3726</v>
      </c>
      <c r="D3631" t="str">
        <f>RIGHT(tbStoricoOrdini[[#This Row],[ORDINE]],4)</f>
        <v>3628</v>
      </c>
      <c r="E3631" t="s">
        <v>25</v>
      </c>
      <c r="F3631" t="str">
        <f>VLOOKUP(tbStoricoOrdini[[#This Row],[CLIENTE]],tbClienti[],3,FALSE)</f>
        <v>Lombardia</v>
      </c>
      <c r="G3631" t="str">
        <f>VLOOKUP(tbStoricoOrdini[[#This Row],[CLIENTE]],tbClienti[],7,FALSE)</f>
        <v>CD</v>
      </c>
      <c r="H3631" t="s">
        <v>79</v>
      </c>
      <c r="I3631" t="str">
        <f>IF(LEFT(tbStoricoOrdini[[#This Row],[ARTICOLO]],3) = "COG","COG",LEFT(tbStoricoOrdini[[#This Row],[ARTICOLO]],FIND(" ",tbStoricoOrdini[[#This Row],[ARTICOLO]])-1))</f>
        <v>COG</v>
      </c>
      <c r="J3631" t="str">
        <f>MID(tbStoricoOrdini[[#This Row],[ARTICOLO]],FIND(" ",tbStoricoOrdini[[#This Row],[ARTICOLO]])+1,4)</f>
        <v>4000</v>
      </c>
      <c r="K3631" t="str">
        <f>IFERROR(RIGHT(tbStoricoOrdini[[#This Row],[ARTICOLO]],LEN(tbStoricoOrdini[[#This Row],[ARTICOLO]])-FIND(" ",tbStoricoOrdini[[#This Row],[ARTICOLO]],FIND(" ",tbStoricoOrdini[[#This Row],[ARTICOLO]]) +1)),"")</f>
        <v>Plus</v>
      </c>
      <c r="L3631" s="3">
        <f>VLOOKUP(tbStoricoOrdini[[#This Row],[ARTICOLO]],tbArticoli[],2,FALSE)</f>
        <v>240</v>
      </c>
      <c r="M3631" s="22">
        <f>tbStoricoOrdini[[#This Row],[IMPORTO]]/tbStoricoOrdini[[#This Row],[PREZZO]]</f>
        <v>129.07083333333333</v>
      </c>
      <c r="N3631" t="s">
        <v>12</v>
      </c>
      <c r="O3631" s="8">
        <f>VLOOKUP(tbStoricoOrdini[[#This Row],[AGENTE]],tbAgenti[],2,FALSE)</f>
        <v>0.05</v>
      </c>
      <c r="P3631" s="2">
        <v>30977</v>
      </c>
      <c r="Q3631" s="2">
        <f>tbStoricoOrdini[[#This Row],[IMPORTO]]*tbStoricoOrdini[[#This Row],[% COMM.]]</f>
        <v>1548.8500000000001</v>
      </c>
      <c r="R3631" s="2">
        <f>tbStoricoOrdini[[#This Row],[TOT. COMM.]]+tbStoricoOrdini[[#This Row],[IMPORTO]]</f>
        <v>32525.85</v>
      </c>
    </row>
    <row r="3632" spans="1:18">
      <c r="A3632" s="1">
        <v>43952</v>
      </c>
      <c r="B3632" s="7">
        <f>MONTH(tbStoricoOrdini[[#This Row],[DATA]])</f>
        <v>5</v>
      </c>
      <c r="C3632" t="s">
        <v>3727</v>
      </c>
      <c r="D3632" t="str">
        <f>RIGHT(tbStoricoOrdini[[#This Row],[ORDINE]],4)</f>
        <v>3629</v>
      </c>
      <c r="E3632" t="s">
        <v>25</v>
      </c>
      <c r="F3632" t="str">
        <f>VLOOKUP(tbStoricoOrdini[[#This Row],[CLIENTE]],tbClienti[],3,FALSE)</f>
        <v>Lombardia</v>
      </c>
      <c r="G3632" t="str">
        <f>VLOOKUP(tbStoricoOrdini[[#This Row],[CLIENTE]],tbClienti[],7,FALSE)</f>
        <v>CD</v>
      </c>
      <c r="H3632" t="s">
        <v>79</v>
      </c>
      <c r="I3632" t="str">
        <f>IF(LEFT(tbStoricoOrdini[[#This Row],[ARTICOLO]],3) = "COG","COG",LEFT(tbStoricoOrdini[[#This Row],[ARTICOLO]],FIND(" ",tbStoricoOrdini[[#This Row],[ARTICOLO]])-1))</f>
        <v>COG</v>
      </c>
      <c r="J3632" t="str">
        <f>MID(tbStoricoOrdini[[#This Row],[ARTICOLO]],FIND(" ",tbStoricoOrdini[[#This Row],[ARTICOLO]])+1,4)</f>
        <v>4000</v>
      </c>
      <c r="K3632" t="str">
        <f>IFERROR(RIGHT(tbStoricoOrdini[[#This Row],[ARTICOLO]],LEN(tbStoricoOrdini[[#This Row],[ARTICOLO]])-FIND(" ",tbStoricoOrdini[[#This Row],[ARTICOLO]],FIND(" ",tbStoricoOrdini[[#This Row],[ARTICOLO]]) +1)),"")</f>
        <v>Plus</v>
      </c>
      <c r="L3632" s="3">
        <f>VLOOKUP(tbStoricoOrdini[[#This Row],[ARTICOLO]],tbArticoli[],2,FALSE)</f>
        <v>240</v>
      </c>
      <c r="M3632" s="22">
        <f>tbStoricoOrdini[[#This Row],[IMPORTO]]/tbStoricoOrdini[[#This Row],[PREZZO]]</f>
        <v>22.85</v>
      </c>
      <c r="N3632" t="s">
        <v>9</v>
      </c>
      <c r="O3632" s="8">
        <f>VLOOKUP(tbStoricoOrdini[[#This Row],[AGENTE]],tbAgenti[],2,FALSE)</f>
        <v>0.05</v>
      </c>
      <c r="P3632" s="2">
        <v>5484</v>
      </c>
      <c r="Q3632" s="2">
        <f>tbStoricoOrdini[[#This Row],[IMPORTO]]*tbStoricoOrdini[[#This Row],[% COMM.]]</f>
        <v>274.2</v>
      </c>
      <c r="R3632" s="2">
        <f>tbStoricoOrdini[[#This Row],[TOT. COMM.]]+tbStoricoOrdini[[#This Row],[IMPORTO]]</f>
        <v>5758.2</v>
      </c>
    </row>
    <row r="3633" spans="1:18">
      <c r="A3633" s="1">
        <v>43952</v>
      </c>
      <c r="B3633" s="7">
        <f>MONTH(tbStoricoOrdini[[#This Row],[DATA]])</f>
        <v>5</v>
      </c>
      <c r="C3633" t="s">
        <v>3728</v>
      </c>
      <c r="D3633" t="str">
        <f>RIGHT(tbStoricoOrdini[[#This Row],[ORDINE]],4)</f>
        <v>3630</v>
      </c>
      <c r="E3633" t="s">
        <v>25</v>
      </c>
      <c r="F3633" t="str">
        <f>VLOOKUP(tbStoricoOrdini[[#This Row],[CLIENTE]],tbClienti[],3,FALSE)</f>
        <v>Lombardia</v>
      </c>
      <c r="G3633" t="str">
        <f>VLOOKUP(tbStoricoOrdini[[#This Row],[CLIENTE]],tbClienti[],7,FALSE)</f>
        <v>CD</v>
      </c>
      <c r="H3633" t="s">
        <v>60</v>
      </c>
      <c r="I3633" t="str">
        <f>IF(LEFT(tbStoricoOrdini[[#This Row],[ARTICOLO]],3) = "COG","COG",LEFT(tbStoricoOrdini[[#This Row],[ARTICOLO]],FIND(" ",tbStoricoOrdini[[#This Row],[ARTICOLO]])-1))</f>
        <v>KLM</v>
      </c>
      <c r="J3633" t="str">
        <f>MID(tbStoricoOrdini[[#This Row],[ARTICOLO]],FIND(" ",tbStoricoOrdini[[#This Row],[ARTICOLO]])+1,4)</f>
        <v>5000</v>
      </c>
      <c r="K3633" t="str">
        <f>IFERROR(RIGHT(tbStoricoOrdini[[#This Row],[ARTICOLO]],LEN(tbStoricoOrdini[[#This Row],[ARTICOLO]])-FIND(" ",tbStoricoOrdini[[#This Row],[ARTICOLO]],FIND(" ",tbStoricoOrdini[[#This Row],[ARTICOLO]]) +1)),"")</f>
        <v>Plus</v>
      </c>
      <c r="L3633" s="3">
        <f>VLOOKUP(tbStoricoOrdini[[#This Row],[ARTICOLO]],tbArticoli[],2,FALSE)</f>
        <v>175</v>
      </c>
      <c r="M3633" s="22">
        <f>tbStoricoOrdini[[#This Row],[IMPORTO]]/tbStoricoOrdini[[#This Row],[PREZZO]]</f>
        <v>7.9657142857142853</v>
      </c>
      <c r="N3633" t="s">
        <v>10</v>
      </c>
      <c r="O3633" s="8">
        <f>VLOOKUP(tbStoricoOrdini[[#This Row],[AGENTE]],tbAgenti[],2,FALSE)</f>
        <v>3.6999999999999998E-2</v>
      </c>
      <c r="P3633" s="2">
        <v>1394</v>
      </c>
      <c r="Q3633" s="2">
        <f>tbStoricoOrdini[[#This Row],[IMPORTO]]*tbStoricoOrdini[[#This Row],[% COMM.]]</f>
        <v>51.577999999999996</v>
      </c>
      <c r="R3633" s="2">
        <f>tbStoricoOrdini[[#This Row],[TOT. COMM.]]+tbStoricoOrdini[[#This Row],[IMPORTO]]</f>
        <v>1445.578</v>
      </c>
    </row>
    <row r="3634" spans="1:18">
      <c r="A3634" s="1">
        <v>43952</v>
      </c>
      <c r="B3634" s="7">
        <f>MONTH(tbStoricoOrdini[[#This Row],[DATA]])</f>
        <v>5</v>
      </c>
      <c r="C3634" t="s">
        <v>3729</v>
      </c>
      <c r="D3634" t="str">
        <f>RIGHT(tbStoricoOrdini[[#This Row],[ORDINE]],4)</f>
        <v>3631</v>
      </c>
      <c r="E3634" t="s">
        <v>25</v>
      </c>
      <c r="F3634" t="str">
        <f>VLOOKUP(tbStoricoOrdini[[#This Row],[CLIENTE]],tbClienti[],3,FALSE)</f>
        <v>Lombardia</v>
      </c>
      <c r="G3634" t="str">
        <f>VLOOKUP(tbStoricoOrdini[[#This Row],[CLIENTE]],tbClienti[],7,FALSE)</f>
        <v>CD</v>
      </c>
      <c r="H3634" t="s">
        <v>60</v>
      </c>
      <c r="I3634" t="str">
        <f>IF(LEFT(tbStoricoOrdini[[#This Row],[ARTICOLO]],3) = "COG","COG",LEFT(tbStoricoOrdini[[#This Row],[ARTICOLO]],FIND(" ",tbStoricoOrdini[[#This Row],[ARTICOLO]])-1))</f>
        <v>KLM</v>
      </c>
      <c r="J3634" t="str">
        <f>MID(tbStoricoOrdini[[#This Row],[ARTICOLO]],FIND(" ",tbStoricoOrdini[[#This Row],[ARTICOLO]])+1,4)</f>
        <v>5000</v>
      </c>
      <c r="K3634" t="str">
        <f>IFERROR(RIGHT(tbStoricoOrdini[[#This Row],[ARTICOLO]],LEN(tbStoricoOrdini[[#This Row],[ARTICOLO]])-FIND(" ",tbStoricoOrdini[[#This Row],[ARTICOLO]],FIND(" ",tbStoricoOrdini[[#This Row],[ARTICOLO]]) +1)),"")</f>
        <v>Plus</v>
      </c>
      <c r="L3634" s="3">
        <f>VLOOKUP(tbStoricoOrdini[[#This Row],[ARTICOLO]],tbArticoli[],2,FALSE)</f>
        <v>175</v>
      </c>
      <c r="M3634" s="22">
        <f>tbStoricoOrdini[[#This Row],[IMPORTO]]/tbStoricoOrdini[[#This Row],[PREZZO]]</f>
        <v>55.862857142857145</v>
      </c>
      <c r="N3634" t="s">
        <v>8</v>
      </c>
      <c r="O3634" s="8">
        <f>VLOOKUP(tbStoricoOrdini[[#This Row],[AGENTE]],tbAgenti[],2,FALSE)</f>
        <v>0.05</v>
      </c>
      <c r="P3634" s="2">
        <v>9776</v>
      </c>
      <c r="Q3634" s="2">
        <f>tbStoricoOrdini[[#This Row],[IMPORTO]]*tbStoricoOrdini[[#This Row],[% COMM.]]</f>
        <v>488.8</v>
      </c>
      <c r="R3634" s="2">
        <f>tbStoricoOrdini[[#This Row],[TOT. COMM.]]+tbStoricoOrdini[[#This Row],[IMPORTO]]</f>
        <v>10264.799999999999</v>
      </c>
    </row>
    <row r="3635" spans="1:18">
      <c r="A3635" s="1">
        <v>43952</v>
      </c>
      <c r="B3635" s="7">
        <f>MONTH(tbStoricoOrdini[[#This Row],[DATA]])</f>
        <v>5</v>
      </c>
      <c r="C3635" t="s">
        <v>3730</v>
      </c>
      <c r="D3635" t="str">
        <f>RIGHT(tbStoricoOrdini[[#This Row],[ORDINE]],4)</f>
        <v>3632</v>
      </c>
      <c r="E3635" t="s">
        <v>25</v>
      </c>
      <c r="F3635" t="str">
        <f>VLOOKUP(tbStoricoOrdini[[#This Row],[CLIENTE]],tbClienti[],3,FALSE)</f>
        <v>Lombardia</v>
      </c>
      <c r="G3635" t="str">
        <f>VLOOKUP(tbStoricoOrdini[[#This Row],[CLIENTE]],tbClienti[],7,FALSE)</f>
        <v>CD</v>
      </c>
      <c r="H3635" t="s">
        <v>63</v>
      </c>
      <c r="I3635" t="str">
        <f>IF(LEFT(tbStoricoOrdini[[#This Row],[ARTICOLO]],3) = "COG","COG",LEFT(tbStoricoOrdini[[#This Row],[ARTICOLO]],FIND(" ",tbStoricoOrdini[[#This Row],[ARTICOLO]])-1))</f>
        <v>KLM</v>
      </c>
      <c r="J3635" t="str">
        <f>MID(tbStoricoOrdini[[#This Row],[ARTICOLO]],FIND(" ",tbStoricoOrdini[[#This Row],[ARTICOLO]])+1,4)</f>
        <v>3000</v>
      </c>
      <c r="K3635" t="str">
        <f>IFERROR(RIGHT(tbStoricoOrdini[[#This Row],[ARTICOLO]],LEN(tbStoricoOrdini[[#This Row],[ARTICOLO]])-FIND(" ",tbStoricoOrdini[[#This Row],[ARTICOLO]],FIND(" ",tbStoricoOrdini[[#This Row],[ARTICOLO]]) +1)),"")</f>
        <v>Plus</v>
      </c>
      <c r="L3635" s="3">
        <f>VLOOKUP(tbStoricoOrdini[[#This Row],[ARTICOLO]],tbArticoli[],2,FALSE)</f>
        <v>145</v>
      </c>
      <c r="M3635" s="22">
        <f>tbStoricoOrdini[[#This Row],[IMPORTO]]/tbStoricoOrdini[[#This Row],[PREZZO]]</f>
        <v>25.69655172413793</v>
      </c>
      <c r="N3635" t="s">
        <v>10</v>
      </c>
      <c r="O3635" s="8">
        <f>VLOOKUP(tbStoricoOrdini[[#This Row],[AGENTE]],tbAgenti[],2,FALSE)</f>
        <v>3.6999999999999998E-2</v>
      </c>
      <c r="P3635" s="2">
        <v>3726</v>
      </c>
      <c r="Q3635" s="2">
        <f>tbStoricoOrdini[[#This Row],[IMPORTO]]*tbStoricoOrdini[[#This Row],[% COMM.]]</f>
        <v>137.86199999999999</v>
      </c>
      <c r="R3635" s="2">
        <f>tbStoricoOrdini[[#This Row],[TOT. COMM.]]+tbStoricoOrdini[[#This Row],[IMPORTO]]</f>
        <v>3863.8620000000001</v>
      </c>
    </row>
    <row r="3636" spans="1:18">
      <c r="A3636" s="1">
        <v>43952</v>
      </c>
      <c r="B3636" s="7">
        <f>MONTH(tbStoricoOrdini[[#This Row],[DATA]])</f>
        <v>5</v>
      </c>
      <c r="C3636" t="s">
        <v>3731</v>
      </c>
      <c r="D3636" t="str">
        <f>RIGHT(tbStoricoOrdini[[#This Row],[ORDINE]],4)</f>
        <v>3633</v>
      </c>
      <c r="E3636" t="s">
        <v>25</v>
      </c>
      <c r="F3636" t="str">
        <f>VLOOKUP(tbStoricoOrdini[[#This Row],[CLIENTE]],tbClienti[],3,FALSE)</f>
        <v>Lombardia</v>
      </c>
      <c r="G3636" t="str">
        <f>VLOOKUP(tbStoricoOrdini[[#This Row],[CLIENTE]],tbClienti[],7,FALSE)</f>
        <v>CD</v>
      </c>
      <c r="H3636" t="s">
        <v>63</v>
      </c>
      <c r="I3636" t="str">
        <f>IF(LEFT(tbStoricoOrdini[[#This Row],[ARTICOLO]],3) = "COG","COG",LEFT(tbStoricoOrdini[[#This Row],[ARTICOLO]],FIND(" ",tbStoricoOrdini[[#This Row],[ARTICOLO]])-1))</f>
        <v>KLM</v>
      </c>
      <c r="J3636" t="str">
        <f>MID(tbStoricoOrdini[[#This Row],[ARTICOLO]],FIND(" ",tbStoricoOrdini[[#This Row],[ARTICOLO]])+1,4)</f>
        <v>3000</v>
      </c>
      <c r="K3636" t="str">
        <f>IFERROR(RIGHT(tbStoricoOrdini[[#This Row],[ARTICOLO]],LEN(tbStoricoOrdini[[#This Row],[ARTICOLO]])-FIND(" ",tbStoricoOrdini[[#This Row],[ARTICOLO]],FIND(" ",tbStoricoOrdini[[#This Row],[ARTICOLO]]) +1)),"")</f>
        <v>Plus</v>
      </c>
      <c r="L3636" s="3">
        <f>VLOOKUP(tbStoricoOrdini[[#This Row],[ARTICOLO]],tbArticoli[],2,FALSE)</f>
        <v>145</v>
      </c>
      <c r="M3636" s="22">
        <f>tbStoricoOrdini[[#This Row],[IMPORTO]]/tbStoricoOrdini[[#This Row],[PREZZO]]</f>
        <v>1.3448275862068966</v>
      </c>
      <c r="N3636" t="s">
        <v>11</v>
      </c>
      <c r="O3636" s="8">
        <f>VLOOKUP(tbStoricoOrdini[[#This Row],[AGENTE]],tbAgenti[],2,FALSE)</f>
        <v>0.04</v>
      </c>
      <c r="P3636" s="2">
        <v>195</v>
      </c>
      <c r="Q3636" s="2">
        <f>tbStoricoOrdini[[#This Row],[IMPORTO]]*tbStoricoOrdini[[#This Row],[% COMM.]]</f>
        <v>7.8</v>
      </c>
      <c r="R3636" s="2">
        <f>tbStoricoOrdini[[#This Row],[TOT. COMM.]]+tbStoricoOrdini[[#This Row],[IMPORTO]]</f>
        <v>202.8</v>
      </c>
    </row>
    <row r="3637" spans="1:18">
      <c r="A3637" s="1">
        <v>43952</v>
      </c>
      <c r="B3637" s="7">
        <f>MONTH(tbStoricoOrdini[[#This Row],[DATA]])</f>
        <v>5</v>
      </c>
      <c r="C3637" t="s">
        <v>3732</v>
      </c>
      <c r="D3637" t="str">
        <f>RIGHT(tbStoricoOrdini[[#This Row],[ORDINE]],4)</f>
        <v>3634</v>
      </c>
      <c r="E3637" t="s">
        <v>25</v>
      </c>
      <c r="F3637" t="str">
        <f>VLOOKUP(tbStoricoOrdini[[#This Row],[CLIENTE]],tbClienti[],3,FALSE)</f>
        <v>Lombardia</v>
      </c>
      <c r="G3637" t="str">
        <f>VLOOKUP(tbStoricoOrdini[[#This Row],[CLIENTE]],tbClienti[],7,FALSE)</f>
        <v>CD</v>
      </c>
      <c r="H3637" t="s">
        <v>63</v>
      </c>
      <c r="I3637" t="str">
        <f>IF(LEFT(tbStoricoOrdini[[#This Row],[ARTICOLO]],3) = "COG","COG",LEFT(tbStoricoOrdini[[#This Row],[ARTICOLO]],FIND(" ",tbStoricoOrdini[[#This Row],[ARTICOLO]])-1))</f>
        <v>KLM</v>
      </c>
      <c r="J3637" t="str">
        <f>MID(tbStoricoOrdini[[#This Row],[ARTICOLO]],FIND(" ",tbStoricoOrdini[[#This Row],[ARTICOLO]])+1,4)</f>
        <v>3000</v>
      </c>
      <c r="K3637" t="str">
        <f>IFERROR(RIGHT(tbStoricoOrdini[[#This Row],[ARTICOLO]],LEN(tbStoricoOrdini[[#This Row],[ARTICOLO]])-FIND(" ",tbStoricoOrdini[[#This Row],[ARTICOLO]],FIND(" ",tbStoricoOrdini[[#This Row],[ARTICOLO]]) +1)),"")</f>
        <v>Plus</v>
      </c>
      <c r="L3637" s="3">
        <f>VLOOKUP(tbStoricoOrdini[[#This Row],[ARTICOLO]],tbArticoli[],2,FALSE)</f>
        <v>145</v>
      </c>
      <c r="M3637" s="22">
        <f>tbStoricoOrdini[[#This Row],[IMPORTO]]/tbStoricoOrdini[[#This Row],[PREZZO]]</f>
        <v>21.255172413793105</v>
      </c>
      <c r="N3637" t="s">
        <v>8</v>
      </c>
      <c r="O3637" s="8">
        <f>VLOOKUP(tbStoricoOrdini[[#This Row],[AGENTE]],tbAgenti[],2,FALSE)</f>
        <v>0.05</v>
      </c>
      <c r="P3637" s="2">
        <v>3082</v>
      </c>
      <c r="Q3637" s="2">
        <f>tbStoricoOrdini[[#This Row],[IMPORTO]]*tbStoricoOrdini[[#This Row],[% COMM.]]</f>
        <v>154.10000000000002</v>
      </c>
      <c r="R3637" s="2">
        <f>tbStoricoOrdini[[#This Row],[TOT. COMM.]]+tbStoricoOrdini[[#This Row],[IMPORTO]]</f>
        <v>3236.1</v>
      </c>
    </row>
    <row r="3638" spans="1:18">
      <c r="A3638" s="1">
        <v>43952</v>
      </c>
      <c r="B3638" s="7">
        <f>MONTH(tbStoricoOrdini[[#This Row],[DATA]])</f>
        <v>5</v>
      </c>
      <c r="C3638" t="s">
        <v>3733</v>
      </c>
      <c r="D3638" t="str">
        <f>RIGHT(tbStoricoOrdini[[#This Row],[ORDINE]],4)</f>
        <v>3635</v>
      </c>
      <c r="E3638" t="s">
        <v>25</v>
      </c>
      <c r="F3638" t="str">
        <f>VLOOKUP(tbStoricoOrdini[[#This Row],[CLIENTE]],tbClienti[],3,FALSE)</f>
        <v>Lombardia</v>
      </c>
      <c r="G3638" t="str">
        <f>VLOOKUP(tbStoricoOrdini[[#This Row],[CLIENTE]],tbClienti[],7,FALSE)</f>
        <v>CD</v>
      </c>
      <c r="H3638" t="s">
        <v>63</v>
      </c>
      <c r="I3638" t="str">
        <f>IF(LEFT(tbStoricoOrdini[[#This Row],[ARTICOLO]],3) = "COG","COG",LEFT(tbStoricoOrdini[[#This Row],[ARTICOLO]],FIND(" ",tbStoricoOrdini[[#This Row],[ARTICOLO]])-1))</f>
        <v>KLM</v>
      </c>
      <c r="J3638" t="str">
        <f>MID(tbStoricoOrdini[[#This Row],[ARTICOLO]],FIND(" ",tbStoricoOrdini[[#This Row],[ARTICOLO]])+1,4)</f>
        <v>3000</v>
      </c>
      <c r="K3638" t="str">
        <f>IFERROR(RIGHT(tbStoricoOrdini[[#This Row],[ARTICOLO]],LEN(tbStoricoOrdini[[#This Row],[ARTICOLO]])-FIND(" ",tbStoricoOrdini[[#This Row],[ARTICOLO]],FIND(" ",tbStoricoOrdini[[#This Row],[ARTICOLO]]) +1)),"")</f>
        <v>Plus</v>
      </c>
      <c r="L3638" s="3">
        <f>VLOOKUP(tbStoricoOrdini[[#This Row],[ARTICOLO]],tbArticoli[],2,FALSE)</f>
        <v>145</v>
      </c>
      <c r="M3638" s="22">
        <f>tbStoricoOrdini[[#This Row],[IMPORTO]]/tbStoricoOrdini[[#This Row],[PREZZO]]</f>
        <v>256.15862068965515</v>
      </c>
      <c r="N3638" t="s">
        <v>12</v>
      </c>
      <c r="O3638" s="8">
        <f>VLOOKUP(tbStoricoOrdini[[#This Row],[AGENTE]],tbAgenti[],2,FALSE)</f>
        <v>0.05</v>
      </c>
      <c r="P3638" s="2">
        <v>37143</v>
      </c>
      <c r="Q3638" s="2">
        <f>tbStoricoOrdini[[#This Row],[IMPORTO]]*tbStoricoOrdini[[#This Row],[% COMM.]]</f>
        <v>1857.15</v>
      </c>
      <c r="R3638" s="2">
        <f>tbStoricoOrdini[[#This Row],[TOT. COMM.]]+tbStoricoOrdini[[#This Row],[IMPORTO]]</f>
        <v>39000.15</v>
      </c>
    </row>
    <row r="3639" spans="1:18">
      <c r="A3639" s="1">
        <v>43952</v>
      </c>
      <c r="B3639" s="7">
        <f>MONTH(tbStoricoOrdini[[#This Row],[DATA]])</f>
        <v>5</v>
      </c>
      <c r="C3639" t="s">
        <v>3734</v>
      </c>
      <c r="D3639" t="str">
        <f>RIGHT(tbStoricoOrdini[[#This Row],[ORDINE]],4)</f>
        <v>3636</v>
      </c>
      <c r="E3639" t="s">
        <v>25</v>
      </c>
      <c r="F3639" t="str">
        <f>VLOOKUP(tbStoricoOrdini[[#This Row],[CLIENTE]],tbClienti[],3,FALSE)</f>
        <v>Lombardia</v>
      </c>
      <c r="G3639" t="str">
        <f>VLOOKUP(tbStoricoOrdini[[#This Row],[CLIENTE]],tbClienti[],7,FALSE)</f>
        <v>CD</v>
      </c>
      <c r="H3639" t="s">
        <v>63</v>
      </c>
      <c r="I3639" t="str">
        <f>IF(LEFT(tbStoricoOrdini[[#This Row],[ARTICOLO]],3) = "COG","COG",LEFT(tbStoricoOrdini[[#This Row],[ARTICOLO]],FIND(" ",tbStoricoOrdini[[#This Row],[ARTICOLO]])-1))</f>
        <v>KLM</v>
      </c>
      <c r="J3639" t="str">
        <f>MID(tbStoricoOrdini[[#This Row],[ARTICOLO]],FIND(" ",tbStoricoOrdini[[#This Row],[ARTICOLO]])+1,4)</f>
        <v>3000</v>
      </c>
      <c r="K3639" t="str">
        <f>IFERROR(RIGHT(tbStoricoOrdini[[#This Row],[ARTICOLO]],LEN(tbStoricoOrdini[[#This Row],[ARTICOLO]])-FIND(" ",tbStoricoOrdini[[#This Row],[ARTICOLO]],FIND(" ",tbStoricoOrdini[[#This Row],[ARTICOLO]]) +1)),"")</f>
        <v>Plus</v>
      </c>
      <c r="L3639" s="3">
        <f>VLOOKUP(tbStoricoOrdini[[#This Row],[ARTICOLO]],tbArticoli[],2,FALSE)</f>
        <v>145</v>
      </c>
      <c r="M3639" s="22">
        <f>tbStoricoOrdini[[#This Row],[IMPORTO]]/tbStoricoOrdini[[#This Row],[PREZZO]]</f>
        <v>21.124137931034483</v>
      </c>
      <c r="N3639" t="s">
        <v>13</v>
      </c>
      <c r="O3639" s="8">
        <f>VLOOKUP(tbStoricoOrdini[[#This Row],[AGENTE]],tbAgenti[],2,FALSE)</f>
        <v>0.1</v>
      </c>
      <c r="P3639" s="2">
        <v>3063</v>
      </c>
      <c r="Q3639" s="2">
        <f>tbStoricoOrdini[[#This Row],[IMPORTO]]*tbStoricoOrdini[[#This Row],[% COMM.]]</f>
        <v>306.3</v>
      </c>
      <c r="R3639" s="2">
        <f>tbStoricoOrdini[[#This Row],[TOT. COMM.]]+tbStoricoOrdini[[#This Row],[IMPORTO]]</f>
        <v>3369.3</v>
      </c>
    </row>
    <row r="3640" spans="1:18">
      <c r="A3640" s="1">
        <v>43952</v>
      </c>
      <c r="B3640" s="7">
        <f>MONTH(tbStoricoOrdini[[#This Row],[DATA]])</f>
        <v>5</v>
      </c>
      <c r="C3640" t="s">
        <v>3735</v>
      </c>
      <c r="D3640" t="str">
        <f>RIGHT(tbStoricoOrdini[[#This Row],[ORDINE]],4)</f>
        <v>3637</v>
      </c>
      <c r="E3640" t="s">
        <v>25</v>
      </c>
      <c r="F3640" t="str">
        <f>VLOOKUP(tbStoricoOrdini[[#This Row],[CLIENTE]],tbClienti[],3,FALSE)</f>
        <v>Lombardia</v>
      </c>
      <c r="G3640" t="str">
        <f>VLOOKUP(tbStoricoOrdini[[#This Row],[CLIENTE]],tbClienti[],7,FALSE)</f>
        <v>CD</v>
      </c>
      <c r="H3640" t="s">
        <v>63</v>
      </c>
      <c r="I3640" t="str">
        <f>IF(LEFT(tbStoricoOrdini[[#This Row],[ARTICOLO]],3) = "COG","COG",LEFT(tbStoricoOrdini[[#This Row],[ARTICOLO]],FIND(" ",tbStoricoOrdini[[#This Row],[ARTICOLO]])-1))</f>
        <v>KLM</v>
      </c>
      <c r="J3640" t="str">
        <f>MID(tbStoricoOrdini[[#This Row],[ARTICOLO]],FIND(" ",tbStoricoOrdini[[#This Row],[ARTICOLO]])+1,4)</f>
        <v>3000</v>
      </c>
      <c r="K3640" t="str">
        <f>IFERROR(RIGHT(tbStoricoOrdini[[#This Row],[ARTICOLO]],LEN(tbStoricoOrdini[[#This Row],[ARTICOLO]])-FIND(" ",tbStoricoOrdini[[#This Row],[ARTICOLO]],FIND(" ",tbStoricoOrdini[[#This Row],[ARTICOLO]]) +1)),"")</f>
        <v>Plus</v>
      </c>
      <c r="L3640" s="3">
        <f>VLOOKUP(tbStoricoOrdini[[#This Row],[ARTICOLO]],tbArticoli[],2,FALSE)</f>
        <v>145</v>
      </c>
      <c r="M3640" s="22">
        <f>tbStoricoOrdini[[#This Row],[IMPORTO]]/tbStoricoOrdini[[#This Row],[PREZZO]]</f>
        <v>306.93103448275861</v>
      </c>
      <c r="N3640" t="s">
        <v>9</v>
      </c>
      <c r="O3640" s="8">
        <f>VLOOKUP(tbStoricoOrdini[[#This Row],[AGENTE]],tbAgenti[],2,FALSE)</f>
        <v>0.05</v>
      </c>
      <c r="P3640" s="2">
        <v>44505</v>
      </c>
      <c r="Q3640" s="2">
        <f>tbStoricoOrdini[[#This Row],[IMPORTO]]*tbStoricoOrdini[[#This Row],[% COMM.]]</f>
        <v>2225.25</v>
      </c>
      <c r="R3640" s="2">
        <f>tbStoricoOrdini[[#This Row],[TOT. COMM.]]+tbStoricoOrdini[[#This Row],[IMPORTO]]</f>
        <v>46730.25</v>
      </c>
    </row>
    <row r="3641" spans="1:18">
      <c r="A3641" s="1">
        <v>43952</v>
      </c>
      <c r="B3641" s="7">
        <f>MONTH(tbStoricoOrdini[[#This Row],[DATA]])</f>
        <v>5</v>
      </c>
      <c r="C3641" t="s">
        <v>3736</v>
      </c>
      <c r="D3641" t="str">
        <f>RIGHT(tbStoricoOrdini[[#This Row],[ORDINE]],4)</f>
        <v>3638</v>
      </c>
      <c r="E3641" t="s">
        <v>25</v>
      </c>
      <c r="F3641" t="str">
        <f>VLOOKUP(tbStoricoOrdini[[#This Row],[CLIENTE]],tbClienti[],3,FALSE)</f>
        <v>Lombardia</v>
      </c>
      <c r="G3641" t="str">
        <f>VLOOKUP(tbStoricoOrdini[[#This Row],[CLIENTE]],tbClienti[],7,FALSE)</f>
        <v>CD</v>
      </c>
      <c r="H3641" t="s">
        <v>65</v>
      </c>
      <c r="I3641" t="str">
        <f>IF(LEFT(tbStoricoOrdini[[#This Row],[ARTICOLO]],3) = "COG","COG",LEFT(tbStoricoOrdini[[#This Row],[ARTICOLO]],FIND(" ",tbStoricoOrdini[[#This Row],[ARTICOLO]])-1))</f>
        <v>GKLM</v>
      </c>
      <c r="J3641" t="str">
        <f>MID(tbStoricoOrdini[[#This Row],[ARTICOLO]],FIND(" ",tbStoricoOrdini[[#This Row],[ARTICOLO]])+1,4)</f>
        <v>5000</v>
      </c>
      <c r="K3641" t="str">
        <f>IFERROR(RIGHT(tbStoricoOrdini[[#This Row],[ARTICOLO]],LEN(tbStoricoOrdini[[#This Row],[ARTICOLO]])-FIND(" ",tbStoricoOrdini[[#This Row],[ARTICOLO]],FIND(" ",tbStoricoOrdini[[#This Row],[ARTICOLO]]) +1)),"")</f>
        <v/>
      </c>
      <c r="L3641" s="3">
        <f>VLOOKUP(tbStoricoOrdini[[#This Row],[ARTICOLO]],tbArticoli[],2,FALSE)</f>
        <v>75</v>
      </c>
      <c r="M3641" s="22">
        <f>tbStoricoOrdini[[#This Row],[IMPORTO]]/tbStoricoOrdini[[#This Row],[PREZZO]]</f>
        <v>32.08</v>
      </c>
      <c r="N3641" t="s">
        <v>9</v>
      </c>
      <c r="O3641" s="8">
        <f>VLOOKUP(tbStoricoOrdini[[#This Row],[AGENTE]],tbAgenti[],2,FALSE)</f>
        <v>0.05</v>
      </c>
      <c r="P3641" s="2">
        <v>2406</v>
      </c>
      <c r="Q3641" s="2">
        <f>tbStoricoOrdini[[#This Row],[IMPORTO]]*tbStoricoOrdini[[#This Row],[% COMM.]]</f>
        <v>120.30000000000001</v>
      </c>
      <c r="R3641" s="2">
        <f>tbStoricoOrdini[[#This Row],[TOT. COMM.]]+tbStoricoOrdini[[#This Row],[IMPORTO]]</f>
        <v>2526.3000000000002</v>
      </c>
    </row>
    <row r="3642" spans="1:18">
      <c r="A3642" s="1">
        <v>43952</v>
      </c>
      <c r="B3642" s="7">
        <f>MONTH(tbStoricoOrdini[[#This Row],[DATA]])</f>
        <v>5</v>
      </c>
      <c r="C3642" t="s">
        <v>3737</v>
      </c>
      <c r="D3642" t="str">
        <f>RIGHT(tbStoricoOrdini[[#This Row],[ORDINE]],4)</f>
        <v>3639</v>
      </c>
      <c r="E3642" t="s">
        <v>25</v>
      </c>
      <c r="F3642" t="str">
        <f>VLOOKUP(tbStoricoOrdini[[#This Row],[CLIENTE]],tbClienti[],3,FALSE)</f>
        <v>Lombardia</v>
      </c>
      <c r="G3642" t="str">
        <f>VLOOKUP(tbStoricoOrdini[[#This Row],[CLIENTE]],tbClienti[],7,FALSE)</f>
        <v>CD</v>
      </c>
      <c r="H3642" t="s">
        <v>66</v>
      </c>
      <c r="I3642" t="str">
        <f>IF(LEFT(tbStoricoOrdini[[#This Row],[ARTICOLO]],3) = "COG","COG",LEFT(tbStoricoOrdini[[#This Row],[ARTICOLO]],FIND(" ",tbStoricoOrdini[[#This Row],[ARTICOLO]])-1))</f>
        <v>BAG</v>
      </c>
      <c r="J3642" t="str">
        <f>MID(tbStoricoOrdini[[#This Row],[ARTICOLO]],FIND(" ",tbStoricoOrdini[[#This Row],[ARTICOLO]])+1,4)</f>
        <v>2500</v>
      </c>
      <c r="K3642" t="str">
        <f>IFERROR(RIGHT(tbStoricoOrdini[[#This Row],[ARTICOLO]],LEN(tbStoricoOrdini[[#This Row],[ARTICOLO]])-FIND(" ",tbStoricoOrdini[[#This Row],[ARTICOLO]],FIND(" ",tbStoricoOrdini[[#This Row],[ARTICOLO]]) +1)),"")</f>
        <v>Plus</v>
      </c>
      <c r="L3642" s="3">
        <f>VLOOKUP(tbStoricoOrdini[[#This Row],[ARTICOLO]],tbArticoli[],2,FALSE)</f>
        <v>220</v>
      </c>
      <c r="M3642" s="22">
        <f>tbStoricoOrdini[[#This Row],[IMPORTO]]/tbStoricoOrdini[[#This Row],[PREZZO]]</f>
        <v>56.395454545454548</v>
      </c>
      <c r="N3642" t="s">
        <v>10</v>
      </c>
      <c r="O3642" s="8">
        <f>VLOOKUP(tbStoricoOrdini[[#This Row],[AGENTE]],tbAgenti[],2,FALSE)</f>
        <v>3.6999999999999998E-2</v>
      </c>
      <c r="P3642" s="2">
        <v>12407</v>
      </c>
      <c r="Q3642" s="2">
        <f>tbStoricoOrdini[[#This Row],[IMPORTO]]*tbStoricoOrdini[[#This Row],[% COMM.]]</f>
        <v>459.05899999999997</v>
      </c>
      <c r="R3642" s="2">
        <f>tbStoricoOrdini[[#This Row],[TOT. COMM.]]+tbStoricoOrdini[[#This Row],[IMPORTO]]</f>
        <v>12866.058999999999</v>
      </c>
    </row>
    <row r="3643" spans="1:18">
      <c r="A3643" s="1">
        <v>43952</v>
      </c>
      <c r="B3643" s="7">
        <f>MONTH(tbStoricoOrdini[[#This Row],[DATA]])</f>
        <v>5</v>
      </c>
      <c r="C3643" t="s">
        <v>3738</v>
      </c>
      <c r="D3643" t="str">
        <f>RIGHT(tbStoricoOrdini[[#This Row],[ORDINE]],4)</f>
        <v>3640</v>
      </c>
      <c r="E3643" t="s">
        <v>25</v>
      </c>
      <c r="F3643" t="str">
        <f>VLOOKUP(tbStoricoOrdini[[#This Row],[CLIENTE]],tbClienti[],3,FALSE)</f>
        <v>Lombardia</v>
      </c>
      <c r="G3643" t="str">
        <f>VLOOKUP(tbStoricoOrdini[[#This Row],[CLIENTE]],tbClienti[],7,FALSE)</f>
        <v>CD</v>
      </c>
      <c r="H3643" t="s">
        <v>66</v>
      </c>
      <c r="I3643" t="str">
        <f>IF(LEFT(tbStoricoOrdini[[#This Row],[ARTICOLO]],3) = "COG","COG",LEFT(tbStoricoOrdini[[#This Row],[ARTICOLO]],FIND(" ",tbStoricoOrdini[[#This Row],[ARTICOLO]])-1))</f>
        <v>BAG</v>
      </c>
      <c r="J3643" t="str">
        <f>MID(tbStoricoOrdini[[#This Row],[ARTICOLO]],FIND(" ",tbStoricoOrdini[[#This Row],[ARTICOLO]])+1,4)</f>
        <v>2500</v>
      </c>
      <c r="K3643" t="str">
        <f>IFERROR(RIGHT(tbStoricoOrdini[[#This Row],[ARTICOLO]],LEN(tbStoricoOrdini[[#This Row],[ARTICOLO]])-FIND(" ",tbStoricoOrdini[[#This Row],[ARTICOLO]],FIND(" ",tbStoricoOrdini[[#This Row],[ARTICOLO]]) +1)),"")</f>
        <v>Plus</v>
      </c>
      <c r="L3643" s="3">
        <f>VLOOKUP(tbStoricoOrdini[[#This Row],[ARTICOLO]],tbArticoli[],2,FALSE)</f>
        <v>220</v>
      </c>
      <c r="M3643" s="22">
        <f>tbStoricoOrdini[[#This Row],[IMPORTO]]/tbStoricoOrdini[[#This Row],[PREZZO]]</f>
        <v>121.99545454545455</v>
      </c>
      <c r="N3643" t="s">
        <v>8</v>
      </c>
      <c r="O3643" s="8">
        <f>VLOOKUP(tbStoricoOrdini[[#This Row],[AGENTE]],tbAgenti[],2,FALSE)</f>
        <v>0.05</v>
      </c>
      <c r="P3643" s="2">
        <v>26839</v>
      </c>
      <c r="Q3643" s="2">
        <f>tbStoricoOrdini[[#This Row],[IMPORTO]]*tbStoricoOrdini[[#This Row],[% COMM.]]</f>
        <v>1341.95</v>
      </c>
      <c r="R3643" s="2">
        <f>tbStoricoOrdini[[#This Row],[TOT. COMM.]]+tbStoricoOrdini[[#This Row],[IMPORTO]]</f>
        <v>28180.95</v>
      </c>
    </row>
    <row r="3644" spans="1:18">
      <c r="A3644" s="1">
        <v>43952</v>
      </c>
      <c r="B3644" s="7">
        <f>MONTH(tbStoricoOrdini[[#This Row],[DATA]])</f>
        <v>5</v>
      </c>
      <c r="C3644" t="s">
        <v>3739</v>
      </c>
      <c r="D3644" t="str">
        <f>RIGHT(tbStoricoOrdini[[#This Row],[ORDINE]],4)</f>
        <v>3641</v>
      </c>
      <c r="E3644" t="s">
        <v>25</v>
      </c>
      <c r="F3644" t="str">
        <f>VLOOKUP(tbStoricoOrdini[[#This Row],[CLIENTE]],tbClienti[],3,FALSE)</f>
        <v>Lombardia</v>
      </c>
      <c r="G3644" t="str">
        <f>VLOOKUP(tbStoricoOrdini[[#This Row],[CLIENTE]],tbClienti[],7,FALSE)</f>
        <v>CD</v>
      </c>
      <c r="H3644" t="s">
        <v>66</v>
      </c>
      <c r="I3644" t="str">
        <f>IF(LEFT(tbStoricoOrdini[[#This Row],[ARTICOLO]],3) = "COG","COG",LEFT(tbStoricoOrdini[[#This Row],[ARTICOLO]],FIND(" ",tbStoricoOrdini[[#This Row],[ARTICOLO]])-1))</f>
        <v>BAG</v>
      </c>
      <c r="J3644" t="str">
        <f>MID(tbStoricoOrdini[[#This Row],[ARTICOLO]],FIND(" ",tbStoricoOrdini[[#This Row],[ARTICOLO]])+1,4)</f>
        <v>2500</v>
      </c>
      <c r="K3644" t="str">
        <f>IFERROR(RIGHT(tbStoricoOrdini[[#This Row],[ARTICOLO]],LEN(tbStoricoOrdini[[#This Row],[ARTICOLO]])-FIND(" ",tbStoricoOrdini[[#This Row],[ARTICOLO]],FIND(" ",tbStoricoOrdini[[#This Row],[ARTICOLO]]) +1)),"")</f>
        <v>Plus</v>
      </c>
      <c r="L3644" s="3">
        <f>VLOOKUP(tbStoricoOrdini[[#This Row],[ARTICOLO]],tbArticoli[],2,FALSE)</f>
        <v>220</v>
      </c>
      <c r="M3644" s="22">
        <f>tbStoricoOrdini[[#This Row],[IMPORTO]]/tbStoricoOrdini[[#This Row],[PREZZO]]</f>
        <v>1.1454545454545455</v>
      </c>
      <c r="N3644" t="s">
        <v>12</v>
      </c>
      <c r="O3644" s="8">
        <f>VLOOKUP(tbStoricoOrdini[[#This Row],[AGENTE]],tbAgenti[],2,FALSE)</f>
        <v>0.05</v>
      </c>
      <c r="P3644" s="2">
        <v>252</v>
      </c>
      <c r="Q3644" s="2">
        <f>tbStoricoOrdini[[#This Row],[IMPORTO]]*tbStoricoOrdini[[#This Row],[% COMM.]]</f>
        <v>12.600000000000001</v>
      </c>
      <c r="R3644" s="2">
        <f>tbStoricoOrdini[[#This Row],[TOT. COMM.]]+tbStoricoOrdini[[#This Row],[IMPORTO]]</f>
        <v>264.60000000000002</v>
      </c>
    </row>
    <row r="3645" spans="1:18">
      <c r="A3645" s="1">
        <v>43952</v>
      </c>
      <c r="B3645" s="7">
        <f>MONTH(tbStoricoOrdini[[#This Row],[DATA]])</f>
        <v>5</v>
      </c>
      <c r="C3645" t="s">
        <v>3740</v>
      </c>
      <c r="D3645" t="str">
        <f>RIGHT(tbStoricoOrdini[[#This Row],[ORDINE]],4)</f>
        <v>3642</v>
      </c>
      <c r="E3645" t="s">
        <v>25</v>
      </c>
      <c r="F3645" t="str">
        <f>VLOOKUP(tbStoricoOrdini[[#This Row],[CLIENTE]],tbClienti[],3,FALSE)</f>
        <v>Lombardia</v>
      </c>
      <c r="G3645" t="str">
        <f>VLOOKUP(tbStoricoOrdini[[#This Row],[CLIENTE]],tbClienti[],7,FALSE)</f>
        <v>CD</v>
      </c>
      <c r="H3645" t="s">
        <v>66</v>
      </c>
      <c r="I3645" t="str">
        <f>IF(LEFT(tbStoricoOrdini[[#This Row],[ARTICOLO]],3) = "COG","COG",LEFT(tbStoricoOrdini[[#This Row],[ARTICOLO]],FIND(" ",tbStoricoOrdini[[#This Row],[ARTICOLO]])-1))</f>
        <v>BAG</v>
      </c>
      <c r="J3645" t="str">
        <f>MID(tbStoricoOrdini[[#This Row],[ARTICOLO]],FIND(" ",tbStoricoOrdini[[#This Row],[ARTICOLO]])+1,4)</f>
        <v>2500</v>
      </c>
      <c r="K3645" t="str">
        <f>IFERROR(RIGHT(tbStoricoOrdini[[#This Row],[ARTICOLO]],LEN(tbStoricoOrdini[[#This Row],[ARTICOLO]])-FIND(" ",tbStoricoOrdini[[#This Row],[ARTICOLO]],FIND(" ",tbStoricoOrdini[[#This Row],[ARTICOLO]]) +1)),"")</f>
        <v>Plus</v>
      </c>
      <c r="L3645" s="3">
        <f>VLOOKUP(tbStoricoOrdini[[#This Row],[ARTICOLO]],tbArticoli[],2,FALSE)</f>
        <v>220</v>
      </c>
      <c r="M3645" s="22">
        <f>tbStoricoOrdini[[#This Row],[IMPORTO]]/tbStoricoOrdini[[#This Row],[PREZZO]]</f>
        <v>10.709090909090909</v>
      </c>
      <c r="N3645" t="s">
        <v>9</v>
      </c>
      <c r="O3645" s="8">
        <f>VLOOKUP(tbStoricoOrdini[[#This Row],[AGENTE]],tbAgenti[],2,FALSE)</f>
        <v>0.05</v>
      </c>
      <c r="P3645" s="2">
        <v>2356</v>
      </c>
      <c r="Q3645" s="2">
        <f>tbStoricoOrdini[[#This Row],[IMPORTO]]*tbStoricoOrdini[[#This Row],[% COMM.]]</f>
        <v>117.80000000000001</v>
      </c>
      <c r="R3645" s="2">
        <f>tbStoricoOrdini[[#This Row],[TOT. COMM.]]+tbStoricoOrdini[[#This Row],[IMPORTO]]</f>
        <v>2473.8000000000002</v>
      </c>
    </row>
    <row r="3646" spans="1:18">
      <c r="A3646" s="1">
        <v>43952</v>
      </c>
      <c r="B3646" s="7">
        <f>MONTH(tbStoricoOrdini[[#This Row],[DATA]])</f>
        <v>5</v>
      </c>
      <c r="C3646" t="s">
        <v>3741</v>
      </c>
      <c r="D3646" t="str">
        <f>RIGHT(tbStoricoOrdini[[#This Row],[ORDINE]],4)</f>
        <v>3643</v>
      </c>
      <c r="E3646" t="s">
        <v>25</v>
      </c>
      <c r="F3646" t="str">
        <f>VLOOKUP(tbStoricoOrdini[[#This Row],[CLIENTE]],tbClienti[],3,FALSE)</f>
        <v>Lombardia</v>
      </c>
      <c r="G3646" t="str">
        <f>VLOOKUP(tbStoricoOrdini[[#This Row],[CLIENTE]],tbClienti[],7,FALSE)</f>
        <v>CD</v>
      </c>
      <c r="H3646" t="s">
        <v>68</v>
      </c>
      <c r="I3646" t="str">
        <f>IF(LEFT(tbStoricoOrdini[[#This Row],[ARTICOLO]],3) = "COG","COG",LEFT(tbStoricoOrdini[[#This Row],[ARTICOLO]],FIND(" ",tbStoricoOrdini[[#This Row],[ARTICOLO]])-1))</f>
        <v>BAG</v>
      </c>
      <c r="J3646" t="str">
        <f>MID(tbStoricoOrdini[[#This Row],[ARTICOLO]],FIND(" ",tbStoricoOrdini[[#This Row],[ARTICOLO]])+1,4)</f>
        <v>5000</v>
      </c>
      <c r="K3646" t="str">
        <f>IFERROR(RIGHT(tbStoricoOrdini[[#This Row],[ARTICOLO]],LEN(tbStoricoOrdini[[#This Row],[ARTICOLO]])-FIND(" ",tbStoricoOrdini[[#This Row],[ARTICOLO]],FIND(" ",tbStoricoOrdini[[#This Row],[ARTICOLO]]) +1)),"")</f>
        <v/>
      </c>
      <c r="L3646" s="3">
        <f>VLOOKUP(tbStoricoOrdini[[#This Row],[ARTICOLO]],tbArticoli[],2,FALSE)</f>
        <v>250</v>
      </c>
      <c r="M3646" s="22">
        <f>tbStoricoOrdini[[#This Row],[IMPORTO]]/tbStoricoOrdini[[#This Row],[PREZZO]]</f>
        <v>2.8519999999999999</v>
      </c>
      <c r="N3646" t="s">
        <v>10</v>
      </c>
      <c r="O3646" s="8">
        <f>VLOOKUP(tbStoricoOrdini[[#This Row],[AGENTE]],tbAgenti[],2,FALSE)</f>
        <v>3.6999999999999998E-2</v>
      </c>
      <c r="P3646" s="2">
        <v>713</v>
      </c>
      <c r="Q3646" s="2">
        <f>tbStoricoOrdini[[#This Row],[IMPORTO]]*tbStoricoOrdini[[#This Row],[% COMM.]]</f>
        <v>26.381</v>
      </c>
      <c r="R3646" s="2">
        <f>tbStoricoOrdini[[#This Row],[TOT. COMM.]]+tbStoricoOrdini[[#This Row],[IMPORTO]]</f>
        <v>739.38099999999997</v>
      </c>
    </row>
    <row r="3647" spans="1:18">
      <c r="A3647" s="1">
        <v>43952</v>
      </c>
      <c r="B3647" s="7">
        <f>MONTH(tbStoricoOrdini[[#This Row],[DATA]])</f>
        <v>5</v>
      </c>
      <c r="C3647" t="s">
        <v>3742</v>
      </c>
      <c r="D3647" t="str">
        <f>RIGHT(tbStoricoOrdini[[#This Row],[ORDINE]],4)</f>
        <v>3644</v>
      </c>
      <c r="E3647" t="s">
        <v>25</v>
      </c>
      <c r="F3647" t="str">
        <f>VLOOKUP(tbStoricoOrdini[[#This Row],[CLIENTE]],tbClienti[],3,FALSE)</f>
        <v>Lombardia</v>
      </c>
      <c r="G3647" t="str">
        <f>VLOOKUP(tbStoricoOrdini[[#This Row],[CLIENTE]],tbClienti[],7,FALSE)</f>
        <v>CD</v>
      </c>
      <c r="H3647" t="s">
        <v>68</v>
      </c>
      <c r="I3647" t="str">
        <f>IF(LEFT(tbStoricoOrdini[[#This Row],[ARTICOLO]],3) = "COG","COG",LEFT(tbStoricoOrdini[[#This Row],[ARTICOLO]],FIND(" ",tbStoricoOrdini[[#This Row],[ARTICOLO]])-1))</f>
        <v>BAG</v>
      </c>
      <c r="J3647" t="str">
        <f>MID(tbStoricoOrdini[[#This Row],[ARTICOLO]],FIND(" ",tbStoricoOrdini[[#This Row],[ARTICOLO]])+1,4)</f>
        <v>5000</v>
      </c>
      <c r="K3647" t="str">
        <f>IFERROR(RIGHT(tbStoricoOrdini[[#This Row],[ARTICOLO]],LEN(tbStoricoOrdini[[#This Row],[ARTICOLO]])-FIND(" ",tbStoricoOrdini[[#This Row],[ARTICOLO]],FIND(" ",tbStoricoOrdini[[#This Row],[ARTICOLO]]) +1)),"")</f>
        <v/>
      </c>
      <c r="L3647" s="3">
        <f>VLOOKUP(tbStoricoOrdini[[#This Row],[ARTICOLO]],tbArticoli[],2,FALSE)</f>
        <v>250</v>
      </c>
      <c r="M3647" s="22">
        <f>tbStoricoOrdini[[#This Row],[IMPORTO]]/tbStoricoOrdini[[#This Row],[PREZZO]]</f>
        <v>1.6439999999999999</v>
      </c>
      <c r="N3647" t="s">
        <v>12</v>
      </c>
      <c r="O3647" s="8">
        <f>VLOOKUP(tbStoricoOrdini[[#This Row],[AGENTE]],tbAgenti[],2,FALSE)</f>
        <v>0.05</v>
      </c>
      <c r="P3647" s="2">
        <v>411</v>
      </c>
      <c r="Q3647" s="2">
        <f>tbStoricoOrdini[[#This Row],[IMPORTO]]*tbStoricoOrdini[[#This Row],[% COMM.]]</f>
        <v>20.55</v>
      </c>
      <c r="R3647" s="2">
        <f>tbStoricoOrdini[[#This Row],[TOT. COMM.]]+tbStoricoOrdini[[#This Row],[IMPORTO]]</f>
        <v>431.55</v>
      </c>
    </row>
    <row r="3648" spans="1:18">
      <c r="A3648" s="1">
        <v>43952</v>
      </c>
      <c r="B3648" s="7">
        <f>MONTH(tbStoricoOrdini[[#This Row],[DATA]])</f>
        <v>5</v>
      </c>
      <c r="C3648" t="s">
        <v>3743</v>
      </c>
      <c r="D3648" t="str">
        <f>RIGHT(tbStoricoOrdini[[#This Row],[ORDINE]],4)</f>
        <v>3645</v>
      </c>
      <c r="E3648" t="s">
        <v>25</v>
      </c>
      <c r="F3648" t="str">
        <f>VLOOKUP(tbStoricoOrdini[[#This Row],[CLIENTE]],tbClienti[],3,FALSE)</f>
        <v>Lombardia</v>
      </c>
      <c r="G3648" t="str">
        <f>VLOOKUP(tbStoricoOrdini[[#This Row],[CLIENTE]],tbClienti[],7,FALSE)</f>
        <v>CD</v>
      </c>
      <c r="H3648" t="s">
        <v>70</v>
      </c>
      <c r="I3648" t="str">
        <f>IF(LEFT(tbStoricoOrdini[[#This Row],[ARTICOLO]],3) = "COG","COG",LEFT(tbStoricoOrdini[[#This Row],[ARTICOLO]],FIND(" ",tbStoricoOrdini[[#This Row],[ARTICOLO]])-1))</f>
        <v>EB08</v>
      </c>
      <c r="J3648" t="str">
        <f>MID(tbStoricoOrdini[[#This Row],[ARTICOLO]],FIND(" ",tbStoricoOrdini[[#This Row],[ARTICOLO]])+1,4)</f>
        <v>7500</v>
      </c>
      <c r="K3648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3648" s="3">
        <f>VLOOKUP(tbStoricoOrdini[[#This Row],[ARTICOLO]],tbArticoli[],2,FALSE)</f>
        <v>180</v>
      </c>
      <c r="M3648" s="22">
        <f>tbStoricoOrdini[[#This Row],[IMPORTO]]/tbStoricoOrdini[[#This Row],[PREZZO]]</f>
        <v>0.22222222222222221</v>
      </c>
      <c r="N3648" t="s">
        <v>10</v>
      </c>
      <c r="O3648" s="8">
        <f>VLOOKUP(tbStoricoOrdini[[#This Row],[AGENTE]],tbAgenti[],2,FALSE)</f>
        <v>3.6999999999999998E-2</v>
      </c>
      <c r="P3648" s="2">
        <v>40</v>
      </c>
      <c r="Q3648" s="2">
        <f>tbStoricoOrdini[[#This Row],[IMPORTO]]*tbStoricoOrdini[[#This Row],[% COMM.]]</f>
        <v>1.48</v>
      </c>
      <c r="R3648" s="2">
        <f>tbStoricoOrdini[[#This Row],[TOT. COMM.]]+tbStoricoOrdini[[#This Row],[IMPORTO]]</f>
        <v>41.48</v>
      </c>
    </row>
    <row r="3649" spans="1:18">
      <c r="A3649" s="1">
        <v>43952</v>
      </c>
      <c r="B3649" s="7">
        <f>MONTH(tbStoricoOrdini[[#This Row],[DATA]])</f>
        <v>5</v>
      </c>
      <c r="C3649" t="s">
        <v>3744</v>
      </c>
      <c r="D3649" t="str">
        <f>RIGHT(tbStoricoOrdini[[#This Row],[ORDINE]],4)</f>
        <v>3646</v>
      </c>
      <c r="E3649" t="s">
        <v>25</v>
      </c>
      <c r="F3649" t="str">
        <f>VLOOKUP(tbStoricoOrdini[[#This Row],[CLIENTE]],tbClienti[],3,FALSE)</f>
        <v>Lombardia</v>
      </c>
      <c r="G3649" t="str">
        <f>VLOOKUP(tbStoricoOrdini[[#This Row],[CLIENTE]],tbClienti[],7,FALSE)</f>
        <v>CD</v>
      </c>
      <c r="H3649" t="s">
        <v>70</v>
      </c>
      <c r="I3649" t="str">
        <f>IF(LEFT(tbStoricoOrdini[[#This Row],[ARTICOLO]],3) = "COG","COG",LEFT(tbStoricoOrdini[[#This Row],[ARTICOLO]],FIND(" ",tbStoricoOrdini[[#This Row],[ARTICOLO]])-1))</f>
        <v>EB08</v>
      </c>
      <c r="J3649" t="str">
        <f>MID(tbStoricoOrdini[[#This Row],[ARTICOLO]],FIND(" ",tbStoricoOrdini[[#This Row],[ARTICOLO]])+1,4)</f>
        <v>7500</v>
      </c>
      <c r="K3649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3649" s="3">
        <f>VLOOKUP(tbStoricoOrdini[[#This Row],[ARTICOLO]],tbArticoli[],2,FALSE)</f>
        <v>180</v>
      </c>
      <c r="M3649" s="22">
        <f>tbStoricoOrdini[[#This Row],[IMPORTO]]/tbStoricoOrdini[[#This Row],[PREZZO]]</f>
        <v>1.1555555555555554</v>
      </c>
      <c r="N3649" t="s">
        <v>11</v>
      </c>
      <c r="O3649" s="8">
        <f>VLOOKUP(tbStoricoOrdini[[#This Row],[AGENTE]],tbAgenti[],2,FALSE)</f>
        <v>0.04</v>
      </c>
      <c r="P3649" s="2">
        <v>208</v>
      </c>
      <c r="Q3649" s="2">
        <f>tbStoricoOrdini[[#This Row],[IMPORTO]]*tbStoricoOrdini[[#This Row],[% COMM.]]</f>
        <v>8.32</v>
      </c>
      <c r="R3649" s="2">
        <f>tbStoricoOrdini[[#This Row],[TOT. COMM.]]+tbStoricoOrdini[[#This Row],[IMPORTO]]</f>
        <v>216.32</v>
      </c>
    </row>
    <row r="3650" spans="1:18">
      <c r="A3650" s="1">
        <v>43952</v>
      </c>
      <c r="B3650" s="7">
        <f>MONTH(tbStoricoOrdini[[#This Row],[DATA]])</f>
        <v>5</v>
      </c>
      <c r="C3650" t="s">
        <v>3745</v>
      </c>
      <c r="D3650" t="str">
        <f>RIGHT(tbStoricoOrdini[[#This Row],[ORDINE]],4)</f>
        <v>3647</v>
      </c>
      <c r="E3650" t="s">
        <v>25</v>
      </c>
      <c r="F3650" t="str">
        <f>VLOOKUP(tbStoricoOrdini[[#This Row],[CLIENTE]],tbClienti[],3,FALSE)</f>
        <v>Lombardia</v>
      </c>
      <c r="G3650" t="str">
        <f>VLOOKUP(tbStoricoOrdini[[#This Row],[CLIENTE]],tbClienti[],7,FALSE)</f>
        <v>CD</v>
      </c>
      <c r="H3650" t="s">
        <v>70</v>
      </c>
      <c r="I3650" t="str">
        <f>IF(LEFT(tbStoricoOrdini[[#This Row],[ARTICOLO]],3) = "COG","COG",LEFT(tbStoricoOrdini[[#This Row],[ARTICOLO]],FIND(" ",tbStoricoOrdini[[#This Row],[ARTICOLO]])-1))</f>
        <v>EB08</v>
      </c>
      <c r="J3650" t="str">
        <f>MID(tbStoricoOrdini[[#This Row],[ARTICOLO]],FIND(" ",tbStoricoOrdini[[#This Row],[ARTICOLO]])+1,4)</f>
        <v>7500</v>
      </c>
      <c r="K3650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3650" s="3">
        <f>VLOOKUP(tbStoricoOrdini[[#This Row],[ARTICOLO]],tbArticoli[],2,FALSE)</f>
        <v>180</v>
      </c>
      <c r="M3650" s="22">
        <f>tbStoricoOrdini[[#This Row],[IMPORTO]]/tbStoricoOrdini[[#This Row],[PREZZO]]</f>
        <v>15.872222222222222</v>
      </c>
      <c r="N3650" t="s">
        <v>12</v>
      </c>
      <c r="O3650" s="8">
        <f>VLOOKUP(tbStoricoOrdini[[#This Row],[AGENTE]],tbAgenti[],2,FALSE)</f>
        <v>0.05</v>
      </c>
      <c r="P3650" s="2">
        <v>2857</v>
      </c>
      <c r="Q3650" s="2">
        <f>tbStoricoOrdini[[#This Row],[IMPORTO]]*tbStoricoOrdini[[#This Row],[% COMM.]]</f>
        <v>142.85</v>
      </c>
      <c r="R3650" s="2">
        <f>tbStoricoOrdini[[#This Row],[TOT. COMM.]]+tbStoricoOrdini[[#This Row],[IMPORTO]]</f>
        <v>2999.85</v>
      </c>
    </row>
    <row r="3651" spans="1:18">
      <c r="A3651" s="1">
        <v>43952</v>
      </c>
      <c r="B3651" s="7">
        <f>MONTH(tbStoricoOrdini[[#This Row],[DATA]])</f>
        <v>5</v>
      </c>
      <c r="C3651" t="s">
        <v>3746</v>
      </c>
      <c r="D3651" t="str">
        <f>RIGHT(tbStoricoOrdini[[#This Row],[ORDINE]],4)</f>
        <v>3648</v>
      </c>
      <c r="E3651" t="s">
        <v>25</v>
      </c>
      <c r="F3651" t="str">
        <f>VLOOKUP(tbStoricoOrdini[[#This Row],[CLIENTE]],tbClienti[],3,FALSE)</f>
        <v>Lombardia</v>
      </c>
      <c r="G3651" t="str">
        <f>VLOOKUP(tbStoricoOrdini[[#This Row],[CLIENTE]],tbClienti[],7,FALSE)</f>
        <v>CD</v>
      </c>
      <c r="H3651" t="s">
        <v>70</v>
      </c>
      <c r="I3651" t="str">
        <f>IF(LEFT(tbStoricoOrdini[[#This Row],[ARTICOLO]],3) = "COG","COG",LEFT(tbStoricoOrdini[[#This Row],[ARTICOLO]],FIND(" ",tbStoricoOrdini[[#This Row],[ARTICOLO]])-1))</f>
        <v>EB08</v>
      </c>
      <c r="J3651" t="str">
        <f>MID(tbStoricoOrdini[[#This Row],[ARTICOLO]],FIND(" ",tbStoricoOrdini[[#This Row],[ARTICOLO]])+1,4)</f>
        <v>7500</v>
      </c>
      <c r="K3651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3651" s="3">
        <f>VLOOKUP(tbStoricoOrdini[[#This Row],[ARTICOLO]],tbArticoli[],2,FALSE)</f>
        <v>180</v>
      </c>
      <c r="M3651" s="22">
        <f>tbStoricoOrdini[[#This Row],[IMPORTO]]/tbStoricoOrdini[[#This Row],[PREZZO]]</f>
        <v>3.7611111111111111</v>
      </c>
      <c r="N3651" t="s">
        <v>9</v>
      </c>
      <c r="O3651" s="8">
        <f>VLOOKUP(tbStoricoOrdini[[#This Row],[AGENTE]],tbAgenti[],2,FALSE)</f>
        <v>0.05</v>
      </c>
      <c r="P3651" s="2">
        <v>677</v>
      </c>
      <c r="Q3651" s="2">
        <f>tbStoricoOrdini[[#This Row],[IMPORTO]]*tbStoricoOrdini[[#This Row],[% COMM.]]</f>
        <v>33.85</v>
      </c>
      <c r="R3651" s="2">
        <f>tbStoricoOrdini[[#This Row],[TOT. COMM.]]+tbStoricoOrdini[[#This Row],[IMPORTO]]</f>
        <v>710.85</v>
      </c>
    </row>
    <row r="3652" spans="1:18">
      <c r="A3652" s="1">
        <v>43952</v>
      </c>
      <c r="B3652" s="7">
        <f>MONTH(tbStoricoOrdini[[#This Row],[DATA]])</f>
        <v>5</v>
      </c>
      <c r="C3652" t="s">
        <v>3747</v>
      </c>
      <c r="D3652" t="str">
        <f>RIGHT(tbStoricoOrdini[[#This Row],[ORDINE]],4)</f>
        <v>3649</v>
      </c>
      <c r="E3652" t="s">
        <v>25</v>
      </c>
      <c r="F3652" t="str">
        <f>VLOOKUP(tbStoricoOrdini[[#This Row],[CLIENTE]],tbClienti[],3,FALSE)</f>
        <v>Lombardia</v>
      </c>
      <c r="G3652" t="str">
        <f>VLOOKUP(tbStoricoOrdini[[#This Row],[CLIENTE]],tbClienti[],7,FALSE)</f>
        <v>CD</v>
      </c>
      <c r="H3652" t="s">
        <v>75</v>
      </c>
      <c r="I3652" t="str">
        <f>IF(LEFT(tbStoricoOrdini[[#This Row],[ARTICOLO]],3) = "COG","COG",LEFT(tbStoricoOrdini[[#This Row],[ARTICOLO]],FIND(" ",tbStoricoOrdini[[#This Row],[ARTICOLO]])-1))</f>
        <v>AVRC</v>
      </c>
      <c r="J3652" t="str">
        <f>MID(tbStoricoOrdini[[#This Row],[ARTICOLO]],FIND(" ",tbStoricoOrdini[[#This Row],[ARTICOLO]])+1,4)</f>
        <v>1000</v>
      </c>
      <c r="K3652" t="str">
        <f>IFERROR(RIGHT(tbStoricoOrdini[[#This Row],[ARTICOLO]],LEN(tbStoricoOrdini[[#This Row],[ARTICOLO]])-FIND(" ",tbStoricoOrdini[[#This Row],[ARTICOLO]],FIND(" ",tbStoricoOrdini[[#This Row],[ARTICOLO]]) +1)),"")</f>
        <v>Silver</v>
      </c>
      <c r="L3652" s="3">
        <f>VLOOKUP(tbStoricoOrdini[[#This Row],[ARTICOLO]],tbArticoli[],2,FALSE)</f>
        <v>390</v>
      </c>
      <c r="M3652" s="22">
        <f>tbStoricoOrdini[[#This Row],[IMPORTO]]/tbStoricoOrdini[[#This Row],[PREZZO]]</f>
        <v>0.64102564102564108</v>
      </c>
      <c r="N3652" t="s">
        <v>10</v>
      </c>
      <c r="O3652" s="8">
        <f>VLOOKUP(tbStoricoOrdini[[#This Row],[AGENTE]],tbAgenti[],2,FALSE)</f>
        <v>3.6999999999999998E-2</v>
      </c>
      <c r="P3652" s="2">
        <v>250</v>
      </c>
      <c r="Q3652" s="2">
        <f>tbStoricoOrdini[[#This Row],[IMPORTO]]*tbStoricoOrdini[[#This Row],[% COMM.]]</f>
        <v>9.25</v>
      </c>
      <c r="R3652" s="2">
        <f>tbStoricoOrdini[[#This Row],[TOT. COMM.]]+tbStoricoOrdini[[#This Row],[IMPORTO]]</f>
        <v>259.25</v>
      </c>
    </row>
    <row r="3653" spans="1:18">
      <c r="A3653" s="1">
        <v>43952</v>
      </c>
      <c r="B3653" s="7">
        <f>MONTH(tbStoricoOrdini[[#This Row],[DATA]])</f>
        <v>5</v>
      </c>
      <c r="C3653" t="s">
        <v>3748</v>
      </c>
      <c r="D3653" t="str">
        <f>RIGHT(tbStoricoOrdini[[#This Row],[ORDINE]],4)</f>
        <v>3650</v>
      </c>
      <c r="E3653" t="s">
        <v>25</v>
      </c>
      <c r="F3653" t="str">
        <f>VLOOKUP(tbStoricoOrdini[[#This Row],[CLIENTE]],tbClienti[],3,FALSE)</f>
        <v>Lombardia</v>
      </c>
      <c r="G3653" t="str">
        <f>VLOOKUP(tbStoricoOrdini[[#This Row],[CLIENTE]],tbClienti[],7,FALSE)</f>
        <v>CD</v>
      </c>
      <c r="H3653" t="s">
        <v>75</v>
      </c>
      <c r="I3653" t="str">
        <f>IF(LEFT(tbStoricoOrdini[[#This Row],[ARTICOLO]],3) = "COG","COG",LEFT(tbStoricoOrdini[[#This Row],[ARTICOLO]],FIND(" ",tbStoricoOrdini[[#This Row],[ARTICOLO]])-1))</f>
        <v>AVRC</v>
      </c>
      <c r="J3653" t="str">
        <f>MID(tbStoricoOrdini[[#This Row],[ARTICOLO]],FIND(" ",tbStoricoOrdini[[#This Row],[ARTICOLO]])+1,4)</f>
        <v>1000</v>
      </c>
      <c r="K3653" t="str">
        <f>IFERROR(RIGHT(tbStoricoOrdini[[#This Row],[ARTICOLO]],LEN(tbStoricoOrdini[[#This Row],[ARTICOLO]])-FIND(" ",tbStoricoOrdini[[#This Row],[ARTICOLO]],FIND(" ",tbStoricoOrdini[[#This Row],[ARTICOLO]]) +1)),"")</f>
        <v>Silver</v>
      </c>
      <c r="L3653" s="3">
        <f>VLOOKUP(tbStoricoOrdini[[#This Row],[ARTICOLO]],tbArticoli[],2,FALSE)</f>
        <v>390</v>
      </c>
      <c r="M3653" s="22">
        <f>tbStoricoOrdini[[#This Row],[IMPORTO]]/tbStoricoOrdini[[#This Row],[PREZZO]]</f>
        <v>2.3076923076923078E-2</v>
      </c>
      <c r="N3653" t="s">
        <v>9</v>
      </c>
      <c r="O3653" s="8">
        <f>VLOOKUP(tbStoricoOrdini[[#This Row],[AGENTE]],tbAgenti[],2,FALSE)</f>
        <v>0.05</v>
      </c>
      <c r="P3653" s="2">
        <v>9</v>
      </c>
      <c r="Q3653" s="2">
        <f>tbStoricoOrdini[[#This Row],[IMPORTO]]*tbStoricoOrdini[[#This Row],[% COMM.]]</f>
        <v>0.45</v>
      </c>
      <c r="R3653" s="2">
        <f>tbStoricoOrdini[[#This Row],[TOT. COMM.]]+tbStoricoOrdini[[#This Row],[IMPORTO]]</f>
        <v>9.4499999999999993</v>
      </c>
    </row>
    <row r="3654" spans="1:18">
      <c r="A3654" s="1">
        <v>43952</v>
      </c>
      <c r="B3654" s="7">
        <f>MONTH(tbStoricoOrdini[[#This Row],[DATA]])</f>
        <v>5</v>
      </c>
      <c r="C3654" t="s">
        <v>3749</v>
      </c>
      <c r="D3654" t="str">
        <f>RIGHT(tbStoricoOrdini[[#This Row],[ORDINE]],4)</f>
        <v>3651</v>
      </c>
      <c r="E3654" t="s">
        <v>25</v>
      </c>
      <c r="F3654" t="str">
        <f>VLOOKUP(tbStoricoOrdini[[#This Row],[CLIENTE]],tbClienti[],3,FALSE)</f>
        <v>Lombardia</v>
      </c>
      <c r="G3654" t="str">
        <f>VLOOKUP(tbStoricoOrdini[[#This Row],[CLIENTE]],tbClienti[],7,FALSE)</f>
        <v>CD</v>
      </c>
      <c r="H3654" t="s">
        <v>71</v>
      </c>
      <c r="I3654" t="str">
        <f>IF(LEFT(tbStoricoOrdini[[#This Row],[ARTICOLO]],3) = "COG","COG",LEFT(tbStoricoOrdini[[#This Row],[ARTICOLO]],FIND(" ",tbStoricoOrdini[[#This Row],[ARTICOLO]])-1))</f>
        <v>EB07</v>
      </c>
      <c r="J3654" t="str">
        <f>MID(tbStoricoOrdini[[#This Row],[ARTICOLO]],FIND(" ",tbStoricoOrdini[[#This Row],[ARTICOLO]])+1,4)</f>
        <v>5000</v>
      </c>
      <c r="K3654" t="str">
        <f>IFERROR(RIGHT(tbStoricoOrdini[[#This Row],[ARTICOLO]],LEN(tbStoricoOrdini[[#This Row],[ARTICOLO]])-FIND(" ",tbStoricoOrdini[[#This Row],[ARTICOLO]],FIND(" ",tbStoricoOrdini[[#This Row],[ARTICOLO]]) +1)),"")</f>
        <v/>
      </c>
      <c r="L3654" s="3">
        <f>VLOOKUP(tbStoricoOrdini[[#This Row],[ARTICOLO]],tbArticoli[],2,FALSE)</f>
        <v>140</v>
      </c>
      <c r="M3654" s="22">
        <f>tbStoricoOrdini[[#This Row],[IMPORTO]]/tbStoricoOrdini[[#This Row],[PREZZO]]</f>
        <v>20.221428571428572</v>
      </c>
      <c r="N3654" t="s">
        <v>10</v>
      </c>
      <c r="O3654" s="8">
        <f>VLOOKUP(tbStoricoOrdini[[#This Row],[AGENTE]],tbAgenti[],2,FALSE)</f>
        <v>3.6999999999999998E-2</v>
      </c>
      <c r="P3654" s="2">
        <v>2831</v>
      </c>
      <c r="Q3654" s="2">
        <f>tbStoricoOrdini[[#This Row],[IMPORTO]]*tbStoricoOrdini[[#This Row],[% COMM.]]</f>
        <v>104.747</v>
      </c>
      <c r="R3654" s="2">
        <f>tbStoricoOrdini[[#This Row],[TOT. COMM.]]+tbStoricoOrdini[[#This Row],[IMPORTO]]</f>
        <v>2935.7469999999998</v>
      </c>
    </row>
    <row r="3655" spans="1:18">
      <c r="A3655" s="1">
        <v>43952</v>
      </c>
      <c r="B3655" s="7">
        <f>MONTH(tbStoricoOrdini[[#This Row],[DATA]])</f>
        <v>5</v>
      </c>
      <c r="C3655" t="s">
        <v>3750</v>
      </c>
      <c r="D3655" t="str">
        <f>RIGHT(tbStoricoOrdini[[#This Row],[ORDINE]],4)</f>
        <v>3652</v>
      </c>
      <c r="E3655" t="s">
        <v>25</v>
      </c>
      <c r="F3655" t="str">
        <f>VLOOKUP(tbStoricoOrdini[[#This Row],[CLIENTE]],tbClienti[],3,FALSE)</f>
        <v>Lombardia</v>
      </c>
      <c r="G3655" t="str">
        <f>VLOOKUP(tbStoricoOrdini[[#This Row],[CLIENTE]],tbClienti[],7,FALSE)</f>
        <v>CD</v>
      </c>
      <c r="H3655" t="s">
        <v>71</v>
      </c>
      <c r="I3655" t="str">
        <f>IF(LEFT(tbStoricoOrdini[[#This Row],[ARTICOLO]],3) = "COG","COG",LEFT(tbStoricoOrdini[[#This Row],[ARTICOLO]],FIND(" ",tbStoricoOrdini[[#This Row],[ARTICOLO]])-1))</f>
        <v>EB07</v>
      </c>
      <c r="J3655" t="str">
        <f>MID(tbStoricoOrdini[[#This Row],[ARTICOLO]],FIND(" ",tbStoricoOrdini[[#This Row],[ARTICOLO]])+1,4)</f>
        <v>5000</v>
      </c>
      <c r="K3655" t="str">
        <f>IFERROR(RIGHT(tbStoricoOrdini[[#This Row],[ARTICOLO]],LEN(tbStoricoOrdini[[#This Row],[ARTICOLO]])-FIND(" ",tbStoricoOrdini[[#This Row],[ARTICOLO]],FIND(" ",tbStoricoOrdini[[#This Row],[ARTICOLO]]) +1)),"")</f>
        <v/>
      </c>
      <c r="L3655" s="3">
        <f>VLOOKUP(tbStoricoOrdini[[#This Row],[ARTICOLO]],tbArticoli[],2,FALSE)</f>
        <v>140</v>
      </c>
      <c r="M3655" s="22">
        <f>tbStoricoOrdini[[#This Row],[IMPORTO]]/tbStoricoOrdini[[#This Row],[PREZZO]]</f>
        <v>13.1</v>
      </c>
      <c r="N3655" t="s">
        <v>11</v>
      </c>
      <c r="O3655" s="8">
        <f>VLOOKUP(tbStoricoOrdini[[#This Row],[AGENTE]],tbAgenti[],2,FALSE)</f>
        <v>0.04</v>
      </c>
      <c r="P3655" s="2">
        <v>1834</v>
      </c>
      <c r="Q3655" s="2">
        <f>tbStoricoOrdini[[#This Row],[IMPORTO]]*tbStoricoOrdini[[#This Row],[% COMM.]]</f>
        <v>73.36</v>
      </c>
      <c r="R3655" s="2">
        <f>tbStoricoOrdini[[#This Row],[TOT. COMM.]]+tbStoricoOrdini[[#This Row],[IMPORTO]]</f>
        <v>1907.36</v>
      </c>
    </row>
    <row r="3656" spans="1:18">
      <c r="A3656" s="1">
        <v>43952</v>
      </c>
      <c r="B3656" s="7">
        <f>MONTH(tbStoricoOrdini[[#This Row],[DATA]])</f>
        <v>5</v>
      </c>
      <c r="C3656" t="s">
        <v>3751</v>
      </c>
      <c r="D3656" t="str">
        <f>RIGHT(tbStoricoOrdini[[#This Row],[ORDINE]],4)</f>
        <v>3653</v>
      </c>
      <c r="E3656" t="s">
        <v>25</v>
      </c>
      <c r="F3656" t="str">
        <f>VLOOKUP(tbStoricoOrdini[[#This Row],[CLIENTE]],tbClienti[],3,FALSE)</f>
        <v>Lombardia</v>
      </c>
      <c r="G3656" t="str">
        <f>VLOOKUP(tbStoricoOrdini[[#This Row],[CLIENTE]],tbClienti[],7,FALSE)</f>
        <v>CD</v>
      </c>
      <c r="H3656" t="s">
        <v>71</v>
      </c>
      <c r="I3656" t="str">
        <f>IF(LEFT(tbStoricoOrdini[[#This Row],[ARTICOLO]],3) = "COG","COG",LEFT(tbStoricoOrdini[[#This Row],[ARTICOLO]],FIND(" ",tbStoricoOrdini[[#This Row],[ARTICOLO]])-1))</f>
        <v>EB07</v>
      </c>
      <c r="J3656" t="str">
        <f>MID(tbStoricoOrdini[[#This Row],[ARTICOLO]],FIND(" ",tbStoricoOrdini[[#This Row],[ARTICOLO]])+1,4)</f>
        <v>5000</v>
      </c>
      <c r="K3656" t="str">
        <f>IFERROR(RIGHT(tbStoricoOrdini[[#This Row],[ARTICOLO]],LEN(tbStoricoOrdini[[#This Row],[ARTICOLO]])-FIND(" ",tbStoricoOrdini[[#This Row],[ARTICOLO]],FIND(" ",tbStoricoOrdini[[#This Row],[ARTICOLO]]) +1)),"")</f>
        <v/>
      </c>
      <c r="L3656" s="3">
        <f>VLOOKUP(tbStoricoOrdini[[#This Row],[ARTICOLO]],tbArticoli[],2,FALSE)</f>
        <v>140</v>
      </c>
      <c r="M3656" s="22">
        <f>tbStoricoOrdini[[#This Row],[IMPORTO]]/tbStoricoOrdini[[#This Row],[PREZZO]]</f>
        <v>12.921428571428571</v>
      </c>
      <c r="N3656" t="s">
        <v>8</v>
      </c>
      <c r="O3656" s="8">
        <f>VLOOKUP(tbStoricoOrdini[[#This Row],[AGENTE]],tbAgenti[],2,FALSE)</f>
        <v>0.05</v>
      </c>
      <c r="P3656" s="2">
        <v>1809</v>
      </c>
      <c r="Q3656" s="2">
        <f>tbStoricoOrdini[[#This Row],[IMPORTO]]*tbStoricoOrdini[[#This Row],[% COMM.]]</f>
        <v>90.45</v>
      </c>
      <c r="R3656" s="2">
        <f>tbStoricoOrdini[[#This Row],[TOT. COMM.]]+tbStoricoOrdini[[#This Row],[IMPORTO]]</f>
        <v>1899.45</v>
      </c>
    </row>
    <row r="3657" spans="1:18">
      <c r="A3657" s="1">
        <v>43952</v>
      </c>
      <c r="B3657" s="7">
        <f>MONTH(tbStoricoOrdini[[#This Row],[DATA]])</f>
        <v>5</v>
      </c>
      <c r="C3657" t="s">
        <v>3752</v>
      </c>
      <c r="D3657" t="str">
        <f>RIGHT(tbStoricoOrdini[[#This Row],[ORDINE]],4)</f>
        <v>3654</v>
      </c>
      <c r="E3657" t="s">
        <v>25</v>
      </c>
      <c r="F3657" t="str">
        <f>VLOOKUP(tbStoricoOrdini[[#This Row],[CLIENTE]],tbClienti[],3,FALSE)</f>
        <v>Lombardia</v>
      </c>
      <c r="G3657" t="str">
        <f>VLOOKUP(tbStoricoOrdini[[#This Row],[CLIENTE]],tbClienti[],7,FALSE)</f>
        <v>CD</v>
      </c>
      <c r="H3657" t="s">
        <v>71</v>
      </c>
      <c r="I3657" t="str">
        <f>IF(LEFT(tbStoricoOrdini[[#This Row],[ARTICOLO]],3) = "COG","COG",LEFT(tbStoricoOrdini[[#This Row],[ARTICOLO]],FIND(" ",tbStoricoOrdini[[#This Row],[ARTICOLO]])-1))</f>
        <v>EB07</v>
      </c>
      <c r="J3657" t="str">
        <f>MID(tbStoricoOrdini[[#This Row],[ARTICOLO]],FIND(" ",tbStoricoOrdini[[#This Row],[ARTICOLO]])+1,4)</f>
        <v>5000</v>
      </c>
      <c r="K3657" t="str">
        <f>IFERROR(RIGHT(tbStoricoOrdini[[#This Row],[ARTICOLO]],LEN(tbStoricoOrdini[[#This Row],[ARTICOLO]])-FIND(" ",tbStoricoOrdini[[#This Row],[ARTICOLO]],FIND(" ",tbStoricoOrdini[[#This Row],[ARTICOLO]]) +1)),"")</f>
        <v/>
      </c>
      <c r="L3657" s="3">
        <f>VLOOKUP(tbStoricoOrdini[[#This Row],[ARTICOLO]],tbArticoli[],2,FALSE)</f>
        <v>140</v>
      </c>
      <c r="M3657" s="22">
        <f>tbStoricoOrdini[[#This Row],[IMPORTO]]/tbStoricoOrdini[[#This Row],[PREZZO]]</f>
        <v>140.68571428571428</v>
      </c>
      <c r="N3657" t="s">
        <v>12</v>
      </c>
      <c r="O3657" s="8">
        <f>VLOOKUP(tbStoricoOrdini[[#This Row],[AGENTE]],tbAgenti[],2,FALSE)</f>
        <v>0.05</v>
      </c>
      <c r="P3657" s="2">
        <v>19696</v>
      </c>
      <c r="Q3657" s="2">
        <f>tbStoricoOrdini[[#This Row],[IMPORTO]]*tbStoricoOrdini[[#This Row],[% COMM.]]</f>
        <v>984.80000000000007</v>
      </c>
      <c r="R3657" s="2">
        <f>tbStoricoOrdini[[#This Row],[TOT. COMM.]]+tbStoricoOrdini[[#This Row],[IMPORTO]]</f>
        <v>20680.8</v>
      </c>
    </row>
    <row r="3658" spans="1:18">
      <c r="A3658" s="1">
        <v>43952</v>
      </c>
      <c r="B3658" s="7">
        <f>MONTH(tbStoricoOrdini[[#This Row],[DATA]])</f>
        <v>5</v>
      </c>
      <c r="C3658" t="s">
        <v>3753</v>
      </c>
      <c r="D3658" t="str">
        <f>RIGHT(tbStoricoOrdini[[#This Row],[ORDINE]],4)</f>
        <v>3655</v>
      </c>
      <c r="E3658" t="s">
        <v>25</v>
      </c>
      <c r="F3658" t="str">
        <f>VLOOKUP(tbStoricoOrdini[[#This Row],[CLIENTE]],tbClienti[],3,FALSE)</f>
        <v>Lombardia</v>
      </c>
      <c r="G3658" t="str">
        <f>VLOOKUP(tbStoricoOrdini[[#This Row],[CLIENTE]],tbClienti[],7,FALSE)</f>
        <v>CD</v>
      </c>
      <c r="H3658" t="s">
        <v>71</v>
      </c>
      <c r="I3658" t="str">
        <f>IF(LEFT(tbStoricoOrdini[[#This Row],[ARTICOLO]],3) = "COG","COG",LEFT(tbStoricoOrdini[[#This Row],[ARTICOLO]],FIND(" ",tbStoricoOrdini[[#This Row],[ARTICOLO]])-1))</f>
        <v>EB07</v>
      </c>
      <c r="J3658" t="str">
        <f>MID(tbStoricoOrdini[[#This Row],[ARTICOLO]],FIND(" ",tbStoricoOrdini[[#This Row],[ARTICOLO]])+1,4)</f>
        <v>5000</v>
      </c>
      <c r="K3658" t="str">
        <f>IFERROR(RIGHT(tbStoricoOrdini[[#This Row],[ARTICOLO]],LEN(tbStoricoOrdini[[#This Row],[ARTICOLO]])-FIND(" ",tbStoricoOrdini[[#This Row],[ARTICOLO]],FIND(" ",tbStoricoOrdini[[#This Row],[ARTICOLO]]) +1)),"")</f>
        <v/>
      </c>
      <c r="L3658" s="3">
        <f>VLOOKUP(tbStoricoOrdini[[#This Row],[ARTICOLO]],tbArticoli[],2,FALSE)</f>
        <v>140</v>
      </c>
      <c r="M3658" s="22">
        <f>tbStoricoOrdini[[#This Row],[IMPORTO]]/tbStoricoOrdini[[#This Row],[PREZZO]]</f>
        <v>0.27142857142857141</v>
      </c>
      <c r="N3658" t="s">
        <v>13</v>
      </c>
      <c r="O3658" s="8">
        <f>VLOOKUP(tbStoricoOrdini[[#This Row],[AGENTE]],tbAgenti[],2,FALSE)</f>
        <v>0.1</v>
      </c>
      <c r="P3658" s="2">
        <v>38</v>
      </c>
      <c r="Q3658" s="2">
        <f>tbStoricoOrdini[[#This Row],[IMPORTO]]*tbStoricoOrdini[[#This Row],[% COMM.]]</f>
        <v>3.8000000000000003</v>
      </c>
      <c r="R3658" s="2">
        <f>tbStoricoOrdini[[#This Row],[TOT. COMM.]]+tbStoricoOrdini[[#This Row],[IMPORTO]]</f>
        <v>41.8</v>
      </c>
    </row>
    <row r="3659" spans="1:18">
      <c r="A3659" s="1">
        <v>43952</v>
      </c>
      <c r="B3659" s="7">
        <f>MONTH(tbStoricoOrdini[[#This Row],[DATA]])</f>
        <v>5</v>
      </c>
      <c r="C3659" t="s">
        <v>3754</v>
      </c>
      <c r="D3659" t="str">
        <f>RIGHT(tbStoricoOrdini[[#This Row],[ORDINE]],4)</f>
        <v>3656</v>
      </c>
      <c r="E3659" t="s">
        <v>25</v>
      </c>
      <c r="F3659" t="str">
        <f>VLOOKUP(tbStoricoOrdini[[#This Row],[CLIENTE]],tbClienti[],3,FALSE)</f>
        <v>Lombardia</v>
      </c>
      <c r="G3659" t="str">
        <f>VLOOKUP(tbStoricoOrdini[[#This Row],[CLIENTE]],tbClienti[],7,FALSE)</f>
        <v>CD</v>
      </c>
      <c r="H3659" t="s">
        <v>76</v>
      </c>
      <c r="I3659" t="str">
        <f>IF(LEFT(tbStoricoOrdini[[#This Row],[ARTICOLO]],3) = "COG","COG",LEFT(tbStoricoOrdini[[#This Row],[ARTICOLO]],FIND(" ",tbStoricoOrdini[[#This Row],[ARTICOLO]])-1))</f>
        <v>COG</v>
      </c>
      <c r="J3659" t="str">
        <f>MID(tbStoricoOrdini[[#This Row],[ARTICOLO]],FIND(" ",tbStoricoOrdini[[#This Row],[ARTICOLO]])+1,4)</f>
        <v>1000</v>
      </c>
      <c r="K3659" t="str">
        <f>IFERROR(RIGHT(tbStoricoOrdini[[#This Row],[ARTICOLO]],LEN(tbStoricoOrdini[[#This Row],[ARTICOLO]])-FIND(" ",tbStoricoOrdini[[#This Row],[ARTICOLO]],FIND(" ",tbStoricoOrdini[[#This Row],[ARTICOLO]]) +1)),"")</f>
        <v/>
      </c>
      <c r="L3659" s="3">
        <f>VLOOKUP(tbStoricoOrdini[[#This Row],[ARTICOLO]],tbArticoli[],2,FALSE)</f>
        <v>150</v>
      </c>
      <c r="M3659" s="22">
        <f>tbStoricoOrdini[[#This Row],[IMPORTO]]/tbStoricoOrdini[[#This Row],[PREZZO]]</f>
        <v>0.2</v>
      </c>
      <c r="N3659" t="s">
        <v>9</v>
      </c>
      <c r="O3659" s="8">
        <f>VLOOKUP(tbStoricoOrdini[[#This Row],[AGENTE]],tbAgenti[],2,FALSE)</f>
        <v>0.05</v>
      </c>
      <c r="P3659" s="2">
        <v>30</v>
      </c>
      <c r="Q3659" s="2">
        <f>tbStoricoOrdini[[#This Row],[IMPORTO]]*tbStoricoOrdini[[#This Row],[% COMM.]]</f>
        <v>1.5</v>
      </c>
      <c r="R3659" s="2">
        <f>tbStoricoOrdini[[#This Row],[TOT. COMM.]]+tbStoricoOrdini[[#This Row],[IMPORTO]]</f>
        <v>31.5</v>
      </c>
    </row>
    <row r="3660" spans="1:18">
      <c r="A3660" s="1">
        <v>43952</v>
      </c>
      <c r="B3660" s="7">
        <f>MONTH(tbStoricoOrdini[[#This Row],[DATA]])</f>
        <v>5</v>
      </c>
      <c r="C3660" t="s">
        <v>3755</v>
      </c>
      <c r="D3660" t="str">
        <f>RIGHT(tbStoricoOrdini[[#This Row],[ORDINE]],4)</f>
        <v>3657</v>
      </c>
      <c r="E3660" t="s">
        <v>25</v>
      </c>
      <c r="F3660" t="str">
        <f>VLOOKUP(tbStoricoOrdini[[#This Row],[CLIENTE]],tbClienti[],3,FALSE)</f>
        <v>Lombardia</v>
      </c>
      <c r="G3660" t="str">
        <f>VLOOKUP(tbStoricoOrdini[[#This Row],[CLIENTE]],tbClienti[],7,FALSE)</f>
        <v>CD</v>
      </c>
      <c r="H3660" t="s">
        <v>72</v>
      </c>
      <c r="I3660" t="str">
        <f>IF(LEFT(tbStoricoOrdini[[#This Row],[ARTICOLO]],3) = "COG","COG",LEFT(tbStoricoOrdini[[#This Row],[ARTICOLO]],FIND(" ",tbStoricoOrdini[[#This Row],[ARTICOLO]])-1))</f>
        <v>EB06</v>
      </c>
      <c r="J3660" t="str">
        <f>MID(tbStoricoOrdini[[#This Row],[ARTICOLO]],FIND(" ",tbStoricoOrdini[[#This Row],[ARTICOLO]])+1,4)</f>
        <v>3000</v>
      </c>
      <c r="K3660" t="str">
        <f>IFERROR(RIGHT(tbStoricoOrdini[[#This Row],[ARTICOLO]],LEN(tbStoricoOrdini[[#This Row],[ARTICOLO]])-FIND(" ",tbStoricoOrdini[[#This Row],[ARTICOLO]],FIND(" ",tbStoricoOrdini[[#This Row],[ARTICOLO]]) +1)),"")</f>
        <v>Medium</v>
      </c>
      <c r="L3660" s="3">
        <f>VLOOKUP(tbStoricoOrdini[[#This Row],[ARTICOLO]],tbArticoli[],2,FALSE)</f>
        <v>120</v>
      </c>
      <c r="M3660" s="22">
        <f>tbStoricoOrdini[[#This Row],[IMPORTO]]/tbStoricoOrdini[[#This Row],[PREZZO]]</f>
        <v>9.5666666666666664</v>
      </c>
      <c r="N3660" t="s">
        <v>10</v>
      </c>
      <c r="O3660" s="8">
        <f>VLOOKUP(tbStoricoOrdini[[#This Row],[AGENTE]],tbAgenti[],2,FALSE)</f>
        <v>3.6999999999999998E-2</v>
      </c>
      <c r="P3660" s="2">
        <v>1148</v>
      </c>
      <c r="Q3660" s="2">
        <f>tbStoricoOrdini[[#This Row],[IMPORTO]]*tbStoricoOrdini[[#This Row],[% COMM.]]</f>
        <v>42.475999999999999</v>
      </c>
      <c r="R3660" s="2">
        <f>tbStoricoOrdini[[#This Row],[TOT. COMM.]]+tbStoricoOrdini[[#This Row],[IMPORTO]]</f>
        <v>1190.4760000000001</v>
      </c>
    </row>
    <row r="3661" spans="1:18">
      <c r="A3661" s="1">
        <v>43952</v>
      </c>
      <c r="B3661" s="7">
        <f>MONTH(tbStoricoOrdini[[#This Row],[DATA]])</f>
        <v>5</v>
      </c>
      <c r="C3661" t="s">
        <v>3756</v>
      </c>
      <c r="D3661" t="str">
        <f>RIGHT(tbStoricoOrdini[[#This Row],[ORDINE]],4)</f>
        <v>3658</v>
      </c>
      <c r="E3661" t="s">
        <v>25</v>
      </c>
      <c r="F3661" t="str">
        <f>VLOOKUP(tbStoricoOrdini[[#This Row],[CLIENTE]],tbClienti[],3,FALSE)</f>
        <v>Lombardia</v>
      </c>
      <c r="G3661" t="str">
        <f>VLOOKUP(tbStoricoOrdini[[#This Row],[CLIENTE]],tbClienti[],7,FALSE)</f>
        <v>CD</v>
      </c>
      <c r="H3661" t="s">
        <v>72</v>
      </c>
      <c r="I3661" t="str">
        <f>IF(LEFT(tbStoricoOrdini[[#This Row],[ARTICOLO]],3) = "COG","COG",LEFT(tbStoricoOrdini[[#This Row],[ARTICOLO]],FIND(" ",tbStoricoOrdini[[#This Row],[ARTICOLO]])-1))</f>
        <v>EB06</v>
      </c>
      <c r="J3661" t="str">
        <f>MID(tbStoricoOrdini[[#This Row],[ARTICOLO]],FIND(" ",tbStoricoOrdini[[#This Row],[ARTICOLO]])+1,4)</f>
        <v>3000</v>
      </c>
      <c r="K3661" t="str">
        <f>IFERROR(RIGHT(tbStoricoOrdini[[#This Row],[ARTICOLO]],LEN(tbStoricoOrdini[[#This Row],[ARTICOLO]])-FIND(" ",tbStoricoOrdini[[#This Row],[ARTICOLO]],FIND(" ",tbStoricoOrdini[[#This Row],[ARTICOLO]]) +1)),"")</f>
        <v>Medium</v>
      </c>
      <c r="L3661" s="3">
        <f>VLOOKUP(tbStoricoOrdini[[#This Row],[ARTICOLO]],tbArticoli[],2,FALSE)</f>
        <v>120</v>
      </c>
      <c r="M3661" s="22">
        <f>tbStoricoOrdini[[#This Row],[IMPORTO]]/tbStoricoOrdini[[#This Row],[PREZZO]]</f>
        <v>2.4750000000000001</v>
      </c>
      <c r="N3661" t="s">
        <v>12</v>
      </c>
      <c r="O3661" s="8">
        <f>VLOOKUP(tbStoricoOrdini[[#This Row],[AGENTE]],tbAgenti[],2,FALSE)</f>
        <v>0.05</v>
      </c>
      <c r="P3661" s="2">
        <v>297</v>
      </c>
      <c r="Q3661" s="2">
        <f>tbStoricoOrdini[[#This Row],[IMPORTO]]*tbStoricoOrdini[[#This Row],[% COMM.]]</f>
        <v>14.850000000000001</v>
      </c>
      <c r="R3661" s="2">
        <f>tbStoricoOrdini[[#This Row],[TOT. COMM.]]+tbStoricoOrdini[[#This Row],[IMPORTO]]</f>
        <v>311.85000000000002</v>
      </c>
    </row>
    <row r="3662" spans="1:18">
      <c r="A3662" s="1">
        <v>43952</v>
      </c>
      <c r="B3662" s="7">
        <f>MONTH(tbStoricoOrdini[[#This Row],[DATA]])</f>
        <v>5</v>
      </c>
      <c r="C3662" t="s">
        <v>3757</v>
      </c>
      <c r="D3662" t="str">
        <f>RIGHT(tbStoricoOrdini[[#This Row],[ORDINE]],4)</f>
        <v>3659</v>
      </c>
      <c r="E3662" t="s">
        <v>25</v>
      </c>
      <c r="F3662" t="str">
        <f>VLOOKUP(tbStoricoOrdini[[#This Row],[CLIENTE]],tbClienti[],3,FALSE)</f>
        <v>Lombardia</v>
      </c>
      <c r="G3662" t="str">
        <f>VLOOKUP(tbStoricoOrdini[[#This Row],[CLIENTE]],tbClienti[],7,FALSE)</f>
        <v>CD</v>
      </c>
      <c r="H3662" t="s">
        <v>72</v>
      </c>
      <c r="I3662" t="str">
        <f>IF(LEFT(tbStoricoOrdini[[#This Row],[ARTICOLO]],3) = "COG","COG",LEFT(tbStoricoOrdini[[#This Row],[ARTICOLO]],FIND(" ",tbStoricoOrdini[[#This Row],[ARTICOLO]])-1))</f>
        <v>EB06</v>
      </c>
      <c r="J3662" t="str">
        <f>MID(tbStoricoOrdini[[#This Row],[ARTICOLO]],FIND(" ",tbStoricoOrdini[[#This Row],[ARTICOLO]])+1,4)</f>
        <v>3000</v>
      </c>
      <c r="K3662" t="str">
        <f>IFERROR(RIGHT(tbStoricoOrdini[[#This Row],[ARTICOLO]],LEN(tbStoricoOrdini[[#This Row],[ARTICOLO]])-FIND(" ",tbStoricoOrdini[[#This Row],[ARTICOLO]],FIND(" ",tbStoricoOrdini[[#This Row],[ARTICOLO]]) +1)),"")</f>
        <v>Medium</v>
      </c>
      <c r="L3662" s="3">
        <f>VLOOKUP(tbStoricoOrdini[[#This Row],[ARTICOLO]],tbArticoli[],2,FALSE)</f>
        <v>120</v>
      </c>
      <c r="M3662" s="22">
        <f>tbStoricoOrdini[[#This Row],[IMPORTO]]/tbStoricoOrdini[[#This Row],[PREZZO]]</f>
        <v>7.2833333333333332</v>
      </c>
      <c r="N3662" t="s">
        <v>13</v>
      </c>
      <c r="O3662" s="8">
        <f>VLOOKUP(tbStoricoOrdini[[#This Row],[AGENTE]],tbAgenti[],2,FALSE)</f>
        <v>0.1</v>
      </c>
      <c r="P3662" s="2">
        <v>874</v>
      </c>
      <c r="Q3662" s="2">
        <f>tbStoricoOrdini[[#This Row],[IMPORTO]]*tbStoricoOrdini[[#This Row],[% COMM.]]</f>
        <v>87.4</v>
      </c>
      <c r="R3662" s="2">
        <f>tbStoricoOrdini[[#This Row],[TOT. COMM.]]+tbStoricoOrdini[[#This Row],[IMPORTO]]</f>
        <v>961.4</v>
      </c>
    </row>
    <row r="3663" spans="1:18">
      <c r="A3663" s="1">
        <v>43952</v>
      </c>
      <c r="B3663" s="7">
        <f>MONTH(tbStoricoOrdini[[#This Row],[DATA]])</f>
        <v>5</v>
      </c>
      <c r="C3663" t="s">
        <v>3758</v>
      </c>
      <c r="D3663" t="str">
        <f>RIGHT(tbStoricoOrdini[[#This Row],[ORDINE]],4)</f>
        <v>3660</v>
      </c>
      <c r="E3663" t="s">
        <v>25</v>
      </c>
      <c r="F3663" t="str">
        <f>VLOOKUP(tbStoricoOrdini[[#This Row],[CLIENTE]],tbClienti[],3,FALSE)</f>
        <v>Lombardia</v>
      </c>
      <c r="G3663" t="str">
        <f>VLOOKUP(tbStoricoOrdini[[#This Row],[CLIENTE]],tbClienti[],7,FALSE)</f>
        <v>CD</v>
      </c>
      <c r="H3663" t="s">
        <v>72</v>
      </c>
      <c r="I3663" t="str">
        <f>IF(LEFT(tbStoricoOrdini[[#This Row],[ARTICOLO]],3) = "COG","COG",LEFT(tbStoricoOrdini[[#This Row],[ARTICOLO]],FIND(" ",tbStoricoOrdini[[#This Row],[ARTICOLO]])-1))</f>
        <v>EB06</v>
      </c>
      <c r="J3663" t="str">
        <f>MID(tbStoricoOrdini[[#This Row],[ARTICOLO]],FIND(" ",tbStoricoOrdini[[#This Row],[ARTICOLO]])+1,4)</f>
        <v>3000</v>
      </c>
      <c r="K3663" t="str">
        <f>IFERROR(RIGHT(tbStoricoOrdini[[#This Row],[ARTICOLO]],LEN(tbStoricoOrdini[[#This Row],[ARTICOLO]])-FIND(" ",tbStoricoOrdini[[#This Row],[ARTICOLO]],FIND(" ",tbStoricoOrdini[[#This Row],[ARTICOLO]]) +1)),"")</f>
        <v>Medium</v>
      </c>
      <c r="L3663" s="3">
        <f>VLOOKUP(tbStoricoOrdini[[#This Row],[ARTICOLO]],tbArticoli[],2,FALSE)</f>
        <v>120</v>
      </c>
      <c r="M3663" s="22">
        <f>tbStoricoOrdini[[#This Row],[IMPORTO]]/tbStoricoOrdini[[#This Row],[PREZZO]]</f>
        <v>3.0249999999999999</v>
      </c>
      <c r="N3663" t="s">
        <v>9</v>
      </c>
      <c r="O3663" s="8">
        <f>VLOOKUP(tbStoricoOrdini[[#This Row],[AGENTE]],tbAgenti[],2,FALSE)</f>
        <v>0.05</v>
      </c>
      <c r="P3663" s="2">
        <v>363</v>
      </c>
      <c r="Q3663" s="2">
        <f>tbStoricoOrdini[[#This Row],[IMPORTO]]*tbStoricoOrdini[[#This Row],[% COMM.]]</f>
        <v>18.150000000000002</v>
      </c>
      <c r="R3663" s="2">
        <f>tbStoricoOrdini[[#This Row],[TOT. COMM.]]+tbStoricoOrdini[[#This Row],[IMPORTO]]</f>
        <v>381.15</v>
      </c>
    </row>
    <row r="3664" spans="1:18">
      <c r="A3664" s="1">
        <v>43952</v>
      </c>
      <c r="B3664" s="7">
        <f>MONTH(tbStoricoOrdini[[#This Row],[DATA]])</f>
        <v>5</v>
      </c>
      <c r="C3664" t="s">
        <v>3759</v>
      </c>
      <c r="D3664" t="str">
        <f>RIGHT(tbStoricoOrdini[[#This Row],[ORDINE]],4)</f>
        <v>3661</v>
      </c>
      <c r="E3664" t="s">
        <v>25</v>
      </c>
      <c r="F3664" t="str">
        <f>VLOOKUP(tbStoricoOrdini[[#This Row],[CLIENTE]],tbClienti[],3,FALSE)</f>
        <v>Lombardia</v>
      </c>
      <c r="G3664" t="str">
        <f>VLOOKUP(tbStoricoOrdini[[#This Row],[CLIENTE]],tbClienti[],7,FALSE)</f>
        <v>CD</v>
      </c>
      <c r="H3664" t="s">
        <v>73</v>
      </c>
      <c r="I3664" t="str">
        <f>IF(LEFT(tbStoricoOrdini[[#This Row],[ARTICOLO]],3) = "COG","COG",LEFT(tbStoricoOrdini[[#This Row],[ARTICOLO]],FIND(" ",tbStoricoOrdini[[#This Row],[ARTICOLO]])-1))</f>
        <v>EB06</v>
      </c>
      <c r="J3664" t="str">
        <f>MID(tbStoricoOrdini[[#This Row],[ARTICOLO]],FIND(" ",tbStoricoOrdini[[#This Row],[ARTICOLO]])+1,4)</f>
        <v>3000</v>
      </c>
      <c r="K3664" t="str">
        <f>IFERROR(RIGHT(tbStoricoOrdini[[#This Row],[ARTICOLO]],LEN(tbStoricoOrdini[[#This Row],[ARTICOLO]])-FIND(" ",tbStoricoOrdini[[#This Row],[ARTICOLO]],FIND(" ",tbStoricoOrdini[[#This Row],[ARTICOLO]]) +1)),"")</f>
        <v>Plus</v>
      </c>
      <c r="L3664" s="3">
        <f>VLOOKUP(tbStoricoOrdini[[#This Row],[ARTICOLO]],tbArticoli[],2,FALSE)</f>
        <v>130</v>
      </c>
      <c r="M3664" s="22">
        <f>tbStoricoOrdini[[#This Row],[IMPORTO]]/tbStoricoOrdini[[#This Row],[PREZZO]]</f>
        <v>6.1538461538461542E-2</v>
      </c>
      <c r="N3664" t="s">
        <v>8</v>
      </c>
      <c r="O3664" s="8">
        <f>VLOOKUP(tbStoricoOrdini[[#This Row],[AGENTE]],tbAgenti[],2,FALSE)</f>
        <v>0.05</v>
      </c>
      <c r="P3664" s="2">
        <v>8</v>
      </c>
      <c r="Q3664" s="2">
        <f>tbStoricoOrdini[[#This Row],[IMPORTO]]*tbStoricoOrdini[[#This Row],[% COMM.]]</f>
        <v>0.4</v>
      </c>
      <c r="R3664" s="2">
        <f>tbStoricoOrdini[[#This Row],[TOT. COMM.]]+tbStoricoOrdini[[#This Row],[IMPORTO]]</f>
        <v>8.4</v>
      </c>
    </row>
    <row r="3665" spans="1:18">
      <c r="A3665" s="1">
        <v>43952</v>
      </c>
      <c r="B3665" s="7">
        <f>MONTH(tbStoricoOrdini[[#This Row],[DATA]])</f>
        <v>5</v>
      </c>
      <c r="C3665" t="s">
        <v>3760</v>
      </c>
      <c r="D3665" t="str">
        <f>RIGHT(tbStoricoOrdini[[#This Row],[ORDINE]],4)</f>
        <v>3662</v>
      </c>
      <c r="E3665" t="s">
        <v>25</v>
      </c>
      <c r="F3665" t="str">
        <f>VLOOKUP(tbStoricoOrdini[[#This Row],[CLIENTE]],tbClienti[],3,FALSE)</f>
        <v>Lombardia</v>
      </c>
      <c r="G3665" t="str">
        <f>VLOOKUP(tbStoricoOrdini[[#This Row],[CLIENTE]],tbClienti[],7,FALSE)</f>
        <v>CD</v>
      </c>
      <c r="H3665" t="s">
        <v>73</v>
      </c>
      <c r="I3665" t="str">
        <f>IF(LEFT(tbStoricoOrdini[[#This Row],[ARTICOLO]],3) = "COG","COG",LEFT(tbStoricoOrdini[[#This Row],[ARTICOLO]],FIND(" ",tbStoricoOrdini[[#This Row],[ARTICOLO]])-1))</f>
        <v>EB06</v>
      </c>
      <c r="J3665" t="str">
        <f>MID(tbStoricoOrdini[[#This Row],[ARTICOLO]],FIND(" ",tbStoricoOrdini[[#This Row],[ARTICOLO]])+1,4)</f>
        <v>3000</v>
      </c>
      <c r="K3665" t="str">
        <f>IFERROR(RIGHT(tbStoricoOrdini[[#This Row],[ARTICOLO]],LEN(tbStoricoOrdini[[#This Row],[ARTICOLO]])-FIND(" ",tbStoricoOrdini[[#This Row],[ARTICOLO]],FIND(" ",tbStoricoOrdini[[#This Row],[ARTICOLO]]) +1)),"")</f>
        <v>Plus</v>
      </c>
      <c r="L3665" s="3">
        <f>VLOOKUP(tbStoricoOrdini[[#This Row],[ARTICOLO]],tbArticoli[],2,FALSE)</f>
        <v>130</v>
      </c>
      <c r="M3665" s="22">
        <f>tbStoricoOrdini[[#This Row],[IMPORTO]]/tbStoricoOrdini[[#This Row],[PREZZO]]</f>
        <v>0.53846153846153844</v>
      </c>
      <c r="N3665" t="s">
        <v>12</v>
      </c>
      <c r="O3665" s="8">
        <f>VLOOKUP(tbStoricoOrdini[[#This Row],[AGENTE]],tbAgenti[],2,FALSE)</f>
        <v>0.05</v>
      </c>
      <c r="P3665" s="2">
        <v>70</v>
      </c>
      <c r="Q3665" s="2">
        <f>tbStoricoOrdini[[#This Row],[IMPORTO]]*tbStoricoOrdini[[#This Row],[% COMM.]]</f>
        <v>3.5</v>
      </c>
      <c r="R3665" s="2">
        <f>tbStoricoOrdini[[#This Row],[TOT. COMM.]]+tbStoricoOrdini[[#This Row],[IMPORTO]]</f>
        <v>73.5</v>
      </c>
    </row>
    <row r="3666" spans="1:18">
      <c r="A3666" s="1">
        <v>43952</v>
      </c>
      <c r="B3666" s="7">
        <f>MONTH(tbStoricoOrdini[[#This Row],[DATA]])</f>
        <v>5</v>
      </c>
      <c r="C3666" t="s">
        <v>3761</v>
      </c>
      <c r="D3666" t="str">
        <f>RIGHT(tbStoricoOrdini[[#This Row],[ORDINE]],4)</f>
        <v>3663</v>
      </c>
      <c r="E3666" t="s">
        <v>25</v>
      </c>
      <c r="F3666" t="str">
        <f>VLOOKUP(tbStoricoOrdini[[#This Row],[CLIENTE]],tbClienti[],3,FALSE)</f>
        <v>Lombardia</v>
      </c>
      <c r="G3666" t="str">
        <f>VLOOKUP(tbStoricoOrdini[[#This Row],[CLIENTE]],tbClienti[],7,FALSE)</f>
        <v>CD</v>
      </c>
      <c r="H3666" t="s">
        <v>73</v>
      </c>
      <c r="I3666" t="str">
        <f>IF(LEFT(tbStoricoOrdini[[#This Row],[ARTICOLO]],3) = "COG","COG",LEFT(tbStoricoOrdini[[#This Row],[ARTICOLO]],FIND(" ",tbStoricoOrdini[[#This Row],[ARTICOLO]])-1))</f>
        <v>EB06</v>
      </c>
      <c r="J3666" t="str">
        <f>MID(tbStoricoOrdini[[#This Row],[ARTICOLO]],FIND(" ",tbStoricoOrdini[[#This Row],[ARTICOLO]])+1,4)</f>
        <v>3000</v>
      </c>
      <c r="K3666" t="str">
        <f>IFERROR(RIGHT(tbStoricoOrdini[[#This Row],[ARTICOLO]],LEN(tbStoricoOrdini[[#This Row],[ARTICOLO]])-FIND(" ",tbStoricoOrdini[[#This Row],[ARTICOLO]],FIND(" ",tbStoricoOrdini[[#This Row],[ARTICOLO]]) +1)),"")</f>
        <v>Plus</v>
      </c>
      <c r="L3666" s="3">
        <f>VLOOKUP(tbStoricoOrdini[[#This Row],[ARTICOLO]],tbArticoli[],2,FALSE)</f>
        <v>130</v>
      </c>
      <c r="M3666" s="22">
        <f>tbStoricoOrdini[[#This Row],[IMPORTO]]/tbStoricoOrdini[[#This Row],[PREZZO]]</f>
        <v>0.92307692307692313</v>
      </c>
      <c r="N3666" t="s">
        <v>13</v>
      </c>
      <c r="O3666" s="8">
        <f>VLOOKUP(tbStoricoOrdini[[#This Row],[AGENTE]],tbAgenti[],2,FALSE)</f>
        <v>0.1</v>
      </c>
      <c r="P3666" s="2">
        <v>120</v>
      </c>
      <c r="Q3666" s="2">
        <f>tbStoricoOrdini[[#This Row],[IMPORTO]]*tbStoricoOrdini[[#This Row],[% COMM.]]</f>
        <v>12</v>
      </c>
      <c r="R3666" s="2">
        <f>tbStoricoOrdini[[#This Row],[TOT. COMM.]]+tbStoricoOrdini[[#This Row],[IMPORTO]]</f>
        <v>132</v>
      </c>
    </row>
    <row r="3667" spans="1:18">
      <c r="A3667" s="1">
        <v>43952</v>
      </c>
      <c r="B3667" s="7">
        <f>MONTH(tbStoricoOrdini[[#This Row],[DATA]])</f>
        <v>5</v>
      </c>
      <c r="C3667" t="s">
        <v>3762</v>
      </c>
      <c r="D3667" t="str">
        <f>RIGHT(tbStoricoOrdini[[#This Row],[ORDINE]],4)</f>
        <v>3664</v>
      </c>
      <c r="E3667" t="s">
        <v>26</v>
      </c>
      <c r="F3667" t="str">
        <f>VLOOKUP(tbStoricoOrdini[[#This Row],[CLIENTE]],tbClienti[],3,FALSE)</f>
        <v>Lombardia</v>
      </c>
      <c r="G3667" t="str">
        <f>VLOOKUP(tbStoricoOrdini[[#This Row],[CLIENTE]],tbClienti[],7,FALSE)</f>
        <v>AC</v>
      </c>
      <c r="H3667" t="s">
        <v>78</v>
      </c>
      <c r="I3667" t="str">
        <f>IF(LEFT(tbStoricoOrdini[[#This Row],[ARTICOLO]],3) = "COG","COG",LEFT(tbStoricoOrdini[[#This Row],[ARTICOLO]],FIND(" ",tbStoricoOrdini[[#This Row],[ARTICOLO]])-1))</f>
        <v>COG</v>
      </c>
      <c r="J3667" t="str">
        <f>MID(tbStoricoOrdini[[#This Row],[ARTICOLO]],FIND(" ",tbStoricoOrdini[[#This Row],[ARTICOLO]])+1,4)</f>
        <v>3000</v>
      </c>
      <c r="K3667" t="str">
        <f>IFERROR(RIGHT(tbStoricoOrdini[[#This Row],[ARTICOLO]],LEN(tbStoricoOrdini[[#This Row],[ARTICOLO]])-FIND(" ",tbStoricoOrdini[[#This Row],[ARTICOLO]],FIND(" ",tbStoricoOrdini[[#This Row],[ARTICOLO]]) +1)),"")</f>
        <v>Medium</v>
      </c>
      <c r="L3667" s="3">
        <f>VLOOKUP(tbStoricoOrdini[[#This Row],[ARTICOLO]],tbArticoli[],2,FALSE)</f>
        <v>220</v>
      </c>
      <c r="M3667" s="22">
        <f>tbStoricoOrdini[[#This Row],[IMPORTO]]/tbStoricoOrdini[[#This Row],[PREZZO]]</f>
        <v>7.8409090909090908</v>
      </c>
      <c r="N3667" t="s">
        <v>9</v>
      </c>
      <c r="O3667" s="8">
        <f>VLOOKUP(tbStoricoOrdini[[#This Row],[AGENTE]],tbAgenti[],2,FALSE)</f>
        <v>0.05</v>
      </c>
      <c r="P3667" s="2">
        <v>1725</v>
      </c>
      <c r="Q3667" s="2">
        <f>tbStoricoOrdini[[#This Row],[IMPORTO]]*tbStoricoOrdini[[#This Row],[% COMM.]]</f>
        <v>86.25</v>
      </c>
      <c r="R3667" s="2">
        <f>tbStoricoOrdini[[#This Row],[TOT. COMM.]]+tbStoricoOrdini[[#This Row],[IMPORTO]]</f>
        <v>1811.25</v>
      </c>
    </row>
    <row r="3668" spans="1:18">
      <c r="A3668" s="1">
        <v>43952</v>
      </c>
      <c r="B3668" s="7">
        <f>MONTH(tbStoricoOrdini[[#This Row],[DATA]])</f>
        <v>5</v>
      </c>
      <c r="C3668" t="s">
        <v>3763</v>
      </c>
      <c r="D3668" t="str">
        <f>RIGHT(tbStoricoOrdini[[#This Row],[ORDINE]],4)</f>
        <v>3665</v>
      </c>
      <c r="E3668" t="s">
        <v>26</v>
      </c>
      <c r="F3668" t="str">
        <f>VLOOKUP(tbStoricoOrdini[[#This Row],[CLIENTE]],tbClienti[],3,FALSE)</f>
        <v>Lombardia</v>
      </c>
      <c r="G3668" t="str">
        <f>VLOOKUP(tbStoricoOrdini[[#This Row],[CLIENTE]],tbClienti[],7,FALSE)</f>
        <v>AC</v>
      </c>
      <c r="H3668" t="s">
        <v>74</v>
      </c>
      <c r="I3668" t="str">
        <f>IF(LEFT(tbStoricoOrdini[[#This Row],[ARTICOLO]],3) = "COG","COG",LEFT(tbStoricoOrdini[[#This Row],[ARTICOLO]],FIND(" ",tbStoricoOrdini[[#This Row],[ARTICOLO]])-1))</f>
        <v>AVRC</v>
      </c>
      <c r="J3668" t="str">
        <f>MID(tbStoricoOrdini[[#This Row],[ARTICOLO]],FIND(" ",tbStoricoOrdini[[#This Row],[ARTICOLO]])+1,4)</f>
        <v>2500</v>
      </c>
      <c r="K3668" t="str">
        <f>IFERROR(RIGHT(tbStoricoOrdini[[#This Row],[ARTICOLO]],LEN(tbStoricoOrdini[[#This Row],[ARTICOLO]])-FIND(" ",tbStoricoOrdini[[#This Row],[ARTICOLO]],FIND(" ",tbStoricoOrdini[[#This Row],[ARTICOLO]]) +1)),"")</f>
        <v>Gold</v>
      </c>
      <c r="L3668" s="3">
        <f>VLOOKUP(tbStoricoOrdini[[#This Row],[ARTICOLO]],tbArticoli[],2,FALSE)</f>
        <v>500</v>
      </c>
      <c r="M3668" s="22">
        <f>tbStoricoOrdini[[#This Row],[IMPORTO]]/tbStoricoOrdini[[#This Row],[PREZZO]]</f>
        <v>1.3220000000000001</v>
      </c>
      <c r="N3668" t="s">
        <v>14</v>
      </c>
      <c r="O3668" s="8">
        <f>VLOOKUP(tbStoricoOrdini[[#This Row],[AGENTE]],tbAgenti[],2,FALSE)</f>
        <v>0.05</v>
      </c>
      <c r="P3668" s="2">
        <v>661</v>
      </c>
      <c r="Q3668" s="2">
        <f>tbStoricoOrdini[[#This Row],[IMPORTO]]*tbStoricoOrdini[[#This Row],[% COMM.]]</f>
        <v>33.050000000000004</v>
      </c>
      <c r="R3668" s="2">
        <f>tbStoricoOrdini[[#This Row],[TOT. COMM.]]+tbStoricoOrdini[[#This Row],[IMPORTO]]</f>
        <v>694.05</v>
      </c>
    </row>
    <row r="3669" spans="1:18">
      <c r="A3669" s="1">
        <v>43952</v>
      </c>
      <c r="B3669" s="7">
        <f>MONTH(tbStoricoOrdini[[#This Row],[DATA]])</f>
        <v>5</v>
      </c>
      <c r="C3669" t="s">
        <v>3764</v>
      </c>
      <c r="D3669" t="str">
        <f>RIGHT(tbStoricoOrdini[[#This Row],[ORDINE]],4)</f>
        <v>3666</v>
      </c>
      <c r="E3669" t="s">
        <v>26</v>
      </c>
      <c r="F3669" t="str">
        <f>VLOOKUP(tbStoricoOrdini[[#This Row],[CLIENTE]],tbClienti[],3,FALSE)</f>
        <v>Lombardia</v>
      </c>
      <c r="G3669" t="str">
        <f>VLOOKUP(tbStoricoOrdini[[#This Row],[CLIENTE]],tbClienti[],7,FALSE)</f>
        <v>AC</v>
      </c>
      <c r="H3669" t="s">
        <v>74</v>
      </c>
      <c r="I3669" t="str">
        <f>IF(LEFT(tbStoricoOrdini[[#This Row],[ARTICOLO]],3) = "COG","COG",LEFT(tbStoricoOrdini[[#This Row],[ARTICOLO]],FIND(" ",tbStoricoOrdini[[#This Row],[ARTICOLO]])-1))</f>
        <v>AVRC</v>
      </c>
      <c r="J3669" t="str">
        <f>MID(tbStoricoOrdini[[#This Row],[ARTICOLO]],FIND(" ",tbStoricoOrdini[[#This Row],[ARTICOLO]])+1,4)</f>
        <v>2500</v>
      </c>
      <c r="K3669" t="str">
        <f>IFERROR(RIGHT(tbStoricoOrdini[[#This Row],[ARTICOLO]],LEN(tbStoricoOrdini[[#This Row],[ARTICOLO]])-FIND(" ",tbStoricoOrdini[[#This Row],[ARTICOLO]],FIND(" ",tbStoricoOrdini[[#This Row],[ARTICOLO]]) +1)),"")</f>
        <v>Gold</v>
      </c>
      <c r="L3669" s="3">
        <f>VLOOKUP(tbStoricoOrdini[[#This Row],[ARTICOLO]],tbArticoli[],2,FALSE)</f>
        <v>500</v>
      </c>
      <c r="M3669" s="22">
        <f>tbStoricoOrdini[[#This Row],[IMPORTO]]/tbStoricoOrdini[[#This Row],[PREZZO]]</f>
        <v>39.311999999999998</v>
      </c>
      <c r="N3669" t="s">
        <v>6</v>
      </c>
      <c r="O3669" s="8">
        <f>VLOOKUP(tbStoricoOrdini[[#This Row],[AGENTE]],tbAgenti[],2,FALSE)</f>
        <v>7.4999999999999997E-2</v>
      </c>
      <c r="P3669" s="2">
        <v>19656</v>
      </c>
      <c r="Q3669" s="2">
        <f>tbStoricoOrdini[[#This Row],[IMPORTO]]*tbStoricoOrdini[[#This Row],[% COMM.]]</f>
        <v>1474.2</v>
      </c>
      <c r="R3669" s="2">
        <f>tbStoricoOrdini[[#This Row],[TOT. COMM.]]+tbStoricoOrdini[[#This Row],[IMPORTO]]</f>
        <v>21130.2</v>
      </c>
    </row>
    <row r="3670" spans="1:18">
      <c r="A3670" s="1">
        <v>43952</v>
      </c>
      <c r="B3670" s="7">
        <f>MONTH(tbStoricoOrdini[[#This Row],[DATA]])</f>
        <v>5</v>
      </c>
      <c r="C3670" t="s">
        <v>3765</v>
      </c>
      <c r="D3670" t="str">
        <f>RIGHT(tbStoricoOrdini[[#This Row],[ORDINE]],4)</f>
        <v>3667</v>
      </c>
      <c r="E3670" t="s">
        <v>26</v>
      </c>
      <c r="F3670" t="str">
        <f>VLOOKUP(tbStoricoOrdini[[#This Row],[CLIENTE]],tbClienti[],3,FALSE)</f>
        <v>Lombardia</v>
      </c>
      <c r="G3670" t="str">
        <f>VLOOKUP(tbStoricoOrdini[[#This Row],[CLIENTE]],tbClienti[],7,FALSE)</f>
        <v>AC</v>
      </c>
      <c r="H3670" t="s">
        <v>74</v>
      </c>
      <c r="I3670" t="str">
        <f>IF(LEFT(tbStoricoOrdini[[#This Row],[ARTICOLO]],3) = "COG","COG",LEFT(tbStoricoOrdini[[#This Row],[ARTICOLO]],FIND(" ",tbStoricoOrdini[[#This Row],[ARTICOLO]])-1))</f>
        <v>AVRC</v>
      </c>
      <c r="J3670" t="str">
        <f>MID(tbStoricoOrdini[[#This Row],[ARTICOLO]],FIND(" ",tbStoricoOrdini[[#This Row],[ARTICOLO]])+1,4)</f>
        <v>2500</v>
      </c>
      <c r="K3670" t="str">
        <f>IFERROR(RIGHT(tbStoricoOrdini[[#This Row],[ARTICOLO]],LEN(tbStoricoOrdini[[#This Row],[ARTICOLO]])-FIND(" ",tbStoricoOrdini[[#This Row],[ARTICOLO]],FIND(" ",tbStoricoOrdini[[#This Row],[ARTICOLO]]) +1)),"")</f>
        <v>Gold</v>
      </c>
      <c r="L3670" s="3">
        <f>VLOOKUP(tbStoricoOrdini[[#This Row],[ARTICOLO]],tbArticoli[],2,FALSE)</f>
        <v>500</v>
      </c>
      <c r="M3670" s="22">
        <f>tbStoricoOrdini[[#This Row],[IMPORTO]]/tbStoricoOrdini[[#This Row],[PREZZO]]</f>
        <v>507.81200000000001</v>
      </c>
      <c r="N3670" t="s">
        <v>9</v>
      </c>
      <c r="O3670" s="8">
        <f>VLOOKUP(tbStoricoOrdini[[#This Row],[AGENTE]],tbAgenti[],2,FALSE)</f>
        <v>0.05</v>
      </c>
      <c r="P3670" s="2">
        <v>253906</v>
      </c>
      <c r="Q3670" s="2">
        <f>tbStoricoOrdini[[#This Row],[IMPORTO]]*tbStoricoOrdini[[#This Row],[% COMM.]]</f>
        <v>12695.300000000001</v>
      </c>
      <c r="R3670" s="2">
        <f>tbStoricoOrdini[[#This Row],[TOT. COMM.]]+tbStoricoOrdini[[#This Row],[IMPORTO]]</f>
        <v>266601.3</v>
      </c>
    </row>
    <row r="3671" spans="1:18">
      <c r="A3671" s="1">
        <v>43952</v>
      </c>
      <c r="B3671" s="7">
        <f>MONTH(tbStoricoOrdini[[#This Row],[DATA]])</f>
        <v>5</v>
      </c>
      <c r="C3671" t="s">
        <v>3766</v>
      </c>
      <c r="D3671" t="str">
        <f>RIGHT(tbStoricoOrdini[[#This Row],[ORDINE]],4)</f>
        <v>3668</v>
      </c>
      <c r="E3671" t="s">
        <v>26</v>
      </c>
      <c r="F3671" t="str">
        <f>VLOOKUP(tbStoricoOrdini[[#This Row],[CLIENTE]],tbClienti[],3,FALSE)</f>
        <v>Lombardia</v>
      </c>
      <c r="G3671" t="str">
        <f>VLOOKUP(tbStoricoOrdini[[#This Row],[CLIENTE]],tbClienti[],7,FALSE)</f>
        <v>AC</v>
      </c>
      <c r="H3671" t="s">
        <v>77</v>
      </c>
      <c r="I3671" t="str">
        <f>IF(LEFT(tbStoricoOrdini[[#This Row],[ARTICOLO]],3) = "COG","COG",LEFT(tbStoricoOrdini[[#This Row],[ARTICOLO]],FIND(" ",tbStoricoOrdini[[#This Row],[ARTICOLO]])-1))</f>
        <v>COG</v>
      </c>
      <c r="J3671" t="str">
        <f>MID(tbStoricoOrdini[[#This Row],[ARTICOLO]],FIND(" ",tbStoricoOrdini[[#This Row],[ARTICOLO]])+1,4)</f>
        <v>2000</v>
      </c>
      <c r="K3671" t="str">
        <f>IFERROR(RIGHT(tbStoricoOrdini[[#This Row],[ARTICOLO]],LEN(tbStoricoOrdini[[#This Row],[ARTICOLO]])-FIND(" ",tbStoricoOrdini[[#This Row],[ARTICOLO]],FIND(" ",tbStoricoOrdini[[#This Row],[ARTICOLO]]) +1)),"")</f>
        <v>Medium</v>
      </c>
      <c r="L3671" s="3">
        <f>VLOOKUP(tbStoricoOrdini[[#This Row],[ARTICOLO]],tbArticoli[],2,FALSE)</f>
        <v>200</v>
      </c>
      <c r="M3671" s="22">
        <f>tbStoricoOrdini[[#This Row],[IMPORTO]]/tbStoricoOrdini[[#This Row],[PREZZO]]</f>
        <v>1.58</v>
      </c>
      <c r="N3671" t="s">
        <v>9</v>
      </c>
      <c r="O3671" s="8">
        <f>VLOOKUP(tbStoricoOrdini[[#This Row],[AGENTE]],tbAgenti[],2,FALSE)</f>
        <v>0.05</v>
      </c>
      <c r="P3671" s="2">
        <v>316</v>
      </c>
      <c r="Q3671" s="2">
        <f>tbStoricoOrdini[[#This Row],[IMPORTO]]*tbStoricoOrdini[[#This Row],[% COMM.]]</f>
        <v>15.8</v>
      </c>
      <c r="R3671" s="2">
        <f>tbStoricoOrdini[[#This Row],[TOT. COMM.]]+tbStoricoOrdini[[#This Row],[IMPORTO]]</f>
        <v>331.8</v>
      </c>
    </row>
    <row r="3672" spans="1:18">
      <c r="A3672" s="1">
        <v>43952</v>
      </c>
      <c r="B3672" s="7">
        <f>MONTH(tbStoricoOrdini[[#This Row],[DATA]])</f>
        <v>5</v>
      </c>
      <c r="C3672" t="s">
        <v>3767</v>
      </c>
      <c r="D3672" t="str">
        <f>RIGHT(tbStoricoOrdini[[#This Row],[ORDINE]],4)</f>
        <v>3669</v>
      </c>
      <c r="E3672" t="s">
        <v>26</v>
      </c>
      <c r="F3672" t="str">
        <f>VLOOKUP(tbStoricoOrdini[[#This Row],[CLIENTE]],tbClienti[],3,FALSE)</f>
        <v>Lombardia</v>
      </c>
      <c r="G3672" t="str">
        <f>VLOOKUP(tbStoricoOrdini[[#This Row],[CLIENTE]],tbClienti[],7,FALSE)</f>
        <v>AC</v>
      </c>
      <c r="H3672" t="s">
        <v>61</v>
      </c>
      <c r="I3672" t="str">
        <f>IF(LEFT(tbStoricoOrdini[[#This Row],[ARTICOLO]],3) = "COG","COG",LEFT(tbStoricoOrdini[[#This Row],[ARTICOLO]],FIND(" ",tbStoricoOrdini[[#This Row],[ARTICOLO]])-1))</f>
        <v>KLM</v>
      </c>
      <c r="J3672" t="str">
        <f>MID(tbStoricoOrdini[[#This Row],[ARTICOLO]],FIND(" ",tbStoricoOrdini[[#This Row],[ARTICOLO]])+1,4)</f>
        <v>5000</v>
      </c>
      <c r="K3672" t="str">
        <f>IFERROR(RIGHT(tbStoricoOrdini[[#This Row],[ARTICOLO]],LEN(tbStoricoOrdini[[#This Row],[ARTICOLO]])-FIND(" ",tbStoricoOrdini[[#This Row],[ARTICOLO]],FIND(" ",tbStoricoOrdini[[#This Row],[ARTICOLO]]) +1)),"")</f>
        <v>Medium</v>
      </c>
      <c r="L3672" s="3">
        <f>VLOOKUP(tbStoricoOrdini[[#This Row],[ARTICOLO]],tbArticoli[],2,FALSE)</f>
        <v>150</v>
      </c>
      <c r="M3672" s="22">
        <f>tbStoricoOrdini[[#This Row],[IMPORTO]]/tbStoricoOrdini[[#This Row],[PREZZO]]</f>
        <v>24.006666666666668</v>
      </c>
      <c r="N3672" t="s">
        <v>15</v>
      </c>
      <c r="O3672" s="8">
        <f>VLOOKUP(tbStoricoOrdini[[#This Row],[AGENTE]],tbAgenti[],2,FALSE)</f>
        <v>0.08</v>
      </c>
      <c r="P3672" s="2">
        <v>3601</v>
      </c>
      <c r="Q3672" s="2">
        <f>tbStoricoOrdini[[#This Row],[IMPORTO]]*tbStoricoOrdini[[#This Row],[% COMM.]]</f>
        <v>288.08</v>
      </c>
      <c r="R3672" s="2">
        <f>tbStoricoOrdini[[#This Row],[TOT. COMM.]]+tbStoricoOrdini[[#This Row],[IMPORTO]]</f>
        <v>3889.08</v>
      </c>
    </row>
    <row r="3673" spans="1:18">
      <c r="A3673" s="1">
        <v>43952</v>
      </c>
      <c r="B3673" s="7">
        <f>MONTH(tbStoricoOrdini[[#This Row],[DATA]])</f>
        <v>5</v>
      </c>
      <c r="C3673" t="s">
        <v>3768</v>
      </c>
      <c r="D3673" t="str">
        <f>RIGHT(tbStoricoOrdini[[#This Row],[ORDINE]],4)</f>
        <v>3670</v>
      </c>
      <c r="E3673" t="s">
        <v>26</v>
      </c>
      <c r="F3673" t="str">
        <f>VLOOKUP(tbStoricoOrdini[[#This Row],[CLIENTE]],tbClienti[],3,FALSE)</f>
        <v>Lombardia</v>
      </c>
      <c r="G3673" t="str">
        <f>VLOOKUP(tbStoricoOrdini[[#This Row],[CLIENTE]],tbClienti[],7,FALSE)</f>
        <v>AC</v>
      </c>
      <c r="H3673" t="s">
        <v>61</v>
      </c>
      <c r="I3673" t="str">
        <f>IF(LEFT(tbStoricoOrdini[[#This Row],[ARTICOLO]],3) = "COG","COG",LEFT(tbStoricoOrdini[[#This Row],[ARTICOLO]],FIND(" ",tbStoricoOrdini[[#This Row],[ARTICOLO]])-1))</f>
        <v>KLM</v>
      </c>
      <c r="J3673" t="str">
        <f>MID(tbStoricoOrdini[[#This Row],[ARTICOLO]],FIND(" ",tbStoricoOrdini[[#This Row],[ARTICOLO]])+1,4)</f>
        <v>5000</v>
      </c>
      <c r="K3673" t="str">
        <f>IFERROR(RIGHT(tbStoricoOrdini[[#This Row],[ARTICOLO]],LEN(tbStoricoOrdini[[#This Row],[ARTICOLO]])-FIND(" ",tbStoricoOrdini[[#This Row],[ARTICOLO]],FIND(" ",tbStoricoOrdini[[#This Row],[ARTICOLO]]) +1)),"")</f>
        <v>Medium</v>
      </c>
      <c r="L3673" s="3">
        <f>VLOOKUP(tbStoricoOrdini[[#This Row],[ARTICOLO]],tbArticoli[],2,FALSE)</f>
        <v>150</v>
      </c>
      <c r="M3673" s="22">
        <f>tbStoricoOrdini[[#This Row],[IMPORTO]]/tbStoricoOrdini[[#This Row],[PREZZO]]</f>
        <v>595.82666666666671</v>
      </c>
      <c r="N3673" t="s">
        <v>6</v>
      </c>
      <c r="O3673" s="8">
        <f>VLOOKUP(tbStoricoOrdini[[#This Row],[AGENTE]],tbAgenti[],2,FALSE)</f>
        <v>7.4999999999999997E-2</v>
      </c>
      <c r="P3673" s="2">
        <v>89374</v>
      </c>
      <c r="Q3673" s="2">
        <f>tbStoricoOrdini[[#This Row],[IMPORTO]]*tbStoricoOrdini[[#This Row],[% COMM.]]</f>
        <v>6703.05</v>
      </c>
      <c r="R3673" s="2">
        <f>tbStoricoOrdini[[#This Row],[TOT. COMM.]]+tbStoricoOrdini[[#This Row],[IMPORTO]]</f>
        <v>96077.05</v>
      </c>
    </row>
    <row r="3674" spans="1:18">
      <c r="A3674" s="1">
        <v>43952</v>
      </c>
      <c r="B3674" s="7">
        <f>MONTH(tbStoricoOrdini[[#This Row],[DATA]])</f>
        <v>5</v>
      </c>
      <c r="C3674" t="s">
        <v>3769</v>
      </c>
      <c r="D3674" t="str">
        <f>RIGHT(tbStoricoOrdini[[#This Row],[ORDINE]],4)</f>
        <v>3671</v>
      </c>
      <c r="E3674" t="s">
        <v>26</v>
      </c>
      <c r="F3674" t="str">
        <f>VLOOKUP(tbStoricoOrdini[[#This Row],[CLIENTE]],tbClienti[],3,FALSE)</f>
        <v>Lombardia</v>
      </c>
      <c r="G3674" t="str">
        <f>VLOOKUP(tbStoricoOrdini[[#This Row],[CLIENTE]],tbClienti[],7,FALSE)</f>
        <v>AC</v>
      </c>
      <c r="H3674" t="s">
        <v>61</v>
      </c>
      <c r="I3674" t="str">
        <f>IF(LEFT(tbStoricoOrdini[[#This Row],[ARTICOLO]],3) = "COG","COG",LEFT(tbStoricoOrdini[[#This Row],[ARTICOLO]],FIND(" ",tbStoricoOrdini[[#This Row],[ARTICOLO]])-1))</f>
        <v>KLM</v>
      </c>
      <c r="J3674" t="str">
        <f>MID(tbStoricoOrdini[[#This Row],[ARTICOLO]],FIND(" ",tbStoricoOrdini[[#This Row],[ARTICOLO]])+1,4)</f>
        <v>5000</v>
      </c>
      <c r="K3674" t="str">
        <f>IFERROR(RIGHT(tbStoricoOrdini[[#This Row],[ARTICOLO]],LEN(tbStoricoOrdini[[#This Row],[ARTICOLO]])-FIND(" ",tbStoricoOrdini[[#This Row],[ARTICOLO]],FIND(" ",tbStoricoOrdini[[#This Row],[ARTICOLO]]) +1)),"")</f>
        <v>Medium</v>
      </c>
      <c r="L3674" s="3">
        <f>VLOOKUP(tbStoricoOrdini[[#This Row],[ARTICOLO]],tbArticoli[],2,FALSE)</f>
        <v>150</v>
      </c>
      <c r="M3674" s="22">
        <f>tbStoricoOrdini[[#This Row],[IMPORTO]]/tbStoricoOrdini[[#This Row],[PREZZO]]</f>
        <v>2215.6333333333332</v>
      </c>
      <c r="N3674" t="s">
        <v>9</v>
      </c>
      <c r="O3674" s="8">
        <f>VLOOKUP(tbStoricoOrdini[[#This Row],[AGENTE]],tbAgenti[],2,FALSE)</f>
        <v>0.05</v>
      </c>
      <c r="P3674" s="2">
        <v>332345</v>
      </c>
      <c r="Q3674" s="2">
        <f>tbStoricoOrdini[[#This Row],[IMPORTO]]*tbStoricoOrdini[[#This Row],[% COMM.]]</f>
        <v>16617.25</v>
      </c>
      <c r="R3674" s="2">
        <f>tbStoricoOrdini[[#This Row],[TOT. COMM.]]+tbStoricoOrdini[[#This Row],[IMPORTO]]</f>
        <v>348962.25</v>
      </c>
    </row>
    <row r="3675" spans="1:18">
      <c r="A3675" s="1">
        <v>43952</v>
      </c>
      <c r="B3675" s="7">
        <f>MONTH(tbStoricoOrdini[[#This Row],[DATA]])</f>
        <v>5</v>
      </c>
      <c r="C3675" t="s">
        <v>3770</v>
      </c>
      <c r="D3675" t="str">
        <f>RIGHT(tbStoricoOrdini[[#This Row],[ORDINE]],4)</f>
        <v>3672</v>
      </c>
      <c r="E3675" t="s">
        <v>26</v>
      </c>
      <c r="F3675" t="str">
        <f>VLOOKUP(tbStoricoOrdini[[#This Row],[CLIENTE]],tbClienti[],3,FALSE)</f>
        <v>Lombardia</v>
      </c>
      <c r="G3675" t="str">
        <f>VLOOKUP(tbStoricoOrdini[[#This Row],[CLIENTE]],tbClienti[],7,FALSE)</f>
        <v>AC</v>
      </c>
      <c r="H3675" t="s">
        <v>79</v>
      </c>
      <c r="I3675" t="str">
        <f>IF(LEFT(tbStoricoOrdini[[#This Row],[ARTICOLO]],3) = "COG","COG",LEFT(tbStoricoOrdini[[#This Row],[ARTICOLO]],FIND(" ",tbStoricoOrdini[[#This Row],[ARTICOLO]])-1))</f>
        <v>COG</v>
      </c>
      <c r="J3675" t="str">
        <f>MID(tbStoricoOrdini[[#This Row],[ARTICOLO]],FIND(" ",tbStoricoOrdini[[#This Row],[ARTICOLO]])+1,4)</f>
        <v>4000</v>
      </c>
      <c r="K3675" t="str">
        <f>IFERROR(RIGHT(tbStoricoOrdini[[#This Row],[ARTICOLO]],LEN(tbStoricoOrdini[[#This Row],[ARTICOLO]])-FIND(" ",tbStoricoOrdini[[#This Row],[ARTICOLO]],FIND(" ",tbStoricoOrdini[[#This Row],[ARTICOLO]]) +1)),"")</f>
        <v>Plus</v>
      </c>
      <c r="L3675" s="3">
        <f>VLOOKUP(tbStoricoOrdini[[#This Row],[ARTICOLO]],tbArticoli[],2,FALSE)</f>
        <v>240</v>
      </c>
      <c r="M3675" s="22">
        <f>tbStoricoOrdini[[#This Row],[IMPORTO]]/tbStoricoOrdini[[#This Row],[PREZZO]]</f>
        <v>740.10416666666663</v>
      </c>
      <c r="N3675" t="s">
        <v>6</v>
      </c>
      <c r="O3675" s="8">
        <f>VLOOKUP(tbStoricoOrdini[[#This Row],[AGENTE]],tbAgenti[],2,FALSE)</f>
        <v>7.4999999999999997E-2</v>
      </c>
      <c r="P3675" s="2">
        <v>177625</v>
      </c>
      <c r="Q3675" s="2">
        <f>tbStoricoOrdini[[#This Row],[IMPORTO]]*tbStoricoOrdini[[#This Row],[% COMM.]]</f>
        <v>13321.875</v>
      </c>
      <c r="R3675" s="2">
        <f>tbStoricoOrdini[[#This Row],[TOT. COMM.]]+tbStoricoOrdini[[#This Row],[IMPORTO]]</f>
        <v>190946.875</v>
      </c>
    </row>
    <row r="3676" spans="1:18">
      <c r="A3676" s="1">
        <v>43952</v>
      </c>
      <c r="B3676" s="7">
        <f>MONTH(tbStoricoOrdini[[#This Row],[DATA]])</f>
        <v>5</v>
      </c>
      <c r="C3676" t="s">
        <v>3771</v>
      </c>
      <c r="D3676" t="str">
        <f>RIGHT(tbStoricoOrdini[[#This Row],[ORDINE]],4)</f>
        <v>3673</v>
      </c>
      <c r="E3676" t="s">
        <v>26</v>
      </c>
      <c r="F3676" t="str">
        <f>VLOOKUP(tbStoricoOrdini[[#This Row],[CLIENTE]],tbClienti[],3,FALSE)</f>
        <v>Lombardia</v>
      </c>
      <c r="G3676" t="str">
        <f>VLOOKUP(tbStoricoOrdini[[#This Row],[CLIENTE]],tbClienti[],7,FALSE)</f>
        <v>AC</v>
      </c>
      <c r="H3676" t="s">
        <v>79</v>
      </c>
      <c r="I3676" t="str">
        <f>IF(LEFT(tbStoricoOrdini[[#This Row],[ARTICOLO]],3) = "COG","COG",LEFT(tbStoricoOrdini[[#This Row],[ARTICOLO]],FIND(" ",tbStoricoOrdini[[#This Row],[ARTICOLO]])-1))</f>
        <v>COG</v>
      </c>
      <c r="J3676" t="str">
        <f>MID(tbStoricoOrdini[[#This Row],[ARTICOLO]],FIND(" ",tbStoricoOrdini[[#This Row],[ARTICOLO]])+1,4)</f>
        <v>4000</v>
      </c>
      <c r="K3676" t="str">
        <f>IFERROR(RIGHT(tbStoricoOrdini[[#This Row],[ARTICOLO]],LEN(tbStoricoOrdini[[#This Row],[ARTICOLO]])-FIND(" ",tbStoricoOrdini[[#This Row],[ARTICOLO]],FIND(" ",tbStoricoOrdini[[#This Row],[ARTICOLO]]) +1)),"")</f>
        <v>Plus</v>
      </c>
      <c r="L3676" s="3">
        <f>VLOOKUP(tbStoricoOrdini[[#This Row],[ARTICOLO]],tbArticoli[],2,FALSE)</f>
        <v>240</v>
      </c>
      <c r="M3676" s="22">
        <f>tbStoricoOrdini[[#This Row],[IMPORTO]]/tbStoricoOrdini[[#This Row],[PREZZO]]</f>
        <v>72.395833333333329</v>
      </c>
      <c r="N3676" t="s">
        <v>9</v>
      </c>
      <c r="O3676" s="8">
        <f>VLOOKUP(tbStoricoOrdini[[#This Row],[AGENTE]],tbAgenti[],2,FALSE)</f>
        <v>0.05</v>
      </c>
      <c r="P3676" s="2">
        <v>17375</v>
      </c>
      <c r="Q3676" s="2">
        <f>tbStoricoOrdini[[#This Row],[IMPORTO]]*tbStoricoOrdini[[#This Row],[% COMM.]]</f>
        <v>868.75</v>
      </c>
      <c r="R3676" s="2">
        <f>tbStoricoOrdini[[#This Row],[TOT. COMM.]]+tbStoricoOrdini[[#This Row],[IMPORTO]]</f>
        <v>18243.75</v>
      </c>
    </row>
    <row r="3677" spans="1:18">
      <c r="A3677" s="1">
        <v>43952</v>
      </c>
      <c r="B3677" s="7">
        <f>MONTH(tbStoricoOrdini[[#This Row],[DATA]])</f>
        <v>5</v>
      </c>
      <c r="C3677" t="s">
        <v>3772</v>
      </c>
      <c r="D3677" t="str">
        <f>RIGHT(tbStoricoOrdini[[#This Row],[ORDINE]],4)</f>
        <v>3674</v>
      </c>
      <c r="E3677" t="s">
        <v>26</v>
      </c>
      <c r="F3677" t="str">
        <f>VLOOKUP(tbStoricoOrdini[[#This Row],[CLIENTE]],tbClienti[],3,FALSE)</f>
        <v>Lombardia</v>
      </c>
      <c r="G3677" t="str">
        <f>VLOOKUP(tbStoricoOrdini[[#This Row],[CLIENTE]],tbClienti[],7,FALSE)</f>
        <v>AC</v>
      </c>
      <c r="H3677" t="s">
        <v>60</v>
      </c>
      <c r="I3677" t="str">
        <f>IF(LEFT(tbStoricoOrdini[[#This Row],[ARTICOLO]],3) = "COG","COG",LEFT(tbStoricoOrdini[[#This Row],[ARTICOLO]],FIND(" ",tbStoricoOrdini[[#This Row],[ARTICOLO]])-1))</f>
        <v>KLM</v>
      </c>
      <c r="J3677" t="str">
        <f>MID(tbStoricoOrdini[[#This Row],[ARTICOLO]],FIND(" ",tbStoricoOrdini[[#This Row],[ARTICOLO]])+1,4)</f>
        <v>5000</v>
      </c>
      <c r="K3677" t="str">
        <f>IFERROR(RIGHT(tbStoricoOrdini[[#This Row],[ARTICOLO]],LEN(tbStoricoOrdini[[#This Row],[ARTICOLO]])-FIND(" ",tbStoricoOrdini[[#This Row],[ARTICOLO]],FIND(" ",tbStoricoOrdini[[#This Row],[ARTICOLO]]) +1)),"")</f>
        <v>Plus</v>
      </c>
      <c r="L3677" s="3">
        <f>VLOOKUP(tbStoricoOrdini[[#This Row],[ARTICOLO]],tbArticoli[],2,FALSE)</f>
        <v>175</v>
      </c>
      <c r="M3677" s="22">
        <f>tbStoricoOrdini[[#This Row],[IMPORTO]]/tbStoricoOrdini[[#This Row],[PREZZO]]</f>
        <v>46.748571428571431</v>
      </c>
      <c r="N3677" t="s">
        <v>6</v>
      </c>
      <c r="O3677" s="8">
        <f>VLOOKUP(tbStoricoOrdini[[#This Row],[AGENTE]],tbAgenti[],2,FALSE)</f>
        <v>7.4999999999999997E-2</v>
      </c>
      <c r="P3677" s="2">
        <v>8181</v>
      </c>
      <c r="Q3677" s="2">
        <f>tbStoricoOrdini[[#This Row],[IMPORTO]]*tbStoricoOrdini[[#This Row],[% COMM.]]</f>
        <v>613.57499999999993</v>
      </c>
      <c r="R3677" s="2">
        <f>tbStoricoOrdini[[#This Row],[TOT. COMM.]]+tbStoricoOrdini[[#This Row],[IMPORTO]]</f>
        <v>8794.5750000000007</v>
      </c>
    </row>
    <row r="3678" spans="1:18">
      <c r="A3678" s="1">
        <v>43952</v>
      </c>
      <c r="B3678" s="7">
        <f>MONTH(tbStoricoOrdini[[#This Row],[DATA]])</f>
        <v>5</v>
      </c>
      <c r="C3678" t="s">
        <v>3773</v>
      </c>
      <c r="D3678" t="str">
        <f>RIGHT(tbStoricoOrdini[[#This Row],[ORDINE]],4)</f>
        <v>3675</v>
      </c>
      <c r="E3678" t="s">
        <v>26</v>
      </c>
      <c r="F3678" t="str">
        <f>VLOOKUP(tbStoricoOrdini[[#This Row],[CLIENTE]],tbClienti[],3,FALSE)</f>
        <v>Lombardia</v>
      </c>
      <c r="G3678" t="str">
        <f>VLOOKUP(tbStoricoOrdini[[#This Row],[CLIENTE]],tbClienti[],7,FALSE)</f>
        <v>AC</v>
      </c>
      <c r="H3678" t="s">
        <v>60</v>
      </c>
      <c r="I3678" t="str">
        <f>IF(LEFT(tbStoricoOrdini[[#This Row],[ARTICOLO]],3) = "COG","COG",LEFT(tbStoricoOrdini[[#This Row],[ARTICOLO]],FIND(" ",tbStoricoOrdini[[#This Row],[ARTICOLO]])-1))</f>
        <v>KLM</v>
      </c>
      <c r="J3678" t="str">
        <f>MID(tbStoricoOrdini[[#This Row],[ARTICOLO]],FIND(" ",tbStoricoOrdini[[#This Row],[ARTICOLO]])+1,4)</f>
        <v>5000</v>
      </c>
      <c r="K3678" t="str">
        <f>IFERROR(RIGHT(tbStoricoOrdini[[#This Row],[ARTICOLO]],LEN(tbStoricoOrdini[[#This Row],[ARTICOLO]])-FIND(" ",tbStoricoOrdini[[#This Row],[ARTICOLO]],FIND(" ",tbStoricoOrdini[[#This Row],[ARTICOLO]]) +1)),"")</f>
        <v>Plus</v>
      </c>
      <c r="L3678" s="3">
        <f>VLOOKUP(tbStoricoOrdini[[#This Row],[ARTICOLO]],tbArticoli[],2,FALSE)</f>
        <v>175</v>
      </c>
      <c r="M3678" s="22">
        <f>tbStoricoOrdini[[#This Row],[IMPORTO]]/tbStoricoOrdini[[#This Row],[PREZZO]]</f>
        <v>507.94857142857143</v>
      </c>
      <c r="N3678" t="s">
        <v>9</v>
      </c>
      <c r="O3678" s="8">
        <f>VLOOKUP(tbStoricoOrdini[[#This Row],[AGENTE]],tbAgenti[],2,FALSE)</f>
        <v>0.05</v>
      </c>
      <c r="P3678" s="2">
        <v>88891</v>
      </c>
      <c r="Q3678" s="2">
        <f>tbStoricoOrdini[[#This Row],[IMPORTO]]*tbStoricoOrdini[[#This Row],[% COMM.]]</f>
        <v>4444.55</v>
      </c>
      <c r="R3678" s="2">
        <f>tbStoricoOrdini[[#This Row],[TOT. COMM.]]+tbStoricoOrdini[[#This Row],[IMPORTO]]</f>
        <v>93335.55</v>
      </c>
    </row>
    <row r="3679" spans="1:18">
      <c r="A3679" s="1">
        <v>43952</v>
      </c>
      <c r="B3679" s="7">
        <f>MONTH(tbStoricoOrdini[[#This Row],[DATA]])</f>
        <v>5</v>
      </c>
      <c r="C3679" t="s">
        <v>3774</v>
      </c>
      <c r="D3679" t="str">
        <f>RIGHT(tbStoricoOrdini[[#This Row],[ORDINE]],4)</f>
        <v>3676</v>
      </c>
      <c r="E3679" t="s">
        <v>26</v>
      </c>
      <c r="F3679" t="str">
        <f>VLOOKUP(tbStoricoOrdini[[#This Row],[CLIENTE]],tbClienti[],3,FALSE)</f>
        <v>Lombardia</v>
      </c>
      <c r="G3679" t="str">
        <f>VLOOKUP(tbStoricoOrdini[[#This Row],[CLIENTE]],tbClienti[],7,FALSE)</f>
        <v>AC</v>
      </c>
      <c r="H3679" t="s">
        <v>63</v>
      </c>
      <c r="I3679" t="str">
        <f>IF(LEFT(tbStoricoOrdini[[#This Row],[ARTICOLO]],3) = "COG","COG",LEFT(tbStoricoOrdini[[#This Row],[ARTICOLO]],FIND(" ",tbStoricoOrdini[[#This Row],[ARTICOLO]])-1))</f>
        <v>KLM</v>
      </c>
      <c r="J3679" t="str">
        <f>MID(tbStoricoOrdini[[#This Row],[ARTICOLO]],FIND(" ",tbStoricoOrdini[[#This Row],[ARTICOLO]])+1,4)</f>
        <v>3000</v>
      </c>
      <c r="K3679" t="str">
        <f>IFERROR(RIGHT(tbStoricoOrdini[[#This Row],[ARTICOLO]],LEN(tbStoricoOrdini[[#This Row],[ARTICOLO]])-FIND(" ",tbStoricoOrdini[[#This Row],[ARTICOLO]],FIND(" ",tbStoricoOrdini[[#This Row],[ARTICOLO]]) +1)),"")</f>
        <v>Plus</v>
      </c>
      <c r="L3679" s="3">
        <f>VLOOKUP(tbStoricoOrdini[[#This Row],[ARTICOLO]],tbArticoli[],2,FALSE)</f>
        <v>145</v>
      </c>
      <c r="M3679" s="22">
        <f>tbStoricoOrdini[[#This Row],[IMPORTO]]/tbStoricoOrdini[[#This Row],[PREZZO]]</f>
        <v>27.910344827586208</v>
      </c>
      <c r="N3679" t="s">
        <v>16</v>
      </c>
      <c r="O3679" s="8">
        <f>VLOOKUP(tbStoricoOrdini[[#This Row],[AGENTE]],tbAgenti[],2,FALSE)</f>
        <v>0.05</v>
      </c>
      <c r="P3679" s="2">
        <v>4047</v>
      </c>
      <c r="Q3679" s="2">
        <f>tbStoricoOrdini[[#This Row],[IMPORTO]]*tbStoricoOrdini[[#This Row],[% COMM.]]</f>
        <v>202.35000000000002</v>
      </c>
      <c r="R3679" s="2">
        <f>tbStoricoOrdini[[#This Row],[TOT. COMM.]]+tbStoricoOrdini[[#This Row],[IMPORTO]]</f>
        <v>4249.3500000000004</v>
      </c>
    </row>
    <row r="3680" spans="1:18">
      <c r="A3680" s="1">
        <v>43952</v>
      </c>
      <c r="B3680" s="7">
        <f>MONTH(tbStoricoOrdini[[#This Row],[DATA]])</f>
        <v>5</v>
      </c>
      <c r="C3680" t="s">
        <v>3775</v>
      </c>
      <c r="D3680" t="str">
        <f>RIGHT(tbStoricoOrdini[[#This Row],[ORDINE]],4)</f>
        <v>3677</v>
      </c>
      <c r="E3680" t="s">
        <v>26</v>
      </c>
      <c r="F3680" t="str">
        <f>VLOOKUP(tbStoricoOrdini[[#This Row],[CLIENTE]],tbClienti[],3,FALSE)</f>
        <v>Lombardia</v>
      </c>
      <c r="G3680" t="str">
        <f>VLOOKUP(tbStoricoOrdini[[#This Row],[CLIENTE]],tbClienti[],7,FALSE)</f>
        <v>AC</v>
      </c>
      <c r="H3680" t="s">
        <v>63</v>
      </c>
      <c r="I3680" t="str">
        <f>IF(LEFT(tbStoricoOrdini[[#This Row],[ARTICOLO]],3) = "COG","COG",LEFT(tbStoricoOrdini[[#This Row],[ARTICOLO]],FIND(" ",tbStoricoOrdini[[#This Row],[ARTICOLO]])-1))</f>
        <v>KLM</v>
      </c>
      <c r="J3680" t="str">
        <f>MID(tbStoricoOrdini[[#This Row],[ARTICOLO]],FIND(" ",tbStoricoOrdini[[#This Row],[ARTICOLO]])+1,4)</f>
        <v>3000</v>
      </c>
      <c r="K3680" t="str">
        <f>IFERROR(RIGHT(tbStoricoOrdini[[#This Row],[ARTICOLO]],LEN(tbStoricoOrdini[[#This Row],[ARTICOLO]])-FIND(" ",tbStoricoOrdini[[#This Row],[ARTICOLO]],FIND(" ",tbStoricoOrdini[[#This Row],[ARTICOLO]]) +1)),"")</f>
        <v>Plus</v>
      </c>
      <c r="L3680" s="3">
        <f>VLOOKUP(tbStoricoOrdini[[#This Row],[ARTICOLO]],tbArticoli[],2,FALSE)</f>
        <v>145</v>
      </c>
      <c r="M3680" s="22">
        <f>tbStoricoOrdini[[#This Row],[IMPORTO]]/tbStoricoOrdini[[#This Row],[PREZZO]]</f>
        <v>80.751724137931035</v>
      </c>
      <c r="N3680" t="s">
        <v>15</v>
      </c>
      <c r="O3680" s="8">
        <f>VLOOKUP(tbStoricoOrdini[[#This Row],[AGENTE]],tbAgenti[],2,FALSE)</f>
        <v>0.08</v>
      </c>
      <c r="P3680" s="2">
        <v>11709</v>
      </c>
      <c r="Q3680" s="2">
        <f>tbStoricoOrdini[[#This Row],[IMPORTO]]*tbStoricoOrdini[[#This Row],[% COMM.]]</f>
        <v>936.72</v>
      </c>
      <c r="R3680" s="2">
        <f>tbStoricoOrdini[[#This Row],[TOT. COMM.]]+tbStoricoOrdini[[#This Row],[IMPORTO]]</f>
        <v>12645.72</v>
      </c>
    </row>
    <row r="3681" spans="1:18">
      <c r="A3681" s="1">
        <v>43952</v>
      </c>
      <c r="B3681" s="7">
        <f>MONTH(tbStoricoOrdini[[#This Row],[DATA]])</f>
        <v>5</v>
      </c>
      <c r="C3681" t="s">
        <v>3776</v>
      </c>
      <c r="D3681" t="str">
        <f>RIGHT(tbStoricoOrdini[[#This Row],[ORDINE]],4)</f>
        <v>3678</v>
      </c>
      <c r="E3681" t="s">
        <v>26</v>
      </c>
      <c r="F3681" t="str">
        <f>VLOOKUP(tbStoricoOrdini[[#This Row],[CLIENTE]],tbClienti[],3,FALSE)</f>
        <v>Lombardia</v>
      </c>
      <c r="G3681" t="str">
        <f>VLOOKUP(tbStoricoOrdini[[#This Row],[CLIENTE]],tbClienti[],7,FALSE)</f>
        <v>AC</v>
      </c>
      <c r="H3681" t="s">
        <v>63</v>
      </c>
      <c r="I3681" t="str">
        <f>IF(LEFT(tbStoricoOrdini[[#This Row],[ARTICOLO]],3) = "COG","COG",LEFT(tbStoricoOrdini[[#This Row],[ARTICOLO]],FIND(" ",tbStoricoOrdini[[#This Row],[ARTICOLO]])-1))</f>
        <v>KLM</v>
      </c>
      <c r="J3681" t="str">
        <f>MID(tbStoricoOrdini[[#This Row],[ARTICOLO]],FIND(" ",tbStoricoOrdini[[#This Row],[ARTICOLO]])+1,4)</f>
        <v>3000</v>
      </c>
      <c r="K3681" t="str">
        <f>IFERROR(RIGHT(tbStoricoOrdini[[#This Row],[ARTICOLO]],LEN(tbStoricoOrdini[[#This Row],[ARTICOLO]])-FIND(" ",tbStoricoOrdini[[#This Row],[ARTICOLO]],FIND(" ",tbStoricoOrdini[[#This Row],[ARTICOLO]]) +1)),"")</f>
        <v>Plus</v>
      </c>
      <c r="L3681" s="3">
        <f>VLOOKUP(tbStoricoOrdini[[#This Row],[ARTICOLO]],tbArticoli[],2,FALSE)</f>
        <v>145</v>
      </c>
      <c r="M3681" s="22">
        <f>tbStoricoOrdini[[#This Row],[IMPORTO]]/tbStoricoOrdini[[#This Row],[PREZZO]]</f>
        <v>26.558620689655172</v>
      </c>
      <c r="N3681" t="s">
        <v>17</v>
      </c>
      <c r="O3681" s="8">
        <f>VLOOKUP(tbStoricoOrdini[[#This Row],[AGENTE]],tbAgenti[],2,FALSE)</f>
        <v>0.08</v>
      </c>
      <c r="P3681" s="2">
        <v>3851</v>
      </c>
      <c r="Q3681" s="2">
        <f>tbStoricoOrdini[[#This Row],[IMPORTO]]*tbStoricoOrdini[[#This Row],[% COMM.]]</f>
        <v>308.08</v>
      </c>
      <c r="R3681" s="2">
        <f>tbStoricoOrdini[[#This Row],[TOT. COMM.]]+tbStoricoOrdini[[#This Row],[IMPORTO]]</f>
        <v>4159.08</v>
      </c>
    </row>
    <row r="3682" spans="1:18">
      <c r="A3682" s="1">
        <v>43952</v>
      </c>
      <c r="B3682" s="7">
        <f>MONTH(tbStoricoOrdini[[#This Row],[DATA]])</f>
        <v>5</v>
      </c>
      <c r="C3682" t="s">
        <v>3777</v>
      </c>
      <c r="D3682" t="str">
        <f>RIGHT(tbStoricoOrdini[[#This Row],[ORDINE]],4)</f>
        <v>3679</v>
      </c>
      <c r="E3682" t="s">
        <v>26</v>
      </c>
      <c r="F3682" t="str">
        <f>VLOOKUP(tbStoricoOrdini[[#This Row],[CLIENTE]],tbClienti[],3,FALSE)</f>
        <v>Lombardia</v>
      </c>
      <c r="G3682" t="str">
        <f>VLOOKUP(tbStoricoOrdini[[#This Row],[CLIENTE]],tbClienti[],7,FALSE)</f>
        <v>AC</v>
      </c>
      <c r="H3682" t="s">
        <v>63</v>
      </c>
      <c r="I3682" t="str">
        <f>IF(LEFT(tbStoricoOrdini[[#This Row],[ARTICOLO]],3) = "COG","COG",LEFT(tbStoricoOrdini[[#This Row],[ARTICOLO]],FIND(" ",tbStoricoOrdini[[#This Row],[ARTICOLO]])-1))</f>
        <v>KLM</v>
      </c>
      <c r="J3682" t="str">
        <f>MID(tbStoricoOrdini[[#This Row],[ARTICOLO]],FIND(" ",tbStoricoOrdini[[#This Row],[ARTICOLO]])+1,4)</f>
        <v>3000</v>
      </c>
      <c r="K3682" t="str">
        <f>IFERROR(RIGHT(tbStoricoOrdini[[#This Row],[ARTICOLO]],LEN(tbStoricoOrdini[[#This Row],[ARTICOLO]])-FIND(" ",tbStoricoOrdini[[#This Row],[ARTICOLO]],FIND(" ",tbStoricoOrdini[[#This Row],[ARTICOLO]]) +1)),"")</f>
        <v>Plus</v>
      </c>
      <c r="L3682" s="3">
        <f>VLOOKUP(tbStoricoOrdini[[#This Row],[ARTICOLO]],tbArticoli[],2,FALSE)</f>
        <v>145</v>
      </c>
      <c r="M3682" s="22">
        <f>tbStoricoOrdini[[#This Row],[IMPORTO]]/tbStoricoOrdini[[#This Row],[PREZZO]]</f>
        <v>24.2</v>
      </c>
      <c r="N3682" t="s">
        <v>18</v>
      </c>
      <c r="O3682" s="8">
        <f>VLOOKUP(tbStoricoOrdini[[#This Row],[AGENTE]],tbAgenti[],2,FALSE)</f>
        <v>0.03</v>
      </c>
      <c r="P3682" s="2">
        <v>3509</v>
      </c>
      <c r="Q3682" s="2">
        <f>tbStoricoOrdini[[#This Row],[IMPORTO]]*tbStoricoOrdini[[#This Row],[% COMM.]]</f>
        <v>105.27</v>
      </c>
      <c r="R3682" s="2">
        <f>tbStoricoOrdini[[#This Row],[TOT. COMM.]]+tbStoricoOrdini[[#This Row],[IMPORTO]]</f>
        <v>3614.27</v>
      </c>
    </row>
    <row r="3683" spans="1:18">
      <c r="A3683" s="1">
        <v>43952</v>
      </c>
      <c r="B3683" s="7">
        <f>MONTH(tbStoricoOrdini[[#This Row],[DATA]])</f>
        <v>5</v>
      </c>
      <c r="C3683" t="s">
        <v>3778</v>
      </c>
      <c r="D3683" t="str">
        <f>RIGHT(tbStoricoOrdini[[#This Row],[ORDINE]],4)</f>
        <v>3680</v>
      </c>
      <c r="E3683" t="s">
        <v>26</v>
      </c>
      <c r="F3683" t="str">
        <f>VLOOKUP(tbStoricoOrdini[[#This Row],[CLIENTE]],tbClienti[],3,FALSE)</f>
        <v>Lombardia</v>
      </c>
      <c r="G3683" t="str">
        <f>VLOOKUP(tbStoricoOrdini[[#This Row],[CLIENTE]],tbClienti[],7,FALSE)</f>
        <v>AC</v>
      </c>
      <c r="H3683" t="s">
        <v>63</v>
      </c>
      <c r="I3683" t="str">
        <f>IF(LEFT(tbStoricoOrdini[[#This Row],[ARTICOLO]],3) = "COG","COG",LEFT(tbStoricoOrdini[[#This Row],[ARTICOLO]],FIND(" ",tbStoricoOrdini[[#This Row],[ARTICOLO]])-1))</f>
        <v>KLM</v>
      </c>
      <c r="J3683" t="str">
        <f>MID(tbStoricoOrdini[[#This Row],[ARTICOLO]],FIND(" ",tbStoricoOrdini[[#This Row],[ARTICOLO]])+1,4)</f>
        <v>3000</v>
      </c>
      <c r="K3683" t="str">
        <f>IFERROR(RIGHT(tbStoricoOrdini[[#This Row],[ARTICOLO]],LEN(tbStoricoOrdini[[#This Row],[ARTICOLO]])-FIND(" ",tbStoricoOrdini[[#This Row],[ARTICOLO]],FIND(" ",tbStoricoOrdini[[#This Row],[ARTICOLO]]) +1)),"")</f>
        <v>Plus</v>
      </c>
      <c r="L3683" s="3">
        <f>VLOOKUP(tbStoricoOrdini[[#This Row],[ARTICOLO]],tbArticoli[],2,FALSE)</f>
        <v>145</v>
      </c>
      <c r="M3683" s="22">
        <f>tbStoricoOrdini[[#This Row],[IMPORTO]]/tbStoricoOrdini[[#This Row],[PREZZO]]</f>
        <v>75.206896551724142</v>
      </c>
      <c r="N3683" t="s">
        <v>6</v>
      </c>
      <c r="O3683" s="8">
        <f>VLOOKUP(tbStoricoOrdini[[#This Row],[AGENTE]],tbAgenti[],2,FALSE)</f>
        <v>7.4999999999999997E-2</v>
      </c>
      <c r="P3683" s="2">
        <v>10905</v>
      </c>
      <c r="Q3683" s="2">
        <f>tbStoricoOrdini[[#This Row],[IMPORTO]]*tbStoricoOrdini[[#This Row],[% COMM.]]</f>
        <v>817.875</v>
      </c>
      <c r="R3683" s="2">
        <f>tbStoricoOrdini[[#This Row],[TOT. COMM.]]+tbStoricoOrdini[[#This Row],[IMPORTO]]</f>
        <v>11722.875</v>
      </c>
    </row>
    <row r="3684" spans="1:18">
      <c r="A3684" s="1">
        <v>43952</v>
      </c>
      <c r="B3684" s="7">
        <f>MONTH(tbStoricoOrdini[[#This Row],[DATA]])</f>
        <v>5</v>
      </c>
      <c r="C3684" t="s">
        <v>3779</v>
      </c>
      <c r="D3684" t="str">
        <f>RIGHT(tbStoricoOrdini[[#This Row],[ORDINE]],4)</f>
        <v>3681</v>
      </c>
      <c r="E3684" t="s">
        <v>26</v>
      </c>
      <c r="F3684" t="str">
        <f>VLOOKUP(tbStoricoOrdini[[#This Row],[CLIENTE]],tbClienti[],3,FALSE)</f>
        <v>Lombardia</v>
      </c>
      <c r="G3684" t="str">
        <f>VLOOKUP(tbStoricoOrdini[[#This Row],[CLIENTE]],tbClienti[],7,FALSE)</f>
        <v>AC</v>
      </c>
      <c r="H3684" t="s">
        <v>63</v>
      </c>
      <c r="I3684" t="str">
        <f>IF(LEFT(tbStoricoOrdini[[#This Row],[ARTICOLO]],3) = "COG","COG",LEFT(tbStoricoOrdini[[#This Row],[ARTICOLO]],FIND(" ",tbStoricoOrdini[[#This Row],[ARTICOLO]])-1))</f>
        <v>KLM</v>
      </c>
      <c r="J3684" t="str">
        <f>MID(tbStoricoOrdini[[#This Row],[ARTICOLO]],FIND(" ",tbStoricoOrdini[[#This Row],[ARTICOLO]])+1,4)</f>
        <v>3000</v>
      </c>
      <c r="K3684" t="str">
        <f>IFERROR(RIGHT(tbStoricoOrdini[[#This Row],[ARTICOLO]],LEN(tbStoricoOrdini[[#This Row],[ARTICOLO]])-FIND(" ",tbStoricoOrdini[[#This Row],[ARTICOLO]],FIND(" ",tbStoricoOrdini[[#This Row],[ARTICOLO]]) +1)),"")</f>
        <v>Plus</v>
      </c>
      <c r="L3684" s="3">
        <f>VLOOKUP(tbStoricoOrdini[[#This Row],[ARTICOLO]],tbArticoli[],2,FALSE)</f>
        <v>145</v>
      </c>
      <c r="M3684" s="22">
        <f>tbStoricoOrdini[[#This Row],[IMPORTO]]/tbStoricoOrdini[[#This Row],[PREZZO]]</f>
        <v>88.213793103448282</v>
      </c>
      <c r="N3684" t="s">
        <v>9</v>
      </c>
      <c r="O3684" s="8">
        <f>VLOOKUP(tbStoricoOrdini[[#This Row],[AGENTE]],tbAgenti[],2,FALSE)</f>
        <v>0.05</v>
      </c>
      <c r="P3684" s="2">
        <v>12791</v>
      </c>
      <c r="Q3684" s="2">
        <f>tbStoricoOrdini[[#This Row],[IMPORTO]]*tbStoricoOrdini[[#This Row],[% COMM.]]</f>
        <v>639.55000000000007</v>
      </c>
      <c r="R3684" s="2">
        <f>tbStoricoOrdini[[#This Row],[TOT. COMM.]]+tbStoricoOrdini[[#This Row],[IMPORTO]]</f>
        <v>13430.55</v>
      </c>
    </row>
    <row r="3685" spans="1:18">
      <c r="A3685" s="1">
        <v>43952</v>
      </c>
      <c r="B3685" s="7">
        <f>MONTH(tbStoricoOrdini[[#This Row],[DATA]])</f>
        <v>5</v>
      </c>
      <c r="C3685" t="s">
        <v>3780</v>
      </c>
      <c r="D3685" t="str">
        <f>RIGHT(tbStoricoOrdini[[#This Row],[ORDINE]],4)</f>
        <v>3682</v>
      </c>
      <c r="E3685" t="s">
        <v>26</v>
      </c>
      <c r="F3685" t="str">
        <f>VLOOKUP(tbStoricoOrdini[[#This Row],[CLIENTE]],tbClienti[],3,FALSE)</f>
        <v>Lombardia</v>
      </c>
      <c r="G3685" t="str">
        <f>VLOOKUP(tbStoricoOrdini[[#This Row],[CLIENTE]],tbClienti[],7,FALSE)</f>
        <v>AC</v>
      </c>
      <c r="H3685" t="s">
        <v>66</v>
      </c>
      <c r="I3685" t="str">
        <f>IF(LEFT(tbStoricoOrdini[[#This Row],[ARTICOLO]],3) = "COG","COG",LEFT(tbStoricoOrdini[[#This Row],[ARTICOLO]],FIND(" ",tbStoricoOrdini[[#This Row],[ARTICOLO]])-1))</f>
        <v>BAG</v>
      </c>
      <c r="J3685" t="str">
        <f>MID(tbStoricoOrdini[[#This Row],[ARTICOLO]],FIND(" ",tbStoricoOrdini[[#This Row],[ARTICOLO]])+1,4)</f>
        <v>2500</v>
      </c>
      <c r="K3685" t="str">
        <f>IFERROR(RIGHT(tbStoricoOrdini[[#This Row],[ARTICOLO]],LEN(tbStoricoOrdini[[#This Row],[ARTICOLO]])-FIND(" ",tbStoricoOrdini[[#This Row],[ARTICOLO]],FIND(" ",tbStoricoOrdini[[#This Row],[ARTICOLO]]) +1)),"")</f>
        <v>Plus</v>
      </c>
      <c r="L3685" s="3">
        <f>VLOOKUP(tbStoricoOrdini[[#This Row],[ARTICOLO]],tbArticoli[],2,FALSE)</f>
        <v>220</v>
      </c>
      <c r="M3685" s="22">
        <f>tbStoricoOrdini[[#This Row],[IMPORTO]]/tbStoricoOrdini[[#This Row],[PREZZO]]</f>
        <v>0.16363636363636364</v>
      </c>
      <c r="N3685" t="s">
        <v>16</v>
      </c>
      <c r="O3685" s="8">
        <f>VLOOKUP(tbStoricoOrdini[[#This Row],[AGENTE]],tbAgenti[],2,FALSE)</f>
        <v>0.05</v>
      </c>
      <c r="P3685" s="2">
        <v>36</v>
      </c>
      <c r="Q3685" s="2">
        <f>tbStoricoOrdini[[#This Row],[IMPORTO]]*tbStoricoOrdini[[#This Row],[% COMM.]]</f>
        <v>1.8</v>
      </c>
      <c r="R3685" s="2">
        <f>tbStoricoOrdini[[#This Row],[TOT. COMM.]]+tbStoricoOrdini[[#This Row],[IMPORTO]]</f>
        <v>37.799999999999997</v>
      </c>
    </row>
    <row r="3686" spans="1:18">
      <c r="A3686" s="1">
        <v>43952</v>
      </c>
      <c r="B3686" s="7">
        <f>MONTH(tbStoricoOrdini[[#This Row],[DATA]])</f>
        <v>5</v>
      </c>
      <c r="C3686" t="s">
        <v>3781</v>
      </c>
      <c r="D3686" t="str">
        <f>RIGHT(tbStoricoOrdini[[#This Row],[ORDINE]],4)</f>
        <v>3683</v>
      </c>
      <c r="E3686" t="s">
        <v>26</v>
      </c>
      <c r="F3686" t="str">
        <f>VLOOKUP(tbStoricoOrdini[[#This Row],[CLIENTE]],tbClienti[],3,FALSE)</f>
        <v>Lombardia</v>
      </c>
      <c r="G3686" t="str">
        <f>VLOOKUP(tbStoricoOrdini[[#This Row],[CLIENTE]],tbClienti[],7,FALSE)</f>
        <v>AC</v>
      </c>
      <c r="H3686" t="s">
        <v>66</v>
      </c>
      <c r="I3686" t="str">
        <f>IF(LEFT(tbStoricoOrdini[[#This Row],[ARTICOLO]],3) = "COG","COG",LEFT(tbStoricoOrdini[[#This Row],[ARTICOLO]],FIND(" ",tbStoricoOrdini[[#This Row],[ARTICOLO]])-1))</f>
        <v>BAG</v>
      </c>
      <c r="J3686" t="str">
        <f>MID(tbStoricoOrdini[[#This Row],[ARTICOLO]],FIND(" ",tbStoricoOrdini[[#This Row],[ARTICOLO]])+1,4)</f>
        <v>2500</v>
      </c>
      <c r="K3686" t="str">
        <f>IFERROR(RIGHT(tbStoricoOrdini[[#This Row],[ARTICOLO]],LEN(tbStoricoOrdini[[#This Row],[ARTICOLO]])-FIND(" ",tbStoricoOrdini[[#This Row],[ARTICOLO]],FIND(" ",tbStoricoOrdini[[#This Row],[ARTICOLO]]) +1)),"")</f>
        <v>Plus</v>
      </c>
      <c r="L3686" s="3">
        <f>VLOOKUP(tbStoricoOrdini[[#This Row],[ARTICOLO]],tbArticoli[],2,FALSE)</f>
        <v>220</v>
      </c>
      <c r="M3686" s="22">
        <f>tbStoricoOrdini[[#This Row],[IMPORTO]]/tbStoricoOrdini[[#This Row],[PREZZO]]</f>
        <v>2.7272727272727271E-2</v>
      </c>
      <c r="N3686" t="s">
        <v>17</v>
      </c>
      <c r="O3686" s="8">
        <f>VLOOKUP(tbStoricoOrdini[[#This Row],[AGENTE]],tbAgenti[],2,FALSE)</f>
        <v>0.08</v>
      </c>
      <c r="P3686" s="2">
        <v>6</v>
      </c>
      <c r="Q3686" s="2">
        <f>tbStoricoOrdini[[#This Row],[IMPORTO]]*tbStoricoOrdini[[#This Row],[% COMM.]]</f>
        <v>0.48</v>
      </c>
      <c r="R3686" s="2">
        <f>tbStoricoOrdini[[#This Row],[TOT. COMM.]]+tbStoricoOrdini[[#This Row],[IMPORTO]]</f>
        <v>6.48</v>
      </c>
    </row>
    <row r="3687" spans="1:18">
      <c r="A3687" s="1">
        <v>43952</v>
      </c>
      <c r="B3687" s="7">
        <f>MONTH(tbStoricoOrdini[[#This Row],[DATA]])</f>
        <v>5</v>
      </c>
      <c r="C3687" t="s">
        <v>3782</v>
      </c>
      <c r="D3687" t="str">
        <f>RIGHT(tbStoricoOrdini[[#This Row],[ORDINE]],4)</f>
        <v>3684</v>
      </c>
      <c r="E3687" t="s">
        <v>26</v>
      </c>
      <c r="F3687" t="str">
        <f>VLOOKUP(tbStoricoOrdini[[#This Row],[CLIENTE]],tbClienti[],3,FALSE)</f>
        <v>Lombardia</v>
      </c>
      <c r="G3687" t="str">
        <f>VLOOKUP(tbStoricoOrdini[[#This Row],[CLIENTE]],tbClienti[],7,FALSE)</f>
        <v>AC</v>
      </c>
      <c r="H3687" t="s">
        <v>66</v>
      </c>
      <c r="I3687" t="str">
        <f>IF(LEFT(tbStoricoOrdini[[#This Row],[ARTICOLO]],3) = "COG","COG",LEFT(tbStoricoOrdini[[#This Row],[ARTICOLO]],FIND(" ",tbStoricoOrdini[[#This Row],[ARTICOLO]])-1))</f>
        <v>BAG</v>
      </c>
      <c r="J3687" t="str">
        <f>MID(tbStoricoOrdini[[#This Row],[ARTICOLO]],FIND(" ",tbStoricoOrdini[[#This Row],[ARTICOLO]])+1,4)</f>
        <v>2500</v>
      </c>
      <c r="K3687" t="str">
        <f>IFERROR(RIGHT(tbStoricoOrdini[[#This Row],[ARTICOLO]],LEN(tbStoricoOrdini[[#This Row],[ARTICOLO]])-FIND(" ",tbStoricoOrdini[[#This Row],[ARTICOLO]],FIND(" ",tbStoricoOrdini[[#This Row],[ARTICOLO]]) +1)),"")</f>
        <v>Plus</v>
      </c>
      <c r="L3687" s="3">
        <f>VLOOKUP(tbStoricoOrdini[[#This Row],[ARTICOLO]],tbArticoli[],2,FALSE)</f>
        <v>220</v>
      </c>
      <c r="M3687" s="22">
        <f>tbStoricoOrdini[[#This Row],[IMPORTO]]/tbStoricoOrdini[[#This Row],[PREZZO]]</f>
        <v>1.5954545454545455</v>
      </c>
      <c r="N3687" t="s">
        <v>6</v>
      </c>
      <c r="O3687" s="8">
        <f>VLOOKUP(tbStoricoOrdini[[#This Row],[AGENTE]],tbAgenti[],2,FALSE)</f>
        <v>7.4999999999999997E-2</v>
      </c>
      <c r="P3687" s="2">
        <v>351</v>
      </c>
      <c r="Q3687" s="2">
        <f>tbStoricoOrdini[[#This Row],[IMPORTO]]*tbStoricoOrdini[[#This Row],[% COMM.]]</f>
        <v>26.324999999999999</v>
      </c>
      <c r="R3687" s="2">
        <f>tbStoricoOrdini[[#This Row],[TOT. COMM.]]+tbStoricoOrdini[[#This Row],[IMPORTO]]</f>
        <v>377.32499999999999</v>
      </c>
    </row>
    <row r="3688" spans="1:18">
      <c r="A3688" s="1">
        <v>43952</v>
      </c>
      <c r="B3688" s="7">
        <f>MONTH(tbStoricoOrdini[[#This Row],[DATA]])</f>
        <v>5</v>
      </c>
      <c r="C3688" t="s">
        <v>3783</v>
      </c>
      <c r="D3688" t="str">
        <f>RIGHT(tbStoricoOrdini[[#This Row],[ORDINE]],4)</f>
        <v>3685</v>
      </c>
      <c r="E3688" t="s">
        <v>26</v>
      </c>
      <c r="F3688" t="str">
        <f>VLOOKUP(tbStoricoOrdini[[#This Row],[CLIENTE]],tbClienti[],3,FALSE)</f>
        <v>Lombardia</v>
      </c>
      <c r="G3688" t="str">
        <f>VLOOKUP(tbStoricoOrdini[[#This Row],[CLIENTE]],tbClienti[],7,FALSE)</f>
        <v>AC</v>
      </c>
      <c r="H3688" t="s">
        <v>66</v>
      </c>
      <c r="I3688" t="str">
        <f>IF(LEFT(tbStoricoOrdini[[#This Row],[ARTICOLO]],3) = "COG","COG",LEFT(tbStoricoOrdini[[#This Row],[ARTICOLO]],FIND(" ",tbStoricoOrdini[[#This Row],[ARTICOLO]])-1))</f>
        <v>BAG</v>
      </c>
      <c r="J3688" t="str">
        <f>MID(tbStoricoOrdini[[#This Row],[ARTICOLO]],FIND(" ",tbStoricoOrdini[[#This Row],[ARTICOLO]])+1,4)</f>
        <v>2500</v>
      </c>
      <c r="K3688" t="str">
        <f>IFERROR(RIGHT(tbStoricoOrdini[[#This Row],[ARTICOLO]],LEN(tbStoricoOrdini[[#This Row],[ARTICOLO]])-FIND(" ",tbStoricoOrdini[[#This Row],[ARTICOLO]],FIND(" ",tbStoricoOrdini[[#This Row],[ARTICOLO]]) +1)),"")</f>
        <v>Plus</v>
      </c>
      <c r="L3688" s="3">
        <f>VLOOKUP(tbStoricoOrdini[[#This Row],[ARTICOLO]],tbArticoli[],2,FALSE)</f>
        <v>220</v>
      </c>
      <c r="M3688" s="22">
        <f>tbStoricoOrdini[[#This Row],[IMPORTO]]/tbStoricoOrdini[[#This Row],[PREZZO]]</f>
        <v>0.40909090909090912</v>
      </c>
      <c r="N3688" t="s">
        <v>9</v>
      </c>
      <c r="O3688" s="8">
        <f>VLOOKUP(tbStoricoOrdini[[#This Row],[AGENTE]],tbAgenti[],2,FALSE)</f>
        <v>0.05</v>
      </c>
      <c r="P3688" s="2">
        <v>90</v>
      </c>
      <c r="Q3688" s="2">
        <f>tbStoricoOrdini[[#This Row],[IMPORTO]]*tbStoricoOrdini[[#This Row],[% COMM.]]</f>
        <v>4.5</v>
      </c>
      <c r="R3688" s="2">
        <f>tbStoricoOrdini[[#This Row],[TOT. COMM.]]+tbStoricoOrdini[[#This Row],[IMPORTO]]</f>
        <v>94.5</v>
      </c>
    </row>
    <row r="3689" spans="1:18">
      <c r="A3689" s="1">
        <v>43952</v>
      </c>
      <c r="B3689" s="7">
        <f>MONTH(tbStoricoOrdini[[#This Row],[DATA]])</f>
        <v>5</v>
      </c>
      <c r="C3689" t="s">
        <v>3784</v>
      </c>
      <c r="D3689" t="str">
        <f>RIGHT(tbStoricoOrdini[[#This Row],[ORDINE]],4)</f>
        <v>3686</v>
      </c>
      <c r="E3689" t="s">
        <v>26</v>
      </c>
      <c r="F3689" t="str">
        <f>VLOOKUP(tbStoricoOrdini[[#This Row],[CLIENTE]],tbClienti[],3,FALSE)</f>
        <v>Lombardia</v>
      </c>
      <c r="G3689" t="str">
        <f>VLOOKUP(tbStoricoOrdini[[#This Row],[CLIENTE]],tbClienti[],7,FALSE)</f>
        <v>AC</v>
      </c>
      <c r="H3689" t="s">
        <v>82</v>
      </c>
      <c r="I3689" t="str">
        <f>IF(LEFT(tbStoricoOrdini[[#This Row],[ARTICOLO]],3) = "COG","COG",LEFT(tbStoricoOrdini[[#This Row],[ARTICOLO]],FIND(" ",tbStoricoOrdini[[#This Row],[ARTICOLO]])-1))</f>
        <v>COG</v>
      </c>
      <c r="J3689" t="str">
        <f>MID(tbStoricoOrdini[[#This Row],[ARTICOLO]],FIND(" ",tbStoricoOrdini[[#This Row],[ARTICOLO]])+1,4)</f>
        <v>7000</v>
      </c>
      <c r="K3689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3689" s="3">
        <f>VLOOKUP(tbStoricoOrdini[[#This Row],[ARTICOLO]],tbArticoli[],2,FALSE)</f>
        <v>500</v>
      </c>
      <c r="M3689" s="22">
        <f>tbStoricoOrdini[[#This Row],[IMPORTO]]/tbStoricoOrdini[[#This Row],[PREZZO]]</f>
        <v>27.43</v>
      </c>
      <c r="N3689" t="s">
        <v>6</v>
      </c>
      <c r="O3689" s="8">
        <f>VLOOKUP(tbStoricoOrdini[[#This Row],[AGENTE]],tbAgenti[],2,FALSE)</f>
        <v>7.4999999999999997E-2</v>
      </c>
      <c r="P3689" s="2">
        <v>13715</v>
      </c>
      <c r="Q3689" s="2">
        <f>tbStoricoOrdini[[#This Row],[IMPORTO]]*tbStoricoOrdini[[#This Row],[% COMM.]]</f>
        <v>1028.625</v>
      </c>
      <c r="R3689" s="2">
        <f>tbStoricoOrdini[[#This Row],[TOT. COMM.]]+tbStoricoOrdini[[#This Row],[IMPORTO]]</f>
        <v>14743.625</v>
      </c>
    </row>
    <row r="3690" spans="1:18">
      <c r="A3690" s="1">
        <v>43952</v>
      </c>
      <c r="B3690" s="7">
        <f>MONTH(tbStoricoOrdini[[#This Row],[DATA]])</f>
        <v>5</v>
      </c>
      <c r="C3690" t="s">
        <v>3785</v>
      </c>
      <c r="D3690" t="str">
        <f>RIGHT(tbStoricoOrdini[[#This Row],[ORDINE]],4)</f>
        <v>3687</v>
      </c>
      <c r="E3690" t="s">
        <v>26</v>
      </c>
      <c r="F3690" t="str">
        <f>VLOOKUP(tbStoricoOrdini[[#This Row],[CLIENTE]],tbClienti[],3,FALSE)</f>
        <v>Lombardia</v>
      </c>
      <c r="G3690" t="str">
        <f>VLOOKUP(tbStoricoOrdini[[#This Row],[CLIENTE]],tbClienti[],7,FALSE)</f>
        <v>AC</v>
      </c>
      <c r="H3690" t="s">
        <v>80</v>
      </c>
      <c r="I3690" t="str">
        <f>IF(LEFT(tbStoricoOrdini[[#This Row],[ARTICOLO]],3) = "COG","COG",LEFT(tbStoricoOrdini[[#This Row],[ARTICOLO]],FIND(" ",tbStoricoOrdini[[#This Row],[ARTICOLO]])-1))</f>
        <v>COG</v>
      </c>
      <c r="J3690" t="str">
        <f>MID(tbStoricoOrdini[[#This Row],[ARTICOLO]],FIND(" ",tbStoricoOrdini[[#This Row],[ARTICOLO]])+1,4)</f>
        <v>5000</v>
      </c>
      <c r="K3690" t="str">
        <f>IFERROR(RIGHT(tbStoricoOrdini[[#This Row],[ARTICOLO]],LEN(tbStoricoOrdini[[#This Row],[ARTICOLO]])-FIND(" ",tbStoricoOrdini[[#This Row],[ARTICOLO]],FIND(" ",tbStoricoOrdini[[#This Row],[ARTICOLO]]) +1)),"")</f>
        <v>Silver</v>
      </c>
      <c r="L3690" s="3">
        <f>VLOOKUP(tbStoricoOrdini[[#This Row],[ARTICOLO]],tbArticoli[],2,FALSE)</f>
        <v>300</v>
      </c>
      <c r="M3690" s="22">
        <f>tbStoricoOrdini[[#This Row],[IMPORTO]]/tbStoricoOrdini[[#This Row],[PREZZO]]</f>
        <v>0.15</v>
      </c>
      <c r="N3690" t="s">
        <v>16</v>
      </c>
      <c r="O3690" s="8">
        <f>VLOOKUP(tbStoricoOrdini[[#This Row],[AGENTE]],tbAgenti[],2,FALSE)</f>
        <v>0.05</v>
      </c>
      <c r="P3690" s="2">
        <v>45</v>
      </c>
      <c r="Q3690" s="2">
        <f>tbStoricoOrdini[[#This Row],[IMPORTO]]*tbStoricoOrdini[[#This Row],[% COMM.]]</f>
        <v>2.25</v>
      </c>
      <c r="R3690" s="2">
        <f>tbStoricoOrdini[[#This Row],[TOT. COMM.]]+tbStoricoOrdini[[#This Row],[IMPORTO]]</f>
        <v>47.25</v>
      </c>
    </row>
    <row r="3691" spans="1:18">
      <c r="A3691" s="1">
        <v>43952</v>
      </c>
      <c r="B3691" s="7">
        <f>MONTH(tbStoricoOrdini[[#This Row],[DATA]])</f>
        <v>5</v>
      </c>
      <c r="C3691" t="s">
        <v>3786</v>
      </c>
      <c r="D3691" t="str">
        <f>RIGHT(tbStoricoOrdini[[#This Row],[ORDINE]],4)</f>
        <v>3688</v>
      </c>
      <c r="E3691" t="s">
        <v>26</v>
      </c>
      <c r="F3691" t="str">
        <f>VLOOKUP(tbStoricoOrdini[[#This Row],[CLIENTE]],tbClienti[],3,FALSE)</f>
        <v>Lombardia</v>
      </c>
      <c r="G3691" t="str">
        <f>VLOOKUP(tbStoricoOrdini[[#This Row],[CLIENTE]],tbClienti[],7,FALSE)</f>
        <v>AC</v>
      </c>
      <c r="H3691" t="s">
        <v>68</v>
      </c>
      <c r="I3691" t="str">
        <f>IF(LEFT(tbStoricoOrdini[[#This Row],[ARTICOLO]],3) = "COG","COG",LEFT(tbStoricoOrdini[[#This Row],[ARTICOLO]],FIND(" ",tbStoricoOrdini[[#This Row],[ARTICOLO]])-1))</f>
        <v>BAG</v>
      </c>
      <c r="J3691" t="str">
        <f>MID(tbStoricoOrdini[[#This Row],[ARTICOLO]],FIND(" ",tbStoricoOrdini[[#This Row],[ARTICOLO]])+1,4)</f>
        <v>5000</v>
      </c>
      <c r="K3691" t="str">
        <f>IFERROR(RIGHT(tbStoricoOrdini[[#This Row],[ARTICOLO]],LEN(tbStoricoOrdini[[#This Row],[ARTICOLO]])-FIND(" ",tbStoricoOrdini[[#This Row],[ARTICOLO]],FIND(" ",tbStoricoOrdini[[#This Row],[ARTICOLO]]) +1)),"")</f>
        <v/>
      </c>
      <c r="L3691" s="3">
        <f>VLOOKUP(tbStoricoOrdini[[#This Row],[ARTICOLO]],tbArticoli[],2,FALSE)</f>
        <v>250</v>
      </c>
      <c r="M3691" s="22">
        <f>tbStoricoOrdini[[#This Row],[IMPORTO]]/tbStoricoOrdini[[#This Row],[PREZZO]]</f>
        <v>0.156</v>
      </c>
      <c r="N3691" t="s">
        <v>16</v>
      </c>
      <c r="O3691" s="8">
        <f>VLOOKUP(tbStoricoOrdini[[#This Row],[AGENTE]],tbAgenti[],2,FALSE)</f>
        <v>0.05</v>
      </c>
      <c r="P3691" s="2">
        <v>39</v>
      </c>
      <c r="Q3691" s="2">
        <f>tbStoricoOrdini[[#This Row],[IMPORTO]]*tbStoricoOrdini[[#This Row],[% COMM.]]</f>
        <v>1.9500000000000002</v>
      </c>
      <c r="R3691" s="2">
        <f>tbStoricoOrdini[[#This Row],[TOT. COMM.]]+tbStoricoOrdini[[#This Row],[IMPORTO]]</f>
        <v>40.950000000000003</v>
      </c>
    </row>
    <row r="3692" spans="1:18">
      <c r="A3692" s="1">
        <v>43952</v>
      </c>
      <c r="B3692" s="7">
        <f>MONTH(tbStoricoOrdini[[#This Row],[DATA]])</f>
        <v>5</v>
      </c>
      <c r="C3692" t="s">
        <v>3787</v>
      </c>
      <c r="D3692" t="str">
        <f>RIGHT(tbStoricoOrdini[[#This Row],[ORDINE]],4)</f>
        <v>3689</v>
      </c>
      <c r="E3692" t="s">
        <v>26</v>
      </c>
      <c r="F3692" t="str">
        <f>VLOOKUP(tbStoricoOrdini[[#This Row],[CLIENTE]],tbClienti[],3,FALSE)</f>
        <v>Lombardia</v>
      </c>
      <c r="G3692" t="str">
        <f>VLOOKUP(tbStoricoOrdini[[#This Row],[CLIENTE]],tbClienti[],7,FALSE)</f>
        <v>AC</v>
      </c>
      <c r="H3692" t="s">
        <v>69</v>
      </c>
      <c r="I3692" t="str">
        <f>IF(LEFT(tbStoricoOrdini[[#This Row],[ARTICOLO]],3) = "COG","COG",LEFT(tbStoricoOrdini[[#This Row],[ARTICOLO]],FIND(" ",tbStoricoOrdini[[#This Row],[ARTICOLO]])-1))</f>
        <v>BAG</v>
      </c>
      <c r="J3692" t="str">
        <f>MID(tbStoricoOrdini[[#This Row],[ARTICOLO]],FIND(" ",tbStoricoOrdini[[#This Row],[ARTICOLO]])+1,4)</f>
        <v>1121</v>
      </c>
      <c r="K3692" t="str">
        <f>IFERROR(RIGHT(tbStoricoOrdini[[#This Row],[ARTICOLO]],LEN(tbStoricoOrdini[[#This Row],[ARTICOLO]])-FIND(" ",tbStoricoOrdini[[#This Row],[ARTICOLO]],FIND(" ",tbStoricoOrdini[[#This Row],[ARTICOLO]]) +1)),"")</f>
        <v>Gold</v>
      </c>
      <c r="L3692" s="3">
        <f>VLOOKUP(tbStoricoOrdini[[#This Row],[ARTICOLO]],tbArticoli[],2,FALSE)</f>
        <v>230</v>
      </c>
      <c r="M3692" s="22">
        <f>tbStoricoOrdini[[#This Row],[IMPORTO]]/tbStoricoOrdini[[#This Row],[PREZZO]]</f>
        <v>106.03913043478261</v>
      </c>
      <c r="N3692" t="s">
        <v>9</v>
      </c>
      <c r="O3692" s="8">
        <f>VLOOKUP(tbStoricoOrdini[[#This Row],[AGENTE]],tbAgenti[],2,FALSE)</f>
        <v>0.05</v>
      </c>
      <c r="P3692" s="2">
        <v>24389</v>
      </c>
      <c r="Q3692" s="2">
        <f>tbStoricoOrdini[[#This Row],[IMPORTO]]*tbStoricoOrdini[[#This Row],[% COMM.]]</f>
        <v>1219.45</v>
      </c>
      <c r="R3692" s="2">
        <f>tbStoricoOrdini[[#This Row],[TOT. COMM.]]+tbStoricoOrdini[[#This Row],[IMPORTO]]</f>
        <v>25608.45</v>
      </c>
    </row>
    <row r="3693" spans="1:18">
      <c r="A3693" s="1">
        <v>43952</v>
      </c>
      <c r="B3693" s="7">
        <f>MONTH(tbStoricoOrdini[[#This Row],[DATA]])</f>
        <v>5</v>
      </c>
      <c r="C3693" t="s">
        <v>3788</v>
      </c>
      <c r="D3693" t="str">
        <f>RIGHT(tbStoricoOrdini[[#This Row],[ORDINE]],4)</f>
        <v>3690</v>
      </c>
      <c r="E3693" t="s">
        <v>26</v>
      </c>
      <c r="F3693" t="str">
        <f>VLOOKUP(tbStoricoOrdini[[#This Row],[CLIENTE]],tbClienti[],3,FALSE)</f>
        <v>Lombardia</v>
      </c>
      <c r="G3693" t="str">
        <f>VLOOKUP(tbStoricoOrdini[[#This Row],[CLIENTE]],tbClienti[],7,FALSE)</f>
        <v>AC</v>
      </c>
      <c r="H3693" t="s">
        <v>83</v>
      </c>
      <c r="I3693" t="str">
        <f>IF(LEFT(tbStoricoOrdini[[#This Row],[ARTICOLO]],3) = "COG","COG",LEFT(tbStoricoOrdini[[#This Row],[ARTICOLO]],FIND(" ",tbStoricoOrdini[[#This Row],[ARTICOLO]])-1))</f>
        <v>COG</v>
      </c>
      <c r="J3693" t="str">
        <f>MID(tbStoricoOrdini[[#This Row],[ARTICOLO]],FIND(" ",tbStoricoOrdini[[#This Row],[ARTICOLO]])+1,4)</f>
        <v>8000</v>
      </c>
      <c r="K3693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3693" s="3">
        <f>VLOOKUP(tbStoricoOrdini[[#This Row],[ARTICOLO]],tbArticoli[],2,FALSE)</f>
        <v>670</v>
      </c>
      <c r="M3693" s="22">
        <f>tbStoricoOrdini[[#This Row],[IMPORTO]]/tbStoricoOrdini[[#This Row],[PREZZO]]</f>
        <v>7.4656716417910447</v>
      </c>
      <c r="N3693" t="s">
        <v>6</v>
      </c>
      <c r="O3693" s="8">
        <f>VLOOKUP(tbStoricoOrdini[[#This Row],[AGENTE]],tbAgenti[],2,FALSE)</f>
        <v>7.4999999999999997E-2</v>
      </c>
      <c r="P3693" s="2">
        <v>5002</v>
      </c>
      <c r="Q3693" s="2">
        <f>tbStoricoOrdini[[#This Row],[IMPORTO]]*tbStoricoOrdini[[#This Row],[% COMM.]]</f>
        <v>375.15</v>
      </c>
      <c r="R3693" s="2">
        <f>tbStoricoOrdini[[#This Row],[TOT. COMM.]]+tbStoricoOrdini[[#This Row],[IMPORTO]]</f>
        <v>5377.15</v>
      </c>
    </row>
    <row r="3694" spans="1:18">
      <c r="A3694" s="1">
        <v>43952</v>
      </c>
      <c r="B3694" s="7">
        <f>MONTH(tbStoricoOrdini[[#This Row],[DATA]])</f>
        <v>5</v>
      </c>
      <c r="C3694" t="s">
        <v>3789</v>
      </c>
      <c r="D3694" t="str">
        <f>RIGHT(tbStoricoOrdini[[#This Row],[ORDINE]],4)</f>
        <v>3691</v>
      </c>
      <c r="E3694" t="s">
        <v>26</v>
      </c>
      <c r="F3694" t="str">
        <f>VLOOKUP(tbStoricoOrdini[[#This Row],[CLIENTE]],tbClienti[],3,FALSE)</f>
        <v>Lombardia</v>
      </c>
      <c r="G3694" t="str">
        <f>VLOOKUP(tbStoricoOrdini[[#This Row],[CLIENTE]],tbClienti[],7,FALSE)</f>
        <v>AC</v>
      </c>
      <c r="H3694" t="s">
        <v>83</v>
      </c>
      <c r="I3694" t="str">
        <f>IF(LEFT(tbStoricoOrdini[[#This Row],[ARTICOLO]],3) = "COG","COG",LEFT(tbStoricoOrdini[[#This Row],[ARTICOLO]],FIND(" ",tbStoricoOrdini[[#This Row],[ARTICOLO]])-1))</f>
        <v>COG</v>
      </c>
      <c r="J3694" t="str">
        <f>MID(tbStoricoOrdini[[#This Row],[ARTICOLO]],FIND(" ",tbStoricoOrdini[[#This Row],[ARTICOLO]])+1,4)</f>
        <v>8000</v>
      </c>
      <c r="K3694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3694" s="3">
        <f>VLOOKUP(tbStoricoOrdini[[#This Row],[ARTICOLO]],tbArticoli[],2,FALSE)</f>
        <v>670</v>
      </c>
      <c r="M3694" s="22">
        <f>tbStoricoOrdini[[#This Row],[IMPORTO]]/tbStoricoOrdini[[#This Row],[PREZZO]]</f>
        <v>4.2940298507462691</v>
      </c>
      <c r="N3694" t="s">
        <v>9</v>
      </c>
      <c r="O3694" s="8">
        <f>VLOOKUP(tbStoricoOrdini[[#This Row],[AGENTE]],tbAgenti[],2,FALSE)</f>
        <v>0.05</v>
      </c>
      <c r="P3694" s="2">
        <v>2877</v>
      </c>
      <c r="Q3694" s="2">
        <f>tbStoricoOrdini[[#This Row],[IMPORTO]]*tbStoricoOrdini[[#This Row],[% COMM.]]</f>
        <v>143.85</v>
      </c>
      <c r="R3694" s="2">
        <f>tbStoricoOrdini[[#This Row],[TOT. COMM.]]+tbStoricoOrdini[[#This Row],[IMPORTO]]</f>
        <v>3020.85</v>
      </c>
    </row>
    <row r="3695" spans="1:18">
      <c r="A3695" s="1">
        <v>43952</v>
      </c>
      <c r="B3695" s="7">
        <f>MONTH(tbStoricoOrdini[[#This Row],[DATA]])</f>
        <v>5</v>
      </c>
      <c r="C3695" t="s">
        <v>3790</v>
      </c>
      <c r="D3695" t="str">
        <f>RIGHT(tbStoricoOrdini[[#This Row],[ORDINE]],4)</f>
        <v>3692</v>
      </c>
      <c r="E3695" t="s">
        <v>26</v>
      </c>
      <c r="F3695" t="str">
        <f>VLOOKUP(tbStoricoOrdini[[#This Row],[CLIENTE]],tbClienti[],3,FALSE)</f>
        <v>Lombardia</v>
      </c>
      <c r="G3695" t="str">
        <f>VLOOKUP(tbStoricoOrdini[[#This Row],[CLIENTE]],tbClienti[],7,FALSE)</f>
        <v>AC</v>
      </c>
      <c r="H3695" t="s">
        <v>75</v>
      </c>
      <c r="I3695" t="str">
        <f>IF(LEFT(tbStoricoOrdini[[#This Row],[ARTICOLO]],3) = "COG","COG",LEFT(tbStoricoOrdini[[#This Row],[ARTICOLO]],FIND(" ",tbStoricoOrdini[[#This Row],[ARTICOLO]])-1))</f>
        <v>AVRC</v>
      </c>
      <c r="J3695" t="str">
        <f>MID(tbStoricoOrdini[[#This Row],[ARTICOLO]],FIND(" ",tbStoricoOrdini[[#This Row],[ARTICOLO]])+1,4)</f>
        <v>1000</v>
      </c>
      <c r="K3695" t="str">
        <f>IFERROR(RIGHT(tbStoricoOrdini[[#This Row],[ARTICOLO]],LEN(tbStoricoOrdini[[#This Row],[ARTICOLO]])-FIND(" ",tbStoricoOrdini[[#This Row],[ARTICOLO]],FIND(" ",tbStoricoOrdini[[#This Row],[ARTICOLO]]) +1)),"")</f>
        <v>Silver</v>
      </c>
      <c r="L3695" s="3">
        <f>VLOOKUP(tbStoricoOrdini[[#This Row],[ARTICOLO]],tbArticoli[],2,FALSE)</f>
        <v>390</v>
      </c>
      <c r="M3695" s="22">
        <f>tbStoricoOrdini[[#This Row],[IMPORTO]]/tbStoricoOrdini[[#This Row],[PREZZO]]</f>
        <v>44.456410256410258</v>
      </c>
      <c r="N3695" t="s">
        <v>9</v>
      </c>
      <c r="O3695" s="8">
        <f>VLOOKUP(tbStoricoOrdini[[#This Row],[AGENTE]],tbAgenti[],2,FALSE)</f>
        <v>0.05</v>
      </c>
      <c r="P3695" s="2">
        <v>17338</v>
      </c>
      <c r="Q3695" s="2">
        <f>tbStoricoOrdini[[#This Row],[IMPORTO]]*tbStoricoOrdini[[#This Row],[% COMM.]]</f>
        <v>866.90000000000009</v>
      </c>
      <c r="R3695" s="2">
        <f>tbStoricoOrdini[[#This Row],[TOT. COMM.]]+tbStoricoOrdini[[#This Row],[IMPORTO]]</f>
        <v>18204.900000000001</v>
      </c>
    </row>
    <row r="3696" spans="1:18">
      <c r="A3696" s="1">
        <v>43952</v>
      </c>
      <c r="B3696" s="7">
        <f>MONTH(tbStoricoOrdini[[#This Row],[DATA]])</f>
        <v>5</v>
      </c>
      <c r="C3696" t="s">
        <v>3791</v>
      </c>
      <c r="D3696" t="str">
        <f>RIGHT(tbStoricoOrdini[[#This Row],[ORDINE]],4)</f>
        <v>3693</v>
      </c>
      <c r="E3696" t="s">
        <v>26</v>
      </c>
      <c r="F3696" t="str">
        <f>VLOOKUP(tbStoricoOrdini[[#This Row],[CLIENTE]],tbClienti[],3,FALSE)</f>
        <v>Lombardia</v>
      </c>
      <c r="G3696" t="str">
        <f>VLOOKUP(tbStoricoOrdini[[#This Row],[CLIENTE]],tbClienti[],7,FALSE)</f>
        <v>AC</v>
      </c>
      <c r="H3696" t="s">
        <v>71</v>
      </c>
      <c r="I3696" t="str">
        <f>IF(LEFT(tbStoricoOrdini[[#This Row],[ARTICOLO]],3) = "COG","COG",LEFT(tbStoricoOrdini[[#This Row],[ARTICOLO]],FIND(" ",tbStoricoOrdini[[#This Row],[ARTICOLO]])-1))</f>
        <v>EB07</v>
      </c>
      <c r="J3696" t="str">
        <f>MID(tbStoricoOrdini[[#This Row],[ARTICOLO]],FIND(" ",tbStoricoOrdini[[#This Row],[ARTICOLO]])+1,4)</f>
        <v>5000</v>
      </c>
      <c r="K3696" t="str">
        <f>IFERROR(RIGHT(tbStoricoOrdini[[#This Row],[ARTICOLO]],LEN(tbStoricoOrdini[[#This Row],[ARTICOLO]])-FIND(" ",tbStoricoOrdini[[#This Row],[ARTICOLO]],FIND(" ",tbStoricoOrdini[[#This Row],[ARTICOLO]]) +1)),"")</f>
        <v/>
      </c>
      <c r="L3696" s="3">
        <f>VLOOKUP(tbStoricoOrdini[[#This Row],[ARTICOLO]],tbArticoli[],2,FALSE)</f>
        <v>140</v>
      </c>
      <c r="M3696" s="22">
        <f>tbStoricoOrdini[[#This Row],[IMPORTO]]/tbStoricoOrdini[[#This Row],[PREZZO]]</f>
        <v>8.5714285714285715E-2</v>
      </c>
      <c r="N3696" t="s">
        <v>16</v>
      </c>
      <c r="O3696" s="8">
        <f>VLOOKUP(tbStoricoOrdini[[#This Row],[AGENTE]],tbAgenti[],2,FALSE)</f>
        <v>0.05</v>
      </c>
      <c r="P3696" s="2">
        <v>12</v>
      </c>
      <c r="Q3696" s="2">
        <f>tbStoricoOrdini[[#This Row],[IMPORTO]]*tbStoricoOrdini[[#This Row],[% COMM.]]</f>
        <v>0.60000000000000009</v>
      </c>
      <c r="R3696" s="2">
        <f>tbStoricoOrdini[[#This Row],[TOT. COMM.]]+tbStoricoOrdini[[#This Row],[IMPORTO]]</f>
        <v>12.6</v>
      </c>
    </row>
    <row r="3697" spans="1:18">
      <c r="A3697" s="1">
        <v>43952</v>
      </c>
      <c r="B3697" s="7">
        <f>MONTH(tbStoricoOrdini[[#This Row],[DATA]])</f>
        <v>5</v>
      </c>
      <c r="C3697" t="s">
        <v>3792</v>
      </c>
      <c r="D3697" t="str">
        <f>RIGHT(tbStoricoOrdini[[#This Row],[ORDINE]],4)</f>
        <v>3694</v>
      </c>
      <c r="E3697" t="s">
        <v>26</v>
      </c>
      <c r="F3697" t="str">
        <f>VLOOKUP(tbStoricoOrdini[[#This Row],[CLIENTE]],tbClienti[],3,FALSE)</f>
        <v>Lombardia</v>
      </c>
      <c r="G3697" t="str">
        <f>VLOOKUP(tbStoricoOrdini[[#This Row],[CLIENTE]],tbClienti[],7,FALSE)</f>
        <v>AC</v>
      </c>
      <c r="H3697" t="s">
        <v>76</v>
      </c>
      <c r="I3697" t="str">
        <f>IF(LEFT(tbStoricoOrdini[[#This Row],[ARTICOLO]],3) = "COG","COG",LEFT(tbStoricoOrdini[[#This Row],[ARTICOLO]],FIND(" ",tbStoricoOrdini[[#This Row],[ARTICOLO]])-1))</f>
        <v>COG</v>
      </c>
      <c r="J3697" t="str">
        <f>MID(tbStoricoOrdini[[#This Row],[ARTICOLO]],FIND(" ",tbStoricoOrdini[[#This Row],[ARTICOLO]])+1,4)</f>
        <v>1000</v>
      </c>
      <c r="K3697" t="str">
        <f>IFERROR(RIGHT(tbStoricoOrdini[[#This Row],[ARTICOLO]],LEN(tbStoricoOrdini[[#This Row],[ARTICOLO]])-FIND(" ",tbStoricoOrdini[[#This Row],[ARTICOLO]],FIND(" ",tbStoricoOrdini[[#This Row],[ARTICOLO]]) +1)),"")</f>
        <v/>
      </c>
      <c r="L3697" s="3">
        <f>VLOOKUP(tbStoricoOrdini[[#This Row],[ARTICOLO]],tbArticoli[],2,FALSE)</f>
        <v>150</v>
      </c>
      <c r="M3697" s="22">
        <f>tbStoricoOrdini[[#This Row],[IMPORTO]]/tbStoricoOrdini[[#This Row],[PREZZO]]</f>
        <v>26.953333333333333</v>
      </c>
      <c r="N3697" t="s">
        <v>9</v>
      </c>
      <c r="O3697" s="8">
        <f>VLOOKUP(tbStoricoOrdini[[#This Row],[AGENTE]],tbAgenti[],2,FALSE)</f>
        <v>0.05</v>
      </c>
      <c r="P3697" s="2">
        <v>4043</v>
      </c>
      <c r="Q3697" s="2">
        <f>tbStoricoOrdini[[#This Row],[IMPORTO]]*tbStoricoOrdini[[#This Row],[% COMM.]]</f>
        <v>202.15</v>
      </c>
      <c r="R3697" s="2">
        <f>tbStoricoOrdini[[#This Row],[TOT. COMM.]]+tbStoricoOrdini[[#This Row],[IMPORTO]]</f>
        <v>4245.1499999999996</v>
      </c>
    </row>
    <row r="3698" spans="1:18">
      <c r="A3698" s="1">
        <v>43952</v>
      </c>
      <c r="B3698" s="7">
        <f>MONTH(tbStoricoOrdini[[#This Row],[DATA]])</f>
        <v>5</v>
      </c>
      <c r="C3698" t="s">
        <v>3793</v>
      </c>
      <c r="D3698" t="str">
        <f>RIGHT(tbStoricoOrdini[[#This Row],[ORDINE]],4)</f>
        <v>3695</v>
      </c>
      <c r="E3698" t="s">
        <v>26</v>
      </c>
      <c r="F3698" t="str">
        <f>VLOOKUP(tbStoricoOrdini[[#This Row],[CLIENTE]],tbClienti[],3,FALSE)</f>
        <v>Lombardia</v>
      </c>
      <c r="G3698" t="str">
        <f>VLOOKUP(tbStoricoOrdini[[#This Row],[CLIENTE]],tbClienti[],7,FALSE)</f>
        <v>AC</v>
      </c>
      <c r="H3698" t="s">
        <v>72</v>
      </c>
      <c r="I3698" t="str">
        <f>IF(LEFT(tbStoricoOrdini[[#This Row],[ARTICOLO]],3) = "COG","COG",LEFT(tbStoricoOrdini[[#This Row],[ARTICOLO]],FIND(" ",tbStoricoOrdini[[#This Row],[ARTICOLO]])-1))</f>
        <v>EB06</v>
      </c>
      <c r="J3698" t="str">
        <f>MID(tbStoricoOrdini[[#This Row],[ARTICOLO]],FIND(" ",tbStoricoOrdini[[#This Row],[ARTICOLO]])+1,4)</f>
        <v>3000</v>
      </c>
      <c r="K3698" t="str">
        <f>IFERROR(RIGHT(tbStoricoOrdini[[#This Row],[ARTICOLO]],LEN(tbStoricoOrdini[[#This Row],[ARTICOLO]])-FIND(" ",tbStoricoOrdini[[#This Row],[ARTICOLO]],FIND(" ",tbStoricoOrdini[[#This Row],[ARTICOLO]]) +1)),"")</f>
        <v>Medium</v>
      </c>
      <c r="L3698" s="3">
        <f>VLOOKUP(tbStoricoOrdini[[#This Row],[ARTICOLO]],tbArticoli[],2,FALSE)</f>
        <v>120</v>
      </c>
      <c r="M3698" s="22">
        <f>tbStoricoOrdini[[#This Row],[IMPORTO]]/tbStoricoOrdini[[#This Row],[PREZZO]]</f>
        <v>0.16666666666666666</v>
      </c>
      <c r="N3698" t="s">
        <v>17</v>
      </c>
      <c r="O3698" s="8">
        <f>VLOOKUP(tbStoricoOrdini[[#This Row],[AGENTE]],tbAgenti[],2,FALSE)</f>
        <v>0.08</v>
      </c>
      <c r="P3698" s="2">
        <v>20</v>
      </c>
      <c r="Q3698" s="2">
        <f>tbStoricoOrdini[[#This Row],[IMPORTO]]*tbStoricoOrdini[[#This Row],[% COMM.]]</f>
        <v>1.6</v>
      </c>
      <c r="R3698" s="2">
        <f>tbStoricoOrdini[[#This Row],[TOT. COMM.]]+tbStoricoOrdini[[#This Row],[IMPORTO]]</f>
        <v>21.6</v>
      </c>
    </row>
    <row r="3699" spans="1:18">
      <c r="A3699" s="1">
        <v>43952</v>
      </c>
      <c r="B3699" s="7">
        <f>MONTH(tbStoricoOrdini[[#This Row],[DATA]])</f>
        <v>5</v>
      </c>
      <c r="C3699" t="s">
        <v>3794</v>
      </c>
      <c r="D3699" t="str">
        <f>RIGHT(tbStoricoOrdini[[#This Row],[ORDINE]],4)</f>
        <v>3696</v>
      </c>
      <c r="E3699" t="s">
        <v>26</v>
      </c>
      <c r="F3699" t="str">
        <f>VLOOKUP(tbStoricoOrdini[[#This Row],[CLIENTE]],tbClienti[],3,FALSE)</f>
        <v>Lombardia</v>
      </c>
      <c r="G3699" t="str">
        <f>VLOOKUP(tbStoricoOrdini[[#This Row],[CLIENTE]],tbClienti[],7,FALSE)</f>
        <v>AC</v>
      </c>
      <c r="H3699" t="s">
        <v>72</v>
      </c>
      <c r="I3699" t="str">
        <f>IF(LEFT(tbStoricoOrdini[[#This Row],[ARTICOLO]],3) = "COG","COG",LEFT(tbStoricoOrdini[[#This Row],[ARTICOLO]],FIND(" ",tbStoricoOrdini[[#This Row],[ARTICOLO]])-1))</f>
        <v>EB06</v>
      </c>
      <c r="J3699" t="str">
        <f>MID(tbStoricoOrdini[[#This Row],[ARTICOLO]],FIND(" ",tbStoricoOrdini[[#This Row],[ARTICOLO]])+1,4)</f>
        <v>3000</v>
      </c>
      <c r="K3699" t="str">
        <f>IFERROR(RIGHT(tbStoricoOrdini[[#This Row],[ARTICOLO]],LEN(tbStoricoOrdini[[#This Row],[ARTICOLO]])-FIND(" ",tbStoricoOrdini[[#This Row],[ARTICOLO]],FIND(" ",tbStoricoOrdini[[#This Row],[ARTICOLO]]) +1)),"")</f>
        <v>Medium</v>
      </c>
      <c r="L3699" s="3">
        <f>VLOOKUP(tbStoricoOrdini[[#This Row],[ARTICOLO]],tbArticoli[],2,FALSE)</f>
        <v>120</v>
      </c>
      <c r="M3699" s="22">
        <f>tbStoricoOrdini[[#This Row],[IMPORTO]]/tbStoricoOrdini[[#This Row],[PREZZO]]</f>
        <v>2.6416666666666666</v>
      </c>
      <c r="N3699" t="s">
        <v>18</v>
      </c>
      <c r="O3699" s="8">
        <f>VLOOKUP(tbStoricoOrdini[[#This Row],[AGENTE]],tbAgenti[],2,FALSE)</f>
        <v>0.03</v>
      </c>
      <c r="P3699" s="2">
        <v>317</v>
      </c>
      <c r="Q3699" s="2">
        <f>tbStoricoOrdini[[#This Row],[IMPORTO]]*tbStoricoOrdini[[#This Row],[% COMM.]]</f>
        <v>9.51</v>
      </c>
      <c r="R3699" s="2">
        <f>tbStoricoOrdini[[#This Row],[TOT. COMM.]]+tbStoricoOrdini[[#This Row],[IMPORTO]]</f>
        <v>326.51</v>
      </c>
    </row>
    <row r="3700" spans="1:18">
      <c r="A3700" s="1">
        <v>43952</v>
      </c>
      <c r="B3700" s="7">
        <f>MONTH(tbStoricoOrdini[[#This Row],[DATA]])</f>
        <v>5</v>
      </c>
      <c r="C3700" t="s">
        <v>3795</v>
      </c>
      <c r="D3700" t="str">
        <f>RIGHT(tbStoricoOrdini[[#This Row],[ORDINE]],4)</f>
        <v>3697</v>
      </c>
      <c r="E3700" t="s">
        <v>26</v>
      </c>
      <c r="F3700" t="str">
        <f>VLOOKUP(tbStoricoOrdini[[#This Row],[CLIENTE]],tbClienti[],3,FALSE)</f>
        <v>Lombardia</v>
      </c>
      <c r="G3700" t="str">
        <f>VLOOKUP(tbStoricoOrdini[[#This Row],[CLIENTE]],tbClienti[],7,FALSE)</f>
        <v>AC</v>
      </c>
      <c r="H3700" t="s">
        <v>72</v>
      </c>
      <c r="I3700" t="str">
        <f>IF(LEFT(tbStoricoOrdini[[#This Row],[ARTICOLO]],3) = "COG","COG",LEFT(tbStoricoOrdini[[#This Row],[ARTICOLO]],FIND(" ",tbStoricoOrdini[[#This Row],[ARTICOLO]])-1))</f>
        <v>EB06</v>
      </c>
      <c r="J3700" t="str">
        <f>MID(tbStoricoOrdini[[#This Row],[ARTICOLO]],FIND(" ",tbStoricoOrdini[[#This Row],[ARTICOLO]])+1,4)</f>
        <v>3000</v>
      </c>
      <c r="K3700" t="str">
        <f>IFERROR(RIGHT(tbStoricoOrdini[[#This Row],[ARTICOLO]],LEN(tbStoricoOrdini[[#This Row],[ARTICOLO]])-FIND(" ",tbStoricoOrdini[[#This Row],[ARTICOLO]],FIND(" ",tbStoricoOrdini[[#This Row],[ARTICOLO]]) +1)),"")</f>
        <v>Medium</v>
      </c>
      <c r="L3700" s="3">
        <f>VLOOKUP(tbStoricoOrdini[[#This Row],[ARTICOLO]],tbArticoli[],2,FALSE)</f>
        <v>120</v>
      </c>
      <c r="M3700" s="22">
        <f>tbStoricoOrdini[[#This Row],[IMPORTO]]/tbStoricoOrdini[[#This Row],[PREZZO]]</f>
        <v>17.958333333333332</v>
      </c>
      <c r="N3700" t="s">
        <v>6</v>
      </c>
      <c r="O3700" s="8">
        <f>VLOOKUP(tbStoricoOrdini[[#This Row],[AGENTE]],tbAgenti[],2,FALSE)</f>
        <v>7.4999999999999997E-2</v>
      </c>
      <c r="P3700" s="2">
        <v>2155</v>
      </c>
      <c r="Q3700" s="2">
        <f>tbStoricoOrdini[[#This Row],[IMPORTO]]*tbStoricoOrdini[[#This Row],[% COMM.]]</f>
        <v>161.625</v>
      </c>
      <c r="R3700" s="2">
        <f>tbStoricoOrdini[[#This Row],[TOT. COMM.]]+tbStoricoOrdini[[#This Row],[IMPORTO]]</f>
        <v>2316.625</v>
      </c>
    </row>
    <row r="3701" spans="1:18">
      <c r="A3701" s="1">
        <v>43952</v>
      </c>
      <c r="B3701" s="7">
        <f>MONTH(tbStoricoOrdini[[#This Row],[DATA]])</f>
        <v>5</v>
      </c>
      <c r="C3701" t="s">
        <v>3796</v>
      </c>
      <c r="D3701" t="str">
        <f>RIGHT(tbStoricoOrdini[[#This Row],[ORDINE]],4)</f>
        <v>3698</v>
      </c>
      <c r="E3701" t="s">
        <v>26</v>
      </c>
      <c r="F3701" t="str">
        <f>VLOOKUP(tbStoricoOrdini[[#This Row],[CLIENTE]],tbClienti[],3,FALSE)</f>
        <v>Lombardia</v>
      </c>
      <c r="G3701" t="str">
        <f>VLOOKUP(tbStoricoOrdini[[#This Row],[CLIENTE]],tbClienti[],7,FALSE)</f>
        <v>AC</v>
      </c>
      <c r="H3701" t="s">
        <v>72</v>
      </c>
      <c r="I3701" t="str">
        <f>IF(LEFT(tbStoricoOrdini[[#This Row],[ARTICOLO]],3) = "COG","COG",LEFT(tbStoricoOrdini[[#This Row],[ARTICOLO]],FIND(" ",tbStoricoOrdini[[#This Row],[ARTICOLO]])-1))</f>
        <v>EB06</v>
      </c>
      <c r="J3701" t="str">
        <f>MID(tbStoricoOrdini[[#This Row],[ARTICOLO]],FIND(" ",tbStoricoOrdini[[#This Row],[ARTICOLO]])+1,4)</f>
        <v>3000</v>
      </c>
      <c r="K3701" t="str">
        <f>IFERROR(RIGHT(tbStoricoOrdini[[#This Row],[ARTICOLO]],LEN(tbStoricoOrdini[[#This Row],[ARTICOLO]])-FIND(" ",tbStoricoOrdini[[#This Row],[ARTICOLO]],FIND(" ",tbStoricoOrdini[[#This Row],[ARTICOLO]]) +1)),"")</f>
        <v>Medium</v>
      </c>
      <c r="L3701" s="3">
        <f>VLOOKUP(tbStoricoOrdini[[#This Row],[ARTICOLO]],tbArticoli[],2,FALSE)</f>
        <v>120</v>
      </c>
      <c r="M3701" s="22">
        <f>tbStoricoOrdini[[#This Row],[IMPORTO]]/tbStoricoOrdini[[#This Row],[PREZZO]]</f>
        <v>1.2749999999999999</v>
      </c>
      <c r="N3701" t="s">
        <v>9</v>
      </c>
      <c r="O3701" s="8">
        <f>VLOOKUP(tbStoricoOrdini[[#This Row],[AGENTE]],tbAgenti[],2,FALSE)</f>
        <v>0.05</v>
      </c>
      <c r="P3701" s="2">
        <v>153</v>
      </c>
      <c r="Q3701" s="2">
        <f>tbStoricoOrdini[[#This Row],[IMPORTO]]*tbStoricoOrdini[[#This Row],[% COMM.]]</f>
        <v>7.65</v>
      </c>
      <c r="R3701" s="2">
        <f>tbStoricoOrdini[[#This Row],[TOT. COMM.]]+tbStoricoOrdini[[#This Row],[IMPORTO]]</f>
        <v>160.65</v>
      </c>
    </row>
    <row r="3702" spans="1:18">
      <c r="A3702" s="1">
        <v>43952</v>
      </c>
      <c r="B3702" s="7">
        <f>MONTH(tbStoricoOrdini[[#This Row],[DATA]])</f>
        <v>5</v>
      </c>
      <c r="C3702" t="s">
        <v>3797</v>
      </c>
      <c r="D3702" t="str">
        <f>RIGHT(tbStoricoOrdini[[#This Row],[ORDINE]],4)</f>
        <v>3699</v>
      </c>
      <c r="E3702" t="s">
        <v>26</v>
      </c>
      <c r="F3702" t="str">
        <f>VLOOKUP(tbStoricoOrdini[[#This Row],[CLIENTE]],tbClienti[],3,FALSE)</f>
        <v>Lombardia</v>
      </c>
      <c r="G3702" t="str">
        <f>VLOOKUP(tbStoricoOrdini[[#This Row],[CLIENTE]],tbClienti[],7,FALSE)</f>
        <v>AC</v>
      </c>
      <c r="H3702" t="s">
        <v>73</v>
      </c>
      <c r="I3702" t="str">
        <f>IF(LEFT(tbStoricoOrdini[[#This Row],[ARTICOLO]],3) = "COG","COG",LEFT(tbStoricoOrdini[[#This Row],[ARTICOLO]],FIND(" ",tbStoricoOrdini[[#This Row],[ARTICOLO]])-1))</f>
        <v>EB06</v>
      </c>
      <c r="J3702" t="str">
        <f>MID(tbStoricoOrdini[[#This Row],[ARTICOLO]],FIND(" ",tbStoricoOrdini[[#This Row],[ARTICOLO]])+1,4)</f>
        <v>3000</v>
      </c>
      <c r="K3702" t="str">
        <f>IFERROR(RIGHT(tbStoricoOrdini[[#This Row],[ARTICOLO]],LEN(tbStoricoOrdini[[#This Row],[ARTICOLO]])-FIND(" ",tbStoricoOrdini[[#This Row],[ARTICOLO]],FIND(" ",tbStoricoOrdini[[#This Row],[ARTICOLO]]) +1)),"")</f>
        <v>Plus</v>
      </c>
      <c r="L3702" s="3">
        <f>VLOOKUP(tbStoricoOrdini[[#This Row],[ARTICOLO]],tbArticoli[],2,FALSE)</f>
        <v>130</v>
      </c>
      <c r="M3702" s="22">
        <f>tbStoricoOrdini[[#This Row],[IMPORTO]]/tbStoricoOrdini[[#This Row],[PREZZO]]</f>
        <v>3.2153846153846155</v>
      </c>
      <c r="N3702" t="s">
        <v>17</v>
      </c>
      <c r="O3702" s="8">
        <f>VLOOKUP(tbStoricoOrdini[[#This Row],[AGENTE]],tbAgenti[],2,FALSE)</f>
        <v>0.08</v>
      </c>
      <c r="P3702" s="2">
        <v>418</v>
      </c>
      <c r="Q3702" s="2">
        <f>tbStoricoOrdini[[#This Row],[IMPORTO]]*tbStoricoOrdini[[#This Row],[% COMM.]]</f>
        <v>33.44</v>
      </c>
      <c r="R3702" s="2">
        <f>tbStoricoOrdini[[#This Row],[TOT. COMM.]]+tbStoricoOrdini[[#This Row],[IMPORTO]]</f>
        <v>451.44</v>
      </c>
    </row>
    <row r="3703" spans="1:18">
      <c r="A3703" s="1">
        <v>43952</v>
      </c>
      <c r="B3703" s="7">
        <f>MONTH(tbStoricoOrdini[[#This Row],[DATA]])</f>
        <v>5</v>
      </c>
      <c r="C3703" t="s">
        <v>3798</v>
      </c>
      <c r="D3703" t="str">
        <f>RIGHT(tbStoricoOrdini[[#This Row],[ORDINE]],4)</f>
        <v>3700</v>
      </c>
      <c r="E3703" t="s">
        <v>26</v>
      </c>
      <c r="F3703" t="str">
        <f>VLOOKUP(tbStoricoOrdini[[#This Row],[CLIENTE]],tbClienti[],3,FALSE)</f>
        <v>Lombardia</v>
      </c>
      <c r="G3703" t="str">
        <f>VLOOKUP(tbStoricoOrdini[[#This Row],[CLIENTE]],tbClienti[],7,FALSE)</f>
        <v>AC</v>
      </c>
      <c r="H3703" t="s">
        <v>73</v>
      </c>
      <c r="I3703" t="str">
        <f>IF(LEFT(tbStoricoOrdini[[#This Row],[ARTICOLO]],3) = "COG","COG",LEFT(tbStoricoOrdini[[#This Row],[ARTICOLO]],FIND(" ",tbStoricoOrdini[[#This Row],[ARTICOLO]])-1))</f>
        <v>EB06</v>
      </c>
      <c r="J3703" t="str">
        <f>MID(tbStoricoOrdini[[#This Row],[ARTICOLO]],FIND(" ",tbStoricoOrdini[[#This Row],[ARTICOLO]])+1,4)</f>
        <v>3000</v>
      </c>
      <c r="K3703" t="str">
        <f>IFERROR(RIGHT(tbStoricoOrdini[[#This Row],[ARTICOLO]],LEN(tbStoricoOrdini[[#This Row],[ARTICOLO]])-FIND(" ",tbStoricoOrdini[[#This Row],[ARTICOLO]],FIND(" ",tbStoricoOrdini[[#This Row],[ARTICOLO]]) +1)),"")</f>
        <v>Plus</v>
      </c>
      <c r="L3703" s="3">
        <f>VLOOKUP(tbStoricoOrdini[[#This Row],[ARTICOLO]],tbArticoli[],2,FALSE)</f>
        <v>130</v>
      </c>
      <c r="M3703" s="22">
        <f>tbStoricoOrdini[[#This Row],[IMPORTO]]/tbStoricoOrdini[[#This Row],[PREZZO]]</f>
        <v>7.6923076923076927E-3</v>
      </c>
      <c r="N3703" t="s">
        <v>6</v>
      </c>
      <c r="O3703" s="8">
        <f>VLOOKUP(tbStoricoOrdini[[#This Row],[AGENTE]],tbAgenti[],2,FALSE)</f>
        <v>7.4999999999999997E-2</v>
      </c>
      <c r="P3703" s="2">
        <v>1</v>
      </c>
      <c r="Q3703" s="2">
        <f>tbStoricoOrdini[[#This Row],[IMPORTO]]*tbStoricoOrdini[[#This Row],[% COMM.]]</f>
        <v>7.4999999999999997E-2</v>
      </c>
      <c r="R3703" s="2">
        <f>tbStoricoOrdini[[#This Row],[TOT. COMM.]]+tbStoricoOrdini[[#This Row],[IMPORTO]]</f>
        <v>1.075</v>
      </c>
    </row>
    <row r="3704" spans="1:18">
      <c r="A3704" s="1">
        <v>43952</v>
      </c>
      <c r="B3704" s="7">
        <f>MONTH(tbStoricoOrdini[[#This Row],[DATA]])</f>
        <v>5</v>
      </c>
      <c r="C3704" t="s">
        <v>3799</v>
      </c>
      <c r="D3704" t="str">
        <f>RIGHT(tbStoricoOrdini[[#This Row],[ORDINE]],4)</f>
        <v>3701</v>
      </c>
      <c r="E3704" t="s">
        <v>28</v>
      </c>
      <c r="F3704" t="str">
        <f>VLOOKUP(tbStoricoOrdini[[#This Row],[CLIENTE]],tbClienti[],3,FALSE)</f>
        <v>Piemonte</v>
      </c>
      <c r="G3704" t="str">
        <f>VLOOKUP(tbStoricoOrdini[[#This Row],[CLIENTE]],tbClienti[],7,FALSE)</f>
        <v>BB</v>
      </c>
      <c r="H3704" t="s">
        <v>74</v>
      </c>
      <c r="I3704" t="str">
        <f>IF(LEFT(tbStoricoOrdini[[#This Row],[ARTICOLO]],3) = "COG","COG",LEFT(tbStoricoOrdini[[#This Row],[ARTICOLO]],FIND(" ",tbStoricoOrdini[[#This Row],[ARTICOLO]])-1))</f>
        <v>AVRC</v>
      </c>
      <c r="J3704" t="str">
        <f>MID(tbStoricoOrdini[[#This Row],[ARTICOLO]],FIND(" ",tbStoricoOrdini[[#This Row],[ARTICOLO]])+1,4)</f>
        <v>2500</v>
      </c>
      <c r="K3704" t="str">
        <f>IFERROR(RIGHT(tbStoricoOrdini[[#This Row],[ARTICOLO]],LEN(tbStoricoOrdini[[#This Row],[ARTICOLO]])-FIND(" ",tbStoricoOrdini[[#This Row],[ARTICOLO]],FIND(" ",tbStoricoOrdini[[#This Row],[ARTICOLO]]) +1)),"")</f>
        <v>Gold</v>
      </c>
      <c r="L3704" s="3">
        <f>VLOOKUP(tbStoricoOrdini[[#This Row],[ARTICOLO]],tbArticoli[],2,FALSE)</f>
        <v>500</v>
      </c>
      <c r="M3704" s="22">
        <f>tbStoricoOrdini[[#This Row],[IMPORTO]]/tbStoricoOrdini[[#This Row],[PREZZO]]</f>
        <v>9.4260000000000002</v>
      </c>
      <c r="N3704" t="s">
        <v>15</v>
      </c>
      <c r="O3704" s="8">
        <f>VLOOKUP(tbStoricoOrdini[[#This Row],[AGENTE]],tbAgenti[],2,FALSE)</f>
        <v>0.08</v>
      </c>
      <c r="P3704" s="2">
        <v>4713</v>
      </c>
      <c r="Q3704" s="2">
        <f>tbStoricoOrdini[[#This Row],[IMPORTO]]*tbStoricoOrdini[[#This Row],[% COMM.]]</f>
        <v>377.04</v>
      </c>
      <c r="R3704" s="2">
        <f>tbStoricoOrdini[[#This Row],[TOT. COMM.]]+tbStoricoOrdini[[#This Row],[IMPORTO]]</f>
        <v>5090.04</v>
      </c>
    </row>
    <row r="3705" spans="1:18">
      <c r="A3705" s="1">
        <v>43952</v>
      </c>
      <c r="B3705" s="7">
        <f>MONTH(tbStoricoOrdini[[#This Row],[DATA]])</f>
        <v>5</v>
      </c>
      <c r="C3705" t="s">
        <v>3800</v>
      </c>
      <c r="D3705" t="str">
        <f>RIGHT(tbStoricoOrdini[[#This Row],[ORDINE]],4)</f>
        <v>3702</v>
      </c>
      <c r="E3705" t="s">
        <v>28</v>
      </c>
      <c r="F3705" t="str">
        <f>VLOOKUP(tbStoricoOrdini[[#This Row],[CLIENTE]],tbClienti[],3,FALSE)</f>
        <v>Piemonte</v>
      </c>
      <c r="G3705" t="str">
        <f>VLOOKUP(tbStoricoOrdini[[#This Row],[CLIENTE]],tbClienti[],7,FALSE)</f>
        <v>BB</v>
      </c>
      <c r="H3705" t="s">
        <v>63</v>
      </c>
      <c r="I3705" t="str">
        <f>IF(LEFT(tbStoricoOrdini[[#This Row],[ARTICOLO]],3) = "COG","COG",LEFT(tbStoricoOrdini[[#This Row],[ARTICOLO]],FIND(" ",tbStoricoOrdini[[#This Row],[ARTICOLO]])-1))</f>
        <v>KLM</v>
      </c>
      <c r="J3705" t="str">
        <f>MID(tbStoricoOrdini[[#This Row],[ARTICOLO]],FIND(" ",tbStoricoOrdini[[#This Row],[ARTICOLO]])+1,4)</f>
        <v>3000</v>
      </c>
      <c r="K3705" t="str">
        <f>IFERROR(RIGHT(tbStoricoOrdini[[#This Row],[ARTICOLO]],LEN(tbStoricoOrdini[[#This Row],[ARTICOLO]])-FIND(" ",tbStoricoOrdini[[#This Row],[ARTICOLO]],FIND(" ",tbStoricoOrdini[[#This Row],[ARTICOLO]]) +1)),"")</f>
        <v>Plus</v>
      </c>
      <c r="L3705" s="3">
        <f>VLOOKUP(tbStoricoOrdini[[#This Row],[ARTICOLO]],tbArticoli[],2,FALSE)</f>
        <v>145</v>
      </c>
      <c r="M3705" s="22">
        <f>tbStoricoOrdini[[#This Row],[IMPORTO]]/tbStoricoOrdini[[#This Row],[PREZZO]]</f>
        <v>20.606896551724137</v>
      </c>
      <c r="N3705" t="s">
        <v>15</v>
      </c>
      <c r="O3705" s="8">
        <f>VLOOKUP(tbStoricoOrdini[[#This Row],[AGENTE]],tbAgenti[],2,FALSE)</f>
        <v>0.08</v>
      </c>
      <c r="P3705" s="2">
        <v>2988</v>
      </c>
      <c r="Q3705" s="2">
        <f>tbStoricoOrdini[[#This Row],[IMPORTO]]*tbStoricoOrdini[[#This Row],[% COMM.]]</f>
        <v>239.04</v>
      </c>
      <c r="R3705" s="2">
        <f>tbStoricoOrdini[[#This Row],[TOT. COMM.]]+tbStoricoOrdini[[#This Row],[IMPORTO]]</f>
        <v>3227.04</v>
      </c>
    </row>
    <row r="3706" spans="1:18">
      <c r="A3706" s="1">
        <v>43952</v>
      </c>
      <c r="B3706" s="7">
        <f>MONTH(tbStoricoOrdini[[#This Row],[DATA]])</f>
        <v>5</v>
      </c>
      <c r="C3706" t="s">
        <v>3801</v>
      </c>
      <c r="D3706" t="str">
        <f>RIGHT(tbStoricoOrdini[[#This Row],[ORDINE]],4)</f>
        <v>3703</v>
      </c>
      <c r="E3706" t="s">
        <v>28</v>
      </c>
      <c r="F3706" t="str">
        <f>VLOOKUP(tbStoricoOrdini[[#This Row],[CLIENTE]],tbClienti[],3,FALSE)</f>
        <v>Piemonte</v>
      </c>
      <c r="G3706" t="str">
        <f>VLOOKUP(tbStoricoOrdini[[#This Row],[CLIENTE]],tbClienti[],7,FALSE)</f>
        <v>BB</v>
      </c>
      <c r="H3706" t="s">
        <v>63</v>
      </c>
      <c r="I3706" t="str">
        <f>IF(LEFT(tbStoricoOrdini[[#This Row],[ARTICOLO]],3) = "COG","COG",LEFT(tbStoricoOrdini[[#This Row],[ARTICOLO]],FIND(" ",tbStoricoOrdini[[#This Row],[ARTICOLO]])-1))</f>
        <v>KLM</v>
      </c>
      <c r="J3706" t="str">
        <f>MID(tbStoricoOrdini[[#This Row],[ARTICOLO]],FIND(" ",tbStoricoOrdini[[#This Row],[ARTICOLO]])+1,4)</f>
        <v>3000</v>
      </c>
      <c r="K3706" t="str">
        <f>IFERROR(RIGHT(tbStoricoOrdini[[#This Row],[ARTICOLO]],LEN(tbStoricoOrdini[[#This Row],[ARTICOLO]])-FIND(" ",tbStoricoOrdini[[#This Row],[ARTICOLO]],FIND(" ",tbStoricoOrdini[[#This Row],[ARTICOLO]]) +1)),"")</f>
        <v>Plus</v>
      </c>
      <c r="L3706" s="3">
        <f>VLOOKUP(tbStoricoOrdini[[#This Row],[ARTICOLO]],tbArticoli[],2,FALSE)</f>
        <v>145</v>
      </c>
      <c r="M3706" s="22">
        <f>tbStoricoOrdini[[#This Row],[IMPORTO]]/tbStoricoOrdini[[#This Row],[PREZZO]]</f>
        <v>2.2000000000000002</v>
      </c>
      <c r="N3706" t="s">
        <v>18</v>
      </c>
      <c r="O3706" s="8">
        <f>VLOOKUP(tbStoricoOrdini[[#This Row],[AGENTE]],tbAgenti[],2,FALSE)</f>
        <v>0.03</v>
      </c>
      <c r="P3706" s="2">
        <v>319</v>
      </c>
      <c r="Q3706" s="2">
        <f>tbStoricoOrdini[[#This Row],[IMPORTO]]*tbStoricoOrdini[[#This Row],[% COMM.]]</f>
        <v>9.57</v>
      </c>
      <c r="R3706" s="2">
        <f>tbStoricoOrdini[[#This Row],[TOT. COMM.]]+tbStoricoOrdini[[#This Row],[IMPORTO]]</f>
        <v>328.57</v>
      </c>
    </row>
    <row r="3707" spans="1:18">
      <c r="A3707" s="1">
        <v>43952</v>
      </c>
      <c r="B3707" s="7">
        <f>MONTH(tbStoricoOrdini[[#This Row],[DATA]])</f>
        <v>5</v>
      </c>
      <c r="C3707" t="s">
        <v>3802</v>
      </c>
      <c r="D3707" t="str">
        <f>RIGHT(tbStoricoOrdini[[#This Row],[ORDINE]],4)</f>
        <v>3704</v>
      </c>
      <c r="E3707" t="s">
        <v>28</v>
      </c>
      <c r="F3707" t="str">
        <f>VLOOKUP(tbStoricoOrdini[[#This Row],[CLIENTE]],tbClienti[],3,FALSE)</f>
        <v>Piemonte</v>
      </c>
      <c r="G3707" t="str">
        <f>VLOOKUP(tbStoricoOrdini[[#This Row],[CLIENTE]],tbClienti[],7,FALSE)</f>
        <v>BB</v>
      </c>
      <c r="H3707" t="s">
        <v>71</v>
      </c>
      <c r="I3707" t="str">
        <f>IF(LEFT(tbStoricoOrdini[[#This Row],[ARTICOLO]],3) = "COG","COG",LEFT(tbStoricoOrdini[[#This Row],[ARTICOLO]],FIND(" ",tbStoricoOrdini[[#This Row],[ARTICOLO]])-1))</f>
        <v>EB07</v>
      </c>
      <c r="J3707" t="str">
        <f>MID(tbStoricoOrdini[[#This Row],[ARTICOLO]],FIND(" ",tbStoricoOrdini[[#This Row],[ARTICOLO]])+1,4)</f>
        <v>5000</v>
      </c>
      <c r="K3707" t="str">
        <f>IFERROR(RIGHT(tbStoricoOrdini[[#This Row],[ARTICOLO]],LEN(tbStoricoOrdini[[#This Row],[ARTICOLO]])-FIND(" ",tbStoricoOrdini[[#This Row],[ARTICOLO]],FIND(" ",tbStoricoOrdini[[#This Row],[ARTICOLO]]) +1)),"")</f>
        <v/>
      </c>
      <c r="L3707" s="3">
        <f>VLOOKUP(tbStoricoOrdini[[#This Row],[ARTICOLO]],tbArticoli[],2,FALSE)</f>
        <v>140</v>
      </c>
      <c r="M3707" s="22">
        <f>tbStoricoOrdini[[#This Row],[IMPORTO]]/tbStoricoOrdini[[#This Row],[PREZZO]]</f>
        <v>4.8642857142857139</v>
      </c>
      <c r="N3707" t="s">
        <v>15</v>
      </c>
      <c r="O3707" s="8">
        <f>VLOOKUP(tbStoricoOrdini[[#This Row],[AGENTE]],tbAgenti[],2,FALSE)</f>
        <v>0.08</v>
      </c>
      <c r="P3707" s="2">
        <v>681</v>
      </c>
      <c r="Q3707" s="2">
        <f>tbStoricoOrdini[[#This Row],[IMPORTO]]*tbStoricoOrdini[[#This Row],[% COMM.]]</f>
        <v>54.480000000000004</v>
      </c>
      <c r="R3707" s="2">
        <f>tbStoricoOrdini[[#This Row],[TOT. COMM.]]+tbStoricoOrdini[[#This Row],[IMPORTO]]</f>
        <v>735.48</v>
      </c>
    </row>
    <row r="3708" spans="1:18">
      <c r="A3708" s="1">
        <v>43952</v>
      </c>
      <c r="B3708" s="7">
        <f>MONTH(tbStoricoOrdini[[#This Row],[DATA]])</f>
        <v>5</v>
      </c>
      <c r="C3708" t="s">
        <v>3803</v>
      </c>
      <c r="D3708" t="str">
        <f>RIGHT(tbStoricoOrdini[[#This Row],[ORDINE]],4)</f>
        <v>3705</v>
      </c>
      <c r="E3708" t="s">
        <v>28</v>
      </c>
      <c r="F3708" t="str">
        <f>VLOOKUP(tbStoricoOrdini[[#This Row],[CLIENTE]],tbClienti[],3,FALSE)</f>
        <v>Piemonte</v>
      </c>
      <c r="G3708" t="str">
        <f>VLOOKUP(tbStoricoOrdini[[#This Row],[CLIENTE]],tbClienti[],7,FALSE)</f>
        <v>BB</v>
      </c>
      <c r="H3708" t="s">
        <v>76</v>
      </c>
      <c r="I3708" t="str">
        <f>IF(LEFT(tbStoricoOrdini[[#This Row],[ARTICOLO]],3) = "COG","COG",LEFT(tbStoricoOrdini[[#This Row],[ARTICOLO]],FIND(" ",tbStoricoOrdini[[#This Row],[ARTICOLO]])-1))</f>
        <v>COG</v>
      </c>
      <c r="J3708" t="str">
        <f>MID(tbStoricoOrdini[[#This Row],[ARTICOLO]],FIND(" ",tbStoricoOrdini[[#This Row],[ARTICOLO]])+1,4)</f>
        <v>1000</v>
      </c>
      <c r="K3708" t="str">
        <f>IFERROR(RIGHT(tbStoricoOrdini[[#This Row],[ARTICOLO]],LEN(tbStoricoOrdini[[#This Row],[ARTICOLO]])-FIND(" ",tbStoricoOrdini[[#This Row],[ARTICOLO]],FIND(" ",tbStoricoOrdini[[#This Row],[ARTICOLO]]) +1)),"")</f>
        <v/>
      </c>
      <c r="L3708" s="3">
        <f>VLOOKUP(tbStoricoOrdini[[#This Row],[ARTICOLO]],tbArticoli[],2,FALSE)</f>
        <v>150</v>
      </c>
      <c r="M3708" s="22">
        <f>tbStoricoOrdini[[#This Row],[IMPORTO]]/tbStoricoOrdini[[#This Row],[PREZZO]]</f>
        <v>0.16</v>
      </c>
      <c r="N3708" t="s">
        <v>18</v>
      </c>
      <c r="O3708" s="8">
        <f>VLOOKUP(tbStoricoOrdini[[#This Row],[AGENTE]],tbAgenti[],2,FALSE)</f>
        <v>0.03</v>
      </c>
      <c r="P3708" s="2">
        <v>24</v>
      </c>
      <c r="Q3708" s="2">
        <f>tbStoricoOrdini[[#This Row],[IMPORTO]]*tbStoricoOrdini[[#This Row],[% COMM.]]</f>
        <v>0.72</v>
      </c>
      <c r="R3708" s="2">
        <f>tbStoricoOrdini[[#This Row],[TOT. COMM.]]+tbStoricoOrdini[[#This Row],[IMPORTO]]</f>
        <v>24.72</v>
      </c>
    </row>
    <row r="3709" spans="1:18">
      <c r="A3709" s="1">
        <v>43952</v>
      </c>
      <c r="B3709" s="7">
        <f>MONTH(tbStoricoOrdini[[#This Row],[DATA]])</f>
        <v>5</v>
      </c>
      <c r="C3709" t="s">
        <v>3804</v>
      </c>
      <c r="D3709" t="str">
        <f>RIGHT(tbStoricoOrdini[[#This Row],[ORDINE]],4)</f>
        <v>3706</v>
      </c>
      <c r="E3709" t="s">
        <v>28</v>
      </c>
      <c r="F3709" t="str">
        <f>VLOOKUP(tbStoricoOrdini[[#This Row],[CLIENTE]],tbClienti[],3,FALSE)</f>
        <v>Piemonte</v>
      </c>
      <c r="G3709" t="str">
        <f>VLOOKUP(tbStoricoOrdini[[#This Row],[CLIENTE]],tbClienti[],7,FALSE)</f>
        <v>BB</v>
      </c>
      <c r="H3709" t="s">
        <v>73</v>
      </c>
      <c r="I3709" t="str">
        <f>IF(LEFT(tbStoricoOrdini[[#This Row],[ARTICOLO]],3) = "COG","COG",LEFT(tbStoricoOrdini[[#This Row],[ARTICOLO]],FIND(" ",tbStoricoOrdini[[#This Row],[ARTICOLO]])-1))</f>
        <v>EB06</v>
      </c>
      <c r="J3709" t="str">
        <f>MID(tbStoricoOrdini[[#This Row],[ARTICOLO]],FIND(" ",tbStoricoOrdini[[#This Row],[ARTICOLO]])+1,4)</f>
        <v>3000</v>
      </c>
      <c r="K3709" t="str">
        <f>IFERROR(RIGHT(tbStoricoOrdini[[#This Row],[ARTICOLO]],LEN(tbStoricoOrdini[[#This Row],[ARTICOLO]])-FIND(" ",tbStoricoOrdini[[#This Row],[ARTICOLO]],FIND(" ",tbStoricoOrdini[[#This Row],[ARTICOLO]]) +1)),"")</f>
        <v>Plus</v>
      </c>
      <c r="L3709" s="3">
        <f>VLOOKUP(tbStoricoOrdini[[#This Row],[ARTICOLO]],tbArticoli[],2,FALSE)</f>
        <v>130</v>
      </c>
      <c r="M3709" s="22">
        <f>tbStoricoOrdini[[#This Row],[IMPORTO]]/tbStoricoOrdini[[#This Row],[PREZZO]]</f>
        <v>1.2153846153846153</v>
      </c>
      <c r="N3709" t="s">
        <v>18</v>
      </c>
      <c r="O3709" s="8">
        <f>VLOOKUP(tbStoricoOrdini[[#This Row],[AGENTE]],tbAgenti[],2,FALSE)</f>
        <v>0.03</v>
      </c>
      <c r="P3709" s="2">
        <v>158</v>
      </c>
      <c r="Q3709" s="2">
        <f>tbStoricoOrdini[[#This Row],[IMPORTO]]*tbStoricoOrdini[[#This Row],[% COMM.]]</f>
        <v>4.74</v>
      </c>
      <c r="R3709" s="2">
        <f>tbStoricoOrdini[[#This Row],[TOT. COMM.]]+tbStoricoOrdini[[#This Row],[IMPORTO]]</f>
        <v>162.74</v>
      </c>
    </row>
    <row r="3710" spans="1:18">
      <c r="A3710" s="1">
        <v>43952</v>
      </c>
      <c r="B3710" s="7">
        <f>MONTH(tbStoricoOrdini[[#This Row],[DATA]])</f>
        <v>5</v>
      </c>
      <c r="C3710" t="s">
        <v>3805</v>
      </c>
      <c r="D3710" t="str">
        <f>RIGHT(tbStoricoOrdini[[#This Row],[ORDINE]],4)</f>
        <v>3707</v>
      </c>
      <c r="E3710" t="s">
        <v>29</v>
      </c>
      <c r="F3710" t="str">
        <f>VLOOKUP(tbStoricoOrdini[[#This Row],[CLIENTE]],tbClienti[],3,FALSE)</f>
        <v>Piemonte</v>
      </c>
      <c r="G3710" t="str">
        <f>VLOOKUP(tbStoricoOrdini[[#This Row],[CLIENTE]],tbClienti[],7,FALSE)</f>
        <v>CC</v>
      </c>
      <c r="H3710" t="s">
        <v>77</v>
      </c>
      <c r="I3710" t="str">
        <f>IF(LEFT(tbStoricoOrdini[[#This Row],[ARTICOLO]],3) = "COG","COG",LEFT(tbStoricoOrdini[[#This Row],[ARTICOLO]],FIND(" ",tbStoricoOrdini[[#This Row],[ARTICOLO]])-1))</f>
        <v>COG</v>
      </c>
      <c r="J3710" t="str">
        <f>MID(tbStoricoOrdini[[#This Row],[ARTICOLO]],FIND(" ",tbStoricoOrdini[[#This Row],[ARTICOLO]])+1,4)</f>
        <v>2000</v>
      </c>
      <c r="K3710" t="str">
        <f>IFERROR(RIGHT(tbStoricoOrdini[[#This Row],[ARTICOLO]],LEN(tbStoricoOrdini[[#This Row],[ARTICOLO]])-FIND(" ",tbStoricoOrdini[[#This Row],[ARTICOLO]],FIND(" ",tbStoricoOrdini[[#This Row],[ARTICOLO]]) +1)),"")</f>
        <v>Medium</v>
      </c>
      <c r="L3710" s="3">
        <f>VLOOKUP(tbStoricoOrdini[[#This Row],[ARTICOLO]],tbArticoli[],2,FALSE)</f>
        <v>200</v>
      </c>
      <c r="M3710" s="22">
        <f>tbStoricoOrdini[[#This Row],[IMPORTO]]/tbStoricoOrdini[[#This Row],[PREZZO]]</f>
        <v>7.8049999999999997</v>
      </c>
      <c r="N3710" t="s">
        <v>9</v>
      </c>
      <c r="O3710" s="8">
        <f>VLOOKUP(tbStoricoOrdini[[#This Row],[AGENTE]],tbAgenti[],2,FALSE)</f>
        <v>0.05</v>
      </c>
      <c r="P3710" s="2">
        <v>1561</v>
      </c>
      <c r="Q3710" s="2">
        <f>tbStoricoOrdini[[#This Row],[IMPORTO]]*tbStoricoOrdini[[#This Row],[% COMM.]]</f>
        <v>78.050000000000011</v>
      </c>
      <c r="R3710" s="2">
        <f>tbStoricoOrdini[[#This Row],[TOT. COMM.]]+tbStoricoOrdini[[#This Row],[IMPORTO]]</f>
        <v>1639.05</v>
      </c>
    </row>
    <row r="3711" spans="1:18">
      <c r="A3711" s="1">
        <v>43952</v>
      </c>
      <c r="B3711" s="7">
        <f>MONTH(tbStoricoOrdini[[#This Row],[DATA]])</f>
        <v>5</v>
      </c>
      <c r="C3711" t="s">
        <v>3806</v>
      </c>
      <c r="D3711" t="str">
        <f>RIGHT(tbStoricoOrdini[[#This Row],[ORDINE]],4)</f>
        <v>3708</v>
      </c>
      <c r="E3711" t="s">
        <v>29</v>
      </c>
      <c r="F3711" t="str">
        <f>VLOOKUP(tbStoricoOrdini[[#This Row],[CLIENTE]],tbClienti[],3,FALSE)</f>
        <v>Piemonte</v>
      </c>
      <c r="G3711" t="str">
        <f>VLOOKUP(tbStoricoOrdini[[#This Row],[CLIENTE]],tbClienti[],7,FALSE)</f>
        <v>CC</v>
      </c>
      <c r="H3711" t="s">
        <v>61</v>
      </c>
      <c r="I3711" t="str">
        <f>IF(LEFT(tbStoricoOrdini[[#This Row],[ARTICOLO]],3) = "COG","COG",LEFT(tbStoricoOrdini[[#This Row],[ARTICOLO]],FIND(" ",tbStoricoOrdini[[#This Row],[ARTICOLO]])-1))</f>
        <v>KLM</v>
      </c>
      <c r="J3711" t="str">
        <f>MID(tbStoricoOrdini[[#This Row],[ARTICOLO]],FIND(" ",tbStoricoOrdini[[#This Row],[ARTICOLO]])+1,4)</f>
        <v>5000</v>
      </c>
      <c r="K3711" t="str">
        <f>IFERROR(RIGHT(tbStoricoOrdini[[#This Row],[ARTICOLO]],LEN(tbStoricoOrdini[[#This Row],[ARTICOLO]])-FIND(" ",tbStoricoOrdini[[#This Row],[ARTICOLO]],FIND(" ",tbStoricoOrdini[[#This Row],[ARTICOLO]]) +1)),"")</f>
        <v>Medium</v>
      </c>
      <c r="L3711" s="3">
        <f>VLOOKUP(tbStoricoOrdini[[#This Row],[ARTICOLO]],tbArticoli[],2,FALSE)</f>
        <v>150</v>
      </c>
      <c r="M3711" s="22">
        <f>tbStoricoOrdini[[#This Row],[IMPORTO]]/tbStoricoOrdini[[#This Row],[PREZZO]]</f>
        <v>11.18</v>
      </c>
      <c r="N3711" t="s">
        <v>6</v>
      </c>
      <c r="O3711" s="8">
        <f>VLOOKUP(tbStoricoOrdini[[#This Row],[AGENTE]],tbAgenti[],2,FALSE)</f>
        <v>7.4999999999999997E-2</v>
      </c>
      <c r="P3711" s="2">
        <v>1677</v>
      </c>
      <c r="Q3711" s="2">
        <f>tbStoricoOrdini[[#This Row],[IMPORTO]]*tbStoricoOrdini[[#This Row],[% COMM.]]</f>
        <v>125.77499999999999</v>
      </c>
      <c r="R3711" s="2">
        <f>tbStoricoOrdini[[#This Row],[TOT. COMM.]]+tbStoricoOrdini[[#This Row],[IMPORTO]]</f>
        <v>1802.7750000000001</v>
      </c>
    </row>
    <row r="3712" spans="1:18">
      <c r="A3712" s="1">
        <v>43952</v>
      </c>
      <c r="B3712" s="7">
        <f>MONTH(tbStoricoOrdini[[#This Row],[DATA]])</f>
        <v>5</v>
      </c>
      <c r="C3712" t="s">
        <v>3807</v>
      </c>
      <c r="D3712" t="str">
        <f>RIGHT(tbStoricoOrdini[[#This Row],[ORDINE]],4)</f>
        <v>3709</v>
      </c>
      <c r="E3712" t="s">
        <v>29</v>
      </c>
      <c r="F3712" t="str">
        <f>VLOOKUP(tbStoricoOrdini[[#This Row],[CLIENTE]],tbClienti[],3,FALSE)</f>
        <v>Piemonte</v>
      </c>
      <c r="G3712" t="str">
        <f>VLOOKUP(tbStoricoOrdini[[#This Row],[CLIENTE]],tbClienti[],7,FALSE)</f>
        <v>CC</v>
      </c>
      <c r="H3712" t="s">
        <v>61</v>
      </c>
      <c r="I3712" t="str">
        <f>IF(LEFT(tbStoricoOrdini[[#This Row],[ARTICOLO]],3) = "COG","COG",LEFT(tbStoricoOrdini[[#This Row],[ARTICOLO]],FIND(" ",tbStoricoOrdini[[#This Row],[ARTICOLO]])-1))</f>
        <v>KLM</v>
      </c>
      <c r="J3712" t="str">
        <f>MID(tbStoricoOrdini[[#This Row],[ARTICOLO]],FIND(" ",tbStoricoOrdini[[#This Row],[ARTICOLO]])+1,4)</f>
        <v>5000</v>
      </c>
      <c r="K3712" t="str">
        <f>IFERROR(RIGHT(tbStoricoOrdini[[#This Row],[ARTICOLO]],LEN(tbStoricoOrdini[[#This Row],[ARTICOLO]])-FIND(" ",tbStoricoOrdini[[#This Row],[ARTICOLO]],FIND(" ",tbStoricoOrdini[[#This Row],[ARTICOLO]]) +1)),"")</f>
        <v>Medium</v>
      </c>
      <c r="L3712" s="3">
        <f>VLOOKUP(tbStoricoOrdini[[#This Row],[ARTICOLO]],tbArticoli[],2,FALSE)</f>
        <v>150</v>
      </c>
      <c r="M3712" s="22">
        <f>tbStoricoOrdini[[#This Row],[IMPORTO]]/tbStoricoOrdini[[#This Row],[PREZZO]]</f>
        <v>372.31333333333333</v>
      </c>
      <c r="N3712" t="s">
        <v>9</v>
      </c>
      <c r="O3712" s="8">
        <f>VLOOKUP(tbStoricoOrdini[[#This Row],[AGENTE]],tbAgenti[],2,FALSE)</f>
        <v>0.05</v>
      </c>
      <c r="P3712" s="2">
        <v>55847</v>
      </c>
      <c r="Q3712" s="2">
        <f>tbStoricoOrdini[[#This Row],[IMPORTO]]*tbStoricoOrdini[[#This Row],[% COMM.]]</f>
        <v>2792.3500000000004</v>
      </c>
      <c r="R3712" s="2">
        <f>tbStoricoOrdini[[#This Row],[TOT. COMM.]]+tbStoricoOrdini[[#This Row],[IMPORTO]]</f>
        <v>58639.35</v>
      </c>
    </row>
    <row r="3713" spans="1:18">
      <c r="A3713" s="1">
        <v>43952</v>
      </c>
      <c r="B3713" s="7">
        <f>MONTH(tbStoricoOrdini[[#This Row],[DATA]])</f>
        <v>5</v>
      </c>
      <c r="C3713" t="s">
        <v>3808</v>
      </c>
      <c r="D3713" t="str">
        <f>RIGHT(tbStoricoOrdini[[#This Row],[ORDINE]],4)</f>
        <v>3710</v>
      </c>
      <c r="E3713" t="s">
        <v>29</v>
      </c>
      <c r="F3713" t="str">
        <f>VLOOKUP(tbStoricoOrdini[[#This Row],[CLIENTE]],tbClienti[],3,FALSE)</f>
        <v>Piemonte</v>
      </c>
      <c r="G3713" t="str">
        <f>VLOOKUP(tbStoricoOrdini[[#This Row],[CLIENTE]],tbClienti[],7,FALSE)</f>
        <v>CC</v>
      </c>
      <c r="H3713" t="s">
        <v>79</v>
      </c>
      <c r="I3713" t="str">
        <f>IF(LEFT(tbStoricoOrdini[[#This Row],[ARTICOLO]],3) = "COG","COG",LEFT(tbStoricoOrdini[[#This Row],[ARTICOLO]],FIND(" ",tbStoricoOrdini[[#This Row],[ARTICOLO]])-1))</f>
        <v>COG</v>
      </c>
      <c r="J3713" t="str">
        <f>MID(tbStoricoOrdini[[#This Row],[ARTICOLO]],FIND(" ",tbStoricoOrdini[[#This Row],[ARTICOLO]])+1,4)</f>
        <v>4000</v>
      </c>
      <c r="K3713" t="str">
        <f>IFERROR(RIGHT(tbStoricoOrdini[[#This Row],[ARTICOLO]],LEN(tbStoricoOrdini[[#This Row],[ARTICOLO]])-FIND(" ",tbStoricoOrdini[[#This Row],[ARTICOLO]],FIND(" ",tbStoricoOrdini[[#This Row],[ARTICOLO]]) +1)),"")</f>
        <v>Plus</v>
      </c>
      <c r="L3713" s="3">
        <f>VLOOKUP(tbStoricoOrdini[[#This Row],[ARTICOLO]],tbArticoli[],2,FALSE)</f>
        <v>240</v>
      </c>
      <c r="M3713" s="22">
        <f>tbStoricoOrdini[[#This Row],[IMPORTO]]/tbStoricoOrdini[[#This Row],[PREZZO]]</f>
        <v>0.61250000000000004</v>
      </c>
      <c r="N3713" t="s">
        <v>9</v>
      </c>
      <c r="O3713" s="8">
        <f>VLOOKUP(tbStoricoOrdini[[#This Row],[AGENTE]],tbAgenti[],2,FALSE)</f>
        <v>0.05</v>
      </c>
      <c r="P3713" s="2">
        <v>147</v>
      </c>
      <c r="Q3713" s="2">
        <f>tbStoricoOrdini[[#This Row],[IMPORTO]]*tbStoricoOrdini[[#This Row],[% COMM.]]</f>
        <v>7.3500000000000005</v>
      </c>
      <c r="R3713" s="2">
        <f>tbStoricoOrdini[[#This Row],[TOT. COMM.]]+tbStoricoOrdini[[#This Row],[IMPORTO]]</f>
        <v>154.35</v>
      </c>
    </row>
    <row r="3714" spans="1:18">
      <c r="A3714" s="1">
        <v>43952</v>
      </c>
      <c r="B3714" s="7">
        <f>MONTH(tbStoricoOrdini[[#This Row],[DATA]])</f>
        <v>5</v>
      </c>
      <c r="C3714" t="s">
        <v>3809</v>
      </c>
      <c r="D3714" t="str">
        <f>RIGHT(tbStoricoOrdini[[#This Row],[ORDINE]],4)</f>
        <v>3711</v>
      </c>
      <c r="E3714" t="s">
        <v>29</v>
      </c>
      <c r="F3714" t="str">
        <f>VLOOKUP(tbStoricoOrdini[[#This Row],[CLIENTE]],tbClienti[],3,FALSE)</f>
        <v>Piemonte</v>
      </c>
      <c r="G3714" t="str">
        <f>VLOOKUP(tbStoricoOrdini[[#This Row],[CLIENTE]],tbClienti[],7,FALSE)</f>
        <v>CC</v>
      </c>
      <c r="H3714" t="s">
        <v>62</v>
      </c>
      <c r="I3714" t="str">
        <f>IF(LEFT(tbStoricoOrdini[[#This Row],[ARTICOLO]],3) = "COG","COG",LEFT(tbStoricoOrdini[[#This Row],[ARTICOLO]],FIND(" ",tbStoricoOrdini[[#This Row],[ARTICOLO]])-1))</f>
        <v>KLM</v>
      </c>
      <c r="J3714" t="str">
        <f>MID(tbStoricoOrdini[[#This Row],[ARTICOLO]],FIND(" ",tbStoricoOrdini[[#This Row],[ARTICOLO]])+1,4)</f>
        <v>2500</v>
      </c>
      <c r="K3714" t="str">
        <f>IFERROR(RIGHT(tbStoricoOrdini[[#This Row],[ARTICOLO]],LEN(tbStoricoOrdini[[#This Row],[ARTICOLO]])-FIND(" ",tbStoricoOrdini[[#This Row],[ARTICOLO]],FIND(" ",tbStoricoOrdini[[#This Row],[ARTICOLO]]) +1)),"")</f>
        <v>Plus</v>
      </c>
      <c r="L3714" s="3">
        <f>VLOOKUP(tbStoricoOrdini[[#This Row],[ARTICOLO]],tbArticoli[],2,FALSE)</f>
        <v>130</v>
      </c>
      <c r="M3714" s="22">
        <f>tbStoricoOrdini[[#This Row],[IMPORTO]]/tbStoricoOrdini[[#This Row],[PREZZO]]</f>
        <v>0.86923076923076925</v>
      </c>
      <c r="N3714" t="s">
        <v>6</v>
      </c>
      <c r="O3714" s="8">
        <f>VLOOKUP(tbStoricoOrdini[[#This Row],[AGENTE]],tbAgenti[],2,FALSE)</f>
        <v>7.4999999999999997E-2</v>
      </c>
      <c r="P3714" s="2">
        <v>113</v>
      </c>
      <c r="Q3714" s="2">
        <f>tbStoricoOrdini[[#This Row],[IMPORTO]]*tbStoricoOrdini[[#This Row],[% COMM.]]</f>
        <v>8.4749999999999996</v>
      </c>
      <c r="R3714" s="2">
        <f>tbStoricoOrdini[[#This Row],[TOT. COMM.]]+tbStoricoOrdini[[#This Row],[IMPORTO]]</f>
        <v>121.47499999999999</v>
      </c>
    </row>
    <row r="3715" spans="1:18">
      <c r="A3715" s="1">
        <v>43952</v>
      </c>
      <c r="B3715" s="7">
        <f>MONTH(tbStoricoOrdini[[#This Row],[DATA]])</f>
        <v>5</v>
      </c>
      <c r="C3715" t="s">
        <v>3810</v>
      </c>
      <c r="D3715" t="str">
        <f>RIGHT(tbStoricoOrdini[[#This Row],[ORDINE]],4)</f>
        <v>3712</v>
      </c>
      <c r="E3715" t="s">
        <v>29</v>
      </c>
      <c r="F3715" t="str">
        <f>VLOOKUP(tbStoricoOrdini[[#This Row],[CLIENTE]],tbClienti[],3,FALSE)</f>
        <v>Piemonte</v>
      </c>
      <c r="G3715" t="str">
        <f>VLOOKUP(tbStoricoOrdini[[#This Row],[CLIENTE]],tbClienti[],7,FALSE)</f>
        <v>CC</v>
      </c>
      <c r="H3715" t="s">
        <v>63</v>
      </c>
      <c r="I3715" t="str">
        <f>IF(LEFT(tbStoricoOrdini[[#This Row],[ARTICOLO]],3) = "COG","COG",LEFT(tbStoricoOrdini[[#This Row],[ARTICOLO]],FIND(" ",tbStoricoOrdini[[#This Row],[ARTICOLO]])-1))</f>
        <v>KLM</v>
      </c>
      <c r="J3715" t="str">
        <f>MID(tbStoricoOrdini[[#This Row],[ARTICOLO]],FIND(" ",tbStoricoOrdini[[#This Row],[ARTICOLO]])+1,4)</f>
        <v>3000</v>
      </c>
      <c r="K3715" t="str">
        <f>IFERROR(RIGHT(tbStoricoOrdini[[#This Row],[ARTICOLO]],LEN(tbStoricoOrdini[[#This Row],[ARTICOLO]])-FIND(" ",tbStoricoOrdini[[#This Row],[ARTICOLO]],FIND(" ",tbStoricoOrdini[[#This Row],[ARTICOLO]]) +1)),"")</f>
        <v>Plus</v>
      </c>
      <c r="L3715" s="3">
        <f>VLOOKUP(tbStoricoOrdini[[#This Row],[ARTICOLO]],tbArticoli[],2,FALSE)</f>
        <v>145</v>
      </c>
      <c r="M3715" s="22">
        <f>tbStoricoOrdini[[#This Row],[IMPORTO]]/tbStoricoOrdini[[#This Row],[PREZZO]]</f>
        <v>4.9586206896551728</v>
      </c>
      <c r="N3715" t="s">
        <v>39</v>
      </c>
      <c r="O3715" s="8">
        <f>VLOOKUP(tbStoricoOrdini[[#This Row],[AGENTE]],tbAgenti[],2,FALSE)</f>
        <v>0.05</v>
      </c>
      <c r="P3715" s="2">
        <v>719</v>
      </c>
      <c r="Q3715" s="2">
        <f>tbStoricoOrdini[[#This Row],[IMPORTO]]*tbStoricoOrdini[[#This Row],[% COMM.]]</f>
        <v>35.950000000000003</v>
      </c>
      <c r="R3715" s="2">
        <f>tbStoricoOrdini[[#This Row],[TOT. COMM.]]+tbStoricoOrdini[[#This Row],[IMPORTO]]</f>
        <v>754.95</v>
      </c>
    </row>
    <row r="3716" spans="1:18">
      <c r="A3716" s="1">
        <v>43952</v>
      </c>
      <c r="B3716" s="7">
        <f>MONTH(tbStoricoOrdini[[#This Row],[DATA]])</f>
        <v>5</v>
      </c>
      <c r="C3716" t="s">
        <v>3811</v>
      </c>
      <c r="D3716" t="str">
        <f>RIGHT(tbStoricoOrdini[[#This Row],[ORDINE]],4)</f>
        <v>3713</v>
      </c>
      <c r="E3716" t="s">
        <v>29</v>
      </c>
      <c r="F3716" t="str">
        <f>VLOOKUP(tbStoricoOrdini[[#This Row],[CLIENTE]],tbClienti[],3,FALSE)</f>
        <v>Piemonte</v>
      </c>
      <c r="G3716" t="str">
        <f>VLOOKUP(tbStoricoOrdini[[#This Row],[CLIENTE]],tbClienti[],7,FALSE)</f>
        <v>CC</v>
      </c>
      <c r="H3716" t="s">
        <v>63</v>
      </c>
      <c r="I3716" t="str">
        <f>IF(LEFT(tbStoricoOrdini[[#This Row],[ARTICOLO]],3) = "COG","COG",LEFT(tbStoricoOrdini[[#This Row],[ARTICOLO]],FIND(" ",tbStoricoOrdini[[#This Row],[ARTICOLO]])-1))</f>
        <v>KLM</v>
      </c>
      <c r="J3716" t="str">
        <f>MID(tbStoricoOrdini[[#This Row],[ARTICOLO]],FIND(" ",tbStoricoOrdini[[#This Row],[ARTICOLO]])+1,4)</f>
        <v>3000</v>
      </c>
      <c r="K3716" t="str">
        <f>IFERROR(RIGHT(tbStoricoOrdini[[#This Row],[ARTICOLO]],LEN(tbStoricoOrdini[[#This Row],[ARTICOLO]])-FIND(" ",tbStoricoOrdini[[#This Row],[ARTICOLO]],FIND(" ",tbStoricoOrdini[[#This Row],[ARTICOLO]]) +1)),"")</f>
        <v>Plus</v>
      </c>
      <c r="L3716" s="3">
        <f>VLOOKUP(tbStoricoOrdini[[#This Row],[ARTICOLO]],tbArticoli[],2,FALSE)</f>
        <v>145</v>
      </c>
      <c r="M3716" s="22">
        <f>tbStoricoOrdini[[#This Row],[IMPORTO]]/tbStoricoOrdini[[#This Row],[PREZZO]]</f>
        <v>10.020689655172413</v>
      </c>
      <c r="N3716" t="s">
        <v>15</v>
      </c>
      <c r="O3716" s="8">
        <f>VLOOKUP(tbStoricoOrdini[[#This Row],[AGENTE]],tbAgenti[],2,FALSE)</f>
        <v>0.08</v>
      </c>
      <c r="P3716" s="2">
        <v>1453</v>
      </c>
      <c r="Q3716" s="2">
        <f>tbStoricoOrdini[[#This Row],[IMPORTO]]*tbStoricoOrdini[[#This Row],[% COMM.]]</f>
        <v>116.24000000000001</v>
      </c>
      <c r="R3716" s="2">
        <f>tbStoricoOrdini[[#This Row],[TOT. COMM.]]+tbStoricoOrdini[[#This Row],[IMPORTO]]</f>
        <v>1569.24</v>
      </c>
    </row>
    <row r="3717" spans="1:18">
      <c r="A3717" s="1">
        <v>43952</v>
      </c>
      <c r="B3717" s="7">
        <f>MONTH(tbStoricoOrdini[[#This Row],[DATA]])</f>
        <v>5</v>
      </c>
      <c r="C3717" t="s">
        <v>3812</v>
      </c>
      <c r="D3717" t="str">
        <f>RIGHT(tbStoricoOrdini[[#This Row],[ORDINE]],4)</f>
        <v>3714</v>
      </c>
      <c r="E3717" t="s">
        <v>29</v>
      </c>
      <c r="F3717" t="str">
        <f>VLOOKUP(tbStoricoOrdini[[#This Row],[CLIENTE]],tbClienti[],3,FALSE)</f>
        <v>Piemonte</v>
      </c>
      <c r="G3717" t="str">
        <f>VLOOKUP(tbStoricoOrdini[[#This Row],[CLIENTE]],tbClienti[],7,FALSE)</f>
        <v>CC</v>
      </c>
      <c r="H3717" t="s">
        <v>63</v>
      </c>
      <c r="I3717" t="str">
        <f>IF(LEFT(tbStoricoOrdini[[#This Row],[ARTICOLO]],3) = "COG","COG",LEFT(tbStoricoOrdini[[#This Row],[ARTICOLO]],FIND(" ",tbStoricoOrdini[[#This Row],[ARTICOLO]])-1))</f>
        <v>KLM</v>
      </c>
      <c r="J3717" t="str">
        <f>MID(tbStoricoOrdini[[#This Row],[ARTICOLO]],FIND(" ",tbStoricoOrdini[[#This Row],[ARTICOLO]])+1,4)</f>
        <v>3000</v>
      </c>
      <c r="K3717" t="str">
        <f>IFERROR(RIGHT(tbStoricoOrdini[[#This Row],[ARTICOLO]],LEN(tbStoricoOrdini[[#This Row],[ARTICOLO]])-FIND(" ",tbStoricoOrdini[[#This Row],[ARTICOLO]],FIND(" ",tbStoricoOrdini[[#This Row],[ARTICOLO]]) +1)),"")</f>
        <v>Plus</v>
      </c>
      <c r="L3717" s="3">
        <f>VLOOKUP(tbStoricoOrdini[[#This Row],[ARTICOLO]],tbArticoli[],2,FALSE)</f>
        <v>145</v>
      </c>
      <c r="M3717" s="22">
        <f>tbStoricoOrdini[[#This Row],[IMPORTO]]/tbStoricoOrdini[[#This Row],[PREZZO]]</f>
        <v>48.255172413793105</v>
      </c>
      <c r="N3717" t="s">
        <v>18</v>
      </c>
      <c r="O3717" s="8">
        <f>VLOOKUP(tbStoricoOrdini[[#This Row],[AGENTE]],tbAgenti[],2,FALSE)</f>
        <v>0.03</v>
      </c>
      <c r="P3717" s="2">
        <v>6997</v>
      </c>
      <c r="Q3717" s="2">
        <f>tbStoricoOrdini[[#This Row],[IMPORTO]]*tbStoricoOrdini[[#This Row],[% COMM.]]</f>
        <v>209.91</v>
      </c>
      <c r="R3717" s="2">
        <f>tbStoricoOrdini[[#This Row],[TOT. COMM.]]+tbStoricoOrdini[[#This Row],[IMPORTO]]</f>
        <v>7206.91</v>
      </c>
    </row>
    <row r="3718" spans="1:18">
      <c r="A3718" s="1">
        <v>43952</v>
      </c>
      <c r="B3718" s="7">
        <f>MONTH(tbStoricoOrdini[[#This Row],[DATA]])</f>
        <v>5</v>
      </c>
      <c r="C3718" t="s">
        <v>3813</v>
      </c>
      <c r="D3718" t="str">
        <f>RIGHT(tbStoricoOrdini[[#This Row],[ORDINE]],4)</f>
        <v>3715</v>
      </c>
      <c r="E3718" t="s">
        <v>29</v>
      </c>
      <c r="F3718" t="str">
        <f>VLOOKUP(tbStoricoOrdini[[#This Row],[CLIENTE]],tbClienti[],3,FALSE)</f>
        <v>Piemonte</v>
      </c>
      <c r="G3718" t="str">
        <f>VLOOKUP(tbStoricoOrdini[[#This Row],[CLIENTE]],tbClienti[],7,FALSE)</f>
        <v>CC</v>
      </c>
      <c r="H3718" t="s">
        <v>63</v>
      </c>
      <c r="I3718" t="str">
        <f>IF(LEFT(tbStoricoOrdini[[#This Row],[ARTICOLO]],3) = "COG","COG",LEFT(tbStoricoOrdini[[#This Row],[ARTICOLO]],FIND(" ",tbStoricoOrdini[[#This Row],[ARTICOLO]])-1))</f>
        <v>KLM</v>
      </c>
      <c r="J3718" t="str">
        <f>MID(tbStoricoOrdini[[#This Row],[ARTICOLO]],FIND(" ",tbStoricoOrdini[[#This Row],[ARTICOLO]])+1,4)</f>
        <v>3000</v>
      </c>
      <c r="K3718" t="str">
        <f>IFERROR(RIGHT(tbStoricoOrdini[[#This Row],[ARTICOLO]],LEN(tbStoricoOrdini[[#This Row],[ARTICOLO]])-FIND(" ",tbStoricoOrdini[[#This Row],[ARTICOLO]],FIND(" ",tbStoricoOrdini[[#This Row],[ARTICOLO]]) +1)),"")</f>
        <v>Plus</v>
      </c>
      <c r="L3718" s="3">
        <f>VLOOKUP(tbStoricoOrdini[[#This Row],[ARTICOLO]],tbArticoli[],2,FALSE)</f>
        <v>145</v>
      </c>
      <c r="M3718" s="22">
        <f>tbStoricoOrdini[[#This Row],[IMPORTO]]/tbStoricoOrdini[[#This Row],[PREZZO]]</f>
        <v>51.268965517241377</v>
      </c>
      <c r="N3718" t="s">
        <v>6</v>
      </c>
      <c r="O3718" s="8">
        <f>VLOOKUP(tbStoricoOrdini[[#This Row],[AGENTE]],tbAgenti[],2,FALSE)</f>
        <v>7.4999999999999997E-2</v>
      </c>
      <c r="P3718" s="2">
        <v>7434</v>
      </c>
      <c r="Q3718" s="2">
        <f>tbStoricoOrdini[[#This Row],[IMPORTO]]*tbStoricoOrdini[[#This Row],[% COMM.]]</f>
        <v>557.54999999999995</v>
      </c>
      <c r="R3718" s="2">
        <f>tbStoricoOrdini[[#This Row],[TOT. COMM.]]+tbStoricoOrdini[[#This Row],[IMPORTO]]</f>
        <v>7991.55</v>
      </c>
    </row>
    <row r="3719" spans="1:18">
      <c r="A3719" s="1">
        <v>43952</v>
      </c>
      <c r="B3719" s="7">
        <f>MONTH(tbStoricoOrdini[[#This Row],[DATA]])</f>
        <v>5</v>
      </c>
      <c r="C3719" t="s">
        <v>3814</v>
      </c>
      <c r="D3719" t="str">
        <f>RIGHT(tbStoricoOrdini[[#This Row],[ORDINE]],4)</f>
        <v>3716</v>
      </c>
      <c r="E3719" t="s">
        <v>29</v>
      </c>
      <c r="F3719" t="str">
        <f>VLOOKUP(tbStoricoOrdini[[#This Row],[CLIENTE]],tbClienti[],3,FALSE)</f>
        <v>Piemonte</v>
      </c>
      <c r="G3719" t="str">
        <f>VLOOKUP(tbStoricoOrdini[[#This Row],[CLIENTE]],tbClienti[],7,FALSE)</f>
        <v>CC</v>
      </c>
      <c r="H3719" t="s">
        <v>63</v>
      </c>
      <c r="I3719" t="str">
        <f>IF(LEFT(tbStoricoOrdini[[#This Row],[ARTICOLO]],3) = "COG","COG",LEFT(tbStoricoOrdini[[#This Row],[ARTICOLO]],FIND(" ",tbStoricoOrdini[[#This Row],[ARTICOLO]])-1))</f>
        <v>KLM</v>
      </c>
      <c r="J3719" t="str">
        <f>MID(tbStoricoOrdini[[#This Row],[ARTICOLO]],FIND(" ",tbStoricoOrdini[[#This Row],[ARTICOLO]])+1,4)</f>
        <v>3000</v>
      </c>
      <c r="K3719" t="str">
        <f>IFERROR(RIGHT(tbStoricoOrdini[[#This Row],[ARTICOLO]],LEN(tbStoricoOrdini[[#This Row],[ARTICOLO]])-FIND(" ",tbStoricoOrdini[[#This Row],[ARTICOLO]],FIND(" ",tbStoricoOrdini[[#This Row],[ARTICOLO]]) +1)),"")</f>
        <v>Plus</v>
      </c>
      <c r="L3719" s="3">
        <f>VLOOKUP(tbStoricoOrdini[[#This Row],[ARTICOLO]],tbArticoli[],2,FALSE)</f>
        <v>145</v>
      </c>
      <c r="M3719" s="22">
        <f>tbStoricoOrdini[[#This Row],[IMPORTO]]/tbStoricoOrdini[[#This Row],[PREZZO]]</f>
        <v>1017.3448275862069</v>
      </c>
      <c r="N3719" t="s">
        <v>9</v>
      </c>
      <c r="O3719" s="8">
        <f>VLOOKUP(tbStoricoOrdini[[#This Row],[AGENTE]],tbAgenti[],2,FALSE)</f>
        <v>0.05</v>
      </c>
      <c r="P3719" s="2">
        <v>147515</v>
      </c>
      <c r="Q3719" s="2">
        <f>tbStoricoOrdini[[#This Row],[IMPORTO]]*tbStoricoOrdini[[#This Row],[% COMM.]]</f>
        <v>7375.75</v>
      </c>
      <c r="R3719" s="2">
        <f>tbStoricoOrdini[[#This Row],[TOT. COMM.]]+tbStoricoOrdini[[#This Row],[IMPORTO]]</f>
        <v>154890.75</v>
      </c>
    </row>
    <row r="3720" spans="1:18">
      <c r="A3720" s="1">
        <v>43952</v>
      </c>
      <c r="B3720" s="7">
        <f>MONTH(tbStoricoOrdini[[#This Row],[DATA]])</f>
        <v>5</v>
      </c>
      <c r="C3720" t="s">
        <v>3815</v>
      </c>
      <c r="D3720" t="str">
        <f>RIGHT(tbStoricoOrdini[[#This Row],[ORDINE]],4)</f>
        <v>3717</v>
      </c>
      <c r="E3720" t="s">
        <v>29</v>
      </c>
      <c r="F3720" t="str">
        <f>VLOOKUP(tbStoricoOrdini[[#This Row],[CLIENTE]],tbClienti[],3,FALSE)</f>
        <v>Piemonte</v>
      </c>
      <c r="G3720" t="str">
        <f>VLOOKUP(tbStoricoOrdini[[#This Row],[CLIENTE]],tbClienti[],7,FALSE)</f>
        <v>CC</v>
      </c>
      <c r="H3720" t="s">
        <v>66</v>
      </c>
      <c r="I3720" t="str">
        <f>IF(LEFT(tbStoricoOrdini[[#This Row],[ARTICOLO]],3) = "COG","COG",LEFT(tbStoricoOrdini[[#This Row],[ARTICOLO]],FIND(" ",tbStoricoOrdini[[#This Row],[ARTICOLO]])-1))</f>
        <v>BAG</v>
      </c>
      <c r="J3720" t="str">
        <f>MID(tbStoricoOrdini[[#This Row],[ARTICOLO]],FIND(" ",tbStoricoOrdini[[#This Row],[ARTICOLO]])+1,4)</f>
        <v>2500</v>
      </c>
      <c r="K3720" t="str">
        <f>IFERROR(RIGHT(tbStoricoOrdini[[#This Row],[ARTICOLO]],LEN(tbStoricoOrdini[[#This Row],[ARTICOLO]])-FIND(" ",tbStoricoOrdini[[#This Row],[ARTICOLO]],FIND(" ",tbStoricoOrdini[[#This Row],[ARTICOLO]]) +1)),"")</f>
        <v>Plus</v>
      </c>
      <c r="L3720" s="3">
        <f>VLOOKUP(tbStoricoOrdini[[#This Row],[ARTICOLO]],tbArticoli[],2,FALSE)</f>
        <v>220</v>
      </c>
      <c r="M3720" s="22">
        <f>tbStoricoOrdini[[#This Row],[IMPORTO]]/tbStoricoOrdini[[#This Row],[PREZZO]]</f>
        <v>0.14545454545454545</v>
      </c>
      <c r="N3720" t="s">
        <v>39</v>
      </c>
      <c r="O3720" s="8">
        <f>VLOOKUP(tbStoricoOrdini[[#This Row],[AGENTE]],tbAgenti[],2,FALSE)</f>
        <v>0.05</v>
      </c>
      <c r="P3720" s="2">
        <v>32</v>
      </c>
      <c r="Q3720" s="2">
        <f>tbStoricoOrdini[[#This Row],[IMPORTO]]*tbStoricoOrdini[[#This Row],[% COMM.]]</f>
        <v>1.6</v>
      </c>
      <c r="R3720" s="2">
        <f>tbStoricoOrdini[[#This Row],[TOT. COMM.]]+tbStoricoOrdini[[#This Row],[IMPORTO]]</f>
        <v>33.6</v>
      </c>
    </row>
    <row r="3721" spans="1:18">
      <c r="A3721" s="1">
        <v>43952</v>
      </c>
      <c r="B3721" s="7">
        <f>MONTH(tbStoricoOrdini[[#This Row],[DATA]])</f>
        <v>5</v>
      </c>
      <c r="C3721" t="s">
        <v>3816</v>
      </c>
      <c r="D3721" t="str">
        <f>RIGHT(tbStoricoOrdini[[#This Row],[ORDINE]],4)</f>
        <v>3718</v>
      </c>
      <c r="E3721" t="s">
        <v>29</v>
      </c>
      <c r="F3721" t="str">
        <f>VLOOKUP(tbStoricoOrdini[[#This Row],[CLIENTE]],tbClienti[],3,FALSE)</f>
        <v>Piemonte</v>
      </c>
      <c r="G3721" t="str">
        <f>VLOOKUP(tbStoricoOrdini[[#This Row],[CLIENTE]],tbClienti[],7,FALSE)</f>
        <v>CC</v>
      </c>
      <c r="H3721" t="s">
        <v>66</v>
      </c>
      <c r="I3721" t="str">
        <f>IF(LEFT(tbStoricoOrdini[[#This Row],[ARTICOLO]],3) = "COG","COG",LEFT(tbStoricoOrdini[[#This Row],[ARTICOLO]],FIND(" ",tbStoricoOrdini[[#This Row],[ARTICOLO]])-1))</f>
        <v>BAG</v>
      </c>
      <c r="J3721" t="str">
        <f>MID(tbStoricoOrdini[[#This Row],[ARTICOLO]],FIND(" ",tbStoricoOrdini[[#This Row],[ARTICOLO]])+1,4)</f>
        <v>2500</v>
      </c>
      <c r="K3721" t="str">
        <f>IFERROR(RIGHT(tbStoricoOrdini[[#This Row],[ARTICOLO]],LEN(tbStoricoOrdini[[#This Row],[ARTICOLO]])-FIND(" ",tbStoricoOrdini[[#This Row],[ARTICOLO]],FIND(" ",tbStoricoOrdini[[#This Row],[ARTICOLO]]) +1)),"")</f>
        <v>Plus</v>
      </c>
      <c r="L3721" s="3">
        <f>VLOOKUP(tbStoricoOrdini[[#This Row],[ARTICOLO]],tbArticoli[],2,FALSE)</f>
        <v>220</v>
      </c>
      <c r="M3721" s="22">
        <f>tbStoricoOrdini[[#This Row],[IMPORTO]]/tbStoricoOrdini[[#This Row],[PREZZO]]</f>
        <v>0.47727272727272729</v>
      </c>
      <c r="N3721" t="s">
        <v>6</v>
      </c>
      <c r="O3721" s="8">
        <f>VLOOKUP(tbStoricoOrdini[[#This Row],[AGENTE]],tbAgenti[],2,FALSE)</f>
        <v>7.4999999999999997E-2</v>
      </c>
      <c r="P3721" s="2">
        <v>105</v>
      </c>
      <c r="Q3721" s="2">
        <f>tbStoricoOrdini[[#This Row],[IMPORTO]]*tbStoricoOrdini[[#This Row],[% COMM.]]</f>
        <v>7.875</v>
      </c>
      <c r="R3721" s="2">
        <f>tbStoricoOrdini[[#This Row],[TOT. COMM.]]+tbStoricoOrdini[[#This Row],[IMPORTO]]</f>
        <v>112.875</v>
      </c>
    </row>
    <row r="3722" spans="1:18">
      <c r="A3722" s="1">
        <v>43952</v>
      </c>
      <c r="B3722" s="7">
        <f>MONTH(tbStoricoOrdini[[#This Row],[DATA]])</f>
        <v>5</v>
      </c>
      <c r="C3722" t="s">
        <v>3817</v>
      </c>
      <c r="D3722" t="str">
        <f>RIGHT(tbStoricoOrdini[[#This Row],[ORDINE]],4)</f>
        <v>3719</v>
      </c>
      <c r="E3722" t="s">
        <v>29</v>
      </c>
      <c r="F3722" t="str">
        <f>VLOOKUP(tbStoricoOrdini[[#This Row],[CLIENTE]],tbClienti[],3,FALSE)</f>
        <v>Piemonte</v>
      </c>
      <c r="G3722" t="str">
        <f>VLOOKUP(tbStoricoOrdini[[#This Row],[CLIENTE]],tbClienti[],7,FALSE)</f>
        <v>CC</v>
      </c>
      <c r="H3722" t="s">
        <v>66</v>
      </c>
      <c r="I3722" t="str">
        <f>IF(LEFT(tbStoricoOrdini[[#This Row],[ARTICOLO]],3) = "COG","COG",LEFT(tbStoricoOrdini[[#This Row],[ARTICOLO]],FIND(" ",tbStoricoOrdini[[#This Row],[ARTICOLO]])-1))</f>
        <v>BAG</v>
      </c>
      <c r="J3722" t="str">
        <f>MID(tbStoricoOrdini[[#This Row],[ARTICOLO]],FIND(" ",tbStoricoOrdini[[#This Row],[ARTICOLO]])+1,4)</f>
        <v>2500</v>
      </c>
      <c r="K3722" t="str">
        <f>IFERROR(RIGHT(tbStoricoOrdini[[#This Row],[ARTICOLO]],LEN(tbStoricoOrdini[[#This Row],[ARTICOLO]])-FIND(" ",tbStoricoOrdini[[#This Row],[ARTICOLO]],FIND(" ",tbStoricoOrdini[[#This Row],[ARTICOLO]]) +1)),"")</f>
        <v>Plus</v>
      </c>
      <c r="L3722" s="3">
        <f>VLOOKUP(tbStoricoOrdini[[#This Row],[ARTICOLO]],tbArticoli[],2,FALSE)</f>
        <v>220</v>
      </c>
      <c r="M3722" s="22">
        <f>tbStoricoOrdini[[#This Row],[IMPORTO]]/tbStoricoOrdini[[#This Row],[PREZZO]]</f>
        <v>0.87727272727272732</v>
      </c>
      <c r="N3722" t="s">
        <v>9</v>
      </c>
      <c r="O3722" s="8">
        <f>VLOOKUP(tbStoricoOrdini[[#This Row],[AGENTE]],tbAgenti[],2,FALSE)</f>
        <v>0.05</v>
      </c>
      <c r="P3722" s="2">
        <v>193</v>
      </c>
      <c r="Q3722" s="2">
        <f>tbStoricoOrdini[[#This Row],[IMPORTO]]*tbStoricoOrdini[[#This Row],[% COMM.]]</f>
        <v>9.65</v>
      </c>
      <c r="R3722" s="2">
        <f>tbStoricoOrdini[[#This Row],[TOT. COMM.]]+tbStoricoOrdini[[#This Row],[IMPORTO]]</f>
        <v>202.65</v>
      </c>
    </row>
    <row r="3723" spans="1:18">
      <c r="A3723" s="1">
        <v>43952</v>
      </c>
      <c r="B3723" s="7">
        <f>MONTH(tbStoricoOrdini[[#This Row],[DATA]])</f>
        <v>5</v>
      </c>
      <c r="C3723" t="s">
        <v>3818</v>
      </c>
      <c r="D3723" t="str">
        <f>RIGHT(tbStoricoOrdini[[#This Row],[ORDINE]],4)</f>
        <v>3720</v>
      </c>
      <c r="E3723" t="s">
        <v>29</v>
      </c>
      <c r="F3723" t="str">
        <f>VLOOKUP(tbStoricoOrdini[[#This Row],[CLIENTE]],tbClienti[],3,FALSE)</f>
        <v>Piemonte</v>
      </c>
      <c r="G3723" t="str">
        <f>VLOOKUP(tbStoricoOrdini[[#This Row],[CLIENTE]],tbClienti[],7,FALSE)</f>
        <v>CC</v>
      </c>
      <c r="H3723" t="s">
        <v>67</v>
      </c>
      <c r="I3723" t="str">
        <f>IF(LEFT(tbStoricoOrdini[[#This Row],[ARTICOLO]],3) = "COG","COG",LEFT(tbStoricoOrdini[[#This Row],[ARTICOLO]],FIND(" ",tbStoricoOrdini[[#This Row],[ARTICOLO]])-1))</f>
        <v>BAG</v>
      </c>
      <c r="J3723" t="str">
        <f>MID(tbStoricoOrdini[[#This Row],[ARTICOLO]],FIND(" ",tbStoricoOrdini[[#This Row],[ARTICOLO]])+1,4)</f>
        <v>2500</v>
      </c>
      <c r="K3723" t="str">
        <f>IFERROR(RIGHT(tbStoricoOrdini[[#This Row],[ARTICOLO]],LEN(tbStoricoOrdini[[#This Row],[ARTICOLO]])-FIND(" ",tbStoricoOrdini[[#This Row],[ARTICOLO]],FIND(" ",tbStoricoOrdini[[#This Row],[ARTICOLO]]) +1)),"")</f>
        <v>Medium</v>
      </c>
      <c r="L3723" s="3">
        <f>VLOOKUP(tbStoricoOrdini[[#This Row],[ARTICOLO]],tbArticoli[],2,FALSE)</f>
        <v>210</v>
      </c>
      <c r="M3723" s="22">
        <f>tbStoricoOrdini[[#This Row],[IMPORTO]]/tbStoricoOrdini[[#This Row],[PREZZO]]</f>
        <v>5.2714285714285714</v>
      </c>
      <c r="N3723" t="s">
        <v>6</v>
      </c>
      <c r="O3723" s="8">
        <f>VLOOKUP(tbStoricoOrdini[[#This Row],[AGENTE]],tbAgenti[],2,FALSE)</f>
        <v>7.4999999999999997E-2</v>
      </c>
      <c r="P3723" s="2">
        <v>1107</v>
      </c>
      <c r="Q3723" s="2">
        <f>tbStoricoOrdini[[#This Row],[IMPORTO]]*tbStoricoOrdini[[#This Row],[% COMM.]]</f>
        <v>83.024999999999991</v>
      </c>
      <c r="R3723" s="2">
        <f>tbStoricoOrdini[[#This Row],[TOT. COMM.]]+tbStoricoOrdini[[#This Row],[IMPORTO]]</f>
        <v>1190.0250000000001</v>
      </c>
    </row>
    <row r="3724" spans="1:18">
      <c r="A3724" s="1">
        <v>43952</v>
      </c>
      <c r="B3724" s="7">
        <f>MONTH(tbStoricoOrdini[[#This Row],[DATA]])</f>
        <v>5</v>
      </c>
      <c r="C3724" t="s">
        <v>3819</v>
      </c>
      <c r="D3724" t="str">
        <f>RIGHT(tbStoricoOrdini[[#This Row],[ORDINE]],4)</f>
        <v>3721</v>
      </c>
      <c r="E3724" t="s">
        <v>29</v>
      </c>
      <c r="F3724" t="str">
        <f>VLOOKUP(tbStoricoOrdini[[#This Row],[CLIENTE]],tbClienti[],3,FALSE)</f>
        <v>Piemonte</v>
      </c>
      <c r="G3724" t="str">
        <f>VLOOKUP(tbStoricoOrdini[[#This Row],[CLIENTE]],tbClienti[],7,FALSE)</f>
        <v>CC</v>
      </c>
      <c r="H3724" t="s">
        <v>69</v>
      </c>
      <c r="I3724" t="str">
        <f>IF(LEFT(tbStoricoOrdini[[#This Row],[ARTICOLO]],3) = "COG","COG",LEFT(tbStoricoOrdini[[#This Row],[ARTICOLO]],FIND(" ",tbStoricoOrdini[[#This Row],[ARTICOLO]])-1))</f>
        <v>BAG</v>
      </c>
      <c r="J3724" t="str">
        <f>MID(tbStoricoOrdini[[#This Row],[ARTICOLO]],FIND(" ",tbStoricoOrdini[[#This Row],[ARTICOLO]])+1,4)</f>
        <v>1121</v>
      </c>
      <c r="K3724" t="str">
        <f>IFERROR(RIGHT(tbStoricoOrdini[[#This Row],[ARTICOLO]],LEN(tbStoricoOrdini[[#This Row],[ARTICOLO]])-FIND(" ",tbStoricoOrdini[[#This Row],[ARTICOLO]],FIND(" ",tbStoricoOrdini[[#This Row],[ARTICOLO]]) +1)),"")</f>
        <v>Gold</v>
      </c>
      <c r="L3724" s="3">
        <f>VLOOKUP(tbStoricoOrdini[[#This Row],[ARTICOLO]],tbArticoli[],2,FALSE)</f>
        <v>230</v>
      </c>
      <c r="M3724" s="22">
        <f>tbStoricoOrdini[[#This Row],[IMPORTO]]/tbStoricoOrdini[[#This Row],[PREZZO]]</f>
        <v>91.017391304347825</v>
      </c>
      <c r="N3724" t="s">
        <v>9</v>
      </c>
      <c r="O3724" s="8">
        <f>VLOOKUP(tbStoricoOrdini[[#This Row],[AGENTE]],tbAgenti[],2,FALSE)</f>
        <v>0.05</v>
      </c>
      <c r="P3724" s="2">
        <v>20934</v>
      </c>
      <c r="Q3724" s="2">
        <f>tbStoricoOrdini[[#This Row],[IMPORTO]]*tbStoricoOrdini[[#This Row],[% COMM.]]</f>
        <v>1046.7</v>
      </c>
      <c r="R3724" s="2">
        <f>tbStoricoOrdini[[#This Row],[TOT. COMM.]]+tbStoricoOrdini[[#This Row],[IMPORTO]]</f>
        <v>21980.7</v>
      </c>
    </row>
    <row r="3725" spans="1:18">
      <c r="A3725" s="1">
        <v>43952</v>
      </c>
      <c r="B3725" s="7">
        <f>MONTH(tbStoricoOrdini[[#This Row],[DATA]])</f>
        <v>5</v>
      </c>
      <c r="C3725" t="s">
        <v>3820</v>
      </c>
      <c r="D3725" t="str">
        <f>RIGHT(tbStoricoOrdini[[#This Row],[ORDINE]],4)</f>
        <v>3722</v>
      </c>
      <c r="E3725" t="s">
        <v>29</v>
      </c>
      <c r="F3725" t="str">
        <f>VLOOKUP(tbStoricoOrdini[[#This Row],[CLIENTE]],tbClienti[],3,FALSE)</f>
        <v>Piemonte</v>
      </c>
      <c r="G3725" t="str">
        <f>VLOOKUP(tbStoricoOrdini[[#This Row],[CLIENTE]],tbClienti[],7,FALSE)</f>
        <v>CC</v>
      </c>
      <c r="H3725" t="s">
        <v>70</v>
      </c>
      <c r="I3725" t="str">
        <f>IF(LEFT(tbStoricoOrdini[[#This Row],[ARTICOLO]],3) = "COG","COG",LEFT(tbStoricoOrdini[[#This Row],[ARTICOLO]],FIND(" ",tbStoricoOrdini[[#This Row],[ARTICOLO]])-1))</f>
        <v>EB08</v>
      </c>
      <c r="J3725" t="str">
        <f>MID(tbStoricoOrdini[[#This Row],[ARTICOLO]],FIND(" ",tbStoricoOrdini[[#This Row],[ARTICOLO]])+1,4)</f>
        <v>7500</v>
      </c>
      <c r="K3725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3725" s="3">
        <f>VLOOKUP(tbStoricoOrdini[[#This Row],[ARTICOLO]],tbArticoli[],2,FALSE)</f>
        <v>180</v>
      </c>
      <c r="M3725" s="22">
        <f>tbStoricoOrdini[[#This Row],[IMPORTO]]/tbStoricoOrdini[[#This Row],[PREZZO]]</f>
        <v>5.072222222222222</v>
      </c>
      <c r="N3725" t="s">
        <v>9</v>
      </c>
      <c r="O3725" s="8">
        <f>VLOOKUP(tbStoricoOrdini[[#This Row],[AGENTE]],tbAgenti[],2,FALSE)</f>
        <v>0.05</v>
      </c>
      <c r="P3725" s="2">
        <v>913</v>
      </c>
      <c r="Q3725" s="2">
        <f>tbStoricoOrdini[[#This Row],[IMPORTO]]*tbStoricoOrdini[[#This Row],[% COMM.]]</f>
        <v>45.650000000000006</v>
      </c>
      <c r="R3725" s="2">
        <f>tbStoricoOrdini[[#This Row],[TOT. COMM.]]+tbStoricoOrdini[[#This Row],[IMPORTO]]</f>
        <v>958.65</v>
      </c>
    </row>
    <row r="3726" spans="1:18">
      <c r="A3726" s="1">
        <v>43952</v>
      </c>
      <c r="B3726" s="7">
        <f>MONTH(tbStoricoOrdini[[#This Row],[DATA]])</f>
        <v>5</v>
      </c>
      <c r="C3726" t="s">
        <v>3821</v>
      </c>
      <c r="D3726" t="str">
        <f>RIGHT(tbStoricoOrdini[[#This Row],[ORDINE]],4)</f>
        <v>3723</v>
      </c>
      <c r="E3726" t="s">
        <v>29</v>
      </c>
      <c r="F3726" t="str">
        <f>VLOOKUP(tbStoricoOrdini[[#This Row],[CLIENTE]],tbClienti[],3,FALSE)</f>
        <v>Piemonte</v>
      </c>
      <c r="G3726" t="str">
        <f>VLOOKUP(tbStoricoOrdini[[#This Row],[CLIENTE]],tbClienti[],7,FALSE)</f>
        <v>CC</v>
      </c>
      <c r="H3726" t="s">
        <v>75</v>
      </c>
      <c r="I3726" t="str">
        <f>IF(LEFT(tbStoricoOrdini[[#This Row],[ARTICOLO]],3) = "COG","COG",LEFT(tbStoricoOrdini[[#This Row],[ARTICOLO]],FIND(" ",tbStoricoOrdini[[#This Row],[ARTICOLO]])-1))</f>
        <v>AVRC</v>
      </c>
      <c r="J3726" t="str">
        <f>MID(tbStoricoOrdini[[#This Row],[ARTICOLO]],FIND(" ",tbStoricoOrdini[[#This Row],[ARTICOLO]])+1,4)</f>
        <v>1000</v>
      </c>
      <c r="K3726" t="str">
        <f>IFERROR(RIGHT(tbStoricoOrdini[[#This Row],[ARTICOLO]],LEN(tbStoricoOrdini[[#This Row],[ARTICOLO]])-FIND(" ",tbStoricoOrdini[[#This Row],[ARTICOLO]],FIND(" ",tbStoricoOrdini[[#This Row],[ARTICOLO]]) +1)),"")</f>
        <v>Silver</v>
      </c>
      <c r="L3726" s="3">
        <f>VLOOKUP(tbStoricoOrdini[[#This Row],[ARTICOLO]],tbArticoli[],2,FALSE)</f>
        <v>390</v>
      </c>
      <c r="M3726" s="22">
        <f>tbStoricoOrdini[[#This Row],[IMPORTO]]/tbStoricoOrdini[[#This Row],[PREZZO]]</f>
        <v>0.28717948717948716</v>
      </c>
      <c r="N3726" t="s">
        <v>9</v>
      </c>
      <c r="O3726" s="8">
        <f>VLOOKUP(tbStoricoOrdini[[#This Row],[AGENTE]],tbAgenti[],2,FALSE)</f>
        <v>0.05</v>
      </c>
      <c r="P3726" s="2">
        <v>112</v>
      </c>
      <c r="Q3726" s="2">
        <f>tbStoricoOrdini[[#This Row],[IMPORTO]]*tbStoricoOrdini[[#This Row],[% COMM.]]</f>
        <v>5.6000000000000005</v>
      </c>
      <c r="R3726" s="2">
        <f>tbStoricoOrdini[[#This Row],[TOT. COMM.]]+tbStoricoOrdini[[#This Row],[IMPORTO]]</f>
        <v>117.6</v>
      </c>
    </row>
    <row r="3727" spans="1:18">
      <c r="A3727" s="1">
        <v>43952</v>
      </c>
      <c r="B3727" s="7">
        <f>MONTH(tbStoricoOrdini[[#This Row],[DATA]])</f>
        <v>5</v>
      </c>
      <c r="C3727" t="s">
        <v>3822</v>
      </c>
      <c r="D3727" t="str">
        <f>RIGHT(tbStoricoOrdini[[#This Row],[ORDINE]],4)</f>
        <v>3724</v>
      </c>
      <c r="E3727" t="s">
        <v>29</v>
      </c>
      <c r="F3727" t="str">
        <f>VLOOKUP(tbStoricoOrdini[[#This Row],[CLIENTE]],tbClienti[],3,FALSE)</f>
        <v>Piemonte</v>
      </c>
      <c r="G3727" t="str">
        <f>VLOOKUP(tbStoricoOrdini[[#This Row],[CLIENTE]],tbClienti[],7,FALSE)</f>
        <v>CC</v>
      </c>
      <c r="H3727" t="s">
        <v>71</v>
      </c>
      <c r="I3727" t="str">
        <f>IF(LEFT(tbStoricoOrdini[[#This Row],[ARTICOLO]],3) = "COG","COG",LEFT(tbStoricoOrdini[[#This Row],[ARTICOLO]],FIND(" ",tbStoricoOrdini[[#This Row],[ARTICOLO]])-1))</f>
        <v>EB07</v>
      </c>
      <c r="J3727" t="str">
        <f>MID(tbStoricoOrdini[[#This Row],[ARTICOLO]],FIND(" ",tbStoricoOrdini[[#This Row],[ARTICOLO]])+1,4)</f>
        <v>5000</v>
      </c>
      <c r="K3727" t="str">
        <f>IFERROR(RIGHT(tbStoricoOrdini[[#This Row],[ARTICOLO]],LEN(tbStoricoOrdini[[#This Row],[ARTICOLO]])-FIND(" ",tbStoricoOrdini[[#This Row],[ARTICOLO]],FIND(" ",tbStoricoOrdini[[#This Row],[ARTICOLO]]) +1)),"")</f>
        <v/>
      </c>
      <c r="L3727" s="3">
        <f>VLOOKUP(tbStoricoOrdini[[#This Row],[ARTICOLO]],tbArticoli[],2,FALSE)</f>
        <v>140</v>
      </c>
      <c r="M3727" s="22">
        <f>tbStoricoOrdini[[#This Row],[IMPORTO]]/tbStoricoOrdini[[#This Row],[PREZZO]]</f>
        <v>1.5642857142857143</v>
      </c>
      <c r="N3727" t="s">
        <v>39</v>
      </c>
      <c r="O3727" s="8">
        <f>VLOOKUP(tbStoricoOrdini[[#This Row],[AGENTE]],tbAgenti[],2,FALSE)</f>
        <v>0.05</v>
      </c>
      <c r="P3727" s="2">
        <v>219</v>
      </c>
      <c r="Q3727" s="2">
        <f>tbStoricoOrdini[[#This Row],[IMPORTO]]*tbStoricoOrdini[[#This Row],[% COMM.]]</f>
        <v>10.950000000000001</v>
      </c>
      <c r="R3727" s="2">
        <f>tbStoricoOrdini[[#This Row],[TOT. COMM.]]+tbStoricoOrdini[[#This Row],[IMPORTO]]</f>
        <v>229.95</v>
      </c>
    </row>
    <row r="3728" spans="1:18">
      <c r="A3728" s="1">
        <v>43952</v>
      </c>
      <c r="B3728" s="7">
        <f>MONTH(tbStoricoOrdini[[#This Row],[DATA]])</f>
        <v>5</v>
      </c>
      <c r="C3728" t="s">
        <v>3823</v>
      </c>
      <c r="D3728" t="str">
        <f>RIGHT(tbStoricoOrdini[[#This Row],[ORDINE]],4)</f>
        <v>3725</v>
      </c>
      <c r="E3728" t="s">
        <v>29</v>
      </c>
      <c r="F3728" t="str">
        <f>VLOOKUP(tbStoricoOrdini[[#This Row],[CLIENTE]],tbClienti[],3,FALSE)</f>
        <v>Piemonte</v>
      </c>
      <c r="G3728" t="str">
        <f>VLOOKUP(tbStoricoOrdini[[#This Row],[CLIENTE]],tbClienti[],7,FALSE)</f>
        <v>CC</v>
      </c>
      <c r="H3728" t="s">
        <v>71</v>
      </c>
      <c r="I3728" t="str">
        <f>IF(LEFT(tbStoricoOrdini[[#This Row],[ARTICOLO]],3) = "COG","COG",LEFT(tbStoricoOrdini[[#This Row],[ARTICOLO]],FIND(" ",tbStoricoOrdini[[#This Row],[ARTICOLO]])-1))</f>
        <v>EB07</v>
      </c>
      <c r="J3728" t="str">
        <f>MID(tbStoricoOrdini[[#This Row],[ARTICOLO]],FIND(" ",tbStoricoOrdini[[#This Row],[ARTICOLO]])+1,4)</f>
        <v>5000</v>
      </c>
      <c r="K3728" t="str">
        <f>IFERROR(RIGHT(tbStoricoOrdini[[#This Row],[ARTICOLO]],LEN(tbStoricoOrdini[[#This Row],[ARTICOLO]])-FIND(" ",tbStoricoOrdini[[#This Row],[ARTICOLO]],FIND(" ",tbStoricoOrdini[[#This Row],[ARTICOLO]]) +1)),"")</f>
        <v/>
      </c>
      <c r="L3728" s="3">
        <f>VLOOKUP(tbStoricoOrdini[[#This Row],[ARTICOLO]],tbArticoli[],2,FALSE)</f>
        <v>140</v>
      </c>
      <c r="M3728" s="22">
        <f>tbStoricoOrdini[[#This Row],[IMPORTO]]/tbStoricoOrdini[[#This Row],[PREZZO]]</f>
        <v>0.12142857142857143</v>
      </c>
      <c r="N3728" t="s">
        <v>15</v>
      </c>
      <c r="O3728" s="8">
        <f>VLOOKUP(tbStoricoOrdini[[#This Row],[AGENTE]],tbAgenti[],2,FALSE)</f>
        <v>0.08</v>
      </c>
      <c r="P3728" s="2">
        <v>17</v>
      </c>
      <c r="Q3728" s="2">
        <f>tbStoricoOrdini[[#This Row],[IMPORTO]]*tbStoricoOrdini[[#This Row],[% COMM.]]</f>
        <v>1.36</v>
      </c>
      <c r="R3728" s="2">
        <f>tbStoricoOrdini[[#This Row],[TOT. COMM.]]+tbStoricoOrdini[[#This Row],[IMPORTO]]</f>
        <v>18.36</v>
      </c>
    </row>
    <row r="3729" spans="1:18">
      <c r="A3729" s="1">
        <v>43952</v>
      </c>
      <c r="B3729" s="7">
        <f>MONTH(tbStoricoOrdini[[#This Row],[DATA]])</f>
        <v>5</v>
      </c>
      <c r="C3729" t="s">
        <v>3824</v>
      </c>
      <c r="D3729" t="str">
        <f>RIGHT(tbStoricoOrdini[[#This Row],[ORDINE]],4)</f>
        <v>3726</v>
      </c>
      <c r="E3729" t="s">
        <v>29</v>
      </c>
      <c r="F3729" t="str">
        <f>VLOOKUP(tbStoricoOrdini[[#This Row],[CLIENTE]],tbClienti[],3,FALSE)</f>
        <v>Piemonte</v>
      </c>
      <c r="G3729" t="str">
        <f>VLOOKUP(tbStoricoOrdini[[#This Row],[CLIENTE]],tbClienti[],7,FALSE)</f>
        <v>CC</v>
      </c>
      <c r="H3729" t="s">
        <v>71</v>
      </c>
      <c r="I3729" t="str">
        <f>IF(LEFT(tbStoricoOrdini[[#This Row],[ARTICOLO]],3) = "COG","COG",LEFT(tbStoricoOrdini[[#This Row],[ARTICOLO]],FIND(" ",tbStoricoOrdini[[#This Row],[ARTICOLO]])-1))</f>
        <v>EB07</v>
      </c>
      <c r="J3729" t="str">
        <f>MID(tbStoricoOrdini[[#This Row],[ARTICOLO]],FIND(" ",tbStoricoOrdini[[#This Row],[ARTICOLO]])+1,4)</f>
        <v>5000</v>
      </c>
      <c r="K3729" t="str">
        <f>IFERROR(RIGHT(tbStoricoOrdini[[#This Row],[ARTICOLO]],LEN(tbStoricoOrdini[[#This Row],[ARTICOLO]])-FIND(" ",tbStoricoOrdini[[#This Row],[ARTICOLO]],FIND(" ",tbStoricoOrdini[[#This Row],[ARTICOLO]]) +1)),"")</f>
        <v/>
      </c>
      <c r="L3729" s="3">
        <f>VLOOKUP(tbStoricoOrdini[[#This Row],[ARTICOLO]],tbArticoli[],2,FALSE)</f>
        <v>140</v>
      </c>
      <c r="M3729" s="22">
        <f>tbStoricoOrdini[[#This Row],[IMPORTO]]/tbStoricoOrdini[[#This Row],[PREZZO]]</f>
        <v>6.4285714285714279E-2</v>
      </c>
      <c r="N3729" t="s">
        <v>6</v>
      </c>
      <c r="O3729" s="8">
        <f>VLOOKUP(tbStoricoOrdini[[#This Row],[AGENTE]],tbAgenti[],2,FALSE)</f>
        <v>7.4999999999999997E-2</v>
      </c>
      <c r="P3729" s="2">
        <v>9</v>
      </c>
      <c r="Q3729" s="2">
        <f>tbStoricoOrdini[[#This Row],[IMPORTO]]*tbStoricoOrdini[[#This Row],[% COMM.]]</f>
        <v>0.67499999999999993</v>
      </c>
      <c r="R3729" s="2">
        <f>tbStoricoOrdini[[#This Row],[TOT. COMM.]]+tbStoricoOrdini[[#This Row],[IMPORTO]]</f>
        <v>9.6750000000000007</v>
      </c>
    </row>
    <row r="3730" spans="1:18">
      <c r="A3730" s="1">
        <v>43952</v>
      </c>
      <c r="B3730" s="7">
        <f>MONTH(tbStoricoOrdini[[#This Row],[DATA]])</f>
        <v>5</v>
      </c>
      <c r="C3730" t="s">
        <v>3825</v>
      </c>
      <c r="D3730" t="str">
        <f>RIGHT(tbStoricoOrdini[[#This Row],[ORDINE]],4)</f>
        <v>3727</v>
      </c>
      <c r="E3730" t="s">
        <v>29</v>
      </c>
      <c r="F3730" t="str">
        <f>VLOOKUP(tbStoricoOrdini[[#This Row],[CLIENTE]],tbClienti[],3,FALSE)</f>
        <v>Piemonte</v>
      </c>
      <c r="G3730" t="str">
        <f>VLOOKUP(tbStoricoOrdini[[#This Row],[CLIENTE]],tbClienti[],7,FALSE)</f>
        <v>CC</v>
      </c>
      <c r="H3730" t="s">
        <v>71</v>
      </c>
      <c r="I3730" t="str">
        <f>IF(LEFT(tbStoricoOrdini[[#This Row],[ARTICOLO]],3) = "COG","COG",LEFT(tbStoricoOrdini[[#This Row],[ARTICOLO]],FIND(" ",tbStoricoOrdini[[#This Row],[ARTICOLO]])-1))</f>
        <v>EB07</v>
      </c>
      <c r="J3730" t="str">
        <f>MID(tbStoricoOrdini[[#This Row],[ARTICOLO]],FIND(" ",tbStoricoOrdini[[#This Row],[ARTICOLO]])+1,4)</f>
        <v>5000</v>
      </c>
      <c r="K3730" t="str">
        <f>IFERROR(RIGHT(tbStoricoOrdini[[#This Row],[ARTICOLO]],LEN(tbStoricoOrdini[[#This Row],[ARTICOLO]])-FIND(" ",tbStoricoOrdini[[#This Row],[ARTICOLO]],FIND(" ",tbStoricoOrdini[[#This Row],[ARTICOLO]]) +1)),"")</f>
        <v/>
      </c>
      <c r="L3730" s="3">
        <f>VLOOKUP(tbStoricoOrdini[[#This Row],[ARTICOLO]],tbArticoli[],2,FALSE)</f>
        <v>140</v>
      </c>
      <c r="M3730" s="22">
        <f>tbStoricoOrdini[[#This Row],[IMPORTO]]/tbStoricoOrdini[[#This Row],[PREZZO]]</f>
        <v>0.25714285714285712</v>
      </c>
      <c r="N3730" t="s">
        <v>9</v>
      </c>
      <c r="O3730" s="8">
        <f>VLOOKUP(tbStoricoOrdini[[#This Row],[AGENTE]],tbAgenti[],2,FALSE)</f>
        <v>0.05</v>
      </c>
      <c r="P3730" s="2">
        <v>36</v>
      </c>
      <c r="Q3730" s="2">
        <f>tbStoricoOrdini[[#This Row],[IMPORTO]]*tbStoricoOrdini[[#This Row],[% COMM.]]</f>
        <v>1.8</v>
      </c>
      <c r="R3730" s="2">
        <f>tbStoricoOrdini[[#This Row],[TOT. COMM.]]+tbStoricoOrdini[[#This Row],[IMPORTO]]</f>
        <v>37.799999999999997</v>
      </c>
    </row>
    <row r="3731" spans="1:18">
      <c r="A3731" s="1">
        <v>43952</v>
      </c>
      <c r="B3731" s="7">
        <f>MONTH(tbStoricoOrdini[[#This Row],[DATA]])</f>
        <v>5</v>
      </c>
      <c r="C3731" t="s">
        <v>3826</v>
      </c>
      <c r="D3731" t="str">
        <f>RIGHT(tbStoricoOrdini[[#This Row],[ORDINE]],4)</f>
        <v>3728</v>
      </c>
      <c r="E3731" t="s">
        <v>29</v>
      </c>
      <c r="F3731" t="str">
        <f>VLOOKUP(tbStoricoOrdini[[#This Row],[CLIENTE]],tbClienti[],3,FALSE)</f>
        <v>Piemonte</v>
      </c>
      <c r="G3731" t="str">
        <f>VLOOKUP(tbStoricoOrdini[[#This Row],[CLIENTE]],tbClienti[],7,FALSE)</f>
        <v>CC</v>
      </c>
      <c r="H3731" t="s">
        <v>76</v>
      </c>
      <c r="I3731" t="str">
        <f>IF(LEFT(tbStoricoOrdini[[#This Row],[ARTICOLO]],3) = "COG","COG",LEFT(tbStoricoOrdini[[#This Row],[ARTICOLO]],FIND(" ",tbStoricoOrdini[[#This Row],[ARTICOLO]])-1))</f>
        <v>COG</v>
      </c>
      <c r="J3731" t="str">
        <f>MID(tbStoricoOrdini[[#This Row],[ARTICOLO]],FIND(" ",tbStoricoOrdini[[#This Row],[ARTICOLO]])+1,4)</f>
        <v>1000</v>
      </c>
      <c r="K3731" t="str">
        <f>IFERROR(RIGHT(tbStoricoOrdini[[#This Row],[ARTICOLO]],LEN(tbStoricoOrdini[[#This Row],[ARTICOLO]])-FIND(" ",tbStoricoOrdini[[#This Row],[ARTICOLO]],FIND(" ",tbStoricoOrdini[[#This Row],[ARTICOLO]]) +1)),"")</f>
        <v/>
      </c>
      <c r="L3731" s="3">
        <f>VLOOKUP(tbStoricoOrdini[[#This Row],[ARTICOLO]],tbArticoli[],2,FALSE)</f>
        <v>150</v>
      </c>
      <c r="M3731" s="22">
        <f>tbStoricoOrdini[[#This Row],[IMPORTO]]/tbStoricoOrdini[[#This Row],[PREZZO]]</f>
        <v>4.246666666666667</v>
      </c>
      <c r="N3731" t="s">
        <v>39</v>
      </c>
      <c r="O3731" s="8">
        <f>VLOOKUP(tbStoricoOrdini[[#This Row],[AGENTE]],tbAgenti[],2,FALSE)</f>
        <v>0.05</v>
      </c>
      <c r="P3731" s="2">
        <v>637</v>
      </c>
      <c r="Q3731" s="2">
        <f>tbStoricoOrdini[[#This Row],[IMPORTO]]*tbStoricoOrdini[[#This Row],[% COMM.]]</f>
        <v>31.85</v>
      </c>
      <c r="R3731" s="2">
        <f>tbStoricoOrdini[[#This Row],[TOT. COMM.]]+tbStoricoOrdini[[#This Row],[IMPORTO]]</f>
        <v>668.85</v>
      </c>
    </row>
    <row r="3732" spans="1:18">
      <c r="A3732" s="1">
        <v>43952</v>
      </c>
      <c r="B3732" s="7">
        <f>MONTH(tbStoricoOrdini[[#This Row],[DATA]])</f>
        <v>5</v>
      </c>
      <c r="C3732" t="s">
        <v>3827</v>
      </c>
      <c r="D3732" t="str">
        <f>RIGHT(tbStoricoOrdini[[#This Row],[ORDINE]],4)</f>
        <v>3729</v>
      </c>
      <c r="E3732" t="s">
        <v>29</v>
      </c>
      <c r="F3732" t="str">
        <f>VLOOKUP(tbStoricoOrdini[[#This Row],[CLIENTE]],tbClienti[],3,FALSE)</f>
        <v>Piemonte</v>
      </c>
      <c r="G3732" t="str">
        <f>VLOOKUP(tbStoricoOrdini[[#This Row],[CLIENTE]],tbClienti[],7,FALSE)</f>
        <v>CC</v>
      </c>
      <c r="H3732" t="s">
        <v>76</v>
      </c>
      <c r="I3732" t="str">
        <f>IF(LEFT(tbStoricoOrdini[[#This Row],[ARTICOLO]],3) = "COG","COG",LEFT(tbStoricoOrdini[[#This Row],[ARTICOLO]],FIND(" ",tbStoricoOrdini[[#This Row],[ARTICOLO]])-1))</f>
        <v>COG</v>
      </c>
      <c r="J3732" t="str">
        <f>MID(tbStoricoOrdini[[#This Row],[ARTICOLO]],FIND(" ",tbStoricoOrdini[[#This Row],[ARTICOLO]])+1,4)</f>
        <v>1000</v>
      </c>
      <c r="K3732" t="str">
        <f>IFERROR(RIGHT(tbStoricoOrdini[[#This Row],[ARTICOLO]],LEN(tbStoricoOrdini[[#This Row],[ARTICOLO]])-FIND(" ",tbStoricoOrdini[[#This Row],[ARTICOLO]],FIND(" ",tbStoricoOrdini[[#This Row],[ARTICOLO]]) +1)),"")</f>
        <v/>
      </c>
      <c r="L3732" s="3">
        <f>VLOOKUP(tbStoricoOrdini[[#This Row],[ARTICOLO]],tbArticoli[],2,FALSE)</f>
        <v>150</v>
      </c>
      <c r="M3732" s="22">
        <f>tbStoricoOrdini[[#This Row],[IMPORTO]]/tbStoricoOrdini[[#This Row],[PREZZO]]</f>
        <v>3.3333333333333333E-2</v>
      </c>
      <c r="N3732" t="s">
        <v>6</v>
      </c>
      <c r="O3732" s="8">
        <f>VLOOKUP(tbStoricoOrdini[[#This Row],[AGENTE]],tbAgenti[],2,FALSE)</f>
        <v>7.4999999999999997E-2</v>
      </c>
      <c r="P3732" s="2">
        <v>5</v>
      </c>
      <c r="Q3732" s="2">
        <f>tbStoricoOrdini[[#This Row],[IMPORTO]]*tbStoricoOrdini[[#This Row],[% COMM.]]</f>
        <v>0.375</v>
      </c>
      <c r="R3732" s="2">
        <f>tbStoricoOrdini[[#This Row],[TOT. COMM.]]+tbStoricoOrdini[[#This Row],[IMPORTO]]</f>
        <v>5.375</v>
      </c>
    </row>
    <row r="3733" spans="1:18">
      <c r="A3733" s="1">
        <v>43952</v>
      </c>
      <c r="B3733" s="7">
        <f>MONTH(tbStoricoOrdini[[#This Row],[DATA]])</f>
        <v>5</v>
      </c>
      <c r="C3733" t="s">
        <v>3828</v>
      </c>
      <c r="D3733" t="str">
        <f>RIGHT(tbStoricoOrdini[[#This Row],[ORDINE]],4)</f>
        <v>3730</v>
      </c>
      <c r="E3733" t="s">
        <v>29</v>
      </c>
      <c r="F3733" t="str">
        <f>VLOOKUP(tbStoricoOrdini[[#This Row],[CLIENTE]],tbClienti[],3,FALSE)</f>
        <v>Piemonte</v>
      </c>
      <c r="G3733" t="str">
        <f>VLOOKUP(tbStoricoOrdini[[#This Row],[CLIENTE]],tbClienti[],7,FALSE)</f>
        <v>CC</v>
      </c>
      <c r="H3733" t="s">
        <v>76</v>
      </c>
      <c r="I3733" t="str">
        <f>IF(LEFT(tbStoricoOrdini[[#This Row],[ARTICOLO]],3) = "COG","COG",LEFT(tbStoricoOrdini[[#This Row],[ARTICOLO]],FIND(" ",tbStoricoOrdini[[#This Row],[ARTICOLO]])-1))</f>
        <v>COG</v>
      </c>
      <c r="J3733" t="str">
        <f>MID(tbStoricoOrdini[[#This Row],[ARTICOLO]],FIND(" ",tbStoricoOrdini[[#This Row],[ARTICOLO]])+1,4)</f>
        <v>1000</v>
      </c>
      <c r="K3733" t="str">
        <f>IFERROR(RIGHT(tbStoricoOrdini[[#This Row],[ARTICOLO]],LEN(tbStoricoOrdini[[#This Row],[ARTICOLO]])-FIND(" ",tbStoricoOrdini[[#This Row],[ARTICOLO]],FIND(" ",tbStoricoOrdini[[#This Row],[ARTICOLO]]) +1)),"")</f>
        <v/>
      </c>
      <c r="L3733" s="3">
        <f>VLOOKUP(tbStoricoOrdini[[#This Row],[ARTICOLO]],tbArticoli[],2,FALSE)</f>
        <v>150</v>
      </c>
      <c r="M3733" s="22">
        <f>tbStoricoOrdini[[#This Row],[IMPORTO]]/tbStoricoOrdini[[#This Row],[PREZZO]]</f>
        <v>2.9933333333333332</v>
      </c>
      <c r="N3733" t="s">
        <v>9</v>
      </c>
      <c r="O3733" s="8">
        <f>VLOOKUP(tbStoricoOrdini[[#This Row],[AGENTE]],tbAgenti[],2,FALSE)</f>
        <v>0.05</v>
      </c>
      <c r="P3733" s="2">
        <v>449</v>
      </c>
      <c r="Q3733" s="2">
        <f>tbStoricoOrdini[[#This Row],[IMPORTO]]*tbStoricoOrdini[[#This Row],[% COMM.]]</f>
        <v>22.450000000000003</v>
      </c>
      <c r="R3733" s="2">
        <f>tbStoricoOrdini[[#This Row],[TOT. COMM.]]+tbStoricoOrdini[[#This Row],[IMPORTO]]</f>
        <v>471.45</v>
      </c>
    </row>
    <row r="3734" spans="1:18">
      <c r="A3734" s="1">
        <v>43952</v>
      </c>
      <c r="B3734" s="7">
        <f>MONTH(tbStoricoOrdini[[#This Row],[DATA]])</f>
        <v>5</v>
      </c>
      <c r="C3734" t="s">
        <v>3829</v>
      </c>
      <c r="D3734" t="str">
        <f>RIGHT(tbStoricoOrdini[[#This Row],[ORDINE]],4)</f>
        <v>3731</v>
      </c>
      <c r="E3734" t="s">
        <v>29</v>
      </c>
      <c r="F3734" t="str">
        <f>VLOOKUP(tbStoricoOrdini[[#This Row],[CLIENTE]],tbClienti[],3,FALSE)</f>
        <v>Piemonte</v>
      </c>
      <c r="G3734" t="str">
        <f>VLOOKUP(tbStoricoOrdini[[#This Row],[CLIENTE]],tbClienti[],7,FALSE)</f>
        <v>CC</v>
      </c>
      <c r="H3734" t="s">
        <v>72</v>
      </c>
      <c r="I3734" t="str">
        <f>IF(LEFT(tbStoricoOrdini[[#This Row],[ARTICOLO]],3) = "COG","COG",LEFT(tbStoricoOrdini[[#This Row],[ARTICOLO]],FIND(" ",tbStoricoOrdini[[#This Row],[ARTICOLO]])-1))</f>
        <v>EB06</v>
      </c>
      <c r="J3734" t="str">
        <f>MID(tbStoricoOrdini[[#This Row],[ARTICOLO]],FIND(" ",tbStoricoOrdini[[#This Row],[ARTICOLO]])+1,4)</f>
        <v>3000</v>
      </c>
      <c r="K3734" t="str">
        <f>IFERROR(RIGHT(tbStoricoOrdini[[#This Row],[ARTICOLO]],LEN(tbStoricoOrdini[[#This Row],[ARTICOLO]])-FIND(" ",tbStoricoOrdini[[#This Row],[ARTICOLO]],FIND(" ",tbStoricoOrdini[[#This Row],[ARTICOLO]]) +1)),"")</f>
        <v>Medium</v>
      </c>
      <c r="L3734" s="3">
        <f>VLOOKUP(tbStoricoOrdini[[#This Row],[ARTICOLO]],tbArticoli[],2,FALSE)</f>
        <v>120</v>
      </c>
      <c r="M3734" s="22">
        <f>tbStoricoOrdini[[#This Row],[IMPORTO]]/tbStoricoOrdini[[#This Row],[PREZZO]]</f>
        <v>10.816666666666666</v>
      </c>
      <c r="N3734" t="s">
        <v>39</v>
      </c>
      <c r="O3734" s="8">
        <f>VLOOKUP(tbStoricoOrdini[[#This Row],[AGENTE]],tbAgenti[],2,FALSE)</f>
        <v>0.05</v>
      </c>
      <c r="P3734" s="2">
        <v>1298</v>
      </c>
      <c r="Q3734" s="2">
        <f>tbStoricoOrdini[[#This Row],[IMPORTO]]*tbStoricoOrdini[[#This Row],[% COMM.]]</f>
        <v>64.900000000000006</v>
      </c>
      <c r="R3734" s="2">
        <f>tbStoricoOrdini[[#This Row],[TOT. COMM.]]+tbStoricoOrdini[[#This Row],[IMPORTO]]</f>
        <v>1362.9</v>
      </c>
    </row>
    <row r="3735" spans="1:18">
      <c r="A3735" s="1">
        <v>43952</v>
      </c>
      <c r="B3735" s="7">
        <f>MONTH(tbStoricoOrdini[[#This Row],[DATA]])</f>
        <v>5</v>
      </c>
      <c r="C3735" t="s">
        <v>3830</v>
      </c>
      <c r="D3735" t="str">
        <f>RIGHT(tbStoricoOrdini[[#This Row],[ORDINE]],4)</f>
        <v>3732</v>
      </c>
      <c r="E3735" t="s">
        <v>29</v>
      </c>
      <c r="F3735" t="str">
        <f>VLOOKUP(tbStoricoOrdini[[#This Row],[CLIENTE]],tbClienti[],3,FALSE)</f>
        <v>Piemonte</v>
      </c>
      <c r="G3735" t="str">
        <f>VLOOKUP(tbStoricoOrdini[[#This Row],[CLIENTE]],tbClienti[],7,FALSE)</f>
        <v>CC</v>
      </c>
      <c r="H3735" t="s">
        <v>72</v>
      </c>
      <c r="I3735" t="str">
        <f>IF(LEFT(tbStoricoOrdini[[#This Row],[ARTICOLO]],3) = "COG","COG",LEFT(tbStoricoOrdini[[#This Row],[ARTICOLO]],FIND(" ",tbStoricoOrdini[[#This Row],[ARTICOLO]])-1))</f>
        <v>EB06</v>
      </c>
      <c r="J3735" t="str">
        <f>MID(tbStoricoOrdini[[#This Row],[ARTICOLO]],FIND(" ",tbStoricoOrdini[[#This Row],[ARTICOLO]])+1,4)</f>
        <v>3000</v>
      </c>
      <c r="K3735" t="str">
        <f>IFERROR(RIGHT(tbStoricoOrdini[[#This Row],[ARTICOLO]],LEN(tbStoricoOrdini[[#This Row],[ARTICOLO]])-FIND(" ",tbStoricoOrdini[[#This Row],[ARTICOLO]],FIND(" ",tbStoricoOrdini[[#This Row],[ARTICOLO]]) +1)),"")</f>
        <v>Medium</v>
      </c>
      <c r="L3735" s="3">
        <f>VLOOKUP(tbStoricoOrdini[[#This Row],[ARTICOLO]],tbArticoli[],2,FALSE)</f>
        <v>120</v>
      </c>
      <c r="M3735" s="22">
        <f>tbStoricoOrdini[[#This Row],[IMPORTO]]/tbStoricoOrdini[[#This Row],[PREZZO]]</f>
        <v>0.7416666666666667</v>
      </c>
      <c r="N3735" t="s">
        <v>18</v>
      </c>
      <c r="O3735" s="8">
        <f>VLOOKUP(tbStoricoOrdini[[#This Row],[AGENTE]],tbAgenti[],2,FALSE)</f>
        <v>0.03</v>
      </c>
      <c r="P3735" s="2">
        <v>89</v>
      </c>
      <c r="Q3735" s="2">
        <f>tbStoricoOrdini[[#This Row],[IMPORTO]]*tbStoricoOrdini[[#This Row],[% COMM.]]</f>
        <v>2.67</v>
      </c>
      <c r="R3735" s="2">
        <f>tbStoricoOrdini[[#This Row],[TOT. COMM.]]+tbStoricoOrdini[[#This Row],[IMPORTO]]</f>
        <v>91.67</v>
      </c>
    </row>
    <row r="3736" spans="1:18">
      <c r="A3736" s="1">
        <v>43952</v>
      </c>
      <c r="B3736" s="7">
        <f>MONTH(tbStoricoOrdini[[#This Row],[DATA]])</f>
        <v>5</v>
      </c>
      <c r="C3736" t="s">
        <v>3831</v>
      </c>
      <c r="D3736" t="str">
        <f>RIGHT(tbStoricoOrdini[[#This Row],[ORDINE]],4)</f>
        <v>3733</v>
      </c>
      <c r="E3736" t="s">
        <v>29</v>
      </c>
      <c r="F3736" t="str">
        <f>VLOOKUP(tbStoricoOrdini[[#This Row],[CLIENTE]],tbClienti[],3,FALSE)</f>
        <v>Piemonte</v>
      </c>
      <c r="G3736" t="str">
        <f>VLOOKUP(tbStoricoOrdini[[#This Row],[CLIENTE]],tbClienti[],7,FALSE)</f>
        <v>CC</v>
      </c>
      <c r="H3736" t="s">
        <v>72</v>
      </c>
      <c r="I3736" t="str">
        <f>IF(LEFT(tbStoricoOrdini[[#This Row],[ARTICOLO]],3) = "COG","COG",LEFT(tbStoricoOrdini[[#This Row],[ARTICOLO]],FIND(" ",tbStoricoOrdini[[#This Row],[ARTICOLO]])-1))</f>
        <v>EB06</v>
      </c>
      <c r="J3736" t="str">
        <f>MID(tbStoricoOrdini[[#This Row],[ARTICOLO]],FIND(" ",tbStoricoOrdini[[#This Row],[ARTICOLO]])+1,4)</f>
        <v>3000</v>
      </c>
      <c r="K3736" t="str">
        <f>IFERROR(RIGHT(tbStoricoOrdini[[#This Row],[ARTICOLO]],LEN(tbStoricoOrdini[[#This Row],[ARTICOLO]])-FIND(" ",tbStoricoOrdini[[#This Row],[ARTICOLO]],FIND(" ",tbStoricoOrdini[[#This Row],[ARTICOLO]]) +1)),"")</f>
        <v>Medium</v>
      </c>
      <c r="L3736" s="3">
        <f>VLOOKUP(tbStoricoOrdini[[#This Row],[ARTICOLO]],tbArticoli[],2,FALSE)</f>
        <v>120</v>
      </c>
      <c r="M3736" s="22">
        <f>tbStoricoOrdini[[#This Row],[IMPORTO]]/tbStoricoOrdini[[#This Row],[PREZZO]]</f>
        <v>0.84166666666666667</v>
      </c>
      <c r="N3736" t="s">
        <v>6</v>
      </c>
      <c r="O3736" s="8">
        <f>VLOOKUP(tbStoricoOrdini[[#This Row],[AGENTE]],tbAgenti[],2,FALSE)</f>
        <v>7.4999999999999997E-2</v>
      </c>
      <c r="P3736" s="2">
        <v>101</v>
      </c>
      <c r="Q3736" s="2">
        <f>tbStoricoOrdini[[#This Row],[IMPORTO]]*tbStoricoOrdini[[#This Row],[% COMM.]]</f>
        <v>7.5749999999999993</v>
      </c>
      <c r="R3736" s="2">
        <f>tbStoricoOrdini[[#This Row],[TOT. COMM.]]+tbStoricoOrdini[[#This Row],[IMPORTO]]</f>
        <v>108.575</v>
      </c>
    </row>
    <row r="3737" spans="1:18">
      <c r="A3737" s="1">
        <v>43952</v>
      </c>
      <c r="B3737" s="7">
        <f>MONTH(tbStoricoOrdini[[#This Row],[DATA]])</f>
        <v>5</v>
      </c>
      <c r="C3737" t="s">
        <v>3832</v>
      </c>
      <c r="D3737" t="str">
        <f>RIGHT(tbStoricoOrdini[[#This Row],[ORDINE]],4)</f>
        <v>3734</v>
      </c>
      <c r="E3737" t="s">
        <v>29</v>
      </c>
      <c r="F3737" t="str">
        <f>VLOOKUP(tbStoricoOrdini[[#This Row],[CLIENTE]],tbClienti[],3,FALSE)</f>
        <v>Piemonte</v>
      </c>
      <c r="G3737" t="str">
        <f>VLOOKUP(tbStoricoOrdini[[#This Row],[CLIENTE]],tbClienti[],7,FALSE)</f>
        <v>CC</v>
      </c>
      <c r="H3737" t="s">
        <v>72</v>
      </c>
      <c r="I3737" t="str">
        <f>IF(LEFT(tbStoricoOrdini[[#This Row],[ARTICOLO]],3) = "COG","COG",LEFT(tbStoricoOrdini[[#This Row],[ARTICOLO]],FIND(" ",tbStoricoOrdini[[#This Row],[ARTICOLO]])-1))</f>
        <v>EB06</v>
      </c>
      <c r="J3737" t="str">
        <f>MID(tbStoricoOrdini[[#This Row],[ARTICOLO]],FIND(" ",tbStoricoOrdini[[#This Row],[ARTICOLO]])+1,4)</f>
        <v>3000</v>
      </c>
      <c r="K3737" t="str">
        <f>IFERROR(RIGHT(tbStoricoOrdini[[#This Row],[ARTICOLO]],LEN(tbStoricoOrdini[[#This Row],[ARTICOLO]])-FIND(" ",tbStoricoOrdini[[#This Row],[ARTICOLO]],FIND(" ",tbStoricoOrdini[[#This Row],[ARTICOLO]]) +1)),"")</f>
        <v>Medium</v>
      </c>
      <c r="L3737" s="3">
        <f>VLOOKUP(tbStoricoOrdini[[#This Row],[ARTICOLO]],tbArticoli[],2,FALSE)</f>
        <v>120</v>
      </c>
      <c r="M3737" s="22">
        <f>tbStoricoOrdini[[#This Row],[IMPORTO]]/tbStoricoOrdini[[#This Row],[PREZZO]]</f>
        <v>30.883333333333333</v>
      </c>
      <c r="N3737" t="s">
        <v>9</v>
      </c>
      <c r="O3737" s="8">
        <f>VLOOKUP(tbStoricoOrdini[[#This Row],[AGENTE]],tbAgenti[],2,FALSE)</f>
        <v>0.05</v>
      </c>
      <c r="P3737" s="2">
        <v>3706</v>
      </c>
      <c r="Q3737" s="2">
        <f>tbStoricoOrdini[[#This Row],[IMPORTO]]*tbStoricoOrdini[[#This Row],[% COMM.]]</f>
        <v>185.3</v>
      </c>
      <c r="R3737" s="2">
        <f>tbStoricoOrdini[[#This Row],[TOT. COMM.]]+tbStoricoOrdini[[#This Row],[IMPORTO]]</f>
        <v>3891.3</v>
      </c>
    </row>
    <row r="3738" spans="1:18">
      <c r="A3738" s="1">
        <v>43952</v>
      </c>
      <c r="B3738" s="7">
        <f>MONTH(tbStoricoOrdini[[#This Row],[DATA]])</f>
        <v>5</v>
      </c>
      <c r="C3738" t="s">
        <v>3833</v>
      </c>
      <c r="D3738" t="str">
        <f>RIGHT(tbStoricoOrdini[[#This Row],[ORDINE]],4)</f>
        <v>3735</v>
      </c>
      <c r="E3738" t="s">
        <v>29</v>
      </c>
      <c r="F3738" t="str">
        <f>VLOOKUP(tbStoricoOrdini[[#This Row],[CLIENTE]],tbClienti[],3,FALSE)</f>
        <v>Piemonte</v>
      </c>
      <c r="G3738" t="str">
        <f>VLOOKUP(tbStoricoOrdini[[#This Row],[CLIENTE]],tbClienti[],7,FALSE)</f>
        <v>CC</v>
      </c>
      <c r="H3738" t="s">
        <v>73</v>
      </c>
      <c r="I3738" t="str">
        <f>IF(LEFT(tbStoricoOrdini[[#This Row],[ARTICOLO]],3) = "COG","COG",LEFT(tbStoricoOrdini[[#This Row],[ARTICOLO]],FIND(" ",tbStoricoOrdini[[#This Row],[ARTICOLO]])-1))</f>
        <v>EB06</v>
      </c>
      <c r="J3738" t="str">
        <f>MID(tbStoricoOrdini[[#This Row],[ARTICOLO]],FIND(" ",tbStoricoOrdini[[#This Row],[ARTICOLO]])+1,4)</f>
        <v>3000</v>
      </c>
      <c r="K3738" t="str">
        <f>IFERROR(RIGHT(tbStoricoOrdini[[#This Row],[ARTICOLO]],LEN(tbStoricoOrdini[[#This Row],[ARTICOLO]])-FIND(" ",tbStoricoOrdini[[#This Row],[ARTICOLO]],FIND(" ",tbStoricoOrdini[[#This Row],[ARTICOLO]]) +1)),"")</f>
        <v>Plus</v>
      </c>
      <c r="L3738" s="3">
        <f>VLOOKUP(tbStoricoOrdini[[#This Row],[ARTICOLO]],tbArticoli[],2,FALSE)</f>
        <v>130</v>
      </c>
      <c r="M3738" s="22">
        <f>tbStoricoOrdini[[#This Row],[IMPORTO]]/tbStoricoOrdini[[#This Row],[PREZZO]]</f>
        <v>4.2923076923076922</v>
      </c>
      <c r="N3738" t="s">
        <v>39</v>
      </c>
      <c r="O3738" s="8">
        <f>VLOOKUP(tbStoricoOrdini[[#This Row],[AGENTE]],tbAgenti[],2,FALSE)</f>
        <v>0.05</v>
      </c>
      <c r="P3738" s="2">
        <v>558</v>
      </c>
      <c r="Q3738" s="2">
        <f>tbStoricoOrdini[[#This Row],[IMPORTO]]*tbStoricoOrdini[[#This Row],[% COMM.]]</f>
        <v>27.900000000000002</v>
      </c>
      <c r="R3738" s="2">
        <f>tbStoricoOrdini[[#This Row],[TOT. COMM.]]+tbStoricoOrdini[[#This Row],[IMPORTO]]</f>
        <v>585.9</v>
      </c>
    </row>
    <row r="3739" spans="1:18">
      <c r="A3739" s="1">
        <v>43952</v>
      </c>
      <c r="B3739" s="7">
        <f>MONTH(tbStoricoOrdini[[#This Row],[DATA]])</f>
        <v>5</v>
      </c>
      <c r="C3739" t="s">
        <v>3834</v>
      </c>
      <c r="D3739" t="str">
        <f>RIGHT(tbStoricoOrdini[[#This Row],[ORDINE]],4)</f>
        <v>3736</v>
      </c>
      <c r="E3739" t="s">
        <v>29</v>
      </c>
      <c r="F3739" t="str">
        <f>VLOOKUP(tbStoricoOrdini[[#This Row],[CLIENTE]],tbClienti[],3,FALSE)</f>
        <v>Piemonte</v>
      </c>
      <c r="G3739" t="str">
        <f>VLOOKUP(tbStoricoOrdini[[#This Row],[CLIENTE]],tbClienti[],7,FALSE)</f>
        <v>CC</v>
      </c>
      <c r="H3739" t="s">
        <v>73</v>
      </c>
      <c r="I3739" t="str">
        <f>IF(LEFT(tbStoricoOrdini[[#This Row],[ARTICOLO]],3) = "COG","COG",LEFT(tbStoricoOrdini[[#This Row],[ARTICOLO]],FIND(" ",tbStoricoOrdini[[#This Row],[ARTICOLO]])-1))</f>
        <v>EB06</v>
      </c>
      <c r="J3739" t="str">
        <f>MID(tbStoricoOrdini[[#This Row],[ARTICOLO]],FIND(" ",tbStoricoOrdini[[#This Row],[ARTICOLO]])+1,4)</f>
        <v>3000</v>
      </c>
      <c r="K3739" t="str">
        <f>IFERROR(RIGHT(tbStoricoOrdini[[#This Row],[ARTICOLO]],LEN(tbStoricoOrdini[[#This Row],[ARTICOLO]])-FIND(" ",tbStoricoOrdini[[#This Row],[ARTICOLO]],FIND(" ",tbStoricoOrdini[[#This Row],[ARTICOLO]]) +1)),"")</f>
        <v>Plus</v>
      </c>
      <c r="L3739" s="3">
        <f>VLOOKUP(tbStoricoOrdini[[#This Row],[ARTICOLO]],tbArticoli[],2,FALSE)</f>
        <v>130</v>
      </c>
      <c r="M3739" s="22">
        <f>tbStoricoOrdini[[#This Row],[IMPORTO]]/tbStoricoOrdini[[#This Row],[PREZZO]]</f>
        <v>7.6923076923076927E-3</v>
      </c>
      <c r="N3739" t="s">
        <v>6</v>
      </c>
      <c r="O3739" s="8">
        <f>VLOOKUP(tbStoricoOrdini[[#This Row],[AGENTE]],tbAgenti[],2,FALSE)</f>
        <v>7.4999999999999997E-2</v>
      </c>
      <c r="P3739" s="2">
        <v>1</v>
      </c>
      <c r="Q3739" s="2">
        <f>tbStoricoOrdini[[#This Row],[IMPORTO]]*tbStoricoOrdini[[#This Row],[% COMM.]]</f>
        <v>7.4999999999999997E-2</v>
      </c>
      <c r="R3739" s="2">
        <f>tbStoricoOrdini[[#This Row],[TOT. COMM.]]+tbStoricoOrdini[[#This Row],[IMPORTO]]</f>
        <v>1.075</v>
      </c>
    </row>
    <row r="3740" spans="1:18">
      <c r="A3740" s="1">
        <v>43952</v>
      </c>
      <c r="B3740" s="7">
        <f>MONTH(tbStoricoOrdini[[#This Row],[DATA]])</f>
        <v>5</v>
      </c>
      <c r="C3740" t="s">
        <v>3835</v>
      </c>
      <c r="D3740" t="str">
        <f>RIGHT(tbStoricoOrdini[[#This Row],[ORDINE]],4)</f>
        <v>3737</v>
      </c>
      <c r="E3740" t="s">
        <v>31</v>
      </c>
      <c r="F3740" t="str">
        <f>VLOOKUP(tbStoricoOrdini[[#This Row],[CLIENTE]],tbClienti[],3,FALSE)</f>
        <v>Piemonte</v>
      </c>
      <c r="G3740" t="str">
        <f>VLOOKUP(tbStoricoOrdini[[#This Row],[CLIENTE]],tbClienti[],7,FALSE)</f>
        <v>CD</v>
      </c>
      <c r="H3740" t="s">
        <v>78</v>
      </c>
      <c r="I3740" t="str">
        <f>IF(LEFT(tbStoricoOrdini[[#This Row],[ARTICOLO]],3) = "COG","COG",LEFT(tbStoricoOrdini[[#This Row],[ARTICOLO]],FIND(" ",tbStoricoOrdini[[#This Row],[ARTICOLO]])-1))</f>
        <v>COG</v>
      </c>
      <c r="J3740" t="str">
        <f>MID(tbStoricoOrdini[[#This Row],[ARTICOLO]],FIND(" ",tbStoricoOrdini[[#This Row],[ARTICOLO]])+1,4)</f>
        <v>3000</v>
      </c>
      <c r="K3740" t="str">
        <f>IFERROR(RIGHT(tbStoricoOrdini[[#This Row],[ARTICOLO]],LEN(tbStoricoOrdini[[#This Row],[ARTICOLO]])-FIND(" ",tbStoricoOrdini[[#This Row],[ARTICOLO]],FIND(" ",tbStoricoOrdini[[#This Row],[ARTICOLO]]) +1)),"")</f>
        <v>Medium</v>
      </c>
      <c r="L3740" s="3">
        <f>VLOOKUP(tbStoricoOrdini[[#This Row],[ARTICOLO]],tbArticoli[],2,FALSE)</f>
        <v>220</v>
      </c>
      <c r="M3740" s="22">
        <f>tbStoricoOrdini[[#This Row],[IMPORTO]]/tbStoricoOrdini[[#This Row],[PREZZO]]</f>
        <v>25.836363636363636</v>
      </c>
      <c r="N3740" t="s">
        <v>7</v>
      </c>
      <c r="O3740" s="8">
        <f>VLOOKUP(tbStoricoOrdini[[#This Row],[AGENTE]],tbAgenti[],2,FALSE)</f>
        <v>0.03</v>
      </c>
      <c r="P3740" s="2">
        <v>5684</v>
      </c>
      <c r="Q3740" s="2">
        <f>tbStoricoOrdini[[#This Row],[IMPORTO]]*tbStoricoOrdini[[#This Row],[% COMM.]]</f>
        <v>170.51999999999998</v>
      </c>
      <c r="R3740" s="2">
        <f>tbStoricoOrdini[[#This Row],[TOT. COMM.]]+tbStoricoOrdini[[#This Row],[IMPORTO]]</f>
        <v>5854.52</v>
      </c>
    </row>
    <row r="3741" spans="1:18">
      <c r="A3741" s="1">
        <v>43952</v>
      </c>
      <c r="B3741" s="7">
        <f>MONTH(tbStoricoOrdini[[#This Row],[DATA]])</f>
        <v>5</v>
      </c>
      <c r="C3741" t="s">
        <v>3836</v>
      </c>
      <c r="D3741" t="str">
        <f>RIGHT(tbStoricoOrdini[[#This Row],[ORDINE]],4)</f>
        <v>3738</v>
      </c>
      <c r="E3741" t="s">
        <v>31</v>
      </c>
      <c r="F3741" t="str">
        <f>VLOOKUP(tbStoricoOrdini[[#This Row],[CLIENTE]],tbClienti[],3,FALSE)</f>
        <v>Piemonte</v>
      </c>
      <c r="G3741" t="str">
        <f>VLOOKUP(tbStoricoOrdini[[#This Row],[CLIENTE]],tbClienti[],7,FALSE)</f>
        <v>CD</v>
      </c>
      <c r="H3741" t="s">
        <v>74</v>
      </c>
      <c r="I3741" t="str">
        <f>IF(LEFT(tbStoricoOrdini[[#This Row],[ARTICOLO]],3) = "COG","COG",LEFT(tbStoricoOrdini[[#This Row],[ARTICOLO]],FIND(" ",tbStoricoOrdini[[#This Row],[ARTICOLO]])-1))</f>
        <v>AVRC</v>
      </c>
      <c r="J3741" t="str">
        <f>MID(tbStoricoOrdini[[#This Row],[ARTICOLO]],FIND(" ",tbStoricoOrdini[[#This Row],[ARTICOLO]])+1,4)</f>
        <v>2500</v>
      </c>
      <c r="K3741" t="str">
        <f>IFERROR(RIGHT(tbStoricoOrdini[[#This Row],[ARTICOLO]],LEN(tbStoricoOrdini[[#This Row],[ARTICOLO]])-FIND(" ",tbStoricoOrdini[[#This Row],[ARTICOLO]],FIND(" ",tbStoricoOrdini[[#This Row],[ARTICOLO]]) +1)),"")</f>
        <v>Gold</v>
      </c>
      <c r="L3741" s="3">
        <f>VLOOKUP(tbStoricoOrdini[[#This Row],[ARTICOLO]],tbArticoli[],2,FALSE)</f>
        <v>500</v>
      </c>
      <c r="M3741" s="22">
        <f>tbStoricoOrdini[[#This Row],[IMPORTO]]/tbStoricoOrdini[[#This Row],[PREZZO]]</f>
        <v>3.5999999999999997E-2</v>
      </c>
      <c r="N3741" t="s">
        <v>39</v>
      </c>
      <c r="O3741" s="8">
        <f>VLOOKUP(tbStoricoOrdini[[#This Row],[AGENTE]],tbAgenti[],2,FALSE)</f>
        <v>0.05</v>
      </c>
      <c r="P3741" s="2">
        <v>18</v>
      </c>
      <c r="Q3741" s="2">
        <f>tbStoricoOrdini[[#This Row],[IMPORTO]]*tbStoricoOrdini[[#This Row],[% COMM.]]</f>
        <v>0.9</v>
      </c>
      <c r="R3741" s="2">
        <f>tbStoricoOrdini[[#This Row],[TOT. COMM.]]+tbStoricoOrdini[[#This Row],[IMPORTO]]</f>
        <v>18.899999999999999</v>
      </c>
    </row>
    <row r="3742" spans="1:18">
      <c r="A3742" s="1">
        <v>43952</v>
      </c>
      <c r="B3742" s="7">
        <f>MONTH(tbStoricoOrdini[[#This Row],[DATA]])</f>
        <v>5</v>
      </c>
      <c r="C3742" t="s">
        <v>3837</v>
      </c>
      <c r="D3742" t="str">
        <f>RIGHT(tbStoricoOrdini[[#This Row],[ORDINE]],4)</f>
        <v>3739</v>
      </c>
      <c r="E3742" t="s">
        <v>31</v>
      </c>
      <c r="F3742" t="str">
        <f>VLOOKUP(tbStoricoOrdini[[#This Row],[CLIENTE]],tbClienti[],3,FALSE)</f>
        <v>Piemonte</v>
      </c>
      <c r="G3742" t="str">
        <f>VLOOKUP(tbStoricoOrdini[[#This Row],[CLIENTE]],tbClienti[],7,FALSE)</f>
        <v>CD</v>
      </c>
      <c r="H3742" t="s">
        <v>74</v>
      </c>
      <c r="I3742" t="str">
        <f>IF(LEFT(tbStoricoOrdini[[#This Row],[ARTICOLO]],3) = "COG","COG",LEFT(tbStoricoOrdini[[#This Row],[ARTICOLO]],FIND(" ",tbStoricoOrdini[[#This Row],[ARTICOLO]])-1))</f>
        <v>AVRC</v>
      </c>
      <c r="J3742" t="str">
        <f>MID(tbStoricoOrdini[[#This Row],[ARTICOLO]],FIND(" ",tbStoricoOrdini[[#This Row],[ARTICOLO]])+1,4)</f>
        <v>2500</v>
      </c>
      <c r="K3742" t="str">
        <f>IFERROR(RIGHT(tbStoricoOrdini[[#This Row],[ARTICOLO]],LEN(tbStoricoOrdini[[#This Row],[ARTICOLO]])-FIND(" ",tbStoricoOrdini[[#This Row],[ARTICOLO]],FIND(" ",tbStoricoOrdini[[#This Row],[ARTICOLO]]) +1)),"")</f>
        <v>Gold</v>
      </c>
      <c r="L3742" s="3">
        <f>VLOOKUP(tbStoricoOrdini[[#This Row],[ARTICOLO]],tbArticoli[],2,FALSE)</f>
        <v>500</v>
      </c>
      <c r="M3742" s="22">
        <f>tbStoricoOrdini[[#This Row],[IMPORTO]]/tbStoricoOrdini[[#This Row],[PREZZO]]</f>
        <v>0.60199999999999998</v>
      </c>
      <c r="N3742" t="s">
        <v>7</v>
      </c>
      <c r="O3742" s="8">
        <f>VLOOKUP(tbStoricoOrdini[[#This Row],[AGENTE]],tbAgenti[],2,FALSE)</f>
        <v>0.03</v>
      </c>
      <c r="P3742" s="2">
        <v>301</v>
      </c>
      <c r="Q3742" s="2">
        <f>tbStoricoOrdini[[#This Row],[IMPORTO]]*tbStoricoOrdini[[#This Row],[% COMM.]]</f>
        <v>9.0299999999999994</v>
      </c>
      <c r="R3742" s="2">
        <f>tbStoricoOrdini[[#This Row],[TOT. COMM.]]+tbStoricoOrdini[[#This Row],[IMPORTO]]</f>
        <v>310.02999999999997</v>
      </c>
    </row>
    <row r="3743" spans="1:18">
      <c r="A3743" s="1">
        <v>43952</v>
      </c>
      <c r="B3743" s="7">
        <f>MONTH(tbStoricoOrdini[[#This Row],[DATA]])</f>
        <v>5</v>
      </c>
      <c r="C3743" t="s">
        <v>3838</v>
      </c>
      <c r="D3743" t="str">
        <f>RIGHT(tbStoricoOrdini[[#This Row],[ORDINE]],4)</f>
        <v>3740</v>
      </c>
      <c r="E3743" t="s">
        <v>31</v>
      </c>
      <c r="F3743" t="str">
        <f>VLOOKUP(tbStoricoOrdini[[#This Row],[CLIENTE]],tbClienti[],3,FALSE)</f>
        <v>Piemonte</v>
      </c>
      <c r="G3743" t="str">
        <f>VLOOKUP(tbStoricoOrdini[[#This Row],[CLIENTE]],tbClienti[],7,FALSE)</f>
        <v>CD</v>
      </c>
      <c r="H3743" t="s">
        <v>74</v>
      </c>
      <c r="I3743" t="str">
        <f>IF(LEFT(tbStoricoOrdini[[#This Row],[ARTICOLO]],3) = "COG","COG",LEFT(tbStoricoOrdini[[#This Row],[ARTICOLO]],FIND(" ",tbStoricoOrdini[[#This Row],[ARTICOLO]])-1))</f>
        <v>AVRC</v>
      </c>
      <c r="J3743" t="str">
        <f>MID(tbStoricoOrdini[[#This Row],[ARTICOLO]],FIND(" ",tbStoricoOrdini[[#This Row],[ARTICOLO]])+1,4)</f>
        <v>2500</v>
      </c>
      <c r="K3743" t="str">
        <f>IFERROR(RIGHT(tbStoricoOrdini[[#This Row],[ARTICOLO]],LEN(tbStoricoOrdini[[#This Row],[ARTICOLO]])-FIND(" ",tbStoricoOrdini[[#This Row],[ARTICOLO]],FIND(" ",tbStoricoOrdini[[#This Row],[ARTICOLO]]) +1)),"")</f>
        <v>Gold</v>
      </c>
      <c r="L3743" s="3">
        <f>VLOOKUP(tbStoricoOrdini[[#This Row],[ARTICOLO]],tbArticoli[],2,FALSE)</f>
        <v>500</v>
      </c>
      <c r="M3743" s="22">
        <f>tbStoricoOrdini[[#This Row],[IMPORTO]]/tbStoricoOrdini[[#This Row],[PREZZO]]</f>
        <v>0.89600000000000002</v>
      </c>
      <c r="N3743" t="s">
        <v>13</v>
      </c>
      <c r="O3743" s="8">
        <f>VLOOKUP(tbStoricoOrdini[[#This Row],[AGENTE]],tbAgenti[],2,FALSE)</f>
        <v>0.1</v>
      </c>
      <c r="P3743" s="2">
        <v>448</v>
      </c>
      <c r="Q3743" s="2">
        <f>tbStoricoOrdini[[#This Row],[IMPORTO]]*tbStoricoOrdini[[#This Row],[% COMM.]]</f>
        <v>44.800000000000004</v>
      </c>
      <c r="R3743" s="2">
        <f>tbStoricoOrdini[[#This Row],[TOT. COMM.]]+tbStoricoOrdini[[#This Row],[IMPORTO]]</f>
        <v>492.8</v>
      </c>
    </row>
    <row r="3744" spans="1:18">
      <c r="A3744" s="1">
        <v>43952</v>
      </c>
      <c r="B3744" s="7">
        <f>MONTH(tbStoricoOrdini[[#This Row],[DATA]])</f>
        <v>5</v>
      </c>
      <c r="C3744" t="s">
        <v>3839</v>
      </c>
      <c r="D3744" t="str">
        <f>RIGHT(tbStoricoOrdini[[#This Row],[ORDINE]],4)</f>
        <v>3741</v>
      </c>
      <c r="E3744" t="s">
        <v>31</v>
      </c>
      <c r="F3744" t="str">
        <f>VLOOKUP(tbStoricoOrdini[[#This Row],[CLIENTE]],tbClienti[],3,FALSE)</f>
        <v>Piemonte</v>
      </c>
      <c r="G3744" t="str">
        <f>VLOOKUP(tbStoricoOrdini[[#This Row],[CLIENTE]],tbClienti[],7,FALSE)</f>
        <v>CD</v>
      </c>
      <c r="H3744" t="s">
        <v>74</v>
      </c>
      <c r="I3744" t="str">
        <f>IF(LEFT(tbStoricoOrdini[[#This Row],[ARTICOLO]],3) = "COG","COG",LEFT(tbStoricoOrdini[[#This Row],[ARTICOLO]],FIND(" ",tbStoricoOrdini[[#This Row],[ARTICOLO]])-1))</f>
        <v>AVRC</v>
      </c>
      <c r="J3744" t="str">
        <f>MID(tbStoricoOrdini[[#This Row],[ARTICOLO]],FIND(" ",tbStoricoOrdini[[#This Row],[ARTICOLO]])+1,4)</f>
        <v>2500</v>
      </c>
      <c r="K3744" t="str">
        <f>IFERROR(RIGHT(tbStoricoOrdini[[#This Row],[ARTICOLO]],LEN(tbStoricoOrdini[[#This Row],[ARTICOLO]])-FIND(" ",tbStoricoOrdini[[#This Row],[ARTICOLO]],FIND(" ",tbStoricoOrdini[[#This Row],[ARTICOLO]]) +1)),"")</f>
        <v>Gold</v>
      </c>
      <c r="L3744" s="3">
        <f>VLOOKUP(tbStoricoOrdini[[#This Row],[ARTICOLO]],tbArticoli[],2,FALSE)</f>
        <v>500</v>
      </c>
      <c r="M3744" s="22">
        <f>tbStoricoOrdini[[#This Row],[IMPORTO]]/tbStoricoOrdini[[#This Row],[PREZZO]]</f>
        <v>5.6000000000000001E-2</v>
      </c>
      <c r="N3744" t="s">
        <v>6</v>
      </c>
      <c r="O3744" s="8">
        <f>VLOOKUP(tbStoricoOrdini[[#This Row],[AGENTE]],tbAgenti[],2,FALSE)</f>
        <v>7.4999999999999997E-2</v>
      </c>
      <c r="P3744" s="2">
        <v>28</v>
      </c>
      <c r="Q3744" s="2">
        <f>tbStoricoOrdini[[#This Row],[IMPORTO]]*tbStoricoOrdini[[#This Row],[% COMM.]]</f>
        <v>2.1</v>
      </c>
      <c r="R3744" s="2">
        <f>tbStoricoOrdini[[#This Row],[TOT. COMM.]]+tbStoricoOrdini[[#This Row],[IMPORTO]]</f>
        <v>30.1</v>
      </c>
    </row>
    <row r="3745" spans="1:18">
      <c r="A3745" s="1">
        <v>43952</v>
      </c>
      <c r="B3745" s="7">
        <f>MONTH(tbStoricoOrdini[[#This Row],[DATA]])</f>
        <v>5</v>
      </c>
      <c r="C3745" t="s">
        <v>3840</v>
      </c>
      <c r="D3745" t="str">
        <f>RIGHT(tbStoricoOrdini[[#This Row],[ORDINE]],4)</f>
        <v>3742</v>
      </c>
      <c r="E3745" t="s">
        <v>31</v>
      </c>
      <c r="F3745" t="str">
        <f>VLOOKUP(tbStoricoOrdini[[#This Row],[CLIENTE]],tbClienti[],3,FALSE)</f>
        <v>Piemonte</v>
      </c>
      <c r="G3745" t="str">
        <f>VLOOKUP(tbStoricoOrdini[[#This Row],[CLIENTE]],tbClienti[],7,FALSE)</f>
        <v>CD</v>
      </c>
      <c r="H3745" t="s">
        <v>77</v>
      </c>
      <c r="I3745" t="str">
        <f>IF(LEFT(tbStoricoOrdini[[#This Row],[ARTICOLO]],3) = "COG","COG",LEFT(tbStoricoOrdini[[#This Row],[ARTICOLO]],FIND(" ",tbStoricoOrdini[[#This Row],[ARTICOLO]])-1))</f>
        <v>COG</v>
      </c>
      <c r="J3745" t="str">
        <f>MID(tbStoricoOrdini[[#This Row],[ARTICOLO]],FIND(" ",tbStoricoOrdini[[#This Row],[ARTICOLO]])+1,4)</f>
        <v>2000</v>
      </c>
      <c r="K3745" t="str">
        <f>IFERROR(RIGHT(tbStoricoOrdini[[#This Row],[ARTICOLO]],LEN(tbStoricoOrdini[[#This Row],[ARTICOLO]])-FIND(" ",tbStoricoOrdini[[#This Row],[ARTICOLO]],FIND(" ",tbStoricoOrdini[[#This Row],[ARTICOLO]]) +1)),"")</f>
        <v>Medium</v>
      </c>
      <c r="L3745" s="3">
        <f>VLOOKUP(tbStoricoOrdini[[#This Row],[ARTICOLO]],tbArticoli[],2,FALSE)</f>
        <v>200</v>
      </c>
      <c r="M3745" s="22">
        <f>tbStoricoOrdini[[#This Row],[IMPORTO]]/tbStoricoOrdini[[#This Row],[PREZZO]]</f>
        <v>0.04</v>
      </c>
      <c r="N3745" t="s">
        <v>9</v>
      </c>
      <c r="O3745" s="8">
        <f>VLOOKUP(tbStoricoOrdini[[#This Row],[AGENTE]],tbAgenti[],2,FALSE)</f>
        <v>0.05</v>
      </c>
      <c r="P3745" s="2">
        <v>8</v>
      </c>
      <c r="Q3745" s="2">
        <f>tbStoricoOrdini[[#This Row],[IMPORTO]]*tbStoricoOrdini[[#This Row],[% COMM.]]</f>
        <v>0.4</v>
      </c>
      <c r="R3745" s="2">
        <f>tbStoricoOrdini[[#This Row],[TOT. COMM.]]+tbStoricoOrdini[[#This Row],[IMPORTO]]</f>
        <v>8.4</v>
      </c>
    </row>
    <row r="3746" spans="1:18">
      <c r="A3746" s="1">
        <v>43952</v>
      </c>
      <c r="B3746" s="7">
        <f>MONTH(tbStoricoOrdini[[#This Row],[DATA]])</f>
        <v>5</v>
      </c>
      <c r="C3746" t="s">
        <v>3841</v>
      </c>
      <c r="D3746" t="str">
        <f>RIGHT(tbStoricoOrdini[[#This Row],[ORDINE]],4)</f>
        <v>3743</v>
      </c>
      <c r="E3746" t="s">
        <v>31</v>
      </c>
      <c r="F3746" t="str">
        <f>VLOOKUP(tbStoricoOrdini[[#This Row],[CLIENTE]],tbClienti[],3,FALSE)</f>
        <v>Piemonte</v>
      </c>
      <c r="G3746" t="str">
        <f>VLOOKUP(tbStoricoOrdini[[#This Row],[CLIENTE]],tbClienti[],7,FALSE)</f>
        <v>CD</v>
      </c>
      <c r="H3746" t="s">
        <v>61</v>
      </c>
      <c r="I3746" t="str">
        <f>IF(LEFT(tbStoricoOrdini[[#This Row],[ARTICOLO]],3) = "COG","COG",LEFT(tbStoricoOrdini[[#This Row],[ARTICOLO]],FIND(" ",tbStoricoOrdini[[#This Row],[ARTICOLO]])-1))</f>
        <v>KLM</v>
      </c>
      <c r="J3746" t="str">
        <f>MID(tbStoricoOrdini[[#This Row],[ARTICOLO]],FIND(" ",tbStoricoOrdini[[#This Row],[ARTICOLO]])+1,4)</f>
        <v>5000</v>
      </c>
      <c r="K3746" t="str">
        <f>IFERROR(RIGHT(tbStoricoOrdini[[#This Row],[ARTICOLO]],LEN(tbStoricoOrdini[[#This Row],[ARTICOLO]])-FIND(" ",tbStoricoOrdini[[#This Row],[ARTICOLO]],FIND(" ",tbStoricoOrdini[[#This Row],[ARTICOLO]]) +1)),"")</f>
        <v>Medium</v>
      </c>
      <c r="L3746" s="3">
        <f>VLOOKUP(tbStoricoOrdini[[#This Row],[ARTICOLO]],tbArticoli[],2,FALSE)</f>
        <v>150</v>
      </c>
      <c r="M3746" s="22">
        <f>tbStoricoOrdini[[#This Row],[IMPORTO]]/tbStoricoOrdini[[#This Row],[PREZZO]]</f>
        <v>123.82666666666667</v>
      </c>
      <c r="N3746" t="s">
        <v>19</v>
      </c>
      <c r="O3746" s="8">
        <f>VLOOKUP(tbStoricoOrdini[[#This Row],[AGENTE]],tbAgenti[],2,FALSE)</f>
        <v>0.05</v>
      </c>
      <c r="P3746" s="2">
        <v>18574</v>
      </c>
      <c r="Q3746" s="2">
        <f>tbStoricoOrdini[[#This Row],[IMPORTO]]*tbStoricoOrdini[[#This Row],[% COMM.]]</f>
        <v>928.7</v>
      </c>
      <c r="R3746" s="2">
        <f>tbStoricoOrdini[[#This Row],[TOT. COMM.]]+tbStoricoOrdini[[#This Row],[IMPORTO]]</f>
        <v>19502.7</v>
      </c>
    </row>
    <row r="3747" spans="1:18">
      <c r="A3747" s="1">
        <v>43952</v>
      </c>
      <c r="B3747" s="7">
        <f>MONTH(tbStoricoOrdini[[#This Row],[DATA]])</f>
        <v>5</v>
      </c>
      <c r="C3747" t="s">
        <v>3842</v>
      </c>
      <c r="D3747" t="str">
        <f>RIGHT(tbStoricoOrdini[[#This Row],[ORDINE]],4)</f>
        <v>3744</v>
      </c>
      <c r="E3747" t="s">
        <v>31</v>
      </c>
      <c r="F3747" t="str">
        <f>VLOOKUP(tbStoricoOrdini[[#This Row],[CLIENTE]],tbClienti[],3,FALSE)</f>
        <v>Piemonte</v>
      </c>
      <c r="G3747" t="str">
        <f>VLOOKUP(tbStoricoOrdini[[#This Row],[CLIENTE]],tbClienti[],7,FALSE)</f>
        <v>CD</v>
      </c>
      <c r="H3747" t="s">
        <v>61</v>
      </c>
      <c r="I3747" t="str">
        <f>IF(LEFT(tbStoricoOrdini[[#This Row],[ARTICOLO]],3) = "COG","COG",LEFT(tbStoricoOrdini[[#This Row],[ARTICOLO]],FIND(" ",tbStoricoOrdini[[#This Row],[ARTICOLO]])-1))</f>
        <v>KLM</v>
      </c>
      <c r="J3747" t="str">
        <f>MID(tbStoricoOrdini[[#This Row],[ARTICOLO]],FIND(" ",tbStoricoOrdini[[#This Row],[ARTICOLO]])+1,4)</f>
        <v>5000</v>
      </c>
      <c r="K3747" t="str">
        <f>IFERROR(RIGHT(tbStoricoOrdini[[#This Row],[ARTICOLO]],LEN(tbStoricoOrdini[[#This Row],[ARTICOLO]])-FIND(" ",tbStoricoOrdini[[#This Row],[ARTICOLO]],FIND(" ",tbStoricoOrdini[[#This Row],[ARTICOLO]]) +1)),"")</f>
        <v>Medium</v>
      </c>
      <c r="L3747" s="3">
        <f>VLOOKUP(tbStoricoOrdini[[#This Row],[ARTICOLO]],tbArticoli[],2,FALSE)</f>
        <v>150</v>
      </c>
      <c r="M3747" s="22">
        <f>tbStoricoOrdini[[#This Row],[IMPORTO]]/tbStoricoOrdini[[#This Row],[PREZZO]]</f>
        <v>58.966666666666669</v>
      </c>
      <c r="N3747" t="s">
        <v>6</v>
      </c>
      <c r="O3747" s="8">
        <f>VLOOKUP(tbStoricoOrdini[[#This Row],[AGENTE]],tbAgenti[],2,FALSE)</f>
        <v>7.4999999999999997E-2</v>
      </c>
      <c r="P3747" s="2">
        <v>8845</v>
      </c>
      <c r="Q3747" s="2">
        <f>tbStoricoOrdini[[#This Row],[IMPORTO]]*tbStoricoOrdini[[#This Row],[% COMM.]]</f>
        <v>663.375</v>
      </c>
      <c r="R3747" s="2">
        <f>tbStoricoOrdini[[#This Row],[TOT. COMM.]]+tbStoricoOrdini[[#This Row],[IMPORTO]]</f>
        <v>9508.375</v>
      </c>
    </row>
    <row r="3748" spans="1:18">
      <c r="A3748" s="1">
        <v>43952</v>
      </c>
      <c r="B3748" s="7">
        <f>MONTH(tbStoricoOrdini[[#This Row],[DATA]])</f>
        <v>5</v>
      </c>
      <c r="C3748" t="s">
        <v>3843</v>
      </c>
      <c r="D3748" t="str">
        <f>RIGHT(tbStoricoOrdini[[#This Row],[ORDINE]],4)</f>
        <v>3745</v>
      </c>
      <c r="E3748" t="s">
        <v>31</v>
      </c>
      <c r="F3748" t="str">
        <f>VLOOKUP(tbStoricoOrdini[[#This Row],[CLIENTE]],tbClienti[],3,FALSE)</f>
        <v>Piemonte</v>
      </c>
      <c r="G3748" t="str">
        <f>VLOOKUP(tbStoricoOrdini[[#This Row],[CLIENTE]],tbClienti[],7,FALSE)</f>
        <v>CD</v>
      </c>
      <c r="H3748" t="s">
        <v>61</v>
      </c>
      <c r="I3748" t="str">
        <f>IF(LEFT(tbStoricoOrdini[[#This Row],[ARTICOLO]],3) = "COG","COG",LEFT(tbStoricoOrdini[[#This Row],[ARTICOLO]],FIND(" ",tbStoricoOrdini[[#This Row],[ARTICOLO]])-1))</f>
        <v>KLM</v>
      </c>
      <c r="J3748" t="str">
        <f>MID(tbStoricoOrdini[[#This Row],[ARTICOLO]],FIND(" ",tbStoricoOrdini[[#This Row],[ARTICOLO]])+1,4)</f>
        <v>5000</v>
      </c>
      <c r="K3748" t="str">
        <f>IFERROR(RIGHT(tbStoricoOrdini[[#This Row],[ARTICOLO]],LEN(tbStoricoOrdini[[#This Row],[ARTICOLO]])-FIND(" ",tbStoricoOrdini[[#This Row],[ARTICOLO]],FIND(" ",tbStoricoOrdini[[#This Row],[ARTICOLO]]) +1)),"")</f>
        <v>Medium</v>
      </c>
      <c r="L3748" s="3">
        <f>VLOOKUP(tbStoricoOrdini[[#This Row],[ARTICOLO]],tbArticoli[],2,FALSE)</f>
        <v>150</v>
      </c>
      <c r="M3748" s="22">
        <f>tbStoricoOrdini[[#This Row],[IMPORTO]]/tbStoricoOrdini[[#This Row],[PREZZO]]</f>
        <v>562.17999999999995</v>
      </c>
      <c r="N3748" t="s">
        <v>9</v>
      </c>
      <c r="O3748" s="8">
        <f>VLOOKUP(tbStoricoOrdini[[#This Row],[AGENTE]],tbAgenti[],2,FALSE)</f>
        <v>0.05</v>
      </c>
      <c r="P3748" s="2">
        <v>84327</v>
      </c>
      <c r="Q3748" s="2">
        <f>tbStoricoOrdini[[#This Row],[IMPORTO]]*tbStoricoOrdini[[#This Row],[% COMM.]]</f>
        <v>4216.3500000000004</v>
      </c>
      <c r="R3748" s="2">
        <f>tbStoricoOrdini[[#This Row],[TOT. COMM.]]+tbStoricoOrdini[[#This Row],[IMPORTO]]</f>
        <v>88543.35</v>
      </c>
    </row>
    <row r="3749" spans="1:18">
      <c r="A3749" s="1">
        <v>43952</v>
      </c>
      <c r="B3749" s="7">
        <f>MONTH(tbStoricoOrdini[[#This Row],[DATA]])</f>
        <v>5</v>
      </c>
      <c r="C3749" t="s">
        <v>3844</v>
      </c>
      <c r="D3749" t="str">
        <f>RIGHT(tbStoricoOrdini[[#This Row],[ORDINE]],4)</f>
        <v>3746</v>
      </c>
      <c r="E3749" t="s">
        <v>31</v>
      </c>
      <c r="F3749" t="str">
        <f>VLOOKUP(tbStoricoOrdini[[#This Row],[CLIENTE]],tbClienti[],3,FALSE)</f>
        <v>Piemonte</v>
      </c>
      <c r="G3749" t="str">
        <f>VLOOKUP(tbStoricoOrdini[[#This Row],[CLIENTE]],tbClienti[],7,FALSE)</f>
        <v>CD</v>
      </c>
      <c r="H3749" t="s">
        <v>79</v>
      </c>
      <c r="I3749" t="str">
        <f>IF(LEFT(tbStoricoOrdini[[#This Row],[ARTICOLO]],3) = "COG","COG",LEFT(tbStoricoOrdini[[#This Row],[ARTICOLO]],FIND(" ",tbStoricoOrdini[[#This Row],[ARTICOLO]])-1))</f>
        <v>COG</v>
      </c>
      <c r="J3749" t="str">
        <f>MID(tbStoricoOrdini[[#This Row],[ARTICOLO]],FIND(" ",tbStoricoOrdini[[#This Row],[ARTICOLO]])+1,4)</f>
        <v>4000</v>
      </c>
      <c r="K3749" t="str">
        <f>IFERROR(RIGHT(tbStoricoOrdini[[#This Row],[ARTICOLO]],LEN(tbStoricoOrdini[[#This Row],[ARTICOLO]])-FIND(" ",tbStoricoOrdini[[#This Row],[ARTICOLO]],FIND(" ",tbStoricoOrdini[[#This Row],[ARTICOLO]]) +1)),"")</f>
        <v>Plus</v>
      </c>
      <c r="L3749" s="3">
        <f>VLOOKUP(tbStoricoOrdini[[#This Row],[ARTICOLO]],tbArticoli[],2,FALSE)</f>
        <v>240</v>
      </c>
      <c r="M3749" s="22">
        <f>tbStoricoOrdini[[#This Row],[IMPORTO]]/tbStoricoOrdini[[#This Row],[PREZZO]]</f>
        <v>0.24166666666666667</v>
      </c>
      <c r="N3749" t="s">
        <v>11</v>
      </c>
      <c r="O3749" s="8">
        <f>VLOOKUP(tbStoricoOrdini[[#This Row],[AGENTE]],tbAgenti[],2,FALSE)</f>
        <v>0.04</v>
      </c>
      <c r="P3749" s="2">
        <v>58</v>
      </c>
      <c r="Q3749" s="2">
        <f>tbStoricoOrdini[[#This Row],[IMPORTO]]*tbStoricoOrdini[[#This Row],[% COMM.]]</f>
        <v>2.3199999999999998</v>
      </c>
      <c r="R3749" s="2">
        <f>tbStoricoOrdini[[#This Row],[TOT. COMM.]]+tbStoricoOrdini[[#This Row],[IMPORTO]]</f>
        <v>60.32</v>
      </c>
    </row>
    <row r="3750" spans="1:18">
      <c r="A3750" s="1">
        <v>43952</v>
      </c>
      <c r="B3750" s="7">
        <f>MONTH(tbStoricoOrdini[[#This Row],[DATA]])</f>
        <v>5</v>
      </c>
      <c r="C3750" t="s">
        <v>3845</v>
      </c>
      <c r="D3750" t="str">
        <f>RIGHT(tbStoricoOrdini[[#This Row],[ORDINE]],4)</f>
        <v>3747</v>
      </c>
      <c r="E3750" t="s">
        <v>31</v>
      </c>
      <c r="F3750" t="str">
        <f>VLOOKUP(tbStoricoOrdini[[#This Row],[CLIENTE]],tbClienti[],3,FALSE)</f>
        <v>Piemonte</v>
      </c>
      <c r="G3750" t="str">
        <f>VLOOKUP(tbStoricoOrdini[[#This Row],[CLIENTE]],tbClienti[],7,FALSE)</f>
        <v>CD</v>
      </c>
      <c r="H3750" t="s">
        <v>79</v>
      </c>
      <c r="I3750" t="str">
        <f>IF(LEFT(tbStoricoOrdini[[#This Row],[ARTICOLO]],3) = "COG","COG",LEFT(tbStoricoOrdini[[#This Row],[ARTICOLO]],FIND(" ",tbStoricoOrdini[[#This Row],[ARTICOLO]])-1))</f>
        <v>COG</v>
      </c>
      <c r="J3750" t="str">
        <f>MID(tbStoricoOrdini[[#This Row],[ARTICOLO]],FIND(" ",tbStoricoOrdini[[#This Row],[ARTICOLO]])+1,4)</f>
        <v>4000</v>
      </c>
      <c r="K3750" t="str">
        <f>IFERROR(RIGHT(tbStoricoOrdini[[#This Row],[ARTICOLO]],LEN(tbStoricoOrdini[[#This Row],[ARTICOLO]])-FIND(" ",tbStoricoOrdini[[#This Row],[ARTICOLO]],FIND(" ",tbStoricoOrdini[[#This Row],[ARTICOLO]]) +1)),"")</f>
        <v>Plus</v>
      </c>
      <c r="L3750" s="3">
        <f>VLOOKUP(tbStoricoOrdini[[#This Row],[ARTICOLO]],tbArticoli[],2,FALSE)</f>
        <v>240</v>
      </c>
      <c r="M3750" s="22">
        <f>tbStoricoOrdini[[#This Row],[IMPORTO]]/tbStoricoOrdini[[#This Row],[PREZZO]]</f>
        <v>0.13333333333333333</v>
      </c>
      <c r="N3750" t="s">
        <v>9</v>
      </c>
      <c r="O3750" s="8">
        <f>VLOOKUP(tbStoricoOrdini[[#This Row],[AGENTE]],tbAgenti[],2,FALSE)</f>
        <v>0.05</v>
      </c>
      <c r="P3750" s="2">
        <v>32</v>
      </c>
      <c r="Q3750" s="2">
        <f>tbStoricoOrdini[[#This Row],[IMPORTO]]*tbStoricoOrdini[[#This Row],[% COMM.]]</f>
        <v>1.6</v>
      </c>
      <c r="R3750" s="2">
        <f>tbStoricoOrdini[[#This Row],[TOT. COMM.]]+tbStoricoOrdini[[#This Row],[IMPORTO]]</f>
        <v>33.6</v>
      </c>
    </row>
    <row r="3751" spans="1:18">
      <c r="A3751" s="1">
        <v>43952</v>
      </c>
      <c r="B3751" s="7">
        <f>MONTH(tbStoricoOrdini[[#This Row],[DATA]])</f>
        <v>5</v>
      </c>
      <c r="C3751" t="s">
        <v>3846</v>
      </c>
      <c r="D3751" t="str">
        <f>RIGHT(tbStoricoOrdini[[#This Row],[ORDINE]],4)</f>
        <v>3748</v>
      </c>
      <c r="E3751" t="s">
        <v>31</v>
      </c>
      <c r="F3751" t="str">
        <f>VLOOKUP(tbStoricoOrdini[[#This Row],[CLIENTE]],tbClienti[],3,FALSE)</f>
        <v>Piemonte</v>
      </c>
      <c r="G3751" t="str">
        <f>VLOOKUP(tbStoricoOrdini[[#This Row],[CLIENTE]],tbClienti[],7,FALSE)</f>
        <v>CD</v>
      </c>
      <c r="H3751" t="s">
        <v>63</v>
      </c>
      <c r="I3751" t="str">
        <f>IF(LEFT(tbStoricoOrdini[[#This Row],[ARTICOLO]],3) = "COG","COG",LEFT(tbStoricoOrdini[[#This Row],[ARTICOLO]],FIND(" ",tbStoricoOrdini[[#This Row],[ARTICOLO]])-1))</f>
        <v>KLM</v>
      </c>
      <c r="J3751" t="str">
        <f>MID(tbStoricoOrdini[[#This Row],[ARTICOLO]],FIND(" ",tbStoricoOrdini[[#This Row],[ARTICOLO]])+1,4)</f>
        <v>3000</v>
      </c>
      <c r="K3751" t="str">
        <f>IFERROR(RIGHT(tbStoricoOrdini[[#This Row],[ARTICOLO]],LEN(tbStoricoOrdini[[#This Row],[ARTICOLO]])-FIND(" ",tbStoricoOrdini[[#This Row],[ARTICOLO]],FIND(" ",tbStoricoOrdini[[#This Row],[ARTICOLO]]) +1)),"")</f>
        <v>Plus</v>
      </c>
      <c r="L3751" s="3">
        <f>VLOOKUP(tbStoricoOrdini[[#This Row],[ARTICOLO]],tbArticoli[],2,FALSE)</f>
        <v>145</v>
      </c>
      <c r="M3751" s="22">
        <f>tbStoricoOrdini[[#This Row],[IMPORTO]]/tbStoricoOrdini[[#This Row],[PREZZO]]</f>
        <v>80.8</v>
      </c>
      <c r="N3751" t="s">
        <v>39</v>
      </c>
      <c r="O3751" s="8">
        <f>VLOOKUP(tbStoricoOrdini[[#This Row],[AGENTE]],tbAgenti[],2,FALSE)</f>
        <v>0.05</v>
      </c>
      <c r="P3751" s="2">
        <v>11716</v>
      </c>
      <c r="Q3751" s="2">
        <f>tbStoricoOrdini[[#This Row],[IMPORTO]]*tbStoricoOrdini[[#This Row],[% COMM.]]</f>
        <v>585.80000000000007</v>
      </c>
      <c r="R3751" s="2">
        <f>tbStoricoOrdini[[#This Row],[TOT. COMM.]]+tbStoricoOrdini[[#This Row],[IMPORTO]]</f>
        <v>12301.8</v>
      </c>
    </row>
    <row r="3752" spans="1:18">
      <c r="A3752" s="1">
        <v>43952</v>
      </c>
      <c r="B3752" s="7">
        <f>MONTH(tbStoricoOrdini[[#This Row],[DATA]])</f>
        <v>5</v>
      </c>
      <c r="C3752" t="s">
        <v>3847</v>
      </c>
      <c r="D3752" t="str">
        <f>RIGHT(tbStoricoOrdini[[#This Row],[ORDINE]],4)</f>
        <v>3749</v>
      </c>
      <c r="E3752" t="s">
        <v>31</v>
      </c>
      <c r="F3752" t="str">
        <f>VLOOKUP(tbStoricoOrdini[[#This Row],[CLIENTE]],tbClienti[],3,FALSE)</f>
        <v>Piemonte</v>
      </c>
      <c r="G3752" t="str">
        <f>VLOOKUP(tbStoricoOrdini[[#This Row],[CLIENTE]],tbClienti[],7,FALSE)</f>
        <v>CD</v>
      </c>
      <c r="H3752" t="s">
        <v>63</v>
      </c>
      <c r="I3752" t="str">
        <f>IF(LEFT(tbStoricoOrdini[[#This Row],[ARTICOLO]],3) = "COG","COG",LEFT(tbStoricoOrdini[[#This Row],[ARTICOLO]],FIND(" ",tbStoricoOrdini[[#This Row],[ARTICOLO]])-1))</f>
        <v>KLM</v>
      </c>
      <c r="J3752" t="str">
        <f>MID(tbStoricoOrdini[[#This Row],[ARTICOLO]],FIND(" ",tbStoricoOrdini[[#This Row],[ARTICOLO]])+1,4)</f>
        <v>3000</v>
      </c>
      <c r="K3752" t="str">
        <f>IFERROR(RIGHT(tbStoricoOrdini[[#This Row],[ARTICOLO]],LEN(tbStoricoOrdini[[#This Row],[ARTICOLO]])-FIND(" ",tbStoricoOrdini[[#This Row],[ARTICOLO]],FIND(" ",tbStoricoOrdini[[#This Row],[ARTICOLO]]) +1)),"")</f>
        <v>Plus</v>
      </c>
      <c r="L3752" s="3">
        <f>VLOOKUP(tbStoricoOrdini[[#This Row],[ARTICOLO]],tbArticoli[],2,FALSE)</f>
        <v>145</v>
      </c>
      <c r="M3752" s="22">
        <f>tbStoricoOrdini[[#This Row],[IMPORTO]]/tbStoricoOrdini[[#This Row],[PREZZO]]</f>
        <v>45.158620689655173</v>
      </c>
      <c r="N3752" t="s">
        <v>11</v>
      </c>
      <c r="O3752" s="8">
        <f>VLOOKUP(tbStoricoOrdini[[#This Row],[AGENTE]],tbAgenti[],2,FALSE)</f>
        <v>0.04</v>
      </c>
      <c r="P3752" s="2">
        <v>6548</v>
      </c>
      <c r="Q3752" s="2">
        <f>tbStoricoOrdini[[#This Row],[IMPORTO]]*tbStoricoOrdini[[#This Row],[% COMM.]]</f>
        <v>261.92</v>
      </c>
      <c r="R3752" s="2">
        <f>tbStoricoOrdini[[#This Row],[TOT. COMM.]]+tbStoricoOrdini[[#This Row],[IMPORTO]]</f>
        <v>6809.92</v>
      </c>
    </row>
    <row r="3753" spans="1:18">
      <c r="A3753" s="1">
        <v>43952</v>
      </c>
      <c r="B3753" s="7">
        <f>MONTH(tbStoricoOrdini[[#This Row],[DATA]])</f>
        <v>5</v>
      </c>
      <c r="C3753" t="s">
        <v>3848</v>
      </c>
      <c r="D3753" t="str">
        <f>RIGHT(tbStoricoOrdini[[#This Row],[ORDINE]],4)</f>
        <v>3750</v>
      </c>
      <c r="E3753" t="s">
        <v>31</v>
      </c>
      <c r="F3753" t="str">
        <f>VLOOKUP(tbStoricoOrdini[[#This Row],[CLIENTE]],tbClienti[],3,FALSE)</f>
        <v>Piemonte</v>
      </c>
      <c r="G3753" t="str">
        <f>VLOOKUP(tbStoricoOrdini[[#This Row],[CLIENTE]],tbClienti[],7,FALSE)</f>
        <v>CD</v>
      </c>
      <c r="H3753" t="s">
        <v>63</v>
      </c>
      <c r="I3753" t="str">
        <f>IF(LEFT(tbStoricoOrdini[[#This Row],[ARTICOLO]],3) = "COG","COG",LEFT(tbStoricoOrdini[[#This Row],[ARTICOLO]],FIND(" ",tbStoricoOrdini[[#This Row],[ARTICOLO]])-1))</f>
        <v>KLM</v>
      </c>
      <c r="J3753" t="str">
        <f>MID(tbStoricoOrdini[[#This Row],[ARTICOLO]],FIND(" ",tbStoricoOrdini[[#This Row],[ARTICOLO]])+1,4)</f>
        <v>3000</v>
      </c>
      <c r="K3753" t="str">
        <f>IFERROR(RIGHT(tbStoricoOrdini[[#This Row],[ARTICOLO]],LEN(tbStoricoOrdini[[#This Row],[ARTICOLO]])-FIND(" ",tbStoricoOrdini[[#This Row],[ARTICOLO]],FIND(" ",tbStoricoOrdini[[#This Row],[ARTICOLO]]) +1)),"")</f>
        <v>Plus</v>
      </c>
      <c r="L3753" s="3">
        <f>VLOOKUP(tbStoricoOrdini[[#This Row],[ARTICOLO]],tbArticoli[],2,FALSE)</f>
        <v>145</v>
      </c>
      <c r="M3753" s="22">
        <f>tbStoricoOrdini[[#This Row],[IMPORTO]]/tbStoricoOrdini[[#This Row],[PREZZO]]</f>
        <v>139.50344827586207</v>
      </c>
      <c r="N3753" t="s">
        <v>19</v>
      </c>
      <c r="O3753" s="8">
        <f>VLOOKUP(tbStoricoOrdini[[#This Row],[AGENTE]],tbAgenti[],2,FALSE)</f>
        <v>0.05</v>
      </c>
      <c r="P3753" s="2">
        <v>20228</v>
      </c>
      <c r="Q3753" s="2">
        <f>tbStoricoOrdini[[#This Row],[IMPORTO]]*tbStoricoOrdini[[#This Row],[% COMM.]]</f>
        <v>1011.4000000000001</v>
      </c>
      <c r="R3753" s="2">
        <f>tbStoricoOrdini[[#This Row],[TOT. COMM.]]+tbStoricoOrdini[[#This Row],[IMPORTO]]</f>
        <v>21239.4</v>
      </c>
    </row>
    <row r="3754" spans="1:18">
      <c r="A3754" s="1">
        <v>43952</v>
      </c>
      <c r="B3754" s="7">
        <f>MONTH(tbStoricoOrdini[[#This Row],[DATA]])</f>
        <v>5</v>
      </c>
      <c r="C3754" t="s">
        <v>3849</v>
      </c>
      <c r="D3754" t="str">
        <f>RIGHT(tbStoricoOrdini[[#This Row],[ORDINE]],4)</f>
        <v>3751</v>
      </c>
      <c r="E3754" t="s">
        <v>31</v>
      </c>
      <c r="F3754" t="str">
        <f>VLOOKUP(tbStoricoOrdini[[#This Row],[CLIENTE]],tbClienti[],3,FALSE)</f>
        <v>Piemonte</v>
      </c>
      <c r="G3754" t="str">
        <f>VLOOKUP(tbStoricoOrdini[[#This Row],[CLIENTE]],tbClienti[],7,FALSE)</f>
        <v>CD</v>
      </c>
      <c r="H3754" t="s">
        <v>63</v>
      </c>
      <c r="I3754" t="str">
        <f>IF(LEFT(tbStoricoOrdini[[#This Row],[ARTICOLO]],3) = "COG","COG",LEFT(tbStoricoOrdini[[#This Row],[ARTICOLO]],FIND(" ",tbStoricoOrdini[[#This Row],[ARTICOLO]])-1))</f>
        <v>KLM</v>
      </c>
      <c r="J3754" t="str">
        <f>MID(tbStoricoOrdini[[#This Row],[ARTICOLO]],FIND(" ",tbStoricoOrdini[[#This Row],[ARTICOLO]])+1,4)</f>
        <v>3000</v>
      </c>
      <c r="K3754" t="str">
        <f>IFERROR(RIGHT(tbStoricoOrdini[[#This Row],[ARTICOLO]],LEN(tbStoricoOrdini[[#This Row],[ARTICOLO]])-FIND(" ",tbStoricoOrdini[[#This Row],[ARTICOLO]],FIND(" ",tbStoricoOrdini[[#This Row],[ARTICOLO]]) +1)),"")</f>
        <v>Plus</v>
      </c>
      <c r="L3754" s="3">
        <f>VLOOKUP(tbStoricoOrdini[[#This Row],[ARTICOLO]],tbArticoli[],2,FALSE)</f>
        <v>145</v>
      </c>
      <c r="M3754" s="22">
        <f>tbStoricoOrdini[[#This Row],[IMPORTO]]/tbStoricoOrdini[[#This Row],[PREZZO]]</f>
        <v>209.77241379310345</v>
      </c>
      <c r="N3754" t="s">
        <v>15</v>
      </c>
      <c r="O3754" s="8">
        <f>VLOOKUP(tbStoricoOrdini[[#This Row],[AGENTE]],tbAgenti[],2,FALSE)</f>
        <v>0.08</v>
      </c>
      <c r="P3754" s="2">
        <v>30417</v>
      </c>
      <c r="Q3754" s="2">
        <f>tbStoricoOrdini[[#This Row],[IMPORTO]]*tbStoricoOrdini[[#This Row],[% COMM.]]</f>
        <v>2433.36</v>
      </c>
      <c r="R3754" s="2">
        <f>tbStoricoOrdini[[#This Row],[TOT. COMM.]]+tbStoricoOrdini[[#This Row],[IMPORTO]]</f>
        <v>32850.36</v>
      </c>
    </row>
    <row r="3755" spans="1:18">
      <c r="A3755" s="1">
        <v>43952</v>
      </c>
      <c r="B3755" s="7">
        <f>MONTH(tbStoricoOrdini[[#This Row],[DATA]])</f>
        <v>5</v>
      </c>
      <c r="C3755" t="s">
        <v>3850</v>
      </c>
      <c r="D3755" t="str">
        <f>RIGHT(tbStoricoOrdini[[#This Row],[ORDINE]],4)</f>
        <v>3752</v>
      </c>
      <c r="E3755" t="s">
        <v>31</v>
      </c>
      <c r="F3755" t="str">
        <f>VLOOKUP(tbStoricoOrdini[[#This Row],[CLIENTE]],tbClienti[],3,FALSE)</f>
        <v>Piemonte</v>
      </c>
      <c r="G3755" t="str">
        <f>VLOOKUP(tbStoricoOrdini[[#This Row],[CLIENTE]],tbClienti[],7,FALSE)</f>
        <v>CD</v>
      </c>
      <c r="H3755" t="s">
        <v>63</v>
      </c>
      <c r="I3755" t="str">
        <f>IF(LEFT(tbStoricoOrdini[[#This Row],[ARTICOLO]],3) = "COG","COG",LEFT(tbStoricoOrdini[[#This Row],[ARTICOLO]],FIND(" ",tbStoricoOrdini[[#This Row],[ARTICOLO]])-1))</f>
        <v>KLM</v>
      </c>
      <c r="J3755" t="str">
        <f>MID(tbStoricoOrdini[[#This Row],[ARTICOLO]],FIND(" ",tbStoricoOrdini[[#This Row],[ARTICOLO]])+1,4)</f>
        <v>3000</v>
      </c>
      <c r="K3755" t="str">
        <f>IFERROR(RIGHT(tbStoricoOrdini[[#This Row],[ARTICOLO]],LEN(tbStoricoOrdini[[#This Row],[ARTICOLO]])-FIND(" ",tbStoricoOrdini[[#This Row],[ARTICOLO]],FIND(" ",tbStoricoOrdini[[#This Row],[ARTICOLO]]) +1)),"")</f>
        <v>Plus</v>
      </c>
      <c r="L3755" s="3">
        <f>VLOOKUP(tbStoricoOrdini[[#This Row],[ARTICOLO]],tbArticoli[],2,FALSE)</f>
        <v>145</v>
      </c>
      <c r="M3755" s="22">
        <f>tbStoricoOrdini[[#This Row],[IMPORTO]]/tbStoricoOrdini[[#This Row],[PREZZO]]</f>
        <v>6.0620689655172413</v>
      </c>
      <c r="N3755" t="s">
        <v>7</v>
      </c>
      <c r="O3755" s="8">
        <f>VLOOKUP(tbStoricoOrdini[[#This Row],[AGENTE]],tbAgenti[],2,FALSE)</f>
        <v>0.03</v>
      </c>
      <c r="P3755" s="2">
        <v>879</v>
      </c>
      <c r="Q3755" s="2">
        <f>tbStoricoOrdini[[#This Row],[IMPORTO]]*tbStoricoOrdini[[#This Row],[% COMM.]]</f>
        <v>26.369999999999997</v>
      </c>
      <c r="R3755" s="2">
        <f>tbStoricoOrdini[[#This Row],[TOT. COMM.]]+tbStoricoOrdini[[#This Row],[IMPORTO]]</f>
        <v>905.37</v>
      </c>
    </row>
    <row r="3756" spans="1:18">
      <c r="A3756" s="1">
        <v>43952</v>
      </c>
      <c r="B3756" s="7">
        <f>MONTH(tbStoricoOrdini[[#This Row],[DATA]])</f>
        <v>5</v>
      </c>
      <c r="C3756" t="s">
        <v>3851</v>
      </c>
      <c r="D3756" t="str">
        <f>RIGHT(tbStoricoOrdini[[#This Row],[ORDINE]],4)</f>
        <v>3753</v>
      </c>
      <c r="E3756" t="s">
        <v>31</v>
      </c>
      <c r="F3756" t="str">
        <f>VLOOKUP(tbStoricoOrdini[[#This Row],[CLIENTE]],tbClienti[],3,FALSE)</f>
        <v>Piemonte</v>
      </c>
      <c r="G3756" t="str">
        <f>VLOOKUP(tbStoricoOrdini[[#This Row],[CLIENTE]],tbClienti[],7,FALSE)</f>
        <v>CD</v>
      </c>
      <c r="H3756" t="s">
        <v>63</v>
      </c>
      <c r="I3756" t="str">
        <f>IF(LEFT(tbStoricoOrdini[[#This Row],[ARTICOLO]],3) = "COG","COG",LEFT(tbStoricoOrdini[[#This Row],[ARTICOLO]],FIND(" ",tbStoricoOrdini[[#This Row],[ARTICOLO]])-1))</f>
        <v>KLM</v>
      </c>
      <c r="J3756" t="str">
        <f>MID(tbStoricoOrdini[[#This Row],[ARTICOLO]],FIND(" ",tbStoricoOrdini[[#This Row],[ARTICOLO]])+1,4)</f>
        <v>3000</v>
      </c>
      <c r="K3756" t="str">
        <f>IFERROR(RIGHT(tbStoricoOrdini[[#This Row],[ARTICOLO]],LEN(tbStoricoOrdini[[#This Row],[ARTICOLO]])-FIND(" ",tbStoricoOrdini[[#This Row],[ARTICOLO]],FIND(" ",tbStoricoOrdini[[#This Row],[ARTICOLO]]) +1)),"")</f>
        <v>Plus</v>
      </c>
      <c r="L3756" s="3">
        <f>VLOOKUP(tbStoricoOrdini[[#This Row],[ARTICOLO]],tbArticoli[],2,FALSE)</f>
        <v>145</v>
      </c>
      <c r="M3756" s="22">
        <f>tbStoricoOrdini[[#This Row],[IMPORTO]]/tbStoricoOrdini[[#This Row],[PREZZO]]</f>
        <v>39.820689655172416</v>
      </c>
      <c r="N3756" t="s">
        <v>18</v>
      </c>
      <c r="O3756" s="8">
        <f>VLOOKUP(tbStoricoOrdini[[#This Row],[AGENTE]],tbAgenti[],2,FALSE)</f>
        <v>0.03</v>
      </c>
      <c r="P3756" s="2">
        <v>5774</v>
      </c>
      <c r="Q3756" s="2">
        <f>tbStoricoOrdini[[#This Row],[IMPORTO]]*tbStoricoOrdini[[#This Row],[% COMM.]]</f>
        <v>173.22</v>
      </c>
      <c r="R3756" s="2">
        <f>tbStoricoOrdini[[#This Row],[TOT. COMM.]]+tbStoricoOrdini[[#This Row],[IMPORTO]]</f>
        <v>5947.22</v>
      </c>
    </row>
    <row r="3757" spans="1:18">
      <c r="A3757" s="1">
        <v>43952</v>
      </c>
      <c r="B3757" s="7">
        <f>MONTH(tbStoricoOrdini[[#This Row],[DATA]])</f>
        <v>5</v>
      </c>
      <c r="C3757" t="s">
        <v>3852</v>
      </c>
      <c r="D3757" t="str">
        <f>RIGHT(tbStoricoOrdini[[#This Row],[ORDINE]],4)</f>
        <v>3754</v>
      </c>
      <c r="E3757" t="s">
        <v>31</v>
      </c>
      <c r="F3757" t="str">
        <f>VLOOKUP(tbStoricoOrdini[[#This Row],[CLIENTE]],tbClienti[],3,FALSE)</f>
        <v>Piemonte</v>
      </c>
      <c r="G3757" t="str">
        <f>VLOOKUP(tbStoricoOrdini[[#This Row],[CLIENTE]],tbClienti[],7,FALSE)</f>
        <v>CD</v>
      </c>
      <c r="H3757" t="s">
        <v>63</v>
      </c>
      <c r="I3757" t="str">
        <f>IF(LEFT(tbStoricoOrdini[[#This Row],[ARTICOLO]],3) = "COG","COG",LEFT(tbStoricoOrdini[[#This Row],[ARTICOLO]],FIND(" ",tbStoricoOrdini[[#This Row],[ARTICOLO]])-1))</f>
        <v>KLM</v>
      </c>
      <c r="J3757" t="str">
        <f>MID(tbStoricoOrdini[[#This Row],[ARTICOLO]],FIND(" ",tbStoricoOrdini[[#This Row],[ARTICOLO]])+1,4)</f>
        <v>3000</v>
      </c>
      <c r="K3757" t="str">
        <f>IFERROR(RIGHT(tbStoricoOrdini[[#This Row],[ARTICOLO]],LEN(tbStoricoOrdini[[#This Row],[ARTICOLO]])-FIND(" ",tbStoricoOrdini[[#This Row],[ARTICOLO]],FIND(" ",tbStoricoOrdini[[#This Row],[ARTICOLO]]) +1)),"")</f>
        <v>Plus</v>
      </c>
      <c r="L3757" s="3">
        <f>VLOOKUP(tbStoricoOrdini[[#This Row],[ARTICOLO]],tbArticoli[],2,FALSE)</f>
        <v>145</v>
      </c>
      <c r="M3757" s="22">
        <f>tbStoricoOrdini[[#This Row],[IMPORTO]]/tbStoricoOrdini[[#This Row],[PREZZO]]</f>
        <v>61.92413793103448</v>
      </c>
      <c r="N3757" t="s">
        <v>13</v>
      </c>
      <c r="O3757" s="8">
        <f>VLOOKUP(tbStoricoOrdini[[#This Row],[AGENTE]],tbAgenti[],2,FALSE)</f>
        <v>0.1</v>
      </c>
      <c r="P3757" s="2">
        <v>8979</v>
      </c>
      <c r="Q3757" s="2">
        <f>tbStoricoOrdini[[#This Row],[IMPORTO]]*tbStoricoOrdini[[#This Row],[% COMM.]]</f>
        <v>897.90000000000009</v>
      </c>
      <c r="R3757" s="2">
        <f>tbStoricoOrdini[[#This Row],[TOT. COMM.]]+tbStoricoOrdini[[#This Row],[IMPORTO]]</f>
        <v>9876.9</v>
      </c>
    </row>
    <row r="3758" spans="1:18">
      <c r="A3758" s="1">
        <v>43952</v>
      </c>
      <c r="B3758" s="7">
        <f>MONTH(tbStoricoOrdini[[#This Row],[DATA]])</f>
        <v>5</v>
      </c>
      <c r="C3758" t="s">
        <v>3853</v>
      </c>
      <c r="D3758" t="str">
        <f>RIGHT(tbStoricoOrdini[[#This Row],[ORDINE]],4)</f>
        <v>3755</v>
      </c>
      <c r="E3758" t="s">
        <v>31</v>
      </c>
      <c r="F3758" t="str">
        <f>VLOOKUP(tbStoricoOrdini[[#This Row],[CLIENTE]],tbClienti[],3,FALSE)</f>
        <v>Piemonte</v>
      </c>
      <c r="G3758" t="str">
        <f>VLOOKUP(tbStoricoOrdini[[#This Row],[CLIENTE]],tbClienti[],7,FALSE)</f>
        <v>CD</v>
      </c>
      <c r="H3758" t="s">
        <v>63</v>
      </c>
      <c r="I3758" t="str">
        <f>IF(LEFT(tbStoricoOrdini[[#This Row],[ARTICOLO]],3) = "COG","COG",LEFT(tbStoricoOrdini[[#This Row],[ARTICOLO]],FIND(" ",tbStoricoOrdini[[#This Row],[ARTICOLO]])-1))</f>
        <v>KLM</v>
      </c>
      <c r="J3758" t="str">
        <f>MID(tbStoricoOrdini[[#This Row],[ARTICOLO]],FIND(" ",tbStoricoOrdini[[#This Row],[ARTICOLO]])+1,4)</f>
        <v>3000</v>
      </c>
      <c r="K3758" t="str">
        <f>IFERROR(RIGHT(tbStoricoOrdini[[#This Row],[ARTICOLO]],LEN(tbStoricoOrdini[[#This Row],[ARTICOLO]])-FIND(" ",tbStoricoOrdini[[#This Row],[ARTICOLO]],FIND(" ",tbStoricoOrdini[[#This Row],[ARTICOLO]]) +1)),"")</f>
        <v>Plus</v>
      </c>
      <c r="L3758" s="3">
        <f>VLOOKUP(tbStoricoOrdini[[#This Row],[ARTICOLO]],tbArticoli[],2,FALSE)</f>
        <v>145</v>
      </c>
      <c r="M3758" s="22">
        <f>tbStoricoOrdini[[#This Row],[IMPORTO]]/tbStoricoOrdini[[#This Row],[PREZZO]]</f>
        <v>57.951724137931038</v>
      </c>
      <c r="N3758" t="s">
        <v>6</v>
      </c>
      <c r="O3758" s="8">
        <f>VLOOKUP(tbStoricoOrdini[[#This Row],[AGENTE]],tbAgenti[],2,FALSE)</f>
        <v>7.4999999999999997E-2</v>
      </c>
      <c r="P3758" s="2">
        <v>8403</v>
      </c>
      <c r="Q3758" s="2">
        <f>tbStoricoOrdini[[#This Row],[IMPORTO]]*tbStoricoOrdini[[#This Row],[% COMM.]]</f>
        <v>630.22500000000002</v>
      </c>
      <c r="R3758" s="2">
        <f>tbStoricoOrdini[[#This Row],[TOT. COMM.]]+tbStoricoOrdini[[#This Row],[IMPORTO]]</f>
        <v>9033.2250000000004</v>
      </c>
    </row>
    <row r="3759" spans="1:18">
      <c r="A3759" s="1">
        <v>43952</v>
      </c>
      <c r="B3759" s="7">
        <f>MONTH(tbStoricoOrdini[[#This Row],[DATA]])</f>
        <v>5</v>
      </c>
      <c r="C3759" t="s">
        <v>3854</v>
      </c>
      <c r="D3759" t="str">
        <f>RIGHT(tbStoricoOrdini[[#This Row],[ORDINE]],4)</f>
        <v>3756</v>
      </c>
      <c r="E3759" t="s">
        <v>31</v>
      </c>
      <c r="F3759" t="str">
        <f>VLOOKUP(tbStoricoOrdini[[#This Row],[CLIENTE]],tbClienti[],3,FALSE)</f>
        <v>Piemonte</v>
      </c>
      <c r="G3759" t="str">
        <f>VLOOKUP(tbStoricoOrdini[[#This Row],[CLIENTE]],tbClienti[],7,FALSE)</f>
        <v>CD</v>
      </c>
      <c r="H3759" t="s">
        <v>63</v>
      </c>
      <c r="I3759" t="str">
        <f>IF(LEFT(tbStoricoOrdini[[#This Row],[ARTICOLO]],3) = "COG","COG",LEFT(tbStoricoOrdini[[#This Row],[ARTICOLO]],FIND(" ",tbStoricoOrdini[[#This Row],[ARTICOLO]])-1))</f>
        <v>KLM</v>
      </c>
      <c r="J3759" t="str">
        <f>MID(tbStoricoOrdini[[#This Row],[ARTICOLO]],FIND(" ",tbStoricoOrdini[[#This Row],[ARTICOLO]])+1,4)</f>
        <v>3000</v>
      </c>
      <c r="K3759" t="str">
        <f>IFERROR(RIGHT(tbStoricoOrdini[[#This Row],[ARTICOLO]],LEN(tbStoricoOrdini[[#This Row],[ARTICOLO]])-FIND(" ",tbStoricoOrdini[[#This Row],[ARTICOLO]],FIND(" ",tbStoricoOrdini[[#This Row],[ARTICOLO]]) +1)),"")</f>
        <v>Plus</v>
      </c>
      <c r="L3759" s="3">
        <f>VLOOKUP(tbStoricoOrdini[[#This Row],[ARTICOLO]],tbArticoli[],2,FALSE)</f>
        <v>145</v>
      </c>
      <c r="M3759" s="22">
        <f>tbStoricoOrdini[[#This Row],[IMPORTO]]/tbStoricoOrdini[[#This Row],[PREZZO]]</f>
        <v>519.27586206896547</v>
      </c>
      <c r="N3759" t="s">
        <v>9</v>
      </c>
      <c r="O3759" s="8">
        <f>VLOOKUP(tbStoricoOrdini[[#This Row],[AGENTE]],tbAgenti[],2,FALSE)</f>
        <v>0.05</v>
      </c>
      <c r="P3759" s="2">
        <v>75295</v>
      </c>
      <c r="Q3759" s="2">
        <f>tbStoricoOrdini[[#This Row],[IMPORTO]]*tbStoricoOrdini[[#This Row],[% COMM.]]</f>
        <v>3764.75</v>
      </c>
      <c r="R3759" s="2">
        <f>tbStoricoOrdini[[#This Row],[TOT. COMM.]]+tbStoricoOrdini[[#This Row],[IMPORTO]]</f>
        <v>79059.75</v>
      </c>
    </row>
    <row r="3760" spans="1:18">
      <c r="A3760" s="1">
        <v>43952</v>
      </c>
      <c r="B3760" s="7">
        <f>MONTH(tbStoricoOrdini[[#This Row],[DATA]])</f>
        <v>5</v>
      </c>
      <c r="C3760" t="s">
        <v>3855</v>
      </c>
      <c r="D3760" t="str">
        <f>RIGHT(tbStoricoOrdini[[#This Row],[ORDINE]],4)</f>
        <v>3757</v>
      </c>
      <c r="E3760" t="s">
        <v>31</v>
      </c>
      <c r="F3760" t="str">
        <f>VLOOKUP(tbStoricoOrdini[[#This Row],[CLIENTE]],tbClienti[],3,FALSE)</f>
        <v>Piemonte</v>
      </c>
      <c r="G3760" t="str">
        <f>VLOOKUP(tbStoricoOrdini[[#This Row],[CLIENTE]],tbClienti[],7,FALSE)</f>
        <v>CD</v>
      </c>
      <c r="H3760" t="s">
        <v>65</v>
      </c>
      <c r="I3760" t="str">
        <f>IF(LEFT(tbStoricoOrdini[[#This Row],[ARTICOLO]],3) = "COG","COG",LEFT(tbStoricoOrdini[[#This Row],[ARTICOLO]],FIND(" ",tbStoricoOrdini[[#This Row],[ARTICOLO]])-1))</f>
        <v>GKLM</v>
      </c>
      <c r="J3760" t="str">
        <f>MID(tbStoricoOrdini[[#This Row],[ARTICOLO]],FIND(" ",tbStoricoOrdini[[#This Row],[ARTICOLO]])+1,4)</f>
        <v>5000</v>
      </c>
      <c r="K3760" t="str">
        <f>IFERROR(RIGHT(tbStoricoOrdini[[#This Row],[ARTICOLO]],LEN(tbStoricoOrdini[[#This Row],[ARTICOLO]])-FIND(" ",tbStoricoOrdini[[#This Row],[ARTICOLO]],FIND(" ",tbStoricoOrdini[[#This Row],[ARTICOLO]]) +1)),"")</f>
        <v/>
      </c>
      <c r="L3760" s="3">
        <f>VLOOKUP(tbStoricoOrdini[[#This Row],[ARTICOLO]],tbArticoli[],2,FALSE)</f>
        <v>75</v>
      </c>
      <c r="M3760" s="22">
        <f>tbStoricoOrdini[[#This Row],[IMPORTO]]/tbStoricoOrdini[[#This Row],[PREZZO]]</f>
        <v>33.146666666666668</v>
      </c>
      <c r="N3760" t="s">
        <v>19</v>
      </c>
      <c r="O3760" s="8">
        <f>VLOOKUP(tbStoricoOrdini[[#This Row],[AGENTE]],tbAgenti[],2,FALSE)</f>
        <v>0.05</v>
      </c>
      <c r="P3760" s="2">
        <v>2486</v>
      </c>
      <c r="Q3760" s="2">
        <f>tbStoricoOrdini[[#This Row],[IMPORTO]]*tbStoricoOrdini[[#This Row],[% COMM.]]</f>
        <v>124.30000000000001</v>
      </c>
      <c r="R3760" s="2">
        <f>tbStoricoOrdini[[#This Row],[TOT. COMM.]]+tbStoricoOrdini[[#This Row],[IMPORTO]]</f>
        <v>2610.3000000000002</v>
      </c>
    </row>
    <row r="3761" spans="1:18">
      <c r="A3761" s="1">
        <v>43952</v>
      </c>
      <c r="B3761" s="7">
        <f>MONTH(tbStoricoOrdini[[#This Row],[DATA]])</f>
        <v>5</v>
      </c>
      <c r="C3761" t="s">
        <v>3856</v>
      </c>
      <c r="D3761" t="str">
        <f>RIGHT(tbStoricoOrdini[[#This Row],[ORDINE]],4)</f>
        <v>3758</v>
      </c>
      <c r="E3761" t="s">
        <v>31</v>
      </c>
      <c r="F3761" t="str">
        <f>VLOOKUP(tbStoricoOrdini[[#This Row],[CLIENTE]],tbClienti[],3,FALSE)</f>
        <v>Piemonte</v>
      </c>
      <c r="G3761" t="str">
        <f>VLOOKUP(tbStoricoOrdini[[#This Row],[CLIENTE]],tbClienti[],7,FALSE)</f>
        <v>CD</v>
      </c>
      <c r="H3761" t="s">
        <v>65</v>
      </c>
      <c r="I3761" t="str">
        <f>IF(LEFT(tbStoricoOrdini[[#This Row],[ARTICOLO]],3) = "COG","COG",LEFT(tbStoricoOrdini[[#This Row],[ARTICOLO]],FIND(" ",tbStoricoOrdini[[#This Row],[ARTICOLO]])-1))</f>
        <v>GKLM</v>
      </c>
      <c r="J3761" t="str">
        <f>MID(tbStoricoOrdini[[#This Row],[ARTICOLO]],FIND(" ",tbStoricoOrdini[[#This Row],[ARTICOLO]])+1,4)</f>
        <v>5000</v>
      </c>
      <c r="K3761" t="str">
        <f>IFERROR(RIGHT(tbStoricoOrdini[[#This Row],[ARTICOLO]],LEN(tbStoricoOrdini[[#This Row],[ARTICOLO]])-FIND(" ",tbStoricoOrdini[[#This Row],[ARTICOLO]],FIND(" ",tbStoricoOrdini[[#This Row],[ARTICOLO]]) +1)),"")</f>
        <v/>
      </c>
      <c r="L3761" s="3">
        <f>VLOOKUP(tbStoricoOrdini[[#This Row],[ARTICOLO]],tbArticoli[],2,FALSE)</f>
        <v>75</v>
      </c>
      <c r="M3761" s="22">
        <f>tbStoricoOrdini[[#This Row],[IMPORTO]]/tbStoricoOrdini[[#This Row],[PREZZO]]</f>
        <v>0.16</v>
      </c>
      <c r="N3761" t="s">
        <v>18</v>
      </c>
      <c r="O3761" s="8">
        <f>VLOOKUP(tbStoricoOrdini[[#This Row],[AGENTE]],tbAgenti[],2,FALSE)</f>
        <v>0.03</v>
      </c>
      <c r="P3761" s="2">
        <v>12</v>
      </c>
      <c r="Q3761" s="2">
        <f>tbStoricoOrdini[[#This Row],[IMPORTO]]*tbStoricoOrdini[[#This Row],[% COMM.]]</f>
        <v>0.36</v>
      </c>
      <c r="R3761" s="2">
        <f>tbStoricoOrdini[[#This Row],[TOT. COMM.]]+tbStoricoOrdini[[#This Row],[IMPORTO]]</f>
        <v>12.36</v>
      </c>
    </row>
    <row r="3762" spans="1:18">
      <c r="A3762" s="1">
        <v>43952</v>
      </c>
      <c r="B3762" s="7">
        <f>MONTH(tbStoricoOrdini[[#This Row],[DATA]])</f>
        <v>5</v>
      </c>
      <c r="C3762" t="s">
        <v>3857</v>
      </c>
      <c r="D3762" t="str">
        <f>RIGHT(tbStoricoOrdini[[#This Row],[ORDINE]],4)</f>
        <v>3759</v>
      </c>
      <c r="E3762" t="s">
        <v>31</v>
      </c>
      <c r="F3762" t="str">
        <f>VLOOKUP(tbStoricoOrdini[[#This Row],[CLIENTE]],tbClienti[],3,FALSE)</f>
        <v>Piemonte</v>
      </c>
      <c r="G3762" t="str">
        <f>VLOOKUP(tbStoricoOrdini[[#This Row],[CLIENTE]],tbClienti[],7,FALSE)</f>
        <v>CD</v>
      </c>
      <c r="H3762" t="s">
        <v>66</v>
      </c>
      <c r="I3762" t="str">
        <f>IF(LEFT(tbStoricoOrdini[[#This Row],[ARTICOLO]],3) = "COG","COG",LEFT(tbStoricoOrdini[[#This Row],[ARTICOLO]],FIND(" ",tbStoricoOrdini[[#This Row],[ARTICOLO]])-1))</f>
        <v>BAG</v>
      </c>
      <c r="J3762" t="str">
        <f>MID(tbStoricoOrdini[[#This Row],[ARTICOLO]],FIND(" ",tbStoricoOrdini[[#This Row],[ARTICOLO]])+1,4)</f>
        <v>2500</v>
      </c>
      <c r="K3762" t="str">
        <f>IFERROR(RIGHT(tbStoricoOrdini[[#This Row],[ARTICOLO]],LEN(tbStoricoOrdini[[#This Row],[ARTICOLO]])-FIND(" ",tbStoricoOrdini[[#This Row],[ARTICOLO]],FIND(" ",tbStoricoOrdini[[#This Row],[ARTICOLO]]) +1)),"")</f>
        <v>Plus</v>
      </c>
      <c r="L3762" s="3">
        <f>VLOOKUP(tbStoricoOrdini[[#This Row],[ARTICOLO]],tbArticoli[],2,FALSE)</f>
        <v>220</v>
      </c>
      <c r="M3762" s="22">
        <f>tbStoricoOrdini[[#This Row],[IMPORTO]]/tbStoricoOrdini[[#This Row],[PREZZO]]</f>
        <v>0.32272727272727275</v>
      </c>
      <c r="N3762" t="s">
        <v>39</v>
      </c>
      <c r="O3762" s="8">
        <f>VLOOKUP(tbStoricoOrdini[[#This Row],[AGENTE]],tbAgenti[],2,FALSE)</f>
        <v>0.05</v>
      </c>
      <c r="P3762" s="2">
        <v>71</v>
      </c>
      <c r="Q3762" s="2">
        <f>tbStoricoOrdini[[#This Row],[IMPORTO]]*tbStoricoOrdini[[#This Row],[% COMM.]]</f>
        <v>3.5500000000000003</v>
      </c>
      <c r="R3762" s="2">
        <f>tbStoricoOrdini[[#This Row],[TOT. COMM.]]+tbStoricoOrdini[[#This Row],[IMPORTO]]</f>
        <v>74.55</v>
      </c>
    </row>
    <row r="3763" spans="1:18">
      <c r="A3763" s="1">
        <v>43952</v>
      </c>
      <c r="B3763" s="7">
        <f>MONTH(tbStoricoOrdini[[#This Row],[DATA]])</f>
        <v>5</v>
      </c>
      <c r="C3763" t="s">
        <v>3858</v>
      </c>
      <c r="D3763" t="str">
        <f>RIGHT(tbStoricoOrdini[[#This Row],[ORDINE]],4)</f>
        <v>3760</v>
      </c>
      <c r="E3763" t="s">
        <v>31</v>
      </c>
      <c r="F3763" t="str">
        <f>VLOOKUP(tbStoricoOrdini[[#This Row],[CLIENTE]],tbClienti[],3,FALSE)</f>
        <v>Piemonte</v>
      </c>
      <c r="G3763" t="str">
        <f>VLOOKUP(tbStoricoOrdini[[#This Row],[CLIENTE]],tbClienti[],7,FALSE)</f>
        <v>CD</v>
      </c>
      <c r="H3763" t="s">
        <v>66</v>
      </c>
      <c r="I3763" t="str">
        <f>IF(LEFT(tbStoricoOrdini[[#This Row],[ARTICOLO]],3) = "COG","COG",LEFT(tbStoricoOrdini[[#This Row],[ARTICOLO]],FIND(" ",tbStoricoOrdini[[#This Row],[ARTICOLO]])-1))</f>
        <v>BAG</v>
      </c>
      <c r="J3763" t="str">
        <f>MID(tbStoricoOrdini[[#This Row],[ARTICOLO]],FIND(" ",tbStoricoOrdini[[#This Row],[ARTICOLO]])+1,4)</f>
        <v>2500</v>
      </c>
      <c r="K3763" t="str">
        <f>IFERROR(RIGHT(tbStoricoOrdini[[#This Row],[ARTICOLO]],LEN(tbStoricoOrdini[[#This Row],[ARTICOLO]])-FIND(" ",tbStoricoOrdini[[#This Row],[ARTICOLO]],FIND(" ",tbStoricoOrdini[[#This Row],[ARTICOLO]]) +1)),"")</f>
        <v>Plus</v>
      </c>
      <c r="L3763" s="3">
        <f>VLOOKUP(tbStoricoOrdini[[#This Row],[ARTICOLO]],tbArticoli[],2,FALSE)</f>
        <v>220</v>
      </c>
      <c r="M3763" s="22">
        <f>tbStoricoOrdini[[#This Row],[IMPORTO]]/tbStoricoOrdini[[#This Row],[PREZZO]]</f>
        <v>8.877272727272727</v>
      </c>
      <c r="N3763" t="s">
        <v>15</v>
      </c>
      <c r="O3763" s="8">
        <f>VLOOKUP(tbStoricoOrdini[[#This Row],[AGENTE]],tbAgenti[],2,FALSE)</f>
        <v>0.08</v>
      </c>
      <c r="P3763" s="2">
        <v>1953</v>
      </c>
      <c r="Q3763" s="2">
        <f>tbStoricoOrdini[[#This Row],[IMPORTO]]*tbStoricoOrdini[[#This Row],[% COMM.]]</f>
        <v>156.24</v>
      </c>
      <c r="R3763" s="2">
        <f>tbStoricoOrdini[[#This Row],[TOT. COMM.]]+tbStoricoOrdini[[#This Row],[IMPORTO]]</f>
        <v>2109.2399999999998</v>
      </c>
    </row>
    <row r="3764" spans="1:18">
      <c r="A3764" s="1">
        <v>43952</v>
      </c>
      <c r="B3764" s="7">
        <f>MONTH(tbStoricoOrdini[[#This Row],[DATA]])</f>
        <v>5</v>
      </c>
      <c r="C3764" t="s">
        <v>3859</v>
      </c>
      <c r="D3764" t="str">
        <f>RIGHT(tbStoricoOrdini[[#This Row],[ORDINE]],4)</f>
        <v>3761</v>
      </c>
      <c r="E3764" t="s">
        <v>31</v>
      </c>
      <c r="F3764" t="str">
        <f>VLOOKUP(tbStoricoOrdini[[#This Row],[CLIENTE]],tbClienti[],3,FALSE)</f>
        <v>Piemonte</v>
      </c>
      <c r="G3764" t="str">
        <f>VLOOKUP(tbStoricoOrdini[[#This Row],[CLIENTE]],tbClienti[],7,FALSE)</f>
        <v>CD</v>
      </c>
      <c r="H3764" t="s">
        <v>66</v>
      </c>
      <c r="I3764" t="str">
        <f>IF(LEFT(tbStoricoOrdini[[#This Row],[ARTICOLO]],3) = "COG","COG",LEFT(tbStoricoOrdini[[#This Row],[ARTICOLO]],FIND(" ",tbStoricoOrdini[[#This Row],[ARTICOLO]])-1))</f>
        <v>BAG</v>
      </c>
      <c r="J3764" t="str">
        <f>MID(tbStoricoOrdini[[#This Row],[ARTICOLO]],FIND(" ",tbStoricoOrdini[[#This Row],[ARTICOLO]])+1,4)</f>
        <v>2500</v>
      </c>
      <c r="K3764" t="str">
        <f>IFERROR(RIGHT(tbStoricoOrdini[[#This Row],[ARTICOLO]],LEN(tbStoricoOrdini[[#This Row],[ARTICOLO]])-FIND(" ",tbStoricoOrdini[[#This Row],[ARTICOLO]],FIND(" ",tbStoricoOrdini[[#This Row],[ARTICOLO]]) +1)),"")</f>
        <v>Plus</v>
      </c>
      <c r="L3764" s="3">
        <f>VLOOKUP(tbStoricoOrdini[[#This Row],[ARTICOLO]],tbArticoli[],2,FALSE)</f>
        <v>220</v>
      </c>
      <c r="M3764" s="22">
        <f>tbStoricoOrdini[[#This Row],[IMPORTO]]/tbStoricoOrdini[[#This Row],[PREZZO]]</f>
        <v>1.4272727272727272</v>
      </c>
      <c r="N3764" t="s">
        <v>7</v>
      </c>
      <c r="O3764" s="8">
        <f>VLOOKUP(tbStoricoOrdini[[#This Row],[AGENTE]],tbAgenti[],2,FALSE)</f>
        <v>0.03</v>
      </c>
      <c r="P3764" s="2">
        <v>314</v>
      </c>
      <c r="Q3764" s="2">
        <f>tbStoricoOrdini[[#This Row],[IMPORTO]]*tbStoricoOrdini[[#This Row],[% COMM.]]</f>
        <v>9.42</v>
      </c>
      <c r="R3764" s="2">
        <f>tbStoricoOrdini[[#This Row],[TOT. COMM.]]+tbStoricoOrdini[[#This Row],[IMPORTO]]</f>
        <v>323.42</v>
      </c>
    </row>
    <row r="3765" spans="1:18">
      <c r="A3765" s="1">
        <v>43952</v>
      </c>
      <c r="B3765" s="7">
        <f>MONTH(tbStoricoOrdini[[#This Row],[DATA]])</f>
        <v>5</v>
      </c>
      <c r="C3765" t="s">
        <v>3860</v>
      </c>
      <c r="D3765" t="str">
        <f>RIGHT(tbStoricoOrdini[[#This Row],[ORDINE]],4)</f>
        <v>3762</v>
      </c>
      <c r="E3765" t="s">
        <v>31</v>
      </c>
      <c r="F3765" t="str">
        <f>VLOOKUP(tbStoricoOrdini[[#This Row],[CLIENTE]],tbClienti[],3,FALSE)</f>
        <v>Piemonte</v>
      </c>
      <c r="G3765" t="str">
        <f>VLOOKUP(tbStoricoOrdini[[#This Row],[CLIENTE]],tbClienti[],7,FALSE)</f>
        <v>CD</v>
      </c>
      <c r="H3765" t="s">
        <v>67</v>
      </c>
      <c r="I3765" t="str">
        <f>IF(LEFT(tbStoricoOrdini[[#This Row],[ARTICOLO]],3) = "COG","COG",LEFT(tbStoricoOrdini[[#This Row],[ARTICOLO]],FIND(" ",tbStoricoOrdini[[#This Row],[ARTICOLO]])-1))</f>
        <v>BAG</v>
      </c>
      <c r="J3765" t="str">
        <f>MID(tbStoricoOrdini[[#This Row],[ARTICOLO]],FIND(" ",tbStoricoOrdini[[#This Row],[ARTICOLO]])+1,4)</f>
        <v>2500</v>
      </c>
      <c r="K3765" t="str">
        <f>IFERROR(RIGHT(tbStoricoOrdini[[#This Row],[ARTICOLO]],LEN(tbStoricoOrdini[[#This Row],[ARTICOLO]])-FIND(" ",tbStoricoOrdini[[#This Row],[ARTICOLO]],FIND(" ",tbStoricoOrdini[[#This Row],[ARTICOLO]]) +1)),"")</f>
        <v>Medium</v>
      </c>
      <c r="L3765" s="3">
        <f>VLOOKUP(tbStoricoOrdini[[#This Row],[ARTICOLO]],tbArticoli[],2,FALSE)</f>
        <v>210</v>
      </c>
      <c r="M3765" s="22">
        <f>tbStoricoOrdini[[#This Row],[IMPORTO]]/tbStoricoOrdini[[#This Row],[PREZZO]]</f>
        <v>3.538095238095238</v>
      </c>
      <c r="N3765" t="s">
        <v>6</v>
      </c>
      <c r="O3765" s="8">
        <f>VLOOKUP(tbStoricoOrdini[[#This Row],[AGENTE]],tbAgenti[],2,FALSE)</f>
        <v>7.4999999999999997E-2</v>
      </c>
      <c r="P3765" s="2">
        <v>743</v>
      </c>
      <c r="Q3765" s="2">
        <f>tbStoricoOrdini[[#This Row],[IMPORTO]]*tbStoricoOrdini[[#This Row],[% COMM.]]</f>
        <v>55.725000000000001</v>
      </c>
      <c r="R3765" s="2">
        <f>tbStoricoOrdini[[#This Row],[TOT. COMM.]]+tbStoricoOrdini[[#This Row],[IMPORTO]]</f>
        <v>798.72500000000002</v>
      </c>
    </row>
    <row r="3766" spans="1:18">
      <c r="A3766" s="1">
        <v>43952</v>
      </c>
      <c r="B3766" s="7">
        <f>MONTH(tbStoricoOrdini[[#This Row],[DATA]])</f>
        <v>5</v>
      </c>
      <c r="C3766" t="s">
        <v>3861</v>
      </c>
      <c r="D3766" t="str">
        <f>RIGHT(tbStoricoOrdini[[#This Row],[ORDINE]],4)</f>
        <v>3763</v>
      </c>
      <c r="E3766" t="s">
        <v>31</v>
      </c>
      <c r="F3766" t="str">
        <f>VLOOKUP(tbStoricoOrdini[[#This Row],[CLIENTE]],tbClienti[],3,FALSE)</f>
        <v>Piemonte</v>
      </c>
      <c r="G3766" t="str">
        <f>VLOOKUP(tbStoricoOrdini[[#This Row],[CLIENTE]],tbClienti[],7,FALSE)</f>
        <v>CD</v>
      </c>
      <c r="H3766" t="s">
        <v>68</v>
      </c>
      <c r="I3766" t="str">
        <f>IF(LEFT(tbStoricoOrdini[[#This Row],[ARTICOLO]],3) = "COG","COG",LEFT(tbStoricoOrdini[[#This Row],[ARTICOLO]],FIND(" ",tbStoricoOrdini[[#This Row],[ARTICOLO]])-1))</f>
        <v>BAG</v>
      </c>
      <c r="J3766" t="str">
        <f>MID(tbStoricoOrdini[[#This Row],[ARTICOLO]],FIND(" ",tbStoricoOrdini[[#This Row],[ARTICOLO]])+1,4)</f>
        <v>5000</v>
      </c>
      <c r="K3766" t="str">
        <f>IFERROR(RIGHT(tbStoricoOrdini[[#This Row],[ARTICOLO]],LEN(tbStoricoOrdini[[#This Row],[ARTICOLO]])-FIND(" ",tbStoricoOrdini[[#This Row],[ARTICOLO]],FIND(" ",tbStoricoOrdini[[#This Row],[ARTICOLO]]) +1)),"")</f>
        <v/>
      </c>
      <c r="L3766" s="3">
        <f>VLOOKUP(tbStoricoOrdini[[#This Row],[ARTICOLO]],tbArticoli[],2,FALSE)</f>
        <v>250</v>
      </c>
      <c r="M3766" s="22">
        <f>tbStoricoOrdini[[#This Row],[IMPORTO]]/tbStoricoOrdini[[#This Row],[PREZZO]]</f>
        <v>2.1160000000000001</v>
      </c>
      <c r="N3766" t="s">
        <v>7</v>
      </c>
      <c r="O3766" s="8">
        <f>VLOOKUP(tbStoricoOrdini[[#This Row],[AGENTE]],tbAgenti[],2,FALSE)</f>
        <v>0.03</v>
      </c>
      <c r="P3766" s="2">
        <v>529</v>
      </c>
      <c r="Q3766" s="2">
        <f>tbStoricoOrdini[[#This Row],[IMPORTO]]*tbStoricoOrdini[[#This Row],[% COMM.]]</f>
        <v>15.87</v>
      </c>
      <c r="R3766" s="2">
        <f>tbStoricoOrdini[[#This Row],[TOT. COMM.]]+tbStoricoOrdini[[#This Row],[IMPORTO]]</f>
        <v>544.87</v>
      </c>
    </row>
    <row r="3767" spans="1:18">
      <c r="A3767" s="1">
        <v>43952</v>
      </c>
      <c r="B3767" s="7">
        <f>MONTH(tbStoricoOrdini[[#This Row],[DATA]])</f>
        <v>5</v>
      </c>
      <c r="C3767" t="s">
        <v>3862</v>
      </c>
      <c r="D3767" t="str">
        <f>RIGHT(tbStoricoOrdini[[#This Row],[ORDINE]],4)</f>
        <v>3764</v>
      </c>
      <c r="E3767" t="s">
        <v>31</v>
      </c>
      <c r="F3767" t="str">
        <f>VLOOKUP(tbStoricoOrdini[[#This Row],[CLIENTE]],tbClienti[],3,FALSE)</f>
        <v>Piemonte</v>
      </c>
      <c r="G3767" t="str">
        <f>VLOOKUP(tbStoricoOrdini[[#This Row],[CLIENTE]],tbClienti[],7,FALSE)</f>
        <v>CD</v>
      </c>
      <c r="H3767" t="s">
        <v>70</v>
      </c>
      <c r="I3767" t="str">
        <f>IF(LEFT(tbStoricoOrdini[[#This Row],[ARTICOLO]],3) = "COG","COG",LEFT(tbStoricoOrdini[[#This Row],[ARTICOLO]],FIND(" ",tbStoricoOrdini[[#This Row],[ARTICOLO]])-1))</f>
        <v>EB08</v>
      </c>
      <c r="J3767" t="str">
        <f>MID(tbStoricoOrdini[[#This Row],[ARTICOLO]],FIND(" ",tbStoricoOrdini[[#This Row],[ARTICOLO]])+1,4)</f>
        <v>7500</v>
      </c>
      <c r="K3767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3767" s="3">
        <f>VLOOKUP(tbStoricoOrdini[[#This Row],[ARTICOLO]],tbArticoli[],2,FALSE)</f>
        <v>180</v>
      </c>
      <c r="M3767" s="22">
        <f>tbStoricoOrdini[[#This Row],[IMPORTO]]/tbStoricoOrdini[[#This Row],[PREZZO]]</f>
        <v>0.12777777777777777</v>
      </c>
      <c r="N3767" t="s">
        <v>39</v>
      </c>
      <c r="O3767" s="8">
        <f>VLOOKUP(tbStoricoOrdini[[#This Row],[AGENTE]],tbAgenti[],2,FALSE)</f>
        <v>0.05</v>
      </c>
      <c r="P3767" s="2">
        <v>23</v>
      </c>
      <c r="Q3767" s="2">
        <f>tbStoricoOrdini[[#This Row],[IMPORTO]]*tbStoricoOrdini[[#This Row],[% COMM.]]</f>
        <v>1.1500000000000001</v>
      </c>
      <c r="R3767" s="2">
        <f>tbStoricoOrdini[[#This Row],[TOT. COMM.]]+tbStoricoOrdini[[#This Row],[IMPORTO]]</f>
        <v>24.15</v>
      </c>
    </row>
    <row r="3768" spans="1:18">
      <c r="A3768" s="1">
        <v>43952</v>
      </c>
      <c r="B3768" s="7">
        <f>MONTH(tbStoricoOrdini[[#This Row],[DATA]])</f>
        <v>5</v>
      </c>
      <c r="C3768" t="s">
        <v>3863</v>
      </c>
      <c r="D3768" t="str">
        <f>RIGHT(tbStoricoOrdini[[#This Row],[ORDINE]],4)</f>
        <v>3765</v>
      </c>
      <c r="E3768" t="s">
        <v>31</v>
      </c>
      <c r="F3768" t="str">
        <f>VLOOKUP(tbStoricoOrdini[[#This Row],[CLIENTE]],tbClienti[],3,FALSE)</f>
        <v>Piemonte</v>
      </c>
      <c r="G3768" t="str">
        <f>VLOOKUP(tbStoricoOrdini[[#This Row],[CLIENTE]],tbClienti[],7,FALSE)</f>
        <v>CD</v>
      </c>
      <c r="H3768" t="s">
        <v>71</v>
      </c>
      <c r="I3768" t="str">
        <f>IF(LEFT(tbStoricoOrdini[[#This Row],[ARTICOLO]],3) = "COG","COG",LEFT(tbStoricoOrdini[[#This Row],[ARTICOLO]],FIND(" ",tbStoricoOrdini[[#This Row],[ARTICOLO]])-1))</f>
        <v>EB07</v>
      </c>
      <c r="J3768" t="str">
        <f>MID(tbStoricoOrdini[[#This Row],[ARTICOLO]],FIND(" ",tbStoricoOrdini[[#This Row],[ARTICOLO]])+1,4)</f>
        <v>5000</v>
      </c>
      <c r="K3768" t="str">
        <f>IFERROR(RIGHT(tbStoricoOrdini[[#This Row],[ARTICOLO]],LEN(tbStoricoOrdini[[#This Row],[ARTICOLO]])-FIND(" ",tbStoricoOrdini[[#This Row],[ARTICOLO]],FIND(" ",tbStoricoOrdini[[#This Row],[ARTICOLO]]) +1)),"")</f>
        <v/>
      </c>
      <c r="L3768" s="3">
        <f>VLOOKUP(tbStoricoOrdini[[#This Row],[ARTICOLO]],tbArticoli[],2,FALSE)</f>
        <v>140</v>
      </c>
      <c r="M3768" s="22">
        <f>tbStoricoOrdini[[#This Row],[IMPORTO]]/tbStoricoOrdini[[#This Row],[PREZZO]]</f>
        <v>0.45714285714285713</v>
      </c>
      <c r="N3768" t="s">
        <v>39</v>
      </c>
      <c r="O3768" s="8">
        <f>VLOOKUP(tbStoricoOrdini[[#This Row],[AGENTE]],tbAgenti[],2,FALSE)</f>
        <v>0.05</v>
      </c>
      <c r="P3768" s="2">
        <v>64</v>
      </c>
      <c r="Q3768" s="2">
        <f>tbStoricoOrdini[[#This Row],[IMPORTO]]*tbStoricoOrdini[[#This Row],[% COMM.]]</f>
        <v>3.2</v>
      </c>
      <c r="R3768" s="2">
        <f>tbStoricoOrdini[[#This Row],[TOT. COMM.]]+tbStoricoOrdini[[#This Row],[IMPORTO]]</f>
        <v>67.2</v>
      </c>
    </row>
    <row r="3769" spans="1:18">
      <c r="A3769" s="1">
        <v>43952</v>
      </c>
      <c r="B3769" s="7">
        <f>MONTH(tbStoricoOrdini[[#This Row],[DATA]])</f>
        <v>5</v>
      </c>
      <c r="C3769" t="s">
        <v>3864</v>
      </c>
      <c r="D3769" t="str">
        <f>RIGHT(tbStoricoOrdini[[#This Row],[ORDINE]],4)</f>
        <v>3766</v>
      </c>
      <c r="E3769" t="s">
        <v>31</v>
      </c>
      <c r="F3769" t="str">
        <f>VLOOKUP(tbStoricoOrdini[[#This Row],[CLIENTE]],tbClienti[],3,FALSE)</f>
        <v>Piemonte</v>
      </c>
      <c r="G3769" t="str">
        <f>VLOOKUP(tbStoricoOrdini[[#This Row],[CLIENTE]],tbClienti[],7,FALSE)</f>
        <v>CD</v>
      </c>
      <c r="H3769" t="s">
        <v>71</v>
      </c>
      <c r="I3769" t="str">
        <f>IF(LEFT(tbStoricoOrdini[[#This Row],[ARTICOLO]],3) = "COG","COG",LEFT(tbStoricoOrdini[[#This Row],[ARTICOLO]],FIND(" ",tbStoricoOrdini[[#This Row],[ARTICOLO]])-1))</f>
        <v>EB07</v>
      </c>
      <c r="J3769" t="str">
        <f>MID(tbStoricoOrdini[[#This Row],[ARTICOLO]],FIND(" ",tbStoricoOrdini[[#This Row],[ARTICOLO]])+1,4)</f>
        <v>5000</v>
      </c>
      <c r="K3769" t="str">
        <f>IFERROR(RIGHT(tbStoricoOrdini[[#This Row],[ARTICOLO]],LEN(tbStoricoOrdini[[#This Row],[ARTICOLO]])-FIND(" ",tbStoricoOrdini[[#This Row],[ARTICOLO]],FIND(" ",tbStoricoOrdini[[#This Row],[ARTICOLO]]) +1)),"")</f>
        <v/>
      </c>
      <c r="L3769" s="3">
        <f>VLOOKUP(tbStoricoOrdini[[#This Row],[ARTICOLO]],tbArticoli[],2,FALSE)</f>
        <v>140</v>
      </c>
      <c r="M3769" s="22">
        <f>tbStoricoOrdini[[#This Row],[IMPORTO]]/tbStoricoOrdini[[#This Row],[PREZZO]]</f>
        <v>0.31428571428571428</v>
      </c>
      <c r="N3769" t="s">
        <v>11</v>
      </c>
      <c r="O3769" s="8">
        <f>VLOOKUP(tbStoricoOrdini[[#This Row],[AGENTE]],tbAgenti[],2,FALSE)</f>
        <v>0.04</v>
      </c>
      <c r="P3769" s="2">
        <v>44</v>
      </c>
      <c r="Q3769" s="2">
        <f>tbStoricoOrdini[[#This Row],[IMPORTO]]*tbStoricoOrdini[[#This Row],[% COMM.]]</f>
        <v>1.76</v>
      </c>
      <c r="R3769" s="2">
        <f>tbStoricoOrdini[[#This Row],[TOT. COMM.]]+tbStoricoOrdini[[#This Row],[IMPORTO]]</f>
        <v>45.76</v>
      </c>
    </row>
    <row r="3770" spans="1:18">
      <c r="A3770" s="1">
        <v>43952</v>
      </c>
      <c r="B3770" s="7">
        <f>MONTH(tbStoricoOrdini[[#This Row],[DATA]])</f>
        <v>5</v>
      </c>
      <c r="C3770" t="s">
        <v>3865</v>
      </c>
      <c r="D3770" t="str">
        <f>RIGHT(tbStoricoOrdini[[#This Row],[ORDINE]],4)</f>
        <v>3767</v>
      </c>
      <c r="E3770" t="s">
        <v>31</v>
      </c>
      <c r="F3770" t="str">
        <f>VLOOKUP(tbStoricoOrdini[[#This Row],[CLIENTE]],tbClienti[],3,FALSE)</f>
        <v>Piemonte</v>
      </c>
      <c r="G3770" t="str">
        <f>VLOOKUP(tbStoricoOrdini[[#This Row],[CLIENTE]],tbClienti[],7,FALSE)</f>
        <v>CD</v>
      </c>
      <c r="H3770" t="s">
        <v>71</v>
      </c>
      <c r="I3770" t="str">
        <f>IF(LEFT(tbStoricoOrdini[[#This Row],[ARTICOLO]],3) = "COG","COG",LEFT(tbStoricoOrdini[[#This Row],[ARTICOLO]],FIND(" ",tbStoricoOrdini[[#This Row],[ARTICOLO]])-1))</f>
        <v>EB07</v>
      </c>
      <c r="J3770" t="str">
        <f>MID(tbStoricoOrdini[[#This Row],[ARTICOLO]],FIND(" ",tbStoricoOrdini[[#This Row],[ARTICOLO]])+1,4)</f>
        <v>5000</v>
      </c>
      <c r="K3770" t="str">
        <f>IFERROR(RIGHT(tbStoricoOrdini[[#This Row],[ARTICOLO]],LEN(tbStoricoOrdini[[#This Row],[ARTICOLO]])-FIND(" ",tbStoricoOrdini[[#This Row],[ARTICOLO]],FIND(" ",tbStoricoOrdini[[#This Row],[ARTICOLO]]) +1)),"")</f>
        <v/>
      </c>
      <c r="L3770" s="3">
        <f>VLOOKUP(tbStoricoOrdini[[#This Row],[ARTICOLO]],tbArticoli[],2,FALSE)</f>
        <v>140</v>
      </c>
      <c r="M3770" s="22">
        <f>tbStoricoOrdini[[#This Row],[IMPORTO]]/tbStoricoOrdini[[#This Row],[PREZZO]]</f>
        <v>0.9285714285714286</v>
      </c>
      <c r="N3770" t="s">
        <v>7</v>
      </c>
      <c r="O3770" s="8">
        <f>VLOOKUP(tbStoricoOrdini[[#This Row],[AGENTE]],tbAgenti[],2,FALSE)</f>
        <v>0.03</v>
      </c>
      <c r="P3770" s="2">
        <v>130</v>
      </c>
      <c r="Q3770" s="2">
        <f>tbStoricoOrdini[[#This Row],[IMPORTO]]*tbStoricoOrdini[[#This Row],[% COMM.]]</f>
        <v>3.9</v>
      </c>
      <c r="R3770" s="2">
        <f>tbStoricoOrdini[[#This Row],[TOT. COMM.]]+tbStoricoOrdini[[#This Row],[IMPORTO]]</f>
        <v>133.9</v>
      </c>
    </row>
    <row r="3771" spans="1:18">
      <c r="A3771" s="1">
        <v>43952</v>
      </c>
      <c r="B3771" s="7">
        <f>MONTH(tbStoricoOrdini[[#This Row],[DATA]])</f>
        <v>5</v>
      </c>
      <c r="C3771" t="s">
        <v>3866</v>
      </c>
      <c r="D3771" t="str">
        <f>RIGHT(tbStoricoOrdini[[#This Row],[ORDINE]],4)</f>
        <v>3768</v>
      </c>
      <c r="E3771" t="s">
        <v>31</v>
      </c>
      <c r="F3771" t="str">
        <f>VLOOKUP(tbStoricoOrdini[[#This Row],[CLIENTE]],tbClienti[],3,FALSE)</f>
        <v>Piemonte</v>
      </c>
      <c r="G3771" t="str">
        <f>VLOOKUP(tbStoricoOrdini[[#This Row],[CLIENTE]],tbClienti[],7,FALSE)</f>
        <v>CD</v>
      </c>
      <c r="H3771" t="s">
        <v>71</v>
      </c>
      <c r="I3771" t="str">
        <f>IF(LEFT(tbStoricoOrdini[[#This Row],[ARTICOLO]],3) = "COG","COG",LEFT(tbStoricoOrdini[[#This Row],[ARTICOLO]],FIND(" ",tbStoricoOrdini[[#This Row],[ARTICOLO]])-1))</f>
        <v>EB07</v>
      </c>
      <c r="J3771" t="str">
        <f>MID(tbStoricoOrdini[[#This Row],[ARTICOLO]],FIND(" ",tbStoricoOrdini[[#This Row],[ARTICOLO]])+1,4)</f>
        <v>5000</v>
      </c>
      <c r="K3771" t="str">
        <f>IFERROR(RIGHT(tbStoricoOrdini[[#This Row],[ARTICOLO]],LEN(tbStoricoOrdini[[#This Row],[ARTICOLO]])-FIND(" ",tbStoricoOrdini[[#This Row],[ARTICOLO]],FIND(" ",tbStoricoOrdini[[#This Row],[ARTICOLO]]) +1)),"")</f>
        <v/>
      </c>
      <c r="L3771" s="3">
        <f>VLOOKUP(tbStoricoOrdini[[#This Row],[ARTICOLO]],tbArticoli[],2,FALSE)</f>
        <v>140</v>
      </c>
      <c r="M3771" s="22">
        <f>tbStoricoOrdini[[#This Row],[IMPORTO]]/tbStoricoOrdini[[#This Row],[PREZZO]]</f>
        <v>2.5714285714285716</v>
      </c>
      <c r="N3771" t="s">
        <v>13</v>
      </c>
      <c r="O3771" s="8">
        <f>VLOOKUP(tbStoricoOrdini[[#This Row],[AGENTE]],tbAgenti[],2,FALSE)</f>
        <v>0.1</v>
      </c>
      <c r="P3771" s="2">
        <v>360</v>
      </c>
      <c r="Q3771" s="2">
        <f>tbStoricoOrdini[[#This Row],[IMPORTO]]*tbStoricoOrdini[[#This Row],[% COMM.]]</f>
        <v>36</v>
      </c>
      <c r="R3771" s="2">
        <f>tbStoricoOrdini[[#This Row],[TOT. COMM.]]+tbStoricoOrdini[[#This Row],[IMPORTO]]</f>
        <v>396</v>
      </c>
    </row>
    <row r="3772" spans="1:18">
      <c r="A3772" s="1">
        <v>43952</v>
      </c>
      <c r="B3772" s="7">
        <f>MONTH(tbStoricoOrdini[[#This Row],[DATA]])</f>
        <v>5</v>
      </c>
      <c r="C3772" t="s">
        <v>3867</v>
      </c>
      <c r="D3772" t="str">
        <f>RIGHT(tbStoricoOrdini[[#This Row],[ORDINE]],4)</f>
        <v>3769</v>
      </c>
      <c r="E3772" t="s">
        <v>31</v>
      </c>
      <c r="F3772" t="str">
        <f>VLOOKUP(tbStoricoOrdini[[#This Row],[CLIENTE]],tbClienti[],3,FALSE)</f>
        <v>Piemonte</v>
      </c>
      <c r="G3772" t="str">
        <f>VLOOKUP(tbStoricoOrdini[[#This Row],[CLIENTE]],tbClienti[],7,FALSE)</f>
        <v>CD</v>
      </c>
      <c r="H3772" t="s">
        <v>76</v>
      </c>
      <c r="I3772" t="str">
        <f>IF(LEFT(tbStoricoOrdini[[#This Row],[ARTICOLO]],3) = "COG","COG",LEFT(tbStoricoOrdini[[#This Row],[ARTICOLO]],FIND(" ",tbStoricoOrdini[[#This Row],[ARTICOLO]])-1))</f>
        <v>COG</v>
      </c>
      <c r="J3772" t="str">
        <f>MID(tbStoricoOrdini[[#This Row],[ARTICOLO]],FIND(" ",tbStoricoOrdini[[#This Row],[ARTICOLO]])+1,4)</f>
        <v>1000</v>
      </c>
      <c r="K3772" t="str">
        <f>IFERROR(RIGHT(tbStoricoOrdini[[#This Row],[ARTICOLO]],LEN(tbStoricoOrdini[[#This Row],[ARTICOLO]])-FIND(" ",tbStoricoOrdini[[#This Row],[ARTICOLO]],FIND(" ",tbStoricoOrdini[[#This Row],[ARTICOLO]]) +1)),"")</f>
        <v/>
      </c>
      <c r="L3772" s="3">
        <f>VLOOKUP(tbStoricoOrdini[[#This Row],[ARTICOLO]],tbArticoli[],2,FALSE)</f>
        <v>150</v>
      </c>
      <c r="M3772" s="22">
        <f>tbStoricoOrdini[[#This Row],[IMPORTO]]/tbStoricoOrdini[[#This Row],[PREZZO]]</f>
        <v>3.66</v>
      </c>
      <c r="N3772" t="s">
        <v>15</v>
      </c>
      <c r="O3772" s="8">
        <f>VLOOKUP(tbStoricoOrdini[[#This Row],[AGENTE]],tbAgenti[],2,FALSE)</f>
        <v>0.08</v>
      </c>
      <c r="P3772" s="2">
        <v>549</v>
      </c>
      <c r="Q3772" s="2">
        <f>tbStoricoOrdini[[#This Row],[IMPORTO]]*tbStoricoOrdini[[#This Row],[% COMM.]]</f>
        <v>43.92</v>
      </c>
      <c r="R3772" s="2">
        <f>tbStoricoOrdini[[#This Row],[TOT. COMM.]]+tbStoricoOrdini[[#This Row],[IMPORTO]]</f>
        <v>592.91999999999996</v>
      </c>
    </row>
    <row r="3773" spans="1:18">
      <c r="A3773" s="1">
        <v>43952</v>
      </c>
      <c r="B3773" s="7">
        <f>MONTH(tbStoricoOrdini[[#This Row],[DATA]])</f>
        <v>5</v>
      </c>
      <c r="C3773" t="s">
        <v>3868</v>
      </c>
      <c r="D3773" t="str">
        <f>RIGHT(tbStoricoOrdini[[#This Row],[ORDINE]],4)</f>
        <v>3770</v>
      </c>
      <c r="E3773" t="s">
        <v>31</v>
      </c>
      <c r="F3773" t="str">
        <f>VLOOKUP(tbStoricoOrdini[[#This Row],[CLIENTE]],tbClienti[],3,FALSE)</f>
        <v>Piemonte</v>
      </c>
      <c r="G3773" t="str">
        <f>VLOOKUP(tbStoricoOrdini[[#This Row],[CLIENTE]],tbClienti[],7,FALSE)</f>
        <v>CD</v>
      </c>
      <c r="H3773" t="s">
        <v>76</v>
      </c>
      <c r="I3773" t="str">
        <f>IF(LEFT(tbStoricoOrdini[[#This Row],[ARTICOLO]],3) = "COG","COG",LEFT(tbStoricoOrdini[[#This Row],[ARTICOLO]],FIND(" ",tbStoricoOrdini[[#This Row],[ARTICOLO]])-1))</f>
        <v>COG</v>
      </c>
      <c r="J3773" t="str">
        <f>MID(tbStoricoOrdini[[#This Row],[ARTICOLO]],FIND(" ",tbStoricoOrdini[[#This Row],[ARTICOLO]])+1,4)</f>
        <v>1000</v>
      </c>
      <c r="K3773" t="str">
        <f>IFERROR(RIGHT(tbStoricoOrdini[[#This Row],[ARTICOLO]],LEN(tbStoricoOrdini[[#This Row],[ARTICOLO]])-FIND(" ",tbStoricoOrdini[[#This Row],[ARTICOLO]],FIND(" ",tbStoricoOrdini[[#This Row],[ARTICOLO]]) +1)),"")</f>
        <v/>
      </c>
      <c r="L3773" s="3">
        <f>VLOOKUP(tbStoricoOrdini[[#This Row],[ARTICOLO]],tbArticoli[],2,FALSE)</f>
        <v>150</v>
      </c>
      <c r="M3773" s="22">
        <f>tbStoricoOrdini[[#This Row],[IMPORTO]]/tbStoricoOrdini[[#This Row],[PREZZO]]</f>
        <v>1.2533333333333334</v>
      </c>
      <c r="N3773" t="s">
        <v>18</v>
      </c>
      <c r="O3773" s="8">
        <f>VLOOKUP(tbStoricoOrdini[[#This Row],[AGENTE]],tbAgenti[],2,FALSE)</f>
        <v>0.03</v>
      </c>
      <c r="P3773" s="2">
        <v>188</v>
      </c>
      <c r="Q3773" s="2">
        <f>tbStoricoOrdini[[#This Row],[IMPORTO]]*tbStoricoOrdini[[#This Row],[% COMM.]]</f>
        <v>5.64</v>
      </c>
      <c r="R3773" s="2">
        <f>tbStoricoOrdini[[#This Row],[TOT. COMM.]]+tbStoricoOrdini[[#This Row],[IMPORTO]]</f>
        <v>193.64</v>
      </c>
    </row>
    <row r="3774" spans="1:18">
      <c r="A3774" s="1">
        <v>43952</v>
      </c>
      <c r="B3774" s="7">
        <f>MONTH(tbStoricoOrdini[[#This Row],[DATA]])</f>
        <v>5</v>
      </c>
      <c r="C3774" t="s">
        <v>3869</v>
      </c>
      <c r="D3774" t="str">
        <f>RIGHT(tbStoricoOrdini[[#This Row],[ORDINE]],4)</f>
        <v>3771</v>
      </c>
      <c r="E3774" t="s">
        <v>31</v>
      </c>
      <c r="F3774" t="str">
        <f>VLOOKUP(tbStoricoOrdini[[#This Row],[CLIENTE]],tbClienti[],3,FALSE)</f>
        <v>Piemonte</v>
      </c>
      <c r="G3774" t="str">
        <f>VLOOKUP(tbStoricoOrdini[[#This Row],[CLIENTE]],tbClienti[],7,FALSE)</f>
        <v>CD</v>
      </c>
      <c r="H3774" t="s">
        <v>76</v>
      </c>
      <c r="I3774" t="str">
        <f>IF(LEFT(tbStoricoOrdini[[#This Row],[ARTICOLO]],3) = "COG","COG",LEFT(tbStoricoOrdini[[#This Row],[ARTICOLO]],FIND(" ",tbStoricoOrdini[[#This Row],[ARTICOLO]])-1))</f>
        <v>COG</v>
      </c>
      <c r="J3774" t="str">
        <f>MID(tbStoricoOrdini[[#This Row],[ARTICOLO]],FIND(" ",tbStoricoOrdini[[#This Row],[ARTICOLO]])+1,4)</f>
        <v>1000</v>
      </c>
      <c r="K3774" t="str">
        <f>IFERROR(RIGHT(tbStoricoOrdini[[#This Row],[ARTICOLO]],LEN(tbStoricoOrdini[[#This Row],[ARTICOLO]])-FIND(" ",tbStoricoOrdini[[#This Row],[ARTICOLO]],FIND(" ",tbStoricoOrdini[[#This Row],[ARTICOLO]]) +1)),"")</f>
        <v/>
      </c>
      <c r="L3774" s="3">
        <f>VLOOKUP(tbStoricoOrdini[[#This Row],[ARTICOLO]],tbArticoli[],2,FALSE)</f>
        <v>150</v>
      </c>
      <c r="M3774" s="22">
        <f>tbStoricoOrdini[[#This Row],[IMPORTO]]/tbStoricoOrdini[[#This Row],[PREZZO]]</f>
        <v>4.96</v>
      </c>
      <c r="N3774" t="s">
        <v>9</v>
      </c>
      <c r="O3774" s="8">
        <f>VLOOKUP(tbStoricoOrdini[[#This Row],[AGENTE]],tbAgenti[],2,FALSE)</f>
        <v>0.05</v>
      </c>
      <c r="P3774" s="2">
        <v>744</v>
      </c>
      <c r="Q3774" s="2">
        <f>tbStoricoOrdini[[#This Row],[IMPORTO]]*tbStoricoOrdini[[#This Row],[% COMM.]]</f>
        <v>37.200000000000003</v>
      </c>
      <c r="R3774" s="2">
        <f>tbStoricoOrdini[[#This Row],[TOT. COMM.]]+tbStoricoOrdini[[#This Row],[IMPORTO]]</f>
        <v>781.2</v>
      </c>
    </row>
    <row r="3775" spans="1:18">
      <c r="A3775" s="1">
        <v>43952</v>
      </c>
      <c r="B3775" s="7">
        <f>MONTH(tbStoricoOrdini[[#This Row],[DATA]])</f>
        <v>5</v>
      </c>
      <c r="C3775" t="s">
        <v>3870</v>
      </c>
      <c r="D3775" t="str">
        <f>RIGHT(tbStoricoOrdini[[#This Row],[ORDINE]],4)</f>
        <v>3772</v>
      </c>
      <c r="E3775" t="s">
        <v>31</v>
      </c>
      <c r="F3775" t="str">
        <f>VLOOKUP(tbStoricoOrdini[[#This Row],[CLIENTE]],tbClienti[],3,FALSE)</f>
        <v>Piemonte</v>
      </c>
      <c r="G3775" t="str">
        <f>VLOOKUP(tbStoricoOrdini[[#This Row],[CLIENTE]],tbClienti[],7,FALSE)</f>
        <v>CD</v>
      </c>
      <c r="H3775" t="s">
        <v>72</v>
      </c>
      <c r="I3775" t="str">
        <f>IF(LEFT(tbStoricoOrdini[[#This Row],[ARTICOLO]],3) = "COG","COG",LEFT(tbStoricoOrdini[[#This Row],[ARTICOLO]],FIND(" ",tbStoricoOrdini[[#This Row],[ARTICOLO]])-1))</f>
        <v>EB06</v>
      </c>
      <c r="J3775" t="str">
        <f>MID(tbStoricoOrdini[[#This Row],[ARTICOLO]],FIND(" ",tbStoricoOrdini[[#This Row],[ARTICOLO]])+1,4)</f>
        <v>3000</v>
      </c>
      <c r="K3775" t="str">
        <f>IFERROR(RIGHT(tbStoricoOrdini[[#This Row],[ARTICOLO]],LEN(tbStoricoOrdini[[#This Row],[ARTICOLO]])-FIND(" ",tbStoricoOrdini[[#This Row],[ARTICOLO]],FIND(" ",tbStoricoOrdini[[#This Row],[ARTICOLO]]) +1)),"")</f>
        <v>Medium</v>
      </c>
      <c r="L3775" s="3">
        <f>VLOOKUP(tbStoricoOrdini[[#This Row],[ARTICOLO]],tbArticoli[],2,FALSE)</f>
        <v>120</v>
      </c>
      <c r="M3775" s="22">
        <f>tbStoricoOrdini[[#This Row],[IMPORTO]]/tbStoricoOrdini[[#This Row],[PREZZO]]</f>
        <v>4.6166666666666663</v>
      </c>
      <c r="N3775" t="s">
        <v>39</v>
      </c>
      <c r="O3775" s="8">
        <f>VLOOKUP(tbStoricoOrdini[[#This Row],[AGENTE]],tbAgenti[],2,FALSE)</f>
        <v>0.05</v>
      </c>
      <c r="P3775" s="2">
        <v>554</v>
      </c>
      <c r="Q3775" s="2">
        <f>tbStoricoOrdini[[#This Row],[IMPORTO]]*tbStoricoOrdini[[#This Row],[% COMM.]]</f>
        <v>27.700000000000003</v>
      </c>
      <c r="R3775" s="2">
        <f>tbStoricoOrdini[[#This Row],[TOT. COMM.]]+tbStoricoOrdini[[#This Row],[IMPORTO]]</f>
        <v>581.70000000000005</v>
      </c>
    </row>
    <row r="3776" spans="1:18">
      <c r="A3776" s="1">
        <v>43952</v>
      </c>
      <c r="B3776" s="7">
        <f>MONTH(tbStoricoOrdini[[#This Row],[DATA]])</f>
        <v>5</v>
      </c>
      <c r="C3776" t="s">
        <v>3871</v>
      </c>
      <c r="D3776" t="str">
        <f>RIGHT(tbStoricoOrdini[[#This Row],[ORDINE]],4)</f>
        <v>3773</v>
      </c>
      <c r="E3776" t="s">
        <v>31</v>
      </c>
      <c r="F3776" t="str">
        <f>VLOOKUP(tbStoricoOrdini[[#This Row],[CLIENTE]],tbClienti[],3,FALSE)</f>
        <v>Piemonte</v>
      </c>
      <c r="G3776" t="str">
        <f>VLOOKUP(tbStoricoOrdini[[#This Row],[CLIENTE]],tbClienti[],7,FALSE)</f>
        <v>CD</v>
      </c>
      <c r="H3776" t="s">
        <v>72</v>
      </c>
      <c r="I3776" t="str">
        <f>IF(LEFT(tbStoricoOrdini[[#This Row],[ARTICOLO]],3) = "COG","COG",LEFT(tbStoricoOrdini[[#This Row],[ARTICOLO]],FIND(" ",tbStoricoOrdini[[#This Row],[ARTICOLO]])-1))</f>
        <v>EB06</v>
      </c>
      <c r="J3776" t="str">
        <f>MID(tbStoricoOrdini[[#This Row],[ARTICOLO]],FIND(" ",tbStoricoOrdini[[#This Row],[ARTICOLO]])+1,4)</f>
        <v>3000</v>
      </c>
      <c r="K3776" t="str">
        <f>IFERROR(RIGHT(tbStoricoOrdini[[#This Row],[ARTICOLO]],LEN(tbStoricoOrdini[[#This Row],[ARTICOLO]])-FIND(" ",tbStoricoOrdini[[#This Row],[ARTICOLO]],FIND(" ",tbStoricoOrdini[[#This Row],[ARTICOLO]]) +1)),"")</f>
        <v>Medium</v>
      </c>
      <c r="L3776" s="3">
        <f>VLOOKUP(tbStoricoOrdini[[#This Row],[ARTICOLO]],tbArticoli[],2,FALSE)</f>
        <v>120</v>
      </c>
      <c r="M3776" s="22">
        <f>tbStoricoOrdini[[#This Row],[IMPORTO]]/tbStoricoOrdini[[#This Row],[PREZZO]]</f>
        <v>0.53333333333333333</v>
      </c>
      <c r="N3776" t="s">
        <v>11</v>
      </c>
      <c r="O3776" s="8">
        <f>VLOOKUP(tbStoricoOrdini[[#This Row],[AGENTE]],tbAgenti[],2,FALSE)</f>
        <v>0.04</v>
      </c>
      <c r="P3776" s="2">
        <v>64</v>
      </c>
      <c r="Q3776" s="2">
        <f>tbStoricoOrdini[[#This Row],[IMPORTO]]*tbStoricoOrdini[[#This Row],[% COMM.]]</f>
        <v>2.56</v>
      </c>
      <c r="R3776" s="2">
        <f>tbStoricoOrdini[[#This Row],[TOT. COMM.]]+tbStoricoOrdini[[#This Row],[IMPORTO]]</f>
        <v>66.56</v>
      </c>
    </row>
    <row r="3777" spans="1:18">
      <c r="A3777" s="1">
        <v>43952</v>
      </c>
      <c r="B3777" s="7">
        <f>MONTH(tbStoricoOrdini[[#This Row],[DATA]])</f>
        <v>5</v>
      </c>
      <c r="C3777" t="s">
        <v>3872</v>
      </c>
      <c r="D3777" t="str">
        <f>RIGHT(tbStoricoOrdini[[#This Row],[ORDINE]],4)</f>
        <v>3774</v>
      </c>
      <c r="E3777" t="s">
        <v>31</v>
      </c>
      <c r="F3777" t="str">
        <f>VLOOKUP(tbStoricoOrdini[[#This Row],[CLIENTE]],tbClienti[],3,FALSE)</f>
        <v>Piemonte</v>
      </c>
      <c r="G3777" t="str">
        <f>VLOOKUP(tbStoricoOrdini[[#This Row],[CLIENTE]],tbClienti[],7,FALSE)</f>
        <v>CD</v>
      </c>
      <c r="H3777" t="s">
        <v>72</v>
      </c>
      <c r="I3777" t="str">
        <f>IF(LEFT(tbStoricoOrdini[[#This Row],[ARTICOLO]],3) = "COG","COG",LEFT(tbStoricoOrdini[[#This Row],[ARTICOLO]],FIND(" ",tbStoricoOrdini[[#This Row],[ARTICOLO]])-1))</f>
        <v>EB06</v>
      </c>
      <c r="J3777" t="str">
        <f>MID(tbStoricoOrdini[[#This Row],[ARTICOLO]],FIND(" ",tbStoricoOrdini[[#This Row],[ARTICOLO]])+1,4)</f>
        <v>3000</v>
      </c>
      <c r="K3777" t="str">
        <f>IFERROR(RIGHT(tbStoricoOrdini[[#This Row],[ARTICOLO]],LEN(tbStoricoOrdini[[#This Row],[ARTICOLO]])-FIND(" ",tbStoricoOrdini[[#This Row],[ARTICOLO]],FIND(" ",tbStoricoOrdini[[#This Row],[ARTICOLO]]) +1)),"")</f>
        <v>Medium</v>
      </c>
      <c r="L3777" s="3">
        <f>VLOOKUP(tbStoricoOrdini[[#This Row],[ARTICOLO]],tbArticoli[],2,FALSE)</f>
        <v>120</v>
      </c>
      <c r="M3777" s="22">
        <f>tbStoricoOrdini[[#This Row],[IMPORTO]]/tbStoricoOrdini[[#This Row],[PREZZO]]</f>
        <v>0.69166666666666665</v>
      </c>
      <c r="N3777" t="s">
        <v>19</v>
      </c>
      <c r="O3777" s="8">
        <f>VLOOKUP(tbStoricoOrdini[[#This Row],[AGENTE]],tbAgenti[],2,FALSE)</f>
        <v>0.05</v>
      </c>
      <c r="P3777" s="2">
        <v>83</v>
      </c>
      <c r="Q3777" s="2">
        <f>tbStoricoOrdini[[#This Row],[IMPORTO]]*tbStoricoOrdini[[#This Row],[% COMM.]]</f>
        <v>4.1500000000000004</v>
      </c>
      <c r="R3777" s="2">
        <f>tbStoricoOrdini[[#This Row],[TOT. COMM.]]+tbStoricoOrdini[[#This Row],[IMPORTO]]</f>
        <v>87.15</v>
      </c>
    </row>
    <row r="3778" spans="1:18">
      <c r="A3778" s="1">
        <v>43952</v>
      </c>
      <c r="B3778" s="7">
        <f>MONTH(tbStoricoOrdini[[#This Row],[DATA]])</f>
        <v>5</v>
      </c>
      <c r="C3778" t="s">
        <v>3873</v>
      </c>
      <c r="D3778" t="str">
        <f>RIGHT(tbStoricoOrdini[[#This Row],[ORDINE]],4)</f>
        <v>3775</v>
      </c>
      <c r="E3778" t="s">
        <v>31</v>
      </c>
      <c r="F3778" t="str">
        <f>VLOOKUP(tbStoricoOrdini[[#This Row],[CLIENTE]],tbClienti[],3,FALSE)</f>
        <v>Piemonte</v>
      </c>
      <c r="G3778" t="str">
        <f>VLOOKUP(tbStoricoOrdini[[#This Row],[CLIENTE]],tbClienti[],7,FALSE)</f>
        <v>CD</v>
      </c>
      <c r="H3778" t="s">
        <v>72</v>
      </c>
      <c r="I3778" t="str">
        <f>IF(LEFT(tbStoricoOrdini[[#This Row],[ARTICOLO]],3) = "COG","COG",LEFT(tbStoricoOrdini[[#This Row],[ARTICOLO]],FIND(" ",tbStoricoOrdini[[#This Row],[ARTICOLO]])-1))</f>
        <v>EB06</v>
      </c>
      <c r="J3778" t="str">
        <f>MID(tbStoricoOrdini[[#This Row],[ARTICOLO]],FIND(" ",tbStoricoOrdini[[#This Row],[ARTICOLO]])+1,4)</f>
        <v>3000</v>
      </c>
      <c r="K3778" t="str">
        <f>IFERROR(RIGHT(tbStoricoOrdini[[#This Row],[ARTICOLO]],LEN(tbStoricoOrdini[[#This Row],[ARTICOLO]])-FIND(" ",tbStoricoOrdini[[#This Row],[ARTICOLO]],FIND(" ",tbStoricoOrdini[[#This Row],[ARTICOLO]]) +1)),"")</f>
        <v>Medium</v>
      </c>
      <c r="L3778" s="3">
        <f>VLOOKUP(tbStoricoOrdini[[#This Row],[ARTICOLO]],tbArticoli[],2,FALSE)</f>
        <v>120</v>
      </c>
      <c r="M3778" s="22">
        <f>tbStoricoOrdini[[#This Row],[IMPORTO]]/tbStoricoOrdini[[#This Row],[PREZZO]]</f>
        <v>9.5500000000000007</v>
      </c>
      <c r="N3778" t="s">
        <v>15</v>
      </c>
      <c r="O3778" s="8">
        <f>VLOOKUP(tbStoricoOrdini[[#This Row],[AGENTE]],tbAgenti[],2,FALSE)</f>
        <v>0.08</v>
      </c>
      <c r="P3778" s="2">
        <v>1146</v>
      </c>
      <c r="Q3778" s="2">
        <f>tbStoricoOrdini[[#This Row],[IMPORTO]]*tbStoricoOrdini[[#This Row],[% COMM.]]</f>
        <v>91.68</v>
      </c>
      <c r="R3778" s="2">
        <f>tbStoricoOrdini[[#This Row],[TOT. COMM.]]+tbStoricoOrdini[[#This Row],[IMPORTO]]</f>
        <v>1237.68</v>
      </c>
    </row>
    <row r="3779" spans="1:18">
      <c r="A3779" s="1">
        <v>43952</v>
      </c>
      <c r="B3779" s="7">
        <f>MONTH(tbStoricoOrdini[[#This Row],[DATA]])</f>
        <v>5</v>
      </c>
      <c r="C3779" t="s">
        <v>3874</v>
      </c>
      <c r="D3779" t="str">
        <f>RIGHT(tbStoricoOrdini[[#This Row],[ORDINE]],4)</f>
        <v>3776</v>
      </c>
      <c r="E3779" t="s">
        <v>31</v>
      </c>
      <c r="F3779" t="str">
        <f>VLOOKUP(tbStoricoOrdini[[#This Row],[CLIENTE]],tbClienti[],3,FALSE)</f>
        <v>Piemonte</v>
      </c>
      <c r="G3779" t="str">
        <f>VLOOKUP(tbStoricoOrdini[[#This Row],[CLIENTE]],tbClienti[],7,FALSE)</f>
        <v>CD</v>
      </c>
      <c r="H3779" t="s">
        <v>72</v>
      </c>
      <c r="I3779" t="str">
        <f>IF(LEFT(tbStoricoOrdini[[#This Row],[ARTICOLO]],3) = "COG","COG",LEFT(tbStoricoOrdini[[#This Row],[ARTICOLO]],FIND(" ",tbStoricoOrdini[[#This Row],[ARTICOLO]])-1))</f>
        <v>EB06</v>
      </c>
      <c r="J3779" t="str">
        <f>MID(tbStoricoOrdini[[#This Row],[ARTICOLO]],FIND(" ",tbStoricoOrdini[[#This Row],[ARTICOLO]])+1,4)</f>
        <v>3000</v>
      </c>
      <c r="K3779" t="str">
        <f>IFERROR(RIGHT(tbStoricoOrdini[[#This Row],[ARTICOLO]],LEN(tbStoricoOrdini[[#This Row],[ARTICOLO]])-FIND(" ",tbStoricoOrdini[[#This Row],[ARTICOLO]],FIND(" ",tbStoricoOrdini[[#This Row],[ARTICOLO]]) +1)),"")</f>
        <v>Medium</v>
      </c>
      <c r="L3779" s="3">
        <f>VLOOKUP(tbStoricoOrdini[[#This Row],[ARTICOLO]],tbArticoli[],2,FALSE)</f>
        <v>120</v>
      </c>
      <c r="M3779" s="22">
        <f>tbStoricoOrdini[[#This Row],[IMPORTO]]/tbStoricoOrdini[[#This Row],[PREZZO]]</f>
        <v>5.9916666666666663</v>
      </c>
      <c r="N3779" t="s">
        <v>7</v>
      </c>
      <c r="O3779" s="8">
        <f>VLOOKUP(tbStoricoOrdini[[#This Row],[AGENTE]],tbAgenti[],2,FALSE)</f>
        <v>0.03</v>
      </c>
      <c r="P3779" s="2">
        <v>719</v>
      </c>
      <c r="Q3779" s="2">
        <f>tbStoricoOrdini[[#This Row],[IMPORTO]]*tbStoricoOrdini[[#This Row],[% COMM.]]</f>
        <v>21.57</v>
      </c>
      <c r="R3779" s="2">
        <f>tbStoricoOrdini[[#This Row],[TOT. COMM.]]+tbStoricoOrdini[[#This Row],[IMPORTO]]</f>
        <v>740.57</v>
      </c>
    </row>
    <row r="3780" spans="1:18">
      <c r="A3780" s="1">
        <v>43952</v>
      </c>
      <c r="B3780" s="7">
        <f>MONTH(tbStoricoOrdini[[#This Row],[DATA]])</f>
        <v>5</v>
      </c>
      <c r="C3780" t="s">
        <v>3875</v>
      </c>
      <c r="D3780" t="str">
        <f>RIGHT(tbStoricoOrdini[[#This Row],[ORDINE]],4)</f>
        <v>3777</v>
      </c>
      <c r="E3780" t="s">
        <v>31</v>
      </c>
      <c r="F3780" t="str">
        <f>VLOOKUP(tbStoricoOrdini[[#This Row],[CLIENTE]],tbClienti[],3,FALSE)</f>
        <v>Piemonte</v>
      </c>
      <c r="G3780" t="str">
        <f>VLOOKUP(tbStoricoOrdini[[#This Row],[CLIENTE]],tbClienti[],7,FALSE)</f>
        <v>CD</v>
      </c>
      <c r="H3780" t="s">
        <v>72</v>
      </c>
      <c r="I3780" t="str">
        <f>IF(LEFT(tbStoricoOrdini[[#This Row],[ARTICOLO]],3) = "COG","COG",LEFT(tbStoricoOrdini[[#This Row],[ARTICOLO]],FIND(" ",tbStoricoOrdini[[#This Row],[ARTICOLO]])-1))</f>
        <v>EB06</v>
      </c>
      <c r="J3780" t="str">
        <f>MID(tbStoricoOrdini[[#This Row],[ARTICOLO]],FIND(" ",tbStoricoOrdini[[#This Row],[ARTICOLO]])+1,4)</f>
        <v>3000</v>
      </c>
      <c r="K3780" t="str">
        <f>IFERROR(RIGHT(tbStoricoOrdini[[#This Row],[ARTICOLO]],LEN(tbStoricoOrdini[[#This Row],[ARTICOLO]])-FIND(" ",tbStoricoOrdini[[#This Row],[ARTICOLO]],FIND(" ",tbStoricoOrdini[[#This Row],[ARTICOLO]]) +1)),"")</f>
        <v>Medium</v>
      </c>
      <c r="L3780" s="3">
        <f>VLOOKUP(tbStoricoOrdini[[#This Row],[ARTICOLO]],tbArticoli[],2,FALSE)</f>
        <v>120</v>
      </c>
      <c r="M3780" s="22">
        <f>tbStoricoOrdini[[#This Row],[IMPORTO]]/tbStoricoOrdini[[#This Row],[PREZZO]]</f>
        <v>0.6333333333333333</v>
      </c>
      <c r="N3780" t="s">
        <v>18</v>
      </c>
      <c r="O3780" s="8">
        <f>VLOOKUP(tbStoricoOrdini[[#This Row],[AGENTE]],tbAgenti[],2,FALSE)</f>
        <v>0.03</v>
      </c>
      <c r="P3780" s="2">
        <v>76</v>
      </c>
      <c r="Q3780" s="2">
        <f>tbStoricoOrdini[[#This Row],[IMPORTO]]*tbStoricoOrdini[[#This Row],[% COMM.]]</f>
        <v>2.2799999999999998</v>
      </c>
      <c r="R3780" s="2">
        <f>tbStoricoOrdini[[#This Row],[TOT. COMM.]]+tbStoricoOrdini[[#This Row],[IMPORTO]]</f>
        <v>78.28</v>
      </c>
    </row>
    <row r="3781" spans="1:18">
      <c r="A3781" s="1">
        <v>43952</v>
      </c>
      <c r="B3781" s="7">
        <f>MONTH(tbStoricoOrdini[[#This Row],[DATA]])</f>
        <v>5</v>
      </c>
      <c r="C3781" t="s">
        <v>3876</v>
      </c>
      <c r="D3781" t="str">
        <f>RIGHT(tbStoricoOrdini[[#This Row],[ORDINE]],4)</f>
        <v>3778</v>
      </c>
      <c r="E3781" t="s">
        <v>31</v>
      </c>
      <c r="F3781" t="str">
        <f>VLOOKUP(tbStoricoOrdini[[#This Row],[CLIENTE]],tbClienti[],3,FALSE)</f>
        <v>Piemonte</v>
      </c>
      <c r="G3781" t="str">
        <f>VLOOKUP(tbStoricoOrdini[[#This Row],[CLIENTE]],tbClienti[],7,FALSE)</f>
        <v>CD</v>
      </c>
      <c r="H3781" t="s">
        <v>72</v>
      </c>
      <c r="I3781" t="str">
        <f>IF(LEFT(tbStoricoOrdini[[#This Row],[ARTICOLO]],3) = "COG","COG",LEFT(tbStoricoOrdini[[#This Row],[ARTICOLO]],FIND(" ",tbStoricoOrdini[[#This Row],[ARTICOLO]])-1))</f>
        <v>EB06</v>
      </c>
      <c r="J3781" t="str">
        <f>MID(tbStoricoOrdini[[#This Row],[ARTICOLO]],FIND(" ",tbStoricoOrdini[[#This Row],[ARTICOLO]])+1,4)</f>
        <v>3000</v>
      </c>
      <c r="K3781" t="str">
        <f>IFERROR(RIGHT(tbStoricoOrdini[[#This Row],[ARTICOLO]],LEN(tbStoricoOrdini[[#This Row],[ARTICOLO]])-FIND(" ",tbStoricoOrdini[[#This Row],[ARTICOLO]],FIND(" ",tbStoricoOrdini[[#This Row],[ARTICOLO]]) +1)),"")</f>
        <v>Medium</v>
      </c>
      <c r="L3781" s="3">
        <f>VLOOKUP(tbStoricoOrdini[[#This Row],[ARTICOLO]],tbArticoli[],2,FALSE)</f>
        <v>120</v>
      </c>
      <c r="M3781" s="22">
        <f>tbStoricoOrdini[[#This Row],[IMPORTO]]/tbStoricoOrdini[[#This Row],[PREZZO]]</f>
        <v>4.8083333333333336</v>
      </c>
      <c r="N3781" t="s">
        <v>13</v>
      </c>
      <c r="O3781" s="8">
        <f>VLOOKUP(tbStoricoOrdini[[#This Row],[AGENTE]],tbAgenti[],2,FALSE)</f>
        <v>0.1</v>
      </c>
      <c r="P3781" s="2">
        <v>577</v>
      </c>
      <c r="Q3781" s="2">
        <f>tbStoricoOrdini[[#This Row],[IMPORTO]]*tbStoricoOrdini[[#This Row],[% COMM.]]</f>
        <v>57.7</v>
      </c>
      <c r="R3781" s="2">
        <f>tbStoricoOrdini[[#This Row],[TOT. COMM.]]+tbStoricoOrdini[[#This Row],[IMPORTO]]</f>
        <v>634.70000000000005</v>
      </c>
    </row>
    <row r="3782" spans="1:18">
      <c r="A3782" s="1">
        <v>43952</v>
      </c>
      <c r="B3782" s="7">
        <f>MONTH(tbStoricoOrdini[[#This Row],[DATA]])</f>
        <v>5</v>
      </c>
      <c r="C3782" t="s">
        <v>3877</v>
      </c>
      <c r="D3782" t="str">
        <f>RIGHT(tbStoricoOrdini[[#This Row],[ORDINE]],4)</f>
        <v>3779</v>
      </c>
      <c r="E3782" t="s">
        <v>31</v>
      </c>
      <c r="F3782" t="str">
        <f>VLOOKUP(tbStoricoOrdini[[#This Row],[CLIENTE]],tbClienti[],3,FALSE)</f>
        <v>Piemonte</v>
      </c>
      <c r="G3782" t="str">
        <f>VLOOKUP(tbStoricoOrdini[[#This Row],[CLIENTE]],tbClienti[],7,FALSE)</f>
        <v>CD</v>
      </c>
      <c r="H3782" t="s">
        <v>72</v>
      </c>
      <c r="I3782" t="str">
        <f>IF(LEFT(tbStoricoOrdini[[#This Row],[ARTICOLO]],3) = "COG","COG",LEFT(tbStoricoOrdini[[#This Row],[ARTICOLO]],FIND(" ",tbStoricoOrdini[[#This Row],[ARTICOLO]])-1))</f>
        <v>EB06</v>
      </c>
      <c r="J3782" t="str">
        <f>MID(tbStoricoOrdini[[#This Row],[ARTICOLO]],FIND(" ",tbStoricoOrdini[[#This Row],[ARTICOLO]])+1,4)</f>
        <v>3000</v>
      </c>
      <c r="K3782" t="str">
        <f>IFERROR(RIGHT(tbStoricoOrdini[[#This Row],[ARTICOLO]],LEN(tbStoricoOrdini[[#This Row],[ARTICOLO]])-FIND(" ",tbStoricoOrdini[[#This Row],[ARTICOLO]],FIND(" ",tbStoricoOrdini[[#This Row],[ARTICOLO]]) +1)),"")</f>
        <v>Medium</v>
      </c>
      <c r="L3782" s="3">
        <f>VLOOKUP(tbStoricoOrdini[[#This Row],[ARTICOLO]],tbArticoli[],2,FALSE)</f>
        <v>120</v>
      </c>
      <c r="M3782" s="22">
        <f>tbStoricoOrdini[[#This Row],[IMPORTO]]/tbStoricoOrdini[[#This Row],[PREZZO]]</f>
        <v>0.31666666666666665</v>
      </c>
      <c r="N3782" t="s">
        <v>6</v>
      </c>
      <c r="O3782" s="8">
        <f>VLOOKUP(tbStoricoOrdini[[#This Row],[AGENTE]],tbAgenti[],2,FALSE)</f>
        <v>7.4999999999999997E-2</v>
      </c>
      <c r="P3782" s="2">
        <v>38</v>
      </c>
      <c r="Q3782" s="2">
        <f>tbStoricoOrdini[[#This Row],[IMPORTO]]*tbStoricoOrdini[[#This Row],[% COMM.]]</f>
        <v>2.85</v>
      </c>
      <c r="R3782" s="2">
        <f>tbStoricoOrdini[[#This Row],[TOT. COMM.]]+tbStoricoOrdini[[#This Row],[IMPORTO]]</f>
        <v>40.85</v>
      </c>
    </row>
    <row r="3783" spans="1:18">
      <c r="A3783" s="1">
        <v>43952</v>
      </c>
      <c r="B3783" s="7">
        <f>MONTH(tbStoricoOrdini[[#This Row],[DATA]])</f>
        <v>5</v>
      </c>
      <c r="C3783" t="s">
        <v>3878</v>
      </c>
      <c r="D3783" t="str">
        <f>RIGHT(tbStoricoOrdini[[#This Row],[ORDINE]],4)</f>
        <v>3780</v>
      </c>
      <c r="E3783" t="s">
        <v>31</v>
      </c>
      <c r="F3783" t="str">
        <f>VLOOKUP(tbStoricoOrdini[[#This Row],[CLIENTE]],tbClienti[],3,FALSE)</f>
        <v>Piemonte</v>
      </c>
      <c r="G3783" t="str">
        <f>VLOOKUP(tbStoricoOrdini[[#This Row],[CLIENTE]],tbClienti[],7,FALSE)</f>
        <v>CD</v>
      </c>
      <c r="H3783" t="s">
        <v>72</v>
      </c>
      <c r="I3783" t="str">
        <f>IF(LEFT(tbStoricoOrdini[[#This Row],[ARTICOLO]],3) = "COG","COG",LEFT(tbStoricoOrdini[[#This Row],[ARTICOLO]],FIND(" ",tbStoricoOrdini[[#This Row],[ARTICOLO]])-1))</f>
        <v>EB06</v>
      </c>
      <c r="J3783" t="str">
        <f>MID(tbStoricoOrdini[[#This Row],[ARTICOLO]],FIND(" ",tbStoricoOrdini[[#This Row],[ARTICOLO]])+1,4)</f>
        <v>3000</v>
      </c>
      <c r="K3783" t="str">
        <f>IFERROR(RIGHT(tbStoricoOrdini[[#This Row],[ARTICOLO]],LEN(tbStoricoOrdini[[#This Row],[ARTICOLO]])-FIND(" ",tbStoricoOrdini[[#This Row],[ARTICOLO]],FIND(" ",tbStoricoOrdini[[#This Row],[ARTICOLO]]) +1)),"")</f>
        <v>Medium</v>
      </c>
      <c r="L3783" s="3">
        <f>VLOOKUP(tbStoricoOrdini[[#This Row],[ARTICOLO]],tbArticoli[],2,FALSE)</f>
        <v>120</v>
      </c>
      <c r="M3783" s="22">
        <f>tbStoricoOrdini[[#This Row],[IMPORTO]]/tbStoricoOrdini[[#This Row],[PREZZO]]</f>
        <v>13.025</v>
      </c>
      <c r="N3783" t="s">
        <v>9</v>
      </c>
      <c r="O3783" s="8">
        <f>VLOOKUP(tbStoricoOrdini[[#This Row],[AGENTE]],tbAgenti[],2,FALSE)</f>
        <v>0.05</v>
      </c>
      <c r="P3783" s="2">
        <v>1563</v>
      </c>
      <c r="Q3783" s="2">
        <f>tbStoricoOrdini[[#This Row],[IMPORTO]]*tbStoricoOrdini[[#This Row],[% COMM.]]</f>
        <v>78.150000000000006</v>
      </c>
      <c r="R3783" s="2">
        <f>tbStoricoOrdini[[#This Row],[TOT. COMM.]]+tbStoricoOrdini[[#This Row],[IMPORTO]]</f>
        <v>1641.15</v>
      </c>
    </row>
    <row r="3784" spans="1:18">
      <c r="A3784" s="1">
        <v>43952</v>
      </c>
      <c r="B3784" s="7">
        <f>MONTH(tbStoricoOrdini[[#This Row],[DATA]])</f>
        <v>5</v>
      </c>
      <c r="C3784" t="s">
        <v>3879</v>
      </c>
      <c r="D3784" t="str">
        <f>RIGHT(tbStoricoOrdini[[#This Row],[ORDINE]],4)</f>
        <v>3781</v>
      </c>
      <c r="E3784" t="s">
        <v>31</v>
      </c>
      <c r="F3784" t="str">
        <f>VLOOKUP(tbStoricoOrdini[[#This Row],[CLIENTE]],tbClienti[],3,FALSE)</f>
        <v>Piemonte</v>
      </c>
      <c r="G3784" t="str">
        <f>VLOOKUP(tbStoricoOrdini[[#This Row],[CLIENTE]],tbClienti[],7,FALSE)</f>
        <v>CD</v>
      </c>
      <c r="H3784" t="s">
        <v>73</v>
      </c>
      <c r="I3784" t="str">
        <f>IF(LEFT(tbStoricoOrdini[[#This Row],[ARTICOLO]],3) = "COG","COG",LEFT(tbStoricoOrdini[[#This Row],[ARTICOLO]],FIND(" ",tbStoricoOrdini[[#This Row],[ARTICOLO]])-1))</f>
        <v>EB06</v>
      </c>
      <c r="J3784" t="str">
        <f>MID(tbStoricoOrdini[[#This Row],[ARTICOLO]],FIND(" ",tbStoricoOrdini[[#This Row],[ARTICOLO]])+1,4)</f>
        <v>3000</v>
      </c>
      <c r="K3784" t="str">
        <f>IFERROR(RIGHT(tbStoricoOrdini[[#This Row],[ARTICOLO]],LEN(tbStoricoOrdini[[#This Row],[ARTICOLO]])-FIND(" ",tbStoricoOrdini[[#This Row],[ARTICOLO]],FIND(" ",tbStoricoOrdini[[#This Row],[ARTICOLO]]) +1)),"")</f>
        <v>Plus</v>
      </c>
      <c r="L3784" s="3">
        <f>VLOOKUP(tbStoricoOrdini[[#This Row],[ARTICOLO]],tbArticoli[],2,FALSE)</f>
        <v>130</v>
      </c>
      <c r="M3784" s="22">
        <f>tbStoricoOrdini[[#This Row],[IMPORTO]]/tbStoricoOrdini[[#This Row],[PREZZO]]</f>
        <v>6.7384615384615385</v>
      </c>
      <c r="N3784" t="s">
        <v>39</v>
      </c>
      <c r="O3784" s="8">
        <f>VLOOKUP(tbStoricoOrdini[[#This Row],[AGENTE]],tbAgenti[],2,FALSE)</f>
        <v>0.05</v>
      </c>
      <c r="P3784" s="2">
        <v>876</v>
      </c>
      <c r="Q3784" s="2">
        <f>tbStoricoOrdini[[#This Row],[IMPORTO]]*tbStoricoOrdini[[#This Row],[% COMM.]]</f>
        <v>43.800000000000004</v>
      </c>
      <c r="R3784" s="2">
        <f>tbStoricoOrdini[[#This Row],[TOT. COMM.]]+tbStoricoOrdini[[#This Row],[IMPORTO]]</f>
        <v>919.8</v>
      </c>
    </row>
    <row r="3785" spans="1:18">
      <c r="A3785" s="1">
        <v>43952</v>
      </c>
      <c r="B3785" s="7">
        <f>MONTH(tbStoricoOrdini[[#This Row],[DATA]])</f>
        <v>5</v>
      </c>
      <c r="C3785" t="s">
        <v>3880</v>
      </c>
      <c r="D3785" t="str">
        <f>RIGHT(tbStoricoOrdini[[#This Row],[ORDINE]],4)</f>
        <v>3782</v>
      </c>
      <c r="E3785" t="s">
        <v>31</v>
      </c>
      <c r="F3785" t="str">
        <f>VLOOKUP(tbStoricoOrdini[[#This Row],[CLIENTE]],tbClienti[],3,FALSE)</f>
        <v>Piemonte</v>
      </c>
      <c r="G3785" t="str">
        <f>VLOOKUP(tbStoricoOrdini[[#This Row],[CLIENTE]],tbClienti[],7,FALSE)</f>
        <v>CD</v>
      </c>
      <c r="H3785" t="s">
        <v>73</v>
      </c>
      <c r="I3785" t="str">
        <f>IF(LEFT(tbStoricoOrdini[[#This Row],[ARTICOLO]],3) = "COG","COG",LEFT(tbStoricoOrdini[[#This Row],[ARTICOLO]],FIND(" ",tbStoricoOrdini[[#This Row],[ARTICOLO]])-1))</f>
        <v>EB06</v>
      </c>
      <c r="J3785" t="str">
        <f>MID(tbStoricoOrdini[[#This Row],[ARTICOLO]],FIND(" ",tbStoricoOrdini[[#This Row],[ARTICOLO]])+1,4)</f>
        <v>3000</v>
      </c>
      <c r="K3785" t="str">
        <f>IFERROR(RIGHT(tbStoricoOrdini[[#This Row],[ARTICOLO]],LEN(tbStoricoOrdini[[#This Row],[ARTICOLO]])-FIND(" ",tbStoricoOrdini[[#This Row],[ARTICOLO]],FIND(" ",tbStoricoOrdini[[#This Row],[ARTICOLO]]) +1)),"")</f>
        <v>Plus</v>
      </c>
      <c r="L3785" s="3">
        <f>VLOOKUP(tbStoricoOrdini[[#This Row],[ARTICOLO]],tbArticoli[],2,FALSE)</f>
        <v>130</v>
      </c>
      <c r="M3785" s="22">
        <f>tbStoricoOrdini[[#This Row],[IMPORTO]]/tbStoricoOrdini[[#This Row],[PREZZO]]</f>
        <v>5.9692307692307693</v>
      </c>
      <c r="N3785" t="s">
        <v>6</v>
      </c>
      <c r="O3785" s="8">
        <f>VLOOKUP(tbStoricoOrdini[[#This Row],[AGENTE]],tbAgenti[],2,FALSE)</f>
        <v>7.4999999999999997E-2</v>
      </c>
      <c r="P3785" s="2">
        <v>776</v>
      </c>
      <c r="Q3785" s="2">
        <f>tbStoricoOrdini[[#This Row],[IMPORTO]]*tbStoricoOrdini[[#This Row],[% COMM.]]</f>
        <v>58.199999999999996</v>
      </c>
      <c r="R3785" s="2">
        <f>tbStoricoOrdini[[#This Row],[TOT. COMM.]]+tbStoricoOrdini[[#This Row],[IMPORTO]]</f>
        <v>834.2</v>
      </c>
    </row>
    <row r="3786" spans="1:18">
      <c r="A3786" s="1">
        <v>43952</v>
      </c>
      <c r="B3786" s="7">
        <f>MONTH(tbStoricoOrdini[[#This Row],[DATA]])</f>
        <v>5</v>
      </c>
      <c r="C3786" t="s">
        <v>3881</v>
      </c>
      <c r="D3786" t="str">
        <f>RIGHT(tbStoricoOrdini[[#This Row],[ORDINE]],4)</f>
        <v>3783</v>
      </c>
      <c r="E3786" t="s">
        <v>21</v>
      </c>
      <c r="F3786" t="str">
        <f>VLOOKUP(tbStoricoOrdini[[#This Row],[CLIENTE]],tbClienti[],3,FALSE)</f>
        <v>PA</v>
      </c>
      <c r="G3786" t="str">
        <f>VLOOKUP(tbStoricoOrdini[[#This Row],[CLIENTE]],tbClienti[],7,FALSE)</f>
        <v>AC</v>
      </c>
      <c r="H3786" t="s">
        <v>74</v>
      </c>
      <c r="I3786" t="str">
        <f>IF(LEFT(tbStoricoOrdini[[#This Row],[ARTICOLO]],3) = "COG","COG",LEFT(tbStoricoOrdini[[#This Row],[ARTICOLO]],FIND(" ",tbStoricoOrdini[[#This Row],[ARTICOLO]])-1))</f>
        <v>AVRC</v>
      </c>
      <c r="J3786" t="str">
        <f>MID(tbStoricoOrdini[[#This Row],[ARTICOLO]],FIND(" ",tbStoricoOrdini[[#This Row],[ARTICOLO]])+1,4)</f>
        <v>2500</v>
      </c>
      <c r="K3786" t="str">
        <f>IFERROR(RIGHT(tbStoricoOrdini[[#This Row],[ARTICOLO]],LEN(tbStoricoOrdini[[#This Row],[ARTICOLO]])-FIND(" ",tbStoricoOrdini[[#This Row],[ARTICOLO]],FIND(" ",tbStoricoOrdini[[#This Row],[ARTICOLO]]) +1)),"")</f>
        <v>Gold</v>
      </c>
      <c r="L3786" s="3">
        <f>VLOOKUP(tbStoricoOrdini[[#This Row],[ARTICOLO]],tbArticoli[],2,FALSE)</f>
        <v>500</v>
      </c>
      <c r="M3786" s="22">
        <f>tbStoricoOrdini[[#This Row],[IMPORTO]]/tbStoricoOrdini[[#This Row],[PREZZO]]</f>
        <v>0.52200000000000002</v>
      </c>
      <c r="N3786" t="s">
        <v>9</v>
      </c>
      <c r="O3786" s="8">
        <f>VLOOKUP(tbStoricoOrdini[[#This Row],[AGENTE]],tbAgenti[],2,FALSE)</f>
        <v>0.05</v>
      </c>
      <c r="P3786" s="2">
        <v>261</v>
      </c>
      <c r="Q3786" s="2">
        <f>tbStoricoOrdini[[#This Row],[IMPORTO]]*tbStoricoOrdini[[#This Row],[% COMM.]]</f>
        <v>13.05</v>
      </c>
      <c r="R3786" s="2">
        <f>tbStoricoOrdini[[#This Row],[TOT. COMM.]]+tbStoricoOrdini[[#This Row],[IMPORTO]]</f>
        <v>274.05</v>
      </c>
    </row>
    <row r="3787" spans="1:18">
      <c r="A3787" s="1">
        <v>43952</v>
      </c>
      <c r="B3787" s="7">
        <f>MONTH(tbStoricoOrdini[[#This Row],[DATA]])</f>
        <v>5</v>
      </c>
      <c r="C3787" t="s">
        <v>3882</v>
      </c>
      <c r="D3787" t="str">
        <f>RIGHT(tbStoricoOrdini[[#This Row],[ORDINE]],4)</f>
        <v>3784</v>
      </c>
      <c r="E3787" t="s">
        <v>21</v>
      </c>
      <c r="F3787" t="str">
        <f>VLOOKUP(tbStoricoOrdini[[#This Row],[CLIENTE]],tbClienti[],3,FALSE)</f>
        <v>PA</v>
      </c>
      <c r="G3787" t="str">
        <f>VLOOKUP(tbStoricoOrdini[[#This Row],[CLIENTE]],tbClienti[],7,FALSE)</f>
        <v>AC</v>
      </c>
      <c r="H3787" t="s">
        <v>77</v>
      </c>
      <c r="I3787" t="str">
        <f>IF(LEFT(tbStoricoOrdini[[#This Row],[ARTICOLO]],3) = "COG","COG",LEFT(tbStoricoOrdini[[#This Row],[ARTICOLO]],FIND(" ",tbStoricoOrdini[[#This Row],[ARTICOLO]])-1))</f>
        <v>COG</v>
      </c>
      <c r="J3787" t="str">
        <f>MID(tbStoricoOrdini[[#This Row],[ARTICOLO]],FIND(" ",tbStoricoOrdini[[#This Row],[ARTICOLO]])+1,4)</f>
        <v>2000</v>
      </c>
      <c r="K3787" t="str">
        <f>IFERROR(RIGHT(tbStoricoOrdini[[#This Row],[ARTICOLO]],LEN(tbStoricoOrdini[[#This Row],[ARTICOLO]])-FIND(" ",tbStoricoOrdini[[#This Row],[ARTICOLO]],FIND(" ",tbStoricoOrdini[[#This Row],[ARTICOLO]]) +1)),"")</f>
        <v>Medium</v>
      </c>
      <c r="L3787" s="3">
        <f>VLOOKUP(tbStoricoOrdini[[#This Row],[ARTICOLO]],tbArticoli[],2,FALSE)</f>
        <v>200</v>
      </c>
      <c r="M3787" s="22">
        <f>tbStoricoOrdini[[#This Row],[IMPORTO]]/tbStoricoOrdini[[#This Row],[PREZZO]]</f>
        <v>0.375</v>
      </c>
      <c r="N3787" t="s">
        <v>9</v>
      </c>
      <c r="O3787" s="8">
        <f>VLOOKUP(tbStoricoOrdini[[#This Row],[AGENTE]],tbAgenti[],2,FALSE)</f>
        <v>0.05</v>
      </c>
      <c r="P3787" s="2">
        <v>75</v>
      </c>
      <c r="Q3787" s="2">
        <f>tbStoricoOrdini[[#This Row],[IMPORTO]]*tbStoricoOrdini[[#This Row],[% COMM.]]</f>
        <v>3.75</v>
      </c>
      <c r="R3787" s="2">
        <f>tbStoricoOrdini[[#This Row],[TOT. COMM.]]+tbStoricoOrdini[[#This Row],[IMPORTO]]</f>
        <v>78.75</v>
      </c>
    </row>
    <row r="3788" spans="1:18">
      <c r="A3788" s="1">
        <v>43952</v>
      </c>
      <c r="B3788" s="7">
        <f>MONTH(tbStoricoOrdini[[#This Row],[DATA]])</f>
        <v>5</v>
      </c>
      <c r="C3788" t="s">
        <v>3883</v>
      </c>
      <c r="D3788" t="str">
        <f>RIGHT(tbStoricoOrdini[[#This Row],[ORDINE]],4)</f>
        <v>3785</v>
      </c>
      <c r="E3788" t="s">
        <v>21</v>
      </c>
      <c r="F3788" t="str">
        <f>VLOOKUP(tbStoricoOrdini[[#This Row],[CLIENTE]],tbClienti[],3,FALSE)</f>
        <v>PA</v>
      </c>
      <c r="G3788" t="str">
        <f>VLOOKUP(tbStoricoOrdini[[#This Row],[CLIENTE]],tbClienti[],7,FALSE)</f>
        <v>AC</v>
      </c>
      <c r="H3788" t="s">
        <v>61</v>
      </c>
      <c r="I3788" t="str">
        <f>IF(LEFT(tbStoricoOrdini[[#This Row],[ARTICOLO]],3) = "COG","COG",LEFT(tbStoricoOrdini[[#This Row],[ARTICOLO]],FIND(" ",tbStoricoOrdini[[#This Row],[ARTICOLO]])-1))</f>
        <v>KLM</v>
      </c>
      <c r="J3788" t="str">
        <f>MID(tbStoricoOrdini[[#This Row],[ARTICOLO]],FIND(" ",tbStoricoOrdini[[#This Row],[ARTICOLO]])+1,4)</f>
        <v>5000</v>
      </c>
      <c r="K3788" t="str">
        <f>IFERROR(RIGHT(tbStoricoOrdini[[#This Row],[ARTICOLO]],LEN(tbStoricoOrdini[[#This Row],[ARTICOLO]])-FIND(" ",tbStoricoOrdini[[#This Row],[ARTICOLO]],FIND(" ",tbStoricoOrdini[[#This Row],[ARTICOLO]]) +1)),"")</f>
        <v>Medium</v>
      </c>
      <c r="L3788" s="3">
        <f>VLOOKUP(tbStoricoOrdini[[#This Row],[ARTICOLO]],tbArticoli[],2,FALSE)</f>
        <v>150</v>
      </c>
      <c r="M3788" s="22">
        <f>tbStoricoOrdini[[#This Row],[IMPORTO]]/tbStoricoOrdini[[#This Row],[PREZZO]]</f>
        <v>1046.2066666666667</v>
      </c>
      <c r="N3788" t="s">
        <v>9</v>
      </c>
      <c r="O3788" s="8">
        <f>VLOOKUP(tbStoricoOrdini[[#This Row],[AGENTE]],tbAgenti[],2,FALSE)</f>
        <v>0.05</v>
      </c>
      <c r="P3788" s="2">
        <v>156931</v>
      </c>
      <c r="Q3788" s="2">
        <f>tbStoricoOrdini[[#This Row],[IMPORTO]]*tbStoricoOrdini[[#This Row],[% COMM.]]</f>
        <v>7846.55</v>
      </c>
      <c r="R3788" s="2">
        <f>tbStoricoOrdini[[#This Row],[TOT. COMM.]]+tbStoricoOrdini[[#This Row],[IMPORTO]]</f>
        <v>164777.54999999999</v>
      </c>
    </row>
    <row r="3789" spans="1:18">
      <c r="A3789" s="1">
        <v>43952</v>
      </c>
      <c r="B3789" s="7">
        <f>MONTH(tbStoricoOrdini[[#This Row],[DATA]])</f>
        <v>5</v>
      </c>
      <c r="C3789" t="s">
        <v>3884</v>
      </c>
      <c r="D3789" t="str">
        <f>RIGHT(tbStoricoOrdini[[#This Row],[ORDINE]],4)</f>
        <v>3786</v>
      </c>
      <c r="E3789" t="s">
        <v>21</v>
      </c>
      <c r="F3789" t="str">
        <f>VLOOKUP(tbStoricoOrdini[[#This Row],[CLIENTE]],tbClienti[],3,FALSE)</f>
        <v>PA</v>
      </c>
      <c r="G3789" t="str">
        <f>VLOOKUP(tbStoricoOrdini[[#This Row],[CLIENTE]],tbClienti[],7,FALSE)</f>
        <v>AC</v>
      </c>
      <c r="H3789" t="s">
        <v>79</v>
      </c>
      <c r="I3789" t="str">
        <f>IF(LEFT(tbStoricoOrdini[[#This Row],[ARTICOLO]],3) = "COG","COG",LEFT(tbStoricoOrdini[[#This Row],[ARTICOLO]],FIND(" ",tbStoricoOrdini[[#This Row],[ARTICOLO]])-1))</f>
        <v>COG</v>
      </c>
      <c r="J3789" t="str">
        <f>MID(tbStoricoOrdini[[#This Row],[ARTICOLO]],FIND(" ",tbStoricoOrdini[[#This Row],[ARTICOLO]])+1,4)</f>
        <v>4000</v>
      </c>
      <c r="K3789" t="str">
        <f>IFERROR(RIGHT(tbStoricoOrdini[[#This Row],[ARTICOLO]],LEN(tbStoricoOrdini[[#This Row],[ARTICOLO]])-FIND(" ",tbStoricoOrdini[[#This Row],[ARTICOLO]],FIND(" ",tbStoricoOrdini[[#This Row],[ARTICOLO]]) +1)),"")</f>
        <v>Plus</v>
      </c>
      <c r="L3789" s="3">
        <f>VLOOKUP(tbStoricoOrdini[[#This Row],[ARTICOLO]],tbArticoli[],2,FALSE)</f>
        <v>240</v>
      </c>
      <c r="M3789" s="22">
        <f>tbStoricoOrdini[[#This Row],[IMPORTO]]/tbStoricoOrdini[[#This Row],[PREZZO]]</f>
        <v>0.8</v>
      </c>
      <c r="N3789" t="s">
        <v>9</v>
      </c>
      <c r="O3789" s="8">
        <f>VLOOKUP(tbStoricoOrdini[[#This Row],[AGENTE]],tbAgenti[],2,FALSE)</f>
        <v>0.05</v>
      </c>
      <c r="P3789" s="2">
        <v>192</v>
      </c>
      <c r="Q3789" s="2">
        <f>tbStoricoOrdini[[#This Row],[IMPORTO]]*tbStoricoOrdini[[#This Row],[% COMM.]]</f>
        <v>9.6000000000000014</v>
      </c>
      <c r="R3789" s="2">
        <f>tbStoricoOrdini[[#This Row],[TOT. COMM.]]+tbStoricoOrdini[[#This Row],[IMPORTO]]</f>
        <v>201.6</v>
      </c>
    </row>
    <row r="3790" spans="1:18">
      <c r="A3790" s="1">
        <v>43952</v>
      </c>
      <c r="B3790" s="7">
        <f>MONTH(tbStoricoOrdini[[#This Row],[DATA]])</f>
        <v>5</v>
      </c>
      <c r="C3790" t="s">
        <v>3885</v>
      </c>
      <c r="D3790" t="str">
        <f>RIGHT(tbStoricoOrdini[[#This Row],[ORDINE]],4)</f>
        <v>3787</v>
      </c>
      <c r="E3790" t="s">
        <v>21</v>
      </c>
      <c r="F3790" t="str">
        <f>VLOOKUP(tbStoricoOrdini[[#This Row],[CLIENTE]],tbClienti[],3,FALSE)</f>
        <v>PA</v>
      </c>
      <c r="G3790" t="str">
        <f>VLOOKUP(tbStoricoOrdini[[#This Row],[CLIENTE]],tbClienti[],7,FALSE)</f>
        <v>AC</v>
      </c>
      <c r="H3790" t="s">
        <v>63</v>
      </c>
      <c r="I3790" t="str">
        <f>IF(LEFT(tbStoricoOrdini[[#This Row],[ARTICOLO]],3) = "COG","COG",LEFT(tbStoricoOrdini[[#This Row],[ARTICOLO]],FIND(" ",tbStoricoOrdini[[#This Row],[ARTICOLO]])-1))</f>
        <v>KLM</v>
      </c>
      <c r="J3790" t="str">
        <f>MID(tbStoricoOrdini[[#This Row],[ARTICOLO]],FIND(" ",tbStoricoOrdini[[#This Row],[ARTICOLO]])+1,4)</f>
        <v>3000</v>
      </c>
      <c r="K3790" t="str">
        <f>IFERROR(RIGHT(tbStoricoOrdini[[#This Row],[ARTICOLO]],LEN(tbStoricoOrdini[[#This Row],[ARTICOLO]])-FIND(" ",tbStoricoOrdini[[#This Row],[ARTICOLO]],FIND(" ",tbStoricoOrdini[[#This Row],[ARTICOLO]]) +1)),"")</f>
        <v>Plus</v>
      </c>
      <c r="L3790" s="3">
        <f>VLOOKUP(tbStoricoOrdini[[#This Row],[ARTICOLO]],tbArticoli[],2,FALSE)</f>
        <v>145</v>
      </c>
      <c r="M3790" s="22">
        <f>tbStoricoOrdini[[#This Row],[IMPORTO]]/tbStoricoOrdini[[#This Row],[PREZZO]]</f>
        <v>862.13103448275865</v>
      </c>
      <c r="N3790" t="s">
        <v>9</v>
      </c>
      <c r="O3790" s="8">
        <f>VLOOKUP(tbStoricoOrdini[[#This Row],[AGENTE]],tbAgenti[],2,FALSE)</f>
        <v>0.05</v>
      </c>
      <c r="P3790" s="2">
        <v>125009</v>
      </c>
      <c r="Q3790" s="2">
        <f>tbStoricoOrdini[[#This Row],[IMPORTO]]*tbStoricoOrdini[[#This Row],[% COMM.]]</f>
        <v>6250.4500000000007</v>
      </c>
      <c r="R3790" s="2">
        <f>tbStoricoOrdini[[#This Row],[TOT. COMM.]]+tbStoricoOrdini[[#This Row],[IMPORTO]]</f>
        <v>131259.45000000001</v>
      </c>
    </row>
    <row r="3791" spans="1:18">
      <c r="A3791" s="1">
        <v>43952</v>
      </c>
      <c r="B3791" s="7">
        <f>MONTH(tbStoricoOrdini[[#This Row],[DATA]])</f>
        <v>5</v>
      </c>
      <c r="C3791" t="s">
        <v>3886</v>
      </c>
      <c r="D3791" t="str">
        <f>RIGHT(tbStoricoOrdini[[#This Row],[ORDINE]],4)</f>
        <v>3788</v>
      </c>
      <c r="E3791" t="s">
        <v>21</v>
      </c>
      <c r="F3791" t="str">
        <f>VLOOKUP(tbStoricoOrdini[[#This Row],[CLIENTE]],tbClienti[],3,FALSE)</f>
        <v>PA</v>
      </c>
      <c r="G3791" t="str">
        <f>VLOOKUP(tbStoricoOrdini[[#This Row],[CLIENTE]],tbClienti[],7,FALSE)</f>
        <v>AC</v>
      </c>
      <c r="H3791" t="s">
        <v>66</v>
      </c>
      <c r="I3791" t="str">
        <f>IF(LEFT(tbStoricoOrdini[[#This Row],[ARTICOLO]],3) = "COG","COG",LEFT(tbStoricoOrdini[[#This Row],[ARTICOLO]],FIND(" ",tbStoricoOrdini[[#This Row],[ARTICOLO]])-1))</f>
        <v>BAG</v>
      </c>
      <c r="J3791" t="str">
        <f>MID(tbStoricoOrdini[[#This Row],[ARTICOLO]],FIND(" ",tbStoricoOrdini[[#This Row],[ARTICOLO]])+1,4)</f>
        <v>2500</v>
      </c>
      <c r="K3791" t="str">
        <f>IFERROR(RIGHT(tbStoricoOrdini[[#This Row],[ARTICOLO]],LEN(tbStoricoOrdini[[#This Row],[ARTICOLO]])-FIND(" ",tbStoricoOrdini[[#This Row],[ARTICOLO]],FIND(" ",tbStoricoOrdini[[#This Row],[ARTICOLO]]) +1)),"")</f>
        <v>Plus</v>
      </c>
      <c r="L3791" s="3">
        <f>VLOOKUP(tbStoricoOrdini[[#This Row],[ARTICOLO]],tbArticoli[],2,FALSE)</f>
        <v>220</v>
      </c>
      <c r="M3791" s="22">
        <f>tbStoricoOrdini[[#This Row],[IMPORTO]]/tbStoricoOrdini[[#This Row],[PREZZO]]</f>
        <v>1.3590909090909091</v>
      </c>
      <c r="N3791" t="s">
        <v>9</v>
      </c>
      <c r="O3791" s="8">
        <f>VLOOKUP(tbStoricoOrdini[[#This Row],[AGENTE]],tbAgenti[],2,FALSE)</f>
        <v>0.05</v>
      </c>
      <c r="P3791" s="2">
        <v>299</v>
      </c>
      <c r="Q3791" s="2">
        <f>tbStoricoOrdini[[#This Row],[IMPORTO]]*tbStoricoOrdini[[#This Row],[% COMM.]]</f>
        <v>14.950000000000001</v>
      </c>
      <c r="R3791" s="2">
        <f>tbStoricoOrdini[[#This Row],[TOT. COMM.]]+tbStoricoOrdini[[#This Row],[IMPORTO]]</f>
        <v>313.95</v>
      </c>
    </row>
    <row r="3792" spans="1:18">
      <c r="A3792" s="1">
        <v>43952</v>
      </c>
      <c r="B3792" s="7">
        <f>MONTH(tbStoricoOrdini[[#This Row],[DATA]])</f>
        <v>5</v>
      </c>
      <c r="C3792" t="s">
        <v>3887</v>
      </c>
      <c r="D3792" t="str">
        <f>RIGHT(tbStoricoOrdini[[#This Row],[ORDINE]],4)</f>
        <v>3789</v>
      </c>
      <c r="E3792" t="s">
        <v>21</v>
      </c>
      <c r="F3792" t="str">
        <f>VLOOKUP(tbStoricoOrdini[[#This Row],[CLIENTE]],tbClienti[],3,FALSE)</f>
        <v>PA</v>
      </c>
      <c r="G3792" t="str">
        <f>VLOOKUP(tbStoricoOrdini[[#This Row],[CLIENTE]],tbClienti[],7,FALSE)</f>
        <v>AC</v>
      </c>
      <c r="H3792" t="s">
        <v>82</v>
      </c>
      <c r="I3792" t="str">
        <f>IF(LEFT(tbStoricoOrdini[[#This Row],[ARTICOLO]],3) = "COG","COG",LEFT(tbStoricoOrdini[[#This Row],[ARTICOLO]],FIND(" ",tbStoricoOrdini[[#This Row],[ARTICOLO]])-1))</f>
        <v>COG</v>
      </c>
      <c r="J3792" t="str">
        <f>MID(tbStoricoOrdini[[#This Row],[ARTICOLO]],FIND(" ",tbStoricoOrdini[[#This Row],[ARTICOLO]])+1,4)</f>
        <v>7000</v>
      </c>
      <c r="K3792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3792" s="3">
        <f>VLOOKUP(tbStoricoOrdini[[#This Row],[ARTICOLO]],tbArticoli[],2,FALSE)</f>
        <v>500</v>
      </c>
      <c r="M3792" s="22">
        <f>tbStoricoOrdini[[#This Row],[IMPORTO]]/tbStoricoOrdini[[#This Row],[PREZZO]]</f>
        <v>7.516</v>
      </c>
      <c r="N3792" t="s">
        <v>9</v>
      </c>
      <c r="O3792" s="8">
        <f>VLOOKUP(tbStoricoOrdini[[#This Row],[AGENTE]],tbAgenti[],2,FALSE)</f>
        <v>0.05</v>
      </c>
      <c r="P3792" s="2">
        <v>3758</v>
      </c>
      <c r="Q3792" s="2">
        <f>tbStoricoOrdini[[#This Row],[IMPORTO]]*tbStoricoOrdini[[#This Row],[% COMM.]]</f>
        <v>187.9</v>
      </c>
      <c r="R3792" s="2">
        <f>tbStoricoOrdini[[#This Row],[TOT. COMM.]]+tbStoricoOrdini[[#This Row],[IMPORTO]]</f>
        <v>3945.9</v>
      </c>
    </row>
    <row r="3793" spans="1:18">
      <c r="A3793" s="1">
        <v>43952</v>
      </c>
      <c r="B3793" s="7">
        <f>MONTH(tbStoricoOrdini[[#This Row],[DATA]])</f>
        <v>5</v>
      </c>
      <c r="C3793" t="s">
        <v>3888</v>
      </c>
      <c r="D3793" t="str">
        <f>RIGHT(tbStoricoOrdini[[#This Row],[ORDINE]],4)</f>
        <v>3790</v>
      </c>
      <c r="E3793" t="s">
        <v>21</v>
      </c>
      <c r="F3793" t="str">
        <f>VLOOKUP(tbStoricoOrdini[[#This Row],[CLIENTE]],tbClienti[],3,FALSE)</f>
        <v>PA</v>
      </c>
      <c r="G3793" t="str">
        <f>VLOOKUP(tbStoricoOrdini[[#This Row],[CLIENTE]],tbClienti[],7,FALSE)</f>
        <v>AC</v>
      </c>
      <c r="H3793" t="s">
        <v>80</v>
      </c>
      <c r="I3793" t="str">
        <f>IF(LEFT(tbStoricoOrdini[[#This Row],[ARTICOLO]],3) = "COG","COG",LEFT(tbStoricoOrdini[[#This Row],[ARTICOLO]],FIND(" ",tbStoricoOrdini[[#This Row],[ARTICOLO]])-1))</f>
        <v>COG</v>
      </c>
      <c r="J3793" t="str">
        <f>MID(tbStoricoOrdini[[#This Row],[ARTICOLO]],FIND(" ",tbStoricoOrdini[[#This Row],[ARTICOLO]])+1,4)</f>
        <v>5000</v>
      </c>
      <c r="K3793" t="str">
        <f>IFERROR(RIGHT(tbStoricoOrdini[[#This Row],[ARTICOLO]],LEN(tbStoricoOrdini[[#This Row],[ARTICOLO]])-FIND(" ",tbStoricoOrdini[[#This Row],[ARTICOLO]],FIND(" ",tbStoricoOrdini[[#This Row],[ARTICOLO]]) +1)),"")</f>
        <v>Silver</v>
      </c>
      <c r="L3793" s="3">
        <f>VLOOKUP(tbStoricoOrdini[[#This Row],[ARTICOLO]],tbArticoli[],2,FALSE)</f>
        <v>300</v>
      </c>
      <c r="M3793" s="22">
        <f>tbStoricoOrdini[[#This Row],[IMPORTO]]/tbStoricoOrdini[[#This Row],[PREZZO]]</f>
        <v>0.05</v>
      </c>
      <c r="N3793" t="s">
        <v>9</v>
      </c>
      <c r="O3793" s="8">
        <f>VLOOKUP(tbStoricoOrdini[[#This Row],[AGENTE]],tbAgenti[],2,FALSE)</f>
        <v>0.05</v>
      </c>
      <c r="P3793" s="2">
        <v>15</v>
      </c>
      <c r="Q3793" s="2">
        <f>tbStoricoOrdini[[#This Row],[IMPORTO]]*tbStoricoOrdini[[#This Row],[% COMM.]]</f>
        <v>0.75</v>
      </c>
      <c r="R3793" s="2">
        <f>tbStoricoOrdini[[#This Row],[TOT. COMM.]]+tbStoricoOrdini[[#This Row],[IMPORTO]]</f>
        <v>15.75</v>
      </c>
    </row>
    <row r="3794" spans="1:18">
      <c r="A3794" s="1">
        <v>43952</v>
      </c>
      <c r="B3794" s="7">
        <f>MONTH(tbStoricoOrdini[[#This Row],[DATA]])</f>
        <v>5</v>
      </c>
      <c r="C3794" t="s">
        <v>3889</v>
      </c>
      <c r="D3794" t="str">
        <f>RIGHT(tbStoricoOrdini[[#This Row],[ORDINE]],4)</f>
        <v>3791</v>
      </c>
      <c r="E3794" t="s">
        <v>21</v>
      </c>
      <c r="F3794" t="str">
        <f>VLOOKUP(tbStoricoOrdini[[#This Row],[CLIENTE]],tbClienti[],3,FALSE)</f>
        <v>PA</v>
      </c>
      <c r="G3794" t="str">
        <f>VLOOKUP(tbStoricoOrdini[[#This Row],[CLIENTE]],tbClienti[],7,FALSE)</f>
        <v>AC</v>
      </c>
      <c r="H3794" t="s">
        <v>69</v>
      </c>
      <c r="I3794" t="str">
        <f>IF(LEFT(tbStoricoOrdini[[#This Row],[ARTICOLO]],3) = "COG","COG",LEFT(tbStoricoOrdini[[#This Row],[ARTICOLO]],FIND(" ",tbStoricoOrdini[[#This Row],[ARTICOLO]])-1))</f>
        <v>BAG</v>
      </c>
      <c r="J3794" t="str">
        <f>MID(tbStoricoOrdini[[#This Row],[ARTICOLO]],FIND(" ",tbStoricoOrdini[[#This Row],[ARTICOLO]])+1,4)</f>
        <v>1121</v>
      </c>
      <c r="K3794" t="str">
        <f>IFERROR(RIGHT(tbStoricoOrdini[[#This Row],[ARTICOLO]],LEN(tbStoricoOrdini[[#This Row],[ARTICOLO]])-FIND(" ",tbStoricoOrdini[[#This Row],[ARTICOLO]],FIND(" ",tbStoricoOrdini[[#This Row],[ARTICOLO]]) +1)),"")</f>
        <v>Gold</v>
      </c>
      <c r="L3794" s="3">
        <f>VLOOKUP(tbStoricoOrdini[[#This Row],[ARTICOLO]],tbArticoli[],2,FALSE)</f>
        <v>230</v>
      </c>
      <c r="M3794" s="22">
        <f>tbStoricoOrdini[[#This Row],[IMPORTO]]/tbStoricoOrdini[[#This Row],[PREZZO]]</f>
        <v>0.50869565217391299</v>
      </c>
      <c r="N3794" t="s">
        <v>9</v>
      </c>
      <c r="O3794" s="8">
        <f>VLOOKUP(tbStoricoOrdini[[#This Row],[AGENTE]],tbAgenti[],2,FALSE)</f>
        <v>0.05</v>
      </c>
      <c r="P3794" s="2">
        <v>117</v>
      </c>
      <c r="Q3794" s="2">
        <f>tbStoricoOrdini[[#This Row],[IMPORTO]]*tbStoricoOrdini[[#This Row],[% COMM.]]</f>
        <v>5.8500000000000005</v>
      </c>
      <c r="R3794" s="2">
        <f>tbStoricoOrdini[[#This Row],[TOT. COMM.]]+tbStoricoOrdini[[#This Row],[IMPORTO]]</f>
        <v>122.85</v>
      </c>
    </row>
    <row r="3795" spans="1:18">
      <c r="A3795" s="1">
        <v>43952</v>
      </c>
      <c r="B3795" s="7">
        <f>MONTH(tbStoricoOrdini[[#This Row],[DATA]])</f>
        <v>5</v>
      </c>
      <c r="C3795" t="s">
        <v>3890</v>
      </c>
      <c r="D3795" t="str">
        <f>RIGHT(tbStoricoOrdini[[#This Row],[ORDINE]],4)</f>
        <v>3792</v>
      </c>
      <c r="E3795" t="s">
        <v>21</v>
      </c>
      <c r="F3795" t="str">
        <f>VLOOKUP(tbStoricoOrdini[[#This Row],[CLIENTE]],tbClienti[],3,FALSE)</f>
        <v>PA</v>
      </c>
      <c r="G3795" t="str">
        <f>VLOOKUP(tbStoricoOrdini[[#This Row],[CLIENTE]],tbClienti[],7,FALSE)</f>
        <v>AC</v>
      </c>
      <c r="H3795" t="s">
        <v>83</v>
      </c>
      <c r="I3795" t="str">
        <f>IF(LEFT(tbStoricoOrdini[[#This Row],[ARTICOLO]],3) = "COG","COG",LEFT(tbStoricoOrdini[[#This Row],[ARTICOLO]],FIND(" ",tbStoricoOrdini[[#This Row],[ARTICOLO]])-1))</f>
        <v>COG</v>
      </c>
      <c r="J3795" t="str">
        <f>MID(tbStoricoOrdini[[#This Row],[ARTICOLO]],FIND(" ",tbStoricoOrdini[[#This Row],[ARTICOLO]])+1,4)</f>
        <v>8000</v>
      </c>
      <c r="K3795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3795" s="3">
        <f>VLOOKUP(tbStoricoOrdini[[#This Row],[ARTICOLO]],tbArticoli[],2,FALSE)</f>
        <v>670</v>
      </c>
      <c r="M3795" s="22">
        <f>tbStoricoOrdini[[#This Row],[IMPORTO]]/tbStoricoOrdini[[#This Row],[PREZZO]]</f>
        <v>10.07910447761194</v>
      </c>
      <c r="N3795" t="s">
        <v>9</v>
      </c>
      <c r="O3795" s="8">
        <f>VLOOKUP(tbStoricoOrdini[[#This Row],[AGENTE]],tbAgenti[],2,FALSE)</f>
        <v>0.05</v>
      </c>
      <c r="P3795" s="2">
        <v>6753</v>
      </c>
      <c r="Q3795" s="2">
        <f>tbStoricoOrdini[[#This Row],[IMPORTO]]*tbStoricoOrdini[[#This Row],[% COMM.]]</f>
        <v>337.65000000000003</v>
      </c>
      <c r="R3795" s="2">
        <f>tbStoricoOrdini[[#This Row],[TOT. COMM.]]+tbStoricoOrdini[[#This Row],[IMPORTO]]</f>
        <v>7090.65</v>
      </c>
    </row>
    <row r="3796" spans="1:18">
      <c r="A3796" s="1">
        <v>43952</v>
      </c>
      <c r="B3796" s="7">
        <f>MONTH(tbStoricoOrdini[[#This Row],[DATA]])</f>
        <v>5</v>
      </c>
      <c r="C3796" t="s">
        <v>3891</v>
      </c>
      <c r="D3796" t="str">
        <f>RIGHT(tbStoricoOrdini[[#This Row],[ORDINE]],4)</f>
        <v>3793</v>
      </c>
      <c r="E3796" t="s">
        <v>21</v>
      </c>
      <c r="F3796" t="str">
        <f>VLOOKUP(tbStoricoOrdini[[#This Row],[CLIENTE]],tbClienti[],3,FALSE)</f>
        <v>PA</v>
      </c>
      <c r="G3796" t="str">
        <f>VLOOKUP(tbStoricoOrdini[[#This Row],[CLIENTE]],tbClienti[],7,FALSE)</f>
        <v>AC</v>
      </c>
      <c r="H3796" t="s">
        <v>70</v>
      </c>
      <c r="I3796" t="str">
        <f>IF(LEFT(tbStoricoOrdini[[#This Row],[ARTICOLO]],3) = "COG","COG",LEFT(tbStoricoOrdini[[#This Row],[ARTICOLO]],FIND(" ",tbStoricoOrdini[[#This Row],[ARTICOLO]])-1))</f>
        <v>EB08</v>
      </c>
      <c r="J3796" t="str">
        <f>MID(tbStoricoOrdini[[#This Row],[ARTICOLO]],FIND(" ",tbStoricoOrdini[[#This Row],[ARTICOLO]])+1,4)</f>
        <v>7500</v>
      </c>
      <c r="K3796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3796" s="3">
        <f>VLOOKUP(tbStoricoOrdini[[#This Row],[ARTICOLO]],tbArticoli[],2,FALSE)</f>
        <v>180</v>
      </c>
      <c r="M3796" s="22">
        <f>tbStoricoOrdini[[#This Row],[IMPORTO]]/tbStoricoOrdini[[#This Row],[PREZZO]]</f>
        <v>0.23333333333333334</v>
      </c>
      <c r="N3796" t="s">
        <v>9</v>
      </c>
      <c r="O3796" s="8">
        <f>VLOOKUP(tbStoricoOrdini[[#This Row],[AGENTE]],tbAgenti[],2,FALSE)</f>
        <v>0.05</v>
      </c>
      <c r="P3796" s="2">
        <v>42</v>
      </c>
      <c r="Q3796" s="2">
        <f>tbStoricoOrdini[[#This Row],[IMPORTO]]*tbStoricoOrdini[[#This Row],[% COMM.]]</f>
        <v>2.1</v>
      </c>
      <c r="R3796" s="2">
        <f>tbStoricoOrdini[[#This Row],[TOT. COMM.]]+tbStoricoOrdini[[#This Row],[IMPORTO]]</f>
        <v>44.1</v>
      </c>
    </row>
    <row r="3797" spans="1:18">
      <c r="A3797" s="1">
        <v>43952</v>
      </c>
      <c r="B3797" s="7">
        <f>MONTH(tbStoricoOrdini[[#This Row],[DATA]])</f>
        <v>5</v>
      </c>
      <c r="C3797" t="s">
        <v>3892</v>
      </c>
      <c r="D3797" t="str">
        <f>RIGHT(tbStoricoOrdini[[#This Row],[ORDINE]],4)</f>
        <v>3794</v>
      </c>
      <c r="E3797" t="s">
        <v>21</v>
      </c>
      <c r="F3797" t="str">
        <f>VLOOKUP(tbStoricoOrdini[[#This Row],[CLIENTE]],tbClienti[],3,FALSE)</f>
        <v>PA</v>
      </c>
      <c r="G3797" t="str">
        <f>VLOOKUP(tbStoricoOrdini[[#This Row],[CLIENTE]],tbClienti[],7,FALSE)</f>
        <v>AC</v>
      </c>
      <c r="H3797" t="s">
        <v>75</v>
      </c>
      <c r="I3797" t="str">
        <f>IF(LEFT(tbStoricoOrdini[[#This Row],[ARTICOLO]],3) = "COG","COG",LEFT(tbStoricoOrdini[[#This Row],[ARTICOLO]],FIND(" ",tbStoricoOrdini[[#This Row],[ARTICOLO]])-1))</f>
        <v>AVRC</v>
      </c>
      <c r="J3797" t="str">
        <f>MID(tbStoricoOrdini[[#This Row],[ARTICOLO]],FIND(" ",tbStoricoOrdini[[#This Row],[ARTICOLO]])+1,4)</f>
        <v>1000</v>
      </c>
      <c r="K3797" t="str">
        <f>IFERROR(RIGHT(tbStoricoOrdini[[#This Row],[ARTICOLO]],LEN(tbStoricoOrdini[[#This Row],[ARTICOLO]])-FIND(" ",tbStoricoOrdini[[#This Row],[ARTICOLO]],FIND(" ",tbStoricoOrdini[[#This Row],[ARTICOLO]]) +1)),"")</f>
        <v>Silver</v>
      </c>
      <c r="L3797" s="3">
        <f>VLOOKUP(tbStoricoOrdini[[#This Row],[ARTICOLO]],tbArticoli[],2,FALSE)</f>
        <v>390</v>
      </c>
      <c r="M3797" s="22">
        <f>tbStoricoOrdini[[#This Row],[IMPORTO]]/tbStoricoOrdini[[#This Row],[PREZZO]]</f>
        <v>0.39487179487179486</v>
      </c>
      <c r="N3797" t="s">
        <v>9</v>
      </c>
      <c r="O3797" s="8">
        <f>VLOOKUP(tbStoricoOrdini[[#This Row],[AGENTE]],tbAgenti[],2,FALSE)</f>
        <v>0.05</v>
      </c>
      <c r="P3797" s="2">
        <v>154</v>
      </c>
      <c r="Q3797" s="2">
        <f>tbStoricoOrdini[[#This Row],[IMPORTO]]*tbStoricoOrdini[[#This Row],[% COMM.]]</f>
        <v>7.7</v>
      </c>
      <c r="R3797" s="2">
        <f>tbStoricoOrdini[[#This Row],[TOT. COMM.]]+tbStoricoOrdini[[#This Row],[IMPORTO]]</f>
        <v>161.69999999999999</v>
      </c>
    </row>
    <row r="3798" spans="1:18">
      <c r="A3798" s="1">
        <v>43952</v>
      </c>
      <c r="B3798" s="7">
        <f>MONTH(tbStoricoOrdini[[#This Row],[DATA]])</f>
        <v>5</v>
      </c>
      <c r="C3798" t="s">
        <v>3893</v>
      </c>
      <c r="D3798" t="str">
        <f>RIGHT(tbStoricoOrdini[[#This Row],[ORDINE]],4)</f>
        <v>3795</v>
      </c>
      <c r="E3798" t="s">
        <v>21</v>
      </c>
      <c r="F3798" t="str">
        <f>VLOOKUP(tbStoricoOrdini[[#This Row],[CLIENTE]],tbClienti[],3,FALSE)</f>
        <v>PA</v>
      </c>
      <c r="G3798" t="str">
        <f>VLOOKUP(tbStoricoOrdini[[#This Row],[CLIENTE]],tbClienti[],7,FALSE)</f>
        <v>AC</v>
      </c>
      <c r="H3798" t="s">
        <v>76</v>
      </c>
      <c r="I3798" t="str">
        <f>IF(LEFT(tbStoricoOrdini[[#This Row],[ARTICOLO]],3) = "COG","COG",LEFT(tbStoricoOrdini[[#This Row],[ARTICOLO]],FIND(" ",tbStoricoOrdini[[#This Row],[ARTICOLO]])-1))</f>
        <v>COG</v>
      </c>
      <c r="J3798" t="str">
        <f>MID(tbStoricoOrdini[[#This Row],[ARTICOLO]],FIND(" ",tbStoricoOrdini[[#This Row],[ARTICOLO]])+1,4)</f>
        <v>1000</v>
      </c>
      <c r="K3798" t="str">
        <f>IFERROR(RIGHT(tbStoricoOrdini[[#This Row],[ARTICOLO]],LEN(tbStoricoOrdini[[#This Row],[ARTICOLO]])-FIND(" ",tbStoricoOrdini[[#This Row],[ARTICOLO]],FIND(" ",tbStoricoOrdini[[#This Row],[ARTICOLO]]) +1)),"")</f>
        <v/>
      </c>
      <c r="L3798" s="3">
        <f>VLOOKUP(tbStoricoOrdini[[#This Row],[ARTICOLO]],tbArticoli[],2,FALSE)</f>
        <v>150</v>
      </c>
      <c r="M3798" s="22">
        <f>tbStoricoOrdini[[#This Row],[IMPORTO]]/tbStoricoOrdini[[#This Row],[PREZZO]]</f>
        <v>4.28</v>
      </c>
      <c r="N3798" t="s">
        <v>9</v>
      </c>
      <c r="O3798" s="8">
        <f>VLOOKUP(tbStoricoOrdini[[#This Row],[AGENTE]],tbAgenti[],2,FALSE)</f>
        <v>0.05</v>
      </c>
      <c r="P3798" s="2">
        <v>642</v>
      </c>
      <c r="Q3798" s="2">
        <f>tbStoricoOrdini[[#This Row],[IMPORTO]]*tbStoricoOrdini[[#This Row],[% COMM.]]</f>
        <v>32.1</v>
      </c>
      <c r="R3798" s="2">
        <f>tbStoricoOrdini[[#This Row],[TOT. COMM.]]+tbStoricoOrdini[[#This Row],[IMPORTO]]</f>
        <v>674.1</v>
      </c>
    </row>
    <row r="3799" spans="1:18">
      <c r="A3799" s="1">
        <v>43952</v>
      </c>
      <c r="B3799" s="7">
        <f>MONTH(tbStoricoOrdini[[#This Row],[DATA]])</f>
        <v>5</v>
      </c>
      <c r="C3799" t="s">
        <v>3894</v>
      </c>
      <c r="D3799" t="str">
        <f>RIGHT(tbStoricoOrdini[[#This Row],[ORDINE]],4)</f>
        <v>3796</v>
      </c>
      <c r="E3799" t="s">
        <v>21</v>
      </c>
      <c r="F3799" t="str">
        <f>VLOOKUP(tbStoricoOrdini[[#This Row],[CLIENTE]],tbClienti[],3,FALSE)</f>
        <v>PA</v>
      </c>
      <c r="G3799" t="str">
        <f>VLOOKUP(tbStoricoOrdini[[#This Row],[CLIENTE]],tbClienti[],7,FALSE)</f>
        <v>AC</v>
      </c>
      <c r="H3799" t="s">
        <v>72</v>
      </c>
      <c r="I3799" t="str">
        <f>IF(LEFT(tbStoricoOrdini[[#This Row],[ARTICOLO]],3) = "COG","COG",LEFT(tbStoricoOrdini[[#This Row],[ARTICOLO]],FIND(" ",tbStoricoOrdini[[#This Row],[ARTICOLO]])-1))</f>
        <v>EB06</v>
      </c>
      <c r="J3799" t="str">
        <f>MID(tbStoricoOrdini[[#This Row],[ARTICOLO]],FIND(" ",tbStoricoOrdini[[#This Row],[ARTICOLO]])+1,4)</f>
        <v>3000</v>
      </c>
      <c r="K3799" t="str">
        <f>IFERROR(RIGHT(tbStoricoOrdini[[#This Row],[ARTICOLO]],LEN(tbStoricoOrdini[[#This Row],[ARTICOLO]])-FIND(" ",tbStoricoOrdini[[#This Row],[ARTICOLO]],FIND(" ",tbStoricoOrdini[[#This Row],[ARTICOLO]]) +1)),"")</f>
        <v>Medium</v>
      </c>
      <c r="L3799" s="3">
        <f>VLOOKUP(tbStoricoOrdini[[#This Row],[ARTICOLO]],tbArticoli[],2,FALSE)</f>
        <v>120</v>
      </c>
      <c r="M3799" s="22">
        <f>tbStoricoOrdini[[#This Row],[IMPORTO]]/tbStoricoOrdini[[#This Row],[PREZZO]]</f>
        <v>10.791666666666666</v>
      </c>
      <c r="N3799" t="s">
        <v>9</v>
      </c>
      <c r="O3799" s="8">
        <f>VLOOKUP(tbStoricoOrdini[[#This Row],[AGENTE]],tbAgenti[],2,FALSE)</f>
        <v>0.05</v>
      </c>
      <c r="P3799" s="2">
        <v>1295</v>
      </c>
      <c r="Q3799" s="2">
        <f>tbStoricoOrdini[[#This Row],[IMPORTO]]*tbStoricoOrdini[[#This Row],[% COMM.]]</f>
        <v>64.75</v>
      </c>
      <c r="R3799" s="2">
        <f>tbStoricoOrdini[[#This Row],[TOT. COMM.]]+tbStoricoOrdini[[#This Row],[IMPORTO]]</f>
        <v>1359.75</v>
      </c>
    </row>
    <row r="3800" spans="1:18">
      <c r="A3800" s="1">
        <v>43952</v>
      </c>
      <c r="B3800" s="7">
        <f>MONTH(tbStoricoOrdini[[#This Row],[DATA]])</f>
        <v>5</v>
      </c>
      <c r="C3800" t="s">
        <v>3895</v>
      </c>
      <c r="D3800" t="str">
        <f>RIGHT(tbStoricoOrdini[[#This Row],[ORDINE]],4)</f>
        <v>3797</v>
      </c>
      <c r="E3800" t="s">
        <v>32</v>
      </c>
      <c r="F3800" t="str">
        <f>VLOOKUP(tbStoricoOrdini[[#This Row],[CLIENTE]],tbClienti[],3,FALSE)</f>
        <v>Emilia Romagna</v>
      </c>
      <c r="G3800" t="str">
        <f>VLOOKUP(tbStoricoOrdini[[#This Row],[CLIENTE]],tbClienti[],7,FALSE)</f>
        <v>BC</v>
      </c>
      <c r="H3800" t="s">
        <v>78</v>
      </c>
      <c r="I3800" t="str">
        <f>IF(LEFT(tbStoricoOrdini[[#This Row],[ARTICOLO]],3) = "COG","COG",LEFT(tbStoricoOrdini[[#This Row],[ARTICOLO]],FIND(" ",tbStoricoOrdini[[#This Row],[ARTICOLO]])-1))</f>
        <v>COG</v>
      </c>
      <c r="J3800" t="str">
        <f>MID(tbStoricoOrdini[[#This Row],[ARTICOLO]],FIND(" ",tbStoricoOrdini[[#This Row],[ARTICOLO]])+1,4)</f>
        <v>3000</v>
      </c>
      <c r="K3800" t="str">
        <f>IFERROR(RIGHT(tbStoricoOrdini[[#This Row],[ARTICOLO]],LEN(tbStoricoOrdini[[#This Row],[ARTICOLO]])-FIND(" ",tbStoricoOrdini[[#This Row],[ARTICOLO]],FIND(" ",tbStoricoOrdini[[#This Row],[ARTICOLO]]) +1)),"")</f>
        <v>Medium</v>
      </c>
      <c r="L3800" s="3">
        <f>VLOOKUP(tbStoricoOrdini[[#This Row],[ARTICOLO]],tbArticoli[],2,FALSE)</f>
        <v>220</v>
      </c>
      <c r="M3800" s="22">
        <f>tbStoricoOrdini[[#This Row],[IMPORTO]]/tbStoricoOrdini[[#This Row],[PREZZO]]</f>
        <v>0.79545454545454541</v>
      </c>
      <c r="N3800" t="s">
        <v>7</v>
      </c>
      <c r="O3800" s="8">
        <f>VLOOKUP(tbStoricoOrdini[[#This Row],[AGENTE]],tbAgenti[],2,FALSE)</f>
        <v>0.03</v>
      </c>
      <c r="P3800" s="2">
        <v>175</v>
      </c>
      <c r="Q3800" s="2">
        <f>tbStoricoOrdini[[#This Row],[IMPORTO]]*tbStoricoOrdini[[#This Row],[% COMM.]]</f>
        <v>5.25</v>
      </c>
      <c r="R3800" s="2">
        <f>tbStoricoOrdini[[#This Row],[TOT. COMM.]]+tbStoricoOrdini[[#This Row],[IMPORTO]]</f>
        <v>180.25</v>
      </c>
    </row>
    <row r="3801" spans="1:18">
      <c r="A3801" s="1">
        <v>43952</v>
      </c>
      <c r="B3801" s="7">
        <f>MONTH(tbStoricoOrdini[[#This Row],[DATA]])</f>
        <v>5</v>
      </c>
      <c r="C3801" t="s">
        <v>3896</v>
      </c>
      <c r="D3801" t="str">
        <f>RIGHT(tbStoricoOrdini[[#This Row],[ORDINE]],4)</f>
        <v>3798</v>
      </c>
      <c r="E3801" t="s">
        <v>32</v>
      </c>
      <c r="F3801" t="str">
        <f>VLOOKUP(tbStoricoOrdini[[#This Row],[CLIENTE]],tbClienti[],3,FALSE)</f>
        <v>Emilia Romagna</v>
      </c>
      <c r="G3801" t="str">
        <f>VLOOKUP(tbStoricoOrdini[[#This Row],[CLIENTE]],tbClienti[],7,FALSE)</f>
        <v>BC</v>
      </c>
      <c r="H3801" t="s">
        <v>74</v>
      </c>
      <c r="I3801" t="str">
        <f>IF(LEFT(tbStoricoOrdini[[#This Row],[ARTICOLO]],3) = "COG","COG",LEFT(tbStoricoOrdini[[#This Row],[ARTICOLO]],FIND(" ",tbStoricoOrdini[[#This Row],[ARTICOLO]])-1))</f>
        <v>AVRC</v>
      </c>
      <c r="J3801" t="str">
        <f>MID(tbStoricoOrdini[[#This Row],[ARTICOLO]],FIND(" ",tbStoricoOrdini[[#This Row],[ARTICOLO]])+1,4)</f>
        <v>2500</v>
      </c>
      <c r="K3801" t="str">
        <f>IFERROR(RIGHT(tbStoricoOrdini[[#This Row],[ARTICOLO]],LEN(tbStoricoOrdini[[#This Row],[ARTICOLO]])-FIND(" ",tbStoricoOrdini[[#This Row],[ARTICOLO]],FIND(" ",tbStoricoOrdini[[#This Row],[ARTICOLO]]) +1)),"")</f>
        <v>Gold</v>
      </c>
      <c r="L3801" s="3">
        <f>VLOOKUP(tbStoricoOrdini[[#This Row],[ARTICOLO]],tbArticoli[],2,FALSE)</f>
        <v>500</v>
      </c>
      <c r="M3801" s="22">
        <f>tbStoricoOrdini[[#This Row],[IMPORTO]]/tbStoricoOrdini[[#This Row],[PREZZO]]</f>
        <v>3.47</v>
      </c>
      <c r="N3801" t="s">
        <v>7</v>
      </c>
      <c r="O3801" s="8">
        <f>VLOOKUP(tbStoricoOrdini[[#This Row],[AGENTE]],tbAgenti[],2,FALSE)</f>
        <v>0.03</v>
      </c>
      <c r="P3801" s="2">
        <v>1735</v>
      </c>
      <c r="Q3801" s="2">
        <f>tbStoricoOrdini[[#This Row],[IMPORTO]]*tbStoricoOrdini[[#This Row],[% COMM.]]</f>
        <v>52.05</v>
      </c>
      <c r="R3801" s="2">
        <f>tbStoricoOrdini[[#This Row],[TOT. COMM.]]+tbStoricoOrdini[[#This Row],[IMPORTO]]</f>
        <v>1787.05</v>
      </c>
    </row>
    <row r="3802" spans="1:18">
      <c r="A3802" s="1">
        <v>43952</v>
      </c>
      <c r="B3802" s="7">
        <f>MONTH(tbStoricoOrdini[[#This Row],[DATA]])</f>
        <v>5</v>
      </c>
      <c r="C3802" t="s">
        <v>3897</v>
      </c>
      <c r="D3802" t="str">
        <f>RIGHT(tbStoricoOrdini[[#This Row],[ORDINE]],4)</f>
        <v>3799</v>
      </c>
      <c r="E3802" t="s">
        <v>32</v>
      </c>
      <c r="F3802" t="str">
        <f>VLOOKUP(tbStoricoOrdini[[#This Row],[CLIENTE]],tbClienti[],3,FALSE)</f>
        <v>Emilia Romagna</v>
      </c>
      <c r="G3802" t="str">
        <f>VLOOKUP(tbStoricoOrdini[[#This Row],[CLIENTE]],tbClienti[],7,FALSE)</f>
        <v>BC</v>
      </c>
      <c r="H3802" t="s">
        <v>77</v>
      </c>
      <c r="I3802" t="str">
        <f>IF(LEFT(tbStoricoOrdini[[#This Row],[ARTICOLO]],3) = "COG","COG",LEFT(tbStoricoOrdini[[#This Row],[ARTICOLO]],FIND(" ",tbStoricoOrdini[[#This Row],[ARTICOLO]])-1))</f>
        <v>COG</v>
      </c>
      <c r="J3802" t="str">
        <f>MID(tbStoricoOrdini[[#This Row],[ARTICOLO]],FIND(" ",tbStoricoOrdini[[#This Row],[ARTICOLO]])+1,4)</f>
        <v>2000</v>
      </c>
      <c r="K3802" t="str">
        <f>IFERROR(RIGHT(tbStoricoOrdini[[#This Row],[ARTICOLO]],LEN(tbStoricoOrdini[[#This Row],[ARTICOLO]])-FIND(" ",tbStoricoOrdini[[#This Row],[ARTICOLO]],FIND(" ",tbStoricoOrdini[[#This Row],[ARTICOLO]]) +1)),"")</f>
        <v>Medium</v>
      </c>
      <c r="L3802" s="3">
        <f>VLOOKUP(tbStoricoOrdini[[#This Row],[ARTICOLO]],tbArticoli[],2,FALSE)</f>
        <v>200</v>
      </c>
      <c r="M3802" s="22">
        <f>tbStoricoOrdini[[#This Row],[IMPORTO]]/tbStoricoOrdini[[#This Row],[PREZZO]]</f>
        <v>4.5949999999999998</v>
      </c>
      <c r="N3802" t="s">
        <v>9</v>
      </c>
      <c r="O3802" s="8">
        <f>VLOOKUP(tbStoricoOrdini[[#This Row],[AGENTE]],tbAgenti[],2,FALSE)</f>
        <v>0.05</v>
      </c>
      <c r="P3802" s="2">
        <v>919</v>
      </c>
      <c r="Q3802" s="2">
        <f>tbStoricoOrdini[[#This Row],[IMPORTO]]*tbStoricoOrdini[[#This Row],[% COMM.]]</f>
        <v>45.95</v>
      </c>
      <c r="R3802" s="2">
        <f>tbStoricoOrdini[[#This Row],[TOT. COMM.]]+tbStoricoOrdini[[#This Row],[IMPORTO]]</f>
        <v>964.95</v>
      </c>
    </row>
    <row r="3803" spans="1:18">
      <c r="A3803" s="1">
        <v>43952</v>
      </c>
      <c r="B3803" s="7">
        <f>MONTH(tbStoricoOrdini[[#This Row],[DATA]])</f>
        <v>5</v>
      </c>
      <c r="C3803" t="s">
        <v>3898</v>
      </c>
      <c r="D3803" t="str">
        <f>RIGHT(tbStoricoOrdini[[#This Row],[ORDINE]],4)</f>
        <v>3800</v>
      </c>
      <c r="E3803" t="s">
        <v>32</v>
      </c>
      <c r="F3803" t="str">
        <f>VLOOKUP(tbStoricoOrdini[[#This Row],[CLIENTE]],tbClienti[],3,FALSE)</f>
        <v>Emilia Romagna</v>
      </c>
      <c r="G3803" t="str">
        <f>VLOOKUP(tbStoricoOrdini[[#This Row],[CLIENTE]],tbClienti[],7,FALSE)</f>
        <v>BC</v>
      </c>
      <c r="H3803" t="s">
        <v>61</v>
      </c>
      <c r="I3803" t="str">
        <f>IF(LEFT(tbStoricoOrdini[[#This Row],[ARTICOLO]],3) = "COG","COG",LEFT(tbStoricoOrdini[[#This Row],[ARTICOLO]],FIND(" ",tbStoricoOrdini[[#This Row],[ARTICOLO]])-1))</f>
        <v>KLM</v>
      </c>
      <c r="J3803" t="str">
        <f>MID(tbStoricoOrdini[[#This Row],[ARTICOLO]],FIND(" ",tbStoricoOrdini[[#This Row],[ARTICOLO]])+1,4)</f>
        <v>5000</v>
      </c>
      <c r="K3803" t="str">
        <f>IFERROR(RIGHT(tbStoricoOrdini[[#This Row],[ARTICOLO]],LEN(tbStoricoOrdini[[#This Row],[ARTICOLO]])-FIND(" ",tbStoricoOrdini[[#This Row],[ARTICOLO]],FIND(" ",tbStoricoOrdini[[#This Row],[ARTICOLO]]) +1)),"")</f>
        <v>Medium</v>
      </c>
      <c r="L3803" s="3">
        <f>VLOOKUP(tbStoricoOrdini[[#This Row],[ARTICOLO]],tbArticoli[],2,FALSE)</f>
        <v>150</v>
      </c>
      <c r="M3803" s="22">
        <f>tbStoricoOrdini[[#This Row],[IMPORTO]]/tbStoricoOrdini[[#This Row],[PREZZO]]</f>
        <v>857.42666666666662</v>
      </c>
      <c r="N3803" t="s">
        <v>9</v>
      </c>
      <c r="O3803" s="8">
        <f>VLOOKUP(tbStoricoOrdini[[#This Row],[AGENTE]],tbAgenti[],2,FALSE)</f>
        <v>0.05</v>
      </c>
      <c r="P3803" s="2">
        <v>128614</v>
      </c>
      <c r="Q3803" s="2">
        <f>tbStoricoOrdini[[#This Row],[IMPORTO]]*tbStoricoOrdini[[#This Row],[% COMM.]]</f>
        <v>6430.7000000000007</v>
      </c>
      <c r="R3803" s="2">
        <f>tbStoricoOrdini[[#This Row],[TOT. COMM.]]+tbStoricoOrdini[[#This Row],[IMPORTO]]</f>
        <v>135044.70000000001</v>
      </c>
    </row>
    <row r="3804" spans="1:18">
      <c r="A3804" s="1">
        <v>43952</v>
      </c>
      <c r="B3804" s="7">
        <f>MONTH(tbStoricoOrdini[[#This Row],[DATA]])</f>
        <v>5</v>
      </c>
      <c r="C3804" t="s">
        <v>3899</v>
      </c>
      <c r="D3804" t="str">
        <f>RIGHT(tbStoricoOrdini[[#This Row],[ORDINE]],4)</f>
        <v>3801</v>
      </c>
      <c r="E3804" t="s">
        <v>32</v>
      </c>
      <c r="F3804" t="str">
        <f>VLOOKUP(tbStoricoOrdini[[#This Row],[CLIENTE]],tbClienti[],3,FALSE)</f>
        <v>Emilia Romagna</v>
      </c>
      <c r="G3804" t="str">
        <f>VLOOKUP(tbStoricoOrdini[[#This Row],[CLIENTE]],tbClienti[],7,FALSE)</f>
        <v>BC</v>
      </c>
      <c r="H3804" t="s">
        <v>79</v>
      </c>
      <c r="I3804" t="str">
        <f>IF(LEFT(tbStoricoOrdini[[#This Row],[ARTICOLO]],3) = "COG","COG",LEFT(tbStoricoOrdini[[#This Row],[ARTICOLO]],FIND(" ",tbStoricoOrdini[[#This Row],[ARTICOLO]])-1))</f>
        <v>COG</v>
      </c>
      <c r="J3804" t="str">
        <f>MID(tbStoricoOrdini[[#This Row],[ARTICOLO]],FIND(" ",tbStoricoOrdini[[#This Row],[ARTICOLO]])+1,4)</f>
        <v>4000</v>
      </c>
      <c r="K3804" t="str">
        <f>IFERROR(RIGHT(tbStoricoOrdini[[#This Row],[ARTICOLO]],LEN(tbStoricoOrdini[[#This Row],[ARTICOLO]])-FIND(" ",tbStoricoOrdini[[#This Row],[ARTICOLO]],FIND(" ",tbStoricoOrdini[[#This Row],[ARTICOLO]]) +1)),"")</f>
        <v>Plus</v>
      </c>
      <c r="L3804" s="3">
        <f>VLOOKUP(tbStoricoOrdini[[#This Row],[ARTICOLO]],tbArticoli[],2,FALSE)</f>
        <v>240</v>
      </c>
      <c r="M3804" s="22">
        <f>tbStoricoOrdini[[#This Row],[IMPORTO]]/tbStoricoOrdini[[#This Row],[PREZZO]]</f>
        <v>1.1291666666666667</v>
      </c>
      <c r="N3804" t="s">
        <v>9</v>
      </c>
      <c r="O3804" s="8">
        <f>VLOOKUP(tbStoricoOrdini[[#This Row],[AGENTE]],tbAgenti[],2,FALSE)</f>
        <v>0.05</v>
      </c>
      <c r="P3804" s="2">
        <v>271</v>
      </c>
      <c r="Q3804" s="2">
        <f>tbStoricoOrdini[[#This Row],[IMPORTO]]*tbStoricoOrdini[[#This Row],[% COMM.]]</f>
        <v>13.55</v>
      </c>
      <c r="R3804" s="2">
        <f>tbStoricoOrdini[[#This Row],[TOT. COMM.]]+tbStoricoOrdini[[#This Row],[IMPORTO]]</f>
        <v>284.55</v>
      </c>
    </row>
    <row r="3805" spans="1:18">
      <c r="A3805" s="1">
        <v>43952</v>
      </c>
      <c r="B3805" s="7">
        <f>MONTH(tbStoricoOrdini[[#This Row],[DATA]])</f>
        <v>5</v>
      </c>
      <c r="C3805" t="s">
        <v>3900</v>
      </c>
      <c r="D3805" t="str">
        <f>RIGHT(tbStoricoOrdini[[#This Row],[ORDINE]],4)</f>
        <v>3802</v>
      </c>
      <c r="E3805" t="s">
        <v>32</v>
      </c>
      <c r="F3805" t="str">
        <f>VLOOKUP(tbStoricoOrdini[[#This Row],[CLIENTE]],tbClienti[],3,FALSE)</f>
        <v>Emilia Romagna</v>
      </c>
      <c r="G3805" t="str">
        <f>VLOOKUP(tbStoricoOrdini[[#This Row],[CLIENTE]],tbClienti[],7,FALSE)</f>
        <v>BC</v>
      </c>
      <c r="H3805" t="s">
        <v>60</v>
      </c>
      <c r="I3805" t="str">
        <f>IF(LEFT(tbStoricoOrdini[[#This Row],[ARTICOLO]],3) = "COG","COG",LEFT(tbStoricoOrdini[[#This Row],[ARTICOLO]],FIND(" ",tbStoricoOrdini[[#This Row],[ARTICOLO]])-1))</f>
        <v>KLM</v>
      </c>
      <c r="J3805" t="str">
        <f>MID(tbStoricoOrdini[[#This Row],[ARTICOLO]],FIND(" ",tbStoricoOrdini[[#This Row],[ARTICOLO]])+1,4)</f>
        <v>5000</v>
      </c>
      <c r="K3805" t="str">
        <f>IFERROR(RIGHT(tbStoricoOrdini[[#This Row],[ARTICOLO]],LEN(tbStoricoOrdini[[#This Row],[ARTICOLO]])-FIND(" ",tbStoricoOrdini[[#This Row],[ARTICOLO]],FIND(" ",tbStoricoOrdini[[#This Row],[ARTICOLO]]) +1)),"")</f>
        <v>Plus</v>
      </c>
      <c r="L3805" s="3">
        <f>VLOOKUP(tbStoricoOrdini[[#This Row],[ARTICOLO]],tbArticoli[],2,FALSE)</f>
        <v>175</v>
      </c>
      <c r="M3805" s="22">
        <f>tbStoricoOrdini[[#This Row],[IMPORTO]]/tbStoricoOrdini[[#This Row],[PREZZO]]</f>
        <v>9.588571428571429</v>
      </c>
      <c r="N3805" t="s">
        <v>7</v>
      </c>
      <c r="O3805" s="8">
        <f>VLOOKUP(tbStoricoOrdini[[#This Row],[AGENTE]],tbAgenti[],2,FALSE)</f>
        <v>0.03</v>
      </c>
      <c r="P3805" s="2">
        <v>1678</v>
      </c>
      <c r="Q3805" s="2">
        <f>tbStoricoOrdini[[#This Row],[IMPORTO]]*tbStoricoOrdini[[#This Row],[% COMM.]]</f>
        <v>50.339999999999996</v>
      </c>
      <c r="R3805" s="2">
        <f>tbStoricoOrdini[[#This Row],[TOT. COMM.]]+tbStoricoOrdini[[#This Row],[IMPORTO]]</f>
        <v>1728.34</v>
      </c>
    </row>
    <row r="3806" spans="1:18">
      <c r="A3806" s="1">
        <v>43952</v>
      </c>
      <c r="B3806" s="7">
        <f>MONTH(tbStoricoOrdini[[#This Row],[DATA]])</f>
        <v>5</v>
      </c>
      <c r="C3806" t="s">
        <v>3901</v>
      </c>
      <c r="D3806" t="str">
        <f>RIGHT(tbStoricoOrdini[[#This Row],[ORDINE]],4)</f>
        <v>3803</v>
      </c>
      <c r="E3806" t="s">
        <v>32</v>
      </c>
      <c r="F3806" t="str">
        <f>VLOOKUP(tbStoricoOrdini[[#This Row],[CLIENTE]],tbClienti[],3,FALSE)</f>
        <v>Emilia Romagna</v>
      </c>
      <c r="G3806" t="str">
        <f>VLOOKUP(tbStoricoOrdini[[#This Row],[CLIENTE]],tbClienti[],7,FALSE)</f>
        <v>BC</v>
      </c>
      <c r="H3806" t="s">
        <v>63</v>
      </c>
      <c r="I3806" t="str">
        <f>IF(LEFT(tbStoricoOrdini[[#This Row],[ARTICOLO]],3) = "COG","COG",LEFT(tbStoricoOrdini[[#This Row],[ARTICOLO]],FIND(" ",tbStoricoOrdini[[#This Row],[ARTICOLO]])-1))</f>
        <v>KLM</v>
      </c>
      <c r="J3806" t="str">
        <f>MID(tbStoricoOrdini[[#This Row],[ARTICOLO]],FIND(" ",tbStoricoOrdini[[#This Row],[ARTICOLO]])+1,4)</f>
        <v>3000</v>
      </c>
      <c r="K3806" t="str">
        <f>IFERROR(RIGHT(tbStoricoOrdini[[#This Row],[ARTICOLO]],LEN(tbStoricoOrdini[[#This Row],[ARTICOLO]])-FIND(" ",tbStoricoOrdini[[#This Row],[ARTICOLO]],FIND(" ",tbStoricoOrdini[[#This Row],[ARTICOLO]]) +1)),"")</f>
        <v>Plus</v>
      </c>
      <c r="L3806" s="3">
        <f>VLOOKUP(tbStoricoOrdini[[#This Row],[ARTICOLO]],tbArticoli[],2,FALSE)</f>
        <v>145</v>
      </c>
      <c r="M3806" s="22">
        <f>tbStoricoOrdini[[#This Row],[IMPORTO]]/tbStoricoOrdini[[#This Row],[PREZZO]]</f>
        <v>28.289655172413791</v>
      </c>
      <c r="N3806" t="s">
        <v>7</v>
      </c>
      <c r="O3806" s="8">
        <f>VLOOKUP(tbStoricoOrdini[[#This Row],[AGENTE]],tbAgenti[],2,FALSE)</f>
        <v>0.03</v>
      </c>
      <c r="P3806" s="2">
        <v>4102</v>
      </c>
      <c r="Q3806" s="2">
        <f>tbStoricoOrdini[[#This Row],[IMPORTO]]*tbStoricoOrdini[[#This Row],[% COMM.]]</f>
        <v>123.06</v>
      </c>
      <c r="R3806" s="2">
        <f>tbStoricoOrdini[[#This Row],[TOT. COMM.]]+tbStoricoOrdini[[#This Row],[IMPORTO]]</f>
        <v>4225.0600000000004</v>
      </c>
    </row>
    <row r="3807" spans="1:18">
      <c r="A3807" s="1">
        <v>43952</v>
      </c>
      <c r="B3807" s="7">
        <f>MONTH(tbStoricoOrdini[[#This Row],[DATA]])</f>
        <v>5</v>
      </c>
      <c r="C3807" t="s">
        <v>3902</v>
      </c>
      <c r="D3807" t="str">
        <f>RIGHT(tbStoricoOrdini[[#This Row],[ORDINE]],4)</f>
        <v>3804</v>
      </c>
      <c r="E3807" t="s">
        <v>32</v>
      </c>
      <c r="F3807" t="str">
        <f>VLOOKUP(tbStoricoOrdini[[#This Row],[CLIENTE]],tbClienti[],3,FALSE)</f>
        <v>Emilia Romagna</v>
      </c>
      <c r="G3807" t="str">
        <f>VLOOKUP(tbStoricoOrdini[[#This Row],[CLIENTE]],tbClienti[],7,FALSE)</f>
        <v>BC</v>
      </c>
      <c r="H3807" t="s">
        <v>63</v>
      </c>
      <c r="I3807" t="str">
        <f>IF(LEFT(tbStoricoOrdini[[#This Row],[ARTICOLO]],3) = "COG","COG",LEFT(tbStoricoOrdini[[#This Row],[ARTICOLO]],FIND(" ",tbStoricoOrdini[[#This Row],[ARTICOLO]])-1))</f>
        <v>KLM</v>
      </c>
      <c r="J3807" t="str">
        <f>MID(tbStoricoOrdini[[#This Row],[ARTICOLO]],FIND(" ",tbStoricoOrdini[[#This Row],[ARTICOLO]])+1,4)</f>
        <v>3000</v>
      </c>
      <c r="K3807" t="str">
        <f>IFERROR(RIGHT(tbStoricoOrdini[[#This Row],[ARTICOLO]],LEN(tbStoricoOrdini[[#This Row],[ARTICOLO]])-FIND(" ",tbStoricoOrdini[[#This Row],[ARTICOLO]],FIND(" ",tbStoricoOrdini[[#This Row],[ARTICOLO]]) +1)),"")</f>
        <v>Plus</v>
      </c>
      <c r="L3807" s="3">
        <f>VLOOKUP(tbStoricoOrdini[[#This Row],[ARTICOLO]],tbArticoli[],2,FALSE)</f>
        <v>145</v>
      </c>
      <c r="M3807" s="22">
        <f>tbStoricoOrdini[[#This Row],[IMPORTO]]/tbStoricoOrdini[[#This Row],[PREZZO]]</f>
        <v>714.44137931034481</v>
      </c>
      <c r="N3807" t="s">
        <v>9</v>
      </c>
      <c r="O3807" s="8">
        <f>VLOOKUP(tbStoricoOrdini[[#This Row],[AGENTE]],tbAgenti[],2,FALSE)</f>
        <v>0.05</v>
      </c>
      <c r="P3807" s="2">
        <v>103594</v>
      </c>
      <c r="Q3807" s="2">
        <f>tbStoricoOrdini[[#This Row],[IMPORTO]]*tbStoricoOrdini[[#This Row],[% COMM.]]</f>
        <v>5179.7000000000007</v>
      </c>
      <c r="R3807" s="2">
        <f>tbStoricoOrdini[[#This Row],[TOT. COMM.]]+tbStoricoOrdini[[#This Row],[IMPORTO]]</f>
        <v>108773.7</v>
      </c>
    </row>
    <row r="3808" spans="1:18">
      <c r="A3808" s="1">
        <v>43952</v>
      </c>
      <c r="B3808" s="7">
        <f>MONTH(tbStoricoOrdini[[#This Row],[DATA]])</f>
        <v>5</v>
      </c>
      <c r="C3808" t="s">
        <v>3903</v>
      </c>
      <c r="D3808" t="str">
        <f>RIGHT(tbStoricoOrdini[[#This Row],[ORDINE]],4)</f>
        <v>3805</v>
      </c>
      <c r="E3808" t="s">
        <v>32</v>
      </c>
      <c r="F3808" t="str">
        <f>VLOOKUP(tbStoricoOrdini[[#This Row],[CLIENTE]],tbClienti[],3,FALSE)</f>
        <v>Emilia Romagna</v>
      </c>
      <c r="G3808" t="str">
        <f>VLOOKUP(tbStoricoOrdini[[#This Row],[CLIENTE]],tbClienti[],7,FALSE)</f>
        <v>BC</v>
      </c>
      <c r="H3808" t="s">
        <v>66</v>
      </c>
      <c r="I3808" t="str">
        <f>IF(LEFT(tbStoricoOrdini[[#This Row],[ARTICOLO]],3) = "COG","COG",LEFT(tbStoricoOrdini[[#This Row],[ARTICOLO]],FIND(" ",tbStoricoOrdini[[#This Row],[ARTICOLO]])-1))</f>
        <v>BAG</v>
      </c>
      <c r="J3808" t="str">
        <f>MID(tbStoricoOrdini[[#This Row],[ARTICOLO]],FIND(" ",tbStoricoOrdini[[#This Row],[ARTICOLO]])+1,4)</f>
        <v>2500</v>
      </c>
      <c r="K3808" t="str">
        <f>IFERROR(RIGHT(tbStoricoOrdini[[#This Row],[ARTICOLO]],LEN(tbStoricoOrdini[[#This Row],[ARTICOLO]])-FIND(" ",tbStoricoOrdini[[#This Row],[ARTICOLO]],FIND(" ",tbStoricoOrdini[[#This Row],[ARTICOLO]]) +1)),"")</f>
        <v>Plus</v>
      </c>
      <c r="L3808" s="3">
        <f>VLOOKUP(tbStoricoOrdini[[#This Row],[ARTICOLO]],tbArticoli[],2,FALSE)</f>
        <v>220</v>
      </c>
      <c r="M3808" s="22">
        <f>tbStoricoOrdini[[#This Row],[IMPORTO]]/tbStoricoOrdini[[#This Row],[PREZZO]]</f>
        <v>1.8181818181818181E-2</v>
      </c>
      <c r="N3808" t="s">
        <v>7</v>
      </c>
      <c r="O3808" s="8">
        <f>VLOOKUP(tbStoricoOrdini[[#This Row],[AGENTE]],tbAgenti[],2,FALSE)</f>
        <v>0.03</v>
      </c>
      <c r="P3808" s="2">
        <v>4</v>
      </c>
      <c r="Q3808" s="2">
        <f>tbStoricoOrdini[[#This Row],[IMPORTO]]*tbStoricoOrdini[[#This Row],[% COMM.]]</f>
        <v>0.12</v>
      </c>
      <c r="R3808" s="2">
        <f>tbStoricoOrdini[[#This Row],[TOT. COMM.]]+tbStoricoOrdini[[#This Row],[IMPORTO]]</f>
        <v>4.12</v>
      </c>
    </row>
    <row r="3809" spans="1:18">
      <c r="A3809" s="1">
        <v>43952</v>
      </c>
      <c r="B3809" s="7">
        <f>MONTH(tbStoricoOrdini[[#This Row],[DATA]])</f>
        <v>5</v>
      </c>
      <c r="C3809" t="s">
        <v>3904</v>
      </c>
      <c r="D3809" t="str">
        <f>RIGHT(tbStoricoOrdini[[#This Row],[ORDINE]],4)</f>
        <v>3806</v>
      </c>
      <c r="E3809" t="s">
        <v>32</v>
      </c>
      <c r="F3809" t="str">
        <f>VLOOKUP(tbStoricoOrdini[[#This Row],[CLIENTE]],tbClienti[],3,FALSE)</f>
        <v>Emilia Romagna</v>
      </c>
      <c r="G3809" t="str">
        <f>VLOOKUP(tbStoricoOrdini[[#This Row],[CLIENTE]],tbClienti[],7,FALSE)</f>
        <v>BC</v>
      </c>
      <c r="H3809" t="s">
        <v>68</v>
      </c>
      <c r="I3809" t="str">
        <f>IF(LEFT(tbStoricoOrdini[[#This Row],[ARTICOLO]],3) = "COG","COG",LEFT(tbStoricoOrdini[[#This Row],[ARTICOLO]],FIND(" ",tbStoricoOrdini[[#This Row],[ARTICOLO]])-1))</f>
        <v>BAG</v>
      </c>
      <c r="J3809" t="str">
        <f>MID(tbStoricoOrdini[[#This Row],[ARTICOLO]],FIND(" ",tbStoricoOrdini[[#This Row],[ARTICOLO]])+1,4)</f>
        <v>5000</v>
      </c>
      <c r="K3809" t="str">
        <f>IFERROR(RIGHT(tbStoricoOrdini[[#This Row],[ARTICOLO]],LEN(tbStoricoOrdini[[#This Row],[ARTICOLO]])-FIND(" ",tbStoricoOrdini[[#This Row],[ARTICOLO]],FIND(" ",tbStoricoOrdini[[#This Row],[ARTICOLO]]) +1)),"")</f>
        <v/>
      </c>
      <c r="L3809" s="3">
        <f>VLOOKUP(tbStoricoOrdini[[#This Row],[ARTICOLO]],tbArticoli[],2,FALSE)</f>
        <v>250</v>
      </c>
      <c r="M3809" s="22">
        <f>tbStoricoOrdini[[#This Row],[IMPORTO]]/tbStoricoOrdini[[#This Row],[PREZZO]]</f>
        <v>0.82399999999999995</v>
      </c>
      <c r="N3809" t="s">
        <v>7</v>
      </c>
      <c r="O3809" s="8">
        <f>VLOOKUP(tbStoricoOrdini[[#This Row],[AGENTE]],tbAgenti[],2,FALSE)</f>
        <v>0.03</v>
      </c>
      <c r="P3809" s="2">
        <v>206</v>
      </c>
      <c r="Q3809" s="2">
        <f>tbStoricoOrdini[[#This Row],[IMPORTO]]*tbStoricoOrdini[[#This Row],[% COMM.]]</f>
        <v>6.18</v>
      </c>
      <c r="R3809" s="2">
        <f>tbStoricoOrdini[[#This Row],[TOT. COMM.]]+tbStoricoOrdini[[#This Row],[IMPORTO]]</f>
        <v>212.18</v>
      </c>
    </row>
    <row r="3810" spans="1:18">
      <c r="A3810" s="1">
        <v>43952</v>
      </c>
      <c r="B3810" s="7">
        <f>MONTH(tbStoricoOrdini[[#This Row],[DATA]])</f>
        <v>5</v>
      </c>
      <c r="C3810" t="s">
        <v>3905</v>
      </c>
      <c r="D3810" t="str">
        <f>RIGHT(tbStoricoOrdini[[#This Row],[ORDINE]],4)</f>
        <v>3807</v>
      </c>
      <c r="E3810" t="s">
        <v>32</v>
      </c>
      <c r="F3810" t="str">
        <f>VLOOKUP(tbStoricoOrdini[[#This Row],[CLIENTE]],tbClienti[],3,FALSE)</f>
        <v>Emilia Romagna</v>
      </c>
      <c r="G3810" t="str">
        <f>VLOOKUP(tbStoricoOrdini[[#This Row],[CLIENTE]],tbClienti[],7,FALSE)</f>
        <v>BC</v>
      </c>
      <c r="H3810" t="s">
        <v>69</v>
      </c>
      <c r="I3810" t="str">
        <f>IF(LEFT(tbStoricoOrdini[[#This Row],[ARTICOLO]],3) = "COG","COG",LEFT(tbStoricoOrdini[[#This Row],[ARTICOLO]],FIND(" ",tbStoricoOrdini[[#This Row],[ARTICOLO]])-1))</f>
        <v>BAG</v>
      </c>
      <c r="J3810" t="str">
        <f>MID(tbStoricoOrdini[[#This Row],[ARTICOLO]],FIND(" ",tbStoricoOrdini[[#This Row],[ARTICOLO]])+1,4)</f>
        <v>1121</v>
      </c>
      <c r="K3810" t="str">
        <f>IFERROR(RIGHT(tbStoricoOrdini[[#This Row],[ARTICOLO]],LEN(tbStoricoOrdini[[#This Row],[ARTICOLO]])-FIND(" ",tbStoricoOrdini[[#This Row],[ARTICOLO]],FIND(" ",tbStoricoOrdini[[#This Row],[ARTICOLO]]) +1)),"")</f>
        <v>Gold</v>
      </c>
      <c r="L3810" s="3">
        <f>VLOOKUP(tbStoricoOrdini[[#This Row],[ARTICOLO]],tbArticoli[],2,FALSE)</f>
        <v>230</v>
      </c>
      <c r="M3810" s="22">
        <f>tbStoricoOrdini[[#This Row],[IMPORTO]]/tbStoricoOrdini[[#This Row],[PREZZO]]</f>
        <v>243.71739130434781</v>
      </c>
      <c r="N3810" t="s">
        <v>9</v>
      </c>
      <c r="O3810" s="8">
        <f>VLOOKUP(tbStoricoOrdini[[#This Row],[AGENTE]],tbAgenti[],2,FALSE)</f>
        <v>0.05</v>
      </c>
      <c r="P3810" s="2">
        <v>56055</v>
      </c>
      <c r="Q3810" s="2">
        <f>tbStoricoOrdini[[#This Row],[IMPORTO]]*tbStoricoOrdini[[#This Row],[% COMM.]]</f>
        <v>2802.75</v>
      </c>
      <c r="R3810" s="2">
        <f>tbStoricoOrdini[[#This Row],[TOT. COMM.]]+tbStoricoOrdini[[#This Row],[IMPORTO]]</f>
        <v>58857.75</v>
      </c>
    </row>
    <row r="3811" spans="1:18">
      <c r="A3811" s="1">
        <v>43952</v>
      </c>
      <c r="B3811" s="7">
        <f>MONTH(tbStoricoOrdini[[#This Row],[DATA]])</f>
        <v>5</v>
      </c>
      <c r="C3811" t="s">
        <v>3906</v>
      </c>
      <c r="D3811" t="str">
        <f>RIGHT(tbStoricoOrdini[[#This Row],[ORDINE]],4)</f>
        <v>3808</v>
      </c>
      <c r="E3811" t="s">
        <v>32</v>
      </c>
      <c r="F3811" t="str">
        <f>VLOOKUP(tbStoricoOrdini[[#This Row],[CLIENTE]],tbClienti[],3,FALSE)</f>
        <v>Emilia Romagna</v>
      </c>
      <c r="G3811" t="str">
        <f>VLOOKUP(tbStoricoOrdini[[#This Row],[CLIENTE]],tbClienti[],7,FALSE)</f>
        <v>BC</v>
      </c>
      <c r="H3811" t="s">
        <v>83</v>
      </c>
      <c r="I3811" t="str">
        <f>IF(LEFT(tbStoricoOrdini[[#This Row],[ARTICOLO]],3) = "COG","COG",LEFT(tbStoricoOrdini[[#This Row],[ARTICOLO]],FIND(" ",tbStoricoOrdini[[#This Row],[ARTICOLO]])-1))</f>
        <v>COG</v>
      </c>
      <c r="J3811" t="str">
        <f>MID(tbStoricoOrdini[[#This Row],[ARTICOLO]],FIND(" ",tbStoricoOrdini[[#This Row],[ARTICOLO]])+1,4)</f>
        <v>8000</v>
      </c>
      <c r="K3811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3811" s="3">
        <f>VLOOKUP(tbStoricoOrdini[[#This Row],[ARTICOLO]],tbArticoli[],2,FALSE)</f>
        <v>670</v>
      </c>
      <c r="M3811" s="22">
        <f>tbStoricoOrdini[[#This Row],[IMPORTO]]/tbStoricoOrdini[[#This Row],[PREZZO]]</f>
        <v>18.411940298507464</v>
      </c>
      <c r="N3811" t="s">
        <v>9</v>
      </c>
      <c r="O3811" s="8">
        <f>VLOOKUP(tbStoricoOrdini[[#This Row],[AGENTE]],tbAgenti[],2,FALSE)</f>
        <v>0.05</v>
      </c>
      <c r="P3811" s="2">
        <v>12336</v>
      </c>
      <c r="Q3811" s="2">
        <f>tbStoricoOrdini[[#This Row],[IMPORTO]]*tbStoricoOrdini[[#This Row],[% COMM.]]</f>
        <v>616.80000000000007</v>
      </c>
      <c r="R3811" s="2">
        <f>tbStoricoOrdini[[#This Row],[TOT. COMM.]]+tbStoricoOrdini[[#This Row],[IMPORTO]]</f>
        <v>12952.8</v>
      </c>
    </row>
    <row r="3812" spans="1:18">
      <c r="A3812" s="1">
        <v>43952</v>
      </c>
      <c r="B3812" s="7">
        <f>MONTH(tbStoricoOrdini[[#This Row],[DATA]])</f>
        <v>5</v>
      </c>
      <c r="C3812" t="s">
        <v>3907</v>
      </c>
      <c r="D3812" t="str">
        <f>RIGHT(tbStoricoOrdini[[#This Row],[ORDINE]],4)</f>
        <v>3809</v>
      </c>
      <c r="E3812" t="s">
        <v>32</v>
      </c>
      <c r="F3812" t="str">
        <f>VLOOKUP(tbStoricoOrdini[[#This Row],[CLIENTE]],tbClienti[],3,FALSE)</f>
        <v>Emilia Romagna</v>
      </c>
      <c r="G3812" t="str">
        <f>VLOOKUP(tbStoricoOrdini[[#This Row],[CLIENTE]],tbClienti[],7,FALSE)</f>
        <v>BC</v>
      </c>
      <c r="H3812" t="s">
        <v>76</v>
      </c>
      <c r="I3812" t="str">
        <f>IF(LEFT(tbStoricoOrdini[[#This Row],[ARTICOLO]],3) = "COG","COG",LEFT(tbStoricoOrdini[[#This Row],[ARTICOLO]],FIND(" ",tbStoricoOrdini[[#This Row],[ARTICOLO]])-1))</f>
        <v>COG</v>
      </c>
      <c r="J3812" t="str">
        <f>MID(tbStoricoOrdini[[#This Row],[ARTICOLO]],FIND(" ",tbStoricoOrdini[[#This Row],[ARTICOLO]])+1,4)</f>
        <v>1000</v>
      </c>
      <c r="K3812" t="str">
        <f>IFERROR(RIGHT(tbStoricoOrdini[[#This Row],[ARTICOLO]],LEN(tbStoricoOrdini[[#This Row],[ARTICOLO]])-FIND(" ",tbStoricoOrdini[[#This Row],[ARTICOLO]],FIND(" ",tbStoricoOrdini[[#This Row],[ARTICOLO]]) +1)),"")</f>
        <v/>
      </c>
      <c r="L3812" s="3">
        <f>VLOOKUP(tbStoricoOrdini[[#This Row],[ARTICOLO]],tbArticoli[],2,FALSE)</f>
        <v>150</v>
      </c>
      <c r="M3812" s="22">
        <f>tbStoricoOrdini[[#This Row],[IMPORTO]]/tbStoricoOrdini[[#This Row],[PREZZO]]</f>
        <v>4.3</v>
      </c>
      <c r="N3812" t="s">
        <v>9</v>
      </c>
      <c r="O3812" s="8">
        <f>VLOOKUP(tbStoricoOrdini[[#This Row],[AGENTE]],tbAgenti[],2,FALSE)</f>
        <v>0.05</v>
      </c>
      <c r="P3812" s="2">
        <v>645</v>
      </c>
      <c r="Q3812" s="2">
        <f>tbStoricoOrdini[[#This Row],[IMPORTO]]*tbStoricoOrdini[[#This Row],[% COMM.]]</f>
        <v>32.25</v>
      </c>
      <c r="R3812" s="2">
        <f>tbStoricoOrdini[[#This Row],[TOT. COMM.]]+tbStoricoOrdini[[#This Row],[IMPORTO]]</f>
        <v>677.25</v>
      </c>
    </row>
    <row r="3813" spans="1:18">
      <c r="A3813" s="1">
        <v>43952</v>
      </c>
      <c r="B3813" s="7">
        <f>MONTH(tbStoricoOrdini[[#This Row],[DATA]])</f>
        <v>5</v>
      </c>
      <c r="C3813" t="s">
        <v>3908</v>
      </c>
      <c r="D3813" t="str">
        <f>RIGHT(tbStoricoOrdini[[#This Row],[ORDINE]],4)</f>
        <v>3810</v>
      </c>
      <c r="E3813" t="s">
        <v>32</v>
      </c>
      <c r="F3813" t="str">
        <f>VLOOKUP(tbStoricoOrdini[[#This Row],[CLIENTE]],tbClienti[],3,FALSE)</f>
        <v>Emilia Romagna</v>
      </c>
      <c r="G3813" t="str">
        <f>VLOOKUP(tbStoricoOrdini[[#This Row],[CLIENTE]],tbClienti[],7,FALSE)</f>
        <v>BC</v>
      </c>
      <c r="H3813" t="s">
        <v>72</v>
      </c>
      <c r="I3813" t="str">
        <f>IF(LEFT(tbStoricoOrdini[[#This Row],[ARTICOLO]],3) = "COG","COG",LEFT(tbStoricoOrdini[[#This Row],[ARTICOLO]],FIND(" ",tbStoricoOrdini[[#This Row],[ARTICOLO]])-1))</f>
        <v>EB06</v>
      </c>
      <c r="J3813" t="str">
        <f>MID(tbStoricoOrdini[[#This Row],[ARTICOLO]],FIND(" ",tbStoricoOrdini[[#This Row],[ARTICOLO]])+1,4)</f>
        <v>3000</v>
      </c>
      <c r="K3813" t="str">
        <f>IFERROR(RIGHT(tbStoricoOrdini[[#This Row],[ARTICOLO]],LEN(tbStoricoOrdini[[#This Row],[ARTICOLO]])-FIND(" ",tbStoricoOrdini[[#This Row],[ARTICOLO]],FIND(" ",tbStoricoOrdini[[#This Row],[ARTICOLO]]) +1)),"")</f>
        <v>Medium</v>
      </c>
      <c r="L3813" s="3">
        <f>VLOOKUP(tbStoricoOrdini[[#This Row],[ARTICOLO]],tbArticoli[],2,FALSE)</f>
        <v>120</v>
      </c>
      <c r="M3813" s="22">
        <f>tbStoricoOrdini[[#This Row],[IMPORTO]]/tbStoricoOrdini[[#This Row],[PREZZO]]</f>
        <v>3.5333333333333332</v>
      </c>
      <c r="N3813" t="s">
        <v>9</v>
      </c>
      <c r="O3813" s="8">
        <f>VLOOKUP(tbStoricoOrdini[[#This Row],[AGENTE]],tbAgenti[],2,FALSE)</f>
        <v>0.05</v>
      </c>
      <c r="P3813" s="2">
        <v>424</v>
      </c>
      <c r="Q3813" s="2">
        <f>tbStoricoOrdini[[#This Row],[IMPORTO]]*tbStoricoOrdini[[#This Row],[% COMM.]]</f>
        <v>21.200000000000003</v>
      </c>
      <c r="R3813" s="2">
        <f>tbStoricoOrdini[[#This Row],[TOT. COMM.]]+tbStoricoOrdini[[#This Row],[IMPORTO]]</f>
        <v>445.2</v>
      </c>
    </row>
    <row r="3814" spans="1:18">
      <c r="A3814" s="1">
        <v>43952</v>
      </c>
      <c r="B3814" s="7">
        <f>MONTH(tbStoricoOrdini[[#This Row],[DATA]])</f>
        <v>5</v>
      </c>
      <c r="C3814" t="s">
        <v>3909</v>
      </c>
      <c r="D3814" t="str">
        <f>RIGHT(tbStoricoOrdini[[#This Row],[ORDINE]],4)</f>
        <v>3811</v>
      </c>
      <c r="E3814" t="s">
        <v>33</v>
      </c>
      <c r="F3814" t="str">
        <f>VLOOKUP(tbStoricoOrdini[[#This Row],[CLIENTE]],tbClienti[],3,FALSE)</f>
        <v>Veneto</v>
      </c>
      <c r="G3814" t="str">
        <f>VLOOKUP(tbStoricoOrdini[[#This Row],[CLIENTE]],tbClienti[],7,FALSE)</f>
        <v>CC</v>
      </c>
      <c r="H3814" t="s">
        <v>74</v>
      </c>
      <c r="I3814" t="str">
        <f>IF(LEFT(tbStoricoOrdini[[#This Row],[ARTICOLO]],3) = "COG","COG",LEFT(tbStoricoOrdini[[#This Row],[ARTICOLO]],FIND(" ",tbStoricoOrdini[[#This Row],[ARTICOLO]])-1))</f>
        <v>AVRC</v>
      </c>
      <c r="J3814" t="str">
        <f>MID(tbStoricoOrdini[[#This Row],[ARTICOLO]],FIND(" ",tbStoricoOrdini[[#This Row],[ARTICOLO]])+1,4)</f>
        <v>2500</v>
      </c>
      <c r="K3814" t="str">
        <f>IFERROR(RIGHT(tbStoricoOrdini[[#This Row],[ARTICOLO]],LEN(tbStoricoOrdini[[#This Row],[ARTICOLO]])-FIND(" ",tbStoricoOrdini[[#This Row],[ARTICOLO]],FIND(" ",tbStoricoOrdini[[#This Row],[ARTICOLO]]) +1)),"")</f>
        <v>Gold</v>
      </c>
      <c r="L3814" s="3">
        <f>VLOOKUP(tbStoricoOrdini[[#This Row],[ARTICOLO]],tbArticoli[],2,FALSE)</f>
        <v>500</v>
      </c>
      <c r="M3814" s="22">
        <f>tbStoricoOrdini[[#This Row],[IMPORTO]]/tbStoricoOrdini[[#This Row],[PREZZO]]</f>
        <v>5.7039999999999997</v>
      </c>
      <c r="N3814" t="s">
        <v>10</v>
      </c>
      <c r="O3814" s="8">
        <f>VLOOKUP(tbStoricoOrdini[[#This Row],[AGENTE]],tbAgenti[],2,FALSE)</f>
        <v>3.6999999999999998E-2</v>
      </c>
      <c r="P3814" s="2">
        <v>2852</v>
      </c>
      <c r="Q3814" s="2">
        <f>tbStoricoOrdini[[#This Row],[IMPORTO]]*tbStoricoOrdini[[#This Row],[% COMM.]]</f>
        <v>105.524</v>
      </c>
      <c r="R3814" s="2">
        <f>tbStoricoOrdini[[#This Row],[TOT. COMM.]]+tbStoricoOrdini[[#This Row],[IMPORTO]]</f>
        <v>2957.5239999999999</v>
      </c>
    </row>
    <row r="3815" spans="1:18">
      <c r="A3815" s="1">
        <v>43952</v>
      </c>
      <c r="B3815" s="7">
        <f>MONTH(tbStoricoOrdini[[#This Row],[DATA]])</f>
        <v>5</v>
      </c>
      <c r="C3815" t="s">
        <v>3910</v>
      </c>
      <c r="D3815" t="str">
        <f>RIGHT(tbStoricoOrdini[[#This Row],[ORDINE]],4)</f>
        <v>3812</v>
      </c>
      <c r="E3815" t="s">
        <v>33</v>
      </c>
      <c r="F3815" t="str">
        <f>VLOOKUP(tbStoricoOrdini[[#This Row],[CLIENTE]],tbClienti[],3,FALSE)</f>
        <v>Veneto</v>
      </c>
      <c r="G3815" t="str">
        <f>VLOOKUP(tbStoricoOrdini[[#This Row],[CLIENTE]],tbClienti[],7,FALSE)</f>
        <v>CC</v>
      </c>
      <c r="H3815" t="s">
        <v>74</v>
      </c>
      <c r="I3815" t="str">
        <f>IF(LEFT(tbStoricoOrdini[[#This Row],[ARTICOLO]],3) = "COG","COG",LEFT(tbStoricoOrdini[[#This Row],[ARTICOLO]],FIND(" ",tbStoricoOrdini[[#This Row],[ARTICOLO]])-1))</f>
        <v>AVRC</v>
      </c>
      <c r="J3815" t="str">
        <f>MID(tbStoricoOrdini[[#This Row],[ARTICOLO]],FIND(" ",tbStoricoOrdini[[#This Row],[ARTICOLO]])+1,4)</f>
        <v>2500</v>
      </c>
      <c r="K3815" t="str">
        <f>IFERROR(RIGHT(tbStoricoOrdini[[#This Row],[ARTICOLO]],LEN(tbStoricoOrdini[[#This Row],[ARTICOLO]])-FIND(" ",tbStoricoOrdini[[#This Row],[ARTICOLO]],FIND(" ",tbStoricoOrdini[[#This Row],[ARTICOLO]]) +1)),"")</f>
        <v>Gold</v>
      </c>
      <c r="L3815" s="3">
        <f>VLOOKUP(tbStoricoOrdini[[#This Row],[ARTICOLO]],tbArticoli[],2,FALSE)</f>
        <v>500</v>
      </c>
      <c r="M3815" s="22">
        <f>tbStoricoOrdini[[#This Row],[IMPORTO]]/tbStoricoOrdini[[#This Row],[PREZZO]]</f>
        <v>0.95199999999999996</v>
      </c>
      <c r="N3815" t="s">
        <v>8</v>
      </c>
      <c r="O3815" s="8">
        <f>VLOOKUP(tbStoricoOrdini[[#This Row],[AGENTE]],tbAgenti[],2,FALSE)</f>
        <v>0.05</v>
      </c>
      <c r="P3815" s="2">
        <v>476</v>
      </c>
      <c r="Q3815" s="2">
        <f>tbStoricoOrdini[[#This Row],[IMPORTO]]*tbStoricoOrdini[[#This Row],[% COMM.]]</f>
        <v>23.8</v>
      </c>
      <c r="R3815" s="2">
        <f>tbStoricoOrdini[[#This Row],[TOT. COMM.]]+tbStoricoOrdini[[#This Row],[IMPORTO]]</f>
        <v>499.8</v>
      </c>
    </row>
    <row r="3816" spans="1:18">
      <c r="A3816" s="1">
        <v>43952</v>
      </c>
      <c r="B3816" s="7">
        <f>MONTH(tbStoricoOrdini[[#This Row],[DATA]])</f>
        <v>5</v>
      </c>
      <c r="C3816" t="s">
        <v>3911</v>
      </c>
      <c r="D3816" t="str">
        <f>RIGHT(tbStoricoOrdini[[#This Row],[ORDINE]],4)</f>
        <v>3813</v>
      </c>
      <c r="E3816" t="s">
        <v>33</v>
      </c>
      <c r="F3816" t="str">
        <f>VLOOKUP(tbStoricoOrdini[[#This Row],[CLIENTE]],tbClienti[],3,FALSE)</f>
        <v>Veneto</v>
      </c>
      <c r="G3816" t="str">
        <f>VLOOKUP(tbStoricoOrdini[[#This Row],[CLIENTE]],tbClienti[],7,FALSE)</f>
        <v>CC</v>
      </c>
      <c r="H3816" t="s">
        <v>74</v>
      </c>
      <c r="I3816" t="str">
        <f>IF(LEFT(tbStoricoOrdini[[#This Row],[ARTICOLO]],3) = "COG","COG",LEFT(tbStoricoOrdini[[#This Row],[ARTICOLO]],FIND(" ",tbStoricoOrdini[[#This Row],[ARTICOLO]])-1))</f>
        <v>AVRC</v>
      </c>
      <c r="J3816" t="str">
        <f>MID(tbStoricoOrdini[[#This Row],[ARTICOLO]],FIND(" ",tbStoricoOrdini[[#This Row],[ARTICOLO]])+1,4)</f>
        <v>2500</v>
      </c>
      <c r="K3816" t="str">
        <f>IFERROR(RIGHT(tbStoricoOrdini[[#This Row],[ARTICOLO]],LEN(tbStoricoOrdini[[#This Row],[ARTICOLO]])-FIND(" ",tbStoricoOrdini[[#This Row],[ARTICOLO]],FIND(" ",tbStoricoOrdini[[#This Row],[ARTICOLO]]) +1)),"")</f>
        <v>Gold</v>
      </c>
      <c r="L3816" s="3">
        <f>VLOOKUP(tbStoricoOrdini[[#This Row],[ARTICOLO]],tbArticoli[],2,FALSE)</f>
        <v>500</v>
      </c>
      <c r="M3816" s="22">
        <f>tbStoricoOrdini[[#This Row],[IMPORTO]]/tbStoricoOrdini[[#This Row],[PREZZO]]</f>
        <v>0.126</v>
      </c>
      <c r="N3816" t="s">
        <v>9</v>
      </c>
      <c r="O3816" s="8">
        <f>VLOOKUP(tbStoricoOrdini[[#This Row],[AGENTE]],tbAgenti[],2,FALSE)</f>
        <v>0.05</v>
      </c>
      <c r="P3816" s="2">
        <v>63</v>
      </c>
      <c r="Q3816" s="2">
        <f>tbStoricoOrdini[[#This Row],[IMPORTO]]*tbStoricoOrdini[[#This Row],[% COMM.]]</f>
        <v>3.1500000000000004</v>
      </c>
      <c r="R3816" s="2">
        <f>tbStoricoOrdini[[#This Row],[TOT. COMM.]]+tbStoricoOrdini[[#This Row],[IMPORTO]]</f>
        <v>66.150000000000006</v>
      </c>
    </row>
    <row r="3817" spans="1:18">
      <c r="A3817" s="1">
        <v>43952</v>
      </c>
      <c r="B3817" s="7">
        <f>MONTH(tbStoricoOrdini[[#This Row],[DATA]])</f>
        <v>5</v>
      </c>
      <c r="C3817" t="s">
        <v>3912</v>
      </c>
      <c r="D3817" t="str">
        <f>RIGHT(tbStoricoOrdini[[#This Row],[ORDINE]],4)</f>
        <v>3814</v>
      </c>
      <c r="E3817" t="s">
        <v>33</v>
      </c>
      <c r="F3817" t="str">
        <f>VLOOKUP(tbStoricoOrdini[[#This Row],[CLIENTE]],tbClienti[],3,FALSE)</f>
        <v>Veneto</v>
      </c>
      <c r="G3817" t="str">
        <f>VLOOKUP(tbStoricoOrdini[[#This Row],[CLIENTE]],tbClienti[],7,FALSE)</f>
        <v>CC</v>
      </c>
      <c r="H3817" t="s">
        <v>77</v>
      </c>
      <c r="I3817" t="str">
        <f>IF(LEFT(tbStoricoOrdini[[#This Row],[ARTICOLO]],3) = "COG","COG",LEFT(tbStoricoOrdini[[#This Row],[ARTICOLO]],FIND(" ",tbStoricoOrdini[[#This Row],[ARTICOLO]])-1))</f>
        <v>COG</v>
      </c>
      <c r="J3817" t="str">
        <f>MID(tbStoricoOrdini[[#This Row],[ARTICOLO]],FIND(" ",tbStoricoOrdini[[#This Row],[ARTICOLO]])+1,4)</f>
        <v>2000</v>
      </c>
      <c r="K3817" t="str">
        <f>IFERROR(RIGHT(tbStoricoOrdini[[#This Row],[ARTICOLO]],LEN(tbStoricoOrdini[[#This Row],[ARTICOLO]])-FIND(" ",tbStoricoOrdini[[#This Row],[ARTICOLO]],FIND(" ",tbStoricoOrdini[[#This Row],[ARTICOLO]]) +1)),"")</f>
        <v>Medium</v>
      </c>
      <c r="L3817" s="3">
        <f>VLOOKUP(tbStoricoOrdini[[#This Row],[ARTICOLO]],tbArticoli[],2,FALSE)</f>
        <v>200</v>
      </c>
      <c r="M3817" s="22">
        <f>tbStoricoOrdini[[#This Row],[IMPORTO]]/tbStoricoOrdini[[#This Row],[PREZZO]]</f>
        <v>0.17</v>
      </c>
      <c r="N3817" t="s">
        <v>9</v>
      </c>
      <c r="O3817" s="8">
        <f>VLOOKUP(tbStoricoOrdini[[#This Row],[AGENTE]],tbAgenti[],2,FALSE)</f>
        <v>0.05</v>
      </c>
      <c r="P3817" s="2">
        <v>34</v>
      </c>
      <c r="Q3817" s="2">
        <f>tbStoricoOrdini[[#This Row],[IMPORTO]]*tbStoricoOrdini[[#This Row],[% COMM.]]</f>
        <v>1.7000000000000002</v>
      </c>
      <c r="R3817" s="2">
        <f>tbStoricoOrdini[[#This Row],[TOT. COMM.]]+tbStoricoOrdini[[#This Row],[IMPORTO]]</f>
        <v>35.700000000000003</v>
      </c>
    </row>
    <row r="3818" spans="1:18">
      <c r="A3818" s="1">
        <v>43952</v>
      </c>
      <c r="B3818" s="7">
        <f>MONTH(tbStoricoOrdini[[#This Row],[DATA]])</f>
        <v>5</v>
      </c>
      <c r="C3818" t="s">
        <v>3913</v>
      </c>
      <c r="D3818" t="str">
        <f>RIGHT(tbStoricoOrdini[[#This Row],[ORDINE]],4)</f>
        <v>3815</v>
      </c>
      <c r="E3818" t="s">
        <v>33</v>
      </c>
      <c r="F3818" t="str">
        <f>VLOOKUP(tbStoricoOrdini[[#This Row],[CLIENTE]],tbClienti[],3,FALSE)</f>
        <v>Veneto</v>
      </c>
      <c r="G3818" t="str">
        <f>VLOOKUP(tbStoricoOrdini[[#This Row],[CLIENTE]],tbClienti[],7,FALSE)</f>
        <v>CC</v>
      </c>
      <c r="H3818" t="s">
        <v>61</v>
      </c>
      <c r="I3818" t="str">
        <f>IF(LEFT(tbStoricoOrdini[[#This Row],[ARTICOLO]],3) = "COG","COG",LEFT(tbStoricoOrdini[[#This Row],[ARTICOLO]],FIND(" ",tbStoricoOrdini[[#This Row],[ARTICOLO]])-1))</f>
        <v>KLM</v>
      </c>
      <c r="J3818" t="str">
        <f>MID(tbStoricoOrdini[[#This Row],[ARTICOLO]],FIND(" ",tbStoricoOrdini[[#This Row],[ARTICOLO]])+1,4)</f>
        <v>5000</v>
      </c>
      <c r="K3818" t="str">
        <f>IFERROR(RIGHT(tbStoricoOrdini[[#This Row],[ARTICOLO]],LEN(tbStoricoOrdini[[#This Row],[ARTICOLO]])-FIND(" ",tbStoricoOrdini[[#This Row],[ARTICOLO]],FIND(" ",tbStoricoOrdini[[#This Row],[ARTICOLO]]) +1)),"")</f>
        <v>Medium</v>
      </c>
      <c r="L3818" s="3">
        <f>VLOOKUP(tbStoricoOrdini[[#This Row],[ARTICOLO]],tbArticoli[],2,FALSE)</f>
        <v>150</v>
      </c>
      <c r="M3818" s="22">
        <f>tbStoricoOrdini[[#This Row],[IMPORTO]]/tbStoricoOrdini[[#This Row],[PREZZO]]</f>
        <v>58.98</v>
      </c>
      <c r="N3818" t="s">
        <v>10</v>
      </c>
      <c r="O3818" s="8">
        <f>VLOOKUP(tbStoricoOrdini[[#This Row],[AGENTE]],tbAgenti[],2,FALSE)</f>
        <v>3.6999999999999998E-2</v>
      </c>
      <c r="P3818" s="2">
        <v>8847</v>
      </c>
      <c r="Q3818" s="2">
        <f>tbStoricoOrdini[[#This Row],[IMPORTO]]*tbStoricoOrdini[[#This Row],[% COMM.]]</f>
        <v>327.339</v>
      </c>
      <c r="R3818" s="2">
        <f>tbStoricoOrdini[[#This Row],[TOT. COMM.]]+tbStoricoOrdini[[#This Row],[IMPORTO]]</f>
        <v>9174.3389999999999</v>
      </c>
    </row>
    <row r="3819" spans="1:18">
      <c r="A3819" s="1">
        <v>43952</v>
      </c>
      <c r="B3819" s="7">
        <f>MONTH(tbStoricoOrdini[[#This Row],[DATA]])</f>
        <v>5</v>
      </c>
      <c r="C3819" t="s">
        <v>3914</v>
      </c>
      <c r="D3819" t="str">
        <f>RIGHT(tbStoricoOrdini[[#This Row],[ORDINE]],4)</f>
        <v>3816</v>
      </c>
      <c r="E3819" t="s">
        <v>33</v>
      </c>
      <c r="F3819" t="str">
        <f>VLOOKUP(tbStoricoOrdini[[#This Row],[CLIENTE]],tbClienti[],3,FALSE)</f>
        <v>Veneto</v>
      </c>
      <c r="G3819" t="str">
        <f>VLOOKUP(tbStoricoOrdini[[#This Row],[CLIENTE]],tbClienti[],7,FALSE)</f>
        <v>CC</v>
      </c>
      <c r="H3819" t="s">
        <v>61</v>
      </c>
      <c r="I3819" t="str">
        <f>IF(LEFT(tbStoricoOrdini[[#This Row],[ARTICOLO]],3) = "COG","COG",LEFT(tbStoricoOrdini[[#This Row],[ARTICOLO]],FIND(" ",tbStoricoOrdini[[#This Row],[ARTICOLO]])-1))</f>
        <v>KLM</v>
      </c>
      <c r="J3819" t="str">
        <f>MID(tbStoricoOrdini[[#This Row],[ARTICOLO]],FIND(" ",tbStoricoOrdini[[#This Row],[ARTICOLO]])+1,4)</f>
        <v>5000</v>
      </c>
      <c r="K3819" t="str">
        <f>IFERROR(RIGHT(tbStoricoOrdini[[#This Row],[ARTICOLO]],LEN(tbStoricoOrdini[[#This Row],[ARTICOLO]])-FIND(" ",tbStoricoOrdini[[#This Row],[ARTICOLO]],FIND(" ",tbStoricoOrdini[[#This Row],[ARTICOLO]]) +1)),"")</f>
        <v>Medium</v>
      </c>
      <c r="L3819" s="3">
        <f>VLOOKUP(tbStoricoOrdini[[#This Row],[ARTICOLO]],tbArticoli[],2,FALSE)</f>
        <v>150</v>
      </c>
      <c r="M3819" s="22">
        <f>tbStoricoOrdini[[#This Row],[IMPORTO]]/tbStoricoOrdini[[#This Row],[PREZZO]]</f>
        <v>11.42</v>
      </c>
      <c r="N3819" t="s">
        <v>8</v>
      </c>
      <c r="O3819" s="8">
        <f>VLOOKUP(tbStoricoOrdini[[#This Row],[AGENTE]],tbAgenti[],2,FALSE)</f>
        <v>0.05</v>
      </c>
      <c r="P3819" s="2">
        <v>1713</v>
      </c>
      <c r="Q3819" s="2">
        <f>tbStoricoOrdini[[#This Row],[IMPORTO]]*tbStoricoOrdini[[#This Row],[% COMM.]]</f>
        <v>85.65</v>
      </c>
      <c r="R3819" s="2">
        <f>tbStoricoOrdini[[#This Row],[TOT. COMM.]]+tbStoricoOrdini[[#This Row],[IMPORTO]]</f>
        <v>1798.65</v>
      </c>
    </row>
    <row r="3820" spans="1:18">
      <c r="A3820" s="1">
        <v>43952</v>
      </c>
      <c r="B3820" s="7">
        <f>MONTH(tbStoricoOrdini[[#This Row],[DATA]])</f>
        <v>5</v>
      </c>
      <c r="C3820" t="s">
        <v>3915</v>
      </c>
      <c r="D3820" t="str">
        <f>RIGHT(tbStoricoOrdini[[#This Row],[ORDINE]],4)</f>
        <v>3817</v>
      </c>
      <c r="E3820" t="s">
        <v>33</v>
      </c>
      <c r="F3820" t="str">
        <f>VLOOKUP(tbStoricoOrdini[[#This Row],[CLIENTE]],tbClienti[],3,FALSE)</f>
        <v>Veneto</v>
      </c>
      <c r="G3820" t="str">
        <f>VLOOKUP(tbStoricoOrdini[[#This Row],[CLIENTE]],tbClienti[],7,FALSE)</f>
        <v>CC</v>
      </c>
      <c r="H3820" t="s">
        <v>61</v>
      </c>
      <c r="I3820" t="str">
        <f>IF(LEFT(tbStoricoOrdini[[#This Row],[ARTICOLO]],3) = "COG","COG",LEFT(tbStoricoOrdini[[#This Row],[ARTICOLO]],FIND(" ",tbStoricoOrdini[[#This Row],[ARTICOLO]])-1))</f>
        <v>KLM</v>
      </c>
      <c r="J3820" t="str">
        <f>MID(tbStoricoOrdini[[#This Row],[ARTICOLO]],FIND(" ",tbStoricoOrdini[[#This Row],[ARTICOLO]])+1,4)</f>
        <v>5000</v>
      </c>
      <c r="K3820" t="str">
        <f>IFERROR(RIGHT(tbStoricoOrdini[[#This Row],[ARTICOLO]],LEN(tbStoricoOrdini[[#This Row],[ARTICOLO]])-FIND(" ",tbStoricoOrdini[[#This Row],[ARTICOLO]],FIND(" ",tbStoricoOrdini[[#This Row],[ARTICOLO]]) +1)),"")</f>
        <v>Medium</v>
      </c>
      <c r="L3820" s="3">
        <f>VLOOKUP(tbStoricoOrdini[[#This Row],[ARTICOLO]],tbArticoli[],2,FALSE)</f>
        <v>150</v>
      </c>
      <c r="M3820" s="22">
        <f>tbStoricoOrdini[[#This Row],[IMPORTO]]/tbStoricoOrdini[[#This Row],[PREZZO]]</f>
        <v>57.953333333333333</v>
      </c>
      <c r="N3820" t="s">
        <v>9</v>
      </c>
      <c r="O3820" s="8">
        <f>VLOOKUP(tbStoricoOrdini[[#This Row],[AGENTE]],tbAgenti[],2,FALSE)</f>
        <v>0.05</v>
      </c>
      <c r="P3820" s="2">
        <v>8693</v>
      </c>
      <c r="Q3820" s="2">
        <f>tbStoricoOrdini[[#This Row],[IMPORTO]]*tbStoricoOrdini[[#This Row],[% COMM.]]</f>
        <v>434.65000000000003</v>
      </c>
      <c r="R3820" s="2">
        <f>tbStoricoOrdini[[#This Row],[TOT. COMM.]]+tbStoricoOrdini[[#This Row],[IMPORTO]]</f>
        <v>9127.65</v>
      </c>
    </row>
    <row r="3821" spans="1:18">
      <c r="A3821" s="1">
        <v>43952</v>
      </c>
      <c r="B3821" s="7">
        <f>MONTH(tbStoricoOrdini[[#This Row],[DATA]])</f>
        <v>5</v>
      </c>
      <c r="C3821" t="s">
        <v>3916</v>
      </c>
      <c r="D3821" t="str">
        <f>RIGHT(tbStoricoOrdini[[#This Row],[ORDINE]],4)</f>
        <v>3818</v>
      </c>
      <c r="E3821" t="s">
        <v>33</v>
      </c>
      <c r="F3821" t="str">
        <f>VLOOKUP(tbStoricoOrdini[[#This Row],[CLIENTE]],tbClienti[],3,FALSE)</f>
        <v>Veneto</v>
      </c>
      <c r="G3821" t="str">
        <f>VLOOKUP(tbStoricoOrdini[[#This Row],[CLIENTE]],tbClienti[],7,FALSE)</f>
        <v>CC</v>
      </c>
      <c r="H3821" t="s">
        <v>60</v>
      </c>
      <c r="I3821" t="str">
        <f>IF(LEFT(tbStoricoOrdini[[#This Row],[ARTICOLO]],3) = "COG","COG",LEFT(tbStoricoOrdini[[#This Row],[ARTICOLO]],FIND(" ",tbStoricoOrdini[[#This Row],[ARTICOLO]])-1))</f>
        <v>KLM</v>
      </c>
      <c r="J3821" t="str">
        <f>MID(tbStoricoOrdini[[#This Row],[ARTICOLO]],FIND(" ",tbStoricoOrdini[[#This Row],[ARTICOLO]])+1,4)</f>
        <v>5000</v>
      </c>
      <c r="K3821" t="str">
        <f>IFERROR(RIGHT(tbStoricoOrdini[[#This Row],[ARTICOLO]],LEN(tbStoricoOrdini[[#This Row],[ARTICOLO]])-FIND(" ",tbStoricoOrdini[[#This Row],[ARTICOLO]],FIND(" ",tbStoricoOrdini[[#This Row],[ARTICOLO]]) +1)),"")</f>
        <v>Plus</v>
      </c>
      <c r="L3821" s="3">
        <f>VLOOKUP(tbStoricoOrdini[[#This Row],[ARTICOLO]],tbArticoli[],2,FALSE)</f>
        <v>175</v>
      </c>
      <c r="M3821" s="22">
        <f>tbStoricoOrdini[[#This Row],[IMPORTO]]/tbStoricoOrdini[[#This Row],[PREZZO]]</f>
        <v>5.3085714285714287</v>
      </c>
      <c r="N3821" t="s">
        <v>10</v>
      </c>
      <c r="O3821" s="8">
        <f>VLOOKUP(tbStoricoOrdini[[#This Row],[AGENTE]],tbAgenti[],2,FALSE)</f>
        <v>3.6999999999999998E-2</v>
      </c>
      <c r="P3821" s="2">
        <v>929</v>
      </c>
      <c r="Q3821" s="2">
        <f>tbStoricoOrdini[[#This Row],[IMPORTO]]*tbStoricoOrdini[[#This Row],[% COMM.]]</f>
        <v>34.372999999999998</v>
      </c>
      <c r="R3821" s="2">
        <f>tbStoricoOrdini[[#This Row],[TOT. COMM.]]+tbStoricoOrdini[[#This Row],[IMPORTO]]</f>
        <v>963.37300000000005</v>
      </c>
    </row>
    <row r="3822" spans="1:18">
      <c r="A3822" s="1">
        <v>43952</v>
      </c>
      <c r="B3822" s="7">
        <f>MONTH(tbStoricoOrdini[[#This Row],[DATA]])</f>
        <v>5</v>
      </c>
      <c r="C3822" t="s">
        <v>3917</v>
      </c>
      <c r="D3822" t="str">
        <f>RIGHT(tbStoricoOrdini[[#This Row],[ORDINE]],4)</f>
        <v>3819</v>
      </c>
      <c r="E3822" t="s">
        <v>33</v>
      </c>
      <c r="F3822" t="str">
        <f>VLOOKUP(tbStoricoOrdini[[#This Row],[CLIENTE]],tbClienti[],3,FALSE)</f>
        <v>Veneto</v>
      </c>
      <c r="G3822" t="str">
        <f>VLOOKUP(tbStoricoOrdini[[#This Row],[CLIENTE]],tbClienti[],7,FALSE)</f>
        <v>CC</v>
      </c>
      <c r="H3822" t="s">
        <v>63</v>
      </c>
      <c r="I3822" t="str">
        <f>IF(LEFT(tbStoricoOrdini[[#This Row],[ARTICOLO]],3) = "COG","COG",LEFT(tbStoricoOrdini[[#This Row],[ARTICOLO]],FIND(" ",tbStoricoOrdini[[#This Row],[ARTICOLO]])-1))</f>
        <v>KLM</v>
      </c>
      <c r="J3822" t="str">
        <f>MID(tbStoricoOrdini[[#This Row],[ARTICOLO]],FIND(" ",tbStoricoOrdini[[#This Row],[ARTICOLO]])+1,4)</f>
        <v>3000</v>
      </c>
      <c r="K3822" t="str">
        <f>IFERROR(RIGHT(tbStoricoOrdini[[#This Row],[ARTICOLO]],LEN(tbStoricoOrdini[[#This Row],[ARTICOLO]])-FIND(" ",tbStoricoOrdini[[#This Row],[ARTICOLO]],FIND(" ",tbStoricoOrdini[[#This Row],[ARTICOLO]]) +1)),"")</f>
        <v>Plus</v>
      </c>
      <c r="L3822" s="3">
        <f>VLOOKUP(tbStoricoOrdini[[#This Row],[ARTICOLO]],tbArticoli[],2,FALSE)</f>
        <v>145</v>
      </c>
      <c r="M3822" s="22">
        <f>tbStoricoOrdini[[#This Row],[IMPORTO]]/tbStoricoOrdini[[#This Row],[PREZZO]]</f>
        <v>30.30344827586207</v>
      </c>
      <c r="N3822" t="s">
        <v>10</v>
      </c>
      <c r="O3822" s="8">
        <f>VLOOKUP(tbStoricoOrdini[[#This Row],[AGENTE]],tbAgenti[],2,FALSE)</f>
        <v>3.6999999999999998E-2</v>
      </c>
      <c r="P3822" s="2">
        <v>4394</v>
      </c>
      <c r="Q3822" s="2">
        <f>tbStoricoOrdini[[#This Row],[IMPORTO]]*tbStoricoOrdini[[#This Row],[% COMM.]]</f>
        <v>162.578</v>
      </c>
      <c r="R3822" s="2">
        <f>tbStoricoOrdini[[#This Row],[TOT. COMM.]]+tbStoricoOrdini[[#This Row],[IMPORTO]]</f>
        <v>4556.5780000000004</v>
      </c>
    </row>
    <row r="3823" spans="1:18">
      <c r="A3823" s="1">
        <v>43952</v>
      </c>
      <c r="B3823" s="7">
        <f>MONTH(tbStoricoOrdini[[#This Row],[DATA]])</f>
        <v>5</v>
      </c>
      <c r="C3823" t="s">
        <v>3918</v>
      </c>
      <c r="D3823" t="str">
        <f>RIGHT(tbStoricoOrdini[[#This Row],[ORDINE]],4)</f>
        <v>3820</v>
      </c>
      <c r="E3823" t="s">
        <v>33</v>
      </c>
      <c r="F3823" t="str">
        <f>VLOOKUP(tbStoricoOrdini[[#This Row],[CLIENTE]],tbClienti[],3,FALSE)</f>
        <v>Veneto</v>
      </c>
      <c r="G3823" t="str">
        <f>VLOOKUP(tbStoricoOrdini[[#This Row],[CLIENTE]],tbClienti[],7,FALSE)</f>
        <v>CC</v>
      </c>
      <c r="H3823" t="s">
        <v>63</v>
      </c>
      <c r="I3823" t="str">
        <f>IF(LEFT(tbStoricoOrdini[[#This Row],[ARTICOLO]],3) = "COG","COG",LEFT(tbStoricoOrdini[[#This Row],[ARTICOLO]],FIND(" ",tbStoricoOrdini[[#This Row],[ARTICOLO]])-1))</f>
        <v>KLM</v>
      </c>
      <c r="J3823" t="str">
        <f>MID(tbStoricoOrdini[[#This Row],[ARTICOLO]],FIND(" ",tbStoricoOrdini[[#This Row],[ARTICOLO]])+1,4)</f>
        <v>3000</v>
      </c>
      <c r="K3823" t="str">
        <f>IFERROR(RIGHT(tbStoricoOrdini[[#This Row],[ARTICOLO]],LEN(tbStoricoOrdini[[#This Row],[ARTICOLO]])-FIND(" ",tbStoricoOrdini[[#This Row],[ARTICOLO]],FIND(" ",tbStoricoOrdini[[#This Row],[ARTICOLO]]) +1)),"")</f>
        <v>Plus</v>
      </c>
      <c r="L3823" s="3">
        <f>VLOOKUP(tbStoricoOrdini[[#This Row],[ARTICOLO]],tbArticoli[],2,FALSE)</f>
        <v>145</v>
      </c>
      <c r="M3823" s="22">
        <f>tbStoricoOrdini[[#This Row],[IMPORTO]]/tbStoricoOrdini[[#This Row],[PREZZO]]</f>
        <v>128.80689655172415</v>
      </c>
      <c r="N3823" t="s">
        <v>8</v>
      </c>
      <c r="O3823" s="8">
        <f>VLOOKUP(tbStoricoOrdini[[#This Row],[AGENTE]],tbAgenti[],2,FALSE)</f>
        <v>0.05</v>
      </c>
      <c r="P3823" s="2">
        <v>18677</v>
      </c>
      <c r="Q3823" s="2">
        <f>tbStoricoOrdini[[#This Row],[IMPORTO]]*tbStoricoOrdini[[#This Row],[% COMM.]]</f>
        <v>933.85</v>
      </c>
      <c r="R3823" s="2">
        <f>tbStoricoOrdini[[#This Row],[TOT. COMM.]]+tbStoricoOrdini[[#This Row],[IMPORTO]]</f>
        <v>19610.849999999999</v>
      </c>
    </row>
    <row r="3824" spans="1:18">
      <c r="A3824" s="1">
        <v>43952</v>
      </c>
      <c r="B3824" s="7">
        <f>MONTH(tbStoricoOrdini[[#This Row],[DATA]])</f>
        <v>5</v>
      </c>
      <c r="C3824" t="s">
        <v>3919</v>
      </c>
      <c r="D3824" t="str">
        <f>RIGHT(tbStoricoOrdini[[#This Row],[ORDINE]],4)</f>
        <v>3821</v>
      </c>
      <c r="E3824" t="s">
        <v>33</v>
      </c>
      <c r="F3824" t="str">
        <f>VLOOKUP(tbStoricoOrdini[[#This Row],[CLIENTE]],tbClienti[],3,FALSE)</f>
        <v>Veneto</v>
      </c>
      <c r="G3824" t="str">
        <f>VLOOKUP(tbStoricoOrdini[[#This Row],[CLIENTE]],tbClienti[],7,FALSE)</f>
        <v>CC</v>
      </c>
      <c r="H3824" t="s">
        <v>63</v>
      </c>
      <c r="I3824" t="str">
        <f>IF(LEFT(tbStoricoOrdini[[#This Row],[ARTICOLO]],3) = "COG","COG",LEFT(tbStoricoOrdini[[#This Row],[ARTICOLO]],FIND(" ",tbStoricoOrdini[[#This Row],[ARTICOLO]])-1))</f>
        <v>KLM</v>
      </c>
      <c r="J3824" t="str">
        <f>MID(tbStoricoOrdini[[#This Row],[ARTICOLO]],FIND(" ",tbStoricoOrdini[[#This Row],[ARTICOLO]])+1,4)</f>
        <v>3000</v>
      </c>
      <c r="K3824" t="str">
        <f>IFERROR(RIGHT(tbStoricoOrdini[[#This Row],[ARTICOLO]],LEN(tbStoricoOrdini[[#This Row],[ARTICOLO]])-FIND(" ",tbStoricoOrdini[[#This Row],[ARTICOLO]],FIND(" ",tbStoricoOrdini[[#This Row],[ARTICOLO]]) +1)),"")</f>
        <v>Plus</v>
      </c>
      <c r="L3824" s="3">
        <f>VLOOKUP(tbStoricoOrdini[[#This Row],[ARTICOLO]],tbArticoli[],2,FALSE)</f>
        <v>145</v>
      </c>
      <c r="M3824" s="22">
        <f>tbStoricoOrdini[[#This Row],[IMPORTO]]/tbStoricoOrdini[[#This Row],[PREZZO]]</f>
        <v>61.944827586206898</v>
      </c>
      <c r="N3824" t="s">
        <v>9</v>
      </c>
      <c r="O3824" s="8">
        <f>VLOOKUP(tbStoricoOrdini[[#This Row],[AGENTE]],tbAgenti[],2,FALSE)</f>
        <v>0.05</v>
      </c>
      <c r="P3824" s="2">
        <v>8982</v>
      </c>
      <c r="Q3824" s="2">
        <f>tbStoricoOrdini[[#This Row],[IMPORTO]]*tbStoricoOrdini[[#This Row],[% COMM.]]</f>
        <v>449.1</v>
      </c>
      <c r="R3824" s="2">
        <f>tbStoricoOrdini[[#This Row],[TOT. COMM.]]+tbStoricoOrdini[[#This Row],[IMPORTO]]</f>
        <v>9431.1</v>
      </c>
    </row>
    <row r="3825" spans="1:18">
      <c r="A3825" s="1">
        <v>43952</v>
      </c>
      <c r="B3825" s="7">
        <f>MONTH(tbStoricoOrdini[[#This Row],[DATA]])</f>
        <v>5</v>
      </c>
      <c r="C3825" t="s">
        <v>3920</v>
      </c>
      <c r="D3825" t="str">
        <f>RIGHT(tbStoricoOrdini[[#This Row],[ORDINE]],4)</f>
        <v>3822</v>
      </c>
      <c r="E3825" t="s">
        <v>33</v>
      </c>
      <c r="F3825" t="str">
        <f>VLOOKUP(tbStoricoOrdini[[#This Row],[CLIENTE]],tbClienti[],3,FALSE)</f>
        <v>Veneto</v>
      </c>
      <c r="G3825" t="str">
        <f>VLOOKUP(tbStoricoOrdini[[#This Row],[CLIENTE]],tbClienti[],7,FALSE)</f>
        <v>CC</v>
      </c>
      <c r="H3825" t="s">
        <v>65</v>
      </c>
      <c r="I3825" t="str">
        <f>IF(LEFT(tbStoricoOrdini[[#This Row],[ARTICOLO]],3) = "COG","COG",LEFT(tbStoricoOrdini[[#This Row],[ARTICOLO]],FIND(" ",tbStoricoOrdini[[#This Row],[ARTICOLO]])-1))</f>
        <v>GKLM</v>
      </c>
      <c r="J3825" t="str">
        <f>MID(tbStoricoOrdini[[#This Row],[ARTICOLO]],FIND(" ",tbStoricoOrdini[[#This Row],[ARTICOLO]])+1,4)</f>
        <v>5000</v>
      </c>
      <c r="K3825" t="str">
        <f>IFERROR(RIGHT(tbStoricoOrdini[[#This Row],[ARTICOLO]],LEN(tbStoricoOrdini[[#This Row],[ARTICOLO]])-FIND(" ",tbStoricoOrdini[[#This Row],[ARTICOLO]],FIND(" ",tbStoricoOrdini[[#This Row],[ARTICOLO]]) +1)),"")</f>
        <v/>
      </c>
      <c r="L3825" s="3">
        <f>VLOOKUP(tbStoricoOrdini[[#This Row],[ARTICOLO]],tbArticoli[],2,FALSE)</f>
        <v>75</v>
      </c>
      <c r="M3825" s="22">
        <f>tbStoricoOrdini[[#This Row],[IMPORTO]]/tbStoricoOrdini[[#This Row],[PREZZO]]</f>
        <v>4.3733333333333331</v>
      </c>
      <c r="N3825" t="s">
        <v>10</v>
      </c>
      <c r="O3825" s="8">
        <f>VLOOKUP(tbStoricoOrdini[[#This Row],[AGENTE]],tbAgenti[],2,FALSE)</f>
        <v>3.6999999999999998E-2</v>
      </c>
      <c r="P3825" s="2">
        <v>328</v>
      </c>
      <c r="Q3825" s="2">
        <f>tbStoricoOrdini[[#This Row],[IMPORTO]]*tbStoricoOrdini[[#This Row],[% COMM.]]</f>
        <v>12.135999999999999</v>
      </c>
      <c r="R3825" s="2">
        <f>tbStoricoOrdini[[#This Row],[TOT. COMM.]]+tbStoricoOrdini[[#This Row],[IMPORTO]]</f>
        <v>340.13600000000002</v>
      </c>
    </row>
    <row r="3826" spans="1:18">
      <c r="A3826" s="1">
        <v>43952</v>
      </c>
      <c r="B3826" s="7">
        <f>MONTH(tbStoricoOrdini[[#This Row],[DATA]])</f>
        <v>5</v>
      </c>
      <c r="C3826" t="s">
        <v>3921</v>
      </c>
      <c r="D3826" t="str">
        <f>RIGHT(tbStoricoOrdini[[#This Row],[ORDINE]],4)</f>
        <v>3823</v>
      </c>
      <c r="E3826" t="s">
        <v>33</v>
      </c>
      <c r="F3826" t="str">
        <f>VLOOKUP(tbStoricoOrdini[[#This Row],[CLIENTE]],tbClienti[],3,FALSE)</f>
        <v>Veneto</v>
      </c>
      <c r="G3826" t="str">
        <f>VLOOKUP(tbStoricoOrdini[[#This Row],[CLIENTE]],tbClienti[],7,FALSE)</f>
        <v>CC</v>
      </c>
      <c r="H3826" t="s">
        <v>66</v>
      </c>
      <c r="I3826" t="str">
        <f>IF(LEFT(tbStoricoOrdini[[#This Row],[ARTICOLO]],3) = "COG","COG",LEFT(tbStoricoOrdini[[#This Row],[ARTICOLO]],FIND(" ",tbStoricoOrdini[[#This Row],[ARTICOLO]])-1))</f>
        <v>BAG</v>
      </c>
      <c r="J3826" t="str">
        <f>MID(tbStoricoOrdini[[#This Row],[ARTICOLO]],FIND(" ",tbStoricoOrdini[[#This Row],[ARTICOLO]])+1,4)</f>
        <v>2500</v>
      </c>
      <c r="K3826" t="str">
        <f>IFERROR(RIGHT(tbStoricoOrdini[[#This Row],[ARTICOLO]],LEN(tbStoricoOrdini[[#This Row],[ARTICOLO]])-FIND(" ",tbStoricoOrdini[[#This Row],[ARTICOLO]],FIND(" ",tbStoricoOrdini[[#This Row],[ARTICOLO]]) +1)),"")</f>
        <v>Plus</v>
      </c>
      <c r="L3826" s="3">
        <f>VLOOKUP(tbStoricoOrdini[[#This Row],[ARTICOLO]],tbArticoli[],2,FALSE)</f>
        <v>220</v>
      </c>
      <c r="M3826" s="22">
        <f>tbStoricoOrdini[[#This Row],[IMPORTO]]/tbStoricoOrdini[[#This Row],[PREZZO]]</f>
        <v>16.490909090909092</v>
      </c>
      <c r="N3826" t="s">
        <v>10</v>
      </c>
      <c r="O3826" s="8">
        <f>VLOOKUP(tbStoricoOrdini[[#This Row],[AGENTE]],tbAgenti[],2,FALSE)</f>
        <v>3.6999999999999998E-2</v>
      </c>
      <c r="P3826" s="2">
        <v>3628</v>
      </c>
      <c r="Q3826" s="2">
        <f>tbStoricoOrdini[[#This Row],[IMPORTO]]*tbStoricoOrdini[[#This Row],[% COMM.]]</f>
        <v>134.23599999999999</v>
      </c>
      <c r="R3826" s="2">
        <f>tbStoricoOrdini[[#This Row],[TOT. COMM.]]+tbStoricoOrdini[[#This Row],[IMPORTO]]</f>
        <v>3762.2359999999999</v>
      </c>
    </row>
    <row r="3827" spans="1:18">
      <c r="A3827" s="1">
        <v>43952</v>
      </c>
      <c r="B3827" s="7">
        <f>MONTH(tbStoricoOrdini[[#This Row],[DATA]])</f>
        <v>5</v>
      </c>
      <c r="C3827" t="s">
        <v>3922</v>
      </c>
      <c r="D3827" t="str">
        <f>RIGHT(tbStoricoOrdini[[#This Row],[ORDINE]],4)</f>
        <v>3824</v>
      </c>
      <c r="E3827" t="s">
        <v>33</v>
      </c>
      <c r="F3827" t="str">
        <f>VLOOKUP(tbStoricoOrdini[[#This Row],[CLIENTE]],tbClienti[],3,FALSE)</f>
        <v>Veneto</v>
      </c>
      <c r="G3827" t="str">
        <f>VLOOKUP(tbStoricoOrdini[[#This Row],[CLIENTE]],tbClienti[],7,FALSE)</f>
        <v>CC</v>
      </c>
      <c r="H3827" t="s">
        <v>66</v>
      </c>
      <c r="I3827" t="str">
        <f>IF(LEFT(tbStoricoOrdini[[#This Row],[ARTICOLO]],3) = "COG","COG",LEFT(tbStoricoOrdini[[#This Row],[ARTICOLO]],FIND(" ",tbStoricoOrdini[[#This Row],[ARTICOLO]])-1))</f>
        <v>BAG</v>
      </c>
      <c r="J3827" t="str">
        <f>MID(tbStoricoOrdini[[#This Row],[ARTICOLO]],FIND(" ",tbStoricoOrdini[[#This Row],[ARTICOLO]])+1,4)</f>
        <v>2500</v>
      </c>
      <c r="K3827" t="str">
        <f>IFERROR(RIGHT(tbStoricoOrdini[[#This Row],[ARTICOLO]],LEN(tbStoricoOrdini[[#This Row],[ARTICOLO]])-FIND(" ",tbStoricoOrdini[[#This Row],[ARTICOLO]],FIND(" ",tbStoricoOrdini[[#This Row],[ARTICOLO]]) +1)),"")</f>
        <v>Plus</v>
      </c>
      <c r="L3827" s="3">
        <f>VLOOKUP(tbStoricoOrdini[[#This Row],[ARTICOLO]],tbArticoli[],2,FALSE)</f>
        <v>220</v>
      </c>
      <c r="M3827" s="22">
        <f>tbStoricoOrdini[[#This Row],[IMPORTO]]/tbStoricoOrdini[[#This Row],[PREZZO]]</f>
        <v>2.918181818181818</v>
      </c>
      <c r="N3827" t="s">
        <v>8</v>
      </c>
      <c r="O3827" s="8">
        <f>VLOOKUP(tbStoricoOrdini[[#This Row],[AGENTE]],tbAgenti[],2,FALSE)</f>
        <v>0.05</v>
      </c>
      <c r="P3827" s="2">
        <v>642</v>
      </c>
      <c r="Q3827" s="2">
        <f>tbStoricoOrdini[[#This Row],[IMPORTO]]*tbStoricoOrdini[[#This Row],[% COMM.]]</f>
        <v>32.1</v>
      </c>
      <c r="R3827" s="2">
        <f>tbStoricoOrdini[[#This Row],[TOT. COMM.]]+tbStoricoOrdini[[#This Row],[IMPORTO]]</f>
        <v>674.1</v>
      </c>
    </row>
    <row r="3828" spans="1:18">
      <c r="A3828" s="1">
        <v>43952</v>
      </c>
      <c r="B3828" s="7">
        <f>MONTH(tbStoricoOrdini[[#This Row],[DATA]])</f>
        <v>5</v>
      </c>
      <c r="C3828" t="s">
        <v>3923</v>
      </c>
      <c r="D3828" t="str">
        <f>RIGHT(tbStoricoOrdini[[#This Row],[ORDINE]],4)</f>
        <v>3825</v>
      </c>
      <c r="E3828" t="s">
        <v>33</v>
      </c>
      <c r="F3828" t="str">
        <f>VLOOKUP(tbStoricoOrdini[[#This Row],[CLIENTE]],tbClienti[],3,FALSE)</f>
        <v>Veneto</v>
      </c>
      <c r="G3828" t="str">
        <f>VLOOKUP(tbStoricoOrdini[[#This Row],[CLIENTE]],tbClienti[],7,FALSE)</f>
        <v>CC</v>
      </c>
      <c r="H3828" t="s">
        <v>68</v>
      </c>
      <c r="I3828" t="str">
        <f>IF(LEFT(tbStoricoOrdini[[#This Row],[ARTICOLO]],3) = "COG","COG",LEFT(tbStoricoOrdini[[#This Row],[ARTICOLO]],FIND(" ",tbStoricoOrdini[[#This Row],[ARTICOLO]])-1))</f>
        <v>BAG</v>
      </c>
      <c r="J3828" t="str">
        <f>MID(tbStoricoOrdini[[#This Row],[ARTICOLO]],FIND(" ",tbStoricoOrdini[[#This Row],[ARTICOLO]])+1,4)</f>
        <v>5000</v>
      </c>
      <c r="K3828" t="str">
        <f>IFERROR(RIGHT(tbStoricoOrdini[[#This Row],[ARTICOLO]],LEN(tbStoricoOrdini[[#This Row],[ARTICOLO]])-FIND(" ",tbStoricoOrdini[[#This Row],[ARTICOLO]],FIND(" ",tbStoricoOrdini[[#This Row],[ARTICOLO]]) +1)),"")</f>
        <v/>
      </c>
      <c r="L3828" s="3">
        <f>VLOOKUP(tbStoricoOrdini[[#This Row],[ARTICOLO]],tbArticoli[],2,FALSE)</f>
        <v>250</v>
      </c>
      <c r="M3828" s="22">
        <f>tbStoricoOrdini[[#This Row],[IMPORTO]]/tbStoricoOrdini[[#This Row],[PREZZO]]</f>
        <v>1.752</v>
      </c>
      <c r="N3828" t="s">
        <v>10</v>
      </c>
      <c r="O3828" s="8">
        <f>VLOOKUP(tbStoricoOrdini[[#This Row],[AGENTE]],tbAgenti[],2,FALSE)</f>
        <v>3.6999999999999998E-2</v>
      </c>
      <c r="P3828" s="2">
        <v>438</v>
      </c>
      <c r="Q3828" s="2">
        <f>tbStoricoOrdini[[#This Row],[IMPORTO]]*tbStoricoOrdini[[#This Row],[% COMM.]]</f>
        <v>16.206</v>
      </c>
      <c r="R3828" s="2">
        <f>tbStoricoOrdini[[#This Row],[TOT. COMM.]]+tbStoricoOrdini[[#This Row],[IMPORTO]]</f>
        <v>454.20600000000002</v>
      </c>
    </row>
    <row r="3829" spans="1:18">
      <c r="A3829" s="1">
        <v>43952</v>
      </c>
      <c r="B3829" s="7">
        <f>MONTH(tbStoricoOrdini[[#This Row],[DATA]])</f>
        <v>5</v>
      </c>
      <c r="C3829" t="s">
        <v>3924</v>
      </c>
      <c r="D3829" t="str">
        <f>RIGHT(tbStoricoOrdini[[#This Row],[ORDINE]],4)</f>
        <v>3826</v>
      </c>
      <c r="E3829" t="s">
        <v>33</v>
      </c>
      <c r="F3829" t="str">
        <f>VLOOKUP(tbStoricoOrdini[[#This Row],[CLIENTE]],tbClienti[],3,FALSE)</f>
        <v>Veneto</v>
      </c>
      <c r="G3829" t="str">
        <f>VLOOKUP(tbStoricoOrdini[[#This Row],[CLIENTE]],tbClienti[],7,FALSE)</f>
        <v>CC</v>
      </c>
      <c r="H3829" t="s">
        <v>68</v>
      </c>
      <c r="I3829" t="str">
        <f>IF(LEFT(tbStoricoOrdini[[#This Row],[ARTICOLO]],3) = "COG","COG",LEFT(tbStoricoOrdini[[#This Row],[ARTICOLO]],FIND(" ",tbStoricoOrdini[[#This Row],[ARTICOLO]])-1))</f>
        <v>BAG</v>
      </c>
      <c r="J3829" t="str">
        <f>MID(tbStoricoOrdini[[#This Row],[ARTICOLO]],FIND(" ",tbStoricoOrdini[[#This Row],[ARTICOLO]])+1,4)</f>
        <v>5000</v>
      </c>
      <c r="K3829" t="str">
        <f>IFERROR(RIGHT(tbStoricoOrdini[[#This Row],[ARTICOLO]],LEN(tbStoricoOrdini[[#This Row],[ARTICOLO]])-FIND(" ",tbStoricoOrdini[[#This Row],[ARTICOLO]],FIND(" ",tbStoricoOrdini[[#This Row],[ARTICOLO]]) +1)),"")</f>
        <v/>
      </c>
      <c r="L3829" s="3">
        <f>VLOOKUP(tbStoricoOrdini[[#This Row],[ARTICOLO]],tbArticoli[],2,FALSE)</f>
        <v>250</v>
      </c>
      <c r="M3829" s="22">
        <f>tbStoricoOrdini[[#This Row],[IMPORTO]]/tbStoricoOrdini[[#This Row],[PREZZO]]</f>
        <v>7.7919999999999998</v>
      </c>
      <c r="N3829" t="s">
        <v>8</v>
      </c>
      <c r="O3829" s="8">
        <f>VLOOKUP(tbStoricoOrdini[[#This Row],[AGENTE]],tbAgenti[],2,FALSE)</f>
        <v>0.05</v>
      </c>
      <c r="P3829" s="2">
        <v>1948</v>
      </c>
      <c r="Q3829" s="2">
        <f>tbStoricoOrdini[[#This Row],[IMPORTO]]*tbStoricoOrdini[[#This Row],[% COMM.]]</f>
        <v>97.4</v>
      </c>
      <c r="R3829" s="2">
        <f>tbStoricoOrdini[[#This Row],[TOT. COMM.]]+tbStoricoOrdini[[#This Row],[IMPORTO]]</f>
        <v>2045.4</v>
      </c>
    </row>
    <row r="3830" spans="1:18">
      <c r="A3830" s="1">
        <v>43952</v>
      </c>
      <c r="B3830" s="7">
        <f>MONTH(tbStoricoOrdini[[#This Row],[DATA]])</f>
        <v>5</v>
      </c>
      <c r="C3830" t="s">
        <v>3925</v>
      </c>
      <c r="D3830" t="str">
        <f>RIGHT(tbStoricoOrdini[[#This Row],[ORDINE]],4)</f>
        <v>3827</v>
      </c>
      <c r="E3830" t="s">
        <v>33</v>
      </c>
      <c r="F3830" t="str">
        <f>VLOOKUP(tbStoricoOrdini[[#This Row],[CLIENTE]],tbClienti[],3,FALSE)</f>
        <v>Veneto</v>
      </c>
      <c r="G3830" t="str">
        <f>VLOOKUP(tbStoricoOrdini[[#This Row],[CLIENTE]],tbClienti[],7,FALSE)</f>
        <v>CC</v>
      </c>
      <c r="H3830" t="s">
        <v>83</v>
      </c>
      <c r="I3830" t="str">
        <f>IF(LEFT(tbStoricoOrdini[[#This Row],[ARTICOLO]],3) = "COG","COG",LEFT(tbStoricoOrdini[[#This Row],[ARTICOLO]],FIND(" ",tbStoricoOrdini[[#This Row],[ARTICOLO]])-1))</f>
        <v>COG</v>
      </c>
      <c r="J3830" t="str">
        <f>MID(tbStoricoOrdini[[#This Row],[ARTICOLO]],FIND(" ",tbStoricoOrdini[[#This Row],[ARTICOLO]])+1,4)</f>
        <v>8000</v>
      </c>
      <c r="K3830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3830" s="3">
        <f>VLOOKUP(tbStoricoOrdini[[#This Row],[ARTICOLO]],tbArticoli[],2,FALSE)</f>
        <v>670</v>
      </c>
      <c r="M3830" s="22">
        <f>tbStoricoOrdini[[#This Row],[IMPORTO]]/tbStoricoOrdini[[#This Row],[PREZZO]]</f>
        <v>3.216417910447761</v>
      </c>
      <c r="N3830" t="s">
        <v>10</v>
      </c>
      <c r="O3830" s="8">
        <f>VLOOKUP(tbStoricoOrdini[[#This Row],[AGENTE]],tbAgenti[],2,FALSE)</f>
        <v>3.6999999999999998E-2</v>
      </c>
      <c r="P3830" s="2">
        <v>2155</v>
      </c>
      <c r="Q3830" s="2">
        <f>tbStoricoOrdini[[#This Row],[IMPORTO]]*tbStoricoOrdini[[#This Row],[% COMM.]]</f>
        <v>79.734999999999999</v>
      </c>
      <c r="R3830" s="2">
        <f>tbStoricoOrdini[[#This Row],[TOT. COMM.]]+tbStoricoOrdini[[#This Row],[IMPORTO]]</f>
        <v>2234.7350000000001</v>
      </c>
    </row>
    <row r="3831" spans="1:18">
      <c r="A3831" s="1">
        <v>43952</v>
      </c>
      <c r="B3831" s="7">
        <f>MONTH(tbStoricoOrdini[[#This Row],[DATA]])</f>
        <v>5</v>
      </c>
      <c r="C3831" t="s">
        <v>3926</v>
      </c>
      <c r="D3831" t="str">
        <f>RIGHT(tbStoricoOrdini[[#This Row],[ORDINE]],4)</f>
        <v>3828</v>
      </c>
      <c r="E3831" t="s">
        <v>33</v>
      </c>
      <c r="F3831" t="str">
        <f>VLOOKUP(tbStoricoOrdini[[#This Row],[CLIENTE]],tbClienti[],3,FALSE)</f>
        <v>Veneto</v>
      </c>
      <c r="G3831" t="str">
        <f>VLOOKUP(tbStoricoOrdini[[#This Row],[CLIENTE]],tbClienti[],7,FALSE)</f>
        <v>CC</v>
      </c>
      <c r="H3831" t="s">
        <v>70</v>
      </c>
      <c r="I3831" t="str">
        <f>IF(LEFT(tbStoricoOrdini[[#This Row],[ARTICOLO]],3) = "COG","COG",LEFT(tbStoricoOrdini[[#This Row],[ARTICOLO]],FIND(" ",tbStoricoOrdini[[#This Row],[ARTICOLO]])-1))</f>
        <v>EB08</v>
      </c>
      <c r="J3831" t="str">
        <f>MID(tbStoricoOrdini[[#This Row],[ARTICOLO]],FIND(" ",tbStoricoOrdini[[#This Row],[ARTICOLO]])+1,4)</f>
        <v>7500</v>
      </c>
      <c r="K3831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3831" s="3">
        <f>VLOOKUP(tbStoricoOrdini[[#This Row],[ARTICOLO]],tbArticoli[],2,FALSE)</f>
        <v>180</v>
      </c>
      <c r="M3831" s="22">
        <f>tbStoricoOrdini[[#This Row],[IMPORTO]]/tbStoricoOrdini[[#This Row],[PREZZO]]</f>
        <v>0.10555555555555556</v>
      </c>
      <c r="N3831" t="s">
        <v>10</v>
      </c>
      <c r="O3831" s="8">
        <f>VLOOKUP(tbStoricoOrdini[[#This Row],[AGENTE]],tbAgenti[],2,FALSE)</f>
        <v>3.6999999999999998E-2</v>
      </c>
      <c r="P3831" s="2">
        <v>19</v>
      </c>
      <c r="Q3831" s="2">
        <f>tbStoricoOrdini[[#This Row],[IMPORTO]]*tbStoricoOrdini[[#This Row],[% COMM.]]</f>
        <v>0.70299999999999996</v>
      </c>
      <c r="R3831" s="2">
        <f>tbStoricoOrdini[[#This Row],[TOT. COMM.]]+tbStoricoOrdini[[#This Row],[IMPORTO]]</f>
        <v>19.702999999999999</v>
      </c>
    </row>
    <row r="3832" spans="1:18">
      <c r="A3832" s="1">
        <v>43952</v>
      </c>
      <c r="B3832" s="7">
        <f>MONTH(tbStoricoOrdini[[#This Row],[DATA]])</f>
        <v>5</v>
      </c>
      <c r="C3832" t="s">
        <v>3927</v>
      </c>
      <c r="D3832" t="str">
        <f>RIGHT(tbStoricoOrdini[[#This Row],[ORDINE]],4)</f>
        <v>3829</v>
      </c>
      <c r="E3832" t="s">
        <v>33</v>
      </c>
      <c r="F3832" t="str">
        <f>VLOOKUP(tbStoricoOrdini[[#This Row],[CLIENTE]],tbClienti[],3,FALSE)</f>
        <v>Veneto</v>
      </c>
      <c r="G3832" t="str">
        <f>VLOOKUP(tbStoricoOrdini[[#This Row],[CLIENTE]],tbClienti[],7,FALSE)</f>
        <v>CC</v>
      </c>
      <c r="H3832" t="s">
        <v>70</v>
      </c>
      <c r="I3832" t="str">
        <f>IF(LEFT(tbStoricoOrdini[[#This Row],[ARTICOLO]],3) = "COG","COG",LEFT(tbStoricoOrdini[[#This Row],[ARTICOLO]],FIND(" ",tbStoricoOrdini[[#This Row],[ARTICOLO]])-1))</f>
        <v>EB08</v>
      </c>
      <c r="J3832" t="str">
        <f>MID(tbStoricoOrdini[[#This Row],[ARTICOLO]],FIND(" ",tbStoricoOrdini[[#This Row],[ARTICOLO]])+1,4)</f>
        <v>7500</v>
      </c>
      <c r="K3832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3832" s="3">
        <f>VLOOKUP(tbStoricoOrdini[[#This Row],[ARTICOLO]],tbArticoli[],2,FALSE)</f>
        <v>180</v>
      </c>
      <c r="M3832" s="22">
        <f>tbStoricoOrdini[[#This Row],[IMPORTO]]/tbStoricoOrdini[[#This Row],[PREZZO]]</f>
        <v>1.6666666666666666E-2</v>
      </c>
      <c r="N3832" t="s">
        <v>8</v>
      </c>
      <c r="O3832" s="8">
        <f>VLOOKUP(tbStoricoOrdini[[#This Row],[AGENTE]],tbAgenti[],2,FALSE)</f>
        <v>0.05</v>
      </c>
      <c r="P3832" s="2">
        <v>3</v>
      </c>
      <c r="Q3832" s="2">
        <f>tbStoricoOrdini[[#This Row],[IMPORTO]]*tbStoricoOrdini[[#This Row],[% COMM.]]</f>
        <v>0.15000000000000002</v>
      </c>
      <c r="R3832" s="2">
        <f>tbStoricoOrdini[[#This Row],[TOT. COMM.]]+tbStoricoOrdini[[#This Row],[IMPORTO]]</f>
        <v>3.15</v>
      </c>
    </row>
    <row r="3833" spans="1:18">
      <c r="A3833" s="1">
        <v>43952</v>
      </c>
      <c r="B3833" s="7">
        <f>MONTH(tbStoricoOrdini[[#This Row],[DATA]])</f>
        <v>5</v>
      </c>
      <c r="C3833" t="s">
        <v>3928</v>
      </c>
      <c r="D3833" t="str">
        <f>RIGHT(tbStoricoOrdini[[#This Row],[ORDINE]],4)</f>
        <v>3830</v>
      </c>
      <c r="E3833" t="s">
        <v>33</v>
      </c>
      <c r="F3833" t="str">
        <f>VLOOKUP(tbStoricoOrdini[[#This Row],[CLIENTE]],tbClienti[],3,FALSE)</f>
        <v>Veneto</v>
      </c>
      <c r="G3833" t="str">
        <f>VLOOKUP(tbStoricoOrdini[[#This Row],[CLIENTE]],tbClienti[],7,FALSE)</f>
        <v>CC</v>
      </c>
      <c r="H3833" t="s">
        <v>75</v>
      </c>
      <c r="I3833" t="str">
        <f>IF(LEFT(tbStoricoOrdini[[#This Row],[ARTICOLO]],3) = "COG","COG",LEFT(tbStoricoOrdini[[#This Row],[ARTICOLO]],FIND(" ",tbStoricoOrdini[[#This Row],[ARTICOLO]])-1))</f>
        <v>AVRC</v>
      </c>
      <c r="J3833" t="str">
        <f>MID(tbStoricoOrdini[[#This Row],[ARTICOLO]],FIND(" ",tbStoricoOrdini[[#This Row],[ARTICOLO]])+1,4)</f>
        <v>1000</v>
      </c>
      <c r="K3833" t="str">
        <f>IFERROR(RIGHT(tbStoricoOrdini[[#This Row],[ARTICOLO]],LEN(tbStoricoOrdini[[#This Row],[ARTICOLO]])-FIND(" ",tbStoricoOrdini[[#This Row],[ARTICOLO]],FIND(" ",tbStoricoOrdini[[#This Row],[ARTICOLO]]) +1)),"")</f>
        <v>Silver</v>
      </c>
      <c r="L3833" s="3">
        <f>VLOOKUP(tbStoricoOrdini[[#This Row],[ARTICOLO]],tbArticoli[],2,FALSE)</f>
        <v>390</v>
      </c>
      <c r="M3833" s="22">
        <f>tbStoricoOrdini[[#This Row],[IMPORTO]]/tbStoricoOrdini[[#This Row],[PREZZO]]</f>
        <v>2.564102564102564E-2</v>
      </c>
      <c r="N3833" t="s">
        <v>8</v>
      </c>
      <c r="O3833" s="8">
        <f>VLOOKUP(tbStoricoOrdini[[#This Row],[AGENTE]],tbAgenti[],2,FALSE)</f>
        <v>0.05</v>
      </c>
      <c r="P3833" s="2">
        <v>10</v>
      </c>
      <c r="Q3833" s="2">
        <f>tbStoricoOrdini[[#This Row],[IMPORTO]]*tbStoricoOrdini[[#This Row],[% COMM.]]</f>
        <v>0.5</v>
      </c>
      <c r="R3833" s="2">
        <f>tbStoricoOrdini[[#This Row],[TOT. COMM.]]+tbStoricoOrdini[[#This Row],[IMPORTO]]</f>
        <v>10.5</v>
      </c>
    </row>
    <row r="3834" spans="1:18">
      <c r="A3834" s="1">
        <v>43952</v>
      </c>
      <c r="B3834" s="7">
        <f>MONTH(tbStoricoOrdini[[#This Row],[DATA]])</f>
        <v>5</v>
      </c>
      <c r="C3834" t="s">
        <v>3929</v>
      </c>
      <c r="D3834" t="str">
        <f>RIGHT(tbStoricoOrdini[[#This Row],[ORDINE]],4)</f>
        <v>3831</v>
      </c>
      <c r="E3834" t="s">
        <v>33</v>
      </c>
      <c r="F3834" t="str">
        <f>VLOOKUP(tbStoricoOrdini[[#This Row],[CLIENTE]],tbClienti[],3,FALSE)</f>
        <v>Veneto</v>
      </c>
      <c r="G3834" t="str">
        <f>VLOOKUP(tbStoricoOrdini[[#This Row],[CLIENTE]],tbClienti[],7,FALSE)</f>
        <v>CC</v>
      </c>
      <c r="H3834" t="s">
        <v>71</v>
      </c>
      <c r="I3834" t="str">
        <f>IF(LEFT(tbStoricoOrdini[[#This Row],[ARTICOLO]],3) = "COG","COG",LEFT(tbStoricoOrdini[[#This Row],[ARTICOLO]],FIND(" ",tbStoricoOrdini[[#This Row],[ARTICOLO]])-1))</f>
        <v>EB07</v>
      </c>
      <c r="J3834" t="str">
        <f>MID(tbStoricoOrdini[[#This Row],[ARTICOLO]],FIND(" ",tbStoricoOrdini[[#This Row],[ARTICOLO]])+1,4)</f>
        <v>5000</v>
      </c>
      <c r="K3834" t="str">
        <f>IFERROR(RIGHT(tbStoricoOrdini[[#This Row],[ARTICOLO]],LEN(tbStoricoOrdini[[#This Row],[ARTICOLO]])-FIND(" ",tbStoricoOrdini[[#This Row],[ARTICOLO]],FIND(" ",tbStoricoOrdini[[#This Row],[ARTICOLO]]) +1)),"")</f>
        <v/>
      </c>
      <c r="L3834" s="3">
        <f>VLOOKUP(tbStoricoOrdini[[#This Row],[ARTICOLO]],tbArticoli[],2,FALSE)</f>
        <v>140</v>
      </c>
      <c r="M3834" s="22">
        <f>tbStoricoOrdini[[#This Row],[IMPORTO]]/tbStoricoOrdini[[#This Row],[PREZZO]]</f>
        <v>5.7642857142857142</v>
      </c>
      <c r="N3834" t="s">
        <v>10</v>
      </c>
      <c r="O3834" s="8">
        <f>VLOOKUP(tbStoricoOrdini[[#This Row],[AGENTE]],tbAgenti[],2,FALSE)</f>
        <v>3.6999999999999998E-2</v>
      </c>
      <c r="P3834" s="2">
        <v>807</v>
      </c>
      <c r="Q3834" s="2">
        <f>tbStoricoOrdini[[#This Row],[IMPORTO]]*tbStoricoOrdini[[#This Row],[% COMM.]]</f>
        <v>29.858999999999998</v>
      </c>
      <c r="R3834" s="2">
        <f>tbStoricoOrdini[[#This Row],[TOT. COMM.]]+tbStoricoOrdini[[#This Row],[IMPORTO]]</f>
        <v>836.85900000000004</v>
      </c>
    </row>
    <row r="3835" spans="1:18">
      <c r="A3835" s="1">
        <v>43952</v>
      </c>
      <c r="B3835" s="7">
        <f>MONTH(tbStoricoOrdini[[#This Row],[DATA]])</f>
        <v>5</v>
      </c>
      <c r="C3835" t="s">
        <v>3930</v>
      </c>
      <c r="D3835" t="str">
        <f>RIGHT(tbStoricoOrdini[[#This Row],[ORDINE]],4)</f>
        <v>3832</v>
      </c>
      <c r="E3835" t="s">
        <v>33</v>
      </c>
      <c r="F3835" t="str">
        <f>VLOOKUP(tbStoricoOrdini[[#This Row],[CLIENTE]],tbClienti[],3,FALSE)</f>
        <v>Veneto</v>
      </c>
      <c r="G3835" t="str">
        <f>VLOOKUP(tbStoricoOrdini[[#This Row],[CLIENTE]],tbClienti[],7,FALSE)</f>
        <v>CC</v>
      </c>
      <c r="H3835" t="s">
        <v>76</v>
      </c>
      <c r="I3835" t="str">
        <f>IF(LEFT(tbStoricoOrdini[[#This Row],[ARTICOLO]],3) = "COG","COG",LEFT(tbStoricoOrdini[[#This Row],[ARTICOLO]],FIND(" ",tbStoricoOrdini[[#This Row],[ARTICOLO]])-1))</f>
        <v>COG</v>
      </c>
      <c r="J3835" t="str">
        <f>MID(tbStoricoOrdini[[#This Row],[ARTICOLO]],FIND(" ",tbStoricoOrdini[[#This Row],[ARTICOLO]])+1,4)</f>
        <v>1000</v>
      </c>
      <c r="K3835" t="str">
        <f>IFERROR(RIGHT(tbStoricoOrdini[[#This Row],[ARTICOLO]],LEN(tbStoricoOrdini[[#This Row],[ARTICOLO]])-FIND(" ",tbStoricoOrdini[[#This Row],[ARTICOLO]],FIND(" ",tbStoricoOrdini[[#This Row],[ARTICOLO]]) +1)),"")</f>
        <v/>
      </c>
      <c r="L3835" s="3">
        <f>VLOOKUP(tbStoricoOrdini[[#This Row],[ARTICOLO]],tbArticoli[],2,FALSE)</f>
        <v>150</v>
      </c>
      <c r="M3835" s="22">
        <f>tbStoricoOrdini[[#This Row],[IMPORTO]]/tbStoricoOrdini[[#This Row],[PREZZO]]</f>
        <v>0.28666666666666668</v>
      </c>
      <c r="N3835" t="s">
        <v>10</v>
      </c>
      <c r="O3835" s="8">
        <f>VLOOKUP(tbStoricoOrdini[[#This Row],[AGENTE]],tbAgenti[],2,FALSE)</f>
        <v>3.6999999999999998E-2</v>
      </c>
      <c r="P3835" s="2">
        <v>43</v>
      </c>
      <c r="Q3835" s="2">
        <f>tbStoricoOrdini[[#This Row],[IMPORTO]]*tbStoricoOrdini[[#This Row],[% COMM.]]</f>
        <v>1.591</v>
      </c>
      <c r="R3835" s="2">
        <f>tbStoricoOrdini[[#This Row],[TOT. COMM.]]+tbStoricoOrdini[[#This Row],[IMPORTO]]</f>
        <v>44.591000000000001</v>
      </c>
    </row>
    <row r="3836" spans="1:18">
      <c r="A3836" s="1">
        <v>43952</v>
      </c>
      <c r="B3836" s="7">
        <f>MONTH(tbStoricoOrdini[[#This Row],[DATA]])</f>
        <v>5</v>
      </c>
      <c r="C3836" t="s">
        <v>3931</v>
      </c>
      <c r="D3836" t="str">
        <f>RIGHT(tbStoricoOrdini[[#This Row],[ORDINE]],4)</f>
        <v>3833</v>
      </c>
      <c r="E3836" t="s">
        <v>33</v>
      </c>
      <c r="F3836" t="str">
        <f>VLOOKUP(tbStoricoOrdini[[#This Row],[CLIENTE]],tbClienti[],3,FALSE)</f>
        <v>Veneto</v>
      </c>
      <c r="G3836" t="str">
        <f>VLOOKUP(tbStoricoOrdini[[#This Row],[CLIENTE]],tbClienti[],7,FALSE)</f>
        <v>CC</v>
      </c>
      <c r="H3836" t="s">
        <v>72</v>
      </c>
      <c r="I3836" t="str">
        <f>IF(LEFT(tbStoricoOrdini[[#This Row],[ARTICOLO]],3) = "COG","COG",LEFT(tbStoricoOrdini[[#This Row],[ARTICOLO]],FIND(" ",tbStoricoOrdini[[#This Row],[ARTICOLO]])-1))</f>
        <v>EB06</v>
      </c>
      <c r="J3836" t="str">
        <f>MID(tbStoricoOrdini[[#This Row],[ARTICOLO]],FIND(" ",tbStoricoOrdini[[#This Row],[ARTICOLO]])+1,4)</f>
        <v>3000</v>
      </c>
      <c r="K3836" t="str">
        <f>IFERROR(RIGHT(tbStoricoOrdini[[#This Row],[ARTICOLO]],LEN(tbStoricoOrdini[[#This Row],[ARTICOLO]])-FIND(" ",tbStoricoOrdini[[#This Row],[ARTICOLO]],FIND(" ",tbStoricoOrdini[[#This Row],[ARTICOLO]]) +1)),"")</f>
        <v>Medium</v>
      </c>
      <c r="L3836" s="3">
        <f>VLOOKUP(tbStoricoOrdini[[#This Row],[ARTICOLO]],tbArticoli[],2,FALSE)</f>
        <v>120</v>
      </c>
      <c r="M3836" s="22">
        <f>tbStoricoOrdini[[#This Row],[IMPORTO]]/tbStoricoOrdini[[#This Row],[PREZZO]]</f>
        <v>5.0999999999999996</v>
      </c>
      <c r="N3836" t="s">
        <v>8</v>
      </c>
      <c r="O3836" s="8">
        <f>VLOOKUP(tbStoricoOrdini[[#This Row],[AGENTE]],tbAgenti[],2,FALSE)</f>
        <v>0.05</v>
      </c>
      <c r="P3836" s="2">
        <v>612</v>
      </c>
      <c r="Q3836" s="2">
        <f>tbStoricoOrdini[[#This Row],[IMPORTO]]*tbStoricoOrdini[[#This Row],[% COMM.]]</f>
        <v>30.6</v>
      </c>
      <c r="R3836" s="2">
        <f>tbStoricoOrdini[[#This Row],[TOT. COMM.]]+tbStoricoOrdini[[#This Row],[IMPORTO]]</f>
        <v>642.6</v>
      </c>
    </row>
    <row r="3837" spans="1:18">
      <c r="A3837" s="1">
        <v>43952</v>
      </c>
      <c r="B3837" s="7">
        <f>MONTH(tbStoricoOrdini[[#This Row],[DATA]])</f>
        <v>5</v>
      </c>
      <c r="C3837" t="s">
        <v>3932</v>
      </c>
      <c r="D3837" t="str">
        <f>RIGHT(tbStoricoOrdini[[#This Row],[ORDINE]],4)</f>
        <v>3834</v>
      </c>
      <c r="E3837" t="s">
        <v>33</v>
      </c>
      <c r="F3837" t="str">
        <f>VLOOKUP(tbStoricoOrdini[[#This Row],[CLIENTE]],tbClienti[],3,FALSE)</f>
        <v>Veneto</v>
      </c>
      <c r="G3837" t="str">
        <f>VLOOKUP(tbStoricoOrdini[[#This Row],[CLIENTE]],tbClienti[],7,FALSE)</f>
        <v>CC</v>
      </c>
      <c r="H3837" t="s">
        <v>72</v>
      </c>
      <c r="I3837" t="str">
        <f>IF(LEFT(tbStoricoOrdini[[#This Row],[ARTICOLO]],3) = "COG","COG",LEFT(tbStoricoOrdini[[#This Row],[ARTICOLO]],FIND(" ",tbStoricoOrdini[[#This Row],[ARTICOLO]])-1))</f>
        <v>EB06</v>
      </c>
      <c r="J3837" t="str">
        <f>MID(tbStoricoOrdini[[#This Row],[ARTICOLO]],FIND(" ",tbStoricoOrdini[[#This Row],[ARTICOLO]])+1,4)</f>
        <v>3000</v>
      </c>
      <c r="K3837" t="str">
        <f>IFERROR(RIGHT(tbStoricoOrdini[[#This Row],[ARTICOLO]],LEN(tbStoricoOrdini[[#This Row],[ARTICOLO]])-FIND(" ",tbStoricoOrdini[[#This Row],[ARTICOLO]],FIND(" ",tbStoricoOrdini[[#This Row],[ARTICOLO]]) +1)),"")</f>
        <v>Medium</v>
      </c>
      <c r="L3837" s="3">
        <f>VLOOKUP(tbStoricoOrdini[[#This Row],[ARTICOLO]],tbArticoli[],2,FALSE)</f>
        <v>120</v>
      </c>
      <c r="M3837" s="22">
        <f>tbStoricoOrdini[[#This Row],[IMPORTO]]/tbStoricoOrdini[[#This Row],[PREZZO]]</f>
        <v>64.474999999999994</v>
      </c>
      <c r="N3837" t="s">
        <v>9</v>
      </c>
      <c r="O3837" s="8">
        <f>VLOOKUP(tbStoricoOrdini[[#This Row],[AGENTE]],tbAgenti[],2,FALSE)</f>
        <v>0.05</v>
      </c>
      <c r="P3837" s="2">
        <v>7737</v>
      </c>
      <c r="Q3837" s="2">
        <f>tbStoricoOrdini[[#This Row],[IMPORTO]]*tbStoricoOrdini[[#This Row],[% COMM.]]</f>
        <v>386.85</v>
      </c>
      <c r="R3837" s="2">
        <f>tbStoricoOrdini[[#This Row],[TOT. COMM.]]+tbStoricoOrdini[[#This Row],[IMPORTO]]</f>
        <v>8123.85</v>
      </c>
    </row>
    <row r="3838" spans="1:18">
      <c r="A3838" s="1">
        <v>43952</v>
      </c>
      <c r="B3838" s="7">
        <f>MONTH(tbStoricoOrdini[[#This Row],[DATA]])</f>
        <v>5</v>
      </c>
      <c r="C3838" t="s">
        <v>3933</v>
      </c>
      <c r="D3838" t="str">
        <f>RIGHT(tbStoricoOrdini[[#This Row],[ORDINE]],4)</f>
        <v>3835</v>
      </c>
      <c r="E3838" t="s">
        <v>33</v>
      </c>
      <c r="F3838" t="str">
        <f>VLOOKUP(tbStoricoOrdini[[#This Row],[CLIENTE]],tbClienti[],3,FALSE)</f>
        <v>Veneto</v>
      </c>
      <c r="G3838" t="str">
        <f>VLOOKUP(tbStoricoOrdini[[#This Row],[CLIENTE]],tbClienti[],7,FALSE)</f>
        <v>CC</v>
      </c>
      <c r="H3838" t="s">
        <v>73</v>
      </c>
      <c r="I3838" t="str">
        <f>IF(LEFT(tbStoricoOrdini[[#This Row],[ARTICOLO]],3) = "COG","COG",LEFT(tbStoricoOrdini[[#This Row],[ARTICOLO]],FIND(" ",tbStoricoOrdini[[#This Row],[ARTICOLO]])-1))</f>
        <v>EB06</v>
      </c>
      <c r="J3838" t="str">
        <f>MID(tbStoricoOrdini[[#This Row],[ARTICOLO]],FIND(" ",tbStoricoOrdini[[#This Row],[ARTICOLO]])+1,4)</f>
        <v>3000</v>
      </c>
      <c r="K3838" t="str">
        <f>IFERROR(RIGHT(tbStoricoOrdini[[#This Row],[ARTICOLO]],LEN(tbStoricoOrdini[[#This Row],[ARTICOLO]])-FIND(" ",tbStoricoOrdini[[#This Row],[ARTICOLO]],FIND(" ",tbStoricoOrdini[[#This Row],[ARTICOLO]]) +1)),"")</f>
        <v>Plus</v>
      </c>
      <c r="L3838" s="3">
        <f>VLOOKUP(tbStoricoOrdini[[#This Row],[ARTICOLO]],tbArticoli[],2,FALSE)</f>
        <v>130</v>
      </c>
      <c r="M3838" s="22">
        <f>tbStoricoOrdini[[#This Row],[IMPORTO]]/tbStoricoOrdini[[#This Row],[PREZZO]]</f>
        <v>0.66153846153846152</v>
      </c>
      <c r="N3838" t="s">
        <v>8</v>
      </c>
      <c r="O3838" s="8">
        <f>VLOOKUP(tbStoricoOrdini[[#This Row],[AGENTE]],tbAgenti[],2,FALSE)</f>
        <v>0.05</v>
      </c>
      <c r="P3838" s="2">
        <v>86</v>
      </c>
      <c r="Q3838" s="2">
        <f>tbStoricoOrdini[[#This Row],[IMPORTO]]*tbStoricoOrdini[[#This Row],[% COMM.]]</f>
        <v>4.3</v>
      </c>
      <c r="R3838" s="2">
        <f>tbStoricoOrdini[[#This Row],[TOT. COMM.]]+tbStoricoOrdini[[#This Row],[IMPORTO]]</f>
        <v>90.3</v>
      </c>
    </row>
    <row r="3839" spans="1:18">
      <c r="A3839" s="1">
        <v>43952</v>
      </c>
      <c r="B3839" s="7">
        <f>MONTH(tbStoricoOrdini[[#This Row],[DATA]])</f>
        <v>5</v>
      </c>
      <c r="C3839" t="s">
        <v>3934</v>
      </c>
      <c r="D3839" t="str">
        <f>RIGHT(tbStoricoOrdini[[#This Row],[ORDINE]],4)</f>
        <v>3836</v>
      </c>
      <c r="E3839" t="s">
        <v>34</v>
      </c>
      <c r="F3839" t="str">
        <f>VLOOKUP(tbStoricoOrdini[[#This Row],[CLIENTE]],tbClienti[],3,FALSE)</f>
        <v>Lombardia</v>
      </c>
      <c r="G3839" t="str">
        <f>VLOOKUP(tbStoricoOrdini[[#This Row],[CLIENTE]],tbClienti[],7,FALSE)</f>
        <v>DB</v>
      </c>
      <c r="H3839" t="s">
        <v>74</v>
      </c>
      <c r="I3839" t="str">
        <f>IF(LEFT(tbStoricoOrdini[[#This Row],[ARTICOLO]],3) = "COG","COG",LEFT(tbStoricoOrdini[[#This Row],[ARTICOLO]],FIND(" ",tbStoricoOrdini[[#This Row],[ARTICOLO]])-1))</f>
        <v>AVRC</v>
      </c>
      <c r="J3839" t="str">
        <f>MID(tbStoricoOrdini[[#This Row],[ARTICOLO]],FIND(" ",tbStoricoOrdini[[#This Row],[ARTICOLO]])+1,4)</f>
        <v>2500</v>
      </c>
      <c r="K3839" t="str">
        <f>IFERROR(RIGHT(tbStoricoOrdini[[#This Row],[ARTICOLO]],LEN(tbStoricoOrdini[[#This Row],[ARTICOLO]])-FIND(" ",tbStoricoOrdini[[#This Row],[ARTICOLO]],FIND(" ",tbStoricoOrdini[[#This Row],[ARTICOLO]]) +1)),"")</f>
        <v>Gold</v>
      </c>
      <c r="L3839" s="3">
        <f>VLOOKUP(tbStoricoOrdini[[#This Row],[ARTICOLO]],tbArticoli[],2,FALSE)</f>
        <v>500</v>
      </c>
      <c r="M3839" s="22">
        <f>tbStoricoOrdini[[#This Row],[IMPORTO]]/tbStoricoOrdini[[#This Row],[PREZZO]]</f>
        <v>0.04</v>
      </c>
      <c r="N3839" t="s">
        <v>6</v>
      </c>
      <c r="O3839" s="8">
        <f>VLOOKUP(tbStoricoOrdini[[#This Row],[AGENTE]],tbAgenti[],2,FALSE)</f>
        <v>7.4999999999999997E-2</v>
      </c>
      <c r="P3839" s="2">
        <v>20</v>
      </c>
      <c r="Q3839" s="2">
        <f>tbStoricoOrdini[[#This Row],[IMPORTO]]*tbStoricoOrdini[[#This Row],[% COMM.]]</f>
        <v>1.5</v>
      </c>
      <c r="R3839" s="2">
        <f>tbStoricoOrdini[[#This Row],[TOT. COMM.]]+tbStoricoOrdini[[#This Row],[IMPORTO]]</f>
        <v>21.5</v>
      </c>
    </row>
    <row r="3840" spans="1:18">
      <c r="A3840" s="1">
        <v>43952</v>
      </c>
      <c r="B3840" s="7">
        <f>MONTH(tbStoricoOrdini[[#This Row],[DATA]])</f>
        <v>5</v>
      </c>
      <c r="C3840" t="s">
        <v>3935</v>
      </c>
      <c r="D3840" t="str">
        <f>RIGHT(tbStoricoOrdini[[#This Row],[ORDINE]],4)</f>
        <v>3837</v>
      </c>
      <c r="E3840" t="s">
        <v>34</v>
      </c>
      <c r="F3840" t="str">
        <f>VLOOKUP(tbStoricoOrdini[[#This Row],[CLIENTE]],tbClienti[],3,FALSE)</f>
        <v>Lombardia</v>
      </c>
      <c r="G3840" t="str">
        <f>VLOOKUP(tbStoricoOrdini[[#This Row],[CLIENTE]],tbClienti[],7,FALSE)</f>
        <v>DB</v>
      </c>
      <c r="H3840" t="s">
        <v>61</v>
      </c>
      <c r="I3840" t="str">
        <f>IF(LEFT(tbStoricoOrdini[[#This Row],[ARTICOLO]],3) = "COG","COG",LEFT(tbStoricoOrdini[[#This Row],[ARTICOLO]],FIND(" ",tbStoricoOrdini[[#This Row],[ARTICOLO]])-1))</f>
        <v>KLM</v>
      </c>
      <c r="J3840" t="str">
        <f>MID(tbStoricoOrdini[[#This Row],[ARTICOLO]],FIND(" ",tbStoricoOrdini[[#This Row],[ARTICOLO]])+1,4)</f>
        <v>5000</v>
      </c>
      <c r="K3840" t="str">
        <f>IFERROR(RIGHT(tbStoricoOrdini[[#This Row],[ARTICOLO]],LEN(tbStoricoOrdini[[#This Row],[ARTICOLO]])-FIND(" ",tbStoricoOrdini[[#This Row],[ARTICOLO]],FIND(" ",tbStoricoOrdini[[#This Row],[ARTICOLO]]) +1)),"")</f>
        <v>Medium</v>
      </c>
      <c r="L3840" s="3">
        <f>VLOOKUP(tbStoricoOrdini[[#This Row],[ARTICOLO]],tbArticoli[],2,FALSE)</f>
        <v>150</v>
      </c>
      <c r="M3840" s="22">
        <f>tbStoricoOrdini[[#This Row],[IMPORTO]]/tbStoricoOrdini[[#This Row],[PREZZO]]</f>
        <v>0.82666666666666666</v>
      </c>
      <c r="N3840" t="s">
        <v>6</v>
      </c>
      <c r="O3840" s="8">
        <f>VLOOKUP(tbStoricoOrdini[[#This Row],[AGENTE]],tbAgenti[],2,FALSE)</f>
        <v>7.4999999999999997E-2</v>
      </c>
      <c r="P3840" s="2">
        <v>124</v>
      </c>
      <c r="Q3840" s="2">
        <f>tbStoricoOrdini[[#This Row],[IMPORTO]]*tbStoricoOrdini[[#This Row],[% COMM.]]</f>
        <v>9.2999999999999989</v>
      </c>
      <c r="R3840" s="2">
        <f>tbStoricoOrdini[[#This Row],[TOT. COMM.]]+tbStoricoOrdini[[#This Row],[IMPORTO]]</f>
        <v>133.30000000000001</v>
      </c>
    </row>
    <row r="3841" spans="1:18">
      <c r="A3841" s="1">
        <v>43952</v>
      </c>
      <c r="B3841" s="7">
        <f>MONTH(tbStoricoOrdini[[#This Row],[DATA]])</f>
        <v>5</v>
      </c>
      <c r="C3841" t="s">
        <v>3936</v>
      </c>
      <c r="D3841" t="str">
        <f>RIGHT(tbStoricoOrdini[[#This Row],[ORDINE]],4)</f>
        <v>3838</v>
      </c>
      <c r="E3841" t="s">
        <v>34</v>
      </c>
      <c r="F3841" t="str">
        <f>VLOOKUP(tbStoricoOrdini[[#This Row],[CLIENTE]],tbClienti[],3,FALSE)</f>
        <v>Lombardia</v>
      </c>
      <c r="G3841" t="str">
        <f>VLOOKUP(tbStoricoOrdini[[#This Row],[CLIENTE]],tbClienti[],7,FALSE)</f>
        <v>DB</v>
      </c>
      <c r="H3841" t="s">
        <v>63</v>
      </c>
      <c r="I3841" t="str">
        <f>IF(LEFT(tbStoricoOrdini[[#This Row],[ARTICOLO]],3) = "COG","COG",LEFT(tbStoricoOrdini[[#This Row],[ARTICOLO]],FIND(" ",tbStoricoOrdini[[#This Row],[ARTICOLO]])-1))</f>
        <v>KLM</v>
      </c>
      <c r="J3841" t="str">
        <f>MID(tbStoricoOrdini[[#This Row],[ARTICOLO]],FIND(" ",tbStoricoOrdini[[#This Row],[ARTICOLO]])+1,4)</f>
        <v>3000</v>
      </c>
      <c r="K3841" t="str">
        <f>IFERROR(RIGHT(tbStoricoOrdini[[#This Row],[ARTICOLO]],LEN(tbStoricoOrdini[[#This Row],[ARTICOLO]])-FIND(" ",tbStoricoOrdini[[#This Row],[ARTICOLO]],FIND(" ",tbStoricoOrdini[[#This Row],[ARTICOLO]]) +1)),"")</f>
        <v>Plus</v>
      </c>
      <c r="L3841" s="3">
        <f>VLOOKUP(tbStoricoOrdini[[#This Row],[ARTICOLO]],tbArticoli[],2,FALSE)</f>
        <v>145</v>
      </c>
      <c r="M3841" s="22">
        <f>tbStoricoOrdini[[#This Row],[IMPORTO]]/tbStoricoOrdini[[#This Row],[PREZZO]]</f>
        <v>142.77241379310345</v>
      </c>
      <c r="N3841" t="s">
        <v>18</v>
      </c>
      <c r="O3841" s="8">
        <f>VLOOKUP(tbStoricoOrdini[[#This Row],[AGENTE]],tbAgenti[],2,FALSE)</f>
        <v>0.03</v>
      </c>
      <c r="P3841" s="2">
        <v>20702</v>
      </c>
      <c r="Q3841" s="2">
        <f>tbStoricoOrdini[[#This Row],[IMPORTO]]*tbStoricoOrdini[[#This Row],[% COMM.]]</f>
        <v>621.05999999999995</v>
      </c>
      <c r="R3841" s="2">
        <f>tbStoricoOrdini[[#This Row],[TOT. COMM.]]+tbStoricoOrdini[[#This Row],[IMPORTO]]</f>
        <v>21323.06</v>
      </c>
    </row>
    <row r="3842" spans="1:18">
      <c r="A3842" s="1">
        <v>43952</v>
      </c>
      <c r="B3842" s="7">
        <f>MONTH(tbStoricoOrdini[[#This Row],[DATA]])</f>
        <v>5</v>
      </c>
      <c r="C3842" t="s">
        <v>3937</v>
      </c>
      <c r="D3842" t="str">
        <f>RIGHT(tbStoricoOrdini[[#This Row],[ORDINE]],4)</f>
        <v>3839</v>
      </c>
      <c r="E3842" t="s">
        <v>34</v>
      </c>
      <c r="F3842" t="str">
        <f>VLOOKUP(tbStoricoOrdini[[#This Row],[CLIENTE]],tbClienti[],3,FALSE)</f>
        <v>Lombardia</v>
      </c>
      <c r="G3842" t="str">
        <f>VLOOKUP(tbStoricoOrdini[[#This Row],[CLIENTE]],tbClienti[],7,FALSE)</f>
        <v>DB</v>
      </c>
      <c r="H3842" t="s">
        <v>63</v>
      </c>
      <c r="I3842" t="str">
        <f>IF(LEFT(tbStoricoOrdini[[#This Row],[ARTICOLO]],3) = "COG","COG",LEFT(tbStoricoOrdini[[#This Row],[ARTICOLO]],FIND(" ",tbStoricoOrdini[[#This Row],[ARTICOLO]])-1))</f>
        <v>KLM</v>
      </c>
      <c r="J3842" t="str">
        <f>MID(tbStoricoOrdini[[#This Row],[ARTICOLO]],FIND(" ",tbStoricoOrdini[[#This Row],[ARTICOLO]])+1,4)</f>
        <v>3000</v>
      </c>
      <c r="K3842" t="str">
        <f>IFERROR(RIGHT(tbStoricoOrdini[[#This Row],[ARTICOLO]],LEN(tbStoricoOrdini[[#This Row],[ARTICOLO]])-FIND(" ",tbStoricoOrdini[[#This Row],[ARTICOLO]],FIND(" ",tbStoricoOrdini[[#This Row],[ARTICOLO]]) +1)),"")</f>
        <v>Plus</v>
      </c>
      <c r="L3842" s="3">
        <f>VLOOKUP(tbStoricoOrdini[[#This Row],[ARTICOLO]],tbArticoli[],2,FALSE)</f>
        <v>145</v>
      </c>
      <c r="M3842" s="22">
        <f>tbStoricoOrdini[[#This Row],[IMPORTO]]/tbStoricoOrdini[[#This Row],[PREZZO]]</f>
        <v>63.179310344827584</v>
      </c>
      <c r="N3842" t="s">
        <v>6</v>
      </c>
      <c r="O3842" s="8">
        <f>VLOOKUP(tbStoricoOrdini[[#This Row],[AGENTE]],tbAgenti[],2,FALSE)</f>
        <v>7.4999999999999997E-2</v>
      </c>
      <c r="P3842" s="2">
        <v>9161</v>
      </c>
      <c r="Q3842" s="2">
        <f>tbStoricoOrdini[[#This Row],[IMPORTO]]*tbStoricoOrdini[[#This Row],[% COMM.]]</f>
        <v>687.07499999999993</v>
      </c>
      <c r="R3842" s="2">
        <f>tbStoricoOrdini[[#This Row],[TOT. COMM.]]+tbStoricoOrdini[[#This Row],[IMPORTO]]</f>
        <v>9848.0750000000007</v>
      </c>
    </row>
    <row r="3843" spans="1:18">
      <c r="A3843" s="1">
        <v>43952</v>
      </c>
      <c r="B3843" s="7">
        <f>MONTH(tbStoricoOrdini[[#This Row],[DATA]])</f>
        <v>5</v>
      </c>
      <c r="C3843" t="s">
        <v>3938</v>
      </c>
      <c r="D3843" t="str">
        <f>RIGHT(tbStoricoOrdini[[#This Row],[ORDINE]],4)</f>
        <v>3840</v>
      </c>
      <c r="E3843" t="s">
        <v>34</v>
      </c>
      <c r="F3843" t="str">
        <f>VLOOKUP(tbStoricoOrdini[[#This Row],[CLIENTE]],tbClienti[],3,FALSE)</f>
        <v>Lombardia</v>
      </c>
      <c r="G3843" t="str">
        <f>VLOOKUP(tbStoricoOrdini[[#This Row],[CLIENTE]],tbClienti[],7,FALSE)</f>
        <v>DB</v>
      </c>
      <c r="H3843" t="s">
        <v>71</v>
      </c>
      <c r="I3843" t="str">
        <f>IF(LEFT(tbStoricoOrdini[[#This Row],[ARTICOLO]],3) = "COG","COG",LEFT(tbStoricoOrdini[[#This Row],[ARTICOLO]],FIND(" ",tbStoricoOrdini[[#This Row],[ARTICOLO]])-1))</f>
        <v>EB07</v>
      </c>
      <c r="J3843" t="str">
        <f>MID(tbStoricoOrdini[[#This Row],[ARTICOLO]],FIND(" ",tbStoricoOrdini[[#This Row],[ARTICOLO]])+1,4)</f>
        <v>5000</v>
      </c>
      <c r="K3843" t="str">
        <f>IFERROR(RIGHT(tbStoricoOrdini[[#This Row],[ARTICOLO]],LEN(tbStoricoOrdini[[#This Row],[ARTICOLO]])-FIND(" ",tbStoricoOrdini[[#This Row],[ARTICOLO]],FIND(" ",tbStoricoOrdini[[#This Row],[ARTICOLO]]) +1)),"")</f>
        <v/>
      </c>
      <c r="L3843" s="3">
        <f>VLOOKUP(tbStoricoOrdini[[#This Row],[ARTICOLO]],tbArticoli[],2,FALSE)</f>
        <v>140</v>
      </c>
      <c r="M3843" s="22">
        <f>tbStoricoOrdini[[#This Row],[IMPORTO]]/tbStoricoOrdini[[#This Row],[PREZZO]]</f>
        <v>0.32142857142857145</v>
      </c>
      <c r="N3843" t="s">
        <v>6</v>
      </c>
      <c r="O3843" s="8">
        <f>VLOOKUP(tbStoricoOrdini[[#This Row],[AGENTE]],tbAgenti[],2,FALSE)</f>
        <v>7.4999999999999997E-2</v>
      </c>
      <c r="P3843" s="2">
        <v>45</v>
      </c>
      <c r="Q3843" s="2">
        <f>tbStoricoOrdini[[#This Row],[IMPORTO]]*tbStoricoOrdini[[#This Row],[% COMM.]]</f>
        <v>3.375</v>
      </c>
      <c r="R3843" s="2">
        <f>tbStoricoOrdini[[#This Row],[TOT. COMM.]]+tbStoricoOrdini[[#This Row],[IMPORTO]]</f>
        <v>48.375</v>
      </c>
    </row>
    <row r="3844" spans="1:18">
      <c r="A3844" s="1">
        <v>43952</v>
      </c>
      <c r="B3844" s="7">
        <f>MONTH(tbStoricoOrdini[[#This Row],[DATA]])</f>
        <v>5</v>
      </c>
      <c r="C3844" t="s">
        <v>3939</v>
      </c>
      <c r="D3844" t="str">
        <f>RIGHT(tbStoricoOrdini[[#This Row],[ORDINE]],4)</f>
        <v>3841</v>
      </c>
      <c r="E3844" t="s">
        <v>34</v>
      </c>
      <c r="F3844" t="str">
        <f>VLOOKUP(tbStoricoOrdini[[#This Row],[CLIENTE]],tbClienti[],3,FALSE)</f>
        <v>Lombardia</v>
      </c>
      <c r="G3844" t="str">
        <f>VLOOKUP(tbStoricoOrdini[[#This Row],[CLIENTE]],tbClienti[],7,FALSE)</f>
        <v>DB</v>
      </c>
      <c r="H3844" t="s">
        <v>72</v>
      </c>
      <c r="I3844" t="str">
        <f>IF(LEFT(tbStoricoOrdini[[#This Row],[ARTICOLO]],3) = "COG","COG",LEFT(tbStoricoOrdini[[#This Row],[ARTICOLO]],FIND(" ",tbStoricoOrdini[[#This Row],[ARTICOLO]])-1))</f>
        <v>EB06</v>
      </c>
      <c r="J3844" t="str">
        <f>MID(tbStoricoOrdini[[#This Row],[ARTICOLO]],FIND(" ",tbStoricoOrdini[[#This Row],[ARTICOLO]])+1,4)</f>
        <v>3000</v>
      </c>
      <c r="K3844" t="str">
        <f>IFERROR(RIGHT(tbStoricoOrdini[[#This Row],[ARTICOLO]],LEN(tbStoricoOrdini[[#This Row],[ARTICOLO]])-FIND(" ",tbStoricoOrdini[[#This Row],[ARTICOLO]],FIND(" ",tbStoricoOrdini[[#This Row],[ARTICOLO]]) +1)),"")</f>
        <v>Medium</v>
      </c>
      <c r="L3844" s="3">
        <f>VLOOKUP(tbStoricoOrdini[[#This Row],[ARTICOLO]],tbArticoli[],2,FALSE)</f>
        <v>120</v>
      </c>
      <c r="M3844" s="22">
        <f>tbStoricoOrdini[[#This Row],[IMPORTO]]/tbStoricoOrdini[[#This Row],[PREZZO]]</f>
        <v>0.83333333333333337</v>
      </c>
      <c r="N3844" t="s">
        <v>18</v>
      </c>
      <c r="O3844" s="8">
        <f>VLOOKUP(tbStoricoOrdini[[#This Row],[AGENTE]],tbAgenti[],2,FALSE)</f>
        <v>0.03</v>
      </c>
      <c r="P3844" s="2">
        <v>100</v>
      </c>
      <c r="Q3844" s="2">
        <f>tbStoricoOrdini[[#This Row],[IMPORTO]]*tbStoricoOrdini[[#This Row],[% COMM.]]</f>
        <v>3</v>
      </c>
      <c r="R3844" s="2">
        <f>tbStoricoOrdini[[#This Row],[TOT. COMM.]]+tbStoricoOrdini[[#This Row],[IMPORTO]]</f>
        <v>103</v>
      </c>
    </row>
    <row r="3845" spans="1:18">
      <c r="A3845" s="1">
        <v>43952</v>
      </c>
      <c r="B3845" s="7">
        <f>MONTH(tbStoricoOrdini[[#This Row],[DATA]])</f>
        <v>5</v>
      </c>
      <c r="C3845" t="s">
        <v>3940</v>
      </c>
      <c r="D3845" t="str">
        <f>RIGHT(tbStoricoOrdini[[#This Row],[ORDINE]],4)</f>
        <v>3842</v>
      </c>
      <c r="E3845" t="s">
        <v>34</v>
      </c>
      <c r="F3845" t="str">
        <f>VLOOKUP(tbStoricoOrdini[[#This Row],[CLIENTE]],tbClienti[],3,FALSE)</f>
        <v>Lombardia</v>
      </c>
      <c r="G3845" t="str">
        <f>VLOOKUP(tbStoricoOrdini[[#This Row],[CLIENTE]],tbClienti[],7,FALSE)</f>
        <v>DB</v>
      </c>
      <c r="H3845" t="s">
        <v>73</v>
      </c>
      <c r="I3845" t="str">
        <f>IF(LEFT(tbStoricoOrdini[[#This Row],[ARTICOLO]],3) = "COG","COG",LEFT(tbStoricoOrdini[[#This Row],[ARTICOLO]],FIND(" ",tbStoricoOrdini[[#This Row],[ARTICOLO]])-1))</f>
        <v>EB06</v>
      </c>
      <c r="J3845" t="str">
        <f>MID(tbStoricoOrdini[[#This Row],[ARTICOLO]],FIND(" ",tbStoricoOrdini[[#This Row],[ARTICOLO]])+1,4)</f>
        <v>3000</v>
      </c>
      <c r="K3845" t="str">
        <f>IFERROR(RIGHT(tbStoricoOrdini[[#This Row],[ARTICOLO]],LEN(tbStoricoOrdini[[#This Row],[ARTICOLO]])-FIND(" ",tbStoricoOrdini[[#This Row],[ARTICOLO]],FIND(" ",tbStoricoOrdini[[#This Row],[ARTICOLO]]) +1)),"")</f>
        <v>Plus</v>
      </c>
      <c r="L3845" s="3">
        <f>VLOOKUP(tbStoricoOrdini[[#This Row],[ARTICOLO]],tbArticoli[],2,FALSE)</f>
        <v>130</v>
      </c>
      <c r="M3845" s="22">
        <f>tbStoricoOrdini[[#This Row],[IMPORTO]]/tbStoricoOrdini[[#This Row],[PREZZO]]</f>
        <v>7.6923076923076927E-3</v>
      </c>
      <c r="N3845" t="s">
        <v>6</v>
      </c>
      <c r="O3845" s="8">
        <f>VLOOKUP(tbStoricoOrdini[[#This Row],[AGENTE]],tbAgenti[],2,FALSE)</f>
        <v>7.4999999999999997E-2</v>
      </c>
      <c r="P3845" s="2">
        <v>1</v>
      </c>
      <c r="Q3845" s="2">
        <f>tbStoricoOrdini[[#This Row],[IMPORTO]]*tbStoricoOrdini[[#This Row],[% COMM.]]</f>
        <v>7.4999999999999997E-2</v>
      </c>
      <c r="R3845" s="2">
        <f>tbStoricoOrdini[[#This Row],[TOT. COMM.]]+tbStoricoOrdini[[#This Row],[IMPORTO]]</f>
        <v>1.075</v>
      </c>
    </row>
    <row r="3846" spans="1:18">
      <c r="A3846" s="1">
        <v>43952</v>
      </c>
      <c r="B3846" s="7">
        <f>MONTH(tbStoricoOrdini[[#This Row],[DATA]])</f>
        <v>5</v>
      </c>
      <c r="C3846" t="s">
        <v>3941</v>
      </c>
      <c r="D3846" t="str">
        <f>RIGHT(tbStoricoOrdini[[#This Row],[ORDINE]],4)</f>
        <v>3843</v>
      </c>
      <c r="E3846" t="s">
        <v>35</v>
      </c>
      <c r="F3846" t="str">
        <f>VLOOKUP(tbStoricoOrdini[[#This Row],[CLIENTE]],tbClienti[],3,FALSE)</f>
        <v>Veneto</v>
      </c>
      <c r="G3846" t="str">
        <f>VLOOKUP(tbStoricoOrdini[[#This Row],[CLIENTE]],tbClienti[],7,FALSE)</f>
        <v>CC</v>
      </c>
      <c r="H3846" t="s">
        <v>74</v>
      </c>
      <c r="I3846" t="str">
        <f>IF(LEFT(tbStoricoOrdini[[#This Row],[ARTICOLO]],3) = "COG","COG",LEFT(tbStoricoOrdini[[#This Row],[ARTICOLO]],FIND(" ",tbStoricoOrdini[[#This Row],[ARTICOLO]])-1))</f>
        <v>AVRC</v>
      </c>
      <c r="J3846" t="str">
        <f>MID(tbStoricoOrdini[[#This Row],[ARTICOLO]],FIND(" ",tbStoricoOrdini[[#This Row],[ARTICOLO]])+1,4)</f>
        <v>2500</v>
      </c>
      <c r="K3846" t="str">
        <f>IFERROR(RIGHT(tbStoricoOrdini[[#This Row],[ARTICOLO]],LEN(tbStoricoOrdini[[#This Row],[ARTICOLO]])-FIND(" ",tbStoricoOrdini[[#This Row],[ARTICOLO]],FIND(" ",tbStoricoOrdini[[#This Row],[ARTICOLO]]) +1)),"")</f>
        <v>Gold</v>
      </c>
      <c r="L3846" s="3">
        <f>VLOOKUP(tbStoricoOrdini[[#This Row],[ARTICOLO]],tbArticoli[],2,FALSE)</f>
        <v>500</v>
      </c>
      <c r="M3846" s="22">
        <f>tbStoricoOrdini[[#This Row],[IMPORTO]]/tbStoricoOrdini[[#This Row],[PREZZO]]</f>
        <v>0.31</v>
      </c>
      <c r="N3846" t="s">
        <v>18</v>
      </c>
      <c r="O3846" s="8">
        <f>VLOOKUP(tbStoricoOrdini[[#This Row],[AGENTE]],tbAgenti[],2,FALSE)</f>
        <v>0.03</v>
      </c>
      <c r="P3846" s="2">
        <v>155</v>
      </c>
      <c r="Q3846" s="2">
        <f>tbStoricoOrdini[[#This Row],[IMPORTO]]*tbStoricoOrdini[[#This Row],[% COMM.]]</f>
        <v>4.6499999999999995</v>
      </c>
      <c r="R3846" s="2">
        <f>tbStoricoOrdini[[#This Row],[TOT. COMM.]]+tbStoricoOrdini[[#This Row],[IMPORTO]]</f>
        <v>159.65</v>
      </c>
    </row>
    <row r="3847" spans="1:18">
      <c r="A3847" s="1">
        <v>43952</v>
      </c>
      <c r="B3847" s="7">
        <f>MONTH(tbStoricoOrdini[[#This Row],[DATA]])</f>
        <v>5</v>
      </c>
      <c r="C3847" t="s">
        <v>3942</v>
      </c>
      <c r="D3847" t="str">
        <f>RIGHT(tbStoricoOrdini[[#This Row],[ORDINE]],4)</f>
        <v>3844</v>
      </c>
      <c r="E3847" t="s">
        <v>35</v>
      </c>
      <c r="F3847" t="str">
        <f>VLOOKUP(tbStoricoOrdini[[#This Row],[CLIENTE]],tbClienti[],3,FALSE)</f>
        <v>Veneto</v>
      </c>
      <c r="G3847" t="str">
        <f>VLOOKUP(tbStoricoOrdini[[#This Row],[CLIENTE]],tbClienti[],7,FALSE)</f>
        <v>CC</v>
      </c>
      <c r="H3847" t="s">
        <v>74</v>
      </c>
      <c r="I3847" t="str">
        <f>IF(LEFT(tbStoricoOrdini[[#This Row],[ARTICOLO]],3) = "COG","COG",LEFT(tbStoricoOrdini[[#This Row],[ARTICOLO]],FIND(" ",tbStoricoOrdini[[#This Row],[ARTICOLO]])-1))</f>
        <v>AVRC</v>
      </c>
      <c r="J3847" t="str">
        <f>MID(tbStoricoOrdini[[#This Row],[ARTICOLO]],FIND(" ",tbStoricoOrdini[[#This Row],[ARTICOLO]])+1,4)</f>
        <v>2500</v>
      </c>
      <c r="K3847" t="str">
        <f>IFERROR(RIGHT(tbStoricoOrdini[[#This Row],[ARTICOLO]],LEN(tbStoricoOrdini[[#This Row],[ARTICOLO]])-FIND(" ",tbStoricoOrdini[[#This Row],[ARTICOLO]],FIND(" ",tbStoricoOrdini[[#This Row],[ARTICOLO]]) +1)),"")</f>
        <v>Gold</v>
      </c>
      <c r="L3847" s="3">
        <f>VLOOKUP(tbStoricoOrdini[[#This Row],[ARTICOLO]],tbArticoli[],2,FALSE)</f>
        <v>500</v>
      </c>
      <c r="M3847" s="22">
        <f>tbStoricoOrdini[[#This Row],[IMPORTO]]/tbStoricoOrdini[[#This Row],[PREZZO]]</f>
        <v>0.34200000000000003</v>
      </c>
      <c r="N3847" t="s">
        <v>6</v>
      </c>
      <c r="O3847" s="8">
        <f>VLOOKUP(tbStoricoOrdini[[#This Row],[AGENTE]],tbAgenti[],2,FALSE)</f>
        <v>7.4999999999999997E-2</v>
      </c>
      <c r="P3847" s="2">
        <v>171</v>
      </c>
      <c r="Q3847" s="2">
        <f>tbStoricoOrdini[[#This Row],[IMPORTO]]*tbStoricoOrdini[[#This Row],[% COMM.]]</f>
        <v>12.824999999999999</v>
      </c>
      <c r="R3847" s="2">
        <f>tbStoricoOrdini[[#This Row],[TOT. COMM.]]+tbStoricoOrdini[[#This Row],[IMPORTO]]</f>
        <v>183.82499999999999</v>
      </c>
    </row>
    <row r="3848" spans="1:18">
      <c r="A3848" s="1">
        <v>43952</v>
      </c>
      <c r="B3848" s="7">
        <f>MONTH(tbStoricoOrdini[[#This Row],[DATA]])</f>
        <v>5</v>
      </c>
      <c r="C3848" t="s">
        <v>3943</v>
      </c>
      <c r="D3848" t="str">
        <f>RIGHT(tbStoricoOrdini[[#This Row],[ORDINE]],4)</f>
        <v>3845</v>
      </c>
      <c r="E3848" t="s">
        <v>35</v>
      </c>
      <c r="F3848" t="str">
        <f>VLOOKUP(tbStoricoOrdini[[#This Row],[CLIENTE]],tbClienti[],3,FALSE)</f>
        <v>Veneto</v>
      </c>
      <c r="G3848" t="str">
        <f>VLOOKUP(tbStoricoOrdini[[#This Row],[CLIENTE]],tbClienti[],7,FALSE)</f>
        <v>CC</v>
      </c>
      <c r="H3848" t="s">
        <v>61</v>
      </c>
      <c r="I3848" t="str">
        <f>IF(LEFT(tbStoricoOrdini[[#This Row],[ARTICOLO]],3) = "COG","COG",LEFT(tbStoricoOrdini[[#This Row],[ARTICOLO]],FIND(" ",tbStoricoOrdini[[#This Row],[ARTICOLO]])-1))</f>
        <v>KLM</v>
      </c>
      <c r="J3848" t="str">
        <f>MID(tbStoricoOrdini[[#This Row],[ARTICOLO]],FIND(" ",tbStoricoOrdini[[#This Row],[ARTICOLO]])+1,4)</f>
        <v>5000</v>
      </c>
      <c r="K3848" t="str">
        <f>IFERROR(RIGHT(tbStoricoOrdini[[#This Row],[ARTICOLO]],LEN(tbStoricoOrdini[[#This Row],[ARTICOLO]])-FIND(" ",tbStoricoOrdini[[#This Row],[ARTICOLO]],FIND(" ",tbStoricoOrdini[[#This Row],[ARTICOLO]]) +1)),"")</f>
        <v>Medium</v>
      </c>
      <c r="L3848" s="3">
        <f>VLOOKUP(tbStoricoOrdini[[#This Row],[ARTICOLO]],tbArticoli[],2,FALSE)</f>
        <v>150</v>
      </c>
      <c r="M3848" s="22">
        <f>tbStoricoOrdini[[#This Row],[IMPORTO]]/tbStoricoOrdini[[#This Row],[PREZZO]]</f>
        <v>15.26</v>
      </c>
      <c r="N3848" t="s">
        <v>19</v>
      </c>
      <c r="O3848" s="8">
        <f>VLOOKUP(tbStoricoOrdini[[#This Row],[AGENTE]],tbAgenti[],2,FALSE)</f>
        <v>0.05</v>
      </c>
      <c r="P3848" s="2">
        <v>2289</v>
      </c>
      <c r="Q3848" s="2">
        <f>tbStoricoOrdini[[#This Row],[IMPORTO]]*tbStoricoOrdini[[#This Row],[% COMM.]]</f>
        <v>114.45</v>
      </c>
      <c r="R3848" s="2">
        <f>tbStoricoOrdini[[#This Row],[TOT. COMM.]]+tbStoricoOrdini[[#This Row],[IMPORTO]]</f>
        <v>2403.4499999999998</v>
      </c>
    </row>
    <row r="3849" spans="1:18">
      <c r="A3849" s="1">
        <v>43952</v>
      </c>
      <c r="B3849" s="7">
        <f>MONTH(tbStoricoOrdini[[#This Row],[DATA]])</f>
        <v>5</v>
      </c>
      <c r="C3849" t="s">
        <v>3944</v>
      </c>
      <c r="D3849" t="str">
        <f>RIGHT(tbStoricoOrdini[[#This Row],[ORDINE]],4)</f>
        <v>3846</v>
      </c>
      <c r="E3849" t="s">
        <v>35</v>
      </c>
      <c r="F3849" t="str">
        <f>VLOOKUP(tbStoricoOrdini[[#This Row],[CLIENTE]],tbClienti[],3,FALSE)</f>
        <v>Veneto</v>
      </c>
      <c r="G3849" t="str">
        <f>VLOOKUP(tbStoricoOrdini[[#This Row],[CLIENTE]],tbClienti[],7,FALSE)</f>
        <v>CC</v>
      </c>
      <c r="H3849" t="s">
        <v>61</v>
      </c>
      <c r="I3849" t="str">
        <f>IF(LEFT(tbStoricoOrdini[[#This Row],[ARTICOLO]],3) = "COG","COG",LEFT(tbStoricoOrdini[[#This Row],[ARTICOLO]],FIND(" ",tbStoricoOrdini[[#This Row],[ARTICOLO]])-1))</f>
        <v>KLM</v>
      </c>
      <c r="J3849" t="str">
        <f>MID(tbStoricoOrdini[[#This Row],[ARTICOLO]],FIND(" ",tbStoricoOrdini[[#This Row],[ARTICOLO]])+1,4)</f>
        <v>5000</v>
      </c>
      <c r="K3849" t="str">
        <f>IFERROR(RIGHT(tbStoricoOrdini[[#This Row],[ARTICOLO]],LEN(tbStoricoOrdini[[#This Row],[ARTICOLO]])-FIND(" ",tbStoricoOrdini[[#This Row],[ARTICOLO]],FIND(" ",tbStoricoOrdini[[#This Row],[ARTICOLO]]) +1)),"")</f>
        <v>Medium</v>
      </c>
      <c r="L3849" s="3">
        <f>VLOOKUP(tbStoricoOrdini[[#This Row],[ARTICOLO]],tbArticoli[],2,FALSE)</f>
        <v>150</v>
      </c>
      <c r="M3849" s="22">
        <f>tbStoricoOrdini[[#This Row],[IMPORTO]]/tbStoricoOrdini[[#This Row],[PREZZO]]</f>
        <v>17.553333333333335</v>
      </c>
      <c r="N3849" t="s">
        <v>15</v>
      </c>
      <c r="O3849" s="8">
        <f>VLOOKUP(tbStoricoOrdini[[#This Row],[AGENTE]],tbAgenti[],2,FALSE)</f>
        <v>0.08</v>
      </c>
      <c r="P3849" s="2">
        <v>2633</v>
      </c>
      <c r="Q3849" s="2">
        <f>tbStoricoOrdini[[#This Row],[IMPORTO]]*tbStoricoOrdini[[#This Row],[% COMM.]]</f>
        <v>210.64000000000001</v>
      </c>
      <c r="R3849" s="2">
        <f>tbStoricoOrdini[[#This Row],[TOT. COMM.]]+tbStoricoOrdini[[#This Row],[IMPORTO]]</f>
        <v>2843.64</v>
      </c>
    </row>
    <row r="3850" spans="1:18">
      <c r="A3850" s="1">
        <v>43952</v>
      </c>
      <c r="B3850" s="7">
        <f>MONTH(tbStoricoOrdini[[#This Row],[DATA]])</f>
        <v>5</v>
      </c>
      <c r="C3850" t="s">
        <v>3945</v>
      </c>
      <c r="D3850" t="str">
        <f>RIGHT(tbStoricoOrdini[[#This Row],[ORDINE]],4)</f>
        <v>3847</v>
      </c>
      <c r="E3850" t="s">
        <v>35</v>
      </c>
      <c r="F3850" t="str">
        <f>VLOOKUP(tbStoricoOrdini[[#This Row],[CLIENTE]],tbClienti[],3,FALSE)</f>
        <v>Veneto</v>
      </c>
      <c r="G3850" t="str">
        <f>VLOOKUP(tbStoricoOrdini[[#This Row],[CLIENTE]],tbClienti[],7,FALSE)</f>
        <v>CC</v>
      </c>
      <c r="H3850" t="s">
        <v>61</v>
      </c>
      <c r="I3850" t="str">
        <f>IF(LEFT(tbStoricoOrdini[[#This Row],[ARTICOLO]],3) = "COG","COG",LEFT(tbStoricoOrdini[[#This Row],[ARTICOLO]],FIND(" ",tbStoricoOrdini[[#This Row],[ARTICOLO]])-1))</f>
        <v>KLM</v>
      </c>
      <c r="J3850" t="str">
        <f>MID(tbStoricoOrdini[[#This Row],[ARTICOLO]],FIND(" ",tbStoricoOrdini[[#This Row],[ARTICOLO]])+1,4)</f>
        <v>5000</v>
      </c>
      <c r="K3850" t="str">
        <f>IFERROR(RIGHT(tbStoricoOrdini[[#This Row],[ARTICOLO]],LEN(tbStoricoOrdini[[#This Row],[ARTICOLO]])-FIND(" ",tbStoricoOrdini[[#This Row],[ARTICOLO]],FIND(" ",tbStoricoOrdini[[#This Row],[ARTICOLO]]) +1)),"")</f>
        <v>Medium</v>
      </c>
      <c r="L3850" s="3">
        <f>VLOOKUP(tbStoricoOrdini[[#This Row],[ARTICOLO]],tbArticoli[],2,FALSE)</f>
        <v>150</v>
      </c>
      <c r="M3850" s="22">
        <f>tbStoricoOrdini[[#This Row],[IMPORTO]]/tbStoricoOrdini[[#This Row],[PREZZO]]</f>
        <v>25.94</v>
      </c>
      <c r="N3850" t="s">
        <v>6</v>
      </c>
      <c r="O3850" s="8">
        <f>VLOOKUP(tbStoricoOrdini[[#This Row],[AGENTE]],tbAgenti[],2,FALSE)</f>
        <v>7.4999999999999997E-2</v>
      </c>
      <c r="P3850" s="2">
        <v>3891</v>
      </c>
      <c r="Q3850" s="2">
        <f>tbStoricoOrdini[[#This Row],[IMPORTO]]*tbStoricoOrdini[[#This Row],[% COMM.]]</f>
        <v>291.82499999999999</v>
      </c>
      <c r="R3850" s="2">
        <f>tbStoricoOrdini[[#This Row],[TOT. COMM.]]+tbStoricoOrdini[[#This Row],[IMPORTO]]</f>
        <v>4182.8249999999998</v>
      </c>
    </row>
    <row r="3851" spans="1:18">
      <c r="A3851" s="1">
        <v>43952</v>
      </c>
      <c r="B3851" s="7">
        <f>MONTH(tbStoricoOrdini[[#This Row],[DATA]])</f>
        <v>5</v>
      </c>
      <c r="C3851" t="s">
        <v>3946</v>
      </c>
      <c r="D3851" t="str">
        <f>RIGHT(tbStoricoOrdini[[#This Row],[ORDINE]],4)</f>
        <v>3848</v>
      </c>
      <c r="E3851" t="s">
        <v>35</v>
      </c>
      <c r="F3851" t="str">
        <f>VLOOKUP(tbStoricoOrdini[[#This Row],[CLIENTE]],tbClienti[],3,FALSE)</f>
        <v>Veneto</v>
      </c>
      <c r="G3851" t="str">
        <f>VLOOKUP(tbStoricoOrdini[[#This Row],[CLIENTE]],tbClienti[],7,FALSE)</f>
        <v>CC</v>
      </c>
      <c r="H3851" t="s">
        <v>61</v>
      </c>
      <c r="I3851" t="str">
        <f>IF(LEFT(tbStoricoOrdini[[#This Row],[ARTICOLO]],3) = "COG","COG",LEFT(tbStoricoOrdini[[#This Row],[ARTICOLO]],FIND(" ",tbStoricoOrdini[[#This Row],[ARTICOLO]])-1))</f>
        <v>KLM</v>
      </c>
      <c r="J3851" t="str">
        <f>MID(tbStoricoOrdini[[#This Row],[ARTICOLO]],FIND(" ",tbStoricoOrdini[[#This Row],[ARTICOLO]])+1,4)</f>
        <v>5000</v>
      </c>
      <c r="K3851" t="str">
        <f>IFERROR(RIGHT(tbStoricoOrdini[[#This Row],[ARTICOLO]],LEN(tbStoricoOrdini[[#This Row],[ARTICOLO]])-FIND(" ",tbStoricoOrdini[[#This Row],[ARTICOLO]],FIND(" ",tbStoricoOrdini[[#This Row],[ARTICOLO]]) +1)),"")</f>
        <v>Medium</v>
      </c>
      <c r="L3851" s="3">
        <f>VLOOKUP(tbStoricoOrdini[[#This Row],[ARTICOLO]],tbArticoli[],2,FALSE)</f>
        <v>150</v>
      </c>
      <c r="M3851" s="22">
        <f>tbStoricoOrdini[[#This Row],[IMPORTO]]/tbStoricoOrdini[[#This Row],[PREZZO]]</f>
        <v>90.906666666666666</v>
      </c>
      <c r="N3851" t="s">
        <v>9</v>
      </c>
      <c r="O3851" s="8">
        <f>VLOOKUP(tbStoricoOrdini[[#This Row],[AGENTE]],tbAgenti[],2,FALSE)</f>
        <v>0.05</v>
      </c>
      <c r="P3851" s="2">
        <v>13636</v>
      </c>
      <c r="Q3851" s="2">
        <f>tbStoricoOrdini[[#This Row],[IMPORTO]]*tbStoricoOrdini[[#This Row],[% COMM.]]</f>
        <v>681.80000000000007</v>
      </c>
      <c r="R3851" s="2">
        <f>tbStoricoOrdini[[#This Row],[TOT. COMM.]]+tbStoricoOrdini[[#This Row],[IMPORTO]]</f>
        <v>14317.8</v>
      </c>
    </row>
    <row r="3852" spans="1:18">
      <c r="A3852" s="1">
        <v>43952</v>
      </c>
      <c r="B3852" s="7">
        <f>MONTH(tbStoricoOrdini[[#This Row],[DATA]])</f>
        <v>5</v>
      </c>
      <c r="C3852" t="s">
        <v>3947</v>
      </c>
      <c r="D3852" t="str">
        <f>RIGHT(tbStoricoOrdini[[#This Row],[ORDINE]],4)</f>
        <v>3849</v>
      </c>
      <c r="E3852" t="s">
        <v>35</v>
      </c>
      <c r="F3852" t="str">
        <f>VLOOKUP(tbStoricoOrdini[[#This Row],[CLIENTE]],tbClienti[],3,FALSE)</f>
        <v>Veneto</v>
      </c>
      <c r="G3852" t="str">
        <f>VLOOKUP(tbStoricoOrdini[[#This Row],[CLIENTE]],tbClienti[],7,FALSE)</f>
        <v>CC</v>
      </c>
      <c r="H3852" t="s">
        <v>79</v>
      </c>
      <c r="I3852" t="str">
        <f>IF(LEFT(tbStoricoOrdini[[#This Row],[ARTICOLO]],3) = "COG","COG",LEFT(tbStoricoOrdini[[#This Row],[ARTICOLO]],FIND(" ",tbStoricoOrdini[[#This Row],[ARTICOLO]])-1))</f>
        <v>COG</v>
      </c>
      <c r="J3852" t="str">
        <f>MID(tbStoricoOrdini[[#This Row],[ARTICOLO]],FIND(" ",tbStoricoOrdini[[#This Row],[ARTICOLO]])+1,4)</f>
        <v>4000</v>
      </c>
      <c r="K3852" t="str">
        <f>IFERROR(RIGHT(tbStoricoOrdini[[#This Row],[ARTICOLO]],LEN(tbStoricoOrdini[[#This Row],[ARTICOLO]])-FIND(" ",tbStoricoOrdini[[#This Row],[ARTICOLO]],FIND(" ",tbStoricoOrdini[[#This Row],[ARTICOLO]]) +1)),"")</f>
        <v>Plus</v>
      </c>
      <c r="L3852" s="3">
        <f>VLOOKUP(tbStoricoOrdini[[#This Row],[ARTICOLO]],tbArticoli[],2,FALSE)</f>
        <v>240</v>
      </c>
      <c r="M3852" s="22">
        <f>tbStoricoOrdini[[#This Row],[IMPORTO]]/tbStoricoOrdini[[#This Row],[PREZZO]]</f>
        <v>0.32500000000000001</v>
      </c>
      <c r="N3852" t="s">
        <v>9</v>
      </c>
      <c r="O3852" s="8">
        <f>VLOOKUP(tbStoricoOrdini[[#This Row],[AGENTE]],tbAgenti[],2,FALSE)</f>
        <v>0.05</v>
      </c>
      <c r="P3852" s="2">
        <v>78</v>
      </c>
      <c r="Q3852" s="2">
        <f>tbStoricoOrdini[[#This Row],[IMPORTO]]*tbStoricoOrdini[[#This Row],[% COMM.]]</f>
        <v>3.9000000000000004</v>
      </c>
      <c r="R3852" s="2">
        <f>tbStoricoOrdini[[#This Row],[TOT. COMM.]]+tbStoricoOrdini[[#This Row],[IMPORTO]]</f>
        <v>81.900000000000006</v>
      </c>
    </row>
    <row r="3853" spans="1:18">
      <c r="A3853" s="1">
        <v>43952</v>
      </c>
      <c r="B3853" s="7">
        <f>MONTH(tbStoricoOrdini[[#This Row],[DATA]])</f>
        <v>5</v>
      </c>
      <c r="C3853" t="s">
        <v>3948</v>
      </c>
      <c r="D3853" t="str">
        <f>RIGHT(tbStoricoOrdini[[#This Row],[ORDINE]],4)</f>
        <v>3850</v>
      </c>
      <c r="E3853" t="s">
        <v>35</v>
      </c>
      <c r="F3853" t="str">
        <f>VLOOKUP(tbStoricoOrdini[[#This Row],[CLIENTE]],tbClienti[],3,FALSE)</f>
        <v>Veneto</v>
      </c>
      <c r="G3853" t="str">
        <f>VLOOKUP(tbStoricoOrdini[[#This Row],[CLIENTE]],tbClienti[],7,FALSE)</f>
        <v>CC</v>
      </c>
      <c r="H3853" t="s">
        <v>60</v>
      </c>
      <c r="I3853" t="str">
        <f>IF(LEFT(tbStoricoOrdini[[#This Row],[ARTICOLO]],3) = "COG","COG",LEFT(tbStoricoOrdini[[#This Row],[ARTICOLO]],FIND(" ",tbStoricoOrdini[[#This Row],[ARTICOLO]])-1))</f>
        <v>KLM</v>
      </c>
      <c r="J3853" t="str">
        <f>MID(tbStoricoOrdini[[#This Row],[ARTICOLO]],FIND(" ",tbStoricoOrdini[[#This Row],[ARTICOLO]])+1,4)</f>
        <v>5000</v>
      </c>
      <c r="K3853" t="str">
        <f>IFERROR(RIGHT(tbStoricoOrdini[[#This Row],[ARTICOLO]],LEN(tbStoricoOrdini[[#This Row],[ARTICOLO]])-FIND(" ",tbStoricoOrdini[[#This Row],[ARTICOLO]],FIND(" ",tbStoricoOrdini[[#This Row],[ARTICOLO]]) +1)),"")</f>
        <v>Plus</v>
      </c>
      <c r="L3853" s="3">
        <f>VLOOKUP(tbStoricoOrdini[[#This Row],[ARTICOLO]],tbArticoli[],2,FALSE)</f>
        <v>175</v>
      </c>
      <c r="M3853" s="22">
        <f>tbStoricoOrdini[[#This Row],[IMPORTO]]/tbStoricoOrdini[[#This Row],[PREZZO]]</f>
        <v>44.325714285714284</v>
      </c>
      <c r="N3853" t="s">
        <v>7</v>
      </c>
      <c r="O3853" s="8">
        <f>VLOOKUP(tbStoricoOrdini[[#This Row],[AGENTE]],tbAgenti[],2,FALSE)</f>
        <v>0.03</v>
      </c>
      <c r="P3853" s="2">
        <v>7757</v>
      </c>
      <c r="Q3853" s="2">
        <f>tbStoricoOrdini[[#This Row],[IMPORTO]]*tbStoricoOrdini[[#This Row],[% COMM.]]</f>
        <v>232.70999999999998</v>
      </c>
      <c r="R3853" s="2">
        <f>tbStoricoOrdini[[#This Row],[TOT. COMM.]]+tbStoricoOrdini[[#This Row],[IMPORTO]]</f>
        <v>7989.71</v>
      </c>
    </row>
    <row r="3854" spans="1:18">
      <c r="A3854" s="1">
        <v>43952</v>
      </c>
      <c r="B3854" s="7">
        <f>MONTH(tbStoricoOrdini[[#This Row],[DATA]])</f>
        <v>5</v>
      </c>
      <c r="C3854" t="s">
        <v>3949</v>
      </c>
      <c r="D3854" t="str">
        <f>RIGHT(tbStoricoOrdini[[#This Row],[ORDINE]],4)</f>
        <v>3851</v>
      </c>
      <c r="E3854" t="s">
        <v>35</v>
      </c>
      <c r="F3854" t="str">
        <f>VLOOKUP(tbStoricoOrdini[[#This Row],[CLIENTE]],tbClienti[],3,FALSE)</f>
        <v>Veneto</v>
      </c>
      <c r="G3854" t="str">
        <f>VLOOKUP(tbStoricoOrdini[[#This Row],[CLIENTE]],tbClienti[],7,FALSE)</f>
        <v>CC</v>
      </c>
      <c r="H3854" t="s">
        <v>63</v>
      </c>
      <c r="I3854" t="str">
        <f>IF(LEFT(tbStoricoOrdini[[#This Row],[ARTICOLO]],3) = "COG","COG",LEFT(tbStoricoOrdini[[#This Row],[ARTICOLO]],FIND(" ",tbStoricoOrdini[[#This Row],[ARTICOLO]])-1))</f>
        <v>KLM</v>
      </c>
      <c r="J3854" t="str">
        <f>MID(tbStoricoOrdini[[#This Row],[ARTICOLO]],FIND(" ",tbStoricoOrdini[[#This Row],[ARTICOLO]])+1,4)</f>
        <v>3000</v>
      </c>
      <c r="K3854" t="str">
        <f>IFERROR(RIGHT(tbStoricoOrdini[[#This Row],[ARTICOLO]],LEN(tbStoricoOrdini[[#This Row],[ARTICOLO]])-FIND(" ",tbStoricoOrdini[[#This Row],[ARTICOLO]],FIND(" ",tbStoricoOrdini[[#This Row],[ARTICOLO]]) +1)),"")</f>
        <v>Plus</v>
      </c>
      <c r="L3854" s="3">
        <f>VLOOKUP(tbStoricoOrdini[[#This Row],[ARTICOLO]],tbArticoli[],2,FALSE)</f>
        <v>145</v>
      </c>
      <c r="M3854" s="22">
        <f>tbStoricoOrdini[[#This Row],[IMPORTO]]/tbStoricoOrdini[[#This Row],[PREZZO]]</f>
        <v>70.317241379310346</v>
      </c>
      <c r="N3854" t="s">
        <v>19</v>
      </c>
      <c r="O3854" s="8">
        <f>VLOOKUP(tbStoricoOrdini[[#This Row],[AGENTE]],tbAgenti[],2,FALSE)</f>
        <v>0.05</v>
      </c>
      <c r="P3854" s="2">
        <v>10196</v>
      </c>
      <c r="Q3854" s="2">
        <f>tbStoricoOrdini[[#This Row],[IMPORTO]]*tbStoricoOrdini[[#This Row],[% COMM.]]</f>
        <v>509.8</v>
      </c>
      <c r="R3854" s="2">
        <f>tbStoricoOrdini[[#This Row],[TOT. COMM.]]+tbStoricoOrdini[[#This Row],[IMPORTO]]</f>
        <v>10705.8</v>
      </c>
    </row>
    <row r="3855" spans="1:18">
      <c r="A3855" s="1">
        <v>43952</v>
      </c>
      <c r="B3855" s="7">
        <f>MONTH(tbStoricoOrdini[[#This Row],[DATA]])</f>
        <v>5</v>
      </c>
      <c r="C3855" t="s">
        <v>3950</v>
      </c>
      <c r="D3855" t="str">
        <f>RIGHT(tbStoricoOrdini[[#This Row],[ORDINE]],4)</f>
        <v>3852</v>
      </c>
      <c r="E3855" t="s">
        <v>35</v>
      </c>
      <c r="F3855" t="str">
        <f>VLOOKUP(tbStoricoOrdini[[#This Row],[CLIENTE]],tbClienti[],3,FALSE)</f>
        <v>Veneto</v>
      </c>
      <c r="G3855" t="str">
        <f>VLOOKUP(tbStoricoOrdini[[#This Row],[CLIENTE]],tbClienti[],7,FALSE)</f>
        <v>CC</v>
      </c>
      <c r="H3855" t="s">
        <v>63</v>
      </c>
      <c r="I3855" t="str">
        <f>IF(LEFT(tbStoricoOrdini[[#This Row],[ARTICOLO]],3) = "COG","COG",LEFT(tbStoricoOrdini[[#This Row],[ARTICOLO]],FIND(" ",tbStoricoOrdini[[#This Row],[ARTICOLO]])-1))</f>
        <v>KLM</v>
      </c>
      <c r="J3855" t="str">
        <f>MID(tbStoricoOrdini[[#This Row],[ARTICOLO]],FIND(" ",tbStoricoOrdini[[#This Row],[ARTICOLO]])+1,4)</f>
        <v>3000</v>
      </c>
      <c r="K3855" t="str">
        <f>IFERROR(RIGHT(tbStoricoOrdini[[#This Row],[ARTICOLO]],LEN(tbStoricoOrdini[[#This Row],[ARTICOLO]])-FIND(" ",tbStoricoOrdini[[#This Row],[ARTICOLO]],FIND(" ",tbStoricoOrdini[[#This Row],[ARTICOLO]]) +1)),"")</f>
        <v>Plus</v>
      </c>
      <c r="L3855" s="3">
        <f>VLOOKUP(tbStoricoOrdini[[#This Row],[ARTICOLO]],tbArticoli[],2,FALSE)</f>
        <v>145</v>
      </c>
      <c r="M3855" s="22">
        <f>tbStoricoOrdini[[#This Row],[IMPORTO]]/tbStoricoOrdini[[#This Row],[PREZZO]]</f>
        <v>40.92413793103448</v>
      </c>
      <c r="N3855" t="s">
        <v>15</v>
      </c>
      <c r="O3855" s="8">
        <f>VLOOKUP(tbStoricoOrdini[[#This Row],[AGENTE]],tbAgenti[],2,FALSE)</f>
        <v>0.08</v>
      </c>
      <c r="P3855" s="2">
        <v>5934</v>
      </c>
      <c r="Q3855" s="2">
        <f>tbStoricoOrdini[[#This Row],[IMPORTO]]*tbStoricoOrdini[[#This Row],[% COMM.]]</f>
        <v>474.72</v>
      </c>
      <c r="R3855" s="2">
        <f>tbStoricoOrdini[[#This Row],[TOT. COMM.]]+tbStoricoOrdini[[#This Row],[IMPORTO]]</f>
        <v>6408.72</v>
      </c>
    </row>
    <row r="3856" spans="1:18">
      <c r="A3856" s="1">
        <v>43952</v>
      </c>
      <c r="B3856" s="7">
        <f>MONTH(tbStoricoOrdini[[#This Row],[DATA]])</f>
        <v>5</v>
      </c>
      <c r="C3856" t="s">
        <v>3951</v>
      </c>
      <c r="D3856" t="str">
        <f>RIGHT(tbStoricoOrdini[[#This Row],[ORDINE]],4)</f>
        <v>3853</v>
      </c>
      <c r="E3856" t="s">
        <v>35</v>
      </c>
      <c r="F3856" t="str">
        <f>VLOOKUP(tbStoricoOrdini[[#This Row],[CLIENTE]],tbClienti[],3,FALSE)</f>
        <v>Veneto</v>
      </c>
      <c r="G3856" t="str">
        <f>VLOOKUP(tbStoricoOrdini[[#This Row],[CLIENTE]],tbClienti[],7,FALSE)</f>
        <v>CC</v>
      </c>
      <c r="H3856" t="s">
        <v>63</v>
      </c>
      <c r="I3856" t="str">
        <f>IF(LEFT(tbStoricoOrdini[[#This Row],[ARTICOLO]],3) = "COG","COG",LEFT(tbStoricoOrdini[[#This Row],[ARTICOLO]],FIND(" ",tbStoricoOrdini[[#This Row],[ARTICOLO]])-1))</f>
        <v>KLM</v>
      </c>
      <c r="J3856" t="str">
        <f>MID(tbStoricoOrdini[[#This Row],[ARTICOLO]],FIND(" ",tbStoricoOrdini[[#This Row],[ARTICOLO]])+1,4)</f>
        <v>3000</v>
      </c>
      <c r="K3856" t="str">
        <f>IFERROR(RIGHT(tbStoricoOrdini[[#This Row],[ARTICOLO]],LEN(tbStoricoOrdini[[#This Row],[ARTICOLO]])-FIND(" ",tbStoricoOrdini[[#This Row],[ARTICOLO]],FIND(" ",tbStoricoOrdini[[#This Row],[ARTICOLO]]) +1)),"")</f>
        <v>Plus</v>
      </c>
      <c r="L3856" s="3">
        <f>VLOOKUP(tbStoricoOrdini[[#This Row],[ARTICOLO]],tbArticoli[],2,FALSE)</f>
        <v>145</v>
      </c>
      <c r="M3856" s="22">
        <f>tbStoricoOrdini[[#This Row],[IMPORTO]]/tbStoricoOrdini[[#This Row],[PREZZO]]</f>
        <v>107.17931034482758</v>
      </c>
      <c r="N3856" t="s">
        <v>7</v>
      </c>
      <c r="O3856" s="8">
        <f>VLOOKUP(tbStoricoOrdini[[#This Row],[AGENTE]],tbAgenti[],2,FALSE)</f>
        <v>0.03</v>
      </c>
      <c r="P3856" s="2">
        <v>15541</v>
      </c>
      <c r="Q3856" s="2">
        <f>tbStoricoOrdini[[#This Row],[IMPORTO]]*tbStoricoOrdini[[#This Row],[% COMM.]]</f>
        <v>466.22999999999996</v>
      </c>
      <c r="R3856" s="2">
        <f>tbStoricoOrdini[[#This Row],[TOT. COMM.]]+tbStoricoOrdini[[#This Row],[IMPORTO]]</f>
        <v>16007.23</v>
      </c>
    </row>
    <row r="3857" spans="1:18">
      <c r="A3857" s="1">
        <v>43952</v>
      </c>
      <c r="B3857" s="7">
        <f>MONTH(tbStoricoOrdini[[#This Row],[DATA]])</f>
        <v>5</v>
      </c>
      <c r="C3857" t="s">
        <v>3952</v>
      </c>
      <c r="D3857" t="str">
        <f>RIGHT(tbStoricoOrdini[[#This Row],[ORDINE]],4)</f>
        <v>3854</v>
      </c>
      <c r="E3857" t="s">
        <v>35</v>
      </c>
      <c r="F3857" t="str">
        <f>VLOOKUP(tbStoricoOrdini[[#This Row],[CLIENTE]],tbClienti[],3,FALSE)</f>
        <v>Veneto</v>
      </c>
      <c r="G3857" t="str">
        <f>VLOOKUP(tbStoricoOrdini[[#This Row],[CLIENTE]],tbClienti[],7,FALSE)</f>
        <v>CC</v>
      </c>
      <c r="H3857" t="s">
        <v>63</v>
      </c>
      <c r="I3857" t="str">
        <f>IF(LEFT(tbStoricoOrdini[[#This Row],[ARTICOLO]],3) = "COG","COG",LEFT(tbStoricoOrdini[[#This Row],[ARTICOLO]],FIND(" ",tbStoricoOrdini[[#This Row],[ARTICOLO]])-1))</f>
        <v>KLM</v>
      </c>
      <c r="J3857" t="str">
        <f>MID(tbStoricoOrdini[[#This Row],[ARTICOLO]],FIND(" ",tbStoricoOrdini[[#This Row],[ARTICOLO]])+1,4)</f>
        <v>3000</v>
      </c>
      <c r="K3857" t="str">
        <f>IFERROR(RIGHT(tbStoricoOrdini[[#This Row],[ARTICOLO]],LEN(tbStoricoOrdini[[#This Row],[ARTICOLO]])-FIND(" ",tbStoricoOrdini[[#This Row],[ARTICOLO]],FIND(" ",tbStoricoOrdini[[#This Row],[ARTICOLO]]) +1)),"")</f>
        <v>Plus</v>
      </c>
      <c r="L3857" s="3">
        <f>VLOOKUP(tbStoricoOrdini[[#This Row],[ARTICOLO]],tbArticoli[],2,FALSE)</f>
        <v>145</v>
      </c>
      <c r="M3857" s="22">
        <f>tbStoricoOrdini[[#This Row],[IMPORTO]]/tbStoricoOrdini[[#This Row],[PREZZO]]</f>
        <v>128.04827586206898</v>
      </c>
      <c r="N3857" t="s">
        <v>12</v>
      </c>
      <c r="O3857" s="8">
        <f>VLOOKUP(tbStoricoOrdini[[#This Row],[AGENTE]],tbAgenti[],2,FALSE)</f>
        <v>0.05</v>
      </c>
      <c r="P3857" s="2">
        <v>18567</v>
      </c>
      <c r="Q3857" s="2">
        <f>tbStoricoOrdini[[#This Row],[IMPORTO]]*tbStoricoOrdini[[#This Row],[% COMM.]]</f>
        <v>928.35</v>
      </c>
      <c r="R3857" s="2">
        <f>tbStoricoOrdini[[#This Row],[TOT. COMM.]]+tbStoricoOrdini[[#This Row],[IMPORTO]]</f>
        <v>19495.349999999999</v>
      </c>
    </row>
    <row r="3858" spans="1:18">
      <c r="A3858" s="1">
        <v>43952</v>
      </c>
      <c r="B3858" s="7">
        <f>MONTH(tbStoricoOrdini[[#This Row],[DATA]])</f>
        <v>5</v>
      </c>
      <c r="C3858" t="s">
        <v>3953</v>
      </c>
      <c r="D3858" t="str">
        <f>RIGHT(tbStoricoOrdini[[#This Row],[ORDINE]],4)</f>
        <v>3855</v>
      </c>
      <c r="E3858" t="s">
        <v>35</v>
      </c>
      <c r="F3858" t="str">
        <f>VLOOKUP(tbStoricoOrdini[[#This Row],[CLIENTE]],tbClienti[],3,FALSE)</f>
        <v>Veneto</v>
      </c>
      <c r="G3858" t="str">
        <f>VLOOKUP(tbStoricoOrdini[[#This Row],[CLIENTE]],tbClienti[],7,FALSE)</f>
        <v>CC</v>
      </c>
      <c r="H3858" t="s">
        <v>63</v>
      </c>
      <c r="I3858" t="str">
        <f>IF(LEFT(tbStoricoOrdini[[#This Row],[ARTICOLO]],3) = "COG","COG",LEFT(tbStoricoOrdini[[#This Row],[ARTICOLO]],FIND(" ",tbStoricoOrdini[[#This Row],[ARTICOLO]])-1))</f>
        <v>KLM</v>
      </c>
      <c r="J3858" t="str">
        <f>MID(tbStoricoOrdini[[#This Row],[ARTICOLO]],FIND(" ",tbStoricoOrdini[[#This Row],[ARTICOLO]])+1,4)</f>
        <v>3000</v>
      </c>
      <c r="K3858" t="str">
        <f>IFERROR(RIGHT(tbStoricoOrdini[[#This Row],[ARTICOLO]],LEN(tbStoricoOrdini[[#This Row],[ARTICOLO]])-FIND(" ",tbStoricoOrdini[[#This Row],[ARTICOLO]],FIND(" ",tbStoricoOrdini[[#This Row],[ARTICOLO]]) +1)),"")</f>
        <v>Plus</v>
      </c>
      <c r="L3858" s="3">
        <f>VLOOKUP(tbStoricoOrdini[[#This Row],[ARTICOLO]],tbArticoli[],2,FALSE)</f>
        <v>145</v>
      </c>
      <c r="M3858" s="22">
        <f>tbStoricoOrdini[[#This Row],[IMPORTO]]/tbStoricoOrdini[[#This Row],[PREZZO]]</f>
        <v>282.36551724137934</v>
      </c>
      <c r="N3858" t="s">
        <v>6</v>
      </c>
      <c r="O3858" s="8">
        <f>VLOOKUP(tbStoricoOrdini[[#This Row],[AGENTE]],tbAgenti[],2,FALSE)</f>
        <v>7.4999999999999997E-2</v>
      </c>
      <c r="P3858" s="2">
        <v>40943</v>
      </c>
      <c r="Q3858" s="2">
        <f>tbStoricoOrdini[[#This Row],[IMPORTO]]*tbStoricoOrdini[[#This Row],[% COMM.]]</f>
        <v>3070.7249999999999</v>
      </c>
      <c r="R3858" s="2">
        <f>tbStoricoOrdini[[#This Row],[TOT. COMM.]]+tbStoricoOrdini[[#This Row],[IMPORTO]]</f>
        <v>44013.724999999999</v>
      </c>
    </row>
    <row r="3859" spans="1:18">
      <c r="A3859" s="1">
        <v>43952</v>
      </c>
      <c r="B3859" s="7">
        <f>MONTH(tbStoricoOrdini[[#This Row],[DATA]])</f>
        <v>5</v>
      </c>
      <c r="C3859" t="s">
        <v>3954</v>
      </c>
      <c r="D3859" t="str">
        <f>RIGHT(tbStoricoOrdini[[#This Row],[ORDINE]],4)</f>
        <v>3856</v>
      </c>
      <c r="E3859" t="s">
        <v>35</v>
      </c>
      <c r="F3859" t="str">
        <f>VLOOKUP(tbStoricoOrdini[[#This Row],[CLIENTE]],tbClienti[],3,FALSE)</f>
        <v>Veneto</v>
      </c>
      <c r="G3859" t="str">
        <f>VLOOKUP(tbStoricoOrdini[[#This Row],[CLIENTE]],tbClienti[],7,FALSE)</f>
        <v>CC</v>
      </c>
      <c r="H3859" t="s">
        <v>63</v>
      </c>
      <c r="I3859" t="str">
        <f>IF(LEFT(tbStoricoOrdini[[#This Row],[ARTICOLO]],3) = "COG","COG",LEFT(tbStoricoOrdini[[#This Row],[ARTICOLO]],FIND(" ",tbStoricoOrdini[[#This Row],[ARTICOLO]])-1))</f>
        <v>KLM</v>
      </c>
      <c r="J3859" t="str">
        <f>MID(tbStoricoOrdini[[#This Row],[ARTICOLO]],FIND(" ",tbStoricoOrdini[[#This Row],[ARTICOLO]])+1,4)</f>
        <v>3000</v>
      </c>
      <c r="K3859" t="str">
        <f>IFERROR(RIGHT(tbStoricoOrdini[[#This Row],[ARTICOLO]],LEN(tbStoricoOrdini[[#This Row],[ARTICOLO]])-FIND(" ",tbStoricoOrdini[[#This Row],[ARTICOLO]],FIND(" ",tbStoricoOrdini[[#This Row],[ARTICOLO]]) +1)),"")</f>
        <v>Plus</v>
      </c>
      <c r="L3859" s="3">
        <f>VLOOKUP(tbStoricoOrdini[[#This Row],[ARTICOLO]],tbArticoli[],2,FALSE)</f>
        <v>145</v>
      </c>
      <c r="M3859" s="22">
        <f>tbStoricoOrdini[[#This Row],[IMPORTO]]/tbStoricoOrdini[[#This Row],[PREZZO]]</f>
        <v>135.66896551724139</v>
      </c>
      <c r="N3859" t="s">
        <v>9</v>
      </c>
      <c r="O3859" s="8">
        <f>VLOOKUP(tbStoricoOrdini[[#This Row],[AGENTE]],tbAgenti[],2,FALSE)</f>
        <v>0.05</v>
      </c>
      <c r="P3859" s="2">
        <v>19672</v>
      </c>
      <c r="Q3859" s="2">
        <f>tbStoricoOrdini[[#This Row],[IMPORTO]]*tbStoricoOrdini[[#This Row],[% COMM.]]</f>
        <v>983.6</v>
      </c>
      <c r="R3859" s="2">
        <f>tbStoricoOrdini[[#This Row],[TOT. COMM.]]+tbStoricoOrdini[[#This Row],[IMPORTO]]</f>
        <v>20655.599999999999</v>
      </c>
    </row>
    <row r="3860" spans="1:18">
      <c r="A3860" s="1">
        <v>43952</v>
      </c>
      <c r="B3860" s="7">
        <f>MONTH(tbStoricoOrdini[[#This Row],[DATA]])</f>
        <v>5</v>
      </c>
      <c r="C3860" t="s">
        <v>3955</v>
      </c>
      <c r="D3860" t="str">
        <f>RIGHT(tbStoricoOrdini[[#This Row],[ORDINE]],4)</f>
        <v>3857</v>
      </c>
      <c r="E3860" t="s">
        <v>35</v>
      </c>
      <c r="F3860" t="str">
        <f>VLOOKUP(tbStoricoOrdini[[#This Row],[CLIENTE]],tbClienti[],3,FALSE)</f>
        <v>Veneto</v>
      </c>
      <c r="G3860" t="str">
        <f>VLOOKUP(tbStoricoOrdini[[#This Row],[CLIENTE]],tbClienti[],7,FALSE)</f>
        <v>CC</v>
      </c>
      <c r="H3860" t="s">
        <v>66</v>
      </c>
      <c r="I3860" t="str">
        <f>IF(LEFT(tbStoricoOrdini[[#This Row],[ARTICOLO]],3) = "COG","COG",LEFT(tbStoricoOrdini[[#This Row],[ARTICOLO]],FIND(" ",tbStoricoOrdini[[#This Row],[ARTICOLO]])-1))</f>
        <v>BAG</v>
      </c>
      <c r="J3860" t="str">
        <f>MID(tbStoricoOrdini[[#This Row],[ARTICOLO]],FIND(" ",tbStoricoOrdini[[#This Row],[ARTICOLO]])+1,4)</f>
        <v>2500</v>
      </c>
      <c r="K3860" t="str">
        <f>IFERROR(RIGHT(tbStoricoOrdini[[#This Row],[ARTICOLO]],LEN(tbStoricoOrdini[[#This Row],[ARTICOLO]])-FIND(" ",tbStoricoOrdini[[#This Row],[ARTICOLO]],FIND(" ",tbStoricoOrdini[[#This Row],[ARTICOLO]]) +1)),"")</f>
        <v>Plus</v>
      </c>
      <c r="L3860" s="3">
        <f>VLOOKUP(tbStoricoOrdini[[#This Row],[ARTICOLO]],tbArticoli[],2,FALSE)</f>
        <v>220</v>
      </c>
      <c r="M3860" s="22">
        <f>tbStoricoOrdini[[#This Row],[IMPORTO]]/tbStoricoOrdini[[#This Row],[PREZZO]]</f>
        <v>6.363636363636363E-2</v>
      </c>
      <c r="N3860" t="s">
        <v>15</v>
      </c>
      <c r="O3860" s="8">
        <f>VLOOKUP(tbStoricoOrdini[[#This Row],[AGENTE]],tbAgenti[],2,FALSE)</f>
        <v>0.08</v>
      </c>
      <c r="P3860" s="2">
        <v>14</v>
      </c>
      <c r="Q3860" s="2">
        <f>tbStoricoOrdini[[#This Row],[IMPORTO]]*tbStoricoOrdini[[#This Row],[% COMM.]]</f>
        <v>1.1200000000000001</v>
      </c>
      <c r="R3860" s="2">
        <f>tbStoricoOrdini[[#This Row],[TOT. COMM.]]+tbStoricoOrdini[[#This Row],[IMPORTO]]</f>
        <v>15.120000000000001</v>
      </c>
    </row>
    <row r="3861" spans="1:18">
      <c r="A3861" s="1">
        <v>43952</v>
      </c>
      <c r="B3861" s="7">
        <f>MONTH(tbStoricoOrdini[[#This Row],[DATA]])</f>
        <v>5</v>
      </c>
      <c r="C3861" t="s">
        <v>3956</v>
      </c>
      <c r="D3861" t="str">
        <f>RIGHT(tbStoricoOrdini[[#This Row],[ORDINE]],4)</f>
        <v>3858</v>
      </c>
      <c r="E3861" t="s">
        <v>35</v>
      </c>
      <c r="F3861" t="str">
        <f>VLOOKUP(tbStoricoOrdini[[#This Row],[CLIENTE]],tbClienti[],3,FALSE)</f>
        <v>Veneto</v>
      </c>
      <c r="G3861" t="str">
        <f>VLOOKUP(tbStoricoOrdini[[#This Row],[CLIENTE]],tbClienti[],7,FALSE)</f>
        <v>CC</v>
      </c>
      <c r="H3861" t="s">
        <v>66</v>
      </c>
      <c r="I3861" t="str">
        <f>IF(LEFT(tbStoricoOrdini[[#This Row],[ARTICOLO]],3) = "COG","COG",LEFT(tbStoricoOrdini[[#This Row],[ARTICOLO]],FIND(" ",tbStoricoOrdini[[#This Row],[ARTICOLO]])-1))</f>
        <v>BAG</v>
      </c>
      <c r="J3861" t="str">
        <f>MID(tbStoricoOrdini[[#This Row],[ARTICOLO]],FIND(" ",tbStoricoOrdini[[#This Row],[ARTICOLO]])+1,4)</f>
        <v>2500</v>
      </c>
      <c r="K3861" t="str">
        <f>IFERROR(RIGHT(tbStoricoOrdini[[#This Row],[ARTICOLO]],LEN(tbStoricoOrdini[[#This Row],[ARTICOLO]])-FIND(" ",tbStoricoOrdini[[#This Row],[ARTICOLO]],FIND(" ",tbStoricoOrdini[[#This Row],[ARTICOLO]]) +1)),"")</f>
        <v>Plus</v>
      </c>
      <c r="L3861" s="3">
        <f>VLOOKUP(tbStoricoOrdini[[#This Row],[ARTICOLO]],tbArticoli[],2,FALSE)</f>
        <v>220</v>
      </c>
      <c r="M3861" s="22">
        <f>tbStoricoOrdini[[#This Row],[IMPORTO]]/tbStoricoOrdini[[#This Row],[PREZZO]]</f>
        <v>0.15909090909090909</v>
      </c>
      <c r="N3861" t="s">
        <v>6</v>
      </c>
      <c r="O3861" s="8">
        <f>VLOOKUP(tbStoricoOrdini[[#This Row],[AGENTE]],tbAgenti[],2,FALSE)</f>
        <v>7.4999999999999997E-2</v>
      </c>
      <c r="P3861" s="2">
        <v>35</v>
      </c>
      <c r="Q3861" s="2">
        <f>tbStoricoOrdini[[#This Row],[IMPORTO]]*tbStoricoOrdini[[#This Row],[% COMM.]]</f>
        <v>2.625</v>
      </c>
      <c r="R3861" s="2">
        <f>tbStoricoOrdini[[#This Row],[TOT. COMM.]]+tbStoricoOrdini[[#This Row],[IMPORTO]]</f>
        <v>37.625</v>
      </c>
    </row>
    <row r="3862" spans="1:18">
      <c r="A3862" s="1">
        <v>43952</v>
      </c>
      <c r="B3862" s="7">
        <f>MONTH(tbStoricoOrdini[[#This Row],[DATA]])</f>
        <v>5</v>
      </c>
      <c r="C3862" t="s">
        <v>3957</v>
      </c>
      <c r="D3862" t="str">
        <f>RIGHT(tbStoricoOrdini[[#This Row],[ORDINE]],4)</f>
        <v>3859</v>
      </c>
      <c r="E3862" t="s">
        <v>35</v>
      </c>
      <c r="F3862" t="str">
        <f>VLOOKUP(tbStoricoOrdini[[#This Row],[CLIENTE]],tbClienti[],3,FALSE)</f>
        <v>Veneto</v>
      </c>
      <c r="G3862" t="str">
        <f>VLOOKUP(tbStoricoOrdini[[#This Row],[CLIENTE]],tbClienti[],7,FALSE)</f>
        <v>CC</v>
      </c>
      <c r="H3862" t="s">
        <v>67</v>
      </c>
      <c r="I3862" t="str">
        <f>IF(LEFT(tbStoricoOrdini[[#This Row],[ARTICOLO]],3) = "COG","COG",LEFT(tbStoricoOrdini[[#This Row],[ARTICOLO]],FIND(" ",tbStoricoOrdini[[#This Row],[ARTICOLO]])-1))</f>
        <v>BAG</v>
      </c>
      <c r="J3862" t="str">
        <f>MID(tbStoricoOrdini[[#This Row],[ARTICOLO]],FIND(" ",tbStoricoOrdini[[#This Row],[ARTICOLO]])+1,4)</f>
        <v>2500</v>
      </c>
      <c r="K3862" t="str">
        <f>IFERROR(RIGHT(tbStoricoOrdini[[#This Row],[ARTICOLO]],LEN(tbStoricoOrdini[[#This Row],[ARTICOLO]])-FIND(" ",tbStoricoOrdini[[#This Row],[ARTICOLO]],FIND(" ",tbStoricoOrdini[[#This Row],[ARTICOLO]]) +1)),"")</f>
        <v>Medium</v>
      </c>
      <c r="L3862" s="3">
        <f>VLOOKUP(tbStoricoOrdini[[#This Row],[ARTICOLO]],tbArticoli[],2,FALSE)</f>
        <v>210</v>
      </c>
      <c r="M3862" s="22">
        <f>tbStoricoOrdini[[#This Row],[IMPORTO]]/tbStoricoOrdini[[#This Row],[PREZZO]]</f>
        <v>3.538095238095238</v>
      </c>
      <c r="N3862" t="s">
        <v>6</v>
      </c>
      <c r="O3862" s="8">
        <f>VLOOKUP(tbStoricoOrdini[[#This Row],[AGENTE]],tbAgenti[],2,FALSE)</f>
        <v>7.4999999999999997E-2</v>
      </c>
      <c r="P3862" s="2">
        <v>743</v>
      </c>
      <c r="Q3862" s="2">
        <f>tbStoricoOrdini[[#This Row],[IMPORTO]]*tbStoricoOrdini[[#This Row],[% COMM.]]</f>
        <v>55.725000000000001</v>
      </c>
      <c r="R3862" s="2">
        <f>tbStoricoOrdini[[#This Row],[TOT. COMM.]]+tbStoricoOrdini[[#This Row],[IMPORTO]]</f>
        <v>798.72500000000002</v>
      </c>
    </row>
    <row r="3863" spans="1:18">
      <c r="A3863" s="1">
        <v>43952</v>
      </c>
      <c r="B3863" s="7">
        <f>MONTH(tbStoricoOrdini[[#This Row],[DATA]])</f>
        <v>5</v>
      </c>
      <c r="C3863" t="s">
        <v>3958</v>
      </c>
      <c r="D3863" t="str">
        <f>RIGHT(tbStoricoOrdini[[#This Row],[ORDINE]],4)</f>
        <v>3860</v>
      </c>
      <c r="E3863" t="s">
        <v>35</v>
      </c>
      <c r="F3863" t="str">
        <f>VLOOKUP(tbStoricoOrdini[[#This Row],[CLIENTE]],tbClienti[],3,FALSE)</f>
        <v>Veneto</v>
      </c>
      <c r="G3863" t="str">
        <f>VLOOKUP(tbStoricoOrdini[[#This Row],[CLIENTE]],tbClienti[],7,FALSE)</f>
        <v>CC</v>
      </c>
      <c r="H3863" t="s">
        <v>82</v>
      </c>
      <c r="I3863" t="str">
        <f>IF(LEFT(tbStoricoOrdini[[#This Row],[ARTICOLO]],3) = "COG","COG",LEFT(tbStoricoOrdini[[#This Row],[ARTICOLO]],FIND(" ",tbStoricoOrdini[[#This Row],[ARTICOLO]])-1))</f>
        <v>COG</v>
      </c>
      <c r="J3863" t="str">
        <f>MID(tbStoricoOrdini[[#This Row],[ARTICOLO]],FIND(" ",tbStoricoOrdini[[#This Row],[ARTICOLO]])+1,4)</f>
        <v>7000</v>
      </c>
      <c r="K3863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3863" s="3">
        <f>VLOOKUP(tbStoricoOrdini[[#This Row],[ARTICOLO]],tbArticoli[],2,FALSE)</f>
        <v>500</v>
      </c>
      <c r="M3863" s="22">
        <f>tbStoricoOrdini[[#This Row],[IMPORTO]]/tbStoricoOrdini[[#This Row],[PREZZO]]</f>
        <v>50.021999999999998</v>
      </c>
      <c r="N3863" t="s">
        <v>6</v>
      </c>
      <c r="O3863" s="8">
        <f>VLOOKUP(tbStoricoOrdini[[#This Row],[AGENTE]],tbAgenti[],2,FALSE)</f>
        <v>7.4999999999999997E-2</v>
      </c>
      <c r="P3863" s="2">
        <v>25011</v>
      </c>
      <c r="Q3863" s="2">
        <f>tbStoricoOrdini[[#This Row],[IMPORTO]]*tbStoricoOrdini[[#This Row],[% COMM.]]</f>
        <v>1875.8249999999998</v>
      </c>
      <c r="R3863" s="2">
        <f>tbStoricoOrdini[[#This Row],[TOT. COMM.]]+tbStoricoOrdini[[#This Row],[IMPORTO]]</f>
        <v>26886.825000000001</v>
      </c>
    </row>
    <row r="3864" spans="1:18">
      <c r="A3864" s="1">
        <v>43952</v>
      </c>
      <c r="B3864" s="7">
        <f>MONTH(tbStoricoOrdini[[#This Row],[DATA]])</f>
        <v>5</v>
      </c>
      <c r="C3864" t="s">
        <v>3959</v>
      </c>
      <c r="D3864" t="str">
        <f>RIGHT(tbStoricoOrdini[[#This Row],[ORDINE]],4)</f>
        <v>3861</v>
      </c>
      <c r="E3864" t="s">
        <v>35</v>
      </c>
      <c r="F3864" t="str">
        <f>VLOOKUP(tbStoricoOrdini[[#This Row],[CLIENTE]],tbClienti[],3,FALSE)</f>
        <v>Veneto</v>
      </c>
      <c r="G3864" t="str">
        <f>VLOOKUP(tbStoricoOrdini[[#This Row],[CLIENTE]],tbClienti[],7,FALSE)</f>
        <v>CC</v>
      </c>
      <c r="H3864" t="s">
        <v>68</v>
      </c>
      <c r="I3864" t="str">
        <f>IF(LEFT(tbStoricoOrdini[[#This Row],[ARTICOLO]],3) = "COG","COG",LEFT(tbStoricoOrdini[[#This Row],[ARTICOLO]],FIND(" ",tbStoricoOrdini[[#This Row],[ARTICOLO]])-1))</f>
        <v>BAG</v>
      </c>
      <c r="J3864" t="str">
        <f>MID(tbStoricoOrdini[[#This Row],[ARTICOLO]],FIND(" ",tbStoricoOrdini[[#This Row],[ARTICOLO]])+1,4)</f>
        <v>5000</v>
      </c>
      <c r="K3864" t="str">
        <f>IFERROR(RIGHT(tbStoricoOrdini[[#This Row],[ARTICOLO]],LEN(tbStoricoOrdini[[#This Row],[ARTICOLO]])-FIND(" ",tbStoricoOrdini[[#This Row],[ARTICOLO]],FIND(" ",tbStoricoOrdini[[#This Row],[ARTICOLO]]) +1)),"")</f>
        <v/>
      </c>
      <c r="L3864" s="3">
        <f>VLOOKUP(tbStoricoOrdini[[#This Row],[ARTICOLO]],tbArticoli[],2,FALSE)</f>
        <v>250</v>
      </c>
      <c r="M3864" s="22">
        <f>tbStoricoOrdini[[#This Row],[IMPORTO]]/tbStoricoOrdini[[#This Row],[PREZZO]]</f>
        <v>3.76</v>
      </c>
      <c r="N3864" t="s">
        <v>7</v>
      </c>
      <c r="O3864" s="8">
        <f>VLOOKUP(tbStoricoOrdini[[#This Row],[AGENTE]],tbAgenti[],2,FALSE)</f>
        <v>0.03</v>
      </c>
      <c r="P3864" s="2">
        <v>940</v>
      </c>
      <c r="Q3864" s="2">
        <f>tbStoricoOrdini[[#This Row],[IMPORTO]]*tbStoricoOrdini[[#This Row],[% COMM.]]</f>
        <v>28.2</v>
      </c>
      <c r="R3864" s="2">
        <f>tbStoricoOrdini[[#This Row],[TOT. COMM.]]+tbStoricoOrdini[[#This Row],[IMPORTO]]</f>
        <v>968.2</v>
      </c>
    </row>
    <row r="3865" spans="1:18">
      <c r="A3865" s="1">
        <v>43952</v>
      </c>
      <c r="B3865" s="7">
        <f>MONTH(tbStoricoOrdini[[#This Row],[DATA]])</f>
        <v>5</v>
      </c>
      <c r="C3865" t="s">
        <v>3960</v>
      </c>
      <c r="D3865" t="str">
        <f>RIGHT(tbStoricoOrdini[[#This Row],[ORDINE]],4)</f>
        <v>3862</v>
      </c>
      <c r="E3865" t="s">
        <v>35</v>
      </c>
      <c r="F3865" t="str">
        <f>VLOOKUP(tbStoricoOrdini[[#This Row],[CLIENTE]],tbClienti[],3,FALSE)</f>
        <v>Veneto</v>
      </c>
      <c r="G3865" t="str">
        <f>VLOOKUP(tbStoricoOrdini[[#This Row],[CLIENTE]],tbClienti[],7,FALSE)</f>
        <v>CC</v>
      </c>
      <c r="H3865" t="s">
        <v>68</v>
      </c>
      <c r="I3865" t="str">
        <f>IF(LEFT(tbStoricoOrdini[[#This Row],[ARTICOLO]],3) = "COG","COG",LEFT(tbStoricoOrdini[[#This Row],[ARTICOLO]],FIND(" ",tbStoricoOrdini[[#This Row],[ARTICOLO]])-1))</f>
        <v>BAG</v>
      </c>
      <c r="J3865" t="str">
        <f>MID(tbStoricoOrdini[[#This Row],[ARTICOLO]],FIND(" ",tbStoricoOrdini[[#This Row],[ARTICOLO]])+1,4)</f>
        <v>5000</v>
      </c>
      <c r="K3865" t="str">
        <f>IFERROR(RIGHT(tbStoricoOrdini[[#This Row],[ARTICOLO]],LEN(tbStoricoOrdini[[#This Row],[ARTICOLO]])-FIND(" ",tbStoricoOrdini[[#This Row],[ARTICOLO]],FIND(" ",tbStoricoOrdini[[#This Row],[ARTICOLO]]) +1)),"")</f>
        <v/>
      </c>
      <c r="L3865" s="3">
        <f>VLOOKUP(tbStoricoOrdini[[#This Row],[ARTICOLO]],tbArticoli[],2,FALSE)</f>
        <v>250</v>
      </c>
      <c r="M3865" s="22">
        <f>tbStoricoOrdini[[#This Row],[IMPORTO]]/tbStoricoOrdini[[#This Row],[PREZZO]]</f>
        <v>0.88</v>
      </c>
      <c r="N3865" t="s">
        <v>12</v>
      </c>
      <c r="O3865" s="8">
        <f>VLOOKUP(tbStoricoOrdini[[#This Row],[AGENTE]],tbAgenti[],2,FALSE)</f>
        <v>0.05</v>
      </c>
      <c r="P3865" s="2">
        <v>220</v>
      </c>
      <c r="Q3865" s="2">
        <f>tbStoricoOrdini[[#This Row],[IMPORTO]]*tbStoricoOrdini[[#This Row],[% COMM.]]</f>
        <v>11</v>
      </c>
      <c r="R3865" s="2">
        <f>tbStoricoOrdini[[#This Row],[TOT. COMM.]]+tbStoricoOrdini[[#This Row],[IMPORTO]]</f>
        <v>231</v>
      </c>
    </row>
    <row r="3866" spans="1:18">
      <c r="A3866" s="1">
        <v>43952</v>
      </c>
      <c r="B3866" s="7">
        <f>MONTH(tbStoricoOrdini[[#This Row],[DATA]])</f>
        <v>5</v>
      </c>
      <c r="C3866" t="s">
        <v>3961</v>
      </c>
      <c r="D3866" t="str">
        <f>RIGHT(tbStoricoOrdini[[#This Row],[ORDINE]],4)</f>
        <v>3863</v>
      </c>
      <c r="E3866" t="s">
        <v>35</v>
      </c>
      <c r="F3866" t="str">
        <f>VLOOKUP(tbStoricoOrdini[[#This Row],[CLIENTE]],tbClienti[],3,FALSE)</f>
        <v>Veneto</v>
      </c>
      <c r="G3866" t="str">
        <f>VLOOKUP(tbStoricoOrdini[[#This Row],[CLIENTE]],tbClienti[],7,FALSE)</f>
        <v>CC</v>
      </c>
      <c r="H3866" t="s">
        <v>75</v>
      </c>
      <c r="I3866" t="str">
        <f>IF(LEFT(tbStoricoOrdini[[#This Row],[ARTICOLO]],3) = "COG","COG",LEFT(tbStoricoOrdini[[#This Row],[ARTICOLO]],FIND(" ",tbStoricoOrdini[[#This Row],[ARTICOLO]])-1))</f>
        <v>AVRC</v>
      </c>
      <c r="J3866" t="str">
        <f>MID(tbStoricoOrdini[[#This Row],[ARTICOLO]],FIND(" ",tbStoricoOrdini[[#This Row],[ARTICOLO]])+1,4)</f>
        <v>1000</v>
      </c>
      <c r="K3866" t="str">
        <f>IFERROR(RIGHT(tbStoricoOrdini[[#This Row],[ARTICOLO]],LEN(tbStoricoOrdini[[#This Row],[ARTICOLO]])-FIND(" ",tbStoricoOrdini[[#This Row],[ARTICOLO]],FIND(" ",tbStoricoOrdini[[#This Row],[ARTICOLO]]) +1)),"")</f>
        <v>Silver</v>
      </c>
      <c r="L3866" s="3">
        <f>VLOOKUP(tbStoricoOrdini[[#This Row],[ARTICOLO]],tbArticoli[],2,FALSE)</f>
        <v>390</v>
      </c>
      <c r="M3866" s="22">
        <f>tbStoricoOrdini[[#This Row],[IMPORTO]]/tbStoricoOrdini[[#This Row],[PREZZO]]</f>
        <v>0.26666666666666666</v>
      </c>
      <c r="N3866" t="s">
        <v>9</v>
      </c>
      <c r="O3866" s="8">
        <f>VLOOKUP(tbStoricoOrdini[[#This Row],[AGENTE]],tbAgenti[],2,FALSE)</f>
        <v>0.05</v>
      </c>
      <c r="P3866" s="2">
        <v>104</v>
      </c>
      <c r="Q3866" s="2">
        <f>tbStoricoOrdini[[#This Row],[IMPORTO]]*tbStoricoOrdini[[#This Row],[% COMM.]]</f>
        <v>5.2</v>
      </c>
      <c r="R3866" s="2">
        <f>tbStoricoOrdini[[#This Row],[TOT. COMM.]]+tbStoricoOrdini[[#This Row],[IMPORTO]]</f>
        <v>109.2</v>
      </c>
    </row>
    <row r="3867" spans="1:18">
      <c r="A3867" s="1">
        <v>43952</v>
      </c>
      <c r="B3867" s="7">
        <f>MONTH(tbStoricoOrdini[[#This Row],[DATA]])</f>
        <v>5</v>
      </c>
      <c r="C3867" t="s">
        <v>3962</v>
      </c>
      <c r="D3867" t="str">
        <f>RIGHT(tbStoricoOrdini[[#This Row],[ORDINE]],4)</f>
        <v>3864</v>
      </c>
      <c r="E3867" t="s">
        <v>35</v>
      </c>
      <c r="F3867" t="str">
        <f>VLOOKUP(tbStoricoOrdini[[#This Row],[CLIENTE]],tbClienti[],3,FALSE)</f>
        <v>Veneto</v>
      </c>
      <c r="G3867" t="str">
        <f>VLOOKUP(tbStoricoOrdini[[#This Row],[CLIENTE]],tbClienti[],7,FALSE)</f>
        <v>CC</v>
      </c>
      <c r="H3867" t="s">
        <v>71</v>
      </c>
      <c r="I3867" t="str">
        <f>IF(LEFT(tbStoricoOrdini[[#This Row],[ARTICOLO]],3) = "COG","COG",LEFT(tbStoricoOrdini[[#This Row],[ARTICOLO]],FIND(" ",tbStoricoOrdini[[#This Row],[ARTICOLO]])-1))</f>
        <v>EB07</v>
      </c>
      <c r="J3867" t="str">
        <f>MID(tbStoricoOrdini[[#This Row],[ARTICOLO]],FIND(" ",tbStoricoOrdini[[#This Row],[ARTICOLO]])+1,4)</f>
        <v>5000</v>
      </c>
      <c r="K3867" t="str">
        <f>IFERROR(RIGHT(tbStoricoOrdini[[#This Row],[ARTICOLO]],LEN(tbStoricoOrdini[[#This Row],[ARTICOLO]])-FIND(" ",tbStoricoOrdini[[#This Row],[ARTICOLO]],FIND(" ",tbStoricoOrdini[[#This Row],[ARTICOLO]]) +1)),"")</f>
        <v/>
      </c>
      <c r="L3867" s="3">
        <f>VLOOKUP(tbStoricoOrdini[[#This Row],[ARTICOLO]],tbArticoli[],2,FALSE)</f>
        <v>140</v>
      </c>
      <c r="M3867" s="22">
        <f>tbStoricoOrdini[[#This Row],[IMPORTO]]/tbStoricoOrdini[[#This Row],[PREZZO]]</f>
        <v>0.61428571428571432</v>
      </c>
      <c r="N3867" t="s">
        <v>7</v>
      </c>
      <c r="O3867" s="8">
        <f>VLOOKUP(tbStoricoOrdini[[#This Row],[AGENTE]],tbAgenti[],2,FALSE)</f>
        <v>0.03</v>
      </c>
      <c r="P3867" s="2">
        <v>86</v>
      </c>
      <c r="Q3867" s="2">
        <f>tbStoricoOrdini[[#This Row],[IMPORTO]]*tbStoricoOrdini[[#This Row],[% COMM.]]</f>
        <v>2.58</v>
      </c>
      <c r="R3867" s="2">
        <f>tbStoricoOrdini[[#This Row],[TOT. COMM.]]+tbStoricoOrdini[[#This Row],[IMPORTO]]</f>
        <v>88.58</v>
      </c>
    </row>
    <row r="3868" spans="1:18">
      <c r="A3868" s="1">
        <v>43952</v>
      </c>
      <c r="B3868" s="7">
        <f>MONTH(tbStoricoOrdini[[#This Row],[DATA]])</f>
        <v>5</v>
      </c>
      <c r="C3868" t="s">
        <v>3963</v>
      </c>
      <c r="D3868" t="str">
        <f>RIGHT(tbStoricoOrdini[[#This Row],[ORDINE]],4)</f>
        <v>3865</v>
      </c>
      <c r="E3868" t="s">
        <v>35</v>
      </c>
      <c r="F3868" t="str">
        <f>VLOOKUP(tbStoricoOrdini[[#This Row],[CLIENTE]],tbClienti[],3,FALSE)</f>
        <v>Veneto</v>
      </c>
      <c r="G3868" t="str">
        <f>VLOOKUP(tbStoricoOrdini[[#This Row],[CLIENTE]],tbClienti[],7,FALSE)</f>
        <v>CC</v>
      </c>
      <c r="H3868" t="s">
        <v>71</v>
      </c>
      <c r="I3868" t="str">
        <f>IF(LEFT(tbStoricoOrdini[[#This Row],[ARTICOLO]],3) = "COG","COG",LEFT(tbStoricoOrdini[[#This Row],[ARTICOLO]],FIND(" ",tbStoricoOrdini[[#This Row],[ARTICOLO]])-1))</f>
        <v>EB07</v>
      </c>
      <c r="J3868" t="str">
        <f>MID(tbStoricoOrdini[[#This Row],[ARTICOLO]],FIND(" ",tbStoricoOrdini[[#This Row],[ARTICOLO]])+1,4)</f>
        <v>5000</v>
      </c>
      <c r="K3868" t="str">
        <f>IFERROR(RIGHT(tbStoricoOrdini[[#This Row],[ARTICOLO]],LEN(tbStoricoOrdini[[#This Row],[ARTICOLO]])-FIND(" ",tbStoricoOrdini[[#This Row],[ARTICOLO]],FIND(" ",tbStoricoOrdini[[#This Row],[ARTICOLO]]) +1)),"")</f>
        <v/>
      </c>
      <c r="L3868" s="3">
        <f>VLOOKUP(tbStoricoOrdini[[#This Row],[ARTICOLO]],tbArticoli[],2,FALSE)</f>
        <v>140</v>
      </c>
      <c r="M3868" s="22">
        <f>tbStoricoOrdini[[#This Row],[IMPORTO]]/tbStoricoOrdini[[#This Row],[PREZZO]]</f>
        <v>0.6</v>
      </c>
      <c r="N3868" t="s">
        <v>6</v>
      </c>
      <c r="O3868" s="8">
        <f>VLOOKUP(tbStoricoOrdini[[#This Row],[AGENTE]],tbAgenti[],2,FALSE)</f>
        <v>7.4999999999999997E-2</v>
      </c>
      <c r="P3868" s="2">
        <v>84</v>
      </c>
      <c r="Q3868" s="2">
        <f>tbStoricoOrdini[[#This Row],[IMPORTO]]*tbStoricoOrdini[[#This Row],[% COMM.]]</f>
        <v>6.3</v>
      </c>
      <c r="R3868" s="2">
        <f>tbStoricoOrdini[[#This Row],[TOT. COMM.]]+tbStoricoOrdini[[#This Row],[IMPORTO]]</f>
        <v>90.3</v>
      </c>
    </row>
    <row r="3869" spans="1:18">
      <c r="A3869" s="1">
        <v>43952</v>
      </c>
      <c r="B3869" s="7">
        <f>MONTH(tbStoricoOrdini[[#This Row],[DATA]])</f>
        <v>5</v>
      </c>
      <c r="C3869" t="s">
        <v>3964</v>
      </c>
      <c r="D3869" t="str">
        <f>RIGHT(tbStoricoOrdini[[#This Row],[ORDINE]],4)</f>
        <v>3866</v>
      </c>
      <c r="E3869" t="s">
        <v>35</v>
      </c>
      <c r="F3869" t="str">
        <f>VLOOKUP(tbStoricoOrdini[[#This Row],[CLIENTE]],tbClienti[],3,FALSE)</f>
        <v>Veneto</v>
      </c>
      <c r="G3869" t="str">
        <f>VLOOKUP(tbStoricoOrdini[[#This Row],[CLIENTE]],tbClienti[],7,FALSE)</f>
        <v>CC</v>
      </c>
      <c r="H3869" t="s">
        <v>76</v>
      </c>
      <c r="I3869" t="str">
        <f>IF(LEFT(tbStoricoOrdini[[#This Row],[ARTICOLO]],3) = "COG","COG",LEFT(tbStoricoOrdini[[#This Row],[ARTICOLO]],FIND(" ",tbStoricoOrdini[[#This Row],[ARTICOLO]])-1))</f>
        <v>COG</v>
      </c>
      <c r="J3869" t="str">
        <f>MID(tbStoricoOrdini[[#This Row],[ARTICOLO]],FIND(" ",tbStoricoOrdini[[#This Row],[ARTICOLO]])+1,4)</f>
        <v>1000</v>
      </c>
      <c r="K3869" t="str">
        <f>IFERROR(RIGHT(tbStoricoOrdini[[#This Row],[ARTICOLO]],LEN(tbStoricoOrdini[[#This Row],[ARTICOLO]])-FIND(" ",tbStoricoOrdini[[#This Row],[ARTICOLO]],FIND(" ",tbStoricoOrdini[[#This Row],[ARTICOLO]]) +1)),"")</f>
        <v/>
      </c>
      <c r="L3869" s="3">
        <f>VLOOKUP(tbStoricoOrdini[[#This Row],[ARTICOLO]],tbArticoli[],2,FALSE)</f>
        <v>150</v>
      </c>
      <c r="M3869" s="22">
        <f>tbStoricoOrdini[[#This Row],[IMPORTO]]/tbStoricoOrdini[[#This Row],[PREZZO]]</f>
        <v>7.8933333333333335</v>
      </c>
      <c r="N3869" t="s">
        <v>6</v>
      </c>
      <c r="O3869" s="8">
        <f>VLOOKUP(tbStoricoOrdini[[#This Row],[AGENTE]],tbAgenti[],2,FALSE)</f>
        <v>7.4999999999999997E-2</v>
      </c>
      <c r="P3869" s="2">
        <v>1184</v>
      </c>
      <c r="Q3869" s="2">
        <f>tbStoricoOrdini[[#This Row],[IMPORTO]]*tbStoricoOrdini[[#This Row],[% COMM.]]</f>
        <v>88.8</v>
      </c>
      <c r="R3869" s="2">
        <f>tbStoricoOrdini[[#This Row],[TOT. COMM.]]+tbStoricoOrdini[[#This Row],[IMPORTO]]</f>
        <v>1272.8</v>
      </c>
    </row>
    <row r="3870" spans="1:18">
      <c r="A3870" s="1">
        <v>43952</v>
      </c>
      <c r="B3870" s="7">
        <f>MONTH(tbStoricoOrdini[[#This Row],[DATA]])</f>
        <v>5</v>
      </c>
      <c r="C3870" t="s">
        <v>3965</v>
      </c>
      <c r="D3870" t="str">
        <f>RIGHT(tbStoricoOrdini[[#This Row],[ORDINE]],4)</f>
        <v>3867</v>
      </c>
      <c r="E3870" t="s">
        <v>35</v>
      </c>
      <c r="F3870" t="str">
        <f>VLOOKUP(tbStoricoOrdini[[#This Row],[CLIENTE]],tbClienti[],3,FALSE)</f>
        <v>Veneto</v>
      </c>
      <c r="G3870" t="str">
        <f>VLOOKUP(tbStoricoOrdini[[#This Row],[CLIENTE]],tbClienti[],7,FALSE)</f>
        <v>CC</v>
      </c>
      <c r="H3870" t="s">
        <v>72</v>
      </c>
      <c r="I3870" t="str">
        <f>IF(LEFT(tbStoricoOrdini[[#This Row],[ARTICOLO]],3) = "COG","COG",LEFT(tbStoricoOrdini[[#This Row],[ARTICOLO]],FIND(" ",tbStoricoOrdini[[#This Row],[ARTICOLO]])-1))</f>
        <v>EB06</v>
      </c>
      <c r="J3870" t="str">
        <f>MID(tbStoricoOrdini[[#This Row],[ARTICOLO]],FIND(" ",tbStoricoOrdini[[#This Row],[ARTICOLO]])+1,4)</f>
        <v>3000</v>
      </c>
      <c r="K3870" t="str">
        <f>IFERROR(RIGHT(tbStoricoOrdini[[#This Row],[ARTICOLO]],LEN(tbStoricoOrdini[[#This Row],[ARTICOLO]])-FIND(" ",tbStoricoOrdini[[#This Row],[ARTICOLO]],FIND(" ",tbStoricoOrdini[[#This Row],[ARTICOLO]]) +1)),"")</f>
        <v>Medium</v>
      </c>
      <c r="L3870" s="3">
        <f>VLOOKUP(tbStoricoOrdini[[#This Row],[ARTICOLO]],tbArticoli[],2,FALSE)</f>
        <v>120</v>
      </c>
      <c r="M3870" s="22">
        <f>tbStoricoOrdini[[#This Row],[IMPORTO]]/tbStoricoOrdini[[#This Row],[PREZZO]]</f>
        <v>10.9</v>
      </c>
      <c r="N3870" t="s">
        <v>19</v>
      </c>
      <c r="O3870" s="8">
        <f>VLOOKUP(tbStoricoOrdini[[#This Row],[AGENTE]],tbAgenti[],2,FALSE)</f>
        <v>0.05</v>
      </c>
      <c r="P3870" s="2">
        <v>1308</v>
      </c>
      <c r="Q3870" s="2">
        <f>tbStoricoOrdini[[#This Row],[IMPORTO]]*tbStoricoOrdini[[#This Row],[% COMM.]]</f>
        <v>65.400000000000006</v>
      </c>
      <c r="R3870" s="2">
        <f>tbStoricoOrdini[[#This Row],[TOT. COMM.]]+tbStoricoOrdini[[#This Row],[IMPORTO]]</f>
        <v>1373.4</v>
      </c>
    </row>
    <row r="3871" spans="1:18">
      <c r="A3871" s="1">
        <v>43952</v>
      </c>
      <c r="B3871" s="7">
        <f>MONTH(tbStoricoOrdini[[#This Row],[DATA]])</f>
        <v>5</v>
      </c>
      <c r="C3871" t="s">
        <v>3966</v>
      </c>
      <c r="D3871" t="str">
        <f>RIGHT(tbStoricoOrdini[[#This Row],[ORDINE]],4)</f>
        <v>3868</v>
      </c>
      <c r="E3871" t="s">
        <v>35</v>
      </c>
      <c r="F3871" t="str">
        <f>VLOOKUP(tbStoricoOrdini[[#This Row],[CLIENTE]],tbClienti[],3,FALSE)</f>
        <v>Veneto</v>
      </c>
      <c r="G3871" t="str">
        <f>VLOOKUP(tbStoricoOrdini[[#This Row],[CLIENTE]],tbClienti[],7,FALSE)</f>
        <v>CC</v>
      </c>
      <c r="H3871" t="s">
        <v>72</v>
      </c>
      <c r="I3871" t="str">
        <f>IF(LEFT(tbStoricoOrdini[[#This Row],[ARTICOLO]],3) = "COG","COG",LEFT(tbStoricoOrdini[[#This Row],[ARTICOLO]],FIND(" ",tbStoricoOrdini[[#This Row],[ARTICOLO]])-1))</f>
        <v>EB06</v>
      </c>
      <c r="J3871" t="str">
        <f>MID(tbStoricoOrdini[[#This Row],[ARTICOLO]],FIND(" ",tbStoricoOrdini[[#This Row],[ARTICOLO]])+1,4)</f>
        <v>3000</v>
      </c>
      <c r="K3871" t="str">
        <f>IFERROR(RIGHT(tbStoricoOrdini[[#This Row],[ARTICOLO]],LEN(tbStoricoOrdini[[#This Row],[ARTICOLO]])-FIND(" ",tbStoricoOrdini[[#This Row],[ARTICOLO]],FIND(" ",tbStoricoOrdini[[#This Row],[ARTICOLO]]) +1)),"")</f>
        <v>Medium</v>
      </c>
      <c r="L3871" s="3">
        <f>VLOOKUP(tbStoricoOrdini[[#This Row],[ARTICOLO]],tbArticoli[],2,FALSE)</f>
        <v>120</v>
      </c>
      <c r="M3871" s="22">
        <f>tbStoricoOrdini[[#This Row],[IMPORTO]]/tbStoricoOrdini[[#This Row],[PREZZO]]</f>
        <v>24.708333333333332</v>
      </c>
      <c r="N3871" t="s">
        <v>15</v>
      </c>
      <c r="O3871" s="8">
        <f>VLOOKUP(tbStoricoOrdini[[#This Row],[AGENTE]],tbAgenti[],2,FALSE)</f>
        <v>0.08</v>
      </c>
      <c r="P3871" s="2">
        <v>2965</v>
      </c>
      <c r="Q3871" s="2">
        <f>tbStoricoOrdini[[#This Row],[IMPORTO]]*tbStoricoOrdini[[#This Row],[% COMM.]]</f>
        <v>237.20000000000002</v>
      </c>
      <c r="R3871" s="2">
        <f>tbStoricoOrdini[[#This Row],[TOT. COMM.]]+tbStoricoOrdini[[#This Row],[IMPORTO]]</f>
        <v>3202.2</v>
      </c>
    </row>
    <row r="3872" spans="1:18">
      <c r="A3872" s="1">
        <v>43952</v>
      </c>
      <c r="B3872" s="7">
        <f>MONTH(tbStoricoOrdini[[#This Row],[DATA]])</f>
        <v>5</v>
      </c>
      <c r="C3872" t="s">
        <v>3967</v>
      </c>
      <c r="D3872" t="str">
        <f>RIGHT(tbStoricoOrdini[[#This Row],[ORDINE]],4)</f>
        <v>3869</v>
      </c>
      <c r="E3872" t="s">
        <v>35</v>
      </c>
      <c r="F3872" t="str">
        <f>VLOOKUP(tbStoricoOrdini[[#This Row],[CLIENTE]],tbClienti[],3,FALSE)</f>
        <v>Veneto</v>
      </c>
      <c r="G3872" t="str">
        <f>VLOOKUP(tbStoricoOrdini[[#This Row],[CLIENTE]],tbClienti[],7,FALSE)</f>
        <v>CC</v>
      </c>
      <c r="H3872" t="s">
        <v>72</v>
      </c>
      <c r="I3872" t="str">
        <f>IF(LEFT(tbStoricoOrdini[[#This Row],[ARTICOLO]],3) = "COG","COG",LEFT(tbStoricoOrdini[[#This Row],[ARTICOLO]],FIND(" ",tbStoricoOrdini[[#This Row],[ARTICOLO]])-1))</f>
        <v>EB06</v>
      </c>
      <c r="J3872" t="str">
        <f>MID(tbStoricoOrdini[[#This Row],[ARTICOLO]],FIND(" ",tbStoricoOrdini[[#This Row],[ARTICOLO]])+1,4)</f>
        <v>3000</v>
      </c>
      <c r="K3872" t="str">
        <f>IFERROR(RIGHT(tbStoricoOrdini[[#This Row],[ARTICOLO]],LEN(tbStoricoOrdini[[#This Row],[ARTICOLO]])-FIND(" ",tbStoricoOrdini[[#This Row],[ARTICOLO]],FIND(" ",tbStoricoOrdini[[#This Row],[ARTICOLO]]) +1)),"")</f>
        <v>Medium</v>
      </c>
      <c r="L3872" s="3">
        <f>VLOOKUP(tbStoricoOrdini[[#This Row],[ARTICOLO]],tbArticoli[],2,FALSE)</f>
        <v>120</v>
      </c>
      <c r="M3872" s="22">
        <f>tbStoricoOrdini[[#This Row],[IMPORTO]]/tbStoricoOrdini[[#This Row],[PREZZO]]</f>
        <v>17.016666666666666</v>
      </c>
      <c r="N3872" t="s">
        <v>7</v>
      </c>
      <c r="O3872" s="8">
        <f>VLOOKUP(tbStoricoOrdini[[#This Row],[AGENTE]],tbAgenti[],2,FALSE)</f>
        <v>0.03</v>
      </c>
      <c r="P3872" s="2">
        <v>2042</v>
      </c>
      <c r="Q3872" s="2">
        <f>tbStoricoOrdini[[#This Row],[IMPORTO]]*tbStoricoOrdini[[#This Row],[% COMM.]]</f>
        <v>61.26</v>
      </c>
      <c r="R3872" s="2">
        <f>tbStoricoOrdini[[#This Row],[TOT. COMM.]]+tbStoricoOrdini[[#This Row],[IMPORTO]]</f>
        <v>2103.2600000000002</v>
      </c>
    </row>
    <row r="3873" spans="1:18">
      <c r="A3873" s="1">
        <v>43952</v>
      </c>
      <c r="B3873" s="7">
        <f>MONTH(tbStoricoOrdini[[#This Row],[DATA]])</f>
        <v>5</v>
      </c>
      <c r="C3873" t="s">
        <v>3968</v>
      </c>
      <c r="D3873" t="str">
        <f>RIGHT(tbStoricoOrdini[[#This Row],[ORDINE]],4)</f>
        <v>3870</v>
      </c>
      <c r="E3873" t="s">
        <v>35</v>
      </c>
      <c r="F3873" t="str">
        <f>VLOOKUP(tbStoricoOrdini[[#This Row],[CLIENTE]],tbClienti[],3,FALSE)</f>
        <v>Veneto</v>
      </c>
      <c r="G3873" t="str">
        <f>VLOOKUP(tbStoricoOrdini[[#This Row],[CLIENTE]],tbClienti[],7,FALSE)</f>
        <v>CC</v>
      </c>
      <c r="H3873" t="s">
        <v>72</v>
      </c>
      <c r="I3873" t="str">
        <f>IF(LEFT(tbStoricoOrdini[[#This Row],[ARTICOLO]],3) = "COG","COG",LEFT(tbStoricoOrdini[[#This Row],[ARTICOLO]],FIND(" ",tbStoricoOrdini[[#This Row],[ARTICOLO]])-1))</f>
        <v>EB06</v>
      </c>
      <c r="J3873" t="str">
        <f>MID(tbStoricoOrdini[[#This Row],[ARTICOLO]],FIND(" ",tbStoricoOrdini[[#This Row],[ARTICOLO]])+1,4)</f>
        <v>3000</v>
      </c>
      <c r="K3873" t="str">
        <f>IFERROR(RIGHT(tbStoricoOrdini[[#This Row],[ARTICOLO]],LEN(tbStoricoOrdini[[#This Row],[ARTICOLO]])-FIND(" ",tbStoricoOrdini[[#This Row],[ARTICOLO]],FIND(" ",tbStoricoOrdini[[#This Row],[ARTICOLO]]) +1)),"")</f>
        <v>Medium</v>
      </c>
      <c r="L3873" s="3">
        <f>VLOOKUP(tbStoricoOrdini[[#This Row],[ARTICOLO]],tbArticoli[],2,FALSE)</f>
        <v>120</v>
      </c>
      <c r="M3873" s="22">
        <f>tbStoricoOrdini[[#This Row],[IMPORTO]]/tbStoricoOrdini[[#This Row],[PREZZO]]</f>
        <v>9.1416666666666675</v>
      </c>
      <c r="N3873" t="s">
        <v>12</v>
      </c>
      <c r="O3873" s="8">
        <f>VLOOKUP(tbStoricoOrdini[[#This Row],[AGENTE]],tbAgenti[],2,FALSE)</f>
        <v>0.05</v>
      </c>
      <c r="P3873" s="2">
        <v>1097</v>
      </c>
      <c r="Q3873" s="2">
        <f>tbStoricoOrdini[[#This Row],[IMPORTO]]*tbStoricoOrdini[[#This Row],[% COMM.]]</f>
        <v>54.85</v>
      </c>
      <c r="R3873" s="2">
        <f>tbStoricoOrdini[[#This Row],[TOT. COMM.]]+tbStoricoOrdini[[#This Row],[IMPORTO]]</f>
        <v>1151.8499999999999</v>
      </c>
    </row>
    <row r="3874" spans="1:18">
      <c r="A3874" s="1">
        <v>43952</v>
      </c>
      <c r="B3874" s="7">
        <f>MONTH(tbStoricoOrdini[[#This Row],[DATA]])</f>
        <v>5</v>
      </c>
      <c r="C3874" t="s">
        <v>3969</v>
      </c>
      <c r="D3874" t="str">
        <f>RIGHT(tbStoricoOrdini[[#This Row],[ORDINE]],4)</f>
        <v>3871</v>
      </c>
      <c r="E3874" t="s">
        <v>35</v>
      </c>
      <c r="F3874" t="str">
        <f>VLOOKUP(tbStoricoOrdini[[#This Row],[CLIENTE]],tbClienti[],3,FALSE)</f>
        <v>Veneto</v>
      </c>
      <c r="G3874" t="str">
        <f>VLOOKUP(tbStoricoOrdini[[#This Row],[CLIENTE]],tbClienti[],7,FALSE)</f>
        <v>CC</v>
      </c>
      <c r="H3874" t="s">
        <v>72</v>
      </c>
      <c r="I3874" t="str">
        <f>IF(LEFT(tbStoricoOrdini[[#This Row],[ARTICOLO]],3) = "COG","COG",LEFT(tbStoricoOrdini[[#This Row],[ARTICOLO]],FIND(" ",tbStoricoOrdini[[#This Row],[ARTICOLO]])-1))</f>
        <v>EB06</v>
      </c>
      <c r="J3874" t="str">
        <f>MID(tbStoricoOrdini[[#This Row],[ARTICOLO]],FIND(" ",tbStoricoOrdini[[#This Row],[ARTICOLO]])+1,4)</f>
        <v>3000</v>
      </c>
      <c r="K3874" t="str">
        <f>IFERROR(RIGHT(tbStoricoOrdini[[#This Row],[ARTICOLO]],LEN(tbStoricoOrdini[[#This Row],[ARTICOLO]])-FIND(" ",tbStoricoOrdini[[#This Row],[ARTICOLO]],FIND(" ",tbStoricoOrdini[[#This Row],[ARTICOLO]]) +1)),"")</f>
        <v>Medium</v>
      </c>
      <c r="L3874" s="3">
        <f>VLOOKUP(tbStoricoOrdini[[#This Row],[ARTICOLO]],tbArticoli[],2,FALSE)</f>
        <v>120</v>
      </c>
      <c r="M3874" s="22">
        <f>tbStoricoOrdini[[#This Row],[IMPORTO]]/tbStoricoOrdini[[#This Row],[PREZZO]]</f>
        <v>5.8333333333333334E-2</v>
      </c>
      <c r="N3874" t="s">
        <v>18</v>
      </c>
      <c r="O3874" s="8">
        <f>VLOOKUP(tbStoricoOrdini[[#This Row],[AGENTE]],tbAgenti[],2,FALSE)</f>
        <v>0.03</v>
      </c>
      <c r="P3874" s="2">
        <v>7</v>
      </c>
      <c r="Q3874" s="2">
        <f>tbStoricoOrdini[[#This Row],[IMPORTO]]*tbStoricoOrdini[[#This Row],[% COMM.]]</f>
        <v>0.21</v>
      </c>
      <c r="R3874" s="2">
        <f>tbStoricoOrdini[[#This Row],[TOT. COMM.]]+tbStoricoOrdini[[#This Row],[IMPORTO]]</f>
        <v>7.21</v>
      </c>
    </row>
    <row r="3875" spans="1:18">
      <c r="A3875" s="1">
        <v>43952</v>
      </c>
      <c r="B3875" s="7">
        <f>MONTH(tbStoricoOrdini[[#This Row],[DATA]])</f>
        <v>5</v>
      </c>
      <c r="C3875" t="s">
        <v>3970</v>
      </c>
      <c r="D3875" t="str">
        <f>RIGHT(tbStoricoOrdini[[#This Row],[ORDINE]],4)</f>
        <v>3872</v>
      </c>
      <c r="E3875" t="s">
        <v>35</v>
      </c>
      <c r="F3875" t="str">
        <f>VLOOKUP(tbStoricoOrdini[[#This Row],[CLIENTE]],tbClienti[],3,FALSE)</f>
        <v>Veneto</v>
      </c>
      <c r="G3875" t="str">
        <f>VLOOKUP(tbStoricoOrdini[[#This Row],[CLIENTE]],tbClienti[],7,FALSE)</f>
        <v>CC</v>
      </c>
      <c r="H3875" t="s">
        <v>72</v>
      </c>
      <c r="I3875" t="str">
        <f>IF(LEFT(tbStoricoOrdini[[#This Row],[ARTICOLO]],3) = "COG","COG",LEFT(tbStoricoOrdini[[#This Row],[ARTICOLO]],FIND(" ",tbStoricoOrdini[[#This Row],[ARTICOLO]])-1))</f>
        <v>EB06</v>
      </c>
      <c r="J3875" t="str">
        <f>MID(tbStoricoOrdini[[#This Row],[ARTICOLO]],FIND(" ",tbStoricoOrdini[[#This Row],[ARTICOLO]])+1,4)</f>
        <v>3000</v>
      </c>
      <c r="K3875" t="str">
        <f>IFERROR(RIGHT(tbStoricoOrdini[[#This Row],[ARTICOLO]],LEN(tbStoricoOrdini[[#This Row],[ARTICOLO]])-FIND(" ",tbStoricoOrdini[[#This Row],[ARTICOLO]],FIND(" ",tbStoricoOrdini[[#This Row],[ARTICOLO]]) +1)),"")</f>
        <v>Medium</v>
      </c>
      <c r="L3875" s="3">
        <f>VLOOKUP(tbStoricoOrdini[[#This Row],[ARTICOLO]],tbArticoli[],2,FALSE)</f>
        <v>120</v>
      </c>
      <c r="M3875" s="22">
        <f>tbStoricoOrdini[[#This Row],[IMPORTO]]/tbStoricoOrdini[[#This Row],[PREZZO]]</f>
        <v>36.283333333333331</v>
      </c>
      <c r="N3875" t="s">
        <v>6</v>
      </c>
      <c r="O3875" s="8">
        <f>VLOOKUP(tbStoricoOrdini[[#This Row],[AGENTE]],tbAgenti[],2,FALSE)</f>
        <v>7.4999999999999997E-2</v>
      </c>
      <c r="P3875" s="2">
        <v>4354</v>
      </c>
      <c r="Q3875" s="2">
        <f>tbStoricoOrdini[[#This Row],[IMPORTO]]*tbStoricoOrdini[[#This Row],[% COMM.]]</f>
        <v>326.55</v>
      </c>
      <c r="R3875" s="2">
        <f>tbStoricoOrdini[[#This Row],[TOT. COMM.]]+tbStoricoOrdini[[#This Row],[IMPORTO]]</f>
        <v>4680.55</v>
      </c>
    </row>
    <row r="3876" spans="1:18">
      <c r="A3876" s="1">
        <v>43952</v>
      </c>
      <c r="B3876" s="7">
        <f>MONTH(tbStoricoOrdini[[#This Row],[DATA]])</f>
        <v>5</v>
      </c>
      <c r="C3876" t="s">
        <v>3971</v>
      </c>
      <c r="D3876" t="str">
        <f>RIGHT(tbStoricoOrdini[[#This Row],[ORDINE]],4)</f>
        <v>3873</v>
      </c>
      <c r="E3876" t="s">
        <v>35</v>
      </c>
      <c r="F3876" t="str">
        <f>VLOOKUP(tbStoricoOrdini[[#This Row],[CLIENTE]],tbClienti[],3,FALSE)</f>
        <v>Veneto</v>
      </c>
      <c r="G3876" t="str">
        <f>VLOOKUP(tbStoricoOrdini[[#This Row],[CLIENTE]],tbClienti[],7,FALSE)</f>
        <v>CC</v>
      </c>
      <c r="H3876" t="s">
        <v>73</v>
      </c>
      <c r="I3876" t="str">
        <f>IF(LEFT(tbStoricoOrdini[[#This Row],[ARTICOLO]],3) = "COG","COG",LEFT(tbStoricoOrdini[[#This Row],[ARTICOLO]],FIND(" ",tbStoricoOrdini[[#This Row],[ARTICOLO]])-1))</f>
        <v>EB06</v>
      </c>
      <c r="J3876" t="str">
        <f>MID(tbStoricoOrdini[[#This Row],[ARTICOLO]],FIND(" ",tbStoricoOrdini[[#This Row],[ARTICOLO]])+1,4)</f>
        <v>3000</v>
      </c>
      <c r="K3876" t="str">
        <f>IFERROR(RIGHT(tbStoricoOrdini[[#This Row],[ARTICOLO]],LEN(tbStoricoOrdini[[#This Row],[ARTICOLO]])-FIND(" ",tbStoricoOrdini[[#This Row],[ARTICOLO]],FIND(" ",tbStoricoOrdini[[#This Row],[ARTICOLO]]) +1)),"")</f>
        <v>Plus</v>
      </c>
      <c r="L3876" s="3">
        <f>VLOOKUP(tbStoricoOrdini[[#This Row],[ARTICOLO]],tbArticoli[],2,FALSE)</f>
        <v>130</v>
      </c>
      <c r="M3876" s="22">
        <f>tbStoricoOrdini[[#This Row],[IMPORTO]]/tbStoricoOrdini[[#This Row],[PREZZO]]</f>
        <v>2.3076923076923078E-2</v>
      </c>
      <c r="N3876" t="s">
        <v>6</v>
      </c>
      <c r="O3876" s="8">
        <f>VLOOKUP(tbStoricoOrdini[[#This Row],[AGENTE]],tbAgenti[],2,FALSE)</f>
        <v>7.4999999999999997E-2</v>
      </c>
      <c r="P3876" s="2">
        <v>3</v>
      </c>
      <c r="Q3876" s="2">
        <f>tbStoricoOrdini[[#This Row],[IMPORTO]]*tbStoricoOrdini[[#This Row],[% COMM.]]</f>
        <v>0.22499999999999998</v>
      </c>
      <c r="R3876" s="2">
        <f>tbStoricoOrdini[[#This Row],[TOT. COMM.]]+tbStoricoOrdini[[#This Row],[IMPORTO]]</f>
        <v>3.2250000000000001</v>
      </c>
    </row>
    <row r="3877" spans="1:18">
      <c r="A3877" s="1">
        <v>43952</v>
      </c>
      <c r="B3877" s="7">
        <f>MONTH(tbStoricoOrdini[[#This Row],[DATA]])</f>
        <v>5</v>
      </c>
      <c r="C3877" t="s">
        <v>3972</v>
      </c>
      <c r="D3877" t="str">
        <f>RIGHT(tbStoricoOrdini[[#This Row],[ORDINE]],4)</f>
        <v>3874</v>
      </c>
      <c r="E3877" t="s">
        <v>36</v>
      </c>
      <c r="F3877" t="str">
        <f>VLOOKUP(tbStoricoOrdini[[#This Row],[CLIENTE]],tbClienti[],3,FALSE)</f>
        <v>Lombardia</v>
      </c>
      <c r="G3877" t="str">
        <f>VLOOKUP(tbStoricoOrdini[[#This Row],[CLIENTE]],tbClienti[],7,FALSE)</f>
        <v>AC</v>
      </c>
      <c r="H3877" t="s">
        <v>61</v>
      </c>
      <c r="I3877" t="str">
        <f>IF(LEFT(tbStoricoOrdini[[#This Row],[ARTICOLO]],3) = "COG","COG",LEFT(tbStoricoOrdini[[#This Row],[ARTICOLO]],FIND(" ",tbStoricoOrdini[[#This Row],[ARTICOLO]])-1))</f>
        <v>KLM</v>
      </c>
      <c r="J3877" t="str">
        <f>MID(tbStoricoOrdini[[#This Row],[ARTICOLO]],FIND(" ",tbStoricoOrdini[[#This Row],[ARTICOLO]])+1,4)</f>
        <v>5000</v>
      </c>
      <c r="K3877" t="str">
        <f>IFERROR(RIGHT(tbStoricoOrdini[[#This Row],[ARTICOLO]],LEN(tbStoricoOrdini[[#This Row],[ARTICOLO]])-FIND(" ",tbStoricoOrdini[[#This Row],[ARTICOLO]],FIND(" ",tbStoricoOrdini[[#This Row],[ARTICOLO]]) +1)),"")</f>
        <v>Medium</v>
      </c>
      <c r="L3877" s="3">
        <f>VLOOKUP(tbStoricoOrdini[[#This Row],[ARTICOLO]],tbArticoli[],2,FALSE)</f>
        <v>150</v>
      </c>
      <c r="M3877" s="22">
        <f>tbStoricoOrdini[[#This Row],[IMPORTO]]/tbStoricoOrdini[[#This Row],[PREZZO]]</f>
        <v>711.15333333333331</v>
      </c>
      <c r="N3877" t="s">
        <v>6</v>
      </c>
      <c r="O3877" s="8">
        <f>VLOOKUP(tbStoricoOrdini[[#This Row],[AGENTE]],tbAgenti[],2,FALSE)</f>
        <v>7.4999999999999997E-2</v>
      </c>
      <c r="P3877" s="2">
        <v>106673</v>
      </c>
      <c r="Q3877" s="2">
        <f>tbStoricoOrdini[[#This Row],[IMPORTO]]*tbStoricoOrdini[[#This Row],[% COMM.]]</f>
        <v>8000.4749999999995</v>
      </c>
      <c r="R3877" s="2">
        <f>tbStoricoOrdini[[#This Row],[TOT. COMM.]]+tbStoricoOrdini[[#This Row],[IMPORTO]]</f>
        <v>114673.47500000001</v>
      </c>
    </row>
    <row r="3878" spans="1:18">
      <c r="A3878" s="1">
        <v>43952</v>
      </c>
      <c r="B3878" s="7">
        <f>MONTH(tbStoricoOrdini[[#This Row],[DATA]])</f>
        <v>5</v>
      </c>
      <c r="C3878" t="s">
        <v>3973</v>
      </c>
      <c r="D3878" t="str">
        <f>RIGHT(tbStoricoOrdini[[#This Row],[ORDINE]],4)</f>
        <v>3875</v>
      </c>
      <c r="E3878" t="s">
        <v>36</v>
      </c>
      <c r="F3878" t="str">
        <f>VLOOKUP(tbStoricoOrdini[[#This Row],[CLIENTE]],tbClienti[],3,FALSE)</f>
        <v>Lombardia</v>
      </c>
      <c r="G3878" t="str">
        <f>VLOOKUP(tbStoricoOrdini[[#This Row],[CLIENTE]],tbClienti[],7,FALSE)</f>
        <v>AC</v>
      </c>
      <c r="H3878" t="s">
        <v>61</v>
      </c>
      <c r="I3878" t="str">
        <f>IF(LEFT(tbStoricoOrdini[[#This Row],[ARTICOLO]],3) = "COG","COG",LEFT(tbStoricoOrdini[[#This Row],[ARTICOLO]],FIND(" ",tbStoricoOrdini[[#This Row],[ARTICOLO]])-1))</f>
        <v>KLM</v>
      </c>
      <c r="J3878" t="str">
        <f>MID(tbStoricoOrdini[[#This Row],[ARTICOLO]],FIND(" ",tbStoricoOrdini[[#This Row],[ARTICOLO]])+1,4)</f>
        <v>5000</v>
      </c>
      <c r="K3878" t="str">
        <f>IFERROR(RIGHT(tbStoricoOrdini[[#This Row],[ARTICOLO]],LEN(tbStoricoOrdini[[#This Row],[ARTICOLO]])-FIND(" ",tbStoricoOrdini[[#This Row],[ARTICOLO]],FIND(" ",tbStoricoOrdini[[#This Row],[ARTICOLO]]) +1)),"")</f>
        <v>Medium</v>
      </c>
      <c r="L3878" s="3">
        <f>VLOOKUP(tbStoricoOrdini[[#This Row],[ARTICOLO]],tbArticoli[],2,FALSE)</f>
        <v>150</v>
      </c>
      <c r="M3878" s="22">
        <f>tbStoricoOrdini[[#This Row],[IMPORTO]]/tbStoricoOrdini[[#This Row],[PREZZO]]</f>
        <v>830.47333333333336</v>
      </c>
      <c r="N3878" t="s">
        <v>9</v>
      </c>
      <c r="O3878" s="8">
        <f>VLOOKUP(tbStoricoOrdini[[#This Row],[AGENTE]],tbAgenti[],2,FALSE)</f>
        <v>0.05</v>
      </c>
      <c r="P3878" s="2">
        <v>124571</v>
      </c>
      <c r="Q3878" s="2">
        <f>tbStoricoOrdini[[#This Row],[IMPORTO]]*tbStoricoOrdini[[#This Row],[% COMM.]]</f>
        <v>6228.55</v>
      </c>
      <c r="R3878" s="2">
        <f>tbStoricoOrdini[[#This Row],[TOT. COMM.]]+tbStoricoOrdini[[#This Row],[IMPORTO]]</f>
        <v>130799.55</v>
      </c>
    </row>
    <row r="3879" spans="1:18">
      <c r="A3879" s="1">
        <v>43952</v>
      </c>
      <c r="B3879" s="7">
        <f>MONTH(tbStoricoOrdini[[#This Row],[DATA]])</f>
        <v>5</v>
      </c>
      <c r="C3879" t="s">
        <v>3974</v>
      </c>
      <c r="D3879" t="str">
        <f>RIGHT(tbStoricoOrdini[[#This Row],[ORDINE]],4)</f>
        <v>3876</v>
      </c>
      <c r="E3879" t="s">
        <v>36</v>
      </c>
      <c r="F3879" t="str">
        <f>VLOOKUP(tbStoricoOrdini[[#This Row],[CLIENTE]],tbClienti[],3,FALSE)</f>
        <v>Lombardia</v>
      </c>
      <c r="G3879" t="str">
        <f>VLOOKUP(tbStoricoOrdini[[#This Row],[CLIENTE]],tbClienti[],7,FALSE)</f>
        <v>AC</v>
      </c>
      <c r="H3879" t="s">
        <v>79</v>
      </c>
      <c r="I3879" t="str">
        <f>IF(LEFT(tbStoricoOrdini[[#This Row],[ARTICOLO]],3) = "COG","COG",LEFT(tbStoricoOrdini[[#This Row],[ARTICOLO]],FIND(" ",tbStoricoOrdini[[#This Row],[ARTICOLO]])-1))</f>
        <v>COG</v>
      </c>
      <c r="J3879" t="str">
        <f>MID(tbStoricoOrdini[[#This Row],[ARTICOLO]],FIND(" ",tbStoricoOrdini[[#This Row],[ARTICOLO]])+1,4)</f>
        <v>4000</v>
      </c>
      <c r="K3879" t="str">
        <f>IFERROR(RIGHT(tbStoricoOrdini[[#This Row],[ARTICOLO]],LEN(tbStoricoOrdini[[#This Row],[ARTICOLO]])-FIND(" ",tbStoricoOrdini[[#This Row],[ARTICOLO]],FIND(" ",tbStoricoOrdini[[#This Row],[ARTICOLO]]) +1)),"")</f>
        <v>Plus</v>
      </c>
      <c r="L3879" s="3">
        <f>VLOOKUP(tbStoricoOrdini[[#This Row],[ARTICOLO]],tbArticoli[],2,FALSE)</f>
        <v>240</v>
      </c>
      <c r="M3879" s="22">
        <f>tbStoricoOrdini[[#This Row],[IMPORTO]]/tbStoricoOrdini[[#This Row],[PREZZO]]</f>
        <v>6.0333333333333332</v>
      </c>
      <c r="N3879" t="s">
        <v>9</v>
      </c>
      <c r="O3879" s="8">
        <f>VLOOKUP(tbStoricoOrdini[[#This Row],[AGENTE]],tbAgenti[],2,FALSE)</f>
        <v>0.05</v>
      </c>
      <c r="P3879" s="2">
        <v>1448</v>
      </c>
      <c r="Q3879" s="2">
        <f>tbStoricoOrdini[[#This Row],[IMPORTO]]*tbStoricoOrdini[[#This Row],[% COMM.]]</f>
        <v>72.400000000000006</v>
      </c>
      <c r="R3879" s="2">
        <f>tbStoricoOrdini[[#This Row],[TOT. COMM.]]+tbStoricoOrdini[[#This Row],[IMPORTO]]</f>
        <v>1520.4</v>
      </c>
    </row>
    <row r="3880" spans="1:18">
      <c r="A3880" s="1">
        <v>43952</v>
      </c>
      <c r="B3880" s="7">
        <f>MONTH(tbStoricoOrdini[[#This Row],[DATA]])</f>
        <v>5</v>
      </c>
      <c r="C3880" t="s">
        <v>3975</v>
      </c>
      <c r="D3880" t="str">
        <f>RIGHT(tbStoricoOrdini[[#This Row],[ORDINE]],4)</f>
        <v>3877</v>
      </c>
      <c r="E3880" t="s">
        <v>36</v>
      </c>
      <c r="F3880" t="str">
        <f>VLOOKUP(tbStoricoOrdini[[#This Row],[CLIENTE]],tbClienti[],3,FALSE)</f>
        <v>Lombardia</v>
      </c>
      <c r="G3880" t="str">
        <f>VLOOKUP(tbStoricoOrdini[[#This Row],[CLIENTE]],tbClienti[],7,FALSE)</f>
        <v>AC</v>
      </c>
      <c r="H3880" t="s">
        <v>60</v>
      </c>
      <c r="I3880" t="str">
        <f>IF(LEFT(tbStoricoOrdini[[#This Row],[ARTICOLO]],3) = "COG","COG",LEFT(tbStoricoOrdini[[#This Row],[ARTICOLO]],FIND(" ",tbStoricoOrdini[[#This Row],[ARTICOLO]])-1))</f>
        <v>KLM</v>
      </c>
      <c r="J3880" t="str">
        <f>MID(tbStoricoOrdini[[#This Row],[ARTICOLO]],FIND(" ",tbStoricoOrdini[[#This Row],[ARTICOLO]])+1,4)</f>
        <v>5000</v>
      </c>
      <c r="K3880" t="str">
        <f>IFERROR(RIGHT(tbStoricoOrdini[[#This Row],[ARTICOLO]],LEN(tbStoricoOrdini[[#This Row],[ARTICOLO]])-FIND(" ",tbStoricoOrdini[[#This Row],[ARTICOLO]],FIND(" ",tbStoricoOrdini[[#This Row],[ARTICOLO]]) +1)),"")</f>
        <v>Plus</v>
      </c>
      <c r="L3880" s="3">
        <f>VLOOKUP(tbStoricoOrdini[[#This Row],[ARTICOLO]],tbArticoli[],2,FALSE)</f>
        <v>175</v>
      </c>
      <c r="M3880" s="22">
        <f>tbStoricoOrdini[[#This Row],[IMPORTO]]/tbStoricoOrdini[[#This Row],[PREZZO]]</f>
        <v>0.15428571428571428</v>
      </c>
      <c r="N3880" t="s">
        <v>9</v>
      </c>
      <c r="O3880" s="8">
        <f>VLOOKUP(tbStoricoOrdini[[#This Row],[AGENTE]],tbAgenti[],2,FALSE)</f>
        <v>0.05</v>
      </c>
      <c r="P3880" s="2">
        <v>27</v>
      </c>
      <c r="Q3880" s="2">
        <f>tbStoricoOrdini[[#This Row],[IMPORTO]]*tbStoricoOrdini[[#This Row],[% COMM.]]</f>
        <v>1.35</v>
      </c>
      <c r="R3880" s="2">
        <f>tbStoricoOrdini[[#This Row],[TOT. COMM.]]+tbStoricoOrdini[[#This Row],[IMPORTO]]</f>
        <v>28.35</v>
      </c>
    </row>
    <row r="3881" spans="1:18">
      <c r="A3881" s="1">
        <v>43952</v>
      </c>
      <c r="B3881" s="7">
        <f>MONTH(tbStoricoOrdini[[#This Row],[DATA]])</f>
        <v>5</v>
      </c>
      <c r="C3881" t="s">
        <v>3976</v>
      </c>
      <c r="D3881" t="str">
        <f>RIGHT(tbStoricoOrdini[[#This Row],[ORDINE]],4)</f>
        <v>3878</v>
      </c>
      <c r="E3881" t="s">
        <v>36</v>
      </c>
      <c r="F3881" t="str">
        <f>VLOOKUP(tbStoricoOrdini[[#This Row],[CLIENTE]],tbClienti[],3,FALSE)</f>
        <v>Lombardia</v>
      </c>
      <c r="G3881" t="str">
        <f>VLOOKUP(tbStoricoOrdini[[#This Row],[CLIENTE]],tbClienti[],7,FALSE)</f>
        <v>AC</v>
      </c>
      <c r="H3881" t="s">
        <v>63</v>
      </c>
      <c r="I3881" t="str">
        <f>IF(LEFT(tbStoricoOrdini[[#This Row],[ARTICOLO]],3) = "COG","COG",LEFT(tbStoricoOrdini[[#This Row],[ARTICOLO]],FIND(" ",tbStoricoOrdini[[#This Row],[ARTICOLO]])-1))</f>
        <v>KLM</v>
      </c>
      <c r="J3881" t="str">
        <f>MID(tbStoricoOrdini[[#This Row],[ARTICOLO]],FIND(" ",tbStoricoOrdini[[#This Row],[ARTICOLO]])+1,4)</f>
        <v>3000</v>
      </c>
      <c r="K3881" t="str">
        <f>IFERROR(RIGHT(tbStoricoOrdini[[#This Row],[ARTICOLO]],LEN(tbStoricoOrdini[[#This Row],[ARTICOLO]])-FIND(" ",tbStoricoOrdini[[#This Row],[ARTICOLO]],FIND(" ",tbStoricoOrdini[[#This Row],[ARTICOLO]]) +1)),"")</f>
        <v>Plus</v>
      </c>
      <c r="L3881" s="3">
        <f>VLOOKUP(tbStoricoOrdini[[#This Row],[ARTICOLO]],tbArticoli[],2,FALSE)</f>
        <v>145</v>
      </c>
      <c r="M3881" s="22">
        <f>tbStoricoOrdini[[#This Row],[IMPORTO]]/tbStoricoOrdini[[#This Row],[PREZZO]]</f>
        <v>22.089655172413792</v>
      </c>
      <c r="N3881" t="s">
        <v>18</v>
      </c>
      <c r="O3881" s="8">
        <f>VLOOKUP(tbStoricoOrdini[[#This Row],[AGENTE]],tbAgenti[],2,FALSE)</f>
        <v>0.03</v>
      </c>
      <c r="P3881" s="2">
        <v>3203</v>
      </c>
      <c r="Q3881" s="2">
        <f>tbStoricoOrdini[[#This Row],[IMPORTO]]*tbStoricoOrdini[[#This Row],[% COMM.]]</f>
        <v>96.09</v>
      </c>
      <c r="R3881" s="2">
        <f>tbStoricoOrdini[[#This Row],[TOT. COMM.]]+tbStoricoOrdini[[#This Row],[IMPORTO]]</f>
        <v>3299.09</v>
      </c>
    </row>
    <row r="3882" spans="1:18">
      <c r="A3882" s="1">
        <v>43952</v>
      </c>
      <c r="B3882" s="7">
        <f>MONTH(tbStoricoOrdini[[#This Row],[DATA]])</f>
        <v>5</v>
      </c>
      <c r="C3882" t="s">
        <v>3977</v>
      </c>
      <c r="D3882" t="str">
        <f>RIGHT(tbStoricoOrdini[[#This Row],[ORDINE]],4)</f>
        <v>3879</v>
      </c>
      <c r="E3882" t="s">
        <v>36</v>
      </c>
      <c r="F3882" t="str">
        <f>VLOOKUP(tbStoricoOrdini[[#This Row],[CLIENTE]],tbClienti[],3,FALSE)</f>
        <v>Lombardia</v>
      </c>
      <c r="G3882" t="str">
        <f>VLOOKUP(tbStoricoOrdini[[#This Row],[CLIENTE]],tbClienti[],7,FALSE)</f>
        <v>AC</v>
      </c>
      <c r="H3882" t="s">
        <v>63</v>
      </c>
      <c r="I3882" t="str">
        <f>IF(LEFT(tbStoricoOrdini[[#This Row],[ARTICOLO]],3) = "COG","COG",LEFT(tbStoricoOrdini[[#This Row],[ARTICOLO]],FIND(" ",tbStoricoOrdini[[#This Row],[ARTICOLO]])-1))</f>
        <v>KLM</v>
      </c>
      <c r="J3882" t="str">
        <f>MID(tbStoricoOrdini[[#This Row],[ARTICOLO]],FIND(" ",tbStoricoOrdini[[#This Row],[ARTICOLO]])+1,4)</f>
        <v>3000</v>
      </c>
      <c r="K3882" t="str">
        <f>IFERROR(RIGHT(tbStoricoOrdini[[#This Row],[ARTICOLO]],LEN(tbStoricoOrdini[[#This Row],[ARTICOLO]])-FIND(" ",tbStoricoOrdini[[#This Row],[ARTICOLO]],FIND(" ",tbStoricoOrdini[[#This Row],[ARTICOLO]]) +1)),"")</f>
        <v>Plus</v>
      </c>
      <c r="L3882" s="3">
        <f>VLOOKUP(tbStoricoOrdini[[#This Row],[ARTICOLO]],tbArticoli[],2,FALSE)</f>
        <v>145</v>
      </c>
      <c r="M3882" s="22">
        <f>tbStoricoOrdini[[#This Row],[IMPORTO]]/tbStoricoOrdini[[#This Row],[PREZZO]]</f>
        <v>19.027586206896551</v>
      </c>
      <c r="N3882" t="s">
        <v>9</v>
      </c>
      <c r="O3882" s="8">
        <f>VLOOKUP(tbStoricoOrdini[[#This Row],[AGENTE]],tbAgenti[],2,FALSE)</f>
        <v>0.05</v>
      </c>
      <c r="P3882" s="2">
        <v>2759</v>
      </c>
      <c r="Q3882" s="2">
        <f>tbStoricoOrdini[[#This Row],[IMPORTO]]*tbStoricoOrdini[[#This Row],[% COMM.]]</f>
        <v>137.95000000000002</v>
      </c>
      <c r="R3882" s="2">
        <f>tbStoricoOrdini[[#This Row],[TOT. COMM.]]+tbStoricoOrdini[[#This Row],[IMPORTO]]</f>
        <v>2896.95</v>
      </c>
    </row>
    <row r="3883" spans="1:18">
      <c r="A3883" s="1">
        <v>43952</v>
      </c>
      <c r="B3883" s="7">
        <f>MONTH(tbStoricoOrdini[[#This Row],[DATA]])</f>
        <v>5</v>
      </c>
      <c r="C3883" t="s">
        <v>3978</v>
      </c>
      <c r="D3883" t="str">
        <f>RIGHT(tbStoricoOrdini[[#This Row],[ORDINE]],4)</f>
        <v>3880</v>
      </c>
      <c r="E3883" t="s">
        <v>36</v>
      </c>
      <c r="F3883" t="str">
        <f>VLOOKUP(tbStoricoOrdini[[#This Row],[CLIENTE]],tbClienti[],3,FALSE)</f>
        <v>Lombardia</v>
      </c>
      <c r="G3883" t="str">
        <f>VLOOKUP(tbStoricoOrdini[[#This Row],[CLIENTE]],tbClienti[],7,FALSE)</f>
        <v>AC</v>
      </c>
      <c r="H3883" t="s">
        <v>66</v>
      </c>
      <c r="I3883" t="str">
        <f>IF(LEFT(tbStoricoOrdini[[#This Row],[ARTICOLO]],3) = "COG","COG",LEFT(tbStoricoOrdini[[#This Row],[ARTICOLO]],FIND(" ",tbStoricoOrdini[[#This Row],[ARTICOLO]])-1))</f>
        <v>BAG</v>
      </c>
      <c r="J3883" t="str">
        <f>MID(tbStoricoOrdini[[#This Row],[ARTICOLO]],FIND(" ",tbStoricoOrdini[[#This Row],[ARTICOLO]])+1,4)</f>
        <v>2500</v>
      </c>
      <c r="K3883" t="str">
        <f>IFERROR(RIGHT(tbStoricoOrdini[[#This Row],[ARTICOLO]],LEN(tbStoricoOrdini[[#This Row],[ARTICOLO]])-FIND(" ",tbStoricoOrdini[[#This Row],[ARTICOLO]],FIND(" ",tbStoricoOrdini[[#This Row],[ARTICOLO]]) +1)),"")</f>
        <v>Plus</v>
      </c>
      <c r="L3883" s="3">
        <f>VLOOKUP(tbStoricoOrdini[[#This Row],[ARTICOLO]],tbArticoli[],2,FALSE)</f>
        <v>220</v>
      </c>
      <c r="M3883" s="22">
        <f>tbStoricoOrdini[[#This Row],[IMPORTO]]/tbStoricoOrdini[[#This Row],[PREZZO]]</f>
        <v>0.24545454545454545</v>
      </c>
      <c r="N3883" t="s">
        <v>9</v>
      </c>
      <c r="O3883" s="8">
        <f>VLOOKUP(tbStoricoOrdini[[#This Row],[AGENTE]],tbAgenti[],2,FALSE)</f>
        <v>0.05</v>
      </c>
      <c r="P3883" s="2">
        <v>54</v>
      </c>
      <c r="Q3883" s="2">
        <f>tbStoricoOrdini[[#This Row],[IMPORTO]]*tbStoricoOrdini[[#This Row],[% COMM.]]</f>
        <v>2.7</v>
      </c>
      <c r="R3883" s="2">
        <f>tbStoricoOrdini[[#This Row],[TOT. COMM.]]+tbStoricoOrdini[[#This Row],[IMPORTO]]</f>
        <v>56.7</v>
      </c>
    </row>
    <row r="3884" spans="1:18">
      <c r="A3884" s="1">
        <v>43952</v>
      </c>
      <c r="B3884" s="7">
        <f>MONTH(tbStoricoOrdini[[#This Row],[DATA]])</f>
        <v>5</v>
      </c>
      <c r="C3884" t="s">
        <v>3979</v>
      </c>
      <c r="D3884" t="str">
        <f>RIGHT(tbStoricoOrdini[[#This Row],[ORDINE]],4)</f>
        <v>3881</v>
      </c>
      <c r="E3884" t="s">
        <v>36</v>
      </c>
      <c r="F3884" t="str">
        <f>VLOOKUP(tbStoricoOrdini[[#This Row],[CLIENTE]],tbClienti[],3,FALSE)</f>
        <v>Lombardia</v>
      </c>
      <c r="G3884" t="str">
        <f>VLOOKUP(tbStoricoOrdini[[#This Row],[CLIENTE]],tbClienti[],7,FALSE)</f>
        <v>AC</v>
      </c>
      <c r="H3884" t="s">
        <v>83</v>
      </c>
      <c r="I3884" t="str">
        <f>IF(LEFT(tbStoricoOrdini[[#This Row],[ARTICOLO]],3) = "COG","COG",LEFT(tbStoricoOrdini[[#This Row],[ARTICOLO]],FIND(" ",tbStoricoOrdini[[#This Row],[ARTICOLO]])-1))</f>
        <v>COG</v>
      </c>
      <c r="J3884" t="str">
        <f>MID(tbStoricoOrdini[[#This Row],[ARTICOLO]],FIND(" ",tbStoricoOrdini[[#This Row],[ARTICOLO]])+1,4)</f>
        <v>8000</v>
      </c>
      <c r="K3884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3884" s="3">
        <f>VLOOKUP(tbStoricoOrdini[[#This Row],[ARTICOLO]],tbArticoli[],2,FALSE)</f>
        <v>670</v>
      </c>
      <c r="M3884" s="22">
        <f>tbStoricoOrdini[[#This Row],[IMPORTO]]/tbStoricoOrdini[[#This Row],[PREZZO]]</f>
        <v>34.231343283582092</v>
      </c>
      <c r="N3884" t="s">
        <v>6</v>
      </c>
      <c r="O3884" s="8">
        <f>VLOOKUP(tbStoricoOrdini[[#This Row],[AGENTE]],tbAgenti[],2,FALSE)</f>
        <v>7.4999999999999997E-2</v>
      </c>
      <c r="P3884" s="2">
        <v>22935</v>
      </c>
      <c r="Q3884" s="2">
        <f>tbStoricoOrdini[[#This Row],[IMPORTO]]*tbStoricoOrdini[[#This Row],[% COMM.]]</f>
        <v>1720.125</v>
      </c>
      <c r="R3884" s="2">
        <f>tbStoricoOrdini[[#This Row],[TOT. COMM.]]+tbStoricoOrdini[[#This Row],[IMPORTO]]</f>
        <v>24655.125</v>
      </c>
    </row>
    <row r="3885" spans="1:18">
      <c r="A3885" s="1">
        <v>43952</v>
      </c>
      <c r="B3885" s="7">
        <f>MONTH(tbStoricoOrdini[[#This Row],[DATA]])</f>
        <v>5</v>
      </c>
      <c r="C3885" t="s">
        <v>3980</v>
      </c>
      <c r="D3885" t="str">
        <f>RIGHT(tbStoricoOrdini[[#This Row],[ORDINE]],4)</f>
        <v>3882</v>
      </c>
      <c r="E3885" t="s">
        <v>36</v>
      </c>
      <c r="F3885" t="str">
        <f>VLOOKUP(tbStoricoOrdini[[#This Row],[CLIENTE]],tbClienti[],3,FALSE)</f>
        <v>Lombardia</v>
      </c>
      <c r="G3885" t="str">
        <f>VLOOKUP(tbStoricoOrdini[[#This Row],[CLIENTE]],tbClienti[],7,FALSE)</f>
        <v>AC</v>
      </c>
      <c r="H3885" t="s">
        <v>83</v>
      </c>
      <c r="I3885" t="str">
        <f>IF(LEFT(tbStoricoOrdini[[#This Row],[ARTICOLO]],3) = "COG","COG",LEFT(tbStoricoOrdini[[#This Row],[ARTICOLO]],FIND(" ",tbStoricoOrdini[[#This Row],[ARTICOLO]])-1))</f>
        <v>COG</v>
      </c>
      <c r="J3885" t="str">
        <f>MID(tbStoricoOrdini[[#This Row],[ARTICOLO]],FIND(" ",tbStoricoOrdini[[#This Row],[ARTICOLO]])+1,4)</f>
        <v>8000</v>
      </c>
      <c r="K3885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3885" s="3">
        <f>VLOOKUP(tbStoricoOrdini[[#This Row],[ARTICOLO]],tbArticoli[],2,FALSE)</f>
        <v>670</v>
      </c>
      <c r="M3885" s="22">
        <f>tbStoricoOrdini[[#This Row],[IMPORTO]]/tbStoricoOrdini[[#This Row],[PREZZO]]</f>
        <v>7.1805970149253735</v>
      </c>
      <c r="N3885" t="s">
        <v>9</v>
      </c>
      <c r="O3885" s="8">
        <f>VLOOKUP(tbStoricoOrdini[[#This Row],[AGENTE]],tbAgenti[],2,FALSE)</f>
        <v>0.05</v>
      </c>
      <c r="P3885" s="2">
        <v>4811</v>
      </c>
      <c r="Q3885" s="2">
        <f>tbStoricoOrdini[[#This Row],[IMPORTO]]*tbStoricoOrdini[[#This Row],[% COMM.]]</f>
        <v>240.55</v>
      </c>
      <c r="R3885" s="2">
        <f>tbStoricoOrdini[[#This Row],[TOT. COMM.]]+tbStoricoOrdini[[#This Row],[IMPORTO]]</f>
        <v>5051.55</v>
      </c>
    </row>
    <row r="3886" spans="1:18">
      <c r="A3886" s="1">
        <v>43952</v>
      </c>
      <c r="B3886" s="7">
        <f>MONTH(tbStoricoOrdini[[#This Row],[DATA]])</f>
        <v>5</v>
      </c>
      <c r="C3886" t="s">
        <v>3981</v>
      </c>
      <c r="D3886" t="str">
        <f>RIGHT(tbStoricoOrdini[[#This Row],[ORDINE]],4)</f>
        <v>3883</v>
      </c>
      <c r="E3886" t="s">
        <v>36</v>
      </c>
      <c r="F3886" t="str">
        <f>VLOOKUP(tbStoricoOrdini[[#This Row],[CLIENTE]],tbClienti[],3,FALSE)</f>
        <v>Lombardia</v>
      </c>
      <c r="G3886" t="str">
        <f>VLOOKUP(tbStoricoOrdini[[#This Row],[CLIENTE]],tbClienti[],7,FALSE)</f>
        <v>AC</v>
      </c>
      <c r="H3886" t="s">
        <v>75</v>
      </c>
      <c r="I3886" t="str">
        <f>IF(LEFT(tbStoricoOrdini[[#This Row],[ARTICOLO]],3) = "COG","COG",LEFT(tbStoricoOrdini[[#This Row],[ARTICOLO]],FIND(" ",tbStoricoOrdini[[#This Row],[ARTICOLO]])-1))</f>
        <v>AVRC</v>
      </c>
      <c r="J3886" t="str">
        <f>MID(tbStoricoOrdini[[#This Row],[ARTICOLO]],FIND(" ",tbStoricoOrdini[[#This Row],[ARTICOLO]])+1,4)</f>
        <v>1000</v>
      </c>
      <c r="K3886" t="str">
        <f>IFERROR(RIGHT(tbStoricoOrdini[[#This Row],[ARTICOLO]],LEN(tbStoricoOrdini[[#This Row],[ARTICOLO]])-FIND(" ",tbStoricoOrdini[[#This Row],[ARTICOLO]],FIND(" ",tbStoricoOrdini[[#This Row],[ARTICOLO]]) +1)),"")</f>
        <v>Silver</v>
      </c>
      <c r="L3886" s="3">
        <f>VLOOKUP(tbStoricoOrdini[[#This Row],[ARTICOLO]],tbArticoli[],2,FALSE)</f>
        <v>390</v>
      </c>
      <c r="M3886" s="22">
        <f>tbStoricoOrdini[[#This Row],[IMPORTO]]/tbStoricoOrdini[[#This Row],[PREZZO]]</f>
        <v>0.58974358974358976</v>
      </c>
      <c r="N3886" t="s">
        <v>9</v>
      </c>
      <c r="O3886" s="8">
        <f>VLOOKUP(tbStoricoOrdini[[#This Row],[AGENTE]],tbAgenti[],2,FALSE)</f>
        <v>0.05</v>
      </c>
      <c r="P3886" s="2">
        <v>230</v>
      </c>
      <c r="Q3886" s="2">
        <f>tbStoricoOrdini[[#This Row],[IMPORTO]]*tbStoricoOrdini[[#This Row],[% COMM.]]</f>
        <v>11.5</v>
      </c>
      <c r="R3886" s="2">
        <f>tbStoricoOrdini[[#This Row],[TOT. COMM.]]+tbStoricoOrdini[[#This Row],[IMPORTO]]</f>
        <v>241.5</v>
      </c>
    </row>
    <row r="3887" spans="1:18">
      <c r="A3887" s="1">
        <v>43952</v>
      </c>
      <c r="B3887" s="7">
        <f>MONTH(tbStoricoOrdini[[#This Row],[DATA]])</f>
        <v>5</v>
      </c>
      <c r="C3887" t="s">
        <v>3982</v>
      </c>
      <c r="D3887" t="str">
        <f>RIGHT(tbStoricoOrdini[[#This Row],[ORDINE]],4)</f>
        <v>3884</v>
      </c>
      <c r="E3887" t="s">
        <v>36</v>
      </c>
      <c r="F3887" t="str">
        <f>VLOOKUP(tbStoricoOrdini[[#This Row],[CLIENTE]],tbClienti[],3,FALSE)</f>
        <v>Lombardia</v>
      </c>
      <c r="G3887" t="str">
        <f>VLOOKUP(tbStoricoOrdini[[#This Row],[CLIENTE]],tbClienti[],7,FALSE)</f>
        <v>AC</v>
      </c>
      <c r="H3887" t="s">
        <v>76</v>
      </c>
      <c r="I3887" t="str">
        <f>IF(LEFT(tbStoricoOrdini[[#This Row],[ARTICOLO]],3) = "COG","COG",LEFT(tbStoricoOrdini[[#This Row],[ARTICOLO]],FIND(" ",tbStoricoOrdini[[#This Row],[ARTICOLO]])-1))</f>
        <v>COG</v>
      </c>
      <c r="J3887" t="str">
        <f>MID(tbStoricoOrdini[[#This Row],[ARTICOLO]],FIND(" ",tbStoricoOrdini[[#This Row],[ARTICOLO]])+1,4)</f>
        <v>1000</v>
      </c>
      <c r="K3887" t="str">
        <f>IFERROR(RIGHT(tbStoricoOrdini[[#This Row],[ARTICOLO]],LEN(tbStoricoOrdini[[#This Row],[ARTICOLO]])-FIND(" ",tbStoricoOrdini[[#This Row],[ARTICOLO]],FIND(" ",tbStoricoOrdini[[#This Row],[ARTICOLO]]) +1)),"")</f>
        <v/>
      </c>
      <c r="L3887" s="3">
        <f>VLOOKUP(tbStoricoOrdini[[#This Row],[ARTICOLO]],tbArticoli[],2,FALSE)</f>
        <v>150</v>
      </c>
      <c r="M3887" s="22">
        <f>tbStoricoOrdini[[#This Row],[IMPORTO]]/tbStoricoOrdini[[#This Row],[PREZZO]]</f>
        <v>5.8533333333333335</v>
      </c>
      <c r="N3887" t="s">
        <v>9</v>
      </c>
      <c r="O3887" s="8">
        <f>VLOOKUP(tbStoricoOrdini[[#This Row],[AGENTE]],tbAgenti[],2,FALSE)</f>
        <v>0.05</v>
      </c>
      <c r="P3887" s="2">
        <v>878</v>
      </c>
      <c r="Q3887" s="2">
        <f>tbStoricoOrdini[[#This Row],[IMPORTO]]*tbStoricoOrdini[[#This Row],[% COMM.]]</f>
        <v>43.900000000000006</v>
      </c>
      <c r="R3887" s="2">
        <f>tbStoricoOrdini[[#This Row],[TOT. COMM.]]+tbStoricoOrdini[[#This Row],[IMPORTO]]</f>
        <v>921.9</v>
      </c>
    </row>
    <row r="3888" spans="1:18">
      <c r="A3888" s="1">
        <v>43952</v>
      </c>
      <c r="B3888" s="7">
        <f>MONTH(tbStoricoOrdini[[#This Row],[DATA]])</f>
        <v>5</v>
      </c>
      <c r="C3888" t="s">
        <v>3983</v>
      </c>
      <c r="D3888" t="str">
        <f>RIGHT(tbStoricoOrdini[[#This Row],[ORDINE]],4)</f>
        <v>3885</v>
      </c>
      <c r="E3888" t="s">
        <v>36</v>
      </c>
      <c r="F3888" t="str">
        <f>VLOOKUP(tbStoricoOrdini[[#This Row],[CLIENTE]],tbClienti[],3,FALSE)</f>
        <v>Lombardia</v>
      </c>
      <c r="G3888" t="str">
        <f>VLOOKUP(tbStoricoOrdini[[#This Row],[CLIENTE]],tbClienti[],7,FALSE)</f>
        <v>AC</v>
      </c>
      <c r="H3888" t="s">
        <v>72</v>
      </c>
      <c r="I3888" t="str">
        <f>IF(LEFT(tbStoricoOrdini[[#This Row],[ARTICOLO]],3) = "COG","COG",LEFT(tbStoricoOrdini[[#This Row],[ARTICOLO]],FIND(" ",tbStoricoOrdini[[#This Row],[ARTICOLO]])-1))</f>
        <v>EB06</v>
      </c>
      <c r="J3888" t="str">
        <f>MID(tbStoricoOrdini[[#This Row],[ARTICOLO]],FIND(" ",tbStoricoOrdini[[#This Row],[ARTICOLO]])+1,4)</f>
        <v>3000</v>
      </c>
      <c r="K3888" t="str">
        <f>IFERROR(RIGHT(tbStoricoOrdini[[#This Row],[ARTICOLO]],LEN(tbStoricoOrdini[[#This Row],[ARTICOLO]])-FIND(" ",tbStoricoOrdini[[#This Row],[ARTICOLO]],FIND(" ",tbStoricoOrdini[[#This Row],[ARTICOLO]]) +1)),"")</f>
        <v>Medium</v>
      </c>
      <c r="L3888" s="3">
        <f>VLOOKUP(tbStoricoOrdini[[#This Row],[ARTICOLO]],tbArticoli[],2,FALSE)</f>
        <v>120</v>
      </c>
      <c r="M3888" s="22">
        <f>tbStoricoOrdini[[#This Row],[IMPORTO]]/tbStoricoOrdini[[#This Row],[PREZZO]]</f>
        <v>8.3333333333333329E-2</v>
      </c>
      <c r="N3888" t="s">
        <v>9</v>
      </c>
      <c r="O3888" s="8">
        <f>VLOOKUP(tbStoricoOrdini[[#This Row],[AGENTE]],tbAgenti[],2,FALSE)</f>
        <v>0.05</v>
      </c>
      <c r="P3888" s="2">
        <v>10</v>
      </c>
      <c r="Q3888" s="2">
        <f>tbStoricoOrdini[[#This Row],[IMPORTO]]*tbStoricoOrdini[[#This Row],[% COMM.]]</f>
        <v>0.5</v>
      </c>
      <c r="R3888" s="2">
        <f>tbStoricoOrdini[[#This Row],[TOT. COMM.]]+tbStoricoOrdini[[#This Row],[IMPORTO]]</f>
        <v>10.5</v>
      </c>
    </row>
    <row r="3889" spans="1:18">
      <c r="A3889" s="1">
        <v>43952</v>
      </c>
      <c r="B3889" s="7">
        <f>MONTH(tbStoricoOrdini[[#This Row],[DATA]])</f>
        <v>5</v>
      </c>
      <c r="C3889" t="s">
        <v>3984</v>
      </c>
      <c r="D3889" t="str">
        <f>RIGHT(tbStoricoOrdini[[#This Row],[ORDINE]],4)</f>
        <v>3886</v>
      </c>
      <c r="E3889" t="s">
        <v>37</v>
      </c>
      <c r="F3889" t="str">
        <f>VLOOKUP(tbStoricoOrdini[[#This Row],[CLIENTE]],tbClienti[],3,FALSE)</f>
        <v>Emilia Romagna</v>
      </c>
      <c r="G3889" t="str">
        <f>VLOOKUP(tbStoricoOrdini[[#This Row],[CLIENTE]],tbClienti[],7,FALSE)</f>
        <v>AC</v>
      </c>
      <c r="H3889" t="s">
        <v>78</v>
      </c>
      <c r="I3889" t="str">
        <f>IF(LEFT(tbStoricoOrdini[[#This Row],[ARTICOLO]],3) = "COG","COG",LEFT(tbStoricoOrdini[[#This Row],[ARTICOLO]],FIND(" ",tbStoricoOrdini[[#This Row],[ARTICOLO]])-1))</f>
        <v>COG</v>
      </c>
      <c r="J3889" t="str">
        <f>MID(tbStoricoOrdini[[#This Row],[ARTICOLO]],FIND(" ",tbStoricoOrdini[[#This Row],[ARTICOLO]])+1,4)</f>
        <v>3000</v>
      </c>
      <c r="K3889" t="str">
        <f>IFERROR(RIGHT(tbStoricoOrdini[[#This Row],[ARTICOLO]],LEN(tbStoricoOrdini[[#This Row],[ARTICOLO]])-FIND(" ",tbStoricoOrdini[[#This Row],[ARTICOLO]],FIND(" ",tbStoricoOrdini[[#This Row],[ARTICOLO]]) +1)),"")</f>
        <v>Medium</v>
      </c>
      <c r="L3889" s="3">
        <f>VLOOKUP(tbStoricoOrdini[[#This Row],[ARTICOLO]],tbArticoli[],2,FALSE)</f>
        <v>220</v>
      </c>
      <c r="M3889" s="22">
        <f>tbStoricoOrdini[[#This Row],[IMPORTO]]/tbStoricoOrdini[[#This Row],[PREZZO]]</f>
        <v>15.940909090909091</v>
      </c>
      <c r="N3889" t="s">
        <v>9</v>
      </c>
      <c r="O3889" s="8">
        <f>VLOOKUP(tbStoricoOrdini[[#This Row],[AGENTE]],tbAgenti[],2,FALSE)</f>
        <v>0.05</v>
      </c>
      <c r="P3889" s="2">
        <v>3507</v>
      </c>
      <c r="Q3889" s="2">
        <f>tbStoricoOrdini[[#This Row],[IMPORTO]]*tbStoricoOrdini[[#This Row],[% COMM.]]</f>
        <v>175.35000000000002</v>
      </c>
      <c r="R3889" s="2">
        <f>tbStoricoOrdini[[#This Row],[TOT. COMM.]]+tbStoricoOrdini[[#This Row],[IMPORTO]]</f>
        <v>3682.35</v>
      </c>
    </row>
    <row r="3890" spans="1:18">
      <c r="A3890" s="1">
        <v>43952</v>
      </c>
      <c r="B3890" s="7">
        <f>MONTH(tbStoricoOrdini[[#This Row],[DATA]])</f>
        <v>5</v>
      </c>
      <c r="C3890" t="s">
        <v>3985</v>
      </c>
      <c r="D3890" t="str">
        <f>RIGHT(tbStoricoOrdini[[#This Row],[ORDINE]],4)</f>
        <v>3887</v>
      </c>
      <c r="E3890" t="s">
        <v>37</v>
      </c>
      <c r="F3890" t="str">
        <f>VLOOKUP(tbStoricoOrdini[[#This Row],[CLIENTE]],tbClienti[],3,FALSE)</f>
        <v>Emilia Romagna</v>
      </c>
      <c r="G3890" t="str">
        <f>VLOOKUP(tbStoricoOrdini[[#This Row],[CLIENTE]],tbClienti[],7,FALSE)</f>
        <v>AC</v>
      </c>
      <c r="H3890" t="s">
        <v>74</v>
      </c>
      <c r="I3890" t="str">
        <f>IF(LEFT(tbStoricoOrdini[[#This Row],[ARTICOLO]],3) = "COG","COG",LEFT(tbStoricoOrdini[[#This Row],[ARTICOLO]],FIND(" ",tbStoricoOrdini[[#This Row],[ARTICOLO]])-1))</f>
        <v>AVRC</v>
      </c>
      <c r="J3890" t="str">
        <f>MID(tbStoricoOrdini[[#This Row],[ARTICOLO]],FIND(" ",tbStoricoOrdini[[#This Row],[ARTICOLO]])+1,4)</f>
        <v>2500</v>
      </c>
      <c r="K3890" t="str">
        <f>IFERROR(RIGHT(tbStoricoOrdini[[#This Row],[ARTICOLO]],LEN(tbStoricoOrdini[[#This Row],[ARTICOLO]])-FIND(" ",tbStoricoOrdini[[#This Row],[ARTICOLO]],FIND(" ",tbStoricoOrdini[[#This Row],[ARTICOLO]]) +1)),"")</f>
        <v>Gold</v>
      </c>
      <c r="L3890" s="3">
        <f>VLOOKUP(tbStoricoOrdini[[#This Row],[ARTICOLO]],tbArticoli[],2,FALSE)</f>
        <v>500</v>
      </c>
      <c r="M3890" s="22">
        <f>tbStoricoOrdini[[#This Row],[IMPORTO]]/tbStoricoOrdini[[#This Row],[PREZZO]]</f>
        <v>91.623999999999995</v>
      </c>
      <c r="N3890" t="s">
        <v>9</v>
      </c>
      <c r="O3890" s="8">
        <f>VLOOKUP(tbStoricoOrdini[[#This Row],[AGENTE]],tbAgenti[],2,FALSE)</f>
        <v>0.05</v>
      </c>
      <c r="P3890" s="2">
        <v>45812</v>
      </c>
      <c r="Q3890" s="2">
        <f>tbStoricoOrdini[[#This Row],[IMPORTO]]*tbStoricoOrdini[[#This Row],[% COMM.]]</f>
        <v>2290.6</v>
      </c>
      <c r="R3890" s="2">
        <f>tbStoricoOrdini[[#This Row],[TOT. COMM.]]+tbStoricoOrdini[[#This Row],[IMPORTO]]</f>
        <v>48102.6</v>
      </c>
    </row>
    <row r="3891" spans="1:18">
      <c r="A3891" s="1">
        <v>43952</v>
      </c>
      <c r="B3891" s="7">
        <f>MONTH(tbStoricoOrdini[[#This Row],[DATA]])</f>
        <v>5</v>
      </c>
      <c r="C3891" t="s">
        <v>3986</v>
      </c>
      <c r="D3891" t="str">
        <f>RIGHT(tbStoricoOrdini[[#This Row],[ORDINE]],4)</f>
        <v>3888</v>
      </c>
      <c r="E3891" t="s">
        <v>37</v>
      </c>
      <c r="F3891" t="str">
        <f>VLOOKUP(tbStoricoOrdini[[#This Row],[CLIENTE]],tbClienti[],3,FALSE)</f>
        <v>Emilia Romagna</v>
      </c>
      <c r="G3891" t="str">
        <f>VLOOKUP(tbStoricoOrdini[[#This Row],[CLIENTE]],tbClienti[],7,FALSE)</f>
        <v>AC</v>
      </c>
      <c r="H3891" t="s">
        <v>77</v>
      </c>
      <c r="I3891" t="str">
        <f>IF(LEFT(tbStoricoOrdini[[#This Row],[ARTICOLO]],3) = "COG","COG",LEFT(tbStoricoOrdini[[#This Row],[ARTICOLO]],FIND(" ",tbStoricoOrdini[[#This Row],[ARTICOLO]])-1))</f>
        <v>COG</v>
      </c>
      <c r="J3891" t="str">
        <f>MID(tbStoricoOrdini[[#This Row],[ARTICOLO]],FIND(" ",tbStoricoOrdini[[#This Row],[ARTICOLO]])+1,4)</f>
        <v>2000</v>
      </c>
      <c r="K3891" t="str">
        <f>IFERROR(RIGHT(tbStoricoOrdini[[#This Row],[ARTICOLO]],LEN(tbStoricoOrdini[[#This Row],[ARTICOLO]])-FIND(" ",tbStoricoOrdini[[#This Row],[ARTICOLO]],FIND(" ",tbStoricoOrdini[[#This Row],[ARTICOLO]]) +1)),"")</f>
        <v>Medium</v>
      </c>
      <c r="L3891" s="3">
        <f>VLOOKUP(tbStoricoOrdini[[#This Row],[ARTICOLO]],tbArticoli[],2,FALSE)</f>
        <v>200</v>
      </c>
      <c r="M3891" s="22">
        <f>tbStoricoOrdini[[#This Row],[IMPORTO]]/tbStoricoOrdini[[#This Row],[PREZZO]]</f>
        <v>1</v>
      </c>
      <c r="N3891" t="s">
        <v>9</v>
      </c>
      <c r="O3891" s="8">
        <f>VLOOKUP(tbStoricoOrdini[[#This Row],[AGENTE]],tbAgenti[],2,FALSE)</f>
        <v>0.05</v>
      </c>
      <c r="P3891" s="2">
        <v>200</v>
      </c>
      <c r="Q3891" s="2">
        <f>tbStoricoOrdini[[#This Row],[IMPORTO]]*tbStoricoOrdini[[#This Row],[% COMM.]]</f>
        <v>10</v>
      </c>
      <c r="R3891" s="2">
        <f>tbStoricoOrdini[[#This Row],[TOT. COMM.]]+tbStoricoOrdini[[#This Row],[IMPORTO]]</f>
        <v>210</v>
      </c>
    </row>
    <row r="3892" spans="1:18">
      <c r="A3892" s="1">
        <v>43952</v>
      </c>
      <c r="B3892" s="7">
        <f>MONTH(tbStoricoOrdini[[#This Row],[DATA]])</f>
        <v>5</v>
      </c>
      <c r="C3892" t="s">
        <v>3987</v>
      </c>
      <c r="D3892" t="str">
        <f>RIGHT(tbStoricoOrdini[[#This Row],[ORDINE]],4)</f>
        <v>3889</v>
      </c>
      <c r="E3892" t="s">
        <v>37</v>
      </c>
      <c r="F3892" t="str">
        <f>VLOOKUP(tbStoricoOrdini[[#This Row],[CLIENTE]],tbClienti[],3,FALSE)</f>
        <v>Emilia Romagna</v>
      </c>
      <c r="G3892" t="str">
        <f>VLOOKUP(tbStoricoOrdini[[#This Row],[CLIENTE]],tbClienti[],7,FALSE)</f>
        <v>AC</v>
      </c>
      <c r="H3892" t="s">
        <v>61</v>
      </c>
      <c r="I3892" t="str">
        <f>IF(LEFT(tbStoricoOrdini[[#This Row],[ARTICOLO]],3) = "COG","COG",LEFT(tbStoricoOrdini[[#This Row],[ARTICOLO]],FIND(" ",tbStoricoOrdini[[#This Row],[ARTICOLO]])-1))</f>
        <v>KLM</v>
      </c>
      <c r="J3892" t="str">
        <f>MID(tbStoricoOrdini[[#This Row],[ARTICOLO]],FIND(" ",tbStoricoOrdini[[#This Row],[ARTICOLO]])+1,4)</f>
        <v>5000</v>
      </c>
      <c r="K3892" t="str">
        <f>IFERROR(RIGHT(tbStoricoOrdini[[#This Row],[ARTICOLO]],LEN(tbStoricoOrdini[[#This Row],[ARTICOLO]])-FIND(" ",tbStoricoOrdini[[#This Row],[ARTICOLO]],FIND(" ",tbStoricoOrdini[[#This Row],[ARTICOLO]]) +1)),"")</f>
        <v>Medium</v>
      </c>
      <c r="L3892" s="3">
        <f>VLOOKUP(tbStoricoOrdini[[#This Row],[ARTICOLO]],tbArticoli[],2,FALSE)</f>
        <v>150</v>
      </c>
      <c r="M3892" s="22">
        <f>tbStoricoOrdini[[#This Row],[IMPORTO]]/tbStoricoOrdini[[#This Row],[PREZZO]]</f>
        <v>6.76</v>
      </c>
      <c r="N3892" t="s">
        <v>6</v>
      </c>
      <c r="O3892" s="8">
        <f>VLOOKUP(tbStoricoOrdini[[#This Row],[AGENTE]],tbAgenti[],2,FALSE)</f>
        <v>7.4999999999999997E-2</v>
      </c>
      <c r="P3892" s="2">
        <v>1014</v>
      </c>
      <c r="Q3892" s="2">
        <f>tbStoricoOrdini[[#This Row],[IMPORTO]]*tbStoricoOrdini[[#This Row],[% COMM.]]</f>
        <v>76.05</v>
      </c>
      <c r="R3892" s="2">
        <f>tbStoricoOrdini[[#This Row],[TOT. COMM.]]+tbStoricoOrdini[[#This Row],[IMPORTO]]</f>
        <v>1090.05</v>
      </c>
    </row>
    <row r="3893" spans="1:18">
      <c r="A3893" s="1">
        <v>43952</v>
      </c>
      <c r="B3893" s="7">
        <f>MONTH(tbStoricoOrdini[[#This Row],[DATA]])</f>
        <v>5</v>
      </c>
      <c r="C3893" t="s">
        <v>3988</v>
      </c>
      <c r="D3893" t="str">
        <f>RIGHT(tbStoricoOrdini[[#This Row],[ORDINE]],4)</f>
        <v>3890</v>
      </c>
      <c r="E3893" t="s">
        <v>37</v>
      </c>
      <c r="F3893" t="str">
        <f>VLOOKUP(tbStoricoOrdini[[#This Row],[CLIENTE]],tbClienti[],3,FALSE)</f>
        <v>Emilia Romagna</v>
      </c>
      <c r="G3893" t="str">
        <f>VLOOKUP(tbStoricoOrdini[[#This Row],[CLIENTE]],tbClienti[],7,FALSE)</f>
        <v>AC</v>
      </c>
      <c r="H3893" t="s">
        <v>61</v>
      </c>
      <c r="I3893" t="str">
        <f>IF(LEFT(tbStoricoOrdini[[#This Row],[ARTICOLO]],3) = "COG","COG",LEFT(tbStoricoOrdini[[#This Row],[ARTICOLO]],FIND(" ",tbStoricoOrdini[[#This Row],[ARTICOLO]])-1))</f>
        <v>KLM</v>
      </c>
      <c r="J3893" t="str">
        <f>MID(tbStoricoOrdini[[#This Row],[ARTICOLO]],FIND(" ",tbStoricoOrdini[[#This Row],[ARTICOLO]])+1,4)</f>
        <v>5000</v>
      </c>
      <c r="K3893" t="str">
        <f>IFERROR(RIGHT(tbStoricoOrdini[[#This Row],[ARTICOLO]],LEN(tbStoricoOrdini[[#This Row],[ARTICOLO]])-FIND(" ",tbStoricoOrdini[[#This Row],[ARTICOLO]],FIND(" ",tbStoricoOrdini[[#This Row],[ARTICOLO]]) +1)),"")</f>
        <v>Medium</v>
      </c>
      <c r="L3893" s="3">
        <f>VLOOKUP(tbStoricoOrdini[[#This Row],[ARTICOLO]],tbArticoli[],2,FALSE)</f>
        <v>150</v>
      </c>
      <c r="M3893" s="22">
        <f>tbStoricoOrdini[[#This Row],[IMPORTO]]/tbStoricoOrdini[[#This Row],[PREZZO]]</f>
        <v>1961.9133333333334</v>
      </c>
      <c r="N3893" t="s">
        <v>9</v>
      </c>
      <c r="O3893" s="8">
        <f>VLOOKUP(tbStoricoOrdini[[#This Row],[AGENTE]],tbAgenti[],2,FALSE)</f>
        <v>0.05</v>
      </c>
      <c r="P3893" s="2">
        <v>294287</v>
      </c>
      <c r="Q3893" s="2">
        <f>tbStoricoOrdini[[#This Row],[IMPORTO]]*tbStoricoOrdini[[#This Row],[% COMM.]]</f>
        <v>14714.35</v>
      </c>
      <c r="R3893" s="2">
        <f>tbStoricoOrdini[[#This Row],[TOT. COMM.]]+tbStoricoOrdini[[#This Row],[IMPORTO]]</f>
        <v>309001.34999999998</v>
      </c>
    </row>
    <row r="3894" spans="1:18">
      <c r="A3894" s="1">
        <v>43952</v>
      </c>
      <c r="B3894" s="7">
        <f>MONTH(tbStoricoOrdini[[#This Row],[DATA]])</f>
        <v>5</v>
      </c>
      <c r="C3894" t="s">
        <v>3989</v>
      </c>
      <c r="D3894" t="str">
        <f>RIGHT(tbStoricoOrdini[[#This Row],[ORDINE]],4)</f>
        <v>3891</v>
      </c>
      <c r="E3894" t="s">
        <v>37</v>
      </c>
      <c r="F3894" t="str">
        <f>VLOOKUP(tbStoricoOrdini[[#This Row],[CLIENTE]],tbClienti[],3,FALSE)</f>
        <v>Emilia Romagna</v>
      </c>
      <c r="G3894" t="str">
        <f>VLOOKUP(tbStoricoOrdini[[#This Row],[CLIENTE]],tbClienti[],7,FALSE)</f>
        <v>AC</v>
      </c>
      <c r="H3894" t="s">
        <v>79</v>
      </c>
      <c r="I3894" t="str">
        <f>IF(LEFT(tbStoricoOrdini[[#This Row],[ARTICOLO]],3) = "COG","COG",LEFT(tbStoricoOrdini[[#This Row],[ARTICOLO]],FIND(" ",tbStoricoOrdini[[#This Row],[ARTICOLO]])-1))</f>
        <v>COG</v>
      </c>
      <c r="J3894" t="str">
        <f>MID(tbStoricoOrdini[[#This Row],[ARTICOLO]],FIND(" ",tbStoricoOrdini[[#This Row],[ARTICOLO]])+1,4)</f>
        <v>4000</v>
      </c>
      <c r="K3894" t="str">
        <f>IFERROR(RIGHT(tbStoricoOrdini[[#This Row],[ARTICOLO]],LEN(tbStoricoOrdini[[#This Row],[ARTICOLO]])-FIND(" ",tbStoricoOrdini[[#This Row],[ARTICOLO]],FIND(" ",tbStoricoOrdini[[#This Row],[ARTICOLO]]) +1)),"")</f>
        <v>Plus</v>
      </c>
      <c r="L3894" s="3">
        <f>VLOOKUP(tbStoricoOrdini[[#This Row],[ARTICOLO]],tbArticoli[],2,FALSE)</f>
        <v>240</v>
      </c>
      <c r="M3894" s="22">
        <f>tbStoricoOrdini[[#This Row],[IMPORTO]]/tbStoricoOrdini[[#This Row],[PREZZO]]</f>
        <v>0.21666666666666667</v>
      </c>
      <c r="N3894" t="s">
        <v>9</v>
      </c>
      <c r="O3894" s="8">
        <f>VLOOKUP(tbStoricoOrdini[[#This Row],[AGENTE]],tbAgenti[],2,FALSE)</f>
        <v>0.05</v>
      </c>
      <c r="P3894" s="2">
        <v>52</v>
      </c>
      <c r="Q3894" s="2">
        <f>tbStoricoOrdini[[#This Row],[IMPORTO]]*tbStoricoOrdini[[#This Row],[% COMM.]]</f>
        <v>2.6</v>
      </c>
      <c r="R3894" s="2">
        <f>tbStoricoOrdini[[#This Row],[TOT. COMM.]]+tbStoricoOrdini[[#This Row],[IMPORTO]]</f>
        <v>54.6</v>
      </c>
    </row>
    <row r="3895" spans="1:18">
      <c r="A3895" s="1">
        <v>43952</v>
      </c>
      <c r="B3895" s="7">
        <f>MONTH(tbStoricoOrdini[[#This Row],[DATA]])</f>
        <v>5</v>
      </c>
      <c r="C3895" t="s">
        <v>3990</v>
      </c>
      <c r="D3895" t="str">
        <f>RIGHT(tbStoricoOrdini[[#This Row],[ORDINE]],4)</f>
        <v>3892</v>
      </c>
      <c r="E3895" t="s">
        <v>37</v>
      </c>
      <c r="F3895" t="str">
        <f>VLOOKUP(tbStoricoOrdini[[#This Row],[CLIENTE]],tbClienti[],3,FALSE)</f>
        <v>Emilia Romagna</v>
      </c>
      <c r="G3895" t="str">
        <f>VLOOKUP(tbStoricoOrdini[[#This Row],[CLIENTE]],tbClienti[],7,FALSE)</f>
        <v>AC</v>
      </c>
      <c r="H3895" t="s">
        <v>60</v>
      </c>
      <c r="I3895" t="str">
        <f>IF(LEFT(tbStoricoOrdini[[#This Row],[ARTICOLO]],3) = "COG","COG",LEFT(tbStoricoOrdini[[#This Row],[ARTICOLO]],FIND(" ",tbStoricoOrdini[[#This Row],[ARTICOLO]])-1))</f>
        <v>KLM</v>
      </c>
      <c r="J3895" t="str">
        <f>MID(tbStoricoOrdini[[#This Row],[ARTICOLO]],FIND(" ",tbStoricoOrdini[[#This Row],[ARTICOLO]])+1,4)</f>
        <v>5000</v>
      </c>
      <c r="K3895" t="str">
        <f>IFERROR(RIGHT(tbStoricoOrdini[[#This Row],[ARTICOLO]],LEN(tbStoricoOrdini[[#This Row],[ARTICOLO]])-FIND(" ",tbStoricoOrdini[[#This Row],[ARTICOLO]],FIND(" ",tbStoricoOrdini[[#This Row],[ARTICOLO]]) +1)),"")</f>
        <v>Plus</v>
      </c>
      <c r="L3895" s="3">
        <f>VLOOKUP(tbStoricoOrdini[[#This Row],[ARTICOLO]],tbArticoli[],2,FALSE)</f>
        <v>175</v>
      </c>
      <c r="M3895" s="22">
        <f>tbStoricoOrdini[[#This Row],[IMPORTO]]/tbStoricoOrdini[[#This Row],[PREZZO]]</f>
        <v>0.46285714285714286</v>
      </c>
      <c r="N3895" t="s">
        <v>9</v>
      </c>
      <c r="O3895" s="8">
        <f>VLOOKUP(tbStoricoOrdini[[#This Row],[AGENTE]],tbAgenti[],2,FALSE)</f>
        <v>0.05</v>
      </c>
      <c r="P3895" s="2">
        <v>81</v>
      </c>
      <c r="Q3895" s="2">
        <f>tbStoricoOrdini[[#This Row],[IMPORTO]]*tbStoricoOrdini[[#This Row],[% COMM.]]</f>
        <v>4.05</v>
      </c>
      <c r="R3895" s="2">
        <f>tbStoricoOrdini[[#This Row],[TOT. COMM.]]+tbStoricoOrdini[[#This Row],[IMPORTO]]</f>
        <v>85.05</v>
      </c>
    </row>
    <row r="3896" spans="1:18">
      <c r="A3896" s="1">
        <v>43952</v>
      </c>
      <c r="B3896" s="7">
        <f>MONTH(tbStoricoOrdini[[#This Row],[DATA]])</f>
        <v>5</v>
      </c>
      <c r="C3896" t="s">
        <v>3991</v>
      </c>
      <c r="D3896" t="str">
        <f>RIGHT(tbStoricoOrdini[[#This Row],[ORDINE]],4)</f>
        <v>3893</v>
      </c>
      <c r="E3896" t="s">
        <v>37</v>
      </c>
      <c r="F3896" t="str">
        <f>VLOOKUP(tbStoricoOrdini[[#This Row],[CLIENTE]],tbClienti[],3,FALSE)</f>
        <v>Emilia Romagna</v>
      </c>
      <c r="G3896" t="str">
        <f>VLOOKUP(tbStoricoOrdini[[#This Row],[CLIENTE]],tbClienti[],7,FALSE)</f>
        <v>AC</v>
      </c>
      <c r="H3896" t="s">
        <v>63</v>
      </c>
      <c r="I3896" t="str">
        <f>IF(LEFT(tbStoricoOrdini[[#This Row],[ARTICOLO]],3) = "COG","COG",LEFT(tbStoricoOrdini[[#This Row],[ARTICOLO]],FIND(" ",tbStoricoOrdini[[#This Row],[ARTICOLO]])-1))</f>
        <v>KLM</v>
      </c>
      <c r="J3896" t="str">
        <f>MID(tbStoricoOrdini[[#This Row],[ARTICOLO]],FIND(" ",tbStoricoOrdini[[#This Row],[ARTICOLO]])+1,4)</f>
        <v>3000</v>
      </c>
      <c r="K3896" t="str">
        <f>IFERROR(RIGHT(tbStoricoOrdini[[#This Row],[ARTICOLO]],LEN(tbStoricoOrdini[[#This Row],[ARTICOLO]])-FIND(" ",tbStoricoOrdini[[#This Row],[ARTICOLO]],FIND(" ",tbStoricoOrdini[[#This Row],[ARTICOLO]]) +1)),"")</f>
        <v>Plus</v>
      </c>
      <c r="L3896" s="3">
        <f>VLOOKUP(tbStoricoOrdini[[#This Row],[ARTICOLO]],tbArticoli[],2,FALSE)</f>
        <v>145</v>
      </c>
      <c r="M3896" s="22">
        <f>tbStoricoOrdini[[#This Row],[IMPORTO]]/tbStoricoOrdini[[#This Row],[PREZZO]]</f>
        <v>57.786206896551725</v>
      </c>
      <c r="N3896" t="s">
        <v>6</v>
      </c>
      <c r="O3896" s="8">
        <f>VLOOKUP(tbStoricoOrdini[[#This Row],[AGENTE]],tbAgenti[],2,FALSE)</f>
        <v>7.4999999999999997E-2</v>
      </c>
      <c r="P3896" s="2">
        <v>8379</v>
      </c>
      <c r="Q3896" s="2">
        <f>tbStoricoOrdini[[#This Row],[IMPORTO]]*tbStoricoOrdini[[#This Row],[% COMM.]]</f>
        <v>628.42499999999995</v>
      </c>
      <c r="R3896" s="2">
        <f>tbStoricoOrdini[[#This Row],[TOT. COMM.]]+tbStoricoOrdini[[#This Row],[IMPORTO]]</f>
        <v>9007.4249999999993</v>
      </c>
    </row>
    <row r="3897" spans="1:18">
      <c r="A3897" s="1">
        <v>43952</v>
      </c>
      <c r="B3897" s="7">
        <f>MONTH(tbStoricoOrdini[[#This Row],[DATA]])</f>
        <v>5</v>
      </c>
      <c r="C3897" t="s">
        <v>3992</v>
      </c>
      <c r="D3897" t="str">
        <f>RIGHT(tbStoricoOrdini[[#This Row],[ORDINE]],4)</f>
        <v>3894</v>
      </c>
      <c r="E3897" t="s">
        <v>37</v>
      </c>
      <c r="F3897" t="str">
        <f>VLOOKUP(tbStoricoOrdini[[#This Row],[CLIENTE]],tbClienti[],3,FALSE)</f>
        <v>Emilia Romagna</v>
      </c>
      <c r="G3897" t="str">
        <f>VLOOKUP(tbStoricoOrdini[[#This Row],[CLIENTE]],tbClienti[],7,FALSE)</f>
        <v>AC</v>
      </c>
      <c r="H3897" t="s">
        <v>63</v>
      </c>
      <c r="I3897" t="str">
        <f>IF(LEFT(tbStoricoOrdini[[#This Row],[ARTICOLO]],3) = "COG","COG",LEFT(tbStoricoOrdini[[#This Row],[ARTICOLO]],FIND(" ",tbStoricoOrdini[[#This Row],[ARTICOLO]])-1))</f>
        <v>KLM</v>
      </c>
      <c r="J3897" t="str">
        <f>MID(tbStoricoOrdini[[#This Row],[ARTICOLO]],FIND(" ",tbStoricoOrdini[[#This Row],[ARTICOLO]])+1,4)</f>
        <v>3000</v>
      </c>
      <c r="K3897" t="str">
        <f>IFERROR(RIGHT(tbStoricoOrdini[[#This Row],[ARTICOLO]],LEN(tbStoricoOrdini[[#This Row],[ARTICOLO]])-FIND(" ",tbStoricoOrdini[[#This Row],[ARTICOLO]],FIND(" ",tbStoricoOrdini[[#This Row],[ARTICOLO]]) +1)),"")</f>
        <v>Plus</v>
      </c>
      <c r="L3897" s="3">
        <f>VLOOKUP(tbStoricoOrdini[[#This Row],[ARTICOLO]],tbArticoli[],2,FALSE)</f>
        <v>145</v>
      </c>
      <c r="M3897" s="22">
        <f>tbStoricoOrdini[[#This Row],[IMPORTO]]/tbStoricoOrdini[[#This Row],[PREZZO]]</f>
        <v>583.3172413793103</v>
      </c>
      <c r="N3897" t="s">
        <v>9</v>
      </c>
      <c r="O3897" s="8">
        <f>VLOOKUP(tbStoricoOrdini[[#This Row],[AGENTE]],tbAgenti[],2,FALSE)</f>
        <v>0.05</v>
      </c>
      <c r="P3897" s="2">
        <v>84581</v>
      </c>
      <c r="Q3897" s="2">
        <f>tbStoricoOrdini[[#This Row],[IMPORTO]]*tbStoricoOrdini[[#This Row],[% COMM.]]</f>
        <v>4229.05</v>
      </c>
      <c r="R3897" s="2">
        <f>tbStoricoOrdini[[#This Row],[TOT. COMM.]]+tbStoricoOrdini[[#This Row],[IMPORTO]]</f>
        <v>88810.05</v>
      </c>
    </row>
    <row r="3898" spans="1:18">
      <c r="A3898" s="1">
        <v>43952</v>
      </c>
      <c r="B3898" s="7">
        <f>MONTH(tbStoricoOrdini[[#This Row],[DATA]])</f>
        <v>5</v>
      </c>
      <c r="C3898" t="s">
        <v>3993</v>
      </c>
      <c r="D3898" t="str">
        <f>RIGHT(tbStoricoOrdini[[#This Row],[ORDINE]],4)</f>
        <v>3895</v>
      </c>
      <c r="E3898" t="s">
        <v>37</v>
      </c>
      <c r="F3898" t="str">
        <f>VLOOKUP(tbStoricoOrdini[[#This Row],[CLIENTE]],tbClienti[],3,FALSE)</f>
        <v>Emilia Romagna</v>
      </c>
      <c r="G3898" t="str">
        <f>VLOOKUP(tbStoricoOrdini[[#This Row],[CLIENTE]],tbClienti[],7,FALSE)</f>
        <v>AC</v>
      </c>
      <c r="H3898" t="s">
        <v>66</v>
      </c>
      <c r="I3898" t="str">
        <f>IF(LEFT(tbStoricoOrdini[[#This Row],[ARTICOLO]],3) = "COG","COG",LEFT(tbStoricoOrdini[[#This Row],[ARTICOLO]],FIND(" ",tbStoricoOrdini[[#This Row],[ARTICOLO]])-1))</f>
        <v>BAG</v>
      </c>
      <c r="J3898" t="str">
        <f>MID(tbStoricoOrdini[[#This Row],[ARTICOLO]],FIND(" ",tbStoricoOrdini[[#This Row],[ARTICOLO]])+1,4)</f>
        <v>2500</v>
      </c>
      <c r="K3898" t="str">
        <f>IFERROR(RIGHT(tbStoricoOrdini[[#This Row],[ARTICOLO]],LEN(tbStoricoOrdini[[#This Row],[ARTICOLO]])-FIND(" ",tbStoricoOrdini[[#This Row],[ARTICOLO]],FIND(" ",tbStoricoOrdini[[#This Row],[ARTICOLO]]) +1)),"")</f>
        <v>Plus</v>
      </c>
      <c r="L3898" s="3">
        <f>VLOOKUP(tbStoricoOrdini[[#This Row],[ARTICOLO]],tbArticoli[],2,FALSE)</f>
        <v>220</v>
      </c>
      <c r="M3898" s="22">
        <f>tbStoricoOrdini[[#This Row],[IMPORTO]]/tbStoricoOrdini[[#This Row],[PREZZO]]</f>
        <v>9.0909090909090905E-3</v>
      </c>
      <c r="N3898" t="s">
        <v>9</v>
      </c>
      <c r="O3898" s="8">
        <f>VLOOKUP(tbStoricoOrdini[[#This Row],[AGENTE]],tbAgenti[],2,FALSE)</f>
        <v>0.05</v>
      </c>
      <c r="P3898" s="2">
        <v>2</v>
      </c>
      <c r="Q3898" s="2">
        <f>tbStoricoOrdini[[#This Row],[IMPORTO]]*tbStoricoOrdini[[#This Row],[% COMM.]]</f>
        <v>0.1</v>
      </c>
      <c r="R3898" s="2">
        <f>tbStoricoOrdini[[#This Row],[TOT. COMM.]]+tbStoricoOrdini[[#This Row],[IMPORTO]]</f>
        <v>2.1</v>
      </c>
    </row>
    <row r="3899" spans="1:18">
      <c r="A3899" s="1">
        <v>43952</v>
      </c>
      <c r="B3899" s="7">
        <f>MONTH(tbStoricoOrdini[[#This Row],[DATA]])</f>
        <v>5</v>
      </c>
      <c r="C3899" t="s">
        <v>3994</v>
      </c>
      <c r="D3899" t="str">
        <f>RIGHT(tbStoricoOrdini[[#This Row],[ORDINE]],4)</f>
        <v>3896</v>
      </c>
      <c r="E3899" t="s">
        <v>37</v>
      </c>
      <c r="F3899" t="str">
        <f>VLOOKUP(tbStoricoOrdini[[#This Row],[CLIENTE]],tbClienti[],3,FALSE)</f>
        <v>Emilia Romagna</v>
      </c>
      <c r="G3899" t="str">
        <f>VLOOKUP(tbStoricoOrdini[[#This Row],[CLIENTE]],tbClienti[],7,FALSE)</f>
        <v>AC</v>
      </c>
      <c r="H3899" t="s">
        <v>69</v>
      </c>
      <c r="I3899" t="str">
        <f>IF(LEFT(tbStoricoOrdini[[#This Row],[ARTICOLO]],3) = "COG","COG",LEFT(tbStoricoOrdini[[#This Row],[ARTICOLO]],FIND(" ",tbStoricoOrdini[[#This Row],[ARTICOLO]])-1))</f>
        <v>BAG</v>
      </c>
      <c r="J3899" t="str">
        <f>MID(tbStoricoOrdini[[#This Row],[ARTICOLO]],FIND(" ",tbStoricoOrdini[[#This Row],[ARTICOLO]])+1,4)</f>
        <v>1121</v>
      </c>
      <c r="K3899" t="str">
        <f>IFERROR(RIGHT(tbStoricoOrdini[[#This Row],[ARTICOLO]],LEN(tbStoricoOrdini[[#This Row],[ARTICOLO]])-FIND(" ",tbStoricoOrdini[[#This Row],[ARTICOLO]],FIND(" ",tbStoricoOrdini[[#This Row],[ARTICOLO]]) +1)),"")</f>
        <v>Gold</v>
      </c>
      <c r="L3899" s="3">
        <f>VLOOKUP(tbStoricoOrdini[[#This Row],[ARTICOLO]],tbArticoli[],2,FALSE)</f>
        <v>230</v>
      </c>
      <c r="M3899" s="22">
        <f>tbStoricoOrdini[[#This Row],[IMPORTO]]/tbStoricoOrdini[[#This Row],[PREZZO]]</f>
        <v>39.104347826086958</v>
      </c>
      <c r="N3899" t="s">
        <v>9</v>
      </c>
      <c r="O3899" s="8">
        <f>VLOOKUP(tbStoricoOrdini[[#This Row],[AGENTE]],tbAgenti[],2,FALSE)</f>
        <v>0.05</v>
      </c>
      <c r="P3899" s="2">
        <v>8994</v>
      </c>
      <c r="Q3899" s="2">
        <f>tbStoricoOrdini[[#This Row],[IMPORTO]]*tbStoricoOrdini[[#This Row],[% COMM.]]</f>
        <v>449.70000000000005</v>
      </c>
      <c r="R3899" s="2">
        <f>tbStoricoOrdini[[#This Row],[TOT. COMM.]]+tbStoricoOrdini[[#This Row],[IMPORTO]]</f>
        <v>9443.7000000000007</v>
      </c>
    </row>
    <row r="3900" spans="1:18">
      <c r="A3900" s="1">
        <v>43952</v>
      </c>
      <c r="B3900" s="7">
        <f>MONTH(tbStoricoOrdini[[#This Row],[DATA]])</f>
        <v>5</v>
      </c>
      <c r="C3900" t="s">
        <v>3995</v>
      </c>
      <c r="D3900" t="str">
        <f>RIGHT(tbStoricoOrdini[[#This Row],[ORDINE]],4)</f>
        <v>3897</v>
      </c>
      <c r="E3900" t="s">
        <v>37</v>
      </c>
      <c r="F3900" t="str">
        <f>VLOOKUP(tbStoricoOrdini[[#This Row],[CLIENTE]],tbClienti[],3,FALSE)</f>
        <v>Emilia Romagna</v>
      </c>
      <c r="G3900" t="str">
        <f>VLOOKUP(tbStoricoOrdini[[#This Row],[CLIENTE]],tbClienti[],7,FALSE)</f>
        <v>AC</v>
      </c>
      <c r="H3900" t="s">
        <v>83</v>
      </c>
      <c r="I3900" t="str">
        <f>IF(LEFT(tbStoricoOrdini[[#This Row],[ARTICOLO]],3) = "COG","COG",LEFT(tbStoricoOrdini[[#This Row],[ARTICOLO]],FIND(" ",tbStoricoOrdini[[#This Row],[ARTICOLO]])-1))</f>
        <v>COG</v>
      </c>
      <c r="J3900" t="str">
        <f>MID(tbStoricoOrdini[[#This Row],[ARTICOLO]],FIND(" ",tbStoricoOrdini[[#This Row],[ARTICOLO]])+1,4)</f>
        <v>8000</v>
      </c>
      <c r="K3900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3900" s="3">
        <f>VLOOKUP(tbStoricoOrdini[[#This Row],[ARTICOLO]],tbArticoli[],2,FALSE)</f>
        <v>670</v>
      </c>
      <c r="M3900" s="22">
        <f>tbStoricoOrdini[[#This Row],[IMPORTO]]/tbStoricoOrdini[[#This Row],[PREZZO]]</f>
        <v>490.45373134328361</v>
      </c>
      <c r="N3900" t="s">
        <v>9</v>
      </c>
      <c r="O3900" s="8">
        <f>VLOOKUP(tbStoricoOrdini[[#This Row],[AGENTE]],tbAgenti[],2,FALSE)</f>
        <v>0.05</v>
      </c>
      <c r="P3900" s="2">
        <v>328604</v>
      </c>
      <c r="Q3900" s="2">
        <f>tbStoricoOrdini[[#This Row],[IMPORTO]]*tbStoricoOrdini[[#This Row],[% COMM.]]</f>
        <v>16430.2</v>
      </c>
      <c r="R3900" s="2">
        <f>tbStoricoOrdini[[#This Row],[TOT. COMM.]]+tbStoricoOrdini[[#This Row],[IMPORTO]]</f>
        <v>345034.2</v>
      </c>
    </row>
    <row r="3901" spans="1:18">
      <c r="A3901" s="1">
        <v>43952</v>
      </c>
      <c r="B3901" s="7">
        <f>MONTH(tbStoricoOrdini[[#This Row],[DATA]])</f>
        <v>5</v>
      </c>
      <c r="C3901" t="s">
        <v>3996</v>
      </c>
      <c r="D3901" t="str">
        <f>RIGHT(tbStoricoOrdini[[#This Row],[ORDINE]],4)</f>
        <v>3898</v>
      </c>
      <c r="E3901" t="s">
        <v>37</v>
      </c>
      <c r="F3901" t="str">
        <f>VLOOKUP(tbStoricoOrdini[[#This Row],[CLIENTE]],tbClienti[],3,FALSE)</f>
        <v>Emilia Romagna</v>
      </c>
      <c r="G3901" t="str">
        <f>VLOOKUP(tbStoricoOrdini[[#This Row],[CLIENTE]],tbClienti[],7,FALSE)</f>
        <v>AC</v>
      </c>
      <c r="H3901" t="s">
        <v>75</v>
      </c>
      <c r="I3901" t="str">
        <f>IF(LEFT(tbStoricoOrdini[[#This Row],[ARTICOLO]],3) = "COG","COG",LEFT(tbStoricoOrdini[[#This Row],[ARTICOLO]],FIND(" ",tbStoricoOrdini[[#This Row],[ARTICOLO]])-1))</f>
        <v>AVRC</v>
      </c>
      <c r="J3901" t="str">
        <f>MID(tbStoricoOrdini[[#This Row],[ARTICOLO]],FIND(" ",tbStoricoOrdini[[#This Row],[ARTICOLO]])+1,4)</f>
        <v>1000</v>
      </c>
      <c r="K3901" t="str">
        <f>IFERROR(RIGHT(tbStoricoOrdini[[#This Row],[ARTICOLO]],LEN(tbStoricoOrdini[[#This Row],[ARTICOLO]])-FIND(" ",tbStoricoOrdini[[#This Row],[ARTICOLO]],FIND(" ",tbStoricoOrdini[[#This Row],[ARTICOLO]]) +1)),"")</f>
        <v>Silver</v>
      </c>
      <c r="L3901" s="3">
        <f>VLOOKUP(tbStoricoOrdini[[#This Row],[ARTICOLO]],tbArticoli[],2,FALSE)</f>
        <v>390</v>
      </c>
      <c r="M3901" s="22">
        <f>tbStoricoOrdini[[#This Row],[IMPORTO]]/tbStoricoOrdini[[#This Row],[PREZZO]]</f>
        <v>8.3410256410256416</v>
      </c>
      <c r="N3901" t="s">
        <v>9</v>
      </c>
      <c r="O3901" s="8">
        <f>VLOOKUP(tbStoricoOrdini[[#This Row],[AGENTE]],tbAgenti[],2,FALSE)</f>
        <v>0.05</v>
      </c>
      <c r="P3901" s="2">
        <v>3253</v>
      </c>
      <c r="Q3901" s="2">
        <f>tbStoricoOrdini[[#This Row],[IMPORTO]]*tbStoricoOrdini[[#This Row],[% COMM.]]</f>
        <v>162.65</v>
      </c>
      <c r="R3901" s="2">
        <f>tbStoricoOrdini[[#This Row],[TOT. COMM.]]+tbStoricoOrdini[[#This Row],[IMPORTO]]</f>
        <v>3415.65</v>
      </c>
    </row>
    <row r="3902" spans="1:18">
      <c r="A3902" s="1">
        <v>43952</v>
      </c>
      <c r="B3902" s="7">
        <f>MONTH(tbStoricoOrdini[[#This Row],[DATA]])</f>
        <v>5</v>
      </c>
      <c r="C3902" t="s">
        <v>3997</v>
      </c>
      <c r="D3902" t="str">
        <f>RIGHT(tbStoricoOrdini[[#This Row],[ORDINE]],4)</f>
        <v>3899</v>
      </c>
      <c r="E3902" t="s">
        <v>37</v>
      </c>
      <c r="F3902" t="str">
        <f>VLOOKUP(tbStoricoOrdini[[#This Row],[CLIENTE]],tbClienti[],3,FALSE)</f>
        <v>Emilia Romagna</v>
      </c>
      <c r="G3902" t="str">
        <f>VLOOKUP(tbStoricoOrdini[[#This Row],[CLIENTE]],tbClienti[],7,FALSE)</f>
        <v>AC</v>
      </c>
      <c r="H3902" t="s">
        <v>71</v>
      </c>
      <c r="I3902" t="str">
        <f>IF(LEFT(tbStoricoOrdini[[#This Row],[ARTICOLO]],3) = "COG","COG",LEFT(tbStoricoOrdini[[#This Row],[ARTICOLO]],FIND(" ",tbStoricoOrdini[[#This Row],[ARTICOLO]])-1))</f>
        <v>EB07</v>
      </c>
      <c r="J3902" t="str">
        <f>MID(tbStoricoOrdini[[#This Row],[ARTICOLO]],FIND(" ",tbStoricoOrdini[[#This Row],[ARTICOLO]])+1,4)</f>
        <v>5000</v>
      </c>
      <c r="K3902" t="str">
        <f>IFERROR(RIGHT(tbStoricoOrdini[[#This Row],[ARTICOLO]],LEN(tbStoricoOrdini[[#This Row],[ARTICOLO]])-FIND(" ",tbStoricoOrdini[[#This Row],[ARTICOLO]],FIND(" ",tbStoricoOrdini[[#This Row],[ARTICOLO]]) +1)),"")</f>
        <v/>
      </c>
      <c r="L3902" s="3">
        <f>VLOOKUP(tbStoricoOrdini[[#This Row],[ARTICOLO]],tbArticoli[],2,FALSE)</f>
        <v>140</v>
      </c>
      <c r="M3902" s="22">
        <f>tbStoricoOrdini[[#This Row],[IMPORTO]]/tbStoricoOrdini[[#This Row],[PREZZO]]</f>
        <v>0.3</v>
      </c>
      <c r="N3902" t="s">
        <v>6</v>
      </c>
      <c r="O3902" s="8">
        <f>VLOOKUP(tbStoricoOrdini[[#This Row],[AGENTE]],tbAgenti[],2,FALSE)</f>
        <v>7.4999999999999997E-2</v>
      </c>
      <c r="P3902" s="2">
        <v>42</v>
      </c>
      <c r="Q3902" s="2">
        <f>tbStoricoOrdini[[#This Row],[IMPORTO]]*tbStoricoOrdini[[#This Row],[% COMM.]]</f>
        <v>3.15</v>
      </c>
      <c r="R3902" s="2">
        <f>tbStoricoOrdini[[#This Row],[TOT. COMM.]]+tbStoricoOrdini[[#This Row],[IMPORTO]]</f>
        <v>45.15</v>
      </c>
    </row>
    <row r="3903" spans="1:18">
      <c r="A3903" s="1">
        <v>43952</v>
      </c>
      <c r="B3903" s="7">
        <f>MONTH(tbStoricoOrdini[[#This Row],[DATA]])</f>
        <v>5</v>
      </c>
      <c r="C3903" t="s">
        <v>3998</v>
      </c>
      <c r="D3903" t="str">
        <f>RIGHT(tbStoricoOrdini[[#This Row],[ORDINE]],4)</f>
        <v>3900</v>
      </c>
      <c r="E3903" t="s">
        <v>37</v>
      </c>
      <c r="F3903" t="str">
        <f>VLOOKUP(tbStoricoOrdini[[#This Row],[CLIENTE]],tbClienti[],3,FALSE)</f>
        <v>Emilia Romagna</v>
      </c>
      <c r="G3903" t="str">
        <f>VLOOKUP(tbStoricoOrdini[[#This Row],[CLIENTE]],tbClienti[],7,FALSE)</f>
        <v>AC</v>
      </c>
      <c r="H3903" t="s">
        <v>71</v>
      </c>
      <c r="I3903" t="str">
        <f>IF(LEFT(tbStoricoOrdini[[#This Row],[ARTICOLO]],3) = "COG","COG",LEFT(tbStoricoOrdini[[#This Row],[ARTICOLO]],FIND(" ",tbStoricoOrdini[[#This Row],[ARTICOLO]])-1))</f>
        <v>EB07</v>
      </c>
      <c r="J3903" t="str">
        <f>MID(tbStoricoOrdini[[#This Row],[ARTICOLO]],FIND(" ",tbStoricoOrdini[[#This Row],[ARTICOLO]])+1,4)</f>
        <v>5000</v>
      </c>
      <c r="K3903" t="str">
        <f>IFERROR(RIGHT(tbStoricoOrdini[[#This Row],[ARTICOLO]],LEN(tbStoricoOrdini[[#This Row],[ARTICOLO]])-FIND(" ",tbStoricoOrdini[[#This Row],[ARTICOLO]],FIND(" ",tbStoricoOrdini[[#This Row],[ARTICOLO]]) +1)),"")</f>
        <v/>
      </c>
      <c r="L3903" s="3">
        <f>VLOOKUP(tbStoricoOrdini[[#This Row],[ARTICOLO]],tbArticoli[],2,FALSE)</f>
        <v>140</v>
      </c>
      <c r="M3903" s="22">
        <f>tbStoricoOrdini[[#This Row],[IMPORTO]]/tbStoricoOrdini[[#This Row],[PREZZO]]</f>
        <v>0.59285714285714286</v>
      </c>
      <c r="N3903" t="s">
        <v>9</v>
      </c>
      <c r="O3903" s="8">
        <f>VLOOKUP(tbStoricoOrdini[[#This Row],[AGENTE]],tbAgenti[],2,FALSE)</f>
        <v>0.05</v>
      </c>
      <c r="P3903" s="2">
        <v>83</v>
      </c>
      <c r="Q3903" s="2">
        <f>tbStoricoOrdini[[#This Row],[IMPORTO]]*tbStoricoOrdini[[#This Row],[% COMM.]]</f>
        <v>4.1500000000000004</v>
      </c>
      <c r="R3903" s="2">
        <f>tbStoricoOrdini[[#This Row],[TOT. COMM.]]+tbStoricoOrdini[[#This Row],[IMPORTO]]</f>
        <v>87.15</v>
      </c>
    </row>
    <row r="3904" spans="1:18">
      <c r="A3904" s="1">
        <v>43952</v>
      </c>
      <c r="B3904" s="7">
        <f>MONTH(tbStoricoOrdini[[#This Row],[DATA]])</f>
        <v>5</v>
      </c>
      <c r="C3904" t="s">
        <v>3999</v>
      </c>
      <c r="D3904" t="str">
        <f>RIGHT(tbStoricoOrdini[[#This Row],[ORDINE]],4)</f>
        <v>3901</v>
      </c>
      <c r="E3904" t="s">
        <v>37</v>
      </c>
      <c r="F3904" t="str">
        <f>VLOOKUP(tbStoricoOrdini[[#This Row],[CLIENTE]],tbClienti[],3,FALSE)</f>
        <v>Emilia Romagna</v>
      </c>
      <c r="G3904" t="str">
        <f>VLOOKUP(tbStoricoOrdini[[#This Row],[CLIENTE]],tbClienti[],7,FALSE)</f>
        <v>AC</v>
      </c>
      <c r="H3904" t="s">
        <v>73</v>
      </c>
      <c r="I3904" t="str">
        <f>IF(LEFT(tbStoricoOrdini[[#This Row],[ARTICOLO]],3) = "COG","COG",LEFT(tbStoricoOrdini[[#This Row],[ARTICOLO]],FIND(" ",tbStoricoOrdini[[#This Row],[ARTICOLO]])-1))</f>
        <v>EB06</v>
      </c>
      <c r="J3904" t="str">
        <f>MID(tbStoricoOrdini[[#This Row],[ARTICOLO]],FIND(" ",tbStoricoOrdini[[#This Row],[ARTICOLO]])+1,4)</f>
        <v>3000</v>
      </c>
      <c r="K3904" t="str">
        <f>IFERROR(RIGHT(tbStoricoOrdini[[#This Row],[ARTICOLO]],LEN(tbStoricoOrdini[[#This Row],[ARTICOLO]])-FIND(" ",tbStoricoOrdini[[#This Row],[ARTICOLO]],FIND(" ",tbStoricoOrdini[[#This Row],[ARTICOLO]]) +1)),"")</f>
        <v>Plus</v>
      </c>
      <c r="L3904" s="3">
        <f>VLOOKUP(tbStoricoOrdini[[#This Row],[ARTICOLO]],tbArticoli[],2,FALSE)</f>
        <v>130</v>
      </c>
      <c r="M3904" s="22">
        <f>tbStoricoOrdini[[#This Row],[IMPORTO]]/tbStoricoOrdini[[#This Row],[PREZZO]]</f>
        <v>7.6923076923076927E-3</v>
      </c>
      <c r="N3904" t="s">
        <v>6</v>
      </c>
      <c r="O3904" s="8">
        <f>VLOOKUP(tbStoricoOrdini[[#This Row],[AGENTE]],tbAgenti[],2,FALSE)</f>
        <v>7.4999999999999997E-2</v>
      </c>
      <c r="P3904" s="2">
        <v>1</v>
      </c>
      <c r="Q3904" s="2">
        <f>tbStoricoOrdini[[#This Row],[IMPORTO]]*tbStoricoOrdini[[#This Row],[% COMM.]]</f>
        <v>7.4999999999999997E-2</v>
      </c>
      <c r="R3904" s="2">
        <f>tbStoricoOrdini[[#This Row],[TOT. COMM.]]+tbStoricoOrdini[[#This Row],[IMPORTO]]</f>
        <v>1.075</v>
      </c>
    </row>
    <row r="3905" spans="1:18">
      <c r="A3905" s="1">
        <v>43952</v>
      </c>
      <c r="B3905" s="7">
        <f>MONTH(tbStoricoOrdini[[#This Row],[DATA]])</f>
        <v>5</v>
      </c>
      <c r="C3905" t="s">
        <v>4000</v>
      </c>
      <c r="D3905" t="str">
        <f>RIGHT(tbStoricoOrdini[[#This Row],[ORDINE]],4)</f>
        <v>3902</v>
      </c>
      <c r="E3905" t="s">
        <v>38</v>
      </c>
      <c r="F3905" t="str">
        <f>VLOOKUP(tbStoricoOrdini[[#This Row],[CLIENTE]],tbClienti[],3,FALSE)</f>
        <v>Emilia Romagna</v>
      </c>
      <c r="G3905" t="str">
        <f>VLOOKUP(tbStoricoOrdini[[#This Row],[CLIENTE]],tbClienti[],7,FALSE)</f>
        <v>DB</v>
      </c>
      <c r="H3905" t="s">
        <v>74</v>
      </c>
      <c r="I3905" t="str">
        <f>IF(LEFT(tbStoricoOrdini[[#This Row],[ARTICOLO]],3) = "COG","COG",LEFT(tbStoricoOrdini[[#This Row],[ARTICOLO]],FIND(" ",tbStoricoOrdini[[#This Row],[ARTICOLO]])-1))</f>
        <v>AVRC</v>
      </c>
      <c r="J3905" t="str">
        <f>MID(tbStoricoOrdini[[#This Row],[ARTICOLO]],FIND(" ",tbStoricoOrdini[[#This Row],[ARTICOLO]])+1,4)</f>
        <v>2500</v>
      </c>
      <c r="K3905" t="str">
        <f>IFERROR(RIGHT(tbStoricoOrdini[[#This Row],[ARTICOLO]],LEN(tbStoricoOrdini[[#This Row],[ARTICOLO]])-FIND(" ",tbStoricoOrdini[[#This Row],[ARTICOLO]],FIND(" ",tbStoricoOrdini[[#This Row],[ARTICOLO]]) +1)),"")</f>
        <v>Gold</v>
      </c>
      <c r="L3905" s="3">
        <f>VLOOKUP(tbStoricoOrdini[[#This Row],[ARTICOLO]],tbArticoli[],2,FALSE)</f>
        <v>500</v>
      </c>
      <c r="M3905" s="22">
        <f>tbStoricoOrdini[[#This Row],[IMPORTO]]/tbStoricoOrdini[[#This Row],[PREZZO]]</f>
        <v>4.0000000000000001E-3</v>
      </c>
      <c r="N3905" t="s">
        <v>16</v>
      </c>
      <c r="O3905" s="8">
        <f>VLOOKUP(tbStoricoOrdini[[#This Row],[AGENTE]],tbAgenti[],2,FALSE)</f>
        <v>0.05</v>
      </c>
      <c r="P3905" s="2">
        <v>2</v>
      </c>
      <c r="Q3905" s="2">
        <f>tbStoricoOrdini[[#This Row],[IMPORTO]]*tbStoricoOrdini[[#This Row],[% COMM.]]</f>
        <v>0.1</v>
      </c>
      <c r="R3905" s="2">
        <f>tbStoricoOrdini[[#This Row],[TOT. COMM.]]+tbStoricoOrdini[[#This Row],[IMPORTO]]</f>
        <v>2.1</v>
      </c>
    </row>
    <row r="3906" spans="1:18">
      <c r="A3906" s="1">
        <v>43952</v>
      </c>
      <c r="B3906" s="7">
        <f>MONTH(tbStoricoOrdini[[#This Row],[DATA]])</f>
        <v>5</v>
      </c>
      <c r="C3906" t="s">
        <v>4001</v>
      </c>
      <c r="D3906" t="str">
        <f>RIGHT(tbStoricoOrdini[[#This Row],[ORDINE]],4)</f>
        <v>3903</v>
      </c>
      <c r="E3906" t="s">
        <v>38</v>
      </c>
      <c r="F3906" t="str">
        <f>VLOOKUP(tbStoricoOrdini[[#This Row],[CLIENTE]],tbClienti[],3,FALSE)</f>
        <v>Emilia Romagna</v>
      </c>
      <c r="G3906" t="str">
        <f>VLOOKUP(tbStoricoOrdini[[#This Row],[CLIENTE]],tbClienti[],7,FALSE)</f>
        <v>DB</v>
      </c>
      <c r="H3906" t="s">
        <v>77</v>
      </c>
      <c r="I3906" t="str">
        <f>IF(LEFT(tbStoricoOrdini[[#This Row],[ARTICOLO]],3) = "COG","COG",LEFT(tbStoricoOrdini[[#This Row],[ARTICOLO]],FIND(" ",tbStoricoOrdini[[#This Row],[ARTICOLO]])-1))</f>
        <v>COG</v>
      </c>
      <c r="J3906" t="str">
        <f>MID(tbStoricoOrdini[[#This Row],[ARTICOLO]],FIND(" ",tbStoricoOrdini[[#This Row],[ARTICOLO]])+1,4)</f>
        <v>2000</v>
      </c>
      <c r="K3906" t="str">
        <f>IFERROR(RIGHT(tbStoricoOrdini[[#This Row],[ARTICOLO]],LEN(tbStoricoOrdini[[#This Row],[ARTICOLO]])-FIND(" ",tbStoricoOrdini[[#This Row],[ARTICOLO]],FIND(" ",tbStoricoOrdini[[#This Row],[ARTICOLO]]) +1)),"")</f>
        <v>Medium</v>
      </c>
      <c r="L3906" s="3">
        <f>VLOOKUP(tbStoricoOrdini[[#This Row],[ARTICOLO]],tbArticoli[],2,FALSE)</f>
        <v>200</v>
      </c>
      <c r="M3906" s="22">
        <f>tbStoricoOrdini[[#This Row],[IMPORTO]]/tbStoricoOrdini[[#This Row],[PREZZO]]</f>
        <v>0.15</v>
      </c>
      <c r="N3906" t="s">
        <v>9</v>
      </c>
      <c r="O3906" s="8">
        <f>VLOOKUP(tbStoricoOrdini[[#This Row],[AGENTE]],tbAgenti[],2,FALSE)</f>
        <v>0.05</v>
      </c>
      <c r="P3906" s="2">
        <v>30</v>
      </c>
      <c r="Q3906" s="2">
        <f>tbStoricoOrdini[[#This Row],[IMPORTO]]*tbStoricoOrdini[[#This Row],[% COMM.]]</f>
        <v>1.5</v>
      </c>
      <c r="R3906" s="2">
        <f>tbStoricoOrdini[[#This Row],[TOT. COMM.]]+tbStoricoOrdini[[#This Row],[IMPORTO]]</f>
        <v>31.5</v>
      </c>
    </row>
    <row r="3907" spans="1:18">
      <c r="A3907" s="1">
        <v>43952</v>
      </c>
      <c r="B3907" s="7">
        <f>MONTH(tbStoricoOrdini[[#This Row],[DATA]])</f>
        <v>5</v>
      </c>
      <c r="C3907" t="s">
        <v>4002</v>
      </c>
      <c r="D3907" t="str">
        <f>RIGHT(tbStoricoOrdini[[#This Row],[ORDINE]],4)</f>
        <v>3904</v>
      </c>
      <c r="E3907" t="s">
        <v>38</v>
      </c>
      <c r="F3907" t="str">
        <f>VLOOKUP(tbStoricoOrdini[[#This Row],[CLIENTE]],tbClienti[],3,FALSE)</f>
        <v>Emilia Romagna</v>
      </c>
      <c r="G3907" t="str">
        <f>VLOOKUP(tbStoricoOrdini[[#This Row],[CLIENTE]],tbClienti[],7,FALSE)</f>
        <v>DB</v>
      </c>
      <c r="H3907" t="s">
        <v>61</v>
      </c>
      <c r="I3907" t="str">
        <f>IF(LEFT(tbStoricoOrdini[[#This Row],[ARTICOLO]],3) = "COG","COG",LEFT(tbStoricoOrdini[[#This Row],[ARTICOLO]],FIND(" ",tbStoricoOrdini[[#This Row],[ARTICOLO]])-1))</f>
        <v>KLM</v>
      </c>
      <c r="J3907" t="str">
        <f>MID(tbStoricoOrdini[[#This Row],[ARTICOLO]],FIND(" ",tbStoricoOrdini[[#This Row],[ARTICOLO]])+1,4)</f>
        <v>5000</v>
      </c>
      <c r="K3907" t="str">
        <f>IFERROR(RIGHT(tbStoricoOrdini[[#This Row],[ARTICOLO]],LEN(tbStoricoOrdini[[#This Row],[ARTICOLO]])-FIND(" ",tbStoricoOrdini[[#This Row],[ARTICOLO]],FIND(" ",tbStoricoOrdini[[#This Row],[ARTICOLO]]) +1)),"")</f>
        <v>Medium</v>
      </c>
      <c r="L3907" s="3">
        <f>VLOOKUP(tbStoricoOrdini[[#This Row],[ARTICOLO]],tbArticoli[],2,FALSE)</f>
        <v>150</v>
      </c>
      <c r="M3907" s="22">
        <f>tbStoricoOrdini[[#This Row],[IMPORTO]]/tbStoricoOrdini[[#This Row],[PREZZO]]</f>
        <v>0.22666666666666666</v>
      </c>
      <c r="N3907" t="s">
        <v>9</v>
      </c>
      <c r="O3907" s="8">
        <f>VLOOKUP(tbStoricoOrdini[[#This Row],[AGENTE]],tbAgenti[],2,FALSE)</f>
        <v>0.05</v>
      </c>
      <c r="P3907" s="2">
        <v>34</v>
      </c>
      <c r="Q3907" s="2">
        <f>tbStoricoOrdini[[#This Row],[IMPORTO]]*tbStoricoOrdini[[#This Row],[% COMM.]]</f>
        <v>1.7000000000000002</v>
      </c>
      <c r="R3907" s="2">
        <f>tbStoricoOrdini[[#This Row],[TOT. COMM.]]+tbStoricoOrdini[[#This Row],[IMPORTO]]</f>
        <v>35.700000000000003</v>
      </c>
    </row>
    <row r="3908" spans="1:18">
      <c r="A3908" s="1">
        <v>43952</v>
      </c>
      <c r="B3908" s="7">
        <f>MONTH(tbStoricoOrdini[[#This Row],[DATA]])</f>
        <v>5</v>
      </c>
      <c r="C3908" t="s">
        <v>4003</v>
      </c>
      <c r="D3908" t="str">
        <f>RIGHT(tbStoricoOrdini[[#This Row],[ORDINE]],4)</f>
        <v>3905</v>
      </c>
      <c r="E3908" t="s">
        <v>38</v>
      </c>
      <c r="F3908" t="str">
        <f>VLOOKUP(tbStoricoOrdini[[#This Row],[CLIENTE]],tbClienti[],3,FALSE)</f>
        <v>Emilia Romagna</v>
      </c>
      <c r="G3908" t="str">
        <f>VLOOKUP(tbStoricoOrdini[[#This Row],[CLIENTE]],tbClienti[],7,FALSE)</f>
        <v>DB</v>
      </c>
      <c r="H3908" t="s">
        <v>79</v>
      </c>
      <c r="I3908" t="str">
        <f>IF(LEFT(tbStoricoOrdini[[#This Row],[ARTICOLO]],3) = "COG","COG",LEFT(tbStoricoOrdini[[#This Row],[ARTICOLO]],FIND(" ",tbStoricoOrdini[[#This Row],[ARTICOLO]])-1))</f>
        <v>COG</v>
      </c>
      <c r="J3908" t="str">
        <f>MID(tbStoricoOrdini[[#This Row],[ARTICOLO]],FIND(" ",tbStoricoOrdini[[#This Row],[ARTICOLO]])+1,4)</f>
        <v>4000</v>
      </c>
      <c r="K3908" t="str">
        <f>IFERROR(RIGHT(tbStoricoOrdini[[#This Row],[ARTICOLO]],LEN(tbStoricoOrdini[[#This Row],[ARTICOLO]])-FIND(" ",tbStoricoOrdini[[#This Row],[ARTICOLO]],FIND(" ",tbStoricoOrdini[[#This Row],[ARTICOLO]]) +1)),"")</f>
        <v>Plus</v>
      </c>
      <c r="L3908" s="3">
        <f>VLOOKUP(tbStoricoOrdini[[#This Row],[ARTICOLO]],tbArticoli[],2,FALSE)</f>
        <v>240</v>
      </c>
      <c r="M3908" s="22">
        <f>tbStoricoOrdini[[#This Row],[IMPORTO]]/tbStoricoOrdini[[#This Row],[PREZZO]]</f>
        <v>6.0625</v>
      </c>
      <c r="N3908" t="s">
        <v>9</v>
      </c>
      <c r="O3908" s="8">
        <f>VLOOKUP(tbStoricoOrdini[[#This Row],[AGENTE]],tbAgenti[],2,FALSE)</f>
        <v>0.05</v>
      </c>
      <c r="P3908" s="2">
        <v>1455</v>
      </c>
      <c r="Q3908" s="2">
        <f>tbStoricoOrdini[[#This Row],[IMPORTO]]*tbStoricoOrdini[[#This Row],[% COMM.]]</f>
        <v>72.75</v>
      </c>
      <c r="R3908" s="2">
        <f>tbStoricoOrdini[[#This Row],[TOT. COMM.]]+tbStoricoOrdini[[#This Row],[IMPORTO]]</f>
        <v>1527.75</v>
      </c>
    </row>
    <row r="3909" spans="1:18">
      <c r="A3909" s="1">
        <v>43952</v>
      </c>
      <c r="B3909" s="7">
        <f>MONTH(tbStoricoOrdini[[#This Row],[DATA]])</f>
        <v>5</v>
      </c>
      <c r="C3909" t="s">
        <v>4004</v>
      </c>
      <c r="D3909" t="str">
        <f>RIGHT(tbStoricoOrdini[[#This Row],[ORDINE]],4)</f>
        <v>3906</v>
      </c>
      <c r="E3909" t="s">
        <v>38</v>
      </c>
      <c r="F3909" t="str">
        <f>VLOOKUP(tbStoricoOrdini[[#This Row],[CLIENTE]],tbClienti[],3,FALSE)</f>
        <v>Emilia Romagna</v>
      </c>
      <c r="G3909" t="str">
        <f>VLOOKUP(tbStoricoOrdini[[#This Row],[CLIENTE]],tbClienti[],7,FALSE)</f>
        <v>DB</v>
      </c>
      <c r="H3909" t="s">
        <v>63</v>
      </c>
      <c r="I3909" t="str">
        <f>IF(LEFT(tbStoricoOrdini[[#This Row],[ARTICOLO]],3) = "COG","COG",LEFT(tbStoricoOrdini[[#This Row],[ARTICOLO]],FIND(" ",tbStoricoOrdini[[#This Row],[ARTICOLO]])-1))</f>
        <v>KLM</v>
      </c>
      <c r="J3909" t="str">
        <f>MID(tbStoricoOrdini[[#This Row],[ARTICOLO]],FIND(" ",tbStoricoOrdini[[#This Row],[ARTICOLO]])+1,4)</f>
        <v>3000</v>
      </c>
      <c r="K3909" t="str">
        <f>IFERROR(RIGHT(tbStoricoOrdini[[#This Row],[ARTICOLO]],LEN(tbStoricoOrdini[[#This Row],[ARTICOLO]])-FIND(" ",tbStoricoOrdini[[#This Row],[ARTICOLO]],FIND(" ",tbStoricoOrdini[[#This Row],[ARTICOLO]]) +1)),"")</f>
        <v>Plus</v>
      </c>
      <c r="L3909" s="3">
        <f>VLOOKUP(tbStoricoOrdini[[#This Row],[ARTICOLO]],tbArticoli[],2,FALSE)</f>
        <v>145</v>
      </c>
      <c r="M3909" s="22">
        <f>tbStoricoOrdini[[#This Row],[IMPORTO]]/tbStoricoOrdini[[#This Row],[PREZZO]]</f>
        <v>13.344827586206897</v>
      </c>
      <c r="N3909" t="s">
        <v>9</v>
      </c>
      <c r="O3909" s="8">
        <f>VLOOKUP(tbStoricoOrdini[[#This Row],[AGENTE]],tbAgenti[],2,FALSE)</f>
        <v>0.05</v>
      </c>
      <c r="P3909" s="2">
        <v>1935</v>
      </c>
      <c r="Q3909" s="2">
        <f>tbStoricoOrdini[[#This Row],[IMPORTO]]*tbStoricoOrdini[[#This Row],[% COMM.]]</f>
        <v>96.75</v>
      </c>
      <c r="R3909" s="2">
        <f>tbStoricoOrdini[[#This Row],[TOT. COMM.]]+tbStoricoOrdini[[#This Row],[IMPORTO]]</f>
        <v>2031.75</v>
      </c>
    </row>
    <row r="3910" spans="1:18">
      <c r="A3910" s="1">
        <v>43952</v>
      </c>
      <c r="B3910" s="7">
        <f>MONTH(tbStoricoOrdini[[#This Row],[DATA]])</f>
        <v>5</v>
      </c>
      <c r="C3910" t="s">
        <v>4005</v>
      </c>
      <c r="D3910" t="str">
        <f>RIGHT(tbStoricoOrdini[[#This Row],[ORDINE]],4)</f>
        <v>3907</v>
      </c>
      <c r="E3910" t="s">
        <v>38</v>
      </c>
      <c r="F3910" t="str">
        <f>VLOOKUP(tbStoricoOrdini[[#This Row],[CLIENTE]],tbClienti[],3,FALSE)</f>
        <v>Emilia Romagna</v>
      </c>
      <c r="G3910" t="str">
        <f>VLOOKUP(tbStoricoOrdini[[#This Row],[CLIENTE]],tbClienti[],7,FALSE)</f>
        <v>DB</v>
      </c>
      <c r="H3910" t="s">
        <v>65</v>
      </c>
      <c r="I3910" t="str">
        <f>IF(LEFT(tbStoricoOrdini[[#This Row],[ARTICOLO]],3) = "COG","COG",LEFT(tbStoricoOrdini[[#This Row],[ARTICOLO]],FIND(" ",tbStoricoOrdini[[#This Row],[ARTICOLO]])-1))</f>
        <v>GKLM</v>
      </c>
      <c r="J3910" t="str">
        <f>MID(tbStoricoOrdini[[#This Row],[ARTICOLO]],FIND(" ",tbStoricoOrdini[[#This Row],[ARTICOLO]])+1,4)</f>
        <v>5000</v>
      </c>
      <c r="K3910" t="str">
        <f>IFERROR(RIGHT(tbStoricoOrdini[[#This Row],[ARTICOLO]],LEN(tbStoricoOrdini[[#This Row],[ARTICOLO]])-FIND(" ",tbStoricoOrdini[[#This Row],[ARTICOLO]],FIND(" ",tbStoricoOrdini[[#This Row],[ARTICOLO]]) +1)),"")</f>
        <v/>
      </c>
      <c r="L3910" s="3">
        <f>VLOOKUP(tbStoricoOrdini[[#This Row],[ARTICOLO]],tbArticoli[],2,FALSE)</f>
        <v>75</v>
      </c>
      <c r="M3910" s="22">
        <f>tbStoricoOrdini[[#This Row],[IMPORTO]]/tbStoricoOrdini[[#This Row],[PREZZO]]</f>
        <v>27.133333333333333</v>
      </c>
      <c r="N3910" t="s">
        <v>9</v>
      </c>
      <c r="O3910" s="8">
        <f>VLOOKUP(tbStoricoOrdini[[#This Row],[AGENTE]],tbAgenti[],2,FALSE)</f>
        <v>0.05</v>
      </c>
      <c r="P3910" s="2">
        <v>2035</v>
      </c>
      <c r="Q3910" s="2">
        <f>tbStoricoOrdini[[#This Row],[IMPORTO]]*tbStoricoOrdini[[#This Row],[% COMM.]]</f>
        <v>101.75</v>
      </c>
      <c r="R3910" s="2">
        <f>tbStoricoOrdini[[#This Row],[TOT. COMM.]]+tbStoricoOrdini[[#This Row],[IMPORTO]]</f>
        <v>2136.75</v>
      </c>
    </row>
    <row r="3911" spans="1:18">
      <c r="A3911" s="1">
        <v>43952</v>
      </c>
      <c r="B3911" s="7">
        <f>MONTH(tbStoricoOrdini[[#This Row],[DATA]])</f>
        <v>5</v>
      </c>
      <c r="C3911" t="s">
        <v>4006</v>
      </c>
      <c r="D3911" t="str">
        <f>RIGHT(tbStoricoOrdini[[#This Row],[ORDINE]],4)</f>
        <v>3908</v>
      </c>
      <c r="E3911" t="s">
        <v>38</v>
      </c>
      <c r="F3911" t="str">
        <f>VLOOKUP(tbStoricoOrdini[[#This Row],[CLIENTE]],tbClienti[],3,FALSE)</f>
        <v>Emilia Romagna</v>
      </c>
      <c r="G3911" t="str">
        <f>VLOOKUP(tbStoricoOrdini[[#This Row],[CLIENTE]],tbClienti[],7,FALSE)</f>
        <v>DB</v>
      </c>
      <c r="H3911" t="s">
        <v>66</v>
      </c>
      <c r="I3911" t="str">
        <f>IF(LEFT(tbStoricoOrdini[[#This Row],[ARTICOLO]],3) = "COG","COG",LEFT(tbStoricoOrdini[[#This Row],[ARTICOLO]],FIND(" ",tbStoricoOrdini[[#This Row],[ARTICOLO]])-1))</f>
        <v>BAG</v>
      </c>
      <c r="J3911" t="str">
        <f>MID(tbStoricoOrdini[[#This Row],[ARTICOLO]],FIND(" ",tbStoricoOrdini[[#This Row],[ARTICOLO]])+1,4)</f>
        <v>2500</v>
      </c>
      <c r="K3911" t="str">
        <f>IFERROR(RIGHT(tbStoricoOrdini[[#This Row],[ARTICOLO]],LEN(tbStoricoOrdini[[#This Row],[ARTICOLO]])-FIND(" ",tbStoricoOrdini[[#This Row],[ARTICOLO]],FIND(" ",tbStoricoOrdini[[#This Row],[ARTICOLO]]) +1)),"")</f>
        <v>Plus</v>
      </c>
      <c r="L3911" s="3">
        <f>VLOOKUP(tbStoricoOrdini[[#This Row],[ARTICOLO]],tbArticoli[],2,FALSE)</f>
        <v>220</v>
      </c>
      <c r="M3911" s="22">
        <f>tbStoricoOrdini[[#This Row],[IMPORTO]]/tbStoricoOrdini[[#This Row],[PREZZO]]</f>
        <v>2.7272727272727271E-2</v>
      </c>
      <c r="N3911" t="s">
        <v>9</v>
      </c>
      <c r="O3911" s="8">
        <f>VLOOKUP(tbStoricoOrdini[[#This Row],[AGENTE]],tbAgenti[],2,FALSE)</f>
        <v>0.05</v>
      </c>
      <c r="P3911" s="2">
        <v>6</v>
      </c>
      <c r="Q3911" s="2">
        <f>tbStoricoOrdini[[#This Row],[IMPORTO]]*tbStoricoOrdini[[#This Row],[% COMM.]]</f>
        <v>0.30000000000000004</v>
      </c>
      <c r="R3911" s="2">
        <f>tbStoricoOrdini[[#This Row],[TOT. COMM.]]+tbStoricoOrdini[[#This Row],[IMPORTO]]</f>
        <v>6.3</v>
      </c>
    </row>
    <row r="3912" spans="1:18">
      <c r="A3912" s="1">
        <v>43952</v>
      </c>
      <c r="B3912" s="7">
        <f>MONTH(tbStoricoOrdini[[#This Row],[DATA]])</f>
        <v>5</v>
      </c>
      <c r="C3912" t="s">
        <v>4007</v>
      </c>
      <c r="D3912" t="str">
        <f>RIGHT(tbStoricoOrdini[[#This Row],[ORDINE]],4)</f>
        <v>3909</v>
      </c>
      <c r="E3912" t="s">
        <v>38</v>
      </c>
      <c r="F3912" t="str">
        <f>VLOOKUP(tbStoricoOrdini[[#This Row],[CLIENTE]],tbClienti[],3,FALSE)</f>
        <v>Emilia Romagna</v>
      </c>
      <c r="G3912" t="str">
        <f>VLOOKUP(tbStoricoOrdini[[#This Row],[CLIENTE]],tbClienti[],7,FALSE)</f>
        <v>DB</v>
      </c>
      <c r="H3912" t="s">
        <v>72</v>
      </c>
      <c r="I3912" t="str">
        <f>IF(LEFT(tbStoricoOrdini[[#This Row],[ARTICOLO]],3) = "COG","COG",LEFT(tbStoricoOrdini[[#This Row],[ARTICOLO]],FIND(" ",tbStoricoOrdini[[#This Row],[ARTICOLO]])-1))</f>
        <v>EB06</v>
      </c>
      <c r="J3912" t="str">
        <f>MID(tbStoricoOrdini[[#This Row],[ARTICOLO]],FIND(" ",tbStoricoOrdini[[#This Row],[ARTICOLO]])+1,4)</f>
        <v>3000</v>
      </c>
      <c r="K3912" t="str">
        <f>IFERROR(RIGHT(tbStoricoOrdini[[#This Row],[ARTICOLO]],LEN(tbStoricoOrdini[[#This Row],[ARTICOLO]])-FIND(" ",tbStoricoOrdini[[#This Row],[ARTICOLO]],FIND(" ",tbStoricoOrdini[[#This Row],[ARTICOLO]]) +1)),"")</f>
        <v>Medium</v>
      </c>
      <c r="L3912" s="3">
        <f>VLOOKUP(tbStoricoOrdini[[#This Row],[ARTICOLO]],tbArticoli[],2,FALSE)</f>
        <v>120</v>
      </c>
      <c r="M3912" s="22">
        <f>tbStoricoOrdini[[#This Row],[IMPORTO]]/tbStoricoOrdini[[#This Row],[PREZZO]]</f>
        <v>3.65</v>
      </c>
      <c r="N3912" t="s">
        <v>9</v>
      </c>
      <c r="O3912" s="8">
        <f>VLOOKUP(tbStoricoOrdini[[#This Row],[AGENTE]],tbAgenti[],2,FALSE)</f>
        <v>0.05</v>
      </c>
      <c r="P3912" s="2">
        <v>438</v>
      </c>
      <c r="Q3912" s="2">
        <f>tbStoricoOrdini[[#This Row],[IMPORTO]]*tbStoricoOrdini[[#This Row],[% COMM.]]</f>
        <v>21.900000000000002</v>
      </c>
      <c r="R3912" s="2">
        <f>tbStoricoOrdini[[#This Row],[TOT. COMM.]]+tbStoricoOrdini[[#This Row],[IMPORTO]]</f>
        <v>459.9</v>
      </c>
    </row>
    <row r="3913" spans="1:18">
      <c r="A3913" s="1">
        <v>43952</v>
      </c>
      <c r="B3913" s="7">
        <f>MONTH(tbStoricoOrdini[[#This Row],[DATA]])</f>
        <v>5</v>
      </c>
      <c r="C3913" t="s">
        <v>4008</v>
      </c>
      <c r="D3913" t="str">
        <f>RIGHT(tbStoricoOrdini[[#This Row],[ORDINE]],4)</f>
        <v>3910</v>
      </c>
      <c r="E3913" t="s">
        <v>27</v>
      </c>
      <c r="F3913" t="str">
        <f>VLOOKUP(tbStoricoOrdini[[#This Row],[CLIENTE]],tbClienti[],3,FALSE)</f>
        <v>Veneto</v>
      </c>
      <c r="G3913" t="str">
        <f>VLOOKUP(tbStoricoOrdini[[#This Row],[CLIENTE]],tbClienti[],7,FALSE)</f>
        <v>BD</v>
      </c>
      <c r="H3913" t="s">
        <v>78</v>
      </c>
      <c r="I3913" t="str">
        <f>IF(LEFT(tbStoricoOrdini[[#This Row],[ARTICOLO]],3) = "COG","COG",LEFT(tbStoricoOrdini[[#This Row],[ARTICOLO]],FIND(" ",tbStoricoOrdini[[#This Row],[ARTICOLO]])-1))</f>
        <v>COG</v>
      </c>
      <c r="J3913" t="str">
        <f>MID(tbStoricoOrdini[[#This Row],[ARTICOLO]],FIND(" ",tbStoricoOrdini[[#This Row],[ARTICOLO]])+1,4)</f>
        <v>3000</v>
      </c>
      <c r="K3913" t="str">
        <f>IFERROR(RIGHT(tbStoricoOrdini[[#This Row],[ARTICOLO]],LEN(tbStoricoOrdini[[#This Row],[ARTICOLO]])-FIND(" ",tbStoricoOrdini[[#This Row],[ARTICOLO]],FIND(" ",tbStoricoOrdini[[#This Row],[ARTICOLO]]) +1)),"")</f>
        <v>Medium</v>
      </c>
      <c r="L3913" s="3">
        <f>VLOOKUP(tbStoricoOrdini[[#This Row],[ARTICOLO]],tbArticoli[],2,FALSE)</f>
        <v>220</v>
      </c>
      <c r="M3913" s="22">
        <f>tbStoricoOrdini[[#This Row],[IMPORTO]]/tbStoricoOrdini[[#This Row],[PREZZO]]</f>
        <v>4.0909090909090909E-2</v>
      </c>
      <c r="N3913" t="s">
        <v>10</v>
      </c>
      <c r="O3913" s="8">
        <f>VLOOKUP(tbStoricoOrdini[[#This Row],[AGENTE]],tbAgenti[],2,FALSE)</f>
        <v>3.6999999999999998E-2</v>
      </c>
      <c r="P3913" s="2">
        <v>9</v>
      </c>
      <c r="Q3913" s="2">
        <f>tbStoricoOrdini[[#This Row],[IMPORTO]]*tbStoricoOrdini[[#This Row],[% COMM.]]</f>
        <v>0.33299999999999996</v>
      </c>
      <c r="R3913" s="2">
        <f>tbStoricoOrdini[[#This Row],[TOT. COMM.]]+tbStoricoOrdini[[#This Row],[IMPORTO]]</f>
        <v>9.3330000000000002</v>
      </c>
    </row>
    <row r="3914" spans="1:18">
      <c r="A3914" s="1">
        <v>43952</v>
      </c>
      <c r="B3914" s="7">
        <f>MONTH(tbStoricoOrdini[[#This Row],[DATA]])</f>
        <v>5</v>
      </c>
      <c r="C3914" t="s">
        <v>4009</v>
      </c>
      <c r="D3914" t="str">
        <f>RIGHT(tbStoricoOrdini[[#This Row],[ORDINE]],4)</f>
        <v>3911</v>
      </c>
      <c r="E3914" t="s">
        <v>27</v>
      </c>
      <c r="F3914" t="str">
        <f>VLOOKUP(tbStoricoOrdini[[#This Row],[CLIENTE]],tbClienti[],3,FALSE)</f>
        <v>Veneto</v>
      </c>
      <c r="G3914" t="str">
        <f>VLOOKUP(tbStoricoOrdini[[#This Row],[CLIENTE]],tbClienti[],7,FALSE)</f>
        <v>BD</v>
      </c>
      <c r="H3914" t="s">
        <v>78</v>
      </c>
      <c r="I3914" t="str">
        <f>IF(LEFT(tbStoricoOrdini[[#This Row],[ARTICOLO]],3) = "COG","COG",LEFT(tbStoricoOrdini[[#This Row],[ARTICOLO]],FIND(" ",tbStoricoOrdini[[#This Row],[ARTICOLO]])-1))</f>
        <v>COG</v>
      </c>
      <c r="J3914" t="str">
        <f>MID(tbStoricoOrdini[[#This Row],[ARTICOLO]],FIND(" ",tbStoricoOrdini[[#This Row],[ARTICOLO]])+1,4)</f>
        <v>3000</v>
      </c>
      <c r="K3914" t="str">
        <f>IFERROR(RIGHT(tbStoricoOrdini[[#This Row],[ARTICOLO]],LEN(tbStoricoOrdini[[#This Row],[ARTICOLO]])-FIND(" ",tbStoricoOrdini[[#This Row],[ARTICOLO]],FIND(" ",tbStoricoOrdini[[#This Row],[ARTICOLO]]) +1)),"")</f>
        <v>Medium</v>
      </c>
      <c r="L3914" s="3">
        <f>VLOOKUP(tbStoricoOrdini[[#This Row],[ARTICOLO]],tbArticoli[],2,FALSE)</f>
        <v>220</v>
      </c>
      <c r="M3914" s="22">
        <f>tbStoricoOrdini[[#This Row],[IMPORTO]]/tbStoricoOrdini[[#This Row],[PREZZO]]</f>
        <v>40.372727272727275</v>
      </c>
      <c r="N3914" t="s">
        <v>19</v>
      </c>
      <c r="O3914" s="8">
        <f>VLOOKUP(tbStoricoOrdini[[#This Row],[AGENTE]],tbAgenti[],2,FALSE)</f>
        <v>0.05</v>
      </c>
      <c r="P3914" s="2">
        <v>8882</v>
      </c>
      <c r="Q3914" s="2">
        <f>tbStoricoOrdini[[#This Row],[IMPORTO]]*tbStoricoOrdini[[#This Row],[% COMM.]]</f>
        <v>444.1</v>
      </c>
      <c r="R3914" s="2">
        <f>tbStoricoOrdini[[#This Row],[TOT. COMM.]]+tbStoricoOrdini[[#This Row],[IMPORTO]]</f>
        <v>9326.1</v>
      </c>
    </row>
    <row r="3915" spans="1:18">
      <c r="A3915" s="1">
        <v>43952</v>
      </c>
      <c r="B3915" s="7">
        <f>MONTH(tbStoricoOrdini[[#This Row],[DATA]])</f>
        <v>5</v>
      </c>
      <c r="C3915" t="s">
        <v>4010</v>
      </c>
      <c r="D3915" t="str">
        <f>RIGHT(tbStoricoOrdini[[#This Row],[ORDINE]],4)</f>
        <v>3912</v>
      </c>
      <c r="E3915" t="s">
        <v>27</v>
      </c>
      <c r="F3915" t="str">
        <f>VLOOKUP(tbStoricoOrdini[[#This Row],[CLIENTE]],tbClienti[],3,FALSE)</f>
        <v>Veneto</v>
      </c>
      <c r="G3915" t="str">
        <f>VLOOKUP(tbStoricoOrdini[[#This Row],[CLIENTE]],tbClienti[],7,FALSE)</f>
        <v>BD</v>
      </c>
      <c r="H3915" t="s">
        <v>78</v>
      </c>
      <c r="I3915" t="str">
        <f>IF(LEFT(tbStoricoOrdini[[#This Row],[ARTICOLO]],3) = "COG","COG",LEFT(tbStoricoOrdini[[#This Row],[ARTICOLO]],FIND(" ",tbStoricoOrdini[[#This Row],[ARTICOLO]])-1))</f>
        <v>COG</v>
      </c>
      <c r="J3915" t="str">
        <f>MID(tbStoricoOrdini[[#This Row],[ARTICOLO]],FIND(" ",tbStoricoOrdini[[#This Row],[ARTICOLO]])+1,4)</f>
        <v>3000</v>
      </c>
      <c r="K3915" t="str">
        <f>IFERROR(RIGHT(tbStoricoOrdini[[#This Row],[ARTICOLO]],LEN(tbStoricoOrdini[[#This Row],[ARTICOLO]])-FIND(" ",tbStoricoOrdini[[#This Row],[ARTICOLO]],FIND(" ",tbStoricoOrdini[[#This Row],[ARTICOLO]]) +1)),"")</f>
        <v>Medium</v>
      </c>
      <c r="L3915" s="3">
        <f>VLOOKUP(tbStoricoOrdini[[#This Row],[ARTICOLO]],tbArticoli[],2,FALSE)</f>
        <v>220</v>
      </c>
      <c r="M3915" s="22">
        <f>tbStoricoOrdini[[#This Row],[IMPORTO]]/tbStoricoOrdini[[#This Row],[PREZZO]]</f>
        <v>5.6090909090909093</v>
      </c>
      <c r="N3915" t="s">
        <v>15</v>
      </c>
      <c r="O3915" s="8">
        <f>VLOOKUP(tbStoricoOrdini[[#This Row],[AGENTE]],tbAgenti[],2,FALSE)</f>
        <v>0.08</v>
      </c>
      <c r="P3915" s="2">
        <v>1234</v>
      </c>
      <c r="Q3915" s="2">
        <f>tbStoricoOrdini[[#This Row],[IMPORTO]]*tbStoricoOrdini[[#This Row],[% COMM.]]</f>
        <v>98.72</v>
      </c>
      <c r="R3915" s="2">
        <f>tbStoricoOrdini[[#This Row],[TOT. COMM.]]+tbStoricoOrdini[[#This Row],[IMPORTO]]</f>
        <v>1332.72</v>
      </c>
    </row>
    <row r="3916" spans="1:18">
      <c r="A3916" s="1">
        <v>43952</v>
      </c>
      <c r="B3916" s="7">
        <f>MONTH(tbStoricoOrdini[[#This Row],[DATA]])</f>
        <v>5</v>
      </c>
      <c r="C3916" t="s">
        <v>4011</v>
      </c>
      <c r="D3916" t="str">
        <f>RIGHT(tbStoricoOrdini[[#This Row],[ORDINE]],4)</f>
        <v>3913</v>
      </c>
      <c r="E3916" t="s">
        <v>27</v>
      </c>
      <c r="F3916" t="str">
        <f>VLOOKUP(tbStoricoOrdini[[#This Row],[CLIENTE]],tbClienti[],3,FALSE)</f>
        <v>Veneto</v>
      </c>
      <c r="G3916" t="str">
        <f>VLOOKUP(tbStoricoOrdini[[#This Row],[CLIENTE]],tbClienti[],7,FALSE)</f>
        <v>BD</v>
      </c>
      <c r="H3916" t="s">
        <v>78</v>
      </c>
      <c r="I3916" t="str">
        <f>IF(LEFT(tbStoricoOrdini[[#This Row],[ARTICOLO]],3) = "COG","COG",LEFT(tbStoricoOrdini[[#This Row],[ARTICOLO]],FIND(" ",tbStoricoOrdini[[#This Row],[ARTICOLO]])-1))</f>
        <v>COG</v>
      </c>
      <c r="J3916" t="str">
        <f>MID(tbStoricoOrdini[[#This Row],[ARTICOLO]],FIND(" ",tbStoricoOrdini[[#This Row],[ARTICOLO]])+1,4)</f>
        <v>3000</v>
      </c>
      <c r="K3916" t="str">
        <f>IFERROR(RIGHT(tbStoricoOrdini[[#This Row],[ARTICOLO]],LEN(tbStoricoOrdini[[#This Row],[ARTICOLO]])-FIND(" ",tbStoricoOrdini[[#This Row],[ARTICOLO]],FIND(" ",tbStoricoOrdini[[#This Row],[ARTICOLO]]) +1)),"")</f>
        <v>Medium</v>
      </c>
      <c r="L3916" s="3">
        <f>VLOOKUP(tbStoricoOrdini[[#This Row],[ARTICOLO]],tbArticoli[],2,FALSE)</f>
        <v>220</v>
      </c>
      <c r="M3916" s="22">
        <f>tbStoricoOrdini[[#This Row],[IMPORTO]]/tbStoricoOrdini[[#This Row],[PREZZO]]</f>
        <v>8.9045454545454543</v>
      </c>
      <c r="N3916" t="s">
        <v>14</v>
      </c>
      <c r="O3916" s="8">
        <f>VLOOKUP(tbStoricoOrdini[[#This Row],[AGENTE]],tbAgenti[],2,FALSE)</f>
        <v>0.05</v>
      </c>
      <c r="P3916" s="2">
        <v>1959</v>
      </c>
      <c r="Q3916" s="2">
        <f>tbStoricoOrdini[[#This Row],[IMPORTO]]*tbStoricoOrdini[[#This Row],[% COMM.]]</f>
        <v>97.95</v>
      </c>
      <c r="R3916" s="2">
        <f>tbStoricoOrdini[[#This Row],[TOT. COMM.]]+tbStoricoOrdini[[#This Row],[IMPORTO]]</f>
        <v>2056.9499999999998</v>
      </c>
    </row>
    <row r="3917" spans="1:18">
      <c r="A3917" s="1">
        <v>43952</v>
      </c>
      <c r="B3917" s="7">
        <f>MONTH(tbStoricoOrdini[[#This Row],[DATA]])</f>
        <v>5</v>
      </c>
      <c r="C3917" t="s">
        <v>4012</v>
      </c>
      <c r="D3917" t="str">
        <f>RIGHT(tbStoricoOrdini[[#This Row],[ORDINE]],4)</f>
        <v>3914</v>
      </c>
      <c r="E3917" t="s">
        <v>27</v>
      </c>
      <c r="F3917" t="str">
        <f>VLOOKUP(tbStoricoOrdini[[#This Row],[CLIENTE]],tbClienti[],3,FALSE)</f>
        <v>Veneto</v>
      </c>
      <c r="G3917" t="str">
        <f>VLOOKUP(tbStoricoOrdini[[#This Row],[CLIENTE]],tbClienti[],7,FALSE)</f>
        <v>BD</v>
      </c>
      <c r="H3917" t="s">
        <v>78</v>
      </c>
      <c r="I3917" t="str">
        <f>IF(LEFT(tbStoricoOrdini[[#This Row],[ARTICOLO]],3) = "COG","COG",LEFT(tbStoricoOrdini[[#This Row],[ARTICOLO]],FIND(" ",tbStoricoOrdini[[#This Row],[ARTICOLO]])-1))</f>
        <v>COG</v>
      </c>
      <c r="J3917" t="str">
        <f>MID(tbStoricoOrdini[[#This Row],[ARTICOLO]],FIND(" ",tbStoricoOrdini[[#This Row],[ARTICOLO]])+1,4)</f>
        <v>3000</v>
      </c>
      <c r="K3917" t="str">
        <f>IFERROR(RIGHT(tbStoricoOrdini[[#This Row],[ARTICOLO]],LEN(tbStoricoOrdini[[#This Row],[ARTICOLO]])-FIND(" ",tbStoricoOrdini[[#This Row],[ARTICOLO]],FIND(" ",tbStoricoOrdini[[#This Row],[ARTICOLO]]) +1)),"")</f>
        <v>Medium</v>
      </c>
      <c r="L3917" s="3">
        <f>VLOOKUP(tbStoricoOrdini[[#This Row],[ARTICOLO]],tbArticoli[],2,FALSE)</f>
        <v>220</v>
      </c>
      <c r="M3917" s="22">
        <f>tbStoricoOrdini[[#This Row],[IMPORTO]]/tbStoricoOrdini[[#This Row],[PREZZO]]</f>
        <v>10.040909090909091</v>
      </c>
      <c r="N3917" t="s">
        <v>7</v>
      </c>
      <c r="O3917" s="8">
        <f>VLOOKUP(tbStoricoOrdini[[#This Row],[AGENTE]],tbAgenti[],2,FALSE)</f>
        <v>0.03</v>
      </c>
      <c r="P3917" s="2">
        <v>2209</v>
      </c>
      <c r="Q3917" s="2">
        <f>tbStoricoOrdini[[#This Row],[IMPORTO]]*tbStoricoOrdini[[#This Row],[% COMM.]]</f>
        <v>66.27</v>
      </c>
      <c r="R3917" s="2">
        <f>tbStoricoOrdini[[#This Row],[TOT. COMM.]]+tbStoricoOrdini[[#This Row],[IMPORTO]]</f>
        <v>2275.27</v>
      </c>
    </row>
    <row r="3918" spans="1:18">
      <c r="A3918" s="1">
        <v>43952</v>
      </c>
      <c r="B3918" s="7">
        <f>MONTH(tbStoricoOrdini[[#This Row],[DATA]])</f>
        <v>5</v>
      </c>
      <c r="C3918" t="s">
        <v>4013</v>
      </c>
      <c r="D3918" t="str">
        <f>RIGHT(tbStoricoOrdini[[#This Row],[ORDINE]],4)</f>
        <v>3915</v>
      </c>
      <c r="E3918" t="s">
        <v>27</v>
      </c>
      <c r="F3918" t="str">
        <f>VLOOKUP(tbStoricoOrdini[[#This Row],[CLIENTE]],tbClienti[],3,FALSE)</f>
        <v>Veneto</v>
      </c>
      <c r="G3918" t="str">
        <f>VLOOKUP(tbStoricoOrdini[[#This Row],[CLIENTE]],tbClienti[],7,FALSE)</f>
        <v>BD</v>
      </c>
      <c r="H3918" t="s">
        <v>78</v>
      </c>
      <c r="I3918" t="str">
        <f>IF(LEFT(tbStoricoOrdini[[#This Row],[ARTICOLO]],3) = "COG","COG",LEFT(tbStoricoOrdini[[#This Row],[ARTICOLO]],FIND(" ",tbStoricoOrdini[[#This Row],[ARTICOLO]])-1))</f>
        <v>COG</v>
      </c>
      <c r="J3918" t="str">
        <f>MID(tbStoricoOrdini[[#This Row],[ARTICOLO]],FIND(" ",tbStoricoOrdini[[#This Row],[ARTICOLO]])+1,4)</f>
        <v>3000</v>
      </c>
      <c r="K3918" t="str">
        <f>IFERROR(RIGHT(tbStoricoOrdini[[#This Row],[ARTICOLO]],LEN(tbStoricoOrdini[[#This Row],[ARTICOLO]])-FIND(" ",tbStoricoOrdini[[#This Row],[ARTICOLO]],FIND(" ",tbStoricoOrdini[[#This Row],[ARTICOLO]]) +1)),"")</f>
        <v>Medium</v>
      </c>
      <c r="L3918" s="3">
        <f>VLOOKUP(tbStoricoOrdini[[#This Row],[ARTICOLO]],tbArticoli[],2,FALSE)</f>
        <v>220</v>
      </c>
      <c r="M3918" s="22">
        <f>tbStoricoOrdini[[#This Row],[IMPORTO]]/tbStoricoOrdini[[#This Row],[PREZZO]]</f>
        <v>166.18636363636364</v>
      </c>
      <c r="N3918" t="s">
        <v>20</v>
      </c>
      <c r="O3918" s="8">
        <f>VLOOKUP(tbStoricoOrdini[[#This Row],[AGENTE]],tbAgenti[],2,FALSE)</f>
        <v>0.05</v>
      </c>
      <c r="P3918" s="2">
        <v>36561</v>
      </c>
      <c r="Q3918" s="2">
        <f>tbStoricoOrdini[[#This Row],[IMPORTO]]*tbStoricoOrdini[[#This Row],[% COMM.]]</f>
        <v>1828.0500000000002</v>
      </c>
      <c r="R3918" s="2">
        <f>tbStoricoOrdini[[#This Row],[TOT. COMM.]]+tbStoricoOrdini[[#This Row],[IMPORTO]]</f>
        <v>38389.050000000003</v>
      </c>
    </row>
    <row r="3919" spans="1:18">
      <c r="A3919" s="1">
        <v>43952</v>
      </c>
      <c r="B3919" s="7">
        <f>MONTH(tbStoricoOrdini[[#This Row],[DATA]])</f>
        <v>5</v>
      </c>
      <c r="C3919" t="s">
        <v>4014</v>
      </c>
      <c r="D3919" t="str">
        <f>RIGHT(tbStoricoOrdini[[#This Row],[ORDINE]],4)</f>
        <v>3916</v>
      </c>
      <c r="E3919" t="s">
        <v>27</v>
      </c>
      <c r="F3919" t="str">
        <f>VLOOKUP(tbStoricoOrdini[[#This Row],[CLIENTE]],tbClienti[],3,FALSE)</f>
        <v>Veneto</v>
      </c>
      <c r="G3919" t="str">
        <f>VLOOKUP(tbStoricoOrdini[[#This Row],[CLIENTE]],tbClienti[],7,FALSE)</f>
        <v>BD</v>
      </c>
      <c r="H3919" t="s">
        <v>78</v>
      </c>
      <c r="I3919" t="str">
        <f>IF(LEFT(tbStoricoOrdini[[#This Row],[ARTICOLO]],3) = "COG","COG",LEFT(tbStoricoOrdini[[#This Row],[ARTICOLO]],FIND(" ",tbStoricoOrdini[[#This Row],[ARTICOLO]])-1))</f>
        <v>COG</v>
      </c>
      <c r="J3919" t="str">
        <f>MID(tbStoricoOrdini[[#This Row],[ARTICOLO]],FIND(" ",tbStoricoOrdini[[#This Row],[ARTICOLO]])+1,4)</f>
        <v>3000</v>
      </c>
      <c r="K3919" t="str">
        <f>IFERROR(RIGHT(tbStoricoOrdini[[#This Row],[ARTICOLO]],LEN(tbStoricoOrdini[[#This Row],[ARTICOLO]])-FIND(" ",tbStoricoOrdini[[#This Row],[ARTICOLO]],FIND(" ",tbStoricoOrdini[[#This Row],[ARTICOLO]]) +1)),"")</f>
        <v>Medium</v>
      </c>
      <c r="L3919" s="3">
        <f>VLOOKUP(tbStoricoOrdini[[#This Row],[ARTICOLO]],tbArticoli[],2,FALSE)</f>
        <v>220</v>
      </c>
      <c r="M3919" s="22">
        <f>tbStoricoOrdini[[#This Row],[IMPORTO]]/tbStoricoOrdini[[#This Row],[PREZZO]]</f>
        <v>0.97272727272727277</v>
      </c>
      <c r="N3919" t="s">
        <v>18</v>
      </c>
      <c r="O3919" s="8">
        <f>VLOOKUP(tbStoricoOrdini[[#This Row],[AGENTE]],tbAgenti[],2,FALSE)</f>
        <v>0.03</v>
      </c>
      <c r="P3919" s="2">
        <v>214</v>
      </c>
      <c r="Q3919" s="2">
        <f>tbStoricoOrdini[[#This Row],[IMPORTO]]*tbStoricoOrdini[[#This Row],[% COMM.]]</f>
        <v>6.42</v>
      </c>
      <c r="R3919" s="2">
        <f>tbStoricoOrdini[[#This Row],[TOT. COMM.]]+tbStoricoOrdini[[#This Row],[IMPORTO]]</f>
        <v>220.42</v>
      </c>
    </row>
    <row r="3920" spans="1:18">
      <c r="A3920" s="1">
        <v>43952</v>
      </c>
      <c r="B3920" s="7">
        <f>MONTH(tbStoricoOrdini[[#This Row],[DATA]])</f>
        <v>5</v>
      </c>
      <c r="C3920" t="s">
        <v>4015</v>
      </c>
      <c r="D3920" t="str">
        <f>RIGHT(tbStoricoOrdini[[#This Row],[ORDINE]],4)</f>
        <v>3917</v>
      </c>
      <c r="E3920" t="s">
        <v>27</v>
      </c>
      <c r="F3920" t="str">
        <f>VLOOKUP(tbStoricoOrdini[[#This Row],[CLIENTE]],tbClienti[],3,FALSE)</f>
        <v>Veneto</v>
      </c>
      <c r="G3920" t="str">
        <f>VLOOKUP(tbStoricoOrdini[[#This Row],[CLIENTE]],tbClienti[],7,FALSE)</f>
        <v>BD</v>
      </c>
      <c r="H3920" t="s">
        <v>78</v>
      </c>
      <c r="I3920" t="str">
        <f>IF(LEFT(tbStoricoOrdini[[#This Row],[ARTICOLO]],3) = "COG","COG",LEFT(tbStoricoOrdini[[#This Row],[ARTICOLO]],FIND(" ",tbStoricoOrdini[[#This Row],[ARTICOLO]])-1))</f>
        <v>COG</v>
      </c>
      <c r="J3920" t="str">
        <f>MID(tbStoricoOrdini[[#This Row],[ARTICOLO]],FIND(" ",tbStoricoOrdini[[#This Row],[ARTICOLO]])+1,4)</f>
        <v>3000</v>
      </c>
      <c r="K3920" t="str">
        <f>IFERROR(RIGHT(tbStoricoOrdini[[#This Row],[ARTICOLO]],LEN(tbStoricoOrdini[[#This Row],[ARTICOLO]])-FIND(" ",tbStoricoOrdini[[#This Row],[ARTICOLO]],FIND(" ",tbStoricoOrdini[[#This Row],[ARTICOLO]]) +1)),"")</f>
        <v>Medium</v>
      </c>
      <c r="L3920" s="3">
        <f>VLOOKUP(tbStoricoOrdini[[#This Row],[ARTICOLO]],tbArticoli[],2,FALSE)</f>
        <v>220</v>
      </c>
      <c r="M3920" s="22">
        <f>tbStoricoOrdini[[#This Row],[IMPORTO]]/tbStoricoOrdini[[#This Row],[PREZZO]]</f>
        <v>0</v>
      </c>
      <c r="N3920" t="s">
        <v>9</v>
      </c>
      <c r="O3920" s="8">
        <f>VLOOKUP(tbStoricoOrdini[[#This Row],[AGENTE]],tbAgenti[],2,FALSE)</f>
        <v>0.05</v>
      </c>
      <c r="P3920" s="2">
        <v>0</v>
      </c>
      <c r="Q3920" s="2">
        <f>tbStoricoOrdini[[#This Row],[IMPORTO]]*tbStoricoOrdini[[#This Row],[% COMM.]]</f>
        <v>0</v>
      </c>
      <c r="R3920" s="2">
        <f>tbStoricoOrdini[[#This Row],[TOT. COMM.]]+tbStoricoOrdini[[#This Row],[IMPORTO]]</f>
        <v>0</v>
      </c>
    </row>
    <row r="3921" spans="1:18">
      <c r="A3921" s="1">
        <v>43952</v>
      </c>
      <c r="B3921" s="7">
        <f>MONTH(tbStoricoOrdini[[#This Row],[DATA]])</f>
        <v>5</v>
      </c>
      <c r="C3921" t="s">
        <v>4016</v>
      </c>
      <c r="D3921" t="str">
        <f>RIGHT(tbStoricoOrdini[[#This Row],[ORDINE]],4)</f>
        <v>3918</v>
      </c>
      <c r="E3921" t="s">
        <v>27</v>
      </c>
      <c r="F3921" t="str">
        <f>VLOOKUP(tbStoricoOrdini[[#This Row],[CLIENTE]],tbClienti[],3,FALSE)</f>
        <v>Veneto</v>
      </c>
      <c r="G3921" t="str">
        <f>VLOOKUP(tbStoricoOrdini[[#This Row],[CLIENTE]],tbClienti[],7,FALSE)</f>
        <v>BD</v>
      </c>
      <c r="H3921" t="s">
        <v>74</v>
      </c>
      <c r="I3921" t="str">
        <f>IF(LEFT(tbStoricoOrdini[[#This Row],[ARTICOLO]],3) = "COG","COG",LEFT(tbStoricoOrdini[[#This Row],[ARTICOLO]],FIND(" ",tbStoricoOrdini[[#This Row],[ARTICOLO]])-1))</f>
        <v>AVRC</v>
      </c>
      <c r="J3921" t="str">
        <f>MID(tbStoricoOrdini[[#This Row],[ARTICOLO]],FIND(" ",tbStoricoOrdini[[#This Row],[ARTICOLO]])+1,4)</f>
        <v>2500</v>
      </c>
      <c r="K3921" t="str">
        <f>IFERROR(RIGHT(tbStoricoOrdini[[#This Row],[ARTICOLO]],LEN(tbStoricoOrdini[[#This Row],[ARTICOLO]])-FIND(" ",tbStoricoOrdini[[#This Row],[ARTICOLO]],FIND(" ",tbStoricoOrdini[[#This Row],[ARTICOLO]]) +1)),"")</f>
        <v>Gold</v>
      </c>
      <c r="L3921" s="3">
        <f>VLOOKUP(tbStoricoOrdini[[#This Row],[ARTICOLO]],tbArticoli[],2,FALSE)</f>
        <v>500</v>
      </c>
      <c r="M3921" s="22">
        <f>tbStoricoOrdini[[#This Row],[IMPORTO]]/tbStoricoOrdini[[#This Row],[PREZZO]]</f>
        <v>3.8460000000000001</v>
      </c>
      <c r="N3921" t="s">
        <v>10</v>
      </c>
      <c r="O3921" s="8">
        <f>VLOOKUP(tbStoricoOrdini[[#This Row],[AGENTE]],tbAgenti[],2,FALSE)</f>
        <v>3.6999999999999998E-2</v>
      </c>
      <c r="P3921" s="2">
        <v>1923</v>
      </c>
      <c r="Q3921" s="2">
        <f>tbStoricoOrdini[[#This Row],[IMPORTO]]*tbStoricoOrdini[[#This Row],[% COMM.]]</f>
        <v>71.150999999999996</v>
      </c>
      <c r="R3921" s="2">
        <f>tbStoricoOrdini[[#This Row],[TOT. COMM.]]+tbStoricoOrdini[[#This Row],[IMPORTO]]</f>
        <v>1994.1510000000001</v>
      </c>
    </row>
    <row r="3922" spans="1:18">
      <c r="A3922" s="1">
        <v>43952</v>
      </c>
      <c r="B3922" s="7">
        <f>MONTH(tbStoricoOrdini[[#This Row],[DATA]])</f>
        <v>5</v>
      </c>
      <c r="C3922" t="s">
        <v>4017</v>
      </c>
      <c r="D3922" t="str">
        <f>RIGHT(tbStoricoOrdini[[#This Row],[ORDINE]],4)</f>
        <v>3919</v>
      </c>
      <c r="E3922" t="s">
        <v>27</v>
      </c>
      <c r="F3922" t="str">
        <f>VLOOKUP(tbStoricoOrdini[[#This Row],[CLIENTE]],tbClienti[],3,FALSE)</f>
        <v>Veneto</v>
      </c>
      <c r="G3922" t="str">
        <f>VLOOKUP(tbStoricoOrdini[[#This Row],[CLIENTE]],tbClienti[],7,FALSE)</f>
        <v>BD</v>
      </c>
      <c r="H3922" t="s">
        <v>74</v>
      </c>
      <c r="I3922" t="str">
        <f>IF(LEFT(tbStoricoOrdini[[#This Row],[ARTICOLO]],3) = "COG","COG",LEFT(tbStoricoOrdini[[#This Row],[ARTICOLO]],FIND(" ",tbStoricoOrdini[[#This Row],[ARTICOLO]])-1))</f>
        <v>AVRC</v>
      </c>
      <c r="J3922" t="str">
        <f>MID(tbStoricoOrdini[[#This Row],[ARTICOLO]],FIND(" ",tbStoricoOrdini[[#This Row],[ARTICOLO]])+1,4)</f>
        <v>2500</v>
      </c>
      <c r="K3922" t="str">
        <f>IFERROR(RIGHT(tbStoricoOrdini[[#This Row],[ARTICOLO]],LEN(tbStoricoOrdini[[#This Row],[ARTICOLO]])-FIND(" ",tbStoricoOrdini[[#This Row],[ARTICOLO]],FIND(" ",tbStoricoOrdini[[#This Row],[ARTICOLO]]) +1)),"")</f>
        <v>Gold</v>
      </c>
      <c r="L3922" s="3">
        <f>VLOOKUP(tbStoricoOrdini[[#This Row],[ARTICOLO]],tbArticoli[],2,FALSE)</f>
        <v>500</v>
      </c>
      <c r="M3922" s="22">
        <f>tbStoricoOrdini[[#This Row],[IMPORTO]]/tbStoricoOrdini[[#This Row],[PREZZO]]</f>
        <v>40.222000000000001</v>
      </c>
      <c r="N3922" t="s">
        <v>19</v>
      </c>
      <c r="O3922" s="8">
        <f>VLOOKUP(tbStoricoOrdini[[#This Row],[AGENTE]],tbAgenti[],2,FALSE)</f>
        <v>0.05</v>
      </c>
      <c r="P3922" s="2">
        <v>20111</v>
      </c>
      <c r="Q3922" s="2">
        <f>tbStoricoOrdini[[#This Row],[IMPORTO]]*tbStoricoOrdini[[#This Row],[% COMM.]]</f>
        <v>1005.5500000000001</v>
      </c>
      <c r="R3922" s="2">
        <f>tbStoricoOrdini[[#This Row],[TOT. COMM.]]+tbStoricoOrdini[[#This Row],[IMPORTO]]</f>
        <v>21116.55</v>
      </c>
    </row>
    <row r="3923" spans="1:18">
      <c r="A3923" s="1">
        <v>43952</v>
      </c>
      <c r="B3923" s="7">
        <f>MONTH(tbStoricoOrdini[[#This Row],[DATA]])</f>
        <v>5</v>
      </c>
      <c r="C3923" t="s">
        <v>4018</v>
      </c>
      <c r="D3923" t="str">
        <f>RIGHT(tbStoricoOrdini[[#This Row],[ORDINE]],4)</f>
        <v>3920</v>
      </c>
      <c r="E3923" t="s">
        <v>27</v>
      </c>
      <c r="F3923" t="str">
        <f>VLOOKUP(tbStoricoOrdini[[#This Row],[CLIENTE]],tbClienti[],3,FALSE)</f>
        <v>Veneto</v>
      </c>
      <c r="G3923" t="str">
        <f>VLOOKUP(tbStoricoOrdini[[#This Row],[CLIENTE]],tbClienti[],7,FALSE)</f>
        <v>BD</v>
      </c>
      <c r="H3923" t="s">
        <v>74</v>
      </c>
      <c r="I3923" t="str">
        <f>IF(LEFT(tbStoricoOrdini[[#This Row],[ARTICOLO]],3) = "COG","COG",LEFT(tbStoricoOrdini[[#This Row],[ARTICOLO]],FIND(" ",tbStoricoOrdini[[#This Row],[ARTICOLO]])-1))</f>
        <v>AVRC</v>
      </c>
      <c r="J3923" t="str">
        <f>MID(tbStoricoOrdini[[#This Row],[ARTICOLO]],FIND(" ",tbStoricoOrdini[[#This Row],[ARTICOLO]])+1,4)</f>
        <v>2500</v>
      </c>
      <c r="K3923" t="str">
        <f>IFERROR(RIGHT(tbStoricoOrdini[[#This Row],[ARTICOLO]],LEN(tbStoricoOrdini[[#This Row],[ARTICOLO]])-FIND(" ",tbStoricoOrdini[[#This Row],[ARTICOLO]],FIND(" ",tbStoricoOrdini[[#This Row],[ARTICOLO]]) +1)),"")</f>
        <v>Gold</v>
      </c>
      <c r="L3923" s="3">
        <f>VLOOKUP(tbStoricoOrdini[[#This Row],[ARTICOLO]],tbArticoli[],2,FALSE)</f>
        <v>500</v>
      </c>
      <c r="M3923" s="22">
        <f>tbStoricoOrdini[[#This Row],[IMPORTO]]/tbStoricoOrdini[[#This Row],[PREZZO]]</f>
        <v>7.3999999999999996E-2</v>
      </c>
      <c r="N3923" t="s">
        <v>15</v>
      </c>
      <c r="O3923" s="8">
        <f>VLOOKUP(tbStoricoOrdini[[#This Row],[AGENTE]],tbAgenti[],2,FALSE)</f>
        <v>0.08</v>
      </c>
      <c r="P3923" s="2">
        <v>37</v>
      </c>
      <c r="Q3923" s="2">
        <f>tbStoricoOrdini[[#This Row],[IMPORTO]]*tbStoricoOrdini[[#This Row],[% COMM.]]</f>
        <v>2.96</v>
      </c>
      <c r="R3923" s="2">
        <f>tbStoricoOrdini[[#This Row],[TOT. COMM.]]+tbStoricoOrdini[[#This Row],[IMPORTO]]</f>
        <v>39.96</v>
      </c>
    </row>
    <row r="3924" spans="1:18">
      <c r="A3924" s="1">
        <v>43952</v>
      </c>
      <c r="B3924" s="7">
        <f>MONTH(tbStoricoOrdini[[#This Row],[DATA]])</f>
        <v>5</v>
      </c>
      <c r="C3924" t="s">
        <v>4019</v>
      </c>
      <c r="D3924" t="str">
        <f>RIGHT(tbStoricoOrdini[[#This Row],[ORDINE]],4)</f>
        <v>3921</v>
      </c>
      <c r="E3924" t="s">
        <v>27</v>
      </c>
      <c r="F3924" t="str">
        <f>VLOOKUP(tbStoricoOrdini[[#This Row],[CLIENTE]],tbClienti[],3,FALSE)</f>
        <v>Veneto</v>
      </c>
      <c r="G3924" t="str">
        <f>VLOOKUP(tbStoricoOrdini[[#This Row],[CLIENTE]],tbClienti[],7,FALSE)</f>
        <v>BD</v>
      </c>
      <c r="H3924" t="s">
        <v>74</v>
      </c>
      <c r="I3924" t="str">
        <f>IF(LEFT(tbStoricoOrdini[[#This Row],[ARTICOLO]],3) = "COG","COG",LEFT(tbStoricoOrdini[[#This Row],[ARTICOLO]],FIND(" ",tbStoricoOrdini[[#This Row],[ARTICOLO]])-1))</f>
        <v>AVRC</v>
      </c>
      <c r="J3924" t="str">
        <f>MID(tbStoricoOrdini[[#This Row],[ARTICOLO]],FIND(" ",tbStoricoOrdini[[#This Row],[ARTICOLO]])+1,4)</f>
        <v>2500</v>
      </c>
      <c r="K3924" t="str">
        <f>IFERROR(RIGHT(tbStoricoOrdini[[#This Row],[ARTICOLO]],LEN(tbStoricoOrdini[[#This Row],[ARTICOLO]])-FIND(" ",tbStoricoOrdini[[#This Row],[ARTICOLO]],FIND(" ",tbStoricoOrdini[[#This Row],[ARTICOLO]]) +1)),"")</f>
        <v>Gold</v>
      </c>
      <c r="L3924" s="3">
        <f>VLOOKUP(tbStoricoOrdini[[#This Row],[ARTICOLO]],tbArticoli[],2,FALSE)</f>
        <v>500</v>
      </c>
      <c r="M3924" s="22">
        <f>tbStoricoOrdini[[#This Row],[IMPORTO]]/tbStoricoOrdini[[#This Row],[PREZZO]]</f>
        <v>13.83</v>
      </c>
      <c r="N3924" t="s">
        <v>14</v>
      </c>
      <c r="O3924" s="8">
        <f>VLOOKUP(tbStoricoOrdini[[#This Row],[AGENTE]],tbAgenti[],2,FALSE)</f>
        <v>0.05</v>
      </c>
      <c r="P3924" s="2">
        <v>6915</v>
      </c>
      <c r="Q3924" s="2">
        <f>tbStoricoOrdini[[#This Row],[IMPORTO]]*tbStoricoOrdini[[#This Row],[% COMM.]]</f>
        <v>345.75</v>
      </c>
      <c r="R3924" s="2">
        <f>tbStoricoOrdini[[#This Row],[TOT. COMM.]]+tbStoricoOrdini[[#This Row],[IMPORTO]]</f>
        <v>7260.75</v>
      </c>
    </row>
    <row r="3925" spans="1:18">
      <c r="A3925" s="1">
        <v>43952</v>
      </c>
      <c r="B3925" s="7">
        <f>MONTH(tbStoricoOrdini[[#This Row],[DATA]])</f>
        <v>5</v>
      </c>
      <c r="C3925" t="s">
        <v>4020</v>
      </c>
      <c r="D3925" t="str">
        <f>RIGHT(tbStoricoOrdini[[#This Row],[ORDINE]],4)</f>
        <v>3922</v>
      </c>
      <c r="E3925" t="s">
        <v>27</v>
      </c>
      <c r="F3925" t="str">
        <f>VLOOKUP(tbStoricoOrdini[[#This Row],[CLIENTE]],tbClienti[],3,FALSE)</f>
        <v>Veneto</v>
      </c>
      <c r="G3925" t="str">
        <f>VLOOKUP(tbStoricoOrdini[[#This Row],[CLIENTE]],tbClienti[],7,FALSE)</f>
        <v>BD</v>
      </c>
      <c r="H3925" t="s">
        <v>74</v>
      </c>
      <c r="I3925" t="str">
        <f>IF(LEFT(tbStoricoOrdini[[#This Row],[ARTICOLO]],3) = "COG","COG",LEFT(tbStoricoOrdini[[#This Row],[ARTICOLO]],FIND(" ",tbStoricoOrdini[[#This Row],[ARTICOLO]])-1))</f>
        <v>AVRC</v>
      </c>
      <c r="J3925" t="str">
        <f>MID(tbStoricoOrdini[[#This Row],[ARTICOLO]],FIND(" ",tbStoricoOrdini[[#This Row],[ARTICOLO]])+1,4)</f>
        <v>2500</v>
      </c>
      <c r="K3925" t="str">
        <f>IFERROR(RIGHT(tbStoricoOrdini[[#This Row],[ARTICOLO]],LEN(tbStoricoOrdini[[#This Row],[ARTICOLO]])-FIND(" ",tbStoricoOrdini[[#This Row],[ARTICOLO]],FIND(" ",tbStoricoOrdini[[#This Row],[ARTICOLO]]) +1)),"")</f>
        <v>Gold</v>
      </c>
      <c r="L3925" s="3">
        <f>VLOOKUP(tbStoricoOrdini[[#This Row],[ARTICOLO]],tbArticoli[],2,FALSE)</f>
        <v>500</v>
      </c>
      <c r="M3925" s="22">
        <f>tbStoricoOrdini[[#This Row],[IMPORTO]]/tbStoricoOrdini[[#This Row],[PREZZO]]</f>
        <v>33.576000000000001</v>
      </c>
      <c r="N3925" t="s">
        <v>7</v>
      </c>
      <c r="O3925" s="8">
        <f>VLOOKUP(tbStoricoOrdini[[#This Row],[AGENTE]],tbAgenti[],2,FALSE)</f>
        <v>0.03</v>
      </c>
      <c r="P3925" s="2">
        <v>16788</v>
      </c>
      <c r="Q3925" s="2">
        <f>tbStoricoOrdini[[#This Row],[IMPORTO]]*tbStoricoOrdini[[#This Row],[% COMM.]]</f>
        <v>503.64</v>
      </c>
      <c r="R3925" s="2">
        <f>tbStoricoOrdini[[#This Row],[TOT. COMM.]]+tbStoricoOrdini[[#This Row],[IMPORTO]]</f>
        <v>17291.64</v>
      </c>
    </row>
    <row r="3926" spans="1:18">
      <c r="A3926" s="1">
        <v>43952</v>
      </c>
      <c r="B3926" s="7">
        <f>MONTH(tbStoricoOrdini[[#This Row],[DATA]])</f>
        <v>5</v>
      </c>
      <c r="C3926" t="s">
        <v>4021</v>
      </c>
      <c r="D3926" t="str">
        <f>RIGHT(tbStoricoOrdini[[#This Row],[ORDINE]],4)</f>
        <v>3923</v>
      </c>
      <c r="E3926" t="s">
        <v>27</v>
      </c>
      <c r="F3926" t="str">
        <f>VLOOKUP(tbStoricoOrdini[[#This Row],[CLIENTE]],tbClienti[],3,FALSE)</f>
        <v>Veneto</v>
      </c>
      <c r="G3926" t="str">
        <f>VLOOKUP(tbStoricoOrdini[[#This Row],[CLIENTE]],tbClienti[],7,FALSE)</f>
        <v>BD</v>
      </c>
      <c r="H3926" t="s">
        <v>74</v>
      </c>
      <c r="I3926" t="str">
        <f>IF(LEFT(tbStoricoOrdini[[#This Row],[ARTICOLO]],3) = "COG","COG",LEFT(tbStoricoOrdini[[#This Row],[ARTICOLO]],FIND(" ",tbStoricoOrdini[[#This Row],[ARTICOLO]])-1))</f>
        <v>AVRC</v>
      </c>
      <c r="J3926" t="str">
        <f>MID(tbStoricoOrdini[[#This Row],[ARTICOLO]],FIND(" ",tbStoricoOrdini[[#This Row],[ARTICOLO]])+1,4)</f>
        <v>2500</v>
      </c>
      <c r="K3926" t="str">
        <f>IFERROR(RIGHT(tbStoricoOrdini[[#This Row],[ARTICOLO]],LEN(tbStoricoOrdini[[#This Row],[ARTICOLO]])-FIND(" ",tbStoricoOrdini[[#This Row],[ARTICOLO]],FIND(" ",tbStoricoOrdini[[#This Row],[ARTICOLO]]) +1)),"")</f>
        <v>Gold</v>
      </c>
      <c r="L3926" s="3">
        <f>VLOOKUP(tbStoricoOrdini[[#This Row],[ARTICOLO]],tbArticoli[],2,FALSE)</f>
        <v>500</v>
      </c>
      <c r="M3926" s="22">
        <f>tbStoricoOrdini[[#This Row],[IMPORTO]]/tbStoricoOrdini[[#This Row],[PREZZO]]</f>
        <v>106.678</v>
      </c>
      <c r="N3926" t="s">
        <v>20</v>
      </c>
      <c r="O3926" s="8">
        <f>VLOOKUP(tbStoricoOrdini[[#This Row],[AGENTE]],tbAgenti[],2,FALSE)</f>
        <v>0.05</v>
      </c>
      <c r="P3926" s="2">
        <v>53339</v>
      </c>
      <c r="Q3926" s="2">
        <f>tbStoricoOrdini[[#This Row],[IMPORTO]]*tbStoricoOrdini[[#This Row],[% COMM.]]</f>
        <v>2666.9500000000003</v>
      </c>
      <c r="R3926" s="2">
        <f>tbStoricoOrdini[[#This Row],[TOT. COMM.]]+tbStoricoOrdini[[#This Row],[IMPORTO]]</f>
        <v>56005.95</v>
      </c>
    </row>
    <row r="3927" spans="1:18">
      <c r="A3927" s="1">
        <v>43952</v>
      </c>
      <c r="B3927" s="7">
        <f>MONTH(tbStoricoOrdini[[#This Row],[DATA]])</f>
        <v>5</v>
      </c>
      <c r="C3927" t="s">
        <v>4022</v>
      </c>
      <c r="D3927" t="str">
        <f>RIGHT(tbStoricoOrdini[[#This Row],[ORDINE]],4)</f>
        <v>3924</v>
      </c>
      <c r="E3927" t="s">
        <v>27</v>
      </c>
      <c r="F3927" t="str">
        <f>VLOOKUP(tbStoricoOrdini[[#This Row],[CLIENTE]],tbClienti[],3,FALSE)</f>
        <v>Veneto</v>
      </c>
      <c r="G3927" t="str">
        <f>VLOOKUP(tbStoricoOrdini[[#This Row],[CLIENTE]],tbClienti[],7,FALSE)</f>
        <v>BD</v>
      </c>
      <c r="H3927" t="s">
        <v>74</v>
      </c>
      <c r="I3927" t="str">
        <f>IF(LEFT(tbStoricoOrdini[[#This Row],[ARTICOLO]],3) = "COG","COG",LEFT(tbStoricoOrdini[[#This Row],[ARTICOLO]],FIND(" ",tbStoricoOrdini[[#This Row],[ARTICOLO]])-1))</f>
        <v>AVRC</v>
      </c>
      <c r="J3927" t="str">
        <f>MID(tbStoricoOrdini[[#This Row],[ARTICOLO]],FIND(" ",tbStoricoOrdini[[#This Row],[ARTICOLO]])+1,4)</f>
        <v>2500</v>
      </c>
      <c r="K3927" t="str">
        <f>IFERROR(RIGHT(tbStoricoOrdini[[#This Row],[ARTICOLO]],LEN(tbStoricoOrdini[[#This Row],[ARTICOLO]])-FIND(" ",tbStoricoOrdini[[#This Row],[ARTICOLO]],FIND(" ",tbStoricoOrdini[[#This Row],[ARTICOLO]]) +1)),"")</f>
        <v>Gold</v>
      </c>
      <c r="L3927" s="3">
        <f>VLOOKUP(tbStoricoOrdini[[#This Row],[ARTICOLO]],tbArticoli[],2,FALSE)</f>
        <v>500</v>
      </c>
      <c r="M3927" s="22">
        <f>tbStoricoOrdini[[#This Row],[IMPORTO]]/tbStoricoOrdini[[#This Row],[PREZZO]]</f>
        <v>0.33600000000000002</v>
      </c>
      <c r="N3927" t="s">
        <v>18</v>
      </c>
      <c r="O3927" s="8">
        <f>VLOOKUP(tbStoricoOrdini[[#This Row],[AGENTE]],tbAgenti[],2,FALSE)</f>
        <v>0.03</v>
      </c>
      <c r="P3927" s="2">
        <v>168</v>
      </c>
      <c r="Q3927" s="2">
        <f>tbStoricoOrdini[[#This Row],[IMPORTO]]*tbStoricoOrdini[[#This Row],[% COMM.]]</f>
        <v>5.04</v>
      </c>
      <c r="R3927" s="2">
        <f>tbStoricoOrdini[[#This Row],[TOT. COMM.]]+tbStoricoOrdini[[#This Row],[IMPORTO]]</f>
        <v>173.04</v>
      </c>
    </row>
    <row r="3928" spans="1:18">
      <c r="A3928" s="1">
        <v>43952</v>
      </c>
      <c r="B3928" s="7">
        <f>MONTH(tbStoricoOrdini[[#This Row],[DATA]])</f>
        <v>5</v>
      </c>
      <c r="C3928" t="s">
        <v>4023</v>
      </c>
      <c r="D3928" t="str">
        <f>RIGHT(tbStoricoOrdini[[#This Row],[ORDINE]],4)</f>
        <v>3925</v>
      </c>
      <c r="E3928" t="s">
        <v>27</v>
      </c>
      <c r="F3928" t="str">
        <f>VLOOKUP(tbStoricoOrdini[[#This Row],[CLIENTE]],tbClienti[],3,FALSE)</f>
        <v>Veneto</v>
      </c>
      <c r="G3928" t="str">
        <f>VLOOKUP(tbStoricoOrdini[[#This Row],[CLIENTE]],tbClienti[],7,FALSE)</f>
        <v>BD</v>
      </c>
      <c r="H3928" t="s">
        <v>74</v>
      </c>
      <c r="I3928" t="str">
        <f>IF(LEFT(tbStoricoOrdini[[#This Row],[ARTICOLO]],3) = "COG","COG",LEFT(tbStoricoOrdini[[#This Row],[ARTICOLO]],FIND(" ",tbStoricoOrdini[[#This Row],[ARTICOLO]])-1))</f>
        <v>AVRC</v>
      </c>
      <c r="J3928" t="str">
        <f>MID(tbStoricoOrdini[[#This Row],[ARTICOLO]],FIND(" ",tbStoricoOrdini[[#This Row],[ARTICOLO]])+1,4)</f>
        <v>2500</v>
      </c>
      <c r="K3928" t="str">
        <f>IFERROR(RIGHT(tbStoricoOrdini[[#This Row],[ARTICOLO]],LEN(tbStoricoOrdini[[#This Row],[ARTICOLO]])-FIND(" ",tbStoricoOrdini[[#This Row],[ARTICOLO]],FIND(" ",tbStoricoOrdini[[#This Row],[ARTICOLO]]) +1)),"")</f>
        <v>Gold</v>
      </c>
      <c r="L3928" s="3">
        <f>VLOOKUP(tbStoricoOrdini[[#This Row],[ARTICOLO]],tbArticoli[],2,FALSE)</f>
        <v>500</v>
      </c>
      <c r="M3928" s="22">
        <f>tbStoricoOrdini[[#This Row],[IMPORTO]]/tbStoricoOrdini[[#This Row],[PREZZO]]</f>
        <v>2.2120000000000002</v>
      </c>
      <c r="N3928" t="s">
        <v>6</v>
      </c>
      <c r="O3928" s="8">
        <f>VLOOKUP(tbStoricoOrdini[[#This Row],[AGENTE]],tbAgenti[],2,FALSE)</f>
        <v>7.4999999999999997E-2</v>
      </c>
      <c r="P3928" s="2">
        <v>1106</v>
      </c>
      <c r="Q3928" s="2">
        <f>tbStoricoOrdini[[#This Row],[IMPORTO]]*tbStoricoOrdini[[#This Row],[% COMM.]]</f>
        <v>82.95</v>
      </c>
      <c r="R3928" s="2">
        <f>tbStoricoOrdini[[#This Row],[TOT. COMM.]]+tbStoricoOrdini[[#This Row],[IMPORTO]]</f>
        <v>1188.95</v>
      </c>
    </row>
    <row r="3929" spans="1:18">
      <c r="A3929" s="1">
        <v>43952</v>
      </c>
      <c r="B3929" s="7">
        <f>MONTH(tbStoricoOrdini[[#This Row],[DATA]])</f>
        <v>5</v>
      </c>
      <c r="C3929" t="s">
        <v>4024</v>
      </c>
      <c r="D3929" t="str">
        <f>RIGHT(tbStoricoOrdini[[#This Row],[ORDINE]],4)</f>
        <v>3926</v>
      </c>
      <c r="E3929" t="s">
        <v>27</v>
      </c>
      <c r="F3929" t="str">
        <f>VLOOKUP(tbStoricoOrdini[[#This Row],[CLIENTE]],tbClienti[],3,FALSE)</f>
        <v>Veneto</v>
      </c>
      <c r="G3929" t="str">
        <f>VLOOKUP(tbStoricoOrdini[[#This Row],[CLIENTE]],tbClienti[],7,FALSE)</f>
        <v>BD</v>
      </c>
      <c r="H3929" t="s">
        <v>74</v>
      </c>
      <c r="I3929" t="str">
        <f>IF(LEFT(tbStoricoOrdini[[#This Row],[ARTICOLO]],3) = "COG","COG",LEFT(tbStoricoOrdini[[#This Row],[ARTICOLO]],FIND(" ",tbStoricoOrdini[[#This Row],[ARTICOLO]])-1))</f>
        <v>AVRC</v>
      </c>
      <c r="J3929" t="str">
        <f>MID(tbStoricoOrdini[[#This Row],[ARTICOLO]],FIND(" ",tbStoricoOrdini[[#This Row],[ARTICOLO]])+1,4)</f>
        <v>2500</v>
      </c>
      <c r="K3929" t="str">
        <f>IFERROR(RIGHT(tbStoricoOrdini[[#This Row],[ARTICOLO]],LEN(tbStoricoOrdini[[#This Row],[ARTICOLO]])-FIND(" ",tbStoricoOrdini[[#This Row],[ARTICOLO]],FIND(" ",tbStoricoOrdini[[#This Row],[ARTICOLO]]) +1)),"")</f>
        <v>Gold</v>
      </c>
      <c r="L3929" s="3">
        <f>VLOOKUP(tbStoricoOrdini[[#This Row],[ARTICOLO]],tbArticoli[],2,FALSE)</f>
        <v>500</v>
      </c>
      <c r="M3929" s="22">
        <f>tbStoricoOrdini[[#This Row],[IMPORTO]]/tbStoricoOrdini[[#This Row],[PREZZO]]</f>
        <v>55.353999999999999</v>
      </c>
      <c r="N3929" t="s">
        <v>9</v>
      </c>
      <c r="O3929" s="8">
        <f>VLOOKUP(tbStoricoOrdini[[#This Row],[AGENTE]],tbAgenti[],2,FALSE)</f>
        <v>0.05</v>
      </c>
      <c r="P3929" s="2">
        <v>27677</v>
      </c>
      <c r="Q3929" s="2">
        <f>tbStoricoOrdini[[#This Row],[IMPORTO]]*tbStoricoOrdini[[#This Row],[% COMM.]]</f>
        <v>1383.8500000000001</v>
      </c>
      <c r="R3929" s="2">
        <f>tbStoricoOrdini[[#This Row],[TOT. COMM.]]+tbStoricoOrdini[[#This Row],[IMPORTO]]</f>
        <v>29060.85</v>
      </c>
    </row>
    <row r="3930" spans="1:18">
      <c r="A3930" s="1">
        <v>43952</v>
      </c>
      <c r="B3930" s="7">
        <f>MONTH(tbStoricoOrdini[[#This Row],[DATA]])</f>
        <v>5</v>
      </c>
      <c r="C3930" t="s">
        <v>4025</v>
      </c>
      <c r="D3930" t="str">
        <f>RIGHT(tbStoricoOrdini[[#This Row],[ORDINE]],4)</f>
        <v>3927</v>
      </c>
      <c r="E3930" t="s">
        <v>27</v>
      </c>
      <c r="F3930" t="str">
        <f>VLOOKUP(tbStoricoOrdini[[#This Row],[CLIENTE]],tbClienti[],3,FALSE)</f>
        <v>Veneto</v>
      </c>
      <c r="G3930" t="str">
        <f>VLOOKUP(tbStoricoOrdini[[#This Row],[CLIENTE]],tbClienti[],7,FALSE)</f>
        <v>BD</v>
      </c>
      <c r="H3930" t="s">
        <v>77</v>
      </c>
      <c r="I3930" t="str">
        <f>IF(LEFT(tbStoricoOrdini[[#This Row],[ARTICOLO]],3) = "COG","COG",LEFT(tbStoricoOrdini[[#This Row],[ARTICOLO]],FIND(" ",tbStoricoOrdini[[#This Row],[ARTICOLO]])-1))</f>
        <v>COG</v>
      </c>
      <c r="J3930" t="str">
        <f>MID(tbStoricoOrdini[[#This Row],[ARTICOLO]],FIND(" ",tbStoricoOrdini[[#This Row],[ARTICOLO]])+1,4)</f>
        <v>2000</v>
      </c>
      <c r="K3930" t="str">
        <f>IFERROR(RIGHT(tbStoricoOrdini[[#This Row],[ARTICOLO]],LEN(tbStoricoOrdini[[#This Row],[ARTICOLO]])-FIND(" ",tbStoricoOrdini[[#This Row],[ARTICOLO]],FIND(" ",tbStoricoOrdini[[#This Row],[ARTICOLO]]) +1)),"")</f>
        <v>Medium</v>
      </c>
      <c r="L3930" s="3">
        <f>VLOOKUP(tbStoricoOrdini[[#This Row],[ARTICOLO]],tbArticoli[],2,FALSE)</f>
        <v>200</v>
      </c>
      <c r="M3930" s="22">
        <f>tbStoricoOrdini[[#This Row],[IMPORTO]]/tbStoricoOrdini[[#This Row],[PREZZO]]</f>
        <v>8.4600000000000009</v>
      </c>
      <c r="N3930" t="s">
        <v>9</v>
      </c>
      <c r="O3930" s="8">
        <f>VLOOKUP(tbStoricoOrdini[[#This Row],[AGENTE]],tbAgenti[],2,FALSE)</f>
        <v>0.05</v>
      </c>
      <c r="P3930" s="2">
        <v>1692</v>
      </c>
      <c r="Q3930" s="2">
        <f>tbStoricoOrdini[[#This Row],[IMPORTO]]*tbStoricoOrdini[[#This Row],[% COMM.]]</f>
        <v>84.600000000000009</v>
      </c>
      <c r="R3930" s="2">
        <f>tbStoricoOrdini[[#This Row],[TOT. COMM.]]+tbStoricoOrdini[[#This Row],[IMPORTO]]</f>
        <v>1776.6</v>
      </c>
    </row>
    <row r="3931" spans="1:18">
      <c r="A3931" s="1">
        <v>43952</v>
      </c>
      <c r="B3931" s="7">
        <f>MONTH(tbStoricoOrdini[[#This Row],[DATA]])</f>
        <v>5</v>
      </c>
      <c r="C3931" t="s">
        <v>4026</v>
      </c>
      <c r="D3931" t="str">
        <f>RIGHT(tbStoricoOrdini[[#This Row],[ORDINE]],4)</f>
        <v>3928</v>
      </c>
      <c r="E3931" t="s">
        <v>27</v>
      </c>
      <c r="F3931" t="str">
        <f>VLOOKUP(tbStoricoOrdini[[#This Row],[CLIENTE]],tbClienti[],3,FALSE)</f>
        <v>Veneto</v>
      </c>
      <c r="G3931" t="str">
        <f>VLOOKUP(tbStoricoOrdini[[#This Row],[CLIENTE]],tbClienti[],7,FALSE)</f>
        <v>BD</v>
      </c>
      <c r="H3931" t="s">
        <v>61</v>
      </c>
      <c r="I3931" t="str">
        <f>IF(LEFT(tbStoricoOrdini[[#This Row],[ARTICOLO]],3) = "COG","COG",LEFT(tbStoricoOrdini[[#This Row],[ARTICOLO]],FIND(" ",tbStoricoOrdini[[#This Row],[ARTICOLO]])-1))</f>
        <v>KLM</v>
      </c>
      <c r="J3931" t="str">
        <f>MID(tbStoricoOrdini[[#This Row],[ARTICOLO]],FIND(" ",tbStoricoOrdini[[#This Row],[ARTICOLO]])+1,4)</f>
        <v>5000</v>
      </c>
      <c r="K3931" t="str">
        <f>IFERROR(RIGHT(tbStoricoOrdini[[#This Row],[ARTICOLO]],LEN(tbStoricoOrdini[[#This Row],[ARTICOLO]])-FIND(" ",tbStoricoOrdini[[#This Row],[ARTICOLO]],FIND(" ",tbStoricoOrdini[[#This Row],[ARTICOLO]]) +1)),"")</f>
        <v>Medium</v>
      </c>
      <c r="L3931" s="3">
        <f>VLOOKUP(tbStoricoOrdini[[#This Row],[ARTICOLO]],tbArticoli[],2,FALSE)</f>
        <v>150</v>
      </c>
      <c r="M3931" s="22">
        <f>tbStoricoOrdini[[#This Row],[IMPORTO]]/tbStoricoOrdini[[#This Row],[PREZZO]]</f>
        <v>26.406666666666666</v>
      </c>
      <c r="N3931" t="s">
        <v>10</v>
      </c>
      <c r="O3931" s="8">
        <f>VLOOKUP(tbStoricoOrdini[[#This Row],[AGENTE]],tbAgenti[],2,FALSE)</f>
        <v>3.6999999999999998E-2</v>
      </c>
      <c r="P3931" s="2">
        <v>3961</v>
      </c>
      <c r="Q3931" s="2">
        <f>tbStoricoOrdini[[#This Row],[IMPORTO]]*tbStoricoOrdini[[#This Row],[% COMM.]]</f>
        <v>146.55699999999999</v>
      </c>
      <c r="R3931" s="2">
        <f>tbStoricoOrdini[[#This Row],[TOT. COMM.]]+tbStoricoOrdini[[#This Row],[IMPORTO]]</f>
        <v>4107.5569999999998</v>
      </c>
    </row>
    <row r="3932" spans="1:18">
      <c r="A3932" s="1">
        <v>43952</v>
      </c>
      <c r="B3932" s="7">
        <f>MONTH(tbStoricoOrdini[[#This Row],[DATA]])</f>
        <v>5</v>
      </c>
      <c r="C3932" t="s">
        <v>4027</v>
      </c>
      <c r="D3932" t="str">
        <f>RIGHT(tbStoricoOrdini[[#This Row],[ORDINE]],4)</f>
        <v>3929</v>
      </c>
      <c r="E3932" t="s">
        <v>27</v>
      </c>
      <c r="F3932" t="str">
        <f>VLOOKUP(tbStoricoOrdini[[#This Row],[CLIENTE]],tbClienti[],3,FALSE)</f>
        <v>Veneto</v>
      </c>
      <c r="G3932" t="str">
        <f>VLOOKUP(tbStoricoOrdini[[#This Row],[CLIENTE]],tbClienti[],7,FALSE)</f>
        <v>BD</v>
      </c>
      <c r="H3932" t="s">
        <v>61</v>
      </c>
      <c r="I3932" t="str">
        <f>IF(LEFT(tbStoricoOrdini[[#This Row],[ARTICOLO]],3) = "COG","COG",LEFT(tbStoricoOrdini[[#This Row],[ARTICOLO]],FIND(" ",tbStoricoOrdini[[#This Row],[ARTICOLO]])-1))</f>
        <v>KLM</v>
      </c>
      <c r="J3932" t="str">
        <f>MID(tbStoricoOrdini[[#This Row],[ARTICOLO]],FIND(" ",tbStoricoOrdini[[#This Row],[ARTICOLO]])+1,4)</f>
        <v>5000</v>
      </c>
      <c r="K3932" t="str">
        <f>IFERROR(RIGHT(tbStoricoOrdini[[#This Row],[ARTICOLO]],LEN(tbStoricoOrdini[[#This Row],[ARTICOLO]])-FIND(" ",tbStoricoOrdini[[#This Row],[ARTICOLO]],FIND(" ",tbStoricoOrdini[[#This Row],[ARTICOLO]]) +1)),"")</f>
        <v>Medium</v>
      </c>
      <c r="L3932" s="3">
        <f>VLOOKUP(tbStoricoOrdini[[#This Row],[ARTICOLO]],tbArticoli[],2,FALSE)</f>
        <v>150</v>
      </c>
      <c r="M3932" s="22">
        <f>tbStoricoOrdini[[#This Row],[IMPORTO]]/tbStoricoOrdini[[#This Row],[PREZZO]]</f>
        <v>1524.26</v>
      </c>
      <c r="N3932" t="s">
        <v>19</v>
      </c>
      <c r="O3932" s="8">
        <f>VLOOKUP(tbStoricoOrdini[[#This Row],[AGENTE]],tbAgenti[],2,FALSE)</f>
        <v>0.05</v>
      </c>
      <c r="P3932" s="2">
        <v>228639</v>
      </c>
      <c r="Q3932" s="2">
        <f>tbStoricoOrdini[[#This Row],[IMPORTO]]*tbStoricoOrdini[[#This Row],[% COMM.]]</f>
        <v>11431.95</v>
      </c>
      <c r="R3932" s="2">
        <f>tbStoricoOrdini[[#This Row],[TOT. COMM.]]+tbStoricoOrdini[[#This Row],[IMPORTO]]</f>
        <v>240070.95</v>
      </c>
    </row>
    <row r="3933" spans="1:18">
      <c r="A3933" s="1">
        <v>43952</v>
      </c>
      <c r="B3933" s="7">
        <f>MONTH(tbStoricoOrdini[[#This Row],[DATA]])</f>
        <v>5</v>
      </c>
      <c r="C3933" t="s">
        <v>4028</v>
      </c>
      <c r="D3933" t="str">
        <f>RIGHT(tbStoricoOrdini[[#This Row],[ORDINE]],4)</f>
        <v>3930</v>
      </c>
      <c r="E3933" t="s">
        <v>27</v>
      </c>
      <c r="F3933" t="str">
        <f>VLOOKUP(tbStoricoOrdini[[#This Row],[CLIENTE]],tbClienti[],3,FALSE)</f>
        <v>Veneto</v>
      </c>
      <c r="G3933" t="str">
        <f>VLOOKUP(tbStoricoOrdini[[#This Row],[CLIENTE]],tbClienti[],7,FALSE)</f>
        <v>BD</v>
      </c>
      <c r="H3933" t="s">
        <v>61</v>
      </c>
      <c r="I3933" t="str">
        <f>IF(LEFT(tbStoricoOrdini[[#This Row],[ARTICOLO]],3) = "COG","COG",LEFT(tbStoricoOrdini[[#This Row],[ARTICOLO]],FIND(" ",tbStoricoOrdini[[#This Row],[ARTICOLO]])-1))</f>
        <v>KLM</v>
      </c>
      <c r="J3933" t="str">
        <f>MID(tbStoricoOrdini[[#This Row],[ARTICOLO]],FIND(" ",tbStoricoOrdini[[#This Row],[ARTICOLO]])+1,4)</f>
        <v>5000</v>
      </c>
      <c r="K3933" t="str">
        <f>IFERROR(RIGHT(tbStoricoOrdini[[#This Row],[ARTICOLO]],LEN(tbStoricoOrdini[[#This Row],[ARTICOLO]])-FIND(" ",tbStoricoOrdini[[#This Row],[ARTICOLO]],FIND(" ",tbStoricoOrdini[[#This Row],[ARTICOLO]]) +1)),"")</f>
        <v>Medium</v>
      </c>
      <c r="L3933" s="3">
        <f>VLOOKUP(tbStoricoOrdini[[#This Row],[ARTICOLO]],tbArticoli[],2,FALSE)</f>
        <v>150</v>
      </c>
      <c r="M3933" s="22">
        <f>tbStoricoOrdini[[#This Row],[IMPORTO]]/tbStoricoOrdini[[#This Row],[PREZZO]]</f>
        <v>12.14</v>
      </c>
      <c r="N3933" t="s">
        <v>14</v>
      </c>
      <c r="O3933" s="8">
        <f>VLOOKUP(tbStoricoOrdini[[#This Row],[AGENTE]],tbAgenti[],2,FALSE)</f>
        <v>0.05</v>
      </c>
      <c r="P3933" s="2">
        <v>1821</v>
      </c>
      <c r="Q3933" s="2">
        <f>tbStoricoOrdini[[#This Row],[IMPORTO]]*tbStoricoOrdini[[#This Row],[% COMM.]]</f>
        <v>91.050000000000011</v>
      </c>
      <c r="R3933" s="2">
        <f>tbStoricoOrdini[[#This Row],[TOT. COMM.]]+tbStoricoOrdini[[#This Row],[IMPORTO]]</f>
        <v>1912.05</v>
      </c>
    </row>
    <row r="3934" spans="1:18">
      <c r="A3934" s="1">
        <v>43952</v>
      </c>
      <c r="B3934" s="7">
        <f>MONTH(tbStoricoOrdini[[#This Row],[DATA]])</f>
        <v>5</v>
      </c>
      <c r="C3934" t="s">
        <v>4029</v>
      </c>
      <c r="D3934" t="str">
        <f>RIGHT(tbStoricoOrdini[[#This Row],[ORDINE]],4)</f>
        <v>3931</v>
      </c>
      <c r="E3934" t="s">
        <v>27</v>
      </c>
      <c r="F3934" t="str">
        <f>VLOOKUP(tbStoricoOrdini[[#This Row],[CLIENTE]],tbClienti[],3,FALSE)</f>
        <v>Veneto</v>
      </c>
      <c r="G3934" t="str">
        <f>VLOOKUP(tbStoricoOrdini[[#This Row],[CLIENTE]],tbClienti[],7,FALSE)</f>
        <v>BD</v>
      </c>
      <c r="H3934" t="s">
        <v>61</v>
      </c>
      <c r="I3934" t="str">
        <f>IF(LEFT(tbStoricoOrdini[[#This Row],[ARTICOLO]],3) = "COG","COG",LEFT(tbStoricoOrdini[[#This Row],[ARTICOLO]],FIND(" ",tbStoricoOrdini[[#This Row],[ARTICOLO]])-1))</f>
        <v>KLM</v>
      </c>
      <c r="J3934" t="str">
        <f>MID(tbStoricoOrdini[[#This Row],[ARTICOLO]],FIND(" ",tbStoricoOrdini[[#This Row],[ARTICOLO]])+1,4)</f>
        <v>5000</v>
      </c>
      <c r="K3934" t="str">
        <f>IFERROR(RIGHT(tbStoricoOrdini[[#This Row],[ARTICOLO]],LEN(tbStoricoOrdini[[#This Row],[ARTICOLO]])-FIND(" ",tbStoricoOrdini[[#This Row],[ARTICOLO]],FIND(" ",tbStoricoOrdini[[#This Row],[ARTICOLO]]) +1)),"")</f>
        <v>Medium</v>
      </c>
      <c r="L3934" s="3">
        <f>VLOOKUP(tbStoricoOrdini[[#This Row],[ARTICOLO]],tbArticoli[],2,FALSE)</f>
        <v>150</v>
      </c>
      <c r="M3934" s="22">
        <f>tbStoricoOrdini[[#This Row],[IMPORTO]]/tbStoricoOrdini[[#This Row],[PREZZO]]</f>
        <v>13.16</v>
      </c>
      <c r="N3934" t="s">
        <v>7</v>
      </c>
      <c r="O3934" s="8">
        <f>VLOOKUP(tbStoricoOrdini[[#This Row],[AGENTE]],tbAgenti[],2,FALSE)</f>
        <v>0.03</v>
      </c>
      <c r="P3934" s="2">
        <v>1974</v>
      </c>
      <c r="Q3934" s="2">
        <f>tbStoricoOrdini[[#This Row],[IMPORTO]]*tbStoricoOrdini[[#This Row],[% COMM.]]</f>
        <v>59.22</v>
      </c>
      <c r="R3934" s="2">
        <f>tbStoricoOrdini[[#This Row],[TOT. COMM.]]+tbStoricoOrdini[[#This Row],[IMPORTO]]</f>
        <v>2033.22</v>
      </c>
    </row>
    <row r="3935" spans="1:18">
      <c r="A3935" s="1">
        <v>43952</v>
      </c>
      <c r="B3935" s="7">
        <f>MONTH(tbStoricoOrdini[[#This Row],[DATA]])</f>
        <v>5</v>
      </c>
      <c r="C3935" t="s">
        <v>4030</v>
      </c>
      <c r="D3935" t="str">
        <f>RIGHT(tbStoricoOrdini[[#This Row],[ORDINE]],4)</f>
        <v>3932</v>
      </c>
      <c r="E3935" t="s">
        <v>27</v>
      </c>
      <c r="F3935" t="str">
        <f>VLOOKUP(tbStoricoOrdini[[#This Row],[CLIENTE]],tbClienti[],3,FALSE)</f>
        <v>Veneto</v>
      </c>
      <c r="G3935" t="str">
        <f>VLOOKUP(tbStoricoOrdini[[#This Row],[CLIENTE]],tbClienti[],7,FALSE)</f>
        <v>BD</v>
      </c>
      <c r="H3935" t="s">
        <v>61</v>
      </c>
      <c r="I3935" t="str">
        <f>IF(LEFT(tbStoricoOrdini[[#This Row],[ARTICOLO]],3) = "COG","COG",LEFT(tbStoricoOrdini[[#This Row],[ARTICOLO]],FIND(" ",tbStoricoOrdini[[#This Row],[ARTICOLO]])-1))</f>
        <v>KLM</v>
      </c>
      <c r="J3935" t="str">
        <f>MID(tbStoricoOrdini[[#This Row],[ARTICOLO]],FIND(" ",tbStoricoOrdini[[#This Row],[ARTICOLO]])+1,4)</f>
        <v>5000</v>
      </c>
      <c r="K3935" t="str">
        <f>IFERROR(RIGHT(tbStoricoOrdini[[#This Row],[ARTICOLO]],LEN(tbStoricoOrdini[[#This Row],[ARTICOLO]])-FIND(" ",tbStoricoOrdini[[#This Row],[ARTICOLO]],FIND(" ",tbStoricoOrdini[[#This Row],[ARTICOLO]]) +1)),"")</f>
        <v>Medium</v>
      </c>
      <c r="L3935" s="3">
        <f>VLOOKUP(tbStoricoOrdini[[#This Row],[ARTICOLO]],tbArticoli[],2,FALSE)</f>
        <v>150</v>
      </c>
      <c r="M3935" s="22">
        <f>tbStoricoOrdini[[#This Row],[IMPORTO]]/tbStoricoOrdini[[#This Row],[PREZZO]]</f>
        <v>25.206666666666667</v>
      </c>
      <c r="N3935" t="s">
        <v>8</v>
      </c>
      <c r="O3935" s="8">
        <f>VLOOKUP(tbStoricoOrdini[[#This Row],[AGENTE]],tbAgenti[],2,FALSE)</f>
        <v>0.05</v>
      </c>
      <c r="P3935" s="2">
        <v>3781</v>
      </c>
      <c r="Q3935" s="2">
        <f>tbStoricoOrdini[[#This Row],[IMPORTO]]*tbStoricoOrdini[[#This Row],[% COMM.]]</f>
        <v>189.05</v>
      </c>
      <c r="R3935" s="2">
        <f>tbStoricoOrdini[[#This Row],[TOT. COMM.]]+tbStoricoOrdini[[#This Row],[IMPORTO]]</f>
        <v>3970.05</v>
      </c>
    </row>
    <row r="3936" spans="1:18">
      <c r="A3936" s="1">
        <v>43952</v>
      </c>
      <c r="B3936" s="7">
        <f>MONTH(tbStoricoOrdini[[#This Row],[DATA]])</f>
        <v>5</v>
      </c>
      <c r="C3936" t="s">
        <v>4031</v>
      </c>
      <c r="D3936" t="str">
        <f>RIGHT(tbStoricoOrdini[[#This Row],[ORDINE]],4)</f>
        <v>3933</v>
      </c>
      <c r="E3936" t="s">
        <v>27</v>
      </c>
      <c r="F3936" t="str">
        <f>VLOOKUP(tbStoricoOrdini[[#This Row],[CLIENTE]],tbClienti[],3,FALSE)</f>
        <v>Veneto</v>
      </c>
      <c r="G3936" t="str">
        <f>VLOOKUP(tbStoricoOrdini[[#This Row],[CLIENTE]],tbClienti[],7,FALSE)</f>
        <v>BD</v>
      </c>
      <c r="H3936" t="s">
        <v>61</v>
      </c>
      <c r="I3936" t="str">
        <f>IF(LEFT(tbStoricoOrdini[[#This Row],[ARTICOLO]],3) = "COG","COG",LEFT(tbStoricoOrdini[[#This Row],[ARTICOLO]],FIND(" ",tbStoricoOrdini[[#This Row],[ARTICOLO]])-1))</f>
        <v>KLM</v>
      </c>
      <c r="J3936" t="str">
        <f>MID(tbStoricoOrdini[[#This Row],[ARTICOLO]],FIND(" ",tbStoricoOrdini[[#This Row],[ARTICOLO]])+1,4)</f>
        <v>5000</v>
      </c>
      <c r="K3936" t="str">
        <f>IFERROR(RIGHT(tbStoricoOrdini[[#This Row],[ARTICOLO]],LEN(tbStoricoOrdini[[#This Row],[ARTICOLO]])-FIND(" ",tbStoricoOrdini[[#This Row],[ARTICOLO]],FIND(" ",tbStoricoOrdini[[#This Row],[ARTICOLO]]) +1)),"")</f>
        <v>Medium</v>
      </c>
      <c r="L3936" s="3">
        <f>VLOOKUP(tbStoricoOrdini[[#This Row],[ARTICOLO]],tbArticoli[],2,FALSE)</f>
        <v>150</v>
      </c>
      <c r="M3936" s="22">
        <f>tbStoricoOrdini[[#This Row],[IMPORTO]]/tbStoricoOrdini[[#This Row],[PREZZO]]</f>
        <v>48.606666666666669</v>
      </c>
      <c r="N3936" t="s">
        <v>20</v>
      </c>
      <c r="O3936" s="8">
        <f>VLOOKUP(tbStoricoOrdini[[#This Row],[AGENTE]],tbAgenti[],2,FALSE)</f>
        <v>0.05</v>
      </c>
      <c r="P3936" s="2">
        <v>7291</v>
      </c>
      <c r="Q3936" s="2">
        <f>tbStoricoOrdini[[#This Row],[IMPORTO]]*tbStoricoOrdini[[#This Row],[% COMM.]]</f>
        <v>364.55</v>
      </c>
      <c r="R3936" s="2">
        <f>tbStoricoOrdini[[#This Row],[TOT. COMM.]]+tbStoricoOrdini[[#This Row],[IMPORTO]]</f>
        <v>7655.55</v>
      </c>
    </row>
    <row r="3937" spans="1:18">
      <c r="A3937" s="1">
        <v>43952</v>
      </c>
      <c r="B3937" s="7">
        <f>MONTH(tbStoricoOrdini[[#This Row],[DATA]])</f>
        <v>5</v>
      </c>
      <c r="C3937" t="s">
        <v>4032</v>
      </c>
      <c r="D3937" t="str">
        <f>RIGHT(tbStoricoOrdini[[#This Row],[ORDINE]],4)</f>
        <v>3934</v>
      </c>
      <c r="E3937" t="s">
        <v>27</v>
      </c>
      <c r="F3937" t="str">
        <f>VLOOKUP(tbStoricoOrdini[[#This Row],[CLIENTE]],tbClienti[],3,FALSE)</f>
        <v>Veneto</v>
      </c>
      <c r="G3937" t="str">
        <f>VLOOKUP(tbStoricoOrdini[[#This Row],[CLIENTE]],tbClienti[],7,FALSE)</f>
        <v>BD</v>
      </c>
      <c r="H3937" t="s">
        <v>61</v>
      </c>
      <c r="I3937" t="str">
        <f>IF(LEFT(tbStoricoOrdini[[#This Row],[ARTICOLO]],3) = "COG","COG",LEFT(tbStoricoOrdini[[#This Row],[ARTICOLO]],FIND(" ",tbStoricoOrdini[[#This Row],[ARTICOLO]])-1))</f>
        <v>KLM</v>
      </c>
      <c r="J3937" t="str">
        <f>MID(tbStoricoOrdini[[#This Row],[ARTICOLO]],FIND(" ",tbStoricoOrdini[[#This Row],[ARTICOLO]])+1,4)</f>
        <v>5000</v>
      </c>
      <c r="K3937" t="str">
        <f>IFERROR(RIGHT(tbStoricoOrdini[[#This Row],[ARTICOLO]],LEN(tbStoricoOrdini[[#This Row],[ARTICOLO]])-FIND(" ",tbStoricoOrdini[[#This Row],[ARTICOLO]],FIND(" ",tbStoricoOrdini[[#This Row],[ARTICOLO]]) +1)),"")</f>
        <v>Medium</v>
      </c>
      <c r="L3937" s="3">
        <f>VLOOKUP(tbStoricoOrdini[[#This Row],[ARTICOLO]],tbArticoli[],2,FALSE)</f>
        <v>150</v>
      </c>
      <c r="M3937" s="22">
        <f>tbStoricoOrdini[[#This Row],[IMPORTO]]/tbStoricoOrdini[[#This Row],[PREZZO]]</f>
        <v>4.26</v>
      </c>
      <c r="N3937" t="s">
        <v>18</v>
      </c>
      <c r="O3937" s="8">
        <f>VLOOKUP(tbStoricoOrdini[[#This Row],[AGENTE]],tbAgenti[],2,FALSE)</f>
        <v>0.03</v>
      </c>
      <c r="P3937" s="2">
        <v>639</v>
      </c>
      <c r="Q3937" s="2">
        <f>tbStoricoOrdini[[#This Row],[IMPORTO]]*tbStoricoOrdini[[#This Row],[% COMM.]]</f>
        <v>19.169999999999998</v>
      </c>
      <c r="R3937" s="2">
        <f>tbStoricoOrdini[[#This Row],[TOT. COMM.]]+tbStoricoOrdini[[#This Row],[IMPORTO]]</f>
        <v>658.17</v>
      </c>
    </row>
    <row r="3938" spans="1:18">
      <c r="A3938" s="1">
        <v>43952</v>
      </c>
      <c r="B3938" s="7">
        <f>MONTH(tbStoricoOrdini[[#This Row],[DATA]])</f>
        <v>5</v>
      </c>
      <c r="C3938" t="s">
        <v>4033</v>
      </c>
      <c r="D3938" t="str">
        <f>RIGHT(tbStoricoOrdini[[#This Row],[ORDINE]],4)</f>
        <v>3935</v>
      </c>
      <c r="E3938" t="s">
        <v>27</v>
      </c>
      <c r="F3938" t="str">
        <f>VLOOKUP(tbStoricoOrdini[[#This Row],[CLIENTE]],tbClienti[],3,FALSE)</f>
        <v>Veneto</v>
      </c>
      <c r="G3938" t="str">
        <f>VLOOKUP(tbStoricoOrdini[[#This Row],[CLIENTE]],tbClienti[],7,FALSE)</f>
        <v>BD</v>
      </c>
      <c r="H3938" t="s">
        <v>61</v>
      </c>
      <c r="I3938" t="str">
        <f>IF(LEFT(tbStoricoOrdini[[#This Row],[ARTICOLO]],3) = "COG","COG",LEFT(tbStoricoOrdini[[#This Row],[ARTICOLO]],FIND(" ",tbStoricoOrdini[[#This Row],[ARTICOLO]])-1))</f>
        <v>KLM</v>
      </c>
      <c r="J3938" t="str">
        <f>MID(tbStoricoOrdini[[#This Row],[ARTICOLO]],FIND(" ",tbStoricoOrdini[[#This Row],[ARTICOLO]])+1,4)</f>
        <v>5000</v>
      </c>
      <c r="K3938" t="str">
        <f>IFERROR(RIGHT(tbStoricoOrdini[[#This Row],[ARTICOLO]],LEN(tbStoricoOrdini[[#This Row],[ARTICOLO]])-FIND(" ",tbStoricoOrdini[[#This Row],[ARTICOLO]],FIND(" ",tbStoricoOrdini[[#This Row],[ARTICOLO]]) +1)),"")</f>
        <v>Medium</v>
      </c>
      <c r="L3938" s="3">
        <f>VLOOKUP(tbStoricoOrdini[[#This Row],[ARTICOLO]],tbArticoli[],2,FALSE)</f>
        <v>150</v>
      </c>
      <c r="M3938" s="22">
        <f>tbStoricoOrdini[[#This Row],[IMPORTO]]/tbStoricoOrdini[[#This Row],[PREZZO]]</f>
        <v>19.926666666666666</v>
      </c>
      <c r="N3938" t="s">
        <v>6</v>
      </c>
      <c r="O3938" s="8">
        <f>VLOOKUP(tbStoricoOrdini[[#This Row],[AGENTE]],tbAgenti[],2,FALSE)</f>
        <v>7.4999999999999997E-2</v>
      </c>
      <c r="P3938" s="2">
        <v>2989</v>
      </c>
      <c r="Q3938" s="2">
        <f>tbStoricoOrdini[[#This Row],[IMPORTO]]*tbStoricoOrdini[[#This Row],[% COMM.]]</f>
        <v>224.17499999999998</v>
      </c>
      <c r="R3938" s="2">
        <f>tbStoricoOrdini[[#This Row],[TOT. COMM.]]+tbStoricoOrdini[[#This Row],[IMPORTO]]</f>
        <v>3213.1750000000002</v>
      </c>
    </row>
    <row r="3939" spans="1:18">
      <c r="A3939" s="1">
        <v>43952</v>
      </c>
      <c r="B3939" s="7">
        <f>MONTH(tbStoricoOrdini[[#This Row],[DATA]])</f>
        <v>5</v>
      </c>
      <c r="C3939" t="s">
        <v>4034</v>
      </c>
      <c r="D3939" t="str">
        <f>RIGHT(tbStoricoOrdini[[#This Row],[ORDINE]],4)</f>
        <v>3936</v>
      </c>
      <c r="E3939" t="s">
        <v>27</v>
      </c>
      <c r="F3939" t="str">
        <f>VLOOKUP(tbStoricoOrdini[[#This Row],[CLIENTE]],tbClienti[],3,FALSE)</f>
        <v>Veneto</v>
      </c>
      <c r="G3939" t="str">
        <f>VLOOKUP(tbStoricoOrdini[[#This Row],[CLIENTE]],tbClienti[],7,FALSE)</f>
        <v>BD</v>
      </c>
      <c r="H3939" t="s">
        <v>61</v>
      </c>
      <c r="I3939" t="str">
        <f>IF(LEFT(tbStoricoOrdini[[#This Row],[ARTICOLO]],3) = "COG","COG",LEFT(tbStoricoOrdini[[#This Row],[ARTICOLO]],FIND(" ",tbStoricoOrdini[[#This Row],[ARTICOLO]])-1))</f>
        <v>KLM</v>
      </c>
      <c r="J3939" t="str">
        <f>MID(tbStoricoOrdini[[#This Row],[ARTICOLO]],FIND(" ",tbStoricoOrdini[[#This Row],[ARTICOLO]])+1,4)</f>
        <v>5000</v>
      </c>
      <c r="K3939" t="str">
        <f>IFERROR(RIGHT(tbStoricoOrdini[[#This Row],[ARTICOLO]],LEN(tbStoricoOrdini[[#This Row],[ARTICOLO]])-FIND(" ",tbStoricoOrdini[[#This Row],[ARTICOLO]],FIND(" ",tbStoricoOrdini[[#This Row],[ARTICOLO]]) +1)),"")</f>
        <v>Medium</v>
      </c>
      <c r="L3939" s="3">
        <f>VLOOKUP(tbStoricoOrdini[[#This Row],[ARTICOLO]],tbArticoli[],2,FALSE)</f>
        <v>150</v>
      </c>
      <c r="M3939" s="22">
        <f>tbStoricoOrdini[[#This Row],[IMPORTO]]/tbStoricoOrdini[[#This Row],[PREZZO]]</f>
        <v>1666.0933333333332</v>
      </c>
      <c r="N3939" t="s">
        <v>9</v>
      </c>
      <c r="O3939" s="8">
        <f>VLOOKUP(tbStoricoOrdini[[#This Row],[AGENTE]],tbAgenti[],2,FALSE)</f>
        <v>0.05</v>
      </c>
      <c r="P3939" s="2">
        <v>249914</v>
      </c>
      <c r="Q3939" s="2">
        <f>tbStoricoOrdini[[#This Row],[IMPORTO]]*tbStoricoOrdini[[#This Row],[% COMM.]]</f>
        <v>12495.7</v>
      </c>
      <c r="R3939" s="2">
        <f>tbStoricoOrdini[[#This Row],[TOT. COMM.]]+tbStoricoOrdini[[#This Row],[IMPORTO]]</f>
        <v>262409.7</v>
      </c>
    </row>
    <row r="3940" spans="1:18">
      <c r="A3940" s="1">
        <v>43952</v>
      </c>
      <c r="B3940" s="7">
        <f>MONTH(tbStoricoOrdini[[#This Row],[DATA]])</f>
        <v>5</v>
      </c>
      <c r="C3940" t="s">
        <v>4035</v>
      </c>
      <c r="D3940" t="str">
        <f>RIGHT(tbStoricoOrdini[[#This Row],[ORDINE]],4)</f>
        <v>3937</v>
      </c>
      <c r="E3940" t="s">
        <v>27</v>
      </c>
      <c r="F3940" t="str">
        <f>VLOOKUP(tbStoricoOrdini[[#This Row],[CLIENTE]],tbClienti[],3,FALSE)</f>
        <v>Veneto</v>
      </c>
      <c r="G3940" t="str">
        <f>VLOOKUP(tbStoricoOrdini[[#This Row],[CLIENTE]],tbClienti[],7,FALSE)</f>
        <v>BD</v>
      </c>
      <c r="H3940" t="s">
        <v>79</v>
      </c>
      <c r="I3940" t="str">
        <f>IF(LEFT(tbStoricoOrdini[[#This Row],[ARTICOLO]],3) = "COG","COG",LEFT(tbStoricoOrdini[[#This Row],[ARTICOLO]],FIND(" ",tbStoricoOrdini[[#This Row],[ARTICOLO]])-1))</f>
        <v>COG</v>
      </c>
      <c r="J3940" t="str">
        <f>MID(tbStoricoOrdini[[#This Row],[ARTICOLO]],FIND(" ",tbStoricoOrdini[[#This Row],[ARTICOLO]])+1,4)</f>
        <v>4000</v>
      </c>
      <c r="K3940" t="str">
        <f>IFERROR(RIGHT(tbStoricoOrdini[[#This Row],[ARTICOLO]],LEN(tbStoricoOrdini[[#This Row],[ARTICOLO]])-FIND(" ",tbStoricoOrdini[[#This Row],[ARTICOLO]],FIND(" ",tbStoricoOrdini[[#This Row],[ARTICOLO]]) +1)),"")</f>
        <v>Plus</v>
      </c>
      <c r="L3940" s="3">
        <f>VLOOKUP(tbStoricoOrdini[[#This Row],[ARTICOLO]],tbArticoli[],2,FALSE)</f>
        <v>240</v>
      </c>
      <c r="M3940" s="22">
        <f>tbStoricoOrdini[[#This Row],[IMPORTO]]/tbStoricoOrdini[[#This Row],[PREZZO]]</f>
        <v>0.97499999999999998</v>
      </c>
      <c r="N3940" t="s">
        <v>19</v>
      </c>
      <c r="O3940" s="8">
        <f>VLOOKUP(tbStoricoOrdini[[#This Row],[AGENTE]],tbAgenti[],2,FALSE)</f>
        <v>0.05</v>
      </c>
      <c r="P3940" s="2">
        <v>234</v>
      </c>
      <c r="Q3940" s="2">
        <f>tbStoricoOrdini[[#This Row],[IMPORTO]]*tbStoricoOrdini[[#This Row],[% COMM.]]</f>
        <v>11.700000000000001</v>
      </c>
      <c r="R3940" s="2">
        <f>tbStoricoOrdini[[#This Row],[TOT. COMM.]]+tbStoricoOrdini[[#This Row],[IMPORTO]]</f>
        <v>245.7</v>
      </c>
    </row>
    <row r="3941" spans="1:18">
      <c r="A3941" s="1">
        <v>43952</v>
      </c>
      <c r="B3941" s="7">
        <f>MONTH(tbStoricoOrdini[[#This Row],[DATA]])</f>
        <v>5</v>
      </c>
      <c r="C3941" t="s">
        <v>4036</v>
      </c>
      <c r="D3941" t="str">
        <f>RIGHT(tbStoricoOrdini[[#This Row],[ORDINE]],4)</f>
        <v>3938</v>
      </c>
      <c r="E3941" t="s">
        <v>27</v>
      </c>
      <c r="F3941" t="str">
        <f>VLOOKUP(tbStoricoOrdini[[#This Row],[CLIENTE]],tbClienti[],3,FALSE)</f>
        <v>Veneto</v>
      </c>
      <c r="G3941" t="str">
        <f>VLOOKUP(tbStoricoOrdini[[#This Row],[CLIENTE]],tbClienti[],7,FALSE)</f>
        <v>BD</v>
      </c>
      <c r="H3941" t="s">
        <v>79</v>
      </c>
      <c r="I3941" t="str">
        <f>IF(LEFT(tbStoricoOrdini[[#This Row],[ARTICOLO]],3) = "COG","COG",LEFT(tbStoricoOrdini[[#This Row],[ARTICOLO]],FIND(" ",tbStoricoOrdini[[#This Row],[ARTICOLO]])-1))</f>
        <v>COG</v>
      </c>
      <c r="J3941" t="str">
        <f>MID(tbStoricoOrdini[[#This Row],[ARTICOLO]],FIND(" ",tbStoricoOrdini[[#This Row],[ARTICOLO]])+1,4)</f>
        <v>4000</v>
      </c>
      <c r="K3941" t="str">
        <f>IFERROR(RIGHT(tbStoricoOrdini[[#This Row],[ARTICOLO]],LEN(tbStoricoOrdini[[#This Row],[ARTICOLO]])-FIND(" ",tbStoricoOrdini[[#This Row],[ARTICOLO]],FIND(" ",tbStoricoOrdini[[#This Row],[ARTICOLO]]) +1)),"")</f>
        <v>Plus</v>
      </c>
      <c r="L3941" s="3">
        <f>VLOOKUP(tbStoricoOrdini[[#This Row],[ARTICOLO]],tbArticoli[],2,FALSE)</f>
        <v>240</v>
      </c>
      <c r="M3941" s="22">
        <f>tbStoricoOrdini[[#This Row],[IMPORTO]]/tbStoricoOrdini[[#This Row],[PREZZO]]</f>
        <v>8.8249999999999993</v>
      </c>
      <c r="N3941" t="s">
        <v>20</v>
      </c>
      <c r="O3941" s="8">
        <f>VLOOKUP(tbStoricoOrdini[[#This Row],[AGENTE]],tbAgenti[],2,FALSE)</f>
        <v>0.05</v>
      </c>
      <c r="P3941" s="2">
        <v>2118</v>
      </c>
      <c r="Q3941" s="2">
        <f>tbStoricoOrdini[[#This Row],[IMPORTO]]*tbStoricoOrdini[[#This Row],[% COMM.]]</f>
        <v>105.9</v>
      </c>
      <c r="R3941" s="2">
        <f>tbStoricoOrdini[[#This Row],[TOT. COMM.]]+tbStoricoOrdini[[#This Row],[IMPORTO]]</f>
        <v>2223.9</v>
      </c>
    </row>
    <row r="3942" spans="1:18">
      <c r="A3942" s="1">
        <v>43952</v>
      </c>
      <c r="B3942" s="7">
        <f>MONTH(tbStoricoOrdini[[#This Row],[DATA]])</f>
        <v>5</v>
      </c>
      <c r="C3942" t="s">
        <v>4037</v>
      </c>
      <c r="D3942" t="str">
        <f>RIGHT(tbStoricoOrdini[[#This Row],[ORDINE]],4)</f>
        <v>3939</v>
      </c>
      <c r="E3942" t="s">
        <v>27</v>
      </c>
      <c r="F3942" t="str">
        <f>VLOOKUP(tbStoricoOrdini[[#This Row],[CLIENTE]],tbClienti[],3,FALSE)</f>
        <v>Veneto</v>
      </c>
      <c r="G3942" t="str">
        <f>VLOOKUP(tbStoricoOrdini[[#This Row],[CLIENTE]],tbClienti[],7,FALSE)</f>
        <v>BD</v>
      </c>
      <c r="H3942" t="s">
        <v>79</v>
      </c>
      <c r="I3942" t="str">
        <f>IF(LEFT(tbStoricoOrdini[[#This Row],[ARTICOLO]],3) = "COG","COG",LEFT(tbStoricoOrdini[[#This Row],[ARTICOLO]],FIND(" ",tbStoricoOrdini[[#This Row],[ARTICOLO]])-1))</f>
        <v>COG</v>
      </c>
      <c r="J3942" t="str">
        <f>MID(tbStoricoOrdini[[#This Row],[ARTICOLO]],FIND(" ",tbStoricoOrdini[[#This Row],[ARTICOLO]])+1,4)</f>
        <v>4000</v>
      </c>
      <c r="K3942" t="str">
        <f>IFERROR(RIGHT(tbStoricoOrdini[[#This Row],[ARTICOLO]],LEN(tbStoricoOrdini[[#This Row],[ARTICOLO]])-FIND(" ",tbStoricoOrdini[[#This Row],[ARTICOLO]],FIND(" ",tbStoricoOrdini[[#This Row],[ARTICOLO]]) +1)),"")</f>
        <v>Plus</v>
      </c>
      <c r="L3942" s="3">
        <f>VLOOKUP(tbStoricoOrdini[[#This Row],[ARTICOLO]],tbArticoli[],2,FALSE)</f>
        <v>240</v>
      </c>
      <c r="M3942" s="22">
        <f>tbStoricoOrdini[[#This Row],[IMPORTO]]/tbStoricoOrdini[[#This Row],[PREZZO]]</f>
        <v>24.308333333333334</v>
      </c>
      <c r="N3942" t="s">
        <v>18</v>
      </c>
      <c r="O3942" s="8">
        <f>VLOOKUP(tbStoricoOrdini[[#This Row],[AGENTE]],tbAgenti[],2,FALSE)</f>
        <v>0.03</v>
      </c>
      <c r="P3942" s="2">
        <v>5834</v>
      </c>
      <c r="Q3942" s="2">
        <f>tbStoricoOrdini[[#This Row],[IMPORTO]]*tbStoricoOrdini[[#This Row],[% COMM.]]</f>
        <v>175.01999999999998</v>
      </c>
      <c r="R3942" s="2">
        <f>tbStoricoOrdini[[#This Row],[TOT. COMM.]]+tbStoricoOrdini[[#This Row],[IMPORTO]]</f>
        <v>6009.02</v>
      </c>
    </row>
    <row r="3943" spans="1:18">
      <c r="A3943" s="1">
        <v>43952</v>
      </c>
      <c r="B3943" s="7">
        <f>MONTH(tbStoricoOrdini[[#This Row],[DATA]])</f>
        <v>5</v>
      </c>
      <c r="C3943" t="s">
        <v>4038</v>
      </c>
      <c r="D3943" t="str">
        <f>RIGHT(tbStoricoOrdini[[#This Row],[ORDINE]],4)</f>
        <v>3940</v>
      </c>
      <c r="E3943" t="s">
        <v>27</v>
      </c>
      <c r="F3943" t="str">
        <f>VLOOKUP(tbStoricoOrdini[[#This Row],[CLIENTE]],tbClienti[],3,FALSE)</f>
        <v>Veneto</v>
      </c>
      <c r="G3943" t="str">
        <f>VLOOKUP(tbStoricoOrdini[[#This Row],[CLIENTE]],tbClienti[],7,FALSE)</f>
        <v>BD</v>
      </c>
      <c r="H3943" t="s">
        <v>79</v>
      </c>
      <c r="I3943" t="str">
        <f>IF(LEFT(tbStoricoOrdini[[#This Row],[ARTICOLO]],3) = "COG","COG",LEFT(tbStoricoOrdini[[#This Row],[ARTICOLO]],FIND(" ",tbStoricoOrdini[[#This Row],[ARTICOLO]])-1))</f>
        <v>COG</v>
      </c>
      <c r="J3943" t="str">
        <f>MID(tbStoricoOrdini[[#This Row],[ARTICOLO]],FIND(" ",tbStoricoOrdini[[#This Row],[ARTICOLO]])+1,4)</f>
        <v>4000</v>
      </c>
      <c r="K3943" t="str">
        <f>IFERROR(RIGHT(tbStoricoOrdini[[#This Row],[ARTICOLO]],LEN(tbStoricoOrdini[[#This Row],[ARTICOLO]])-FIND(" ",tbStoricoOrdini[[#This Row],[ARTICOLO]],FIND(" ",tbStoricoOrdini[[#This Row],[ARTICOLO]]) +1)),"")</f>
        <v>Plus</v>
      </c>
      <c r="L3943" s="3">
        <f>VLOOKUP(tbStoricoOrdini[[#This Row],[ARTICOLO]],tbArticoli[],2,FALSE)</f>
        <v>240</v>
      </c>
      <c r="M3943" s="22">
        <f>tbStoricoOrdini[[#This Row],[IMPORTO]]/tbStoricoOrdini[[#This Row],[PREZZO]]</f>
        <v>13.508333333333333</v>
      </c>
      <c r="N3943" t="s">
        <v>9</v>
      </c>
      <c r="O3943" s="8">
        <f>VLOOKUP(tbStoricoOrdini[[#This Row],[AGENTE]],tbAgenti[],2,FALSE)</f>
        <v>0.05</v>
      </c>
      <c r="P3943" s="2">
        <v>3242</v>
      </c>
      <c r="Q3943" s="2">
        <f>tbStoricoOrdini[[#This Row],[IMPORTO]]*tbStoricoOrdini[[#This Row],[% COMM.]]</f>
        <v>162.10000000000002</v>
      </c>
      <c r="R3943" s="2">
        <f>tbStoricoOrdini[[#This Row],[TOT. COMM.]]+tbStoricoOrdini[[#This Row],[IMPORTO]]</f>
        <v>3404.1</v>
      </c>
    </row>
    <row r="3944" spans="1:18">
      <c r="A3944" s="1">
        <v>43952</v>
      </c>
      <c r="B3944" s="7">
        <f>MONTH(tbStoricoOrdini[[#This Row],[DATA]])</f>
        <v>5</v>
      </c>
      <c r="C3944" t="s">
        <v>4039</v>
      </c>
      <c r="D3944" t="str">
        <f>RIGHT(tbStoricoOrdini[[#This Row],[ORDINE]],4)</f>
        <v>3941</v>
      </c>
      <c r="E3944" t="s">
        <v>27</v>
      </c>
      <c r="F3944" t="str">
        <f>VLOOKUP(tbStoricoOrdini[[#This Row],[CLIENTE]],tbClienti[],3,FALSE)</f>
        <v>Veneto</v>
      </c>
      <c r="G3944" t="str">
        <f>VLOOKUP(tbStoricoOrdini[[#This Row],[CLIENTE]],tbClienti[],7,FALSE)</f>
        <v>BD</v>
      </c>
      <c r="H3944" t="s">
        <v>60</v>
      </c>
      <c r="I3944" t="str">
        <f>IF(LEFT(tbStoricoOrdini[[#This Row],[ARTICOLO]],3) = "COG","COG",LEFT(tbStoricoOrdini[[#This Row],[ARTICOLO]],FIND(" ",tbStoricoOrdini[[#This Row],[ARTICOLO]])-1))</f>
        <v>KLM</v>
      </c>
      <c r="J3944" t="str">
        <f>MID(tbStoricoOrdini[[#This Row],[ARTICOLO]],FIND(" ",tbStoricoOrdini[[#This Row],[ARTICOLO]])+1,4)</f>
        <v>5000</v>
      </c>
      <c r="K3944" t="str">
        <f>IFERROR(RIGHT(tbStoricoOrdini[[#This Row],[ARTICOLO]],LEN(tbStoricoOrdini[[#This Row],[ARTICOLO]])-FIND(" ",tbStoricoOrdini[[#This Row],[ARTICOLO]],FIND(" ",tbStoricoOrdini[[#This Row],[ARTICOLO]]) +1)),"")</f>
        <v>Plus</v>
      </c>
      <c r="L3944" s="3">
        <f>VLOOKUP(tbStoricoOrdini[[#This Row],[ARTICOLO]],tbArticoli[],2,FALSE)</f>
        <v>175</v>
      </c>
      <c r="M3944" s="22">
        <f>tbStoricoOrdini[[#This Row],[IMPORTO]]/tbStoricoOrdini[[#This Row],[PREZZO]]</f>
        <v>1.1314285714285715</v>
      </c>
      <c r="N3944" t="s">
        <v>10</v>
      </c>
      <c r="O3944" s="8">
        <f>VLOOKUP(tbStoricoOrdini[[#This Row],[AGENTE]],tbAgenti[],2,FALSE)</f>
        <v>3.6999999999999998E-2</v>
      </c>
      <c r="P3944" s="2">
        <v>198</v>
      </c>
      <c r="Q3944" s="2">
        <f>tbStoricoOrdini[[#This Row],[IMPORTO]]*tbStoricoOrdini[[#This Row],[% COMM.]]</f>
        <v>7.3259999999999996</v>
      </c>
      <c r="R3944" s="2">
        <f>tbStoricoOrdini[[#This Row],[TOT. COMM.]]+tbStoricoOrdini[[#This Row],[IMPORTO]]</f>
        <v>205.32599999999999</v>
      </c>
    </row>
    <row r="3945" spans="1:18">
      <c r="A3945" s="1">
        <v>43952</v>
      </c>
      <c r="B3945" s="7">
        <f>MONTH(tbStoricoOrdini[[#This Row],[DATA]])</f>
        <v>5</v>
      </c>
      <c r="C3945" t="s">
        <v>4040</v>
      </c>
      <c r="D3945" t="str">
        <f>RIGHT(tbStoricoOrdini[[#This Row],[ORDINE]],4)</f>
        <v>3942</v>
      </c>
      <c r="E3945" t="s">
        <v>27</v>
      </c>
      <c r="F3945" t="str">
        <f>VLOOKUP(tbStoricoOrdini[[#This Row],[CLIENTE]],tbClienti[],3,FALSE)</f>
        <v>Veneto</v>
      </c>
      <c r="G3945" t="str">
        <f>VLOOKUP(tbStoricoOrdini[[#This Row],[CLIENTE]],tbClienti[],7,FALSE)</f>
        <v>BD</v>
      </c>
      <c r="H3945" t="s">
        <v>60</v>
      </c>
      <c r="I3945" t="str">
        <f>IF(LEFT(tbStoricoOrdini[[#This Row],[ARTICOLO]],3) = "COG","COG",LEFT(tbStoricoOrdini[[#This Row],[ARTICOLO]],FIND(" ",tbStoricoOrdini[[#This Row],[ARTICOLO]])-1))</f>
        <v>KLM</v>
      </c>
      <c r="J3945" t="str">
        <f>MID(tbStoricoOrdini[[#This Row],[ARTICOLO]],FIND(" ",tbStoricoOrdini[[#This Row],[ARTICOLO]])+1,4)</f>
        <v>5000</v>
      </c>
      <c r="K3945" t="str">
        <f>IFERROR(RIGHT(tbStoricoOrdini[[#This Row],[ARTICOLO]],LEN(tbStoricoOrdini[[#This Row],[ARTICOLO]])-FIND(" ",tbStoricoOrdini[[#This Row],[ARTICOLO]],FIND(" ",tbStoricoOrdini[[#This Row],[ARTICOLO]]) +1)),"")</f>
        <v>Plus</v>
      </c>
      <c r="L3945" s="3">
        <f>VLOOKUP(tbStoricoOrdini[[#This Row],[ARTICOLO]],tbArticoli[],2,FALSE)</f>
        <v>175</v>
      </c>
      <c r="M3945" s="22">
        <f>tbStoricoOrdini[[#This Row],[IMPORTO]]/tbStoricoOrdini[[#This Row],[PREZZO]]</f>
        <v>51.88</v>
      </c>
      <c r="N3945" t="s">
        <v>19</v>
      </c>
      <c r="O3945" s="8">
        <f>VLOOKUP(tbStoricoOrdini[[#This Row],[AGENTE]],tbAgenti[],2,FALSE)</f>
        <v>0.05</v>
      </c>
      <c r="P3945" s="2">
        <v>9079</v>
      </c>
      <c r="Q3945" s="2">
        <f>tbStoricoOrdini[[#This Row],[IMPORTO]]*tbStoricoOrdini[[#This Row],[% COMM.]]</f>
        <v>453.95000000000005</v>
      </c>
      <c r="R3945" s="2">
        <f>tbStoricoOrdini[[#This Row],[TOT. COMM.]]+tbStoricoOrdini[[#This Row],[IMPORTO]]</f>
        <v>9532.9500000000007</v>
      </c>
    </row>
    <row r="3946" spans="1:18">
      <c r="A3946" s="1">
        <v>43952</v>
      </c>
      <c r="B3946" s="7">
        <f>MONTH(tbStoricoOrdini[[#This Row],[DATA]])</f>
        <v>5</v>
      </c>
      <c r="C3946" t="s">
        <v>4041</v>
      </c>
      <c r="D3946" t="str">
        <f>RIGHT(tbStoricoOrdini[[#This Row],[ORDINE]],4)</f>
        <v>3943</v>
      </c>
      <c r="E3946" t="s">
        <v>27</v>
      </c>
      <c r="F3946" t="str">
        <f>VLOOKUP(tbStoricoOrdini[[#This Row],[CLIENTE]],tbClienti[],3,FALSE)</f>
        <v>Veneto</v>
      </c>
      <c r="G3946" t="str">
        <f>VLOOKUP(tbStoricoOrdini[[#This Row],[CLIENTE]],tbClienti[],7,FALSE)</f>
        <v>BD</v>
      </c>
      <c r="H3946" t="s">
        <v>60</v>
      </c>
      <c r="I3946" t="str">
        <f>IF(LEFT(tbStoricoOrdini[[#This Row],[ARTICOLO]],3) = "COG","COG",LEFT(tbStoricoOrdini[[#This Row],[ARTICOLO]],FIND(" ",tbStoricoOrdini[[#This Row],[ARTICOLO]])-1))</f>
        <v>KLM</v>
      </c>
      <c r="J3946" t="str">
        <f>MID(tbStoricoOrdini[[#This Row],[ARTICOLO]],FIND(" ",tbStoricoOrdini[[#This Row],[ARTICOLO]])+1,4)</f>
        <v>5000</v>
      </c>
      <c r="K3946" t="str">
        <f>IFERROR(RIGHT(tbStoricoOrdini[[#This Row],[ARTICOLO]],LEN(tbStoricoOrdini[[#This Row],[ARTICOLO]])-FIND(" ",tbStoricoOrdini[[#This Row],[ARTICOLO]],FIND(" ",tbStoricoOrdini[[#This Row],[ARTICOLO]]) +1)),"")</f>
        <v>Plus</v>
      </c>
      <c r="L3946" s="3">
        <f>VLOOKUP(tbStoricoOrdini[[#This Row],[ARTICOLO]],tbArticoli[],2,FALSE)</f>
        <v>175</v>
      </c>
      <c r="M3946" s="22">
        <f>tbStoricoOrdini[[#This Row],[IMPORTO]]/tbStoricoOrdini[[#This Row],[PREZZO]]</f>
        <v>3.64</v>
      </c>
      <c r="N3946" t="s">
        <v>14</v>
      </c>
      <c r="O3946" s="8">
        <f>VLOOKUP(tbStoricoOrdini[[#This Row],[AGENTE]],tbAgenti[],2,FALSE)</f>
        <v>0.05</v>
      </c>
      <c r="P3946" s="2">
        <v>637</v>
      </c>
      <c r="Q3946" s="2">
        <f>tbStoricoOrdini[[#This Row],[IMPORTO]]*tbStoricoOrdini[[#This Row],[% COMM.]]</f>
        <v>31.85</v>
      </c>
      <c r="R3946" s="2">
        <f>tbStoricoOrdini[[#This Row],[TOT. COMM.]]+tbStoricoOrdini[[#This Row],[IMPORTO]]</f>
        <v>668.85</v>
      </c>
    </row>
    <row r="3947" spans="1:18">
      <c r="A3947" s="1">
        <v>43952</v>
      </c>
      <c r="B3947" s="7">
        <f>MONTH(tbStoricoOrdini[[#This Row],[DATA]])</f>
        <v>5</v>
      </c>
      <c r="C3947" t="s">
        <v>4042</v>
      </c>
      <c r="D3947" t="str">
        <f>RIGHT(tbStoricoOrdini[[#This Row],[ORDINE]],4)</f>
        <v>3944</v>
      </c>
      <c r="E3947" t="s">
        <v>27</v>
      </c>
      <c r="F3947" t="str">
        <f>VLOOKUP(tbStoricoOrdini[[#This Row],[CLIENTE]],tbClienti[],3,FALSE)</f>
        <v>Veneto</v>
      </c>
      <c r="G3947" t="str">
        <f>VLOOKUP(tbStoricoOrdini[[#This Row],[CLIENTE]],tbClienti[],7,FALSE)</f>
        <v>BD</v>
      </c>
      <c r="H3947" t="s">
        <v>60</v>
      </c>
      <c r="I3947" t="str">
        <f>IF(LEFT(tbStoricoOrdini[[#This Row],[ARTICOLO]],3) = "COG","COG",LEFT(tbStoricoOrdini[[#This Row],[ARTICOLO]],FIND(" ",tbStoricoOrdini[[#This Row],[ARTICOLO]])-1))</f>
        <v>KLM</v>
      </c>
      <c r="J3947" t="str">
        <f>MID(tbStoricoOrdini[[#This Row],[ARTICOLO]],FIND(" ",tbStoricoOrdini[[#This Row],[ARTICOLO]])+1,4)</f>
        <v>5000</v>
      </c>
      <c r="K3947" t="str">
        <f>IFERROR(RIGHT(tbStoricoOrdini[[#This Row],[ARTICOLO]],LEN(tbStoricoOrdini[[#This Row],[ARTICOLO]])-FIND(" ",tbStoricoOrdini[[#This Row],[ARTICOLO]],FIND(" ",tbStoricoOrdini[[#This Row],[ARTICOLO]]) +1)),"")</f>
        <v>Plus</v>
      </c>
      <c r="L3947" s="3">
        <f>VLOOKUP(tbStoricoOrdini[[#This Row],[ARTICOLO]],tbArticoli[],2,FALSE)</f>
        <v>175</v>
      </c>
      <c r="M3947" s="22">
        <f>tbStoricoOrdini[[#This Row],[IMPORTO]]/tbStoricoOrdini[[#This Row],[PREZZO]]</f>
        <v>5.7142857142857141E-2</v>
      </c>
      <c r="N3947" t="s">
        <v>7</v>
      </c>
      <c r="O3947" s="8">
        <f>VLOOKUP(tbStoricoOrdini[[#This Row],[AGENTE]],tbAgenti[],2,FALSE)</f>
        <v>0.03</v>
      </c>
      <c r="P3947" s="2">
        <v>10</v>
      </c>
      <c r="Q3947" s="2">
        <f>tbStoricoOrdini[[#This Row],[IMPORTO]]*tbStoricoOrdini[[#This Row],[% COMM.]]</f>
        <v>0.3</v>
      </c>
      <c r="R3947" s="2">
        <f>tbStoricoOrdini[[#This Row],[TOT. COMM.]]+tbStoricoOrdini[[#This Row],[IMPORTO]]</f>
        <v>10.3</v>
      </c>
    </row>
    <row r="3948" spans="1:18">
      <c r="A3948" s="1">
        <v>43952</v>
      </c>
      <c r="B3948" s="7">
        <f>MONTH(tbStoricoOrdini[[#This Row],[DATA]])</f>
        <v>5</v>
      </c>
      <c r="C3948" t="s">
        <v>4043</v>
      </c>
      <c r="D3948" t="str">
        <f>RIGHT(tbStoricoOrdini[[#This Row],[ORDINE]],4)</f>
        <v>3945</v>
      </c>
      <c r="E3948" t="s">
        <v>27</v>
      </c>
      <c r="F3948" t="str">
        <f>VLOOKUP(tbStoricoOrdini[[#This Row],[CLIENTE]],tbClienti[],3,FALSE)</f>
        <v>Veneto</v>
      </c>
      <c r="G3948" t="str">
        <f>VLOOKUP(tbStoricoOrdini[[#This Row],[CLIENTE]],tbClienti[],7,FALSE)</f>
        <v>BD</v>
      </c>
      <c r="H3948" t="s">
        <v>60</v>
      </c>
      <c r="I3948" t="str">
        <f>IF(LEFT(tbStoricoOrdini[[#This Row],[ARTICOLO]],3) = "COG","COG",LEFT(tbStoricoOrdini[[#This Row],[ARTICOLO]],FIND(" ",tbStoricoOrdini[[#This Row],[ARTICOLO]])-1))</f>
        <v>KLM</v>
      </c>
      <c r="J3948" t="str">
        <f>MID(tbStoricoOrdini[[#This Row],[ARTICOLO]],FIND(" ",tbStoricoOrdini[[#This Row],[ARTICOLO]])+1,4)</f>
        <v>5000</v>
      </c>
      <c r="K3948" t="str">
        <f>IFERROR(RIGHT(tbStoricoOrdini[[#This Row],[ARTICOLO]],LEN(tbStoricoOrdini[[#This Row],[ARTICOLO]])-FIND(" ",tbStoricoOrdini[[#This Row],[ARTICOLO]],FIND(" ",tbStoricoOrdini[[#This Row],[ARTICOLO]]) +1)),"")</f>
        <v>Plus</v>
      </c>
      <c r="L3948" s="3">
        <f>VLOOKUP(tbStoricoOrdini[[#This Row],[ARTICOLO]],tbArticoli[],2,FALSE)</f>
        <v>175</v>
      </c>
      <c r="M3948" s="22">
        <f>tbStoricoOrdini[[#This Row],[IMPORTO]]/tbStoricoOrdini[[#This Row],[PREZZO]]</f>
        <v>5.5828571428571427</v>
      </c>
      <c r="N3948" t="s">
        <v>20</v>
      </c>
      <c r="O3948" s="8">
        <f>VLOOKUP(tbStoricoOrdini[[#This Row],[AGENTE]],tbAgenti[],2,FALSE)</f>
        <v>0.05</v>
      </c>
      <c r="P3948" s="2">
        <v>977</v>
      </c>
      <c r="Q3948" s="2">
        <f>tbStoricoOrdini[[#This Row],[IMPORTO]]*tbStoricoOrdini[[#This Row],[% COMM.]]</f>
        <v>48.85</v>
      </c>
      <c r="R3948" s="2">
        <f>tbStoricoOrdini[[#This Row],[TOT. COMM.]]+tbStoricoOrdini[[#This Row],[IMPORTO]]</f>
        <v>1025.8499999999999</v>
      </c>
    </row>
    <row r="3949" spans="1:18">
      <c r="A3949" s="1">
        <v>43952</v>
      </c>
      <c r="B3949" s="7">
        <f>MONTH(tbStoricoOrdini[[#This Row],[DATA]])</f>
        <v>5</v>
      </c>
      <c r="C3949" t="s">
        <v>4044</v>
      </c>
      <c r="D3949" t="str">
        <f>RIGHT(tbStoricoOrdini[[#This Row],[ORDINE]],4)</f>
        <v>3946</v>
      </c>
      <c r="E3949" t="s">
        <v>27</v>
      </c>
      <c r="F3949" t="str">
        <f>VLOOKUP(tbStoricoOrdini[[#This Row],[CLIENTE]],tbClienti[],3,FALSE)</f>
        <v>Veneto</v>
      </c>
      <c r="G3949" t="str">
        <f>VLOOKUP(tbStoricoOrdini[[#This Row],[CLIENTE]],tbClienti[],7,FALSE)</f>
        <v>BD</v>
      </c>
      <c r="H3949" t="s">
        <v>63</v>
      </c>
      <c r="I3949" t="str">
        <f>IF(LEFT(tbStoricoOrdini[[#This Row],[ARTICOLO]],3) = "COG","COG",LEFT(tbStoricoOrdini[[#This Row],[ARTICOLO]],FIND(" ",tbStoricoOrdini[[#This Row],[ARTICOLO]])-1))</f>
        <v>KLM</v>
      </c>
      <c r="J3949" t="str">
        <f>MID(tbStoricoOrdini[[#This Row],[ARTICOLO]],FIND(" ",tbStoricoOrdini[[#This Row],[ARTICOLO]])+1,4)</f>
        <v>3000</v>
      </c>
      <c r="K3949" t="str">
        <f>IFERROR(RIGHT(tbStoricoOrdini[[#This Row],[ARTICOLO]],LEN(tbStoricoOrdini[[#This Row],[ARTICOLO]])-FIND(" ",tbStoricoOrdini[[#This Row],[ARTICOLO]],FIND(" ",tbStoricoOrdini[[#This Row],[ARTICOLO]]) +1)),"")</f>
        <v>Plus</v>
      </c>
      <c r="L3949" s="3">
        <f>VLOOKUP(tbStoricoOrdini[[#This Row],[ARTICOLO]],tbArticoli[],2,FALSE)</f>
        <v>145</v>
      </c>
      <c r="M3949" s="22">
        <f>tbStoricoOrdini[[#This Row],[IMPORTO]]/tbStoricoOrdini[[#This Row],[PREZZO]]</f>
        <v>22.144827586206898</v>
      </c>
      <c r="N3949" t="s">
        <v>10</v>
      </c>
      <c r="O3949" s="8">
        <f>VLOOKUP(tbStoricoOrdini[[#This Row],[AGENTE]],tbAgenti[],2,FALSE)</f>
        <v>3.6999999999999998E-2</v>
      </c>
      <c r="P3949" s="2">
        <v>3211</v>
      </c>
      <c r="Q3949" s="2">
        <f>tbStoricoOrdini[[#This Row],[IMPORTO]]*tbStoricoOrdini[[#This Row],[% COMM.]]</f>
        <v>118.80699999999999</v>
      </c>
      <c r="R3949" s="2">
        <f>tbStoricoOrdini[[#This Row],[TOT. COMM.]]+tbStoricoOrdini[[#This Row],[IMPORTO]]</f>
        <v>3329.8069999999998</v>
      </c>
    </row>
    <row r="3950" spans="1:18">
      <c r="A3950" s="1">
        <v>43952</v>
      </c>
      <c r="B3950" s="7">
        <f>MONTH(tbStoricoOrdini[[#This Row],[DATA]])</f>
        <v>5</v>
      </c>
      <c r="C3950" t="s">
        <v>4045</v>
      </c>
      <c r="D3950" t="str">
        <f>RIGHT(tbStoricoOrdini[[#This Row],[ORDINE]],4)</f>
        <v>3947</v>
      </c>
      <c r="E3950" t="s">
        <v>27</v>
      </c>
      <c r="F3950" t="str">
        <f>VLOOKUP(tbStoricoOrdini[[#This Row],[CLIENTE]],tbClienti[],3,FALSE)</f>
        <v>Veneto</v>
      </c>
      <c r="G3950" t="str">
        <f>VLOOKUP(tbStoricoOrdini[[#This Row],[CLIENTE]],tbClienti[],7,FALSE)</f>
        <v>BD</v>
      </c>
      <c r="H3950" t="s">
        <v>63</v>
      </c>
      <c r="I3950" t="str">
        <f>IF(LEFT(tbStoricoOrdini[[#This Row],[ARTICOLO]],3) = "COG","COG",LEFT(tbStoricoOrdini[[#This Row],[ARTICOLO]],FIND(" ",tbStoricoOrdini[[#This Row],[ARTICOLO]])-1))</f>
        <v>KLM</v>
      </c>
      <c r="J3950" t="str">
        <f>MID(tbStoricoOrdini[[#This Row],[ARTICOLO]],FIND(" ",tbStoricoOrdini[[#This Row],[ARTICOLO]])+1,4)</f>
        <v>3000</v>
      </c>
      <c r="K3950" t="str">
        <f>IFERROR(RIGHT(tbStoricoOrdini[[#This Row],[ARTICOLO]],LEN(tbStoricoOrdini[[#This Row],[ARTICOLO]])-FIND(" ",tbStoricoOrdini[[#This Row],[ARTICOLO]],FIND(" ",tbStoricoOrdini[[#This Row],[ARTICOLO]]) +1)),"")</f>
        <v>Plus</v>
      </c>
      <c r="L3950" s="3">
        <f>VLOOKUP(tbStoricoOrdini[[#This Row],[ARTICOLO]],tbArticoli[],2,FALSE)</f>
        <v>145</v>
      </c>
      <c r="M3950" s="22">
        <f>tbStoricoOrdini[[#This Row],[IMPORTO]]/tbStoricoOrdini[[#This Row],[PREZZO]]</f>
        <v>1053.0758620689655</v>
      </c>
      <c r="N3950" t="s">
        <v>19</v>
      </c>
      <c r="O3950" s="8">
        <f>VLOOKUP(tbStoricoOrdini[[#This Row],[AGENTE]],tbAgenti[],2,FALSE)</f>
        <v>0.05</v>
      </c>
      <c r="P3950" s="2">
        <v>152696</v>
      </c>
      <c r="Q3950" s="2">
        <f>tbStoricoOrdini[[#This Row],[IMPORTO]]*tbStoricoOrdini[[#This Row],[% COMM.]]</f>
        <v>7634.8</v>
      </c>
      <c r="R3950" s="2">
        <f>tbStoricoOrdini[[#This Row],[TOT. COMM.]]+tbStoricoOrdini[[#This Row],[IMPORTO]]</f>
        <v>160330.79999999999</v>
      </c>
    </row>
    <row r="3951" spans="1:18">
      <c r="A3951" s="1">
        <v>43952</v>
      </c>
      <c r="B3951" s="7">
        <f>MONTH(tbStoricoOrdini[[#This Row],[DATA]])</f>
        <v>5</v>
      </c>
      <c r="C3951" t="s">
        <v>4046</v>
      </c>
      <c r="D3951" t="str">
        <f>RIGHT(tbStoricoOrdini[[#This Row],[ORDINE]],4)</f>
        <v>3948</v>
      </c>
      <c r="E3951" t="s">
        <v>27</v>
      </c>
      <c r="F3951" t="str">
        <f>VLOOKUP(tbStoricoOrdini[[#This Row],[CLIENTE]],tbClienti[],3,FALSE)</f>
        <v>Veneto</v>
      </c>
      <c r="G3951" t="str">
        <f>VLOOKUP(tbStoricoOrdini[[#This Row],[CLIENTE]],tbClienti[],7,FALSE)</f>
        <v>BD</v>
      </c>
      <c r="H3951" t="s">
        <v>63</v>
      </c>
      <c r="I3951" t="str">
        <f>IF(LEFT(tbStoricoOrdini[[#This Row],[ARTICOLO]],3) = "COG","COG",LEFT(tbStoricoOrdini[[#This Row],[ARTICOLO]],FIND(" ",tbStoricoOrdini[[#This Row],[ARTICOLO]])-1))</f>
        <v>KLM</v>
      </c>
      <c r="J3951" t="str">
        <f>MID(tbStoricoOrdini[[#This Row],[ARTICOLO]],FIND(" ",tbStoricoOrdini[[#This Row],[ARTICOLO]])+1,4)</f>
        <v>3000</v>
      </c>
      <c r="K3951" t="str">
        <f>IFERROR(RIGHT(tbStoricoOrdini[[#This Row],[ARTICOLO]],LEN(tbStoricoOrdini[[#This Row],[ARTICOLO]])-FIND(" ",tbStoricoOrdini[[#This Row],[ARTICOLO]],FIND(" ",tbStoricoOrdini[[#This Row],[ARTICOLO]]) +1)),"")</f>
        <v>Plus</v>
      </c>
      <c r="L3951" s="3">
        <f>VLOOKUP(tbStoricoOrdini[[#This Row],[ARTICOLO]],tbArticoli[],2,FALSE)</f>
        <v>145</v>
      </c>
      <c r="M3951" s="22">
        <f>tbStoricoOrdini[[#This Row],[IMPORTO]]/tbStoricoOrdini[[#This Row],[PREZZO]]</f>
        <v>182.31724137931033</v>
      </c>
      <c r="N3951" t="s">
        <v>15</v>
      </c>
      <c r="O3951" s="8">
        <f>VLOOKUP(tbStoricoOrdini[[#This Row],[AGENTE]],tbAgenti[],2,FALSE)</f>
        <v>0.08</v>
      </c>
      <c r="P3951" s="2">
        <v>26436</v>
      </c>
      <c r="Q3951" s="2">
        <f>tbStoricoOrdini[[#This Row],[IMPORTO]]*tbStoricoOrdini[[#This Row],[% COMM.]]</f>
        <v>2114.88</v>
      </c>
      <c r="R3951" s="2">
        <f>tbStoricoOrdini[[#This Row],[TOT. COMM.]]+tbStoricoOrdini[[#This Row],[IMPORTO]]</f>
        <v>28550.880000000001</v>
      </c>
    </row>
    <row r="3952" spans="1:18">
      <c r="A3952" s="1">
        <v>43952</v>
      </c>
      <c r="B3952" s="7">
        <f>MONTH(tbStoricoOrdini[[#This Row],[DATA]])</f>
        <v>5</v>
      </c>
      <c r="C3952" t="s">
        <v>4047</v>
      </c>
      <c r="D3952" t="str">
        <f>RIGHT(tbStoricoOrdini[[#This Row],[ORDINE]],4)</f>
        <v>3949</v>
      </c>
      <c r="E3952" t="s">
        <v>27</v>
      </c>
      <c r="F3952" t="str">
        <f>VLOOKUP(tbStoricoOrdini[[#This Row],[CLIENTE]],tbClienti[],3,FALSE)</f>
        <v>Veneto</v>
      </c>
      <c r="G3952" t="str">
        <f>VLOOKUP(tbStoricoOrdini[[#This Row],[CLIENTE]],tbClienti[],7,FALSE)</f>
        <v>BD</v>
      </c>
      <c r="H3952" t="s">
        <v>63</v>
      </c>
      <c r="I3952" t="str">
        <f>IF(LEFT(tbStoricoOrdini[[#This Row],[ARTICOLO]],3) = "COG","COG",LEFT(tbStoricoOrdini[[#This Row],[ARTICOLO]],FIND(" ",tbStoricoOrdini[[#This Row],[ARTICOLO]])-1))</f>
        <v>KLM</v>
      </c>
      <c r="J3952" t="str">
        <f>MID(tbStoricoOrdini[[#This Row],[ARTICOLO]],FIND(" ",tbStoricoOrdini[[#This Row],[ARTICOLO]])+1,4)</f>
        <v>3000</v>
      </c>
      <c r="K3952" t="str">
        <f>IFERROR(RIGHT(tbStoricoOrdini[[#This Row],[ARTICOLO]],LEN(tbStoricoOrdini[[#This Row],[ARTICOLO]])-FIND(" ",tbStoricoOrdini[[#This Row],[ARTICOLO]],FIND(" ",tbStoricoOrdini[[#This Row],[ARTICOLO]]) +1)),"")</f>
        <v>Plus</v>
      </c>
      <c r="L3952" s="3">
        <f>VLOOKUP(tbStoricoOrdini[[#This Row],[ARTICOLO]],tbArticoli[],2,FALSE)</f>
        <v>145</v>
      </c>
      <c r="M3952" s="22">
        <f>tbStoricoOrdini[[#This Row],[IMPORTO]]/tbStoricoOrdini[[#This Row],[PREZZO]]</f>
        <v>147.37241379310345</v>
      </c>
      <c r="N3952" t="s">
        <v>14</v>
      </c>
      <c r="O3952" s="8">
        <f>VLOOKUP(tbStoricoOrdini[[#This Row],[AGENTE]],tbAgenti[],2,FALSE)</f>
        <v>0.05</v>
      </c>
      <c r="P3952" s="2">
        <v>21369</v>
      </c>
      <c r="Q3952" s="2">
        <f>tbStoricoOrdini[[#This Row],[IMPORTO]]*tbStoricoOrdini[[#This Row],[% COMM.]]</f>
        <v>1068.45</v>
      </c>
      <c r="R3952" s="2">
        <f>tbStoricoOrdini[[#This Row],[TOT. COMM.]]+tbStoricoOrdini[[#This Row],[IMPORTO]]</f>
        <v>22437.45</v>
      </c>
    </row>
    <row r="3953" spans="1:18">
      <c r="A3953" s="1">
        <v>43952</v>
      </c>
      <c r="B3953" s="7">
        <f>MONTH(tbStoricoOrdini[[#This Row],[DATA]])</f>
        <v>5</v>
      </c>
      <c r="C3953" t="s">
        <v>4048</v>
      </c>
      <c r="D3953" t="str">
        <f>RIGHT(tbStoricoOrdini[[#This Row],[ORDINE]],4)</f>
        <v>3950</v>
      </c>
      <c r="E3953" t="s">
        <v>27</v>
      </c>
      <c r="F3953" t="str">
        <f>VLOOKUP(tbStoricoOrdini[[#This Row],[CLIENTE]],tbClienti[],3,FALSE)</f>
        <v>Veneto</v>
      </c>
      <c r="G3953" t="str">
        <f>VLOOKUP(tbStoricoOrdini[[#This Row],[CLIENTE]],tbClienti[],7,FALSE)</f>
        <v>BD</v>
      </c>
      <c r="H3953" t="s">
        <v>63</v>
      </c>
      <c r="I3953" t="str">
        <f>IF(LEFT(tbStoricoOrdini[[#This Row],[ARTICOLO]],3) = "COG","COG",LEFT(tbStoricoOrdini[[#This Row],[ARTICOLO]],FIND(" ",tbStoricoOrdini[[#This Row],[ARTICOLO]])-1))</f>
        <v>KLM</v>
      </c>
      <c r="J3953" t="str">
        <f>MID(tbStoricoOrdini[[#This Row],[ARTICOLO]],FIND(" ",tbStoricoOrdini[[#This Row],[ARTICOLO]])+1,4)</f>
        <v>3000</v>
      </c>
      <c r="K3953" t="str">
        <f>IFERROR(RIGHT(tbStoricoOrdini[[#This Row],[ARTICOLO]],LEN(tbStoricoOrdini[[#This Row],[ARTICOLO]])-FIND(" ",tbStoricoOrdini[[#This Row],[ARTICOLO]],FIND(" ",tbStoricoOrdini[[#This Row],[ARTICOLO]]) +1)),"")</f>
        <v>Plus</v>
      </c>
      <c r="L3953" s="3">
        <f>VLOOKUP(tbStoricoOrdini[[#This Row],[ARTICOLO]],tbArticoli[],2,FALSE)</f>
        <v>145</v>
      </c>
      <c r="M3953" s="22">
        <f>tbStoricoOrdini[[#This Row],[IMPORTO]]/tbStoricoOrdini[[#This Row],[PREZZO]]</f>
        <v>93.213793103448282</v>
      </c>
      <c r="N3953" t="s">
        <v>7</v>
      </c>
      <c r="O3953" s="8">
        <f>VLOOKUP(tbStoricoOrdini[[#This Row],[AGENTE]],tbAgenti[],2,FALSE)</f>
        <v>0.03</v>
      </c>
      <c r="P3953" s="2">
        <v>13516</v>
      </c>
      <c r="Q3953" s="2">
        <f>tbStoricoOrdini[[#This Row],[IMPORTO]]*tbStoricoOrdini[[#This Row],[% COMM.]]</f>
        <v>405.47999999999996</v>
      </c>
      <c r="R3953" s="2">
        <f>tbStoricoOrdini[[#This Row],[TOT. COMM.]]+tbStoricoOrdini[[#This Row],[IMPORTO]]</f>
        <v>13921.48</v>
      </c>
    </row>
    <row r="3954" spans="1:18">
      <c r="A3954" s="1">
        <v>43952</v>
      </c>
      <c r="B3954" s="7">
        <f>MONTH(tbStoricoOrdini[[#This Row],[DATA]])</f>
        <v>5</v>
      </c>
      <c r="C3954" t="s">
        <v>4049</v>
      </c>
      <c r="D3954" t="str">
        <f>RIGHT(tbStoricoOrdini[[#This Row],[ORDINE]],4)</f>
        <v>3951</v>
      </c>
      <c r="E3954" t="s">
        <v>27</v>
      </c>
      <c r="F3954" t="str">
        <f>VLOOKUP(tbStoricoOrdini[[#This Row],[CLIENTE]],tbClienti[],3,FALSE)</f>
        <v>Veneto</v>
      </c>
      <c r="G3954" t="str">
        <f>VLOOKUP(tbStoricoOrdini[[#This Row],[CLIENTE]],tbClienti[],7,FALSE)</f>
        <v>BD</v>
      </c>
      <c r="H3954" t="s">
        <v>63</v>
      </c>
      <c r="I3954" t="str">
        <f>IF(LEFT(tbStoricoOrdini[[#This Row],[ARTICOLO]],3) = "COG","COG",LEFT(tbStoricoOrdini[[#This Row],[ARTICOLO]],FIND(" ",tbStoricoOrdini[[#This Row],[ARTICOLO]])-1))</f>
        <v>KLM</v>
      </c>
      <c r="J3954" t="str">
        <f>MID(tbStoricoOrdini[[#This Row],[ARTICOLO]],FIND(" ",tbStoricoOrdini[[#This Row],[ARTICOLO]])+1,4)</f>
        <v>3000</v>
      </c>
      <c r="K3954" t="str">
        <f>IFERROR(RIGHT(tbStoricoOrdini[[#This Row],[ARTICOLO]],LEN(tbStoricoOrdini[[#This Row],[ARTICOLO]])-FIND(" ",tbStoricoOrdini[[#This Row],[ARTICOLO]],FIND(" ",tbStoricoOrdini[[#This Row],[ARTICOLO]]) +1)),"")</f>
        <v>Plus</v>
      </c>
      <c r="L3954" s="3">
        <f>VLOOKUP(tbStoricoOrdini[[#This Row],[ARTICOLO]],tbArticoli[],2,FALSE)</f>
        <v>145</v>
      </c>
      <c r="M3954" s="22">
        <f>tbStoricoOrdini[[#This Row],[IMPORTO]]/tbStoricoOrdini[[#This Row],[PREZZO]]</f>
        <v>579.12413793103451</v>
      </c>
      <c r="N3954" t="s">
        <v>20</v>
      </c>
      <c r="O3954" s="8">
        <f>VLOOKUP(tbStoricoOrdini[[#This Row],[AGENTE]],tbAgenti[],2,FALSE)</f>
        <v>0.05</v>
      </c>
      <c r="P3954" s="2">
        <v>83973</v>
      </c>
      <c r="Q3954" s="2">
        <f>tbStoricoOrdini[[#This Row],[IMPORTO]]*tbStoricoOrdini[[#This Row],[% COMM.]]</f>
        <v>4198.6500000000005</v>
      </c>
      <c r="R3954" s="2">
        <f>tbStoricoOrdini[[#This Row],[TOT. COMM.]]+tbStoricoOrdini[[#This Row],[IMPORTO]]</f>
        <v>88171.65</v>
      </c>
    </row>
    <row r="3955" spans="1:18">
      <c r="A3955" s="1">
        <v>43952</v>
      </c>
      <c r="B3955" s="7">
        <f>MONTH(tbStoricoOrdini[[#This Row],[DATA]])</f>
        <v>5</v>
      </c>
      <c r="C3955" t="s">
        <v>4050</v>
      </c>
      <c r="D3955" t="str">
        <f>RIGHT(tbStoricoOrdini[[#This Row],[ORDINE]],4)</f>
        <v>3952</v>
      </c>
      <c r="E3955" t="s">
        <v>27</v>
      </c>
      <c r="F3955" t="str">
        <f>VLOOKUP(tbStoricoOrdini[[#This Row],[CLIENTE]],tbClienti[],3,FALSE)</f>
        <v>Veneto</v>
      </c>
      <c r="G3955" t="str">
        <f>VLOOKUP(tbStoricoOrdini[[#This Row],[CLIENTE]],tbClienti[],7,FALSE)</f>
        <v>BD</v>
      </c>
      <c r="H3955" t="s">
        <v>63</v>
      </c>
      <c r="I3955" t="str">
        <f>IF(LEFT(tbStoricoOrdini[[#This Row],[ARTICOLO]],3) = "COG","COG",LEFT(tbStoricoOrdini[[#This Row],[ARTICOLO]],FIND(" ",tbStoricoOrdini[[#This Row],[ARTICOLO]])-1))</f>
        <v>KLM</v>
      </c>
      <c r="J3955" t="str">
        <f>MID(tbStoricoOrdini[[#This Row],[ARTICOLO]],FIND(" ",tbStoricoOrdini[[#This Row],[ARTICOLO]])+1,4)</f>
        <v>3000</v>
      </c>
      <c r="K3955" t="str">
        <f>IFERROR(RIGHT(tbStoricoOrdini[[#This Row],[ARTICOLO]],LEN(tbStoricoOrdini[[#This Row],[ARTICOLO]])-FIND(" ",tbStoricoOrdini[[#This Row],[ARTICOLO]],FIND(" ",tbStoricoOrdini[[#This Row],[ARTICOLO]]) +1)),"")</f>
        <v>Plus</v>
      </c>
      <c r="L3955" s="3">
        <f>VLOOKUP(tbStoricoOrdini[[#This Row],[ARTICOLO]],tbArticoli[],2,FALSE)</f>
        <v>145</v>
      </c>
      <c r="M3955" s="22">
        <f>tbStoricoOrdini[[#This Row],[IMPORTO]]/tbStoricoOrdini[[#This Row],[PREZZO]]</f>
        <v>196.65517241379311</v>
      </c>
      <c r="N3955" t="s">
        <v>18</v>
      </c>
      <c r="O3955" s="8">
        <f>VLOOKUP(tbStoricoOrdini[[#This Row],[AGENTE]],tbAgenti[],2,FALSE)</f>
        <v>0.03</v>
      </c>
      <c r="P3955" s="2">
        <v>28515</v>
      </c>
      <c r="Q3955" s="2">
        <f>tbStoricoOrdini[[#This Row],[IMPORTO]]*tbStoricoOrdini[[#This Row],[% COMM.]]</f>
        <v>855.44999999999993</v>
      </c>
      <c r="R3955" s="2">
        <f>tbStoricoOrdini[[#This Row],[TOT. COMM.]]+tbStoricoOrdini[[#This Row],[IMPORTO]]</f>
        <v>29370.45</v>
      </c>
    </row>
    <row r="3956" spans="1:18">
      <c r="A3956" s="1">
        <v>43952</v>
      </c>
      <c r="B3956" s="7">
        <f>MONTH(tbStoricoOrdini[[#This Row],[DATA]])</f>
        <v>5</v>
      </c>
      <c r="C3956" t="s">
        <v>4051</v>
      </c>
      <c r="D3956" t="str">
        <f>RIGHT(tbStoricoOrdini[[#This Row],[ORDINE]],4)</f>
        <v>3953</v>
      </c>
      <c r="E3956" t="s">
        <v>27</v>
      </c>
      <c r="F3956" t="str">
        <f>VLOOKUP(tbStoricoOrdini[[#This Row],[CLIENTE]],tbClienti[],3,FALSE)</f>
        <v>Veneto</v>
      </c>
      <c r="G3956" t="str">
        <f>VLOOKUP(tbStoricoOrdini[[#This Row],[CLIENTE]],tbClienti[],7,FALSE)</f>
        <v>BD</v>
      </c>
      <c r="H3956" t="s">
        <v>63</v>
      </c>
      <c r="I3956" t="str">
        <f>IF(LEFT(tbStoricoOrdini[[#This Row],[ARTICOLO]],3) = "COG","COG",LEFT(tbStoricoOrdini[[#This Row],[ARTICOLO]],FIND(" ",tbStoricoOrdini[[#This Row],[ARTICOLO]])-1))</f>
        <v>KLM</v>
      </c>
      <c r="J3956" t="str">
        <f>MID(tbStoricoOrdini[[#This Row],[ARTICOLO]],FIND(" ",tbStoricoOrdini[[#This Row],[ARTICOLO]])+1,4)</f>
        <v>3000</v>
      </c>
      <c r="K3956" t="str">
        <f>IFERROR(RIGHT(tbStoricoOrdini[[#This Row],[ARTICOLO]],LEN(tbStoricoOrdini[[#This Row],[ARTICOLO]])-FIND(" ",tbStoricoOrdini[[#This Row],[ARTICOLO]],FIND(" ",tbStoricoOrdini[[#This Row],[ARTICOLO]]) +1)),"")</f>
        <v>Plus</v>
      </c>
      <c r="L3956" s="3">
        <f>VLOOKUP(tbStoricoOrdini[[#This Row],[ARTICOLO]],tbArticoli[],2,FALSE)</f>
        <v>145</v>
      </c>
      <c r="M3956" s="22">
        <f>tbStoricoOrdini[[#This Row],[IMPORTO]]/tbStoricoOrdini[[#This Row],[PREZZO]]</f>
        <v>57.013793103448279</v>
      </c>
      <c r="N3956" t="s">
        <v>6</v>
      </c>
      <c r="O3956" s="8">
        <f>VLOOKUP(tbStoricoOrdini[[#This Row],[AGENTE]],tbAgenti[],2,FALSE)</f>
        <v>7.4999999999999997E-2</v>
      </c>
      <c r="P3956" s="2">
        <v>8267</v>
      </c>
      <c r="Q3956" s="2">
        <f>tbStoricoOrdini[[#This Row],[IMPORTO]]*tbStoricoOrdini[[#This Row],[% COMM.]]</f>
        <v>620.02499999999998</v>
      </c>
      <c r="R3956" s="2">
        <f>tbStoricoOrdini[[#This Row],[TOT. COMM.]]+tbStoricoOrdini[[#This Row],[IMPORTO]]</f>
        <v>8887.0249999999996</v>
      </c>
    </row>
    <row r="3957" spans="1:18">
      <c r="A3957" s="1">
        <v>43952</v>
      </c>
      <c r="B3957" s="7">
        <f>MONTH(tbStoricoOrdini[[#This Row],[DATA]])</f>
        <v>5</v>
      </c>
      <c r="C3957" t="s">
        <v>4052</v>
      </c>
      <c r="D3957" t="str">
        <f>RIGHT(tbStoricoOrdini[[#This Row],[ORDINE]],4)</f>
        <v>3954</v>
      </c>
      <c r="E3957" t="s">
        <v>27</v>
      </c>
      <c r="F3957" t="str">
        <f>VLOOKUP(tbStoricoOrdini[[#This Row],[CLIENTE]],tbClienti[],3,FALSE)</f>
        <v>Veneto</v>
      </c>
      <c r="G3957" t="str">
        <f>VLOOKUP(tbStoricoOrdini[[#This Row],[CLIENTE]],tbClienti[],7,FALSE)</f>
        <v>BD</v>
      </c>
      <c r="H3957" t="s">
        <v>63</v>
      </c>
      <c r="I3957" t="str">
        <f>IF(LEFT(tbStoricoOrdini[[#This Row],[ARTICOLO]],3) = "COG","COG",LEFT(tbStoricoOrdini[[#This Row],[ARTICOLO]],FIND(" ",tbStoricoOrdini[[#This Row],[ARTICOLO]])-1))</f>
        <v>KLM</v>
      </c>
      <c r="J3957" t="str">
        <f>MID(tbStoricoOrdini[[#This Row],[ARTICOLO]],FIND(" ",tbStoricoOrdini[[#This Row],[ARTICOLO]])+1,4)</f>
        <v>3000</v>
      </c>
      <c r="K3957" t="str">
        <f>IFERROR(RIGHT(tbStoricoOrdini[[#This Row],[ARTICOLO]],LEN(tbStoricoOrdini[[#This Row],[ARTICOLO]])-FIND(" ",tbStoricoOrdini[[#This Row],[ARTICOLO]],FIND(" ",tbStoricoOrdini[[#This Row],[ARTICOLO]]) +1)),"")</f>
        <v>Plus</v>
      </c>
      <c r="L3957" s="3">
        <f>VLOOKUP(tbStoricoOrdini[[#This Row],[ARTICOLO]],tbArticoli[],2,FALSE)</f>
        <v>145</v>
      </c>
      <c r="M3957" s="22">
        <f>tbStoricoOrdini[[#This Row],[IMPORTO]]/tbStoricoOrdini[[#This Row],[PREZZO]]</f>
        <v>4564.2551724137929</v>
      </c>
      <c r="N3957" t="s">
        <v>9</v>
      </c>
      <c r="O3957" s="8">
        <f>VLOOKUP(tbStoricoOrdini[[#This Row],[AGENTE]],tbAgenti[],2,FALSE)</f>
        <v>0.05</v>
      </c>
      <c r="P3957" s="2">
        <v>661817</v>
      </c>
      <c r="Q3957" s="2">
        <f>tbStoricoOrdini[[#This Row],[IMPORTO]]*tbStoricoOrdini[[#This Row],[% COMM.]]</f>
        <v>33090.85</v>
      </c>
      <c r="R3957" s="2">
        <f>tbStoricoOrdini[[#This Row],[TOT. COMM.]]+tbStoricoOrdini[[#This Row],[IMPORTO]]</f>
        <v>694907.85</v>
      </c>
    </row>
    <row r="3958" spans="1:18">
      <c r="A3958" s="1">
        <v>43952</v>
      </c>
      <c r="B3958" s="7">
        <f>MONTH(tbStoricoOrdini[[#This Row],[DATA]])</f>
        <v>5</v>
      </c>
      <c r="C3958" t="s">
        <v>4053</v>
      </c>
      <c r="D3958" t="str">
        <f>RIGHT(tbStoricoOrdini[[#This Row],[ORDINE]],4)</f>
        <v>3955</v>
      </c>
      <c r="E3958" t="s">
        <v>27</v>
      </c>
      <c r="F3958" t="str">
        <f>VLOOKUP(tbStoricoOrdini[[#This Row],[CLIENTE]],tbClienti[],3,FALSE)</f>
        <v>Veneto</v>
      </c>
      <c r="G3958" t="str">
        <f>VLOOKUP(tbStoricoOrdini[[#This Row],[CLIENTE]],tbClienti[],7,FALSE)</f>
        <v>BD</v>
      </c>
      <c r="H3958" t="s">
        <v>66</v>
      </c>
      <c r="I3958" t="str">
        <f>IF(LEFT(tbStoricoOrdini[[#This Row],[ARTICOLO]],3) = "COG","COG",LEFT(tbStoricoOrdini[[#This Row],[ARTICOLO]],FIND(" ",tbStoricoOrdini[[#This Row],[ARTICOLO]])-1))</f>
        <v>BAG</v>
      </c>
      <c r="J3958" t="str">
        <f>MID(tbStoricoOrdini[[#This Row],[ARTICOLO]],FIND(" ",tbStoricoOrdini[[#This Row],[ARTICOLO]])+1,4)</f>
        <v>2500</v>
      </c>
      <c r="K3958" t="str">
        <f>IFERROR(RIGHT(tbStoricoOrdini[[#This Row],[ARTICOLO]],LEN(tbStoricoOrdini[[#This Row],[ARTICOLO]])-FIND(" ",tbStoricoOrdini[[#This Row],[ARTICOLO]],FIND(" ",tbStoricoOrdini[[#This Row],[ARTICOLO]]) +1)),"")</f>
        <v>Plus</v>
      </c>
      <c r="L3958" s="3">
        <f>VLOOKUP(tbStoricoOrdini[[#This Row],[ARTICOLO]],tbArticoli[],2,FALSE)</f>
        <v>220</v>
      </c>
      <c r="M3958" s="22">
        <f>tbStoricoOrdini[[#This Row],[IMPORTO]]/tbStoricoOrdini[[#This Row],[PREZZO]]</f>
        <v>5.909090909090909E-2</v>
      </c>
      <c r="N3958" t="s">
        <v>10</v>
      </c>
      <c r="O3958" s="8">
        <f>VLOOKUP(tbStoricoOrdini[[#This Row],[AGENTE]],tbAgenti[],2,FALSE)</f>
        <v>3.6999999999999998E-2</v>
      </c>
      <c r="P3958" s="2">
        <v>13</v>
      </c>
      <c r="Q3958" s="2">
        <f>tbStoricoOrdini[[#This Row],[IMPORTO]]*tbStoricoOrdini[[#This Row],[% COMM.]]</f>
        <v>0.48099999999999998</v>
      </c>
      <c r="R3958" s="2">
        <f>tbStoricoOrdini[[#This Row],[TOT. COMM.]]+tbStoricoOrdini[[#This Row],[IMPORTO]]</f>
        <v>13.481</v>
      </c>
    </row>
    <row r="3959" spans="1:18">
      <c r="A3959" s="1">
        <v>43952</v>
      </c>
      <c r="B3959" s="7">
        <f>MONTH(tbStoricoOrdini[[#This Row],[DATA]])</f>
        <v>5</v>
      </c>
      <c r="C3959" t="s">
        <v>4054</v>
      </c>
      <c r="D3959" t="str">
        <f>RIGHT(tbStoricoOrdini[[#This Row],[ORDINE]],4)</f>
        <v>3956</v>
      </c>
      <c r="E3959" t="s">
        <v>27</v>
      </c>
      <c r="F3959" t="str">
        <f>VLOOKUP(tbStoricoOrdini[[#This Row],[CLIENTE]],tbClienti[],3,FALSE)</f>
        <v>Veneto</v>
      </c>
      <c r="G3959" t="str">
        <f>VLOOKUP(tbStoricoOrdini[[#This Row],[CLIENTE]],tbClienti[],7,FALSE)</f>
        <v>BD</v>
      </c>
      <c r="H3959" t="s">
        <v>66</v>
      </c>
      <c r="I3959" t="str">
        <f>IF(LEFT(tbStoricoOrdini[[#This Row],[ARTICOLO]],3) = "COG","COG",LEFT(tbStoricoOrdini[[#This Row],[ARTICOLO]],FIND(" ",tbStoricoOrdini[[#This Row],[ARTICOLO]])-1))</f>
        <v>BAG</v>
      </c>
      <c r="J3959" t="str">
        <f>MID(tbStoricoOrdini[[#This Row],[ARTICOLO]],FIND(" ",tbStoricoOrdini[[#This Row],[ARTICOLO]])+1,4)</f>
        <v>2500</v>
      </c>
      <c r="K3959" t="str">
        <f>IFERROR(RIGHT(tbStoricoOrdini[[#This Row],[ARTICOLO]],LEN(tbStoricoOrdini[[#This Row],[ARTICOLO]])-FIND(" ",tbStoricoOrdini[[#This Row],[ARTICOLO]],FIND(" ",tbStoricoOrdini[[#This Row],[ARTICOLO]]) +1)),"")</f>
        <v>Plus</v>
      </c>
      <c r="L3959" s="3">
        <f>VLOOKUP(tbStoricoOrdini[[#This Row],[ARTICOLO]],tbArticoli[],2,FALSE)</f>
        <v>220</v>
      </c>
      <c r="M3959" s="22">
        <f>tbStoricoOrdini[[#This Row],[IMPORTO]]/tbStoricoOrdini[[#This Row],[PREZZO]]</f>
        <v>0.13181818181818181</v>
      </c>
      <c r="N3959" t="s">
        <v>14</v>
      </c>
      <c r="O3959" s="8">
        <f>VLOOKUP(tbStoricoOrdini[[#This Row],[AGENTE]],tbAgenti[],2,FALSE)</f>
        <v>0.05</v>
      </c>
      <c r="P3959" s="2">
        <v>29</v>
      </c>
      <c r="Q3959" s="2">
        <f>tbStoricoOrdini[[#This Row],[IMPORTO]]*tbStoricoOrdini[[#This Row],[% COMM.]]</f>
        <v>1.4500000000000002</v>
      </c>
      <c r="R3959" s="2">
        <f>tbStoricoOrdini[[#This Row],[TOT. COMM.]]+tbStoricoOrdini[[#This Row],[IMPORTO]]</f>
        <v>30.45</v>
      </c>
    </row>
    <row r="3960" spans="1:18">
      <c r="A3960" s="1">
        <v>43952</v>
      </c>
      <c r="B3960" s="7">
        <f>MONTH(tbStoricoOrdini[[#This Row],[DATA]])</f>
        <v>5</v>
      </c>
      <c r="C3960" t="s">
        <v>4055</v>
      </c>
      <c r="D3960" t="str">
        <f>RIGHT(tbStoricoOrdini[[#This Row],[ORDINE]],4)</f>
        <v>3957</v>
      </c>
      <c r="E3960" t="s">
        <v>27</v>
      </c>
      <c r="F3960" t="str">
        <f>VLOOKUP(tbStoricoOrdini[[#This Row],[CLIENTE]],tbClienti[],3,FALSE)</f>
        <v>Veneto</v>
      </c>
      <c r="G3960" t="str">
        <f>VLOOKUP(tbStoricoOrdini[[#This Row],[CLIENTE]],tbClienti[],7,FALSE)</f>
        <v>BD</v>
      </c>
      <c r="H3960" t="s">
        <v>66</v>
      </c>
      <c r="I3960" t="str">
        <f>IF(LEFT(tbStoricoOrdini[[#This Row],[ARTICOLO]],3) = "COG","COG",LEFT(tbStoricoOrdini[[#This Row],[ARTICOLO]],FIND(" ",tbStoricoOrdini[[#This Row],[ARTICOLO]])-1))</f>
        <v>BAG</v>
      </c>
      <c r="J3960" t="str">
        <f>MID(tbStoricoOrdini[[#This Row],[ARTICOLO]],FIND(" ",tbStoricoOrdini[[#This Row],[ARTICOLO]])+1,4)</f>
        <v>2500</v>
      </c>
      <c r="K3960" t="str">
        <f>IFERROR(RIGHT(tbStoricoOrdini[[#This Row],[ARTICOLO]],LEN(tbStoricoOrdini[[#This Row],[ARTICOLO]])-FIND(" ",tbStoricoOrdini[[#This Row],[ARTICOLO]],FIND(" ",tbStoricoOrdini[[#This Row],[ARTICOLO]]) +1)),"")</f>
        <v>Plus</v>
      </c>
      <c r="L3960" s="3">
        <f>VLOOKUP(tbStoricoOrdini[[#This Row],[ARTICOLO]],tbArticoli[],2,FALSE)</f>
        <v>220</v>
      </c>
      <c r="M3960" s="22">
        <f>tbStoricoOrdini[[#This Row],[IMPORTO]]/tbStoricoOrdini[[#This Row],[PREZZO]]</f>
        <v>1.1818181818181819</v>
      </c>
      <c r="N3960" t="s">
        <v>7</v>
      </c>
      <c r="O3960" s="8">
        <f>VLOOKUP(tbStoricoOrdini[[#This Row],[AGENTE]],tbAgenti[],2,FALSE)</f>
        <v>0.03</v>
      </c>
      <c r="P3960" s="2">
        <v>260</v>
      </c>
      <c r="Q3960" s="2">
        <f>tbStoricoOrdini[[#This Row],[IMPORTO]]*tbStoricoOrdini[[#This Row],[% COMM.]]</f>
        <v>7.8</v>
      </c>
      <c r="R3960" s="2">
        <f>tbStoricoOrdini[[#This Row],[TOT. COMM.]]+tbStoricoOrdini[[#This Row],[IMPORTO]]</f>
        <v>267.8</v>
      </c>
    </row>
    <row r="3961" spans="1:18">
      <c r="A3961" s="1">
        <v>43952</v>
      </c>
      <c r="B3961" s="7">
        <f>MONTH(tbStoricoOrdini[[#This Row],[DATA]])</f>
        <v>5</v>
      </c>
      <c r="C3961" t="s">
        <v>4056</v>
      </c>
      <c r="D3961" t="str">
        <f>RIGHT(tbStoricoOrdini[[#This Row],[ORDINE]],4)</f>
        <v>3958</v>
      </c>
      <c r="E3961" t="s">
        <v>27</v>
      </c>
      <c r="F3961" t="str">
        <f>VLOOKUP(tbStoricoOrdini[[#This Row],[CLIENTE]],tbClienti[],3,FALSE)</f>
        <v>Veneto</v>
      </c>
      <c r="G3961" t="str">
        <f>VLOOKUP(tbStoricoOrdini[[#This Row],[CLIENTE]],tbClienti[],7,FALSE)</f>
        <v>BD</v>
      </c>
      <c r="H3961" t="s">
        <v>66</v>
      </c>
      <c r="I3961" t="str">
        <f>IF(LEFT(tbStoricoOrdini[[#This Row],[ARTICOLO]],3) = "COG","COG",LEFT(tbStoricoOrdini[[#This Row],[ARTICOLO]],FIND(" ",tbStoricoOrdini[[#This Row],[ARTICOLO]])-1))</f>
        <v>BAG</v>
      </c>
      <c r="J3961" t="str">
        <f>MID(tbStoricoOrdini[[#This Row],[ARTICOLO]],FIND(" ",tbStoricoOrdini[[#This Row],[ARTICOLO]])+1,4)</f>
        <v>2500</v>
      </c>
      <c r="K3961" t="str">
        <f>IFERROR(RIGHT(tbStoricoOrdini[[#This Row],[ARTICOLO]],LEN(tbStoricoOrdini[[#This Row],[ARTICOLO]])-FIND(" ",tbStoricoOrdini[[#This Row],[ARTICOLO]],FIND(" ",tbStoricoOrdini[[#This Row],[ARTICOLO]]) +1)),"")</f>
        <v>Plus</v>
      </c>
      <c r="L3961" s="3">
        <f>VLOOKUP(tbStoricoOrdini[[#This Row],[ARTICOLO]],tbArticoli[],2,FALSE)</f>
        <v>220</v>
      </c>
      <c r="M3961" s="22">
        <f>tbStoricoOrdini[[#This Row],[IMPORTO]]/tbStoricoOrdini[[#This Row],[PREZZO]]</f>
        <v>25.404545454545456</v>
      </c>
      <c r="N3961" t="s">
        <v>20</v>
      </c>
      <c r="O3961" s="8">
        <f>VLOOKUP(tbStoricoOrdini[[#This Row],[AGENTE]],tbAgenti[],2,FALSE)</f>
        <v>0.05</v>
      </c>
      <c r="P3961" s="2">
        <v>5589</v>
      </c>
      <c r="Q3961" s="2">
        <f>tbStoricoOrdini[[#This Row],[IMPORTO]]*tbStoricoOrdini[[#This Row],[% COMM.]]</f>
        <v>279.45</v>
      </c>
      <c r="R3961" s="2">
        <f>tbStoricoOrdini[[#This Row],[TOT. COMM.]]+tbStoricoOrdini[[#This Row],[IMPORTO]]</f>
        <v>5868.45</v>
      </c>
    </row>
    <row r="3962" spans="1:18">
      <c r="A3962" s="1">
        <v>43952</v>
      </c>
      <c r="B3962" s="7">
        <f>MONTH(tbStoricoOrdini[[#This Row],[DATA]])</f>
        <v>5</v>
      </c>
      <c r="C3962" t="s">
        <v>4057</v>
      </c>
      <c r="D3962" t="str">
        <f>RIGHT(tbStoricoOrdini[[#This Row],[ORDINE]],4)</f>
        <v>3959</v>
      </c>
      <c r="E3962" t="s">
        <v>27</v>
      </c>
      <c r="F3962" t="str">
        <f>VLOOKUP(tbStoricoOrdini[[#This Row],[CLIENTE]],tbClienti[],3,FALSE)</f>
        <v>Veneto</v>
      </c>
      <c r="G3962" t="str">
        <f>VLOOKUP(tbStoricoOrdini[[#This Row],[CLIENTE]],tbClienti[],7,FALSE)</f>
        <v>BD</v>
      </c>
      <c r="H3962" t="s">
        <v>66</v>
      </c>
      <c r="I3962" t="str">
        <f>IF(LEFT(tbStoricoOrdini[[#This Row],[ARTICOLO]],3) = "COG","COG",LEFT(tbStoricoOrdini[[#This Row],[ARTICOLO]],FIND(" ",tbStoricoOrdini[[#This Row],[ARTICOLO]])-1))</f>
        <v>BAG</v>
      </c>
      <c r="J3962" t="str">
        <f>MID(tbStoricoOrdini[[#This Row],[ARTICOLO]],FIND(" ",tbStoricoOrdini[[#This Row],[ARTICOLO]])+1,4)</f>
        <v>2500</v>
      </c>
      <c r="K3962" t="str">
        <f>IFERROR(RIGHT(tbStoricoOrdini[[#This Row],[ARTICOLO]],LEN(tbStoricoOrdini[[#This Row],[ARTICOLO]])-FIND(" ",tbStoricoOrdini[[#This Row],[ARTICOLO]],FIND(" ",tbStoricoOrdini[[#This Row],[ARTICOLO]]) +1)),"")</f>
        <v>Plus</v>
      </c>
      <c r="L3962" s="3">
        <f>VLOOKUP(tbStoricoOrdini[[#This Row],[ARTICOLO]],tbArticoli[],2,FALSE)</f>
        <v>220</v>
      </c>
      <c r="M3962" s="22">
        <f>tbStoricoOrdini[[#This Row],[IMPORTO]]/tbStoricoOrdini[[#This Row],[PREZZO]]</f>
        <v>0.29545454545454547</v>
      </c>
      <c r="N3962" t="s">
        <v>18</v>
      </c>
      <c r="O3962" s="8">
        <f>VLOOKUP(tbStoricoOrdini[[#This Row],[AGENTE]],tbAgenti[],2,FALSE)</f>
        <v>0.03</v>
      </c>
      <c r="P3962" s="2">
        <v>65</v>
      </c>
      <c r="Q3962" s="2">
        <f>tbStoricoOrdini[[#This Row],[IMPORTO]]*tbStoricoOrdini[[#This Row],[% COMM.]]</f>
        <v>1.95</v>
      </c>
      <c r="R3962" s="2">
        <f>tbStoricoOrdini[[#This Row],[TOT. COMM.]]+tbStoricoOrdini[[#This Row],[IMPORTO]]</f>
        <v>66.95</v>
      </c>
    </row>
    <row r="3963" spans="1:18">
      <c r="A3963" s="1">
        <v>43952</v>
      </c>
      <c r="B3963" s="7">
        <f>MONTH(tbStoricoOrdini[[#This Row],[DATA]])</f>
        <v>5</v>
      </c>
      <c r="C3963" t="s">
        <v>4058</v>
      </c>
      <c r="D3963" t="str">
        <f>RIGHT(tbStoricoOrdini[[#This Row],[ORDINE]],4)</f>
        <v>3960</v>
      </c>
      <c r="E3963" t="s">
        <v>27</v>
      </c>
      <c r="F3963" t="str">
        <f>VLOOKUP(tbStoricoOrdini[[#This Row],[CLIENTE]],tbClienti[],3,FALSE)</f>
        <v>Veneto</v>
      </c>
      <c r="G3963" t="str">
        <f>VLOOKUP(tbStoricoOrdini[[#This Row],[CLIENTE]],tbClienti[],7,FALSE)</f>
        <v>BD</v>
      </c>
      <c r="H3963" t="s">
        <v>66</v>
      </c>
      <c r="I3963" t="str">
        <f>IF(LEFT(tbStoricoOrdini[[#This Row],[ARTICOLO]],3) = "COG","COG",LEFT(tbStoricoOrdini[[#This Row],[ARTICOLO]],FIND(" ",tbStoricoOrdini[[#This Row],[ARTICOLO]])-1))</f>
        <v>BAG</v>
      </c>
      <c r="J3963" t="str">
        <f>MID(tbStoricoOrdini[[#This Row],[ARTICOLO]],FIND(" ",tbStoricoOrdini[[#This Row],[ARTICOLO]])+1,4)</f>
        <v>2500</v>
      </c>
      <c r="K3963" t="str">
        <f>IFERROR(RIGHT(tbStoricoOrdini[[#This Row],[ARTICOLO]],LEN(tbStoricoOrdini[[#This Row],[ARTICOLO]])-FIND(" ",tbStoricoOrdini[[#This Row],[ARTICOLO]],FIND(" ",tbStoricoOrdini[[#This Row],[ARTICOLO]]) +1)),"")</f>
        <v>Plus</v>
      </c>
      <c r="L3963" s="3">
        <f>VLOOKUP(tbStoricoOrdini[[#This Row],[ARTICOLO]],tbArticoli[],2,FALSE)</f>
        <v>220</v>
      </c>
      <c r="M3963" s="22">
        <f>tbStoricoOrdini[[#This Row],[IMPORTO]]/tbStoricoOrdini[[#This Row],[PREZZO]]</f>
        <v>21.336363636363636</v>
      </c>
      <c r="N3963" t="s">
        <v>9</v>
      </c>
      <c r="O3963" s="8">
        <f>VLOOKUP(tbStoricoOrdini[[#This Row],[AGENTE]],tbAgenti[],2,FALSE)</f>
        <v>0.05</v>
      </c>
      <c r="P3963" s="2">
        <v>4694</v>
      </c>
      <c r="Q3963" s="2">
        <f>tbStoricoOrdini[[#This Row],[IMPORTO]]*tbStoricoOrdini[[#This Row],[% COMM.]]</f>
        <v>234.70000000000002</v>
      </c>
      <c r="R3963" s="2">
        <f>tbStoricoOrdini[[#This Row],[TOT. COMM.]]+tbStoricoOrdini[[#This Row],[IMPORTO]]</f>
        <v>4928.7</v>
      </c>
    </row>
    <row r="3964" spans="1:18">
      <c r="A3964" s="1">
        <v>43952</v>
      </c>
      <c r="B3964" s="7">
        <f>MONTH(tbStoricoOrdini[[#This Row],[DATA]])</f>
        <v>5</v>
      </c>
      <c r="C3964" t="s">
        <v>4059</v>
      </c>
      <c r="D3964" t="str">
        <f>RIGHT(tbStoricoOrdini[[#This Row],[ORDINE]],4)</f>
        <v>3961</v>
      </c>
      <c r="E3964" t="s">
        <v>27</v>
      </c>
      <c r="F3964" t="str">
        <f>VLOOKUP(tbStoricoOrdini[[#This Row],[CLIENTE]],tbClienti[],3,FALSE)</f>
        <v>Veneto</v>
      </c>
      <c r="G3964" t="str">
        <f>VLOOKUP(tbStoricoOrdini[[#This Row],[CLIENTE]],tbClienti[],7,FALSE)</f>
        <v>BD</v>
      </c>
      <c r="H3964" t="s">
        <v>82</v>
      </c>
      <c r="I3964" t="str">
        <f>IF(LEFT(tbStoricoOrdini[[#This Row],[ARTICOLO]],3) = "COG","COG",LEFT(tbStoricoOrdini[[#This Row],[ARTICOLO]],FIND(" ",tbStoricoOrdini[[#This Row],[ARTICOLO]])-1))</f>
        <v>COG</v>
      </c>
      <c r="J3964" t="str">
        <f>MID(tbStoricoOrdini[[#This Row],[ARTICOLO]],FIND(" ",tbStoricoOrdini[[#This Row],[ARTICOLO]])+1,4)</f>
        <v>7000</v>
      </c>
      <c r="K3964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3964" s="3">
        <f>VLOOKUP(tbStoricoOrdini[[#This Row],[ARTICOLO]],tbArticoli[],2,FALSE)</f>
        <v>500</v>
      </c>
      <c r="M3964" s="22">
        <f>tbStoricoOrdini[[#This Row],[IMPORTO]]/tbStoricoOrdini[[#This Row],[PREZZO]]</f>
        <v>0.95799999999999996</v>
      </c>
      <c r="N3964" t="s">
        <v>19</v>
      </c>
      <c r="O3964" s="8">
        <f>VLOOKUP(tbStoricoOrdini[[#This Row],[AGENTE]],tbAgenti[],2,FALSE)</f>
        <v>0.05</v>
      </c>
      <c r="P3964" s="2">
        <v>479</v>
      </c>
      <c r="Q3964" s="2">
        <f>tbStoricoOrdini[[#This Row],[IMPORTO]]*tbStoricoOrdini[[#This Row],[% COMM.]]</f>
        <v>23.950000000000003</v>
      </c>
      <c r="R3964" s="2">
        <f>tbStoricoOrdini[[#This Row],[TOT. COMM.]]+tbStoricoOrdini[[#This Row],[IMPORTO]]</f>
        <v>502.95</v>
      </c>
    </row>
    <row r="3965" spans="1:18">
      <c r="A3965" s="1">
        <v>43952</v>
      </c>
      <c r="B3965" s="7">
        <f>MONTH(tbStoricoOrdini[[#This Row],[DATA]])</f>
        <v>5</v>
      </c>
      <c r="C3965" t="s">
        <v>4060</v>
      </c>
      <c r="D3965" t="str">
        <f>RIGHT(tbStoricoOrdini[[#This Row],[ORDINE]],4)</f>
        <v>3962</v>
      </c>
      <c r="E3965" t="s">
        <v>27</v>
      </c>
      <c r="F3965" t="str">
        <f>VLOOKUP(tbStoricoOrdini[[#This Row],[CLIENTE]],tbClienti[],3,FALSE)</f>
        <v>Veneto</v>
      </c>
      <c r="G3965" t="str">
        <f>VLOOKUP(tbStoricoOrdini[[#This Row],[CLIENTE]],tbClienti[],7,FALSE)</f>
        <v>BD</v>
      </c>
      <c r="H3965" t="s">
        <v>82</v>
      </c>
      <c r="I3965" t="str">
        <f>IF(LEFT(tbStoricoOrdini[[#This Row],[ARTICOLO]],3) = "COG","COG",LEFT(tbStoricoOrdini[[#This Row],[ARTICOLO]],FIND(" ",tbStoricoOrdini[[#This Row],[ARTICOLO]])-1))</f>
        <v>COG</v>
      </c>
      <c r="J3965" t="str">
        <f>MID(tbStoricoOrdini[[#This Row],[ARTICOLO]],FIND(" ",tbStoricoOrdini[[#This Row],[ARTICOLO]])+1,4)</f>
        <v>7000</v>
      </c>
      <c r="K3965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3965" s="3">
        <f>VLOOKUP(tbStoricoOrdini[[#This Row],[ARTICOLO]],tbArticoli[],2,FALSE)</f>
        <v>500</v>
      </c>
      <c r="M3965" s="22">
        <f>tbStoricoOrdini[[#This Row],[IMPORTO]]/tbStoricoOrdini[[#This Row],[PREZZO]]</f>
        <v>1.3979999999999999</v>
      </c>
      <c r="N3965" t="s">
        <v>14</v>
      </c>
      <c r="O3965" s="8">
        <f>VLOOKUP(tbStoricoOrdini[[#This Row],[AGENTE]],tbAgenti[],2,FALSE)</f>
        <v>0.05</v>
      </c>
      <c r="P3965" s="2">
        <v>699</v>
      </c>
      <c r="Q3965" s="2">
        <f>tbStoricoOrdini[[#This Row],[IMPORTO]]*tbStoricoOrdini[[#This Row],[% COMM.]]</f>
        <v>34.950000000000003</v>
      </c>
      <c r="R3965" s="2">
        <f>tbStoricoOrdini[[#This Row],[TOT. COMM.]]+tbStoricoOrdini[[#This Row],[IMPORTO]]</f>
        <v>733.95</v>
      </c>
    </row>
    <row r="3966" spans="1:18">
      <c r="A3966" s="1">
        <v>43952</v>
      </c>
      <c r="B3966" s="7">
        <f>MONTH(tbStoricoOrdini[[#This Row],[DATA]])</f>
        <v>5</v>
      </c>
      <c r="C3966" t="s">
        <v>4061</v>
      </c>
      <c r="D3966" t="str">
        <f>RIGHT(tbStoricoOrdini[[#This Row],[ORDINE]],4)</f>
        <v>3963</v>
      </c>
      <c r="E3966" t="s">
        <v>27</v>
      </c>
      <c r="F3966" t="str">
        <f>VLOOKUP(tbStoricoOrdini[[#This Row],[CLIENTE]],tbClienti[],3,FALSE)</f>
        <v>Veneto</v>
      </c>
      <c r="G3966" t="str">
        <f>VLOOKUP(tbStoricoOrdini[[#This Row],[CLIENTE]],tbClienti[],7,FALSE)</f>
        <v>BD</v>
      </c>
      <c r="H3966" t="s">
        <v>82</v>
      </c>
      <c r="I3966" t="str">
        <f>IF(LEFT(tbStoricoOrdini[[#This Row],[ARTICOLO]],3) = "COG","COG",LEFT(tbStoricoOrdini[[#This Row],[ARTICOLO]],FIND(" ",tbStoricoOrdini[[#This Row],[ARTICOLO]])-1))</f>
        <v>COG</v>
      </c>
      <c r="J3966" t="str">
        <f>MID(tbStoricoOrdini[[#This Row],[ARTICOLO]],FIND(" ",tbStoricoOrdini[[#This Row],[ARTICOLO]])+1,4)</f>
        <v>7000</v>
      </c>
      <c r="K3966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3966" s="3">
        <f>VLOOKUP(tbStoricoOrdini[[#This Row],[ARTICOLO]],tbArticoli[],2,FALSE)</f>
        <v>500</v>
      </c>
      <c r="M3966" s="22">
        <f>tbStoricoOrdini[[#This Row],[IMPORTO]]/tbStoricoOrdini[[#This Row],[PREZZO]]</f>
        <v>8.0000000000000002E-3</v>
      </c>
      <c r="N3966" t="s">
        <v>20</v>
      </c>
      <c r="O3966" s="8">
        <f>VLOOKUP(tbStoricoOrdini[[#This Row],[AGENTE]],tbAgenti[],2,FALSE)</f>
        <v>0.05</v>
      </c>
      <c r="P3966" s="2">
        <v>4</v>
      </c>
      <c r="Q3966" s="2">
        <f>tbStoricoOrdini[[#This Row],[IMPORTO]]*tbStoricoOrdini[[#This Row],[% COMM.]]</f>
        <v>0.2</v>
      </c>
      <c r="R3966" s="2">
        <f>tbStoricoOrdini[[#This Row],[TOT. COMM.]]+tbStoricoOrdini[[#This Row],[IMPORTO]]</f>
        <v>4.2</v>
      </c>
    </row>
    <row r="3967" spans="1:18">
      <c r="A3967" s="1">
        <v>43952</v>
      </c>
      <c r="B3967" s="7">
        <f>MONTH(tbStoricoOrdini[[#This Row],[DATA]])</f>
        <v>5</v>
      </c>
      <c r="C3967" t="s">
        <v>4062</v>
      </c>
      <c r="D3967" t="str">
        <f>RIGHT(tbStoricoOrdini[[#This Row],[ORDINE]],4)</f>
        <v>3964</v>
      </c>
      <c r="E3967" t="s">
        <v>27</v>
      </c>
      <c r="F3967" t="str">
        <f>VLOOKUP(tbStoricoOrdini[[#This Row],[CLIENTE]],tbClienti[],3,FALSE)</f>
        <v>Veneto</v>
      </c>
      <c r="G3967" t="str">
        <f>VLOOKUP(tbStoricoOrdini[[#This Row],[CLIENTE]],tbClienti[],7,FALSE)</f>
        <v>BD</v>
      </c>
      <c r="H3967" t="s">
        <v>82</v>
      </c>
      <c r="I3967" t="str">
        <f>IF(LEFT(tbStoricoOrdini[[#This Row],[ARTICOLO]],3) = "COG","COG",LEFT(tbStoricoOrdini[[#This Row],[ARTICOLO]],FIND(" ",tbStoricoOrdini[[#This Row],[ARTICOLO]])-1))</f>
        <v>COG</v>
      </c>
      <c r="J3967" t="str">
        <f>MID(tbStoricoOrdini[[#This Row],[ARTICOLO]],FIND(" ",tbStoricoOrdini[[#This Row],[ARTICOLO]])+1,4)</f>
        <v>7000</v>
      </c>
      <c r="K3967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3967" s="3">
        <f>VLOOKUP(tbStoricoOrdini[[#This Row],[ARTICOLO]],tbArticoli[],2,FALSE)</f>
        <v>500</v>
      </c>
      <c r="M3967" s="22">
        <f>tbStoricoOrdini[[#This Row],[IMPORTO]]/tbStoricoOrdini[[#This Row],[PREZZO]]</f>
        <v>9.702</v>
      </c>
      <c r="N3967" t="s">
        <v>9</v>
      </c>
      <c r="O3967" s="8">
        <f>VLOOKUP(tbStoricoOrdini[[#This Row],[AGENTE]],tbAgenti[],2,FALSE)</f>
        <v>0.05</v>
      </c>
      <c r="P3967" s="2">
        <v>4851</v>
      </c>
      <c r="Q3967" s="2">
        <f>tbStoricoOrdini[[#This Row],[IMPORTO]]*tbStoricoOrdini[[#This Row],[% COMM.]]</f>
        <v>242.55</v>
      </c>
      <c r="R3967" s="2">
        <f>tbStoricoOrdini[[#This Row],[TOT. COMM.]]+tbStoricoOrdini[[#This Row],[IMPORTO]]</f>
        <v>5093.55</v>
      </c>
    </row>
    <row r="3968" spans="1:18">
      <c r="A3968" s="1">
        <v>43952</v>
      </c>
      <c r="B3968" s="7">
        <f>MONTH(tbStoricoOrdini[[#This Row],[DATA]])</f>
        <v>5</v>
      </c>
      <c r="C3968" t="s">
        <v>4063</v>
      </c>
      <c r="D3968" t="str">
        <f>RIGHT(tbStoricoOrdini[[#This Row],[ORDINE]],4)</f>
        <v>3965</v>
      </c>
      <c r="E3968" t="s">
        <v>27</v>
      </c>
      <c r="F3968" t="str">
        <f>VLOOKUP(tbStoricoOrdini[[#This Row],[CLIENTE]],tbClienti[],3,FALSE)</f>
        <v>Veneto</v>
      </c>
      <c r="G3968" t="str">
        <f>VLOOKUP(tbStoricoOrdini[[#This Row],[CLIENTE]],tbClienti[],7,FALSE)</f>
        <v>BD</v>
      </c>
      <c r="H3968" t="s">
        <v>80</v>
      </c>
      <c r="I3968" t="str">
        <f>IF(LEFT(tbStoricoOrdini[[#This Row],[ARTICOLO]],3) = "COG","COG",LEFT(tbStoricoOrdini[[#This Row],[ARTICOLO]],FIND(" ",tbStoricoOrdini[[#This Row],[ARTICOLO]])-1))</f>
        <v>COG</v>
      </c>
      <c r="J3968" t="str">
        <f>MID(tbStoricoOrdini[[#This Row],[ARTICOLO]],FIND(" ",tbStoricoOrdini[[#This Row],[ARTICOLO]])+1,4)</f>
        <v>5000</v>
      </c>
      <c r="K3968" t="str">
        <f>IFERROR(RIGHT(tbStoricoOrdini[[#This Row],[ARTICOLO]],LEN(tbStoricoOrdini[[#This Row],[ARTICOLO]])-FIND(" ",tbStoricoOrdini[[#This Row],[ARTICOLO]],FIND(" ",tbStoricoOrdini[[#This Row],[ARTICOLO]]) +1)),"")</f>
        <v>Silver</v>
      </c>
      <c r="L3968" s="3">
        <f>VLOOKUP(tbStoricoOrdini[[#This Row],[ARTICOLO]],tbArticoli[],2,FALSE)</f>
        <v>300</v>
      </c>
      <c r="M3968" s="22">
        <f>tbStoricoOrdini[[#This Row],[IMPORTO]]/tbStoricoOrdini[[#This Row],[PREZZO]]</f>
        <v>0.62</v>
      </c>
      <c r="N3968" t="s">
        <v>9</v>
      </c>
      <c r="O3968" s="8">
        <f>VLOOKUP(tbStoricoOrdini[[#This Row],[AGENTE]],tbAgenti[],2,FALSE)</f>
        <v>0.05</v>
      </c>
      <c r="P3968" s="2">
        <v>186</v>
      </c>
      <c r="Q3968" s="2">
        <f>tbStoricoOrdini[[#This Row],[IMPORTO]]*tbStoricoOrdini[[#This Row],[% COMM.]]</f>
        <v>9.3000000000000007</v>
      </c>
      <c r="R3968" s="2">
        <f>tbStoricoOrdini[[#This Row],[TOT. COMM.]]+tbStoricoOrdini[[#This Row],[IMPORTO]]</f>
        <v>195.3</v>
      </c>
    </row>
    <row r="3969" spans="1:18">
      <c r="A3969" s="1">
        <v>43952</v>
      </c>
      <c r="B3969" s="7">
        <f>MONTH(tbStoricoOrdini[[#This Row],[DATA]])</f>
        <v>5</v>
      </c>
      <c r="C3969" t="s">
        <v>4064</v>
      </c>
      <c r="D3969" t="str">
        <f>RIGHT(tbStoricoOrdini[[#This Row],[ORDINE]],4)</f>
        <v>3966</v>
      </c>
      <c r="E3969" t="s">
        <v>27</v>
      </c>
      <c r="F3969" t="str">
        <f>VLOOKUP(tbStoricoOrdini[[#This Row],[CLIENTE]],tbClienti[],3,FALSE)</f>
        <v>Veneto</v>
      </c>
      <c r="G3969" t="str">
        <f>VLOOKUP(tbStoricoOrdini[[#This Row],[CLIENTE]],tbClienti[],7,FALSE)</f>
        <v>BD</v>
      </c>
      <c r="H3969" t="s">
        <v>68</v>
      </c>
      <c r="I3969" t="str">
        <f>IF(LEFT(tbStoricoOrdini[[#This Row],[ARTICOLO]],3) = "COG","COG",LEFT(tbStoricoOrdini[[#This Row],[ARTICOLO]],FIND(" ",tbStoricoOrdini[[#This Row],[ARTICOLO]])-1))</f>
        <v>BAG</v>
      </c>
      <c r="J3969" t="str">
        <f>MID(tbStoricoOrdini[[#This Row],[ARTICOLO]],FIND(" ",tbStoricoOrdini[[#This Row],[ARTICOLO]])+1,4)</f>
        <v>5000</v>
      </c>
      <c r="K3969" t="str">
        <f>IFERROR(RIGHT(tbStoricoOrdini[[#This Row],[ARTICOLO]],LEN(tbStoricoOrdini[[#This Row],[ARTICOLO]])-FIND(" ",tbStoricoOrdini[[#This Row],[ARTICOLO]],FIND(" ",tbStoricoOrdini[[#This Row],[ARTICOLO]]) +1)),"")</f>
        <v/>
      </c>
      <c r="L3969" s="3">
        <f>VLOOKUP(tbStoricoOrdini[[#This Row],[ARTICOLO]],tbArticoli[],2,FALSE)</f>
        <v>250</v>
      </c>
      <c r="M3969" s="22">
        <f>tbStoricoOrdini[[#This Row],[IMPORTO]]/tbStoricoOrdini[[#This Row],[PREZZO]]</f>
        <v>0.81200000000000006</v>
      </c>
      <c r="N3969" t="s">
        <v>10</v>
      </c>
      <c r="O3969" s="8">
        <f>VLOOKUP(tbStoricoOrdini[[#This Row],[AGENTE]],tbAgenti[],2,FALSE)</f>
        <v>3.6999999999999998E-2</v>
      </c>
      <c r="P3969" s="2">
        <v>203</v>
      </c>
      <c r="Q3969" s="2">
        <f>tbStoricoOrdini[[#This Row],[IMPORTO]]*tbStoricoOrdini[[#This Row],[% COMM.]]</f>
        <v>7.5109999999999992</v>
      </c>
      <c r="R3969" s="2">
        <f>tbStoricoOrdini[[#This Row],[TOT. COMM.]]+tbStoricoOrdini[[#This Row],[IMPORTO]]</f>
        <v>210.511</v>
      </c>
    </row>
    <row r="3970" spans="1:18">
      <c r="A3970" s="1">
        <v>43952</v>
      </c>
      <c r="B3970" s="7">
        <f>MONTH(tbStoricoOrdini[[#This Row],[DATA]])</f>
        <v>5</v>
      </c>
      <c r="C3970" t="s">
        <v>4065</v>
      </c>
      <c r="D3970" t="str">
        <f>RIGHT(tbStoricoOrdini[[#This Row],[ORDINE]],4)</f>
        <v>3967</v>
      </c>
      <c r="E3970" t="s">
        <v>27</v>
      </c>
      <c r="F3970" t="str">
        <f>VLOOKUP(tbStoricoOrdini[[#This Row],[CLIENTE]],tbClienti[],3,FALSE)</f>
        <v>Veneto</v>
      </c>
      <c r="G3970" t="str">
        <f>VLOOKUP(tbStoricoOrdini[[#This Row],[CLIENTE]],tbClienti[],7,FALSE)</f>
        <v>BD</v>
      </c>
      <c r="H3970" t="s">
        <v>68</v>
      </c>
      <c r="I3970" t="str">
        <f>IF(LEFT(tbStoricoOrdini[[#This Row],[ARTICOLO]],3) = "COG","COG",LEFT(tbStoricoOrdini[[#This Row],[ARTICOLO]],FIND(" ",tbStoricoOrdini[[#This Row],[ARTICOLO]])-1))</f>
        <v>BAG</v>
      </c>
      <c r="J3970" t="str">
        <f>MID(tbStoricoOrdini[[#This Row],[ARTICOLO]],FIND(" ",tbStoricoOrdini[[#This Row],[ARTICOLO]])+1,4)</f>
        <v>5000</v>
      </c>
      <c r="K3970" t="str">
        <f>IFERROR(RIGHT(tbStoricoOrdini[[#This Row],[ARTICOLO]],LEN(tbStoricoOrdini[[#This Row],[ARTICOLO]])-FIND(" ",tbStoricoOrdini[[#This Row],[ARTICOLO]],FIND(" ",tbStoricoOrdini[[#This Row],[ARTICOLO]]) +1)),"")</f>
        <v/>
      </c>
      <c r="L3970" s="3">
        <f>VLOOKUP(tbStoricoOrdini[[#This Row],[ARTICOLO]],tbArticoli[],2,FALSE)</f>
        <v>250</v>
      </c>
      <c r="M3970" s="22">
        <f>tbStoricoOrdini[[#This Row],[IMPORTO]]/tbStoricoOrdini[[#This Row],[PREZZO]]</f>
        <v>3.492</v>
      </c>
      <c r="N3970" t="s">
        <v>7</v>
      </c>
      <c r="O3970" s="8">
        <f>VLOOKUP(tbStoricoOrdini[[#This Row],[AGENTE]],tbAgenti[],2,FALSE)</f>
        <v>0.03</v>
      </c>
      <c r="P3970" s="2">
        <v>873</v>
      </c>
      <c r="Q3970" s="2">
        <f>tbStoricoOrdini[[#This Row],[IMPORTO]]*tbStoricoOrdini[[#This Row],[% COMM.]]</f>
        <v>26.189999999999998</v>
      </c>
      <c r="R3970" s="2">
        <f>tbStoricoOrdini[[#This Row],[TOT. COMM.]]+tbStoricoOrdini[[#This Row],[IMPORTO]]</f>
        <v>899.19</v>
      </c>
    </row>
    <row r="3971" spans="1:18">
      <c r="A3971" s="1">
        <v>43952</v>
      </c>
      <c r="B3971" s="7">
        <f>MONTH(tbStoricoOrdini[[#This Row],[DATA]])</f>
        <v>5</v>
      </c>
      <c r="C3971" t="s">
        <v>4066</v>
      </c>
      <c r="D3971" t="str">
        <f>RIGHT(tbStoricoOrdini[[#This Row],[ORDINE]],4)</f>
        <v>3968</v>
      </c>
      <c r="E3971" t="s">
        <v>27</v>
      </c>
      <c r="F3971" t="str">
        <f>VLOOKUP(tbStoricoOrdini[[#This Row],[CLIENTE]],tbClienti[],3,FALSE)</f>
        <v>Veneto</v>
      </c>
      <c r="G3971" t="str">
        <f>VLOOKUP(tbStoricoOrdini[[#This Row],[CLIENTE]],tbClienti[],7,FALSE)</f>
        <v>BD</v>
      </c>
      <c r="H3971" t="s">
        <v>69</v>
      </c>
      <c r="I3971" t="str">
        <f>IF(LEFT(tbStoricoOrdini[[#This Row],[ARTICOLO]],3) = "COG","COG",LEFT(tbStoricoOrdini[[#This Row],[ARTICOLO]],FIND(" ",tbStoricoOrdini[[#This Row],[ARTICOLO]])-1))</f>
        <v>BAG</v>
      </c>
      <c r="J3971" t="str">
        <f>MID(tbStoricoOrdini[[#This Row],[ARTICOLO]],FIND(" ",tbStoricoOrdini[[#This Row],[ARTICOLO]])+1,4)</f>
        <v>1121</v>
      </c>
      <c r="K3971" t="str">
        <f>IFERROR(RIGHT(tbStoricoOrdini[[#This Row],[ARTICOLO]],LEN(tbStoricoOrdini[[#This Row],[ARTICOLO]])-FIND(" ",tbStoricoOrdini[[#This Row],[ARTICOLO]],FIND(" ",tbStoricoOrdini[[#This Row],[ARTICOLO]]) +1)),"")</f>
        <v>Gold</v>
      </c>
      <c r="L3971" s="3">
        <f>VLOOKUP(tbStoricoOrdini[[#This Row],[ARTICOLO]],tbArticoli[],2,FALSE)</f>
        <v>230</v>
      </c>
      <c r="M3971" s="22">
        <f>tbStoricoOrdini[[#This Row],[IMPORTO]]/tbStoricoOrdini[[#This Row],[PREZZO]]</f>
        <v>47.830434782608698</v>
      </c>
      <c r="N3971" t="s">
        <v>18</v>
      </c>
      <c r="O3971" s="8">
        <f>VLOOKUP(tbStoricoOrdini[[#This Row],[AGENTE]],tbAgenti[],2,FALSE)</f>
        <v>0.03</v>
      </c>
      <c r="P3971" s="2">
        <v>11001</v>
      </c>
      <c r="Q3971" s="2">
        <f>tbStoricoOrdini[[#This Row],[IMPORTO]]*tbStoricoOrdini[[#This Row],[% COMM.]]</f>
        <v>330.03</v>
      </c>
      <c r="R3971" s="2">
        <f>tbStoricoOrdini[[#This Row],[TOT. COMM.]]+tbStoricoOrdini[[#This Row],[IMPORTO]]</f>
        <v>11331.03</v>
      </c>
    </row>
    <row r="3972" spans="1:18">
      <c r="A3972" s="1">
        <v>43952</v>
      </c>
      <c r="B3972" s="7">
        <f>MONTH(tbStoricoOrdini[[#This Row],[DATA]])</f>
        <v>5</v>
      </c>
      <c r="C3972" t="s">
        <v>4067</v>
      </c>
      <c r="D3972" t="str">
        <f>RIGHT(tbStoricoOrdini[[#This Row],[ORDINE]],4)</f>
        <v>3969</v>
      </c>
      <c r="E3972" t="s">
        <v>27</v>
      </c>
      <c r="F3972" t="str">
        <f>VLOOKUP(tbStoricoOrdini[[#This Row],[CLIENTE]],tbClienti[],3,FALSE)</f>
        <v>Veneto</v>
      </c>
      <c r="G3972" t="str">
        <f>VLOOKUP(tbStoricoOrdini[[#This Row],[CLIENTE]],tbClienti[],7,FALSE)</f>
        <v>BD</v>
      </c>
      <c r="H3972" t="s">
        <v>69</v>
      </c>
      <c r="I3972" t="str">
        <f>IF(LEFT(tbStoricoOrdini[[#This Row],[ARTICOLO]],3) = "COG","COG",LEFT(tbStoricoOrdini[[#This Row],[ARTICOLO]],FIND(" ",tbStoricoOrdini[[#This Row],[ARTICOLO]])-1))</f>
        <v>BAG</v>
      </c>
      <c r="J3972" t="str">
        <f>MID(tbStoricoOrdini[[#This Row],[ARTICOLO]],FIND(" ",tbStoricoOrdini[[#This Row],[ARTICOLO]])+1,4)</f>
        <v>1121</v>
      </c>
      <c r="K3972" t="str">
        <f>IFERROR(RIGHT(tbStoricoOrdini[[#This Row],[ARTICOLO]],LEN(tbStoricoOrdini[[#This Row],[ARTICOLO]])-FIND(" ",tbStoricoOrdini[[#This Row],[ARTICOLO]],FIND(" ",tbStoricoOrdini[[#This Row],[ARTICOLO]]) +1)),"")</f>
        <v>Gold</v>
      </c>
      <c r="L3972" s="3">
        <f>VLOOKUP(tbStoricoOrdini[[#This Row],[ARTICOLO]],tbArticoli[],2,FALSE)</f>
        <v>230</v>
      </c>
      <c r="M3972" s="22">
        <f>tbStoricoOrdini[[#This Row],[IMPORTO]]/tbStoricoOrdini[[#This Row],[PREZZO]]</f>
        <v>132.63043478260869</v>
      </c>
      <c r="N3972" t="s">
        <v>9</v>
      </c>
      <c r="O3972" s="8">
        <f>VLOOKUP(tbStoricoOrdini[[#This Row],[AGENTE]],tbAgenti[],2,FALSE)</f>
        <v>0.05</v>
      </c>
      <c r="P3972" s="2">
        <v>30505</v>
      </c>
      <c r="Q3972" s="2">
        <f>tbStoricoOrdini[[#This Row],[IMPORTO]]*tbStoricoOrdini[[#This Row],[% COMM.]]</f>
        <v>1525.25</v>
      </c>
      <c r="R3972" s="2">
        <f>tbStoricoOrdini[[#This Row],[TOT. COMM.]]+tbStoricoOrdini[[#This Row],[IMPORTO]]</f>
        <v>32030.25</v>
      </c>
    </row>
    <row r="3973" spans="1:18">
      <c r="A3973" s="1">
        <v>43952</v>
      </c>
      <c r="B3973" s="7">
        <f>MONTH(tbStoricoOrdini[[#This Row],[DATA]])</f>
        <v>5</v>
      </c>
      <c r="C3973" t="s">
        <v>4068</v>
      </c>
      <c r="D3973" t="str">
        <f>RIGHT(tbStoricoOrdini[[#This Row],[ORDINE]],4)</f>
        <v>3970</v>
      </c>
      <c r="E3973" t="s">
        <v>27</v>
      </c>
      <c r="F3973" t="str">
        <f>VLOOKUP(tbStoricoOrdini[[#This Row],[CLIENTE]],tbClienti[],3,FALSE)</f>
        <v>Veneto</v>
      </c>
      <c r="G3973" t="str">
        <f>VLOOKUP(tbStoricoOrdini[[#This Row],[CLIENTE]],tbClienti[],7,FALSE)</f>
        <v>BD</v>
      </c>
      <c r="H3973" t="s">
        <v>83</v>
      </c>
      <c r="I3973" t="str">
        <f>IF(LEFT(tbStoricoOrdini[[#This Row],[ARTICOLO]],3) = "COG","COG",LEFT(tbStoricoOrdini[[#This Row],[ARTICOLO]],FIND(" ",tbStoricoOrdini[[#This Row],[ARTICOLO]])-1))</f>
        <v>COG</v>
      </c>
      <c r="J3973" t="str">
        <f>MID(tbStoricoOrdini[[#This Row],[ARTICOLO]],FIND(" ",tbStoricoOrdini[[#This Row],[ARTICOLO]])+1,4)</f>
        <v>8000</v>
      </c>
      <c r="K3973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3973" s="3">
        <f>VLOOKUP(tbStoricoOrdini[[#This Row],[ARTICOLO]],tbArticoli[],2,FALSE)</f>
        <v>670</v>
      </c>
      <c r="M3973" s="22">
        <f>tbStoricoOrdini[[#This Row],[IMPORTO]]/tbStoricoOrdini[[#This Row],[PREZZO]]</f>
        <v>18.601492537313433</v>
      </c>
      <c r="N3973" t="s">
        <v>19</v>
      </c>
      <c r="O3973" s="8">
        <f>VLOOKUP(tbStoricoOrdini[[#This Row],[AGENTE]],tbAgenti[],2,FALSE)</f>
        <v>0.05</v>
      </c>
      <c r="P3973" s="2">
        <v>12463</v>
      </c>
      <c r="Q3973" s="2">
        <f>tbStoricoOrdini[[#This Row],[IMPORTO]]*tbStoricoOrdini[[#This Row],[% COMM.]]</f>
        <v>623.15000000000009</v>
      </c>
      <c r="R3973" s="2">
        <f>tbStoricoOrdini[[#This Row],[TOT. COMM.]]+tbStoricoOrdini[[#This Row],[IMPORTO]]</f>
        <v>13086.15</v>
      </c>
    </row>
    <row r="3974" spans="1:18">
      <c r="A3974" s="1">
        <v>43952</v>
      </c>
      <c r="B3974" s="7">
        <f>MONTH(tbStoricoOrdini[[#This Row],[DATA]])</f>
        <v>5</v>
      </c>
      <c r="C3974" t="s">
        <v>4069</v>
      </c>
      <c r="D3974" t="str">
        <f>RIGHT(tbStoricoOrdini[[#This Row],[ORDINE]],4)</f>
        <v>3971</v>
      </c>
      <c r="E3974" t="s">
        <v>27</v>
      </c>
      <c r="F3974" t="str">
        <f>VLOOKUP(tbStoricoOrdini[[#This Row],[CLIENTE]],tbClienti[],3,FALSE)</f>
        <v>Veneto</v>
      </c>
      <c r="G3974" t="str">
        <f>VLOOKUP(tbStoricoOrdini[[#This Row],[CLIENTE]],tbClienti[],7,FALSE)</f>
        <v>BD</v>
      </c>
      <c r="H3974" t="s">
        <v>83</v>
      </c>
      <c r="I3974" t="str">
        <f>IF(LEFT(tbStoricoOrdini[[#This Row],[ARTICOLO]],3) = "COG","COG",LEFT(tbStoricoOrdini[[#This Row],[ARTICOLO]],FIND(" ",tbStoricoOrdini[[#This Row],[ARTICOLO]])-1))</f>
        <v>COG</v>
      </c>
      <c r="J3974" t="str">
        <f>MID(tbStoricoOrdini[[#This Row],[ARTICOLO]],FIND(" ",tbStoricoOrdini[[#This Row],[ARTICOLO]])+1,4)</f>
        <v>8000</v>
      </c>
      <c r="K3974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3974" s="3">
        <f>VLOOKUP(tbStoricoOrdini[[#This Row],[ARTICOLO]],tbArticoli[],2,FALSE)</f>
        <v>670</v>
      </c>
      <c r="M3974" s="22">
        <f>tbStoricoOrdini[[#This Row],[IMPORTO]]/tbStoricoOrdini[[#This Row],[PREZZO]]</f>
        <v>27.702985074626866</v>
      </c>
      <c r="N3974" t="s">
        <v>9</v>
      </c>
      <c r="O3974" s="8">
        <f>VLOOKUP(tbStoricoOrdini[[#This Row],[AGENTE]],tbAgenti[],2,FALSE)</f>
        <v>0.05</v>
      </c>
      <c r="P3974" s="2">
        <v>18561</v>
      </c>
      <c r="Q3974" s="2">
        <f>tbStoricoOrdini[[#This Row],[IMPORTO]]*tbStoricoOrdini[[#This Row],[% COMM.]]</f>
        <v>928.05000000000007</v>
      </c>
      <c r="R3974" s="2">
        <f>tbStoricoOrdini[[#This Row],[TOT. COMM.]]+tbStoricoOrdini[[#This Row],[IMPORTO]]</f>
        <v>19489.05</v>
      </c>
    </row>
    <row r="3975" spans="1:18">
      <c r="A3975" s="1">
        <v>43952</v>
      </c>
      <c r="B3975" s="7">
        <f>MONTH(tbStoricoOrdini[[#This Row],[DATA]])</f>
        <v>5</v>
      </c>
      <c r="C3975" t="s">
        <v>4070</v>
      </c>
      <c r="D3975" t="str">
        <f>RIGHT(tbStoricoOrdini[[#This Row],[ORDINE]],4)</f>
        <v>3972</v>
      </c>
      <c r="E3975" t="s">
        <v>27</v>
      </c>
      <c r="F3975" t="str">
        <f>VLOOKUP(tbStoricoOrdini[[#This Row],[CLIENTE]],tbClienti[],3,FALSE)</f>
        <v>Veneto</v>
      </c>
      <c r="G3975" t="str">
        <f>VLOOKUP(tbStoricoOrdini[[#This Row],[CLIENTE]],tbClienti[],7,FALSE)</f>
        <v>BD</v>
      </c>
      <c r="H3975" t="s">
        <v>70</v>
      </c>
      <c r="I3975" t="str">
        <f>IF(LEFT(tbStoricoOrdini[[#This Row],[ARTICOLO]],3) = "COG","COG",LEFT(tbStoricoOrdini[[#This Row],[ARTICOLO]],FIND(" ",tbStoricoOrdini[[#This Row],[ARTICOLO]])-1))</f>
        <v>EB08</v>
      </c>
      <c r="J3975" t="str">
        <f>MID(tbStoricoOrdini[[#This Row],[ARTICOLO]],FIND(" ",tbStoricoOrdini[[#This Row],[ARTICOLO]])+1,4)</f>
        <v>7500</v>
      </c>
      <c r="K3975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3975" s="3">
        <f>VLOOKUP(tbStoricoOrdini[[#This Row],[ARTICOLO]],tbArticoli[],2,FALSE)</f>
        <v>180</v>
      </c>
      <c r="M3975" s="22">
        <f>tbStoricoOrdini[[#This Row],[IMPORTO]]/tbStoricoOrdini[[#This Row],[PREZZO]]</f>
        <v>3.888888888888889E-2</v>
      </c>
      <c r="N3975" t="s">
        <v>10</v>
      </c>
      <c r="O3975" s="8">
        <f>VLOOKUP(tbStoricoOrdini[[#This Row],[AGENTE]],tbAgenti[],2,FALSE)</f>
        <v>3.6999999999999998E-2</v>
      </c>
      <c r="P3975" s="2">
        <v>7</v>
      </c>
      <c r="Q3975" s="2">
        <f>tbStoricoOrdini[[#This Row],[IMPORTO]]*tbStoricoOrdini[[#This Row],[% COMM.]]</f>
        <v>0.25900000000000001</v>
      </c>
      <c r="R3975" s="2">
        <f>tbStoricoOrdini[[#This Row],[TOT. COMM.]]+tbStoricoOrdini[[#This Row],[IMPORTO]]</f>
        <v>7.2590000000000003</v>
      </c>
    </row>
    <row r="3976" spans="1:18">
      <c r="A3976" s="1">
        <v>43952</v>
      </c>
      <c r="B3976" s="7">
        <f>MONTH(tbStoricoOrdini[[#This Row],[DATA]])</f>
        <v>5</v>
      </c>
      <c r="C3976" t="s">
        <v>4071</v>
      </c>
      <c r="D3976" t="str">
        <f>RIGHT(tbStoricoOrdini[[#This Row],[ORDINE]],4)</f>
        <v>3973</v>
      </c>
      <c r="E3976" t="s">
        <v>27</v>
      </c>
      <c r="F3976" t="str">
        <f>VLOOKUP(tbStoricoOrdini[[#This Row],[CLIENTE]],tbClienti[],3,FALSE)</f>
        <v>Veneto</v>
      </c>
      <c r="G3976" t="str">
        <f>VLOOKUP(tbStoricoOrdini[[#This Row],[CLIENTE]],tbClienti[],7,FALSE)</f>
        <v>BD</v>
      </c>
      <c r="H3976" t="s">
        <v>70</v>
      </c>
      <c r="I3976" t="str">
        <f>IF(LEFT(tbStoricoOrdini[[#This Row],[ARTICOLO]],3) = "COG","COG",LEFT(tbStoricoOrdini[[#This Row],[ARTICOLO]],FIND(" ",tbStoricoOrdini[[#This Row],[ARTICOLO]])-1))</f>
        <v>EB08</v>
      </c>
      <c r="J3976" t="str">
        <f>MID(tbStoricoOrdini[[#This Row],[ARTICOLO]],FIND(" ",tbStoricoOrdini[[#This Row],[ARTICOLO]])+1,4)</f>
        <v>7500</v>
      </c>
      <c r="K3976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3976" s="3">
        <f>VLOOKUP(tbStoricoOrdini[[#This Row],[ARTICOLO]],tbArticoli[],2,FALSE)</f>
        <v>180</v>
      </c>
      <c r="M3976" s="22">
        <f>tbStoricoOrdini[[#This Row],[IMPORTO]]/tbStoricoOrdini[[#This Row],[PREZZO]]</f>
        <v>6.6666666666666666E-2</v>
      </c>
      <c r="N3976" t="s">
        <v>15</v>
      </c>
      <c r="O3976" s="8">
        <f>VLOOKUP(tbStoricoOrdini[[#This Row],[AGENTE]],tbAgenti[],2,FALSE)</f>
        <v>0.08</v>
      </c>
      <c r="P3976" s="2">
        <v>12</v>
      </c>
      <c r="Q3976" s="2">
        <f>tbStoricoOrdini[[#This Row],[IMPORTO]]*tbStoricoOrdini[[#This Row],[% COMM.]]</f>
        <v>0.96</v>
      </c>
      <c r="R3976" s="2">
        <f>tbStoricoOrdini[[#This Row],[TOT. COMM.]]+tbStoricoOrdini[[#This Row],[IMPORTO]]</f>
        <v>12.96</v>
      </c>
    </row>
    <row r="3977" spans="1:18">
      <c r="A3977" s="1">
        <v>43952</v>
      </c>
      <c r="B3977" s="7">
        <f>MONTH(tbStoricoOrdini[[#This Row],[DATA]])</f>
        <v>5</v>
      </c>
      <c r="C3977" t="s">
        <v>4072</v>
      </c>
      <c r="D3977" t="str">
        <f>RIGHT(tbStoricoOrdini[[#This Row],[ORDINE]],4)</f>
        <v>3974</v>
      </c>
      <c r="E3977" t="s">
        <v>27</v>
      </c>
      <c r="F3977" t="str">
        <f>VLOOKUP(tbStoricoOrdini[[#This Row],[CLIENTE]],tbClienti[],3,FALSE)</f>
        <v>Veneto</v>
      </c>
      <c r="G3977" t="str">
        <f>VLOOKUP(tbStoricoOrdini[[#This Row],[CLIENTE]],tbClienti[],7,FALSE)</f>
        <v>BD</v>
      </c>
      <c r="H3977" t="s">
        <v>70</v>
      </c>
      <c r="I3977" t="str">
        <f>IF(LEFT(tbStoricoOrdini[[#This Row],[ARTICOLO]],3) = "COG","COG",LEFT(tbStoricoOrdini[[#This Row],[ARTICOLO]],FIND(" ",tbStoricoOrdini[[#This Row],[ARTICOLO]])-1))</f>
        <v>EB08</v>
      </c>
      <c r="J3977" t="str">
        <f>MID(tbStoricoOrdini[[#This Row],[ARTICOLO]],FIND(" ",tbStoricoOrdini[[#This Row],[ARTICOLO]])+1,4)</f>
        <v>7500</v>
      </c>
      <c r="K3977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3977" s="3">
        <f>VLOOKUP(tbStoricoOrdini[[#This Row],[ARTICOLO]],tbArticoli[],2,FALSE)</f>
        <v>180</v>
      </c>
      <c r="M3977" s="22">
        <f>tbStoricoOrdini[[#This Row],[IMPORTO]]/tbStoricoOrdini[[#This Row],[PREZZO]]</f>
        <v>0.26666666666666666</v>
      </c>
      <c r="N3977" t="s">
        <v>14</v>
      </c>
      <c r="O3977" s="8">
        <f>VLOOKUP(tbStoricoOrdini[[#This Row],[AGENTE]],tbAgenti[],2,FALSE)</f>
        <v>0.05</v>
      </c>
      <c r="P3977" s="2">
        <v>48</v>
      </c>
      <c r="Q3977" s="2">
        <f>tbStoricoOrdini[[#This Row],[IMPORTO]]*tbStoricoOrdini[[#This Row],[% COMM.]]</f>
        <v>2.4000000000000004</v>
      </c>
      <c r="R3977" s="2">
        <f>tbStoricoOrdini[[#This Row],[TOT. COMM.]]+tbStoricoOrdini[[#This Row],[IMPORTO]]</f>
        <v>50.4</v>
      </c>
    </row>
    <row r="3978" spans="1:18">
      <c r="A3978" s="1">
        <v>43952</v>
      </c>
      <c r="B3978" s="7">
        <f>MONTH(tbStoricoOrdini[[#This Row],[DATA]])</f>
        <v>5</v>
      </c>
      <c r="C3978" t="s">
        <v>4073</v>
      </c>
      <c r="D3978" t="str">
        <f>RIGHT(tbStoricoOrdini[[#This Row],[ORDINE]],4)</f>
        <v>3975</v>
      </c>
      <c r="E3978" t="s">
        <v>27</v>
      </c>
      <c r="F3978" t="str">
        <f>VLOOKUP(tbStoricoOrdini[[#This Row],[CLIENTE]],tbClienti[],3,FALSE)</f>
        <v>Veneto</v>
      </c>
      <c r="G3978" t="str">
        <f>VLOOKUP(tbStoricoOrdini[[#This Row],[CLIENTE]],tbClienti[],7,FALSE)</f>
        <v>BD</v>
      </c>
      <c r="H3978" t="s">
        <v>70</v>
      </c>
      <c r="I3978" t="str">
        <f>IF(LEFT(tbStoricoOrdini[[#This Row],[ARTICOLO]],3) = "COG","COG",LEFT(tbStoricoOrdini[[#This Row],[ARTICOLO]],FIND(" ",tbStoricoOrdini[[#This Row],[ARTICOLO]])-1))</f>
        <v>EB08</v>
      </c>
      <c r="J3978" t="str">
        <f>MID(tbStoricoOrdini[[#This Row],[ARTICOLO]],FIND(" ",tbStoricoOrdini[[#This Row],[ARTICOLO]])+1,4)</f>
        <v>7500</v>
      </c>
      <c r="K3978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3978" s="3">
        <f>VLOOKUP(tbStoricoOrdini[[#This Row],[ARTICOLO]],tbArticoli[],2,FALSE)</f>
        <v>180</v>
      </c>
      <c r="M3978" s="22">
        <f>tbStoricoOrdini[[#This Row],[IMPORTO]]/tbStoricoOrdini[[#This Row],[PREZZO]]</f>
        <v>1.7277777777777779</v>
      </c>
      <c r="N3978" t="s">
        <v>20</v>
      </c>
      <c r="O3978" s="8">
        <f>VLOOKUP(tbStoricoOrdini[[#This Row],[AGENTE]],tbAgenti[],2,FALSE)</f>
        <v>0.05</v>
      </c>
      <c r="P3978" s="2">
        <v>311</v>
      </c>
      <c r="Q3978" s="2">
        <f>tbStoricoOrdini[[#This Row],[IMPORTO]]*tbStoricoOrdini[[#This Row],[% COMM.]]</f>
        <v>15.55</v>
      </c>
      <c r="R3978" s="2">
        <f>tbStoricoOrdini[[#This Row],[TOT. COMM.]]+tbStoricoOrdini[[#This Row],[IMPORTO]]</f>
        <v>326.55</v>
      </c>
    </row>
    <row r="3979" spans="1:18">
      <c r="A3979" s="1">
        <v>43952</v>
      </c>
      <c r="B3979" s="7">
        <f>MONTH(tbStoricoOrdini[[#This Row],[DATA]])</f>
        <v>5</v>
      </c>
      <c r="C3979" t="s">
        <v>4074</v>
      </c>
      <c r="D3979" t="str">
        <f>RIGHT(tbStoricoOrdini[[#This Row],[ORDINE]],4)</f>
        <v>3976</v>
      </c>
      <c r="E3979" t="s">
        <v>27</v>
      </c>
      <c r="F3979" t="str">
        <f>VLOOKUP(tbStoricoOrdini[[#This Row],[CLIENTE]],tbClienti[],3,FALSE)</f>
        <v>Veneto</v>
      </c>
      <c r="G3979" t="str">
        <f>VLOOKUP(tbStoricoOrdini[[#This Row],[CLIENTE]],tbClienti[],7,FALSE)</f>
        <v>BD</v>
      </c>
      <c r="H3979" t="s">
        <v>70</v>
      </c>
      <c r="I3979" t="str">
        <f>IF(LEFT(tbStoricoOrdini[[#This Row],[ARTICOLO]],3) = "COG","COG",LEFT(tbStoricoOrdini[[#This Row],[ARTICOLO]],FIND(" ",tbStoricoOrdini[[#This Row],[ARTICOLO]])-1))</f>
        <v>EB08</v>
      </c>
      <c r="J3979" t="str">
        <f>MID(tbStoricoOrdini[[#This Row],[ARTICOLO]],FIND(" ",tbStoricoOrdini[[#This Row],[ARTICOLO]])+1,4)</f>
        <v>7500</v>
      </c>
      <c r="K3979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3979" s="3">
        <f>VLOOKUP(tbStoricoOrdini[[#This Row],[ARTICOLO]],tbArticoli[],2,FALSE)</f>
        <v>180</v>
      </c>
      <c r="M3979" s="22">
        <f>tbStoricoOrdini[[#This Row],[IMPORTO]]/tbStoricoOrdini[[#This Row],[PREZZO]]</f>
        <v>0.25</v>
      </c>
      <c r="N3979" t="s">
        <v>6</v>
      </c>
      <c r="O3979" s="8">
        <f>VLOOKUP(tbStoricoOrdini[[#This Row],[AGENTE]],tbAgenti[],2,FALSE)</f>
        <v>7.4999999999999997E-2</v>
      </c>
      <c r="P3979" s="2">
        <v>45</v>
      </c>
      <c r="Q3979" s="2">
        <f>tbStoricoOrdini[[#This Row],[IMPORTO]]*tbStoricoOrdini[[#This Row],[% COMM.]]</f>
        <v>3.375</v>
      </c>
      <c r="R3979" s="2">
        <f>tbStoricoOrdini[[#This Row],[TOT. COMM.]]+tbStoricoOrdini[[#This Row],[IMPORTO]]</f>
        <v>48.375</v>
      </c>
    </row>
    <row r="3980" spans="1:18">
      <c r="A3980" s="1">
        <v>43952</v>
      </c>
      <c r="B3980" s="7">
        <f>MONTH(tbStoricoOrdini[[#This Row],[DATA]])</f>
        <v>5</v>
      </c>
      <c r="C3980" t="s">
        <v>4075</v>
      </c>
      <c r="D3980" t="str">
        <f>RIGHT(tbStoricoOrdini[[#This Row],[ORDINE]],4)</f>
        <v>3977</v>
      </c>
      <c r="E3980" t="s">
        <v>27</v>
      </c>
      <c r="F3980" t="str">
        <f>VLOOKUP(tbStoricoOrdini[[#This Row],[CLIENTE]],tbClienti[],3,FALSE)</f>
        <v>Veneto</v>
      </c>
      <c r="G3980" t="str">
        <f>VLOOKUP(tbStoricoOrdini[[#This Row],[CLIENTE]],tbClienti[],7,FALSE)</f>
        <v>BD</v>
      </c>
      <c r="H3980" t="s">
        <v>70</v>
      </c>
      <c r="I3980" t="str">
        <f>IF(LEFT(tbStoricoOrdini[[#This Row],[ARTICOLO]],3) = "COG","COG",LEFT(tbStoricoOrdini[[#This Row],[ARTICOLO]],FIND(" ",tbStoricoOrdini[[#This Row],[ARTICOLO]])-1))</f>
        <v>EB08</v>
      </c>
      <c r="J3980" t="str">
        <f>MID(tbStoricoOrdini[[#This Row],[ARTICOLO]],FIND(" ",tbStoricoOrdini[[#This Row],[ARTICOLO]])+1,4)</f>
        <v>7500</v>
      </c>
      <c r="K3980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3980" s="3">
        <f>VLOOKUP(tbStoricoOrdini[[#This Row],[ARTICOLO]],tbArticoli[],2,FALSE)</f>
        <v>180</v>
      </c>
      <c r="M3980" s="22">
        <f>tbStoricoOrdini[[#This Row],[IMPORTO]]/tbStoricoOrdini[[#This Row],[PREZZO]]</f>
        <v>2.4277777777777776</v>
      </c>
      <c r="N3980" t="s">
        <v>9</v>
      </c>
      <c r="O3980" s="8">
        <f>VLOOKUP(tbStoricoOrdini[[#This Row],[AGENTE]],tbAgenti[],2,FALSE)</f>
        <v>0.05</v>
      </c>
      <c r="P3980" s="2">
        <v>437</v>
      </c>
      <c r="Q3980" s="2">
        <f>tbStoricoOrdini[[#This Row],[IMPORTO]]*tbStoricoOrdini[[#This Row],[% COMM.]]</f>
        <v>21.85</v>
      </c>
      <c r="R3980" s="2">
        <f>tbStoricoOrdini[[#This Row],[TOT. COMM.]]+tbStoricoOrdini[[#This Row],[IMPORTO]]</f>
        <v>458.85</v>
      </c>
    </row>
    <row r="3981" spans="1:18">
      <c r="A3981" s="1">
        <v>43952</v>
      </c>
      <c r="B3981" s="7">
        <f>MONTH(tbStoricoOrdini[[#This Row],[DATA]])</f>
        <v>5</v>
      </c>
      <c r="C3981" t="s">
        <v>4076</v>
      </c>
      <c r="D3981" t="str">
        <f>RIGHT(tbStoricoOrdini[[#This Row],[ORDINE]],4)</f>
        <v>3978</v>
      </c>
      <c r="E3981" t="s">
        <v>27</v>
      </c>
      <c r="F3981" t="str">
        <f>VLOOKUP(tbStoricoOrdini[[#This Row],[CLIENTE]],tbClienti[],3,FALSE)</f>
        <v>Veneto</v>
      </c>
      <c r="G3981" t="str">
        <f>VLOOKUP(tbStoricoOrdini[[#This Row],[CLIENTE]],tbClienti[],7,FALSE)</f>
        <v>BD</v>
      </c>
      <c r="H3981" t="s">
        <v>75</v>
      </c>
      <c r="I3981" t="str">
        <f>IF(LEFT(tbStoricoOrdini[[#This Row],[ARTICOLO]],3) = "COG","COG",LEFT(tbStoricoOrdini[[#This Row],[ARTICOLO]],FIND(" ",tbStoricoOrdini[[#This Row],[ARTICOLO]])-1))</f>
        <v>AVRC</v>
      </c>
      <c r="J3981" t="str">
        <f>MID(tbStoricoOrdini[[#This Row],[ARTICOLO]],FIND(" ",tbStoricoOrdini[[#This Row],[ARTICOLO]])+1,4)</f>
        <v>1000</v>
      </c>
      <c r="K3981" t="str">
        <f>IFERROR(RIGHT(tbStoricoOrdini[[#This Row],[ARTICOLO]],LEN(tbStoricoOrdini[[#This Row],[ARTICOLO]])-FIND(" ",tbStoricoOrdini[[#This Row],[ARTICOLO]],FIND(" ",tbStoricoOrdini[[#This Row],[ARTICOLO]]) +1)),"")</f>
        <v>Silver</v>
      </c>
      <c r="L3981" s="3">
        <f>VLOOKUP(tbStoricoOrdini[[#This Row],[ARTICOLO]],tbArticoli[],2,FALSE)</f>
        <v>390</v>
      </c>
      <c r="M3981" s="22">
        <f>tbStoricoOrdini[[#This Row],[IMPORTO]]/tbStoricoOrdini[[#This Row],[PREZZO]]</f>
        <v>5.7076923076923078</v>
      </c>
      <c r="N3981" t="s">
        <v>9</v>
      </c>
      <c r="O3981" s="8">
        <f>VLOOKUP(tbStoricoOrdini[[#This Row],[AGENTE]],tbAgenti[],2,FALSE)</f>
        <v>0.05</v>
      </c>
      <c r="P3981" s="2">
        <v>2226</v>
      </c>
      <c r="Q3981" s="2">
        <f>tbStoricoOrdini[[#This Row],[IMPORTO]]*tbStoricoOrdini[[#This Row],[% COMM.]]</f>
        <v>111.30000000000001</v>
      </c>
      <c r="R3981" s="2">
        <f>tbStoricoOrdini[[#This Row],[TOT. COMM.]]+tbStoricoOrdini[[#This Row],[IMPORTO]]</f>
        <v>2337.3000000000002</v>
      </c>
    </row>
    <row r="3982" spans="1:18">
      <c r="A3982" s="1">
        <v>43952</v>
      </c>
      <c r="B3982" s="7">
        <f>MONTH(tbStoricoOrdini[[#This Row],[DATA]])</f>
        <v>5</v>
      </c>
      <c r="C3982" t="s">
        <v>4077</v>
      </c>
      <c r="D3982" t="str">
        <f>RIGHT(tbStoricoOrdini[[#This Row],[ORDINE]],4)</f>
        <v>3979</v>
      </c>
      <c r="E3982" t="s">
        <v>27</v>
      </c>
      <c r="F3982" t="str">
        <f>VLOOKUP(tbStoricoOrdini[[#This Row],[CLIENTE]],tbClienti[],3,FALSE)</f>
        <v>Veneto</v>
      </c>
      <c r="G3982" t="str">
        <f>VLOOKUP(tbStoricoOrdini[[#This Row],[CLIENTE]],tbClienti[],7,FALSE)</f>
        <v>BD</v>
      </c>
      <c r="H3982" t="s">
        <v>71</v>
      </c>
      <c r="I3982" t="str">
        <f>IF(LEFT(tbStoricoOrdini[[#This Row],[ARTICOLO]],3) = "COG","COG",LEFT(tbStoricoOrdini[[#This Row],[ARTICOLO]],FIND(" ",tbStoricoOrdini[[#This Row],[ARTICOLO]])-1))</f>
        <v>EB07</v>
      </c>
      <c r="J3982" t="str">
        <f>MID(tbStoricoOrdini[[#This Row],[ARTICOLO]],FIND(" ",tbStoricoOrdini[[#This Row],[ARTICOLO]])+1,4)</f>
        <v>5000</v>
      </c>
      <c r="K3982" t="str">
        <f>IFERROR(RIGHT(tbStoricoOrdini[[#This Row],[ARTICOLO]],LEN(tbStoricoOrdini[[#This Row],[ARTICOLO]])-FIND(" ",tbStoricoOrdini[[#This Row],[ARTICOLO]],FIND(" ",tbStoricoOrdini[[#This Row],[ARTICOLO]]) +1)),"")</f>
        <v/>
      </c>
      <c r="L3982" s="3">
        <f>VLOOKUP(tbStoricoOrdini[[#This Row],[ARTICOLO]],tbArticoli[],2,FALSE)</f>
        <v>140</v>
      </c>
      <c r="M3982" s="22">
        <f>tbStoricoOrdini[[#This Row],[IMPORTO]]/tbStoricoOrdini[[#This Row],[PREZZO]]</f>
        <v>0.77857142857142858</v>
      </c>
      <c r="N3982" t="s">
        <v>10</v>
      </c>
      <c r="O3982" s="8">
        <f>VLOOKUP(tbStoricoOrdini[[#This Row],[AGENTE]],tbAgenti[],2,FALSE)</f>
        <v>3.6999999999999998E-2</v>
      </c>
      <c r="P3982" s="2">
        <v>109</v>
      </c>
      <c r="Q3982" s="2">
        <f>tbStoricoOrdini[[#This Row],[IMPORTO]]*tbStoricoOrdini[[#This Row],[% COMM.]]</f>
        <v>4.0329999999999995</v>
      </c>
      <c r="R3982" s="2">
        <f>tbStoricoOrdini[[#This Row],[TOT. COMM.]]+tbStoricoOrdini[[#This Row],[IMPORTO]]</f>
        <v>113.033</v>
      </c>
    </row>
    <row r="3983" spans="1:18">
      <c r="A3983" s="1">
        <v>43952</v>
      </c>
      <c r="B3983" s="7">
        <f>MONTH(tbStoricoOrdini[[#This Row],[DATA]])</f>
        <v>5</v>
      </c>
      <c r="C3983" t="s">
        <v>4078</v>
      </c>
      <c r="D3983" t="str">
        <f>RIGHT(tbStoricoOrdini[[#This Row],[ORDINE]],4)</f>
        <v>3980</v>
      </c>
      <c r="E3983" t="s">
        <v>27</v>
      </c>
      <c r="F3983" t="str">
        <f>VLOOKUP(tbStoricoOrdini[[#This Row],[CLIENTE]],tbClienti[],3,FALSE)</f>
        <v>Veneto</v>
      </c>
      <c r="G3983" t="str">
        <f>VLOOKUP(tbStoricoOrdini[[#This Row],[CLIENTE]],tbClienti[],7,FALSE)</f>
        <v>BD</v>
      </c>
      <c r="H3983" t="s">
        <v>71</v>
      </c>
      <c r="I3983" t="str">
        <f>IF(LEFT(tbStoricoOrdini[[#This Row],[ARTICOLO]],3) = "COG","COG",LEFT(tbStoricoOrdini[[#This Row],[ARTICOLO]],FIND(" ",tbStoricoOrdini[[#This Row],[ARTICOLO]])-1))</f>
        <v>EB07</v>
      </c>
      <c r="J3983" t="str">
        <f>MID(tbStoricoOrdini[[#This Row],[ARTICOLO]],FIND(" ",tbStoricoOrdini[[#This Row],[ARTICOLO]])+1,4)</f>
        <v>5000</v>
      </c>
      <c r="K3983" t="str">
        <f>IFERROR(RIGHT(tbStoricoOrdini[[#This Row],[ARTICOLO]],LEN(tbStoricoOrdini[[#This Row],[ARTICOLO]])-FIND(" ",tbStoricoOrdini[[#This Row],[ARTICOLO]],FIND(" ",tbStoricoOrdini[[#This Row],[ARTICOLO]]) +1)),"")</f>
        <v/>
      </c>
      <c r="L3983" s="3">
        <f>VLOOKUP(tbStoricoOrdini[[#This Row],[ARTICOLO]],tbArticoli[],2,FALSE)</f>
        <v>140</v>
      </c>
      <c r="M3983" s="22">
        <f>tbStoricoOrdini[[#This Row],[IMPORTO]]/tbStoricoOrdini[[#This Row],[PREZZO]]</f>
        <v>28.792857142857144</v>
      </c>
      <c r="N3983" t="s">
        <v>19</v>
      </c>
      <c r="O3983" s="8">
        <f>VLOOKUP(tbStoricoOrdini[[#This Row],[AGENTE]],tbAgenti[],2,FALSE)</f>
        <v>0.05</v>
      </c>
      <c r="P3983" s="2">
        <v>4031</v>
      </c>
      <c r="Q3983" s="2">
        <f>tbStoricoOrdini[[#This Row],[IMPORTO]]*tbStoricoOrdini[[#This Row],[% COMM.]]</f>
        <v>201.55</v>
      </c>
      <c r="R3983" s="2">
        <f>tbStoricoOrdini[[#This Row],[TOT. COMM.]]+tbStoricoOrdini[[#This Row],[IMPORTO]]</f>
        <v>4232.55</v>
      </c>
    </row>
    <row r="3984" spans="1:18">
      <c r="A3984" s="1">
        <v>43952</v>
      </c>
      <c r="B3984" s="7">
        <f>MONTH(tbStoricoOrdini[[#This Row],[DATA]])</f>
        <v>5</v>
      </c>
      <c r="C3984" t="s">
        <v>4079</v>
      </c>
      <c r="D3984" t="str">
        <f>RIGHT(tbStoricoOrdini[[#This Row],[ORDINE]],4)</f>
        <v>3981</v>
      </c>
      <c r="E3984" t="s">
        <v>27</v>
      </c>
      <c r="F3984" t="str">
        <f>VLOOKUP(tbStoricoOrdini[[#This Row],[CLIENTE]],tbClienti[],3,FALSE)</f>
        <v>Veneto</v>
      </c>
      <c r="G3984" t="str">
        <f>VLOOKUP(tbStoricoOrdini[[#This Row],[CLIENTE]],tbClienti[],7,FALSE)</f>
        <v>BD</v>
      </c>
      <c r="H3984" t="s">
        <v>71</v>
      </c>
      <c r="I3984" t="str">
        <f>IF(LEFT(tbStoricoOrdini[[#This Row],[ARTICOLO]],3) = "COG","COG",LEFT(tbStoricoOrdini[[#This Row],[ARTICOLO]],FIND(" ",tbStoricoOrdini[[#This Row],[ARTICOLO]])-1))</f>
        <v>EB07</v>
      </c>
      <c r="J3984" t="str">
        <f>MID(tbStoricoOrdini[[#This Row],[ARTICOLO]],FIND(" ",tbStoricoOrdini[[#This Row],[ARTICOLO]])+1,4)</f>
        <v>5000</v>
      </c>
      <c r="K3984" t="str">
        <f>IFERROR(RIGHT(tbStoricoOrdini[[#This Row],[ARTICOLO]],LEN(tbStoricoOrdini[[#This Row],[ARTICOLO]])-FIND(" ",tbStoricoOrdini[[#This Row],[ARTICOLO]],FIND(" ",tbStoricoOrdini[[#This Row],[ARTICOLO]]) +1)),"")</f>
        <v/>
      </c>
      <c r="L3984" s="3">
        <f>VLOOKUP(tbStoricoOrdini[[#This Row],[ARTICOLO]],tbArticoli[],2,FALSE)</f>
        <v>140</v>
      </c>
      <c r="M3984" s="22">
        <f>tbStoricoOrdini[[#This Row],[IMPORTO]]/tbStoricoOrdini[[#This Row],[PREZZO]]</f>
        <v>9.85</v>
      </c>
      <c r="N3984" t="s">
        <v>14</v>
      </c>
      <c r="O3984" s="8">
        <f>VLOOKUP(tbStoricoOrdini[[#This Row],[AGENTE]],tbAgenti[],2,FALSE)</f>
        <v>0.05</v>
      </c>
      <c r="P3984" s="2">
        <v>1379</v>
      </c>
      <c r="Q3984" s="2">
        <f>tbStoricoOrdini[[#This Row],[IMPORTO]]*tbStoricoOrdini[[#This Row],[% COMM.]]</f>
        <v>68.95</v>
      </c>
      <c r="R3984" s="2">
        <f>tbStoricoOrdini[[#This Row],[TOT. COMM.]]+tbStoricoOrdini[[#This Row],[IMPORTO]]</f>
        <v>1447.95</v>
      </c>
    </row>
    <row r="3985" spans="1:18">
      <c r="A3985" s="1">
        <v>43952</v>
      </c>
      <c r="B3985" s="7">
        <f>MONTH(tbStoricoOrdini[[#This Row],[DATA]])</f>
        <v>5</v>
      </c>
      <c r="C3985" t="s">
        <v>4080</v>
      </c>
      <c r="D3985" t="str">
        <f>RIGHT(tbStoricoOrdini[[#This Row],[ORDINE]],4)</f>
        <v>3982</v>
      </c>
      <c r="E3985" t="s">
        <v>27</v>
      </c>
      <c r="F3985" t="str">
        <f>VLOOKUP(tbStoricoOrdini[[#This Row],[CLIENTE]],tbClienti[],3,FALSE)</f>
        <v>Veneto</v>
      </c>
      <c r="G3985" t="str">
        <f>VLOOKUP(tbStoricoOrdini[[#This Row],[CLIENTE]],tbClienti[],7,FALSE)</f>
        <v>BD</v>
      </c>
      <c r="H3985" t="s">
        <v>71</v>
      </c>
      <c r="I3985" t="str">
        <f>IF(LEFT(tbStoricoOrdini[[#This Row],[ARTICOLO]],3) = "COG","COG",LEFT(tbStoricoOrdini[[#This Row],[ARTICOLO]],FIND(" ",tbStoricoOrdini[[#This Row],[ARTICOLO]])-1))</f>
        <v>EB07</v>
      </c>
      <c r="J3985" t="str">
        <f>MID(tbStoricoOrdini[[#This Row],[ARTICOLO]],FIND(" ",tbStoricoOrdini[[#This Row],[ARTICOLO]])+1,4)</f>
        <v>5000</v>
      </c>
      <c r="K3985" t="str">
        <f>IFERROR(RIGHT(tbStoricoOrdini[[#This Row],[ARTICOLO]],LEN(tbStoricoOrdini[[#This Row],[ARTICOLO]])-FIND(" ",tbStoricoOrdini[[#This Row],[ARTICOLO]],FIND(" ",tbStoricoOrdini[[#This Row],[ARTICOLO]]) +1)),"")</f>
        <v/>
      </c>
      <c r="L3985" s="3">
        <f>VLOOKUP(tbStoricoOrdini[[#This Row],[ARTICOLO]],tbArticoli[],2,FALSE)</f>
        <v>140</v>
      </c>
      <c r="M3985" s="22">
        <f>tbStoricoOrdini[[#This Row],[IMPORTO]]/tbStoricoOrdini[[#This Row],[PREZZO]]</f>
        <v>8.4785714285714278</v>
      </c>
      <c r="N3985" t="s">
        <v>7</v>
      </c>
      <c r="O3985" s="8">
        <f>VLOOKUP(tbStoricoOrdini[[#This Row],[AGENTE]],tbAgenti[],2,FALSE)</f>
        <v>0.03</v>
      </c>
      <c r="P3985" s="2">
        <v>1187</v>
      </c>
      <c r="Q3985" s="2">
        <f>tbStoricoOrdini[[#This Row],[IMPORTO]]*tbStoricoOrdini[[#This Row],[% COMM.]]</f>
        <v>35.61</v>
      </c>
      <c r="R3985" s="2">
        <f>tbStoricoOrdini[[#This Row],[TOT. COMM.]]+tbStoricoOrdini[[#This Row],[IMPORTO]]</f>
        <v>1222.6099999999999</v>
      </c>
    </row>
    <row r="3986" spans="1:18">
      <c r="A3986" s="1">
        <v>43952</v>
      </c>
      <c r="B3986" s="7">
        <f>MONTH(tbStoricoOrdini[[#This Row],[DATA]])</f>
        <v>5</v>
      </c>
      <c r="C3986" t="s">
        <v>4081</v>
      </c>
      <c r="D3986" t="str">
        <f>RIGHT(tbStoricoOrdini[[#This Row],[ORDINE]],4)</f>
        <v>3983</v>
      </c>
      <c r="E3986" t="s">
        <v>27</v>
      </c>
      <c r="F3986" t="str">
        <f>VLOOKUP(tbStoricoOrdini[[#This Row],[CLIENTE]],tbClienti[],3,FALSE)</f>
        <v>Veneto</v>
      </c>
      <c r="G3986" t="str">
        <f>VLOOKUP(tbStoricoOrdini[[#This Row],[CLIENTE]],tbClienti[],7,FALSE)</f>
        <v>BD</v>
      </c>
      <c r="H3986" t="s">
        <v>71</v>
      </c>
      <c r="I3986" t="str">
        <f>IF(LEFT(tbStoricoOrdini[[#This Row],[ARTICOLO]],3) = "COG","COG",LEFT(tbStoricoOrdini[[#This Row],[ARTICOLO]],FIND(" ",tbStoricoOrdini[[#This Row],[ARTICOLO]])-1))</f>
        <v>EB07</v>
      </c>
      <c r="J3986" t="str">
        <f>MID(tbStoricoOrdini[[#This Row],[ARTICOLO]],FIND(" ",tbStoricoOrdini[[#This Row],[ARTICOLO]])+1,4)</f>
        <v>5000</v>
      </c>
      <c r="K3986" t="str">
        <f>IFERROR(RIGHT(tbStoricoOrdini[[#This Row],[ARTICOLO]],LEN(tbStoricoOrdini[[#This Row],[ARTICOLO]])-FIND(" ",tbStoricoOrdini[[#This Row],[ARTICOLO]],FIND(" ",tbStoricoOrdini[[#This Row],[ARTICOLO]]) +1)),"")</f>
        <v/>
      </c>
      <c r="L3986" s="3">
        <f>VLOOKUP(tbStoricoOrdini[[#This Row],[ARTICOLO]],tbArticoli[],2,FALSE)</f>
        <v>140</v>
      </c>
      <c r="M3986" s="22">
        <f>tbStoricoOrdini[[#This Row],[IMPORTO]]/tbStoricoOrdini[[#This Row],[PREZZO]]</f>
        <v>23.335714285714285</v>
      </c>
      <c r="N3986" t="s">
        <v>20</v>
      </c>
      <c r="O3986" s="8">
        <f>VLOOKUP(tbStoricoOrdini[[#This Row],[AGENTE]],tbAgenti[],2,FALSE)</f>
        <v>0.05</v>
      </c>
      <c r="P3986" s="2">
        <v>3267</v>
      </c>
      <c r="Q3986" s="2">
        <f>tbStoricoOrdini[[#This Row],[IMPORTO]]*tbStoricoOrdini[[#This Row],[% COMM.]]</f>
        <v>163.35000000000002</v>
      </c>
      <c r="R3986" s="2">
        <f>tbStoricoOrdini[[#This Row],[TOT. COMM.]]+tbStoricoOrdini[[#This Row],[IMPORTO]]</f>
        <v>3430.35</v>
      </c>
    </row>
    <row r="3987" spans="1:18">
      <c r="A3987" s="1">
        <v>43952</v>
      </c>
      <c r="B3987" s="7">
        <f>MONTH(tbStoricoOrdini[[#This Row],[DATA]])</f>
        <v>5</v>
      </c>
      <c r="C3987" t="s">
        <v>4082</v>
      </c>
      <c r="D3987" t="str">
        <f>RIGHT(tbStoricoOrdini[[#This Row],[ORDINE]],4)</f>
        <v>3984</v>
      </c>
      <c r="E3987" t="s">
        <v>27</v>
      </c>
      <c r="F3987" t="str">
        <f>VLOOKUP(tbStoricoOrdini[[#This Row],[CLIENTE]],tbClienti[],3,FALSE)</f>
        <v>Veneto</v>
      </c>
      <c r="G3987" t="str">
        <f>VLOOKUP(tbStoricoOrdini[[#This Row],[CLIENTE]],tbClienti[],7,FALSE)</f>
        <v>BD</v>
      </c>
      <c r="H3987" t="s">
        <v>71</v>
      </c>
      <c r="I3987" t="str">
        <f>IF(LEFT(tbStoricoOrdini[[#This Row],[ARTICOLO]],3) = "COG","COG",LEFT(tbStoricoOrdini[[#This Row],[ARTICOLO]],FIND(" ",tbStoricoOrdini[[#This Row],[ARTICOLO]])-1))</f>
        <v>EB07</v>
      </c>
      <c r="J3987" t="str">
        <f>MID(tbStoricoOrdini[[#This Row],[ARTICOLO]],FIND(" ",tbStoricoOrdini[[#This Row],[ARTICOLO]])+1,4)</f>
        <v>5000</v>
      </c>
      <c r="K3987" t="str">
        <f>IFERROR(RIGHT(tbStoricoOrdini[[#This Row],[ARTICOLO]],LEN(tbStoricoOrdini[[#This Row],[ARTICOLO]])-FIND(" ",tbStoricoOrdini[[#This Row],[ARTICOLO]],FIND(" ",tbStoricoOrdini[[#This Row],[ARTICOLO]]) +1)),"")</f>
        <v/>
      </c>
      <c r="L3987" s="3">
        <f>VLOOKUP(tbStoricoOrdini[[#This Row],[ARTICOLO]],tbArticoli[],2,FALSE)</f>
        <v>140</v>
      </c>
      <c r="M3987" s="22">
        <f>tbStoricoOrdini[[#This Row],[IMPORTO]]/tbStoricoOrdini[[#This Row],[PREZZO]]</f>
        <v>2.8571428571428571E-2</v>
      </c>
      <c r="N3987" t="s">
        <v>6</v>
      </c>
      <c r="O3987" s="8">
        <f>VLOOKUP(tbStoricoOrdini[[#This Row],[AGENTE]],tbAgenti[],2,FALSE)</f>
        <v>7.4999999999999997E-2</v>
      </c>
      <c r="P3987" s="2">
        <v>4</v>
      </c>
      <c r="Q3987" s="2">
        <f>tbStoricoOrdini[[#This Row],[IMPORTO]]*tbStoricoOrdini[[#This Row],[% COMM.]]</f>
        <v>0.3</v>
      </c>
      <c r="R3987" s="2">
        <f>tbStoricoOrdini[[#This Row],[TOT. COMM.]]+tbStoricoOrdini[[#This Row],[IMPORTO]]</f>
        <v>4.3</v>
      </c>
    </row>
    <row r="3988" spans="1:18">
      <c r="A3988" s="1">
        <v>43952</v>
      </c>
      <c r="B3988" s="7">
        <f>MONTH(tbStoricoOrdini[[#This Row],[DATA]])</f>
        <v>5</v>
      </c>
      <c r="C3988" t="s">
        <v>4083</v>
      </c>
      <c r="D3988" t="str">
        <f>RIGHT(tbStoricoOrdini[[#This Row],[ORDINE]],4)</f>
        <v>3985</v>
      </c>
      <c r="E3988" t="s">
        <v>27</v>
      </c>
      <c r="F3988" t="str">
        <f>VLOOKUP(tbStoricoOrdini[[#This Row],[CLIENTE]],tbClienti[],3,FALSE)</f>
        <v>Veneto</v>
      </c>
      <c r="G3988" t="str">
        <f>VLOOKUP(tbStoricoOrdini[[#This Row],[CLIENTE]],tbClienti[],7,FALSE)</f>
        <v>BD</v>
      </c>
      <c r="H3988" t="s">
        <v>71</v>
      </c>
      <c r="I3988" t="str">
        <f>IF(LEFT(tbStoricoOrdini[[#This Row],[ARTICOLO]],3) = "COG","COG",LEFT(tbStoricoOrdini[[#This Row],[ARTICOLO]],FIND(" ",tbStoricoOrdini[[#This Row],[ARTICOLO]])-1))</f>
        <v>EB07</v>
      </c>
      <c r="J3988" t="str">
        <f>MID(tbStoricoOrdini[[#This Row],[ARTICOLO]],FIND(" ",tbStoricoOrdini[[#This Row],[ARTICOLO]])+1,4)</f>
        <v>5000</v>
      </c>
      <c r="K3988" t="str">
        <f>IFERROR(RIGHT(tbStoricoOrdini[[#This Row],[ARTICOLO]],LEN(tbStoricoOrdini[[#This Row],[ARTICOLO]])-FIND(" ",tbStoricoOrdini[[#This Row],[ARTICOLO]],FIND(" ",tbStoricoOrdini[[#This Row],[ARTICOLO]]) +1)),"")</f>
        <v/>
      </c>
      <c r="L3988" s="3">
        <f>VLOOKUP(tbStoricoOrdini[[#This Row],[ARTICOLO]],tbArticoli[],2,FALSE)</f>
        <v>140</v>
      </c>
      <c r="M3988" s="22">
        <f>tbStoricoOrdini[[#This Row],[IMPORTO]]/tbStoricoOrdini[[#This Row],[PREZZO]]</f>
        <v>0.75714285714285712</v>
      </c>
      <c r="N3988" t="s">
        <v>9</v>
      </c>
      <c r="O3988" s="8">
        <f>VLOOKUP(tbStoricoOrdini[[#This Row],[AGENTE]],tbAgenti[],2,FALSE)</f>
        <v>0.05</v>
      </c>
      <c r="P3988" s="2">
        <v>106</v>
      </c>
      <c r="Q3988" s="2">
        <f>tbStoricoOrdini[[#This Row],[IMPORTO]]*tbStoricoOrdini[[#This Row],[% COMM.]]</f>
        <v>5.3000000000000007</v>
      </c>
      <c r="R3988" s="2">
        <f>tbStoricoOrdini[[#This Row],[TOT. COMM.]]+tbStoricoOrdini[[#This Row],[IMPORTO]]</f>
        <v>111.3</v>
      </c>
    </row>
    <row r="3989" spans="1:18">
      <c r="A3989" s="1">
        <v>43952</v>
      </c>
      <c r="B3989" s="7">
        <f>MONTH(tbStoricoOrdini[[#This Row],[DATA]])</f>
        <v>5</v>
      </c>
      <c r="C3989" t="s">
        <v>4084</v>
      </c>
      <c r="D3989" t="str">
        <f>RIGHT(tbStoricoOrdini[[#This Row],[ORDINE]],4)</f>
        <v>3986</v>
      </c>
      <c r="E3989" t="s">
        <v>27</v>
      </c>
      <c r="F3989" t="str">
        <f>VLOOKUP(tbStoricoOrdini[[#This Row],[CLIENTE]],tbClienti[],3,FALSE)</f>
        <v>Veneto</v>
      </c>
      <c r="G3989" t="str">
        <f>VLOOKUP(tbStoricoOrdini[[#This Row],[CLIENTE]],tbClienti[],7,FALSE)</f>
        <v>BD</v>
      </c>
      <c r="H3989" t="s">
        <v>76</v>
      </c>
      <c r="I3989" t="str">
        <f>IF(LEFT(tbStoricoOrdini[[#This Row],[ARTICOLO]],3) = "COG","COG",LEFT(tbStoricoOrdini[[#This Row],[ARTICOLO]],FIND(" ",tbStoricoOrdini[[#This Row],[ARTICOLO]])-1))</f>
        <v>COG</v>
      </c>
      <c r="J3989" t="str">
        <f>MID(tbStoricoOrdini[[#This Row],[ARTICOLO]],FIND(" ",tbStoricoOrdini[[#This Row],[ARTICOLO]])+1,4)</f>
        <v>1000</v>
      </c>
      <c r="K3989" t="str">
        <f>IFERROR(RIGHT(tbStoricoOrdini[[#This Row],[ARTICOLO]],LEN(tbStoricoOrdini[[#This Row],[ARTICOLO]])-FIND(" ",tbStoricoOrdini[[#This Row],[ARTICOLO]],FIND(" ",tbStoricoOrdini[[#This Row],[ARTICOLO]]) +1)),"")</f>
        <v/>
      </c>
      <c r="L3989" s="3">
        <f>VLOOKUP(tbStoricoOrdini[[#This Row],[ARTICOLO]],tbArticoli[],2,FALSE)</f>
        <v>150</v>
      </c>
      <c r="M3989" s="22">
        <f>tbStoricoOrdini[[#This Row],[IMPORTO]]/tbStoricoOrdini[[#This Row],[PREZZO]]</f>
        <v>0.83333333333333337</v>
      </c>
      <c r="N3989" t="s">
        <v>10</v>
      </c>
      <c r="O3989" s="8">
        <f>VLOOKUP(tbStoricoOrdini[[#This Row],[AGENTE]],tbAgenti[],2,FALSE)</f>
        <v>3.6999999999999998E-2</v>
      </c>
      <c r="P3989" s="2">
        <v>125</v>
      </c>
      <c r="Q3989" s="2">
        <f>tbStoricoOrdini[[#This Row],[IMPORTO]]*tbStoricoOrdini[[#This Row],[% COMM.]]</f>
        <v>4.625</v>
      </c>
      <c r="R3989" s="2">
        <f>tbStoricoOrdini[[#This Row],[TOT. COMM.]]+tbStoricoOrdini[[#This Row],[IMPORTO]]</f>
        <v>129.625</v>
      </c>
    </row>
    <row r="3990" spans="1:18">
      <c r="A3990" s="1">
        <v>43952</v>
      </c>
      <c r="B3990" s="7">
        <f>MONTH(tbStoricoOrdini[[#This Row],[DATA]])</f>
        <v>5</v>
      </c>
      <c r="C3990" t="s">
        <v>4085</v>
      </c>
      <c r="D3990" t="str">
        <f>RIGHT(tbStoricoOrdini[[#This Row],[ORDINE]],4)</f>
        <v>3987</v>
      </c>
      <c r="E3990" t="s">
        <v>27</v>
      </c>
      <c r="F3990" t="str">
        <f>VLOOKUP(tbStoricoOrdini[[#This Row],[CLIENTE]],tbClienti[],3,FALSE)</f>
        <v>Veneto</v>
      </c>
      <c r="G3990" t="str">
        <f>VLOOKUP(tbStoricoOrdini[[#This Row],[CLIENTE]],tbClienti[],7,FALSE)</f>
        <v>BD</v>
      </c>
      <c r="H3990" t="s">
        <v>76</v>
      </c>
      <c r="I3990" t="str">
        <f>IF(LEFT(tbStoricoOrdini[[#This Row],[ARTICOLO]],3) = "COG","COG",LEFT(tbStoricoOrdini[[#This Row],[ARTICOLO]],FIND(" ",tbStoricoOrdini[[#This Row],[ARTICOLO]])-1))</f>
        <v>COG</v>
      </c>
      <c r="J3990" t="str">
        <f>MID(tbStoricoOrdini[[#This Row],[ARTICOLO]],FIND(" ",tbStoricoOrdini[[#This Row],[ARTICOLO]])+1,4)</f>
        <v>1000</v>
      </c>
      <c r="K3990" t="str">
        <f>IFERROR(RIGHT(tbStoricoOrdini[[#This Row],[ARTICOLO]],LEN(tbStoricoOrdini[[#This Row],[ARTICOLO]])-FIND(" ",tbStoricoOrdini[[#This Row],[ARTICOLO]],FIND(" ",tbStoricoOrdini[[#This Row],[ARTICOLO]]) +1)),"")</f>
        <v/>
      </c>
      <c r="L3990" s="3">
        <f>VLOOKUP(tbStoricoOrdini[[#This Row],[ARTICOLO]],tbArticoli[],2,FALSE)</f>
        <v>150</v>
      </c>
      <c r="M3990" s="22">
        <f>tbStoricoOrdini[[#This Row],[IMPORTO]]/tbStoricoOrdini[[#This Row],[PREZZO]]</f>
        <v>26.24</v>
      </c>
      <c r="N3990" t="s">
        <v>9</v>
      </c>
      <c r="O3990" s="8">
        <f>VLOOKUP(tbStoricoOrdini[[#This Row],[AGENTE]],tbAgenti[],2,FALSE)</f>
        <v>0.05</v>
      </c>
      <c r="P3990" s="2">
        <v>3936</v>
      </c>
      <c r="Q3990" s="2">
        <f>tbStoricoOrdini[[#This Row],[IMPORTO]]*tbStoricoOrdini[[#This Row],[% COMM.]]</f>
        <v>196.8</v>
      </c>
      <c r="R3990" s="2">
        <f>tbStoricoOrdini[[#This Row],[TOT. COMM.]]+tbStoricoOrdini[[#This Row],[IMPORTO]]</f>
        <v>4132.8</v>
      </c>
    </row>
    <row r="3991" spans="1:18">
      <c r="A3991" s="1">
        <v>43952</v>
      </c>
      <c r="B3991" s="7">
        <f>MONTH(tbStoricoOrdini[[#This Row],[DATA]])</f>
        <v>5</v>
      </c>
      <c r="C3991" t="s">
        <v>4086</v>
      </c>
      <c r="D3991" t="str">
        <f>RIGHT(tbStoricoOrdini[[#This Row],[ORDINE]],4)</f>
        <v>3988</v>
      </c>
      <c r="E3991" t="s">
        <v>27</v>
      </c>
      <c r="F3991" t="str">
        <f>VLOOKUP(tbStoricoOrdini[[#This Row],[CLIENTE]],tbClienti[],3,FALSE)</f>
        <v>Veneto</v>
      </c>
      <c r="G3991" t="str">
        <f>VLOOKUP(tbStoricoOrdini[[#This Row],[CLIENTE]],tbClienti[],7,FALSE)</f>
        <v>BD</v>
      </c>
      <c r="H3991" t="s">
        <v>72</v>
      </c>
      <c r="I3991" t="str">
        <f>IF(LEFT(tbStoricoOrdini[[#This Row],[ARTICOLO]],3) = "COG","COG",LEFT(tbStoricoOrdini[[#This Row],[ARTICOLO]],FIND(" ",tbStoricoOrdini[[#This Row],[ARTICOLO]])-1))</f>
        <v>EB06</v>
      </c>
      <c r="J3991" t="str">
        <f>MID(tbStoricoOrdini[[#This Row],[ARTICOLO]],FIND(" ",tbStoricoOrdini[[#This Row],[ARTICOLO]])+1,4)</f>
        <v>3000</v>
      </c>
      <c r="K3991" t="str">
        <f>IFERROR(RIGHT(tbStoricoOrdini[[#This Row],[ARTICOLO]],LEN(tbStoricoOrdini[[#This Row],[ARTICOLO]])-FIND(" ",tbStoricoOrdini[[#This Row],[ARTICOLO]],FIND(" ",tbStoricoOrdini[[#This Row],[ARTICOLO]]) +1)),"")</f>
        <v>Medium</v>
      </c>
      <c r="L3991" s="3">
        <f>VLOOKUP(tbStoricoOrdini[[#This Row],[ARTICOLO]],tbArticoli[],2,FALSE)</f>
        <v>120</v>
      </c>
      <c r="M3991" s="22">
        <f>tbStoricoOrdini[[#This Row],[IMPORTO]]/tbStoricoOrdini[[#This Row],[PREZZO]]</f>
        <v>5.8333333333333334E-2</v>
      </c>
      <c r="N3991" t="s">
        <v>10</v>
      </c>
      <c r="O3991" s="8">
        <f>VLOOKUP(tbStoricoOrdini[[#This Row],[AGENTE]],tbAgenti[],2,FALSE)</f>
        <v>3.6999999999999998E-2</v>
      </c>
      <c r="P3991" s="2">
        <v>7</v>
      </c>
      <c r="Q3991" s="2">
        <f>tbStoricoOrdini[[#This Row],[IMPORTO]]*tbStoricoOrdini[[#This Row],[% COMM.]]</f>
        <v>0.25900000000000001</v>
      </c>
      <c r="R3991" s="2">
        <f>tbStoricoOrdini[[#This Row],[TOT. COMM.]]+tbStoricoOrdini[[#This Row],[IMPORTO]]</f>
        <v>7.2590000000000003</v>
      </c>
    </row>
    <row r="3992" spans="1:18">
      <c r="A3992" s="1">
        <v>43952</v>
      </c>
      <c r="B3992" s="7">
        <f>MONTH(tbStoricoOrdini[[#This Row],[DATA]])</f>
        <v>5</v>
      </c>
      <c r="C3992" t="s">
        <v>4087</v>
      </c>
      <c r="D3992" t="str">
        <f>RIGHT(tbStoricoOrdini[[#This Row],[ORDINE]],4)</f>
        <v>3989</v>
      </c>
      <c r="E3992" t="s">
        <v>27</v>
      </c>
      <c r="F3992" t="str">
        <f>VLOOKUP(tbStoricoOrdini[[#This Row],[CLIENTE]],tbClienti[],3,FALSE)</f>
        <v>Veneto</v>
      </c>
      <c r="G3992" t="str">
        <f>VLOOKUP(tbStoricoOrdini[[#This Row],[CLIENTE]],tbClienti[],7,FALSE)</f>
        <v>BD</v>
      </c>
      <c r="H3992" t="s">
        <v>72</v>
      </c>
      <c r="I3992" t="str">
        <f>IF(LEFT(tbStoricoOrdini[[#This Row],[ARTICOLO]],3) = "COG","COG",LEFT(tbStoricoOrdini[[#This Row],[ARTICOLO]],FIND(" ",tbStoricoOrdini[[#This Row],[ARTICOLO]])-1))</f>
        <v>EB06</v>
      </c>
      <c r="J3992" t="str">
        <f>MID(tbStoricoOrdini[[#This Row],[ARTICOLO]],FIND(" ",tbStoricoOrdini[[#This Row],[ARTICOLO]])+1,4)</f>
        <v>3000</v>
      </c>
      <c r="K3992" t="str">
        <f>IFERROR(RIGHT(tbStoricoOrdini[[#This Row],[ARTICOLO]],LEN(tbStoricoOrdini[[#This Row],[ARTICOLO]])-FIND(" ",tbStoricoOrdini[[#This Row],[ARTICOLO]],FIND(" ",tbStoricoOrdini[[#This Row],[ARTICOLO]]) +1)),"")</f>
        <v>Medium</v>
      </c>
      <c r="L3992" s="3">
        <f>VLOOKUP(tbStoricoOrdini[[#This Row],[ARTICOLO]],tbArticoli[],2,FALSE)</f>
        <v>120</v>
      </c>
      <c r="M3992" s="22">
        <f>tbStoricoOrdini[[#This Row],[IMPORTO]]/tbStoricoOrdini[[#This Row],[PREZZO]]</f>
        <v>20.383333333333333</v>
      </c>
      <c r="N3992" t="s">
        <v>19</v>
      </c>
      <c r="O3992" s="8">
        <f>VLOOKUP(tbStoricoOrdini[[#This Row],[AGENTE]],tbAgenti[],2,FALSE)</f>
        <v>0.05</v>
      </c>
      <c r="P3992" s="2">
        <v>2446</v>
      </c>
      <c r="Q3992" s="2">
        <f>tbStoricoOrdini[[#This Row],[IMPORTO]]*tbStoricoOrdini[[#This Row],[% COMM.]]</f>
        <v>122.30000000000001</v>
      </c>
      <c r="R3992" s="2">
        <f>tbStoricoOrdini[[#This Row],[TOT. COMM.]]+tbStoricoOrdini[[#This Row],[IMPORTO]]</f>
        <v>2568.3000000000002</v>
      </c>
    </row>
    <row r="3993" spans="1:18">
      <c r="A3993" s="1">
        <v>43952</v>
      </c>
      <c r="B3993" s="7">
        <f>MONTH(tbStoricoOrdini[[#This Row],[DATA]])</f>
        <v>5</v>
      </c>
      <c r="C3993" t="s">
        <v>4088</v>
      </c>
      <c r="D3993" t="str">
        <f>RIGHT(tbStoricoOrdini[[#This Row],[ORDINE]],4)</f>
        <v>3990</v>
      </c>
      <c r="E3993" t="s">
        <v>27</v>
      </c>
      <c r="F3993" t="str">
        <f>VLOOKUP(tbStoricoOrdini[[#This Row],[CLIENTE]],tbClienti[],3,FALSE)</f>
        <v>Veneto</v>
      </c>
      <c r="G3993" t="str">
        <f>VLOOKUP(tbStoricoOrdini[[#This Row],[CLIENTE]],tbClienti[],7,FALSE)</f>
        <v>BD</v>
      </c>
      <c r="H3993" t="s">
        <v>72</v>
      </c>
      <c r="I3993" t="str">
        <f>IF(LEFT(tbStoricoOrdini[[#This Row],[ARTICOLO]],3) = "COG","COG",LEFT(tbStoricoOrdini[[#This Row],[ARTICOLO]],FIND(" ",tbStoricoOrdini[[#This Row],[ARTICOLO]])-1))</f>
        <v>EB06</v>
      </c>
      <c r="J3993" t="str">
        <f>MID(tbStoricoOrdini[[#This Row],[ARTICOLO]],FIND(" ",tbStoricoOrdini[[#This Row],[ARTICOLO]])+1,4)</f>
        <v>3000</v>
      </c>
      <c r="K3993" t="str">
        <f>IFERROR(RIGHT(tbStoricoOrdini[[#This Row],[ARTICOLO]],LEN(tbStoricoOrdini[[#This Row],[ARTICOLO]])-FIND(" ",tbStoricoOrdini[[#This Row],[ARTICOLO]],FIND(" ",tbStoricoOrdini[[#This Row],[ARTICOLO]]) +1)),"")</f>
        <v>Medium</v>
      </c>
      <c r="L3993" s="3">
        <f>VLOOKUP(tbStoricoOrdini[[#This Row],[ARTICOLO]],tbArticoli[],2,FALSE)</f>
        <v>120</v>
      </c>
      <c r="M3993" s="22">
        <f>tbStoricoOrdini[[#This Row],[IMPORTO]]/tbStoricoOrdini[[#This Row],[PREZZO]]</f>
        <v>0.25</v>
      </c>
      <c r="N3993" t="s">
        <v>14</v>
      </c>
      <c r="O3993" s="8">
        <f>VLOOKUP(tbStoricoOrdini[[#This Row],[AGENTE]],tbAgenti[],2,FALSE)</f>
        <v>0.05</v>
      </c>
      <c r="P3993" s="2">
        <v>30</v>
      </c>
      <c r="Q3993" s="2">
        <f>tbStoricoOrdini[[#This Row],[IMPORTO]]*tbStoricoOrdini[[#This Row],[% COMM.]]</f>
        <v>1.5</v>
      </c>
      <c r="R3993" s="2">
        <f>tbStoricoOrdini[[#This Row],[TOT. COMM.]]+tbStoricoOrdini[[#This Row],[IMPORTO]]</f>
        <v>31.5</v>
      </c>
    </row>
    <row r="3994" spans="1:18">
      <c r="A3994" s="1">
        <v>43952</v>
      </c>
      <c r="B3994" s="7">
        <f>MONTH(tbStoricoOrdini[[#This Row],[DATA]])</f>
        <v>5</v>
      </c>
      <c r="C3994" t="s">
        <v>4089</v>
      </c>
      <c r="D3994" t="str">
        <f>RIGHT(tbStoricoOrdini[[#This Row],[ORDINE]],4)</f>
        <v>3991</v>
      </c>
      <c r="E3994" t="s">
        <v>27</v>
      </c>
      <c r="F3994" t="str">
        <f>VLOOKUP(tbStoricoOrdini[[#This Row],[CLIENTE]],tbClienti[],3,FALSE)</f>
        <v>Veneto</v>
      </c>
      <c r="G3994" t="str">
        <f>VLOOKUP(tbStoricoOrdini[[#This Row],[CLIENTE]],tbClienti[],7,FALSE)</f>
        <v>BD</v>
      </c>
      <c r="H3994" t="s">
        <v>72</v>
      </c>
      <c r="I3994" t="str">
        <f>IF(LEFT(tbStoricoOrdini[[#This Row],[ARTICOLO]],3) = "COG","COG",LEFT(tbStoricoOrdini[[#This Row],[ARTICOLO]],FIND(" ",tbStoricoOrdini[[#This Row],[ARTICOLO]])-1))</f>
        <v>EB06</v>
      </c>
      <c r="J3994" t="str">
        <f>MID(tbStoricoOrdini[[#This Row],[ARTICOLO]],FIND(" ",tbStoricoOrdini[[#This Row],[ARTICOLO]])+1,4)</f>
        <v>3000</v>
      </c>
      <c r="K3994" t="str">
        <f>IFERROR(RIGHT(tbStoricoOrdini[[#This Row],[ARTICOLO]],LEN(tbStoricoOrdini[[#This Row],[ARTICOLO]])-FIND(" ",tbStoricoOrdini[[#This Row],[ARTICOLO]],FIND(" ",tbStoricoOrdini[[#This Row],[ARTICOLO]]) +1)),"")</f>
        <v>Medium</v>
      </c>
      <c r="L3994" s="3">
        <f>VLOOKUP(tbStoricoOrdini[[#This Row],[ARTICOLO]],tbArticoli[],2,FALSE)</f>
        <v>120</v>
      </c>
      <c r="M3994" s="22">
        <f>tbStoricoOrdini[[#This Row],[IMPORTO]]/tbStoricoOrdini[[#This Row],[PREZZO]]</f>
        <v>19.383333333333333</v>
      </c>
      <c r="N3994" t="s">
        <v>20</v>
      </c>
      <c r="O3994" s="8">
        <f>VLOOKUP(tbStoricoOrdini[[#This Row],[AGENTE]],tbAgenti[],2,FALSE)</f>
        <v>0.05</v>
      </c>
      <c r="P3994" s="2">
        <v>2326</v>
      </c>
      <c r="Q3994" s="2">
        <f>tbStoricoOrdini[[#This Row],[IMPORTO]]*tbStoricoOrdini[[#This Row],[% COMM.]]</f>
        <v>116.30000000000001</v>
      </c>
      <c r="R3994" s="2">
        <f>tbStoricoOrdini[[#This Row],[TOT. COMM.]]+tbStoricoOrdini[[#This Row],[IMPORTO]]</f>
        <v>2442.3000000000002</v>
      </c>
    </row>
    <row r="3995" spans="1:18">
      <c r="A3995" s="1">
        <v>43952</v>
      </c>
      <c r="B3995" s="7">
        <f>MONTH(tbStoricoOrdini[[#This Row],[DATA]])</f>
        <v>5</v>
      </c>
      <c r="C3995" t="s">
        <v>4090</v>
      </c>
      <c r="D3995" t="str">
        <f>RIGHT(tbStoricoOrdini[[#This Row],[ORDINE]],4)</f>
        <v>3992</v>
      </c>
      <c r="E3995" t="s">
        <v>27</v>
      </c>
      <c r="F3995" t="str">
        <f>VLOOKUP(tbStoricoOrdini[[#This Row],[CLIENTE]],tbClienti[],3,FALSE)</f>
        <v>Veneto</v>
      </c>
      <c r="G3995" t="str">
        <f>VLOOKUP(tbStoricoOrdini[[#This Row],[CLIENTE]],tbClienti[],7,FALSE)</f>
        <v>BD</v>
      </c>
      <c r="H3995" t="s">
        <v>72</v>
      </c>
      <c r="I3995" t="str">
        <f>IF(LEFT(tbStoricoOrdini[[#This Row],[ARTICOLO]],3) = "COG","COG",LEFT(tbStoricoOrdini[[#This Row],[ARTICOLO]],FIND(" ",tbStoricoOrdini[[#This Row],[ARTICOLO]])-1))</f>
        <v>EB06</v>
      </c>
      <c r="J3995" t="str">
        <f>MID(tbStoricoOrdini[[#This Row],[ARTICOLO]],FIND(" ",tbStoricoOrdini[[#This Row],[ARTICOLO]])+1,4)</f>
        <v>3000</v>
      </c>
      <c r="K3995" t="str">
        <f>IFERROR(RIGHT(tbStoricoOrdini[[#This Row],[ARTICOLO]],LEN(tbStoricoOrdini[[#This Row],[ARTICOLO]])-FIND(" ",tbStoricoOrdini[[#This Row],[ARTICOLO]],FIND(" ",tbStoricoOrdini[[#This Row],[ARTICOLO]]) +1)),"")</f>
        <v>Medium</v>
      </c>
      <c r="L3995" s="3">
        <f>VLOOKUP(tbStoricoOrdini[[#This Row],[ARTICOLO]],tbArticoli[],2,FALSE)</f>
        <v>120</v>
      </c>
      <c r="M3995" s="22">
        <f>tbStoricoOrdini[[#This Row],[IMPORTO]]/tbStoricoOrdini[[#This Row],[PREZZO]]</f>
        <v>0.95</v>
      </c>
      <c r="N3995" t="s">
        <v>18</v>
      </c>
      <c r="O3995" s="8">
        <f>VLOOKUP(tbStoricoOrdini[[#This Row],[AGENTE]],tbAgenti[],2,FALSE)</f>
        <v>0.03</v>
      </c>
      <c r="P3995" s="2">
        <v>114</v>
      </c>
      <c r="Q3995" s="2">
        <f>tbStoricoOrdini[[#This Row],[IMPORTO]]*tbStoricoOrdini[[#This Row],[% COMM.]]</f>
        <v>3.42</v>
      </c>
      <c r="R3995" s="2">
        <f>tbStoricoOrdini[[#This Row],[TOT. COMM.]]+tbStoricoOrdini[[#This Row],[IMPORTO]]</f>
        <v>117.42</v>
      </c>
    </row>
    <row r="3996" spans="1:18">
      <c r="A3996" s="1">
        <v>43952</v>
      </c>
      <c r="B3996" s="7">
        <f>MONTH(tbStoricoOrdini[[#This Row],[DATA]])</f>
        <v>5</v>
      </c>
      <c r="C3996" t="s">
        <v>4091</v>
      </c>
      <c r="D3996" t="str">
        <f>RIGHT(tbStoricoOrdini[[#This Row],[ORDINE]],4)</f>
        <v>3993</v>
      </c>
      <c r="E3996" t="s">
        <v>27</v>
      </c>
      <c r="F3996" t="str">
        <f>VLOOKUP(tbStoricoOrdini[[#This Row],[CLIENTE]],tbClienti[],3,FALSE)</f>
        <v>Veneto</v>
      </c>
      <c r="G3996" t="str">
        <f>VLOOKUP(tbStoricoOrdini[[#This Row],[CLIENTE]],tbClienti[],7,FALSE)</f>
        <v>BD</v>
      </c>
      <c r="H3996" t="s">
        <v>72</v>
      </c>
      <c r="I3996" t="str">
        <f>IF(LEFT(tbStoricoOrdini[[#This Row],[ARTICOLO]],3) = "COG","COG",LEFT(tbStoricoOrdini[[#This Row],[ARTICOLO]],FIND(" ",tbStoricoOrdini[[#This Row],[ARTICOLO]])-1))</f>
        <v>EB06</v>
      </c>
      <c r="J3996" t="str">
        <f>MID(tbStoricoOrdini[[#This Row],[ARTICOLO]],FIND(" ",tbStoricoOrdini[[#This Row],[ARTICOLO]])+1,4)</f>
        <v>3000</v>
      </c>
      <c r="K3996" t="str">
        <f>IFERROR(RIGHT(tbStoricoOrdini[[#This Row],[ARTICOLO]],LEN(tbStoricoOrdini[[#This Row],[ARTICOLO]])-FIND(" ",tbStoricoOrdini[[#This Row],[ARTICOLO]],FIND(" ",tbStoricoOrdini[[#This Row],[ARTICOLO]]) +1)),"")</f>
        <v>Medium</v>
      </c>
      <c r="L3996" s="3">
        <f>VLOOKUP(tbStoricoOrdini[[#This Row],[ARTICOLO]],tbArticoli[],2,FALSE)</f>
        <v>120</v>
      </c>
      <c r="M3996" s="22">
        <f>tbStoricoOrdini[[#This Row],[IMPORTO]]/tbStoricoOrdini[[#This Row],[PREZZO]]</f>
        <v>6.583333333333333</v>
      </c>
      <c r="N3996" t="s">
        <v>6</v>
      </c>
      <c r="O3996" s="8">
        <f>VLOOKUP(tbStoricoOrdini[[#This Row],[AGENTE]],tbAgenti[],2,FALSE)</f>
        <v>7.4999999999999997E-2</v>
      </c>
      <c r="P3996" s="2">
        <v>790</v>
      </c>
      <c r="Q3996" s="2">
        <f>tbStoricoOrdini[[#This Row],[IMPORTO]]*tbStoricoOrdini[[#This Row],[% COMM.]]</f>
        <v>59.25</v>
      </c>
      <c r="R3996" s="2">
        <f>tbStoricoOrdini[[#This Row],[TOT. COMM.]]+tbStoricoOrdini[[#This Row],[IMPORTO]]</f>
        <v>849.25</v>
      </c>
    </row>
    <row r="3997" spans="1:18">
      <c r="A3997" s="1">
        <v>43952</v>
      </c>
      <c r="B3997" s="7">
        <f>MONTH(tbStoricoOrdini[[#This Row],[DATA]])</f>
        <v>5</v>
      </c>
      <c r="C3997" t="s">
        <v>4092</v>
      </c>
      <c r="D3997" t="str">
        <f>RIGHT(tbStoricoOrdini[[#This Row],[ORDINE]],4)</f>
        <v>3994</v>
      </c>
      <c r="E3997" t="s">
        <v>27</v>
      </c>
      <c r="F3997" t="str">
        <f>VLOOKUP(tbStoricoOrdini[[#This Row],[CLIENTE]],tbClienti[],3,FALSE)</f>
        <v>Veneto</v>
      </c>
      <c r="G3997" t="str">
        <f>VLOOKUP(tbStoricoOrdini[[#This Row],[CLIENTE]],tbClienti[],7,FALSE)</f>
        <v>BD</v>
      </c>
      <c r="H3997" t="s">
        <v>72</v>
      </c>
      <c r="I3997" t="str">
        <f>IF(LEFT(tbStoricoOrdini[[#This Row],[ARTICOLO]],3) = "COG","COG",LEFT(tbStoricoOrdini[[#This Row],[ARTICOLO]],FIND(" ",tbStoricoOrdini[[#This Row],[ARTICOLO]])-1))</f>
        <v>EB06</v>
      </c>
      <c r="J3997" t="str">
        <f>MID(tbStoricoOrdini[[#This Row],[ARTICOLO]],FIND(" ",tbStoricoOrdini[[#This Row],[ARTICOLO]])+1,4)</f>
        <v>3000</v>
      </c>
      <c r="K3997" t="str">
        <f>IFERROR(RIGHT(tbStoricoOrdini[[#This Row],[ARTICOLO]],LEN(tbStoricoOrdini[[#This Row],[ARTICOLO]])-FIND(" ",tbStoricoOrdini[[#This Row],[ARTICOLO]],FIND(" ",tbStoricoOrdini[[#This Row],[ARTICOLO]]) +1)),"")</f>
        <v>Medium</v>
      </c>
      <c r="L3997" s="3">
        <f>VLOOKUP(tbStoricoOrdini[[#This Row],[ARTICOLO]],tbArticoli[],2,FALSE)</f>
        <v>120</v>
      </c>
      <c r="M3997" s="22">
        <f>tbStoricoOrdini[[#This Row],[IMPORTO]]/tbStoricoOrdini[[#This Row],[PREZZO]]</f>
        <v>65.291666666666671</v>
      </c>
      <c r="N3997" t="s">
        <v>9</v>
      </c>
      <c r="O3997" s="8">
        <f>VLOOKUP(tbStoricoOrdini[[#This Row],[AGENTE]],tbAgenti[],2,FALSE)</f>
        <v>0.05</v>
      </c>
      <c r="P3997" s="2">
        <v>7835</v>
      </c>
      <c r="Q3997" s="2">
        <f>tbStoricoOrdini[[#This Row],[IMPORTO]]*tbStoricoOrdini[[#This Row],[% COMM.]]</f>
        <v>391.75</v>
      </c>
      <c r="R3997" s="2">
        <f>tbStoricoOrdini[[#This Row],[TOT. COMM.]]+tbStoricoOrdini[[#This Row],[IMPORTO]]</f>
        <v>8226.75</v>
      </c>
    </row>
    <row r="3998" spans="1:18">
      <c r="A3998" s="1">
        <v>43952</v>
      </c>
      <c r="B3998" s="7">
        <f>MONTH(tbStoricoOrdini[[#This Row],[DATA]])</f>
        <v>5</v>
      </c>
      <c r="C3998" t="s">
        <v>4093</v>
      </c>
      <c r="D3998" t="str">
        <f>RIGHT(tbStoricoOrdini[[#This Row],[ORDINE]],4)</f>
        <v>3995</v>
      </c>
      <c r="E3998" t="s">
        <v>27</v>
      </c>
      <c r="F3998" t="str">
        <f>VLOOKUP(tbStoricoOrdini[[#This Row],[CLIENTE]],tbClienti[],3,FALSE)</f>
        <v>Veneto</v>
      </c>
      <c r="G3998" t="str">
        <f>VLOOKUP(tbStoricoOrdini[[#This Row],[CLIENTE]],tbClienti[],7,FALSE)</f>
        <v>BD</v>
      </c>
      <c r="H3998" t="s">
        <v>73</v>
      </c>
      <c r="I3998" t="str">
        <f>IF(LEFT(tbStoricoOrdini[[#This Row],[ARTICOLO]],3) = "COG","COG",LEFT(tbStoricoOrdini[[#This Row],[ARTICOLO]],FIND(" ",tbStoricoOrdini[[#This Row],[ARTICOLO]])-1))</f>
        <v>EB06</v>
      </c>
      <c r="J3998" t="str">
        <f>MID(tbStoricoOrdini[[#This Row],[ARTICOLO]],FIND(" ",tbStoricoOrdini[[#This Row],[ARTICOLO]])+1,4)</f>
        <v>3000</v>
      </c>
      <c r="K3998" t="str">
        <f>IFERROR(RIGHT(tbStoricoOrdini[[#This Row],[ARTICOLO]],LEN(tbStoricoOrdini[[#This Row],[ARTICOLO]])-FIND(" ",tbStoricoOrdini[[#This Row],[ARTICOLO]],FIND(" ",tbStoricoOrdini[[#This Row],[ARTICOLO]]) +1)),"")</f>
        <v>Plus</v>
      </c>
      <c r="L3998" s="3">
        <f>VLOOKUP(tbStoricoOrdini[[#This Row],[ARTICOLO]],tbArticoli[],2,FALSE)</f>
        <v>130</v>
      </c>
      <c r="M3998" s="22">
        <f>tbStoricoOrdini[[#This Row],[IMPORTO]]/tbStoricoOrdini[[#This Row],[PREZZO]]</f>
        <v>1.8769230769230769</v>
      </c>
      <c r="N3998" t="s">
        <v>19</v>
      </c>
      <c r="O3998" s="8">
        <f>VLOOKUP(tbStoricoOrdini[[#This Row],[AGENTE]],tbAgenti[],2,FALSE)</f>
        <v>0.05</v>
      </c>
      <c r="P3998" s="2">
        <v>244</v>
      </c>
      <c r="Q3998" s="2">
        <f>tbStoricoOrdini[[#This Row],[IMPORTO]]*tbStoricoOrdini[[#This Row],[% COMM.]]</f>
        <v>12.200000000000001</v>
      </c>
      <c r="R3998" s="2">
        <f>tbStoricoOrdini[[#This Row],[TOT. COMM.]]+tbStoricoOrdini[[#This Row],[IMPORTO]]</f>
        <v>256.2</v>
      </c>
    </row>
    <row r="3999" spans="1:18">
      <c r="A3999" s="1">
        <v>43952</v>
      </c>
      <c r="B3999" s="7">
        <f>MONTH(tbStoricoOrdini[[#This Row],[DATA]])</f>
        <v>5</v>
      </c>
      <c r="C3999" t="s">
        <v>4094</v>
      </c>
      <c r="D3999" t="str">
        <f>RIGHT(tbStoricoOrdini[[#This Row],[ORDINE]],4)</f>
        <v>3996</v>
      </c>
      <c r="E3999" t="s">
        <v>27</v>
      </c>
      <c r="F3999" t="str">
        <f>VLOOKUP(tbStoricoOrdini[[#This Row],[CLIENTE]],tbClienti[],3,FALSE)</f>
        <v>Veneto</v>
      </c>
      <c r="G3999" t="str">
        <f>VLOOKUP(tbStoricoOrdini[[#This Row],[CLIENTE]],tbClienti[],7,FALSE)</f>
        <v>BD</v>
      </c>
      <c r="H3999" t="s">
        <v>73</v>
      </c>
      <c r="I3999" t="str">
        <f>IF(LEFT(tbStoricoOrdini[[#This Row],[ARTICOLO]],3) = "COG","COG",LEFT(tbStoricoOrdini[[#This Row],[ARTICOLO]],FIND(" ",tbStoricoOrdini[[#This Row],[ARTICOLO]])-1))</f>
        <v>EB06</v>
      </c>
      <c r="J3999" t="str">
        <f>MID(tbStoricoOrdini[[#This Row],[ARTICOLO]],FIND(" ",tbStoricoOrdini[[#This Row],[ARTICOLO]])+1,4)</f>
        <v>3000</v>
      </c>
      <c r="K3999" t="str">
        <f>IFERROR(RIGHT(tbStoricoOrdini[[#This Row],[ARTICOLO]],LEN(tbStoricoOrdini[[#This Row],[ARTICOLO]])-FIND(" ",tbStoricoOrdini[[#This Row],[ARTICOLO]],FIND(" ",tbStoricoOrdini[[#This Row],[ARTICOLO]]) +1)),"")</f>
        <v>Plus</v>
      </c>
      <c r="L3999" s="3">
        <f>VLOOKUP(tbStoricoOrdini[[#This Row],[ARTICOLO]],tbArticoli[],2,FALSE)</f>
        <v>130</v>
      </c>
      <c r="M3999" s="22">
        <f>tbStoricoOrdini[[#This Row],[IMPORTO]]/tbStoricoOrdini[[#This Row],[PREZZO]]</f>
        <v>7.6923076923076927E-2</v>
      </c>
      <c r="N3999" t="s">
        <v>18</v>
      </c>
      <c r="O3999" s="8">
        <f>VLOOKUP(tbStoricoOrdini[[#This Row],[AGENTE]],tbAgenti[],2,FALSE)</f>
        <v>0.03</v>
      </c>
      <c r="P3999" s="2">
        <v>10</v>
      </c>
      <c r="Q3999" s="2">
        <f>tbStoricoOrdini[[#This Row],[IMPORTO]]*tbStoricoOrdini[[#This Row],[% COMM.]]</f>
        <v>0.3</v>
      </c>
      <c r="R3999" s="2">
        <f>tbStoricoOrdini[[#This Row],[TOT. COMM.]]+tbStoricoOrdini[[#This Row],[IMPORTO]]</f>
        <v>10.3</v>
      </c>
    </row>
    <row r="4000" spans="1:18">
      <c r="A4000" s="1">
        <v>43952</v>
      </c>
      <c r="B4000" s="7">
        <f>MONTH(tbStoricoOrdini[[#This Row],[DATA]])</f>
        <v>5</v>
      </c>
      <c r="C4000" t="s">
        <v>4095</v>
      </c>
      <c r="D4000" t="str">
        <f>RIGHT(tbStoricoOrdini[[#This Row],[ORDINE]],4)</f>
        <v>3997</v>
      </c>
      <c r="E4000" t="s">
        <v>27</v>
      </c>
      <c r="F4000" t="str">
        <f>VLOOKUP(tbStoricoOrdini[[#This Row],[CLIENTE]],tbClienti[],3,FALSE)</f>
        <v>Veneto</v>
      </c>
      <c r="G4000" t="str">
        <f>VLOOKUP(tbStoricoOrdini[[#This Row],[CLIENTE]],tbClienti[],7,FALSE)</f>
        <v>BD</v>
      </c>
      <c r="H4000" t="s">
        <v>73</v>
      </c>
      <c r="I4000" t="str">
        <f>IF(LEFT(tbStoricoOrdini[[#This Row],[ARTICOLO]],3) = "COG","COG",LEFT(tbStoricoOrdini[[#This Row],[ARTICOLO]],FIND(" ",tbStoricoOrdini[[#This Row],[ARTICOLO]])-1))</f>
        <v>EB06</v>
      </c>
      <c r="J4000" t="str">
        <f>MID(tbStoricoOrdini[[#This Row],[ARTICOLO]],FIND(" ",tbStoricoOrdini[[#This Row],[ARTICOLO]])+1,4)</f>
        <v>3000</v>
      </c>
      <c r="K4000" t="str">
        <f>IFERROR(RIGHT(tbStoricoOrdini[[#This Row],[ARTICOLO]],LEN(tbStoricoOrdini[[#This Row],[ARTICOLO]])-FIND(" ",tbStoricoOrdini[[#This Row],[ARTICOLO]],FIND(" ",tbStoricoOrdini[[#This Row],[ARTICOLO]]) +1)),"")</f>
        <v>Plus</v>
      </c>
      <c r="L4000" s="3">
        <f>VLOOKUP(tbStoricoOrdini[[#This Row],[ARTICOLO]],tbArticoli[],2,FALSE)</f>
        <v>130</v>
      </c>
      <c r="M4000" s="22">
        <f>tbStoricoOrdini[[#This Row],[IMPORTO]]/tbStoricoOrdini[[#This Row],[PREZZO]]</f>
        <v>1.5384615384615385E-2</v>
      </c>
      <c r="N4000" t="s">
        <v>6</v>
      </c>
      <c r="O4000" s="8">
        <f>VLOOKUP(tbStoricoOrdini[[#This Row],[AGENTE]],tbAgenti[],2,FALSE)</f>
        <v>7.4999999999999997E-2</v>
      </c>
      <c r="P4000" s="2">
        <v>2</v>
      </c>
      <c r="Q4000" s="2">
        <f>tbStoricoOrdini[[#This Row],[IMPORTO]]*tbStoricoOrdini[[#This Row],[% COMM.]]</f>
        <v>0.15</v>
      </c>
      <c r="R4000" s="2">
        <f>tbStoricoOrdini[[#This Row],[TOT. COMM.]]+tbStoricoOrdini[[#This Row],[IMPORTO]]</f>
        <v>2.15</v>
      </c>
    </row>
    <row r="4001" spans="1:18">
      <c r="A4001" s="1">
        <v>43952</v>
      </c>
      <c r="B4001" s="7">
        <f>MONTH(tbStoricoOrdini[[#This Row],[DATA]])</f>
        <v>5</v>
      </c>
      <c r="C4001" t="s">
        <v>4096</v>
      </c>
      <c r="D4001" t="str">
        <f>RIGHT(tbStoricoOrdini[[#This Row],[ORDINE]],4)</f>
        <v>3998</v>
      </c>
      <c r="E4001" t="s">
        <v>40</v>
      </c>
      <c r="F4001" t="str">
        <f>VLOOKUP(tbStoricoOrdini[[#This Row],[CLIENTE]],tbClienti[],3,FALSE)</f>
        <v>NYC</v>
      </c>
      <c r="G4001" t="str">
        <f>VLOOKUP(tbStoricoOrdini[[#This Row],[CLIENTE]],tbClienti[],7,FALSE)</f>
        <v>BC</v>
      </c>
      <c r="H4001" t="s">
        <v>74</v>
      </c>
      <c r="I4001" t="str">
        <f>IF(LEFT(tbStoricoOrdini[[#This Row],[ARTICOLO]],3) = "COG","COG",LEFT(tbStoricoOrdini[[#This Row],[ARTICOLO]],FIND(" ",tbStoricoOrdini[[#This Row],[ARTICOLO]])-1))</f>
        <v>AVRC</v>
      </c>
      <c r="J4001" t="str">
        <f>MID(tbStoricoOrdini[[#This Row],[ARTICOLO]],FIND(" ",tbStoricoOrdini[[#This Row],[ARTICOLO]])+1,4)</f>
        <v>2500</v>
      </c>
      <c r="K4001" t="str">
        <f>IFERROR(RIGHT(tbStoricoOrdini[[#This Row],[ARTICOLO]],LEN(tbStoricoOrdini[[#This Row],[ARTICOLO]])-FIND(" ",tbStoricoOrdini[[#This Row],[ARTICOLO]],FIND(" ",tbStoricoOrdini[[#This Row],[ARTICOLO]]) +1)),"")</f>
        <v>Gold</v>
      </c>
      <c r="L4001" s="3">
        <f>VLOOKUP(tbStoricoOrdini[[#This Row],[ARTICOLO]],tbArticoli[],2,FALSE)</f>
        <v>500</v>
      </c>
      <c r="M4001" s="22">
        <f>tbStoricoOrdini[[#This Row],[IMPORTO]]/tbStoricoOrdini[[#This Row],[PREZZO]]</f>
        <v>27.436</v>
      </c>
      <c r="N4001" t="s">
        <v>6</v>
      </c>
      <c r="O4001" s="8">
        <f>VLOOKUP(tbStoricoOrdini[[#This Row],[AGENTE]],tbAgenti[],2,FALSE)</f>
        <v>7.4999999999999997E-2</v>
      </c>
      <c r="P4001" s="2">
        <v>13718</v>
      </c>
      <c r="Q4001" s="2">
        <f>tbStoricoOrdini[[#This Row],[IMPORTO]]*tbStoricoOrdini[[#This Row],[% COMM.]]</f>
        <v>1028.8499999999999</v>
      </c>
      <c r="R4001" s="2">
        <f>tbStoricoOrdini[[#This Row],[TOT. COMM.]]+tbStoricoOrdini[[#This Row],[IMPORTO]]</f>
        <v>14746.85</v>
      </c>
    </row>
    <row r="4002" spans="1:18">
      <c r="A4002" s="1">
        <v>43952</v>
      </c>
      <c r="B4002" s="7">
        <f>MONTH(tbStoricoOrdini[[#This Row],[DATA]])</f>
        <v>5</v>
      </c>
      <c r="C4002" t="s">
        <v>4097</v>
      </c>
      <c r="D4002" t="str">
        <f>RIGHT(tbStoricoOrdini[[#This Row],[ORDINE]],4)</f>
        <v>3999</v>
      </c>
      <c r="E4002" t="s">
        <v>40</v>
      </c>
      <c r="F4002" t="str">
        <f>VLOOKUP(tbStoricoOrdini[[#This Row],[CLIENTE]],tbClienti[],3,FALSE)</f>
        <v>NYC</v>
      </c>
      <c r="G4002" t="str">
        <f>VLOOKUP(tbStoricoOrdini[[#This Row],[CLIENTE]],tbClienti[],7,FALSE)</f>
        <v>BC</v>
      </c>
      <c r="H4002" t="s">
        <v>74</v>
      </c>
      <c r="I4002" t="str">
        <f>IF(LEFT(tbStoricoOrdini[[#This Row],[ARTICOLO]],3) = "COG","COG",LEFT(tbStoricoOrdini[[#This Row],[ARTICOLO]],FIND(" ",tbStoricoOrdini[[#This Row],[ARTICOLO]])-1))</f>
        <v>AVRC</v>
      </c>
      <c r="J4002" t="str">
        <f>MID(tbStoricoOrdini[[#This Row],[ARTICOLO]],FIND(" ",tbStoricoOrdini[[#This Row],[ARTICOLO]])+1,4)</f>
        <v>2500</v>
      </c>
      <c r="K4002" t="str">
        <f>IFERROR(RIGHT(tbStoricoOrdini[[#This Row],[ARTICOLO]],LEN(tbStoricoOrdini[[#This Row],[ARTICOLO]])-FIND(" ",tbStoricoOrdini[[#This Row],[ARTICOLO]],FIND(" ",tbStoricoOrdini[[#This Row],[ARTICOLO]]) +1)),"")</f>
        <v>Gold</v>
      </c>
      <c r="L4002" s="3">
        <f>VLOOKUP(tbStoricoOrdini[[#This Row],[ARTICOLO]],tbArticoli[],2,FALSE)</f>
        <v>500</v>
      </c>
      <c r="M4002" s="22">
        <f>tbStoricoOrdini[[#This Row],[IMPORTO]]/tbStoricoOrdini[[#This Row],[PREZZO]]</f>
        <v>4.266</v>
      </c>
      <c r="N4002" t="s">
        <v>9</v>
      </c>
      <c r="O4002" s="8">
        <f>VLOOKUP(tbStoricoOrdini[[#This Row],[AGENTE]],tbAgenti[],2,FALSE)</f>
        <v>0.05</v>
      </c>
      <c r="P4002" s="2">
        <v>2133</v>
      </c>
      <c r="Q4002" s="2">
        <f>tbStoricoOrdini[[#This Row],[IMPORTO]]*tbStoricoOrdini[[#This Row],[% COMM.]]</f>
        <v>106.65</v>
      </c>
      <c r="R4002" s="2">
        <f>tbStoricoOrdini[[#This Row],[TOT. COMM.]]+tbStoricoOrdini[[#This Row],[IMPORTO]]</f>
        <v>2239.65</v>
      </c>
    </row>
    <row r="4003" spans="1:18">
      <c r="A4003" s="1">
        <v>43952</v>
      </c>
      <c r="B4003" s="7">
        <f>MONTH(tbStoricoOrdini[[#This Row],[DATA]])</f>
        <v>5</v>
      </c>
      <c r="C4003" t="s">
        <v>4098</v>
      </c>
      <c r="D4003" t="str">
        <f>RIGHT(tbStoricoOrdini[[#This Row],[ORDINE]],4)</f>
        <v>4000</v>
      </c>
      <c r="E4003" t="s">
        <v>40</v>
      </c>
      <c r="F4003" t="str">
        <f>VLOOKUP(tbStoricoOrdini[[#This Row],[CLIENTE]],tbClienti[],3,FALSE)</f>
        <v>NYC</v>
      </c>
      <c r="G4003" t="str">
        <f>VLOOKUP(tbStoricoOrdini[[#This Row],[CLIENTE]],tbClienti[],7,FALSE)</f>
        <v>BC</v>
      </c>
      <c r="H4003" t="s">
        <v>61</v>
      </c>
      <c r="I4003" t="str">
        <f>IF(LEFT(tbStoricoOrdini[[#This Row],[ARTICOLO]],3) = "COG","COG",LEFT(tbStoricoOrdini[[#This Row],[ARTICOLO]],FIND(" ",tbStoricoOrdini[[#This Row],[ARTICOLO]])-1))</f>
        <v>KLM</v>
      </c>
      <c r="J4003" t="str">
        <f>MID(tbStoricoOrdini[[#This Row],[ARTICOLO]],FIND(" ",tbStoricoOrdini[[#This Row],[ARTICOLO]])+1,4)</f>
        <v>5000</v>
      </c>
      <c r="K4003" t="str">
        <f>IFERROR(RIGHT(tbStoricoOrdini[[#This Row],[ARTICOLO]],LEN(tbStoricoOrdini[[#This Row],[ARTICOLO]])-FIND(" ",tbStoricoOrdini[[#This Row],[ARTICOLO]],FIND(" ",tbStoricoOrdini[[#This Row],[ARTICOLO]]) +1)),"")</f>
        <v>Medium</v>
      </c>
      <c r="L4003" s="3">
        <f>VLOOKUP(tbStoricoOrdini[[#This Row],[ARTICOLO]],tbArticoli[],2,FALSE)</f>
        <v>150</v>
      </c>
      <c r="M4003" s="22">
        <f>tbStoricoOrdini[[#This Row],[IMPORTO]]/tbStoricoOrdini[[#This Row],[PREZZO]]</f>
        <v>32.573333333333331</v>
      </c>
      <c r="N4003" t="s">
        <v>6</v>
      </c>
      <c r="O4003" s="8">
        <f>VLOOKUP(tbStoricoOrdini[[#This Row],[AGENTE]],tbAgenti[],2,FALSE)</f>
        <v>7.4999999999999997E-2</v>
      </c>
      <c r="P4003" s="2">
        <v>4886</v>
      </c>
      <c r="Q4003" s="2">
        <f>tbStoricoOrdini[[#This Row],[IMPORTO]]*tbStoricoOrdini[[#This Row],[% COMM.]]</f>
        <v>366.45</v>
      </c>
      <c r="R4003" s="2">
        <f>tbStoricoOrdini[[#This Row],[TOT. COMM.]]+tbStoricoOrdini[[#This Row],[IMPORTO]]</f>
        <v>5252.45</v>
      </c>
    </row>
    <row r="4004" spans="1:18">
      <c r="A4004" s="1">
        <v>43952</v>
      </c>
      <c r="B4004" s="7">
        <f>MONTH(tbStoricoOrdini[[#This Row],[DATA]])</f>
        <v>5</v>
      </c>
      <c r="C4004" t="s">
        <v>4099</v>
      </c>
      <c r="D4004" t="str">
        <f>RIGHT(tbStoricoOrdini[[#This Row],[ORDINE]],4)</f>
        <v>4001</v>
      </c>
      <c r="E4004" t="s">
        <v>40</v>
      </c>
      <c r="F4004" t="str">
        <f>VLOOKUP(tbStoricoOrdini[[#This Row],[CLIENTE]],tbClienti[],3,FALSE)</f>
        <v>NYC</v>
      </c>
      <c r="G4004" t="str">
        <f>VLOOKUP(tbStoricoOrdini[[#This Row],[CLIENTE]],tbClienti[],7,FALSE)</f>
        <v>BC</v>
      </c>
      <c r="H4004" t="s">
        <v>61</v>
      </c>
      <c r="I4004" t="str">
        <f>IF(LEFT(tbStoricoOrdini[[#This Row],[ARTICOLO]],3) = "COG","COG",LEFT(tbStoricoOrdini[[#This Row],[ARTICOLO]],FIND(" ",tbStoricoOrdini[[#This Row],[ARTICOLO]])-1))</f>
        <v>KLM</v>
      </c>
      <c r="J4004" t="str">
        <f>MID(tbStoricoOrdini[[#This Row],[ARTICOLO]],FIND(" ",tbStoricoOrdini[[#This Row],[ARTICOLO]])+1,4)</f>
        <v>5000</v>
      </c>
      <c r="K4004" t="str">
        <f>IFERROR(RIGHT(tbStoricoOrdini[[#This Row],[ARTICOLO]],LEN(tbStoricoOrdini[[#This Row],[ARTICOLO]])-FIND(" ",tbStoricoOrdini[[#This Row],[ARTICOLO]],FIND(" ",tbStoricoOrdini[[#This Row],[ARTICOLO]]) +1)),"")</f>
        <v>Medium</v>
      </c>
      <c r="L4004" s="3">
        <f>VLOOKUP(tbStoricoOrdini[[#This Row],[ARTICOLO]],tbArticoli[],2,FALSE)</f>
        <v>150</v>
      </c>
      <c r="M4004" s="22">
        <f>tbStoricoOrdini[[#This Row],[IMPORTO]]/tbStoricoOrdini[[#This Row],[PREZZO]]</f>
        <v>307.14</v>
      </c>
      <c r="N4004" t="s">
        <v>9</v>
      </c>
      <c r="O4004" s="8">
        <f>VLOOKUP(tbStoricoOrdini[[#This Row],[AGENTE]],tbAgenti[],2,FALSE)</f>
        <v>0.05</v>
      </c>
      <c r="P4004" s="2">
        <v>46071</v>
      </c>
      <c r="Q4004" s="2">
        <f>tbStoricoOrdini[[#This Row],[IMPORTO]]*tbStoricoOrdini[[#This Row],[% COMM.]]</f>
        <v>2303.5500000000002</v>
      </c>
      <c r="R4004" s="2">
        <f>tbStoricoOrdini[[#This Row],[TOT. COMM.]]+tbStoricoOrdini[[#This Row],[IMPORTO]]</f>
        <v>48374.55</v>
      </c>
    </row>
    <row r="4005" spans="1:18">
      <c r="A4005" s="1">
        <v>43952</v>
      </c>
      <c r="B4005" s="7">
        <f>MONTH(tbStoricoOrdini[[#This Row],[DATA]])</f>
        <v>5</v>
      </c>
      <c r="C4005" t="s">
        <v>4100</v>
      </c>
      <c r="D4005" t="str">
        <f>RIGHT(tbStoricoOrdini[[#This Row],[ORDINE]],4)</f>
        <v>4002</v>
      </c>
      <c r="E4005" t="s">
        <v>40</v>
      </c>
      <c r="F4005" t="str">
        <f>VLOOKUP(tbStoricoOrdini[[#This Row],[CLIENTE]],tbClienti[],3,FALSE)</f>
        <v>NYC</v>
      </c>
      <c r="G4005" t="str">
        <f>VLOOKUP(tbStoricoOrdini[[#This Row],[CLIENTE]],tbClienti[],7,FALSE)</f>
        <v>BC</v>
      </c>
      <c r="H4005" t="s">
        <v>79</v>
      </c>
      <c r="I4005" t="str">
        <f>IF(LEFT(tbStoricoOrdini[[#This Row],[ARTICOLO]],3) = "COG","COG",LEFT(tbStoricoOrdini[[#This Row],[ARTICOLO]],FIND(" ",tbStoricoOrdini[[#This Row],[ARTICOLO]])-1))</f>
        <v>COG</v>
      </c>
      <c r="J4005" t="str">
        <f>MID(tbStoricoOrdini[[#This Row],[ARTICOLO]],FIND(" ",tbStoricoOrdini[[#This Row],[ARTICOLO]])+1,4)</f>
        <v>4000</v>
      </c>
      <c r="K4005" t="str">
        <f>IFERROR(RIGHT(tbStoricoOrdini[[#This Row],[ARTICOLO]],LEN(tbStoricoOrdini[[#This Row],[ARTICOLO]])-FIND(" ",tbStoricoOrdini[[#This Row],[ARTICOLO]],FIND(" ",tbStoricoOrdini[[#This Row],[ARTICOLO]]) +1)),"")</f>
        <v>Plus</v>
      </c>
      <c r="L4005" s="3">
        <f>VLOOKUP(tbStoricoOrdini[[#This Row],[ARTICOLO]],tbArticoli[],2,FALSE)</f>
        <v>240</v>
      </c>
      <c r="M4005" s="22">
        <f>tbStoricoOrdini[[#This Row],[IMPORTO]]/tbStoricoOrdini[[#This Row],[PREZZO]]</f>
        <v>2.8708333333333331</v>
      </c>
      <c r="N4005" t="s">
        <v>9</v>
      </c>
      <c r="O4005" s="8">
        <f>VLOOKUP(tbStoricoOrdini[[#This Row],[AGENTE]],tbAgenti[],2,FALSE)</f>
        <v>0.05</v>
      </c>
      <c r="P4005" s="2">
        <v>689</v>
      </c>
      <c r="Q4005" s="2">
        <f>tbStoricoOrdini[[#This Row],[IMPORTO]]*tbStoricoOrdini[[#This Row],[% COMM.]]</f>
        <v>34.450000000000003</v>
      </c>
      <c r="R4005" s="2">
        <f>tbStoricoOrdini[[#This Row],[TOT. COMM.]]+tbStoricoOrdini[[#This Row],[IMPORTO]]</f>
        <v>723.45</v>
      </c>
    </row>
    <row r="4006" spans="1:18">
      <c r="A4006" s="1">
        <v>43952</v>
      </c>
      <c r="B4006" s="7">
        <f>MONTH(tbStoricoOrdini[[#This Row],[DATA]])</f>
        <v>5</v>
      </c>
      <c r="C4006" t="s">
        <v>4101</v>
      </c>
      <c r="D4006" t="str">
        <f>RIGHT(tbStoricoOrdini[[#This Row],[ORDINE]],4)</f>
        <v>4003</v>
      </c>
      <c r="E4006" t="s">
        <v>40</v>
      </c>
      <c r="F4006" t="str">
        <f>VLOOKUP(tbStoricoOrdini[[#This Row],[CLIENTE]],tbClienti[],3,FALSE)</f>
        <v>NYC</v>
      </c>
      <c r="G4006" t="str">
        <f>VLOOKUP(tbStoricoOrdini[[#This Row],[CLIENTE]],tbClienti[],7,FALSE)</f>
        <v>BC</v>
      </c>
      <c r="H4006" t="s">
        <v>63</v>
      </c>
      <c r="I4006" t="str">
        <f>IF(LEFT(tbStoricoOrdini[[#This Row],[ARTICOLO]],3) = "COG","COG",LEFT(tbStoricoOrdini[[#This Row],[ARTICOLO]],FIND(" ",tbStoricoOrdini[[#This Row],[ARTICOLO]])-1))</f>
        <v>KLM</v>
      </c>
      <c r="J4006" t="str">
        <f>MID(tbStoricoOrdini[[#This Row],[ARTICOLO]],FIND(" ",tbStoricoOrdini[[#This Row],[ARTICOLO]])+1,4)</f>
        <v>3000</v>
      </c>
      <c r="K4006" t="str">
        <f>IFERROR(RIGHT(tbStoricoOrdini[[#This Row],[ARTICOLO]],LEN(tbStoricoOrdini[[#This Row],[ARTICOLO]])-FIND(" ",tbStoricoOrdini[[#This Row],[ARTICOLO]],FIND(" ",tbStoricoOrdini[[#This Row],[ARTICOLO]]) +1)),"")</f>
        <v>Plus</v>
      </c>
      <c r="L4006" s="3">
        <f>VLOOKUP(tbStoricoOrdini[[#This Row],[ARTICOLO]],tbArticoli[],2,FALSE)</f>
        <v>145</v>
      </c>
      <c r="M4006" s="22">
        <f>tbStoricoOrdini[[#This Row],[IMPORTO]]/tbStoricoOrdini[[#This Row],[PREZZO]]</f>
        <v>27.53793103448276</v>
      </c>
      <c r="N4006" t="s">
        <v>6</v>
      </c>
      <c r="O4006" s="8">
        <f>VLOOKUP(tbStoricoOrdini[[#This Row],[AGENTE]],tbAgenti[],2,FALSE)</f>
        <v>7.4999999999999997E-2</v>
      </c>
      <c r="P4006" s="2">
        <v>3993</v>
      </c>
      <c r="Q4006" s="2">
        <f>tbStoricoOrdini[[#This Row],[IMPORTO]]*tbStoricoOrdini[[#This Row],[% COMM.]]</f>
        <v>299.47499999999997</v>
      </c>
      <c r="R4006" s="2">
        <f>tbStoricoOrdini[[#This Row],[TOT. COMM.]]+tbStoricoOrdini[[#This Row],[IMPORTO]]</f>
        <v>4292.4750000000004</v>
      </c>
    </row>
    <row r="4007" spans="1:18">
      <c r="A4007" s="1">
        <v>43952</v>
      </c>
      <c r="B4007" s="7">
        <f>MONTH(tbStoricoOrdini[[#This Row],[DATA]])</f>
        <v>5</v>
      </c>
      <c r="C4007" t="s">
        <v>4102</v>
      </c>
      <c r="D4007" t="str">
        <f>RIGHT(tbStoricoOrdini[[#This Row],[ORDINE]],4)</f>
        <v>4004</v>
      </c>
      <c r="E4007" t="s">
        <v>40</v>
      </c>
      <c r="F4007" t="str">
        <f>VLOOKUP(tbStoricoOrdini[[#This Row],[CLIENTE]],tbClienti[],3,FALSE)</f>
        <v>NYC</v>
      </c>
      <c r="G4007" t="str">
        <f>VLOOKUP(tbStoricoOrdini[[#This Row],[CLIENTE]],tbClienti[],7,FALSE)</f>
        <v>BC</v>
      </c>
      <c r="H4007" t="s">
        <v>66</v>
      </c>
      <c r="I4007" t="str">
        <f>IF(LEFT(tbStoricoOrdini[[#This Row],[ARTICOLO]],3) = "COG","COG",LEFT(tbStoricoOrdini[[#This Row],[ARTICOLO]],FIND(" ",tbStoricoOrdini[[#This Row],[ARTICOLO]])-1))</f>
        <v>BAG</v>
      </c>
      <c r="J4007" t="str">
        <f>MID(tbStoricoOrdini[[#This Row],[ARTICOLO]],FIND(" ",tbStoricoOrdini[[#This Row],[ARTICOLO]])+1,4)</f>
        <v>2500</v>
      </c>
      <c r="K4007" t="str">
        <f>IFERROR(RIGHT(tbStoricoOrdini[[#This Row],[ARTICOLO]],LEN(tbStoricoOrdini[[#This Row],[ARTICOLO]])-FIND(" ",tbStoricoOrdini[[#This Row],[ARTICOLO]],FIND(" ",tbStoricoOrdini[[#This Row],[ARTICOLO]]) +1)),"")</f>
        <v>Plus</v>
      </c>
      <c r="L4007" s="3">
        <f>VLOOKUP(tbStoricoOrdini[[#This Row],[ARTICOLO]],tbArticoli[],2,FALSE)</f>
        <v>220</v>
      </c>
      <c r="M4007" s="22">
        <f>tbStoricoOrdini[[#This Row],[IMPORTO]]/tbStoricoOrdini[[#This Row],[PREZZO]]</f>
        <v>54.795454545454547</v>
      </c>
      <c r="N4007" t="s">
        <v>6</v>
      </c>
      <c r="O4007" s="8">
        <f>VLOOKUP(tbStoricoOrdini[[#This Row],[AGENTE]],tbAgenti[],2,FALSE)</f>
        <v>7.4999999999999997E-2</v>
      </c>
      <c r="P4007" s="2">
        <v>12055</v>
      </c>
      <c r="Q4007" s="2">
        <f>tbStoricoOrdini[[#This Row],[IMPORTO]]*tbStoricoOrdini[[#This Row],[% COMM.]]</f>
        <v>904.125</v>
      </c>
      <c r="R4007" s="2">
        <f>tbStoricoOrdini[[#This Row],[TOT. COMM.]]+tbStoricoOrdini[[#This Row],[IMPORTO]]</f>
        <v>12959.125</v>
      </c>
    </row>
    <row r="4008" spans="1:18">
      <c r="A4008" s="1">
        <v>43952</v>
      </c>
      <c r="B4008" s="7">
        <f>MONTH(tbStoricoOrdini[[#This Row],[DATA]])</f>
        <v>5</v>
      </c>
      <c r="C4008" t="s">
        <v>4103</v>
      </c>
      <c r="D4008" t="str">
        <f>RIGHT(tbStoricoOrdini[[#This Row],[ORDINE]],4)</f>
        <v>4005</v>
      </c>
      <c r="E4008" t="s">
        <v>40</v>
      </c>
      <c r="F4008" t="str">
        <f>VLOOKUP(tbStoricoOrdini[[#This Row],[CLIENTE]],tbClienti[],3,FALSE)</f>
        <v>NYC</v>
      </c>
      <c r="G4008" t="str">
        <f>VLOOKUP(tbStoricoOrdini[[#This Row],[CLIENTE]],tbClienti[],7,FALSE)</f>
        <v>BC</v>
      </c>
      <c r="H4008" t="s">
        <v>67</v>
      </c>
      <c r="I4008" t="str">
        <f>IF(LEFT(tbStoricoOrdini[[#This Row],[ARTICOLO]],3) = "COG","COG",LEFT(tbStoricoOrdini[[#This Row],[ARTICOLO]],FIND(" ",tbStoricoOrdini[[#This Row],[ARTICOLO]])-1))</f>
        <v>BAG</v>
      </c>
      <c r="J4008" t="str">
        <f>MID(tbStoricoOrdini[[#This Row],[ARTICOLO]],FIND(" ",tbStoricoOrdini[[#This Row],[ARTICOLO]])+1,4)</f>
        <v>2500</v>
      </c>
      <c r="K4008" t="str">
        <f>IFERROR(RIGHT(tbStoricoOrdini[[#This Row],[ARTICOLO]],LEN(tbStoricoOrdini[[#This Row],[ARTICOLO]])-FIND(" ",tbStoricoOrdini[[#This Row],[ARTICOLO]],FIND(" ",tbStoricoOrdini[[#This Row],[ARTICOLO]]) +1)),"")</f>
        <v>Medium</v>
      </c>
      <c r="L4008" s="3">
        <f>VLOOKUP(tbStoricoOrdini[[#This Row],[ARTICOLO]],tbArticoli[],2,FALSE)</f>
        <v>210</v>
      </c>
      <c r="M4008" s="22">
        <f>tbStoricoOrdini[[#This Row],[IMPORTO]]/tbStoricoOrdini[[#This Row],[PREZZO]]</f>
        <v>7.0714285714285712</v>
      </c>
      <c r="N4008" t="s">
        <v>6</v>
      </c>
      <c r="O4008" s="8">
        <f>VLOOKUP(tbStoricoOrdini[[#This Row],[AGENTE]],tbAgenti[],2,FALSE)</f>
        <v>7.4999999999999997E-2</v>
      </c>
      <c r="P4008" s="2">
        <v>1485</v>
      </c>
      <c r="Q4008" s="2">
        <f>tbStoricoOrdini[[#This Row],[IMPORTO]]*tbStoricoOrdini[[#This Row],[% COMM.]]</f>
        <v>111.375</v>
      </c>
      <c r="R4008" s="2">
        <f>tbStoricoOrdini[[#This Row],[TOT. COMM.]]+tbStoricoOrdini[[#This Row],[IMPORTO]]</f>
        <v>1596.375</v>
      </c>
    </row>
    <row r="4009" spans="1:18">
      <c r="A4009" s="1">
        <v>43952</v>
      </c>
      <c r="B4009" s="7">
        <f>MONTH(tbStoricoOrdini[[#This Row],[DATA]])</f>
        <v>5</v>
      </c>
      <c r="C4009" t="s">
        <v>4104</v>
      </c>
      <c r="D4009" t="str">
        <f>RIGHT(tbStoricoOrdini[[#This Row],[ORDINE]],4)</f>
        <v>4006</v>
      </c>
      <c r="E4009" t="s">
        <v>40</v>
      </c>
      <c r="F4009" t="str">
        <f>VLOOKUP(tbStoricoOrdini[[#This Row],[CLIENTE]],tbClienti[],3,FALSE)</f>
        <v>NYC</v>
      </c>
      <c r="G4009" t="str">
        <f>VLOOKUP(tbStoricoOrdini[[#This Row],[CLIENTE]],tbClienti[],7,FALSE)</f>
        <v>BC</v>
      </c>
      <c r="H4009" t="s">
        <v>69</v>
      </c>
      <c r="I4009" t="str">
        <f>IF(LEFT(tbStoricoOrdini[[#This Row],[ARTICOLO]],3) = "COG","COG",LEFT(tbStoricoOrdini[[#This Row],[ARTICOLO]],FIND(" ",tbStoricoOrdini[[#This Row],[ARTICOLO]])-1))</f>
        <v>BAG</v>
      </c>
      <c r="J4009" t="str">
        <f>MID(tbStoricoOrdini[[#This Row],[ARTICOLO]],FIND(" ",tbStoricoOrdini[[#This Row],[ARTICOLO]])+1,4)</f>
        <v>1121</v>
      </c>
      <c r="K4009" t="str">
        <f>IFERROR(RIGHT(tbStoricoOrdini[[#This Row],[ARTICOLO]],LEN(tbStoricoOrdini[[#This Row],[ARTICOLO]])-FIND(" ",tbStoricoOrdini[[#This Row],[ARTICOLO]],FIND(" ",tbStoricoOrdini[[#This Row],[ARTICOLO]]) +1)),"")</f>
        <v>Gold</v>
      </c>
      <c r="L4009" s="3">
        <f>VLOOKUP(tbStoricoOrdini[[#This Row],[ARTICOLO]],tbArticoli[],2,FALSE)</f>
        <v>230</v>
      </c>
      <c r="M4009" s="22">
        <f>tbStoricoOrdini[[#This Row],[IMPORTO]]/tbStoricoOrdini[[#This Row],[PREZZO]]</f>
        <v>28.356521739130436</v>
      </c>
      <c r="N4009" t="s">
        <v>9</v>
      </c>
      <c r="O4009" s="8">
        <f>VLOOKUP(tbStoricoOrdini[[#This Row],[AGENTE]],tbAgenti[],2,FALSE)</f>
        <v>0.05</v>
      </c>
      <c r="P4009" s="2">
        <v>6522</v>
      </c>
      <c r="Q4009" s="2">
        <f>tbStoricoOrdini[[#This Row],[IMPORTO]]*tbStoricoOrdini[[#This Row],[% COMM.]]</f>
        <v>326.10000000000002</v>
      </c>
      <c r="R4009" s="2">
        <f>tbStoricoOrdini[[#This Row],[TOT. COMM.]]+tbStoricoOrdini[[#This Row],[IMPORTO]]</f>
        <v>6848.1</v>
      </c>
    </row>
    <row r="4010" spans="1:18">
      <c r="A4010" s="1">
        <v>43952</v>
      </c>
      <c r="B4010" s="7">
        <f>MONTH(tbStoricoOrdini[[#This Row],[DATA]])</f>
        <v>5</v>
      </c>
      <c r="C4010" t="s">
        <v>4105</v>
      </c>
      <c r="D4010" t="str">
        <f>RIGHT(tbStoricoOrdini[[#This Row],[ORDINE]],4)</f>
        <v>4007</v>
      </c>
      <c r="E4010" t="s">
        <v>40</v>
      </c>
      <c r="F4010" t="str">
        <f>VLOOKUP(tbStoricoOrdini[[#This Row],[CLIENTE]],tbClienti[],3,FALSE)</f>
        <v>NYC</v>
      </c>
      <c r="G4010" t="str">
        <f>VLOOKUP(tbStoricoOrdini[[#This Row],[CLIENTE]],tbClienti[],7,FALSE)</f>
        <v>BC</v>
      </c>
      <c r="H4010" t="s">
        <v>83</v>
      </c>
      <c r="I4010" t="str">
        <f>IF(LEFT(tbStoricoOrdini[[#This Row],[ARTICOLO]],3) = "COG","COG",LEFT(tbStoricoOrdini[[#This Row],[ARTICOLO]],FIND(" ",tbStoricoOrdini[[#This Row],[ARTICOLO]])-1))</f>
        <v>COG</v>
      </c>
      <c r="J4010" t="str">
        <f>MID(tbStoricoOrdini[[#This Row],[ARTICOLO]],FIND(" ",tbStoricoOrdini[[#This Row],[ARTICOLO]])+1,4)</f>
        <v>8000</v>
      </c>
      <c r="K4010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4010" s="3">
        <f>VLOOKUP(tbStoricoOrdini[[#This Row],[ARTICOLO]],tbArticoli[],2,FALSE)</f>
        <v>670</v>
      </c>
      <c r="M4010" s="22">
        <f>tbStoricoOrdini[[#This Row],[IMPORTO]]/tbStoricoOrdini[[#This Row],[PREZZO]]</f>
        <v>31.562686567164178</v>
      </c>
      <c r="N4010" t="s">
        <v>9</v>
      </c>
      <c r="O4010" s="8">
        <f>VLOOKUP(tbStoricoOrdini[[#This Row],[AGENTE]],tbAgenti[],2,FALSE)</f>
        <v>0.05</v>
      </c>
      <c r="P4010" s="2">
        <v>21147</v>
      </c>
      <c r="Q4010" s="2">
        <f>tbStoricoOrdini[[#This Row],[IMPORTO]]*tbStoricoOrdini[[#This Row],[% COMM.]]</f>
        <v>1057.3500000000001</v>
      </c>
      <c r="R4010" s="2">
        <f>tbStoricoOrdini[[#This Row],[TOT. COMM.]]+tbStoricoOrdini[[#This Row],[IMPORTO]]</f>
        <v>22204.35</v>
      </c>
    </row>
    <row r="4011" spans="1:18">
      <c r="A4011" s="1">
        <v>43952</v>
      </c>
      <c r="B4011" s="7">
        <f>MONTH(tbStoricoOrdini[[#This Row],[DATA]])</f>
        <v>5</v>
      </c>
      <c r="C4011" t="s">
        <v>4106</v>
      </c>
      <c r="D4011" t="str">
        <f>RIGHT(tbStoricoOrdini[[#This Row],[ORDINE]],4)</f>
        <v>4008</v>
      </c>
      <c r="E4011" t="s">
        <v>40</v>
      </c>
      <c r="F4011" t="str">
        <f>VLOOKUP(tbStoricoOrdini[[#This Row],[CLIENTE]],tbClienti[],3,FALSE)</f>
        <v>NYC</v>
      </c>
      <c r="G4011" t="str">
        <f>VLOOKUP(tbStoricoOrdini[[#This Row],[CLIENTE]],tbClienti[],7,FALSE)</f>
        <v>BC</v>
      </c>
      <c r="H4011" t="s">
        <v>75</v>
      </c>
      <c r="I4011" t="str">
        <f>IF(LEFT(tbStoricoOrdini[[#This Row],[ARTICOLO]],3) = "COG","COG",LEFT(tbStoricoOrdini[[#This Row],[ARTICOLO]],FIND(" ",tbStoricoOrdini[[#This Row],[ARTICOLO]])-1))</f>
        <v>AVRC</v>
      </c>
      <c r="J4011" t="str">
        <f>MID(tbStoricoOrdini[[#This Row],[ARTICOLO]],FIND(" ",tbStoricoOrdini[[#This Row],[ARTICOLO]])+1,4)</f>
        <v>1000</v>
      </c>
      <c r="K4011" t="str">
        <f>IFERROR(RIGHT(tbStoricoOrdini[[#This Row],[ARTICOLO]],LEN(tbStoricoOrdini[[#This Row],[ARTICOLO]])-FIND(" ",tbStoricoOrdini[[#This Row],[ARTICOLO]],FIND(" ",tbStoricoOrdini[[#This Row],[ARTICOLO]]) +1)),"")</f>
        <v>Silver</v>
      </c>
      <c r="L4011" s="3">
        <f>VLOOKUP(tbStoricoOrdini[[#This Row],[ARTICOLO]],tbArticoli[],2,FALSE)</f>
        <v>390</v>
      </c>
      <c r="M4011" s="22">
        <f>tbStoricoOrdini[[#This Row],[IMPORTO]]/tbStoricoOrdini[[#This Row],[PREZZO]]</f>
        <v>2.1538461538461537</v>
      </c>
      <c r="N4011" t="s">
        <v>9</v>
      </c>
      <c r="O4011" s="8">
        <f>VLOOKUP(tbStoricoOrdini[[#This Row],[AGENTE]],tbAgenti[],2,FALSE)</f>
        <v>0.05</v>
      </c>
      <c r="P4011" s="2">
        <v>840</v>
      </c>
      <c r="Q4011" s="2">
        <f>tbStoricoOrdini[[#This Row],[IMPORTO]]*tbStoricoOrdini[[#This Row],[% COMM.]]</f>
        <v>42</v>
      </c>
      <c r="R4011" s="2">
        <f>tbStoricoOrdini[[#This Row],[TOT. COMM.]]+tbStoricoOrdini[[#This Row],[IMPORTO]]</f>
        <v>882</v>
      </c>
    </row>
    <row r="4012" spans="1:18">
      <c r="A4012" s="1">
        <v>43952</v>
      </c>
      <c r="B4012" s="7">
        <f>MONTH(tbStoricoOrdini[[#This Row],[DATA]])</f>
        <v>5</v>
      </c>
      <c r="C4012" t="s">
        <v>4107</v>
      </c>
      <c r="D4012" t="str">
        <f>RIGHT(tbStoricoOrdini[[#This Row],[ORDINE]],4)</f>
        <v>4009</v>
      </c>
      <c r="E4012" t="s">
        <v>40</v>
      </c>
      <c r="F4012" t="str">
        <f>VLOOKUP(tbStoricoOrdini[[#This Row],[CLIENTE]],tbClienti[],3,FALSE)</f>
        <v>NYC</v>
      </c>
      <c r="G4012" t="str">
        <f>VLOOKUP(tbStoricoOrdini[[#This Row],[CLIENTE]],tbClienti[],7,FALSE)</f>
        <v>BC</v>
      </c>
      <c r="H4012" t="s">
        <v>71</v>
      </c>
      <c r="I4012" t="str">
        <f>IF(LEFT(tbStoricoOrdini[[#This Row],[ARTICOLO]],3) = "COG","COG",LEFT(tbStoricoOrdini[[#This Row],[ARTICOLO]],FIND(" ",tbStoricoOrdini[[#This Row],[ARTICOLO]])-1))</f>
        <v>EB07</v>
      </c>
      <c r="J4012" t="str">
        <f>MID(tbStoricoOrdini[[#This Row],[ARTICOLO]],FIND(" ",tbStoricoOrdini[[#This Row],[ARTICOLO]])+1,4)</f>
        <v>5000</v>
      </c>
      <c r="K4012" t="str">
        <f>IFERROR(RIGHT(tbStoricoOrdini[[#This Row],[ARTICOLO]],LEN(tbStoricoOrdini[[#This Row],[ARTICOLO]])-FIND(" ",tbStoricoOrdini[[#This Row],[ARTICOLO]],FIND(" ",tbStoricoOrdini[[#This Row],[ARTICOLO]]) +1)),"")</f>
        <v/>
      </c>
      <c r="L4012" s="3">
        <f>VLOOKUP(tbStoricoOrdini[[#This Row],[ARTICOLO]],tbArticoli[],2,FALSE)</f>
        <v>140</v>
      </c>
      <c r="M4012" s="22">
        <f>tbStoricoOrdini[[#This Row],[IMPORTO]]/tbStoricoOrdini[[#This Row],[PREZZO]]</f>
        <v>1.2857142857142858</v>
      </c>
      <c r="N4012" t="s">
        <v>6</v>
      </c>
      <c r="O4012" s="8">
        <f>VLOOKUP(tbStoricoOrdini[[#This Row],[AGENTE]],tbAgenti[],2,FALSE)</f>
        <v>7.4999999999999997E-2</v>
      </c>
      <c r="P4012" s="2">
        <v>180</v>
      </c>
      <c r="Q4012" s="2">
        <f>tbStoricoOrdini[[#This Row],[IMPORTO]]*tbStoricoOrdini[[#This Row],[% COMM.]]</f>
        <v>13.5</v>
      </c>
      <c r="R4012" s="2">
        <f>tbStoricoOrdini[[#This Row],[TOT. COMM.]]+tbStoricoOrdini[[#This Row],[IMPORTO]]</f>
        <v>193.5</v>
      </c>
    </row>
    <row r="4013" spans="1:18">
      <c r="A4013" s="1">
        <v>43952</v>
      </c>
      <c r="B4013" s="7">
        <f>MONTH(tbStoricoOrdini[[#This Row],[DATA]])</f>
        <v>5</v>
      </c>
      <c r="C4013" t="s">
        <v>4108</v>
      </c>
      <c r="D4013" t="str">
        <f>RIGHT(tbStoricoOrdini[[#This Row],[ORDINE]],4)</f>
        <v>4010</v>
      </c>
      <c r="E4013" t="s">
        <v>40</v>
      </c>
      <c r="F4013" t="str">
        <f>VLOOKUP(tbStoricoOrdini[[#This Row],[CLIENTE]],tbClienti[],3,FALSE)</f>
        <v>NYC</v>
      </c>
      <c r="G4013" t="str">
        <f>VLOOKUP(tbStoricoOrdini[[#This Row],[CLIENTE]],tbClienti[],7,FALSE)</f>
        <v>BC</v>
      </c>
      <c r="H4013" t="s">
        <v>72</v>
      </c>
      <c r="I4013" t="str">
        <f>IF(LEFT(tbStoricoOrdini[[#This Row],[ARTICOLO]],3) = "COG","COG",LEFT(tbStoricoOrdini[[#This Row],[ARTICOLO]],FIND(" ",tbStoricoOrdini[[#This Row],[ARTICOLO]])-1))</f>
        <v>EB06</v>
      </c>
      <c r="J4013" t="str">
        <f>MID(tbStoricoOrdini[[#This Row],[ARTICOLO]],FIND(" ",tbStoricoOrdini[[#This Row],[ARTICOLO]])+1,4)</f>
        <v>3000</v>
      </c>
      <c r="K4013" t="str">
        <f>IFERROR(RIGHT(tbStoricoOrdini[[#This Row],[ARTICOLO]],LEN(tbStoricoOrdini[[#This Row],[ARTICOLO]])-FIND(" ",tbStoricoOrdini[[#This Row],[ARTICOLO]],FIND(" ",tbStoricoOrdini[[#This Row],[ARTICOLO]]) +1)),"")</f>
        <v>Medium</v>
      </c>
      <c r="L4013" s="3">
        <f>VLOOKUP(tbStoricoOrdini[[#This Row],[ARTICOLO]],tbArticoli[],2,FALSE)</f>
        <v>120</v>
      </c>
      <c r="M4013" s="22">
        <f>tbStoricoOrdini[[#This Row],[IMPORTO]]/tbStoricoOrdini[[#This Row],[PREZZO]]</f>
        <v>1.7333333333333334</v>
      </c>
      <c r="N4013" t="s">
        <v>6</v>
      </c>
      <c r="O4013" s="8">
        <f>VLOOKUP(tbStoricoOrdini[[#This Row],[AGENTE]],tbAgenti[],2,FALSE)</f>
        <v>7.4999999999999997E-2</v>
      </c>
      <c r="P4013" s="2">
        <v>208</v>
      </c>
      <c r="Q4013" s="2">
        <f>tbStoricoOrdini[[#This Row],[IMPORTO]]*tbStoricoOrdini[[#This Row],[% COMM.]]</f>
        <v>15.6</v>
      </c>
      <c r="R4013" s="2">
        <f>tbStoricoOrdini[[#This Row],[TOT. COMM.]]+tbStoricoOrdini[[#This Row],[IMPORTO]]</f>
        <v>223.6</v>
      </c>
    </row>
    <row r="4014" spans="1:18">
      <c r="A4014" s="1">
        <v>43952</v>
      </c>
      <c r="B4014" s="7">
        <f>MONTH(tbStoricoOrdini[[#This Row],[DATA]])</f>
        <v>5</v>
      </c>
      <c r="C4014" t="s">
        <v>4109</v>
      </c>
      <c r="D4014" t="str">
        <f>RIGHT(tbStoricoOrdini[[#This Row],[ORDINE]],4)</f>
        <v>4011</v>
      </c>
      <c r="E4014" t="s">
        <v>40</v>
      </c>
      <c r="F4014" t="str">
        <f>VLOOKUP(tbStoricoOrdini[[#This Row],[CLIENTE]],tbClienti[],3,FALSE)</f>
        <v>NYC</v>
      </c>
      <c r="G4014" t="str">
        <f>VLOOKUP(tbStoricoOrdini[[#This Row],[CLIENTE]],tbClienti[],7,FALSE)</f>
        <v>BC</v>
      </c>
      <c r="H4014" t="s">
        <v>73</v>
      </c>
      <c r="I4014" t="str">
        <f>IF(LEFT(tbStoricoOrdini[[#This Row],[ARTICOLO]],3) = "COG","COG",LEFT(tbStoricoOrdini[[#This Row],[ARTICOLO]],FIND(" ",tbStoricoOrdini[[#This Row],[ARTICOLO]])-1))</f>
        <v>EB06</v>
      </c>
      <c r="J4014" t="str">
        <f>MID(tbStoricoOrdini[[#This Row],[ARTICOLO]],FIND(" ",tbStoricoOrdini[[#This Row],[ARTICOLO]])+1,4)</f>
        <v>3000</v>
      </c>
      <c r="K4014" t="str">
        <f>IFERROR(RIGHT(tbStoricoOrdini[[#This Row],[ARTICOLO]],LEN(tbStoricoOrdini[[#This Row],[ARTICOLO]])-FIND(" ",tbStoricoOrdini[[#This Row],[ARTICOLO]],FIND(" ",tbStoricoOrdini[[#This Row],[ARTICOLO]]) +1)),"")</f>
        <v>Plus</v>
      </c>
      <c r="L4014" s="3">
        <f>VLOOKUP(tbStoricoOrdini[[#This Row],[ARTICOLO]],tbArticoli[],2,FALSE)</f>
        <v>130</v>
      </c>
      <c r="M4014" s="22">
        <f>tbStoricoOrdini[[#This Row],[IMPORTO]]/tbStoricoOrdini[[#This Row],[PREZZO]]</f>
        <v>1.5384615384615385E-2</v>
      </c>
      <c r="N4014" t="s">
        <v>6</v>
      </c>
      <c r="O4014" s="8">
        <f>VLOOKUP(tbStoricoOrdini[[#This Row],[AGENTE]],tbAgenti[],2,FALSE)</f>
        <v>7.4999999999999997E-2</v>
      </c>
      <c r="P4014" s="2">
        <v>2</v>
      </c>
      <c r="Q4014" s="2">
        <f>tbStoricoOrdini[[#This Row],[IMPORTO]]*tbStoricoOrdini[[#This Row],[% COMM.]]</f>
        <v>0.15</v>
      </c>
      <c r="R4014" s="2">
        <f>tbStoricoOrdini[[#This Row],[TOT. COMM.]]+tbStoricoOrdini[[#This Row],[IMPORTO]]</f>
        <v>2.15</v>
      </c>
    </row>
    <row r="4015" spans="1:18">
      <c r="A4015" s="1">
        <v>43952</v>
      </c>
      <c r="B4015" s="7">
        <f>MONTH(tbStoricoOrdini[[#This Row],[DATA]])</f>
        <v>5</v>
      </c>
      <c r="C4015" t="s">
        <v>4110</v>
      </c>
      <c r="D4015" t="str">
        <f>RIGHT(tbStoricoOrdini[[#This Row],[ORDINE]],4)</f>
        <v>4012</v>
      </c>
      <c r="E4015" t="s">
        <v>41</v>
      </c>
      <c r="F4015" t="str">
        <f>VLOOKUP(tbStoricoOrdini[[#This Row],[CLIENTE]],tbClienti[],3,FALSE)</f>
        <v>Lazio</v>
      </c>
      <c r="G4015" t="str">
        <f>VLOOKUP(tbStoricoOrdini[[#This Row],[CLIENTE]],tbClienti[],7,FALSE)</f>
        <v>AC</v>
      </c>
      <c r="H4015" t="s">
        <v>74</v>
      </c>
      <c r="I4015" t="str">
        <f>IF(LEFT(tbStoricoOrdini[[#This Row],[ARTICOLO]],3) = "COG","COG",LEFT(tbStoricoOrdini[[#This Row],[ARTICOLO]],FIND(" ",tbStoricoOrdini[[#This Row],[ARTICOLO]])-1))</f>
        <v>AVRC</v>
      </c>
      <c r="J4015" t="str">
        <f>MID(tbStoricoOrdini[[#This Row],[ARTICOLO]],FIND(" ",tbStoricoOrdini[[#This Row],[ARTICOLO]])+1,4)</f>
        <v>2500</v>
      </c>
      <c r="K4015" t="str">
        <f>IFERROR(RIGHT(tbStoricoOrdini[[#This Row],[ARTICOLO]],LEN(tbStoricoOrdini[[#This Row],[ARTICOLO]])-FIND(" ",tbStoricoOrdini[[#This Row],[ARTICOLO]],FIND(" ",tbStoricoOrdini[[#This Row],[ARTICOLO]]) +1)),"")</f>
        <v>Gold</v>
      </c>
      <c r="L4015" s="3">
        <f>VLOOKUP(tbStoricoOrdini[[#This Row],[ARTICOLO]],tbArticoli[],2,FALSE)</f>
        <v>500</v>
      </c>
      <c r="M4015" s="22">
        <f>tbStoricoOrdini[[#This Row],[IMPORTO]]/tbStoricoOrdini[[#This Row],[PREZZO]]</f>
        <v>0.68400000000000005</v>
      </c>
      <c r="N4015" t="s">
        <v>11</v>
      </c>
      <c r="O4015" s="8">
        <f>VLOOKUP(tbStoricoOrdini[[#This Row],[AGENTE]],tbAgenti[],2,FALSE)</f>
        <v>0.04</v>
      </c>
      <c r="P4015" s="2">
        <v>342</v>
      </c>
      <c r="Q4015" s="2">
        <f>tbStoricoOrdini[[#This Row],[IMPORTO]]*tbStoricoOrdini[[#This Row],[% COMM.]]</f>
        <v>13.68</v>
      </c>
      <c r="R4015" s="2">
        <f>tbStoricoOrdini[[#This Row],[TOT. COMM.]]+tbStoricoOrdini[[#This Row],[IMPORTO]]</f>
        <v>355.68</v>
      </c>
    </row>
    <row r="4016" spans="1:18">
      <c r="A4016" s="1">
        <v>43952</v>
      </c>
      <c r="B4016" s="7">
        <f>MONTH(tbStoricoOrdini[[#This Row],[DATA]])</f>
        <v>5</v>
      </c>
      <c r="C4016" t="s">
        <v>4111</v>
      </c>
      <c r="D4016" t="str">
        <f>RIGHT(tbStoricoOrdini[[#This Row],[ORDINE]],4)</f>
        <v>4013</v>
      </c>
      <c r="E4016" t="s">
        <v>41</v>
      </c>
      <c r="F4016" t="str">
        <f>VLOOKUP(tbStoricoOrdini[[#This Row],[CLIENTE]],tbClienti[],3,FALSE)</f>
        <v>Lazio</v>
      </c>
      <c r="G4016" t="str">
        <f>VLOOKUP(tbStoricoOrdini[[#This Row],[CLIENTE]],tbClienti[],7,FALSE)</f>
        <v>AC</v>
      </c>
      <c r="H4016" t="s">
        <v>74</v>
      </c>
      <c r="I4016" t="str">
        <f>IF(LEFT(tbStoricoOrdini[[#This Row],[ARTICOLO]],3) = "COG","COG",LEFT(tbStoricoOrdini[[#This Row],[ARTICOLO]],FIND(" ",tbStoricoOrdini[[#This Row],[ARTICOLO]])-1))</f>
        <v>AVRC</v>
      </c>
      <c r="J4016" t="str">
        <f>MID(tbStoricoOrdini[[#This Row],[ARTICOLO]],FIND(" ",tbStoricoOrdini[[#This Row],[ARTICOLO]])+1,4)</f>
        <v>2500</v>
      </c>
      <c r="K4016" t="str">
        <f>IFERROR(RIGHT(tbStoricoOrdini[[#This Row],[ARTICOLO]],LEN(tbStoricoOrdini[[#This Row],[ARTICOLO]])-FIND(" ",tbStoricoOrdini[[#This Row],[ARTICOLO]],FIND(" ",tbStoricoOrdini[[#This Row],[ARTICOLO]]) +1)),"")</f>
        <v>Gold</v>
      </c>
      <c r="L4016" s="3">
        <f>VLOOKUP(tbStoricoOrdini[[#This Row],[ARTICOLO]],tbArticoli[],2,FALSE)</f>
        <v>500</v>
      </c>
      <c r="M4016" s="22">
        <f>tbStoricoOrdini[[#This Row],[IMPORTO]]/tbStoricoOrdini[[#This Row],[PREZZO]]</f>
        <v>0.01</v>
      </c>
      <c r="N4016" t="s">
        <v>8</v>
      </c>
      <c r="O4016" s="8">
        <f>VLOOKUP(tbStoricoOrdini[[#This Row],[AGENTE]],tbAgenti[],2,FALSE)</f>
        <v>0.05</v>
      </c>
      <c r="P4016" s="2">
        <v>5</v>
      </c>
      <c r="Q4016" s="2">
        <f>tbStoricoOrdini[[#This Row],[IMPORTO]]*tbStoricoOrdini[[#This Row],[% COMM.]]</f>
        <v>0.25</v>
      </c>
      <c r="R4016" s="2">
        <f>tbStoricoOrdini[[#This Row],[TOT. COMM.]]+tbStoricoOrdini[[#This Row],[IMPORTO]]</f>
        <v>5.25</v>
      </c>
    </row>
    <row r="4017" spans="1:18">
      <c r="A4017" s="1">
        <v>43952</v>
      </c>
      <c r="B4017" s="7">
        <f>MONTH(tbStoricoOrdini[[#This Row],[DATA]])</f>
        <v>5</v>
      </c>
      <c r="C4017" t="s">
        <v>4112</v>
      </c>
      <c r="D4017" t="str">
        <f>RIGHT(tbStoricoOrdini[[#This Row],[ORDINE]],4)</f>
        <v>4014</v>
      </c>
      <c r="E4017" t="s">
        <v>41</v>
      </c>
      <c r="F4017" t="str">
        <f>VLOOKUP(tbStoricoOrdini[[#This Row],[CLIENTE]],tbClienti[],3,FALSE)</f>
        <v>Lazio</v>
      </c>
      <c r="G4017" t="str">
        <f>VLOOKUP(tbStoricoOrdini[[#This Row],[CLIENTE]],tbClienti[],7,FALSE)</f>
        <v>AC</v>
      </c>
      <c r="H4017" t="s">
        <v>74</v>
      </c>
      <c r="I4017" t="str">
        <f>IF(LEFT(tbStoricoOrdini[[#This Row],[ARTICOLO]],3) = "COG","COG",LEFT(tbStoricoOrdini[[#This Row],[ARTICOLO]],FIND(" ",tbStoricoOrdini[[#This Row],[ARTICOLO]])-1))</f>
        <v>AVRC</v>
      </c>
      <c r="J4017" t="str">
        <f>MID(tbStoricoOrdini[[#This Row],[ARTICOLO]],FIND(" ",tbStoricoOrdini[[#This Row],[ARTICOLO]])+1,4)</f>
        <v>2500</v>
      </c>
      <c r="K4017" t="str">
        <f>IFERROR(RIGHT(tbStoricoOrdini[[#This Row],[ARTICOLO]],LEN(tbStoricoOrdini[[#This Row],[ARTICOLO]])-FIND(" ",tbStoricoOrdini[[#This Row],[ARTICOLO]],FIND(" ",tbStoricoOrdini[[#This Row],[ARTICOLO]]) +1)),"")</f>
        <v>Gold</v>
      </c>
      <c r="L4017" s="3">
        <f>VLOOKUP(tbStoricoOrdini[[#This Row],[ARTICOLO]],tbArticoli[],2,FALSE)</f>
        <v>500</v>
      </c>
      <c r="M4017" s="22">
        <f>tbStoricoOrdini[[#This Row],[IMPORTO]]/tbStoricoOrdini[[#This Row],[PREZZO]]</f>
        <v>1.1120000000000001</v>
      </c>
      <c r="N4017" t="s">
        <v>13</v>
      </c>
      <c r="O4017" s="8">
        <f>VLOOKUP(tbStoricoOrdini[[#This Row],[AGENTE]],tbAgenti[],2,FALSE)</f>
        <v>0.1</v>
      </c>
      <c r="P4017" s="2">
        <v>556</v>
      </c>
      <c r="Q4017" s="2">
        <f>tbStoricoOrdini[[#This Row],[IMPORTO]]*tbStoricoOrdini[[#This Row],[% COMM.]]</f>
        <v>55.6</v>
      </c>
      <c r="R4017" s="2">
        <f>tbStoricoOrdini[[#This Row],[TOT. COMM.]]+tbStoricoOrdini[[#This Row],[IMPORTO]]</f>
        <v>611.6</v>
      </c>
    </row>
    <row r="4018" spans="1:18">
      <c r="A4018" s="1">
        <v>43952</v>
      </c>
      <c r="B4018" s="7">
        <f>MONTH(tbStoricoOrdini[[#This Row],[DATA]])</f>
        <v>5</v>
      </c>
      <c r="C4018" t="s">
        <v>4113</v>
      </c>
      <c r="D4018" t="str">
        <f>RIGHT(tbStoricoOrdini[[#This Row],[ORDINE]],4)</f>
        <v>4015</v>
      </c>
      <c r="E4018" t="s">
        <v>41</v>
      </c>
      <c r="F4018" t="str">
        <f>VLOOKUP(tbStoricoOrdini[[#This Row],[CLIENTE]],tbClienti[],3,FALSE)</f>
        <v>Lazio</v>
      </c>
      <c r="G4018" t="str">
        <f>VLOOKUP(tbStoricoOrdini[[#This Row],[CLIENTE]],tbClienti[],7,FALSE)</f>
        <v>AC</v>
      </c>
      <c r="H4018" t="s">
        <v>74</v>
      </c>
      <c r="I4018" t="str">
        <f>IF(LEFT(tbStoricoOrdini[[#This Row],[ARTICOLO]],3) = "COG","COG",LEFT(tbStoricoOrdini[[#This Row],[ARTICOLO]],FIND(" ",tbStoricoOrdini[[#This Row],[ARTICOLO]])-1))</f>
        <v>AVRC</v>
      </c>
      <c r="J4018" t="str">
        <f>MID(tbStoricoOrdini[[#This Row],[ARTICOLO]],FIND(" ",tbStoricoOrdini[[#This Row],[ARTICOLO]])+1,4)</f>
        <v>2500</v>
      </c>
      <c r="K4018" t="str">
        <f>IFERROR(RIGHT(tbStoricoOrdini[[#This Row],[ARTICOLO]],LEN(tbStoricoOrdini[[#This Row],[ARTICOLO]])-FIND(" ",tbStoricoOrdini[[#This Row],[ARTICOLO]],FIND(" ",tbStoricoOrdini[[#This Row],[ARTICOLO]]) +1)),"")</f>
        <v>Gold</v>
      </c>
      <c r="L4018" s="3">
        <f>VLOOKUP(tbStoricoOrdini[[#This Row],[ARTICOLO]],tbArticoli[],2,FALSE)</f>
        <v>500</v>
      </c>
      <c r="M4018" s="22">
        <f>tbStoricoOrdini[[#This Row],[IMPORTO]]/tbStoricoOrdini[[#This Row],[PREZZO]]</f>
        <v>1.0660000000000001</v>
      </c>
      <c r="N4018" t="s">
        <v>6</v>
      </c>
      <c r="O4018" s="8">
        <f>VLOOKUP(tbStoricoOrdini[[#This Row],[AGENTE]],tbAgenti[],2,FALSE)</f>
        <v>7.4999999999999997E-2</v>
      </c>
      <c r="P4018" s="2">
        <v>533</v>
      </c>
      <c r="Q4018" s="2">
        <f>tbStoricoOrdini[[#This Row],[IMPORTO]]*tbStoricoOrdini[[#This Row],[% COMM.]]</f>
        <v>39.975000000000001</v>
      </c>
      <c r="R4018" s="2">
        <f>tbStoricoOrdini[[#This Row],[TOT. COMM.]]+tbStoricoOrdini[[#This Row],[IMPORTO]]</f>
        <v>572.97500000000002</v>
      </c>
    </row>
    <row r="4019" spans="1:18">
      <c r="A4019" s="1">
        <v>43952</v>
      </c>
      <c r="B4019" s="7">
        <f>MONTH(tbStoricoOrdini[[#This Row],[DATA]])</f>
        <v>5</v>
      </c>
      <c r="C4019" t="s">
        <v>4114</v>
      </c>
      <c r="D4019" t="str">
        <f>RIGHT(tbStoricoOrdini[[#This Row],[ORDINE]],4)</f>
        <v>4016</v>
      </c>
      <c r="E4019" t="s">
        <v>41</v>
      </c>
      <c r="F4019" t="str">
        <f>VLOOKUP(tbStoricoOrdini[[#This Row],[CLIENTE]],tbClienti[],3,FALSE)</f>
        <v>Lazio</v>
      </c>
      <c r="G4019" t="str">
        <f>VLOOKUP(tbStoricoOrdini[[#This Row],[CLIENTE]],tbClienti[],7,FALSE)</f>
        <v>AC</v>
      </c>
      <c r="H4019" t="s">
        <v>74</v>
      </c>
      <c r="I4019" t="str">
        <f>IF(LEFT(tbStoricoOrdini[[#This Row],[ARTICOLO]],3) = "COG","COG",LEFT(tbStoricoOrdini[[#This Row],[ARTICOLO]],FIND(" ",tbStoricoOrdini[[#This Row],[ARTICOLO]])-1))</f>
        <v>AVRC</v>
      </c>
      <c r="J4019" t="str">
        <f>MID(tbStoricoOrdini[[#This Row],[ARTICOLO]],FIND(" ",tbStoricoOrdini[[#This Row],[ARTICOLO]])+1,4)</f>
        <v>2500</v>
      </c>
      <c r="K4019" t="str">
        <f>IFERROR(RIGHT(tbStoricoOrdini[[#This Row],[ARTICOLO]],LEN(tbStoricoOrdini[[#This Row],[ARTICOLO]])-FIND(" ",tbStoricoOrdini[[#This Row],[ARTICOLO]],FIND(" ",tbStoricoOrdini[[#This Row],[ARTICOLO]]) +1)),"")</f>
        <v>Gold</v>
      </c>
      <c r="L4019" s="3">
        <f>VLOOKUP(tbStoricoOrdini[[#This Row],[ARTICOLO]],tbArticoli[],2,FALSE)</f>
        <v>500</v>
      </c>
      <c r="M4019" s="22">
        <f>tbStoricoOrdini[[#This Row],[IMPORTO]]/tbStoricoOrdini[[#This Row],[PREZZO]]</f>
        <v>77.867999999999995</v>
      </c>
      <c r="N4019" t="s">
        <v>9</v>
      </c>
      <c r="O4019" s="8">
        <f>VLOOKUP(tbStoricoOrdini[[#This Row],[AGENTE]],tbAgenti[],2,FALSE)</f>
        <v>0.05</v>
      </c>
      <c r="P4019" s="2">
        <v>38934</v>
      </c>
      <c r="Q4019" s="2">
        <f>tbStoricoOrdini[[#This Row],[IMPORTO]]*tbStoricoOrdini[[#This Row],[% COMM.]]</f>
        <v>1946.7</v>
      </c>
      <c r="R4019" s="2">
        <f>tbStoricoOrdini[[#This Row],[TOT. COMM.]]+tbStoricoOrdini[[#This Row],[IMPORTO]]</f>
        <v>40880.699999999997</v>
      </c>
    </row>
    <row r="4020" spans="1:18">
      <c r="A4020" s="1">
        <v>43952</v>
      </c>
      <c r="B4020" s="7">
        <f>MONTH(tbStoricoOrdini[[#This Row],[DATA]])</f>
        <v>5</v>
      </c>
      <c r="C4020" t="s">
        <v>4115</v>
      </c>
      <c r="D4020" t="str">
        <f>RIGHT(tbStoricoOrdini[[#This Row],[ORDINE]],4)</f>
        <v>4017</v>
      </c>
      <c r="E4020" t="s">
        <v>41</v>
      </c>
      <c r="F4020" t="str">
        <f>VLOOKUP(tbStoricoOrdini[[#This Row],[CLIENTE]],tbClienti[],3,FALSE)</f>
        <v>Lazio</v>
      </c>
      <c r="G4020" t="str">
        <f>VLOOKUP(tbStoricoOrdini[[#This Row],[CLIENTE]],tbClienti[],7,FALSE)</f>
        <v>AC</v>
      </c>
      <c r="H4020" t="s">
        <v>61</v>
      </c>
      <c r="I4020" t="str">
        <f>IF(LEFT(tbStoricoOrdini[[#This Row],[ARTICOLO]],3) = "COG","COG",LEFT(tbStoricoOrdini[[#This Row],[ARTICOLO]],FIND(" ",tbStoricoOrdini[[#This Row],[ARTICOLO]])-1))</f>
        <v>KLM</v>
      </c>
      <c r="J4020" t="str">
        <f>MID(tbStoricoOrdini[[#This Row],[ARTICOLO]],FIND(" ",tbStoricoOrdini[[#This Row],[ARTICOLO]])+1,4)</f>
        <v>5000</v>
      </c>
      <c r="K4020" t="str">
        <f>IFERROR(RIGHT(tbStoricoOrdini[[#This Row],[ARTICOLO]],LEN(tbStoricoOrdini[[#This Row],[ARTICOLO]])-FIND(" ",tbStoricoOrdini[[#This Row],[ARTICOLO]],FIND(" ",tbStoricoOrdini[[#This Row],[ARTICOLO]]) +1)),"")</f>
        <v>Medium</v>
      </c>
      <c r="L4020" s="3">
        <f>VLOOKUP(tbStoricoOrdini[[#This Row],[ARTICOLO]],tbArticoli[],2,FALSE)</f>
        <v>150</v>
      </c>
      <c r="M4020" s="22">
        <f>tbStoricoOrdini[[#This Row],[IMPORTO]]/tbStoricoOrdini[[#This Row],[PREZZO]]</f>
        <v>15.166666666666666</v>
      </c>
      <c r="N4020" t="s">
        <v>8</v>
      </c>
      <c r="O4020" s="8">
        <f>VLOOKUP(tbStoricoOrdini[[#This Row],[AGENTE]],tbAgenti[],2,FALSE)</f>
        <v>0.05</v>
      </c>
      <c r="P4020" s="2">
        <v>2275</v>
      </c>
      <c r="Q4020" s="2">
        <f>tbStoricoOrdini[[#This Row],[IMPORTO]]*tbStoricoOrdini[[#This Row],[% COMM.]]</f>
        <v>113.75</v>
      </c>
      <c r="R4020" s="2">
        <f>tbStoricoOrdini[[#This Row],[TOT. COMM.]]+tbStoricoOrdini[[#This Row],[IMPORTO]]</f>
        <v>2388.75</v>
      </c>
    </row>
    <row r="4021" spans="1:18">
      <c r="A4021" s="1">
        <v>43952</v>
      </c>
      <c r="B4021" s="7">
        <f>MONTH(tbStoricoOrdini[[#This Row],[DATA]])</f>
        <v>5</v>
      </c>
      <c r="C4021" t="s">
        <v>4116</v>
      </c>
      <c r="D4021" t="str">
        <f>RIGHT(tbStoricoOrdini[[#This Row],[ORDINE]],4)</f>
        <v>4018</v>
      </c>
      <c r="E4021" t="s">
        <v>41</v>
      </c>
      <c r="F4021" t="str">
        <f>VLOOKUP(tbStoricoOrdini[[#This Row],[CLIENTE]],tbClienti[],3,FALSE)</f>
        <v>Lazio</v>
      </c>
      <c r="G4021" t="str">
        <f>VLOOKUP(tbStoricoOrdini[[#This Row],[CLIENTE]],tbClienti[],7,FALSE)</f>
        <v>AC</v>
      </c>
      <c r="H4021" t="s">
        <v>61</v>
      </c>
      <c r="I4021" t="str">
        <f>IF(LEFT(tbStoricoOrdini[[#This Row],[ARTICOLO]],3) = "COG","COG",LEFT(tbStoricoOrdini[[#This Row],[ARTICOLO]],FIND(" ",tbStoricoOrdini[[#This Row],[ARTICOLO]])-1))</f>
        <v>KLM</v>
      </c>
      <c r="J4021" t="str">
        <f>MID(tbStoricoOrdini[[#This Row],[ARTICOLO]],FIND(" ",tbStoricoOrdini[[#This Row],[ARTICOLO]])+1,4)</f>
        <v>5000</v>
      </c>
      <c r="K4021" t="str">
        <f>IFERROR(RIGHT(tbStoricoOrdini[[#This Row],[ARTICOLO]],LEN(tbStoricoOrdini[[#This Row],[ARTICOLO]])-FIND(" ",tbStoricoOrdini[[#This Row],[ARTICOLO]],FIND(" ",tbStoricoOrdini[[#This Row],[ARTICOLO]]) +1)),"")</f>
        <v>Medium</v>
      </c>
      <c r="L4021" s="3">
        <f>VLOOKUP(tbStoricoOrdini[[#This Row],[ARTICOLO]],tbArticoli[],2,FALSE)</f>
        <v>150</v>
      </c>
      <c r="M4021" s="22">
        <f>tbStoricoOrdini[[#This Row],[IMPORTO]]/tbStoricoOrdini[[#This Row],[PREZZO]]</f>
        <v>1.1399999999999999</v>
      </c>
      <c r="N4021" t="s">
        <v>6</v>
      </c>
      <c r="O4021" s="8">
        <f>VLOOKUP(tbStoricoOrdini[[#This Row],[AGENTE]],tbAgenti[],2,FALSE)</f>
        <v>7.4999999999999997E-2</v>
      </c>
      <c r="P4021" s="2">
        <v>171</v>
      </c>
      <c r="Q4021" s="2">
        <f>tbStoricoOrdini[[#This Row],[IMPORTO]]*tbStoricoOrdini[[#This Row],[% COMM.]]</f>
        <v>12.824999999999999</v>
      </c>
      <c r="R4021" s="2">
        <f>tbStoricoOrdini[[#This Row],[TOT. COMM.]]+tbStoricoOrdini[[#This Row],[IMPORTO]]</f>
        <v>183.82499999999999</v>
      </c>
    </row>
    <row r="4022" spans="1:18">
      <c r="A4022" s="1">
        <v>43952</v>
      </c>
      <c r="B4022" s="7">
        <f>MONTH(tbStoricoOrdini[[#This Row],[DATA]])</f>
        <v>5</v>
      </c>
      <c r="C4022" t="s">
        <v>4117</v>
      </c>
      <c r="D4022" t="str">
        <f>RIGHT(tbStoricoOrdini[[#This Row],[ORDINE]],4)</f>
        <v>4019</v>
      </c>
      <c r="E4022" t="s">
        <v>41</v>
      </c>
      <c r="F4022" t="str">
        <f>VLOOKUP(tbStoricoOrdini[[#This Row],[CLIENTE]],tbClienti[],3,FALSE)</f>
        <v>Lazio</v>
      </c>
      <c r="G4022" t="str">
        <f>VLOOKUP(tbStoricoOrdini[[#This Row],[CLIENTE]],tbClienti[],7,FALSE)</f>
        <v>AC</v>
      </c>
      <c r="H4022" t="s">
        <v>61</v>
      </c>
      <c r="I4022" t="str">
        <f>IF(LEFT(tbStoricoOrdini[[#This Row],[ARTICOLO]],3) = "COG","COG",LEFT(tbStoricoOrdini[[#This Row],[ARTICOLO]],FIND(" ",tbStoricoOrdini[[#This Row],[ARTICOLO]])-1))</f>
        <v>KLM</v>
      </c>
      <c r="J4022" t="str">
        <f>MID(tbStoricoOrdini[[#This Row],[ARTICOLO]],FIND(" ",tbStoricoOrdini[[#This Row],[ARTICOLO]])+1,4)</f>
        <v>5000</v>
      </c>
      <c r="K4022" t="str">
        <f>IFERROR(RIGHT(tbStoricoOrdini[[#This Row],[ARTICOLO]],LEN(tbStoricoOrdini[[#This Row],[ARTICOLO]])-FIND(" ",tbStoricoOrdini[[#This Row],[ARTICOLO]],FIND(" ",tbStoricoOrdini[[#This Row],[ARTICOLO]]) +1)),"")</f>
        <v>Medium</v>
      </c>
      <c r="L4022" s="3">
        <f>VLOOKUP(tbStoricoOrdini[[#This Row],[ARTICOLO]],tbArticoli[],2,FALSE)</f>
        <v>150</v>
      </c>
      <c r="M4022" s="22">
        <f>tbStoricoOrdini[[#This Row],[IMPORTO]]/tbStoricoOrdini[[#This Row],[PREZZO]]</f>
        <v>1618.5266666666666</v>
      </c>
      <c r="N4022" t="s">
        <v>9</v>
      </c>
      <c r="O4022" s="8">
        <f>VLOOKUP(tbStoricoOrdini[[#This Row],[AGENTE]],tbAgenti[],2,FALSE)</f>
        <v>0.05</v>
      </c>
      <c r="P4022" s="2">
        <v>242779</v>
      </c>
      <c r="Q4022" s="2">
        <f>tbStoricoOrdini[[#This Row],[IMPORTO]]*tbStoricoOrdini[[#This Row],[% COMM.]]</f>
        <v>12138.95</v>
      </c>
      <c r="R4022" s="2">
        <f>tbStoricoOrdini[[#This Row],[TOT. COMM.]]+tbStoricoOrdini[[#This Row],[IMPORTO]]</f>
        <v>254917.95</v>
      </c>
    </row>
    <row r="4023" spans="1:18">
      <c r="A4023" s="1">
        <v>43952</v>
      </c>
      <c r="B4023" s="7">
        <f>MONTH(tbStoricoOrdini[[#This Row],[DATA]])</f>
        <v>5</v>
      </c>
      <c r="C4023" t="s">
        <v>4118</v>
      </c>
      <c r="D4023" t="str">
        <f>RIGHT(tbStoricoOrdini[[#This Row],[ORDINE]],4)</f>
        <v>4020</v>
      </c>
      <c r="E4023" t="s">
        <v>41</v>
      </c>
      <c r="F4023" t="str">
        <f>VLOOKUP(tbStoricoOrdini[[#This Row],[CLIENTE]],tbClienti[],3,FALSE)</f>
        <v>Lazio</v>
      </c>
      <c r="G4023" t="str">
        <f>VLOOKUP(tbStoricoOrdini[[#This Row],[CLIENTE]],tbClienti[],7,FALSE)</f>
        <v>AC</v>
      </c>
      <c r="H4023" t="s">
        <v>79</v>
      </c>
      <c r="I4023" t="str">
        <f>IF(LEFT(tbStoricoOrdini[[#This Row],[ARTICOLO]],3) = "COG","COG",LEFT(tbStoricoOrdini[[#This Row],[ARTICOLO]],FIND(" ",tbStoricoOrdini[[#This Row],[ARTICOLO]])-1))</f>
        <v>COG</v>
      </c>
      <c r="J4023" t="str">
        <f>MID(tbStoricoOrdini[[#This Row],[ARTICOLO]],FIND(" ",tbStoricoOrdini[[#This Row],[ARTICOLO]])+1,4)</f>
        <v>4000</v>
      </c>
      <c r="K4023" t="str">
        <f>IFERROR(RIGHT(tbStoricoOrdini[[#This Row],[ARTICOLO]],LEN(tbStoricoOrdini[[#This Row],[ARTICOLO]])-FIND(" ",tbStoricoOrdini[[#This Row],[ARTICOLO]],FIND(" ",tbStoricoOrdini[[#This Row],[ARTICOLO]]) +1)),"")</f>
        <v>Plus</v>
      </c>
      <c r="L4023" s="3">
        <f>VLOOKUP(tbStoricoOrdini[[#This Row],[ARTICOLO]],tbArticoli[],2,FALSE)</f>
        <v>240</v>
      </c>
      <c r="M4023" s="22">
        <f>tbStoricoOrdini[[#This Row],[IMPORTO]]/tbStoricoOrdini[[#This Row],[PREZZO]]</f>
        <v>1011.3583333333333</v>
      </c>
      <c r="N4023" t="s">
        <v>6</v>
      </c>
      <c r="O4023" s="8">
        <f>VLOOKUP(tbStoricoOrdini[[#This Row],[AGENTE]],tbAgenti[],2,FALSE)</f>
        <v>7.4999999999999997E-2</v>
      </c>
      <c r="P4023" s="2">
        <v>242726</v>
      </c>
      <c r="Q4023" s="2">
        <f>tbStoricoOrdini[[#This Row],[IMPORTO]]*tbStoricoOrdini[[#This Row],[% COMM.]]</f>
        <v>18204.45</v>
      </c>
      <c r="R4023" s="2">
        <f>tbStoricoOrdini[[#This Row],[TOT. COMM.]]+tbStoricoOrdini[[#This Row],[IMPORTO]]</f>
        <v>260930.45</v>
      </c>
    </row>
    <row r="4024" spans="1:18">
      <c r="A4024" s="1">
        <v>43952</v>
      </c>
      <c r="B4024" s="7">
        <f>MONTH(tbStoricoOrdini[[#This Row],[DATA]])</f>
        <v>5</v>
      </c>
      <c r="C4024" t="s">
        <v>4119</v>
      </c>
      <c r="D4024" t="str">
        <f>RIGHT(tbStoricoOrdini[[#This Row],[ORDINE]],4)</f>
        <v>4021</v>
      </c>
      <c r="E4024" t="s">
        <v>41</v>
      </c>
      <c r="F4024" t="str">
        <f>VLOOKUP(tbStoricoOrdini[[#This Row],[CLIENTE]],tbClienti[],3,FALSE)</f>
        <v>Lazio</v>
      </c>
      <c r="G4024" t="str">
        <f>VLOOKUP(tbStoricoOrdini[[#This Row],[CLIENTE]],tbClienti[],7,FALSE)</f>
        <v>AC</v>
      </c>
      <c r="H4024" t="s">
        <v>79</v>
      </c>
      <c r="I4024" t="str">
        <f>IF(LEFT(tbStoricoOrdini[[#This Row],[ARTICOLO]],3) = "COG","COG",LEFT(tbStoricoOrdini[[#This Row],[ARTICOLO]],FIND(" ",tbStoricoOrdini[[#This Row],[ARTICOLO]])-1))</f>
        <v>COG</v>
      </c>
      <c r="J4024" t="str">
        <f>MID(tbStoricoOrdini[[#This Row],[ARTICOLO]],FIND(" ",tbStoricoOrdini[[#This Row],[ARTICOLO]])+1,4)</f>
        <v>4000</v>
      </c>
      <c r="K4024" t="str">
        <f>IFERROR(RIGHT(tbStoricoOrdini[[#This Row],[ARTICOLO]],LEN(tbStoricoOrdini[[#This Row],[ARTICOLO]])-FIND(" ",tbStoricoOrdini[[#This Row],[ARTICOLO]],FIND(" ",tbStoricoOrdini[[#This Row],[ARTICOLO]]) +1)),"")</f>
        <v>Plus</v>
      </c>
      <c r="L4024" s="3">
        <f>VLOOKUP(tbStoricoOrdini[[#This Row],[ARTICOLO]],tbArticoli[],2,FALSE)</f>
        <v>240</v>
      </c>
      <c r="M4024" s="22">
        <f>tbStoricoOrdini[[#This Row],[IMPORTO]]/tbStoricoOrdini[[#This Row],[PREZZO]]</f>
        <v>1355.0166666666667</v>
      </c>
      <c r="N4024" t="s">
        <v>9</v>
      </c>
      <c r="O4024" s="8">
        <f>VLOOKUP(tbStoricoOrdini[[#This Row],[AGENTE]],tbAgenti[],2,FALSE)</f>
        <v>0.05</v>
      </c>
      <c r="P4024" s="2">
        <v>325204</v>
      </c>
      <c r="Q4024" s="2">
        <f>tbStoricoOrdini[[#This Row],[IMPORTO]]*tbStoricoOrdini[[#This Row],[% COMM.]]</f>
        <v>16260.2</v>
      </c>
      <c r="R4024" s="2">
        <f>tbStoricoOrdini[[#This Row],[TOT. COMM.]]+tbStoricoOrdini[[#This Row],[IMPORTO]]</f>
        <v>341464.2</v>
      </c>
    </row>
    <row r="4025" spans="1:18">
      <c r="A4025" s="1">
        <v>43952</v>
      </c>
      <c r="B4025" s="7">
        <f>MONTH(tbStoricoOrdini[[#This Row],[DATA]])</f>
        <v>5</v>
      </c>
      <c r="C4025" t="s">
        <v>4120</v>
      </c>
      <c r="D4025" t="str">
        <f>RIGHT(tbStoricoOrdini[[#This Row],[ORDINE]],4)</f>
        <v>4022</v>
      </c>
      <c r="E4025" t="s">
        <v>41</v>
      </c>
      <c r="F4025" t="str">
        <f>VLOOKUP(tbStoricoOrdini[[#This Row],[CLIENTE]],tbClienti[],3,FALSE)</f>
        <v>Lazio</v>
      </c>
      <c r="G4025" t="str">
        <f>VLOOKUP(tbStoricoOrdini[[#This Row],[CLIENTE]],tbClienti[],7,FALSE)</f>
        <v>AC</v>
      </c>
      <c r="H4025" t="s">
        <v>60</v>
      </c>
      <c r="I4025" t="str">
        <f>IF(LEFT(tbStoricoOrdini[[#This Row],[ARTICOLO]],3) = "COG","COG",LEFT(tbStoricoOrdini[[#This Row],[ARTICOLO]],FIND(" ",tbStoricoOrdini[[#This Row],[ARTICOLO]])-1))</f>
        <v>KLM</v>
      </c>
      <c r="J4025" t="str">
        <f>MID(tbStoricoOrdini[[#This Row],[ARTICOLO]],FIND(" ",tbStoricoOrdini[[#This Row],[ARTICOLO]])+1,4)</f>
        <v>5000</v>
      </c>
      <c r="K4025" t="str">
        <f>IFERROR(RIGHT(tbStoricoOrdini[[#This Row],[ARTICOLO]],LEN(tbStoricoOrdini[[#This Row],[ARTICOLO]])-FIND(" ",tbStoricoOrdini[[#This Row],[ARTICOLO]],FIND(" ",tbStoricoOrdini[[#This Row],[ARTICOLO]]) +1)),"")</f>
        <v>Plus</v>
      </c>
      <c r="L4025" s="3">
        <f>VLOOKUP(tbStoricoOrdini[[#This Row],[ARTICOLO]],tbArticoli[],2,FALSE)</f>
        <v>175</v>
      </c>
      <c r="M4025" s="22">
        <f>tbStoricoOrdini[[#This Row],[IMPORTO]]/tbStoricoOrdini[[#This Row],[PREZZO]]</f>
        <v>8.6171428571428574</v>
      </c>
      <c r="N4025" t="s">
        <v>13</v>
      </c>
      <c r="O4025" s="8">
        <f>VLOOKUP(tbStoricoOrdini[[#This Row],[AGENTE]],tbAgenti[],2,FALSE)</f>
        <v>0.1</v>
      </c>
      <c r="P4025" s="2">
        <v>1508</v>
      </c>
      <c r="Q4025" s="2">
        <f>tbStoricoOrdini[[#This Row],[IMPORTO]]*tbStoricoOrdini[[#This Row],[% COMM.]]</f>
        <v>150.80000000000001</v>
      </c>
      <c r="R4025" s="2">
        <f>tbStoricoOrdini[[#This Row],[TOT. COMM.]]+tbStoricoOrdini[[#This Row],[IMPORTO]]</f>
        <v>1658.8</v>
      </c>
    </row>
    <row r="4026" spans="1:18">
      <c r="A4026" s="1">
        <v>43952</v>
      </c>
      <c r="B4026" s="7">
        <f>MONTH(tbStoricoOrdini[[#This Row],[DATA]])</f>
        <v>5</v>
      </c>
      <c r="C4026" t="s">
        <v>4121</v>
      </c>
      <c r="D4026" t="str">
        <f>RIGHT(tbStoricoOrdini[[#This Row],[ORDINE]],4)</f>
        <v>4023</v>
      </c>
      <c r="E4026" t="s">
        <v>41</v>
      </c>
      <c r="F4026" t="str">
        <f>VLOOKUP(tbStoricoOrdini[[#This Row],[CLIENTE]],tbClienti[],3,FALSE)</f>
        <v>Lazio</v>
      </c>
      <c r="G4026" t="str">
        <f>VLOOKUP(tbStoricoOrdini[[#This Row],[CLIENTE]],tbClienti[],7,FALSE)</f>
        <v>AC</v>
      </c>
      <c r="H4026" t="s">
        <v>60</v>
      </c>
      <c r="I4026" t="str">
        <f>IF(LEFT(tbStoricoOrdini[[#This Row],[ARTICOLO]],3) = "COG","COG",LEFT(tbStoricoOrdini[[#This Row],[ARTICOLO]],FIND(" ",tbStoricoOrdini[[#This Row],[ARTICOLO]])-1))</f>
        <v>KLM</v>
      </c>
      <c r="J4026" t="str">
        <f>MID(tbStoricoOrdini[[#This Row],[ARTICOLO]],FIND(" ",tbStoricoOrdini[[#This Row],[ARTICOLO]])+1,4)</f>
        <v>5000</v>
      </c>
      <c r="K4026" t="str">
        <f>IFERROR(RIGHT(tbStoricoOrdini[[#This Row],[ARTICOLO]],LEN(tbStoricoOrdini[[#This Row],[ARTICOLO]])-FIND(" ",tbStoricoOrdini[[#This Row],[ARTICOLO]],FIND(" ",tbStoricoOrdini[[#This Row],[ARTICOLO]]) +1)),"")</f>
        <v>Plus</v>
      </c>
      <c r="L4026" s="3">
        <f>VLOOKUP(tbStoricoOrdini[[#This Row],[ARTICOLO]],tbArticoli[],2,FALSE)</f>
        <v>175</v>
      </c>
      <c r="M4026" s="22">
        <f>tbStoricoOrdini[[#This Row],[IMPORTO]]/tbStoricoOrdini[[#This Row],[PREZZO]]</f>
        <v>145.21142857142857</v>
      </c>
      <c r="N4026" t="s">
        <v>9</v>
      </c>
      <c r="O4026" s="8">
        <f>VLOOKUP(tbStoricoOrdini[[#This Row],[AGENTE]],tbAgenti[],2,FALSE)</f>
        <v>0.05</v>
      </c>
      <c r="P4026" s="2">
        <v>25412</v>
      </c>
      <c r="Q4026" s="2">
        <f>tbStoricoOrdini[[#This Row],[IMPORTO]]*tbStoricoOrdini[[#This Row],[% COMM.]]</f>
        <v>1270.6000000000001</v>
      </c>
      <c r="R4026" s="2">
        <f>tbStoricoOrdini[[#This Row],[TOT. COMM.]]+tbStoricoOrdini[[#This Row],[IMPORTO]]</f>
        <v>26682.6</v>
      </c>
    </row>
    <row r="4027" spans="1:18">
      <c r="A4027" s="1">
        <v>43952</v>
      </c>
      <c r="B4027" s="7">
        <f>MONTH(tbStoricoOrdini[[#This Row],[DATA]])</f>
        <v>5</v>
      </c>
      <c r="C4027" t="s">
        <v>4122</v>
      </c>
      <c r="D4027" t="str">
        <f>RIGHT(tbStoricoOrdini[[#This Row],[ORDINE]],4)</f>
        <v>4024</v>
      </c>
      <c r="E4027" t="s">
        <v>41</v>
      </c>
      <c r="F4027" t="str">
        <f>VLOOKUP(tbStoricoOrdini[[#This Row],[CLIENTE]],tbClienti[],3,FALSE)</f>
        <v>Lazio</v>
      </c>
      <c r="G4027" t="str">
        <f>VLOOKUP(tbStoricoOrdini[[#This Row],[CLIENTE]],tbClienti[],7,FALSE)</f>
        <v>AC</v>
      </c>
      <c r="H4027" t="s">
        <v>63</v>
      </c>
      <c r="I4027" t="str">
        <f>IF(LEFT(tbStoricoOrdini[[#This Row],[ARTICOLO]],3) = "COG","COG",LEFT(tbStoricoOrdini[[#This Row],[ARTICOLO]],FIND(" ",tbStoricoOrdini[[#This Row],[ARTICOLO]])-1))</f>
        <v>KLM</v>
      </c>
      <c r="J4027" t="str">
        <f>MID(tbStoricoOrdini[[#This Row],[ARTICOLO]],FIND(" ",tbStoricoOrdini[[#This Row],[ARTICOLO]])+1,4)</f>
        <v>3000</v>
      </c>
      <c r="K4027" t="str">
        <f>IFERROR(RIGHT(tbStoricoOrdini[[#This Row],[ARTICOLO]],LEN(tbStoricoOrdini[[#This Row],[ARTICOLO]])-FIND(" ",tbStoricoOrdini[[#This Row],[ARTICOLO]],FIND(" ",tbStoricoOrdini[[#This Row],[ARTICOLO]]) +1)),"")</f>
        <v>Plus</v>
      </c>
      <c r="L4027" s="3">
        <f>VLOOKUP(tbStoricoOrdini[[#This Row],[ARTICOLO]],tbArticoli[],2,FALSE)</f>
        <v>145</v>
      </c>
      <c r="M4027" s="22">
        <f>tbStoricoOrdini[[#This Row],[IMPORTO]]/tbStoricoOrdini[[#This Row],[PREZZO]]</f>
        <v>110.95172413793104</v>
      </c>
      <c r="N4027" t="s">
        <v>15</v>
      </c>
      <c r="O4027" s="8">
        <f>VLOOKUP(tbStoricoOrdini[[#This Row],[AGENTE]],tbAgenti[],2,FALSE)</f>
        <v>0.08</v>
      </c>
      <c r="P4027" s="2">
        <v>16088</v>
      </c>
      <c r="Q4027" s="2">
        <f>tbStoricoOrdini[[#This Row],[IMPORTO]]*tbStoricoOrdini[[#This Row],[% COMM.]]</f>
        <v>1287.04</v>
      </c>
      <c r="R4027" s="2">
        <f>tbStoricoOrdini[[#This Row],[TOT. COMM.]]+tbStoricoOrdini[[#This Row],[IMPORTO]]</f>
        <v>17375.04</v>
      </c>
    </row>
    <row r="4028" spans="1:18">
      <c r="A4028" s="1">
        <v>43952</v>
      </c>
      <c r="B4028" s="7">
        <f>MONTH(tbStoricoOrdini[[#This Row],[DATA]])</f>
        <v>5</v>
      </c>
      <c r="C4028" t="s">
        <v>4123</v>
      </c>
      <c r="D4028" t="str">
        <f>RIGHT(tbStoricoOrdini[[#This Row],[ORDINE]],4)</f>
        <v>4025</v>
      </c>
      <c r="E4028" t="s">
        <v>41</v>
      </c>
      <c r="F4028" t="str">
        <f>VLOOKUP(tbStoricoOrdini[[#This Row],[CLIENTE]],tbClienti[],3,FALSE)</f>
        <v>Lazio</v>
      </c>
      <c r="G4028" t="str">
        <f>VLOOKUP(tbStoricoOrdini[[#This Row],[CLIENTE]],tbClienti[],7,FALSE)</f>
        <v>AC</v>
      </c>
      <c r="H4028" t="s">
        <v>63</v>
      </c>
      <c r="I4028" t="str">
        <f>IF(LEFT(tbStoricoOrdini[[#This Row],[ARTICOLO]],3) = "COG","COG",LEFT(tbStoricoOrdini[[#This Row],[ARTICOLO]],FIND(" ",tbStoricoOrdini[[#This Row],[ARTICOLO]])-1))</f>
        <v>KLM</v>
      </c>
      <c r="J4028" t="str">
        <f>MID(tbStoricoOrdini[[#This Row],[ARTICOLO]],FIND(" ",tbStoricoOrdini[[#This Row],[ARTICOLO]])+1,4)</f>
        <v>3000</v>
      </c>
      <c r="K4028" t="str">
        <f>IFERROR(RIGHT(tbStoricoOrdini[[#This Row],[ARTICOLO]],LEN(tbStoricoOrdini[[#This Row],[ARTICOLO]])-FIND(" ",tbStoricoOrdini[[#This Row],[ARTICOLO]],FIND(" ",tbStoricoOrdini[[#This Row],[ARTICOLO]]) +1)),"")</f>
        <v>Plus</v>
      </c>
      <c r="L4028" s="3">
        <f>VLOOKUP(tbStoricoOrdini[[#This Row],[ARTICOLO]],tbArticoli[],2,FALSE)</f>
        <v>145</v>
      </c>
      <c r="M4028" s="22">
        <f>tbStoricoOrdini[[#This Row],[IMPORTO]]/tbStoricoOrdini[[#This Row],[PREZZO]]</f>
        <v>44.5448275862069</v>
      </c>
      <c r="N4028" t="s">
        <v>13</v>
      </c>
      <c r="O4028" s="8">
        <f>VLOOKUP(tbStoricoOrdini[[#This Row],[AGENTE]],tbAgenti[],2,FALSE)</f>
        <v>0.1</v>
      </c>
      <c r="P4028" s="2">
        <v>6459</v>
      </c>
      <c r="Q4028" s="2">
        <f>tbStoricoOrdini[[#This Row],[IMPORTO]]*tbStoricoOrdini[[#This Row],[% COMM.]]</f>
        <v>645.90000000000009</v>
      </c>
      <c r="R4028" s="2">
        <f>tbStoricoOrdini[[#This Row],[TOT. COMM.]]+tbStoricoOrdini[[#This Row],[IMPORTO]]</f>
        <v>7104.9</v>
      </c>
    </row>
    <row r="4029" spans="1:18">
      <c r="A4029" s="1">
        <v>43952</v>
      </c>
      <c r="B4029" s="7">
        <f>MONTH(tbStoricoOrdini[[#This Row],[DATA]])</f>
        <v>5</v>
      </c>
      <c r="C4029" t="s">
        <v>4124</v>
      </c>
      <c r="D4029" t="str">
        <f>RIGHT(tbStoricoOrdini[[#This Row],[ORDINE]],4)</f>
        <v>4026</v>
      </c>
      <c r="E4029" t="s">
        <v>41</v>
      </c>
      <c r="F4029" t="str">
        <f>VLOOKUP(tbStoricoOrdini[[#This Row],[CLIENTE]],tbClienti[],3,FALSE)</f>
        <v>Lazio</v>
      </c>
      <c r="G4029" t="str">
        <f>VLOOKUP(tbStoricoOrdini[[#This Row],[CLIENTE]],tbClienti[],7,FALSE)</f>
        <v>AC</v>
      </c>
      <c r="H4029" t="s">
        <v>63</v>
      </c>
      <c r="I4029" t="str">
        <f>IF(LEFT(tbStoricoOrdini[[#This Row],[ARTICOLO]],3) = "COG","COG",LEFT(tbStoricoOrdini[[#This Row],[ARTICOLO]],FIND(" ",tbStoricoOrdini[[#This Row],[ARTICOLO]])-1))</f>
        <v>KLM</v>
      </c>
      <c r="J4029" t="str">
        <f>MID(tbStoricoOrdini[[#This Row],[ARTICOLO]],FIND(" ",tbStoricoOrdini[[#This Row],[ARTICOLO]])+1,4)</f>
        <v>3000</v>
      </c>
      <c r="K4029" t="str">
        <f>IFERROR(RIGHT(tbStoricoOrdini[[#This Row],[ARTICOLO]],LEN(tbStoricoOrdini[[#This Row],[ARTICOLO]])-FIND(" ",tbStoricoOrdini[[#This Row],[ARTICOLO]],FIND(" ",tbStoricoOrdini[[#This Row],[ARTICOLO]]) +1)),"")</f>
        <v>Plus</v>
      </c>
      <c r="L4029" s="3">
        <f>VLOOKUP(tbStoricoOrdini[[#This Row],[ARTICOLO]],tbArticoli[],2,FALSE)</f>
        <v>145</v>
      </c>
      <c r="M4029" s="22">
        <f>tbStoricoOrdini[[#This Row],[IMPORTO]]/tbStoricoOrdini[[#This Row],[PREZZO]]</f>
        <v>8.703448275862069</v>
      </c>
      <c r="N4029" t="s">
        <v>6</v>
      </c>
      <c r="O4029" s="8">
        <f>VLOOKUP(tbStoricoOrdini[[#This Row],[AGENTE]],tbAgenti[],2,FALSE)</f>
        <v>7.4999999999999997E-2</v>
      </c>
      <c r="P4029" s="2">
        <v>1262</v>
      </c>
      <c r="Q4029" s="2">
        <f>tbStoricoOrdini[[#This Row],[IMPORTO]]*tbStoricoOrdini[[#This Row],[% COMM.]]</f>
        <v>94.649999999999991</v>
      </c>
      <c r="R4029" s="2">
        <f>tbStoricoOrdini[[#This Row],[TOT. COMM.]]+tbStoricoOrdini[[#This Row],[IMPORTO]]</f>
        <v>1356.65</v>
      </c>
    </row>
    <row r="4030" spans="1:18">
      <c r="A4030" s="1">
        <v>43952</v>
      </c>
      <c r="B4030" s="7">
        <f>MONTH(tbStoricoOrdini[[#This Row],[DATA]])</f>
        <v>5</v>
      </c>
      <c r="C4030" t="s">
        <v>4125</v>
      </c>
      <c r="D4030" t="str">
        <f>RIGHT(tbStoricoOrdini[[#This Row],[ORDINE]],4)</f>
        <v>4027</v>
      </c>
      <c r="E4030" t="s">
        <v>41</v>
      </c>
      <c r="F4030" t="str">
        <f>VLOOKUP(tbStoricoOrdini[[#This Row],[CLIENTE]],tbClienti[],3,FALSE)</f>
        <v>Lazio</v>
      </c>
      <c r="G4030" t="str">
        <f>VLOOKUP(tbStoricoOrdini[[#This Row],[CLIENTE]],tbClienti[],7,FALSE)</f>
        <v>AC</v>
      </c>
      <c r="H4030" t="s">
        <v>63</v>
      </c>
      <c r="I4030" t="str">
        <f>IF(LEFT(tbStoricoOrdini[[#This Row],[ARTICOLO]],3) = "COG","COG",LEFT(tbStoricoOrdini[[#This Row],[ARTICOLO]],FIND(" ",tbStoricoOrdini[[#This Row],[ARTICOLO]])-1))</f>
        <v>KLM</v>
      </c>
      <c r="J4030" t="str">
        <f>MID(tbStoricoOrdini[[#This Row],[ARTICOLO]],FIND(" ",tbStoricoOrdini[[#This Row],[ARTICOLO]])+1,4)</f>
        <v>3000</v>
      </c>
      <c r="K4030" t="str">
        <f>IFERROR(RIGHT(tbStoricoOrdini[[#This Row],[ARTICOLO]],LEN(tbStoricoOrdini[[#This Row],[ARTICOLO]])-FIND(" ",tbStoricoOrdini[[#This Row],[ARTICOLO]],FIND(" ",tbStoricoOrdini[[#This Row],[ARTICOLO]]) +1)),"")</f>
        <v>Plus</v>
      </c>
      <c r="L4030" s="3">
        <f>VLOOKUP(tbStoricoOrdini[[#This Row],[ARTICOLO]],tbArticoli[],2,FALSE)</f>
        <v>145</v>
      </c>
      <c r="M4030" s="22">
        <f>tbStoricoOrdini[[#This Row],[IMPORTO]]/tbStoricoOrdini[[#This Row],[PREZZO]]</f>
        <v>315.81379310344829</v>
      </c>
      <c r="N4030" t="s">
        <v>9</v>
      </c>
      <c r="O4030" s="8">
        <f>VLOOKUP(tbStoricoOrdini[[#This Row],[AGENTE]],tbAgenti[],2,FALSE)</f>
        <v>0.05</v>
      </c>
      <c r="P4030" s="2">
        <v>45793</v>
      </c>
      <c r="Q4030" s="2">
        <f>tbStoricoOrdini[[#This Row],[IMPORTO]]*tbStoricoOrdini[[#This Row],[% COMM.]]</f>
        <v>2289.65</v>
      </c>
      <c r="R4030" s="2">
        <f>tbStoricoOrdini[[#This Row],[TOT. COMM.]]+tbStoricoOrdini[[#This Row],[IMPORTO]]</f>
        <v>48082.65</v>
      </c>
    </row>
    <row r="4031" spans="1:18">
      <c r="A4031" s="1">
        <v>43952</v>
      </c>
      <c r="B4031" s="7">
        <f>MONTH(tbStoricoOrdini[[#This Row],[DATA]])</f>
        <v>5</v>
      </c>
      <c r="C4031" t="s">
        <v>4126</v>
      </c>
      <c r="D4031" t="str">
        <f>RIGHT(tbStoricoOrdini[[#This Row],[ORDINE]],4)</f>
        <v>4028</v>
      </c>
      <c r="E4031" t="s">
        <v>41</v>
      </c>
      <c r="F4031" t="str">
        <f>VLOOKUP(tbStoricoOrdini[[#This Row],[CLIENTE]],tbClienti[],3,FALSE)</f>
        <v>Lazio</v>
      </c>
      <c r="G4031" t="str">
        <f>VLOOKUP(tbStoricoOrdini[[#This Row],[CLIENTE]],tbClienti[],7,FALSE)</f>
        <v>AC</v>
      </c>
      <c r="H4031" t="s">
        <v>66</v>
      </c>
      <c r="I4031" t="str">
        <f>IF(LEFT(tbStoricoOrdini[[#This Row],[ARTICOLO]],3) = "COG","COG",LEFT(tbStoricoOrdini[[#This Row],[ARTICOLO]],FIND(" ",tbStoricoOrdini[[#This Row],[ARTICOLO]])-1))</f>
        <v>BAG</v>
      </c>
      <c r="J4031" t="str">
        <f>MID(tbStoricoOrdini[[#This Row],[ARTICOLO]],FIND(" ",tbStoricoOrdini[[#This Row],[ARTICOLO]])+1,4)</f>
        <v>2500</v>
      </c>
      <c r="K4031" t="str">
        <f>IFERROR(RIGHT(tbStoricoOrdini[[#This Row],[ARTICOLO]],LEN(tbStoricoOrdini[[#This Row],[ARTICOLO]])-FIND(" ",tbStoricoOrdini[[#This Row],[ARTICOLO]],FIND(" ",tbStoricoOrdini[[#This Row],[ARTICOLO]]) +1)),"")</f>
        <v>Plus</v>
      </c>
      <c r="L4031" s="3">
        <f>VLOOKUP(tbStoricoOrdini[[#This Row],[ARTICOLO]],tbArticoli[],2,FALSE)</f>
        <v>220</v>
      </c>
      <c r="M4031" s="22">
        <f>tbStoricoOrdini[[#This Row],[IMPORTO]]/tbStoricoOrdini[[#This Row],[PREZZO]]</f>
        <v>0.66363636363636369</v>
      </c>
      <c r="N4031" t="s">
        <v>8</v>
      </c>
      <c r="O4031" s="8">
        <f>VLOOKUP(tbStoricoOrdini[[#This Row],[AGENTE]],tbAgenti[],2,FALSE)</f>
        <v>0.05</v>
      </c>
      <c r="P4031" s="2">
        <v>146</v>
      </c>
      <c r="Q4031" s="2">
        <f>tbStoricoOrdini[[#This Row],[IMPORTO]]*tbStoricoOrdini[[#This Row],[% COMM.]]</f>
        <v>7.3000000000000007</v>
      </c>
      <c r="R4031" s="2">
        <f>tbStoricoOrdini[[#This Row],[TOT. COMM.]]+tbStoricoOrdini[[#This Row],[IMPORTO]]</f>
        <v>153.30000000000001</v>
      </c>
    </row>
    <row r="4032" spans="1:18">
      <c r="A4032" s="1">
        <v>43952</v>
      </c>
      <c r="B4032" s="7">
        <f>MONTH(tbStoricoOrdini[[#This Row],[DATA]])</f>
        <v>5</v>
      </c>
      <c r="C4032" t="s">
        <v>4127</v>
      </c>
      <c r="D4032" t="str">
        <f>RIGHT(tbStoricoOrdini[[#This Row],[ORDINE]],4)</f>
        <v>4029</v>
      </c>
      <c r="E4032" t="s">
        <v>41</v>
      </c>
      <c r="F4032" t="str">
        <f>VLOOKUP(tbStoricoOrdini[[#This Row],[CLIENTE]],tbClienti[],3,FALSE)</f>
        <v>Lazio</v>
      </c>
      <c r="G4032" t="str">
        <f>VLOOKUP(tbStoricoOrdini[[#This Row],[CLIENTE]],tbClienti[],7,FALSE)</f>
        <v>AC</v>
      </c>
      <c r="H4032" t="s">
        <v>66</v>
      </c>
      <c r="I4032" t="str">
        <f>IF(LEFT(tbStoricoOrdini[[#This Row],[ARTICOLO]],3) = "COG","COG",LEFT(tbStoricoOrdini[[#This Row],[ARTICOLO]],FIND(" ",tbStoricoOrdini[[#This Row],[ARTICOLO]])-1))</f>
        <v>BAG</v>
      </c>
      <c r="J4032" t="str">
        <f>MID(tbStoricoOrdini[[#This Row],[ARTICOLO]],FIND(" ",tbStoricoOrdini[[#This Row],[ARTICOLO]])+1,4)</f>
        <v>2500</v>
      </c>
      <c r="K4032" t="str">
        <f>IFERROR(RIGHT(tbStoricoOrdini[[#This Row],[ARTICOLO]],LEN(tbStoricoOrdini[[#This Row],[ARTICOLO]])-FIND(" ",tbStoricoOrdini[[#This Row],[ARTICOLO]],FIND(" ",tbStoricoOrdini[[#This Row],[ARTICOLO]]) +1)),"")</f>
        <v>Plus</v>
      </c>
      <c r="L4032" s="3">
        <f>VLOOKUP(tbStoricoOrdini[[#This Row],[ARTICOLO]],tbArticoli[],2,FALSE)</f>
        <v>220</v>
      </c>
      <c r="M4032" s="22">
        <f>tbStoricoOrdini[[#This Row],[IMPORTO]]/tbStoricoOrdini[[#This Row],[PREZZO]]</f>
        <v>0.48181818181818181</v>
      </c>
      <c r="N4032" t="s">
        <v>13</v>
      </c>
      <c r="O4032" s="8">
        <f>VLOOKUP(tbStoricoOrdini[[#This Row],[AGENTE]],tbAgenti[],2,FALSE)</f>
        <v>0.1</v>
      </c>
      <c r="P4032" s="2">
        <v>106</v>
      </c>
      <c r="Q4032" s="2">
        <f>tbStoricoOrdini[[#This Row],[IMPORTO]]*tbStoricoOrdini[[#This Row],[% COMM.]]</f>
        <v>10.600000000000001</v>
      </c>
      <c r="R4032" s="2">
        <f>tbStoricoOrdini[[#This Row],[TOT. COMM.]]+tbStoricoOrdini[[#This Row],[IMPORTO]]</f>
        <v>116.6</v>
      </c>
    </row>
    <row r="4033" spans="1:18">
      <c r="A4033" s="1">
        <v>43952</v>
      </c>
      <c r="B4033" s="7">
        <f>MONTH(tbStoricoOrdini[[#This Row],[DATA]])</f>
        <v>5</v>
      </c>
      <c r="C4033" t="s">
        <v>4128</v>
      </c>
      <c r="D4033" t="str">
        <f>RIGHT(tbStoricoOrdini[[#This Row],[ORDINE]],4)</f>
        <v>4030</v>
      </c>
      <c r="E4033" t="s">
        <v>41</v>
      </c>
      <c r="F4033" t="str">
        <f>VLOOKUP(tbStoricoOrdini[[#This Row],[CLIENTE]],tbClienti[],3,FALSE)</f>
        <v>Lazio</v>
      </c>
      <c r="G4033" t="str">
        <f>VLOOKUP(tbStoricoOrdini[[#This Row],[CLIENTE]],tbClienti[],7,FALSE)</f>
        <v>AC</v>
      </c>
      <c r="H4033" t="s">
        <v>66</v>
      </c>
      <c r="I4033" t="str">
        <f>IF(LEFT(tbStoricoOrdini[[#This Row],[ARTICOLO]],3) = "COG","COG",LEFT(tbStoricoOrdini[[#This Row],[ARTICOLO]],FIND(" ",tbStoricoOrdini[[#This Row],[ARTICOLO]])-1))</f>
        <v>BAG</v>
      </c>
      <c r="J4033" t="str">
        <f>MID(tbStoricoOrdini[[#This Row],[ARTICOLO]],FIND(" ",tbStoricoOrdini[[#This Row],[ARTICOLO]])+1,4)</f>
        <v>2500</v>
      </c>
      <c r="K4033" t="str">
        <f>IFERROR(RIGHT(tbStoricoOrdini[[#This Row],[ARTICOLO]],LEN(tbStoricoOrdini[[#This Row],[ARTICOLO]])-FIND(" ",tbStoricoOrdini[[#This Row],[ARTICOLO]],FIND(" ",tbStoricoOrdini[[#This Row],[ARTICOLO]]) +1)),"")</f>
        <v>Plus</v>
      </c>
      <c r="L4033" s="3">
        <f>VLOOKUP(tbStoricoOrdini[[#This Row],[ARTICOLO]],tbArticoli[],2,FALSE)</f>
        <v>220</v>
      </c>
      <c r="M4033" s="22">
        <f>tbStoricoOrdini[[#This Row],[IMPORTO]]/tbStoricoOrdini[[#This Row],[PREZZO]]</f>
        <v>3.3</v>
      </c>
      <c r="N4033" t="s">
        <v>6</v>
      </c>
      <c r="O4033" s="8">
        <f>VLOOKUP(tbStoricoOrdini[[#This Row],[AGENTE]],tbAgenti[],2,FALSE)</f>
        <v>7.4999999999999997E-2</v>
      </c>
      <c r="P4033" s="2">
        <v>726</v>
      </c>
      <c r="Q4033" s="2">
        <f>tbStoricoOrdini[[#This Row],[IMPORTO]]*tbStoricoOrdini[[#This Row],[% COMM.]]</f>
        <v>54.449999999999996</v>
      </c>
      <c r="R4033" s="2">
        <f>tbStoricoOrdini[[#This Row],[TOT. COMM.]]+tbStoricoOrdini[[#This Row],[IMPORTO]]</f>
        <v>780.45</v>
      </c>
    </row>
    <row r="4034" spans="1:18">
      <c r="A4034" s="1">
        <v>43952</v>
      </c>
      <c r="B4034" s="7">
        <f>MONTH(tbStoricoOrdini[[#This Row],[DATA]])</f>
        <v>5</v>
      </c>
      <c r="C4034" t="s">
        <v>4129</v>
      </c>
      <c r="D4034" t="str">
        <f>RIGHT(tbStoricoOrdini[[#This Row],[ORDINE]],4)</f>
        <v>4031</v>
      </c>
      <c r="E4034" t="s">
        <v>41</v>
      </c>
      <c r="F4034" t="str">
        <f>VLOOKUP(tbStoricoOrdini[[#This Row],[CLIENTE]],tbClienti[],3,FALSE)</f>
        <v>Lazio</v>
      </c>
      <c r="G4034" t="str">
        <f>VLOOKUP(tbStoricoOrdini[[#This Row],[CLIENTE]],tbClienti[],7,FALSE)</f>
        <v>AC</v>
      </c>
      <c r="H4034" t="s">
        <v>66</v>
      </c>
      <c r="I4034" t="str">
        <f>IF(LEFT(tbStoricoOrdini[[#This Row],[ARTICOLO]],3) = "COG","COG",LEFT(tbStoricoOrdini[[#This Row],[ARTICOLO]],FIND(" ",tbStoricoOrdini[[#This Row],[ARTICOLO]])-1))</f>
        <v>BAG</v>
      </c>
      <c r="J4034" t="str">
        <f>MID(tbStoricoOrdini[[#This Row],[ARTICOLO]],FIND(" ",tbStoricoOrdini[[#This Row],[ARTICOLO]])+1,4)</f>
        <v>2500</v>
      </c>
      <c r="K4034" t="str">
        <f>IFERROR(RIGHT(tbStoricoOrdini[[#This Row],[ARTICOLO]],LEN(tbStoricoOrdini[[#This Row],[ARTICOLO]])-FIND(" ",tbStoricoOrdini[[#This Row],[ARTICOLO]],FIND(" ",tbStoricoOrdini[[#This Row],[ARTICOLO]]) +1)),"")</f>
        <v>Plus</v>
      </c>
      <c r="L4034" s="3">
        <f>VLOOKUP(tbStoricoOrdini[[#This Row],[ARTICOLO]],tbArticoli[],2,FALSE)</f>
        <v>220</v>
      </c>
      <c r="M4034" s="22">
        <f>tbStoricoOrdini[[#This Row],[IMPORTO]]/tbStoricoOrdini[[#This Row],[PREZZO]]</f>
        <v>1.0818181818181818</v>
      </c>
      <c r="N4034" t="s">
        <v>9</v>
      </c>
      <c r="O4034" s="8">
        <f>VLOOKUP(tbStoricoOrdini[[#This Row],[AGENTE]],tbAgenti[],2,FALSE)</f>
        <v>0.05</v>
      </c>
      <c r="P4034" s="2">
        <v>238</v>
      </c>
      <c r="Q4034" s="2">
        <f>tbStoricoOrdini[[#This Row],[IMPORTO]]*tbStoricoOrdini[[#This Row],[% COMM.]]</f>
        <v>11.9</v>
      </c>
      <c r="R4034" s="2">
        <f>tbStoricoOrdini[[#This Row],[TOT. COMM.]]+tbStoricoOrdini[[#This Row],[IMPORTO]]</f>
        <v>249.9</v>
      </c>
    </row>
    <row r="4035" spans="1:18">
      <c r="A4035" s="1">
        <v>43952</v>
      </c>
      <c r="B4035" s="7">
        <f>MONTH(tbStoricoOrdini[[#This Row],[DATA]])</f>
        <v>5</v>
      </c>
      <c r="C4035" t="s">
        <v>4130</v>
      </c>
      <c r="D4035" t="str">
        <f>RIGHT(tbStoricoOrdini[[#This Row],[ORDINE]],4)</f>
        <v>4032</v>
      </c>
      <c r="E4035" t="s">
        <v>41</v>
      </c>
      <c r="F4035" t="str">
        <f>VLOOKUP(tbStoricoOrdini[[#This Row],[CLIENTE]],tbClienti[],3,FALSE)</f>
        <v>Lazio</v>
      </c>
      <c r="G4035" t="str">
        <f>VLOOKUP(tbStoricoOrdini[[#This Row],[CLIENTE]],tbClienti[],7,FALSE)</f>
        <v>AC</v>
      </c>
      <c r="H4035" t="s">
        <v>83</v>
      </c>
      <c r="I4035" t="str">
        <f>IF(LEFT(tbStoricoOrdini[[#This Row],[ARTICOLO]],3) = "COG","COG",LEFT(tbStoricoOrdini[[#This Row],[ARTICOLO]],FIND(" ",tbStoricoOrdini[[#This Row],[ARTICOLO]])-1))</f>
        <v>COG</v>
      </c>
      <c r="J4035" t="str">
        <f>MID(tbStoricoOrdini[[#This Row],[ARTICOLO]],FIND(" ",tbStoricoOrdini[[#This Row],[ARTICOLO]])+1,4)</f>
        <v>8000</v>
      </c>
      <c r="K4035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4035" s="3">
        <f>VLOOKUP(tbStoricoOrdini[[#This Row],[ARTICOLO]],tbArticoli[],2,FALSE)</f>
        <v>670</v>
      </c>
      <c r="M4035" s="22">
        <f>tbStoricoOrdini[[#This Row],[IMPORTO]]/tbStoricoOrdini[[#This Row],[PREZZO]]</f>
        <v>82.337313432835828</v>
      </c>
      <c r="N4035" t="s">
        <v>9</v>
      </c>
      <c r="O4035" s="8">
        <f>VLOOKUP(tbStoricoOrdini[[#This Row],[AGENTE]],tbAgenti[],2,FALSE)</f>
        <v>0.05</v>
      </c>
      <c r="P4035" s="2">
        <v>55166</v>
      </c>
      <c r="Q4035" s="2">
        <f>tbStoricoOrdini[[#This Row],[IMPORTO]]*tbStoricoOrdini[[#This Row],[% COMM.]]</f>
        <v>2758.3</v>
      </c>
      <c r="R4035" s="2">
        <f>tbStoricoOrdini[[#This Row],[TOT. COMM.]]+tbStoricoOrdini[[#This Row],[IMPORTO]]</f>
        <v>57924.3</v>
      </c>
    </row>
    <row r="4036" spans="1:18">
      <c r="A4036" s="1">
        <v>43952</v>
      </c>
      <c r="B4036" s="7">
        <f>MONTH(tbStoricoOrdini[[#This Row],[DATA]])</f>
        <v>5</v>
      </c>
      <c r="C4036" t="s">
        <v>4131</v>
      </c>
      <c r="D4036" t="str">
        <f>RIGHT(tbStoricoOrdini[[#This Row],[ORDINE]],4)</f>
        <v>4033</v>
      </c>
      <c r="E4036" t="s">
        <v>41</v>
      </c>
      <c r="F4036" t="str">
        <f>VLOOKUP(tbStoricoOrdini[[#This Row],[CLIENTE]],tbClienti[],3,FALSE)</f>
        <v>Lazio</v>
      </c>
      <c r="G4036" t="str">
        <f>VLOOKUP(tbStoricoOrdini[[#This Row],[CLIENTE]],tbClienti[],7,FALSE)</f>
        <v>AC</v>
      </c>
      <c r="H4036" t="s">
        <v>70</v>
      </c>
      <c r="I4036" t="str">
        <f>IF(LEFT(tbStoricoOrdini[[#This Row],[ARTICOLO]],3) = "COG","COG",LEFT(tbStoricoOrdini[[#This Row],[ARTICOLO]],FIND(" ",tbStoricoOrdini[[#This Row],[ARTICOLO]])-1))</f>
        <v>EB08</v>
      </c>
      <c r="J4036" t="str">
        <f>MID(tbStoricoOrdini[[#This Row],[ARTICOLO]],FIND(" ",tbStoricoOrdini[[#This Row],[ARTICOLO]])+1,4)</f>
        <v>7500</v>
      </c>
      <c r="K4036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4036" s="3">
        <f>VLOOKUP(tbStoricoOrdini[[#This Row],[ARTICOLO]],tbArticoli[],2,FALSE)</f>
        <v>180</v>
      </c>
      <c r="M4036" s="22">
        <f>tbStoricoOrdini[[#This Row],[IMPORTO]]/tbStoricoOrdini[[#This Row],[PREZZO]]</f>
        <v>0.34444444444444444</v>
      </c>
      <c r="N4036" t="s">
        <v>13</v>
      </c>
      <c r="O4036" s="8">
        <f>VLOOKUP(tbStoricoOrdini[[#This Row],[AGENTE]],tbAgenti[],2,FALSE)</f>
        <v>0.1</v>
      </c>
      <c r="P4036" s="2">
        <v>62</v>
      </c>
      <c r="Q4036" s="2">
        <f>tbStoricoOrdini[[#This Row],[IMPORTO]]*tbStoricoOrdini[[#This Row],[% COMM.]]</f>
        <v>6.2</v>
      </c>
      <c r="R4036" s="2">
        <f>tbStoricoOrdini[[#This Row],[TOT. COMM.]]+tbStoricoOrdini[[#This Row],[IMPORTO]]</f>
        <v>68.2</v>
      </c>
    </row>
    <row r="4037" spans="1:18">
      <c r="A4037" s="1">
        <v>43952</v>
      </c>
      <c r="B4037" s="7">
        <f>MONTH(tbStoricoOrdini[[#This Row],[DATA]])</f>
        <v>5</v>
      </c>
      <c r="C4037" t="s">
        <v>4132</v>
      </c>
      <c r="D4037" t="str">
        <f>RIGHT(tbStoricoOrdini[[#This Row],[ORDINE]],4)</f>
        <v>4034</v>
      </c>
      <c r="E4037" t="s">
        <v>41</v>
      </c>
      <c r="F4037" t="str">
        <f>VLOOKUP(tbStoricoOrdini[[#This Row],[CLIENTE]],tbClienti[],3,FALSE)</f>
        <v>Lazio</v>
      </c>
      <c r="G4037" t="str">
        <f>VLOOKUP(tbStoricoOrdini[[#This Row],[CLIENTE]],tbClienti[],7,FALSE)</f>
        <v>AC</v>
      </c>
      <c r="H4037" t="s">
        <v>70</v>
      </c>
      <c r="I4037" t="str">
        <f>IF(LEFT(tbStoricoOrdini[[#This Row],[ARTICOLO]],3) = "COG","COG",LEFT(tbStoricoOrdini[[#This Row],[ARTICOLO]],FIND(" ",tbStoricoOrdini[[#This Row],[ARTICOLO]])-1))</f>
        <v>EB08</v>
      </c>
      <c r="J4037" t="str">
        <f>MID(tbStoricoOrdini[[#This Row],[ARTICOLO]],FIND(" ",tbStoricoOrdini[[#This Row],[ARTICOLO]])+1,4)</f>
        <v>7500</v>
      </c>
      <c r="K4037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4037" s="3">
        <f>VLOOKUP(tbStoricoOrdini[[#This Row],[ARTICOLO]],tbArticoli[],2,FALSE)</f>
        <v>180</v>
      </c>
      <c r="M4037" s="22">
        <f>tbStoricoOrdini[[#This Row],[IMPORTO]]/tbStoricoOrdini[[#This Row],[PREZZO]]</f>
        <v>0.45</v>
      </c>
      <c r="N4037" t="s">
        <v>9</v>
      </c>
      <c r="O4037" s="8">
        <f>VLOOKUP(tbStoricoOrdini[[#This Row],[AGENTE]],tbAgenti[],2,FALSE)</f>
        <v>0.05</v>
      </c>
      <c r="P4037" s="2">
        <v>81</v>
      </c>
      <c r="Q4037" s="2">
        <f>tbStoricoOrdini[[#This Row],[IMPORTO]]*tbStoricoOrdini[[#This Row],[% COMM.]]</f>
        <v>4.05</v>
      </c>
      <c r="R4037" s="2">
        <f>tbStoricoOrdini[[#This Row],[TOT. COMM.]]+tbStoricoOrdini[[#This Row],[IMPORTO]]</f>
        <v>85.05</v>
      </c>
    </row>
    <row r="4038" spans="1:18">
      <c r="A4038" s="1">
        <v>43952</v>
      </c>
      <c r="B4038" s="7">
        <f>MONTH(tbStoricoOrdini[[#This Row],[DATA]])</f>
        <v>5</v>
      </c>
      <c r="C4038" t="s">
        <v>4133</v>
      </c>
      <c r="D4038" t="str">
        <f>RIGHT(tbStoricoOrdini[[#This Row],[ORDINE]],4)</f>
        <v>4035</v>
      </c>
      <c r="E4038" t="s">
        <v>41</v>
      </c>
      <c r="F4038" t="str">
        <f>VLOOKUP(tbStoricoOrdini[[#This Row],[CLIENTE]],tbClienti[],3,FALSE)</f>
        <v>Lazio</v>
      </c>
      <c r="G4038" t="str">
        <f>VLOOKUP(tbStoricoOrdini[[#This Row],[CLIENTE]],tbClienti[],7,FALSE)</f>
        <v>AC</v>
      </c>
      <c r="H4038" t="s">
        <v>75</v>
      </c>
      <c r="I4038" t="str">
        <f>IF(LEFT(tbStoricoOrdini[[#This Row],[ARTICOLO]],3) = "COG","COG",LEFT(tbStoricoOrdini[[#This Row],[ARTICOLO]],FIND(" ",tbStoricoOrdini[[#This Row],[ARTICOLO]])-1))</f>
        <v>AVRC</v>
      </c>
      <c r="J4038" t="str">
        <f>MID(tbStoricoOrdini[[#This Row],[ARTICOLO]],FIND(" ",tbStoricoOrdini[[#This Row],[ARTICOLO]])+1,4)</f>
        <v>1000</v>
      </c>
      <c r="K4038" t="str">
        <f>IFERROR(RIGHT(tbStoricoOrdini[[#This Row],[ARTICOLO]],LEN(tbStoricoOrdini[[#This Row],[ARTICOLO]])-FIND(" ",tbStoricoOrdini[[#This Row],[ARTICOLO]],FIND(" ",tbStoricoOrdini[[#This Row],[ARTICOLO]]) +1)),"")</f>
        <v>Silver</v>
      </c>
      <c r="L4038" s="3">
        <f>VLOOKUP(tbStoricoOrdini[[#This Row],[ARTICOLO]],tbArticoli[],2,FALSE)</f>
        <v>390</v>
      </c>
      <c r="M4038" s="22">
        <f>tbStoricoOrdini[[#This Row],[IMPORTO]]/tbStoricoOrdini[[#This Row],[PREZZO]]</f>
        <v>13.582051282051282</v>
      </c>
      <c r="N4038" t="s">
        <v>9</v>
      </c>
      <c r="O4038" s="8">
        <f>VLOOKUP(tbStoricoOrdini[[#This Row],[AGENTE]],tbAgenti[],2,FALSE)</f>
        <v>0.05</v>
      </c>
      <c r="P4038" s="2">
        <v>5297</v>
      </c>
      <c r="Q4038" s="2">
        <f>tbStoricoOrdini[[#This Row],[IMPORTO]]*tbStoricoOrdini[[#This Row],[% COMM.]]</f>
        <v>264.85000000000002</v>
      </c>
      <c r="R4038" s="2">
        <f>tbStoricoOrdini[[#This Row],[TOT. COMM.]]+tbStoricoOrdini[[#This Row],[IMPORTO]]</f>
        <v>5561.85</v>
      </c>
    </row>
    <row r="4039" spans="1:18">
      <c r="A4039" s="1">
        <v>43952</v>
      </c>
      <c r="B4039" s="7">
        <f>MONTH(tbStoricoOrdini[[#This Row],[DATA]])</f>
        <v>5</v>
      </c>
      <c r="C4039" t="s">
        <v>4134</v>
      </c>
      <c r="D4039" t="str">
        <f>RIGHT(tbStoricoOrdini[[#This Row],[ORDINE]],4)</f>
        <v>4036</v>
      </c>
      <c r="E4039" t="s">
        <v>41</v>
      </c>
      <c r="F4039" t="str">
        <f>VLOOKUP(tbStoricoOrdini[[#This Row],[CLIENTE]],tbClienti[],3,FALSE)</f>
        <v>Lazio</v>
      </c>
      <c r="G4039" t="str">
        <f>VLOOKUP(tbStoricoOrdini[[#This Row],[CLIENTE]],tbClienti[],7,FALSE)</f>
        <v>AC</v>
      </c>
      <c r="H4039" t="s">
        <v>71</v>
      </c>
      <c r="I4039" t="str">
        <f>IF(LEFT(tbStoricoOrdini[[#This Row],[ARTICOLO]],3) = "COG","COG",LEFT(tbStoricoOrdini[[#This Row],[ARTICOLO]],FIND(" ",tbStoricoOrdini[[#This Row],[ARTICOLO]])-1))</f>
        <v>EB07</v>
      </c>
      <c r="J4039" t="str">
        <f>MID(tbStoricoOrdini[[#This Row],[ARTICOLO]],FIND(" ",tbStoricoOrdini[[#This Row],[ARTICOLO]])+1,4)</f>
        <v>5000</v>
      </c>
      <c r="K4039" t="str">
        <f>IFERROR(RIGHT(tbStoricoOrdini[[#This Row],[ARTICOLO]],LEN(tbStoricoOrdini[[#This Row],[ARTICOLO]])-FIND(" ",tbStoricoOrdini[[#This Row],[ARTICOLO]],FIND(" ",tbStoricoOrdini[[#This Row],[ARTICOLO]]) +1)),"")</f>
        <v/>
      </c>
      <c r="L4039" s="3">
        <f>VLOOKUP(tbStoricoOrdini[[#This Row],[ARTICOLO]],tbArticoli[],2,FALSE)</f>
        <v>140</v>
      </c>
      <c r="M4039" s="22">
        <f>tbStoricoOrdini[[#This Row],[IMPORTO]]/tbStoricoOrdini[[#This Row],[PREZZO]]</f>
        <v>28.578571428571429</v>
      </c>
      <c r="N4039" t="s">
        <v>11</v>
      </c>
      <c r="O4039" s="8">
        <f>VLOOKUP(tbStoricoOrdini[[#This Row],[AGENTE]],tbAgenti[],2,FALSE)</f>
        <v>0.04</v>
      </c>
      <c r="P4039" s="2">
        <v>4001</v>
      </c>
      <c r="Q4039" s="2">
        <f>tbStoricoOrdini[[#This Row],[IMPORTO]]*tbStoricoOrdini[[#This Row],[% COMM.]]</f>
        <v>160.04</v>
      </c>
      <c r="R4039" s="2">
        <f>tbStoricoOrdini[[#This Row],[TOT. COMM.]]+tbStoricoOrdini[[#This Row],[IMPORTO]]</f>
        <v>4161.04</v>
      </c>
    </row>
    <row r="4040" spans="1:18">
      <c r="A4040" s="1">
        <v>43952</v>
      </c>
      <c r="B4040" s="7">
        <f>MONTH(tbStoricoOrdini[[#This Row],[DATA]])</f>
        <v>5</v>
      </c>
      <c r="C4040" t="s">
        <v>4135</v>
      </c>
      <c r="D4040" t="str">
        <f>RIGHT(tbStoricoOrdini[[#This Row],[ORDINE]],4)</f>
        <v>4037</v>
      </c>
      <c r="E4040" t="s">
        <v>41</v>
      </c>
      <c r="F4040" t="str">
        <f>VLOOKUP(tbStoricoOrdini[[#This Row],[CLIENTE]],tbClienti[],3,FALSE)</f>
        <v>Lazio</v>
      </c>
      <c r="G4040" t="str">
        <f>VLOOKUP(tbStoricoOrdini[[#This Row],[CLIENTE]],tbClienti[],7,FALSE)</f>
        <v>AC</v>
      </c>
      <c r="H4040" t="s">
        <v>71</v>
      </c>
      <c r="I4040" t="str">
        <f>IF(LEFT(tbStoricoOrdini[[#This Row],[ARTICOLO]],3) = "COG","COG",LEFT(tbStoricoOrdini[[#This Row],[ARTICOLO]],FIND(" ",tbStoricoOrdini[[#This Row],[ARTICOLO]])-1))</f>
        <v>EB07</v>
      </c>
      <c r="J4040" t="str">
        <f>MID(tbStoricoOrdini[[#This Row],[ARTICOLO]],FIND(" ",tbStoricoOrdini[[#This Row],[ARTICOLO]])+1,4)</f>
        <v>5000</v>
      </c>
      <c r="K4040" t="str">
        <f>IFERROR(RIGHT(tbStoricoOrdini[[#This Row],[ARTICOLO]],LEN(tbStoricoOrdini[[#This Row],[ARTICOLO]])-FIND(" ",tbStoricoOrdini[[#This Row],[ARTICOLO]],FIND(" ",tbStoricoOrdini[[#This Row],[ARTICOLO]]) +1)),"")</f>
        <v/>
      </c>
      <c r="L4040" s="3">
        <f>VLOOKUP(tbStoricoOrdini[[#This Row],[ARTICOLO]],tbArticoli[],2,FALSE)</f>
        <v>140</v>
      </c>
      <c r="M4040" s="22">
        <f>tbStoricoOrdini[[#This Row],[IMPORTO]]/tbStoricoOrdini[[#This Row],[PREZZO]]</f>
        <v>7.1428571428571426E-3</v>
      </c>
      <c r="N4040" t="s">
        <v>15</v>
      </c>
      <c r="O4040" s="8">
        <f>VLOOKUP(tbStoricoOrdini[[#This Row],[AGENTE]],tbAgenti[],2,FALSE)</f>
        <v>0.08</v>
      </c>
      <c r="P4040" s="2">
        <v>1</v>
      </c>
      <c r="Q4040" s="2">
        <f>tbStoricoOrdini[[#This Row],[IMPORTO]]*tbStoricoOrdini[[#This Row],[% COMM.]]</f>
        <v>0.08</v>
      </c>
      <c r="R4040" s="2">
        <f>tbStoricoOrdini[[#This Row],[TOT. COMM.]]+tbStoricoOrdini[[#This Row],[IMPORTO]]</f>
        <v>1.08</v>
      </c>
    </row>
    <row r="4041" spans="1:18">
      <c r="A4041" s="1">
        <v>43952</v>
      </c>
      <c r="B4041" s="7">
        <f>MONTH(tbStoricoOrdini[[#This Row],[DATA]])</f>
        <v>5</v>
      </c>
      <c r="C4041" t="s">
        <v>4136</v>
      </c>
      <c r="D4041" t="str">
        <f>RIGHT(tbStoricoOrdini[[#This Row],[ORDINE]],4)</f>
        <v>4038</v>
      </c>
      <c r="E4041" t="s">
        <v>41</v>
      </c>
      <c r="F4041" t="str">
        <f>VLOOKUP(tbStoricoOrdini[[#This Row],[CLIENTE]],tbClienti[],3,FALSE)</f>
        <v>Lazio</v>
      </c>
      <c r="G4041" t="str">
        <f>VLOOKUP(tbStoricoOrdini[[#This Row],[CLIENTE]],tbClienti[],7,FALSE)</f>
        <v>AC</v>
      </c>
      <c r="H4041" t="s">
        <v>71</v>
      </c>
      <c r="I4041" t="str">
        <f>IF(LEFT(tbStoricoOrdini[[#This Row],[ARTICOLO]],3) = "COG","COG",LEFT(tbStoricoOrdini[[#This Row],[ARTICOLO]],FIND(" ",tbStoricoOrdini[[#This Row],[ARTICOLO]])-1))</f>
        <v>EB07</v>
      </c>
      <c r="J4041" t="str">
        <f>MID(tbStoricoOrdini[[#This Row],[ARTICOLO]],FIND(" ",tbStoricoOrdini[[#This Row],[ARTICOLO]])+1,4)</f>
        <v>5000</v>
      </c>
      <c r="K4041" t="str">
        <f>IFERROR(RIGHT(tbStoricoOrdini[[#This Row],[ARTICOLO]],LEN(tbStoricoOrdini[[#This Row],[ARTICOLO]])-FIND(" ",tbStoricoOrdini[[#This Row],[ARTICOLO]],FIND(" ",tbStoricoOrdini[[#This Row],[ARTICOLO]]) +1)),"")</f>
        <v/>
      </c>
      <c r="L4041" s="3">
        <f>VLOOKUP(tbStoricoOrdini[[#This Row],[ARTICOLO]],tbArticoli[],2,FALSE)</f>
        <v>140</v>
      </c>
      <c r="M4041" s="22">
        <f>tbStoricoOrdini[[#This Row],[IMPORTO]]/tbStoricoOrdini[[#This Row],[PREZZO]]</f>
        <v>3.4857142857142858</v>
      </c>
      <c r="N4041" t="s">
        <v>8</v>
      </c>
      <c r="O4041" s="8">
        <f>VLOOKUP(tbStoricoOrdini[[#This Row],[AGENTE]],tbAgenti[],2,FALSE)</f>
        <v>0.05</v>
      </c>
      <c r="P4041" s="2">
        <v>488</v>
      </c>
      <c r="Q4041" s="2">
        <f>tbStoricoOrdini[[#This Row],[IMPORTO]]*tbStoricoOrdini[[#This Row],[% COMM.]]</f>
        <v>24.400000000000002</v>
      </c>
      <c r="R4041" s="2">
        <f>tbStoricoOrdini[[#This Row],[TOT. COMM.]]+tbStoricoOrdini[[#This Row],[IMPORTO]]</f>
        <v>512.4</v>
      </c>
    </row>
    <row r="4042" spans="1:18">
      <c r="A4042" s="1">
        <v>43952</v>
      </c>
      <c r="B4042" s="7">
        <f>MONTH(tbStoricoOrdini[[#This Row],[DATA]])</f>
        <v>5</v>
      </c>
      <c r="C4042" t="s">
        <v>4137</v>
      </c>
      <c r="D4042" t="str">
        <f>RIGHT(tbStoricoOrdini[[#This Row],[ORDINE]],4)</f>
        <v>4039</v>
      </c>
      <c r="E4042" t="s">
        <v>41</v>
      </c>
      <c r="F4042" t="str">
        <f>VLOOKUP(tbStoricoOrdini[[#This Row],[CLIENTE]],tbClienti[],3,FALSE)</f>
        <v>Lazio</v>
      </c>
      <c r="G4042" t="str">
        <f>VLOOKUP(tbStoricoOrdini[[#This Row],[CLIENTE]],tbClienti[],7,FALSE)</f>
        <v>AC</v>
      </c>
      <c r="H4042" t="s">
        <v>71</v>
      </c>
      <c r="I4042" t="str">
        <f>IF(LEFT(tbStoricoOrdini[[#This Row],[ARTICOLO]],3) = "COG","COG",LEFT(tbStoricoOrdini[[#This Row],[ARTICOLO]],FIND(" ",tbStoricoOrdini[[#This Row],[ARTICOLO]])-1))</f>
        <v>EB07</v>
      </c>
      <c r="J4042" t="str">
        <f>MID(tbStoricoOrdini[[#This Row],[ARTICOLO]],FIND(" ",tbStoricoOrdini[[#This Row],[ARTICOLO]])+1,4)</f>
        <v>5000</v>
      </c>
      <c r="K4042" t="str">
        <f>IFERROR(RIGHT(tbStoricoOrdini[[#This Row],[ARTICOLO]],LEN(tbStoricoOrdini[[#This Row],[ARTICOLO]])-FIND(" ",tbStoricoOrdini[[#This Row],[ARTICOLO]],FIND(" ",tbStoricoOrdini[[#This Row],[ARTICOLO]]) +1)),"")</f>
        <v/>
      </c>
      <c r="L4042" s="3">
        <f>VLOOKUP(tbStoricoOrdini[[#This Row],[ARTICOLO]],tbArticoli[],2,FALSE)</f>
        <v>140</v>
      </c>
      <c r="M4042" s="22">
        <f>tbStoricoOrdini[[#This Row],[IMPORTO]]/tbStoricoOrdini[[#This Row],[PREZZO]]</f>
        <v>12.221428571428572</v>
      </c>
      <c r="N4042" t="s">
        <v>13</v>
      </c>
      <c r="O4042" s="8">
        <f>VLOOKUP(tbStoricoOrdini[[#This Row],[AGENTE]],tbAgenti[],2,FALSE)</f>
        <v>0.1</v>
      </c>
      <c r="P4042" s="2">
        <v>1711</v>
      </c>
      <c r="Q4042" s="2">
        <f>tbStoricoOrdini[[#This Row],[IMPORTO]]*tbStoricoOrdini[[#This Row],[% COMM.]]</f>
        <v>171.10000000000002</v>
      </c>
      <c r="R4042" s="2">
        <f>tbStoricoOrdini[[#This Row],[TOT. COMM.]]+tbStoricoOrdini[[#This Row],[IMPORTO]]</f>
        <v>1882.1</v>
      </c>
    </row>
    <row r="4043" spans="1:18">
      <c r="A4043" s="1">
        <v>43952</v>
      </c>
      <c r="B4043" s="7">
        <f>MONTH(tbStoricoOrdini[[#This Row],[DATA]])</f>
        <v>5</v>
      </c>
      <c r="C4043" t="s">
        <v>4138</v>
      </c>
      <c r="D4043" t="str">
        <f>RIGHT(tbStoricoOrdini[[#This Row],[ORDINE]],4)</f>
        <v>4040</v>
      </c>
      <c r="E4043" t="s">
        <v>41</v>
      </c>
      <c r="F4043" t="str">
        <f>VLOOKUP(tbStoricoOrdini[[#This Row],[CLIENTE]],tbClienti[],3,FALSE)</f>
        <v>Lazio</v>
      </c>
      <c r="G4043" t="str">
        <f>VLOOKUP(tbStoricoOrdini[[#This Row],[CLIENTE]],tbClienti[],7,FALSE)</f>
        <v>AC</v>
      </c>
      <c r="H4043" t="s">
        <v>71</v>
      </c>
      <c r="I4043" t="str">
        <f>IF(LEFT(tbStoricoOrdini[[#This Row],[ARTICOLO]],3) = "COG","COG",LEFT(tbStoricoOrdini[[#This Row],[ARTICOLO]],FIND(" ",tbStoricoOrdini[[#This Row],[ARTICOLO]])-1))</f>
        <v>EB07</v>
      </c>
      <c r="J4043" t="str">
        <f>MID(tbStoricoOrdini[[#This Row],[ARTICOLO]],FIND(" ",tbStoricoOrdini[[#This Row],[ARTICOLO]])+1,4)</f>
        <v>5000</v>
      </c>
      <c r="K4043" t="str">
        <f>IFERROR(RIGHT(tbStoricoOrdini[[#This Row],[ARTICOLO]],LEN(tbStoricoOrdini[[#This Row],[ARTICOLO]])-FIND(" ",tbStoricoOrdini[[#This Row],[ARTICOLO]],FIND(" ",tbStoricoOrdini[[#This Row],[ARTICOLO]]) +1)),"")</f>
        <v/>
      </c>
      <c r="L4043" s="3">
        <f>VLOOKUP(tbStoricoOrdini[[#This Row],[ARTICOLO]],tbArticoli[],2,FALSE)</f>
        <v>140</v>
      </c>
      <c r="M4043" s="22">
        <f>tbStoricoOrdini[[#This Row],[IMPORTO]]/tbStoricoOrdini[[#This Row],[PREZZO]]</f>
        <v>772.03571428571433</v>
      </c>
      <c r="N4043" t="s">
        <v>6</v>
      </c>
      <c r="O4043" s="8">
        <f>VLOOKUP(tbStoricoOrdini[[#This Row],[AGENTE]],tbAgenti[],2,FALSE)</f>
        <v>7.4999999999999997E-2</v>
      </c>
      <c r="P4043" s="2">
        <v>108085</v>
      </c>
      <c r="Q4043" s="2">
        <f>tbStoricoOrdini[[#This Row],[IMPORTO]]*tbStoricoOrdini[[#This Row],[% COMM.]]</f>
        <v>8106.375</v>
      </c>
      <c r="R4043" s="2">
        <f>tbStoricoOrdini[[#This Row],[TOT. COMM.]]+tbStoricoOrdini[[#This Row],[IMPORTO]]</f>
        <v>116191.375</v>
      </c>
    </row>
    <row r="4044" spans="1:18">
      <c r="A4044" s="1">
        <v>43952</v>
      </c>
      <c r="B4044" s="7">
        <f>MONTH(tbStoricoOrdini[[#This Row],[DATA]])</f>
        <v>5</v>
      </c>
      <c r="C4044" t="s">
        <v>4139</v>
      </c>
      <c r="D4044" t="str">
        <f>RIGHT(tbStoricoOrdini[[#This Row],[ORDINE]],4)</f>
        <v>4041</v>
      </c>
      <c r="E4044" t="s">
        <v>41</v>
      </c>
      <c r="F4044" t="str">
        <f>VLOOKUP(tbStoricoOrdini[[#This Row],[CLIENTE]],tbClienti[],3,FALSE)</f>
        <v>Lazio</v>
      </c>
      <c r="G4044" t="str">
        <f>VLOOKUP(tbStoricoOrdini[[#This Row],[CLIENTE]],tbClienti[],7,FALSE)</f>
        <v>AC</v>
      </c>
      <c r="H4044" t="s">
        <v>71</v>
      </c>
      <c r="I4044" t="str">
        <f>IF(LEFT(tbStoricoOrdini[[#This Row],[ARTICOLO]],3) = "COG","COG",LEFT(tbStoricoOrdini[[#This Row],[ARTICOLO]],FIND(" ",tbStoricoOrdini[[#This Row],[ARTICOLO]])-1))</f>
        <v>EB07</v>
      </c>
      <c r="J4044" t="str">
        <f>MID(tbStoricoOrdini[[#This Row],[ARTICOLO]],FIND(" ",tbStoricoOrdini[[#This Row],[ARTICOLO]])+1,4)</f>
        <v>5000</v>
      </c>
      <c r="K4044" t="str">
        <f>IFERROR(RIGHT(tbStoricoOrdini[[#This Row],[ARTICOLO]],LEN(tbStoricoOrdini[[#This Row],[ARTICOLO]])-FIND(" ",tbStoricoOrdini[[#This Row],[ARTICOLO]],FIND(" ",tbStoricoOrdini[[#This Row],[ARTICOLO]]) +1)),"")</f>
        <v/>
      </c>
      <c r="L4044" s="3">
        <f>VLOOKUP(tbStoricoOrdini[[#This Row],[ARTICOLO]],tbArticoli[],2,FALSE)</f>
        <v>140</v>
      </c>
      <c r="M4044" s="22">
        <f>tbStoricoOrdini[[#This Row],[IMPORTO]]/tbStoricoOrdini[[#This Row],[PREZZO]]</f>
        <v>3926.7</v>
      </c>
      <c r="N4044" t="s">
        <v>9</v>
      </c>
      <c r="O4044" s="8">
        <f>VLOOKUP(tbStoricoOrdini[[#This Row],[AGENTE]],tbAgenti[],2,FALSE)</f>
        <v>0.05</v>
      </c>
      <c r="P4044" s="2">
        <v>549738</v>
      </c>
      <c r="Q4044" s="2">
        <f>tbStoricoOrdini[[#This Row],[IMPORTO]]*tbStoricoOrdini[[#This Row],[% COMM.]]</f>
        <v>27486.9</v>
      </c>
      <c r="R4044" s="2">
        <f>tbStoricoOrdini[[#This Row],[TOT. COMM.]]+tbStoricoOrdini[[#This Row],[IMPORTO]]</f>
        <v>577224.9</v>
      </c>
    </row>
    <row r="4045" spans="1:18">
      <c r="A4045" s="1">
        <v>43952</v>
      </c>
      <c r="B4045" s="7">
        <f>MONTH(tbStoricoOrdini[[#This Row],[DATA]])</f>
        <v>5</v>
      </c>
      <c r="C4045" t="s">
        <v>4140</v>
      </c>
      <c r="D4045" t="str">
        <f>RIGHT(tbStoricoOrdini[[#This Row],[ORDINE]],4)</f>
        <v>4042</v>
      </c>
      <c r="E4045" t="s">
        <v>41</v>
      </c>
      <c r="F4045" t="str">
        <f>VLOOKUP(tbStoricoOrdini[[#This Row],[CLIENTE]],tbClienti[],3,FALSE)</f>
        <v>Lazio</v>
      </c>
      <c r="G4045" t="str">
        <f>VLOOKUP(tbStoricoOrdini[[#This Row],[CLIENTE]],tbClienti[],7,FALSE)</f>
        <v>AC</v>
      </c>
      <c r="H4045" t="s">
        <v>76</v>
      </c>
      <c r="I4045" t="str">
        <f>IF(LEFT(tbStoricoOrdini[[#This Row],[ARTICOLO]],3) = "COG","COG",LEFT(tbStoricoOrdini[[#This Row],[ARTICOLO]],FIND(" ",tbStoricoOrdini[[#This Row],[ARTICOLO]])-1))</f>
        <v>COG</v>
      </c>
      <c r="J4045" t="str">
        <f>MID(tbStoricoOrdini[[#This Row],[ARTICOLO]],FIND(" ",tbStoricoOrdini[[#This Row],[ARTICOLO]])+1,4)</f>
        <v>1000</v>
      </c>
      <c r="K4045" t="str">
        <f>IFERROR(RIGHT(tbStoricoOrdini[[#This Row],[ARTICOLO]],LEN(tbStoricoOrdini[[#This Row],[ARTICOLO]])-FIND(" ",tbStoricoOrdini[[#This Row],[ARTICOLO]],FIND(" ",tbStoricoOrdini[[#This Row],[ARTICOLO]]) +1)),"")</f>
        <v/>
      </c>
      <c r="L4045" s="3">
        <f>VLOOKUP(tbStoricoOrdini[[#This Row],[ARTICOLO]],tbArticoli[],2,FALSE)</f>
        <v>150</v>
      </c>
      <c r="M4045" s="22">
        <f>tbStoricoOrdini[[#This Row],[IMPORTO]]/tbStoricoOrdini[[#This Row],[PREZZO]]</f>
        <v>1.32</v>
      </c>
      <c r="N4045" t="s">
        <v>15</v>
      </c>
      <c r="O4045" s="8">
        <f>VLOOKUP(tbStoricoOrdini[[#This Row],[AGENTE]],tbAgenti[],2,FALSE)</f>
        <v>0.08</v>
      </c>
      <c r="P4045" s="2">
        <v>198</v>
      </c>
      <c r="Q4045" s="2">
        <f>tbStoricoOrdini[[#This Row],[IMPORTO]]*tbStoricoOrdini[[#This Row],[% COMM.]]</f>
        <v>15.84</v>
      </c>
      <c r="R4045" s="2">
        <f>tbStoricoOrdini[[#This Row],[TOT. COMM.]]+tbStoricoOrdini[[#This Row],[IMPORTO]]</f>
        <v>213.84</v>
      </c>
    </row>
    <row r="4046" spans="1:18">
      <c r="A4046" s="1">
        <v>43952</v>
      </c>
      <c r="B4046" s="7">
        <f>MONTH(tbStoricoOrdini[[#This Row],[DATA]])</f>
        <v>5</v>
      </c>
      <c r="C4046" t="s">
        <v>4141</v>
      </c>
      <c r="D4046" t="str">
        <f>RIGHT(tbStoricoOrdini[[#This Row],[ORDINE]],4)</f>
        <v>4043</v>
      </c>
      <c r="E4046" t="s">
        <v>41</v>
      </c>
      <c r="F4046" t="str">
        <f>VLOOKUP(tbStoricoOrdini[[#This Row],[CLIENTE]],tbClienti[],3,FALSE)</f>
        <v>Lazio</v>
      </c>
      <c r="G4046" t="str">
        <f>VLOOKUP(tbStoricoOrdini[[#This Row],[CLIENTE]],tbClienti[],7,FALSE)</f>
        <v>AC</v>
      </c>
      <c r="H4046" t="s">
        <v>76</v>
      </c>
      <c r="I4046" t="str">
        <f>IF(LEFT(tbStoricoOrdini[[#This Row],[ARTICOLO]],3) = "COG","COG",LEFT(tbStoricoOrdini[[#This Row],[ARTICOLO]],FIND(" ",tbStoricoOrdini[[#This Row],[ARTICOLO]])-1))</f>
        <v>COG</v>
      </c>
      <c r="J4046" t="str">
        <f>MID(tbStoricoOrdini[[#This Row],[ARTICOLO]],FIND(" ",tbStoricoOrdini[[#This Row],[ARTICOLO]])+1,4)</f>
        <v>1000</v>
      </c>
      <c r="K4046" t="str">
        <f>IFERROR(RIGHT(tbStoricoOrdini[[#This Row],[ARTICOLO]],LEN(tbStoricoOrdini[[#This Row],[ARTICOLO]])-FIND(" ",tbStoricoOrdini[[#This Row],[ARTICOLO]],FIND(" ",tbStoricoOrdini[[#This Row],[ARTICOLO]]) +1)),"")</f>
        <v/>
      </c>
      <c r="L4046" s="3">
        <f>VLOOKUP(tbStoricoOrdini[[#This Row],[ARTICOLO]],tbArticoli[],2,FALSE)</f>
        <v>150</v>
      </c>
      <c r="M4046" s="22">
        <f>tbStoricoOrdini[[#This Row],[IMPORTO]]/tbStoricoOrdini[[#This Row],[PREZZO]]</f>
        <v>2.9533333333333331</v>
      </c>
      <c r="N4046" t="s">
        <v>6</v>
      </c>
      <c r="O4046" s="8">
        <f>VLOOKUP(tbStoricoOrdini[[#This Row],[AGENTE]],tbAgenti[],2,FALSE)</f>
        <v>7.4999999999999997E-2</v>
      </c>
      <c r="P4046" s="2">
        <v>443</v>
      </c>
      <c r="Q4046" s="2">
        <f>tbStoricoOrdini[[#This Row],[IMPORTO]]*tbStoricoOrdini[[#This Row],[% COMM.]]</f>
        <v>33.225000000000001</v>
      </c>
      <c r="R4046" s="2">
        <f>tbStoricoOrdini[[#This Row],[TOT. COMM.]]+tbStoricoOrdini[[#This Row],[IMPORTO]]</f>
        <v>476.22500000000002</v>
      </c>
    </row>
    <row r="4047" spans="1:18">
      <c r="A4047" s="1">
        <v>43952</v>
      </c>
      <c r="B4047" s="7">
        <f>MONTH(tbStoricoOrdini[[#This Row],[DATA]])</f>
        <v>5</v>
      </c>
      <c r="C4047" t="s">
        <v>4142</v>
      </c>
      <c r="D4047" t="str">
        <f>RIGHT(tbStoricoOrdini[[#This Row],[ORDINE]],4)</f>
        <v>4044</v>
      </c>
      <c r="E4047" t="s">
        <v>41</v>
      </c>
      <c r="F4047" t="str">
        <f>VLOOKUP(tbStoricoOrdini[[#This Row],[CLIENTE]],tbClienti[],3,FALSE)</f>
        <v>Lazio</v>
      </c>
      <c r="G4047" t="str">
        <f>VLOOKUP(tbStoricoOrdini[[#This Row],[CLIENTE]],tbClienti[],7,FALSE)</f>
        <v>AC</v>
      </c>
      <c r="H4047" t="s">
        <v>76</v>
      </c>
      <c r="I4047" t="str">
        <f>IF(LEFT(tbStoricoOrdini[[#This Row],[ARTICOLO]],3) = "COG","COG",LEFT(tbStoricoOrdini[[#This Row],[ARTICOLO]],FIND(" ",tbStoricoOrdini[[#This Row],[ARTICOLO]])-1))</f>
        <v>COG</v>
      </c>
      <c r="J4047" t="str">
        <f>MID(tbStoricoOrdini[[#This Row],[ARTICOLO]],FIND(" ",tbStoricoOrdini[[#This Row],[ARTICOLO]])+1,4)</f>
        <v>1000</v>
      </c>
      <c r="K4047" t="str">
        <f>IFERROR(RIGHT(tbStoricoOrdini[[#This Row],[ARTICOLO]],LEN(tbStoricoOrdini[[#This Row],[ARTICOLO]])-FIND(" ",tbStoricoOrdini[[#This Row],[ARTICOLO]],FIND(" ",tbStoricoOrdini[[#This Row],[ARTICOLO]]) +1)),"")</f>
        <v/>
      </c>
      <c r="L4047" s="3">
        <f>VLOOKUP(tbStoricoOrdini[[#This Row],[ARTICOLO]],tbArticoli[],2,FALSE)</f>
        <v>150</v>
      </c>
      <c r="M4047" s="22">
        <f>tbStoricoOrdini[[#This Row],[IMPORTO]]/tbStoricoOrdini[[#This Row],[PREZZO]]</f>
        <v>5.9933333333333332</v>
      </c>
      <c r="N4047" t="s">
        <v>9</v>
      </c>
      <c r="O4047" s="8">
        <f>VLOOKUP(tbStoricoOrdini[[#This Row],[AGENTE]],tbAgenti[],2,FALSE)</f>
        <v>0.05</v>
      </c>
      <c r="P4047" s="2">
        <v>899</v>
      </c>
      <c r="Q4047" s="2">
        <f>tbStoricoOrdini[[#This Row],[IMPORTO]]*tbStoricoOrdini[[#This Row],[% COMM.]]</f>
        <v>44.95</v>
      </c>
      <c r="R4047" s="2">
        <f>tbStoricoOrdini[[#This Row],[TOT. COMM.]]+tbStoricoOrdini[[#This Row],[IMPORTO]]</f>
        <v>943.95</v>
      </c>
    </row>
    <row r="4048" spans="1:18">
      <c r="A4048" s="1">
        <v>43952</v>
      </c>
      <c r="B4048" s="7">
        <f>MONTH(tbStoricoOrdini[[#This Row],[DATA]])</f>
        <v>5</v>
      </c>
      <c r="C4048" t="s">
        <v>4143</v>
      </c>
      <c r="D4048" t="str">
        <f>RIGHT(tbStoricoOrdini[[#This Row],[ORDINE]],4)</f>
        <v>4045</v>
      </c>
      <c r="E4048" t="s">
        <v>41</v>
      </c>
      <c r="F4048" t="str">
        <f>VLOOKUP(tbStoricoOrdini[[#This Row],[CLIENTE]],tbClienti[],3,FALSE)</f>
        <v>Lazio</v>
      </c>
      <c r="G4048" t="str">
        <f>VLOOKUP(tbStoricoOrdini[[#This Row],[CLIENTE]],tbClienti[],7,FALSE)</f>
        <v>AC</v>
      </c>
      <c r="H4048" t="s">
        <v>72</v>
      </c>
      <c r="I4048" t="str">
        <f>IF(LEFT(tbStoricoOrdini[[#This Row],[ARTICOLO]],3) = "COG","COG",LEFT(tbStoricoOrdini[[#This Row],[ARTICOLO]],FIND(" ",tbStoricoOrdini[[#This Row],[ARTICOLO]])-1))</f>
        <v>EB06</v>
      </c>
      <c r="J4048" t="str">
        <f>MID(tbStoricoOrdini[[#This Row],[ARTICOLO]],FIND(" ",tbStoricoOrdini[[#This Row],[ARTICOLO]])+1,4)</f>
        <v>3000</v>
      </c>
      <c r="K4048" t="str">
        <f>IFERROR(RIGHT(tbStoricoOrdini[[#This Row],[ARTICOLO]],LEN(tbStoricoOrdini[[#This Row],[ARTICOLO]])-FIND(" ",tbStoricoOrdini[[#This Row],[ARTICOLO]],FIND(" ",tbStoricoOrdini[[#This Row],[ARTICOLO]]) +1)),"")</f>
        <v>Medium</v>
      </c>
      <c r="L4048" s="3">
        <f>VLOOKUP(tbStoricoOrdini[[#This Row],[ARTICOLO]],tbArticoli[],2,FALSE)</f>
        <v>120</v>
      </c>
      <c r="M4048" s="22">
        <f>tbStoricoOrdini[[#This Row],[IMPORTO]]/tbStoricoOrdini[[#This Row],[PREZZO]]</f>
        <v>6.6666666666666666E-2</v>
      </c>
      <c r="N4048" t="s">
        <v>15</v>
      </c>
      <c r="O4048" s="8">
        <f>VLOOKUP(tbStoricoOrdini[[#This Row],[AGENTE]],tbAgenti[],2,FALSE)</f>
        <v>0.08</v>
      </c>
      <c r="P4048" s="2">
        <v>8</v>
      </c>
      <c r="Q4048" s="2">
        <f>tbStoricoOrdini[[#This Row],[IMPORTO]]*tbStoricoOrdini[[#This Row],[% COMM.]]</f>
        <v>0.64</v>
      </c>
      <c r="R4048" s="2">
        <f>tbStoricoOrdini[[#This Row],[TOT. COMM.]]+tbStoricoOrdini[[#This Row],[IMPORTO]]</f>
        <v>8.64</v>
      </c>
    </row>
    <row r="4049" spans="1:18">
      <c r="A4049" s="1">
        <v>43952</v>
      </c>
      <c r="B4049" s="7">
        <f>MONTH(tbStoricoOrdini[[#This Row],[DATA]])</f>
        <v>5</v>
      </c>
      <c r="C4049" t="s">
        <v>4144</v>
      </c>
      <c r="D4049" t="str">
        <f>RIGHT(tbStoricoOrdini[[#This Row],[ORDINE]],4)</f>
        <v>4046</v>
      </c>
      <c r="E4049" t="s">
        <v>41</v>
      </c>
      <c r="F4049" t="str">
        <f>VLOOKUP(tbStoricoOrdini[[#This Row],[CLIENTE]],tbClienti[],3,FALSE)</f>
        <v>Lazio</v>
      </c>
      <c r="G4049" t="str">
        <f>VLOOKUP(tbStoricoOrdini[[#This Row],[CLIENTE]],tbClienti[],7,FALSE)</f>
        <v>AC</v>
      </c>
      <c r="H4049" t="s">
        <v>72</v>
      </c>
      <c r="I4049" t="str">
        <f>IF(LEFT(tbStoricoOrdini[[#This Row],[ARTICOLO]],3) = "COG","COG",LEFT(tbStoricoOrdini[[#This Row],[ARTICOLO]],FIND(" ",tbStoricoOrdini[[#This Row],[ARTICOLO]])-1))</f>
        <v>EB06</v>
      </c>
      <c r="J4049" t="str">
        <f>MID(tbStoricoOrdini[[#This Row],[ARTICOLO]],FIND(" ",tbStoricoOrdini[[#This Row],[ARTICOLO]])+1,4)</f>
        <v>3000</v>
      </c>
      <c r="K4049" t="str">
        <f>IFERROR(RIGHT(tbStoricoOrdini[[#This Row],[ARTICOLO]],LEN(tbStoricoOrdini[[#This Row],[ARTICOLO]])-FIND(" ",tbStoricoOrdini[[#This Row],[ARTICOLO]],FIND(" ",tbStoricoOrdini[[#This Row],[ARTICOLO]]) +1)),"")</f>
        <v>Medium</v>
      </c>
      <c r="L4049" s="3">
        <f>VLOOKUP(tbStoricoOrdini[[#This Row],[ARTICOLO]],tbArticoli[],2,FALSE)</f>
        <v>120</v>
      </c>
      <c r="M4049" s="22">
        <f>tbStoricoOrdini[[#This Row],[IMPORTO]]/tbStoricoOrdini[[#This Row],[PREZZO]]</f>
        <v>14.733333333333333</v>
      </c>
      <c r="N4049" t="s">
        <v>13</v>
      </c>
      <c r="O4049" s="8">
        <f>VLOOKUP(tbStoricoOrdini[[#This Row],[AGENTE]],tbAgenti[],2,FALSE)</f>
        <v>0.1</v>
      </c>
      <c r="P4049" s="2">
        <v>1768</v>
      </c>
      <c r="Q4049" s="2">
        <f>tbStoricoOrdini[[#This Row],[IMPORTO]]*tbStoricoOrdini[[#This Row],[% COMM.]]</f>
        <v>176.8</v>
      </c>
      <c r="R4049" s="2">
        <f>tbStoricoOrdini[[#This Row],[TOT. COMM.]]+tbStoricoOrdini[[#This Row],[IMPORTO]]</f>
        <v>1944.8</v>
      </c>
    </row>
    <row r="4050" spans="1:18">
      <c r="A4050" s="1">
        <v>43952</v>
      </c>
      <c r="B4050" s="7">
        <f>MONTH(tbStoricoOrdini[[#This Row],[DATA]])</f>
        <v>5</v>
      </c>
      <c r="C4050" t="s">
        <v>4145</v>
      </c>
      <c r="D4050" t="str">
        <f>RIGHT(tbStoricoOrdini[[#This Row],[ORDINE]],4)</f>
        <v>4047</v>
      </c>
      <c r="E4050" t="s">
        <v>41</v>
      </c>
      <c r="F4050" t="str">
        <f>VLOOKUP(tbStoricoOrdini[[#This Row],[CLIENTE]],tbClienti[],3,FALSE)</f>
        <v>Lazio</v>
      </c>
      <c r="G4050" t="str">
        <f>VLOOKUP(tbStoricoOrdini[[#This Row],[CLIENTE]],tbClienti[],7,FALSE)</f>
        <v>AC</v>
      </c>
      <c r="H4050" t="s">
        <v>72</v>
      </c>
      <c r="I4050" t="str">
        <f>IF(LEFT(tbStoricoOrdini[[#This Row],[ARTICOLO]],3) = "COG","COG",LEFT(tbStoricoOrdini[[#This Row],[ARTICOLO]],FIND(" ",tbStoricoOrdini[[#This Row],[ARTICOLO]])-1))</f>
        <v>EB06</v>
      </c>
      <c r="J4050" t="str">
        <f>MID(tbStoricoOrdini[[#This Row],[ARTICOLO]],FIND(" ",tbStoricoOrdini[[#This Row],[ARTICOLO]])+1,4)</f>
        <v>3000</v>
      </c>
      <c r="K4050" t="str">
        <f>IFERROR(RIGHT(tbStoricoOrdini[[#This Row],[ARTICOLO]],LEN(tbStoricoOrdini[[#This Row],[ARTICOLO]])-FIND(" ",tbStoricoOrdini[[#This Row],[ARTICOLO]],FIND(" ",tbStoricoOrdini[[#This Row],[ARTICOLO]]) +1)),"")</f>
        <v>Medium</v>
      </c>
      <c r="L4050" s="3">
        <f>VLOOKUP(tbStoricoOrdini[[#This Row],[ARTICOLO]],tbArticoli[],2,FALSE)</f>
        <v>120</v>
      </c>
      <c r="M4050" s="22">
        <f>tbStoricoOrdini[[#This Row],[IMPORTO]]/tbStoricoOrdini[[#This Row],[PREZZO]]</f>
        <v>1.5916666666666666</v>
      </c>
      <c r="N4050" t="s">
        <v>6</v>
      </c>
      <c r="O4050" s="8">
        <f>VLOOKUP(tbStoricoOrdini[[#This Row],[AGENTE]],tbAgenti[],2,FALSE)</f>
        <v>7.4999999999999997E-2</v>
      </c>
      <c r="P4050" s="2">
        <v>191</v>
      </c>
      <c r="Q4050" s="2">
        <f>tbStoricoOrdini[[#This Row],[IMPORTO]]*tbStoricoOrdini[[#This Row],[% COMM.]]</f>
        <v>14.324999999999999</v>
      </c>
      <c r="R4050" s="2">
        <f>tbStoricoOrdini[[#This Row],[TOT. COMM.]]+tbStoricoOrdini[[#This Row],[IMPORTO]]</f>
        <v>205.32499999999999</v>
      </c>
    </row>
    <row r="4051" spans="1:18">
      <c r="A4051" s="1">
        <v>43952</v>
      </c>
      <c r="B4051" s="7">
        <f>MONTH(tbStoricoOrdini[[#This Row],[DATA]])</f>
        <v>5</v>
      </c>
      <c r="C4051" t="s">
        <v>4146</v>
      </c>
      <c r="D4051" t="str">
        <f>RIGHT(tbStoricoOrdini[[#This Row],[ORDINE]],4)</f>
        <v>4048</v>
      </c>
      <c r="E4051" t="s">
        <v>41</v>
      </c>
      <c r="F4051" t="str">
        <f>VLOOKUP(tbStoricoOrdini[[#This Row],[CLIENTE]],tbClienti[],3,FALSE)</f>
        <v>Lazio</v>
      </c>
      <c r="G4051" t="str">
        <f>VLOOKUP(tbStoricoOrdini[[#This Row],[CLIENTE]],tbClienti[],7,FALSE)</f>
        <v>AC</v>
      </c>
      <c r="H4051" t="s">
        <v>72</v>
      </c>
      <c r="I4051" t="str">
        <f>IF(LEFT(tbStoricoOrdini[[#This Row],[ARTICOLO]],3) = "COG","COG",LEFT(tbStoricoOrdini[[#This Row],[ARTICOLO]],FIND(" ",tbStoricoOrdini[[#This Row],[ARTICOLO]])-1))</f>
        <v>EB06</v>
      </c>
      <c r="J4051" t="str">
        <f>MID(tbStoricoOrdini[[#This Row],[ARTICOLO]],FIND(" ",tbStoricoOrdini[[#This Row],[ARTICOLO]])+1,4)</f>
        <v>3000</v>
      </c>
      <c r="K4051" t="str">
        <f>IFERROR(RIGHT(tbStoricoOrdini[[#This Row],[ARTICOLO]],LEN(tbStoricoOrdini[[#This Row],[ARTICOLO]])-FIND(" ",tbStoricoOrdini[[#This Row],[ARTICOLO]],FIND(" ",tbStoricoOrdini[[#This Row],[ARTICOLO]]) +1)),"")</f>
        <v>Medium</v>
      </c>
      <c r="L4051" s="3">
        <f>VLOOKUP(tbStoricoOrdini[[#This Row],[ARTICOLO]],tbArticoli[],2,FALSE)</f>
        <v>120</v>
      </c>
      <c r="M4051" s="22">
        <f>tbStoricoOrdini[[#This Row],[IMPORTO]]/tbStoricoOrdini[[#This Row],[PREZZO]]</f>
        <v>0.9916666666666667</v>
      </c>
      <c r="N4051" t="s">
        <v>9</v>
      </c>
      <c r="O4051" s="8">
        <f>VLOOKUP(tbStoricoOrdini[[#This Row],[AGENTE]],tbAgenti[],2,FALSE)</f>
        <v>0.05</v>
      </c>
      <c r="P4051" s="2">
        <v>119</v>
      </c>
      <c r="Q4051" s="2">
        <f>tbStoricoOrdini[[#This Row],[IMPORTO]]*tbStoricoOrdini[[#This Row],[% COMM.]]</f>
        <v>5.95</v>
      </c>
      <c r="R4051" s="2">
        <f>tbStoricoOrdini[[#This Row],[TOT. COMM.]]+tbStoricoOrdini[[#This Row],[IMPORTO]]</f>
        <v>124.95</v>
      </c>
    </row>
    <row r="4052" spans="1:18">
      <c r="A4052" s="1">
        <v>43952</v>
      </c>
      <c r="B4052" s="7">
        <f>MONTH(tbStoricoOrdini[[#This Row],[DATA]])</f>
        <v>5</v>
      </c>
      <c r="C4052" t="s">
        <v>4147</v>
      </c>
      <c r="D4052" t="str">
        <f>RIGHT(tbStoricoOrdini[[#This Row],[ORDINE]],4)</f>
        <v>4049</v>
      </c>
      <c r="E4052" t="s">
        <v>41</v>
      </c>
      <c r="F4052" t="str">
        <f>VLOOKUP(tbStoricoOrdini[[#This Row],[CLIENTE]],tbClienti[],3,FALSE)</f>
        <v>Lazio</v>
      </c>
      <c r="G4052" t="str">
        <f>VLOOKUP(tbStoricoOrdini[[#This Row],[CLIENTE]],tbClienti[],7,FALSE)</f>
        <v>AC</v>
      </c>
      <c r="H4052" t="s">
        <v>73</v>
      </c>
      <c r="I4052" t="str">
        <f>IF(LEFT(tbStoricoOrdini[[#This Row],[ARTICOLO]],3) = "COG","COG",LEFT(tbStoricoOrdini[[#This Row],[ARTICOLO]],FIND(" ",tbStoricoOrdini[[#This Row],[ARTICOLO]])-1))</f>
        <v>EB06</v>
      </c>
      <c r="J4052" t="str">
        <f>MID(tbStoricoOrdini[[#This Row],[ARTICOLO]],FIND(" ",tbStoricoOrdini[[#This Row],[ARTICOLO]])+1,4)</f>
        <v>3000</v>
      </c>
      <c r="K4052" t="str">
        <f>IFERROR(RIGHT(tbStoricoOrdini[[#This Row],[ARTICOLO]],LEN(tbStoricoOrdini[[#This Row],[ARTICOLO]])-FIND(" ",tbStoricoOrdini[[#This Row],[ARTICOLO]],FIND(" ",tbStoricoOrdini[[#This Row],[ARTICOLO]]) +1)),"")</f>
        <v>Plus</v>
      </c>
      <c r="L4052" s="3">
        <f>VLOOKUP(tbStoricoOrdini[[#This Row],[ARTICOLO]],tbArticoli[],2,FALSE)</f>
        <v>130</v>
      </c>
      <c r="M4052" s="22">
        <f>tbStoricoOrdini[[#This Row],[IMPORTO]]/tbStoricoOrdini[[#This Row],[PREZZO]]</f>
        <v>1.4076923076923078</v>
      </c>
      <c r="N4052" t="s">
        <v>13</v>
      </c>
      <c r="O4052" s="8">
        <f>VLOOKUP(tbStoricoOrdini[[#This Row],[AGENTE]],tbAgenti[],2,FALSE)</f>
        <v>0.1</v>
      </c>
      <c r="P4052" s="2">
        <v>183</v>
      </c>
      <c r="Q4052" s="2">
        <f>tbStoricoOrdini[[#This Row],[IMPORTO]]*tbStoricoOrdini[[#This Row],[% COMM.]]</f>
        <v>18.3</v>
      </c>
      <c r="R4052" s="2">
        <f>tbStoricoOrdini[[#This Row],[TOT. COMM.]]+tbStoricoOrdini[[#This Row],[IMPORTO]]</f>
        <v>201.3</v>
      </c>
    </row>
    <row r="4053" spans="1:18">
      <c r="A4053" s="1">
        <v>43952</v>
      </c>
      <c r="B4053" s="7">
        <f>MONTH(tbStoricoOrdini[[#This Row],[DATA]])</f>
        <v>5</v>
      </c>
      <c r="C4053" t="s">
        <v>4148</v>
      </c>
      <c r="D4053" t="str">
        <f>RIGHT(tbStoricoOrdini[[#This Row],[ORDINE]],4)</f>
        <v>4050</v>
      </c>
      <c r="E4053" t="s">
        <v>41</v>
      </c>
      <c r="F4053" t="str">
        <f>VLOOKUP(tbStoricoOrdini[[#This Row],[CLIENTE]],tbClienti[],3,FALSE)</f>
        <v>Lazio</v>
      </c>
      <c r="G4053" t="str">
        <f>VLOOKUP(tbStoricoOrdini[[#This Row],[CLIENTE]],tbClienti[],7,FALSE)</f>
        <v>AC</v>
      </c>
      <c r="H4053" t="s">
        <v>73</v>
      </c>
      <c r="I4053" t="str">
        <f>IF(LEFT(tbStoricoOrdini[[#This Row],[ARTICOLO]],3) = "COG","COG",LEFT(tbStoricoOrdini[[#This Row],[ARTICOLO]],FIND(" ",tbStoricoOrdini[[#This Row],[ARTICOLO]])-1))</f>
        <v>EB06</v>
      </c>
      <c r="J4053" t="str">
        <f>MID(tbStoricoOrdini[[#This Row],[ARTICOLO]],FIND(" ",tbStoricoOrdini[[#This Row],[ARTICOLO]])+1,4)</f>
        <v>3000</v>
      </c>
      <c r="K4053" t="str">
        <f>IFERROR(RIGHT(tbStoricoOrdini[[#This Row],[ARTICOLO]],LEN(tbStoricoOrdini[[#This Row],[ARTICOLO]])-FIND(" ",tbStoricoOrdini[[#This Row],[ARTICOLO]],FIND(" ",tbStoricoOrdini[[#This Row],[ARTICOLO]]) +1)),"")</f>
        <v>Plus</v>
      </c>
      <c r="L4053" s="3">
        <f>VLOOKUP(tbStoricoOrdini[[#This Row],[ARTICOLO]],tbArticoli[],2,FALSE)</f>
        <v>130</v>
      </c>
      <c r="M4053" s="22">
        <f>tbStoricoOrdini[[#This Row],[IMPORTO]]/tbStoricoOrdini[[#This Row],[PREZZO]]</f>
        <v>2.2384615384615385</v>
      </c>
      <c r="N4053" t="s">
        <v>6</v>
      </c>
      <c r="O4053" s="8">
        <f>VLOOKUP(tbStoricoOrdini[[#This Row],[AGENTE]],tbAgenti[],2,FALSE)</f>
        <v>7.4999999999999997E-2</v>
      </c>
      <c r="P4053" s="2">
        <v>291</v>
      </c>
      <c r="Q4053" s="2">
        <f>tbStoricoOrdini[[#This Row],[IMPORTO]]*tbStoricoOrdini[[#This Row],[% COMM.]]</f>
        <v>21.824999999999999</v>
      </c>
      <c r="R4053" s="2">
        <f>tbStoricoOrdini[[#This Row],[TOT. COMM.]]+tbStoricoOrdini[[#This Row],[IMPORTO]]</f>
        <v>312.82499999999999</v>
      </c>
    </row>
    <row r="4054" spans="1:18">
      <c r="A4054" s="1">
        <v>43952</v>
      </c>
      <c r="B4054" s="7">
        <f>MONTH(tbStoricoOrdini[[#This Row],[DATA]])</f>
        <v>5</v>
      </c>
      <c r="C4054" t="s">
        <v>4149</v>
      </c>
      <c r="D4054" t="str">
        <f>RIGHT(tbStoricoOrdini[[#This Row],[ORDINE]],4)</f>
        <v>4051</v>
      </c>
      <c r="E4054" t="s">
        <v>42</v>
      </c>
      <c r="F4054" t="str">
        <f>VLOOKUP(tbStoricoOrdini[[#This Row],[CLIENTE]],tbClienti[],3,FALSE)</f>
        <v>Lazio</v>
      </c>
      <c r="G4054" t="str">
        <f>VLOOKUP(tbStoricoOrdini[[#This Row],[CLIENTE]],tbClienti[],7,FALSE)</f>
        <v>AC</v>
      </c>
      <c r="H4054" t="s">
        <v>78</v>
      </c>
      <c r="I4054" t="str">
        <f>IF(LEFT(tbStoricoOrdini[[#This Row],[ARTICOLO]],3) = "COG","COG",LEFT(tbStoricoOrdini[[#This Row],[ARTICOLO]],FIND(" ",tbStoricoOrdini[[#This Row],[ARTICOLO]])-1))</f>
        <v>COG</v>
      </c>
      <c r="J4054" t="str">
        <f>MID(tbStoricoOrdini[[#This Row],[ARTICOLO]],FIND(" ",tbStoricoOrdini[[#This Row],[ARTICOLO]])+1,4)</f>
        <v>3000</v>
      </c>
      <c r="K4054" t="str">
        <f>IFERROR(RIGHT(tbStoricoOrdini[[#This Row],[ARTICOLO]],LEN(tbStoricoOrdini[[#This Row],[ARTICOLO]])-FIND(" ",tbStoricoOrdini[[#This Row],[ARTICOLO]],FIND(" ",tbStoricoOrdini[[#This Row],[ARTICOLO]]) +1)),"")</f>
        <v>Medium</v>
      </c>
      <c r="L4054" s="3">
        <f>VLOOKUP(tbStoricoOrdini[[#This Row],[ARTICOLO]],tbArticoli[],2,FALSE)</f>
        <v>220</v>
      </c>
      <c r="M4054" s="22">
        <f>tbStoricoOrdini[[#This Row],[IMPORTO]]/tbStoricoOrdini[[#This Row],[PREZZO]]</f>
        <v>1203.6318181818183</v>
      </c>
      <c r="N4054" t="s">
        <v>9</v>
      </c>
      <c r="O4054" s="8">
        <f>VLOOKUP(tbStoricoOrdini[[#This Row],[AGENTE]],tbAgenti[],2,FALSE)</f>
        <v>0.05</v>
      </c>
      <c r="P4054" s="2">
        <v>264799</v>
      </c>
      <c r="Q4054" s="2">
        <f>tbStoricoOrdini[[#This Row],[IMPORTO]]*tbStoricoOrdini[[#This Row],[% COMM.]]</f>
        <v>13239.95</v>
      </c>
      <c r="R4054" s="2">
        <f>tbStoricoOrdini[[#This Row],[TOT. COMM.]]+tbStoricoOrdini[[#This Row],[IMPORTO]]</f>
        <v>278038.95</v>
      </c>
    </row>
    <row r="4055" spans="1:18">
      <c r="A4055" s="1">
        <v>43952</v>
      </c>
      <c r="B4055" s="7">
        <f>MONTH(tbStoricoOrdini[[#This Row],[DATA]])</f>
        <v>5</v>
      </c>
      <c r="C4055" t="s">
        <v>4150</v>
      </c>
      <c r="D4055" t="str">
        <f>RIGHT(tbStoricoOrdini[[#This Row],[ORDINE]],4)</f>
        <v>4052</v>
      </c>
      <c r="E4055" t="s">
        <v>42</v>
      </c>
      <c r="F4055" t="str">
        <f>VLOOKUP(tbStoricoOrdini[[#This Row],[CLIENTE]],tbClienti[],3,FALSE)</f>
        <v>Lazio</v>
      </c>
      <c r="G4055" t="str">
        <f>VLOOKUP(tbStoricoOrdini[[#This Row],[CLIENTE]],tbClienti[],7,FALSE)</f>
        <v>AC</v>
      </c>
      <c r="H4055" t="s">
        <v>74</v>
      </c>
      <c r="I4055" t="str">
        <f>IF(LEFT(tbStoricoOrdini[[#This Row],[ARTICOLO]],3) = "COG","COG",LEFT(tbStoricoOrdini[[#This Row],[ARTICOLO]],FIND(" ",tbStoricoOrdini[[#This Row],[ARTICOLO]])-1))</f>
        <v>AVRC</v>
      </c>
      <c r="J4055" t="str">
        <f>MID(tbStoricoOrdini[[#This Row],[ARTICOLO]],FIND(" ",tbStoricoOrdini[[#This Row],[ARTICOLO]])+1,4)</f>
        <v>2500</v>
      </c>
      <c r="K4055" t="str">
        <f>IFERROR(RIGHT(tbStoricoOrdini[[#This Row],[ARTICOLO]],LEN(tbStoricoOrdini[[#This Row],[ARTICOLO]])-FIND(" ",tbStoricoOrdini[[#This Row],[ARTICOLO]],FIND(" ",tbStoricoOrdini[[#This Row],[ARTICOLO]]) +1)),"")</f>
        <v>Gold</v>
      </c>
      <c r="L4055" s="3">
        <f>VLOOKUP(tbStoricoOrdini[[#This Row],[ARTICOLO]],tbArticoli[],2,FALSE)</f>
        <v>500</v>
      </c>
      <c r="M4055" s="22">
        <f>tbStoricoOrdini[[#This Row],[IMPORTO]]/tbStoricoOrdini[[#This Row],[PREZZO]]</f>
        <v>8.0000000000000002E-3</v>
      </c>
      <c r="N4055" t="s">
        <v>10</v>
      </c>
      <c r="O4055" s="8">
        <f>VLOOKUP(tbStoricoOrdini[[#This Row],[AGENTE]],tbAgenti[],2,FALSE)</f>
        <v>3.6999999999999998E-2</v>
      </c>
      <c r="P4055" s="2">
        <v>4</v>
      </c>
      <c r="Q4055" s="2">
        <f>tbStoricoOrdini[[#This Row],[IMPORTO]]*tbStoricoOrdini[[#This Row],[% COMM.]]</f>
        <v>0.14799999999999999</v>
      </c>
      <c r="R4055" s="2">
        <f>tbStoricoOrdini[[#This Row],[TOT. COMM.]]+tbStoricoOrdini[[#This Row],[IMPORTO]]</f>
        <v>4.1479999999999997</v>
      </c>
    </row>
    <row r="4056" spans="1:18">
      <c r="A4056" s="1">
        <v>43952</v>
      </c>
      <c r="B4056" s="7">
        <f>MONTH(tbStoricoOrdini[[#This Row],[DATA]])</f>
        <v>5</v>
      </c>
      <c r="C4056" t="s">
        <v>4151</v>
      </c>
      <c r="D4056" t="str">
        <f>RIGHT(tbStoricoOrdini[[#This Row],[ORDINE]],4)</f>
        <v>4053</v>
      </c>
      <c r="E4056" t="s">
        <v>42</v>
      </c>
      <c r="F4056" t="str">
        <f>VLOOKUP(tbStoricoOrdini[[#This Row],[CLIENTE]],tbClienti[],3,FALSE)</f>
        <v>Lazio</v>
      </c>
      <c r="G4056" t="str">
        <f>VLOOKUP(tbStoricoOrdini[[#This Row],[CLIENTE]],tbClienti[],7,FALSE)</f>
        <v>AC</v>
      </c>
      <c r="H4056" t="s">
        <v>74</v>
      </c>
      <c r="I4056" t="str">
        <f>IF(LEFT(tbStoricoOrdini[[#This Row],[ARTICOLO]],3) = "COG","COG",LEFT(tbStoricoOrdini[[#This Row],[ARTICOLO]],FIND(" ",tbStoricoOrdini[[#This Row],[ARTICOLO]])-1))</f>
        <v>AVRC</v>
      </c>
      <c r="J4056" t="str">
        <f>MID(tbStoricoOrdini[[#This Row],[ARTICOLO]],FIND(" ",tbStoricoOrdini[[#This Row],[ARTICOLO]])+1,4)</f>
        <v>2500</v>
      </c>
      <c r="K4056" t="str">
        <f>IFERROR(RIGHT(tbStoricoOrdini[[#This Row],[ARTICOLO]],LEN(tbStoricoOrdini[[#This Row],[ARTICOLO]])-FIND(" ",tbStoricoOrdini[[#This Row],[ARTICOLO]],FIND(" ",tbStoricoOrdini[[#This Row],[ARTICOLO]]) +1)),"")</f>
        <v>Gold</v>
      </c>
      <c r="L4056" s="3">
        <f>VLOOKUP(tbStoricoOrdini[[#This Row],[ARTICOLO]],tbArticoli[],2,FALSE)</f>
        <v>500</v>
      </c>
      <c r="M4056" s="22">
        <f>tbStoricoOrdini[[#This Row],[IMPORTO]]/tbStoricoOrdini[[#This Row],[PREZZO]]</f>
        <v>99.396000000000001</v>
      </c>
      <c r="N4056" t="s">
        <v>9</v>
      </c>
      <c r="O4056" s="8">
        <f>VLOOKUP(tbStoricoOrdini[[#This Row],[AGENTE]],tbAgenti[],2,FALSE)</f>
        <v>0.05</v>
      </c>
      <c r="P4056" s="2">
        <v>49698</v>
      </c>
      <c r="Q4056" s="2">
        <f>tbStoricoOrdini[[#This Row],[IMPORTO]]*tbStoricoOrdini[[#This Row],[% COMM.]]</f>
        <v>2484.9</v>
      </c>
      <c r="R4056" s="2">
        <f>tbStoricoOrdini[[#This Row],[TOT. COMM.]]+tbStoricoOrdini[[#This Row],[IMPORTO]]</f>
        <v>52182.9</v>
      </c>
    </row>
    <row r="4057" spans="1:18">
      <c r="A4057" s="1">
        <v>43952</v>
      </c>
      <c r="B4057" s="7">
        <f>MONTH(tbStoricoOrdini[[#This Row],[DATA]])</f>
        <v>5</v>
      </c>
      <c r="C4057" t="s">
        <v>4152</v>
      </c>
      <c r="D4057" t="str">
        <f>RIGHT(tbStoricoOrdini[[#This Row],[ORDINE]],4)</f>
        <v>4054</v>
      </c>
      <c r="E4057" t="s">
        <v>42</v>
      </c>
      <c r="F4057" t="str">
        <f>VLOOKUP(tbStoricoOrdini[[#This Row],[CLIENTE]],tbClienti[],3,FALSE)</f>
        <v>Lazio</v>
      </c>
      <c r="G4057" t="str">
        <f>VLOOKUP(tbStoricoOrdini[[#This Row],[CLIENTE]],tbClienti[],7,FALSE)</f>
        <v>AC</v>
      </c>
      <c r="H4057" t="s">
        <v>77</v>
      </c>
      <c r="I4057" t="str">
        <f>IF(LEFT(tbStoricoOrdini[[#This Row],[ARTICOLO]],3) = "COG","COG",LEFT(tbStoricoOrdini[[#This Row],[ARTICOLO]],FIND(" ",tbStoricoOrdini[[#This Row],[ARTICOLO]])-1))</f>
        <v>COG</v>
      </c>
      <c r="J4057" t="str">
        <f>MID(tbStoricoOrdini[[#This Row],[ARTICOLO]],FIND(" ",tbStoricoOrdini[[#This Row],[ARTICOLO]])+1,4)</f>
        <v>2000</v>
      </c>
      <c r="K4057" t="str">
        <f>IFERROR(RIGHT(tbStoricoOrdini[[#This Row],[ARTICOLO]],LEN(tbStoricoOrdini[[#This Row],[ARTICOLO]])-FIND(" ",tbStoricoOrdini[[#This Row],[ARTICOLO]],FIND(" ",tbStoricoOrdini[[#This Row],[ARTICOLO]]) +1)),"")</f>
        <v>Medium</v>
      </c>
      <c r="L4057" s="3">
        <f>VLOOKUP(tbStoricoOrdini[[#This Row],[ARTICOLO]],tbArticoli[],2,FALSE)</f>
        <v>200</v>
      </c>
      <c r="M4057" s="22">
        <f>tbStoricoOrdini[[#This Row],[IMPORTO]]/tbStoricoOrdini[[#This Row],[PREZZO]]</f>
        <v>9.5350000000000001</v>
      </c>
      <c r="N4057" t="s">
        <v>9</v>
      </c>
      <c r="O4057" s="8">
        <f>VLOOKUP(tbStoricoOrdini[[#This Row],[AGENTE]],tbAgenti[],2,FALSE)</f>
        <v>0.05</v>
      </c>
      <c r="P4057" s="2">
        <v>1907</v>
      </c>
      <c r="Q4057" s="2">
        <f>tbStoricoOrdini[[#This Row],[IMPORTO]]*tbStoricoOrdini[[#This Row],[% COMM.]]</f>
        <v>95.350000000000009</v>
      </c>
      <c r="R4057" s="2">
        <f>tbStoricoOrdini[[#This Row],[TOT. COMM.]]+tbStoricoOrdini[[#This Row],[IMPORTO]]</f>
        <v>2002.35</v>
      </c>
    </row>
    <row r="4058" spans="1:18">
      <c r="A4058" s="1">
        <v>43952</v>
      </c>
      <c r="B4058" s="7">
        <f>MONTH(tbStoricoOrdini[[#This Row],[DATA]])</f>
        <v>5</v>
      </c>
      <c r="C4058" t="s">
        <v>4153</v>
      </c>
      <c r="D4058" t="str">
        <f>RIGHT(tbStoricoOrdini[[#This Row],[ORDINE]],4)</f>
        <v>4055</v>
      </c>
      <c r="E4058" t="s">
        <v>42</v>
      </c>
      <c r="F4058" t="str">
        <f>VLOOKUP(tbStoricoOrdini[[#This Row],[CLIENTE]],tbClienti[],3,FALSE)</f>
        <v>Lazio</v>
      </c>
      <c r="G4058" t="str">
        <f>VLOOKUP(tbStoricoOrdini[[#This Row],[CLIENTE]],tbClienti[],7,FALSE)</f>
        <v>AC</v>
      </c>
      <c r="H4058" t="s">
        <v>61</v>
      </c>
      <c r="I4058" t="str">
        <f>IF(LEFT(tbStoricoOrdini[[#This Row],[ARTICOLO]],3) = "COG","COG",LEFT(tbStoricoOrdini[[#This Row],[ARTICOLO]],FIND(" ",tbStoricoOrdini[[#This Row],[ARTICOLO]])-1))</f>
        <v>KLM</v>
      </c>
      <c r="J4058" t="str">
        <f>MID(tbStoricoOrdini[[#This Row],[ARTICOLO]],FIND(" ",tbStoricoOrdini[[#This Row],[ARTICOLO]])+1,4)</f>
        <v>5000</v>
      </c>
      <c r="K4058" t="str">
        <f>IFERROR(RIGHT(tbStoricoOrdini[[#This Row],[ARTICOLO]],LEN(tbStoricoOrdini[[#This Row],[ARTICOLO]])-FIND(" ",tbStoricoOrdini[[#This Row],[ARTICOLO]],FIND(" ",tbStoricoOrdini[[#This Row],[ARTICOLO]]) +1)),"")</f>
        <v>Medium</v>
      </c>
      <c r="L4058" s="3">
        <f>VLOOKUP(tbStoricoOrdini[[#This Row],[ARTICOLO]],tbArticoli[],2,FALSE)</f>
        <v>150</v>
      </c>
      <c r="M4058" s="22">
        <f>tbStoricoOrdini[[#This Row],[IMPORTO]]/tbStoricoOrdini[[#This Row],[PREZZO]]</f>
        <v>3.3866666666666667</v>
      </c>
      <c r="N4058" t="s">
        <v>7</v>
      </c>
      <c r="O4058" s="8">
        <f>VLOOKUP(tbStoricoOrdini[[#This Row],[AGENTE]],tbAgenti[],2,FALSE)</f>
        <v>0.03</v>
      </c>
      <c r="P4058" s="2">
        <v>508</v>
      </c>
      <c r="Q4058" s="2">
        <f>tbStoricoOrdini[[#This Row],[IMPORTO]]*tbStoricoOrdini[[#This Row],[% COMM.]]</f>
        <v>15.24</v>
      </c>
      <c r="R4058" s="2">
        <f>tbStoricoOrdini[[#This Row],[TOT. COMM.]]+tbStoricoOrdini[[#This Row],[IMPORTO]]</f>
        <v>523.24</v>
      </c>
    </row>
    <row r="4059" spans="1:18">
      <c r="A4059" s="1">
        <v>43952</v>
      </c>
      <c r="B4059" s="7">
        <f>MONTH(tbStoricoOrdini[[#This Row],[DATA]])</f>
        <v>5</v>
      </c>
      <c r="C4059" t="s">
        <v>4154</v>
      </c>
      <c r="D4059" t="str">
        <f>RIGHT(tbStoricoOrdini[[#This Row],[ORDINE]],4)</f>
        <v>4056</v>
      </c>
      <c r="E4059" t="s">
        <v>42</v>
      </c>
      <c r="F4059" t="str">
        <f>VLOOKUP(tbStoricoOrdini[[#This Row],[CLIENTE]],tbClienti[],3,FALSE)</f>
        <v>Lazio</v>
      </c>
      <c r="G4059" t="str">
        <f>VLOOKUP(tbStoricoOrdini[[#This Row],[CLIENTE]],tbClienti[],7,FALSE)</f>
        <v>AC</v>
      </c>
      <c r="H4059" t="s">
        <v>61</v>
      </c>
      <c r="I4059" t="str">
        <f>IF(LEFT(tbStoricoOrdini[[#This Row],[ARTICOLO]],3) = "COG","COG",LEFT(tbStoricoOrdini[[#This Row],[ARTICOLO]],FIND(" ",tbStoricoOrdini[[#This Row],[ARTICOLO]])-1))</f>
        <v>KLM</v>
      </c>
      <c r="J4059" t="str">
        <f>MID(tbStoricoOrdini[[#This Row],[ARTICOLO]],FIND(" ",tbStoricoOrdini[[#This Row],[ARTICOLO]])+1,4)</f>
        <v>5000</v>
      </c>
      <c r="K4059" t="str">
        <f>IFERROR(RIGHT(tbStoricoOrdini[[#This Row],[ARTICOLO]],LEN(tbStoricoOrdini[[#This Row],[ARTICOLO]])-FIND(" ",tbStoricoOrdini[[#This Row],[ARTICOLO]],FIND(" ",tbStoricoOrdini[[#This Row],[ARTICOLO]]) +1)),"")</f>
        <v>Medium</v>
      </c>
      <c r="L4059" s="3">
        <f>VLOOKUP(tbStoricoOrdini[[#This Row],[ARTICOLO]],tbArticoli[],2,FALSE)</f>
        <v>150</v>
      </c>
      <c r="M4059" s="22">
        <f>tbStoricoOrdini[[#This Row],[IMPORTO]]/tbStoricoOrdini[[#This Row],[PREZZO]]</f>
        <v>41.08</v>
      </c>
      <c r="N4059" t="s">
        <v>6</v>
      </c>
      <c r="O4059" s="8">
        <f>VLOOKUP(tbStoricoOrdini[[#This Row],[AGENTE]],tbAgenti[],2,FALSE)</f>
        <v>7.4999999999999997E-2</v>
      </c>
      <c r="P4059" s="2">
        <v>6162</v>
      </c>
      <c r="Q4059" s="2">
        <f>tbStoricoOrdini[[#This Row],[IMPORTO]]*tbStoricoOrdini[[#This Row],[% COMM.]]</f>
        <v>462.15</v>
      </c>
      <c r="R4059" s="2">
        <f>tbStoricoOrdini[[#This Row],[TOT. COMM.]]+tbStoricoOrdini[[#This Row],[IMPORTO]]</f>
        <v>6624.15</v>
      </c>
    </row>
    <row r="4060" spans="1:18">
      <c r="A4060" s="1">
        <v>43952</v>
      </c>
      <c r="B4060" s="7">
        <f>MONTH(tbStoricoOrdini[[#This Row],[DATA]])</f>
        <v>5</v>
      </c>
      <c r="C4060" t="s">
        <v>4155</v>
      </c>
      <c r="D4060" t="str">
        <f>RIGHT(tbStoricoOrdini[[#This Row],[ORDINE]],4)</f>
        <v>4057</v>
      </c>
      <c r="E4060" t="s">
        <v>42</v>
      </c>
      <c r="F4060" t="str">
        <f>VLOOKUP(tbStoricoOrdini[[#This Row],[CLIENTE]],tbClienti[],3,FALSE)</f>
        <v>Lazio</v>
      </c>
      <c r="G4060" t="str">
        <f>VLOOKUP(tbStoricoOrdini[[#This Row],[CLIENTE]],tbClienti[],7,FALSE)</f>
        <v>AC</v>
      </c>
      <c r="H4060" t="s">
        <v>61</v>
      </c>
      <c r="I4060" t="str">
        <f>IF(LEFT(tbStoricoOrdini[[#This Row],[ARTICOLO]],3) = "COG","COG",LEFT(tbStoricoOrdini[[#This Row],[ARTICOLO]],FIND(" ",tbStoricoOrdini[[#This Row],[ARTICOLO]])-1))</f>
        <v>KLM</v>
      </c>
      <c r="J4060" t="str">
        <f>MID(tbStoricoOrdini[[#This Row],[ARTICOLO]],FIND(" ",tbStoricoOrdini[[#This Row],[ARTICOLO]])+1,4)</f>
        <v>5000</v>
      </c>
      <c r="K4060" t="str">
        <f>IFERROR(RIGHT(tbStoricoOrdini[[#This Row],[ARTICOLO]],LEN(tbStoricoOrdini[[#This Row],[ARTICOLO]])-FIND(" ",tbStoricoOrdini[[#This Row],[ARTICOLO]],FIND(" ",tbStoricoOrdini[[#This Row],[ARTICOLO]]) +1)),"")</f>
        <v>Medium</v>
      </c>
      <c r="L4060" s="3">
        <f>VLOOKUP(tbStoricoOrdini[[#This Row],[ARTICOLO]],tbArticoli[],2,FALSE)</f>
        <v>150</v>
      </c>
      <c r="M4060" s="22">
        <f>tbStoricoOrdini[[#This Row],[IMPORTO]]/tbStoricoOrdini[[#This Row],[PREZZO]]</f>
        <v>606.23333333333335</v>
      </c>
      <c r="N4060" t="s">
        <v>9</v>
      </c>
      <c r="O4060" s="8">
        <f>VLOOKUP(tbStoricoOrdini[[#This Row],[AGENTE]],tbAgenti[],2,FALSE)</f>
        <v>0.05</v>
      </c>
      <c r="P4060" s="2">
        <v>90935</v>
      </c>
      <c r="Q4060" s="2">
        <f>tbStoricoOrdini[[#This Row],[IMPORTO]]*tbStoricoOrdini[[#This Row],[% COMM.]]</f>
        <v>4546.75</v>
      </c>
      <c r="R4060" s="2">
        <f>tbStoricoOrdini[[#This Row],[TOT. COMM.]]+tbStoricoOrdini[[#This Row],[IMPORTO]]</f>
        <v>95481.75</v>
      </c>
    </row>
    <row r="4061" spans="1:18">
      <c r="A4061" s="1">
        <v>43952</v>
      </c>
      <c r="B4061" s="7">
        <f>MONTH(tbStoricoOrdini[[#This Row],[DATA]])</f>
        <v>5</v>
      </c>
      <c r="C4061" t="s">
        <v>4156</v>
      </c>
      <c r="D4061" t="str">
        <f>RIGHT(tbStoricoOrdini[[#This Row],[ORDINE]],4)</f>
        <v>4058</v>
      </c>
      <c r="E4061" t="s">
        <v>42</v>
      </c>
      <c r="F4061" t="str">
        <f>VLOOKUP(tbStoricoOrdini[[#This Row],[CLIENTE]],tbClienti[],3,FALSE)</f>
        <v>Lazio</v>
      </c>
      <c r="G4061" t="str">
        <f>VLOOKUP(tbStoricoOrdini[[#This Row],[CLIENTE]],tbClienti[],7,FALSE)</f>
        <v>AC</v>
      </c>
      <c r="H4061" t="s">
        <v>79</v>
      </c>
      <c r="I4061" t="str">
        <f>IF(LEFT(tbStoricoOrdini[[#This Row],[ARTICOLO]],3) = "COG","COG",LEFT(tbStoricoOrdini[[#This Row],[ARTICOLO]],FIND(" ",tbStoricoOrdini[[#This Row],[ARTICOLO]])-1))</f>
        <v>COG</v>
      </c>
      <c r="J4061" t="str">
        <f>MID(tbStoricoOrdini[[#This Row],[ARTICOLO]],FIND(" ",tbStoricoOrdini[[#This Row],[ARTICOLO]])+1,4)</f>
        <v>4000</v>
      </c>
      <c r="K4061" t="str">
        <f>IFERROR(RIGHT(tbStoricoOrdini[[#This Row],[ARTICOLO]],LEN(tbStoricoOrdini[[#This Row],[ARTICOLO]])-FIND(" ",tbStoricoOrdini[[#This Row],[ARTICOLO]],FIND(" ",tbStoricoOrdini[[#This Row],[ARTICOLO]]) +1)),"")</f>
        <v>Plus</v>
      </c>
      <c r="L4061" s="3">
        <f>VLOOKUP(tbStoricoOrdini[[#This Row],[ARTICOLO]],tbArticoli[],2,FALSE)</f>
        <v>240</v>
      </c>
      <c r="M4061" s="22">
        <f>tbStoricoOrdini[[#This Row],[IMPORTO]]/tbStoricoOrdini[[#This Row],[PREZZO]]</f>
        <v>9.7833333333333332</v>
      </c>
      <c r="N4061" t="s">
        <v>9</v>
      </c>
      <c r="O4061" s="8">
        <f>VLOOKUP(tbStoricoOrdini[[#This Row],[AGENTE]],tbAgenti[],2,FALSE)</f>
        <v>0.05</v>
      </c>
      <c r="P4061" s="2">
        <v>2348</v>
      </c>
      <c r="Q4061" s="2">
        <f>tbStoricoOrdini[[#This Row],[IMPORTO]]*tbStoricoOrdini[[#This Row],[% COMM.]]</f>
        <v>117.4</v>
      </c>
      <c r="R4061" s="2">
        <f>tbStoricoOrdini[[#This Row],[TOT. COMM.]]+tbStoricoOrdini[[#This Row],[IMPORTO]]</f>
        <v>2465.4</v>
      </c>
    </row>
    <row r="4062" spans="1:18">
      <c r="A4062" s="1">
        <v>43952</v>
      </c>
      <c r="B4062" s="7">
        <f>MONTH(tbStoricoOrdini[[#This Row],[DATA]])</f>
        <v>5</v>
      </c>
      <c r="C4062" t="s">
        <v>4157</v>
      </c>
      <c r="D4062" t="str">
        <f>RIGHT(tbStoricoOrdini[[#This Row],[ORDINE]],4)</f>
        <v>4059</v>
      </c>
      <c r="E4062" t="s">
        <v>42</v>
      </c>
      <c r="F4062" t="str">
        <f>VLOOKUP(tbStoricoOrdini[[#This Row],[CLIENTE]],tbClienti[],3,FALSE)</f>
        <v>Lazio</v>
      </c>
      <c r="G4062" t="str">
        <f>VLOOKUP(tbStoricoOrdini[[#This Row],[CLIENTE]],tbClienti[],7,FALSE)</f>
        <v>AC</v>
      </c>
      <c r="H4062" t="s">
        <v>60</v>
      </c>
      <c r="I4062" t="str">
        <f>IF(LEFT(tbStoricoOrdini[[#This Row],[ARTICOLO]],3) = "COG","COG",LEFT(tbStoricoOrdini[[#This Row],[ARTICOLO]],FIND(" ",tbStoricoOrdini[[#This Row],[ARTICOLO]])-1))</f>
        <v>KLM</v>
      </c>
      <c r="J4062" t="str">
        <f>MID(tbStoricoOrdini[[#This Row],[ARTICOLO]],FIND(" ",tbStoricoOrdini[[#This Row],[ARTICOLO]])+1,4)</f>
        <v>5000</v>
      </c>
      <c r="K4062" t="str">
        <f>IFERROR(RIGHT(tbStoricoOrdini[[#This Row],[ARTICOLO]],LEN(tbStoricoOrdini[[#This Row],[ARTICOLO]])-FIND(" ",tbStoricoOrdini[[#This Row],[ARTICOLO]],FIND(" ",tbStoricoOrdini[[#This Row],[ARTICOLO]]) +1)),"")</f>
        <v>Plus</v>
      </c>
      <c r="L4062" s="3">
        <f>VLOOKUP(tbStoricoOrdini[[#This Row],[ARTICOLO]],tbArticoli[],2,FALSE)</f>
        <v>175</v>
      </c>
      <c r="M4062" s="22">
        <f>tbStoricoOrdini[[#This Row],[IMPORTO]]/tbStoricoOrdini[[#This Row],[PREZZO]]</f>
        <v>38.051428571428573</v>
      </c>
      <c r="N4062" t="s">
        <v>7</v>
      </c>
      <c r="O4062" s="8">
        <f>VLOOKUP(tbStoricoOrdini[[#This Row],[AGENTE]],tbAgenti[],2,FALSE)</f>
        <v>0.03</v>
      </c>
      <c r="P4062" s="2">
        <v>6659</v>
      </c>
      <c r="Q4062" s="2">
        <f>tbStoricoOrdini[[#This Row],[IMPORTO]]*tbStoricoOrdini[[#This Row],[% COMM.]]</f>
        <v>199.76999999999998</v>
      </c>
      <c r="R4062" s="2">
        <f>tbStoricoOrdini[[#This Row],[TOT. COMM.]]+tbStoricoOrdini[[#This Row],[IMPORTO]]</f>
        <v>6858.77</v>
      </c>
    </row>
    <row r="4063" spans="1:18">
      <c r="A4063" s="1">
        <v>43952</v>
      </c>
      <c r="B4063" s="7">
        <f>MONTH(tbStoricoOrdini[[#This Row],[DATA]])</f>
        <v>5</v>
      </c>
      <c r="C4063" t="s">
        <v>4158</v>
      </c>
      <c r="D4063" t="str">
        <f>RIGHT(tbStoricoOrdini[[#This Row],[ORDINE]],4)</f>
        <v>4060</v>
      </c>
      <c r="E4063" t="s">
        <v>42</v>
      </c>
      <c r="F4063" t="str">
        <f>VLOOKUP(tbStoricoOrdini[[#This Row],[CLIENTE]],tbClienti[],3,FALSE)</f>
        <v>Lazio</v>
      </c>
      <c r="G4063" t="str">
        <f>VLOOKUP(tbStoricoOrdini[[#This Row],[CLIENTE]],tbClienti[],7,FALSE)</f>
        <v>AC</v>
      </c>
      <c r="H4063" t="s">
        <v>62</v>
      </c>
      <c r="I4063" t="str">
        <f>IF(LEFT(tbStoricoOrdini[[#This Row],[ARTICOLO]],3) = "COG","COG",LEFT(tbStoricoOrdini[[#This Row],[ARTICOLO]],FIND(" ",tbStoricoOrdini[[#This Row],[ARTICOLO]])-1))</f>
        <v>KLM</v>
      </c>
      <c r="J4063" t="str">
        <f>MID(tbStoricoOrdini[[#This Row],[ARTICOLO]],FIND(" ",tbStoricoOrdini[[#This Row],[ARTICOLO]])+1,4)</f>
        <v>2500</v>
      </c>
      <c r="K4063" t="str">
        <f>IFERROR(RIGHT(tbStoricoOrdini[[#This Row],[ARTICOLO]],LEN(tbStoricoOrdini[[#This Row],[ARTICOLO]])-FIND(" ",tbStoricoOrdini[[#This Row],[ARTICOLO]],FIND(" ",tbStoricoOrdini[[#This Row],[ARTICOLO]]) +1)),"")</f>
        <v>Plus</v>
      </c>
      <c r="L4063" s="3">
        <f>VLOOKUP(tbStoricoOrdini[[#This Row],[ARTICOLO]],tbArticoli[],2,FALSE)</f>
        <v>130</v>
      </c>
      <c r="M4063" s="22">
        <f>tbStoricoOrdini[[#This Row],[IMPORTO]]/tbStoricoOrdini[[#This Row],[PREZZO]]</f>
        <v>2.8846153846153846</v>
      </c>
      <c r="N4063" t="s">
        <v>6</v>
      </c>
      <c r="O4063" s="8">
        <f>VLOOKUP(tbStoricoOrdini[[#This Row],[AGENTE]],tbAgenti[],2,FALSE)</f>
        <v>7.4999999999999997E-2</v>
      </c>
      <c r="P4063" s="2">
        <v>375</v>
      </c>
      <c r="Q4063" s="2">
        <f>tbStoricoOrdini[[#This Row],[IMPORTO]]*tbStoricoOrdini[[#This Row],[% COMM.]]</f>
        <v>28.125</v>
      </c>
      <c r="R4063" s="2">
        <f>tbStoricoOrdini[[#This Row],[TOT. COMM.]]+tbStoricoOrdini[[#This Row],[IMPORTO]]</f>
        <v>403.125</v>
      </c>
    </row>
    <row r="4064" spans="1:18">
      <c r="A4064" s="1">
        <v>43952</v>
      </c>
      <c r="B4064" s="7">
        <f>MONTH(tbStoricoOrdini[[#This Row],[DATA]])</f>
        <v>5</v>
      </c>
      <c r="C4064" t="s">
        <v>4159</v>
      </c>
      <c r="D4064" t="str">
        <f>RIGHT(tbStoricoOrdini[[#This Row],[ORDINE]],4)</f>
        <v>4061</v>
      </c>
      <c r="E4064" t="s">
        <v>42</v>
      </c>
      <c r="F4064" t="str">
        <f>VLOOKUP(tbStoricoOrdini[[#This Row],[CLIENTE]],tbClienti[],3,FALSE)</f>
        <v>Lazio</v>
      </c>
      <c r="G4064" t="str">
        <f>VLOOKUP(tbStoricoOrdini[[#This Row],[CLIENTE]],tbClienti[],7,FALSE)</f>
        <v>AC</v>
      </c>
      <c r="H4064" t="s">
        <v>63</v>
      </c>
      <c r="I4064" t="str">
        <f>IF(LEFT(tbStoricoOrdini[[#This Row],[ARTICOLO]],3) = "COG","COG",LEFT(tbStoricoOrdini[[#This Row],[ARTICOLO]],FIND(" ",tbStoricoOrdini[[#This Row],[ARTICOLO]])-1))</f>
        <v>KLM</v>
      </c>
      <c r="J4064" t="str">
        <f>MID(tbStoricoOrdini[[#This Row],[ARTICOLO]],FIND(" ",tbStoricoOrdini[[#This Row],[ARTICOLO]])+1,4)</f>
        <v>3000</v>
      </c>
      <c r="K4064" t="str">
        <f>IFERROR(RIGHT(tbStoricoOrdini[[#This Row],[ARTICOLO]],LEN(tbStoricoOrdini[[#This Row],[ARTICOLO]])-FIND(" ",tbStoricoOrdini[[#This Row],[ARTICOLO]],FIND(" ",tbStoricoOrdini[[#This Row],[ARTICOLO]]) +1)),"")</f>
        <v>Plus</v>
      </c>
      <c r="L4064" s="3">
        <f>VLOOKUP(tbStoricoOrdini[[#This Row],[ARTICOLO]],tbArticoli[],2,FALSE)</f>
        <v>145</v>
      </c>
      <c r="M4064" s="22">
        <f>tbStoricoOrdini[[#This Row],[IMPORTO]]/tbStoricoOrdini[[#This Row],[PREZZO]]</f>
        <v>70.303448275862067</v>
      </c>
      <c r="N4064" t="s">
        <v>19</v>
      </c>
      <c r="O4064" s="8">
        <f>VLOOKUP(tbStoricoOrdini[[#This Row],[AGENTE]],tbAgenti[],2,FALSE)</f>
        <v>0.05</v>
      </c>
      <c r="P4064" s="2">
        <v>10194</v>
      </c>
      <c r="Q4064" s="2">
        <f>tbStoricoOrdini[[#This Row],[IMPORTO]]*tbStoricoOrdini[[#This Row],[% COMM.]]</f>
        <v>509.70000000000005</v>
      </c>
      <c r="R4064" s="2">
        <f>tbStoricoOrdini[[#This Row],[TOT. COMM.]]+tbStoricoOrdini[[#This Row],[IMPORTO]]</f>
        <v>10703.7</v>
      </c>
    </row>
    <row r="4065" spans="1:18">
      <c r="A4065" s="1">
        <v>43952</v>
      </c>
      <c r="B4065" s="7">
        <f>MONTH(tbStoricoOrdini[[#This Row],[DATA]])</f>
        <v>5</v>
      </c>
      <c r="C4065" t="s">
        <v>4160</v>
      </c>
      <c r="D4065" t="str">
        <f>RIGHT(tbStoricoOrdini[[#This Row],[ORDINE]],4)</f>
        <v>4062</v>
      </c>
      <c r="E4065" t="s">
        <v>42</v>
      </c>
      <c r="F4065" t="str">
        <f>VLOOKUP(tbStoricoOrdini[[#This Row],[CLIENTE]],tbClienti[],3,FALSE)</f>
        <v>Lazio</v>
      </c>
      <c r="G4065" t="str">
        <f>VLOOKUP(tbStoricoOrdini[[#This Row],[CLIENTE]],tbClienti[],7,FALSE)</f>
        <v>AC</v>
      </c>
      <c r="H4065" t="s">
        <v>63</v>
      </c>
      <c r="I4065" t="str">
        <f>IF(LEFT(tbStoricoOrdini[[#This Row],[ARTICOLO]],3) = "COG","COG",LEFT(tbStoricoOrdini[[#This Row],[ARTICOLO]],FIND(" ",tbStoricoOrdini[[#This Row],[ARTICOLO]])-1))</f>
        <v>KLM</v>
      </c>
      <c r="J4065" t="str">
        <f>MID(tbStoricoOrdini[[#This Row],[ARTICOLO]],FIND(" ",tbStoricoOrdini[[#This Row],[ARTICOLO]])+1,4)</f>
        <v>3000</v>
      </c>
      <c r="K4065" t="str">
        <f>IFERROR(RIGHT(tbStoricoOrdini[[#This Row],[ARTICOLO]],LEN(tbStoricoOrdini[[#This Row],[ARTICOLO]])-FIND(" ",tbStoricoOrdini[[#This Row],[ARTICOLO]],FIND(" ",tbStoricoOrdini[[#This Row],[ARTICOLO]]) +1)),"")</f>
        <v>Plus</v>
      </c>
      <c r="L4065" s="3">
        <f>VLOOKUP(tbStoricoOrdini[[#This Row],[ARTICOLO]],tbArticoli[],2,FALSE)</f>
        <v>145</v>
      </c>
      <c r="M4065" s="22">
        <f>tbStoricoOrdini[[#This Row],[IMPORTO]]/tbStoricoOrdini[[#This Row],[PREZZO]]</f>
        <v>32.365517241379308</v>
      </c>
      <c r="N4065" t="s">
        <v>6</v>
      </c>
      <c r="O4065" s="8">
        <f>VLOOKUP(tbStoricoOrdini[[#This Row],[AGENTE]],tbAgenti[],2,FALSE)</f>
        <v>7.4999999999999997E-2</v>
      </c>
      <c r="P4065" s="2">
        <v>4693</v>
      </c>
      <c r="Q4065" s="2">
        <f>tbStoricoOrdini[[#This Row],[IMPORTO]]*tbStoricoOrdini[[#This Row],[% COMM.]]</f>
        <v>351.97499999999997</v>
      </c>
      <c r="R4065" s="2">
        <f>tbStoricoOrdini[[#This Row],[TOT. COMM.]]+tbStoricoOrdini[[#This Row],[IMPORTO]]</f>
        <v>5044.9750000000004</v>
      </c>
    </row>
    <row r="4066" spans="1:18">
      <c r="A4066" s="1">
        <v>43952</v>
      </c>
      <c r="B4066" s="7">
        <f>MONTH(tbStoricoOrdini[[#This Row],[DATA]])</f>
        <v>5</v>
      </c>
      <c r="C4066" t="s">
        <v>4161</v>
      </c>
      <c r="D4066" t="str">
        <f>RIGHT(tbStoricoOrdini[[#This Row],[ORDINE]],4)</f>
        <v>4063</v>
      </c>
      <c r="E4066" t="s">
        <v>42</v>
      </c>
      <c r="F4066" t="str">
        <f>VLOOKUP(tbStoricoOrdini[[#This Row],[CLIENTE]],tbClienti[],3,FALSE)</f>
        <v>Lazio</v>
      </c>
      <c r="G4066" t="str">
        <f>VLOOKUP(tbStoricoOrdini[[#This Row],[CLIENTE]],tbClienti[],7,FALSE)</f>
        <v>AC</v>
      </c>
      <c r="H4066" t="s">
        <v>63</v>
      </c>
      <c r="I4066" t="str">
        <f>IF(LEFT(tbStoricoOrdini[[#This Row],[ARTICOLO]],3) = "COG","COG",LEFT(tbStoricoOrdini[[#This Row],[ARTICOLO]],FIND(" ",tbStoricoOrdini[[#This Row],[ARTICOLO]])-1))</f>
        <v>KLM</v>
      </c>
      <c r="J4066" t="str">
        <f>MID(tbStoricoOrdini[[#This Row],[ARTICOLO]],FIND(" ",tbStoricoOrdini[[#This Row],[ARTICOLO]])+1,4)</f>
        <v>3000</v>
      </c>
      <c r="K4066" t="str">
        <f>IFERROR(RIGHT(tbStoricoOrdini[[#This Row],[ARTICOLO]],LEN(tbStoricoOrdini[[#This Row],[ARTICOLO]])-FIND(" ",tbStoricoOrdini[[#This Row],[ARTICOLO]],FIND(" ",tbStoricoOrdini[[#This Row],[ARTICOLO]]) +1)),"")</f>
        <v>Plus</v>
      </c>
      <c r="L4066" s="3">
        <f>VLOOKUP(tbStoricoOrdini[[#This Row],[ARTICOLO]],tbArticoli[],2,FALSE)</f>
        <v>145</v>
      </c>
      <c r="M4066" s="22">
        <f>tbStoricoOrdini[[#This Row],[IMPORTO]]/tbStoricoOrdini[[#This Row],[PREZZO]]</f>
        <v>2591.1999999999998</v>
      </c>
      <c r="N4066" t="s">
        <v>9</v>
      </c>
      <c r="O4066" s="8">
        <f>VLOOKUP(tbStoricoOrdini[[#This Row],[AGENTE]],tbAgenti[],2,FALSE)</f>
        <v>0.05</v>
      </c>
      <c r="P4066" s="2">
        <v>375724</v>
      </c>
      <c r="Q4066" s="2">
        <f>tbStoricoOrdini[[#This Row],[IMPORTO]]*tbStoricoOrdini[[#This Row],[% COMM.]]</f>
        <v>18786.2</v>
      </c>
      <c r="R4066" s="2">
        <f>tbStoricoOrdini[[#This Row],[TOT. COMM.]]+tbStoricoOrdini[[#This Row],[IMPORTO]]</f>
        <v>394510.2</v>
      </c>
    </row>
    <row r="4067" spans="1:18">
      <c r="A4067" s="1">
        <v>43952</v>
      </c>
      <c r="B4067" s="7">
        <f>MONTH(tbStoricoOrdini[[#This Row],[DATA]])</f>
        <v>5</v>
      </c>
      <c r="C4067" t="s">
        <v>4162</v>
      </c>
      <c r="D4067" t="str">
        <f>RIGHT(tbStoricoOrdini[[#This Row],[ORDINE]],4)</f>
        <v>4064</v>
      </c>
      <c r="E4067" t="s">
        <v>42</v>
      </c>
      <c r="F4067" t="str">
        <f>VLOOKUP(tbStoricoOrdini[[#This Row],[CLIENTE]],tbClienti[],3,FALSE)</f>
        <v>Lazio</v>
      </c>
      <c r="G4067" t="str">
        <f>VLOOKUP(tbStoricoOrdini[[#This Row],[CLIENTE]],tbClienti[],7,FALSE)</f>
        <v>AC</v>
      </c>
      <c r="H4067" t="s">
        <v>65</v>
      </c>
      <c r="I4067" t="str">
        <f>IF(LEFT(tbStoricoOrdini[[#This Row],[ARTICOLO]],3) = "COG","COG",LEFT(tbStoricoOrdini[[#This Row],[ARTICOLO]],FIND(" ",tbStoricoOrdini[[#This Row],[ARTICOLO]])-1))</f>
        <v>GKLM</v>
      </c>
      <c r="J4067" t="str">
        <f>MID(tbStoricoOrdini[[#This Row],[ARTICOLO]],FIND(" ",tbStoricoOrdini[[#This Row],[ARTICOLO]])+1,4)</f>
        <v>5000</v>
      </c>
      <c r="K4067" t="str">
        <f>IFERROR(RIGHT(tbStoricoOrdini[[#This Row],[ARTICOLO]],LEN(tbStoricoOrdini[[#This Row],[ARTICOLO]])-FIND(" ",tbStoricoOrdini[[#This Row],[ARTICOLO]],FIND(" ",tbStoricoOrdini[[#This Row],[ARTICOLO]]) +1)),"")</f>
        <v/>
      </c>
      <c r="L4067" s="3">
        <f>VLOOKUP(tbStoricoOrdini[[#This Row],[ARTICOLO]],tbArticoli[],2,FALSE)</f>
        <v>75</v>
      </c>
      <c r="M4067" s="22">
        <f>tbStoricoOrdini[[#This Row],[IMPORTO]]/tbStoricoOrdini[[#This Row],[PREZZO]]</f>
        <v>2.5466666666666669</v>
      </c>
      <c r="N4067" t="s">
        <v>9</v>
      </c>
      <c r="O4067" s="8">
        <f>VLOOKUP(tbStoricoOrdini[[#This Row],[AGENTE]],tbAgenti[],2,FALSE)</f>
        <v>0.05</v>
      </c>
      <c r="P4067" s="2">
        <v>191</v>
      </c>
      <c r="Q4067" s="2">
        <f>tbStoricoOrdini[[#This Row],[IMPORTO]]*tbStoricoOrdini[[#This Row],[% COMM.]]</f>
        <v>9.5500000000000007</v>
      </c>
      <c r="R4067" s="2">
        <f>tbStoricoOrdini[[#This Row],[TOT. COMM.]]+tbStoricoOrdini[[#This Row],[IMPORTO]]</f>
        <v>200.55</v>
      </c>
    </row>
    <row r="4068" spans="1:18">
      <c r="A4068" s="1">
        <v>43952</v>
      </c>
      <c r="B4068" s="7">
        <f>MONTH(tbStoricoOrdini[[#This Row],[DATA]])</f>
        <v>5</v>
      </c>
      <c r="C4068" t="s">
        <v>4163</v>
      </c>
      <c r="D4068" t="str">
        <f>RIGHT(tbStoricoOrdini[[#This Row],[ORDINE]],4)</f>
        <v>4065</v>
      </c>
      <c r="E4068" t="s">
        <v>42</v>
      </c>
      <c r="F4068" t="str">
        <f>VLOOKUP(tbStoricoOrdini[[#This Row],[CLIENTE]],tbClienti[],3,FALSE)</f>
        <v>Lazio</v>
      </c>
      <c r="G4068" t="str">
        <f>VLOOKUP(tbStoricoOrdini[[#This Row],[CLIENTE]],tbClienti[],7,FALSE)</f>
        <v>AC</v>
      </c>
      <c r="H4068" t="s">
        <v>66</v>
      </c>
      <c r="I4068" t="str">
        <f>IF(LEFT(tbStoricoOrdini[[#This Row],[ARTICOLO]],3) = "COG","COG",LEFT(tbStoricoOrdini[[#This Row],[ARTICOLO]],FIND(" ",tbStoricoOrdini[[#This Row],[ARTICOLO]])-1))</f>
        <v>BAG</v>
      </c>
      <c r="J4068" t="str">
        <f>MID(tbStoricoOrdini[[#This Row],[ARTICOLO]],FIND(" ",tbStoricoOrdini[[#This Row],[ARTICOLO]])+1,4)</f>
        <v>2500</v>
      </c>
      <c r="K4068" t="str">
        <f>IFERROR(RIGHT(tbStoricoOrdini[[#This Row],[ARTICOLO]],LEN(tbStoricoOrdini[[#This Row],[ARTICOLO]])-FIND(" ",tbStoricoOrdini[[#This Row],[ARTICOLO]],FIND(" ",tbStoricoOrdini[[#This Row],[ARTICOLO]]) +1)),"")</f>
        <v>Plus</v>
      </c>
      <c r="L4068" s="3">
        <f>VLOOKUP(tbStoricoOrdini[[#This Row],[ARTICOLO]],tbArticoli[],2,FALSE)</f>
        <v>220</v>
      </c>
      <c r="M4068" s="22">
        <f>tbStoricoOrdini[[#This Row],[IMPORTO]]/tbStoricoOrdini[[#This Row],[PREZZO]]</f>
        <v>1.209090909090909</v>
      </c>
      <c r="N4068" t="s">
        <v>9</v>
      </c>
      <c r="O4068" s="8">
        <f>VLOOKUP(tbStoricoOrdini[[#This Row],[AGENTE]],tbAgenti[],2,FALSE)</f>
        <v>0.05</v>
      </c>
      <c r="P4068" s="2">
        <v>266</v>
      </c>
      <c r="Q4068" s="2">
        <f>tbStoricoOrdini[[#This Row],[IMPORTO]]*tbStoricoOrdini[[#This Row],[% COMM.]]</f>
        <v>13.3</v>
      </c>
      <c r="R4068" s="2">
        <f>tbStoricoOrdini[[#This Row],[TOT. COMM.]]+tbStoricoOrdini[[#This Row],[IMPORTO]]</f>
        <v>279.3</v>
      </c>
    </row>
    <row r="4069" spans="1:18">
      <c r="A4069" s="1">
        <v>43952</v>
      </c>
      <c r="B4069" s="7">
        <f>MONTH(tbStoricoOrdini[[#This Row],[DATA]])</f>
        <v>5</v>
      </c>
      <c r="C4069" t="s">
        <v>4164</v>
      </c>
      <c r="D4069" t="str">
        <f>RIGHT(tbStoricoOrdini[[#This Row],[ORDINE]],4)</f>
        <v>4066</v>
      </c>
      <c r="E4069" t="s">
        <v>42</v>
      </c>
      <c r="F4069" t="str">
        <f>VLOOKUP(tbStoricoOrdini[[#This Row],[CLIENTE]],tbClienti[],3,FALSE)</f>
        <v>Lazio</v>
      </c>
      <c r="G4069" t="str">
        <f>VLOOKUP(tbStoricoOrdini[[#This Row],[CLIENTE]],tbClienti[],7,FALSE)</f>
        <v>AC</v>
      </c>
      <c r="H4069" t="s">
        <v>67</v>
      </c>
      <c r="I4069" t="str">
        <f>IF(LEFT(tbStoricoOrdini[[#This Row],[ARTICOLO]],3) = "COG","COG",LEFT(tbStoricoOrdini[[#This Row],[ARTICOLO]],FIND(" ",tbStoricoOrdini[[#This Row],[ARTICOLO]])-1))</f>
        <v>BAG</v>
      </c>
      <c r="J4069" t="str">
        <f>MID(tbStoricoOrdini[[#This Row],[ARTICOLO]],FIND(" ",tbStoricoOrdini[[#This Row],[ARTICOLO]])+1,4)</f>
        <v>2500</v>
      </c>
      <c r="K4069" t="str">
        <f>IFERROR(RIGHT(tbStoricoOrdini[[#This Row],[ARTICOLO]],LEN(tbStoricoOrdini[[#This Row],[ARTICOLO]])-FIND(" ",tbStoricoOrdini[[#This Row],[ARTICOLO]],FIND(" ",tbStoricoOrdini[[#This Row],[ARTICOLO]]) +1)),"")</f>
        <v>Medium</v>
      </c>
      <c r="L4069" s="3">
        <f>VLOOKUP(tbStoricoOrdini[[#This Row],[ARTICOLO]],tbArticoli[],2,FALSE)</f>
        <v>210</v>
      </c>
      <c r="M4069" s="22">
        <f>tbStoricoOrdini[[#This Row],[IMPORTO]]/tbStoricoOrdini[[#This Row],[PREZZO]]</f>
        <v>12.514285714285714</v>
      </c>
      <c r="N4069" t="s">
        <v>6</v>
      </c>
      <c r="O4069" s="8">
        <f>VLOOKUP(tbStoricoOrdini[[#This Row],[AGENTE]],tbAgenti[],2,FALSE)</f>
        <v>7.4999999999999997E-2</v>
      </c>
      <c r="P4069" s="2">
        <v>2628</v>
      </c>
      <c r="Q4069" s="2">
        <f>tbStoricoOrdini[[#This Row],[IMPORTO]]*tbStoricoOrdini[[#This Row],[% COMM.]]</f>
        <v>197.1</v>
      </c>
      <c r="R4069" s="2">
        <f>tbStoricoOrdini[[#This Row],[TOT. COMM.]]+tbStoricoOrdini[[#This Row],[IMPORTO]]</f>
        <v>2825.1</v>
      </c>
    </row>
    <row r="4070" spans="1:18">
      <c r="A4070" s="1">
        <v>43952</v>
      </c>
      <c r="B4070" s="7">
        <f>MONTH(tbStoricoOrdini[[#This Row],[DATA]])</f>
        <v>5</v>
      </c>
      <c r="C4070" t="s">
        <v>4165</v>
      </c>
      <c r="D4070" t="str">
        <f>RIGHT(tbStoricoOrdini[[#This Row],[ORDINE]],4)</f>
        <v>4067</v>
      </c>
      <c r="E4070" t="s">
        <v>42</v>
      </c>
      <c r="F4070" t="str">
        <f>VLOOKUP(tbStoricoOrdini[[#This Row],[CLIENTE]],tbClienti[],3,FALSE)</f>
        <v>Lazio</v>
      </c>
      <c r="G4070" t="str">
        <f>VLOOKUP(tbStoricoOrdini[[#This Row],[CLIENTE]],tbClienti[],7,FALSE)</f>
        <v>AC</v>
      </c>
      <c r="H4070" t="s">
        <v>69</v>
      </c>
      <c r="I4070" t="str">
        <f>IF(LEFT(tbStoricoOrdini[[#This Row],[ARTICOLO]],3) = "COG","COG",LEFT(tbStoricoOrdini[[#This Row],[ARTICOLO]],FIND(" ",tbStoricoOrdini[[#This Row],[ARTICOLO]])-1))</f>
        <v>BAG</v>
      </c>
      <c r="J4070" t="str">
        <f>MID(tbStoricoOrdini[[#This Row],[ARTICOLO]],FIND(" ",tbStoricoOrdini[[#This Row],[ARTICOLO]])+1,4)</f>
        <v>1121</v>
      </c>
      <c r="K4070" t="str">
        <f>IFERROR(RIGHT(tbStoricoOrdini[[#This Row],[ARTICOLO]],LEN(tbStoricoOrdini[[#This Row],[ARTICOLO]])-FIND(" ",tbStoricoOrdini[[#This Row],[ARTICOLO]],FIND(" ",tbStoricoOrdini[[#This Row],[ARTICOLO]]) +1)),"")</f>
        <v>Gold</v>
      </c>
      <c r="L4070" s="3">
        <f>VLOOKUP(tbStoricoOrdini[[#This Row],[ARTICOLO]],tbArticoli[],2,FALSE)</f>
        <v>230</v>
      </c>
      <c r="M4070" s="22">
        <f>tbStoricoOrdini[[#This Row],[IMPORTO]]/tbStoricoOrdini[[#This Row],[PREZZO]]</f>
        <v>7.7260869565217387</v>
      </c>
      <c r="N4070" t="s">
        <v>9</v>
      </c>
      <c r="O4070" s="8">
        <f>VLOOKUP(tbStoricoOrdini[[#This Row],[AGENTE]],tbAgenti[],2,FALSE)</f>
        <v>0.05</v>
      </c>
      <c r="P4070" s="2">
        <v>1777</v>
      </c>
      <c r="Q4070" s="2">
        <f>tbStoricoOrdini[[#This Row],[IMPORTO]]*tbStoricoOrdini[[#This Row],[% COMM.]]</f>
        <v>88.850000000000009</v>
      </c>
      <c r="R4070" s="2">
        <f>tbStoricoOrdini[[#This Row],[TOT. COMM.]]+tbStoricoOrdini[[#This Row],[IMPORTO]]</f>
        <v>1865.85</v>
      </c>
    </row>
    <row r="4071" spans="1:18">
      <c r="A4071" s="1">
        <v>43952</v>
      </c>
      <c r="B4071" s="7">
        <f>MONTH(tbStoricoOrdini[[#This Row],[DATA]])</f>
        <v>5</v>
      </c>
      <c r="C4071" t="s">
        <v>4166</v>
      </c>
      <c r="D4071" t="str">
        <f>RIGHT(tbStoricoOrdini[[#This Row],[ORDINE]],4)</f>
        <v>4068</v>
      </c>
      <c r="E4071" t="s">
        <v>42</v>
      </c>
      <c r="F4071" t="str">
        <f>VLOOKUP(tbStoricoOrdini[[#This Row],[CLIENTE]],tbClienti[],3,FALSE)</f>
        <v>Lazio</v>
      </c>
      <c r="G4071" t="str">
        <f>VLOOKUP(tbStoricoOrdini[[#This Row],[CLIENTE]],tbClienti[],7,FALSE)</f>
        <v>AC</v>
      </c>
      <c r="H4071" t="s">
        <v>83</v>
      </c>
      <c r="I4071" t="str">
        <f>IF(LEFT(tbStoricoOrdini[[#This Row],[ARTICOLO]],3) = "COG","COG",LEFT(tbStoricoOrdini[[#This Row],[ARTICOLO]],FIND(" ",tbStoricoOrdini[[#This Row],[ARTICOLO]])-1))</f>
        <v>COG</v>
      </c>
      <c r="J4071" t="str">
        <f>MID(tbStoricoOrdini[[#This Row],[ARTICOLO]],FIND(" ",tbStoricoOrdini[[#This Row],[ARTICOLO]])+1,4)</f>
        <v>8000</v>
      </c>
      <c r="K4071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4071" s="3">
        <f>VLOOKUP(tbStoricoOrdini[[#This Row],[ARTICOLO]],tbArticoli[],2,FALSE)</f>
        <v>670</v>
      </c>
      <c r="M4071" s="22">
        <f>tbStoricoOrdini[[#This Row],[IMPORTO]]/tbStoricoOrdini[[#This Row],[PREZZO]]</f>
        <v>739.16716417910447</v>
      </c>
      <c r="N4071" t="s">
        <v>9</v>
      </c>
      <c r="O4071" s="8">
        <f>VLOOKUP(tbStoricoOrdini[[#This Row],[AGENTE]],tbAgenti[],2,FALSE)</f>
        <v>0.05</v>
      </c>
      <c r="P4071" s="2">
        <v>495242</v>
      </c>
      <c r="Q4071" s="2">
        <f>tbStoricoOrdini[[#This Row],[IMPORTO]]*tbStoricoOrdini[[#This Row],[% COMM.]]</f>
        <v>24762.100000000002</v>
      </c>
      <c r="R4071" s="2">
        <f>tbStoricoOrdini[[#This Row],[TOT. COMM.]]+tbStoricoOrdini[[#This Row],[IMPORTO]]</f>
        <v>520004.1</v>
      </c>
    </row>
    <row r="4072" spans="1:18">
      <c r="A4072" s="1">
        <v>43952</v>
      </c>
      <c r="B4072" s="7">
        <f>MONTH(tbStoricoOrdini[[#This Row],[DATA]])</f>
        <v>5</v>
      </c>
      <c r="C4072" t="s">
        <v>4167</v>
      </c>
      <c r="D4072" t="str">
        <f>RIGHT(tbStoricoOrdini[[#This Row],[ORDINE]],4)</f>
        <v>4069</v>
      </c>
      <c r="E4072" t="s">
        <v>42</v>
      </c>
      <c r="F4072" t="str">
        <f>VLOOKUP(tbStoricoOrdini[[#This Row],[CLIENTE]],tbClienti[],3,FALSE)</f>
        <v>Lazio</v>
      </c>
      <c r="G4072" t="str">
        <f>VLOOKUP(tbStoricoOrdini[[#This Row],[CLIENTE]],tbClienti[],7,FALSE)</f>
        <v>AC</v>
      </c>
      <c r="H4072" t="s">
        <v>70</v>
      </c>
      <c r="I4072" t="str">
        <f>IF(LEFT(tbStoricoOrdini[[#This Row],[ARTICOLO]],3) = "COG","COG",LEFT(tbStoricoOrdini[[#This Row],[ARTICOLO]],FIND(" ",tbStoricoOrdini[[#This Row],[ARTICOLO]])-1))</f>
        <v>EB08</v>
      </c>
      <c r="J4072" t="str">
        <f>MID(tbStoricoOrdini[[#This Row],[ARTICOLO]],FIND(" ",tbStoricoOrdini[[#This Row],[ARTICOLO]])+1,4)</f>
        <v>7500</v>
      </c>
      <c r="K4072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4072" s="3">
        <f>VLOOKUP(tbStoricoOrdini[[#This Row],[ARTICOLO]],tbArticoli[],2,FALSE)</f>
        <v>180</v>
      </c>
      <c r="M4072" s="22">
        <f>tbStoricoOrdini[[#This Row],[IMPORTO]]/tbStoricoOrdini[[#This Row],[PREZZO]]</f>
        <v>8.3611111111111107</v>
      </c>
      <c r="N4072" t="s">
        <v>9</v>
      </c>
      <c r="O4072" s="8">
        <f>VLOOKUP(tbStoricoOrdini[[#This Row],[AGENTE]],tbAgenti[],2,FALSE)</f>
        <v>0.05</v>
      </c>
      <c r="P4072" s="2">
        <v>1505</v>
      </c>
      <c r="Q4072" s="2">
        <f>tbStoricoOrdini[[#This Row],[IMPORTO]]*tbStoricoOrdini[[#This Row],[% COMM.]]</f>
        <v>75.25</v>
      </c>
      <c r="R4072" s="2">
        <f>tbStoricoOrdini[[#This Row],[TOT. COMM.]]+tbStoricoOrdini[[#This Row],[IMPORTO]]</f>
        <v>1580.25</v>
      </c>
    </row>
    <row r="4073" spans="1:18">
      <c r="A4073" s="1">
        <v>43952</v>
      </c>
      <c r="B4073" s="7">
        <f>MONTH(tbStoricoOrdini[[#This Row],[DATA]])</f>
        <v>5</v>
      </c>
      <c r="C4073" t="s">
        <v>4168</v>
      </c>
      <c r="D4073" t="str">
        <f>RIGHT(tbStoricoOrdini[[#This Row],[ORDINE]],4)</f>
        <v>4070</v>
      </c>
      <c r="E4073" t="s">
        <v>42</v>
      </c>
      <c r="F4073" t="str">
        <f>VLOOKUP(tbStoricoOrdini[[#This Row],[CLIENTE]],tbClienti[],3,FALSE)</f>
        <v>Lazio</v>
      </c>
      <c r="G4073" t="str">
        <f>VLOOKUP(tbStoricoOrdini[[#This Row],[CLIENTE]],tbClienti[],7,FALSE)</f>
        <v>AC</v>
      </c>
      <c r="H4073" t="s">
        <v>75</v>
      </c>
      <c r="I4073" t="str">
        <f>IF(LEFT(tbStoricoOrdini[[#This Row],[ARTICOLO]],3) = "COG","COG",LEFT(tbStoricoOrdini[[#This Row],[ARTICOLO]],FIND(" ",tbStoricoOrdini[[#This Row],[ARTICOLO]])-1))</f>
        <v>AVRC</v>
      </c>
      <c r="J4073" t="str">
        <f>MID(tbStoricoOrdini[[#This Row],[ARTICOLO]],FIND(" ",tbStoricoOrdini[[#This Row],[ARTICOLO]])+1,4)</f>
        <v>1000</v>
      </c>
      <c r="K4073" t="str">
        <f>IFERROR(RIGHT(tbStoricoOrdini[[#This Row],[ARTICOLO]],LEN(tbStoricoOrdini[[#This Row],[ARTICOLO]])-FIND(" ",tbStoricoOrdini[[#This Row],[ARTICOLO]],FIND(" ",tbStoricoOrdini[[#This Row],[ARTICOLO]]) +1)),"")</f>
        <v>Silver</v>
      </c>
      <c r="L4073" s="3">
        <f>VLOOKUP(tbStoricoOrdini[[#This Row],[ARTICOLO]],tbArticoli[],2,FALSE)</f>
        <v>390</v>
      </c>
      <c r="M4073" s="22">
        <f>tbStoricoOrdini[[#This Row],[IMPORTO]]/tbStoricoOrdini[[#This Row],[PREZZO]]</f>
        <v>5.9615384615384617</v>
      </c>
      <c r="N4073" t="s">
        <v>9</v>
      </c>
      <c r="O4073" s="8">
        <f>VLOOKUP(tbStoricoOrdini[[#This Row],[AGENTE]],tbAgenti[],2,FALSE)</f>
        <v>0.05</v>
      </c>
      <c r="P4073" s="2">
        <v>2325</v>
      </c>
      <c r="Q4073" s="2">
        <f>tbStoricoOrdini[[#This Row],[IMPORTO]]*tbStoricoOrdini[[#This Row],[% COMM.]]</f>
        <v>116.25</v>
      </c>
      <c r="R4073" s="2">
        <f>tbStoricoOrdini[[#This Row],[TOT. COMM.]]+tbStoricoOrdini[[#This Row],[IMPORTO]]</f>
        <v>2441.25</v>
      </c>
    </row>
    <row r="4074" spans="1:18">
      <c r="A4074" s="1">
        <v>43952</v>
      </c>
      <c r="B4074" s="7">
        <f>MONTH(tbStoricoOrdini[[#This Row],[DATA]])</f>
        <v>5</v>
      </c>
      <c r="C4074" t="s">
        <v>4169</v>
      </c>
      <c r="D4074" t="str">
        <f>RIGHT(tbStoricoOrdini[[#This Row],[ORDINE]],4)</f>
        <v>4071</v>
      </c>
      <c r="E4074" t="s">
        <v>42</v>
      </c>
      <c r="F4074" t="str">
        <f>VLOOKUP(tbStoricoOrdini[[#This Row],[CLIENTE]],tbClienti[],3,FALSE)</f>
        <v>Lazio</v>
      </c>
      <c r="G4074" t="str">
        <f>VLOOKUP(tbStoricoOrdini[[#This Row],[CLIENTE]],tbClienti[],7,FALSE)</f>
        <v>AC</v>
      </c>
      <c r="H4074" t="s">
        <v>71</v>
      </c>
      <c r="I4074" t="str">
        <f>IF(LEFT(tbStoricoOrdini[[#This Row],[ARTICOLO]],3) = "COG","COG",LEFT(tbStoricoOrdini[[#This Row],[ARTICOLO]],FIND(" ",tbStoricoOrdini[[#This Row],[ARTICOLO]])-1))</f>
        <v>EB07</v>
      </c>
      <c r="J4074" t="str">
        <f>MID(tbStoricoOrdini[[#This Row],[ARTICOLO]],FIND(" ",tbStoricoOrdini[[#This Row],[ARTICOLO]])+1,4)</f>
        <v>5000</v>
      </c>
      <c r="K4074" t="str">
        <f>IFERROR(RIGHT(tbStoricoOrdini[[#This Row],[ARTICOLO]],LEN(tbStoricoOrdini[[#This Row],[ARTICOLO]])-FIND(" ",tbStoricoOrdini[[#This Row],[ARTICOLO]],FIND(" ",tbStoricoOrdini[[#This Row],[ARTICOLO]]) +1)),"")</f>
        <v/>
      </c>
      <c r="L4074" s="3">
        <f>VLOOKUP(tbStoricoOrdini[[#This Row],[ARTICOLO]],tbArticoli[],2,FALSE)</f>
        <v>140</v>
      </c>
      <c r="M4074" s="22">
        <f>tbStoricoOrdini[[#This Row],[IMPORTO]]/tbStoricoOrdini[[#This Row],[PREZZO]]</f>
        <v>8.5714285714285715E-2</v>
      </c>
      <c r="N4074" t="s">
        <v>10</v>
      </c>
      <c r="O4074" s="8">
        <f>VLOOKUP(tbStoricoOrdini[[#This Row],[AGENTE]],tbAgenti[],2,FALSE)</f>
        <v>3.6999999999999998E-2</v>
      </c>
      <c r="P4074" s="2">
        <v>12</v>
      </c>
      <c r="Q4074" s="2">
        <f>tbStoricoOrdini[[#This Row],[IMPORTO]]*tbStoricoOrdini[[#This Row],[% COMM.]]</f>
        <v>0.44399999999999995</v>
      </c>
      <c r="R4074" s="2">
        <f>tbStoricoOrdini[[#This Row],[TOT. COMM.]]+tbStoricoOrdini[[#This Row],[IMPORTO]]</f>
        <v>12.443999999999999</v>
      </c>
    </row>
    <row r="4075" spans="1:18">
      <c r="A4075" s="1">
        <v>43952</v>
      </c>
      <c r="B4075" s="7">
        <f>MONTH(tbStoricoOrdini[[#This Row],[DATA]])</f>
        <v>5</v>
      </c>
      <c r="C4075" t="s">
        <v>4170</v>
      </c>
      <c r="D4075" t="str">
        <f>RIGHT(tbStoricoOrdini[[#This Row],[ORDINE]],4)</f>
        <v>4072</v>
      </c>
      <c r="E4075" t="s">
        <v>42</v>
      </c>
      <c r="F4075" t="str">
        <f>VLOOKUP(tbStoricoOrdini[[#This Row],[CLIENTE]],tbClienti[],3,FALSE)</f>
        <v>Lazio</v>
      </c>
      <c r="G4075" t="str">
        <f>VLOOKUP(tbStoricoOrdini[[#This Row],[CLIENTE]],tbClienti[],7,FALSE)</f>
        <v>AC</v>
      </c>
      <c r="H4075" t="s">
        <v>71</v>
      </c>
      <c r="I4075" t="str">
        <f>IF(LEFT(tbStoricoOrdini[[#This Row],[ARTICOLO]],3) = "COG","COG",LEFT(tbStoricoOrdini[[#This Row],[ARTICOLO]],FIND(" ",tbStoricoOrdini[[#This Row],[ARTICOLO]])-1))</f>
        <v>EB07</v>
      </c>
      <c r="J4075" t="str">
        <f>MID(tbStoricoOrdini[[#This Row],[ARTICOLO]],FIND(" ",tbStoricoOrdini[[#This Row],[ARTICOLO]])+1,4)</f>
        <v>5000</v>
      </c>
      <c r="K4075" t="str">
        <f>IFERROR(RIGHT(tbStoricoOrdini[[#This Row],[ARTICOLO]],LEN(tbStoricoOrdini[[#This Row],[ARTICOLO]])-FIND(" ",tbStoricoOrdini[[#This Row],[ARTICOLO]],FIND(" ",tbStoricoOrdini[[#This Row],[ARTICOLO]]) +1)),"")</f>
        <v/>
      </c>
      <c r="L4075" s="3">
        <f>VLOOKUP(tbStoricoOrdini[[#This Row],[ARTICOLO]],tbArticoli[],2,FALSE)</f>
        <v>140</v>
      </c>
      <c r="M4075" s="22">
        <f>tbStoricoOrdini[[#This Row],[IMPORTO]]/tbStoricoOrdini[[#This Row],[PREZZO]]</f>
        <v>27.942857142857143</v>
      </c>
      <c r="N4075" t="s">
        <v>6</v>
      </c>
      <c r="O4075" s="8">
        <f>VLOOKUP(tbStoricoOrdini[[#This Row],[AGENTE]],tbAgenti[],2,FALSE)</f>
        <v>7.4999999999999997E-2</v>
      </c>
      <c r="P4075" s="2">
        <v>3912</v>
      </c>
      <c r="Q4075" s="2">
        <f>tbStoricoOrdini[[#This Row],[IMPORTO]]*tbStoricoOrdini[[#This Row],[% COMM.]]</f>
        <v>293.39999999999998</v>
      </c>
      <c r="R4075" s="2">
        <f>tbStoricoOrdini[[#This Row],[TOT. COMM.]]+tbStoricoOrdini[[#This Row],[IMPORTO]]</f>
        <v>4205.3999999999996</v>
      </c>
    </row>
    <row r="4076" spans="1:18">
      <c r="A4076" s="1">
        <v>43952</v>
      </c>
      <c r="B4076" s="7">
        <f>MONTH(tbStoricoOrdini[[#This Row],[DATA]])</f>
        <v>5</v>
      </c>
      <c r="C4076" t="s">
        <v>4171</v>
      </c>
      <c r="D4076" t="str">
        <f>RIGHT(tbStoricoOrdini[[#This Row],[ORDINE]],4)</f>
        <v>4073</v>
      </c>
      <c r="E4076" t="s">
        <v>42</v>
      </c>
      <c r="F4076" t="str">
        <f>VLOOKUP(tbStoricoOrdini[[#This Row],[CLIENTE]],tbClienti[],3,FALSE)</f>
        <v>Lazio</v>
      </c>
      <c r="G4076" t="str">
        <f>VLOOKUP(tbStoricoOrdini[[#This Row],[CLIENTE]],tbClienti[],7,FALSE)</f>
        <v>AC</v>
      </c>
      <c r="H4076" t="s">
        <v>76</v>
      </c>
      <c r="I4076" t="str">
        <f>IF(LEFT(tbStoricoOrdini[[#This Row],[ARTICOLO]],3) = "COG","COG",LEFT(tbStoricoOrdini[[#This Row],[ARTICOLO]],FIND(" ",tbStoricoOrdini[[#This Row],[ARTICOLO]])-1))</f>
        <v>COG</v>
      </c>
      <c r="J4076" t="str">
        <f>MID(tbStoricoOrdini[[#This Row],[ARTICOLO]],FIND(" ",tbStoricoOrdini[[#This Row],[ARTICOLO]])+1,4)</f>
        <v>1000</v>
      </c>
      <c r="K4076" t="str">
        <f>IFERROR(RIGHT(tbStoricoOrdini[[#This Row],[ARTICOLO]],LEN(tbStoricoOrdini[[#This Row],[ARTICOLO]])-FIND(" ",tbStoricoOrdini[[#This Row],[ARTICOLO]],FIND(" ",tbStoricoOrdini[[#This Row],[ARTICOLO]]) +1)),"")</f>
        <v/>
      </c>
      <c r="L4076" s="3">
        <f>VLOOKUP(tbStoricoOrdini[[#This Row],[ARTICOLO]],tbArticoli[],2,FALSE)</f>
        <v>150</v>
      </c>
      <c r="M4076" s="22">
        <f>tbStoricoOrdini[[#This Row],[IMPORTO]]/tbStoricoOrdini[[#This Row],[PREZZO]]</f>
        <v>2.6733333333333333</v>
      </c>
      <c r="N4076" t="s">
        <v>6</v>
      </c>
      <c r="O4076" s="8">
        <f>VLOOKUP(tbStoricoOrdini[[#This Row],[AGENTE]],tbAgenti[],2,FALSE)</f>
        <v>7.4999999999999997E-2</v>
      </c>
      <c r="P4076" s="2">
        <v>401</v>
      </c>
      <c r="Q4076" s="2">
        <f>tbStoricoOrdini[[#This Row],[IMPORTO]]*tbStoricoOrdini[[#This Row],[% COMM.]]</f>
        <v>30.074999999999999</v>
      </c>
      <c r="R4076" s="2">
        <f>tbStoricoOrdini[[#This Row],[TOT. COMM.]]+tbStoricoOrdini[[#This Row],[IMPORTO]]</f>
        <v>431.07499999999999</v>
      </c>
    </row>
    <row r="4077" spans="1:18">
      <c r="A4077" s="1">
        <v>43952</v>
      </c>
      <c r="B4077" s="7">
        <f>MONTH(tbStoricoOrdini[[#This Row],[DATA]])</f>
        <v>5</v>
      </c>
      <c r="C4077" t="s">
        <v>4172</v>
      </c>
      <c r="D4077" t="str">
        <f>RIGHT(tbStoricoOrdini[[#This Row],[ORDINE]],4)</f>
        <v>4074</v>
      </c>
      <c r="E4077" t="s">
        <v>42</v>
      </c>
      <c r="F4077" t="str">
        <f>VLOOKUP(tbStoricoOrdini[[#This Row],[CLIENTE]],tbClienti[],3,FALSE)</f>
        <v>Lazio</v>
      </c>
      <c r="G4077" t="str">
        <f>VLOOKUP(tbStoricoOrdini[[#This Row],[CLIENTE]],tbClienti[],7,FALSE)</f>
        <v>AC</v>
      </c>
      <c r="H4077" t="s">
        <v>76</v>
      </c>
      <c r="I4077" t="str">
        <f>IF(LEFT(tbStoricoOrdini[[#This Row],[ARTICOLO]],3) = "COG","COG",LEFT(tbStoricoOrdini[[#This Row],[ARTICOLO]],FIND(" ",tbStoricoOrdini[[#This Row],[ARTICOLO]])-1))</f>
        <v>COG</v>
      </c>
      <c r="J4077" t="str">
        <f>MID(tbStoricoOrdini[[#This Row],[ARTICOLO]],FIND(" ",tbStoricoOrdini[[#This Row],[ARTICOLO]])+1,4)</f>
        <v>1000</v>
      </c>
      <c r="K4077" t="str">
        <f>IFERROR(RIGHT(tbStoricoOrdini[[#This Row],[ARTICOLO]],LEN(tbStoricoOrdini[[#This Row],[ARTICOLO]])-FIND(" ",tbStoricoOrdini[[#This Row],[ARTICOLO]],FIND(" ",tbStoricoOrdini[[#This Row],[ARTICOLO]]) +1)),"")</f>
        <v/>
      </c>
      <c r="L4077" s="3">
        <f>VLOOKUP(tbStoricoOrdini[[#This Row],[ARTICOLO]],tbArticoli[],2,FALSE)</f>
        <v>150</v>
      </c>
      <c r="M4077" s="22">
        <f>tbStoricoOrdini[[#This Row],[IMPORTO]]/tbStoricoOrdini[[#This Row],[PREZZO]]</f>
        <v>8.98</v>
      </c>
      <c r="N4077" t="s">
        <v>9</v>
      </c>
      <c r="O4077" s="8">
        <f>VLOOKUP(tbStoricoOrdini[[#This Row],[AGENTE]],tbAgenti[],2,FALSE)</f>
        <v>0.05</v>
      </c>
      <c r="P4077" s="2">
        <v>1347</v>
      </c>
      <c r="Q4077" s="2">
        <f>tbStoricoOrdini[[#This Row],[IMPORTO]]*tbStoricoOrdini[[#This Row],[% COMM.]]</f>
        <v>67.350000000000009</v>
      </c>
      <c r="R4077" s="2">
        <f>tbStoricoOrdini[[#This Row],[TOT. COMM.]]+tbStoricoOrdini[[#This Row],[IMPORTO]]</f>
        <v>1414.35</v>
      </c>
    </row>
    <row r="4078" spans="1:18">
      <c r="A4078" s="1">
        <v>43952</v>
      </c>
      <c r="B4078" s="7">
        <f>MONTH(tbStoricoOrdini[[#This Row],[DATA]])</f>
        <v>5</v>
      </c>
      <c r="C4078" t="s">
        <v>4173</v>
      </c>
      <c r="D4078" t="str">
        <f>RIGHT(tbStoricoOrdini[[#This Row],[ORDINE]],4)</f>
        <v>4075</v>
      </c>
      <c r="E4078" t="s">
        <v>42</v>
      </c>
      <c r="F4078" t="str">
        <f>VLOOKUP(tbStoricoOrdini[[#This Row],[CLIENTE]],tbClienti[],3,FALSE)</f>
        <v>Lazio</v>
      </c>
      <c r="G4078" t="str">
        <f>VLOOKUP(tbStoricoOrdini[[#This Row],[CLIENTE]],tbClienti[],7,FALSE)</f>
        <v>AC</v>
      </c>
      <c r="H4078" t="s">
        <v>72</v>
      </c>
      <c r="I4078" t="str">
        <f>IF(LEFT(tbStoricoOrdini[[#This Row],[ARTICOLO]],3) = "COG","COG",LEFT(tbStoricoOrdini[[#This Row],[ARTICOLO]],FIND(" ",tbStoricoOrdini[[#This Row],[ARTICOLO]])-1))</f>
        <v>EB06</v>
      </c>
      <c r="J4078" t="str">
        <f>MID(tbStoricoOrdini[[#This Row],[ARTICOLO]],FIND(" ",tbStoricoOrdini[[#This Row],[ARTICOLO]])+1,4)</f>
        <v>3000</v>
      </c>
      <c r="K4078" t="str">
        <f>IFERROR(RIGHT(tbStoricoOrdini[[#This Row],[ARTICOLO]],LEN(tbStoricoOrdini[[#This Row],[ARTICOLO]])-FIND(" ",tbStoricoOrdini[[#This Row],[ARTICOLO]],FIND(" ",tbStoricoOrdini[[#This Row],[ARTICOLO]]) +1)),"")</f>
        <v>Medium</v>
      </c>
      <c r="L4078" s="3">
        <f>VLOOKUP(tbStoricoOrdini[[#This Row],[ARTICOLO]],tbArticoli[],2,FALSE)</f>
        <v>120</v>
      </c>
      <c r="M4078" s="22">
        <f>tbStoricoOrdini[[#This Row],[IMPORTO]]/tbStoricoOrdini[[#This Row],[PREZZO]]</f>
        <v>1.3416666666666666</v>
      </c>
      <c r="N4078" t="s">
        <v>19</v>
      </c>
      <c r="O4078" s="8">
        <f>VLOOKUP(tbStoricoOrdini[[#This Row],[AGENTE]],tbAgenti[],2,FALSE)</f>
        <v>0.05</v>
      </c>
      <c r="P4078" s="2">
        <v>161</v>
      </c>
      <c r="Q4078" s="2">
        <f>tbStoricoOrdini[[#This Row],[IMPORTO]]*tbStoricoOrdini[[#This Row],[% COMM.]]</f>
        <v>8.0500000000000007</v>
      </c>
      <c r="R4078" s="2">
        <f>tbStoricoOrdini[[#This Row],[TOT. COMM.]]+tbStoricoOrdini[[#This Row],[IMPORTO]]</f>
        <v>169.05</v>
      </c>
    </row>
    <row r="4079" spans="1:18">
      <c r="A4079" s="1">
        <v>43952</v>
      </c>
      <c r="B4079" s="7">
        <f>MONTH(tbStoricoOrdini[[#This Row],[DATA]])</f>
        <v>5</v>
      </c>
      <c r="C4079" t="s">
        <v>4174</v>
      </c>
      <c r="D4079" t="str">
        <f>RIGHT(tbStoricoOrdini[[#This Row],[ORDINE]],4)</f>
        <v>4076</v>
      </c>
      <c r="E4079" t="s">
        <v>42</v>
      </c>
      <c r="F4079" t="str">
        <f>VLOOKUP(tbStoricoOrdini[[#This Row],[CLIENTE]],tbClienti[],3,FALSE)</f>
        <v>Lazio</v>
      </c>
      <c r="G4079" t="str">
        <f>VLOOKUP(tbStoricoOrdini[[#This Row],[CLIENTE]],tbClienti[],7,FALSE)</f>
        <v>AC</v>
      </c>
      <c r="H4079" t="s">
        <v>72</v>
      </c>
      <c r="I4079" t="str">
        <f>IF(LEFT(tbStoricoOrdini[[#This Row],[ARTICOLO]],3) = "COG","COG",LEFT(tbStoricoOrdini[[#This Row],[ARTICOLO]],FIND(" ",tbStoricoOrdini[[#This Row],[ARTICOLO]])-1))</f>
        <v>EB06</v>
      </c>
      <c r="J4079" t="str">
        <f>MID(tbStoricoOrdini[[#This Row],[ARTICOLO]],FIND(" ",tbStoricoOrdini[[#This Row],[ARTICOLO]])+1,4)</f>
        <v>3000</v>
      </c>
      <c r="K4079" t="str">
        <f>IFERROR(RIGHT(tbStoricoOrdini[[#This Row],[ARTICOLO]],LEN(tbStoricoOrdini[[#This Row],[ARTICOLO]])-FIND(" ",tbStoricoOrdini[[#This Row],[ARTICOLO]],FIND(" ",tbStoricoOrdini[[#This Row],[ARTICOLO]]) +1)),"")</f>
        <v>Medium</v>
      </c>
      <c r="L4079" s="3">
        <f>VLOOKUP(tbStoricoOrdini[[#This Row],[ARTICOLO]],tbArticoli[],2,FALSE)</f>
        <v>120</v>
      </c>
      <c r="M4079" s="22">
        <f>tbStoricoOrdini[[#This Row],[IMPORTO]]/tbStoricoOrdini[[#This Row],[PREZZO]]</f>
        <v>7.4999999999999997E-2</v>
      </c>
      <c r="N4079" t="s">
        <v>6</v>
      </c>
      <c r="O4079" s="8">
        <f>VLOOKUP(tbStoricoOrdini[[#This Row],[AGENTE]],tbAgenti[],2,FALSE)</f>
        <v>7.4999999999999997E-2</v>
      </c>
      <c r="P4079" s="2">
        <v>9</v>
      </c>
      <c r="Q4079" s="2">
        <f>tbStoricoOrdini[[#This Row],[IMPORTO]]*tbStoricoOrdini[[#This Row],[% COMM.]]</f>
        <v>0.67499999999999993</v>
      </c>
      <c r="R4079" s="2">
        <f>tbStoricoOrdini[[#This Row],[TOT. COMM.]]+tbStoricoOrdini[[#This Row],[IMPORTO]]</f>
        <v>9.6750000000000007</v>
      </c>
    </row>
    <row r="4080" spans="1:18">
      <c r="A4080" s="1">
        <v>43952</v>
      </c>
      <c r="B4080" s="7">
        <f>MONTH(tbStoricoOrdini[[#This Row],[DATA]])</f>
        <v>5</v>
      </c>
      <c r="C4080" t="s">
        <v>4175</v>
      </c>
      <c r="D4080" t="str">
        <f>RIGHT(tbStoricoOrdini[[#This Row],[ORDINE]],4)</f>
        <v>4077</v>
      </c>
      <c r="E4080" t="s">
        <v>42</v>
      </c>
      <c r="F4080" t="str">
        <f>VLOOKUP(tbStoricoOrdini[[#This Row],[CLIENTE]],tbClienti[],3,FALSE)</f>
        <v>Lazio</v>
      </c>
      <c r="G4080" t="str">
        <f>VLOOKUP(tbStoricoOrdini[[#This Row],[CLIENTE]],tbClienti[],7,FALSE)</f>
        <v>AC</v>
      </c>
      <c r="H4080" t="s">
        <v>72</v>
      </c>
      <c r="I4080" t="str">
        <f>IF(LEFT(tbStoricoOrdini[[#This Row],[ARTICOLO]],3) = "COG","COG",LEFT(tbStoricoOrdini[[#This Row],[ARTICOLO]],FIND(" ",tbStoricoOrdini[[#This Row],[ARTICOLO]])-1))</f>
        <v>EB06</v>
      </c>
      <c r="J4080" t="str">
        <f>MID(tbStoricoOrdini[[#This Row],[ARTICOLO]],FIND(" ",tbStoricoOrdini[[#This Row],[ARTICOLO]])+1,4)</f>
        <v>3000</v>
      </c>
      <c r="K4080" t="str">
        <f>IFERROR(RIGHT(tbStoricoOrdini[[#This Row],[ARTICOLO]],LEN(tbStoricoOrdini[[#This Row],[ARTICOLO]])-FIND(" ",tbStoricoOrdini[[#This Row],[ARTICOLO]],FIND(" ",tbStoricoOrdini[[#This Row],[ARTICOLO]]) +1)),"")</f>
        <v>Medium</v>
      </c>
      <c r="L4080" s="3">
        <f>VLOOKUP(tbStoricoOrdini[[#This Row],[ARTICOLO]],tbArticoli[],2,FALSE)</f>
        <v>120</v>
      </c>
      <c r="M4080" s="22">
        <f>tbStoricoOrdini[[#This Row],[IMPORTO]]/tbStoricoOrdini[[#This Row],[PREZZO]]</f>
        <v>11.191666666666666</v>
      </c>
      <c r="N4080" t="s">
        <v>9</v>
      </c>
      <c r="O4080" s="8">
        <f>VLOOKUP(tbStoricoOrdini[[#This Row],[AGENTE]],tbAgenti[],2,FALSE)</f>
        <v>0.05</v>
      </c>
      <c r="P4080" s="2">
        <v>1343</v>
      </c>
      <c r="Q4080" s="2">
        <f>tbStoricoOrdini[[#This Row],[IMPORTO]]*tbStoricoOrdini[[#This Row],[% COMM.]]</f>
        <v>67.150000000000006</v>
      </c>
      <c r="R4080" s="2">
        <f>tbStoricoOrdini[[#This Row],[TOT. COMM.]]+tbStoricoOrdini[[#This Row],[IMPORTO]]</f>
        <v>1410.15</v>
      </c>
    </row>
    <row r="4081" spans="1:18">
      <c r="A4081" s="1">
        <v>43952</v>
      </c>
      <c r="B4081" s="7">
        <f>MONTH(tbStoricoOrdini[[#This Row],[DATA]])</f>
        <v>5</v>
      </c>
      <c r="C4081" t="s">
        <v>4176</v>
      </c>
      <c r="D4081" t="str">
        <f>RIGHT(tbStoricoOrdini[[#This Row],[ORDINE]],4)</f>
        <v>4078</v>
      </c>
      <c r="E4081" t="s">
        <v>42</v>
      </c>
      <c r="F4081" t="str">
        <f>VLOOKUP(tbStoricoOrdini[[#This Row],[CLIENTE]],tbClienti[],3,FALSE)</f>
        <v>Lazio</v>
      </c>
      <c r="G4081" t="str">
        <f>VLOOKUP(tbStoricoOrdini[[#This Row],[CLIENTE]],tbClienti[],7,FALSE)</f>
        <v>AC</v>
      </c>
      <c r="H4081" t="s">
        <v>73</v>
      </c>
      <c r="I4081" t="str">
        <f>IF(LEFT(tbStoricoOrdini[[#This Row],[ARTICOLO]],3) = "COG","COG",LEFT(tbStoricoOrdini[[#This Row],[ARTICOLO]],FIND(" ",tbStoricoOrdini[[#This Row],[ARTICOLO]])-1))</f>
        <v>EB06</v>
      </c>
      <c r="J4081" t="str">
        <f>MID(tbStoricoOrdini[[#This Row],[ARTICOLO]],FIND(" ",tbStoricoOrdini[[#This Row],[ARTICOLO]])+1,4)</f>
        <v>3000</v>
      </c>
      <c r="K4081" t="str">
        <f>IFERROR(RIGHT(tbStoricoOrdini[[#This Row],[ARTICOLO]],LEN(tbStoricoOrdini[[#This Row],[ARTICOLO]])-FIND(" ",tbStoricoOrdini[[#This Row],[ARTICOLO]],FIND(" ",tbStoricoOrdini[[#This Row],[ARTICOLO]]) +1)),"")</f>
        <v>Plus</v>
      </c>
      <c r="L4081" s="3">
        <f>VLOOKUP(tbStoricoOrdini[[#This Row],[ARTICOLO]],tbArticoli[],2,FALSE)</f>
        <v>130</v>
      </c>
      <c r="M4081" s="22">
        <f>tbStoricoOrdini[[#This Row],[IMPORTO]]/tbStoricoOrdini[[#This Row],[PREZZO]]</f>
        <v>7.6923076923076927E-3</v>
      </c>
      <c r="N4081" t="s">
        <v>6</v>
      </c>
      <c r="O4081" s="8">
        <f>VLOOKUP(tbStoricoOrdini[[#This Row],[AGENTE]],tbAgenti[],2,FALSE)</f>
        <v>7.4999999999999997E-2</v>
      </c>
      <c r="P4081" s="2">
        <v>1</v>
      </c>
      <c r="Q4081" s="2">
        <f>tbStoricoOrdini[[#This Row],[IMPORTO]]*tbStoricoOrdini[[#This Row],[% COMM.]]</f>
        <v>7.4999999999999997E-2</v>
      </c>
      <c r="R4081" s="2">
        <f>tbStoricoOrdini[[#This Row],[TOT. COMM.]]+tbStoricoOrdini[[#This Row],[IMPORTO]]</f>
        <v>1.075</v>
      </c>
    </row>
    <row r="4082" spans="1:18">
      <c r="A4082" s="1">
        <v>43952</v>
      </c>
      <c r="B4082" s="7">
        <f>MONTH(tbStoricoOrdini[[#This Row],[DATA]])</f>
        <v>5</v>
      </c>
      <c r="C4082" t="s">
        <v>4177</v>
      </c>
      <c r="D4082" t="str">
        <f>RIGHT(tbStoricoOrdini[[#This Row],[ORDINE]],4)</f>
        <v>4079</v>
      </c>
      <c r="E4082" t="s">
        <v>45</v>
      </c>
      <c r="F4082" t="str">
        <f>VLOOKUP(tbStoricoOrdini[[#This Row],[CLIENTE]],tbClienti[],3,FALSE)</f>
        <v>Lazio</v>
      </c>
      <c r="G4082" t="str">
        <f>VLOOKUP(tbStoricoOrdini[[#This Row],[CLIENTE]],tbClienti[],7,FALSE)</f>
        <v>DB</v>
      </c>
      <c r="H4082" t="s">
        <v>77</v>
      </c>
      <c r="I4082" t="str">
        <f>IF(LEFT(tbStoricoOrdini[[#This Row],[ARTICOLO]],3) = "COG","COG",LEFT(tbStoricoOrdini[[#This Row],[ARTICOLO]],FIND(" ",tbStoricoOrdini[[#This Row],[ARTICOLO]])-1))</f>
        <v>COG</v>
      </c>
      <c r="J4082" t="str">
        <f>MID(tbStoricoOrdini[[#This Row],[ARTICOLO]],FIND(" ",tbStoricoOrdini[[#This Row],[ARTICOLO]])+1,4)</f>
        <v>2000</v>
      </c>
      <c r="K4082" t="str">
        <f>IFERROR(RIGHT(tbStoricoOrdini[[#This Row],[ARTICOLO]],LEN(tbStoricoOrdini[[#This Row],[ARTICOLO]])-FIND(" ",tbStoricoOrdini[[#This Row],[ARTICOLO]],FIND(" ",tbStoricoOrdini[[#This Row],[ARTICOLO]]) +1)),"")</f>
        <v>Medium</v>
      </c>
      <c r="L4082" s="3">
        <f>VLOOKUP(tbStoricoOrdini[[#This Row],[ARTICOLO]],tbArticoli[],2,FALSE)</f>
        <v>200</v>
      </c>
      <c r="M4082" s="22">
        <f>tbStoricoOrdini[[#This Row],[IMPORTO]]/tbStoricoOrdini[[#This Row],[PREZZO]]</f>
        <v>0.02</v>
      </c>
      <c r="N4082" t="s">
        <v>9</v>
      </c>
      <c r="O4082" s="8">
        <f>VLOOKUP(tbStoricoOrdini[[#This Row],[AGENTE]],tbAgenti[],2,FALSE)</f>
        <v>0.05</v>
      </c>
      <c r="P4082" s="2">
        <v>4</v>
      </c>
      <c r="Q4082" s="2">
        <f>tbStoricoOrdini[[#This Row],[IMPORTO]]*tbStoricoOrdini[[#This Row],[% COMM.]]</f>
        <v>0.2</v>
      </c>
      <c r="R4082" s="2">
        <f>tbStoricoOrdini[[#This Row],[TOT. COMM.]]+tbStoricoOrdini[[#This Row],[IMPORTO]]</f>
        <v>4.2</v>
      </c>
    </row>
    <row r="4083" spans="1:18">
      <c r="A4083" s="1">
        <v>43952</v>
      </c>
      <c r="B4083" s="7">
        <f>MONTH(tbStoricoOrdini[[#This Row],[DATA]])</f>
        <v>5</v>
      </c>
      <c r="C4083" t="s">
        <v>4178</v>
      </c>
      <c r="D4083" t="str">
        <f>RIGHT(tbStoricoOrdini[[#This Row],[ORDINE]],4)</f>
        <v>4080</v>
      </c>
      <c r="E4083" t="s">
        <v>45</v>
      </c>
      <c r="F4083" t="str">
        <f>VLOOKUP(tbStoricoOrdini[[#This Row],[CLIENTE]],tbClienti[],3,FALSE)</f>
        <v>Lazio</v>
      </c>
      <c r="G4083" t="str">
        <f>VLOOKUP(tbStoricoOrdini[[#This Row],[CLIENTE]],tbClienti[],7,FALSE)</f>
        <v>DB</v>
      </c>
      <c r="H4083" t="s">
        <v>61</v>
      </c>
      <c r="I4083" t="str">
        <f>IF(LEFT(tbStoricoOrdini[[#This Row],[ARTICOLO]],3) = "COG","COG",LEFT(tbStoricoOrdini[[#This Row],[ARTICOLO]],FIND(" ",tbStoricoOrdini[[#This Row],[ARTICOLO]])-1))</f>
        <v>KLM</v>
      </c>
      <c r="J4083" t="str">
        <f>MID(tbStoricoOrdini[[#This Row],[ARTICOLO]],FIND(" ",tbStoricoOrdini[[#This Row],[ARTICOLO]])+1,4)</f>
        <v>5000</v>
      </c>
      <c r="K4083" t="str">
        <f>IFERROR(RIGHT(tbStoricoOrdini[[#This Row],[ARTICOLO]],LEN(tbStoricoOrdini[[#This Row],[ARTICOLO]])-FIND(" ",tbStoricoOrdini[[#This Row],[ARTICOLO]],FIND(" ",tbStoricoOrdini[[#This Row],[ARTICOLO]]) +1)),"")</f>
        <v>Medium</v>
      </c>
      <c r="L4083" s="3">
        <f>VLOOKUP(tbStoricoOrdini[[#This Row],[ARTICOLO]],tbArticoli[],2,FALSE)</f>
        <v>150</v>
      </c>
      <c r="M4083" s="22">
        <f>tbStoricoOrdini[[#This Row],[IMPORTO]]/tbStoricoOrdini[[#This Row],[PREZZO]]</f>
        <v>108.74</v>
      </c>
      <c r="N4083" t="s">
        <v>9</v>
      </c>
      <c r="O4083" s="8">
        <f>VLOOKUP(tbStoricoOrdini[[#This Row],[AGENTE]],tbAgenti[],2,FALSE)</f>
        <v>0.05</v>
      </c>
      <c r="P4083" s="2">
        <v>16311</v>
      </c>
      <c r="Q4083" s="2">
        <f>tbStoricoOrdini[[#This Row],[IMPORTO]]*tbStoricoOrdini[[#This Row],[% COMM.]]</f>
        <v>815.55000000000007</v>
      </c>
      <c r="R4083" s="2">
        <f>tbStoricoOrdini[[#This Row],[TOT. COMM.]]+tbStoricoOrdini[[#This Row],[IMPORTO]]</f>
        <v>17126.55</v>
      </c>
    </row>
    <row r="4084" spans="1:18">
      <c r="A4084" s="1">
        <v>43952</v>
      </c>
      <c r="B4084" s="7">
        <f>MONTH(tbStoricoOrdini[[#This Row],[DATA]])</f>
        <v>5</v>
      </c>
      <c r="C4084" t="s">
        <v>4179</v>
      </c>
      <c r="D4084" t="str">
        <f>RIGHT(tbStoricoOrdini[[#This Row],[ORDINE]],4)</f>
        <v>4081</v>
      </c>
      <c r="E4084" t="s">
        <v>45</v>
      </c>
      <c r="F4084" t="str">
        <f>VLOOKUP(tbStoricoOrdini[[#This Row],[CLIENTE]],tbClienti[],3,FALSE)</f>
        <v>Lazio</v>
      </c>
      <c r="G4084" t="str">
        <f>VLOOKUP(tbStoricoOrdini[[#This Row],[CLIENTE]],tbClienti[],7,FALSE)</f>
        <v>DB</v>
      </c>
      <c r="H4084" t="s">
        <v>63</v>
      </c>
      <c r="I4084" t="str">
        <f>IF(LEFT(tbStoricoOrdini[[#This Row],[ARTICOLO]],3) = "COG","COG",LEFT(tbStoricoOrdini[[#This Row],[ARTICOLO]],FIND(" ",tbStoricoOrdini[[#This Row],[ARTICOLO]])-1))</f>
        <v>KLM</v>
      </c>
      <c r="J4084" t="str">
        <f>MID(tbStoricoOrdini[[#This Row],[ARTICOLO]],FIND(" ",tbStoricoOrdini[[#This Row],[ARTICOLO]])+1,4)</f>
        <v>3000</v>
      </c>
      <c r="K4084" t="str">
        <f>IFERROR(RIGHT(tbStoricoOrdini[[#This Row],[ARTICOLO]],LEN(tbStoricoOrdini[[#This Row],[ARTICOLO]])-FIND(" ",tbStoricoOrdini[[#This Row],[ARTICOLO]],FIND(" ",tbStoricoOrdini[[#This Row],[ARTICOLO]]) +1)),"")</f>
        <v>Plus</v>
      </c>
      <c r="L4084" s="3">
        <f>VLOOKUP(tbStoricoOrdini[[#This Row],[ARTICOLO]],tbArticoli[],2,FALSE)</f>
        <v>145</v>
      </c>
      <c r="M4084" s="22">
        <f>tbStoricoOrdini[[#This Row],[IMPORTO]]/tbStoricoOrdini[[#This Row],[PREZZO]]</f>
        <v>438.12413793103451</v>
      </c>
      <c r="N4084" t="s">
        <v>9</v>
      </c>
      <c r="O4084" s="8">
        <f>VLOOKUP(tbStoricoOrdini[[#This Row],[AGENTE]],tbAgenti[],2,FALSE)</f>
        <v>0.05</v>
      </c>
      <c r="P4084" s="2">
        <v>63528</v>
      </c>
      <c r="Q4084" s="2">
        <f>tbStoricoOrdini[[#This Row],[IMPORTO]]*tbStoricoOrdini[[#This Row],[% COMM.]]</f>
        <v>3176.4</v>
      </c>
      <c r="R4084" s="2">
        <f>tbStoricoOrdini[[#This Row],[TOT. COMM.]]+tbStoricoOrdini[[#This Row],[IMPORTO]]</f>
        <v>66704.399999999994</v>
      </c>
    </row>
    <row r="4085" spans="1:18">
      <c r="A4085" s="1">
        <v>43952</v>
      </c>
      <c r="B4085" s="7">
        <f>MONTH(tbStoricoOrdini[[#This Row],[DATA]])</f>
        <v>5</v>
      </c>
      <c r="C4085" t="s">
        <v>4180</v>
      </c>
      <c r="D4085" t="str">
        <f>RIGHT(tbStoricoOrdini[[#This Row],[ORDINE]],4)</f>
        <v>4082</v>
      </c>
      <c r="E4085" t="s">
        <v>45</v>
      </c>
      <c r="F4085" t="str">
        <f>VLOOKUP(tbStoricoOrdini[[#This Row],[CLIENTE]],tbClienti[],3,FALSE)</f>
        <v>Lazio</v>
      </c>
      <c r="G4085" t="str">
        <f>VLOOKUP(tbStoricoOrdini[[#This Row],[CLIENTE]],tbClienti[],7,FALSE)</f>
        <v>DB</v>
      </c>
      <c r="H4085" t="s">
        <v>66</v>
      </c>
      <c r="I4085" t="str">
        <f>IF(LEFT(tbStoricoOrdini[[#This Row],[ARTICOLO]],3) = "COG","COG",LEFT(tbStoricoOrdini[[#This Row],[ARTICOLO]],FIND(" ",tbStoricoOrdini[[#This Row],[ARTICOLO]])-1))</f>
        <v>BAG</v>
      </c>
      <c r="J4085" t="str">
        <f>MID(tbStoricoOrdini[[#This Row],[ARTICOLO]],FIND(" ",tbStoricoOrdini[[#This Row],[ARTICOLO]])+1,4)</f>
        <v>2500</v>
      </c>
      <c r="K4085" t="str">
        <f>IFERROR(RIGHT(tbStoricoOrdini[[#This Row],[ARTICOLO]],LEN(tbStoricoOrdini[[#This Row],[ARTICOLO]])-FIND(" ",tbStoricoOrdini[[#This Row],[ARTICOLO]],FIND(" ",tbStoricoOrdini[[#This Row],[ARTICOLO]]) +1)),"")</f>
        <v>Plus</v>
      </c>
      <c r="L4085" s="3">
        <f>VLOOKUP(tbStoricoOrdini[[#This Row],[ARTICOLO]],tbArticoli[],2,FALSE)</f>
        <v>220</v>
      </c>
      <c r="M4085" s="22">
        <f>tbStoricoOrdini[[#This Row],[IMPORTO]]/tbStoricoOrdini[[#This Row],[PREZZO]]</f>
        <v>11.931818181818182</v>
      </c>
      <c r="N4085" t="s">
        <v>9</v>
      </c>
      <c r="O4085" s="8">
        <f>VLOOKUP(tbStoricoOrdini[[#This Row],[AGENTE]],tbAgenti[],2,FALSE)</f>
        <v>0.05</v>
      </c>
      <c r="P4085" s="2">
        <v>2625</v>
      </c>
      <c r="Q4085" s="2">
        <f>tbStoricoOrdini[[#This Row],[IMPORTO]]*tbStoricoOrdini[[#This Row],[% COMM.]]</f>
        <v>131.25</v>
      </c>
      <c r="R4085" s="2">
        <f>tbStoricoOrdini[[#This Row],[TOT. COMM.]]+tbStoricoOrdini[[#This Row],[IMPORTO]]</f>
        <v>2756.25</v>
      </c>
    </row>
    <row r="4086" spans="1:18">
      <c r="A4086" s="1">
        <v>43952</v>
      </c>
      <c r="B4086" s="7">
        <f>MONTH(tbStoricoOrdini[[#This Row],[DATA]])</f>
        <v>5</v>
      </c>
      <c r="C4086" t="s">
        <v>4181</v>
      </c>
      <c r="D4086" t="str">
        <f>RIGHT(tbStoricoOrdini[[#This Row],[ORDINE]],4)</f>
        <v>4083</v>
      </c>
      <c r="E4086" t="s">
        <v>45</v>
      </c>
      <c r="F4086" t="str">
        <f>VLOOKUP(tbStoricoOrdini[[#This Row],[CLIENTE]],tbClienti[],3,FALSE)</f>
        <v>Lazio</v>
      </c>
      <c r="G4086" t="str">
        <f>VLOOKUP(tbStoricoOrdini[[#This Row],[CLIENTE]],tbClienti[],7,FALSE)</f>
        <v>DB</v>
      </c>
      <c r="H4086" t="s">
        <v>69</v>
      </c>
      <c r="I4086" t="str">
        <f>IF(LEFT(tbStoricoOrdini[[#This Row],[ARTICOLO]],3) = "COG","COG",LEFT(tbStoricoOrdini[[#This Row],[ARTICOLO]],FIND(" ",tbStoricoOrdini[[#This Row],[ARTICOLO]])-1))</f>
        <v>BAG</v>
      </c>
      <c r="J4086" t="str">
        <f>MID(tbStoricoOrdini[[#This Row],[ARTICOLO]],FIND(" ",tbStoricoOrdini[[#This Row],[ARTICOLO]])+1,4)</f>
        <v>1121</v>
      </c>
      <c r="K4086" t="str">
        <f>IFERROR(RIGHT(tbStoricoOrdini[[#This Row],[ARTICOLO]],LEN(tbStoricoOrdini[[#This Row],[ARTICOLO]])-FIND(" ",tbStoricoOrdini[[#This Row],[ARTICOLO]],FIND(" ",tbStoricoOrdini[[#This Row],[ARTICOLO]]) +1)),"")</f>
        <v>Gold</v>
      </c>
      <c r="L4086" s="3">
        <f>VLOOKUP(tbStoricoOrdini[[#This Row],[ARTICOLO]],tbArticoli[],2,FALSE)</f>
        <v>230</v>
      </c>
      <c r="M4086" s="22">
        <f>tbStoricoOrdini[[#This Row],[IMPORTO]]/tbStoricoOrdini[[#This Row],[PREZZO]]</f>
        <v>0.43043478260869567</v>
      </c>
      <c r="N4086" t="s">
        <v>9</v>
      </c>
      <c r="O4086" s="8">
        <f>VLOOKUP(tbStoricoOrdini[[#This Row],[AGENTE]],tbAgenti[],2,FALSE)</f>
        <v>0.05</v>
      </c>
      <c r="P4086" s="2">
        <v>99</v>
      </c>
      <c r="Q4086" s="2">
        <f>tbStoricoOrdini[[#This Row],[IMPORTO]]*tbStoricoOrdini[[#This Row],[% COMM.]]</f>
        <v>4.95</v>
      </c>
      <c r="R4086" s="2">
        <f>tbStoricoOrdini[[#This Row],[TOT. COMM.]]+tbStoricoOrdini[[#This Row],[IMPORTO]]</f>
        <v>103.95</v>
      </c>
    </row>
    <row r="4087" spans="1:18">
      <c r="A4087" s="1">
        <v>43952</v>
      </c>
      <c r="B4087" s="7">
        <f>MONTH(tbStoricoOrdini[[#This Row],[DATA]])</f>
        <v>5</v>
      </c>
      <c r="C4087" t="s">
        <v>4182</v>
      </c>
      <c r="D4087" t="str">
        <f>RIGHT(tbStoricoOrdini[[#This Row],[ORDINE]],4)</f>
        <v>4084</v>
      </c>
      <c r="E4087" t="s">
        <v>45</v>
      </c>
      <c r="F4087" t="str">
        <f>VLOOKUP(tbStoricoOrdini[[#This Row],[CLIENTE]],tbClienti[],3,FALSE)</f>
        <v>Lazio</v>
      </c>
      <c r="G4087" t="str">
        <f>VLOOKUP(tbStoricoOrdini[[#This Row],[CLIENTE]],tbClienti[],7,FALSE)</f>
        <v>DB</v>
      </c>
      <c r="H4087" t="s">
        <v>83</v>
      </c>
      <c r="I4087" t="str">
        <f>IF(LEFT(tbStoricoOrdini[[#This Row],[ARTICOLO]],3) = "COG","COG",LEFT(tbStoricoOrdini[[#This Row],[ARTICOLO]],FIND(" ",tbStoricoOrdini[[#This Row],[ARTICOLO]])-1))</f>
        <v>COG</v>
      </c>
      <c r="J4087" t="str">
        <f>MID(tbStoricoOrdini[[#This Row],[ARTICOLO]],FIND(" ",tbStoricoOrdini[[#This Row],[ARTICOLO]])+1,4)</f>
        <v>8000</v>
      </c>
      <c r="K4087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4087" s="3">
        <f>VLOOKUP(tbStoricoOrdini[[#This Row],[ARTICOLO]],tbArticoli[],2,FALSE)</f>
        <v>670</v>
      </c>
      <c r="M4087" s="22">
        <f>tbStoricoOrdini[[#This Row],[IMPORTO]]/tbStoricoOrdini[[#This Row],[PREZZO]]</f>
        <v>1.1194029850746268</v>
      </c>
      <c r="N4087" t="s">
        <v>9</v>
      </c>
      <c r="O4087" s="8">
        <f>VLOOKUP(tbStoricoOrdini[[#This Row],[AGENTE]],tbAgenti[],2,FALSE)</f>
        <v>0.05</v>
      </c>
      <c r="P4087" s="2">
        <v>750</v>
      </c>
      <c r="Q4087" s="2">
        <f>tbStoricoOrdini[[#This Row],[IMPORTO]]*tbStoricoOrdini[[#This Row],[% COMM.]]</f>
        <v>37.5</v>
      </c>
      <c r="R4087" s="2">
        <f>tbStoricoOrdini[[#This Row],[TOT. COMM.]]+tbStoricoOrdini[[#This Row],[IMPORTO]]</f>
        <v>787.5</v>
      </c>
    </row>
    <row r="4088" spans="1:18">
      <c r="A4088" s="1">
        <v>43952</v>
      </c>
      <c r="B4088" s="7">
        <f>MONTH(tbStoricoOrdini[[#This Row],[DATA]])</f>
        <v>5</v>
      </c>
      <c r="C4088" t="s">
        <v>4183</v>
      </c>
      <c r="D4088" t="str">
        <f>RIGHT(tbStoricoOrdini[[#This Row],[ORDINE]],4)</f>
        <v>4085</v>
      </c>
      <c r="E4088" t="s">
        <v>45</v>
      </c>
      <c r="F4088" t="str">
        <f>VLOOKUP(tbStoricoOrdini[[#This Row],[CLIENTE]],tbClienti[],3,FALSE)</f>
        <v>Lazio</v>
      </c>
      <c r="G4088" t="str">
        <f>VLOOKUP(tbStoricoOrdini[[#This Row],[CLIENTE]],tbClienti[],7,FALSE)</f>
        <v>DB</v>
      </c>
      <c r="H4088" t="s">
        <v>70</v>
      </c>
      <c r="I4088" t="str">
        <f>IF(LEFT(tbStoricoOrdini[[#This Row],[ARTICOLO]],3) = "COG","COG",LEFT(tbStoricoOrdini[[#This Row],[ARTICOLO]],FIND(" ",tbStoricoOrdini[[#This Row],[ARTICOLO]])-1))</f>
        <v>EB08</v>
      </c>
      <c r="J4088" t="str">
        <f>MID(tbStoricoOrdini[[#This Row],[ARTICOLO]],FIND(" ",tbStoricoOrdini[[#This Row],[ARTICOLO]])+1,4)</f>
        <v>7500</v>
      </c>
      <c r="K4088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4088" s="3">
        <f>VLOOKUP(tbStoricoOrdini[[#This Row],[ARTICOLO]],tbArticoli[],2,FALSE)</f>
        <v>180</v>
      </c>
      <c r="M4088" s="22">
        <f>tbStoricoOrdini[[#This Row],[IMPORTO]]/tbStoricoOrdini[[#This Row],[PREZZO]]</f>
        <v>3.3333333333333333E-2</v>
      </c>
      <c r="N4088" t="s">
        <v>9</v>
      </c>
      <c r="O4088" s="8">
        <f>VLOOKUP(tbStoricoOrdini[[#This Row],[AGENTE]],tbAgenti[],2,FALSE)</f>
        <v>0.05</v>
      </c>
      <c r="P4088" s="2">
        <v>6</v>
      </c>
      <c r="Q4088" s="2">
        <f>tbStoricoOrdini[[#This Row],[IMPORTO]]*tbStoricoOrdini[[#This Row],[% COMM.]]</f>
        <v>0.30000000000000004</v>
      </c>
      <c r="R4088" s="2">
        <f>tbStoricoOrdini[[#This Row],[TOT. COMM.]]+tbStoricoOrdini[[#This Row],[IMPORTO]]</f>
        <v>6.3</v>
      </c>
    </row>
    <row r="4089" spans="1:18">
      <c r="A4089" s="1">
        <v>43952</v>
      </c>
      <c r="B4089" s="7">
        <f>MONTH(tbStoricoOrdini[[#This Row],[DATA]])</f>
        <v>5</v>
      </c>
      <c r="C4089" t="s">
        <v>4184</v>
      </c>
      <c r="D4089" t="str">
        <f>RIGHT(tbStoricoOrdini[[#This Row],[ORDINE]],4)</f>
        <v>4086</v>
      </c>
      <c r="E4089" t="s">
        <v>45</v>
      </c>
      <c r="F4089" t="str">
        <f>VLOOKUP(tbStoricoOrdini[[#This Row],[CLIENTE]],tbClienti[],3,FALSE)</f>
        <v>Lazio</v>
      </c>
      <c r="G4089" t="str">
        <f>VLOOKUP(tbStoricoOrdini[[#This Row],[CLIENTE]],tbClienti[],7,FALSE)</f>
        <v>DB</v>
      </c>
      <c r="H4089" t="s">
        <v>76</v>
      </c>
      <c r="I4089" t="str">
        <f>IF(LEFT(tbStoricoOrdini[[#This Row],[ARTICOLO]],3) = "COG","COG",LEFT(tbStoricoOrdini[[#This Row],[ARTICOLO]],FIND(" ",tbStoricoOrdini[[#This Row],[ARTICOLO]])-1))</f>
        <v>COG</v>
      </c>
      <c r="J4089" t="str">
        <f>MID(tbStoricoOrdini[[#This Row],[ARTICOLO]],FIND(" ",tbStoricoOrdini[[#This Row],[ARTICOLO]])+1,4)</f>
        <v>1000</v>
      </c>
      <c r="K4089" t="str">
        <f>IFERROR(RIGHT(tbStoricoOrdini[[#This Row],[ARTICOLO]],LEN(tbStoricoOrdini[[#This Row],[ARTICOLO]])-FIND(" ",tbStoricoOrdini[[#This Row],[ARTICOLO]],FIND(" ",tbStoricoOrdini[[#This Row],[ARTICOLO]]) +1)),"")</f>
        <v/>
      </c>
      <c r="L4089" s="3">
        <f>VLOOKUP(tbStoricoOrdini[[#This Row],[ARTICOLO]],tbArticoli[],2,FALSE)</f>
        <v>150</v>
      </c>
      <c r="M4089" s="22">
        <f>tbStoricoOrdini[[#This Row],[IMPORTO]]/tbStoricoOrdini[[#This Row],[PREZZO]]</f>
        <v>2.4</v>
      </c>
      <c r="N4089" t="s">
        <v>9</v>
      </c>
      <c r="O4089" s="8">
        <f>VLOOKUP(tbStoricoOrdini[[#This Row],[AGENTE]],tbAgenti[],2,FALSE)</f>
        <v>0.05</v>
      </c>
      <c r="P4089" s="2">
        <v>360</v>
      </c>
      <c r="Q4089" s="2">
        <f>tbStoricoOrdini[[#This Row],[IMPORTO]]*tbStoricoOrdini[[#This Row],[% COMM.]]</f>
        <v>18</v>
      </c>
      <c r="R4089" s="2">
        <f>tbStoricoOrdini[[#This Row],[TOT. COMM.]]+tbStoricoOrdini[[#This Row],[IMPORTO]]</f>
        <v>378</v>
      </c>
    </row>
    <row r="4090" spans="1:18">
      <c r="A4090" s="1">
        <v>43952</v>
      </c>
      <c r="B4090" s="7">
        <f>MONTH(tbStoricoOrdini[[#This Row],[DATA]])</f>
        <v>5</v>
      </c>
      <c r="C4090" t="s">
        <v>4185</v>
      </c>
      <c r="D4090" t="str">
        <f>RIGHT(tbStoricoOrdini[[#This Row],[ORDINE]],4)</f>
        <v>4087</v>
      </c>
      <c r="E4090" t="s">
        <v>45</v>
      </c>
      <c r="F4090" t="str">
        <f>VLOOKUP(tbStoricoOrdini[[#This Row],[CLIENTE]],tbClienti[],3,FALSE)</f>
        <v>Lazio</v>
      </c>
      <c r="G4090" t="str">
        <f>VLOOKUP(tbStoricoOrdini[[#This Row],[CLIENTE]],tbClienti[],7,FALSE)</f>
        <v>DB</v>
      </c>
      <c r="H4090" t="s">
        <v>72</v>
      </c>
      <c r="I4090" t="str">
        <f>IF(LEFT(tbStoricoOrdini[[#This Row],[ARTICOLO]],3) = "COG","COG",LEFT(tbStoricoOrdini[[#This Row],[ARTICOLO]],FIND(" ",tbStoricoOrdini[[#This Row],[ARTICOLO]])-1))</f>
        <v>EB06</v>
      </c>
      <c r="J4090" t="str">
        <f>MID(tbStoricoOrdini[[#This Row],[ARTICOLO]],FIND(" ",tbStoricoOrdini[[#This Row],[ARTICOLO]])+1,4)</f>
        <v>3000</v>
      </c>
      <c r="K4090" t="str">
        <f>IFERROR(RIGHT(tbStoricoOrdini[[#This Row],[ARTICOLO]],LEN(tbStoricoOrdini[[#This Row],[ARTICOLO]])-FIND(" ",tbStoricoOrdini[[#This Row],[ARTICOLO]],FIND(" ",tbStoricoOrdini[[#This Row],[ARTICOLO]]) +1)),"")</f>
        <v>Medium</v>
      </c>
      <c r="L4090" s="3">
        <f>VLOOKUP(tbStoricoOrdini[[#This Row],[ARTICOLO]],tbArticoli[],2,FALSE)</f>
        <v>120</v>
      </c>
      <c r="M4090" s="22">
        <f>tbStoricoOrdini[[#This Row],[IMPORTO]]/tbStoricoOrdini[[#This Row],[PREZZO]]</f>
        <v>2.8</v>
      </c>
      <c r="N4090" t="s">
        <v>9</v>
      </c>
      <c r="O4090" s="8">
        <f>VLOOKUP(tbStoricoOrdini[[#This Row],[AGENTE]],tbAgenti[],2,FALSE)</f>
        <v>0.05</v>
      </c>
      <c r="P4090" s="2">
        <v>336</v>
      </c>
      <c r="Q4090" s="2">
        <f>tbStoricoOrdini[[#This Row],[IMPORTO]]*tbStoricoOrdini[[#This Row],[% COMM.]]</f>
        <v>16.8</v>
      </c>
      <c r="R4090" s="2">
        <f>tbStoricoOrdini[[#This Row],[TOT. COMM.]]+tbStoricoOrdini[[#This Row],[IMPORTO]]</f>
        <v>352.8</v>
      </c>
    </row>
    <row r="4091" spans="1:18">
      <c r="A4091" s="1">
        <v>43952</v>
      </c>
      <c r="B4091" s="7">
        <f>MONTH(tbStoricoOrdini[[#This Row],[DATA]])</f>
        <v>5</v>
      </c>
      <c r="C4091" t="s">
        <v>4186</v>
      </c>
      <c r="D4091" t="str">
        <f>RIGHT(tbStoricoOrdini[[#This Row],[ORDINE]],4)</f>
        <v>4088</v>
      </c>
      <c r="E4091" t="s">
        <v>43</v>
      </c>
      <c r="F4091" t="str">
        <f>VLOOKUP(tbStoricoOrdini[[#This Row],[CLIENTE]],tbClienti[],3,FALSE)</f>
        <v>Lazio</v>
      </c>
      <c r="G4091" t="str">
        <f>VLOOKUP(tbStoricoOrdini[[#This Row],[CLIENTE]],tbClienti[],7,FALSE)</f>
        <v>CB</v>
      </c>
      <c r="H4091" t="s">
        <v>77</v>
      </c>
      <c r="I4091" t="str">
        <f>IF(LEFT(tbStoricoOrdini[[#This Row],[ARTICOLO]],3) = "COG","COG",LEFT(tbStoricoOrdini[[#This Row],[ARTICOLO]],FIND(" ",tbStoricoOrdini[[#This Row],[ARTICOLO]])-1))</f>
        <v>COG</v>
      </c>
      <c r="J4091" t="str">
        <f>MID(tbStoricoOrdini[[#This Row],[ARTICOLO]],FIND(" ",tbStoricoOrdini[[#This Row],[ARTICOLO]])+1,4)</f>
        <v>2000</v>
      </c>
      <c r="K4091" t="str">
        <f>IFERROR(RIGHT(tbStoricoOrdini[[#This Row],[ARTICOLO]],LEN(tbStoricoOrdini[[#This Row],[ARTICOLO]])-FIND(" ",tbStoricoOrdini[[#This Row],[ARTICOLO]],FIND(" ",tbStoricoOrdini[[#This Row],[ARTICOLO]]) +1)),"")</f>
        <v>Medium</v>
      </c>
      <c r="L4091" s="3">
        <f>VLOOKUP(tbStoricoOrdini[[#This Row],[ARTICOLO]],tbArticoli[],2,FALSE)</f>
        <v>200</v>
      </c>
      <c r="M4091" s="22">
        <f>tbStoricoOrdini[[#This Row],[IMPORTO]]/tbStoricoOrdini[[#This Row],[PREZZO]]</f>
        <v>0.08</v>
      </c>
      <c r="N4091" t="s">
        <v>9</v>
      </c>
      <c r="O4091" s="8">
        <f>VLOOKUP(tbStoricoOrdini[[#This Row],[AGENTE]],tbAgenti[],2,FALSE)</f>
        <v>0.05</v>
      </c>
      <c r="P4091" s="2">
        <v>16</v>
      </c>
      <c r="Q4091" s="2">
        <f>tbStoricoOrdini[[#This Row],[IMPORTO]]*tbStoricoOrdini[[#This Row],[% COMM.]]</f>
        <v>0.8</v>
      </c>
      <c r="R4091" s="2">
        <f>tbStoricoOrdini[[#This Row],[TOT. COMM.]]+tbStoricoOrdini[[#This Row],[IMPORTO]]</f>
        <v>16.8</v>
      </c>
    </row>
    <row r="4092" spans="1:18">
      <c r="A4092" s="1">
        <v>43952</v>
      </c>
      <c r="B4092" s="7">
        <f>MONTH(tbStoricoOrdini[[#This Row],[DATA]])</f>
        <v>5</v>
      </c>
      <c r="C4092" t="s">
        <v>4187</v>
      </c>
      <c r="D4092" t="str">
        <f>RIGHT(tbStoricoOrdini[[#This Row],[ORDINE]],4)</f>
        <v>4089</v>
      </c>
      <c r="E4092" t="s">
        <v>43</v>
      </c>
      <c r="F4092" t="str">
        <f>VLOOKUP(tbStoricoOrdini[[#This Row],[CLIENTE]],tbClienti[],3,FALSE)</f>
        <v>Lazio</v>
      </c>
      <c r="G4092" t="str">
        <f>VLOOKUP(tbStoricoOrdini[[#This Row],[CLIENTE]],tbClienti[],7,FALSE)</f>
        <v>CB</v>
      </c>
      <c r="H4092" t="s">
        <v>61</v>
      </c>
      <c r="I4092" t="str">
        <f>IF(LEFT(tbStoricoOrdini[[#This Row],[ARTICOLO]],3) = "COG","COG",LEFT(tbStoricoOrdini[[#This Row],[ARTICOLO]],FIND(" ",tbStoricoOrdini[[#This Row],[ARTICOLO]])-1))</f>
        <v>KLM</v>
      </c>
      <c r="J4092" t="str">
        <f>MID(tbStoricoOrdini[[#This Row],[ARTICOLO]],FIND(" ",tbStoricoOrdini[[#This Row],[ARTICOLO]])+1,4)</f>
        <v>5000</v>
      </c>
      <c r="K4092" t="str">
        <f>IFERROR(RIGHT(tbStoricoOrdini[[#This Row],[ARTICOLO]],LEN(tbStoricoOrdini[[#This Row],[ARTICOLO]])-FIND(" ",tbStoricoOrdini[[#This Row],[ARTICOLO]],FIND(" ",tbStoricoOrdini[[#This Row],[ARTICOLO]]) +1)),"")</f>
        <v>Medium</v>
      </c>
      <c r="L4092" s="3">
        <f>VLOOKUP(tbStoricoOrdini[[#This Row],[ARTICOLO]],tbArticoli[],2,FALSE)</f>
        <v>150</v>
      </c>
      <c r="M4092" s="22">
        <f>tbStoricoOrdini[[#This Row],[IMPORTO]]/tbStoricoOrdini[[#This Row],[PREZZO]]</f>
        <v>9.4066666666666663</v>
      </c>
      <c r="N4092" t="s">
        <v>9</v>
      </c>
      <c r="O4092" s="8">
        <f>VLOOKUP(tbStoricoOrdini[[#This Row],[AGENTE]],tbAgenti[],2,FALSE)</f>
        <v>0.05</v>
      </c>
      <c r="P4092" s="2">
        <v>1411</v>
      </c>
      <c r="Q4092" s="2">
        <f>tbStoricoOrdini[[#This Row],[IMPORTO]]*tbStoricoOrdini[[#This Row],[% COMM.]]</f>
        <v>70.55</v>
      </c>
      <c r="R4092" s="2">
        <f>tbStoricoOrdini[[#This Row],[TOT. COMM.]]+tbStoricoOrdini[[#This Row],[IMPORTO]]</f>
        <v>1481.55</v>
      </c>
    </row>
    <row r="4093" spans="1:18">
      <c r="A4093" s="1">
        <v>43952</v>
      </c>
      <c r="B4093" s="7">
        <f>MONTH(tbStoricoOrdini[[#This Row],[DATA]])</f>
        <v>5</v>
      </c>
      <c r="C4093" t="s">
        <v>4188</v>
      </c>
      <c r="D4093" t="str">
        <f>RIGHT(tbStoricoOrdini[[#This Row],[ORDINE]],4)</f>
        <v>4090</v>
      </c>
      <c r="E4093" t="s">
        <v>43</v>
      </c>
      <c r="F4093" t="str">
        <f>VLOOKUP(tbStoricoOrdini[[#This Row],[CLIENTE]],tbClienti[],3,FALSE)</f>
        <v>Lazio</v>
      </c>
      <c r="G4093" t="str">
        <f>VLOOKUP(tbStoricoOrdini[[#This Row],[CLIENTE]],tbClienti[],7,FALSE)</f>
        <v>CB</v>
      </c>
      <c r="H4093" t="s">
        <v>63</v>
      </c>
      <c r="I4093" t="str">
        <f>IF(LEFT(tbStoricoOrdini[[#This Row],[ARTICOLO]],3) = "COG","COG",LEFT(tbStoricoOrdini[[#This Row],[ARTICOLO]],FIND(" ",tbStoricoOrdini[[#This Row],[ARTICOLO]])-1))</f>
        <v>KLM</v>
      </c>
      <c r="J4093" t="str">
        <f>MID(tbStoricoOrdini[[#This Row],[ARTICOLO]],FIND(" ",tbStoricoOrdini[[#This Row],[ARTICOLO]])+1,4)</f>
        <v>3000</v>
      </c>
      <c r="K4093" t="str">
        <f>IFERROR(RIGHT(tbStoricoOrdini[[#This Row],[ARTICOLO]],LEN(tbStoricoOrdini[[#This Row],[ARTICOLO]])-FIND(" ",tbStoricoOrdini[[#This Row],[ARTICOLO]],FIND(" ",tbStoricoOrdini[[#This Row],[ARTICOLO]]) +1)),"")</f>
        <v>Plus</v>
      </c>
      <c r="L4093" s="3">
        <f>VLOOKUP(tbStoricoOrdini[[#This Row],[ARTICOLO]],tbArticoli[],2,FALSE)</f>
        <v>145</v>
      </c>
      <c r="M4093" s="22">
        <f>tbStoricoOrdini[[#This Row],[IMPORTO]]/tbStoricoOrdini[[#This Row],[PREZZO]]</f>
        <v>437.92413793103447</v>
      </c>
      <c r="N4093" t="s">
        <v>9</v>
      </c>
      <c r="O4093" s="8">
        <f>VLOOKUP(tbStoricoOrdini[[#This Row],[AGENTE]],tbAgenti[],2,FALSE)</f>
        <v>0.05</v>
      </c>
      <c r="P4093" s="2">
        <v>63499</v>
      </c>
      <c r="Q4093" s="2">
        <f>tbStoricoOrdini[[#This Row],[IMPORTO]]*tbStoricoOrdini[[#This Row],[% COMM.]]</f>
        <v>3174.9500000000003</v>
      </c>
      <c r="R4093" s="2">
        <f>tbStoricoOrdini[[#This Row],[TOT. COMM.]]+tbStoricoOrdini[[#This Row],[IMPORTO]]</f>
        <v>66673.95</v>
      </c>
    </row>
    <row r="4094" spans="1:18">
      <c r="A4094" s="1">
        <v>43952</v>
      </c>
      <c r="B4094" s="7">
        <f>MONTH(tbStoricoOrdini[[#This Row],[DATA]])</f>
        <v>5</v>
      </c>
      <c r="C4094" t="s">
        <v>4189</v>
      </c>
      <c r="D4094" t="str">
        <f>RIGHT(tbStoricoOrdini[[#This Row],[ORDINE]],4)</f>
        <v>4091</v>
      </c>
      <c r="E4094" t="s">
        <v>43</v>
      </c>
      <c r="F4094" t="str">
        <f>VLOOKUP(tbStoricoOrdini[[#This Row],[CLIENTE]],tbClienti[],3,FALSE)</f>
        <v>Lazio</v>
      </c>
      <c r="G4094" t="str">
        <f>VLOOKUP(tbStoricoOrdini[[#This Row],[CLIENTE]],tbClienti[],7,FALSE)</f>
        <v>CB</v>
      </c>
      <c r="H4094" t="s">
        <v>66</v>
      </c>
      <c r="I4094" t="str">
        <f>IF(LEFT(tbStoricoOrdini[[#This Row],[ARTICOLO]],3) = "COG","COG",LEFT(tbStoricoOrdini[[#This Row],[ARTICOLO]],FIND(" ",tbStoricoOrdini[[#This Row],[ARTICOLO]])-1))</f>
        <v>BAG</v>
      </c>
      <c r="J4094" t="str">
        <f>MID(tbStoricoOrdini[[#This Row],[ARTICOLO]],FIND(" ",tbStoricoOrdini[[#This Row],[ARTICOLO]])+1,4)</f>
        <v>2500</v>
      </c>
      <c r="K4094" t="str">
        <f>IFERROR(RIGHT(tbStoricoOrdini[[#This Row],[ARTICOLO]],LEN(tbStoricoOrdini[[#This Row],[ARTICOLO]])-FIND(" ",tbStoricoOrdini[[#This Row],[ARTICOLO]],FIND(" ",tbStoricoOrdini[[#This Row],[ARTICOLO]]) +1)),"")</f>
        <v>Plus</v>
      </c>
      <c r="L4094" s="3">
        <f>VLOOKUP(tbStoricoOrdini[[#This Row],[ARTICOLO]],tbArticoli[],2,FALSE)</f>
        <v>220</v>
      </c>
      <c r="M4094" s="22">
        <f>tbStoricoOrdini[[#This Row],[IMPORTO]]/tbStoricoOrdini[[#This Row],[PREZZO]]</f>
        <v>34.522727272727273</v>
      </c>
      <c r="N4094" t="s">
        <v>9</v>
      </c>
      <c r="O4094" s="8">
        <f>VLOOKUP(tbStoricoOrdini[[#This Row],[AGENTE]],tbAgenti[],2,FALSE)</f>
        <v>0.05</v>
      </c>
      <c r="P4094" s="2">
        <v>7595</v>
      </c>
      <c r="Q4094" s="2">
        <f>tbStoricoOrdini[[#This Row],[IMPORTO]]*tbStoricoOrdini[[#This Row],[% COMM.]]</f>
        <v>379.75</v>
      </c>
      <c r="R4094" s="2">
        <f>tbStoricoOrdini[[#This Row],[TOT. COMM.]]+tbStoricoOrdini[[#This Row],[IMPORTO]]</f>
        <v>7974.75</v>
      </c>
    </row>
    <row r="4095" spans="1:18">
      <c r="A4095" s="1">
        <v>43952</v>
      </c>
      <c r="B4095" s="7">
        <f>MONTH(tbStoricoOrdini[[#This Row],[DATA]])</f>
        <v>5</v>
      </c>
      <c r="C4095" t="s">
        <v>4190</v>
      </c>
      <c r="D4095" t="str">
        <f>RIGHT(tbStoricoOrdini[[#This Row],[ORDINE]],4)</f>
        <v>4092</v>
      </c>
      <c r="E4095" t="s">
        <v>43</v>
      </c>
      <c r="F4095" t="str">
        <f>VLOOKUP(tbStoricoOrdini[[#This Row],[CLIENTE]],tbClienti[],3,FALSE)</f>
        <v>Lazio</v>
      </c>
      <c r="G4095" t="str">
        <f>VLOOKUP(tbStoricoOrdini[[#This Row],[CLIENTE]],tbClienti[],7,FALSE)</f>
        <v>CB</v>
      </c>
      <c r="H4095" t="s">
        <v>69</v>
      </c>
      <c r="I4095" t="str">
        <f>IF(LEFT(tbStoricoOrdini[[#This Row],[ARTICOLO]],3) = "COG","COG",LEFT(tbStoricoOrdini[[#This Row],[ARTICOLO]],FIND(" ",tbStoricoOrdini[[#This Row],[ARTICOLO]])-1))</f>
        <v>BAG</v>
      </c>
      <c r="J4095" t="str">
        <f>MID(tbStoricoOrdini[[#This Row],[ARTICOLO]],FIND(" ",tbStoricoOrdini[[#This Row],[ARTICOLO]])+1,4)</f>
        <v>1121</v>
      </c>
      <c r="K4095" t="str">
        <f>IFERROR(RIGHT(tbStoricoOrdini[[#This Row],[ARTICOLO]],LEN(tbStoricoOrdini[[#This Row],[ARTICOLO]])-FIND(" ",tbStoricoOrdini[[#This Row],[ARTICOLO]],FIND(" ",tbStoricoOrdini[[#This Row],[ARTICOLO]]) +1)),"")</f>
        <v>Gold</v>
      </c>
      <c r="L4095" s="3">
        <f>VLOOKUP(tbStoricoOrdini[[#This Row],[ARTICOLO]],tbArticoli[],2,FALSE)</f>
        <v>230</v>
      </c>
      <c r="M4095" s="22">
        <f>tbStoricoOrdini[[#This Row],[IMPORTO]]/tbStoricoOrdini[[#This Row],[PREZZO]]</f>
        <v>0.50869565217391299</v>
      </c>
      <c r="N4095" t="s">
        <v>9</v>
      </c>
      <c r="O4095" s="8">
        <f>VLOOKUP(tbStoricoOrdini[[#This Row],[AGENTE]],tbAgenti[],2,FALSE)</f>
        <v>0.05</v>
      </c>
      <c r="P4095" s="2">
        <v>117</v>
      </c>
      <c r="Q4095" s="2">
        <f>tbStoricoOrdini[[#This Row],[IMPORTO]]*tbStoricoOrdini[[#This Row],[% COMM.]]</f>
        <v>5.8500000000000005</v>
      </c>
      <c r="R4095" s="2">
        <f>tbStoricoOrdini[[#This Row],[TOT. COMM.]]+tbStoricoOrdini[[#This Row],[IMPORTO]]</f>
        <v>122.85</v>
      </c>
    </row>
    <row r="4096" spans="1:18">
      <c r="A4096" s="1">
        <v>43952</v>
      </c>
      <c r="B4096" s="7">
        <f>MONTH(tbStoricoOrdini[[#This Row],[DATA]])</f>
        <v>5</v>
      </c>
      <c r="C4096" t="s">
        <v>4191</v>
      </c>
      <c r="D4096" t="str">
        <f>RIGHT(tbStoricoOrdini[[#This Row],[ORDINE]],4)</f>
        <v>4093</v>
      </c>
      <c r="E4096" t="s">
        <v>43</v>
      </c>
      <c r="F4096" t="str">
        <f>VLOOKUP(tbStoricoOrdini[[#This Row],[CLIENTE]],tbClienti[],3,FALSE)</f>
        <v>Lazio</v>
      </c>
      <c r="G4096" t="str">
        <f>VLOOKUP(tbStoricoOrdini[[#This Row],[CLIENTE]],tbClienti[],7,FALSE)</f>
        <v>CB</v>
      </c>
      <c r="H4096" t="s">
        <v>70</v>
      </c>
      <c r="I4096" t="str">
        <f>IF(LEFT(tbStoricoOrdini[[#This Row],[ARTICOLO]],3) = "COG","COG",LEFT(tbStoricoOrdini[[#This Row],[ARTICOLO]],FIND(" ",tbStoricoOrdini[[#This Row],[ARTICOLO]])-1))</f>
        <v>EB08</v>
      </c>
      <c r="J4096" t="str">
        <f>MID(tbStoricoOrdini[[#This Row],[ARTICOLO]],FIND(" ",tbStoricoOrdini[[#This Row],[ARTICOLO]])+1,4)</f>
        <v>7500</v>
      </c>
      <c r="K4096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4096" s="3">
        <f>VLOOKUP(tbStoricoOrdini[[#This Row],[ARTICOLO]],tbArticoli[],2,FALSE)</f>
        <v>180</v>
      </c>
      <c r="M4096" s="22">
        <f>tbStoricoOrdini[[#This Row],[IMPORTO]]/tbStoricoOrdini[[#This Row],[PREZZO]]</f>
        <v>0.37777777777777777</v>
      </c>
      <c r="N4096" t="s">
        <v>9</v>
      </c>
      <c r="O4096" s="8">
        <f>VLOOKUP(tbStoricoOrdini[[#This Row],[AGENTE]],tbAgenti[],2,FALSE)</f>
        <v>0.05</v>
      </c>
      <c r="P4096" s="2">
        <v>68</v>
      </c>
      <c r="Q4096" s="2">
        <f>tbStoricoOrdini[[#This Row],[IMPORTO]]*tbStoricoOrdini[[#This Row],[% COMM.]]</f>
        <v>3.4000000000000004</v>
      </c>
      <c r="R4096" s="2">
        <f>tbStoricoOrdini[[#This Row],[TOT. COMM.]]+tbStoricoOrdini[[#This Row],[IMPORTO]]</f>
        <v>71.400000000000006</v>
      </c>
    </row>
    <row r="4097" spans="1:18">
      <c r="A4097" s="1">
        <v>43952</v>
      </c>
      <c r="B4097" s="7">
        <f>MONTH(tbStoricoOrdini[[#This Row],[DATA]])</f>
        <v>5</v>
      </c>
      <c r="C4097" t="s">
        <v>4192</v>
      </c>
      <c r="D4097" t="str">
        <f>RIGHT(tbStoricoOrdini[[#This Row],[ORDINE]],4)</f>
        <v>4094</v>
      </c>
      <c r="E4097" t="s">
        <v>44</v>
      </c>
      <c r="F4097" t="str">
        <f>VLOOKUP(tbStoricoOrdini[[#This Row],[CLIENTE]],tbClienti[],3,FALSE)</f>
        <v>Umbria</v>
      </c>
      <c r="G4097" t="str">
        <f>VLOOKUP(tbStoricoOrdini[[#This Row],[CLIENTE]],tbClienti[],7,FALSE)</f>
        <v>BC</v>
      </c>
      <c r="H4097" t="s">
        <v>74</v>
      </c>
      <c r="I4097" t="str">
        <f>IF(LEFT(tbStoricoOrdini[[#This Row],[ARTICOLO]],3) = "COG","COG",LEFT(tbStoricoOrdini[[#This Row],[ARTICOLO]],FIND(" ",tbStoricoOrdini[[#This Row],[ARTICOLO]])-1))</f>
        <v>AVRC</v>
      </c>
      <c r="J4097" t="str">
        <f>MID(tbStoricoOrdini[[#This Row],[ARTICOLO]],FIND(" ",tbStoricoOrdini[[#This Row],[ARTICOLO]])+1,4)</f>
        <v>2500</v>
      </c>
      <c r="K4097" t="str">
        <f>IFERROR(RIGHT(tbStoricoOrdini[[#This Row],[ARTICOLO]],LEN(tbStoricoOrdini[[#This Row],[ARTICOLO]])-FIND(" ",tbStoricoOrdini[[#This Row],[ARTICOLO]],FIND(" ",tbStoricoOrdini[[#This Row],[ARTICOLO]]) +1)),"")</f>
        <v>Gold</v>
      </c>
      <c r="L4097" s="3">
        <f>VLOOKUP(tbStoricoOrdini[[#This Row],[ARTICOLO]],tbArticoli[],2,FALSE)</f>
        <v>500</v>
      </c>
      <c r="M4097" s="22">
        <f>tbStoricoOrdini[[#This Row],[IMPORTO]]/tbStoricoOrdini[[#This Row],[PREZZO]]</f>
        <v>0.57399999999999995</v>
      </c>
      <c r="N4097" t="s">
        <v>9</v>
      </c>
      <c r="O4097" s="8">
        <f>VLOOKUP(tbStoricoOrdini[[#This Row],[AGENTE]],tbAgenti[],2,FALSE)</f>
        <v>0.05</v>
      </c>
      <c r="P4097" s="2">
        <v>287</v>
      </c>
      <c r="Q4097" s="2">
        <f>tbStoricoOrdini[[#This Row],[IMPORTO]]*tbStoricoOrdini[[#This Row],[% COMM.]]</f>
        <v>14.350000000000001</v>
      </c>
      <c r="R4097" s="2">
        <f>tbStoricoOrdini[[#This Row],[TOT. COMM.]]+tbStoricoOrdini[[#This Row],[IMPORTO]]</f>
        <v>301.35000000000002</v>
      </c>
    </row>
    <row r="4098" spans="1:18">
      <c r="A4098" s="1">
        <v>43952</v>
      </c>
      <c r="B4098" s="7">
        <f>MONTH(tbStoricoOrdini[[#This Row],[DATA]])</f>
        <v>5</v>
      </c>
      <c r="C4098" t="s">
        <v>4193</v>
      </c>
      <c r="D4098" t="str">
        <f>RIGHT(tbStoricoOrdini[[#This Row],[ORDINE]],4)</f>
        <v>4095</v>
      </c>
      <c r="E4098" t="s">
        <v>44</v>
      </c>
      <c r="F4098" t="str">
        <f>VLOOKUP(tbStoricoOrdini[[#This Row],[CLIENTE]],tbClienti[],3,FALSE)</f>
        <v>Umbria</v>
      </c>
      <c r="G4098" t="str">
        <f>VLOOKUP(tbStoricoOrdini[[#This Row],[CLIENTE]],tbClienti[],7,FALSE)</f>
        <v>BC</v>
      </c>
      <c r="H4098" t="s">
        <v>77</v>
      </c>
      <c r="I4098" t="str">
        <f>IF(LEFT(tbStoricoOrdini[[#This Row],[ARTICOLO]],3) = "COG","COG",LEFT(tbStoricoOrdini[[#This Row],[ARTICOLO]],FIND(" ",tbStoricoOrdini[[#This Row],[ARTICOLO]])-1))</f>
        <v>COG</v>
      </c>
      <c r="J4098" t="str">
        <f>MID(tbStoricoOrdini[[#This Row],[ARTICOLO]],FIND(" ",tbStoricoOrdini[[#This Row],[ARTICOLO]])+1,4)</f>
        <v>2000</v>
      </c>
      <c r="K4098" t="str">
        <f>IFERROR(RIGHT(tbStoricoOrdini[[#This Row],[ARTICOLO]],LEN(tbStoricoOrdini[[#This Row],[ARTICOLO]])-FIND(" ",tbStoricoOrdini[[#This Row],[ARTICOLO]],FIND(" ",tbStoricoOrdini[[#This Row],[ARTICOLO]]) +1)),"")</f>
        <v>Medium</v>
      </c>
      <c r="L4098" s="3">
        <f>VLOOKUP(tbStoricoOrdini[[#This Row],[ARTICOLO]],tbArticoli[],2,FALSE)</f>
        <v>200</v>
      </c>
      <c r="M4098" s="22">
        <f>tbStoricoOrdini[[#This Row],[IMPORTO]]/tbStoricoOrdini[[#This Row],[PREZZO]]</f>
        <v>0.115</v>
      </c>
      <c r="N4098" t="s">
        <v>9</v>
      </c>
      <c r="O4098" s="8">
        <f>VLOOKUP(tbStoricoOrdini[[#This Row],[AGENTE]],tbAgenti[],2,FALSE)</f>
        <v>0.05</v>
      </c>
      <c r="P4098" s="2">
        <v>23</v>
      </c>
      <c r="Q4098" s="2">
        <f>tbStoricoOrdini[[#This Row],[IMPORTO]]*tbStoricoOrdini[[#This Row],[% COMM.]]</f>
        <v>1.1500000000000001</v>
      </c>
      <c r="R4098" s="2">
        <f>tbStoricoOrdini[[#This Row],[TOT. COMM.]]+tbStoricoOrdini[[#This Row],[IMPORTO]]</f>
        <v>24.15</v>
      </c>
    </row>
    <row r="4099" spans="1:18">
      <c r="A4099" s="1">
        <v>43952</v>
      </c>
      <c r="B4099" s="7">
        <f>MONTH(tbStoricoOrdini[[#This Row],[DATA]])</f>
        <v>5</v>
      </c>
      <c r="C4099" t="s">
        <v>4194</v>
      </c>
      <c r="D4099" t="str">
        <f>RIGHT(tbStoricoOrdini[[#This Row],[ORDINE]],4)</f>
        <v>4096</v>
      </c>
      <c r="E4099" t="s">
        <v>44</v>
      </c>
      <c r="F4099" t="str">
        <f>VLOOKUP(tbStoricoOrdini[[#This Row],[CLIENTE]],tbClienti[],3,FALSE)</f>
        <v>Umbria</v>
      </c>
      <c r="G4099" t="str">
        <f>VLOOKUP(tbStoricoOrdini[[#This Row],[CLIENTE]],tbClienti[],7,FALSE)</f>
        <v>BC</v>
      </c>
      <c r="H4099" t="s">
        <v>61</v>
      </c>
      <c r="I4099" t="str">
        <f>IF(LEFT(tbStoricoOrdini[[#This Row],[ARTICOLO]],3) = "COG","COG",LEFT(tbStoricoOrdini[[#This Row],[ARTICOLO]],FIND(" ",tbStoricoOrdini[[#This Row],[ARTICOLO]])-1))</f>
        <v>KLM</v>
      </c>
      <c r="J4099" t="str">
        <f>MID(tbStoricoOrdini[[#This Row],[ARTICOLO]],FIND(" ",tbStoricoOrdini[[#This Row],[ARTICOLO]])+1,4)</f>
        <v>5000</v>
      </c>
      <c r="K4099" t="str">
        <f>IFERROR(RIGHT(tbStoricoOrdini[[#This Row],[ARTICOLO]],LEN(tbStoricoOrdini[[#This Row],[ARTICOLO]])-FIND(" ",tbStoricoOrdini[[#This Row],[ARTICOLO]],FIND(" ",tbStoricoOrdini[[#This Row],[ARTICOLO]]) +1)),"")</f>
        <v>Medium</v>
      </c>
      <c r="L4099" s="3">
        <f>VLOOKUP(tbStoricoOrdini[[#This Row],[ARTICOLO]],tbArticoli[],2,FALSE)</f>
        <v>150</v>
      </c>
      <c r="M4099" s="22">
        <f>tbStoricoOrdini[[#This Row],[IMPORTO]]/tbStoricoOrdini[[#This Row],[PREZZO]]</f>
        <v>777.16</v>
      </c>
      <c r="N4099" t="s">
        <v>9</v>
      </c>
      <c r="O4099" s="8">
        <f>VLOOKUP(tbStoricoOrdini[[#This Row],[AGENTE]],tbAgenti[],2,FALSE)</f>
        <v>0.05</v>
      </c>
      <c r="P4099" s="2">
        <v>116574</v>
      </c>
      <c r="Q4099" s="2">
        <f>tbStoricoOrdini[[#This Row],[IMPORTO]]*tbStoricoOrdini[[#This Row],[% COMM.]]</f>
        <v>5828.7000000000007</v>
      </c>
      <c r="R4099" s="2">
        <f>tbStoricoOrdini[[#This Row],[TOT. COMM.]]+tbStoricoOrdini[[#This Row],[IMPORTO]]</f>
        <v>122402.7</v>
      </c>
    </row>
    <row r="4100" spans="1:18">
      <c r="A4100" s="1">
        <v>43952</v>
      </c>
      <c r="B4100" s="7">
        <f>MONTH(tbStoricoOrdini[[#This Row],[DATA]])</f>
        <v>5</v>
      </c>
      <c r="C4100" t="s">
        <v>4195</v>
      </c>
      <c r="D4100" t="str">
        <f>RIGHT(tbStoricoOrdini[[#This Row],[ORDINE]],4)</f>
        <v>4097</v>
      </c>
      <c r="E4100" t="s">
        <v>44</v>
      </c>
      <c r="F4100" t="str">
        <f>VLOOKUP(tbStoricoOrdini[[#This Row],[CLIENTE]],tbClienti[],3,FALSE)</f>
        <v>Umbria</v>
      </c>
      <c r="G4100" t="str">
        <f>VLOOKUP(tbStoricoOrdini[[#This Row],[CLIENTE]],tbClienti[],7,FALSE)</f>
        <v>BC</v>
      </c>
      <c r="H4100" t="s">
        <v>79</v>
      </c>
      <c r="I4100" t="str">
        <f>IF(LEFT(tbStoricoOrdini[[#This Row],[ARTICOLO]],3) = "COG","COG",LEFT(tbStoricoOrdini[[#This Row],[ARTICOLO]],FIND(" ",tbStoricoOrdini[[#This Row],[ARTICOLO]])-1))</f>
        <v>COG</v>
      </c>
      <c r="J4100" t="str">
        <f>MID(tbStoricoOrdini[[#This Row],[ARTICOLO]],FIND(" ",tbStoricoOrdini[[#This Row],[ARTICOLO]])+1,4)</f>
        <v>4000</v>
      </c>
      <c r="K4100" t="str">
        <f>IFERROR(RIGHT(tbStoricoOrdini[[#This Row],[ARTICOLO]],LEN(tbStoricoOrdini[[#This Row],[ARTICOLO]])-FIND(" ",tbStoricoOrdini[[#This Row],[ARTICOLO]],FIND(" ",tbStoricoOrdini[[#This Row],[ARTICOLO]]) +1)),"")</f>
        <v>Plus</v>
      </c>
      <c r="L4100" s="3">
        <f>VLOOKUP(tbStoricoOrdini[[#This Row],[ARTICOLO]],tbArticoli[],2,FALSE)</f>
        <v>240</v>
      </c>
      <c r="M4100" s="22">
        <f>tbStoricoOrdini[[#This Row],[IMPORTO]]/tbStoricoOrdini[[#This Row],[PREZZO]]</f>
        <v>2.6291666666666669</v>
      </c>
      <c r="N4100" t="s">
        <v>9</v>
      </c>
      <c r="O4100" s="8">
        <f>VLOOKUP(tbStoricoOrdini[[#This Row],[AGENTE]],tbAgenti[],2,FALSE)</f>
        <v>0.05</v>
      </c>
      <c r="P4100" s="2">
        <v>631</v>
      </c>
      <c r="Q4100" s="2">
        <f>tbStoricoOrdini[[#This Row],[IMPORTO]]*tbStoricoOrdini[[#This Row],[% COMM.]]</f>
        <v>31.55</v>
      </c>
      <c r="R4100" s="2">
        <f>tbStoricoOrdini[[#This Row],[TOT. COMM.]]+tbStoricoOrdini[[#This Row],[IMPORTO]]</f>
        <v>662.55</v>
      </c>
    </row>
    <row r="4101" spans="1:18">
      <c r="A4101" s="1">
        <v>43952</v>
      </c>
      <c r="B4101" s="7">
        <f>MONTH(tbStoricoOrdini[[#This Row],[DATA]])</f>
        <v>5</v>
      </c>
      <c r="C4101" t="s">
        <v>4196</v>
      </c>
      <c r="D4101" t="str">
        <f>RIGHT(tbStoricoOrdini[[#This Row],[ORDINE]],4)</f>
        <v>4098</v>
      </c>
      <c r="E4101" t="s">
        <v>44</v>
      </c>
      <c r="F4101" t="str">
        <f>VLOOKUP(tbStoricoOrdini[[#This Row],[CLIENTE]],tbClienti[],3,FALSE)</f>
        <v>Umbria</v>
      </c>
      <c r="G4101" t="str">
        <f>VLOOKUP(tbStoricoOrdini[[#This Row],[CLIENTE]],tbClienti[],7,FALSE)</f>
        <v>BC</v>
      </c>
      <c r="H4101" t="s">
        <v>63</v>
      </c>
      <c r="I4101" t="str">
        <f>IF(LEFT(tbStoricoOrdini[[#This Row],[ARTICOLO]],3) = "COG","COG",LEFT(tbStoricoOrdini[[#This Row],[ARTICOLO]],FIND(" ",tbStoricoOrdini[[#This Row],[ARTICOLO]])-1))</f>
        <v>KLM</v>
      </c>
      <c r="J4101" t="str">
        <f>MID(tbStoricoOrdini[[#This Row],[ARTICOLO]],FIND(" ",tbStoricoOrdini[[#This Row],[ARTICOLO]])+1,4)</f>
        <v>3000</v>
      </c>
      <c r="K4101" t="str">
        <f>IFERROR(RIGHT(tbStoricoOrdini[[#This Row],[ARTICOLO]],LEN(tbStoricoOrdini[[#This Row],[ARTICOLO]])-FIND(" ",tbStoricoOrdini[[#This Row],[ARTICOLO]],FIND(" ",tbStoricoOrdini[[#This Row],[ARTICOLO]]) +1)),"")</f>
        <v>Plus</v>
      </c>
      <c r="L4101" s="3">
        <f>VLOOKUP(tbStoricoOrdini[[#This Row],[ARTICOLO]],tbArticoli[],2,FALSE)</f>
        <v>145</v>
      </c>
      <c r="M4101" s="22">
        <f>tbStoricoOrdini[[#This Row],[IMPORTO]]/tbStoricoOrdini[[#This Row],[PREZZO]]</f>
        <v>702.85517241379307</v>
      </c>
      <c r="N4101" t="s">
        <v>9</v>
      </c>
      <c r="O4101" s="8">
        <f>VLOOKUP(tbStoricoOrdini[[#This Row],[AGENTE]],tbAgenti[],2,FALSE)</f>
        <v>0.05</v>
      </c>
      <c r="P4101" s="2">
        <v>101914</v>
      </c>
      <c r="Q4101" s="2">
        <f>tbStoricoOrdini[[#This Row],[IMPORTO]]*tbStoricoOrdini[[#This Row],[% COMM.]]</f>
        <v>5095.7000000000007</v>
      </c>
      <c r="R4101" s="2">
        <f>tbStoricoOrdini[[#This Row],[TOT. COMM.]]+tbStoricoOrdini[[#This Row],[IMPORTO]]</f>
        <v>107009.7</v>
      </c>
    </row>
    <row r="4102" spans="1:18">
      <c r="A4102" s="1">
        <v>43952</v>
      </c>
      <c r="B4102" s="7">
        <f>MONTH(tbStoricoOrdini[[#This Row],[DATA]])</f>
        <v>5</v>
      </c>
      <c r="C4102" t="s">
        <v>4197</v>
      </c>
      <c r="D4102" t="str">
        <f>RIGHT(tbStoricoOrdini[[#This Row],[ORDINE]],4)</f>
        <v>4099</v>
      </c>
      <c r="E4102" t="s">
        <v>44</v>
      </c>
      <c r="F4102" t="str">
        <f>VLOOKUP(tbStoricoOrdini[[#This Row],[CLIENTE]],tbClienti[],3,FALSE)</f>
        <v>Umbria</v>
      </c>
      <c r="G4102" t="str">
        <f>VLOOKUP(tbStoricoOrdini[[#This Row],[CLIENTE]],tbClienti[],7,FALSE)</f>
        <v>BC</v>
      </c>
      <c r="H4102" t="s">
        <v>66</v>
      </c>
      <c r="I4102" t="str">
        <f>IF(LEFT(tbStoricoOrdini[[#This Row],[ARTICOLO]],3) = "COG","COG",LEFT(tbStoricoOrdini[[#This Row],[ARTICOLO]],FIND(" ",tbStoricoOrdini[[#This Row],[ARTICOLO]])-1))</f>
        <v>BAG</v>
      </c>
      <c r="J4102" t="str">
        <f>MID(tbStoricoOrdini[[#This Row],[ARTICOLO]],FIND(" ",tbStoricoOrdini[[#This Row],[ARTICOLO]])+1,4)</f>
        <v>2500</v>
      </c>
      <c r="K4102" t="str">
        <f>IFERROR(RIGHT(tbStoricoOrdini[[#This Row],[ARTICOLO]],LEN(tbStoricoOrdini[[#This Row],[ARTICOLO]])-FIND(" ",tbStoricoOrdini[[#This Row],[ARTICOLO]],FIND(" ",tbStoricoOrdini[[#This Row],[ARTICOLO]]) +1)),"")</f>
        <v>Plus</v>
      </c>
      <c r="L4102" s="3">
        <f>VLOOKUP(tbStoricoOrdini[[#This Row],[ARTICOLO]],tbArticoli[],2,FALSE)</f>
        <v>220</v>
      </c>
      <c r="M4102" s="22">
        <f>tbStoricoOrdini[[#This Row],[IMPORTO]]/tbStoricoOrdini[[#This Row],[PREZZO]]</f>
        <v>1.4</v>
      </c>
      <c r="N4102" t="s">
        <v>9</v>
      </c>
      <c r="O4102" s="8">
        <f>VLOOKUP(tbStoricoOrdini[[#This Row],[AGENTE]],tbAgenti[],2,FALSE)</f>
        <v>0.05</v>
      </c>
      <c r="P4102" s="2">
        <v>308</v>
      </c>
      <c r="Q4102" s="2">
        <f>tbStoricoOrdini[[#This Row],[IMPORTO]]*tbStoricoOrdini[[#This Row],[% COMM.]]</f>
        <v>15.4</v>
      </c>
      <c r="R4102" s="2">
        <f>tbStoricoOrdini[[#This Row],[TOT. COMM.]]+tbStoricoOrdini[[#This Row],[IMPORTO]]</f>
        <v>323.39999999999998</v>
      </c>
    </row>
    <row r="4103" spans="1:18">
      <c r="A4103" s="1">
        <v>43952</v>
      </c>
      <c r="B4103" s="7">
        <f>MONTH(tbStoricoOrdini[[#This Row],[DATA]])</f>
        <v>5</v>
      </c>
      <c r="C4103" t="s">
        <v>4198</v>
      </c>
      <c r="D4103" t="str">
        <f>RIGHT(tbStoricoOrdini[[#This Row],[ORDINE]],4)</f>
        <v>4100</v>
      </c>
      <c r="E4103" t="s">
        <v>44</v>
      </c>
      <c r="F4103" t="str">
        <f>VLOOKUP(tbStoricoOrdini[[#This Row],[CLIENTE]],tbClienti[],3,FALSE)</f>
        <v>Umbria</v>
      </c>
      <c r="G4103" t="str">
        <f>VLOOKUP(tbStoricoOrdini[[#This Row],[CLIENTE]],tbClienti[],7,FALSE)</f>
        <v>BC</v>
      </c>
      <c r="H4103" t="s">
        <v>67</v>
      </c>
      <c r="I4103" t="str">
        <f>IF(LEFT(tbStoricoOrdini[[#This Row],[ARTICOLO]],3) = "COG","COG",LEFT(tbStoricoOrdini[[#This Row],[ARTICOLO]],FIND(" ",tbStoricoOrdini[[#This Row],[ARTICOLO]])-1))</f>
        <v>BAG</v>
      </c>
      <c r="J4103" t="str">
        <f>MID(tbStoricoOrdini[[#This Row],[ARTICOLO]],FIND(" ",tbStoricoOrdini[[#This Row],[ARTICOLO]])+1,4)</f>
        <v>2500</v>
      </c>
      <c r="K4103" t="str">
        <f>IFERROR(RIGHT(tbStoricoOrdini[[#This Row],[ARTICOLO]],LEN(tbStoricoOrdini[[#This Row],[ARTICOLO]])-FIND(" ",tbStoricoOrdini[[#This Row],[ARTICOLO]],FIND(" ",tbStoricoOrdini[[#This Row],[ARTICOLO]]) +1)),"")</f>
        <v>Medium</v>
      </c>
      <c r="L4103" s="3">
        <f>VLOOKUP(tbStoricoOrdini[[#This Row],[ARTICOLO]],tbArticoli[],2,FALSE)</f>
        <v>210</v>
      </c>
      <c r="M4103" s="22">
        <f>tbStoricoOrdini[[#This Row],[IMPORTO]]/tbStoricoOrdini[[#This Row],[PREZZO]]</f>
        <v>117.54761904761905</v>
      </c>
      <c r="N4103" t="s">
        <v>9</v>
      </c>
      <c r="O4103" s="8">
        <f>VLOOKUP(tbStoricoOrdini[[#This Row],[AGENTE]],tbAgenti[],2,FALSE)</f>
        <v>0.05</v>
      </c>
      <c r="P4103" s="2">
        <v>24685</v>
      </c>
      <c r="Q4103" s="2">
        <f>tbStoricoOrdini[[#This Row],[IMPORTO]]*tbStoricoOrdini[[#This Row],[% COMM.]]</f>
        <v>1234.25</v>
      </c>
      <c r="R4103" s="2">
        <f>tbStoricoOrdini[[#This Row],[TOT. COMM.]]+tbStoricoOrdini[[#This Row],[IMPORTO]]</f>
        <v>25919.25</v>
      </c>
    </row>
    <row r="4104" spans="1:18">
      <c r="A4104" s="1">
        <v>43952</v>
      </c>
      <c r="B4104" s="7">
        <f>MONTH(tbStoricoOrdini[[#This Row],[DATA]])</f>
        <v>5</v>
      </c>
      <c r="C4104" t="s">
        <v>4199</v>
      </c>
      <c r="D4104" t="str">
        <f>RIGHT(tbStoricoOrdini[[#This Row],[ORDINE]],4)</f>
        <v>4101</v>
      </c>
      <c r="E4104" t="s">
        <v>44</v>
      </c>
      <c r="F4104" t="str">
        <f>VLOOKUP(tbStoricoOrdini[[#This Row],[CLIENTE]],tbClienti[],3,FALSE)</f>
        <v>Umbria</v>
      </c>
      <c r="G4104" t="str">
        <f>VLOOKUP(tbStoricoOrdini[[#This Row],[CLIENTE]],tbClienti[],7,FALSE)</f>
        <v>BC</v>
      </c>
      <c r="H4104" t="s">
        <v>69</v>
      </c>
      <c r="I4104" t="str">
        <f>IF(LEFT(tbStoricoOrdini[[#This Row],[ARTICOLO]],3) = "COG","COG",LEFT(tbStoricoOrdini[[#This Row],[ARTICOLO]],FIND(" ",tbStoricoOrdini[[#This Row],[ARTICOLO]])-1))</f>
        <v>BAG</v>
      </c>
      <c r="J4104" t="str">
        <f>MID(tbStoricoOrdini[[#This Row],[ARTICOLO]],FIND(" ",tbStoricoOrdini[[#This Row],[ARTICOLO]])+1,4)</f>
        <v>1121</v>
      </c>
      <c r="K4104" t="str">
        <f>IFERROR(RIGHT(tbStoricoOrdini[[#This Row],[ARTICOLO]],LEN(tbStoricoOrdini[[#This Row],[ARTICOLO]])-FIND(" ",tbStoricoOrdini[[#This Row],[ARTICOLO]],FIND(" ",tbStoricoOrdini[[#This Row],[ARTICOLO]]) +1)),"")</f>
        <v>Gold</v>
      </c>
      <c r="L4104" s="3">
        <f>VLOOKUP(tbStoricoOrdini[[#This Row],[ARTICOLO]],tbArticoli[],2,FALSE)</f>
        <v>230</v>
      </c>
      <c r="M4104" s="22">
        <f>tbStoricoOrdini[[#This Row],[IMPORTO]]/tbStoricoOrdini[[#This Row],[PREZZO]]</f>
        <v>34.904347826086955</v>
      </c>
      <c r="N4104" t="s">
        <v>9</v>
      </c>
      <c r="O4104" s="8">
        <f>VLOOKUP(tbStoricoOrdini[[#This Row],[AGENTE]],tbAgenti[],2,FALSE)</f>
        <v>0.05</v>
      </c>
      <c r="P4104" s="2">
        <v>8028</v>
      </c>
      <c r="Q4104" s="2">
        <f>tbStoricoOrdini[[#This Row],[IMPORTO]]*tbStoricoOrdini[[#This Row],[% COMM.]]</f>
        <v>401.40000000000003</v>
      </c>
      <c r="R4104" s="2">
        <f>tbStoricoOrdini[[#This Row],[TOT. COMM.]]+tbStoricoOrdini[[#This Row],[IMPORTO]]</f>
        <v>8429.4</v>
      </c>
    </row>
    <row r="4105" spans="1:18">
      <c r="A4105" s="1">
        <v>43952</v>
      </c>
      <c r="B4105" s="7">
        <f>MONTH(tbStoricoOrdini[[#This Row],[DATA]])</f>
        <v>5</v>
      </c>
      <c r="C4105" t="s">
        <v>4200</v>
      </c>
      <c r="D4105" t="str">
        <f>RIGHT(tbStoricoOrdini[[#This Row],[ORDINE]],4)</f>
        <v>4102</v>
      </c>
      <c r="E4105" t="s">
        <v>44</v>
      </c>
      <c r="F4105" t="str">
        <f>VLOOKUP(tbStoricoOrdini[[#This Row],[CLIENTE]],tbClienti[],3,FALSE)</f>
        <v>Umbria</v>
      </c>
      <c r="G4105" t="str">
        <f>VLOOKUP(tbStoricoOrdini[[#This Row],[CLIENTE]],tbClienti[],7,FALSE)</f>
        <v>BC</v>
      </c>
      <c r="H4105" t="s">
        <v>83</v>
      </c>
      <c r="I4105" t="str">
        <f>IF(LEFT(tbStoricoOrdini[[#This Row],[ARTICOLO]],3) = "COG","COG",LEFT(tbStoricoOrdini[[#This Row],[ARTICOLO]],FIND(" ",tbStoricoOrdini[[#This Row],[ARTICOLO]])-1))</f>
        <v>COG</v>
      </c>
      <c r="J4105" t="str">
        <f>MID(tbStoricoOrdini[[#This Row],[ARTICOLO]],FIND(" ",tbStoricoOrdini[[#This Row],[ARTICOLO]])+1,4)</f>
        <v>8000</v>
      </c>
      <c r="K4105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4105" s="3">
        <f>VLOOKUP(tbStoricoOrdini[[#This Row],[ARTICOLO]],tbArticoli[],2,FALSE)</f>
        <v>670</v>
      </c>
      <c r="M4105" s="22">
        <f>tbStoricoOrdini[[#This Row],[IMPORTO]]/tbStoricoOrdini[[#This Row],[PREZZO]]</f>
        <v>44.398507462686567</v>
      </c>
      <c r="N4105" t="s">
        <v>9</v>
      </c>
      <c r="O4105" s="8">
        <f>VLOOKUP(tbStoricoOrdini[[#This Row],[AGENTE]],tbAgenti[],2,FALSE)</f>
        <v>0.05</v>
      </c>
      <c r="P4105" s="2">
        <v>29747</v>
      </c>
      <c r="Q4105" s="2">
        <f>tbStoricoOrdini[[#This Row],[IMPORTO]]*tbStoricoOrdini[[#This Row],[% COMM.]]</f>
        <v>1487.3500000000001</v>
      </c>
      <c r="R4105" s="2">
        <f>tbStoricoOrdini[[#This Row],[TOT. COMM.]]+tbStoricoOrdini[[#This Row],[IMPORTO]]</f>
        <v>31234.35</v>
      </c>
    </row>
    <row r="4106" spans="1:18">
      <c r="A4106" s="1">
        <v>43952</v>
      </c>
      <c r="B4106" s="7">
        <f>MONTH(tbStoricoOrdini[[#This Row],[DATA]])</f>
        <v>5</v>
      </c>
      <c r="C4106" t="s">
        <v>4201</v>
      </c>
      <c r="D4106" t="str">
        <f>RIGHT(tbStoricoOrdini[[#This Row],[ORDINE]],4)</f>
        <v>4103</v>
      </c>
      <c r="E4106" t="s">
        <v>44</v>
      </c>
      <c r="F4106" t="str">
        <f>VLOOKUP(tbStoricoOrdini[[#This Row],[CLIENTE]],tbClienti[],3,FALSE)</f>
        <v>Umbria</v>
      </c>
      <c r="G4106" t="str">
        <f>VLOOKUP(tbStoricoOrdini[[#This Row],[CLIENTE]],tbClienti[],7,FALSE)</f>
        <v>BC</v>
      </c>
      <c r="H4106" t="s">
        <v>70</v>
      </c>
      <c r="I4106" t="str">
        <f>IF(LEFT(tbStoricoOrdini[[#This Row],[ARTICOLO]],3) = "COG","COG",LEFT(tbStoricoOrdini[[#This Row],[ARTICOLO]],FIND(" ",tbStoricoOrdini[[#This Row],[ARTICOLO]])-1))</f>
        <v>EB08</v>
      </c>
      <c r="J4106" t="str">
        <f>MID(tbStoricoOrdini[[#This Row],[ARTICOLO]],FIND(" ",tbStoricoOrdini[[#This Row],[ARTICOLO]])+1,4)</f>
        <v>7500</v>
      </c>
      <c r="K4106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4106" s="3">
        <f>VLOOKUP(tbStoricoOrdini[[#This Row],[ARTICOLO]],tbArticoli[],2,FALSE)</f>
        <v>180</v>
      </c>
      <c r="M4106" s="22">
        <f>tbStoricoOrdini[[#This Row],[IMPORTO]]/tbStoricoOrdini[[#This Row],[PREZZO]]</f>
        <v>1.75</v>
      </c>
      <c r="N4106" t="s">
        <v>9</v>
      </c>
      <c r="O4106" s="8">
        <f>VLOOKUP(tbStoricoOrdini[[#This Row],[AGENTE]],tbAgenti[],2,FALSE)</f>
        <v>0.05</v>
      </c>
      <c r="P4106" s="2">
        <v>315</v>
      </c>
      <c r="Q4106" s="2">
        <f>tbStoricoOrdini[[#This Row],[IMPORTO]]*tbStoricoOrdini[[#This Row],[% COMM.]]</f>
        <v>15.75</v>
      </c>
      <c r="R4106" s="2">
        <f>tbStoricoOrdini[[#This Row],[TOT. COMM.]]+tbStoricoOrdini[[#This Row],[IMPORTO]]</f>
        <v>330.75</v>
      </c>
    </row>
    <row r="4107" spans="1:18">
      <c r="A4107" s="1">
        <v>43952</v>
      </c>
      <c r="B4107" s="7">
        <f>MONTH(tbStoricoOrdini[[#This Row],[DATA]])</f>
        <v>5</v>
      </c>
      <c r="C4107" t="s">
        <v>4202</v>
      </c>
      <c r="D4107" t="str">
        <f>RIGHT(tbStoricoOrdini[[#This Row],[ORDINE]],4)</f>
        <v>4104</v>
      </c>
      <c r="E4107" t="s">
        <v>44</v>
      </c>
      <c r="F4107" t="str">
        <f>VLOOKUP(tbStoricoOrdini[[#This Row],[CLIENTE]],tbClienti[],3,FALSE)</f>
        <v>Umbria</v>
      </c>
      <c r="G4107" t="str">
        <f>VLOOKUP(tbStoricoOrdini[[#This Row],[CLIENTE]],tbClienti[],7,FALSE)</f>
        <v>BC</v>
      </c>
      <c r="H4107" t="s">
        <v>75</v>
      </c>
      <c r="I4107" t="str">
        <f>IF(LEFT(tbStoricoOrdini[[#This Row],[ARTICOLO]],3) = "COG","COG",LEFT(tbStoricoOrdini[[#This Row],[ARTICOLO]],FIND(" ",tbStoricoOrdini[[#This Row],[ARTICOLO]])-1))</f>
        <v>AVRC</v>
      </c>
      <c r="J4107" t="str">
        <f>MID(tbStoricoOrdini[[#This Row],[ARTICOLO]],FIND(" ",tbStoricoOrdini[[#This Row],[ARTICOLO]])+1,4)</f>
        <v>1000</v>
      </c>
      <c r="K4107" t="str">
        <f>IFERROR(RIGHT(tbStoricoOrdini[[#This Row],[ARTICOLO]],LEN(tbStoricoOrdini[[#This Row],[ARTICOLO]])-FIND(" ",tbStoricoOrdini[[#This Row],[ARTICOLO]],FIND(" ",tbStoricoOrdini[[#This Row],[ARTICOLO]]) +1)),"")</f>
        <v>Silver</v>
      </c>
      <c r="L4107" s="3">
        <f>VLOOKUP(tbStoricoOrdini[[#This Row],[ARTICOLO]],tbArticoli[],2,FALSE)</f>
        <v>390</v>
      </c>
      <c r="M4107" s="22">
        <f>tbStoricoOrdini[[#This Row],[IMPORTO]]/tbStoricoOrdini[[#This Row],[PREZZO]]</f>
        <v>0.24871794871794872</v>
      </c>
      <c r="N4107" t="s">
        <v>9</v>
      </c>
      <c r="O4107" s="8">
        <f>VLOOKUP(tbStoricoOrdini[[#This Row],[AGENTE]],tbAgenti[],2,FALSE)</f>
        <v>0.05</v>
      </c>
      <c r="P4107" s="2">
        <v>97</v>
      </c>
      <c r="Q4107" s="2">
        <f>tbStoricoOrdini[[#This Row],[IMPORTO]]*tbStoricoOrdini[[#This Row],[% COMM.]]</f>
        <v>4.8500000000000005</v>
      </c>
      <c r="R4107" s="2">
        <f>tbStoricoOrdini[[#This Row],[TOT. COMM.]]+tbStoricoOrdini[[#This Row],[IMPORTO]]</f>
        <v>101.85</v>
      </c>
    </row>
    <row r="4108" spans="1:18">
      <c r="A4108" s="1">
        <v>43952</v>
      </c>
      <c r="B4108" s="7">
        <f>MONTH(tbStoricoOrdini[[#This Row],[DATA]])</f>
        <v>5</v>
      </c>
      <c r="C4108" t="s">
        <v>4203</v>
      </c>
      <c r="D4108" t="str">
        <f>RIGHT(tbStoricoOrdini[[#This Row],[ORDINE]],4)</f>
        <v>4105</v>
      </c>
      <c r="E4108" t="s">
        <v>44</v>
      </c>
      <c r="F4108" t="str">
        <f>VLOOKUP(tbStoricoOrdini[[#This Row],[CLIENTE]],tbClienti[],3,FALSE)</f>
        <v>Umbria</v>
      </c>
      <c r="G4108" t="str">
        <f>VLOOKUP(tbStoricoOrdini[[#This Row],[CLIENTE]],tbClienti[],7,FALSE)</f>
        <v>BC</v>
      </c>
      <c r="H4108" t="s">
        <v>76</v>
      </c>
      <c r="I4108" t="str">
        <f>IF(LEFT(tbStoricoOrdini[[#This Row],[ARTICOLO]],3) = "COG","COG",LEFT(tbStoricoOrdini[[#This Row],[ARTICOLO]],FIND(" ",tbStoricoOrdini[[#This Row],[ARTICOLO]])-1))</f>
        <v>COG</v>
      </c>
      <c r="J4108" t="str">
        <f>MID(tbStoricoOrdini[[#This Row],[ARTICOLO]],FIND(" ",tbStoricoOrdini[[#This Row],[ARTICOLO]])+1,4)</f>
        <v>1000</v>
      </c>
      <c r="K4108" t="str">
        <f>IFERROR(RIGHT(tbStoricoOrdini[[#This Row],[ARTICOLO]],LEN(tbStoricoOrdini[[#This Row],[ARTICOLO]])-FIND(" ",tbStoricoOrdini[[#This Row],[ARTICOLO]],FIND(" ",tbStoricoOrdini[[#This Row],[ARTICOLO]]) +1)),"")</f>
        <v/>
      </c>
      <c r="L4108" s="3">
        <f>VLOOKUP(tbStoricoOrdini[[#This Row],[ARTICOLO]],tbArticoli[],2,FALSE)</f>
        <v>150</v>
      </c>
      <c r="M4108" s="22">
        <f>tbStoricoOrdini[[#This Row],[IMPORTO]]/tbStoricoOrdini[[#This Row],[PREZZO]]</f>
        <v>7.46</v>
      </c>
      <c r="N4108" t="s">
        <v>9</v>
      </c>
      <c r="O4108" s="8">
        <f>VLOOKUP(tbStoricoOrdini[[#This Row],[AGENTE]],tbAgenti[],2,FALSE)</f>
        <v>0.05</v>
      </c>
      <c r="P4108" s="2">
        <v>1119</v>
      </c>
      <c r="Q4108" s="2">
        <f>tbStoricoOrdini[[#This Row],[IMPORTO]]*tbStoricoOrdini[[#This Row],[% COMM.]]</f>
        <v>55.95</v>
      </c>
      <c r="R4108" s="2">
        <f>tbStoricoOrdini[[#This Row],[TOT. COMM.]]+tbStoricoOrdini[[#This Row],[IMPORTO]]</f>
        <v>1174.95</v>
      </c>
    </row>
    <row r="4109" spans="1:18">
      <c r="A4109" s="1">
        <v>43952</v>
      </c>
      <c r="B4109" s="7">
        <f>MONTH(tbStoricoOrdini[[#This Row],[DATA]])</f>
        <v>5</v>
      </c>
      <c r="C4109" t="s">
        <v>4204</v>
      </c>
      <c r="D4109" t="str">
        <f>RIGHT(tbStoricoOrdini[[#This Row],[ORDINE]],4)</f>
        <v>4106</v>
      </c>
      <c r="E4109" t="s">
        <v>46</v>
      </c>
      <c r="F4109" t="str">
        <f>VLOOKUP(tbStoricoOrdini[[#This Row],[CLIENTE]],tbClienti[],3,FALSE)</f>
        <v>Umbria</v>
      </c>
      <c r="G4109" t="str">
        <f>VLOOKUP(tbStoricoOrdini[[#This Row],[CLIENTE]],tbClienti[],7,FALSE)</f>
        <v>BD</v>
      </c>
      <c r="H4109" t="s">
        <v>78</v>
      </c>
      <c r="I4109" t="str">
        <f>IF(LEFT(tbStoricoOrdini[[#This Row],[ARTICOLO]],3) = "COG","COG",LEFT(tbStoricoOrdini[[#This Row],[ARTICOLO]],FIND(" ",tbStoricoOrdini[[#This Row],[ARTICOLO]])-1))</f>
        <v>COG</v>
      </c>
      <c r="J4109" t="str">
        <f>MID(tbStoricoOrdini[[#This Row],[ARTICOLO]],FIND(" ",tbStoricoOrdini[[#This Row],[ARTICOLO]])+1,4)</f>
        <v>3000</v>
      </c>
      <c r="K4109" t="str">
        <f>IFERROR(RIGHT(tbStoricoOrdini[[#This Row],[ARTICOLO]],LEN(tbStoricoOrdini[[#This Row],[ARTICOLO]])-FIND(" ",tbStoricoOrdini[[#This Row],[ARTICOLO]],FIND(" ",tbStoricoOrdini[[#This Row],[ARTICOLO]]) +1)),"")</f>
        <v>Medium</v>
      </c>
      <c r="L4109" s="3">
        <f>VLOOKUP(tbStoricoOrdini[[#This Row],[ARTICOLO]],tbArticoli[],2,FALSE)</f>
        <v>220</v>
      </c>
      <c r="M4109" s="22">
        <f>tbStoricoOrdini[[#This Row],[IMPORTO]]/tbStoricoOrdini[[#This Row],[PREZZO]]</f>
        <v>0.32727272727272727</v>
      </c>
      <c r="N4109" t="s">
        <v>19</v>
      </c>
      <c r="O4109" s="8">
        <f>VLOOKUP(tbStoricoOrdini[[#This Row],[AGENTE]],tbAgenti[],2,FALSE)</f>
        <v>0.05</v>
      </c>
      <c r="P4109" s="2">
        <v>72</v>
      </c>
      <c r="Q4109" s="2">
        <f>tbStoricoOrdini[[#This Row],[IMPORTO]]*tbStoricoOrdini[[#This Row],[% COMM.]]</f>
        <v>3.6</v>
      </c>
      <c r="R4109" s="2">
        <f>tbStoricoOrdini[[#This Row],[TOT. COMM.]]+tbStoricoOrdini[[#This Row],[IMPORTO]]</f>
        <v>75.599999999999994</v>
      </c>
    </row>
    <row r="4110" spans="1:18">
      <c r="A4110" s="1">
        <v>43952</v>
      </c>
      <c r="B4110" s="7">
        <f>MONTH(tbStoricoOrdini[[#This Row],[DATA]])</f>
        <v>5</v>
      </c>
      <c r="C4110" t="s">
        <v>4205</v>
      </c>
      <c r="D4110" t="str">
        <f>RIGHT(tbStoricoOrdini[[#This Row],[ORDINE]],4)</f>
        <v>4107</v>
      </c>
      <c r="E4110" t="s">
        <v>46</v>
      </c>
      <c r="F4110" t="str">
        <f>VLOOKUP(tbStoricoOrdini[[#This Row],[CLIENTE]],tbClienti[],3,FALSE)</f>
        <v>Umbria</v>
      </c>
      <c r="G4110" t="str">
        <f>VLOOKUP(tbStoricoOrdini[[#This Row],[CLIENTE]],tbClienti[],7,FALSE)</f>
        <v>BD</v>
      </c>
      <c r="H4110" t="s">
        <v>78</v>
      </c>
      <c r="I4110" t="str">
        <f>IF(LEFT(tbStoricoOrdini[[#This Row],[ARTICOLO]],3) = "COG","COG",LEFT(tbStoricoOrdini[[#This Row],[ARTICOLO]],FIND(" ",tbStoricoOrdini[[#This Row],[ARTICOLO]])-1))</f>
        <v>COG</v>
      </c>
      <c r="J4110" t="str">
        <f>MID(tbStoricoOrdini[[#This Row],[ARTICOLO]],FIND(" ",tbStoricoOrdini[[#This Row],[ARTICOLO]])+1,4)</f>
        <v>3000</v>
      </c>
      <c r="K4110" t="str">
        <f>IFERROR(RIGHT(tbStoricoOrdini[[#This Row],[ARTICOLO]],LEN(tbStoricoOrdini[[#This Row],[ARTICOLO]])-FIND(" ",tbStoricoOrdini[[#This Row],[ARTICOLO]],FIND(" ",tbStoricoOrdini[[#This Row],[ARTICOLO]]) +1)),"")</f>
        <v>Medium</v>
      </c>
      <c r="L4110" s="3">
        <f>VLOOKUP(tbStoricoOrdini[[#This Row],[ARTICOLO]],tbArticoli[],2,FALSE)</f>
        <v>220</v>
      </c>
      <c r="M4110" s="22">
        <f>tbStoricoOrdini[[#This Row],[IMPORTO]]/tbStoricoOrdini[[#This Row],[PREZZO]]</f>
        <v>8.1136363636363633</v>
      </c>
      <c r="N4110" t="s">
        <v>7</v>
      </c>
      <c r="O4110" s="8">
        <f>VLOOKUP(tbStoricoOrdini[[#This Row],[AGENTE]],tbAgenti[],2,FALSE)</f>
        <v>0.03</v>
      </c>
      <c r="P4110" s="2">
        <v>1785</v>
      </c>
      <c r="Q4110" s="2">
        <f>tbStoricoOrdini[[#This Row],[IMPORTO]]*tbStoricoOrdini[[#This Row],[% COMM.]]</f>
        <v>53.55</v>
      </c>
      <c r="R4110" s="2">
        <f>tbStoricoOrdini[[#This Row],[TOT. COMM.]]+tbStoricoOrdini[[#This Row],[IMPORTO]]</f>
        <v>1838.55</v>
      </c>
    </row>
    <row r="4111" spans="1:18">
      <c r="A4111" s="1">
        <v>43952</v>
      </c>
      <c r="B4111" s="7">
        <f>MONTH(tbStoricoOrdini[[#This Row],[DATA]])</f>
        <v>5</v>
      </c>
      <c r="C4111" t="s">
        <v>4206</v>
      </c>
      <c r="D4111" t="str">
        <f>RIGHT(tbStoricoOrdini[[#This Row],[ORDINE]],4)</f>
        <v>4108</v>
      </c>
      <c r="E4111" t="s">
        <v>46</v>
      </c>
      <c r="F4111" t="str">
        <f>VLOOKUP(tbStoricoOrdini[[#This Row],[CLIENTE]],tbClienti[],3,FALSE)</f>
        <v>Umbria</v>
      </c>
      <c r="G4111" t="str">
        <f>VLOOKUP(tbStoricoOrdini[[#This Row],[CLIENTE]],tbClienti[],7,FALSE)</f>
        <v>BD</v>
      </c>
      <c r="H4111" t="s">
        <v>81</v>
      </c>
      <c r="I4111" t="str">
        <f>IF(LEFT(tbStoricoOrdini[[#This Row],[ARTICOLO]],3) = "COG","COG",LEFT(tbStoricoOrdini[[#This Row],[ARTICOLO]],FIND(" ",tbStoricoOrdini[[#This Row],[ARTICOLO]])-1))</f>
        <v>COG</v>
      </c>
      <c r="J4111" t="str">
        <f>MID(tbStoricoOrdini[[#This Row],[ARTICOLO]],FIND(" ",tbStoricoOrdini[[#This Row],[ARTICOLO]])+1,4)</f>
        <v>6000</v>
      </c>
      <c r="K4111" t="str">
        <f>IFERROR(RIGHT(tbStoricoOrdini[[#This Row],[ARTICOLO]],LEN(tbStoricoOrdini[[#This Row],[ARTICOLO]])-FIND(" ",tbStoricoOrdini[[#This Row],[ARTICOLO]],FIND(" ",tbStoricoOrdini[[#This Row],[ARTICOLO]]) +1)),"")</f>
        <v>Gold</v>
      </c>
      <c r="L4111" s="3">
        <f>VLOOKUP(tbStoricoOrdini[[#This Row],[ARTICOLO]],tbArticoli[],2,FALSE)</f>
        <v>450</v>
      </c>
      <c r="M4111" s="22">
        <f>tbStoricoOrdini[[#This Row],[IMPORTO]]/tbStoricoOrdini[[#This Row],[PREZZO]]</f>
        <v>9.1111111111111115E-2</v>
      </c>
      <c r="N4111" t="s">
        <v>6</v>
      </c>
      <c r="O4111" s="8">
        <f>VLOOKUP(tbStoricoOrdini[[#This Row],[AGENTE]],tbAgenti[],2,FALSE)</f>
        <v>7.4999999999999997E-2</v>
      </c>
      <c r="P4111" s="2">
        <v>41</v>
      </c>
      <c r="Q4111" s="2">
        <f>tbStoricoOrdini[[#This Row],[IMPORTO]]*tbStoricoOrdini[[#This Row],[% COMM.]]</f>
        <v>3.0749999999999997</v>
      </c>
      <c r="R4111" s="2">
        <f>tbStoricoOrdini[[#This Row],[TOT. COMM.]]+tbStoricoOrdini[[#This Row],[IMPORTO]]</f>
        <v>44.075000000000003</v>
      </c>
    </row>
    <row r="4112" spans="1:18">
      <c r="A4112" s="1">
        <v>43952</v>
      </c>
      <c r="B4112" s="7">
        <f>MONTH(tbStoricoOrdini[[#This Row],[DATA]])</f>
        <v>5</v>
      </c>
      <c r="C4112" t="s">
        <v>4207</v>
      </c>
      <c r="D4112" t="str">
        <f>RIGHT(tbStoricoOrdini[[#This Row],[ORDINE]],4)</f>
        <v>4109</v>
      </c>
      <c r="E4112" t="s">
        <v>46</v>
      </c>
      <c r="F4112" t="str">
        <f>VLOOKUP(tbStoricoOrdini[[#This Row],[CLIENTE]],tbClienti[],3,FALSE)</f>
        <v>Umbria</v>
      </c>
      <c r="G4112" t="str">
        <f>VLOOKUP(tbStoricoOrdini[[#This Row],[CLIENTE]],tbClienti[],7,FALSE)</f>
        <v>BD</v>
      </c>
      <c r="H4112" t="s">
        <v>74</v>
      </c>
      <c r="I4112" t="str">
        <f>IF(LEFT(tbStoricoOrdini[[#This Row],[ARTICOLO]],3) = "COG","COG",LEFT(tbStoricoOrdini[[#This Row],[ARTICOLO]],FIND(" ",tbStoricoOrdini[[#This Row],[ARTICOLO]])-1))</f>
        <v>AVRC</v>
      </c>
      <c r="J4112" t="str">
        <f>MID(tbStoricoOrdini[[#This Row],[ARTICOLO]],FIND(" ",tbStoricoOrdini[[#This Row],[ARTICOLO]])+1,4)</f>
        <v>2500</v>
      </c>
      <c r="K4112" t="str">
        <f>IFERROR(RIGHT(tbStoricoOrdini[[#This Row],[ARTICOLO]],LEN(tbStoricoOrdini[[#This Row],[ARTICOLO]])-FIND(" ",tbStoricoOrdini[[#This Row],[ARTICOLO]],FIND(" ",tbStoricoOrdini[[#This Row],[ARTICOLO]]) +1)),"")</f>
        <v>Gold</v>
      </c>
      <c r="L4112" s="3">
        <f>VLOOKUP(tbStoricoOrdini[[#This Row],[ARTICOLO]],tbArticoli[],2,FALSE)</f>
        <v>500</v>
      </c>
      <c r="M4112" s="22">
        <f>tbStoricoOrdini[[#This Row],[IMPORTO]]/tbStoricoOrdini[[#This Row],[PREZZO]]</f>
        <v>0.74199999999999999</v>
      </c>
      <c r="N4112" t="s">
        <v>16</v>
      </c>
      <c r="O4112" s="8">
        <f>VLOOKUP(tbStoricoOrdini[[#This Row],[AGENTE]],tbAgenti[],2,FALSE)</f>
        <v>0.05</v>
      </c>
      <c r="P4112" s="2">
        <v>371</v>
      </c>
      <c r="Q4112" s="2">
        <f>tbStoricoOrdini[[#This Row],[IMPORTO]]*tbStoricoOrdini[[#This Row],[% COMM.]]</f>
        <v>18.55</v>
      </c>
      <c r="R4112" s="2">
        <f>tbStoricoOrdini[[#This Row],[TOT. COMM.]]+tbStoricoOrdini[[#This Row],[IMPORTO]]</f>
        <v>389.55</v>
      </c>
    </row>
    <row r="4113" spans="1:18">
      <c r="A4113" s="1">
        <v>43952</v>
      </c>
      <c r="B4113" s="7">
        <f>MONTH(tbStoricoOrdini[[#This Row],[DATA]])</f>
        <v>5</v>
      </c>
      <c r="C4113" t="s">
        <v>4208</v>
      </c>
      <c r="D4113" t="str">
        <f>RIGHT(tbStoricoOrdini[[#This Row],[ORDINE]],4)</f>
        <v>4110</v>
      </c>
      <c r="E4113" t="s">
        <v>46</v>
      </c>
      <c r="F4113" t="str">
        <f>VLOOKUP(tbStoricoOrdini[[#This Row],[CLIENTE]],tbClienti[],3,FALSE)</f>
        <v>Umbria</v>
      </c>
      <c r="G4113" t="str">
        <f>VLOOKUP(tbStoricoOrdini[[#This Row],[CLIENTE]],tbClienti[],7,FALSE)</f>
        <v>BD</v>
      </c>
      <c r="H4113" t="s">
        <v>74</v>
      </c>
      <c r="I4113" t="str">
        <f>IF(LEFT(tbStoricoOrdini[[#This Row],[ARTICOLO]],3) = "COG","COG",LEFT(tbStoricoOrdini[[#This Row],[ARTICOLO]],FIND(" ",tbStoricoOrdini[[#This Row],[ARTICOLO]])-1))</f>
        <v>AVRC</v>
      </c>
      <c r="J4113" t="str">
        <f>MID(tbStoricoOrdini[[#This Row],[ARTICOLO]],FIND(" ",tbStoricoOrdini[[#This Row],[ARTICOLO]])+1,4)</f>
        <v>2500</v>
      </c>
      <c r="K4113" t="str">
        <f>IFERROR(RIGHT(tbStoricoOrdini[[#This Row],[ARTICOLO]],LEN(tbStoricoOrdini[[#This Row],[ARTICOLO]])-FIND(" ",tbStoricoOrdini[[#This Row],[ARTICOLO]],FIND(" ",tbStoricoOrdini[[#This Row],[ARTICOLO]]) +1)),"")</f>
        <v>Gold</v>
      </c>
      <c r="L4113" s="3">
        <f>VLOOKUP(tbStoricoOrdini[[#This Row],[ARTICOLO]],tbArticoli[],2,FALSE)</f>
        <v>500</v>
      </c>
      <c r="M4113" s="22">
        <f>tbStoricoOrdini[[#This Row],[IMPORTO]]/tbStoricoOrdini[[#This Row],[PREZZO]]</f>
        <v>0.62</v>
      </c>
      <c r="N4113" t="s">
        <v>39</v>
      </c>
      <c r="O4113" s="8">
        <f>VLOOKUP(tbStoricoOrdini[[#This Row],[AGENTE]],tbAgenti[],2,FALSE)</f>
        <v>0.05</v>
      </c>
      <c r="P4113" s="2">
        <v>310</v>
      </c>
      <c r="Q4113" s="2">
        <f>tbStoricoOrdini[[#This Row],[IMPORTO]]*tbStoricoOrdini[[#This Row],[% COMM.]]</f>
        <v>15.5</v>
      </c>
      <c r="R4113" s="2">
        <f>tbStoricoOrdini[[#This Row],[TOT. COMM.]]+tbStoricoOrdini[[#This Row],[IMPORTO]]</f>
        <v>325.5</v>
      </c>
    </row>
    <row r="4114" spans="1:18">
      <c r="A4114" s="1">
        <v>43952</v>
      </c>
      <c r="B4114" s="7">
        <f>MONTH(tbStoricoOrdini[[#This Row],[DATA]])</f>
        <v>5</v>
      </c>
      <c r="C4114" t="s">
        <v>4209</v>
      </c>
      <c r="D4114" t="str">
        <f>RIGHT(tbStoricoOrdini[[#This Row],[ORDINE]],4)</f>
        <v>4111</v>
      </c>
      <c r="E4114" t="s">
        <v>46</v>
      </c>
      <c r="F4114" t="str">
        <f>VLOOKUP(tbStoricoOrdini[[#This Row],[CLIENTE]],tbClienti[],3,FALSE)</f>
        <v>Umbria</v>
      </c>
      <c r="G4114" t="str">
        <f>VLOOKUP(tbStoricoOrdini[[#This Row],[CLIENTE]],tbClienti[],7,FALSE)</f>
        <v>BD</v>
      </c>
      <c r="H4114" t="s">
        <v>74</v>
      </c>
      <c r="I4114" t="str">
        <f>IF(LEFT(tbStoricoOrdini[[#This Row],[ARTICOLO]],3) = "COG","COG",LEFT(tbStoricoOrdini[[#This Row],[ARTICOLO]],FIND(" ",tbStoricoOrdini[[#This Row],[ARTICOLO]])-1))</f>
        <v>AVRC</v>
      </c>
      <c r="J4114" t="str">
        <f>MID(tbStoricoOrdini[[#This Row],[ARTICOLO]],FIND(" ",tbStoricoOrdini[[#This Row],[ARTICOLO]])+1,4)</f>
        <v>2500</v>
      </c>
      <c r="K4114" t="str">
        <f>IFERROR(RIGHT(tbStoricoOrdini[[#This Row],[ARTICOLO]],LEN(tbStoricoOrdini[[#This Row],[ARTICOLO]])-FIND(" ",tbStoricoOrdini[[#This Row],[ARTICOLO]],FIND(" ",tbStoricoOrdini[[#This Row],[ARTICOLO]]) +1)),"")</f>
        <v>Gold</v>
      </c>
      <c r="L4114" s="3">
        <f>VLOOKUP(tbStoricoOrdini[[#This Row],[ARTICOLO]],tbArticoli[],2,FALSE)</f>
        <v>500</v>
      </c>
      <c r="M4114" s="22">
        <f>tbStoricoOrdini[[#This Row],[IMPORTO]]/tbStoricoOrdini[[#This Row],[PREZZO]]</f>
        <v>2E-3</v>
      </c>
      <c r="N4114" t="s">
        <v>11</v>
      </c>
      <c r="O4114" s="8">
        <f>VLOOKUP(tbStoricoOrdini[[#This Row],[AGENTE]],tbAgenti[],2,FALSE)</f>
        <v>0.04</v>
      </c>
      <c r="P4114" s="2">
        <v>1</v>
      </c>
      <c r="Q4114" s="2">
        <f>tbStoricoOrdini[[#This Row],[IMPORTO]]*tbStoricoOrdini[[#This Row],[% COMM.]]</f>
        <v>0.04</v>
      </c>
      <c r="R4114" s="2">
        <f>tbStoricoOrdini[[#This Row],[TOT. COMM.]]+tbStoricoOrdini[[#This Row],[IMPORTO]]</f>
        <v>1.04</v>
      </c>
    </row>
    <row r="4115" spans="1:18">
      <c r="A4115" s="1">
        <v>43952</v>
      </c>
      <c r="B4115" s="7">
        <f>MONTH(tbStoricoOrdini[[#This Row],[DATA]])</f>
        <v>5</v>
      </c>
      <c r="C4115" t="s">
        <v>4210</v>
      </c>
      <c r="D4115" t="str">
        <f>RIGHT(tbStoricoOrdini[[#This Row],[ORDINE]],4)</f>
        <v>4112</v>
      </c>
      <c r="E4115" t="s">
        <v>46</v>
      </c>
      <c r="F4115" t="str">
        <f>VLOOKUP(tbStoricoOrdini[[#This Row],[CLIENTE]],tbClienti[],3,FALSE)</f>
        <v>Umbria</v>
      </c>
      <c r="G4115" t="str">
        <f>VLOOKUP(tbStoricoOrdini[[#This Row],[CLIENTE]],tbClienti[],7,FALSE)</f>
        <v>BD</v>
      </c>
      <c r="H4115" t="s">
        <v>74</v>
      </c>
      <c r="I4115" t="str">
        <f>IF(LEFT(tbStoricoOrdini[[#This Row],[ARTICOLO]],3) = "COG","COG",LEFT(tbStoricoOrdini[[#This Row],[ARTICOLO]],FIND(" ",tbStoricoOrdini[[#This Row],[ARTICOLO]])-1))</f>
        <v>AVRC</v>
      </c>
      <c r="J4115" t="str">
        <f>MID(tbStoricoOrdini[[#This Row],[ARTICOLO]],FIND(" ",tbStoricoOrdini[[#This Row],[ARTICOLO]])+1,4)</f>
        <v>2500</v>
      </c>
      <c r="K4115" t="str">
        <f>IFERROR(RIGHT(tbStoricoOrdini[[#This Row],[ARTICOLO]],LEN(tbStoricoOrdini[[#This Row],[ARTICOLO]])-FIND(" ",tbStoricoOrdini[[#This Row],[ARTICOLO]],FIND(" ",tbStoricoOrdini[[#This Row],[ARTICOLO]]) +1)),"")</f>
        <v>Gold</v>
      </c>
      <c r="L4115" s="3">
        <f>VLOOKUP(tbStoricoOrdini[[#This Row],[ARTICOLO]],tbArticoli[],2,FALSE)</f>
        <v>500</v>
      </c>
      <c r="M4115" s="22">
        <f>tbStoricoOrdini[[#This Row],[IMPORTO]]/tbStoricoOrdini[[#This Row],[PREZZO]]</f>
        <v>6.5819999999999999</v>
      </c>
      <c r="N4115" t="s">
        <v>19</v>
      </c>
      <c r="O4115" s="8">
        <f>VLOOKUP(tbStoricoOrdini[[#This Row],[AGENTE]],tbAgenti[],2,FALSE)</f>
        <v>0.05</v>
      </c>
      <c r="P4115" s="2">
        <v>3291</v>
      </c>
      <c r="Q4115" s="2">
        <f>tbStoricoOrdini[[#This Row],[IMPORTO]]*tbStoricoOrdini[[#This Row],[% COMM.]]</f>
        <v>164.55</v>
      </c>
      <c r="R4115" s="2">
        <f>tbStoricoOrdini[[#This Row],[TOT. COMM.]]+tbStoricoOrdini[[#This Row],[IMPORTO]]</f>
        <v>3455.55</v>
      </c>
    </row>
    <row r="4116" spans="1:18">
      <c r="A4116" s="1">
        <v>43952</v>
      </c>
      <c r="B4116" s="7">
        <f>MONTH(tbStoricoOrdini[[#This Row],[DATA]])</f>
        <v>5</v>
      </c>
      <c r="C4116" t="s">
        <v>4211</v>
      </c>
      <c r="D4116" t="str">
        <f>RIGHT(tbStoricoOrdini[[#This Row],[ORDINE]],4)</f>
        <v>4113</v>
      </c>
      <c r="E4116" t="s">
        <v>46</v>
      </c>
      <c r="F4116" t="str">
        <f>VLOOKUP(tbStoricoOrdini[[#This Row],[CLIENTE]],tbClienti[],3,FALSE)</f>
        <v>Umbria</v>
      </c>
      <c r="G4116" t="str">
        <f>VLOOKUP(tbStoricoOrdini[[#This Row],[CLIENTE]],tbClienti[],7,FALSE)</f>
        <v>BD</v>
      </c>
      <c r="H4116" t="s">
        <v>74</v>
      </c>
      <c r="I4116" t="str">
        <f>IF(LEFT(tbStoricoOrdini[[#This Row],[ARTICOLO]],3) = "COG","COG",LEFT(tbStoricoOrdini[[#This Row],[ARTICOLO]],FIND(" ",tbStoricoOrdini[[#This Row],[ARTICOLO]])-1))</f>
        <v>AVRC</v>
      </c>
      <c r="J4116" t="str">
        <f>MID(tbStoricoOrdini[[#This Row],[ARTICOLO]],FIND(" ",tbStoricoOrdini[[#This Row],[ARTICOLO]])+1,4)</f>
        <v>2500</v>
      </c>
      <c r="K4116" t="str">
        <f>IFERROR(RIGHT(tbStoricoOrdini[[#This Row],[ARTICOLO]],LEN(tbStoricoOrdini[[#This Row],[ARTICOLO]])-FIND(" ",tbStoricoOrdini[[#This Row],[ARTICOLO]],FIND(" ",tbStoricoOrdini[[#This Row],[ARTICOLO]]) +1)),"")</f>
        <v>Gold</v>
      </c>
      <c r="L4116" s="3">
        <f>VLOOKUP(tbStoricoOrdini[[#This Row],[ARTICOLO]],tbArticoli[],2,FALSE)</f>
        <v>500</v>
      </c>
      <c r="M4116" s="22">
        <f>tbStoricoOrdini[[#This Row],[IMPORTO]]/tbStoricoOrdini[[#This Row],[PREZZO]]</f>
        <v>9.6519999999999992</v>
      </c>
      <c r="N4116" t="s">
        <v>15</v>
      </c>
      <c r="O4116" s="8">
        <f>VLOOKUP(tbStoricoOrdini[[#This Row],[AGENTE]],tbAgenti[],2,FALSE)</f>
        <v>0.08</v>
      </c>
      <c r="P4116" s="2">
        <v>4826</v>
      </c>
      <c r="Q4116" s="2">
        <f>tbStoricoOrdini[[#This Row],[IMPORTO]]*tbStoricoOrdini[[#This Row],[% COMM.]]</f>
        <v>386.08</v>
      </c>
      <c r="R4116" s="2">
        <f>tbStoricoOrdini[[#This Row],[TOT. COMM.]]+tbStoricoOrdini[[#This Row],[IMPORTO]]</f>
        <v>5212.08</v>
      </c>
    </row>
    <row r="4117" spans="1:18">
      <c r="A4117" s="1">
        <v>43952</v>
      </c>
      <c r="B4117" s="7">
        <f>MONTH(tbStoricoOrdini[[#This Row],[DATA]])</f>
        <v>5</v>
      </c>
      <c r="C4117" t="s">
        <v>4212</v>
      </c>
      <c r="D4117" t="str">
        <f>RIGHT(tbStoricoOrdini[[#This Row],[ORDINE]],4)</f>
        <v>4114</v>
      </c>
      <c r="E4117" t="s">
        <v>46</v>
      </c>
      <c r="F4117" t="str">
        <f>VLOOKUP(tbStoricoOrdini[[#This Row],[CLIENTE]],tbClienti[],3,FALSE)</f>
        <v>Umbria</v>
      </c>
      <c r="G4117" t="str">
        <f>VLOOKUP(tbStoricoOrdini[[#This Row],[CLIENTE]],tbClienti[],7,FALSE)</f>
        <v>BD</v>
      </c>
      <c r="H4117" t="s">
        <v>74</v>
      </c>
      <c r="I4117" t="str">
        <f>IF(LEFT(tbStoricoOrdini[[#This Row],[ARTICOLO]],3) = "COG","COG",LEFT(tbStoricoOrdini[[#This Row],[ARTICOLO]],FIND(" ",tbStoricoOrdini[[#This Row],[ARTICOLO]])-1))</f>
        <v>AVRC</v>
      </c>
      <c r="J4117" t="str">
        <f>MID(tbStoricoOrdini[[#This Row],[ARTICOLO]],FIND(" ",tbStoricoOrdini[[#This Row],[ARTICOLO]])+1,4)</f>
        <v>2500</v>
      </c>
      <c r="K4117" t="str">
        <f>IFERROR(RIGHT(tbStoricoOrdini[[#This Row],[ARTICOLO]],LEN(tbStoricoOrdini[[#This Row],[ARTICOLO]])-FIND(" ",tbStoricoOrdini[[#This Row],[ARTICOLO]],FIND(" ",tbStoricoOrdini[[#This Row],[ARTICOLO]]) +1)),"")</f>
        <v>Gold</v>
      </c>
      <c r="L4117" s="3">
        <f>VLOOKUP(tbStoricoOrdini[[#This Row],[ARTICOLO]],tbArticoli[],2,FALSE)</f>
        <v>500</v>
      </c>
      <c r="M4117" s="22">
        <f>tbStoricoOrdini[[#This Row],[IMPORTO]]/tbStoricoOrdini[[#This Row],[PREZZO]]</f>
        <v>0.90400000000000003</v>
      </c>
      <c r="N4117" t="s">
        <v>14</v>
      </c>
      <c r="O4117" s="8">
        <f>VLOOKUP(tbStoricoOrdini[[#This Row],[AGENTE]],tbAgenti[],2,FALSE)</f>
        <v>0.05</v>
      </c>
      <c r="P4117" s="2">
        <v>452</v>
      </c>
      <c r="Q4117" s="2">
        <f>tbStoricoOrdini[[#This Row],[IMPORTO]]*tbStoricoOrdini[[#This Row],[% COMM.]]</f>
        <v>22.6</v>
      </c>
      <c r="R4117" s="2">
        <f>tbStoricoOrdini[[#This Row],[TOT. COMM.]]+tbStoricoOrdini[[#This Row],[IMPORTO]]</f>
        <v>474.6</v>
      </c>
    </row>
    <row r="4118" spans="1:18">
      <c r="A4118" s="1">
        <v>43952</v>
      </c>
      <c r="B4118" s="7">
        <f>MONTH(tbStoricoOrdini[[#This Row],[DATA]])</f>
        <v>5</v>
      </c>
      <c r="C4118" t="s">
        <v>4213</v>
      </c>
      <c r="D4118" t="str">
        <f>RIGHT(tbStoricoOrdini[[#This Row],[ORDINE]],4)</f>
        <v>4115</v>
      </c>
      <c r="E4118" t="s">
        <v>46</v>
      </c>
      <c r="F4118" t="str">
        <f>VLOOKUP(tbStoricoOrdini[[#This Row],[CLIENTE]],tbClienti[],3,FALSE)</f>
        <v>Umbria</v>
      </c>
      <c r="G4118" t="str">
        <f>VLOOKUP(tbStoricoOrdini[[#This Row],[CLIENTE]],tbClienti[],7,FALSE)</f>
        <v>BD</v>
      </c>
      <c r="H4118" t="s">
        <v>74</v>
      </c>
      <c r="I4118" t="str">
        <f>IF(LEFT(tbStoricoOrdini[[#This Row],[ARTICOLO]],3) = "COG","COG",LEFT(tbStoricoOrdini[[#This Row],[ARTICOLO]],FIND(" ",tbStoricoOrdini[[#This Row],[ARTICOLO]])-1))</f>
        <v>AVRC</v>
      </c>
      <c r="J4118" t="str">
        <f>MID(tbStoricoOrdini[[#This Row],[ARTICOLO]],FIND(" ",tbStoricoOrdini[[#This Row],[ARTICOLO]])+1,4)</f>
        <v>2500</v>
      </c>
      <c r="K4118" t="str">
        <f>IFERROR(RIGHT(tbStoricoOrdini[[#This Row],[ARTICOLO]],LEN(tbStoricoOrdini[[#This Row],[ARTICOLO]])-FIND(" ",tbStoricoOrdini[[#This Row],[ARTICOLO]],FIND(" ",tbStoricoOrdini[[#This Row],[ARTICOLO]]) +1)),"")</f>
        <v>Gold</v>
      </c>
      <c r="L4118" s="3">
        <f>VLOOKUP(tbStoricoOrdini[[#This Row],[ARTICOLO]],tbArticoli[],2,FALSE)</f>
        <v>500</v>
      </c>
      <c r="M4118" s="22">
        <f>tbStoricoOrdini[[#This Row],[IMPORTO]]/tbStoricoOrdini[[#This Row],[PREZZO]]</f>
        <v>34.436</v>
      </c>
      <c r="N4118" t="s">
        <v>7</v>
      </c>
      <c r="O4118" s="8">
        <f>VLOOKUP(tbStoricoOrdini[[#This Row],[AGENTE]],tbAgenti[],2,FALSE)</f>
        <v>0.03</v>
      </c>
      <c r="P4118" s="2">
        <v>17218</v>
      </c>
      <c r="Q4118" s="2">
        <f>tbStoricoOrdini[[#This Row],[IMPORTO]]*tbStoricoOrdini[[#This Row],[% COMM.]]</f>
        <v>516.54</v>
      </c>
      <c r="R4118" s="2">
        <f>tbStoricoOrdini[[#This Row],[TOT. COMM.]]+tbStoricoOrdini[[#This Row],[IMPORTO]]</f>
        <v>17734.54</v>
      </c>
    </row>
    <row r="4119" spans="1:18">
      <c r="A4119" s="1">
        <v>43952</v>
      </c>
      <c r="B4119" s="7">
        <f>MONTH(tbStoricoOrdini[[#This Row],[DATA]])</f>
        <v>5</v>
      </c>
      <c r="C4119" t="s">
        <v>4214</v>
      </c>
      <c r="D4119" t="str">
        <f>RIGHT(tbStoricoOrdini[[#This Row],[ORDINE]],4)</f>
        <v>4116</v>
      </c>
      <c r="E4119" t="s">
        <v>46</v>
      </c>
      <c r="F4119" t="str">
        <f>VLOOKUP(tbStoricoOrdini[[#This Row],[CLIENTE]],tbClienti[],3,FALSE)</f>
        <v>Umbria</v>
      </c>
      <c r="G4119" t="str">
        <f>VLOOKUP(tbStoricoOrdini[[#This Row],[CLIENTE]],tbClienti[],7,FALSE)</f>
        <v>BD</v>
      </c>
      <c r="H4119" t="s">
        <v>74</v>
      </c>
      <c r="I4119" t="str">
        <f>IF(LEFT(tbStoricoOrdini[[#This Row],[ARTICOLO]],3) = "COG","COG",LEFT(tbStoricoOrdini[[#This Row],[ARTICOLO]],FIND(" ",tbStoricoOrdini[[#This Row],[ARTICOLO]])-1))</f>
        <v>AVRC</v>
      </c>
      <c r="J4119" t="str">
        <f>MID(tbStoricoOrdini[[#This Row],[ARTICOLO]],FIND(" ",tbStoricoOrdini[[#This Row],[ARTICOLO]])+1,4)</f>
        <v>2500</v>
      </c>
      <c r="K4119" t="str">
        <f>IFERROR(RIGHT(tbStoricoOrdini[[#This Row],[ARTICOLO]],LEN(tbStoricoOrdini[[#This Row],[ARTICOLO]])-FIND(" ",tbStoricoOrdini[[#This Row],[ARTICOLO]],FIND(" ",tbStoricoOrdini[[#This Row],[ARTICOLO]]) +1)),"")</f>
        <v>Gold</v>
      </c>
      <c r="L4119" s="3">
        <f>VLOOKUP(tbStoricoOrdini[[#This Row],[ARTICOLO]],tbArticoli[],2,FALSE)</f>
        <v>500</v>
      </c>
      <c r="M4119" s="22">
        <f>tbStoricoOrdini[[#This Row],[IMPORTO]]/tbStoricoOrdini[[#This Row],[PREZZO]]</f>
        <v>0.61799999999999999</v>
      </c>
      <c r="N4119" t="s">
        <v>17</v>
      </c>
      <c r="O4119" s="8">
        <f>VLOOKUP(tbStoricoOrdini[[#This Row],[AGENTE]],tbAgenti[],2,FALSE)</f>
        <v>0.08</v>
      </c>
      <c r="P4119" s="2">
        <v>309</v>
      </c>
      <c r="Q4119" s="2">
        <f>tbStoricoOrdini[[#This Row],[IMPORTO]]*tbStoricoOrdini[[#This Row],[% COMM.]]</f>
        <v>24.72</v>
      </c>
      <c r="R4119" s="2">
        <f>tbStoricoOrdini[[#This Row],[TOT. COMM.]]+tbStoricoOrdini[[#This Row],[IMPORTO]]</f>
        <v>333.72</v>
      </c>
    </row>
    <row r="4120" spans="1:18">
      <c r="A4120" s="1">
        <v>43952</v>
      </c>
      <c r="B4120" s="7">
        <f>MONTH(tbStoricoOrdini[[#This Row],[DATA]])</f>
        <v>5</v>
      </c>
      <c r="C4120" t="s">
        <v>4215</v>
      </c>
      <c r="D4120" t="str">
        <f>RIGHT(tbStoricoOrdini[[#This Row],[ORDINE]],4)</f>
        <v>4117</v>
      </c>
      <c r="E4120" t="s">
        <v>46</v>
      </c>
      <c r="F4120" t="str">
        <f>VLOOKUP(tbStoricoOrdini[[#This Row],[CLIENTE]],tbClienti[],3,FALSE)</f>
        <v>Umbria</v>
      </c>
      <c r="G4120" t="str">
        <f>VLOOKUP(tbStoricoOrdini[[#This Row],[CLIENTE]],tbClienti[],7,FALSE)</f>
        <v>BD</v>
      </c>
      <c r="H4120" t="s">
        <v>74</v>
      </c>
      <c r="I4120" t="str">
        <f>IF(LEFT(tbStoricoOrdini[[#This Row],[ARTICOLO]],3) = "COG","COG",LEFT(tbStoricoOrdini[[#This Row],[ARTICOLO]],FIND(" ",tbStoricoOrdini[[#This Row],[ARTICOLO]])-1))</f>
        <v>AVRC</v>
      </c>
      <c r="J4120" t="str">
        <f>MID(tbStoricoOrdini[[#This Row],[ARTICOLO]],FIND(" ",tbStoricoOrdini[[#This Row],[ARTICOLO]])+1,4)</f>
        <v>2500</v>
      </c>
      <c r="K4120" t="str">
        <f>IFERROR(RIGHT(tbStoricoOrdini[[#This Row],[ARTICOLO]],LEN(tbStoricoOrdini[[#This Row],[ARTICOLO]])-FIND(" ",tbStoricoOrdini[[#This Row],[ARTICOLO]],FIND(" ",tbStoricoOrdini[[#This Row],[ARTICOLO]]) +1)),"")</f>
        <v>Gold</v>
      </c>
      <c r="L4120" s="3">
        <f>VLOOKUP(tbStoricoOrdini[[#This Row],[ARTICOLO]],tbArticoli[],2,FALSE)</f>
        <v>500</v>
      </c>
      <c r="M4120" s="22">
        <f>tbStoricoOrdini[[#This Row],[IMPORTO]]/tbStoricoOrdini[[#This Row],[PREZZO]]</f>
        <v>4.444</v>
      </c>
      <c r="N4120" t="s">
        <v>18</v>
      </c>
      <c r="O4120" s="8">
        <f>VLOOKUP(tbStoricoOrdini[[#This Row],[AGENTE]],tbAgenti[],2,FALSE)</f>
        <v>0.03</v>
      </c>
      <c r="P4120" s="2">
        <v>2222</v>
      </c>
      <c r="Q4120" s="2">
        <f>tbStoricoOrdini[[#This Row],[IMPORTO]]*tbStoricoOrdini[[#This Row],[% COMM.]]</f>
        <v>66.66</v>
      </c>
      <c r="R4120" s="2">
        <f>tbStoricoOrdini[[#This Row],[TOT. COMM.]]+tbStoricoOrdini[[#This Row],[IMPORTO]]</f>
        <v>2288.66</v>
      </c>
    </row>
    <row r="4121" spans="1:18">
      <c r="A4121" s="1">
        <v>43952</v>
      </c>
      <c r="B4121" s="7">
        <f>MONTH(tbStoricoOrdini[[#This Row],[DATA]])</f>
        <v>5</v>
      </c>
      <c r="C4121" t="s">
        <v>4216</v>
      </c>
      <c r="D4121" t="str">
        <f>RIGHT(tbStoricoOrdini[[#This Row],[ORDINE]],4)</f>
        <v>4118</v>
      </c>
      <c r="E4121" t="s">
        <v>46</v>
      </c>
      <c r="F4121" t="str">
        <f>VLOOKUP(tbStoricoOrdini[[#This Row],[CLIENTE]],tbClienti[],3,FALSE)</f>
        <v>Umbria</v>
      </c>
      <c r="G4121" t="str">
        <f>VLOOKUP(tbStoricoOrdini[[#This Row],[CLIENTE]],tbClienti[],7,FALSE)</f>
        <v>BD</v>
      </c>
      <c r="H4121" t="s">
        <v>74</v>
      </c>
      <c r="I4121" t="str">
        <f>IF(LEFT(tbStoricoOrdini[[#This Row],[ARTICOLO]],3) = "COG","COG",LEFT(tbStoricoOrdini[[#This Row],[ARTICOLO]],FIND(" ",tbStoricoOrdini[[#This Row],[ARTICOLO]])-1))</f>
        <v>AVRC</v>
      </c>
      <c r="J4121" t="str">
        <f>MID(tbStoricoOrdini[[#This Row],[ARTICOLO]],FIND(" ",tbStoricoOrdini[[#This Row],[ARTICOLO]])+1,4)</f>
        <v>2500</v>
      </c>
      <c r="K4121" t="str">
        <f>IFERROR(RIGHT(tbStoricoOrdini[[#This Row],[ARTICOLO]],LEN(tbStoricoOrdini[[#This Row],[ARTICOLO]])-FIND(" ",tbStoricoOrdini[[#This Row],[ARTICOLO]],FIND(" ",tbStoricoOrdini[[#This Row],[ARTICOLO]]) +1)),"")</f>
        <v>Gold</v>
      </c>
      <c r="L4121" s="3">
        <f>VLOOKUP(tbStoricoOrdini[[#This Row],[ARTICOLO]],tbArticoli[],2,FALSE)</f>
        <v>500</v>
      </c>
      <c r="M4121" s="22">
        <f>tbStoricoOrdini[[#This Row],[IMPORTO]]/tbStoricoOrdini[[#This Row],[PREZZO]]</f>
        <v>0.872</v>
      </c>
      <c r="N4121" t="s">
        <v>13</v>
      </c>
      <c r="O4121" s="8">
        <f>VLOOKUP(tbStoricoOrdini[[#This Row],[AGENTE]],tbAgenti[],2,FALSE)</f>
        <v>0.1</v>
      </c>
      <c r="P4121" s="2">
        <v>436</v>
      </c>
      <c r="Q4121" s="2">
        <f>tbStoricoOrdini[[#This Row],[IMPORTO]]*tbStoricoOrdini[[#This Row],[% COMM.]]</f>
        <v>43.6</v>
      </c>
      <c r="R4121" s="2">
        <f>tbStoricoOrdini[[#This Row],[TOT. COMM.]]+tbStoricoOrdini[[#This Row],[IMPORTO]]</f>
        <v>479.6</v>
      </c>
    </row>
    <row r="4122" spans="1:18">
      <c r="A4122" s="1">
        <v>43952</v>
      </c>
      <c r="B4122" s="7">
        <f>MONTH(tbStoricoOrdini[[#This Row],[DATA]])</f>
        <v>5</v>
      </c>
      <c r="C4122" t="s">
        <v>4217</v>
      </c>
      <c r="D4122" t="str">
        <f>RIGHT(tbStoricoOrdini[[#This Row],[ORDINE]],4)</f>
        <v>4119</v>
      </c>
      <c r="E4122" t="s">
        <v>46</v>
      </c>
      <c r="F4122" t="str">
        <f>VLOOKUP(tbStoricoOrdini[[#This Row],[CLIENTE]],tbClienti[],3,FALSE)</f>
        <v>Umbria</v>
      </c>
      <c r="G4122" t="str">
        <f>VLOOKUP(tbStoricoOrdini[[#This Row],[CLIENTE]],tbClienti[],7,FALSE)</f>
        <v>BD</v>
      </c>
      <c r="H4122" t="s">
        <v>74</v>
      </c>
      <c r="I4122" t="str">
        <f>IF(LEFT(tbStoricoOrdini[[#This Row],[ARTICOLO]],3) = "COG","COG",LEFT(tbStoricoOrdini[[#This Row],[ARTICOLO]],FIND(" ",tbStoricoOrdini[[#This Row],[ARTICOLO]])-1))</f>
        <v>AVRC</v>
      </c>
      <c r="J4122" t="str">
        <f>MID(tbStoricoOrdini[[#This Row],[ARTICOLO]],FIND(" ",tbStoricoOrdini[[#This Row],[ARTICOLO]])+1,4)</f>
        <v>2500</v>
      </c>
      <c r="K4122" t="str">
        <f>IFERROR(RIGHT(tbStoricoOrdini[[#This Row],[ARTICOLO]],LEN(tbStoricoOrdini[[#This Row],[ARTICOLO]])-FIND(" ",tbStoricoOrdini[[#This Row],[ARTICOLO]],FIND(" ",tbStoricoOrdini[[#This Row],[ARTICOLO]]) +1)),"")</f>
        <v>Gold</v>
      </c>
      <c r="L4122" s="3">
        <f>VLOOKUP(tbStoricoOrdini[[#This Row],[ARTICOLO]],tbArticoli[],2,FALSE)</f>
        <v>500</v>
      </c>
      <c r="M4122" s="22">
        <f>tbStoricoOrdini[[#This Row],[IMPORTO]]/tbStoricoOrdini[[#This Row],[PREZZO]]</f>
        <v>0.28799999999999998</v>
      </c>
      <c r="N4122" t="s">
        <v>6</v>
      </c>
      <c r="O4122" s="8">
        <f>VLOOKUP(tbStoricoOrdini[[#This Row],[AGENTE]],tbAgenti[],2,FALSE)</f>
        <v>7.4999999999999997E-2</v>
      </c>
      <c r="P4122" s="2">
        <v>144</v>
      </c>
      <c r="Q4122" s="2">
        <f>tbStoricoOrdini[[#This Row],[IMPORTO]]*tbStoricoOrdini[[#This Row],[% COMM.]]</f>
        <v>10.799999999999999</v>
      </c>
      <c r="R4122" s="2">
        <f>tbStoricoOrdini[[#This Row],[TOT. COMM.]]+tbStoricoOrdini[[#This Row],[IMPORTO]]</f>
        <v>154.80000000000001</v>
      </c>
    </row>
    <row r="4123" spans="1:18">
      <c r="A4123" s="1">
        <v>43952</v>
      </c>
      <c r="B4123" s="7">
        <f>MONTH(tbStoricoOrdini[[#This Row],[DATA]])</f>
        <v>5</v>
      </c>
      <c r="C4123" t="s">
        <v>4218</v>
      </c>
      <c r="D4123" t="str">
        <f>RIGHT(tbStoricoOrdini[[#This Row],[ORDINE]],4)</f>
        <v>4120</v>
      </c>
      <c r="E4123" t="s">
        <v>46</v>
      </c>
      <c r="F4123" t="str">
        <f>VLOOKUP(tbStoricoOrdini[[#This Row],[CLIENTE]],tbClienti[],3,FALSE)</f>
        <v>Umbria</v>
      </c>
      <c r="G4123" t="str">
        <f>VLOOKUP(tbStoricoOrdini[[#This Row],[CLIENTE]],tbClienti[],7,FALSE)</f>
        <v>BD</v>
      </c>
      <c r="H4123" t="s">
        <v>74</v>
      </c>
      <c r="I4123" t="str">
        <f>IF(LEFT(tbStoricoOrdini[[#This Row],[ARTICOLO]],3) = "COG","COG",LEFT(tbStoricoOrdini[[#This Row],[ARTICOLO]],FIND(" ",tbStoricoOrdini[[#This Row],[ARTICOLO]])-1))</f>
        <v>AVRC</v>
      </c>
      <c r="J4123" t="str">
        <f>MID(tbStoricoOrdini[[#This Row],[ARTICOLO]],FIND(" ",tbStoricoOrdini[[#This Row],[ARTICOLO]])+1,4)</f>
        <v>2500</v>
      </c>
      <c r="K4123" t="str">
        <f>IFERROR(RIGHT(tbStoricoOrdini[[#This Row],[ARTICOLO]],LEN(tbStoricoOrdini[[#This Row],[ARTICOLO]])-FIND(" ",tbStoricoOrdini[[#This Row],[ARTICOLO]],FIND(" ",tbStoricoOrdini[[#This Row],[ARTICOLO]]) +1)),"")</f>
        <v>Gold</v>
      </c>
      <c r="L4123" s="3">
        <f>VLOOKUP(tbStoricoOrdini[[#This Row],[ARTICOLO]],tbArticoli[],2,FALSE)</f>
        <v>500</v>
      </c>
      <c r="M4123" s="22">
        <f>tbStoricoOrdini[[#This Row],[IMPORTO]]/tbStoricoOrdini[[#This Row],[PREZZO]]</f>
        <v>0.38800000000000001</v>
      </c>
      <c r="N4123" t="s">
        <v>9</v>
      </c>
      <c r="O4123" s="8">
        <f>VLOOKUP(tbStoricoOrdini[[#This Row],[AGENTE]],tbAgenti[],2,FALSE)</f>
        <v>0.05</v>
      </c>
      <c r="P4123" s="2">
        <v>194</v>
      </c>
      <c r="Q4123" s="2">
        <f>tbStoricoOrdini[[#This Row],[IMPORTO]]*tbStoricoOrdini[[#This Row],[% COMM.]]</f>
        <v>9.7000000000000011</v>
      </c>
      <c r="R4123" s="2">
        <f>tbStoricoOrdini[[#This Row],[TOT. COMM.]]+tbStoricoOrdini[[#This Row],[IMPORTO]]</f>
        <v>203.7</v>
      </c>
    </row>
    <row r="4124" spans="1:18">
      <c r="A4124" s="1">
        <v>43952</v>
      </c>
      <c r="B4124" s="7">
        <f>MONTH(tbStoricoOrdini[[#This Row],[DATA]])</f>
        <v>5</v>
      </c>
      <c r="C4124" t="s">
        <v>4219</v>
      </c>
      <c r="D4124" t="str">
        <f>RIGHT(tbStoricoOrdini[[#This Row],[ORDINE]],4)</f>
        <v>4121</v>
      </c>
      <c r="E4124" t="s">
        <v>46</v>
      </c>
      <c r="F4124" t="str">
        <f>VLOOKUP(tbStoricoOrdini[[#This Row],[CLIENTE]],tbClienti[],3,FALSE)</f>
        <v>Umbria</v>
      </c>
      <c r="G4124" t="str">
        <f>VLOOKUP(tbStoricoOrdini[[#This Row],[CLIENTE]],tbClienti[],7,FALSE)</f>
        <v>BD</v>
      </c>
      <c r="H4124" t="s">
        <v>77</v>
      </c>
      <c r="I4124" t="str">
        <f>IF(LEFT(tbStoricoOrdini[[#This Row],[ARTICOLO]],3) = "COG","COG",LEFT(tbStoricoOrdini[[#This Row],[ARTICOLO]],FIND(" ",tbStoricoOrdini[[#This Row],[ARTICOLO]])-1))</f>
        <v>COG</v>
      </c>
      <c r="J4124" t="str">
        <f>MID(tbStoricoOrdini[[#This Row],[ARTICOLO]],FIND(" ",tbStoricoOrdini[[#This Row],[ARTICOLO]])+1,4)</f>
        <v>2000</v>
      </c>
      <c r="K4124" t="str">
        <f>IFERROR(RIGHT(tbStoricoOrdini[[#This Row],[ARTICOLO]],LEN(tbStoricoOrdini[[#This Row],[ARTICOLO]])-FIND(" ",tbStoricoOrdini[[#This Row],[ARTICOLO]],FIND(" ",tbStoricoOrdini[[#This Row],[ARTICOLO]]) +1)),"")</f>
        <v>Medium</v>
      </c>
      <c r="L4124" s="3">
        <f>VLOOKUP(tbStoricoOrdini[[#This Row],[ARTICOLO]],tbArticoli[],2,FALSE)</f>
        <v>200</v>
      </c>
      <c r="M4124" s="22">
        <f>tbStoricoOrdini[[#This Row],[IMPORTO]]/tbStoricoOrdini[[#This Row],[PREZZO]]</f>
        <v>0.17</v>
      </c>
      <c r="N4124" t="s">
        <v>9</v>
      </c>
      <c r="O4124" s="8">
        <f>VLOOKUP(tbStoricoOrdini[[#This Row],[AGENTE]],tbAgenti[],2,FALSE)</f>
        <v>0.05</v>
      </c>
      <c r="P4124" s="2">
        <v>34</v>
      </c>
      <c r="Q4124" s="2">
        <f>tbStoricoOrdini[[#This Row],[IMPORTO]]*tbStoricoOrdini[[#This Row],[% COMM.]]</f>
        <v>1.7000000000000002</v>
      </c>
      <c r="R4124" s="2">
        <f>tbStoricoOrdini[[#This Row],[TOT. COMM.]]+tbStoricoOrdini[[#This Row],[IMPORTO]]</f>
        <v>35.700000000000003</v>
      </c>
    </row>
    <row r="4125" spans="1:18">
      <c r="A4125" s="1">
        <v>43952</v>
      </c>
      <c r="B4125" s="7">
        <f>MONTH(tbStoricoOrdini[[#This Row],[DATA]])</f>
        <v>5</v>
      </c>
      <c r="C4125" t="s">
        <v>4220</v>
      </c>
      <c r="D4125" t="str">
        <f>RIGHT(tbStoricoOrdini[[#This Row],[ORDINE]],4)</f>
        <v>4122</v>
      </c>
      <c r="E4125" t="s">
        <v>46</v>
      </c>
      <c r="F4125" t="str">
        <f>VLOOKUP(tbStoricoOrdini[[#This Row],[CLIENTE]],tbClienti[],3,FALSE)</f>
        <v>Umbria</v>
      </c>
      <c r="G4125" t="str">
        <f>VLOOKUP(tbStoricoOrdini[[#This Row],[CLIENTE]],tbClienti[],7,FALSE)</f>
        <v>BD</v>
      </c>
      <c r="H4125" t="s">
        <v>61</v>
      </c>
      <c r="I4125" t="str">
        <f>IF(LEFT(tbStoricoOrdini[[#This Row],[ARTICOLO]],3) = "COG","COG",LEFT(tbStoricoOrdini[[#This Row],[ARTICOLO]],FIND(" ",tbStoricoOrdini[[#This Row],[ARTICOLO]])-1))</f>
        <v>KLM</v>
      </c>
      <c r="J4125" t="str">
        <f>MID(tbStoricoOrdini[[#This Row],[ARTICOLO]],FIND(" ",tbStoricoOrdini[[#This Row],[ARTICOLO]])+1,4)</f>
        <v>5000</v>
      </c>
      <c r="K4125" t="str">
        <f>IFERROR(RIGHT(tbStoricoOrdini[[#This Row],[ARTICOLO]],LEN(tbStoricoOrdini[[#This Row],[ARTICOLO]])-FIND(" ",tbStoricoOrdini[[#This Row],[ARTICOLO]],FIND(" ",tbStoricoOrdini[[#This Row],[ARTICOLO]]) +1)),"")</f>
        <v>Medium</v>
      </c>
      <c r="L4125" s="3">
        <f>VLOOKUP(tbStoricoOrdini[[#This Row],[ARTICOLO]],tbArticoli[],2,FALSE)</f>
        <v>150</v>
      </c>
      <c r="M4125" s="22">
        <f>tbStoricoOrdini[[#This Row],[IMPORTO]]/tbStoricoOrdini[[#This Row],[PREZZO]]</f>
        <v>37.24666666666667</v>
      </c>
      <c r="N4125" t="s">
        <v>16</v>
      </c>
      <c r="O4125" s="8">
        <f>VLOOKUP(tbStoricoOrdini[[#This Row],[AGENTE]],tbAgenti[],2,FALSE)</f>
        <v>0.05</v>
      </c>
      <c r="P4125" s="2">
        <v>5587</v>
      </c>
      <c r="Q4125" s="2">
        <f>tbStoricoOrdini[[#This Row],[IMPORTO]]*tbStoricoOrdini[[#This Row],[% COMM.]]</f>
        <v>279.35000000000002</v>
      </c>
      <c r="R4125" s="2">
        <f>tbStoricoOrdini[[#This Row],[TOT. COMM.]]+tbStoricoOrdini[[#This Row],[IMPORTO]]</f>
        <v>5866.35</v>
      </c>
    </row>
    <row r="4126" spans="1:18">
      <c r="A4126" s="1">
        <v>43952</v>
      </c>
      <c r="B4126" s="7">
        <f>MONTH(tbStoricoOrdini[[#This Row],[DATA]])</f>
        <v>5</v>
      </c>
      <c r="C4126" t="s">
        <v>4221</v>
      </c>
      <c r="D4126" t="str">
        <f>RIGHT(tbStoricoOrdini[[#This Row],[ORDINE]],4)</f>
        <v>4123</v>
      </c>
      <c r="E4126" t="s">
        <v>46</v>
      </c>
      <c r="F4126" t="str">
        <f>VLOOKUP(tbStoricoOrdini[[#This Row],[CLIENTE]],tbClienti[],3,FALSE)</f>
        <v>Umbria</v>
      </c>
      <c r="G4126" t="str">
        <f>VLOOKUP(tbStoricoOrdini[[#This Row],[CLIENTE]],tbClienti[],7,FALSE)</f>
        <v>BD</v>
      </c>
      <c r="H4126" t="s">
        <v>61</v>
      </c>
      <c r="I4126" t="str">
        <f>IF(LEFT(tbStoricoOrdini[[#This Row],[ARTICOLO]],3) = "COG","COG",LEFT(tbStoricoOrdini[[#This Row],[ARTICOLO]],FIND(" ",tbStoricoOrdini[[#This Row],[ARTICOLO]])-1))</f>
        <v>KLM</v>
      </c>
      <c r="J4126" t="str">
        <f>MID(tbStoricoOrdini[[#This Row],[ARTICOLO]],FIND(" ",tbStoricoOrdini[[#This Row],[ARTICOLO]])+1,4)</f>
        <v>5000</v>
      </c>
      <c r="K4126" t="str">
        <f>IFERROR(RIGHT(tbStoricoOrdini[[#This Row],[ARTICOLO]],LEN(tbStoricoOrdini[[#This Row],[ARTICOLO]])-FIND(" ",tbStoricoOrdini[[#This Row],[ARTICOLO]],FIND(" ",tbStoricoOrdini[[#This Row],[ARTICOLO]]) +1)),"")</f>
        <v>Medium</v>
      </c>
      <c r="L4126" s="3">
        <f>VLOOKUP(tbStoricoOrdini[[#This Row],[ARTICOLO]],tbArticoli[],2,FALSE)</f>
        <v>150</v>
      </c>
      <c r="M4126" s="22">
        <f>tbStoricoOrdini[[#This Row],[IMPORTO]]/tbStoricoOrdini[[#This Row],[PREZZO]]</f>
        <v>3.78</v>
      </c>
      <c r="N4126" t="s">
        <v>39</v>
      </c>
      <c r="O4126" s="8">
        <f>VLOOKUP(tbStoricoOrdini[[#This Row],[AGENTE]],tbAgenti[],2,FALSE)</f>
        <v>0.05</v>
      </c>
      <c r="P4126" s="2">
        <v>567</v>
      </c>
      <c r="Q4126" s="2">
        <f>tbStoricoOrdini[[#This Row],[IMPORTO]]*tbStoricoOrdini[[#This Row],[% COMM.]]</f>
        <v>28.35</v>
      </c>
      <c r="R4126" s="2">
        <f>tbStoricoOrdini[[#This Row],[TOT. COMM.]]+tbStoricoOrdini[[#This Row],[IMPORTO]]</f>
        <v>595.35</v>
      </c>
    </row>
    <row r="4127" spans="1:18">
      <c r="A4127" s="1">
        <v>43952</v>
      </c>
      <c r="B4127" s="7">
        <f>MONTH(tbStoricoOrdini[[#This Row],[DATA]])</f>
        <v>5</v>
      </c>
      <c r="C4127" t="s">
        <v>4222</v>
      </c>
      <c r="D4127" t="str">
        <f>RIGHT(tbStoricoOrdini[[#This Row],[ORDINE]],4)</f>
        <v>4124</v>
      </c>
      <c r="E4127" t="s">
        <v>46</v>
      </c>
      <c r="F4127" t="str">
        <f>VLOOKUP(tbStoricoOrdini[[#This Row],[CLIENTE]],tbClienti[],3,FALSE)</f>
        <v>Umbria</v>
      </c>
      <c r="G4127" t="str">
        <f>VLOOKUP(tbStoricoOrdini[[#This Row],[CLIENTE]],tbClienti[],7,FALSE)</f>
        <v>BD</v>
      </c>
      <c r="H4127" t="s">
        <v>61</v>
      </c>
      <c r="I4127" t="str">
        <f>IF(LEFT(tbStoricoOrdini[[#This Row],[ARTICOLO]],3) = "COG","COG",LEFT(tbStoricoOrdini[[#This Row],[ARTICOLO]],FIND(" ",tbStoricoOrdini[[#This Row],[ARTICOLO]])-1))</f>
        <v>KLM</v>
      </c>
      <c r="J4127" t="str">
        <f>MID(tbStoricoOrdini[[#This Row],[ARTICOLO]],FIND(" ",tbStoricoOrdini[[#This Row],[ARTICOLO]])+1,4)</f>
        <v>5000</v>
      </c>
      <c r="K4127" t="str">
        <f>IFERROR(RIGHT(tbStoricoOrdini[[#This Row],[ARTICOLO]],LEN(tbStoricoOrdini[[#This Row],[ARTICOLO]])-FIND(" ",tbStoricoOrdini[[#This Row],[ARTICOLO]],FIND(" ",tbStoricoOrdini[[#This Row],[ARTICOLO]]) +1)),"")</f>
        <v>Medium</v>
      </c>
      <c r="L4127" s="3">
        <f>VLOOKUP(tbStoricoOrdini[[#This Row],[ARTICOLO]],tbArticoli[],2,FALSE)</f>
        <v>150</v>
      </c>
      <c r="M4127" s="22">
        <f>tbStoricoOrdini[[#This Row],[IMPORTO]]/tbStoricoOrdini[[#This Row],[PREZZO]]</f>
        <v>33.159999999999997</v>
      </c>
      <c r="N4127" t="s">
        <v>11</v>
      </c>
      <c r="O4127" s="8">
        <f>VLOOKUP(tbStoricoOrdini[[#This Row],[AGENTE]],tbAgenti[],2,FALSE)</f>
        <v>0.04</v>
      </c>
      <c r="P4127" s="2">
        <v>4974</v>
      </c>
      <c r="Q4127" s="2">
        <f>tbStoricoOrdini[[#This Row],[IMPORTO]]*tbStoricoOrdini[[#This Row],[% COMM.]]</f>
        <v>198.96</v>
      </c>
      <c r="R4127" s="2">
        <f>tbStoricoOrdini[[#This Row],[TOT. COMM.]]+tbStoricoOrdini[[#This Row],[IMPORTO]]</f>
        <v>5172.96</v>
      </c>
    </row>
    <row r="4128" spans="1:18">
      <c r="A4128" s="1">
        <v>43952</v>
      </c>
      <c r="B4128" s="7">
        <f>MONTH(tbStoricoOrdini[[#This Row],[DATA]])</f>
        <v>5</v>
      </c>
      <c r="C4128" t="s">
        <v>4223</v>
      </c>
      <c r="D4128" t="str">
        <f>RIGHT(tbStoricoOrdini[[#This Row],[ORDINE]],4)</f>
        <v>4125</v>
      </c>
      <c r="E4128" t="s">
        <v>46</v>
      </c>
      <c r="F4128" t="str">
        <f>VLOOKUP(tbStoricoOrdini[[#This Row],[CLIENTE]],tbClienti[],3,FALSE)</f>
        <v>Umbria</v>
      </c>
      <c r="G4128" t="str">
        <f>VLOOKUP(tbStoricoOrdini[[#This Row],[CLIENTE]],tbClienti[],7,FALSE)</f>
        <v>BD</v>
      </c>
      <c r="H4128" t="s">
        <v>61</v>
      </c>
      <c r="I4128" t="str">
        <f>IF(LEFT(tbStoricoOrdini[[#This Row],[ARTICOLO]],3) = "COG","COG",LEFT(tbStoricoOrdini[[#This Row],[ARTICOLO]],FIND(" ",tbStoricoOrdini[[#This Row],[ARTICOLO]])-1))</f>
        <v>KLM</v>
      </c>
      <c r="J4128" t="str">
        <f>MID(tbStoricoOrdini[[#This Row],[ARTICOLO]],FIND(" ",tbStoricoOrdini[[#This Row],[ARTICOLO]])+1,4)</f>
        <v>5000</v>
      </c>
      <c r="K4128" t="str">
        <f>IFERROR(RIGHT(tbStoricoOrdini[[#This Row],[ARTICOLO]],LEN(tbStoricoOrdini[[#This Row],[ARTICOLO]])-FIND(" ",tbStoricoOrdini[[#This Row],[ARTICOLO]],FIND(" ",tbStoricoOrdini[[#This Row],[ARTICOLO]]) +1)),"")</f>
        <v>Medium</v>
      </c>
      <c r="L4128" s="3">
        <f>VLOOKUP(tbStoricoOrdini[[#This Row],[ARTICOLO]],tbArticoli[],2,FALSE)</f>
        <v>150</v>
      </c>
      <c r="M4128" s="22">
        <f>tbStoricoOrdini[[#This Row],[IMPORTO]]/tbStoricoOrdini[[#This Row],[PREZZO]]</f>
        <v>444.62666666666667</v>
      </c>
      <c r="N4128" t="s">
        <v>19</v>
      </c>
      <c r="O4128" s="8">
        <f>VLOOKUP(tbStoricoOrdini[[#This Row],[AGENTE]],tbAgenti[],2,FALSE)</f>
        <v>0.05</v>
      </c>
      <c r="P4128" s="2">
        <v>66694</v>
      </c>
      <c r="Q4128" s="2">
        <f>tbStoricoOrdini[[#This Row],[IMPORTO]]*tbStoricoOrdini[[#This Row],[% COMM.]]</f>
        <v>3334.7000000000003</v>
      </c>
      <c r="R4128" s="2">
        <f>tbStoricoOrdini[[#This Row],[TOT. COMM.]]+tbStoricoOrdini[[#This Row],[IMPORTO]]</f>
        <v>70028.7</v>
      </c>
    </row>
    <row r="4129" spans="1:18">
      <c r="A4129" s="1">
        <v>43952</v>
      </c>
      <c r="B4129" s="7">
        <f>MONTH(tbStoricoOrdini[[#This Row],[DATA]])</f>
        <v>5</v>
      </c>
      <c r="C4129" t="s">
        <v>4224</v>
      </c>
      <c r="D4129" t="str">
        <f>RIGHT(tbStoricoOrdini[[#This Row],[ORDINE]],4)</f>
        <v>4126</v>
      </c>
      <c r="E4129" t="s">
        <v>46</v>
      </c>
      <c r="F4129" t="str">
        <f>VLOOKUP(tbStoricoOrdini[[#This Row],[CLIENTE]],tbClienti[],3,FALSE)</f>
        <v>Umbria</v>
      </c>
      <c r="G4129" t="str">
        <f>VLOOKUP(tbStoricoOrdini[[#This Row],[CLIENTE]],tbClienti[],7,FALSE)</f>
        <v>BD</v>
      </c>
      <c r="H4129" t="s">
        <v>61</v>
      </c>
      <c r="I4129" t="str">
        <f>IF(LEFT(tbStoricoOrdini[[#This Row],[ARTICOLO]],3) = "COG","COG",LEFT(tbStoricoOrdini[[#This Row],[ARTICOLO]],FIND(" ",tbStoricoOrdini[[#This Row],[ARTICOLO]])-1))</f>
        <v>KLM</v>
      </c>
      <c r="J4129" t="str">
        <f>MID(tbStoricoOrdini[[#This Row],[ARTICOLO]],FIND(" ",tbStoricoOrdini[[#This Row],[ARTICOLO]])+1,4)</f>
        <v>5000</v>
      </c>
      <c r="K4129" t="str">
        <f>IFERROR(RIGHT(tbStoricoOrdini[[#This Row],[ARTICOLO]],LEN(tbStoricoOrdini[[#This Row],[ARTICOLO]])-FIND(" ",tbStoricoOrdini[[#This Row],[ARTICOLO]],FIND(" ",tbStoricoOrdini[[#This Row],[ARTICOLO]]) +1)),"")</f>
        <v>Medium</v>
      </c>
      <c r="L4129" s="3">
        <f>VLOOKUP(tbStoricoOrdini[[#This Row],[ARTICOLO]],tbArticoli[],2,FALSE)</f>
        <v>150</v>
      </c>
      <c r="M4129" s="22">
        <f>tbStoricoOrdini[[#This Row],[IMPORTO]]/tbStoricoOrdini[[#This Row],[PREZZO]]</f>
        <v>9.9</v>
      </c>
      <c r="N4129" t="s">
        <v>15</v>
      </c>
      <c r="O4129" s="8">
        <f>VLOOKUP(tbStoricoOrdini[[#This Row],[AGENTE]],tbAgenti[],2,FALSE)</f>
        <v>0.08</v>
      </c>
      <c r="P4129" s="2">
        <v>1485</v>
      </c>
      <c r="Q4129" s="2">
        <f>tbStoricoOrdini[[#This Row],[IMPORTO]]*tbStoricoOrdini[[#This Row],[% COMM.]]</f>
        <v>118.8</v>
      </c>
      <c r="R4129" s="2">
        <f>tbStoricoOrdini[[#This Row],[TOT. COMM.]]+tbStoricoOrdini[[#This Row],[IMPORTO]]</f>
        <v>1603.8</v>
      </c>
    </row>
    <row r="4130" spans="1:18">
      <c r="A4130" s="1">
        <v>43952</v>
      </c>
      <c r="B4130" s="7">
        <f>MONTH(tbStoricoOrdini[[#This Row],[DATA]])</f>
        <v>5</v>
      </c>
      <c r="C4130" t="s">
        <v>4225</v>
      </c>
      <c r="D4130" t="str">
        <f>RIGHT(tbStoricoOrdini[[#This Row],[ORDINE]],4)</f>
        <v>4127</v>
      </c>
      <c r="E4130" t="s">
        <v>46</v>
      </c>
      <c r="F4130" t="str">
        <f>VLOOKUP(tbStoricoOrdini[[#This Row],[CLIENTE]],tbClienti[],3,FALSE)</f>
        <v>Umbria</v>
      </c>
      <c r="G4130" t="str">
        <f>VLOOKUP(tbStoricoOrdini[[#This Row],[CLIENTE]],tbClienti[],7,FALSE)</f>
        <v>BD</v>
      </c>
      <c r="H4130" t="s">
        <v>61</v>
      </c>
      <c r="I4130" t="str">
        <f>IF(LEFT(tbStoricoOrdini[[#This Row],[ARTICOLO]],3) = "COG","COG",LEFT(tbStoricoOrdini[[#This Row],[ARTICOLO]],FIND(" ",tbStoricoOrdini[[#This Row],[ARTICOLO]])-1))</f>
        <v>KLM</v>
      </c>
      <c r="J4130" t="str">
        <f>MID(tbStoricoOrdini[[#This Row],[ARTICOLO]],FIND(" ",tbStoricoOrdini[[#This Row],[ARTICOLO]])+1,4)</f>
        <v>5000</v>
      </c>
      <c r="K4130" t="str">
        <f>IFERROR(RIGHT(tbStoricoOrdini[[#This Row],[ARTICOLO]],LEN(tbStoricoOrdini[[#This Row],[ARTICOLO]])-FIND(" ",tbStoricoOrdini[[#This Row],[ARTICOLO]],FIND(" ",tbStoricoOrdini[[#This Row],[ARTICOLO]]) +1)),"")</f>
        <v>Medium</v>
      </c>
      <c r="L4130" s="3">
        <f>VLOOKUP(tbStoricoOrdini[[#This Row],[ARTICOLO]],tbArticoli[],2,FALSE)</f>
        <v>150</v>
      </c>
      <c r="M4130" s="22">
        <f>tbStoricoOrdini[[#This Row],[IMPORTO]]/tbStoricoOrdini[[#This Row],[PREZZO]]</f>
        <v>85.61333333333333</v>
      </c>
      <c r="N4130" t="s">
        <v>14</v>
      </c>
      <c r="O4130" s="8">
        <f>VLOOKUP(tbStoricoOrdini[[#This Row],[AGENTE]],tbAgenti[],2,FALSE)</f>
        <v>0.05</v>
      </c>
      <c r="P4130" s="2">
        <v>12842</v>
      </c>
      <c r="Q4130" s="2">
        <f>tbStoricoOrdini[[#This Row],[IMPORTO]]*tbStoricoOrdini[[#This Row],[% COMM.]]</f>
        <v>642.1</v>
      </c>
      <c r="R4130" s="2">
        <f>tbStoricoOrdini[[#This Row],[TOT. COMM.]]+tbStoricoOrdini[[#This Row],[IMPORTO]]</f>
        <v>13484.1</v>
      </c>
    </row>
    <row r="4131" spans="1:18">
      <c r="A4131" s="1">
        <v>43952</v>
      </c>
      <c r="B4131" s="7">
        <f>MONTH(tbStoricoOrdini[[#This Row],[DATA]])</f>
        <v>5</v>
      </c>
      <c r="C4131" t="s">
        <v>4226</v>
      </c>
      <c r="D4131" t="str">
        <f>RIGHT(tbStoricoOrdini[[#This Row],[ORDINE]],4)</f>
        <v>4128</v>
      </c>
      <c r="E4131" t="s">
        <v>46</v>
      </c>
      <c r="F4131" t="str">
        <f>VLOOKUP(tbStoricoOrdini[[#This Row],[CLIENTE]],tbClienti[],3,FALSE)</f>
        <v>Umbria</v>
      </c>
      <c r="G4131" t="str">
        <f>VLOOKUP(tbStoricoOrdini[[#This Row],[CLIENTE]],tbClienti[],7,FALSE)</f>
        <v>BD</v>
      </c>
      <c r="H4131" t="s">
        <v>61</v>
      </c>
      <c r="I4131" t="str">
        <f>IF(LEFT(tbStoricoOrdini[[#This Row],[ARTICOLO]],3) = "COG","COG",LEFT(tbStoricoOrdini[[#This Row],[ARTICOLO]],FIND(" ",tbStoricoOrdini[[#This Row],[ARTICOLO]])-1))</f>
        <v>KLM</v>
      </c>
      <c r="J4131" t="str">
        <f>MID(tbStoricoOrdini[[#This Row],[ARTICOLO]],FIND(" ",tbStoricoOrdini[[#This Row],[ARTICOLO]])+1,4)</f>
        <v>5000</v>
      </c>
      <c r="K4131" t="str">
        <f>IFERROR(RIGHT(tbStoricoOrdini[[#This Row],[ARTICOLO]],LEN(tbStoricoOrdini[[#This Row],[ARTICOLO]])-FIND(" ",tbStoricoOrdini[[#This Row],[ARTICOLO]],FIND(" ",tbStoricoOrdini[[#This Row],[ARTICOLO]]) +1)),"")</f>
        <v>Medium</v>
      </c>
      <c r="L4131" s="3">
        <f>VLOOKUP(tbStoricoOrdini[[#This Row],[ARTICOLO]],tbArticoli[],2,FALSE)</f>
        <v>150</v>
      </c>
      <c r="M4131" s="22">
        <f>tbStoricoOrdini[[#This Row],[IMPORTO]]/tbStoricoOrdini[[#This Row],[PREZZO]]</f>
        <v>139.29333333333332</v>
      </c>
      <c r="N4131" t="s">
        <v>7</v>
      </c>
      <c r="O4131" s="8">
        <f>VLOOKUP(tbStoricoOrdini[[#This Row],[AGENTE]],tbAgenti[],2,FALSE)</f>
        <v>0.03</v>
      </c>
      <c r="P4131" s="2">
        <v>20894</v>
      </c>
      <c r="Q4131" s="2">
        <f>tbStoricoOrdini[[#This Row],[IMPORTO]]*tbStoricoOrdini[[#This Row],[% COMM.]]</f>
        <v>626.81999999999994</v>
      </c>
      <c r="R4131" s="2">
        <f>tbStoricoOrdini[[#This Row],[TOT. COMM.]]+tbStoricoOrdini[[#This Row],[IMPORTO]]</f>
        <v>21520.82</v>
      </c>
    </row>
    <row r="4132" spans="1:18">
      <c r="A4132" s="1">
        <v>43952</v>
      </c>
      <c r="B4132" s="7">
        <f>MONTH(tbStoricoOrdini[[#This Row],[DATA]])</f>
        <v>5</v>
      </c>
      <c r="C4132" t="s">
        <v>4227</v>
      </c>
      <c r="D4132" t="str">
        <f>RIGHT(tbStoricoOrdini[[#This Row],[ORDINE]],4)</f>
        <v>4129</v>
      </c>
      <c r="E4132" t="s">
        <v>46</v>
      </c>
      <c r="F4132" t="str">
        <f>VLOOKUP(tbStoricoOrdini[[#This Row],[CLIENTE]],tbClienti[],3,FALSE)</f>
        <v>Umbria</v>
      </c>
      <c r="G4132" t="str">
        <f>VLOOKUP(tbStoricoOrdini[[#This Row],[CLIENTE]],tbClienti[],7,FALSE)</f>
        <v>BD</v>
      </c>
      <c r="H4132" t="s">
        <v>61</v>
      </c>
      <c r="I4132" t="str">
        <f>IF(LEFT(tbStoricoOrdini[[#This Row],[ARTICOLO]],3) = "COG","COG",LEFT(tbStoricoOrdini[[#This Row],[ARTICOLO]],FIND(" ",tbStoricoOrdini[[#This Row],[ARTICOLO]])-1))</f>
        <v>KLM</v>
      </c>
      <c r="J4132" t="str">
        <f>MID(tbStoricoOrdini[[#This Row],[ARTICOLO]],FIND(" ",tbStoricoOrdini[[#This Row],[ARTICOLO]])+1,4)</f>
        <v>5000</v>
      </c>
      <c r="K4132" t="str">
        <f>IFERROR(RIGHT(tbStoricoOrdini[[#This Row],[ARTICOLO]],LEN(tbStoricoOrdini[[#This Row],[ARTICOLO]])-FIND(" ",tbStoricoOrdini[[#This Row],[ARTICOLO]],FIND(" ",tbStoricoOrdini[[#This Row],[ARTICOLO]]) +1)),"")</f>
        <v>Medium</v>
      </c>
      <c r="L4132" s="3">
        <f>VLOOKUP(tbStoricoOrdini[[#This Row],[ARTICOLO]],tbArticoli[],2,FALSE)</f>
        <v>150</v>
      </c>
      <c r="M4132" s="22">
        <f>tbStoricoOrdini[[#This Row],[IMPORTO]]/tbStoricoOrdini[[#This Row],[PREZZO]]</f>
        <v>11.06</v>
      </c>
      <c r="N4132" t="s">
        <v>17</v>
      </c>
      <c r="O4132" s="8">
        <f>VLOOKUP(tbStoricoOrdini[[#This Row],[AGENTE]],tbAgenti[],2,FALSE)</f>
        <v>0.08</v>
      </c>
      <c r="P4132" s="2">
        <v>1659</v>
      </c>
      <c r="Q4132" s="2">
        <f>tbStoricoOrdini[[#This Row],[IMPORTO]]*tbStoricoOrdini[[#This Row],[% COMM.]]</f>
        <v>132.72</v>
      </c>
      <c r="R4132" s="2">
        <f>tbStoricoOrdini[[#This Row],[TOT. COMM.]]+tbStoricoOrdini[[#This Row],[IMPORTO]]</f>
        <v>1791.72</v>
      </c>
    </row>
    <row r="4133" spans="1:18">
      <c r="A4133" s="1">
        <v>43952</v>
      </c>
      <c r="B4133" s="7">
        <f>MONTH(tbStoricoOrdini[[#This Row],[DATA]])</f>
        <v>5</v>
      </c>
      <c r="C4133" t="s">
        <v>4228</v>
      </c>
      <c r="D4133" t="str">
        <f>RIGHT(tbStoricoOrdini[[#This Row],[ORDINE]],4)</f>
        <v>4130</v>
      </c>
      <c r="E4133" t="s">
        <v>46</v>
      </c>
      <c r="F4133" t="str">
        <f>VLOOKUP(tbStoricoOrdini[[#This Row],[CLIENTE]],tbClienti[],3,FALSE)</f>
        <v>Umbria</v>
      </c>
      <c r="G4133" t="str">
        <f>VLOOKUP(tbStoricoOrdini[[#This Row],[CLIENTE]],tbClienti[],7,FALSE)</f>
        <v>BD</v>
      </c>
      <c r="H4133" t="s">
        <v>61</v>
      </c>
      <c r="I4133" t="str">
        <f>IF(LEFT(tbStoricoOrdini[[#This Row],[ARTICOLO]],3) = "COG","COG",LEFT(tbStoricoOrdini[[#This Row],[ARTICOLO]],FIND(" ",tbStoricoOrdini[[#This Row],[ARTICOLO]])-1))</f>
        <v>KLM</v>
      </c>
      <c r="J4133" t="str">
        <f>MID(tbStoricoOrdini[[#This Row],[ARTICOLO]],FIND(" ",tbStoricoOrdini[[#This Row],[ARTICOLO]])+1,4)</f>
        <v>5000</v>
      </c>
      <c r="K4133" t="str">
        <f>IFERROR(RIGHT(tbStoricoOrdini[[#This Row],[ARTICOLO]],LEN(tbStoricoOrdini[[#This Row],[ARTICOLO]])-FIND(" ",tbStoricoOrdini[[#This Row],[ARTICOLO]],FIND(" ",tbStoricoOrdini[[#This Row],[ARTICOLO]]) +1)),"")</f>
        <v>Medium</v>
      </c>
      <c r="L4133" s="3">
        <f>VLOOKUP(tbStoricoOrdini[[#This Row],[ARTICOLO]],tbArticoli[],2,FALSE)</f>
        <v>150</v>
      </c>
      <c r="M4133" s="22">
        <f>tbStoricoOrdini[[#This Row],[IMPORTO]]/tbStoricoOrdini[[#This Row],[PREZZO]]</f>
        <v>344.21333333333331</v>
      </c>
      <c r="N4133" t="s">
        <v>18</v>
      </c>
      <c r="O4133" s="8">
        <f>VLOOKUP(tbStoricoOrdini[[#This Row],[AGENTE]],tbAgenti[],2,FALSE)</f>
        <v>0.03</v>
      </c>
      <c r="P4133" s="2">
        <v>51632</v>
      </c>
      <c r="Q4133" s="2">
        <f>tbStoricoOrdini[[#This Row],[IMPORTO]]*tbStoricoOrdini[[#This Row],[% COMM.]]</f>
        <v>1548.96</v>
      </c>
      <c r="R4133" s="2">
        <f>tbStoricoOrdini[[#This Row],[TOT. COMM.]]+tbStoricoOrdini[[#This Row],[IMPORTO]]</f>
        <v>53180.959999999999</v>
      </c>
    </row>
    <row r="4134" spans="1:18">
      <c r="A4134" s="1">
        <v>43952</v>
      </c>
      <c r="B4134" s="7">
        <f>MONTH(tbStoricoOrdini[[#This Row],[DATA]])</f>
        <v>5</v>
      </c>
      <c r="C4134" t="s">
        <v>4229</v>
      </c>
      <c r="D4134" t="str">
        <f>RIGHT(tbStoricoOrdini[[#This Row],[ORDINE]],4)</f>
        <v>4131</v>
      </c>
      <c r="E4134" t="s">
        <v>46</v>
      </c>
      <c r="F4134" t="str">
        <f>VLOOKUP(tbStoricoOrdini[[#This Row],[CLIENTE]],tbClienti[],3,FALSE)</f>
        <v>Umbria</v>
      </c>
      <c r="G4134" t="str">
        <f>VLOOKUP(tbStoricoOrdini[[#This Row],[CLIENTE]],tbClienti[],7,FALSE)</f>
        <v>BD</v>
      </c>
      <c r="H4134" t="s">
        <v>61</v>
      </c>
      <c r="I4134" t="str">
        <f>IF(LEFT(tbStoricoOrdini[[#This Row],[ARTICOLO]],3) = "COG","COG",LEFT(tbStoricoOrdini[[#This Row],[ARTICOLO]],FIND(" ",tbStoricoOrdini[[#This Row],[ARTICOLO]])-1))</f>
        <v>KLM</v>
      </c>
      <c r="J4134" t="str">
        <f>MID(tbStoricoOrdini[[#This Row],[ARTICOLO]],FIND(" ",tbStoricoOrdini[[#This Row],[ARTICOLO]])+1,4)</f>
        <v>5000</v>
      </c>
      <c r="K4134" t="str">
        <f>IFERROR(RIGHT(tbStoricoOrdini[[#This Row],[ARTICOLO]],LEN(tbStoricoOrdini[[#This Row],[ARTICOLO]])-FIND(" ",tbStoricoOrdini[[#This Row],[ARTICOLO]],FIND(" ",tbStoricoOrdini[[#This Row],[ARTICOLO]]) +1)),"")</f>
        <v>Medium</v>
      </c>
      <c r="L4134" s="3">
        <f>VLOOKUP(tbStoricoOrdini[[#This Row],[ARTICOLO]],tbArticoli[],2,FALSE)</f>
        <v>150</v>
      </c>
      <c r="M4134" s="22">
        <f>tbStoricoOrdini[[#This Row],[IMPORTO]]/tbStoricoOrdini[[#This Row],[PREZZO]]</f>
        <v>9.56</v>
      </c>
      <c r="N4134" t="s">
        <v>13</v>
      </c>
      <c r="O4134" s="8">
        <f>VLOOKUP(tbStoricoOrdini[[#This Row],[AGENTE]],tbAgenti[],2,FALSE)</f>
        <v>0.1</v>
      </c>
      <c r="P4134" s="2">
        <v>1434</v>
      </c>
      <c r="Q4134" s="2">
        <f>tbStoricoOrdini[[#This Row],[IMPORTO]]*tbStoricoOrdini[[#This Row],[% COMM.]]</f>
        <v>143.4</v>
      </c>
      <c r="R4134" s="2">
        <f>tbStoricoOrdini[[#This Row],[TOT. COMM.]]+tbStoricoOrdini[[#This Row],[IMPORTO]]</f>
        <v>1577.4</v>
      </c>
    </row>
    <row r="4135" spans="1:18">
      <c r="A4135" s="1">
        <v>43952</v>
      </c>
      <c r="B4135" s="7">
        <f>MONTH(tbStoricoOrdini[[#This Row],[DATA]])</f>
        <v>5</v>
      </c>
      <c r="C4135" t="s">
        <v>4230</v>
      </c>
      <c r="D4135" t="str">
        <f>RIGHT(tbStoricoOrdini[[#This Row],[ORDINE]],4)</f>
        <v>4132</v>
      </c>
      <c r="E4135" t="s">
        <v>46</v>
      </c>
      <c r="F4135" t="str">
        <f>VLOOKUP(tbStoricoOrdini[[#This Row],[CLIENTE]],tbClienti[],3,FALSE)</f>
        <v>Umbria</v>
      </c>
      <c r="G4135" t="str">
        <f>VLOOKUP(tbStoricoOrdini[[#This Row],[CLIENTE]],tbClienti[],7,FALSE)</f>
        <v>BD</v>
      </c>
      <c r="H4135" t="s">
        <v>61</v>
      </c>
      <c r="I4135" t="str">
        <f>IF(LEFT(tbStoricoOrdini[[#This Row],[ARTICOLO]],3) = "COG","COG",LEFT(tbStoricoOrdini[[#This Row],[ARTICOLO]],FIND(" ",tbStoricoOrdini[[#This Row],[ARTICOLO]])-1))</f>
        <v>KLM</v>
      </c>
      <c r="J4135" t="str">
        <f>MID(tbStoricoOrdini[[#This Row],[ARTICOLO]],FIND(" ",tbStoricoOrdini[[#This Row],[ARTICOLO]])+1,4)</f>
        <v>5000</v>
      </c>
      <c r="K4135" t="str">
        <f>IFERROR(RIGHT(tbStoricoOrdini[[#This Row],[ARTICOLO]],LEN(tbStoricoOrdini[[#This Row],[ARTICOLO]])-FIND(" ",tbStoricoOrdini[[#This Row],[ARTICOLO]],FIND(" ",tbStoricoOrdini[[#This Row],[ARTICOLO]]) +1)),"")</f>
        <v>Medium</v>
      </c>
      <c r="L4135" s="3">
        <f>VLOOKUP(tbStoricoOrdini[[#This Row],[ARTICOLO]],tbArticoli[],2,FALSE)</f>
        <v>150</v>
      </c>
      <c r="M4135" s="22">
        <f>tbStoricoOrdini[[#This Row],[IMPORTO]]/tbStoricoOrdini[[#This Row],[PREZZO]]</f>
        <v>905.84666666666669</v>
      </c>
      <c r="N4135" t="s">
        <v>6</v>
      </c>
      <c r="O4135" s="8">
        <f>VLOOKUP(tbStoricoOrdini[[#This Row],[AGENTE]],tbAgenti[],2,FALSE)</f>
        <v>7.4999999999999997E-2</v>
      </c>
      <c r="P4135" s="2">
        <v>135877</v>
      </c>
      <c r="Q4135" s="2">
        <f>tbStoricoOrdini[[#This Row],[IMPORTO]]*tbStoricoOrdini[[#This Row],[% COMM.]]</f>
        <v>10190.775</v>
      </c>
      <c r="R4135" s="2">
        <f>tbStoricoOrdini[[#This Row],[TOT. COMM.]]+tbStoricoOrdini[[#This Row],[IMPORTO]]</f>
        <v>146067.77499999999</v>
      </c>
    </row>
    <row r="4136" spans="1:18">
      <c r="A4136" s="1">
        <v>43952</v>
      </c>
      <c r="B4136" s="7">
        <f>MONTH(tbStoricoOrdini[[#This Row],[DATA]])</f>
        <v>5</v>
      </c>
      <c r="C4136" t="s">
        <v>4231</v>
      </c>
      <c r="D4136" t="str">
        <f>RIGHT(tbStoricoOrdini[[#This Row],[ORDINE]],4)</f>
        <v>4133</v>
      </c>
      <c r="E4136" t="s">
        <v>46</v>
      </c>
      <c r="F4136" t="str">
        <f>VLOOKUP(tbStoricoOrdini[[#This Row],[CLIENTE]],tbClienti[],3,FALSE)</f>
        <v>Umbria</v>
      </c>
      <c r="G4136" t="str">
        <f>VLOOKUP(tbStoricoOrdini[[#This Row],[CLIENTE]],tbClienti[],7,FALSE)</f>
        <v>BD</v>
      </c>
      <c r="H4136" t="s">
        <v>61</v>
      </c>
      <c r="I4136" t="str">
        <f>IF(LEFT(tbStoricoOrdini[[#This Row],[ARTICOLO]],3) = "COG","COG",LEFT(tbStoricoOrdini[[#This Row],[ARTICOLO]],FIND(" ",tbStoricoOrdini[[#This Row],[ARTICOLO]])-1))</f>
        <v>KLM</v>
      </c>
      <c r="J4136" t="str">
        <f>MID(tbStoricoOrdini[[#This Row],[ARTICOLO]],FIND(" ",tbStoricoOrdini[[#This Row],[ARTICOLO]])+1,4)</f>
        <v>5000</v>
      </c>
      <c r="K4136" t="str">
        <f>IFERROR(RIGHT(tbStoricoOrdini[[#This Row],[ARTICOLO]],LEN(tbStoricoOrdini[[#This Row],[ARTICOLO]])-FIND(" ",tbStoricoOrdini[[#This Row],[ARTICOLO]],FIND(" ",tbStoricoOrdini[[#This Row],[ARTICOLO]]) +1)),"")</f>
        <v>Medium</v>
      </c>
      <c r="L4136" s="3">
        <f>VLOOKUP(tbStoricoOrdini[[#This Row],[ARTICOLO]],tbArticoli[],2,FALSE)</f>
        <v>150</v>
      </c>
      <c r="M4136" s="22">
        <f>tbStoricoOrdini[[#This Row],[IMPORTO]]/tbStoricoOrdini[[#This Row],[PREZZO]]</f>
        <v>3607.9666666666667</v>
      </c>
      <c r="N4136" t="s">
        <v>9</v>
      </c>
      <c r="O4136" s="8">
        <f>VLOOKUP(tbStoricoOrdini[[#This Row],[AGENTE]],tbAgenti[],2,FALSE)</f>
        <v>0.05</v>
      </c>
      <c r="P4136" s="2">
        <v>541195</v>
      </c>
      <c r="Q4136" s="2">
        <f>tbStoricoOrdini[[#This Row],[IMPORTO]]*tbStoricoOrdini[[#This Row],[% COMM.]]</f>
        <v>27059.75</v>
      </c>
      <c r="R4136" s="2">
        <f>tbStoricoOrdini[[#This Row],[TOT. COMM.]]+tbStoricoOrdini[[#This Row],[IMPORTO]]</f>
        <v>568254.75</v>
      </c>
    </row>
    <row r="4137" spans="1:18">
      <c r="A4137" s="1">
        <v>43952</v>
      </c>
      <c r="B4137" s="7">
        <f>MONTH(tbStoricoOrdini[[#This Row],[DATA]])</f>
        <v>5</v>
      </c>
      <c r="C4137" t="s">
        <v>4232</v>
      </c>
      <c r="D4137" t="str">
        <f>RIGHT(tbStoricoOrdini[[#This Row],[ORDINE]],4)</f>
        <v>4134</v>
      </c>
      <c r="E4137" t="s">
        <v>46</v>
      </c>
      <c r="F4137" t="str">
        <f>VLOOKUP(tbStoricoOrdini[[#This Row],[CLIENTE]],tbClienti[],3,FALSE)</f>
        <v>Umbria</v>
      </c>
      <c r="G4137" t="str">
        <f>VLOOKUP(tbStoricoOrdini[[#This Row],[CLIENTE]],tbClienti[],7,FALSE)</f>
        <v>BD</v>
      </c>
      <c r="H4137" t="s">
        <v>79</v>
      </c>
      <c r="I4137" t="str">
        <f>IF(LEFT(tbStoricoOrdini[[#This Row],[ARTICOLO]],3) = "COG","COG",LEFT(tbStoricoOrdini[[#This Row],[ARTICOLO]],FIND(" ",tbStoricoOrdini[[#This Row],[ARTICOLO]])-1))</f>
        <v>COG</v>
      </c>
      <c r="J4137" t="str">
        <f>MID(tbStoricoOrdini[[#This Row],[ARTICOLO]],FIND(" ",tbStoricoOrdini[[#This Row],[ARTICOLO]])+1,4)</f>
        <v>4000</v>
      </c>
      <c r="K4137" t="str">
        <f>IFERROR(RIGHT(tbStoricoOrdini[[#This Row],[ARTICOLO]],LEN(tbStoricoOrdini[[#This Row],[ARTICOLO]])-FIND(" ",tbStoricoOrdini[[#This Row],[ARTICOLO]],FIND(" ",tbStoricoOrdini[[#This Row],[ARTICOLO]]) +1)),"")</f>
        <v>Plus</v>
      </c>
      <c r="L4137" s="3">
        <f>VLOOKUP(tbStoricoOrdini[[#This Row],[ARTICOLO]],tbArticoli[],2,FALSE)</f>
        <v>240</v>
      </c>
      <c r="M4137" s="22">
        <f>tbStoricoOrdini[[#This Row],[IMPORTO]]/tbStoricoOrdini[[#This Row],[PREZZO]]</f>
        <v>93.17916666666666</v>
      </c>
      <c r="N4137" t="s">
        <v>16</v>
      </c>
      <c r="O4137" s="8">
        <f>VLOOKUP(tbStoricoOrdini[[#This Row],[AGENTE]],tbAgenti[],2,FALSE)</f>
        <v>0.05</v>
      </c>
      <c r="P4137" s="2">
        <v>22363</v>
      </c>
      <c r="Q4137" s="2">
        <f>tbStoricoOrdini[[#This Row],[IMPORTO]]*tbStoricoOrdini[[#This Row],[% COMM.]]</f>
        <v>1118.1500000000001</v>
      </c>
      <c r="R4137" s="2">
        <f>tbStoricoOrdini[[#This Row],[TOT. COMM.]]+tbStoricoOrdini[[#This Row],[IMPORTO]]</f>
        <v>23481.15</v>
      </c>
    </row>
    <row r="4138" spans="1:18">
      <c r="A4138" s="1">
        <v>43952</v>
      </c>
      <c r="B4138" s="7">
        <f>MONTH(tbStoricoOrdini[[#This Row],[DATA]])</f>
        <v>5</v>
      </c>
      <c r="C4138" t="s">
        <v>4233</v>
      </c>
      <c r="D4138" t="str">
        <f>RIGHT(tbStoricoOrdini[[#This Row],[ORDINE]],4)</f>
        <v>4135</v>
      </c>
      <c r="E4138" t="s">
        <v>46</v>
      </c>
      <c r="F4138" t="str">
        <f>VLOOKUP(tbStoricoOrdini[[#This Row],[CLIENTE]],tbClienti[],3,FALSE)</f>
        <v>Umbria</v>
      </c>
      <c r="G4138" t="str">
        <f>VLOOKUP(tbStoricoOrdini[[#This Row],[CLIENTE]],tbClienti[],7,FALSE)</f>
        <v>BD</v>
      </c>
      <c r="H4138" t="s">
        <v>79</v>
      </c>
      <c r="I4138" t="str">
        <f>IF(LEFT(tbStoricoOrdini[[#This Row],[ARTICOLO]],3) = "COG","COG",LEFT(tbStoricoOrdini[[#This Row],[ARTICOLO]],FIND(" ",tbStoricoOrdini[[#This Row],[ARTICOLO]])-1))</f>
        <v>COG</v>
      </c>
      <c r="J4138" t="str">
        <f>MID(tbStoricoOrdini[[#This Row],[ARTICOLO]],FIND(" ",tbStoricoOrdini[[#This Row],[ARTICOLO]])+1,4)</f>
        <v>4000</v>
      </c>
      <c r="K4138" t="str">
        <f>IFERROR(RIGHT(tbStoricoOrdini[[#This Row],[ARTICOLO]],LEN(tbStoricoOrdini[[#This Row],[ARTICOLO]])-FIND(" ",tbStoricoOrdini[[#This Row],[ARTICOLO]],FIND(" ",tbStoricoOrdini[[#This Row],[ARTICOLO]]) +1)),"")</f>
        <v>Plus</v>
      </c>
      <c r="L4138" s="3">
        <f>VLOOKUP(tbStoricoOrdini[[#This Row],[ARTICOLO]],tbArticoli[],2,FALSE)</f>
        <v>240</v>
      </c>
      <c r="M4138" s="22">
        <f>tbStoricoOrdini[[#This Row],[IMPORTO]]/tbStoricoOrdini[[#This Row],[PREZZO]]</f>
        <v>5.9</v>
      </c>
      <c r="N4138" t="s">
        <v>39</v>
      </c>
      <c r="O4138" s="8">
        <f>VLOOKUP(tbStoricoOrdini[[#This Row],[AGENTE]],tbAgenti[],2,FALSE)</f>
        <v>0.05</v>
      </c>
      <c r="P4138" s="2">
        <v>1416</v>
      </c>
      <c r="Q4138" s="2">
        <f>tbStoricoOrdini[[#This Row],[IMPORTO]]*tbStoricoOrdini[[#This Row],[% COMM.]]</f>
        <v>70.8</v>
      </c>
      <c r="R4138" s="2">
        <f>tbStoricoOrdini[[#This Row],[TOT. COMM.]]+tbStoricoOrdini[[#This Row],[IMPORTO]]</f>
        <v>1486.8</v>
      </c>
    </row>
    <row r="4139" spans="1:18">
      <c r="A4139" s="1">
        <v>43952</v>
      </c>
      <c r="B4139" s="7">
        <f>MONTH(tbStoricoOrdini[[#This Row],[DATA]])</f>
        <v>5</v>
      </c>
      <c r="C4139" t="s">
        <v>4234</v>
      </c>
      <c r="D4139" t="str">
        <f>RIGHT(tbStoricoOrdini[[#This Row],[ORDINE]],4)</f>
        <v>4136</v>
      </c>
      <c r="E4139" t="s">
        <v>46</v>
      </c>
      <c r="F4139" t="str">
        <f>VLOOKUP(tbStoricoOrdini[[#This Row],[CLIENTE]],tbClienti[],3,FALSE)</f>
        <v>Umbria</v>
      </c>
      <c r="G4139" t="str">
        <f>VLOOKUP(tbStoricoOrdini[[#This Row],[CLIENTE]],tbClienti[],7,FALSE)</f>
        <v>BD</v>
      </c>
      <c r="H4139" t="s">
        <v>79</v>
      </c>
      <c r="I4139" t="str">
        <f>IF(LEFT(tbStoricoOrdini[[#This Row],[ARTICOLO]],3) = "COG","COG",LEFT(tbStoricoOrdini[[#This Row],[ARTICOLO]],FIND(" ",tbStoricoOrdini[[#This Row],[ARTICOLO]])-1))</f>
        <v>COG</v>
      </c>
      <c r="J4139" t="str">
        <f>MID(tbStoricoOrdini[[#This Row],[ARTICOLO]],FIND(" ",tbStoricoOrdini[[#This Row],[ARTICOLO]])+1,4)</f>
        <v>4000</v>
      </c>
      <c r="K4139" t="str">
        <f>IFERROR(RIGHT(tbStoricoOrdini[[#This Row],[ARTICOLO]],LEN(tbStoricoOrdini[[#This Row],[ARTICOLO]])-FIND(" ",tbStoricoOrdini[[#This Row],[ARTICOLO]],FIND(" ",tbStoricoOrdini[[#This Row],[ARTICOLO]]) +1)),"")</f>
        <v>Plus</v>
      </c>
      <c r="L4139" s="3">
        <f>VLOOKUP(tbStoricoOrdini[[#This Row],[ARTICOLO]],tbArticoli[],2,FALSE)</f>
        <v>240</v>
      </c>
      <c r="M4139" s="22">
        <f>tbStoricoOrdini[[#This Row],[IMPORTO]]/tbStoricoOrdini[[#This Row],[PREZZO]]</f>
        <v>2.1666666666666665</v>
      </c>
      <c r="N4139" t="s">
        <v>11</v>
      </c>
      <c r="O4139" s="8">
        <f>VLOOKUP(tbStoricoOrdini[[#This Row],[AGENTE]],tbAgenti[],2,FALSE)</f>
        <v>0.04</v>
      </c>
      <c r="P4139" s="2">
        <v>520</v>
      </c>
      <c r="Q4139" s="2">
        <f>tbStoricoOrdini[[#This Row],[IMPORTO]]*tbStoricoOrdini[[#This Row],[% COMM.]]</f>
        <v>20.8</v>
      </c>
      <c r="R4139" s="2">
        <f>tbStoricoOrdini[[#This Row],[TOT. COMM.]]+tbStoricoOrdini[[#This Row],[IMPORTO]]</f>
        <v>540.79999999999995</v>
      </c>
    </row>
    <row r="4140" spans="1:18">
      <c r="A4140" s="1">
        <v>43952</v>
      </c>
      <c r="B4140" s="7">
        <f>MONTH(tbStoricoOrdini[[#This Row],[DATA]])</f>
        <v>5</v>
      </c>
      <c r="C4140" t="s">
        <v>4235</v>
      </c>
      <c r="D4140" t="str">
        <f>RIGHT(tbStoricoOrdini[[#This Row],[ORDINE]],4)</f>
        <v>4137</v>
      </c>
      <c r="E4140" t="s">
        <v>46</v>
      </c>
      <c r="F4140" t="str">
        <f>VLOOKUP(tbStoricoOrdini[[#This Row],[CLIENTE]],tbClienti[],3,FALSE)</f>
        <v>Umbria</v>
      </c>
      <c r="G4140" t="str">
        <f>VLOOKUP(tbStoricoOrdini[[#This Row],[CLIENTE]],tbClienti[],7,FALSE)</f>
        <v>BD</v>
      </c>
      <c r="H4140" t="s">
        <v>79</v>
      </c>
      <c r="I4140" t="str">
        <f>IF(LEFT(tbStoricoOrdini[[#This Row],[ARTICOLO]],3) = "COG","COG",LEFT(tbStoricoOrdini[[#This Row],[ARTICOLO]],FIND(" ",tbStoricoOrdini[[#This Row],[ARTICOLO]])-1))</f>
        <v>COG</v>
      </c>
      <c r="J4140" t="str">
        <f>MID(tbStoricoOrdini[[#This Row],[ARTICOLO]],FIND(" ",tbStoricoOrdini[[#This Row],[ARTICOLO]])+1,4)</f>
        <v>4000</v>
      </c>
      <c r="K4140" t="str">
        <f>IFERROR(RIGHT(tbStoricoOrdini[[#This Row],[ARTICOLO]],LEN(tbStoricoOrdini[[#This Row],[ARTICOLO]])-FIND(" ",tbStoricoOrdini[[#This Row],[ARTICOLO]],FIND(" ",tbStoricoOrdini[[#This Row],[ARTICOLO]]) +1)),"")</f>
        <v>Plus</v>
      </c>
      <c r="L4140" s="3">
        <f>VLOOKUP(tbStoricoOrdini[[#This Row],[ARTICOLO]],tbArticoli[],2,FALSE)</f>
        <v>240</v>
      </c>
      <c r="M4140" s="22">
        <f>tbStoricoOrdini[[#This Row],[IMPORTO]]/tbStoricoOrdini[[#This Row],[PREZZO]]</f>
        <v>77.45</v>
      </c>
      <c r="N4140" t="s">
        <v>19</v>
      </c>
      <c r="O4140" s="8">
        <f>VLOOKUP(tbStoricoOrdini[[#This Row],[AGENTE]],tbAgenti[],2,FALSE)</f>
        <v>0.05</v>
      </c>
      <c r="P4140" s="2">
        <v>18588</v>
      </c>
      <c r="Q4140" s="2">
        <f>tbStoricoOrdini[[#This Row],[IMPORTO]]*tbStoricoOrdini[[#This Row],[% COMM.]]</f>
        <v>929.40000000000009</v>
      </c>
      <c r="R4140" s="2">
        <f>tbStoricoOrdini[[#This Row],[TOT. COMM.]]+tbStoricoOrdini[[#This Row],[IMPORTO]]</f>
        <v>19517.400000000001</v>
      </c>
    </row>
    <row r="4141" spans="1:18">
      <c r="A4141" s="1">
        <v>43952</v>
      </c>
      <c r="B4141" s="7">
        <f>MONTH(tbStoricoOrdini[[#This Row],[DATA]])</f>
        <v>5</v>
      </c>
      <c r="C4141" t="s">
        <v>4236</v>
      </c>
      <c r="D4141" t="str">
        <f>RIGHT(tbStoricoOrdini[[#This Row],[ORDINE]],4)</f>
        <v>4138</v>
      </c>
      <c r="E4141" t="s">
        <v>46</v>
      </c>
      <c r="F4141" t="str">
        <f>VLOOKUP(tbStoricoOrdini[[#This Row],[CLIENTE]],tbClienti[],3,FALSE)</f>
        <v>Umbria</v>
      </c>
      <c r="G4141" t="str">
        <f>VLOOKUP(tbStoricoOrdini[[#This Row],[CLIENTE]],tbClienti[],7,FALSE)</f>
        <v>BD</v>
      </c>
      <c r="H4141" t="s">
        <v>79</v>
      </c>
      <c r="I4141" t="str">
        <f>IF(LEFT(tbStoricoOrdini[[#This Row],[ARTICOLO]],3) = "COG","COG",LEFT(tbStoricoOrdini[[#This Row],[ARTICOLO]],FIND(" ",tbStoricoOrdini[[#This Row],[ARTICOLO]])-1))</f>
        <v>COG</v>
      </c>
      <c r="J4141" t="str">
        <f>MID(tbStoricoOrdini[[#This Row],[ARTICOLO]],FIND(" ",tbStoricoOrdini[[#This Row],[ARTICOLO]])+1,4)</f>
        <v>4000</v>
      </c>
      <c r="K4141" t="str">
        <f>IFERROR(RIGHT(tbStoricoOrdini[[#This Row],[ARTICOLO]],LEN(tbStoricoOrdini[[#This Row],[ARTICOLO]])-FIND(" ",tbStoricoOrdini[[#This Row],[ARTICOLO]],FIND(" ",tbStoricoOrdini[[#This Row],[ARTICOLO]]) +1)),"")</f>
        <v>Plus</v>
      </c>
      <c r="L4141" s="3">
        <f>VLOOKUP(tbStoricoOrdini[[#This Row],[ARTICOLO]],tbArticoli[],2,FALSE)</f>
        <v>240</v>
      </c>
      <c r="M4141" s="22">
        <f>tbStoricoOrdini[[#This Row],[IMPORTO]]/tbStoricoOrdini[[#This Row],[PREZZO]]</f>
        <v>169.17916666666667</v>
      </c>
      <c r="N4141" t="s">
        <v>15</v>
      </c>
      <c r="O4141" s="8">
        <f>VLOOKUP(tbStoricoOrdini[[#This Row],[AGENTE]],tbAgenti[],2,FALSE)</f>
        <v>0.08</v>
      </c>
      <c r="P4141" s="2">
        <v>40603</v>
      </c>
      <c r="Q4141" s="2">
        <f>tbStoricoOrdini[[#This Row],[IMPORTO]]*tbStoricoOrdini[[#This Row],[% COMM.]]</f>
        <v>3248.2400000000002</v>
      </c>
      <c r="R4141" s="2">
        <f>tbStoricoOrdini[[#This Row],[TOT. COMM.]]+tbStoricoOrdini[[#This Row],[IMPORTO]]</f>
        <v>43851.24</v>
      </c>
    </row>
    <row r="4142" spans="1:18">
      <c r="A4142" s="1">
        <v>43952</v>
      </c>
      <c r="B4142" s="7">
        <f>MONTH(tbStoricoOrdini[[#This Row],[DATA]])</f>
        <v>5</v>
      </c>
      <c r="C4142" t="s">
        <v>4237</v>
      </c>
      <c r="D4142" t="str">
        <f>RIGHT(tbStoricoOrdini[[#This Row],[ORDINE]],4)</f>
        <v>4139</v>
      </c>
      <c r="E4142" t="s">
        <v>46</v>
      </c>
      <c r="F4142" t="str">
        <f>VLOOKUP(tbStoricoOrdini[[#This Row],[CLIENTE]],tbClienti[],3,FALSE)</f>
        <v>Umbria</v>
      </c>
      <c r="G4142" t="str">
        <f>VLOOKUP(tbStoricoOrdini[[#This Row],[CLIENTE]],tbClienti[],7,FALSE)</f>
        <v>BD</v>
      </c>
      <c r="H4142" t="s">
        <v>79</v>
      </c>
      <c r="I4142" t="str">
        <f>IF(LEFT(tbStoricoOrdini[[#This Row],[ARTICOLO]],3) = "COG","COG",LEFT(tbStoricoOrdini[[#This Row],[ARTICOLO]],FIND(" ",tbStoricoOrdini[[#This Row],[ARTICOLO]])-1))</f>
        <v>COG</v>
      </c>
      <c r="J4142" t="str">
        <f>MID(tbStoricoOrdini[[#This Row],[ARTICOLO]],FIND(" ",tbStoricoOrdini[[#This Row],[ARTICOLO]])+1,4)</f>
        <v>4000</v>
      </c>
      <c r="K4142" t="str">
        <f>IFERROR(RIGHT(tbStoricoOrdini[[#This Row],[ARTICOLO]],LEN(tbStoricoOrdini[[#This Row],[ARTICOLO]])-FIND(" ",tbStoricoOrdini[[#This Row],[ARTICOLO]],FIND(" ",tbStoricoOrdini[[#This Row],[ARTICOLO]]) +1)),"")</f>
        <v>Plus</v>
      </c>
      <c r="L4142" s="3">
        <f>VLOOKUP(tbStoricoOrdini[[#This Row],[ARTICOLO]],tbArticoli[],2,FALSE)</f>
        <v>240</v>
      </c>
      <c r="M4142" s="22">
        <f>tbStoricoOrdini[[#This Row],[IMPORTO]]/tbStoricoOrdini[[#This Row],[PREZZO]]</f>
        <v>0.77083333333333337</v>
      </c>
      <c r="N4142" t="s">
        <v>14</v>
      </c>
      <c r="O4142" s="8">
        <f>VLOOKUP(tbStoricoOrdini[[#This Row],[AGENTE]],tbAgenti[],2,FALSE)</f>
        <v>0.05</v>
      </c>
      <c r="P4142" s="2">
        <v>185</v>
      </c>
      <c r="Q4142" s="2">
        <f>tbStoricoOrdini[[#This Row],[IMPORTO]]*tbStoricoOrdini[[#This Row],[% COMM.]]</f>
        <v>9.25</v>
      </c>
      <c r="R4142" s="2">
        <f>tbStoricoOrdini[[#This Row],[TOT. COMM.]]+tbStoricoOrdini[[#This Row],[IMPORTO]]</f>
        <v>194.25</v>
      </c>
    </row>
    <row r="4143" spans="1:18">
      <c r="A4143" s="1">
        <v>43952</v>
      </c>
      <c r="B4143" s="7">
        <f>MONTH(tbStoricoOrdini[[#This Row],[DATA]])</f>
        <v>5</v>
      </c>
      <c r="C4143" t="s">
        <v>4238</v>
      </c>
      <c r="D4143" t="str">
        <f>RIGHT(tbStoricoOrdini[[#This Row],[ORDINE]],4)</f>
        <v>4140</v>
      </c>
      <c r="E4143" t="s">
        <v>46</v>
      </c>
      <c r="F4143" t="str">
        <f>VLOOKUP(tbStoricoOrdini[[#This Row],[CLIENTE]],tbClienti[],3,FALSE)</f>
        <v>Umbria</v>
      </c>
      <c r="G4143" t="str">
        <f>VLOOKUP(tbStoricoOrdini[[#This Row],[CLIENTE]],tbClienti[],7,FALSE)</f>
        <v>BD</v>
      </c>
      <c r="H4143" t="s">
        <v>79</v>
      </c>
      <c r="I4143" t="str">
        <f>IF(LEFT(tbStoricoOrdini[[#This Row],[ARTICOLO]],3) = "COG","COG",LEFT(tbStoricoOrdini[[#This Row],[ARTICOLO]],FIND(" ",tbStoricoOrdini[[#This Row],[ARTICOLO]])-1))</f>
        <v>COG</v>
      </c>
      <c r="J4143" t="str">
        <f>MID(tbStoricoOrdini[[#This Row],[ARTICOLO]],FIND(" ",tbStoricoOrdini[[#This Row],[ARTICOLO]])+1,4)</f>
        <v>4000</v>
      </c>
      <c r="K4143" t="str">
        <f>IFERROR(RIGHT(tbStoricoOrdini[[#This Row],[ARTICOLO]],LEN(tbStoricoOrdini[[#This Row],[ARTICOLO]])-FIND(" ",tbStoricoOrdini[[#This Row],[ARTICOLO]],FIND(" ",tbStoricoOrdini[[#This Row],[ARTICOLO]]) +1)),"")</f>
        <v>Plus</v>
      </c>
      <c r="L4143" s="3">
        <f>VLOOKUP(tbStoricoOrdini[[#This Row],[ARTICOLO]],tbArticoli[],2,FALSE)</f>
        <v>240</v>
      </c>
      <c r="M4143" s="22">
        <f>tbStoricoOrdini[[#This Row],[IMPORTO]]/tbStoricoOrdini[[#This Row],[PREZZO]]</f>
        <v>9.7041666666666675</v>
      </c>
      <c r="N4143" t="s">
        <v>17</v>
      </c>
      <c r="O4143" s="8">
        <f>VLOOKUP(tbStoricoOrdini[[#This Row],[AGENTE]],tbAgenti[],2,FALSE)</f>
        <v>0.08</v>
      </c>
      <c r="P4143" s="2">
        <v>2329</v>
      </c>
      <c r="Q4143" s="2">
        <f>tbStoricoOrdini[[#This Row],[IMPORTO]]*tbStoricoOrdini[[#This Row],[% COMM.]]</f>
        <v>186.32</v>
      </c>
      <c r="R4143" s="2">
        <f>tbStoricoOrdini[[#This Row],[TOT. COMM.]]+tbStoricoOrdini[[#This Row],[IMPORTO]]</f>
        <v>2515.3200000000002</v>
      </c>
    </row>
    <row r="4144" spans="1:18">
      <c r="A4144" s="1">
        <v>43952</v>
      </c>
      <c r="B4144" s="7">
        <f>MONTH(tbStoricoOrdini[[#This Row],[DATA]])</f>
        <v>5</v>
      </c>
      <c r="C4144" t="s">
        <v>4239</v>
      </c>
      <c r="D4144" t="str">
        <f>RIGHT(tbStoricoOrdini[[#This Row],[ORDINE]],4)</f>
        <v>4141</v>
      </c>
      <c r="E4144" t="s">
        <v>46</v>
      </c>
      <c r="F4144" t="str">
        <f>VLOOKUP(tbStoricoOrdini[[#This Row],[CLIENTE]],tbClienti[],3,FALSE)</f>
        <v>Umbria</v>
      </c>
      <c r="G4144" t="str">
        <f>VLOOKUP(tbStoricoOrdini[[#This Row],[CLIENTE]],tbClienti[],7,FALSE)</f>
        <v>BD</v>
      </c>
      <c r="H4144" t="s">
        <v>79</v>
      </c>
      <c r="I4144" t="str">
        <f>IF(LEFT(tbStoricoOrdini[[#This Row],[ARTICOLO]],3) = "COG","COG",LEFT(tbStoricoOrdini[[#This Row],[ARTICOLO]],FIND(" ",tbStoricoOrdini[[#This Row],[ARTICOLO]])-1))</f>
        <v>COG</v>
      </c>
      <c r="J4144" t="str">
        <f>MID(tbStoricoOrdini[[#This Row],[ARTICOLO]],FIND(" ",tbStoricoOrdini[[#This Row],[ARTICOLO]])+1,4)</f>
        <v>4000</v>
      </c>
      <c r="K4144" t="str">
        <f>IFERROR(RIGHT(tbStoricoOrdini[[#This Row],[ARTICOLO]],LEN(tbStoricoOrdini[[#This Row],[ARTICOLO]])-FIND(" ",tbStoricoOrdini[[#This Row],[ARTICOLO]],FIND(" ",tbStoricoOrdini[[#This Row],[ARTICOLO]]) +1)),"")</f>
        <v>Plus</v>
      </c>
      <c r="L4144" s="3">
        <f>VLOOKUP(tbStoricoOrdini[[#This Row],[ARTICOLO]],tbArticoli[],2,FALSE)</f>
        <v>240</v>
      </c>
      <c r="M4144" s="22">
        <f>tbStoricoOrdini[[#This Row],[IMPORTO]]/tbStoricoOrdini[[#This Row],[PREZZO]]</f>
        <v>123.64166666666667</v>
      </c>
      <c r="N4144" t="s">
        <v>18</v>
      </c>
      <c r="O4144" s="8">
        <f>VLOOKUP(tbStoricoOrdini[[#This Row],[AGENTE]],tbAgenti[],2,FALSE)</f>
        <v>0.03</v>
      </c>
      <c r="P4144" s="2">
        <v>29674</v>
      </c>
      <c r="Q4144" s="2">
        <f>tbStoricoOrdini[[#This Row],[IMPORTO]]*tbStoricoOrdini[[#This Row],[% COMM.]]</f>
        <v>890.21999999999991</v>
      </c>
      <c r="R4144" s="2">
        <f>tbStoricoOrdini[[#This Row],[TOT. COMM.]]+tbStoricoOrdini[[#This Row],[IMPORTO]]</f>
        <v>30564.22</v>
      </c>
    </row>
    <row r="4145" spans="1:18">
      <c r="A4145" s="1">
        <v>43952</v>
      </c>
      <c r="B4145" s="7">
        <f>MONTH(tbStoricoOrdini[[#This Row],[DATA]])</f>
        <v>5</v>
      </c>
      <c r="C4145" t="s">
        <v>4240</v>
      </c>
      <c r="D4145" t="str">
        <f>RIGHT(tbStoricoOrdini[[#This Row],[ORDINE]],4)</f>
        <v>4142</v>
      </c>
      <c r="E4145" t="s">
        <v>46</v>
      </c>
      <c r="F4145" t="str">
        <f>VLOOKUP(tbStoricoOrdini[[#This Row],[CLIENTE]],tbClienti[],3,FALSE)</f>
        <v>Umbria</v>
      </c>
      <c r="G4145" t="str">
        <f>VLOOKUP(tbStoricoOrdini[[#This Row],[CLIENTE]],tbClienti[],7,FALSE)</f>
        <v>BD</v>
      </c>
      <c r="H4145" t="s">
        <v>79</v>
      </c>
      <c r="I4145" t="str">
        <f>IF(LEFT(tbStoricoOrdini[[#This Row],[ARTICOLO]],3) = "COG","COG",LEFT(tbStoricoOrdini[[#This Row],[ARTICOLO]],FIND(" ",tbStoricoOrdini[[#This Row],[ARTICOLO]])-1))</f>
        <v>COG</v>
      </c>
      <c r="J4145" t="str">
        <f>MID(tbStoricoOrdini[[#This Row],[ARTICOLO]],FIND(" ",tbStoricoOrdini[[#This Row],[ARTICOLO]])+1,4)</f>
        <v>4000</v>
      </c>
      <c r="K4145" t="str">
        <f>IFERROR(RIGHT(tbStoricoOrdini[[#This Row],[ARTICOLO]],LEN(tbStoricoOrdini[[#This Row],[ARTICOLO]])-FIND(" ",tbStoricoOrdini[[#This Row],[ARTICOLO]],FIND(" ",tbStoricoOrdini[[#This Row],[ARTICOLO]]) +1)),"")</f>
        <v>Plus</v>
      </c>
      <c r="L4145" s="3">
        <f>VLOOKUP(tbStoricoOrdini[[#This Row],[ARTICOLO]],tbArticoli[],2,FALSE)</f>
        <v>240</v>
      </c>
      <c r="M4145" s="22">
        <f>tbStoricoOrdini[[#This Row],[IMPORTO]]/tbStoricoOrdini[[#This Row],[PREZZO]]</f>
        <v>21.95</v>
      </c>
      <c r="N4145" t="s">
        <v>13</v>
      </c>
      <c r="O4145" s="8">
        <f>VLOOKUP(tbStoricoOrdini[[#This Row],[AGENTE]],tbAgenti[],2,FALSE)</f>
        <v>0.1</v>
      </c>
      <c r="P4145" s="2">
        <v>5268</v>
      </c>
      <c r="Q4145" s="2">
        <f>tbStoricoOrdini[[#This Row],[IMPORTO]]*tbStoricoOrdini[[#This Row],[% COMM.]]</f>
        <v>526.80000000000007</v>
      </c>
      <c r="R4145" s="2">
        <f>tbStoricoOrdini[[#This Row],[TOT. COMM.]]+tbStoricoOrdini[[#This Row],[IMPORTO]]</f>
        <v>5794.8</v>
      </c>
    </row>
    <row r="4146" spans="1:18">
      <c r="A4146" s="1">
        <v>43952</v>
      </c>
      <c r="B4146" s="7">
        <f>MONTH(tbStoricoOrdini[[#This Row],[DATA]])</f>
        <v>5</v>
      </c>
      <c r="C4146" t="s">
        <v>4241</v>
      </c>
      <c r="D4146" t="str">
        <f>RIGHT(tbStoricoOrdini[[#This Row],[ORDINE]],4)</f>
        <v>4143</v>
      </c>
      <c r="E4146" t="s">
        <v>46</v>
      </c>
      <c r="F4146" t="str">
        <f>VLOOKUP(tbStoricoOrdini[[#This Row],[CLIENTE]],tbClienti[],3,FALSE)</f>
        <v>Umbria</v>
      </c>
      <c r="G4146" t="str">
        <f>VLOOKUP(tbStoricoOrdini[[#This Row],[CLIENTE]],tbClienti[],7,FALSE)</f>
        <v>BD</v>
      </c>
      <c r="H4146" t="s">
        <v>79</v>
      </c>
      <c r="I4146" t="str">
        <f>IF(LEFT(tbStoricoOrdini[[#This Row],[ARTICOLO]],3) = "COG","COG",LEFT(tbStoricoOrdini[[#This Row],[ARTICOLO]],FIND(" ",tbStoricoOrdini[[#This Row],[ARTICOLO]])-1))</f>
        <v>COG</v>
      </c>
      <c r="J4146" t="str">
        <f>MID(tbStoricoOrdini[[#This Row],[ARTICOLO]],FIND(" ",tbStoricoOrdini[[#This Row],[ARTICOLO]])+1,4)</f>
        <v>4000</v>
      </c>
      <c r="K4146" t="str">
        <f>IFERROR(RIGHT(tbStoricoOrdini[[#This Row],[ARTICOLO]],LEN(tbStoricoOrdini[[#This Row],[ARTICOLO]])-FIND(" ",tbStoricoOrdini[[#This Row],[ARTICOLO]],FIND(" ",tbStoricoOrdini[[#This Row],[ARTICOLO]]) +1)),"")</f>
        <v>Plus</v>
      </c>
      <c r="L4146" s="3">
        <f>VLOOKUP(tbStoricoOrdini[[#This Row],[ARTICOLO]],tbArticoli[],2,FALSE)</f>
        <v>240</v>
      </c>
      <c r="M4146" s="22">
        <f>tbStoricoOrdini[[#This Row],[IMPORTO]]/tbStoricoOrdini[[#This Row],[PREZZO]]</f>
        <v>43.4375</v>
      </c>
      <c r="N4146" t="s">
        <v>6</v>
      </c>
      <c r="O4146" s="8">
        <f>VLOOKUP(tbStoricoOrdini[[#This Row],[AGENTE]],tbAgenti[],2,FALSE)</f>
        <v>7.4999999999999997E-2</v>
      </c>
      <c r="P4146" s="2">
        <v>10425</v>
      </c>
      <c r="Q4146" s="2">
        <f>tbStoricoOrdini[[#This Row],[IMPORTO]]*tbStoricoOrdini[[#This Row],[% COMM.]]</f>
        <v>781.875</v>
      </c>
      <c r="R4146" s="2">
        <f>tbStoricoOrdini[[#This Row],[TOT. COMM.]]+tbStoricoOrdini[[#This Row],[IMPORTO]]</f>
        <v>11206.875</v>
      </c>
    </row>
    <row r="4147" spans="1:18">
      <c r="A4147" s="1">
        <v>43952</v>
      </c>
      <c r="B4147" s="7">
        <f>MONTH(tbStoricoOrdini[[#This Row],[DATA]])</f>
        <v>5</v>
      </c>
      <c r="C4147" t="s">
        <v>4242</v>
      </c>
      <c r="D4147" t="str">
        <f>RIGHT(tbStoricoOrdini[[#This Row],[ORDINE]],4)</f>
        <v>4144</v>
      </c>
      <c r="E4147" t="s">
        <v>46</v>
      </c>
      <c r="F4147" t="str">
        <f>VLOOKUP(tbStoricoOrdini[[#This Row],[CLIENTE]],tbClienti[],3,FALSE)</f>
        <v>Umbria</v>
      </c>
      <c r="G4147" t="str">
        <f>VLOOKUP(tbStoricoOrdini[[#This Row],[CLIENTE]],tbClienti[],7,FALSE)</f>
        <v>BD</v>
      </c>
      <c r="H4147" t="s">
        <v>79</v>
      </c>
      <c r="I4147" t="str">
        <f>IF(LEFT(tbStoricoOrdini[[#This Row],[ARTICOLO]],3) = "COG","COG",LEFT(tbStoricoOrdini[[#This Row],[ARTICOLO]],FIND(" ",tbStoricoOrdini[[#This Row],[ARTICOLO]])-1))</f>
        <v>COG</v>
      </c>
      <c r="J4147" t="str">
        <f>MID(tbStoricoOrdini[[#This Row],[ARTICOLO]],FIND(" ",tbStoricoOrdini[[#This Row],[ARTICOLO]])+1,4)</f>
        <v>4000</v>
      </c>
      <c r="K4147" t="str">
        <f>IFERROR(RIGHT(tbStoricoOrdini[[#This Row],[ARTICOLO]],LEN(tbStoricoOrdini[[#This Row],[ARTICOLO]])-FIND(" ",tbStoricoOrdini[[#This Row],[ARTICOLO]],FIND(" ",tbStoricoOrdini[[#This Row],[ARTICOLO]]) +1)),"")</f>
        <v>Plus</v>
      </c>
      <c r="L4147" s="3">
        <f>VLOOKUP(tbStoricoOrdini[[#This Row],[ARTICOLO]],tbArticoli[],2,FALSE)</f>
        <v>240</v>
      </c>
      <c r="M4147" s="22">
        <f>tbStoricoOrdini[[#This Row],[IMPORTO]]/tbStoricoOrdini[[#This Row],[PREZZO]]</f>
        <v>1851.8291666666667</v>
      </c>
      <c r="N4147" t="s">
        <v>9</v>
      </c>
      <c r="O4147" s="8">
        <f>VLOOKUP(tbStoricoOrdini[[#This Row],[AGENTE]],tbAgenti[],2,FALSE)</f>
        <v>0.05</v>
      </c>
      <c r="P4147" s="2">
        <v>444439</v>
      </c>
      <c r="Q4147" s="2">
        <f>tbStoricoOrdini[[#This Row],[IMPORTO]]*tbStoricoOrdini[[#This Row],[% COMM.]]</f>
        <v>22221.95</v>
      </c>
      <c r="R4147" s="2">
        <f>tbStoricoOrdini[[#This Row],[TOT. COMM.]]+tbStoricoOrdini[[#This Row],[IMPORTO]]</f>
        <v>466660.95</v>
      </c>
    </row>
    <row r="4148" spans="1:18">
      <c r="A4148" s="1">
        <v>43952</v>
      </c>
      <c r="B4148" s="7">
        <f>MONTH(tbStoricoOrdini[[#This Row],[DATA]])</f>
        <v>5</v>
      </c>
      <c r="C4148" t="s">
        <v>4243</v>
      </c>
      <c r="D4148" t="str">
        <f>RIGHT(tbStoricoOrdini[[#This Row],[ORDINE]],4)</f>
        <v>4145</v>
      </c>
      <c r="E4148" t="s">
        <v>46</v>
      </c>
      <c r="F4148" t="str">
        <f>VLOOKUP(tbStoricoOrdini[[#This Row],[CLIENTE]],tbClienti[],3,FALSE)</f>
        <v>Umbria</v>
      </c>
      <c r="G4148" t="str">
        <f>VLOOKUP(tbStoricoOrdini[[#This Row],[CLIENTE]],tbClienti[],7,FALSE)</f>
        <v>BD</v>
      </c>
      <c r="H4148" t="s">
        <v>60</v>
      </c>
      <c r="I4148" t="str">
        <f>IF(LEFT(tbStoricoOrdini[[#This Row],[ARTICOLO]],3) = "COG","COG",LEFT(tbStoricoOrdini[[#This Row],[ARTICOLO]],FIND(" ",tbStoricoOrdini[[#This Row],[ARTICOLO]])-1))</f>
        <v>KLM</v>
      </c>
      <c r="J4148" t="str">
        <f>MID(tbStoricoOrdini[[#This Row],[ARTICOLO]],FIND(" ",tbStoricoOrdini[[#This Row],[ARTICOLO]])+1,4)</f>
        <v>5000</v>
      </c>
      <c r="K4148" t="str">
        <f>IFERROR(RIGHT(tbStoricoOrdini[[#This Row],[ARTICOLO]],LEN(tbStoricoOrdini[[#This Row],[ARTICOLO]])-FIND(" ",tbStoricoOrdini[[#This Row],[ARTICOLO]],FIND(" ",tbStoricoOrdini[[#This Row],[ARTICOLO]]) +1)),"")</f>
        <v>Plus</v>
      </c>
      <c r="L4148" s="3">
        <f>VLOOKUP(tbStoricoOrdini[[#This Row],[ARTICOLO]],tbArticoli[],2,FALSE)</f>
        <v>175</v>
      </c>
      <c r="M4148" s="22">
        <f>tbStoricoOrdini[[#This Row],[IMPORTO]]/tbStoricoOrdini[[#This Row],[PREZZO]]</f>
        <v>0.93142857142857138</v>
      </c>
      <c r="N4148" t="s">
        <v>16</v>
      </c>
      <c r="O4148" s="8">
        <f>VLOOKUP(tbStoricoOrdini[[#This Row],[AGENTE]],tbAgenti[],2,FALSE)</f>
        <v>0.05</v>
      </c>
      <c r="P4148" s="2">
        <v>163</v>
      </c>
      <c r="Q4148" s="2">
        <f>tbStoricoOrdini[[#This Row],[IMPORTO]]*tbStoricoOrdini[[#This Row],[% COMM.]]</f>
        <v>8.15</v>
      </c>
      <c r="R4148" s="2">
        <f>tbStoricoOrdini[[#This Row],[TOT. COMM.]]+tbStoricoOrdini[[#This Row],[IMPORTO]]</f>
        <v>171.15</v>
      </c>
    </row>
    <row r="4149" spans="1:18">
      <c r="A4149" s="1">
        <v>43952</v>
      </c>
      <c r="B4149" s="7">
        <f>MONTH(tbStoricoOrdini[[#This Row],[DATA]])</f>
        <v>5</v>
      </c>
      <c r="C4149" t="s">
        <v>4244</v>
      </c>
      <c r="D4149" t="str">
        <f>RIGHT(tbStoricoOrdini[[#This Row],[ORDINE]],4)</f>
        <v>4146</v>
      </c>
      <c r="E4149" t="s">
        <v>46</v>
      </c>
      <c r="F4149" t="str">
        <f>VLOOKUP(tbStoricoOrdini[[#This Row],[CLIENTE]],tbClienti[],3,FALSE)</f>
        <v>Umbria</v>
      </c>
      <c r="G4149" t="str">
        <f>VLOOKUP(tbStoricoOrdini[[#This Row],[CLIENTE]],tbClienti[],7,FALSE)</f>
        <v>BD</v>
      </c>
      <c r="H4149" t="s">
        <v>60</v>
      </c>
      <c r="I4149" t="str">
        <f>IF(LEFT(tbStoricoOrdini[[#This Row],[ARTICOLO]],3) = "COG","COG",LEFT(tbStoricoOrdini[[#This Row],[ARTICOLO]],FIND(" ",tbStoricoOrdini[[#This Row],[ARTICOLO]])-1))</f>
        <v>KLM</v>
      </c>
      <c r="J4149" t="str">
        <f>MID(tbStoricoOrdini[[#This Row],[ARTICOLO]],FIND(" ",tbStoricoOrdini[[#This Row],[ARTICOLO]])+1,4)</f>
        <v>5000</v>
      </c>
      <c r="K4149" t="str">
        <f>IFERROR(RIGHT(tbStoricoOrdini[[#This Row],[ARTICOLO]],LEN(tbStoricoOrdini[[#This Row],[ARTICOLO]])-FIND(" ",tbStoricoOrdini[[#This Row],[ARTICOLO]],FIND(" ",tbStoricoOrdini[[#This Row],[ARTICOLO]]) +1)),"")</f>
        <v>Plus</v>
      </c>
      <c r="L4149" s="3">
        <f>VLOOKUP(tbStoricoOrdini[[#This Row],[ARTICOLO]],tbArticoli[],2,FALSE)</f>
        <v>175</v>
      </c>
      <c r="M4149" s="22">
        <f>tbStoricoOrdini[[#This Row],[IMPORTO]]/tbStoricoOrdini[[#This Row],[PREZZO]]</f>
        <v>6.8571428571428575E-2</v>
      </c>
      <c r="N4149" t="s">
        <v>39</v>
      </c>
      <c r="O4149" s="8">
        <f>VLOOKUP(tbStoricoOrdini[[#This Row],[AGENTE]],tbAgenti[],2,FALSE)</f>
        <v>0.05</v>
      </c>
      <c r="P4149" s="2">
        <v>12</v>
      </c>
      <c r="Q4149" s="2">
        <f>tbStoricoOrdini[[#This Row],[IMPORTO]]*tbStoricoOrdini[[#This Row],[% COMM.]]</f>
        <v>0.60000000000000009</v>
      </c>
      <c r="R4149" s="2">
        <f>tbStoricoOrdini[[#This Row],[TOT. COMM.]]+tbStoricoOrdini[[#This Row],[IMPORTO]]</f>
        <v>12.6</v>
      </c>
    </row>
    <row r="4150" spans="1:18">
      <c r="A4150" s="1">
        <v>43952</v>
      </c>
      <c r="B4150" s="7">
        <f>MONTH(tbStoricoOrdini[[#This Row],[DATA]])</f>
        <v>5</v>
      </c>
      <c r="C4150" t="s">
        <v>4245</v>
      </c>
      <c r="D4150" t="str">
        <f>RIGHT(tbStoricoOrdini[[#This Row],[ORDINE]],4)</f>
        <v>4147</v>
      </c>
      <c r="E4150" t="s">
        <v>46</v>
      </c>
      <c r="F4150" t="str">
        <f>VLOOKUP(tbStoricoOrdini[[#This Row],[CLIENTE]],tbClienti[],3,FALSE)</f>
        <v>Umbria</v>
      </c>
      <c r="G4150" t="str">
        <f>VLOOKUP(tbStoricoOrdini[[#This Row],[CLIENTE]],tbClienti[],7,FALSE)</f>
        <v>BD</v>
      </c>
      <c r="H4150" t="s">
        <v>60</v>
      </c>
      <c r="I4150" t="str">
        <f>IF(LEFT(tbStoricoOrdini[[#This Row],[ARTICOLO]],3) = "COG","COG",LEFT(tbStoricoOrdini[[#This Row],[ARTICOLO]],FIND(" ",tbStoricoOrdini[[#This Row],[ARTICOLO]])-1))</f>
        <v>KLM</v>
      </c>
      <c r="J4150" t="str">
        <f>MID(tbStoricoOrdini[[#This Row],[ARTICOLO]],FIND(" ",tbStoricoOrdini[[#This Row],[ARTICOLO]])+1,4)</f>
        <v>5000</v>
      </c>
      <c r="K4150" t="str">
        <f>IFERROR(RIGHT(tbStoricoOrdini[[#This Row],[ARTICOLO]],LEN(tbStoricoOrdini[[#This Row],[ARTICOLO]])-FIND(" ",tbStoricoOrdini[[#This Row],[ARTICOLO]],FIND(" ",tbStoricoOrdini[[#This Row],[ARTICOLO]]) +1)),"")</f>
        <v>Plus</v>
      </c>
      <c r="L4150" s="3">
        <f>VLOOKUP(tbStoricoOrdini[[#This Row],[ARTICOLO]],tbArticoli[],2,FALSE)</f>
        <v>175</v>
      </c>
      <c r="M4150" s="22">
        <f>tbStoricoOrdini[[#This Row],[IMPORTO]]/tbStoricoOrdini[[#This Row],[PREZZO]]</f>
        <v>150.85142857142858</v>
      </c>
      <c r="N4150" t="s">
        <v>19</v>
      </c>
      <c r="O4150" s="8">
        <f>VLOOKUP(tbStoricoOrdini[[#This Row],[AGENTE]],tbAgenti[],2,FALSE)</f>
        <v>0.05</v>
      </c>
      <c r="P4150" s="2">
        <v>26399</v>
      </c>
      <c r="Q4150" s="2">
        <f>tbStoricoOrdini[[#This Row],[IMPORTO]]*tbStoricoOrdini[[#This Row],[% COMM.]]</f>
        <v>1319.95</v>
      </c>
      <c r="R4150" s="2">
        <f>tbStoricoOrdini[[#This Row],[TOT. COMM.]]+tbStoricoOrdini[[#This Row],[IMPORTO]]</f>
        <v>27718.95</v>
      </c>
    </row>
    <row r="4151" spans="1:18">
      <c r="A4151" s="1">
        <v>43952</v>
      </c>
      <c r="B4151" s="7">
        <f>MONTH(tbStoricoOrdini[[#This Row],[DATA]])</f>
        <v>5</v>
      </c>
      <c r="C4151" t="s">
        <v>4246</v>
      </c>
      <c r="D4151" t="str">
        <f>RIGHT(tbStoricoOrdini[[#This Row],[ORDINE]],4)</f>
        <v>4148</v>
      </c>
      <c r="E4151" t="s">
        <v>46</v>
      </c>
      <c r="F4151" t="str">
        <f>VLOOKUP(tbStoricoOrdini[[#This Row],[CLIENTE]],tbClienti[],3,FALSE)</f>
        <v>Umbria</v>
      </c>
      <c r="G4151" t="str">
        <f>VLOOKUP(tbStoricoOrdini[[#This Row],[CLIENTE]],tbClienti[],7,FALSE)</f>
        <v>BD</v>
      </c>
      <c r="H4151" t="s">
        <v>60</v>
      </c>
      <c r="I4151" t="str">
        <f>IF(LEFT(tbStoricoOrdini[[#This Row],[ARTICOLO]],3) = "COG","COG",LEFT(tbStoricoOrdini[[#This Row],[ARTICOLO]],FIND(" ",tbStoricoOrdini[[#This Row],[ARTICOLO]])-1))</f>
        <v>KLM</v>
      </c>
      <c r="J4151" t="str">
        <f>MID(tbStoricoOrdini[[#This Row],[ARTICOLO]],FIND(" ",tbStoricoOrdini[[#This Row],[ARTICOLO]])+1,4)</f>
        <v>5000</v>
      </c>
      <c r="K4151" t="str">
        <f>IFERROR(RIGHT(tbStoricoOrdini[[#This Row],[ARTICOLO]],LEN(tbStoricoOrdini[[#This Row],[ARTICOLO]])-FIND(" ",tbStoricoOrdini[[#This Row],[ARTICOLO]],FIND(" ",tbStoricoOrdini[[#This Row],[ARTICOLO]]) +1)),"")</f>
        <v>Plus</v>
      </c>
      <c r="L4151" s="3">
        <f>VLOOKUP(tbStoricoOrdini[[#This Row],[ARTICOLO]],tbArticoli[],2,FALSE)</f>
        <v>175</v>
      </c>
      <c r="M4151" s="22">
        <f>tbStoricoOrdini[[#This Row],[IMPORTO]]/tbStoricoOrdini[[#This Row],[PREZZO]]</f>
        <v>0.50857142857142856</v>
      </c>
      <c r="N4151" t="s">
        <v>7</v>
      </c>
      <c r="O4151" s="8">
        <f>VLOOKUP(tbStoricoOrdini[[#This Row],[AGENTE]],tbAgenti[],2,FALSE)</f>
        <v>0.03</v>
      </c>
      <c r="P4151" s="2">
        <v>89</v>
      </c>
      <c r="Q4151" s="2">
        <f>tbStoricoOrdini[[#This Row],[IMPORTO]]*tbStoricoOrdini[[#This Row],[% COMM.]]</f>
        <v>2.67</v>
      </c>
      <c r="R4151" s="2">
        <f>tbStoricoOrdini[[#This Row],[TOT. COMM.]]+tbStoricoOrdini[[#This Row],[IMPORTO]]</f>
        <v>91.67</v>
      </c>
    </row>
    <row r="4152" spans="1:18">
      <c r="A4152" s="1">
        <v>43952</v>
      </c>
      <c r="B4152" s="7">
        <f>MONTH(tbStoricoOrdini[[#This Row],[DATA]])</f>
        <v>5</v>
      </c>
      <c r="C4152" t="s">
        <v>4247</v>
      </c>
      <c r="D4152" t="str">
        <f>RIGHT(tbStoricoOrdini[[#This Row],[ORDINE]],4)</f>
        <v>4149</v>
      </c>
      <c r="E4152" t="s">
        <v>46</v>
      </c>
      <c r="F4152" t="str">
        <f>VLOOKUP(tbStoricoOrdini[[#This Row],[CLIENTE]],tbClienti[],3,FALSE)</f>
        <v>Umbria</v>
      </c>
      <c r="G4152" t="str">
        <f>VLOOKUP(tbStoricoOrdini[[#This Row],[CLIENTE]],tbClienti[],7,FALSE)</f>
        <v>BD</v>
      </c>
      <c r="H4152" t="s">
        <v>60</v>
      </c>
      <c r="I4152" t="str">
        <f>IF(LEFT(tbStoricoOrdini[[#This Row],[ARTICOLO]],3) = "COG","COG",LEFT(tbStoricoOrdini[[#This Row],[ARTICOLO]],FIND(" ",tbStoricoOrdini[[#This Row],[ARTICOLO]])-1))</f>
        <v>KLM</v>
      </c>
      <c r="J4152" t="str">
        <f>MID(tbStoricoOrdini[[#This Row],[ARTICOLO]],FIND(" ",tbStoricoOrdini[[#This Row],[ARTICOLO]])+1,4)</f>
        <v>5000</v>
      </c>
      <c r="K4152" t="str">
        <f>IFERROR(RIGHT(tbStoricoOrdini[[#This Row],[ARTICOLO]],LEN(tbStoricoOrdini[[#This Row],[ARTICOLO]])-FIND(" ",tbStoricoOrdini[[#This Row],[ARTICOLO]],FIND(" ",tbStoricoOrdini[[#This Row],[ARTICOLO]]) +1)),"")</f>
        <v>Plus</v>
      </c>
      <c r="L4152" s="3">
        <f>VLOOKUP(tbStoricoOrdini[[#This Row],[ARTICOLO]],tbArticoli[],2,FALSE)</f>
        <v>175</v>
      </c>
      <c r="M4152" s="22">
        <f>tbStoricoOrdini[[#This Row],[IMPORTO]]/tbStoricoOrdini[[#This Row],[PREZZO]]</f>
        <v>35.937142857142859</v>
      </c>
      <c r="N4152" t="s">
        <v>18</v>
      </c>
      <c r="O4152" s="8">
        <f>VLOOKUP(tbStoricoOrdini[[#This Row],[AGENTE]],tbAgenti[],2,FALSE)</f>
        <v>0.03</v>
      </c>
      <c r="P4152" s="2">
        <v>6289</v>
      </c>
      <c r="Q4152" s="2">
        <f>tbStoricoOrdini[[#This Row],[IMPORTO]]*tbStoricoOrdini[[#This Row],[% COMM.]]</f>
        <v>188.67</v>
      </c>
      <c r="R4152" s="2">
        <f>tbStoricoOrdini[[#This Row],[TOT. COMM.]]+tbStoricoOrdini[[#This Row],[IMPORTO]]</f>
        <v>6477.67</v>
      </c>
    </row>
    <row r="4153" spans="1:18">
      <c r="A4153" s="1">
        <v>43952</v>
      </c>
      <c r="B4153" s="7">
        <f>MONTH(tbStoricoOrdini[[#This Row],[DATA]])</f>
        <v>5</v>
      </c>
      <c r="C4153" t="s">
        <v>4248</v>
      </c>
      <c r="D4153" t="str">
        <f>RIGHT(tbStoricoOrdini[[#This Row],[ORDINE]],4)</f>
        <v>4150</v>
      </c>
      <c r="E4153" t="s">
        <v>46</v>
      </c>
      <c r="F4153" t="str">
        <f>VLOOKUP(tbStoricoOrdini[[#This Row],[CLIENTE]],tbClienti[],3,FALSE)</f>
        <v>Umbria</v>
      </c>
      <c r="G4153" t="str">
        <f>VLOOKUP(tbStoricoOrdini[[#This Row],[CLIENTE]],tbClienti[],7,FALSE)</f>
        <v>BD</v>
      </c>
      <c r="H4153" t="s">
        <v>60</v>
      </c>
      <c r="I4153" t="str">
        <f>IF(LEFT(tbStoricoOrdini[[#This Row],[ARTICOLO]],3) = "COG","COG",LEFT(tbStoricoOrdini[[#This Row],[ARTICOLO]],FIND(" ",tbStoricoOrdini[[#This Row],[ARTICOLO]])-1))</f>
        <v>KLM</v>
      </c>
      <c r="J4153" t="str">
        <f>MID(tbStoricoOrdini[[#This Row],[ARTICOLO]],FIND(" ",tbStoricoOrdini[[#This Row],[ARTICOLO]])+1,4)</f>
        <v>5000</v>
      </c>
      <c r="K4153" t="str">
        <f>IFERROR(RIGHT(tbStoricoOrdini[[#This Row],[ARTICOLO]],LEN(tbStoricoOrdini[[#This Row],[ARTICOLO]])-FIND(" ",tbStoricoOrdini[[#This Row],[ARTICOLO]],FIND(" ",tbStoricoOrdini[[#This Row],[ARTICOLO]]) +1)),"")</f>
        <v>Plus</v>
      </c>
      <c r="L4153" s="3">
        <f>VLOOKUP(tbStoricoOrdini[[#This Row],[ARTICOLO]],tbArticoli[],2,FALSE)</f>
        <v>175</v>
      </c>
      <c r="M4153" s="22">
        <f>tbStoricoOrdini[[#This Row],[IMPORTO]]/tbStoricoOrdini[[#This Row],[PREZZO]]</f>
        <v>21.017142857142858</v>
      </c>
      <c r="N4153" t="s">
        <v>13</v>
      </c>
      <c r="O4153" s="8">
        <f>VLOOKUP(tbStoricoOrdini[[#This Row],[AGENTE]],tbAgenti[],2,FALSE)</f>
        <v>0.1</v>
      </c>
      <c r="P4153" s="2">
        <v>3678</v>
      </c>
      <c r="Q4153" s="2">
        <f>tbStoricoOrdini[[#This Row],[IMPORTO]]*tbStoricoOrdini[[#This Row],[% COMM.]]</f>
        <v>367.8</v>
      </c>
      <c r="R4153" s="2">
        <f>tbStoricoOrdini[[#This Row],[TOT. COMM.]]+tbStoricoOrdini[[#This Row],[IMPORTO]]</f>
        <v>4045.8</v>
      </c>
    </row>
    <row r="4154" spans="1:18">
      <c r="A4154" s="1">
        <v>43952</v>
      </c>
      <c r="B4154" s="7">
        <f>MONTH(tbStoricoOrdini[[#This Row],[DATA]])</f>
        <v>5</v>
      </c>
      <c r="C4154" t="s">
        <v>4249</v>
      </c>
      <c r="D4154" t="str">
        <f>RIGHT(tbStoricoOrdini[[#This Row],[ORDINE]],4)</f>
        <v>4151</v>
      </c>
      <c r="E4154" t="s">
        <v>46</v>
      </c>
      <c r="F4154" t="str">
        <f>VLOOKUP(tbStoricoOrdini[[#This Row],[CLIENTE]],tbClienti[],3,FALSE)</f>
        <v>Umbria</v>
      </c>
      <c r="G4154" t="str">
        <f>VLOOKUP(tbStoricoOrdini[[#This Row],[CLIENTE]],tbClienti[],7,FALSE)</f>
        <v>BD</v>
      </c>
      <c r="H4154" t="s">
        <v>60</v>
      </c>
      <c r="I4154" t="str">
        <f>IF(LEFT(tbStoricoOrdini[[#This Row],[ARTICOLO]],3) = "COG","COG",LEFT(tbStoricoOrdini[[#This Row],[ARTICOLO]],FIND(" ",tbStoricoOrdini[[#This Row],[ARTICOLO]])-1))</f>
        <v>KLM</v>
      </c>
      <c r="J4154" t="str">
        <f>MID(tbStoricoOrdini[[#This Row],[ARTICOLO]],FIND(" ",tbStoricoOrdini[[#This Row],[ARTICOLO]])+1,4)</f>
        <v>5000</v>
      </c>
      <c r="K4154" t="str">
        <f>IFERROR(RIGHT(tbStoricoOrdini[[#This Row],[ARTICOLO]],LEN(tbStoricoOrdini[[#This Row],[ARTICOLO]])-FIND(" ",tbStoricoOrdini[[#This Row],[ARTICOLO]],FIND(" ",tbStoricoOrdini[[#This Row],[ARTICOLO]]) +1)),"")</f>
        <v>Plus</v>
      </c>
      <c r="L4154" s="3">
        <f>VLOOKUP(tbStoricoOrdini[[#This Row],[ARTICOLO]],tbArticoli[],2,FALSE)</f>
        <v>175</v>
      </c>
      <c r="M4154" s="22">
        <f>tbStoricoOrdini[[#This Row],[IMPORTO]]/tbStoricoOrdini[[#This Row],[PREZZO]]</f>
        <v>3.32</v>
      </c>
      <c r="N4154" t="s">
        <v>6</v>
      </c>
      <c r="O4154" s="8">
        <f>VLOOKUP(tbStoricoOrdini[[#This Row],[AGENTE]],tbAgenti[],2,FALSE)</f>
        <v>7.4999999999999997E-2</v>
      </c>
      <c r="P4154" s="2">
        <v>581</v>
      </c>
      <c r="Q4154" s="2">
        <f>tbStoricoOrdini[[#This Row],[IMPORTO]]*tbStoricoOrdini[[#This Row],[% COMM.]]</f>
        <v>43.574999999999996</v>
      </c>
      <c r="R4154" s="2">
        <f>tbStoricoOrdini[[#This Row],[TOT. COMM.]]+tbStoricoOrdini[[#This Row],[IMPORTO]]</f>
        <v>624.57500000000005</v>
      </c>
    </row>
    <row r="4155" spans="1:18">
      <c r="A4155" s="1">
        <v>43952</v>
      </c>
      <c r="B4155" s="7">
        <f>MONTH(tbStoricoOrdini[[#This Row],[DATA]])</f>
        <v>5</v>
      </c>
      <c r="C4155" t="s">
        <v>4250</v>
      </c>
      <c r="D4155" t="str">
        <f>RIGHT(tbStoricoOrdini[[#This Row],[ORDINE]],4)</f>
        <v>4152</v>
      </c>
      <c r="E4155" t="s">
        <v>46</v>
      </c>
      <c r="F4155" t="str">
        <f>VLOOKUP(tbStoricoOrdini[[#This Row],[CLIENTE]],tbClienti[],3,FALSE)</f>
        <v>Umbria</v>
      </c>
      <c r="G4155" t="str">
        <f>VLOOKUP(tbStoricoOrdini[[#This Row],[CLIENTE]],tbClienti[],7,FALSE)</f>
        <v>BD</v>
      </c>
      <c r="H4155" t="s">
        <v>60</v>
      </c>
      <c r="I4155" t="str">
        <f>IF(LEFT(tbStoricoOrdini[[#This Row],[ARTICOLO]],3) = "COG","COG",LEFT(tbStoricoOrdini[[#This Row],[ARTICOLO]],FIND(" ",tbStoricoOrdini[[#This Row],[ARTICOLO]])-1))</f>
        <v>KLM</v>
      </c>
      <c r="J4155" t="str">
        <f>MID(tbStoricoOrdini[[#This Row],[ARTICOLO]],FIND(" ",tbStoricoOrdini[[#This Row],[ARTICOLO]])+1,4)</f>
        <v>5000</v>
      </c>
      <c r="K4155" t="str">
        <f>IFERROR(RIGHT(tbStoricoOrdini[[#This Row],[ARTICOLO]],LEN(tbStoricoOrdini[[#This Row],[ARTICOLO]])-FIND(" ",tbStoricoOrdini[[#This Row],[ARTICOLO]],FIND(" ",tbStoricoOrdini[[#This Row],[ARTICOLO]]) +1)),"")</f>
        <v>Plus</v>
      </c>
      <c r="L4155" s="3">
        <f>VLOOKUP(tbStoricoOrdini[[#This Row],[ARTICOLO]],tbArticoli[],2,FALSE)</f>
        <v>175</v>
      </c>
      <c r="M4155" s="22">
        <f>tbStoricoOrdini[[#This Row],[IMPORTO]]/tbStoricoOrdini[[#This Row],[PREZZO]]</f>
        <v>0.30285714285714288</v>
      </c>
      <c r="N4155" t="s">
        <v>9</v>
      </c>
      <c r="O4155" s="8">
        <f>VLOOKUP(tbStoricoOrdini[[#This Row],[AGENTE]],tbAgenti[],2,FALSE)</f>
        <v>0.05</v>
      </c>
      <c r="P4155" s="2">
        <v>53</v>
      </c>
      <c r="Q4155" s="2">
        <f>tbStoricoOrdini[[#This Row],[IMPORTO]]*tbStoricoOrdini[[#This Row],[% COMM.]]</f>
        <v>2.6500000000000004</v>
      </c>
      <c r="R4155" s="2">
        <f>tbStoricoOrdini[[#This Row],[TOT. COMM.]]+tbStoricoOrdini[[#This Row],[IMPORTO]]</f>
        <v>55.65</v>
      </c>
    </row>
    <row r="4156" spans="1:18">
      <c r="A4156" s="1">
        <v>43952</v>
      </c>
      <c r="B4156" s="7">
        <f>MONTH(tbStoricoOrdini[[#This Row],[DATA]])</f>
        <v>5</v>
      </c>
      <c r="C4156" t="s">
        <v>4251</v>
      </c>
      <c r="D4156" t="str">
        <f>RIGHT(tbStoricoOrdini[[#This Row],[ORDINE]],4)</f>
        <v>4153</v>
      </c>
      <c r="E4156" t="s">
        <v>46</v>
      </c>
      <c r="F4156" t="str">
        <f>VLOOKUP(tbStoricoOrdini[[#This Row],[CLIENTE]],tbClienti[],3,FALSE)</f>
        <v>Umbria</v>
      </c>
      <c r="G4156" t="str">
        <f>VLOOKUP(tbStoricoOrdini[[#This Row],[CLIENTE]],tbClienti[],7,FALSE)</f>
        <v>BD</v>
      </c>
      <c r="H4156" t="s">
        <v>62</v>
      </c>
      <c r="I4156" t="str">
        <f>IF(LEFT(tbStoricoOrdini[[#This Row],[ARTICOLO]],3) = "COG","COG",LEFT(tbStoricoOrdini[[#This Row],[ARTICOLO]],FIND(" ",tbStoricoOrdini[[#This Row],[ARTICOLO]])-1))</f>
        <v>KLM</v>
      </c>
      <c r="J4156" t="str">
        <f>MID(tbStoricoOrdini[[#This Row],[ARTICOLO]],FIND(" ",tbStoricoOrdini[[#This Row],[ARTICOLO]])+1,4)</f>
        <v>2500</v>
      </c>
      <c r="K4156" t="str">
        <f>IFERROR(RIGHT(tbStoricoOrdini[[#This Row],[ARTICOLO]],LEN(tbStoricoOrdini[[#This Row],[ARTICOLO]])-FIND(" ",tbStoricoOrdini[[#This Row],[ARTICOLO]],FIND(" ",tbStoricoOrdini[[#This Row],[ARTICOLO]]) +1)),"")</f>
        <v>Plus</v>
      </c>
      <c r="L4156" s="3">
        <f>VLOOKUP(tbStoricoOrdini[[#This Row],[ARTICOLO]],tbArticoli[],2,FALSE)</f>
        <v>130</v>
      </c>
      <c r="M4156" s="22">
        <f>tbStoricoOrdini[[#This Row],[IMPORTO]]/tbStoricoOrdini[[#This Row],[PREZZO]]</f>
        <v>12.523076923076923</v>
      </c>
      <c r="N4156" t="s">
        <v>15</v>
      </c>
      <c r="O4156" s="8">
        <f>VLOOKUP(tbStoricoOrdini[[#This Row],[AGENTE]],tbAgenti[],2,FALSE)</f>
        <v>0.08</v>
      </c>
      <c r="P4156" s="2">
        <v>1628</v>
      </c>
      <c r="Q4156" s="2">
        <f>tbStoricoOrdini[[#This Row],[IMPORTO]]*tbStoricoOrdini[[#This Row],[% COMM.]]</f>
        <v>130.24</v>
      </c>
      <c r="R4156" s="2">
        <f>tbStoricoOrdini[[#This Row],[TOT. COMM.]]+tbStoricoOrdini[[#This Row],[IMPORTO]]</f>
        <v>1758.24</v>
      </c>
    </row>
    <row r="4157" spans="1:18">
      <c r="A4157" s="1">
        <v>43952</v>
      </c>
      <c r="B4157" s="7">
        <f>MONTH(tbStoricoOrdini[[#This Row],[DATA]])</f>
        <v>5</v>
      </c>
      <c r="C4157" t="s">
        <v>4252</v>
      </c>
      <c r="D4157" t="str">
        <f>RIGHT(tbStoricoOrdini[[#This Row],[ORDINE]],4)</f>
        <v>4154</v>
      </c>
      <c r="E4157" t="s">
        <v>46</v>
      </c>
      <c r="F4157" t="str">
        <f>VLOOKUP(tbStoricoOrdini[[#This Row],[CLIENTE]],tbClienti[],3,FALSE)</f>
        <v>Umbria</v>
      </c>
      <c r="G4157" t="str">
        <f>VLOOKUP(tbStoricoOrdini[[#This Row],[CLIENTE]],tbClienti[],7,FALSE)</f>
        <v>BD</v>
      </c>
      <c r="H4157" t="s">
        <v>62</v>
      </c>
      <c r="I4157" t="str">
        <f>IF(LEFT(tbStoricoOrdini[[#This Row],[ARTICOLO]],3) = "COG","COG",LEFT(tbStoricoOrdini[[#This Row],[ARTICOLO]],FIND(" ",tbStoricoOrdini[[#This Row],[ARTICOLO]])-1))</f>
        <v>KLM</v>
      </c>
      <c r="J4157" t="str">
        <f>MID(tbStoricoOrdini[[#This Row],[ARTICOLO]],FIND(" ",tbStoricoOrdini[[#This Row],[ARTICOLO]])+1,4)</f>
        <v>2500</v>
      </c>
      <c r="K4157" t="str">
        <f>IFERROR(RIGHT(tbStoricoOrdini[[#This Row],[ARTICOLO]],LEN(tbStoricoOrdini[[#This Row],[ARTICOLO]])-FIND(" ",tbStoricoOrdini[[#This Row],[ARTICOLO]],FIND(" ",tbStoricoOrdini[[#This Row],[ARTICOLO]]) +1)),"")</f>
        <v>Plus</v>
      </c>
      <c r="L4157" s="3">
        <f>VLOOKUP(tbStoricoOrdini[[#This Row],[ARTICOLO]],tbArticoli[],2,FALSE)</f>
        <v>130</v>
      </c>
      <c r="M4157" s="22">
        <f>tbStoricoOrdini[[#This Row],[IMPORTO]]/tbStoricoOrdini[[#This Row],[PREZZO]]</f>
        <v>11.5</v>
      </c>
      <c r="N4157" t="s">
        <v>18</v>
      </c>
      <c r="O4157" s="8">
        <f>VLOOKUP(tbStoricoOrdini[[#This Row],[AGENTE]],tbAgenti[],2,FALSE)</f>
        <v>0.03</v>
      </c>
      <c r="P4157" s="2">
        <v>1495</v>
      </c>
      <c r="Q4157" s="2">
        <f>tbStoricoOrdini[[#This Row],[IMPORTO]]*tbStoricoOrdini[[#This Row],[% COMM.]]</f>
        <v>44.85</v>
      </c>
      <c r="R4157" s="2">
        <f>tbStoricoOrdini[[#This Row],[TOT. COMM.]]+tbStoricoOrdini[[#This Row],[IMPORTO]]</f>
        <v>1539.85</v>
      </c>
    </row>
    <row r="4158" spans="1:18">
      <c r="A4158" s="1">
        <v>43952</v>
      </c>
      <c r="B4158" s="7">
        <f>MONTH(tbStoricoOrdini[[#This Row],[DATA]])</f>
        <v>5</v>
      </c>
      <c r="C4158" t="s">
        <v>4253</v>
      </c>
      <c r="D4158" t="str">
        <f>RIGHT(tbStoricoOrdini[[#This Row],[ORDINE]],4)</f>
        <v>4155</v>
      </c>
      <c r="E4158" t="s">
        <v>46</v>
      </c>
      <c r="F4158" t="str">
        <f>VLOOKUP(tbStoricoOrdini[[#This Row],[CLIENTE]],tbClienti[],3,FALSE)</f>
        <v>Umbria</v>
      </c>
      <c r="G4158" t="str">
        <f>VLOOKUP(tbStoricoOrdini[[#This Row],[CLIENTE]],tbClienti[],7,FALSE)</f>
        <v>BD</v>
      </c>
      <c r="H4158" t="s">
        <v>62</v>
      </c>
      <c r="I4158" t="str">
        <f>IF(LEFT(tbStoricoOrdini[[#This Row],[ARTICOLO]],3) = "COG","COG",LEFT(tbStoricoOrdini[[#This Row],[ARTICOLO]],FIND(" ",tbStoricoOrdini[[#This Row],[ARTICOLO]])-1))</f>
        <v>KLM</v>
      </c>
      <c r="J4158" t="str">
        <f>MID(tbStoricoOrdini[[#This Row],[ARTICOLO]],FIND(" ",tbStoricoOrdini[[#This Row],[ARTICOLO]])+1,4)</f>
        <v>2500</v>
      </c>
      <c r="K4158" t="str">
        <f>IFERROR(RIGHT(tbStoricoOrdini[[#This Row],[ARTICOLO]],LEN(tbStoricoOrdini[[#This Row],[ARTICOLO]])-FIND(" ",tbStoricoOrdini[[#This Row],[ARTICOLO]],FIND(" ",tbStoricoOrdini[[#This Row],[ARTICOLO]]) +1)),"")</f>
        <v>Plus</v>
      </c>
      <c r="L4158" s="3">
        <f>VLOOKUP(tbStoricoOrdini[[#This Row],[ARTICOLO]],tbArticoli[],2,FALSE)</f>
        <v>130</v>
      </c>
      <c r="M4158" s="22">
        <f>tbStoricoOrdini[[#This Row],[IMPORTO]]/tbStoricoOrdini[[#This Row],[PREZZO]]</f>
        <v>0.64615384615384619</v>
      </c>
      <c r="N4158" t="s">
        <v>6</v>
      </c>
      <c r="O4158" s="8">
        <f>VLOOKUP(tbStoricoOrdini[[#This Row],[AGENTE]],tbAgenti[],2,FALSE)</f>
        <v>7.4999999999999997E-2</v>
      </c>
      <c r="P4158" s="2">
        <v>84</v>
      </c>
      <c r="Q4158" s="2">
        <f>tbStoricoOrdini[[#This Row],[IMPORTO]]*tbStoricoOrdini[[#This Row],[% COMM.]]</f>
        <v>6.3</v>
      </c>
      <c r="R4158" s="2">
        <f>tbStoricoOrdini[[#This Row],[TOT. COMM.]]+tbStoricoOrdini[[#This Row],[IMPORTO]]</f>
        <v>90.3</v>
      </c>
    </row>
    <row r="4159" spans="1:18">
      <c r="A4159" s="1">
        <v>43952</v>
      </c>
      <c r="B4159" s="7">
        <f>MONTH(tbStoricoOrdini[[#This Row],[DATA]])</f>
        <v>5</v>
      </c>
      <c r="C4159" t="s">
        <v>4254</v>
      </c>
      <c r="D4159" t="str">
        <f>RIGHT(tbStoricoOrdini[[#This Row],[ORDINE]],4)</f>
        <v>4156</v>
      </c>
      <c r="E4159" t="s">
        <v>46</v>
      </c>
      <c r="F4159" t="str">
        <f>VLOOKUP(tbStoricoOrdini[[#This Row],[CLIENTE]],tbClienti[],3,FALSE)</f>
        <v>Umbria</v>
      </c>
      <c r="G4159" t="str">
        <f>VLOOKUP(tbStoricoOrdini[[#This Row],[CLIENTE]],tbClienti[],7,FALSE)</f>
        <v>BD</v>
      </c>
      <c r="H4159" t="s">
        <v>63</v>
      </c>
      <c r="I4159" t="str">
        <f>IF(LEFT(tbStoricoOrdini[[#This Row],[ARTICOLO]],3) = "COG","COG",LEFT(tbStoricoOrdini[[#This Row],[ARTICOLO]],FIND(" ",tbStoricoOrdini[[#This Row],[ARTICOLO]])-1))</f>
        <v>KLM</v>
      </c>
      <c r="J4159" t="str">
        <f>MID(tbStoricoOrdini[[#This Row],[ARTICOLO]],FIND(" ",tbStoricoOrdini[[#This Row],[ARTICOLO]])+1,4)</f>
        <v>3000</v>
      </c>
      <c r="K4159" t="str">
        <f>IFERROR(RIGHT(tbStoricoOrdini[[#This Row],[ARTICOLO]],LEN(tbStoricoOrdini[[#This Row],[ARTICOLO]])-FIND(" ",tbStoricoOrdini[[#This Row],[ARTICOLO]],FIND(" ",tbStoricoOrdini[[#This Row],[ARTICOLO]]) +1)),"")</f>
        <v>Plus</v>
      </c>
      <c r="L4159" s="3">
        <f>VLOOKUP(tbStoricoOrdini[[#This Row],[ARTICOLO]],tbArticoli[],2,FALSE)</f>
        <v>145</v>
      </c>
      <c r="M4159" s="22">
        <f>tbStoricoOrdini[[#This Row],[IMPORTO]]/tbStoricoOrdini[[#This Row],[PREZZO]]</f>
        <v>1.7448275862068965</v>
      </c>
      <c r="N4159" t="s">
        <v>16</v>
      </c>
      <c r="O4159" s="8">
        <f>VLOOKUP(tbStoricoOrdini[[#This Row],[AGENTE]],tbAgenti[],2,FALSE)</f>
        <v>0.05</v>
      </c>
      <c r="P4159" s="2">
        <v>253</v>
      </c>
      <c r="Q4159" s="2">
        <f>tbStoricoOrdini[[#This Row],[IMPORTO]]*tbStoricoOrdini[[#This Row],[% COMM.]]</f>
        <v>12.65</v>
      </c>
      <c r="R4159" s="2">
        <f>tbStoricoOrdini[[#This Row],[TOT. COMM.]]+tbStoricoOrdini[[#This Row],[IMPORTO]]</f>
        <v>265.64999999999998</v>
      </c>
    </row>
    <row r="4160" spans="1:18">
      <c r="A4160" s="1">
        <v>43952</v>
      </c>
      <c r="B4160" s="7">
        <f>MONTH(tbStoricoOrdini[[#This Row],[DATA]])</f>
        <v>5</v>
      </c>
      <c r="C4160" t="s">
        <v>4255</v>
      </c>
      <c r="D4160" t="str">
        <f>RIGHT(tbStoricoOrdini[[#This Row],[ORDINE]],4)</f>
        <v>4157</v>
      </c>
      <c r="E4160" t="s">
        <v>46</v>
      </c>
      <c r="F4160" t="str">
        <f>VLOOKUP(tbStoricoOrdini[[#This Row],[CLIENTE]],tbClienti[],3,FALSE)</f>
        <v>Umbria</v>
      </c>
      <c r="G4160" t="str">
        <f>VLOOKUP(tbStoricoOrdini[[#This Row],[CLIENTE]],tbClienti[],7,FALSE)</f>
        <v>BD</v>
      </c>
      <c r="H4160" t="s">
        <v>63</v>
      </c>
      <c r="I4160" t="str">
        <f>IF(LEFT(tbStoricoOrdini[[#This Row],[ARTICOLO]],3) = "COG","COG",LEFT(tbStoricoOrdini[[#This Row],[ARTICOLO]],FIND(" ",tbStoricoOrdini[[#This Row],[ARTICOLO]])-1))</f>
        <v>KLM</v>
      </c>
      <c r="J4160" t="str">
        <f>MID(tbStoricoOrdini[[#This Row],[ARTICOLO]],FIND(" ",tbStoricoOrdini[[#This Row],[ARTICOLO]])+1,4)</f>
        <v>3000</v>
      </c>
      <c r="K4160" t="str">
        <f>IFERROR(RIGHT(tbStoricoOrdini[[#This Row],[ARTICOLO]],LEN(tbStoricoOrdini[[#This Row],[ARTICOLO]])-FIND(" ",tbStoricoOrdini[[#This Row],[ARTICOLO]],FIND(" ",tbStoricoOrdini[[#This Row],[ARTICOLO]]) +1)),"")</f>
        <v>Plus</v>
      </c>
      <c r="L4160" s="3">
        <f>VLOOKUP(tbStoricoOrdini[[#This Row],[ARTICOLO]],tbArticoli[],2,FALSE)</f>
        <v>145</v>
      </c>
      <c r="M4160" s="22">
        <f>tbStoricoOrdini[[#This Row],[IMPORTO]]/tbStoricoOrdini[[#This Row],[PREZZO]]</f>
        <v>27.151724137931033</v>
      </c>
      <c r="N4160" t="s">
        <v>39</v>
      </c>
      <c r="O4160" s="8">
        <f>VLOOKUP(tbStoricoOrdini[[#This Row],[AGENTE]],tbAgenti[],2,FALSE)</f>
        <v>0.05</v>
      </c>
      <c r="P4160" s="2">
        <v>3937</v>
      </c>
      <c r="Q4160" s="2">
        <f>tbStoricoOrdini[[#This Row],[IMPORTO]]*tbStoricoOrdini[[#This Row],[% COMM.]]</f>
        <v>196.85000000000002</v>
      </c>
      <c r="R4160" s="2">
        <f>tbStoricoOrdini[[#This Row],[TOT. COMM.]]+tbStoricoOrdini[[#This Row],[IMPORTO]]</f>
        <v>4133.8500000000004</v>
      </c>
    </row>
    <row r="4161" spans="1:18">
      <c r="A4161" s="1">
        <v>43952</v>
      </c>
      <c r="B4161" s="7">
        <f>MONTH(tbStoricoOrdini[[#This Row],[DATA]])</f>
        <v>5</v>
      </c>
      <c r="C4161" t="s">
        <v>4256</v>
      </c>
      <c r="D4161" t="str">
        <f>RIGHT(tbStoricoOrdini[[#This Row],[ORDINE]],4)</f>
        <v>4158</v>
      </c>
      <c r="E4161" t="s">
        <v>46</v>
      </c>
      <c r="F4161" t="str">
        <f>VLOOKUP(tbStoricoOrdini[[#This Row],[CLIENTE]],tbClienti[],3,FALSE)</f>
        <v>Umbria</v>
      </c>
      <c r="G4161" t="str">
        <f>VLOOKUP(tbStoricoOrdini[[#This Row],[CLIENTE]],tbClienti[],7,FALSE)</f>
        <v>BD</v>
      </c>
      <c r="H4161" t="s">
        <v>63</v>
      </c>
      <c r="I4161" t="str">
        <f>IF(LEFT(tbStoricoOrdini[[#This Row],[ARTICOLO]],3) = "COG","COG",LEFT(tbStoricoOrdini[[#This Row],[ARTICOLO]],FIND(" ",tbStoricoOrdini[[#This Row],[ARTICOLO]])-1))</f>
        <v>KLM</v>
      </c>
      <c r="J4161" t="str">
        <f>MID(tbStoricoOrdini[[#This Row],[ARTICOLO]],FIND(" ",tbStoricoOrdini[[#This Row],[ARTICOLO]])+1,4)</f>
        <v>3000</v>
      </c>
      <c r="K4161" t="str">
        <f>IFERROR(RIGHT(tbStoricoOrdini[[#This Row],[ARTICOLO]],LEN(tbStoricoOrdini[[#This Row],[ARTICOLO]])-FIND(" ",tbStoricoOrdini[[#This Row],[ARTICOLO]],FIND(" ",tbStoricoOrdini[[#This Row],[ARTICOLO]]) +1)),"")</f>
        <v>Plus</v>
      </c>
      <c r="L4161" s="3">
        <f>VLOOKUP(tbStoricoOrdini[[#This Row],[ARTICOLO]],tbArticoli[],2,FALSE)</f>
        <v>145</v>
      </c>
      <c r="M4161" s="22">
        <f>tbStoricoOrdini[[#This Row],[IMPORTO]]/tbStoricoOrdini[[#This Row],[PREZZO]]</f>
        <v>73.689655172413794</v>
      </c>
      <c r="N4161" t="s">
        <v>19</v>
      </c>
      <c r="O4161" s="8">
        <f>VLOOKUP(tbStoricoOrdini[[#This Row],[AGENTE]],tbAgenti[],2,FALSE)</f>
        <v>0.05</v>
      </c>
      <c r="P4161" s="2">
        <v>10685</v>
      </c>
      <c r="Q4161" s="2">
        <f>tbStoricoOrdini[[#This Row],[IMPORTO]]*tbStoricoOrdini[[#This Row],[% COMM.]]</f>
        <v>534.25</v>
      </c>
      <c r="R4161" s="2">
        <f>tbStoricoOrdini[[#This Row],[TOT. COMM.]]+tbStoricoOrdini[[#This Row],[IMPORTO]]</f>
        <v>11219.25</v>
      </c>
    </row>
    <row r="4162" spans="1:18">
      <c r="A4162" s="1">
        <v>43952</v>
      </c>
      <c r="B4162" s="7">
        <f>MONTH(tbStoricoOrdini[[#This Row],[DATA]])</f>
        <v>5</v>
      </c>
      <c r="C4162" t="s">
        <v>4257</v>
      </c>
      <c r="D4162" t="str">
        <f>RIGHT(tbStoricoOrdini[[#This Row],[ORDINE]],4)</f>
        <v>4159</v>
      </c>
      <c r="E4162" t="s">
        <v>46</v>
      </c>
      <c r="F4162" t="str">
        <f>VLOOKUP(tbStoricoOrdini[[#This Row],[CLIENTE]],tbClienti[],3,FALSE)</f>
        <v>Umbria</v>
      </c>
      <c r="G4162" t="str">
        <f>VLOOKUP(tbStoricoOrdini[[#This Row],[CLIENTE]],tbClienti[],7,FALSE)</f>
        <v>BD</v>
      </c>
      <c r="H4162" t="s">
        <v>63</v>
      </c>
      <c r="I4162" t="str">
        <f>IF(LEFT(tbStoricoOrdini[[#This Row],[ARTICOLO]],3) = "COG","COG",LEFT(tbStoricoOrdini[[#This Row],[ARTICOLO]],FIND(" ",tbStoricoOrdini[[#This Row],[ARTICOLO]])-1))</f>
        <v>KLM</v>
      </c>
      <c r="J4162" t="str">
        <f>MID(tbStoricoOrdini[[#This Row],[ARTICOLO]],FIND(" ",tbStoricoOrdini[[#This Row],[ARTICOLO]])+1,4)</f>
        <v>3000</v>
      </c>
      <c r="K4162" t="str">
        <f>IFERROR(RIGHT(tbStoricoOrdini[[#This Row],[ARTICOLO]],LEN(tbStoricoOrdini[[#This Row],[ARTICOLO]])-FIND(" ",tbStoricoOrdini[[#This Row],[ARTICOLO]],FIND(" ",tbStoricoOrdini[[#This Row],[ARTICOLO]]) +1)),"")</f>
        <v>Plus</v>
      </c>
      <c r="L4162" s="3">
        <f>VLOOKUP(tbStoricoOrdini[[#This Row],[ARTICOLO]],tbArticoli[],2,FALSE)</f>
        <v>145</v>
      </c>
      <c r="M4162" s="22">
        <f>tbStoricoOrdini[[#This Row],[IMPORTO]]/tbStoricoOrdini[[#This Row],[PREZZO]]</f>
        <v>68.289655172413788</v>
      </c>
      <c r="N4162" t="s">
        <v>15</v>
      </c>
      <c r="O4162" s="8">
        <f>VLOOKUP(tbStoricoOrdini[[#This Row],[AGENTE]],tbAgenti[],2,FALSE)</f>
        <v>0.08</v>
      </c>
      <c r="P4162" s="2">
        <v>9902</v>
      </c>
      <c r="Q4162" s="2">
        <f>tbStoricoOrdini[[#This Row],[IMPORTO]]*tbStoricoOrdini[[#This Row],[% COMM.]]</f>
        <v>792.16</v>
      </c>
      <c r="R4162" s="2">
        <f>tbStoricoOrdini[[#This Row],[TOT. COMM.]]+tbStoricoOrdini[[#This Row],[IMPORTO]]</f>
        <v>10694.16</v>
      </c>
    </row>
    <row r="4163" spans="1:18">
      <c r="A4163" s="1">
        <v>43952</v>
      </c>
      <c r="B4163" s="7">
        <f>MONTH(tbStoricoOrdini[[#This Row],[DATA]])</f>
        <v>5</v>
      </c>
      <c r="C4163" t="s">
        <v>4258</v>
      </c>
      <c r="D4163" t="str">
        <f>RIGHT(tbStoricoOrdini[[#This Row],[ORDINE]],4)</f>
        <v>4160</v>
      </c>
      <c r="E4163" t="s">
        <v>46</v>
      </c>
      <c r="F4163" t="str">
        <f>VLOOKUP(tbStoricoOrdini[[#This Row],[CLIENTE]],tbClienti[],3,FALSE)</f>
        <v>Umbria</v>
      </c>
      <c r="G4163" t="str">
        <f>VLOOKUP(tbStoricoOrdini[[#This Row],[CLIENTE]],tbClienti[],7,FALSE)</f>
        <v>BD</v>
      </c>
      <c r="H4163" t="s">
        <v>63</v>
      </c>
      <c r="I4163" t="str">
        <f>IF(LEFT(tbStoricoOrdini[[#This Row],[ARTICOLO]],3) = "COG","COG",LEFT(tbStoricoOrdini[[#This Row],[ARTICOLO]],FIND(" ",tbStoricoOrdini[[#This Row],[ARTICOLO]])-1))</f>
        <v>KLM</v>
      </c>
      <c r="J4163" t="str">
        <f>MID(tbStoricoOrdini[[#This Row],[ARTICOLO]],FIND(" ",tbStoricoOrdini[[#This Row],[ARTICOLO]])+1,4)</f>
        <v>3000</v>
      </c>
      <c r="K4163" t="str">
        <f>IFERROR(RIGHT(tbStoricoOrdini[[#This Row],[ARTICOLO]],LEN(tbStoricoOrdini[[#This Row],[ARTICOLO]])-FIND(" ",tbStoricoOrdini[[#This Row],[ARTICOLO]],FIND(" ",tbStoricoOrdini[[#This Row],[ARTICOLO]]) +1)),"")</f>
        <v>Plus</v>
      </c>
      <c r="L4163" s="3">
        <f>VLOOKUP(tbStoricoOrdini[[#This Row],[ARTICOLO]],tbArticoli[],2,FALSE)</f>
        <v>145</v>
      </c>
      <c r="M4163" s="22">
        <f>tbStoricoOrdini[[#This Row],[IMPORTO]]/tbStoricoOrdini[[#This Row],[PREZZO]]</f>
        <v>50.234482758620686</v>
      </c>
      <c r="N4163" t="s">
        <v>7</v>
      </c>
      <c r="O4163" s="8">
        <f>VLOOKUP(tbStoricoOrdini[[#This Row],[AGENTE]],tbAgenti[],2,FALSE)</f>
        <v>0.03</v>
      </c>
      <c r="P4163" s="2">
        <v>7284</v>
      </c>
      <c r="Q4163" s="2">
        <f>tbStoricoOrdini[[#This Row],[IMPORTO]]*tbStoricoOrdini[[#This Row],[% COMM.]]</f>
        <v>218.51999999999998</v>
      </c>
      <c r="R4163" s="2">
        <f>tbStoricoOrdini[[#This Row],[TOT. COMM.]]+tbStoricoOrdini[[#This Row],[IMPORTO]]</f>
        <v>7502.52</v>
      </c>
    </row>
    <row r="4164" spans="1:18">
      <c r="A4164" s="1">
        <v>43952</v>
      </c>
      <c r="B4164" s="7">
        <f>MONTH(tbStoricoOrdini[[#This Row],[DATA]])</f>
        <v>5</v>
      </c>
      <c r="C4164" t="s">
        <v>4259</v>
      </c>
      <c r="D4164" t="str">
        <f>RIGHT(tbStoricoOrdini[[#This Row],[ORDINE]],4)</f>
        <v>4161</v>
      </c>
      <c r="E4164" t="s">
        <v>46</v>
      </c>
      <c r="F4164" t="str">
        <f>VLOOKUP(tbStoricoOrdini[[#This Row],[CLIENTE]],tbClienti[],3,FALSE)</f>
        <v>Umbria</v>
      </c>
      <c r="G4164" t="str">
        <f>VLOOKUP(tbStoricoOrdini[[#This Row],[CLIENTE]],tbClienti[],7,FALSE)</f>
        <v>BD</v>
      </c>
      <c r="H4164" t="s">
        <v>63</v>
      </c>
      <c r="I4164" t="str">
        <f>IF(LEFT(tbStoricoOrdini[[#This Row],[ARTICOLO]],3) = "COG","COG",LEFT(tbStoricoOrdini[[#This Row],[ARTICOLO]],FIND(" ",tbStoricoOrdini[[#This Row],[ARTICOLO]])-1))</f>
        <v>KLM</v>
      </c>
      <c r="J4164" t="str">
        <f>MID(tbStoricoOrdini[[#This Row],[ARTICOLO]],FIND(" ",tbStoricoOrdini[[#This Row],[ARTICOLO]])+1,4)</f>
        <v>3000</v>
      </c>
      <c r="K4164" t="str">
        <f>IFERROR(RIGHT(tbStoricoOrdini[[#This Row],[ARTICOLO]],LEN(tbStoricoOrdini[[#This Row],[ARTICOLO]])-FIND(" ",tbStoricoOrdini[[#This Row],[ARTICOLO]],FIND(" ",tbStoricoOrdini[[#This Row],[ARTICOLO]]) +1)),"")</f>
        <v>Plus</v>
      </c>
      <c r="L4164" s="3">
        <f>VLOOKUP(tbStoricoOrdini[[#This Row],[ARTICOLO]],tbArticoli[],2,FALSE)</f>
        <v>145</v>
      </c>
      <c r="M4164" s="22">
        <f>tbStoricoOrdini[[#This Row],[IMPORTO]]/tbStoricoOrdini[[#This Row],[PREZZO]]</f>
        <v>18.668965517241379</v>
      </c>
      <c r="N4164" t="s">
        <v>18</v>
      </c>
      <c r="O4164" s="8">
        <f>VLOOKUP(tbStoricoOrdini[[#This Row],[AGENTE]],tbAgenti[],2,FALSE)</f>
        <v>0.03</v>
      </c>
      <c r="P4164" s="2">
        <v>2707</v>
      </c>
      <c r="Q4164" s="2">
        <f>tbStoricoOrdini[[#This Row],[IMPORTO]]*tbStoricoOrdini[[#This Row],[% COMM.]]</f>
        <v>81.209999999999994</v>
      </c>
      <c r="R4164" s="2">
        <f>tbStoricoOrdini[[#This Row],[TOT. COMM.]]+tbStoricoOrdini[[#This Row],[IMPORTO]]</f>
        <v>2788.21</v>
      </c>
    </row>
    <row r="4165" spans="1:18">
      <c r="A4165" s="1">
        <v>43952</v>
      </c>
      <c r="B4165" s="7">
        <f>MONTH(tbStoricoOrdini[[#This Row],[DATA]])</f>
        <v>5</v>
      </c>
      <c r="C4165" t="s">
        <v>4260</v>
      </c>
      <c r="D4165" t="str">
        <f>RIGHT(tbStoricoOrdini[[#This Row],[ORDINE]],4)</f>
        <v>4162</v>
      </c>
      <c r="E4165" t="s">
        <v>46</v>
      </c>
      <c r="F4165" t="str">
        <f>VLOOKUP(tbStoricoOrdini[[#This Row],[CLIENTE]],tbClienti[],3,FALSE)</f>
        <v>Umbria</v>
      </c>
      <c r="G4165" t="str">
        <f>VLOOKUP(tbStoricoOrdini[[#This Row],[CLIENTE]],tbClienti[],7,FALSE)</f>
        <v>BD</v>
      </c>
      <c r="H4165" t="s">
        <v>63</v>
      </c>
      <c r="I4165" t="str">
        <f>IF(LEFT(tbStoricoOrdini[[#This Row],[ARTICOLO]],3) = "COG","COG",LEFT(tbStoricoOrdini[[#This Row],[ARTICOLO]],FIND(" ",tbStoricoOrdini[[#This Row],[ARTICOLO]])-1))</f>
        <v>KLM</v>
      </c>
      <c r="J4165" t="str">
        <f>MID(tbStoricoOrdini[[#This Row],[ARTICOLO]],FIND(" ",tbStoricoOrdini[[#This Row],[ARTICOLO]])+1,4)</f>
        <v>3000</v>
      </c>
      <c r="K4165" t="str">
        <f>IFERROR(RIGHT(tbStoricoOrdini[[#This Row],[ARTICOLO]],LEN(tbStoricoOrdini[[#This Row],[ARTICOLO]])-FIND(" ",tbStoricoOrdini[[#This Row],[ARTICOLO]],FIND(" ",tbStoricoOrdini[[#This Row],[ARTICOLO]]) +1)),"")</f>
        <v>Plus</v>
      </c>
      <c r="L4165" s="3">
        <f>VLOOKUP(tbStoricoOrdini[[#This Row],[ARTICOLO]],tbArticoli[],2,FALSE)</f>
        <v>145</v>
      </c>
      <c r="M4165" s="22">
        <f>tbStoricoOrdini[[#This Row],[IMPORTO]]/tbStoricoOrdini[[#This Row],[PREZZO]]</f>
        <v>46.420689655172417</v>
      </c>
      <c r="N4165" t="s">
        <v>13</v>
      </c>
      <c r="O4165" s="8">
        <f>VLOOKUP(tbStoricoOrdini[[#This Row],[AGENTE]],tbAgenti[],2,FALSE)</f>
        <v>0.1</v>
      </c>
      <c r="P4165" s="2">
        <v>6731</v>
      </c>
      <c r="Q4165" s="2">
        <f>tbStoricoOrdini[[#This Row],[IMPORTO]]*tbStoricoOrdini[[#This Row],[% COMM.]]</f>
        <v>673.1</v>
      </c>
      <c r="R4165" s="2">
        <f>tbStoricoOrdini[[#This Row],[TOT. COMM.]]+tbStoricoOrdini[[#This Row],[IMPORTO]]</f>
        <v>7404.1</v>
      </c>
    </row>
    <row r="4166" spans="1:18">
      <c r="A4166" s="1">
        <v>43952</v>
      </c>
      <c r="B4166" s="7">
        <f>MONTH(tbStoricoOrdini[[#This Row],[DATA]])</f>
        <v>5</v>
      </c>
      <c r="C4166" t="s">
        <v>4261</v>
      </c>
      <c r="D4166" t="str">
        <f>RIGHT(tbStoricoOrdini[[#This Row],[ORDINE]],4)</f>
        <v>4163</v>
      </c>
      <c r="E4166" t="s">
        <v>46</v>
      </c>
      <c r="F4166" t="str">
        <f>VLOOKUP(tbStoricoOrdini[[#This Row],[CLIENTE]],tbClienti[],3,FALSE)</f>
        <v>Umbria</v>
      </c>
      <c r="G4166" t="str">
        <f>VLOOKUP(tbStoricoOrdini[[#This Row],[CLIENTE]],tbClienti[],7,FALSE)</f>
        <v>BD</v>
      </c>
      <c r="H4166" t="s">
        <v>63</v>
      </c>
      <c r="I4166" t="str">
        <f>IF(LEFT(tbStoricoOrdini[[#This Row],[ARTICOLO]],3) = "COG","COG",LEFT(tbStoricoOrdini[[#This Row],[ARTICOLO]],FIND(" ",tbStoricoOrdini[[#This Row],[ARTICOLO]])-1))</f>
        <v>KLM</v>
      </c>
      <c r="J4166" t="str">
        <f>MID(tbStoricoOrdini[[#This Row],[ARTICOLO]],FIND(" ",tbStoricoOrdini[[#This Row],[ARTICOLO]])+1,4)</f>
        <v>3000</v>
      </c>
      <c r="K4166" t="str">
        <f>IFERROR(RIGHT(tbStoricoOrdini[[#This Row],[ARTICOLO]],LEN(tbStoricoOrdini[[#This Row],[ARTICOLO]])-FIND(" ",tbStoricoOrdini[[#This Row],[ARTICOLO]],FIND(" ",tbStoricoOrdini[[#This Row],[ARTICOLO]]) +1)),"")</f>
        <v>Plus</v>
      </c>
      <c r="L4166" s="3">
        <f>VLOOKUP(tbStoricoOrdini[[#This Row],[ARTICOLO]],tbArticoli[],2,FALSE)</f>
        <v>145</v>
      </c>
      <c r="M4166" s="22">
        <f>tbStoricoOrdini[[#This Row],[IMPORTO]]/tbStoricoOrdini[[#This Row],[PREZZO]]</f>
        <v>111.9103448275862</v>
      </c>
      <c r="N4166" t="s">
        <v>6</v>
      </c>
      <c r="O4166" s="8">
        <f>VLOOKUP(tbStoricoOrdini[[#This Row],[AGENTE]],tbAgenti[],2,FALSE)</f>
        <v>7.4999999999999997E-2</v>
      </c>
      <c r="P4166" s="2">
        <v>16227</v>
      </c>
      <c r="Q4166" s="2">
        <f>tbStoricoOrdini[[#This Row],[IMPORTO]]*tbStoricoOrdini[[#This Row],[% COMM.]]</f>
        <v>1217.0249999999999</v>
      </c>
      <c r="R4166" s="2">
        <f>tbStoricoOrdini[[#This Row],[TOT. COMM.]]+tbStoricoOrdini[[#This Row],[IMPORTO]]</f>
        <v>17444.025000000001</v>
      </c>
    </row>
    <row r="4167" spans="1:18">
      <c r="A4167" s="1">
        <v>43952</v>
      </c>
      <c r="B4167" s="7">
        <f>MONTH(tbStoricoOrdini[[#This Row],[DATA]])</f>
        <v>5</v>
      </c>
      <c r="C4167" t="s">
        <v>4262</v>
      </c>
      <c r="D4167" t="str">
        <f>RIGHT(tbStoricoOrdini[[#This Row],[ORDINE]],4)</f>
        <v>4164</v>
      </c>
      <c r="E4167" t="s">
        <v>46</v>
      </c>
      <c r="F4167" t="str">
        <f>VLOOKUP(tbStoricoOrdini[[#This Row],[CLIENTE]],tbClienti[],3,FALSE)</f>
        <v>Umbria</v>
      </c>
      <c r="G4167" t="str">
        <f>VLOOKUP(tbStoricoOrdini[[#This Row],[CLIENTE]],tbClienti[],7,FALSE)</f>
        <v>BD</v>
      </c>
      <c r="H4167" t="s">
        <v>63</v>
      </c>
      <c r="I4167" t="str">
        <f>IF(LEFT(tbStoricoOrdini[[#This Row],[ARTICOLO]],3) = "COG","COG",LEFT(tbStoricoOrdini[[#This Row],[ARTICOLO]],FIND(" ",tbStoricoOrdini[[#This Row],[ARTICOLO]])-1))</f>
        <v>KLM</v>
      </c>
      <c r="J4167" t="str">
        <f>MID(tbStoricoOrdini[[#This Row],[ARTICOLO]],FIND(" ",tbStoricoOrdini[[#This Row],[ARTICOLO]])+1,4)</f>
        <v>3000</v>
      </c>
      <c r="K4167" t="str">
        <f>IFERROR(RIGHT(tbStoricoOrdini[[#This Row],[ARTICOLO]],LEN(tbStoricoOrdini[[#This Row],[ARTICOLO]])-FIND(" ",tbStoricoOrdini[[#This Row],[ARTICOLO]],FIND(" ",tbStoricoOrdini[[#This Row],[ARTICOLO]]) +1)),"")</f>
        <v>Plus</v>
      </c>
      <c r="L4167" s="3">
        <f>VLOOKUP(tbStoricoOrdini[[#This Row],[ARTICOLO]],tbArticoli[],2,FALSE)</f>
        <v>145</v>
      </c>
      <c r="M4167" s="22">
        <f>tbStoricoOrdini[[#This Row],[IMPORTO]]/tbStoricoOrdini[[#This Row],[PREZZO]]</f>
        <v>359.70344827586206</v>
      </c>
      <c r="N4167" t="s">
        <v>9</v>
      </c>
      <c r="O4167" s="8">
        <f>VLOOKUP(tbStoricoOrdini[[#This Row],[AGENTE]],tbAgenti[],2,FALSE)</f>
        <v>0.05</v>
      </c>
      <c r="P4167" s="2">
        <v>52157</v>
      </c>
      <c r="Q4167" s="2">
        <f>tbStoricoOrdini[[#This Row],[IMPORTO]]*tbStoricoOrdini[[#This Row],[% COMM.]]</f>
        <v>2607.8500000000004</v>
      </c>
      <c r="R4167" s="2">
        <f>tbStoricoOrdini[[#This Row],[TOT. COMM.]]+tbStoricoOrdini[[#This Row],[IMPORTO]]</f>
        <v>54764.85</v>
      </c>
    </row>
    <row r="4168" spans="1:18">
      <c r="A4168" s="1">
        <v>43952</v>
      </c>
      <c r="B4168" s="7">
        <f>MONTH(tbStoricoOrdini[[#This Row],[DATA]])</f>
        <v>5</v>
      </c>
      <c r="C4168" t="s">
        <v>4263</v>
      </c>
      <c r="D4168" t="str">
        <f>RIGHT(tbStoricoOrdini[[#This Row],[ORDINE]],4)</f>
        <v>4165</v>
      </c>
      <c r="E4168" t="s">
        <v>46</v>
      </c>
      <c r="F4168" t="str">
        <f>VLOOKUP(tbStoricoOrdini[[#This Row],[CLIENTE]],tbClienti[],3,FALSE)</f>
        <v>Umbria</v>
      </c>
      <c r="G4168" t="str">
        <f>VLOOKUP(tbStoricoOrdini[[#This Row],[CLIENTE]],tbClienti[],7,FALSE)</f>
        <v>BD</v>
      </c>
      <c r="H4168" t="s">
        <v>66</v>
      </c>
      <c r="I4168" t="str">
        <f>IF(LEFT(tbStoricoOrdini[[#This Row],[ARTICOLO]],3) = "COG","COG",LEFT(tbStoricoOrdini[[#This Row],[ARTICOLO]],FIND(" ",tbStoricoOrdini[[#This Row],[ARTICOLO]])-1))</f>
        <v>BAG</v>
      </c>
      <c r="J4168" t="str">
        <f>MID(tbStoricoOrdini[[#This Row],[ARTICOLO]],FIND(" ",tbStoricoOrdini[[#This Row],[ARTICOLO]])+1,4)</f>
        <v>2500</v>
      </c>
      <c r="K4168" t="str">
        <f>IFERROR(RIGHT(tbStoricoOrdini[[#This Row],[ARTICOLO]],LEN(tbStoricoOrdini[[#This Row],[ARTICOLO]])-FIND(" ",tbStoricoOrdini[[#This Row],[ARTICOLO]],FIND(" ",tbStoricoOrdini[[#This Row],[ARTICOLO]]) +1)),"")</f>
        <v>Plus</v>
      </c>
      <c r="L4168" s="3">
        <f>VLOOKUP(tbStoricoOrdini[[#This Row],[ARTICOLO]],tbArticoli[],2,FALSE)</f>
        <v>220</v>
      </c>
      <c r="M4168" s="22">
        <f>tbStoricoOrdini[[#This Row],[IMPORTO]]/tbStoricoOrdini[[#This Row],[PREZZO]]</f>
        <v>7.2727272727272724E-2</v>
      </c>
      <c r="N4168" t="s">
        <v>39</v>
      </c>
      <c r="O4168" s="8">
        <f>VLOOKUP(tbStoricoOrdini[[#This Row],[AGENTE]],tbAgenti[],2,FALSE)</f>
        <v>0.05</v>
      </c>
      <c r="P4168" s="2">
        <v>16</v>
      </c>
      <c r="Q4168" s="2">
        <f>tbStoricoOrdini[[#This Row],[IMPORTO]]*tbStoricoOrdini[[#This Row],[% COMM.]]</f>
        <v>0.8</v>
      </c>
      <c r="R4168" s="2">
        <f>tbStoricoOrdini[[#This Row],[TOT. COMM.]]+tbStoricoOrdini[[#This Row],[IMPORTO]]</f>
        <v>16.8</v>
      </c>
    </row>
    <row r="4169" spans="1:18">
      <c r="A4169" s="1">
        <v>43952</v>
      </c>
      <c r="B4169" s="7">
        <f>MONTH(tbStoricoOrdini[[#This Row],[DATA]])</f>
        <v>5</v>
      </c>
      <c r="C4169" t="s">
        <v>4264</v>
      </c>
      <c r="D4169" t="str">
        <f>RIGHT(tbStoricoOrdini[[#This Row],[ORDINE]],4)</f>
        <v>4166</v>
      </c>
      <c r="E4169" t="s">
        <v>46</v>
      </c>
      <c r="F4169" t="str">
        <f>VLOOKUP(tbStoricoOrdini[[#This Row],[CLIENTE]],tbClienti[],3,FALSE)</f>
        <v>Umbria</v>
      </c>
      <c r="G4169" t="str">
        <f>VLOOKUP(tbStoricoOrdini[[#This Row],[CLIENTE]],tbClienti[],7,FALSE)</f>
        <v>BD</v>
      </c>
      <c r="H4169" t="s">
        <v>66</v>
      </c>
      <c r="I4169" t="str">
        <f>IF(LEFT(tbStoricoOrdini[[#This Row],[ARTICOLO]],3) = "COG","COG",LEFT(tbStoricoOrdini[[#This Row],[ARTICOLO]],FIND(" ",tbStoricoOrdini[[#This Row],[ARTICOLO]])-1))</f>
        <v>BAG</v>
      </c>
      <c r="J4169" t="str">
        <f>MID(tbStoricoOrdini[[#This Row],[ARTICOLO]],FIND(" ",tbStoricoOrdini[[#This Row],[ARTICOLO]])+1,4)</f>
        <v>2500</v>
      </c>
      <c r="K4169" t="str">
        <f>IFERROR(RIGHT(tbStoricoOrdini[[#This Row],[ARTICOLO]],LEN(tbStoricoOrdini[[#This Row],[ARTICOLO]])-FIND(" ",tbStoricoOrdini[[#This Row],[ARTICOLO]],FIND(" ",tbStoricoOrdini[[#This Row],[ARTICOLO]]) +1)),"")</f>
        <v>Plus</v>
      </c>
      <c r="L4169" s="3">
        <f>VLOOKUP(tbStoricoOrdini[[#This Row],[ARTICOLO]],tbArticoli[],2,FALSE)</f>
        <v>220</v>
      </c>
      <c r="M4169" s="22">
        <f>tbStoricoOrdini[[#This Row],[IMPORTO]]/tbStoricoOrdini[[#This Row],[PREZZO]]</f>
        <v>38.704545454545453</v>
      </c>
      <c r="N4169" t="s">
        <v>11</v>
      </c>
      <c r="O4169" s="8">
        <f>VLOOKUP(tbStoricoOrdini[[#This Row],[AGENTE]],tbAgenti[],2,FALSE)</f>
        <v>0.04</v>
      </c>
      <c r="P4169" s="2">
        <v>8515</v>
      </c>
      <c r="Q4169" s="2">
        <f>tbStoricoOrdini[[#This Row],[IMPORTO]]*tbStoricoOrdini[[#This Row],[% COMM.]]</f>
        <v>340.6</v>
      </c>
      <c r="R4169" s="2">
        <f>tbStoricoOrdini[[#This Row],[TOT. COMM.]]+tbStoricoOrdini[[#This Row],[IMPORTO]]</f>
        <v>8855.6</v>
      </c>
    </row>
    <row r="4170" spans="1:18">
      <c r="A4170" s="1">
        <v>43952</v>
      </c>
      <c r="B4170" s="7">
        <f>MONTH(tbStoricoOrdini[[#This Row],[DATA]])</f>
        <v>5</v>
      </c>
      <c r="C4170" t="s">
        <v>4265</v>
      </c>
      <c r="D4170" t="str">
        <f>RIGHT(tbStoricoOrdini[[#This Row],[ORDINE]],4)</f>
        <v>4167</v>
      </c>
      <c r="E4170" t="s">
        <v>46</v>
      </c>
      <c r="F4170" t="str">
        <f>VLOOKUP(tbStoricoOrdini[[#This Row],[CLIENTE]],tbClienti[],3,FALSE)</f>
        <v>Umbria</v>
      </c>
      <c r="G4170" t="str">
        <f>VLOOKUP(tbStoricoOrdini[[#This Row],[CLIENTE]],tbClienti[],7,FALSE)</f>
        <v>BD</v>
      </c>
      <c r="H4170" t="s">
        <v>66</v>
      </c>
      <c r="I4170" t="str">
        <f>IF(LEFT(tbStoricoOrdini[[#This Row],[ARTICOLO]],3) = "COG","COG",LEFT(tbStoricoOrdini[[#This Row],[ARTICOLO]],FIND(" ",tbStoricoOrdini[[#This Row],[ARTICOLO]])-1))</f>
        <v>BAG</v>
      </c>
      <c r="J4170" t="str">
        <f>MID(tbStoricoOrdini[[#This Row],[ARTICOLO]],FIND(" ",tbStoricoOrdini[[#This Row],[ARTICOLO]])+1,4)</f>
        <v>2500</v>
      </c>
      <c r="K4170" t="str">
        <f>IFERROR(RIGHT(tbStoricoOrdini[[#This Row],[ARTICOLO]],LEN(tbStoricoOrdini[[#This Row],[ARTICOLO]])-FIND(" ",tbStoricoOrdini[[#This Row],[ARTICOLO]],FIND(" ",tbStoricoOrdini[[#This Row],[ARTICOLO]]) +1)),"")</f>
        <v>Plus</v>
      </c>
      <c r="L4170" s="3">
        <f>VLOOKUP(tbStoricoOrdini[[#This Row],[ARTICOLO]],tbArticoli[],2,FALSE)</f>
        <v>220</v>
      </c>
      <c r="M4170" s="22">
        <f>tbStoricoOrdini[[#This Row],[IMPORTO]]/tbStoricoOrdini[[#This Row],[PREZZO]]</f>
        <v>6.8181818181818177E-2</v>
      </c>
      <c r="N4170" t="s">
        <v>7</v>
      </c>
      <c r="O4170" s="8">
        <f>VLOOKUP(tbStoricoOrdini[[#This Row],[AGENTE]],tbAgenti[],2,FALSE)</f>
        <v>0.03</v>
      </c>
      <c r="P4170" s="2">
        <v>15</v>
      </c>
      <c r="Q4170" s="2">
        <f>tbStoricoOrdini[[#This Row],[IMPORTO]]*tbStoricoOrdini[[#This Row],[% COMM.]]</f>
        <v>0.44999999999999996</v>
      </c>
      <c r="R4170" s="2">
        <f>tbStoricoOrdini[[#This Row],[TOT. COMM.]]+tbStoricoOrdini[[#This Row],[IMPORTO]]</f>
        <v>15.45</v>
      </c>
    </row>
    <row r="4171" spans="1:18">
      <c r="A4171" s="1">
        <v>43952</v>
      </c>
      <c r="B4171" s="7">
        <f>MONTH(tbStoricoOrdini[[#This Row],[DATA]])</f>
        <v>5</v>
      </c>
      <c r="C4171" t="s">
        <v>4266</v>
      </c>
      <c r="D4171" t="str">
        <f>RIGHT(tbStoricoOrdini[[#This Row],[ORDINE]],4)</f>
        <v>4168</v>
      </c>
      <c r="E4171" t="s">
        <v>46</v>
      </c>
      <c r="F4171" t="str">
        <f>VLOOKUP(tbStoricoOrdini[[#This Row],[CLIENTE]],tbClienti[],3,FALSE)</f>
        <v>Umbria</v>
      </c>
      <c r="G4171" t="str">
        <f>VLOOKUP(tbStoricoOrdini[[#This Row],[CLIENTE]],tbClienti[],7,FALSE)</f>
        <v>BD</v>
      </c>
      <c r="H4171" t="s">
        <v>66</v>
      </c>
      <c r="I4171" t="str">
        <f>IF(LEFT(tbStoricoOrdini[[#This Row],[ARTICOLO]],3) = "COG","COG",LEFT(tbStoricoOrdini[[#This Row],[ARTICOLO]],FIND(" ",tbStoricoOrdini[[#This Row],[ARTICOLO]])-1))</f>
        <v>BAG</v>
      </c>
      <c r="J4171" t="str">
        <f>MID(tbStoricoOrdini[[#This Row],[ARTICOLO]],FIND(" ",tbStoricoOrdini[[#This Row],[ARTICOLO]])+1,4)</f>
        <v>2500</v>
      </c>
      <c r="K4171" t="str">
        <f>IFERROR(RIGHT(tbStoricoOrdini[[#This Row],[ARTICOLO]],LEN(tbStoricoOrdini[[#This Row],[ARTICOLO]])-FIND(" ",tbStoricoOrdini[[#This Row],[ARTICOLO]],FIND(" ",tbStoricoOrdini[[#This Row],[ARTICOLO]]) +1)),"")</f>
        <v>Plus</v>
      </c>
      <c r="L4171" s="3">
        <f>VLOOKUP(tbStoricoOrdini[[#This Row],[ARTICOLO]],tbArticoli[],2,FALSE)</f>
        <v>220</v>
      </c>
      <c r="M4171" s="22">
        <f>tbStoricoOrdini[[#This Row],[IMPORTO]]/tbStoricoOrdini[[#This Row],[PREZZO]]</f>
        <v>13.768181818181818</v>
      </c>
      <c r="N4171" t="s">
        <v>13</v>
      </c>
      <c r="O4171" s="8">
        <f>VLOOKUP(tbStoricoOrdini[[#This Row],[AGENTE]],tbAgenti[],2,FALSE)</f>
        <v>0.1</v>
      </c>
      <c r="P4171" s="2">
        <v>3029</v>
      </c>
      <c r="Q4171" s="2">
        <f>tbStoricoOrdini[[#This Row],[IMPORTO]]*tbStoricoOrdini[[#This Row],[% COMM.]]</f>
        <v>302.90000000000003</v>
      </c>
      <c r="R4171" s="2">
        <f>tbStoricoOrdini[[#This Row],[TOT. COMM.]]+tbStoricoOrdini[[#This Row],[IMPORTO]]</f>
        <v>3331.9</v>
      </c>
    </row>
    <row r="4172" spans="1:18">
      <c r="A4172" s="1">
        <v>43952</v>
      </c>
      <c r="B4172" s="7">
        <f>MONTH(tbStoricoOrdini[[#This Row],[DATA]])</f>
        <v>5</v>
      </c>
      <c r="C4172" t="s">
        <v>4267</v>
      </c>
      <c r="D4172" t="str">
        <f>RIGHT(tbStoricoOrdini[[#This Row],[ORDINE]],4)</f>
        <v>4169</v>
      </c>
      <c r="E4172" t="s">
        <v>46</v>
      </c>
      <c r="F4172" t="str">
        <f>VLOOKUP(tbStoricoOrdini[[#This Row],[CLIENTE]],tbClienti[],3,FALSE)</f>
        <v>Umbria</v>
      </c>
      <c r="G4172" t="str">
        <f>VLOOKUP(tbStoricoOrdini[[#This Row],[CLIENTE]],tbClienti[],7,FALSE)</f>
        <v>BD</v>
      </c>
      <c r="H4172" t="s">
        <v>66</v>
      </c>
      <c r="I4172" t="str">
        <f>IF(LEFT(tbStoricoOrdini[[#This Row],[ARTICOLO]],3) = "COG","COG",LEFT(tbStoricoOrdini[[#This Row],[ARTICOLO]],FIND(" ",tbStoricoOrdini[[#This Row],[ARTICOLO]])-1))</f>
        <v>BAG</v>
      </c>
      <c r="J4172" t="str">
        <f>MID(tbStoricoOrdini[[#This Row],[ARTICOLO]],FIND(" ",tbStoricoOrdini[[#This Row],[ARTICOLO]])+1,4)</f>
        <v>2500</v>
      </c>
      <c r="K4172" t="str">
        <f>IFERROR(RIGHT(tbStoricoOrdini[[#This Row],[ARTICOLO]],LEN(tbStoricoOrdini[[#This Row],[ARTICOLO]])-FIND(" ",tbStoricoOrdini[[#This Row],[ARTICOLO]],FIND(" ",tbStoricoOrdini[[#This Row],[ARTICOLO]]) +1)),"")</f>
        <v>Plus</v>
      </c>
      <c r="L4172" s="3">
        <f>VLOOKUP(tbStoricoOrdini[[#This Row],[ARTICOLO]],tbArticoli[],2,FALSE)</f>
        <v>220</v>
      </c>
      <c r="M4172" s="22">
        <f>tbStoricoOrdini[[#This Row],[IMPORTO]]/tbStoricoOrdini[[#This Row],[PREZZO]]</f>
        <v>3.0045454545454544</v>
      </c>
      <c r="N4172" t="s">
        <v>6</v>
      </c>
      <c r="O4172" s="8">
        <f>VLOOKUP(tbStoricoOrdini[[#This Row],[AGENTE]],tbAgenti[],2,FALSE)</f>
        <v>7.4999999999999997E-2</v>
      </c>
      <c r="P4172" s="2">
        <v>661</v>
      </c>
      <c r="Q4172" s="2">
        <f>tbStoricoOrdini[[#This Row],[IMPORTO]]*tbStoricoOrdini[[#This Row],[% COMM.]]</f>
        <v>49.574999999999996</v>
      </c>
      <c r="R4172" s="2">
        <f>tbStoricoOrdini[[#This Row],[TOT. COMM.]]+tbStoricoOrdini[[#This Row],[IMPORTO]]</f>
        <v>710.57500000000005</v>
      </c>
    </row>
    <row r="4173" spans="1:18">
      <c r="A4173" s="1">
        <v>43952</v>
      </c>
      <c r="B4173" s="7">
        <f>MONTH(tbStoricoOrdini[[#This Row],[DATA]])</f>
        <v>5</v>
      </c>
      <c r="C4173" t="s">
        <v>4268</v>
      </c>
      <c r="D4173" t="str">
        <f>RIGHT(tbStoricoOrdini[[#This Row],[ORDINE]],4)</f>
        <v>4170</v>
      </c>
      <c r="E4173" t="s">
        <v>46</v>
      </c>
      <c r="F4173" t="str">
        <f>VLOOKUP(tbStoricoOrdini[[#This Row],[CLIENTE]],tbClienti[],3,FALSE)</f>
        <v>Umbria</v>
      </c>
      <c r="G4173" t="str">
        <f>VLOOKUP(tbStoricoOrdini[[#This Row],[CLIENTE]],tbClienti[],7,FALSE)</f>
        <v>BD</v>
      </c>
      <c r="H4173" t="s">
        <v>66</v>
      </c>
      <c r="I4173" t="str">
        <f>IF(LEFT(tbStoricoOrdini[[#This Row],[ARTICOLO]],3) = "COG","COG",LEFT(tbStoricoOrdini[[#This Row],[ARTICOLO]],FIND(" ",tbStoricoOrdini[[#This Row],[ARTICOLO]])-1))</f>
        <v>BAG</v>
      </c>
      <c r="J4173" t="str">
        <f>MID(tbStoricoOrdini[[#This Row],[ARTICOLO]],FIND(" ",tbStoricoOrdini[[#This Row],[ARTICOLO]])+1,4)</f>
        <v>2500</v>
      </c>
      <c r="K4173" t="str">
        <f>IFERROR(RIGHT(tbStoricoOrdini[[#This Row],[ARTICOLO]],LEN(tbStoricoOrdini[[#This Row],[ARTICOLO]])-FIND(" ",tbStoricoOrdini[[#This Row],[ARTICOLO]],FIND(" ",tbStoricoOrdini[[#This Row],[ARTICOLO]]) +1)),"")</f>
        <v>Plus</v>
      </c>
      <c r="L4173" s="3">
        <f>VLOOKUP(tbStoricoOrdini[[#This Row],[ARTICOLO]],tbArticoli[],2,FALSE)</f>
        <v>220</v>
      </c>
      <c r="M4173" s="22">
        <f>tbStoricoOrdini[[#This Row],[IMPORTO]]/tbStoricoOrdini[[#This Row],[PREZZO]]</f>
        <v>71.713636363636368</v>
      </c>
      <c r="N4173" t="s">
        <v>9</v>
      </c>
      <c r="O4173" s="8">
        <f>VLOOKUP(tbStoricoOrdini[[#This Row],[AGENTE]],tbAgenti[],2,FALSE)</f>
        <v>0.05</v>
      </c>
      <c r="P4173" s="2">
        <v>15777</v>
      </c>
      <c r="Q4173" s="2">
        <f>tbStoricoOrdini[[#This Row],[IMPORTO]]*tbStoricoOrdini[[#This Row],[% COMM.]]</f>
        <v>788.85</v>
      </c>
      <c r="R4173" s="2">
        <f>tbStoricoOrdini[[#This Row],[TOT. COMM.]]+tbStoricoOrdini[[#This Row],[IMPORTO]]</f>
        <v>16565.849999999999</v>
      </c>
    </row>
    <row r="4174" spans="1:18">
      <c r="A4174" s="1">
        <v>43952</v>
      </c>
      <c r="B4174" s="7">
        <f>MONTH(tbStoricoOrdini[[#This Row],[DATA]])</f>
        <v>5</v>
      </c>
      <c r="C4174" t="s">
        <v>4269</v>
      </c>
      <c r="D4174" t="str">
        <f>RIGHT(tbStoricoOrdini[[#This Row],[ORDINE]],4)</f>
        <v>4171</v>
      </c>
      <c r="E4174" t="s">
        <v>46</v>
      </c>
      <c r="F4174" t="str">
        <f>VLOOKUP(tbStoricoOrdini[[#This Row],[CLIENTE]],tbClienti[],3,FALSE)</f>
        <v>Umbria</v>
      </c>
      <c r="G4174" t="str">
        <f>VLOOKUP(tbStoricoOrdini[[#This Row],[CLIENTE]],tbClienti[],7,FALSE)</f>
        <v>BD</v>
      </c>
      <c r="H4174" t="s">
        <v>67</v>
      </c>
      <c r="I4174" t="str">
        <f>IF(LEFT(tbStoricoOrdini[[#This Row],[ARTICOLO]],3) = "COG","COG",LEFT(tbStoricoOrdini[[#This Row],[ARTICOLO]],FIND(" ",tbStoricoOrdini[[#This Row],[ARTICOLO]])-1))</f>
        <v>BAG</v>
      </c>
      <c r="J4174" t="str">
        <f>MID(tbStoricoOrdini[[#This Row],[ARTICOLO]],FIND(" ",tbStoricoOrdini[[#This Row],[ARTICOLO]])+1,4)</f>
        <v>2500</v>
      </c>
      <c r="K4174" t="str">
        <f>IFERROR(RIGHT(tbStoricoOrdini[[#This Row],[ARTICOLO]],LEN(tbStoricoOrdini[[#This Row],[ARTICOLO]])-FIND(" ",tbStoricoOrdini[[#This Row],[ARTICOLO]],FIND(" ",tbStoricoOrdini[[#This Row],[ARTICOLO]]) +1)),"")</f>
        <v>Medium</v>
      </c>
      <c r="L4174" s="3">
        <f>VLOOKUP(tbStoricoOrdini[[#This Row],[ARTICOLO]],tbArticoli[],2,FALSE)</f>
        <v>210</v>
      </c>
      <c r="M4174" s="22">
        <f>tbStoricoOrdini[[#This Row],[IMPORTO]]/tbStoricoOrdini[[#This Row],[PREZZO]]</f>
        <v>21.219047619047618</v>
      </c>
      <c r="N4174" t="s">
        <v>6</v>
      </c>
      <c r="O4174" s="8">
        <f>VLOOKUP(tbStoricoOrdini[[#This Row],[AGENTE]],tbAgenti[],2,FALSE)</f>
        <v>7.4999999999999997E-2</v>
      </c>
      <c r="P4174" s="2">
        <v>4456</v>
      </c>
      <c r="Q4174" s="2">
        <f>tbStoricoOrdini[[#This Row],[IMPORTO]]*tbStoricoOrdini[[#This Row],[% COMM.]]</f>
        <v>334.2</v>
      </c>
      <c r="R4174" s="2">
        <f>tbStoricoOrdini[[#This Row],[TOT. COMM.]]+tbStoricoOrdini[[#This Row],[IMPORTO]]</f>
        <v>4790.2</v>
      </c>
    </row>
    <row r="4175" spans="1:18">
      <c r="A4175" s="1">
        <v>43952</v>
      </c>
      <c r="B4175" s="7">
        <f>MONTH(tbStoricoOrdini[[#This Row],[DATA]])</f>
        <v>5</v>
      </c>
      <c r="C4175" t="s">
        <v>4270</v>
      </c>
      <c r="D4175" t="str">
        <f>RIGHT(tbStoricoOrdini[[#This Row],[ORDINE]],4)</f>
        <v>4172</v>
      </c>
      <c r="E4175" t="s">
        <v>46</v>
      </c>
      <c r="F4175" t="str">
        <f>VLOOKUP(tbStoricoOrdini[[#This Row],[CLIENTE]],tbClienti[],3,FALSE)</f>
        <v>Umbria</v>
      </c>
      <c r="G4175" t="str">
        <f>VLOOKUP(tbStoricoOrdini[[#This Row],[CLIENTE]],tbClienti[],7,FALSE)</f>
        <v>BD</v>
      </c>
      <c r="H4175" t="s">
        <v>82</v>
      </c>
      <c r="I4175" t="str">
        <f>IF(LEFT(tbStoricoOrdini[[#This Row],[ARTICOLO]],3) = "COG","COG",LEFT(tbStoricoOrdini[[#This Row],[ARTICOLO]],FIND(" ",tbStoricoOrdini[[#This Row],[ARTICOLO]])-1))</f>
        <v>COG</v>
      </c>
      <c r="J4175" t="str">
        <f>MID(tbStoricoOrdini[[#This Row],[ARTICOLO]],FIND(" ",tbStoricoOrdini[[#This Row],[ARTICOLO]])+1,4)</f>
        <v>7000</v>
      </c>
      <c r="K4175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4175" s="3">
        <f>VLOOKUP(tbStoricoOrdini[[#This Row],[ARTICOLO]],tbArticoli[],2,FALSE)</f>
        <v>500</v>
      </c>
      <c r="M4175" s="22">
        <f>tbStoricoOrdini[[#This Row],[IMPORTO]]/tbStoricoOrdini[[#This Row],[PREZZO]]</f>
        <v>14.644</v>
      </c>
      <c r="N4175" t="s">
        <v>6</v>
      </c>
      <c r="O4175" s="8">
        <f>VLOOKUP(tbStoricoOrdini[[#This Row],[AGENTE]],tbAgenti[],2,FALSE)</f>
        <v>7.4999999999999997E-2</v>
      </c>
      <c r="P4175" s="2">
        <v>7322</v>
      </c>
      <c r="Q4175" s="2">
        <f>tbStoricoOrdini[[#This Row],[IMPORTO]]*tbStoricoOrdini[[#This Row],[% COMM.]]</f>
        <v>549.15</v>
      </c>
      <c r="R4175" s="2">
        <f>tbStoricoOrdini[[#This Row],[TOT. COMM.]]+tbStoricoOrdini[[#This Row],[IMPORTO]]</f>
        <v>7871.15</v>
      </c>
    </row>
    <row r="4176" spans="1:18">
      <c r="A4176" s="1">
        <v>43952</v>
      </c>
      <c r="B4176" s="7">
        <f>MONTH(tbStoricoOrdini[[#This Row],[DATA]])</f>
        <v>5</v>
      </c>
      <c r="C4176" t="s">
        <v>4271</v>
      </c>
      <c r="D4176" t="str">
        <f>RIGHT(tbStoricoOrdini[[#This Row],[ORDINE]],4)</f>
        <v>4173</v>
      </c>
      <c r="E4176" t="s">
        <v>46</v>
      </c>
      <c r="F4176" t="str">
        <f>VLOOKUP(tbStoricoOrdini[[#This Row],[CLIENTE]],tbClienti[],3,FALSE)</f>
        <v>Umbria</v>
      </c>
      <c r="G4176" t="str">
        <f>VLOOKUP(tbStoricoOrdini[[#This Row],[CLIENTE]],tbClienti[],7,FALSE)</f>
        <v>BD</v>
      </c>
      <c r="H4176" t="s">
        <v>68</v>
      </c>
      <c r="I4176" t="str">
        <f>IF(LEFT(tbStoricoOrdini[[#This Row],[ARTICOLO]],3) = "COG","COG",LEFT(tbStoricoOrdini[[#This Row],[ARTICOLO]],FIND(" ",tbStoricoOrdini[[#This Row],[ARTICOLO]])-1))</f>
        <v>BAG</v>
      </c>
      <c r="J4176" t="str">
        <f>MID(tbStoricoOrdini[[#This Row],[ARTICOLO]],FIND(" ",tbStoricoOrdini[[#This Row],[ARTICOLO]])+1,4)</f>
        <v>5000</v>
      </c>
      <c r="K4176" t="str">
        <f>IFERROR(RIGHT(tbStoricoOrdini[[#This Row],[ARTICOLO]],LEN(tbStoricoOrdini[[#This Row],[ARTICOLO]])-FIND(" ",tbStoricoOrdini[[#This Row],[ARTICOLO]],FIND(" ",tbStoricoOrdini[[#This Row],[ARTICOLO]]) +1)),"")</f>
        <v/>
      </c>
      <c r="L4176" s="3">
        <f>VLOOKUP(tbStoricoOrdini[[#This Row],[ARTICOLO]],tbArticoli[],2,FALSE)</f>
        <v>250</v>
      </c>
      <c r="M4176" s="22">
        <f>tbStoricoOrdini[[#This Row],[IMPORTO]]/tbStoricoOrdini[[#This Row],[PREZZO]]</f>
        <v>7.1999999999999995E-2</v>
      </c>
      <c r="N4176" t="s">
        <v>16</v>
      </c>
      <c r="O4176" s="8">
        <f>VLOOKUP(tbStoricoOrdini[[#This Row],[AGENTE]],tbAgenti[],2,FALSE)</f>
        <v>0.05</v>
      </c>
      <c r="P4176" s="2">
        <v>18</v>
      </c>
      <c r="Q4176" s="2">
        <f>tbStoricoOrdini[[#This Row],[IMPORTO]]*tbStoricoOrdini[[#This Row],[% COMM.]]</f>
        <v>0.9</v>
      </c>
      <c r="R4176" s="2">
        <f>tbStoricoOrdini[[#This Row],[TOT. COMM.]]+tbStoricoOrdini[[#This Row],[IMPORTO]]</f>
        <v>18.899999999999999</v>
      </c>
    </row>
    <row r="4177" spans="1:18">
      <c r="A4177" s="1">
        <v>43952</v>
      </c>
      <c r="B4177" s="7">
        <f>MONTH(tbStoricoOrdini[[#This Row],[DATA]])</f>
        <v>5</v>
      </c>
      <c r="C4177" t="s">
        <v>4272</v>
      </c>
      <c r="D4177" t="str">
        <f>RIGHT(tbStoricoOrdini[[#This Row],[ORDINE]],4)</f>
        <v>4174</v>
      </c>
      <c r="E4177" t="s">
        <v>46</v>
      </c>
      <c r="F4177" t="str">
        <f>VLOOKUP(tbStoricoOrdini[[#This Row],[CLIENTE]],tbClienti[],3,FALSE)</f>
        <v>Umbria</v>
      </c>
      <c r="G4177" t="str">
        <f>VLOOKUP(tbStoricoOrdini[[#This Row],[CLIENTE]],tbClienti[],7,FALSE)</f>
        <v>BD</v>
      </c>
      <c r="H4177" t="s">
        <v>68</v>
      </c>
      <c r="I4177" t="str">
        <f>IF(LEFT(tbStoricoOrdini[[#This Row],[ARTICOLO]],3) = "COG","COG",LEFT(tbStoricoOrdini[[#This Row],[ARTICOLO]],FIND(" ",tbStoricoOrdini[[#This Row],[ARTICOLO]])-1))</f>
        <v>BAG</v>
      </c>
      <c r="J4177" t="str">
        <f>MID(tbStoricoOrdini[[#This Row],[ARTICOLO]],FIND(" ",tbStoricoOrdini[[#This Row],[ARTICOLO]])+1,4)</f>
        <v>5000</v>
      </c>
      <c r="K4177" t="str">
        <f>IFERROR(RIGHT(tbStoricoOrdini[[#This Row],[ARTICOLO]],LEN(tbStoricoOrdini[[#This Row],[ARTICOLO]])-FIND(" ",tbStoricoOrdini[[#This Row],[ARTICOLO]],FIND(" ",tbStoricoOrdini[[#This Row],[ARTICOLO]]) +1)),"")</f>
        <v/>
      </c>
      <c r="L4177" s="3">
        <f>VLOOKUP(tbStoricoOrdini[[#This Row],[ARTICOLO]],tbArticoli[],2,FALSE)</f>
        <v>250</v>
      </c>
      <c r="M4177" s="22">
        <f>tbStoricoOrdini[[#This Row],[IMPORTO]]/tbStoricoOrdini[[#This Row],[PREZZO]]</f>
        <v>1.5880000000000001</v>
      </c>
      <c r="N4177" t="s">
        <v>7</v>
      </c>
      <c r="O4177" s="8">
        <f>VLOOKUP(tbStoricoOrdini[[#This Row],[AGENTE]],tbAgenti[],2,FALSE)</f>
        <v>0.03</v>
      </c>
      <c r="P4177" s="2">
        <v>397</v>
      </c>
      <c r="Q4177" s="2">
        <f>tbStoricoOrdini[[#This Row],[IMPORTO]]*tbStoricoOrdini[[#This Row],[% COMM.]]</f>
        <v>11.91</v>
      </c>
      <c r="R4177" s="2">
        <f>tbStoricoOrdini[[#This Row],[TOT. COMM.]]+tbStoricoOrdini[[#This Row],[IMPORTO]]</f>
        <v>408.91</v>
      </c>
    </row>
    <row r="4178" spans="1:18">
      <c r="A4178" s="1">
        <v>43952</v>
      </c>
      <c r="B4178" s="7">
        <f>MONTH(tbStoricoOrdini[[#This Row],[DATA]])</f>
        <v>5</v>
      </c>
      <c r="C4178" t="s">
        <v>4273</v>
      </c>
      <c r="D4178" t="str">
        <f>RIGHT(tbStoricoOrdini[[#This Row],[ORDINE]],4)</f>
        <v>4175</v>
      </c>
      <c r="E4178" t="s">
        <v>46</v>
      </c>
      <c r="F4178" t="str">
        <f>VLOOKUP(tbStoricoOrdini[[#This Row],[CLIENTE]],tbClienti[],3,FALSE)</f>
        <v>Umbria</v>
      </c>
      <c r="G4178" t="str">
        <f>VLOOKUP(tbStoricoOrdini[[#This Row],[CLIENTE]],tbClienti[],7,FALSE)</f>
        <v>BD</v>
      </c>
      <c r="H4178" t="s">
        <v>69</v>
      </c>
      <c r="I4178" t="str">
        <f>IF(LEFT(tbStoricoOrdini[[#This Row],[ARTICOLO]],3) = "COG","COG",LEFT(tbStoricoOrdini[[#This Row],[ARTICOLO]],FIND(" ",tbStoricoOrdini[[#This Row],[ARTICOLO]])-1))</f>
        <v>BAG</v>
      </c>
      <c r="J4178" t="str">
        <f>MID(tbStoricoOrdini[[#This Row],[ARTICOLO]],FIND(" ",tbStoricoOrdini[[#This Row],[ARTICOLO]])+1,4)</f>
        <v>1121</v>
      </c>
      <c r="K4178" t="str">
        <f>IFERROR(RIGHT(tbStoricoOrdini[[#This Row],[ARTICOLO]],LEN(tbStoricoOrdini[[#This Row],[ARTICOLO]])-FIND(" ",tbStoricoOrdini[[#This Row],[ARTICOLO]],FIND(" ",tbStoricoOrdini[[#This Row],[ARTICOLO]]) +1)),"")</f>
        <v>Gold</v>
      </c>
      <c r="L4178" s="3">
        <f>VLOOKUP(tbStoricoOrdini[[#This Row],[ARTICOLO]],tbArticoli[],2,FALSE)</f>
        <v>230</v>
      </c>
      <c r="M4178" s="22">
        <f>tbStoricoOrdini[[#This Row],[IMPORTO]]/tbStoricoOrdini[[#This Row],[PREZZO]]</f>
        <v>2.3521739130434782</v>
      </c>
      <c r="N4178" t="s">
        <v>39</v>
      </c>
      <c r="O4178" s="8">
        <f>VLOOKUP(tbStoricoOrdini[[#This Row],[AGENTE]],tbAgenti[],2,FALSE)</f>
        <v>0.05</v>
      </c>
      <c r="P4178" s="2">
        <v>541</v>
      </c>
      <c r="Q4178" s="2">
        <f>tbStoricoOrdini[[#This Row],[IMPORTO]]*tbStoricoOrdini[[#This Row],[% COMM.]]</f>
        <v>27.05</v>
      </c>
      <c r="R4178" s="2">
        <f>tbStoricoOrdini[[#This Row],[TOT. COMM.]]+tbStoricoOrdini[[#This Row],[IMPORTO]]</f>
        <v>568.04999999999995</v>
      </c>
    </row>
    <row r="4179" spans="1:18">
      <c r="A4179" s="1">
        <v>43952</v>
      </c>
      <c r="B4179" s="7">
        <f>MONTH(tbStoricoOrdini[[#This Row],[DATA]])</f>
        <v>5</v>
      </c>
      <c r="C4179" t="s">
        <v>4274</v>
      </c>
      <c r="D4179" t="str">
        <f>RIGHT(tbStoricoOrdini[[#This Row],[ORDINE]],4)</f>
        <v>4176</v>
      </c>
      <c r="E4179" t="s">
        <v>46</v>
      </c>
      <c r="F4179" t="str">
        <f>VLOOKUP(tbStoricoOrdini[[#This Row],[CLIENTE]],tbClienti[],3,FALSE)</f>
        <v>Umbria</v>
      </c>
      <c r="G4179" t="str">
        <f>VLOOKUP(tbStoricoOrdini[[#This Row],[CLIENTE]],tbClienti[],7,FALSE)</f>
        <v>BD</v>
      </c>
      <c r="H4179" t="s">
        <v>69</v>
      </c>
      <c r="I4179" t="str">
        <f>IF(LEFT(tbStoricoOrdini[[#This Row],[ARTICOLO]],3) = "COG","COG",LEFT(tbStoricoOrdini[[#This Row],[ARTICOLO]],FIND(" ",tbStoricoOrdini[[#This Row],[ARTICOLO]])-1))</f>
        <v>BAG</v>
      </c>
      <c r="J4179" t="str">
        <f>MID(tbStoricoOrdini[[#This Row],[ARTICOLO]],FIND(" ",tbStoricoOrdini[[#This Row],[ARTICOLO]])+1,4)</f>
        <v>1121</v>
      </c>
      <c r="K4179" t="str">
        <f>IFERROR(RIGHT(tbStoricoOrdini[[#This Row],[ARTICOLO]],LEN(tbStoricoOrdini[[#This Row],[ARTICOLO]])-FIND(" ",tbStoricoOrdini[[#This Row],[ARTICOLO]],FIND(" ",tbStoricoOrdini[[#This Row],[ARTICOLO]]) +1)),"")</f>
        <v>Gold</v>
      </c>
      <c r="L4179" s="3">
        <f>VLOOKUP(tbStoricoOrdini[[#This Row],[ARTICOLO]],tbArticoli[],2,FALSE)</f>
        <v>230</v>
      </c>
      <c r="M4179" s="22">
        <f>tbStoricoOrdini[[#This Row],[IMPORTO]]/tbStoricoOrdini[[#This Row],[PREZZO]]</f>
        <v>14.413043478260869</v>
      </c>
      <c r="N4179" t="s">
        <v>19</v>
      </c>
      <c r="O4179" s="8">
        <f>VLOOKUP(tbStoricoOrdini[[#This Row],[AGENTE]],tbAgenti[],2,FALSE)</f>
        <v>0.05</v>
      </c>
      <c r="P4179" s="2">
        <v>3315</v>
      </c>
      <c r="Q4179" s="2">
        <f>tbStoricoOrdini[[#This Row],[IMPORTO]]*tbStoricoOrdini[[#This Row],[% COMM.]]</f>
        <v>165.75</v>
      </c>
      <c r="R4179" s="2">
        <f>tbStoricoOrdini[[#This Row],[TOT. COMM.]]+tbStoricoOrdini[[#This Row],[IMPORTO]]</f>
        <v>3480.75</v>
      </c>
    </row>
    <row r="4180" spans="1:18">
      <c r="A4180" s="1">
        <v>43952</v>
      </c>
      <c r="B4180" s="7">
        <f>MONTH(tbStoricoOrdini[[#This Row],[DATA]])</f>
        <v>5</v>
      </c>
      <c r="C4180" t="s">
        <v>4275</v>
      </c>
      <c r="D4180" t="str">
        <f>RIGHT(tbStoricoOrdini[[#This Row],[ORDINE]],4)</f>
        <v>4177</v>
      </c>
      <c r="E4180" t="s">
        <v>46</v>
      </c>
      <c r="F4180" t="str">
        <f>VLOOKUP(tbStoricoOrdini[[#This Row],[CLIENTE]],tbClienti[],3,FALSE)</f>
        <v>Umbria</v>
      </c>
      <c r="G4180" t="str">
        <f>VLOOKUP(tbStoricoOrdini[[#This Row],[CLIENTE]],tbClienti[],7,FALSE)</f>
        <v>BD</v>
      </c>
      <c r="H4180" t="s">
        <v>69</v>
      </c>
      <c r="I4180" t="str">
        <f>IF(LEFT(tbStoricoOrdini[[#This Row],[ARTICOLO]],3) = "COG","COG",LEFT(tbStoricoOrdini[[#This Row],[ARTICOLO]],FIND(" ",tbStoricoOrdini[[#This Row],[ARTICOLO]])-1))</f>
        <v>BAG</v>
      </c>
      <c r="J4180" t="str">
        <f>MID(tbStoricoOrdini[[#This Row],[ARTICOLO]],FIND(" ",tbStoricoOrdini[[#This Row],[ARTICOLO]])+1,4)</f>
        <v>1121</v>
      </c>
      <c r="K4180" t="str">
        <f>IFERROR(RIGHT(tbStoricoOrdini[[#This Row],[ARTICOLO]],LEN(tbStoricoOrdini[[#This Row],[ARTICOLO]])-FIND(" ",tbStoricoOrdini[[#This Row],[ARTICOLO]],FIND(" ",tbStoricoOrdini[[#This Row],[ARTICOLO]]) +1)),"")</f>
        <v>Gold</v>
      </c>
      <c r="L4180" s="3">
        <f>VLOOKUP(tbStoricoOrdini[[#This Row],[ARTICOLO]],tbArticoli[],2,FALSE)</f>
        <v>230</v>
      </c>
      <c r="M4180" s="22">
        <f>tbStoricoOrdini[[#This Row],[IMPORTO]]/tbStoricoOrdini[[#This Row],[PREZZO]]</f>
        <v>14.395652173913044</v>
      </c>
      <c r="N4180" t="s">
        <v>6</v>
      </c>
      <c r="O4180" s="8">
        <f>VLOOKUP(tbStoricoOrdini[[#This Row],[AGENTE]],tbAgenti[],2,FALSE)</f>
        <v>7.4999999999999997E-2</v>
      </c>
      <c r="P4180" s="2">
        <v>3311</v>
      </c>
      <c r="Q4180" s="2">
        <f>tbStoricoOrdini[[#This Row],[IMPORTO]]*tbStoricoOrdini[[#This Row],[% COMM.]]</f>
        <v>248.32499999999999</v>
      </c>
      <c r="R4180" s="2">
        <f>tbStoricoOrdini[[#This Row],[TOT. COMM.]]+tbStoricoOrdini[[#This Row],[IMPORTO]]</f>
        <v>3559.3249999999998</v>
      </c>
    </row>
    <row r="4181" spans="1:18">
      <c r="A4181" s="1">
        <v>43952</v>
      </c>
      <c r="B4181" s="7">
        <f>MONTH(tbStoricoOrdini[[#This Row],[DATA]])</f>
        <v>5</v>
      </c>
      <c r="C4181" t="s">
        <v>4276</v>
      </c>
      <c r="D4181" t="str">
        <f>RIGHT(tbStoricoOrdini[[#This Row],[ORDINE]],4)</f>
        <v>4178</v>
      </c>
      <c r="E4181" t="s">
        <v>46</v>
      </c>
      <c r="F4181" t="str">
        <f>VLOOKUP(tbStoricoOrdini[[#This Row],[CLIENTE]],tbClienti[],3,FALSE)</f>
        <v>Umbria</v>
      </c>
      <c r="G4181" t="str">
        <f>VLOOKUP(tbStoricoOrdini[[#This Row],[CLIENTE]],tbClienti[],7,FALSE)</f>
        <v>BD</v>
      </c>
      <c r="H4181" t="s">
        <v>69</v>
      </c>
      <c r="I4181" t="str">
        <f>IF(LEFT(tbStoricoOrdini[[#This Row],[ARTICOLO]],3) = "COG","COG",LEFT(tbStoricoOrdini[[#This Row],[ARTICOLO]],FIND(" ",tbStoricoOrdini[[#This Row],[ARTICOLO]])-1))</f>
        <v>BAG</v>
      </c>
      <c r="J4181" t="str">
        <f>MID(tbStoricoOrdini[[#This Row],[ARTICOLO]],FIND(" ",tbStoricoOrdini[[#This Row],[ARTICOLO]])+1,4)</f>
        <v>1121</v>
      </c>
      <c r="K4181" t="str">
        <f>IFERROR(RIGHT(tbStoricoOrdini[[#This Row],[ARTICOLO]],LEN(tbStoricoOrdini[[#This Row],[ARTICOLO]])-FIND(" ",tbStoricoOrdini[[#This Row],[ARTICOLO]],FIND(" ",tbStoricoOrdini[[#This Row],[ARTICOLO]]) +1)),"")</f>
        <v>Gold</v>
      </c>
      <c r="L4181" s="3">
        <f>VLOOKUP(tbStoricoOrdini[[#This Row],[ARTICOLO]],tbArticoli[],2,FALSE)</f>
        <v>230</v>
      </c>
      <c r="M4181" s="22">
        <f>tbStoricoOrdini[[#This Row],[IMPORTO]]/tbStoricoOrdini[[#This Row],[PREZZO]]</f>
        <v>13.586956521739131</v>
      </c>
      <c r="N4181" t="s">
        <v>9</v>
      </c>
      <c r="O4181" s="8">
        <f>VLOOKUP(tbStoricoOrdini[[#This Row],[AGENTE]],tbAgenti[],2,FALSE)</f>
        <v>0.05</v>
      </c>
      <c r="P4181" s="2">
        <v>3125</v>
      </c>
      <c r="Q4181" s="2">
        <f>tbStoricoOrdini[[#This Row],[IMPORTO]]*tbStoricoOrdini[[#This Row],[% COMM.]]</f>
        <v>156.25</v>
      </c>
      <c r="R4181" s="2">
        <f>tbStoricoOrdini[[#This Row],[TOT. COMM.]]+tbStoricoOrdini[[#This Row],[IMPORTO]]</f>
        <v>3281.25</v>
      </c>
    </row>
    <row r="4182" spans="1:18">
      <c r="A4182" s="1">
        <v>43952</v>
      </c>
      <c r="B4182" s="7">
        <f>MONTH(tbStoricoOrdini[[#This Row],[DATA]])</f>
        <v>5</v>
      </c>
      <c r="C4182" t="s">
        <v>4277</v>
      </c>
      <c r="D4182" t="str">
        <f>RIGHT(tbStoricoOrdini[[#This Row],[ORDINE]],4)</f>
        <v>4179</v>
      </c>
      <c r="E4182" t="s">
        <v>46</v>
      </c>
      <c r="F4182" t="str">
        <f>VLOOKUP(tbStoricoOrdini[[#This Row],[CLIENTE]],tbClienti[],3,FALSE)</f>
        <v>Umbria</v>
      </c>
      <c r="G4182" t="str">
        <f>VLOOKUP(tbStoricoOrdini[[#This Row],[CLIENTE]],tbClienti[],7,FALSE)</f>
        <v>BD</v>
      </c>
      <c r="H4182" t="s">
        <v>83</v>
      </c>
      <c r="I4182" t="str">
        <f>IF(LEFT(tbStoricoOrdini[[#This Row],[ARTICOLO]],3) = "COG","COG",LEFT(tbStoricoOrdini[[#This Row],[ARTICOLO]],FIND(" ",tbStoricoOrdini[[#This Row],[ARTICOLO]])-1))</f>
        <v>COG</v>
      </c>
      <c r="J4182" t="str">
        <f>MID(tbStoricoOrdini[[#This Row],[ARTICOLO]],FIND(" ",tbStoricoOrdini[[#This Row],[ARTICOLO]])+1,4)</f>
        <v>8000</v>
      </c>
      <c r="K4182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4182" s="3">
        <f>VLOOKUP(tbStoricoOrdini[[#This Row],[ARTICOLO]],tbArticoli[],2,FALSE)</f>
        <v>670</v>
      </c>
      <c r="M4182" s="22">
        <f>tbStoricoOrdini[[#This Row],[IMPORTO]]/tbStoricoOrdini[[#This Row],[PREZZO]]</f>
        <v>5.5223880597014927E-2</v>
      </c>
      <c r="N4182" t="s">
        <v>39</v>
      </c>
      <c r="O4182" s="8">
        <f>VLOOKUP(tbStoricoOrdini[[#This Row],[AGENTE]],tbAgenti[],2,FALSE)</f>
        <v>0.05</v>
      </c>
      <c r="P4182" s="2">
        <v>37</v>
      </c>
      <c r="Q4182" s="2">
        <f>tbStoricoOrdini[[#This Row],[IMPORTO]]*tbStoricoOrdini[[#This Row],[% COMM.]]</f>
        <v>1.85</v>
      </c>
      <c r="R4182" s="2">
        <f>tbStoricoOrdini[[#This Row],[TOT. COMM.]]+tbStoricoOrdini[[#This Row],[IMPORTO]]</f>
        <v>38.85</v>
      </c>
    </row>
    <row r="4183" spans="1:18">
      <c r="A4183" s="1">
        <v>43952</v>
      </c>
      <c r="B4183" s="7">
        <f>MONTH(tbStoricoOrdini[[#This Row],[DATA]])</f>
        <v>5</v>
      </c>
      <c r="C4183" t="s">
        <v>4278</v>
      </c>
      <c r="D4183" t="str">
        <f>RIGHT(tbStoricoOrdini[[#This Row],[ORDINE]],4)</f>
        <v>4180</v>
      </c>
      <c r="E4183" t="s">
        <v>46</v>
      </c>
      <c r="F4183" t="str">
        <f>VLOOKUP(tbStoricoOrdini[[#This Row],[CLIENTE]],tbClienti[],3,FALSE)</f>
        <v>Umbria</v>
      </c>
      <c r="G4183" t="str">
        <f>VLOOKUP(tbStoricoOrdini[[#This Row],[CLIENTE]],tbClienti[],7,FALSE)</f>
        <v>BD</v>
      </c>
      <c r="H4183" t="s">
        <v>83</v>
      </c>
      <c r="I4183" t="str">
        <f>IF(LEFT(tbStoricoOrdini[[#This Row],[ARTICOLO]],3) = "COG","COG",LEFT(tbStoricoOrdini[[#This Row],[ARTICOLO]],FIND(" ",tbStoricoOrdini[[#This Row],[ARTICOLO]])-1))</f>
        <v>COG</v>
      </c>
      <c r="J4183" t="str">
        <f>MID(tbStoricoOrdini[[#This Row],[ARTICOLO]],FIND(" ",tbStoricoOrdini[[#This Row],[ARTICOLO]])+1,4)</f>
        <v>8000</v>
      </c>
      <c r="K4183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4183" s="3">
        <f>VLOOKUP(tbStoricoOrdini[[#This Row],[ARTICOLO]],tbArticoli[],2,FALSE)</f>
        <v>670</v>
      </c>
      <c r="M4183" s="22">
        <f>tbStoricoOrdini[[#This Row],[IMPORTO]]/tbStoricoOrdini[[#This Row],[PREZZO]]</f>
        <v>1.0552238805970149</v>
      </c>
      <c r="N4183" t="s">
        <v>7</v>
      </c>
      <c r="O4183" s="8">
        <f>VLOOKUP(tbStoricoOrdini[[#This Row],[AGENTE]],tbAgenti[],2,FALSE)</f>
        <v>0.03</v>
      </c>
      <c r="P4183" s="2">
        <v>707</v>
      </c>
      <c r="Q4183" s="2">
        <f>tbStoricoOrdini[[#This Row],[IMPORTO]]*tbStoricoOrdini[[#This Row],[% COMM.]]</f>
        <v>21.21</v>
      </c>
      <c r="R4183" s="2">
        <f>tbStoricoOrdini[[#This Row],[TOT. COMM.]]+tbStoricoOrdini[[#This Row],[IMPORTO]]</f>
        <v>728.21</v>
      </c>
    </row>
    <row r="4184" spans="1:18">
      <c r="A4184" s="1">
        <v>43952</v>
      </c>
      <c r="B4184" s="7">
        <f>MONTH(tbStoricoOrdini[[#This Row],[DATA]])</f>
        <v>5</v>
      </c>
      <c r="C4184" t="s">
        <v>4279</v>
      </c>
      <c r="D4184" t="str">
        <f>RIGHT(tbStoricoOrdini[[#This Row],[ORDINE]],4)</f>
        <v>4181</v>
      </c>
      <c r="E4184" t="s">
        <v>46</v>
      </c>
      <c r="F4184" t="str">
        <f>VLOOKUP(tbStoricoOrdini[[#This Row],[CLIENTE]],tbClienti[],3,FALSE)</f>
        <v>Umbria</v>
      </c>
      <c r="G4184" t="str">
        <f>VLOOKUP(tbStoricoOrdini[[#This Row],[CLIENTE]],tbClienti[],7,FALSE)</f>
        <v>BD</v>
      </c>
      <c r="H4184" t="s">
        <v>83</v>
      </c>
      <c r="I4184" t="str">
        <f>IF(LEFT(tbStoricoOrdini[[#This Row],[ARTICOLO]],3) = "COG","COG",LEFT(tbStoricoOrdini[[#This Row],[ARTICOLO]],FIND(" ",tbStoricoOrdini[[#This Row],[ARTICOLO]])-1))</f>
        <v>COG</v>
      </c>
      <c r="J4184" t="str">
        <f>MID(tbStoricoOrdini[[#This Row],[ARTICOLO]],FIND(" ",tbStoricoOrdini[[#This Row],[ARTICOLO]])+1,4)</f>
        <v>8000</v>
      </c>
      <c r="K4184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4184" s="3">
        <f>VLOOKUP(tbStoricoOrdini[[#This Row],[ARTICOLO]],tbArticoli[],2,FALSE)</f>
        <v>670</v>
      </c>
      <c r="M4184" s="22">
        <f>tbStoricoOrdini[[#This Row],[IMPORTO]]/tbStoricoOrdini[[#This Row],[PREZZO]]</f>
        <v>6.3940298507462687</v>
      </c>
      <c r="N4184" t="s">
        <v>9</v>
      </c>
      <c r="O4184" s="8">
        <f>VLOOKUP(tbStoricoOrdini[[#This Row],[AGENTE]],tbAgenti[],2,FALSE)</f>
        <v>0.05</v>
      </c>
      <c r="P4184" s="2">
        <v>4284</v>
      </c>
      <c r="Q4184" s="2">
        <f>tbStoricoOrdini[[#This Row],[IMPORTO]]*tbStoricoOrdini[[#This Row],[% COMM.]]</f>
        <v>214.20000000000002</v>
      </c>
      <c r="R4184" s="2">
        <f>tbStoricoOrdini[[#This Row],[TOT. COMM.]]+tbStoricoOrdini[[#This Row],[IMPORTO]]</f>
        <v>4498.2</v>
      </c>
    </row>
    <row r="4185" spans="1:18">
      <c r="A4185" s="1">
        <v>43952</v>
      </c>
      <c r="B4185" s="7">
        <f>MONTH(tbStoricoOrdini[[#This Row],[DATA]])</f>
        <v>5</v>
      </c>
      <c r="C4185" t="s">
        <v>4280</v>
      </c>
      <c r="D4185" t="str">
        <f>RIGHT(tbStoricoOrdini[[#This Row],[ORDINE]],4)</f>
        <v>4182</v>
      </c>
      <c r="E4185" t="s">
        <v>46</v>
      </c>
      <c r="F4185" t="str">
        <f>VLOOKUP(tbStoricoOrdini[[#This Row],[CLIENTE]],tbClienti[],3,FALSE)</f>
        <v>Umbria</v>
      </c>
      <c r="G4185" t="str">
        <f>VLOOKUP(tbStoricoOrdini[[#This Row],[CLIENTE]],tbClienti[],7,FALSE)</f>
        <v>BD</v>
      </c>
      <c r="H4185" t="s">
        <v>70</v>
      </c>
      <c r="I4185" t="str">
        <f>IF(LEFT(tbStoricoOrdini[[#This Row],[ARTICOLO]],3) = "COG","COG",LEFT(tbStoricoOrdini[[#This Row],[ARTICOLO]],FIND(" ",tbStoricoOrdini[[#This Row],[ARTICOLO]])-1))</f>
        <v>EB08</v>
      </c>
      <c r="J4185" t="str">
        <f>MID(tbStoricoOrdini[[#This Row],[ARTICOLO]],FIND(" ",tbStoricoOrdini[[#This Row],[ARTICOLO]])+1,4)</f>
        <v>7500</v>
      </c>
      <c r="K4185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4185" s="3">
        <f>VLOOKUP(tbStoricoOrdini[[#This Row],[ARTICOLO]],tbArticoli[],2,FALSE)</f>
        <v>180</v>
      </c>
      <c r="M4185" s="22">
        <f>tbStoricoOrdini[[#This Row],[IMPORTO]]/tbStoricoOrdini[[#This Row],[PREZZO]]</f>
        <v>20.905555555555555</v>
      </c>
      <c r="N4185" t="s">
        <v>39</v>
      </c>
      <c r="O4185" s="8">
        <f>VLOOKUP(tbStoricoOrdini[[#This Row],[AGENTE]],tbAgenti[],2,FALSE)</f>
        <v>0.05</v>
      </c>
      <c r="P4185" s="2">
        <v>3763</v>
      </c>
      <c r="Q4185" s="2">
        <f>tbStoricoOrdini[[#This Row],[IMPORTO]]*tbStoricoOrdini[[#This Row],[% COMM.]]</f>
        <v>188.15</v>
      </c>
      <c r="R4185" s="2">
        <f>tbStoricoOrdini[[#This Row],[TOT. COMM.]]+tbStoricoOrdini[[#This Row],[IMPORTO]]</f>
        <v>3951.15</v>
      </c>
    </row>
    <row r="4186" spans="1:18">
      <c r="A4186" s="1">
        <v>43952</v>
      </c>
      <c r="B4186" s="7">
        <f>MONTH(tbStoricoOrdini[[#This Row],[DATA]])</f>
        <v>5</v>
      </c>
      <c r="C4186" t="s">
        <v>4281</v>
      </c>
      <c r="D4186" t="str">
        <f>RIGHT(tbStoricoOrdini[[#This Row],[ORDINE]],4)</f>
        <v>4183</v>
      </c>
      <c r="E4186" t="s">
        <v>46</v>
      </c>
      <c r="F4186" t="str">
        <f>VLOOKUP(tbStoricoOrdini[[#This Row],[CLIENTE]],tbClienti[],3,FALSE)</f>
        <v>Umbria</v>
      </c>
      <c r="G4186" t="str">
        <f>VLOOKUP(tbStoricoOrdini[[#This Row],[CLIENTE]],tbClienti[],7,FALSE)</f>
        <v>BD</v>
      </c>
      <c r="H4186" t="s">
        <v>70</v>
      </c>
      <c r="I4186" t="str">
        <f>IF(LEFT(tbStoricoOrdini[[#This Row],[ARTICOLO]],3) = "COG","COG",LEFT(tbStoricoOrdini[[#This Row],[ARTICOLO]],FIND(" ",tbStoricoOrdini[[#This Row],[ARTICOLO]])-1))</f>
        <v>EB08</v>
      </c>
      <c r="J4186" t="str">
        <f>MID(tbStoricoOrdini[[#This Row],[ARTICOLO]],FIND(" ",tbStoricoOrdini[[#This Row],[ARTICOLO]])+1,4)</f>
        <v>7500</v>
      </c>
      <c r="K4186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4186" s="3">
        <f>VLOOKUP(tbStoricoOrdini[[#This Row],[ARTICOLO]],tbArticoli[],2,FALSE)</f>
        <v>180</v>
      </c>
      <c r="M4186" s="22">
        <f>tbStoricoOrdini[[#This Row],[IMPORTO]]/tbStoricoOrdini[[#This Row],[PREZZO]]</f>
        <v>12.988888888888889</v>
      </c>
      <c r="N4186" t="s">
        <v>11</v>
      </c>
      <c r="O4186" s="8">
        <f>VLOOKUP(tbStoricoOrdini[[#This Row],[AGENTE]],tbAgenti[],2,FALSE)</f>
        <v>0.04</v>
      </c>
      <c r="P4186" s="2">
        <v>2338</v>
      </c>
      <c r="Q4186" s="2">
        <f>tbStoricoOrdini[[#This Row],[IMPORTO]]*tbStoricoOrdini[[#This Row],[% COMM.]]</f>
        <v>93.52</v>
      </c>
      <c r="R4186" s="2">
        <f>tbStoricoOrdini[[#This Row],[TOT. COMM.]]+tbStoricoOrdini[[#This Row],[IMPORTO]]</f>
        <v>2431.52</v>
      </c>
    </row>
    <row r="4187" spans="1:18">
      <c r="A4187" s="1">
        <v>43952</v>
      </c>
      <c r="B4187" s="7">
        <f>MONTH(tbStoricoOrdini[[#This Row],[DATA]])</f>
        <v>5</v>
      </c>
      <c r="C4187" t="s">
        <v>4282</v>
      </c>
      <c r="D4187" t="str">
        <f>RIGHT(tbStoricoOrdini[[#This Row],[ORDINE]],4)</f>
        <v>4184</v>
      </c>
      <c r="E4187" t="s">
        <v>46</v>
      </c>
      <c r="F4187" t="str">
        <f>VLOOKUP(tbStoricoOrdini[[#This Row],[CLIENTE]],tbClienti[],3,FALSE)</f>
        <v>Umbria</v>
      </c>
      <c r="G4187" t="str">
        <f>VLOOKUP(tbStoricoOrdini[[#This Row],[CLIENTE]],tbClienti[],7,FALSE)</f>
        <v>BD</v>
      </c>
      <c r="H4187" t="s">
        <v>70</v>
      </c>
      <c r="I4187" t="str">
        <f>IF(LEFT(tbStoricoOrdini[[#This Row],[ARTICOLO]],3) = "COG","COG",LEFT(tbStoricoOrdini[[#This Row],[ARTICOLO]],FIND(" ",tbStoricoOrdini[[#This Row],[ARTICOLO]])-1))</f>
        <v>EB08</v>
      </c>
      <c r="J4187" t="str">
        <f>MID(tbStoricoOrdini[[#This Row],[ARTICOLO]],FIND(" ",tbStoricoOrdini[[#This Row],[ARTICOLO]])+1,4)</f>
        <v>7500</v>
      </c>
      <c r="K4187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4187" s="3">
        <f>VLOOKUP(tbStoricoOrdini[[#This Row],[ARTICOLO]],tbArticoli[],2,FALSE)</f>
        <v>180</v>
      </c>
      <c r="M4187" s="22">
        <f>tbStoricoOrdini[[#This Row],[IMPORTO]]/tbStoricoOrdini[[#This Row],[PREZZO]]</f>
        <v>4.8166666666666664</v>
      </c>
      <c r="N4187" t="s">
        <v>15</v>
      </c>
      <c r="O4187" s="8">
        <f>VLOOKUP(tbStoricoOrdini[[#This Row],[AGENTE]],tbAgenti[],2,FALSE)</f>
        <v>0.08</v>
      </c>
      <c r="P4187" s="2">
        <v>867</v>
      </c>
      <c r="Q4187" s="2">
        <f>tbStoricoOrdini[[#This Row],[IMPORTO]]*tbStoricoOrdini[[#This Row],[% COMM.]]</f>
        <v>69.36</v>
      </c>
      <c r="R4187" s="2">
        <f>tbStoricoOrdini[[#This Row],[TOT. COMM.]]+tbStoricoOrdini[[#This Row],[IMPORTO]]</f>
        <v>936.36</v>
      </c>
    </row>
    <row r="4188" spans="1:18">
      <c r="A4188" s="1">
        <v>43952</v>
      </c>
      <c r="B4188" s="7">
        <f>MONTH(tbStoricoOrdini[[#This Row],[DATA]])</f>
        <v>5</v>
      </c>
      <c r="C4188" t="s">
        <v>4283</v>
      </c>
      <c r="D4188" t="str">
        <f>RIGHT(tbStoricoOrdini[[#This Row],[ORDINE]],4)</f>
        <v>4185</v>
      </c>
      <c r="E4188" t="s">
        <v>46</v>
      </c>
      <c r="F4188" t="str">
        <f>VLOOKUP(tbStoricoOrdini[[#This Row],[CLIENTE]],tbClienti[],3,FALSE)</f>
        <v>Umbria</v>
      </c>
      <c r="G4188" t="str">
        <f>VLOOKUP(tbStoricoOrdini[[#This Row],[CLIENTE]],tbClienti[],7,FALSE)</f>
        <v>BD</v>
      </c>
      <c r="H4188" t="s">
        <v>70</v>
      </c>
      <c r="I4188" t="str">
        <f>IF(LEFT(tbStoricoOrdini[[#This Row],[ARTICOLO]],3) = "COG","COG",LEFT(tbStoricoOrdini[[#This Row],[ARTICOLO]],FIND(" ",tbStoricoOrdini[[#This Row],[ARTICOLO]])-1))</f>
        <v>EB08</v>
      </c>
      <c r="J4188" t="str">
        <f>MID(tbStoricoOrdini[[#This Row],[ARTICOLO]],FIND(" ",tbStoricoOrdini[[#This Row],[ARTICOLO]])+1,4)</f>
        <v>7500</v>
      </c>
      <c r="K4188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4188" s="3">
        <f>VLOOKUP(tbStoricoOrdini[[#This Row],[ARTICOLO]],tbArticoli[],2,FALSE)</f>
        <v>180</v>
      </c>
      <c r="M4188" s="22">
        <f>tbStoricoOrdini[[#This Row],[IMPORTO]]/tbStoricoOrdini[[#This Row],[PREZZO]]</f>
        <v>174.73888888888888</v>
      </c>
      <c r="N4188" t="s">
        <v>14</v>
      </c>
      <c r="O4188" s="8">
        <f>VLOOKUP(tbStoricoOrdini[[#This Row],[AGENTE]],tbAgenti[],2,FALSE)</f>
        <v>0.05</v>
      </c>
      <c r="P4188" s="2">
        <v>31453</v>
      </c>
      <c r="Q4188" s="2">
        <f>tbStoricoOrdini[[#This Row],[IMPORTO]]*tbStoricoOrdini[[#This Row],[% COMM.]]</f>
        <v>1572.65</v>
      </c>
      <c r="R4188" s="2">
        <f>tbStoricoOrdini[[#This Row],[TOT. COMM.]]+tbStoricoOrdini[[#This Row],[IMPORTO]]</f>
        <v>33025.65</v>
      </c>
    </row>
    <row r="4189" spans="1:18">
      <c r="A4189" s="1">
        <v>43952</v>
      </c>
      <c r="B4189" s="7">
        <f>MONTH(tbStoricoOrdini[[#This Row],[DATA]])</f>
        <v>5</v>
      </c>
      <c r="C4189" t="s">
        <v>4284</v>
      </c>
      <c r="D4189" t="str">
        <f>RIGHT(tbStoricoOrdini[[#This Row],[ORDINE]],4)</f>
        <v>4186</v>
      </c>
      <c r="E4189" t="s">
        <v>46</v>
      </c>
      <c r="F4189" t="str">
        <f>VLOOKUP(tbStoricoOrdini[[#This Row],[CLIENTE]],tbClienti[],3,FALSE)</f>
        <v>Umbria</v>
      </c>
      <c r="G4189" t="str">
        <f>VLOOKUP(tbStoricoOrdini[[#This Row],[CLIENTE]],tbClienti[],7,FALSE)</f>
        <v>BD</v>
      </c>
      <c r="H4189" t="s">
        <v>70</v>
      </c>
      <c r="I4189" t="str">
        <f>IF(LEFT(tbStoricoOrdini[[#This Row],[ARTICOLO]],3) = "COG","COG",LEFT(tbStoricoOrdini[[#This Row],[ARTICOLO]],FIND(" ",tbStoricoOrdini[[#This Row],[ARTICOLO]])-1))</f>
        <v>EB08</v>
      </c>
      <c r="J4189" t="str">
        <f>MID(tbStoricoOrdini[[#This Row],[ARTICOLO]],FIND(" ",tbStoricoOrdini[[#This Row],[ARTICOLO]])+1,4)</f>
        <v>7500</v>
      </c>
      <c r="K4189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4189" s="3">
        <f>VLOOKUP(tbStoricoOrdini[[#This Row],[ARTICOLO]],tbArticoli[],2,FALSE)</f>
        <v>180</v>
      </c>
      <c r="M4189" s="22">
        <f>tbStoricoOrdini[[#This Row],[IMPORTO]]/tbStoricoOrdini[[#This Row],[PREZZO]]</f>
        <v>1.4222222222222223</v>
      </c>
      <c r="N4189" t="s">
        <v>7</v>
      </c>
      <c r="O4189" s="8">
        <f>VLOOKUP(tbStoricoOrdini[[#This Row],[AGENTE]],tbAgenti[],2,FALSE)</f>
        <v>0.03</v>
      </c>
      <c r="P4189" s="2">
        <v>256</v>
      </c>
      <c r="Q4189" s="2">
        <f>tbStoricoOrdini[[#This Row],[IMPORTO]]*tbStoricoOrdini[[#This Row],[% COMM.]]</f>
        <v>7.68</v>
      </c>
      <c r="R4189" s="2">
        <f>tbStoricoOrdini[[#This Row],[TOT. COMM.]]+tbStoricoOrdini[[#This Row],[IMPORTO]]</f>
        <v>263.68</v>
      </c>
    </row>
    <row r="4190" spans="1:18">
      <c r="A4190" s="1">
        <v>43952</v>
      </c>
      <c r="B4190" s="7">
        <f>MONTH(tbStoricoOrdini[[#This Row],[DATA]])</f>
        <v>5</v>
      </c>
      <c r="C4190" t="s">
        <v>4285</v>
      </c>
      <c r="D4190" t="str">
        <f>RIGHT(tbStoricoOrdini[[#This Row],[ORDINE]],4)</f>
        <v>4187</v>
      </c>
      <c r="E4190" t="s">
        <v>46</v>
      </c>
      <c r="F4190" t="str">
        <f>VLOOKUP(tbStoricoOrdini[[#This Row],[CLIENTE]],tbClienti[],3,FALSE)</f>
        <v>Umbria</v>
      </c>
      <c r="G4190" t="str">
        <f>VLOOKUP(tbStoricoOrdini[[#This Row],[CLIENTE]],tbClienti[],7,FALSE)</f>
        <v>BD</v>
      </c>
      <c r="H4190" t="s">
        <v>70</v>
      </c>
      <c r="I4190" t="str">
        <f>IF(LEFT(tbStoricoOrdini[[#This Row],[ARTICOLO]],3) = "COG","COG",LEFT(tbStoricoOrdini[[#This Row],[ARTICOLO]],FIND(" ",tbStoricoOrdini[[#This Row],[ARTICOLO]])-1))</f>
        <v>EB08</v>
      </c>
      <c r="J4190" t="str">
        <f>MID(tbStoricoOrdini[[#This Row],[ARTICOLO]],FIND(" ",tbStoricoOrdini[[#This Row],[ARTICOLO]])+1,4)</f>
        <v>7500</v>
      </c>
      <c r="K4190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4190" s="3">
        <f>VLOOKUP(tbStoricoOrdini[[#This Row],[ARTICOLO]],tbArticoli[],2,FALSE)</f>
        <v>180</v>
      </c>
      <c r="M4190" s="22">
        <f>tbStoricoOrdini[[#This Row],[IMPORTO]]/tbStoricoOrdini[[#This Row],[PREZZO]]</f>
        <v>10.894444444444444</v>
      </c>
      <c r="N4190" t="s">
        <v>13</v>
      </c>
      <c r="O4190" s="8">
        <f>VLOOKUP(tbStoricoOrdini[[#This Row],[AGENTE]],tbAgenti[],2,FALSE)</f>
        <v>0.1</v>
      </c>
      <c r="P4190" s="2">
        <v>1961</v>
      </c>
      <c r="Q4190" s="2">
        <f>tbStoricoOrdini[[#This Row],[IMPORTO]]*tbStoricoOrdini[[#This Row],[% COMM.]]</f>
        <v>196.10000000000002</v>
      </c>
      <c r="R4190" s="2">
        <f>tbStoricoOrdini[[#This Row],[TOT. COMM.]]+tbStoricoOrdini[[#This Row],[IMPORTO]]</f>
        <v>2157.1</v>
      </c>
    </row>
    <row r="4191" spans="1:18">
      <c r="A4191" s="1">
        <v>43952</v>
      </c>
      <c r="B4191" s="7">
        <f>MONTH(tbStoricoOrdini[[#This Row],[DATA]])</f>
        <v>5</v>
      </c>
      <c r="C4191" t="s">
        <v>4286</v>
      </c>
      <c r="D4191" t="str">
        <f>RIGHT(tbStoricoOrdini[[#This Row],[ORDINE]],4)</f>
        <v>4188</v>
      </c>
      <c r="E4191" t="s">
        <v>46</v>
      </c>
      <c r="F4191" t="str">
        <f>VLOOKUP(tbStoricoOrdini[[#This Row],[CLIENTE]],tbClienti[],3,FALSE)</f>
        <v>Umbria</v>
      </c>
      <c r="G4191" t="str">
        <f>VLOOKUP(tbStoricoOrdini[[#This Row],[CLIENTE]],tbClienti[],7,FALSE)</f>
        <v>BD</v>
      </c>
      <c r="H4191" t="s">
        <v>70</v>
      </c>
      <c r="I4191" t="str">
        <f>IF(LEFT(tbStoricoOrdini[[#This Row],[ARTICOLO]],3) = "COG","COG",LEFT(tbStoricoOrdini[[#This Row],[ARTICOLO]],FIND(" ",tbStoricoOrdini[[#This Row],[ARTICOLO]])-1))</f>
        <v>EB08</v>
      </c>
      <c r="J4191" t="str">
        <f>MID(tbStoricoOrdini[[#This Row],[ARTICOLO]],FIND(" ",tbStoricoOrdini[[#This Row],[ARTICOLO]])+1,4)</f>
        <v>7500</v>
      </c>
      <c r="K4191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4191" s="3">
        <f>VLOOKUP(tbStoricoOrdini[[#This Row],[ARTICOLO]],tbArticoli[],2,FALSE)</f>
        <v>180</v>
      </c>
      <c r="M4191" s="22">
        <f>tbStoricoOrdini[[#This Row],[IMPORTO]]/tbStoricoOrdini[[#This Row],[PREZZO]]</f>
        <v>6.1111111111111109E-2</v>
      </c>
      <c r="N4191" t="s">
        <v>6</v>
      </c>
      <c r="O4191" s="8">
        <f>VLOOKUP(tbStoricoOrdini[[#This Row],[AGENTE]],tbAgenti[],2,FALSE)</f>
        <v>7.4999999999999997E-2</v>
      </c>
      <c r="P4191" s="2">
        <v>11</v>
      </c>
      <c r="Q4191" s="2">
        <f>tbStoricoOrdini[[#This Row],[IMPORTO]]*tbStoricoOrdini[[#This Row],[% COMM.]]</f>
        <v>0.82499999999999996</v>
      </c>
      <c r="R4191" s="2">
        <f>tbStoricoOrdini[[#This Row],[TOT. COMM.]]+tbStoricoOrdini[[#This Row],[IMPORTO]]</f>
        <v>11.824999999999999</v>
      </c>
    </row>
    <row r="4192" spans="1:18">
      <c r="A4192" s="1">
        <v>43952</v>
      </c>
      <c r="B4192" s="7">
        <f>MONTH(tbStoricoOrdini[[#This Row],[DATA]])</f>
        <v>5</v>
      </c>
      <c r="C4192" t="s">
        <v>4287</v>
      </c>
      <c r="D4192" t="str">
        <f>RIGHT(tbStoricoOrdini[[#This Row],[ORDINE]],4)</f>
        <v>4189</v>
      </c>
      <c r="E4192" t="s">
        <v>46</v>
      </c>
      <c r="F4192" t="str">
        <f>VLOOKUP(tbStoricoOrdini[[#This Row],[CLIENTE]],tbClienti[],3,FALSE)</f>
        <v>Umbria</v>
      </c>
      <c r="G4192" t="str">
        <f>VLOOKUP(tbStoricoOrdini[[#This Row],[CLIENTE]],tbClienti[],7,FALSE)</f>
        <v>BD</v>
      </c>
      <c r="H4192" t="s">
        <v>70</v>
      </c>
      <c r="I4192" t="str">
        <f>IF(LEFT(tbStoricoOrdini[[#This Row],[ARTICOLO]],3) = "COG","COG",LEFT(tbStoricoOrdini[[#This Row],[ARTICOLO]],FIND(" ",tbStoricoOrdini[[#This Row],[ARTICOLO]])-1))</f>
        <v>EB08</v>
      </c>
      <c r="J4192" t="str">
        <f>MID(tbStoricoOrdini[[#This Row],[ARTICOLO]],FIND(" ",tbStoricoOrdini[[#This Row],[ARTICOLO]])+1,4)</f>
        <v>7500</v>
      </c>
      <c r="K4192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4192" s="3">
        <f>VLOOKUP(tbStoricoOrdini[[#This Row],[ARTICOLO]],tbArticoli[],2,FALSE)</f>
        <v>180</v>
      </c>
      <c r="M4192" s="22">
        <f>tbStoricoOrdini[[#This Row],[IMPORTO]]/tbStoricoOrdini[[#This Row],[PREZZO]]</f>
        <v>1.1944444444444444</v>
      </c>
      <c r="N4192" t="s">
        <v>9</v>
      </c>
      <c r="O4192" s="8">
        <f>VLOOKUP(tbStoricoOrdini[[#This Row],[AGENTE]],tbAgenti[],2,FALSE)</f>
        <v>0.05</v>
      </c>
      <c r="P4192" s="2">
        <v>215</v>
      </c>
      <c r="Q4192" s="2">
        <f>tbStoricoOrdini[[#This Row],[IMPORTO]]*tbStoricoOrdini[[#This Row],[% COMM.]]</f>
        <v>10.75</v>
      </c>
      <c r="R4192" s="2">
        <f>tbStoricoOrdini[[#This Row],[TOT. COMM.]]+tbStoricoOrdini[[#This Row],[IMPORTO]]</f>
        <v>225.75</v>
      </c>
    </row>
    <row r="4193" spans="1:18">
      <c r="A4193" s="1">
        <v>43952</v>
      </c>
      <c r="B4193" s="7">
        <f>MONTH(tbStoricoOrdini[[#This Row],[DATA]])</f>
        <v>5</v>
      </c>
      <c r="C4193" t="s">
        <v>4288</v>
      </c>
      <c r="D4193" t="str">
        <f>RIGHT(tbStoricoOrdini[[#This Row],[ORDINE]],4)</f>
        <v>4190</v>
      </c>
      <c r="E4193" t="s">
        <v>46</v>
      </c>
      <c r="F4193" t="str">
        <f>VLOOKUP(tbStoricoOrdini[[#This Row],[CLIENTE]],tbClienti[],3,FALSE)</f>
        <v>Umbria</v>
      </c>
      <c r="G4193" t="str">
        <f>VLOOKUP(tbStoricoOrdini[[#This Row],[CLIENTE]],tbClienti[],7,FALSE)</f>
        <v>BD</v>
      </c>
      <c r="H4193" t="s">
        <v>75</v>
      </c>
      <c r="I4193" t="str">
        <f>IF(LEFT(tbStoricoOrdini[[#This Row],[ARTICOLO]],3) = "COG","COG",LEFT(tbStoricoOrdini[[#This Row],[ARTICOLO]],FIND(" ",tbStoricoOrdini[[#This Row],[ARTICOLO]])-1))</f>
        <v>AVRC</v>
      </c>
      <c r="J4193" t="str">
        <f>MID(tbStoricoOrdini[[#This Row],[ARTICOLO]],FIND(" ",tbStoricoOrdini[[#This Row],[ARTICOLO]])+1,4)</f>
        <v>1000</v>
      </c>
      <c r="K4193" t="str">
        <f>IFERROR(RIGHT(tbStoricoOrdini[[#This Row],[ARTICOLO]],LEN(tbStoricoOrdini[[#This Row],[ARTICOLO]])-FIND(" ",tbStoricoOrdini[[#This Row],[ARTICOLO]],FIND(" ",tbStoricoOrdini[[#This Row],[ARTICOLO]]) +1)),"")</f>
        <v>Silver</v>
      </c>
      <c r="L4193" s="3">
        <f>VLOOKUP(tbStoricoOrdini[[#This Row],[ARTICOLO]],tbArticoli[],2,FALSE)</f>
        <v>390</v>
      </c>
      <c r="M4193" s="22">
        <f>tbStoricoOrdini[[#This Row],[IMPORTO]]/tbStoricoOrdini[[#This Row],[PREZZO]]</f>
        <v>0.38205128205128203</v>
      </c>
      <c r="N4193" t="s">
        <v>9</v>
      </c>
      <c r="O4193" s="8">
        <f>VLOOKUP(tbStoricoOrdini[[#This Row],[AGENTE]],tbAgenti[],2,FALSE)</f>
        <v>0.05</v>
      </c>
      <c r="P4193" s="2">
        <v>149</v>
      </c>
      <c r="Q4193" s="2">
        <f>tbStoricoOrdini[[#This Row],[IMPORTO]]*tbStoricoOrdini[[#This Row],[% COMM.]]</f>
        <v>7.45</v>
      </c>
      <c r="R4193" s="2">
        <f>tbStoricoOrdini[[#This Row],[TOT. COMM.]]+tbStoricoOrdini[[#This Row],[IMPORTO]]</f>
        <v>156.44999999999999</v>
      </c>
    </row>
    <row r="4194" spans="1:18">
      <c r="A4194" s="1">
        <v>43952</v>
      </c>
      <c r="B4194" s="7">
        <f>MONTH(tbStoricoOrdini[[#This Row],[DATA]])</f>
        <v>5</v>
      </c>
      <c r="C4194" t="s">
        <v>4289</v>
      </c>
      <c r="D4194" t="str">
        <f>RIGHT(tbStoricoOrdini[[#This Row],[ORDINE]],4)</f>
        <v>4191</v>
      </c>
      <c r="E4194" t="s">
        <v>46</v>
      </c>
      <c r="F4194" t="str">
        <f>VLOOKUP(tbStoricoOrdini[[#This Row],[CLIENTE]],tbClienti[],3,FALSE)</f>
        <v>Umbria</v>
      </c>
      <c r="G4194" t="str">
        <f>VLOOKUP(tbStoricoOrdini[[#This Row],[CLIENTE]],tbClienti[],7,FALSE)</f>
        <v>BD</v>
      </c>
      <c r="H4194" t="s">
        <v>71</v>
      </c>
      <c r="I4194" t="str">
        <f>IF(LEFT(tbStoricoOrdini[[#This Row],[ARTICOLO]],3) = "COG","COG",LEFT(tbStoricoOrdini[[#This Row],[ARTICOLO]],FIND(" ",tbStoricoOrdini[[#This Row],[ARTICOLO]])-1))</f>
        <v>EB07</v>
      </c>
      <c r="J4194" t="str">
        <f>MID(tbStoricoOrdini[[#This Row],[ARTICOLO]],FIND(" ",tbStoricoOrdini[[#This Row],[ARTICOLO]])+1,4)</f>
        <v>5000</v>
      </c>
      <c r="K4194" t="str">
        <f>IFERROR(RIGHT(tbStoricoOrdini[[#This Row],[ARTICOLO]],LEN(tbStoricoOrdini[[#This Row],[ARTICOLO]])-FIND(" ",tbStoricoOrdini[[#This Row],[ARTICOLO]],FIND(" ",tbStoricoOrdini[[#This Row],[ARTICOLO]]) +1)),"")</f>
        <v/>
      </c>
      <c r="L4194" s="3">
        <f>VLOOKUP(tbStoricoOrdini[[#This Row],[ARTICOLO]],tbArticoli[],2,FALSE)</f>
        <v>140</v>
      </c>
      <c r="M4194" s="22">
        <f>tbStoricoOrdini[[#This Row],[IMPORTO]]/tbStoricoOrdini[[#This Row],[PREZZO]]</f>
        <v>23.264285714285716</v>
      </c>
      <c r="N4194" t="s">
        <v>39</v>
      </c>
      <c r="O4194" s="8">
        <f>VLOOKUP(tbStoricoOrdini[[#This Row],[AGENTE]],tbAgenti[],2,FALSE)</f>
        <v>0.05</v>
      </c>
      <c r="P4194" s="2">
        <v>3257</v>
      </c>
      <c r="Q4194" s="2">
        <f>tbStoricoOrdini[[#This Row],[IMPORTO]]*tbStoricoOrdini[[#This Row],[% COMM.]]</f>
        <v>162.85000000000002</v>
      </c>
      <c r="R4194" s="2">
        <f>tbStoricoOrdini[[#This Row],[TOT. COMM.]]+tbStoricoOrdini[[#This Row],[IMPORTO]]</f>
        <v>3419.85</v>
      </c>
    </row>
    <row r="4195" spans="1:18">
      <c r="A4195" s="1">
        <v>43952</v>
      </c>
      <c r="B4195" s="7">
        <f>MONTH(tbStoricoOrdini[[#This Row],[DATA]])</f>
        <v>5</v>
      </c>
      <c r="C4195" t="s">
        <v>4290</v>
      </c>
      <c r="D4195" t="str">
        <f>RIGHT(tbStoricoOrdini[[#This Row],[ORDINE]],4)</f>
        <v>4192</v>
      </c>
      <c r="E4195" t="s">
        <v>46</v>
      </c>
      <c r="F4195" t="str">
        <f>VLOOKUP(tbStoricoOrdini[[#This Row],[CLIENTE]],tbClienti[],3,FALSE)</f>
        <v>Umbria</v>
      </c>
      <c r="G4195" t="str">
        <f>VLOOKUP(tbStoricoOrdini[[#This Row],[CLIENTE]],tbClienti[],7,FALSE)</f>
        <v>BD</v>
      </c>
      <c r="H4195" t="s">
        <v>71</v>
      </c>
      <c r="I4195" t="str">
        <f>IF(LEFT(tbStoricoOrdini[[#This Row],[ARTICOLO]],3) = "COG","COG",LEFT(tbStoricoOrdini[[#This Row],[ARTICOLO]],FIND(" ",tbStoricoOrdini[[#This Row],[ARTICOLO]])-1))</f>
        <v>EB07</v>
      </c>
      <c r="J4195" t="str">
        <f>MID(tbStoricoOrdini[[#This Row],[ARTICOLO]],FIND(" ",tbStoricoOrdini[[#This Row],[ARTICOLO]])+1,4)</f>
        <v>5000</v>
      </c>
      <c r="K4195" t="str">
        <f>IFERROR(RIGHT(tbStoricoOrdini[[#This Row],[ARTICOLO]],LEN(tbStoricoOrdini[[#This Row],[ARTICOLO]])-FIND(" ",tbStoricoOrdini[[#This Row],[ARTICOLO]],FIND(" ",tbStoricoOrdini[[#This Row],[ARTICOLO]]) +1)),"")</f>
        <v/>
      </c>
      <c r="L4195" s="3">
        <f>VLOOKUP(tbStoricoOrdini[[#This Row],[ARTICOLO]],tbArticoli[],2,FALSE)</f>
        <v>140</v>
      </c>
      <c r="M4195" s="22">
        <f>tbStoricoOrdini[[#This Row],[IMPORTO]]/tbStoricoOrdini[[#This Row],[PREZZO]]</f>
        <v>73.457142857142856</v>
      </c>
      <c r="N4195" t="s">
        <v>19</v>
      </c>
      <c r="O4195" s="8">
        <f>VLOOKUP(tbStoricoOrdini[[#This Row],[AGENTE]],tbAgenti[],2,FALSE)</f>
        <v>0.05</v>
      </c>
      <c r="P4195" s="2">
        <v>10284</v>
      </c>
      <c r="Q4195" s="2">
        <f>tbStoricoOrdini[[#This Row],[IMPORTO]]*tbStoricoOrdini[[#This Row],[% COMM.]]</f>
        <v>514.20000000000005</v>
      </c>
      <c r="R4195" s="2">
        <f>tbStoricoOrdini[[#This Row],[TOT. COMM.]]+tbStoricoOrdini[[#This Row],[IMPORTO]]</f>
        <v>10798.2</v>
      </c>
    </row>
    <row r="4196" spans="1:18">
      <c r="A4196" s="1">
        <v>43952</v>
      </c>
      <c r="B4196" s="7">
        <f>MONTH(tbStoricoOrdini[[#This Row],[DATA]])</f>
        <v>5</v>
      </c>
      <c r="C4196" t="s">
        <v>4291</v>
      </c>
      <c r="D4196" t="str">
        <f>RIGHT(tbStoricoOrdini[[#This Row],[ORDINE]],4)</f>
        <v>4193</v>
      </c>
      <c r="E4196" t="s">
        <v>46</v>
      </c>
      <c r="F4196" t="str">
        <f>VLOOKUP(tbStoricoOrdini[[#This Row],[CLIENTE]],tbClienti[],3,FALSE)</f>
        <v>Umbria</v>
      </c>
      <c r="G4196" t="str">
        <f>VLOOKUP(tbStoricoOrdini[[#This Row],[CLIENTE]],tbClienti[],7,FALSE)</f>
        <v>BD</v>
      </c>
      <c r="H4196" t="s">
        <v>71</v>
      </c>
      <c r="I4196" t="str">
        <f>IF(LEFT(tbStoricoOrdini[[#This Row],[ARTICOLO]],3) = "COG","COG",LEFT(tbStoricoOrdini[[#This Row],[ARTICOLO]],FIND(" ",tbStoricoOrdini[[#This Row],[ARTICOLO]])-1))</f>
        <v>EB07</v>
      </c>
      <c r="J4196" t="str">
        <f>MID(tbStoricoOrdini[[#This Row],[ARTICOLO]],FIND(" ",tbStoricoOrdini[[#This Row],[ARTICOLO]])+1,4)</f>
        <v>5000</v>
      </c>
      <c r="K4196" t="str">
        <f>IFERROR(RIGHT(tbStoricoOrdini[[#This Row],[ARTICOLO]],LEN(tbStoricoOrdini[[#This Row],[ARTICOLO]])-FIND(" ",tbStoricoOrdini[[#This Row],[ARTICOLO]],FIND(" ",tbStoricoOrdini[[#This Row],[ARTICOLO]]) +1)),"")</f>
        <v/>
      </c>
      <c r="L4196" s="3">
        <f>VLOOKUP(tbStoricoOrdini[[#This Row],[ARTICOLO]],tbArticoli[],2,FALSE)</f>
        <v>140</v>
      </c>
      <c r="M4196" s="22">
        <f>tbStoricoOrdini[[#This Row],[IMPORTO]]/tbStoricoOrdini[[#This Row],[PREZZO]]</f>
        <v>413.67142857142858</v>
      </c>
      <c r="N4196" t="s">
        <v>15</v>
      </c>
      <c r="O4196" s="8">
        <f>VLOOKUP(tbStoricoOrdini[[#This Row],[AGENTE]],tbAgenti[],2,FALSE)</f>
        <v>0.08</v>
      </c>
      <c r="P4196" s="2">
        <v>57914</v>
      </c>
      <c r="Q4196" s="2">
        <f>tbStoricoOrdini[[#This Row],[IMPORTO]]*tbStoricoOrdini[[#This Row],[% COMM.]]</f>
        <v>4633.12</v>
      </c>
      <c r="R4196" s="2">
        <f>tbStoricoOrdini[[#This Row],[TOT. COMM.]]+tbStoricoOrdini[[#This Row],[IMPORTO]]</f>
        <v>62547.12</v>
      </c>
    </row>
    <row r="4197" spans="1:18">
      <c r="A4197" s="1">
        <v>43952</v>
      </c>
      <c r="B4197" s="7">
        <f>MONTH(tbStoricoOrdini[[#This Row],[DATA]])</f>
        <v>5</v>
      </c>
      <c r="C4197" t="s">
        <v>4292</v>
      </c>
      <c r="D4197" t="str">
        <f>RIGHT(tbStoricoOrdini[[#This Row],[ORDINE]],4)</f>
        <v>4194</v>
      </c>
      <c r="E4197" t="s">
        <v>46</v>
      </c>
      <c r="F4197" t="str">
        <f>VLOOKUP(tbStoricoOrdini[[#This Row],[CLIENTE]],tbClienti[],3,FALSE)</f>
        <v>Umbria</v>
      </c>
      <c r="G4197" t="str">
        <f>VLOOKUP(tbStoricoOrdini[[#This Row],[CLIENTE]],tbClienti[],7,FALSE)</f>
        <v>BD</v>
      </c>
      <c r="H4197" t="s">
        <v>71</v>
      </c>
      <c r="I4197" t="str">
        <f>IF(LEFT(tbStoricoOrdini[[#This Row],[ARTICOLO]],3) = "COG","COG",LEFT(tbStoricoOrdini[[#This Row],[ARTICOLO]],FIND(" ",tbStoricoOrdini[[#This Row],[ARTICOLO]])-1))</f>
        <v>EB07</v>
      </c>
      <c r="J4197" t="str">
        <f>MID(tbStoricoOrdini[[#This Row],[ARTICOLO]],FIND(" ",tbStoricoOrdini[[#This Row],[ARTICOLO]])+1,4)</f>
        <v>5000</v>
      </c>
      <c r="K4197" t="str">
        <f>IFERROR(RIGHT(tbStoricoOrdini[[#This Row],[ARTICOLO]],LEN(tbStoricoOrdini[[#This Row],[ARTICOLO]])-FIND(" ",tbStoricoOrdini[[#This Row],[ARTICOLO]],FIND(" ",tbStoricoOrdini[[#This Row],[ARTICOLO]]) +1)),"")</f>
        <v/>
      </c>
      <c r="L4197" s="3">
        <f>VLOOKUP(tbStoricoOrdini[[#This Row],[ARTICOLO]],tbArticoli[],2,FALSE)</f>
        <v>140</v>
      </c>
      <c r="M4197" s="22">
        <f>tbStoricoOrdini[[#This Row],[IMPORTO]]/tbStoricoOrdini[[#This Row],[PREZZO]]</f>
        <v>70.228571428571428</v>
      </c>
      <c r="N4197" t="s">
        <v>7</v>
      </c>
      <c r="O4197" s="8">
        <f>VLOOKUP(tbStoricoOrdini[[#This Row],[AGENTE]],tbAgenti[],2,FALSE)</f>
        <v>0.03</v>
      </c>
      <c r="P4197" s="2">
        <v>9832</v>
      </c>
      <c r="Q4197" s="2">
        <f>tbStoricoOrdini[[#This Row],[IMPORTO]]*tbStoricoOrdini[[#This Row],[% COMM.]]</f>
        <v>294.95999999999998</v>
      </c>
      <c r="R4197" s="2">
        <f>tbStoricoOrdini[[#This Row],[TOT. COMM.]]+tbStoricoOrdini[[#This Row],[IMPORTO]]</f>
        <v>10126.959999999999</v>
      </c>
    </row>
    <row r="4198" spans="1:18">
      <c r="A4198" s="1">
        <v>43952</v>
      </c>
      <c r="B4198" s="7">
        <f>MONTH(tbStoricoOrdini[[#This Row],[DATA]])</f>
        <v>5</v>
      </c>
      <c r="C4198" t="s">
        <v>4293</v>
      </c>
      <c r="D4198" t="str">
        <f>RIGHT(tbStoricoOrdini[[#This Row],[ORDINE]],4)</f>
        <v>4195</v>
      </c>
      <c r="E4198" t="s">
        <v>46</v>
      </c>
      <c r="F4198" t="str">
        <f>VLOOKUP(tbStoricoOrdini[[#This Row],[CLIENTE]],tbClienti[],3,FALSE)</f>
        <v>Umbria</v>
      </c>
      <c r="G4198" t="str">
        <f>VLOOKUP(tbStoricoOrdini[[#This Row],[CLIENTE]],tbClienti[],7,FALSE)</f>
        <v>BD</v>
      </c>
      <c r="H4198" t="s">
        <v>71</v>
      </c>
      <c r="I4198" t="str">
        <f>IF(LEFT(tbStoricoOrdini[[#This Row],[ARTICOLO]],3) = "COG","COG",LEFT(tbStoricoOrdini[[#This Row],[ARTICOLO]],FIND(" ",tbStoricoOrdini[[#This Row],[ARTICOLO]])-1))</f>
        <v>EB07</v>
      </c>
      <c r="J4198" t="str">
        <f>MID(tbStoricoOrdini[[#This Row],[ARTICOLO]],FIND(" ",tbStoricoOrdini[[#This Row],[ARTICOLO]])+1,4)</f>
        <v>5000</v>
      </c>
      <c r="K4198" t="str">
        <f>IFERROR(RIGHT(tbStoricoOrdini[[#This Row],[ARTICOLO]],LEN(tbStoricoOrdini[[#This Row],[ARTICOLO]])-FIND(" ",tbStoricoOrdini[[#This Row],[ARTICOLO]],FIND(" ",tbStoricoOrdini[[#This Row],[ARTICOLO]]) +1)),"")</f>
        <v/>
      </c>
      <c r="L4198" s="3">
        <f>VLOOKUP(tbStoricoOrdini[[#This Row],[ARTICOLO]],tbArticoli[],2,FALSE)</f>
        <v>140</v>
      </c>
      <c r="M4198" s="22">
        <f>tbStoricoOrdini[[#This Row],[IMPORTO]]/tbStoricoOrdini[[#This Row],[PREZZO]]</f>
        <v>5.5071428571428571</v>
      </c>
      <c r="N4198" t="s">
        <v>17</v>
      </c>
      <c r="O4198" s="8">
        <f>VLOOKUP(tbStoricoOrdini[[#This Row],[AGENTE]],tbAgenti[],2,FALSE)</f>
        <v>0.08</v>
      </c>
      <c r="P4198" s="2">
        <v>771</v>
      </c>
      <c r="Q4198" s="2">
        <f>tbStoricoOrdini[[#This Row],[IMPORTO]]*tbStoricoOrdini[[#This Row],[% COMM.]]</f>
        <v>61.68</v>
      </c>
      <c r="R4198" s="2">
        <f>tbStoricoOrdini[[#This Row],[TOT. COMM.]]+tbStoricoOrdini[[#This Row],[IMPORTO]]</f>
        <v>832.68</v>
      </c>
    </row>
    <row r="4199" spans="1:18">
      <c r="A4199" s="1">
        <v>43952</v>
      </c>
      <c r="B4199" s="7">
        <f>MONTH(tbStoricoOrdini[[#This Row],[DATA]])</f>
        <v>5</v>
      </c>
      <c r="C4199" t="s">
        <v>4294</v>
      </c>
      <c r="D4199" t="str">
        <f>RIGHT(tbStoricoOrdini[[#This Row],[ORDINE]],4)</f>
        <v>4196</v>
      </c>
      <c r="E4199" t="s">
        <v>46</v>
      </c>
      <c r="F4199" t="str">
        <f>VLOOKUP(tbStoricoOrdini[[#This Row],[CLIENTE]],tbClienti[],3,FALSE)</f>
        <v>Umbria</v>
      </c>
      <c r="G4199" t="str">
        <f>VLOOKUP(tbStoricoOrdini[[#This Row],[CLIENTE]],tbClienti[],7,FALSE)</f>
        <v>BD</v>
      </c>
      <c r="H4199" t="s">
        <v>71</v>
      </c>
      <c r="I4199" t="str">
        <f>IF(LEFT(tbStoricoOrdini[[#This Row],[ARTICOLO]],3) = "COG","COG",LEFT(tbStoricoOrdini[[#This Row],[ARTICOLO]],FIND(" ",tbStoricoOrdini[[#This Row],[ARTICOLO]])-1))</f>
        <v>EB07</v>
      </c>
      <c r="J4199" t="str">
        <f>MID(tbStoricoOrdini[[#This Row],[ARTICOLO]],FIND(" ",tbStoricoOrdini[[#This Row],[ARTICOLO]])+1,4)</f>
        <v>5000</v>
      </c>
      <c r="K4199" t="str">
        <f>IFERROR(RIGHT(tbStoricoOrdini[[#This Row],[ARTICOLO]],LEN(tbStoricoOrdini[[#This Row],[ARTICOLO]])-FIND(" ",tbStoricoOrdini[[#This Row],[ARTICOLO]],FIND(" ",tbStoricoOrdini[[#This Row],[ARTICOLO]]) +1)),"")</f>
        <v/>
      </c>
      <c r="L4199" s="3">
        <f>VLOOKUP(tbStoricoOrdini[[#This Row],[ARTICOLO]],tbArticoli[],2,FALSE)</f>
        <v>140</v>
      </c>
      <c r="M4199" s="22">
        <f>tbStoricoOrdini[[#This Row],[IMPORTO]]/tbStoricoOrdini[[#This Row],[PREZZO]]</f>
        <v>192.97857142857143</v>
      </c>
      <c r="N4199" t="s">
        <v>18</v>
      </c>
      <c r="O4199" s="8">
        <f>VLOOKUP(tbStoricoOrdini[[#This Row],[AGENTE]],tbAgenti[],2,FALSE)</f>
        <v>0.03</v>
      </c>
      <c r="P4199" s="2">
        <v>27017</v>
      </c>
      <c r="Q4199" s="2">
        <f>tbStoricoOrdini[[#This Row],[IMPORTO]]*tbStoricoOrdini[[#This Row],[% COMM.]]</f>
        <v>810.51</v>
      </c>
      <c r="R4199" s="2">
        <f>tbStoricoOrdini[[#This Row],[TOT. COMM.]]+tbStoricoOrdini[[#This Row],[IMPORTO]]</f>
        <v>27827.51</v>
      </c>
    </row>
    <row r="4200" spans="1:18">
      <c r="A4200" s="1">
        <v>43952</v>
      </c>
      <c r="B4200" s="7">
        <f>MONTH(tbStoricoOrdini[[#This Row],[DATA]])</f>
        <v>5</v>
      </c>
      <c r="C4200" t="s">
        <v>4295</v>
      </c>
      <c r="D4200" t="str">
        <f>RIGHT(tbStoricoOrdini[[#This Row],[ORDINE]],4)</f>
        <v>4197</v>
      </c>
      <c r="E4200" t="s">
        <v>46</v>
      </c>
      <c r="F4200" t="str">
        <f>VLOOKUP(tbStoricoOrdini[[#This Row],[CLIENTE]],tbClienti[],3,FALSE)</f>
        <v>Umbria</v>
      </c>
      <c r="G4200" t="str">
        <f>VLOOKUP(tbStoricoOrdini[[#This Row],[CLIENTE]],tbClienti[],7,FALSE)</f>
        <v>BD</v>
      </c>
      <c r="H4200" t="s">
        <v>71</v>
      </c>
      <c r="I4200" t="str">
        <f>IF(LEFT(tbStoricoOrdini[[#This Row],[ARTICOLO]],3) = "COG","COG",LEFT(tbStoricoOrdini[[#This Row],[ARTICOLO]],FIND(" ",tbStoricoOrdini[[#This Row],[ARTICOLO]])-1))</f>
        <v>EB07</v>
      </c>
      <c r="J4200" t="str">
        <f>MID(tbStoricoOrdini[[#This Row],[ARTICOLO]],FIND(" ",tbStoricoOrdini[[#This Row],[ARTICOLO]])+1,4)</f>
        <v>5000</v>
      </c>
      <c r="K4200" t="str">
        <f>IFERROR(RIGHT(tbStoricoOrdini[[#This Row],[ARTICOLO]],LEN(tbStoricoOrdini[[#This Row],[ARTICOLO]])-FIND(" ",tbStoricoOrdini[[#This Row],[ARTICOLO]],FIND(" ",tbStoricoOrdini[[#This Row],[ARTICOLO]]) +1)),"")</f>
        <v/>
      </c>
      <c r="L4200" s="3">
        <f>VLOOKUP(tbStoricoOrdini[[#This Row],[ARTICOLO]],tbArticoli[],2,FALSE)</f>
        <v>140</v>
      </c>
      <c r="M4200" s="22">
        <f>tbStoricoOrdini[[#This Row],[IMPORTO]]/tbStoricoOrdini[[#This Row],[PREZZO]]</f>
        <v>4.2714285714285714</v>
      </c>
      <c r="N4200" t="s">
        <v>13</v>
      </c>
      <c r="O4200" s="8">
        <f>VLOOKUP(tbStoricoOrdini[[#This Row],[AGENTE]],tbAgenti[],2,FALSE)</f>
        <v>0.1</v>
      </c>
      <c r="P4200" s="2">
        <v>598</v>
      </c>
      <c r="Q4200" s="2">
        <f>tbStoricoOrdini[[#This Row],[IMPORTO]]*tbStoricoOrdini[[#This Row],[% COMM.]]</f>
        <v>59.800000000000004</v>
      </c>
      <c r="R4200" s="2">
        <f>tbStoricoOrdini[[#This Row],[TOT. COMM.]]+tbStoricoOrdini[[#This Row],[IMPORTO]]</f>
        <v>657.8</v>
      </c>
    </row>
    <row r="4201" spans="1:18">
      <c r="A4201" s="1">
        <v>43952</v>
      </c>
      <c r="B4201" s="7">
        <f>MONTH(tbStoricoOrdini[[#This Row],[DATA]])</f>
        <v>5</v>
      </c>
      <c r="C4201" t="s">
        <v>4296</v>
      </c>
      <c r="D4201" t="str">
        <f>RIGHT(tbStoricoOrdini[[#This Row],[ORDINE]],4)</f>
        <v>4198</v>
      </c>
      <c r="E4201" t="s">
        <v>46</v>
      </c>
      <c r="F4201" t="str">
        <f>VLOOKUP(tbStoricoOrdini[[#This Row],[CLIENTE]],tbClienti[],3,FALSE)</f>
        <v>Umbria</v>
      </c>
      <c r="G4201" t="str">
        <f>VLOOKUP(tbStoricoOrdini[[#This Row],[CLIENTE]],tbClienti[],7,FALSE)</f>
        <v>BD</v>
      </c>
      <c r="H4201" t="s">
        <v>71</v>
      </c>
      <c r="I4201" t="str">
        <f>IF(LEFT(tbStoricoOrdini[[#This Row],[ARTICOLO]],3) = "COG","COG",LEFT(tbStoricoOrdini[[#This Row],[ARTICOLO]],FIND(" ",tbStoricoOrdini[[#This Row],[ARTICOLO]])-1))</f>
        <v>EB07</v>
      </c>
      <c r="J4201" t="str">
        <f>MID(tbStoricoOrdini[[#This Row],[ARTICOLO]],FIND(" ",tbStoricoOrdini[[#This Row],[ARTICOLO]])+1,4)</f>
        <v>5000</v>
      </c>
      <c r="K4201" t="str">
        <f>IFERROR(RIGHT(tbStoricoOrdini[[#This Row],[ARTICOLO]],LEN(tbStoricoOrdini[[#This Row],[ARTICOLO]])-FIND(" ",tbStoricoOrdini[[#This Row],[ARTICOLO]],FIND(" ",tbStoricoOrdini[[#This Row],[ARTICOLO]]) +1)),"")</f>
        <v/>
      </c>
      <c r="L4201" s="3">
        <f>VLOOKUP(tbStoricoOrdini[[#This Row],[ARTICOLO]],tbArticoli[],2,FALSE)</f>
        <v>140</v>
      </c>
      <c r="M4201" s="22">
        <f>tbStoricoOrdini[[#This Row],[IMPORTO]]/tbStoricoOrdini[[#This Row],[PREZZO]]</f>
        <v>49.971428571428568</v>
      </c>
      <c r="N4201" t="s">
        <v>6</v>
      </c>
      <c r="O4201" s="8">
        <f>VLOOKUP(tbStoricoOrdini[[#This Row],[AGENTE]],tbAgenti[],2,FALSE)</f>
        <v>7.4999999999999997E-2</v>
      </c>
      <c r="P4201" s="2">
        <v>6996</v>
      </c>
      <c r="Q4201" s="2">
        <f>tbStoricoOrdini[[#This Row],[IMPORTO]]*tbStoricoOrdini[[#This Row],[% COMM.]]</f>
        <v>524.69999999999993</v>
      </c>
      <c r="R4201" s="2">
        <f>tbStoricoOrdini[[#This Row],[TOT. COMM.]]+tbStoricoOrdini[[#This Row],[IMPORTO]]</f>
        <v>7520.7</v>
      </c>
    </row>
    <row r="4202" spans="1:18">
      <c r="A4202" s="1">
        <v>43952</v>
      </c>
      <c r="B4202" s="7">
        <f>MONTH(tbStoricoOrdini[[#This Row],[DATA]])</f>
        <v>5</v>
      </c>
      <c r="C4202" t="s">
        <v>4297</v>
      </c>
      <c r="D4202" t="str">
        <f>RIGHT(tbStoricoOrdini[[#This Row],[ORDINE]],4)</f>
        <v>4199</v>
      </c>
      <c r="E4202" t="s">
        <v>46</v>
      </c>
      <c r="F4202" t="str">
        <f>VLOOKUP(tbStoricoOrdini[[#This Row],[CLIENTE]],tbClienti[],3,FALSE)</f>
        <v>Umbria</v>
      </c>
      <c r="G4202" t="str">
        <f>VLOOKUP(tbStoricoOrdini[[#This Row],[CLIENTE]],tbClienti[],7,FALSE)</f>
        <v>BD</v>
      </c>
      <c r="H4202" t="s">
        <v>76</v>
      </c>
      <c r="I4202" t="str">
        <f>IF(LEFT(tbStoricoOrdini[[#This Row],[ARTICOLO]],3) = "COG","COG",LEFT(tbStoricoOrdini[[#This Row],[ARTICOLO]],FIND(" ",tbStoricoOrdini[[#This Row],[ARTICOLO]])-1))</f>
        <v>COG</v>
      </c>
      <c r="J4202" t="str">
        <f>MID(tbStoricoOrdini[[#This Row],[ARTICOLO]],FIND(" ",tbStoricoOrdini[[#This Row],[ARTICOLO]])+1,4)</f>
        <v>1000</v>
      </c>
      <c r="K4202" t="str">
        <f>IFERROR(RIGHT(tbStoricoOrdini[[#This Row],[ARTICOLO]],LEN(tbStoricoOrdini[[#This Row],[ARTICOLO]])-FIND(" ",tbStoricoOrdini[[#This Row],[ARTICOLO]],FIND(" ",tbStoricoOrdini[[#This Row],[ARTICOLO]]) +1)),"")</f>
        <v/>
      </c>
      <c r="L4202" s="3">
        <f>VLOOKUP(tbStoricoOrdini[[#This Row],[ARTICOLO]],tbArticoli[],2,FALSE)</f>
        <v>150</v>
      </c>
      <c r="M4202" s="22">
        <f>tbStoricoOrdini[[#This Row],[IMPORTO]]/tbStoricoOrdini[[#This Row],[PREZZO]]</f>
        <v>8.8533333333333335</v>
      </c>
      <c r="N4202" t="s">
        <v>15</v>
      </c>
      <c r="O4202" s="8">
        <f>VLOOKUP(tbStoricoOrdini[[#This Row],[AGENTE]],tbAgenti[],2,FALSE)</f>
        <v>0.08</v>
      </c>
      <c r="P4202" s="2">
        <v>1328</v>
      </c>
      <c r="Q4202" s="2">
        <f>tbStoricoOrdini[[#This Row],[IMPORTO]]*tbStoricoOrdini[[#This Row],[% COMM.]]</f>
        <v>106.24000000000001</v>
      </c>
      <c r="R4202" s="2">
        <f>tbStoricoOrdini[[#This Row],[TOT. COMM.]]+tbStoricoOrdini[[#This Row],[IMPORTO]]</f>
        <v>1434.24</v>
      </c>
    </row>
    <row r="4203" spans="1:18">
      <c r="A4203" s="1">
        <v>43952</v>
      </c>
      <c r="B4203" s="7">
        <f>MONTH(tbStoricoOrdini[[#This Row],[DATA]])</f>
        <v>5</v>
      </c>
      <c r="C4203" t="s">
        <v>4298</v>
      </c>
      <c r="D4203" t="str">
        <f>RIGHT(tbStoricoOrdini[[#This Row],[ORDINE]],4)</f>
        <v>4200</v>
      </c>
      <c r="E4203" t="s">
        <v>46</v>
      </c>
      <c r="F4203" t="str">
        <f>VLOOKUP(tbStoricoOrdini[[#This Row],[CLIENTE]],tbClienti[],3,FALSE)</f>
        <v>Umbria</v>
      </c>
      <c r="G4203" t="str">
        <f>VLOOKUP(tbStoricoOrdini[[#This Row],[CLIENTE]],tbClienti[],7,FALSE)</f>
        <v>BD</v>
      </c>
      <c r="H4203" t="s">
        <v>72</v>
      </c>
      <c r="I4203" t="str">
        <f>IF(LEFT(tbStoricoOrdini[[#This Row],[ARTICOLO]],3) = "COG","COG",LEFT(tbStoricoOrdini[[#This Row],[ARTICOLO]],FIND(" ",tbStoricoOrdini[[#This Row],[ARTICOLO]])-1))</f>
        <v>EB06</v>
      </c>
      <c r="J4203" t="str">
        <f>MID(tbStoricoOrdini[[#This Row],[ARTICOLO]],FIND(" ",tbStoricoOrdini[[#This Row],[ARTICOLO]])+1,4)</f>
        <v>3000</v>
      </c>
      <c r="K4203" t="str">
        <f>IFERROR(RIGHT(tbStoricoOrdini[[#This Row],[ARTICOLO]],LEN(tbStoricoOrdini[[#This Row],[ARTICOLO]])-FIND(" ",tbStoricoOrdini[[#This Row],[ARTICOLO]],FIND(" ",tbStoricoOrdini[[#This Row],[ARTICOLO]]) +1)),"")</f>
        <v>Medium</v>
      </c>
      <c r="L4203" s="3">
        <f>VLOOKUP(tbStoricoOrdini[[#This Row],[ARTICOLO]],tbArticoli[],2,FALSE)</f>
        <v>120</v>
      </c>
      <c r="M4203" s="22">
        <f>tbStoricoOrdini[[#This Row],[IMPORTO]]/tbStoricoOrdini[[#This Row],[PREZZO]]</f>
        <v>0.15</v>
      </c>
      <c r="N4203" t="s">
        <v>39</v>
      </c>
      <c r="O4203" s="8">
        <f>VLOOKUP(tbStoricoOrdini[[#This Row],[AGENTE]],tbAgenti[],2,FALSE)</f>
        <v>0.05</v>
      </c>
      <c r="P4203" s="2">
        <v>18</v>
      </c>
      <c r="Q4203" s="2">
        <f>tbStoricoOrdini[[#This Row],[IMPORTO]]*tbStoricoOrdini[[#This Row],[% COMM.]]</f>
        <v>0.9</v>
      </c>
      <c r="R4203" s="2">
        <f>tbStoricoOrdini[[#This Row],[TOT. COMM.]]+tbStoricoOrdini[[#This Row],[IMPORTO]]</f>
        <v>18.899999999999999</v>
      </c>
    </row>
    <row r="4204" spans="1:18">
      <c r="A4204" s="1">
        <v>43952</v>
      </c>
      <c r="B4204" s="7">
        <f>MONTH(tbStoricoOrdini[[#This Row],[DATA]])</f>
        <v>5</v>
      </c>
      <c r="C4204" t="s">
        <v>4299</v>
      </c>
      <c r="D4204" t="str">
        <f>RIGHT(tbStoricoOrdini[[#This Row],[ORDINE]],4)</f>
        <v>4201</v>
      </c>
      <c r="E4204" t="s">
        <v>46</v>
      </c>
      <c r="F4204" t="str">
        <f>VLOOKUP(tbStoricoOrdini[[#This Row],[CLIENTE]],tbClienti[],3,FALSE)</f>
        <v>Umbria</v>
      </c>
      <c r="G4204" t="str">
        <f>VLOOKUP(tbStoricoOrdini[[#This Row],[CLIENTE]],tbClienti[],7,FALSE)</f>
        <v>BD</v>
      </c>
      <c r="H4204" t="s">
        <v>72</v>
      </c>
      <c r="I4204" t="str">
        <f>IF(LEFT(tbStoricoOrdini[[#This Row],[ARTICOLO]],3) = "COG","COG",LEFT(tbStoricoOrdini[[#This Row],[ARTICOLO]],FIND(" ",tbStoricoOrdini[[#This Row],[ARTICOLO]])-1))</f>
        <v>EB06</v>
      </c>
      <c r="J4204" t="str">
        <f>MID(tbStoricoOrdini[[#This Row],[ARTICOLO]],FIND(" ",tbStoricoOrdini[[#This Row],[ARTICOLO]])+1,4)</f>
        <v>3000</v>
      </c>
      <c r="K4204" t="str">
        <f>IFERROR(RIGHT(tbStoricoOrdini[[#This Row],[ARTICOLO]],LEN(tbStoricoOrdini[[#This Row],[ARTICOLO]])-FIND(" ",tbStoricoOrdini[[#This Row],[ARTICOLO]],FIND(" ",tbStoricoOrdini[[#This Row],[ARTICOLO]]) +1)),"")</f>
        <v>Medium</v>
      </c>
      <c r="L4204" s="3">
        <f>VLOOKUP(tbStoricoOrdini[[#This Row],[ARTICOLO]],tbArticoli[],2,FALSE)</f>
        <v>120</v>
      </c>
      <c r="M4204" s="22">
        <f>tbStoricoOrdini[[#This Row],[IMPORTO]]/tbStoricoOrdini[[#This Row],[PREZZO]]</f>
        <v>0.25833333333333336</v>
      </c>
      <c r="N4204" t="s">
        <v>19</v>
      </c>
      <c r="O4204" s="8">
        <f>VLOOKUP(tbStoricoOrdini[[#This Row],[AGENTE]],tbAgenti[],2,FALSE)</f>
        <v>0.05</v>
      </c>
      <c r="P4204" s="2">
        <v>31</v>
      </c>
      <c r="Q4204" s="2">
        <f>tbStoricoOrdini[[#This Row],[IMPORTO]]*tbStoricoOrdini[[#This Row],[% COMM.]]</f>
        <v>1.55</v>
      </c>
      <c r="R4204" s="2">
        <f>tbStoricoOrdini[[#This Row],[TOT. COMM.]]+tbStoricoOrdini[[#This Row],[IMPORTO]]</f>
        <v>32.549999999999997</v>
      </c>
    </row>
    <row r="4205" spans="1:18">
      <c r="A4205" s="1">
        <v>43952</v>
      </c>
      <c r="B4205" s="7">
        <f>MONTH(tbStoricoOrdini[[#This Row],[DATA]])</f>
        <v>5</v>
      </c>
      <c r="C4205" t="s">
        <v>4300</v>
      </c>
      <c r="D4205" t="str">
        <f>RIGHT(tbStoricoOrdini[[#This Row],[ORDINE]],4)</f>
        <v>4202</v>
      </c>
      <c r="E4205" t="s">
        <v>46</v>
      </c>
      <c r="F4205" t="str">
        <f>VLOOKUP(tbStoricoOrdini[[#This Row],[CLIENTE]],tbClienti[],3,FALSE)</f>
        <v>Umbria</v>
      </c>
      <c r="G4205" t="str">
        <f>VLOOKUP(tbStoricoOrdini[[#This Row],[CLIENTE]],tbClienti[],7,FALSE)</f>
        <v>BD</v>
      </c>
      <c r="H4205" t="s">
        <v>72</v>
      </c>
      <c r="I4205" t="str">
        <f>IF(LEFT(tbStoricoOrdini[[#This Row],[ARTICOLO]],3) = "COG","COG",LEFT(tbStoricoOrdini[[#This Row],[ARTICOLO]],FIND(" ",tbStoricoOrdini[[#This Row],[ARTICOLO]])-1))</f>
        <v>EB06</v>
      </c>
      <c r="J4205" t="str">
        <f>MID(tbStoricoOrdini[[#This Row],[ARTICOLO]],FIND(" ",tbStoricoOrdini[[#This Row],[ARTICOLO]])+1,4)</f>
        <v>3000</v>
      </c>
      <c r="K4205" t="str">
        <f>IFERROR(RIGHT(tbStoricoOrdini[[#This Row],[ARTICOLO]],LEN(tbStoricoOrdini[[#This Row],[ARTICOLO]])-FIND(" ",tbStoricoOrdini[[#This Row],[ARTICOLO]],FIND(" ",tbStoricoOrdini[[#This Row],[ARTICOLO]]) +1)),"")</f>
        <v>Medium</v>
      </c>
      <c r="L4205" s="3">
        <f>VLOOKUP(tbStoricoOrdini[[#This Row],[ARTICOLO]],tbArticoli[],2,FALSE)</f>
        <v>120</v>
      </c>
      <c r="M4205" s="22">
        <f>tbStoricoOrdini[[#This Row],[IMPORTO]]/tbStoricoOrdini[[#This Row],[PREZZO]]</f>
        <v>2.1833333333333331</v>
      </c>
      <c r="N4205" t="s">
        <v>7</v>
      </c>
      <c r="O4205" s="8">
        <f>VLOOKUP(tbStoricoOrdini[[#This Row],[AGENTE]],tbAgenti[],2,FALSE)</f>
        <v>0.03</v>
      </c>
      <c r="P4205" s="2">
        <v>262</v>
      </c>
      <c r="Q4205" s="2">
        <f>tbStoricoOrdini[[#This Row],[IMPORTO]]*tbStoricoOrdini[[#This Row],[% COMM.]]</f>
        <v>7.8599999999999994</v>
      </c>
      <c r="R4205" s="2">
        <f>tbStoricoOrdini[[#This Row],[TOT. COMM.]]+tbStoricoOrdini[[#This Row],[IMPORTO]]</f>
        <v>269.86</v>
      </c>
    </row>
    <row r="4206" spans="1:18">
      <c r="A4206" s="1">
        <v>43952</v>
      </c>
      <c r="B4206" s="7">
        <f>MONTH(tbStoricoOrdini[[#This Row],[DATA]])</f>
        <v>5</v>
      </c>
      <c r="C4206" t="s">
        <v>4301</v>
      </c>
      <c r="D4206" t="str">
        <f>RIGHT(tbStoricoOrdini[[#This Row],[ORDINE]],4)</f>
        <v>4203</v>
      </c>
      <c r="E4206" t="s">
        <v>46</v>
      </c>
      <c r="F4206" t="str">
        <f>VLOOKUP(tbStoricoOrdini[[#This Row],[CLIENTE]],tbClienti[],3,FALSE)</f>
        <v>Umbria</v>
      </c>
      <c r="G4206" t="str">
        <f>VLOOKUP(tbStoricoOrdini[[#This Row],[CLIENTE]],tbClienti[],7,FALSE)</f>
        <v>BD</v>
      </c>
      <c r="H4206" t="s">
        <v>72</v>
      </c>
      <c r="I4206" t="str">
        <f>IF(LEFT(tbStoricoOrdini[[#This Row],[ARTICOLO]],3) = "COG","COG",LEFT(tbStoricoOrdini[[#This Row],[ARTICOLO]],FIND(" ",tbStoricoOrdini[[#This Row],[ARTICOLO]])-1))</f>
        <v>EB06</v>
      </c>
      <c r="J4206" t="str">
        <f>MID(tbStoricoOrdini[[#This Row],[ARTICOLO]],FIND(" ",tbStoricoOrdini[[#This Row],[ARTICOLO]])+1,4)</f>
        <v>3000</v>
      </c>
      <c r="K4206" t="str">
        <f>IFERROR(RIGHT(tbStoricoOrdini[[#This Row],[ARTICOLO]],LEN(tbStoricoOrdini[[#This Row],[ARTICOLO]])-FIND(" ",tbStoricoOrdini[[#This Row],[ARTICOLO]],FIND(" ",tbStoricoOrdini[[#This Row],[ARTICOLO]]) +1)),"")</f>
        <v>Medium</v>
      </c>
      <c r="L4206" s="3">
        <f>VLOOKUP(tbStoricoOrdini[[#This Row],[ARTICOLO]],tbArticoli[],2,FALSE)</f>
        <v>120</v>
      </c>
      <c r="M4206" s="22">
        <f>tbStoricoOrdini[[#This Row],[IMPORTO]]/tbStoricoOrdini[[#This Row],[PREZZO]]</f>
        <v>4.0083333333333337</v>
      </c>
      <c r="N4206" t="s">
        <v>13</v>
      </c>
      <c r="O4206" s="8">
        <f>VLOOKUP(tbStoricoOrdini[[#This Row],[AGENTE]],tbAgenti[],2,FALSE)</f>
        <v>0.1</v>
      </c>
      <c r="P4206" s="2">
        <v>481</v>
      </c>
      <c r="Q4206" s="2">
        <f>tbStoricoOrdini[[#This Row],[IMPORTO]]*tbStoricoOrdini[[#This Row],[% COMM.]]</f>
        <v>48.1</v>
      </c>
      <c r="R4206" s="2">
        <f>tbStoricoOrdini[[#This Row],[TOT. COMM.]]+tbStoricoOrdini[[#This Row],[IMPORTO]]</f>
        <v>529.1</v>
      </c>
    </row>
    <row r="4207" spans="1:18">
      <c r="A4207" s="1">
        <v>43952</v>
      </c>
      <c r="B4207" s="7">
        <f>MONTH(tbStoricoOrdini[[#This Row],[DATA]])</f>
        <v>5</v>
      </c>
      <c r="C4207" t="s">
        <v>4302</v>
      </c>
      <c r="D4207" t="str">
        <f>RIGHT(tbStoricoOrdini[[#This Row],[ORDINE]],4)</f>
        <v>4204</v>
      </c>
      <c r="E4207" t="s">
        <v>46</v>
      </c>
      <c r="F4207" t="str">
        <f>VLOOKUP(tbStoricoOrdini[[#This Row],[CLIENTE]],tbClienti[],3,FALSE)</f>
        <v>Umbria</v>
      </c>
      <c r="G4207" t="str">
        <f>VLOOKUP(tbStoricoOrdini[[#This Row],[CLIENTE]],tbClienti[],7,FALSE)</f>
        <v>BD</v>
      </c>
      <c r="H4207" t="s">
        <v>72</v>
      </c>
      <c r="I4207" t="str">
        <f>IF(LEFT(tbStoricoOrdini[[#This Row],[ARTICOLO]],3) = "COG","COG",LEFT(tbStoricoOrdini[[#This Row],[ARTICOLO]],FIND(" ",tbStoricoOrdini[[#This Row],[ARTICOLO]])-1))</f>
        <v>EB06</v>
      </c>
      <c r="J4207" t="str">
        <f>MID(tbStoricoOrdini[[#This Row],[ARTICOLO]],FIND(" ",tbStoricoOrdini[[#This Row],[ARTICOLO]])+1,4)</f>
        <v>3000</v>
      </c>
      <c r="K4207" t="str">
        <f>IFERROR(RIGHT(tbStoricoOrdini[[#This Row],[ARTICOLO]],LEN(tbStoricoOrdini[[#This Row],[ARTICOLO]])-FIND(" ",tbStoricoOrdini[[#This Row],[ARTICOLO]],FIND(" ",tbStoricoOrdini[[#This Row],[ARTICOLO]]) +1)),"")</f>
        <v>Medium</v>
      </c>
      <c r="L4207" s="3">
        <f>VLOOKUP(tbStoricoOrdini[[#This Row],[ARTICOLO]],tbArticoli[],2,FALSE)</f>
        <v>120</v>
      </c>
      <c r="M4207" s="22">
        <f>tbStoricoOrdini[[#This Row],[IMPORTO]]/tbStoricoOrdini[[#This Row],[PREZZO]]</f>
        <v>5.6749999999999998</v>
      </c>
      <c r="N4207" t="s">
        <v>6</v>
      </c>
      <c r="O4207" s="8">
        <f>VLOOKUP(tbStoricoOrdini[[#This Row],[AGENTE]],tbAgenti[],2,FALSE)</f>
        <v>7.4999999999999997E-2</v>
      </c>
      <c r="P4207" s="2">
        <v>681</v>
      </c>
      <c r="Q4207" s="2">
        <f>tbStoricoOrdini[[#This Row],[IMPORTO]]*tbStoricoOrdini[[#This Row],[% COMM.]]</f>
        <v>51.074999999999996</v>
      </c>
      <c r="R4207" s="2">
        <f>tbStoricoOrdini[[#This Row],[TOT. COMM.]]+tbStoricoOrdini[[#This Row],[IMPORTO]]</f>
        <v>732.07500000000005</v>
      </c>
    </row>
    <row r="4208" spans="1:18">
      <c r="A4208" s="1">
        <v>43952</v>
      </c>
      <c r="B4208" s="7">
        <f>MONTH(tbStoricoOrdini[[#This Row],[DATA]])</f>
        <v>5</v>
      </c>
      <c r="C4208" t="s">
        <v>4303</v>
      </c>
      <c r="D4208" t="str">
        <f>RIGHT(tbStoricoOrdini[[#This Row],[ORDINE]],4)</f>
        <v>4205</v>
      </c>
      <c r="E4208" t="s">
        <v>46</v>
      </c>
      <c r="F4208" t="str">
        <f>VLOOKUP(tbStoricoOrdini[[#This Row],[CLIENTE]],tbClienti[],3,FALSE)</f>
        <v>Umbria</v>
      </c>
      <c r="G4208" t="str">
        <f>VLOOKUP(tbStoricoOrdini[[#This Row],[CLIENTE]],tbClienti[],7,FALSE)</f>
        <v>BD</v>
      </c>
      <c r="H4208" t="s">
        <v>72</v>
      </c>
      <c r="I4208" t="str">
        <f>IF(LEFT(tbStoricoOrdini[[#This Row],[ARTICOLO]],3) = "COG","COG",LEFT(tbStoricoOrdini[[#This Row],[ARTICOLO]],FIND(" ",tbStoricoOrdini[[#This Row],[ARTICOLO]])-1))</f>
        <v>EB06</v>
      </c>
      <c r="J4208" t="str">
        <f>MID(tbStoricoOrdini[[#This Row],[ARTICOLO]],FIND(" ",tbStoricoOrdini[[#This Row],[ARTICOLO]])+1,4)</f>
        <v>3000</v>
      </c>
      <c r="K4208" t="str">
        <f>IFERROR(RIGHT(tbStoricoOrdini[[#This Row],[ARTICOLO]],LEN(tbStoricoOrdini[[#This Row],[ARTICOLO]])-FIND(" ",tbStoricoOrdini[[#This Row],[ARTICOLO]],FIND(" ",tbStoricoOrdini[[#This Row],[ARTICOLO]]) +1)),"")</f>
        <v>Medium</v>
      </c>
      <c r="L4208" s="3">
        <f>VLOOKUP(tbStoricoOrdini[[#This Row],[ARTICOLO]],tbArticoli[],2,FALSE)</f>
        <v>120</v>
      </c>
      <c r="M4208" s="22">
        <f>tbStoricoOrdini[[#This Row],[IMPORTO]]/tbStoricoOrdini[[#This Row],[PREZZO]]</f>
        <v>6.3833333333333337</v>
      </c>
      <c r="N4208" t="s">
        <v>9</v>
      </c>
      <c r="O4208" s="8">
        <f>VLOOKUP(tbStoricoOrdini[[#This Row],[AGENTE]],tbAgenti[],2,FALSE)</f>
        <v>0.05</v>
      </c>
      <c r="P4208" s="2">
        <v>766</v>
      </c>
      <c r="Q4208" s="2">
        <f>tbStoricoOrdini[[#This Row],[IMPORTO]]*tbStoricoOrdini[[#This Row],[% COMM.]]</f>
        <v>38.300000000000004</v>
      </c>
      <c r="R4208" s="2">
        <f>tbStoricoOrdini[[#This Row],[TOT. COMM.]]+tbStoricoOrdini[[#This Row],[IMPORTO]]</f>
        <v>804.3</v>
      </c>
    </row>
    <row r="4209" spans="1:18">
      <c r="A4209" s="1">
        <v>43952</v>
      </c>
      <c r="B4209" s="7">
        <f>MONTH(tbStoricoOrdini[[#This Row],[DATA]])</f>
        <v>5</v>
      </c>
      <c r="C4209" t="s">
        <v>4304</v>
      </c>
      <c r="D4209" t="str">
        <f>RIGHT(tbStoricoOrdini[[#This Row],[ORDINE]],4)</f>
        <v>4206</v>
      </c>
      <c r="E4209" t="s">
        <v>46</v>
      </c>
      <c r="F4209" t="str">
        <f>VLOOKUP(tbStoricoOrdini[[#This Row],[CLIENTE]],tbClienti[],3,FALSE)</f>
        <v>Umbria</v>
      </c>
      <c r="G4209" t="str">
        <f>VLOOKUP(tbStoricoOrdini[[#This Row],[CLIENTE]],tbClienti[],7,FALSE)</f>
        <v>BD</v>
      </c>
      <c r="H4209" t="s">
        <v>73</v>
      </c>
      <c r="I4209" t="str">
        <f>IF(LEFT(tbStoricoOrdini[[#This Row],[ARTICOLO]],3) = "COG","COG",LEFT(tbStoricoOrdini[[#This Row],[ARTICOLO]],FIND(" ",tbStoricoOrdini[[#This Row],[ARTICOLO]])-1))</f>
        <v>EB06</v>
      </c>
      <c r="J4209" t="str">
        <f>MID(tbStoricoOrdini[[#This Row],[ARTICOLO]],FIND(" ",tbStoricoOrdini[[#This Row],[ARTICOLO]])+1,4)</f>
        <v>3000</v>
      </c>
      <c r="K4209" t="str">
        <f>IFERROR(RIGHT(tbStoricoOrdini[[#This Row],[ARTICOLO]],LEN(tbStoricoOrdini[[#This Row],[ARTICOLO]])-FIND(" ",tbStoricoOrdini[[#This Row],[ARTICOLO]],FIND(" ",tbStoricoOrdini[[#This Row],[ARTICOLO]]) +1)),"")</f>
        <v>Plus</v>
      </c>
      <c r="L4209" s="3">
        <f>VLOOKUP(tbStoricoOrdini[[#This Row],[ARTICOLO]],tbArticoli[],2,FALSE)</f>
        <v>130</v>
      </c>
      <c r="M4209" s="22">
        <f>tbStoricoOrdini[[#This Row],[IMPORTO]]/tbStoricoOrdini[[#This Row],[PREZZO]]</f>
        <v>6</v>
      </c>
      <c r="N4209" t="s">
        <v>39</v>
      </c>
      <c r="O4209" s="8">
        <f>VLOOKUP(tbStoricoOrdini[[#This Row],[AGENTE]],tbAgenti[],2,FALSE)</f>
        <v>0.05</v>
      </c>
      <c r="P4209" s="2">
        <v>780</v>
      </c>
      <c r="Q4209" s="2">
        <f>tbStoricoOrdini[[#This Row],[IMPORTO]]*tbStoricoOrdini[[#This Row],[% COMM.]]</f>
        <v>39</v>
      </c>
      <c r="R4209" s="2">
        <f>tbStoricoOrdini[[#This Row],[TOT. COMM.]]+tbStoricoOrdini[[#This Row],[IMPORTO]]</f>
        <v>819</v>
      </c>
    </row>
    <row r="4210" spans="1:18">
      <c r="A4210" s="1">
        <v>43952</v>
      </c>
      <c r="B4210" s="7">
        <f>MONTH(tbStoricoOrdini[[#This Row],[DATA]])</f>
        <v>5</v>
      </c>
      <c r="C4210" t="s">
        <v>4305</v>
      </c>
      <c r="D4210" t="str">
        <f>RIGHT(tbStoricoOrdini[[#This Row],[ORDINE]],4)</f>
        <v>4207</v>
      </c>
      <c r="E4210" t="s">
        <v>46</v>
      </c>
      <c r="F4210" t="str">
        <f>VLOOKUP(tbStoricoOrdini[[#This Row],[CLIENTE]],tbClienti[],3,FALSE)</f>
        <v>Umbria</v>
      </c>
      <c r="G4210" t="str">
        <f>VLOOKUP(tbStoricoOrdini[[#This Row],[CLIENTE]],tbClienti[],7,FALSE)</f>
        <v>BD</v>
      </c>
      <c r="H4210" t="s">
        <v>73</v>
      </c>
      <c r="I4210" t="str">
        <f>IF(LEFT(tbStoricoOrdini[[#This Row],[ARTICOLO]],3) = "COG","COG",LEFT(tbStoricoOrdini[[#This Row],[ARTICOLO]],FIND(" ",tbStoricoOrdini[[#This Row],[ARTICOLO]])-1))</f>
        <v>EB06</v>
      </c>
      <c r="J4210" t="str">
        <f>MID(tbStoricoOrdini[[#This Row],[ARTICOLO]],FIND(" ",tbStoricoOrdini[[#This Row],[ARTICOLO]])+1,4)</f>
        <v>3000</v>
      </c>
      <c r="K4210" t="str">
        <f>IFERROR(RIGHT(tbStoricoOrdini[[#This Row],[ARTICOLO]],LEN(tbStoricoOrdini[[#This Row],[ARTICOLO]])-FIND(" ",tbStoricoOrdini[[#This Row],[ARTICOLO]],FIND(" ",tbStoricoOrdini[[#This Row],[ARTICOLO]]) +1)),"")</f>
        <v>Plus</v>
      </c>
      <c r="L4210" s="3">
        <f>VLOOKUP(tbStoricoOrdini[[#This Row],[ARTICOLO]],tbArticoli[],2,FALSE)</f>
        <v>130</v>
      </c>
      <c r="M4210" s="22">
        <f>tbStoricoOrdini[[#This Row],[IMPORTO]]/tbStoricoOrdini[[#This Row],[PREZZO]]</f>
        <v>0.63076923076923075</v>
      </c>
      <c r="N4210" t="s">
        <v>18</v>
      </c>
      <c r="O4210" s="8">
        <f>VLOOKUP(tbStoricoOrdini[[#This Row],[AGENTE]],tbAgenti[],2,FALSE)</f>
        <v>0.03</v>
      </c>
      <c r="P4210" s="2">
        <v>82</v>
      </c>
      <c r="Q4210" s="2">
        <f>tbStoricoOrdini[[#This Row],[IMPORTO]]*tbStoricoOrdini[[#This Row],[% COMM.]]</f>
        <v>2.46</v>
      </c>
      <c r="R4210" s="2">
        <f>tbStoricoOrdini[[#This Row],[TOT. COMM.]]+tbStoricoOrdini[[#This Row],[IMPORTO]]</f>
        <v>84.46</v>
      </c>
    </row>
    <row r="4211" spans="1:18">
      <c r="A4211" s="1">
        <v>43952</v>
      </c>
      <c r="B4211" s="7">
        <f>MONTH(tbStoricoOrdini[[#This Row],[DATA]])</f>
        <v>5</v>
      </c>
      <c r="C4211" t="s">
        <v>4306</v>
      </c>
      <c r="D4211" t="str">
        <f>RIGHT(tbStoricoOrdini[[#This Row],[ORDINE]],4)</f>
        <v>4208</v>
      </c>
      <c r="E4211" t="s">
        <v>46</v>
      </c>
      <c r="F4211" t="str">
        <f>VLOOKUP(tbStoricoOrdini[[#This Row],[CLIENTE]],tbClienti[],3,FALSE)</f>
        <v>Umbria</v>
      </c>
      <c r="G4211" t="str">
        <f>VLOOKUP(tbStoricoOrdini[[#This Row],[CLIENTE]],tbClienti[],7,FALSE)</f>
        <v>BD</v>
      </c>
      <c r="H4211" t="s">
        <v>73</v>
      </c>
      <c r="I4211" t="str">
        <f>IF(LEFT(tbStoricoOrdini[[#This Row],[ARTICOLO]],3) = "COG","COG",LEFT(tbStoricoOrdini[[#This Row],[ARTICOLO]],FIND(" ",tbStoricoOrdini[[#This Row],[ARTICOLO]])-1))</f>
        <v>EB06</v>
      </c>
      <c r="J4211" t="str">
        <f>MID(tbStoricoOrdini[[#This Row],[ARTICOLO]],FIND(" ",tbStoricoOrdini[[#This Row],[ARTICOLO]])+1,4)</f>
        <v>3000</v>
      </c>
      <c r="K4211" t="str">
        <f>IFERROR(RIGHT(tbStoricoOrdini[[#This Row],[ARTICOLO]],LEN(tbStoricoOrdini[[#This Row],[ARTICOLO]])-FIND(" ",tbStoricoOrdini[[#This Row],[ARTICOLO]],FIND(" ",tbStoricoOrdini[[#This Row],[ARTICOLO]]) +1)),"")</f>
        <v>Plus</v>
      </c>
      <c r="L4211" s="3">
        <f>VLOOKUP(tbStoricoOrdini[[#This Row],[ARTICOLO]],tbArticoli[],2,FALSE)</f>
        <v>130</v>
      </c>
      <c r="M4211" s="22">
        <f>tbStoricoOrdini[[#This Row],[IMPORTO]]/tbStoricoOrdini[[#This Row],[PREZZO]]</f>
        <v>3.5923076923076924</v>
      </c>
      <c r="N4211" t="s">
        <v>6</v>
      </c>
      <c r="O4211" s="8">
        <f>VLOOKUP(tbStoricoOrdini[[#This Row],[AGENTE]],tbAgenti[],2,FALSE)</f>
        <v>7.4999999999999997E-2</v>
      </c>
      <c r="P4211" s="2">
        <v>467</v>
      </c>
      <c r="Q4211" s="2">
        <f>tbStoricoOrdini[[#This Row],[IMPORTO]]*tbStoricoOrdini[[#This Row],[% COMM.]]</f>
        <v>35.024999999999999</v>
      </c>
      <c r="R4211" s="2">
        <f>tbStoricoOrdini[[#This Row],[TOT. COMM.]]+tbStoricoOrdini[[#This Row],[IMPORTO]]</f>
        <v>502.02499999999998</v>
      </c>
    </row>
    <row r="4212" spans="1:18">
      <c r="A4212" s="1">
        <v>43952</v>
      </c>
      <c r="B4212" s="7">
        <f>MONTH(tbStoricoOrdini[[#This Row],[DATA]])</f>
        <v>5</v>
      </c>
      <c r="C4212" t="s">
        <v>4307</v>
      </c>
      <c r="D4212" t="str">
        <f>RIGHT(tbStoricoOrdini[[#This Row],[ORDINE]],4)</f>
        <v>4209</v>
      </c>
      <c r="E4212" t="s">
        <v>46</v>
      </c>
      <c r="F4212" t="str">
        <f>VLOOKUP(tbStoricoOrdini[[#This Row],[CLIENTE]],tbClienti[],3,FALSE)</f>
        <v>Umbria</v>
      </c>
      <c r="G4212" t="str">
        <f>VLOOKUP(tbStoricoOrdini[[#This Row],[CLIENTE]],tbClienti[],7,FALSE)</f>
        <v>BD</v>
      </c>
      <c r="H4212" t="s">
        <v>73</v>
      </c>
      <c r="I4212" t="str">
        <f>IF(LEFT(tbStoricoOrdini[[#This Row],[ARTICOLO]],3) = "COG","COG",LEFT(tbStoricoOrdini[[#This Row],[ARTICOLO]],FIND(" ",tbStoricoOrdini[[#This Row],[ARTICOLO]])-1))</f>
        <v>EB06</v>
      </c>
      <c r="J4212" t="str">
        <f>MID(tbStoricoOrdini[[#This Row],[ARTICOLO]],FIND(" ",tbStoricoOrdini[[#This Row],[ARTICOLO]])+1,4)</f>
        <v>3000</v>
      </c>
      <c r="K4212" t="str">
        <f>IFERROR(RIGHT(tbStoricoOrdini[[#This Row],[ARTICOLO]],LEN(tbStoricoOrdini[[#This Row],[ARTICOLO]])-FIND(" ",tbStoricoOrdini[[#This Row],[ARTICOLO]],FIND(" ",tbStoricoOrdini[[#This Row],[ARTICOLO]]) +1)),"")</f>
        <v>Plus</v>
      </c>
      <c r="L4212" s="3">
        <f>VLOOKUP(tbStoricoOrdini[[#This Row],[ARTICOLO]],tbArticoli[],2,FALSE)</f>
        <v>130</v>
      </c>
      <c r="M4212" s="22">
        <f>tbStoricoOrdini[[#This Row],[IMPORTO]]/tbStoricoOrdini[[#This Row],[PREZZO]]</f>
        <v>3.0769230769230771E-2</v>
      </c>
      <c r="N4212" t="s">
        <v>9</v>
      </c>
      <c r="O4212" s="8">
        <f>VLOOKUP(tbStoricoOrdini[[#This Row],[AGENTE]],tbAgenti[],2,FALSE)</f>
        <v>0.05</v>
      </c>
      <c r="P4212" s="2">
        <v>4</v>
      </c>
      <c r="Q4212" s="2">
        <f>tbStoricoOrdini[[#This Row],[IMPORTO]]*tbStoricoOrdini[[#This Row],[% COMM.]]</f>
        <v>0.2</v>
      </c>
      <c r="R4212" s="2">
        <f>tbStoricoOrdini[[#This Row],[TOT. COMM.]]+tbStoricoOrdini[[#This Row],[IMPORTO]]</f>
        <v>4.2</v>
      </c>
    </row>
    <row r="4213" spans="1:18">
      <c r="A4213" s="1">
        <v>43952</v>
      </c>
      <c r="B4213" s="7">
        <f>MONTH(tbStoricoOrdini[[#This Row],[DATA]])</f>
        <v>5</v>
      </c>
      <c r="C4213" t="s">
        <v>4308</v>
      </c>
      <c r="D4213" t="str">
        <f>RIGHT(tbStoricoOrdini[[#This Row],[ORDINE]],4)</f>
        <v>4210</v>
      </c>
      <c r="E4213" t="s">
        <v>47</v>
      </c>
      <c r="F4213" t="str">
        <f>VLOOKUP(tbStoricoOrdini[[#This Row],[CLIENTE]],tbClienti[],3,FALSE)</f>
        <v>Umbria</v>
      </c>
      <c r="G4213" t="str">
        <f>VLOOKUP(tbStoricoOrdini[[#This Row],[CLIENTE]],tbClienti[],7,FALSE)</f>
        <v>BB</v>
      </c>
      <c r="H4213" t="s">
        <v>77</v>
      </c>
      <c r="I4213" t="str">
        <f>IF(LEFT(tbStoricoOrdini[[#This Row],[ARTICOLO]],3) = "COG","COG",LEFT(tbStoricoOrdini[[#This Row],[ARTICOLO]],FIND(" ",tbStoricoOrdini[[#This Row],[ARTICOLO]])-1))</f>
        <v>COG</v>
      </c>
      <c r="J4213" t="str">
        <f>MID(tbStoricoOrdini[[#This Row],[ARTICOLO]],FIND(" ",tbStoricoOrdini[[#This Row],[ARTICOLO]])+1,4)</f>
        <v>2000</v>
      </c>
      <c r="K4213" t="str">
        <f>IFERROR(RIGHT(tbStoricoOrdini[[#This Row],[ARTICOLO]],LEN(tbStoricoOrdini[[#This Row],[ARTICOLO]])-FIND(" ",tbStoricoOrdini[[#This Row],[ARTICOLO]],FIND(" ",tbStoricoOrdini[[#This Row],[ARTICOLO]]) +1)),"")</f>
        <v>Medium</v>
      </c>
      <c r="L4213" s="3">
        <f>VLOOKUP(tbStoricoOrdini[[#This Row],[ARTICOLO]],tbArticoli[],2,FALSE)</f>
        <v>200</v>
      </c>
      <c r="M4213" s="22">
        <f>tbStoricoOrdini[[#This Row],[IMPORTO]]/tbStoricoOrdini[[#This Row],[PREZZO]]</f>
        <v>0.13500000000000001</v>
      </c>
      <c r="N4213" t="s">
        <v>9</v>
      </c>
      <c r="O4213" s="8">
        <f>VLOOKUP(tbStoricoOrdini[[#This Row],[AGENTE]],tbAgenti[],2,FALSE)</f>
        <v>0.05</v>
      </c>
      <c r="P4213" s="2">
        <v>27</v>
      </c>
      <c r="Q4213" s="2">
        <f>tbStoricoOrdini[[#This Row],[IMPORTO]]*tbStoricoOrdini[[#This Row],[% COMM.]]</f>
        <v>1.35</v>
      </c>
      <c r="R4213" s="2">
        <f>tbStoricoOrdini[[#This Row],[TOT. COMM.]]+tbStoricoOrdini[[#This Row],[IMPORTO]]</f>
        <v>28.35</v>
      </c>
    </row>
    <row r="4214" spans="1:18">
      <c r="A4214" s="1">
        <v>43952</v>
      </c>
      <c r="B4214" s="7">
        <f>MONTH(tbStoricoOrdini[[#This Row],[DATA]])</f>
        <v>5</v>
      </c>
      <c r="C4214" t="s">
        <v>4309</v>
      </c>
      <c r="D4214" t="str">
        <f>RIGHT(tbStoricoOrdini[[#This Row],[ORDINE]],4)</f>
        <v>4211</v>
      </c>
      <c r="E4214" t="s">
        <v>47</v>
      </c>
      <c r="F4214" t="str">
        <f>VLOOKUP(tbStoricoOrdini[[#This Row],[CLIENTE]],tbClienti[],3,FALSE)</f>
        <v>Umbria</v>
      </c>
      <c r="G4214" t="str">
        <f>VLOOKUP(tbStoricoOrdini[[#This Row],[CLIENTE]],tbClienti[],7,FALSE)</f>
        <v>BB</v>
      </c>
      <c r="H4214" t="s">
        <v>61</v>
      </c>
      <c r="I4214" t="str">
        <f>IF(LEFT(tbStoricoOrdini[[#This Row],[ARTICOLO]],3) = "COG","COG",LEFT(tbStoricoOrdini[[#This Row],[ARTICOLO]],FIND(" ",tbStoricoOrdini[[#This Row],[ARTICOLO]])-1))</f>
        <v>KLM</v>
      </c>
      <c r="J4214" t="str">
        <f>MID(tbStoricoOrdini[[#This Row],[ARTICOLO]],FIND(" ",tbStoricoOrdini[[#This Row],[ARTICOLO]])+1,4)</f>
        <v>5000</v>
      </c>
      <c r="K4214" t="str">
        <f>IFERROR(RIGHT(tbStoricoOrdini[[#This Row],[ARTICOLO]],LEN(tbStoricoOrdini[[#This Row],[ARTICOLO]])-FIND(" ",tbStoricoOrdini[[#This Row],[ARTICOLO]],FIND(" ",tbStoricoOrdini[[#This Row],[ARTICOLO]]) +1)),"")</f>
        <v>Medium</v>
      </c>
      <c r="L4214" s="3">
        <f>VLOOKUP(tbStoricoOrdini[[#This Row],[ARTICOLO]],tbArticoli[],2,FALSE)</f>
        <v>150</v>
      </c>
      <c r="M4214" s="22">
        <f>tbStoricoOrdini[[#This Row],[IMPORTO]]/tbStoricoOrdini[[#This Row],[PREZZO]]</f>
        <v>68.146666666666661</v>
      </c>
      <c r="N4214" t="s">
        <v>9</v>
      </c>
      <c r="O4214" s="8">
        <f>VLOOKUP(tbStoricoOrdini[[#This Row],[AGENTE]],tbAgenti[],2,FALSE)</f>
        <v>0.05</v>
      </c>
      <c r="P4214" s="2">
        <v>10222</v>
      </c>
      <c r="Q4214" s="2">
        <f>tbStoricoOrdini[[#This Row],[IMPORTO]]*tbStoricoOrdini[[#This Row],[% COMM.]]</f>
        <v>511.1</v>
      </c>
      <c r="R4214" s="2">
        <f>tbStoricoOrdini[[#This Row],[TOT. COMM.]]+tbStoricoOrdini[[#This Row],[IMPORTO]]</f>
        <v>10733.1</v>
      </c>
    </row>
    <row r="4215" spans="1:18">
      <c r="A4215" s="1">
        <v>43952</v>
      </c>
      <c r="B4215" s="7">
        <f>MONTH(tbStoricoOrdini[[#This Row],[DATA]])</f>
        <v>5</v>
      </c>
      <c r="C4215" t="s">
        <v>4310</v>
      </c>
      <c r="D4215" t="str">
        <f>RIGHT(tbStoricoOrdini[[#This Row],[ORDINE]],4)</f>
        <v>4212</v>
      </c>
      <c r="E4215" t="s">
        <v>47</v>
      </c>
      <c r="F4215" t="str">
        <f>VLOOKUP(tbStoricoOrdini[[#This Row],[CLIENTE]],tbClienti[],3,FALSE)</f>
        <v>Umbria</v>
      </c>
      <c r="G4215" t="str">
        <f>VLOOKUP(tbStoricoOrdini[[#This Row],[CLIENTE]],tbClienti[],7,FALSE)</f>
        <v>BB</v>
      </c>
      <c r="H4215" t="s">
        <v>79</v>
      </c>
      <c r="I4215" t="str">
        <f>IF(LEFT(tbStoricoOrdini[[#This Row],[ARTICOLO]],3) = "COG","COG",LEFT(tbStoricoOrdini[[#This Row],[ARTICOLO]],FIND(" ",tbStoricoOrdini[[#This Row],[ARTICOLO]])-1))</f>
        <v>COG</v>
      </c>
      <c r="J4215" t="str">
        <f>MID(tbStoricoOrdini[[#This Row],[ARTICOLO]],FIND(" ",tbStoricoOrdini[[#This Row],[ARTICOLO]])+1,4)</f>
        <v>4000</v>
      </c>
      <c r="K4215" t="str">
        <f>IFERROR(RIGHT(tbStoricoOrdini[[#This Row],[ARTICOLO]],LEN(tbStoricoOrdini[[#This Row],[ARTICOLO]])-FIND(" ",tbStoricoOrdini[[#This Row],[ARTICOLO]],FIND(" ",tbStoricoOrdini[[#This Row],[ARTICOLO]]) +1)),"")</f>
        <v>Plus</v>
      </c>
      <c r="L4215" s="3">
        <f>VLOOKUP(tbStoricoOrdini[[#This Row],[ARTICOLO]],tbArticoli[],2,FALSE)</f>
        <v>240</v>
      </c>
      <c r="M4215" s="22">
        <f>tbStoricoOrdini[[#This Row],[IMPORTO]]/tbStoricoOrdini[[#This Row],[PREZZO]]</f>
        <v>2.7333333333333334</v>
      </c>
      <c r="N4215" t="s">
        <v>9</v>
      </c>
      <c r="O4215" s="8">
        <f>VLOOKUP(tbStoricoOrdini[[#This Row],[AGENTE]],tbAgenti[],2,FALSE)</f>
        <v>0.05</v>
      </c>
      <c r="P4215" s="2">
        <v>656</v>
      </c>
      <c r="Q4215" s="2">
        <f>tbStoricoOrdini[[#This Row],[IMPORTO]]*tbStoricoOrdini[[#This Row],[% COMM.]]</f>
        <v>32.800000000000004</v>
      </c>
      <c r="R4215" s="2">
        <f>tbStoricoOrdini[[#This Row],[TOT. COMM.]]+tbStoricoOrdini[[#This Row],[IMPORTO]]</f>
        <v>688.8</v>
      </c>
    </row>
    <row r="4216" spans="1:18">
      <c r="A4216" s="1">
        <v>43952</v>
      </c>
      <c r="B4216" s="7">
        <f>MONTH(tbStoricoOrdini[[#This Row],[DATA]])</f>
        <v>5</v>
      </c>
      <c r="C4216" t="s">
        <v>4311</v>
      </c>
      <c r="D4216" t="str">
        <f>RIGHT(tbStoricoOrdini[[#This Row],[ORDINE]],4)</f>
        <v>4213</v>
      </c>
      <c r="E4216" t="s">
        <v>47</v>
      </c>
      <c r="F4216" t="str">
        <f>VLOOKUP(tbStoricoOrdini[[#This Row],[CLIENTE]],tbClienti[],3,FALSE)</f>
        <v>Umbria</v>
      </c>
      <c r="G4216" t="str">
        <f>VLOOKUP(tbStoricoOrdini[[#This Row],[CLIENTE]],tbClienti[],7,FALSE)</f>
        <v>BB</v>
      </c>
      <c r="H4216" t="s">
        <v>63</v>
      </c>
      <c r="I4216" t="str">
        <f>IF(LEFT(tbStoricoOrdini[[#This Row],[ARTICOLO]],3) = "COG","COG",LEFT(tbStoricoOrdini[[#This Row],[ARTICOLO]],FIND(" ",tbStoricoOrdini[[#This Row],[ARTICOLO]])-1))</f>
        <v>KLM</v>
      </c>
      <c r="J4216" t="str">
        <f>MID(tbStoricoOrdini[[#This Row],[ARTICOLO]],FIND(" ",tbStoricoOrdini[[#This Row],[ARTICOLO]])+1,4)</f>
        <v>3000</v>
      </c>
      <c r="K4216" t="str">
        <f>IFERROR(RIGHT(tbStoricoOrdini[[#This Row],[ARTICOLO]],LEN(tbStoricoOrdini[[#This Row],[ARTICOLO]])-FIND(" ",tbStoricoOrdini[[#This Row],[ARTICOLO]],FIND(" ",tbStoricoOrdini[[#This Row],[ARTICOLO]]) +1)),"")</f>
        <v>Plus</v>
      </c>
      <c r="L4216" s="3">
        <f>VLOOKUP(tbStoricoOrdini[[#This Row],[ARTICOLO]],tbArticoli[],2,FALSE)</f>
        <v>145</v>
      </c>
      <c r="M4216" s="22">
        <f>tbStoricoOrdini[[#This Row],[IMPORTO]]/tbStoricoOrdini[[#This Row],[PREZZO]]</f>
        <v>826.90344827586205</v>
      </c>
      <c r="N4216" t="s">
        <v>9</v>
      </c>
      <c r="O4216" s="8">
        <f>VLOOKUP(tbStoricoOrdini[[#This Row],[AGENTE]],tbAgenti[],2,FALSE)</f>
        <v>0.05</v>
      </c>
      <c r="P4216" s="2">
        <v>119901</v>
      </c>
      <c r="Q4216" s="2">
        <f>tbStoricoOrdini[[#This Row],[IMPORTO]]*tbStoricoOrdini[[#This Row],[% COMM.]]</f>
        <v>5995.05</v>
      </c>
      <c r="R4216" s="2">
        <f>tbStoricoOrdini[[#This Row],[TOT. COMM.]]+tbStoricoOrdini[[#This Row],[IMPORTO]]</f>
        <v>125896.05</v>
      </c>
    </row>
    <row r="4217" spans="1:18">
      <c r="A4217" s="1">
        <v>43952</v>
      </c>
      <c r="B4217" s="7">
        <f>MONTH(tbStoricoOrdini[[#This Row],[DATA]])</f>
        <v>5</v>
      </c>
      <c r="C4217" t="s">
        <v>4312</v>
      </c>
      <c r="D4217" t="str">
        <f>RIGHT(tbStoricoOrdini[[#This Row],[ORDINE]],4)</f>
        <v>4214</v>
      </c>
      <c r="E4217" t="s">
        <v>47</v>
      </c>
      <c r="F4217" t="str">
        <f>VLOOKUP(tbStoricoOrdini[[#This Row],[CLIENTE]],tbClienti[],3,FALSE)</f>
        <v>Umbria</v>
      </c>
      <c r="G4217" t="str">
        <f>VLOOKUP(tbStoricoOrdini[[#This Row],[CLIENTE]],tbClienti[],7,FALSE)</f>
        <v>BB</v>
      </c>
      <c r="H4217" t="s">
        <v>66</v>
      </c>
      <c r="I4217" t="str">
        <f>IF(LEFT(tbStoricoOrdini[[#This Row],[ARTICOLO]],3) = "COG","COG",LEFT(tbStoricoOrdini[[#This Row],[ARTICOLO]],FIND(" ",tbStoricoOrdini[[#This Row],[ARTICOLO]])-1))</f>
        <v>BAG</v>
      </c>
      <c r="J4217" t="str">
        <f>MID(tbStoricoOrdini[[#This Row],[ARTICOLO]],FIND(" ",tbStoricoOrdini[[#This Row],[ARTICOLO]])+1,4)</f>
        <v>2500</v>
      </c>
      <c r="K4217" t="str">
        <f>IFERROR(RIGHT(tbStoricoOrdini[[#This Row],[ARTICOLO]],LEN(tbStoricoOrdini[[#This Row],[ARTICOLO]])-FIND(" ",tbStoricoOrdini[[#This Row],[ARTICOLO]],FIND(" ",tbStoricoOrdini[[#This Row],[ARTICOLO]]) +1)),"")</f>
        <v>Plus</v>
      </c>
      <c r="L4217" s="3">
        <f>VLOOKUP(tbStoricoOrdini[[#This Row],[ARTICOLO]],tbArticoli[],2,FALSE)</f>
        <v>220</v>
      </c>
      <c r="M4217" s="22">
        <f>tbStoricoOrdini[[#This Row],[IMPORTO]]/tbStoricoOrdini[[#This Row],[PREZZO]]</f>
        <v>0.12727272727272726</v>
      </c>
      <c r="N4217" t="s">
        <v>9</v>
      </c>
      <c r="O4217" s="8">
        <f>VLOOKUP(tbStoricoOrdini[[#This Row],[AGENTE]],tbAgenti[],2,FALSE)</f>
        <v>0.05</v>
      </c>
      <c r="P4217" s="2">
        <v>28</v>
      </c>
      <c r="Q4217" s="2">
        <f>tbStoricoOrdini[[#This Row],[IMPORTO]]*tbStoricoOrdini[[#This Row],[% COMM.]]</f>
        <v>1.4000000000000001</v>
      </c>
      <c r="R4217" s="2">
        <f>tbStoricoOrdini[[#This Row],[TOT. COMM.]]+tbStoricoOrdini[[#This Row],[IMPORTO]]</f>
        <v>29.4</v>
      </c>
    </row>
    <row r="4218" spans="1:18">
      <c r="A4218" s="1">
        <v>43952</v>
      </c>
      <c r="B4218" s="7">
        <f>MONTH(tbStoricoOrdini[[#This Row],[DATA]])</f>
        <v>5</v>
      </c>
      <c r="C4218" t="s">
        <v>4313</v>
      </c>
      <c r="D4218" t="str">
        <f>RIGHT(tbStoricoOrdini[[#This Row],[ORDINE]],4)</f>
        <v>4215</v>
      </c>
      <c r="E4218" t="s">
        <v>47</v>
      </c>
      <c r="F4218" t="str">
        <f>VLOOKUP(tbStoricoOrdini[[#This Row],[CLIENTE]],tbClienti[],3,FALSE)</f>
        <v>Umbria</v>
      </c>
      <c r="G4218" t="str">
        <f>VLOOKUP(tbStoricoOrdini[[#This Row],[CLIENTE]],tbClienti[],7,FALSE)</f>
        <v>BB</v>
      </c>
      <c r="H4218" t="s">
        <v>69</v>
      </c>
      <c r="I4218" t="str">
        <f>IF(LEFT(tbStoricoOrdini[[#This Row],[ARTICOLO]],3) = "COG","COG",LEFT(tbStoricoOrdini[[#This Row],[ARTICOLO]],FIND(" ",tbStoricoOrdini[[#This Row],[ARTICOLO]])-1))</f>
        <v>BAG</v>
      </c>
      <c r="J4218" t="str">
        <f>MID(tbStoricoOrdini[[#This Row],[ARTICOLO]],FIND(" ",tbStoricoOrdini[[#This Row],[ARTICOLO]])+1,4)</f>
        <v>1121</v>
      </c>
      <c r="K4218" t="str">
        <f>IFERROR(RIGHT(tbStoricoOrdini[[#This Row],[ARTICOLO]],LEN(tbStoricoOrdini[[#This Row],[ARTICOLO]])-FIND(" ",tbStoricoOrdini[[#This Row],[ARTICOLO]],FIND(" ",tbStoricoOrdini[[#This Row],[ARTICOLO]]) +1)),"")</f>
        <v>Gold</v>
      </c>
      <c r="L4218" s="3">
        <f>VLOOKUP(tbStoricoOrdini[[#This Row],[ARTICOLO]],tbArticoli[],2,FALSE)</f>
        <v>230</v>
      </c>
      <c r="M4218" s="22">
        <f>tbStoricoOrdini[[#This Row],[IMPORTO]]/tbStoricoOrdini[[#This Row],[PREZZO]]</f>
        <v>0.18695652173913044</v>
      </c>
      <c r="N4218" t="s">
        <v>9</v>
      </c>
      <c r="O4218" s="8">
        <f>VLOOKUP(tbStoricoOrdini[[#This Row],[AGENTE]],tbAgenti[],2,FALSE)</f>
        <v>0.05</v>
      </c>
      <c r="P4218" s="2">
        <v>43</v>
      </c>
      <c r="Q4218" s="2">
        <f>tbStoricoOrdini[[#This Row],[IMPORTO]]*tbStoricoOrdini[[#This Row],[% COMM.]]</f>
        <v>2.15</v>
      </c>
      <c r="R4218" s="2">
        <f>tbStoricoOrdini[[#This Row],[TOT. COMM.]]+tbStoricoOrdini[[#This Row],[IMPORTO]]</f>
        <v>45.15</v>
      </c>
    </row>
    <row r="4219" spans="1:18">
      <c r="A4219" s="1">
        <v>43952</v>
      </c>
      <c r="B4219" s="7">
        <f>MONTH(tbStoricoOrdini[[#This Row],[DATA]])</f>
        <v>5</v>
      </c>
      <c r="C4219" t="s">
        <v>4314</v>
      </c>
      <c r="D4219" t="str">
        <f>RIGHT(tbStoricoOrdini[[#This Row],[ORDINE]],4)</f>
        <v>4216</v>
      </c>
      <c r="E4219" t="s">
        <v>47</v>
      </c>
      <c r="F4219" t="str">
        <f>VLOOKUP(tbStoricoOrdini[[#This Row],[CLIENTE]],tbClienti[],3,FALSE)</f>
        <v>Umbria</v>
      </c>
      <c r="G4219" t="str">
        <f>VLOOKUP(tbStoricoOrdini[[#This Row],[CLIENTE]],tbClienti[],7,FALSE)</f>
        <v>BB</v>
      </c>
      <c r="H4219" t="s">
        <v>70</v>
      </c>
      <c r="I4219" t="str">
        <f>IF(LEFT(tbStoricoOrdini[[#This Row],[ARTICOLO]],3) = "COG","COG",LEFT(tbStoricoOrdini[[#This Row],[ARTICOLO]],FIND(" ",tbStoricoOrdini[[#This Row],[ARTICOLO]])-1))</f>
        <v>EB08</v>
      </c>
      <c r="J4219" t="str">
        <f>MID(tbStoricoOrdini[[#This Row],[ARTICOLO]],FIND(" ",tbStoricoOrdini[[#This Row],[ARTICOLO]])+1,4)</f>
        <v>7500</v>
      </c>
      <c r="K4219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4219" s="3">
        <f>VLOOKUP(tbStoricoOrdini[[#This Row],[ARTICOLO]],tbArticoli[],2,FALSE)</f>
        <v>180</v>
      </c>
      <c r="M4219" s="22">
        <f>tbStoricoOrdini[[#This Row],[IMPORTO]]/tbStoricoOrdini[[#This Row],[PREZZO]]</f>
        <v>0.3</v>
      </c>
      <c r="N4219" t="s">
        <v>9</v>
      </c>
      <c r="O4219" s="8">
        <f>VLOOKUP(tbStoricoOrdini[[#This Row],[AGENTE]],tbAgenti[],2,FALSE)</f>
        <v>0.05</v>
      </c>
      <c r="P4219" s="2">
        <v>54</v>
      </c>
      <c r="Q4219" s="2">
        <f>tbStoricoOrdini[[#This Row],[IMPORTO]]*tbStoricoOrdini[[#This Row],[% COMM.]]</f>
        <v>2.7</v>
      </c>
      <c r="R4219" s="2">
        <f>tbStoricoOrdini[[#This Row],[TOT. COMM.]]+tbStoricoOrdini[[#This Row],[IMPORTO]]</f>
        <v>56.7</v>
      </c>
    </row>
    <row r="4220" spans="1:18">
      <c r="A4220" s="1">
        <v>43952</v>
      </c>
      <c r="B4220" s="7">
        <f>MONTH(tbStoricoOrdini[[#This Row],[DATA]])</f>
        <v>5</v>
      </c>
      <c r="C4220" t="s">
        <v>4315</v>
      </c>
      <c r="D4220" t="str">
        <f>RIGHT(tbStoricoOrdini[[#This Row],[ORDINE]],4)</f>
        <v>4217</v>
      </c>
      <c r="E4220" t="s">
        <v>47</v>
      </c>
      <c r="F4220" t="str">
        <f>VLOOKUP(tbStoricoOrdini[[#This Row],[CLIENTE]],tbClienti[],3,FALSE)</f>
        <v>Umbria</v>
      </c>
      <c r="G4220" t="str">
        <f>VLOOKUP(tbStoricoOrdini[[#This Row],[CLIENTE]],tbClienti[],7,FALSE)</f>
        <v>BB</v>
      </c>
      <c r="H4220" t="s">
        <v>75</v>
      </c>
      <c r="I4220" t="str">
        <f>IF(LEFT(tbStoricoOrdini[[#This Row],[ARTICOLO]],3) = "COG","COG",LEFT(tbStoricoOrdini[[#This Row],[ARTICOLO]],FIND(" ",tbStoricoOrdini[[#This Row],[ARTICOLO]])-1))</f>
        <v>AVRC</v>
      </c>
      <c r="J4220" t="str">
        <f>MID(tbStoricoOrdini[[#This Row],[ARTICOLO]],FIND(" ",tbStoricoOrdini[[#This Row],[ARTICOLO]])+1,4)</f>
        <v>1000</v>
      </c>
      <c r="K4220" t="str">
        <f>IFERROR(RIGHT(tbStoricoOrdini[[#This Row],[ARTICOLO]],LEN(tbStoricoOrdini[[#This Row],[ARTICOLO]])-FIND(" ",tbStoricoOrdini[[#This Row],[ARTICOLO]],FIND(" ",tbStoricoOrdini[[#This Row],[ARTICOLO]]) +1)),"")</f>
        <v>Silver</v>
      </c>
      <c r="L4220" s="3">
        <f>VLOOKUP(tbStoricoOrdini[[#This Row],[ARTICOLO]],tbArticoli[],2,FALSE)</f>
        <v>390</v>
      </c>
      <c r="M4220" s="22">
        <f>tbStoricoOrdini[[#This Row],[IMPORTO]]/tbStoricoOrdini[[#This Row],[PREZZO]]</f>
        <v>1.282051282051282E-2</v>
      </c>
      <c r="N4220" t="s">
        <v>9</v>
      </c>
      <c r="O4220" s="8">
        <f>VLOOKUP(tbStoricoOrdini[[#This Row],[AGENTE]],tbAgenti[],2,FALSE)</f>
        <v>0.05</v>
      </c>
      <c r="P4220" s="2">
        <v>5</v>
      </c>
      <c r="Q4220" s="2">
        <f>tbStoricoOrdini[[#This Row],[IMPORTO]]*tbStoricoOrdini[[#This Row],[% COMM.]]</f>
        <v>0.25</v>
      </c>
      <c r="R4220" s="2">
        <f>tbStoricoOrdini[[#This Row],[TOT. COMM.]]+tbStoricoOrdini[[#This Row],[IMPORTO]]</f>
        <v>5.25</v>
      </c>
    </row>
    <row r="4221" spans="1:18">
      <c r="A4221" s="1">
        <v>43952</v>
      </c>
      <c r="B4221" s="7">
        <f>MONTH(tbStoricoOrdini[[#This Row],[DATA]])</f>
        <v>5</v>
      </c>
      <c r="C4221" t="s">
        <v>4316</v>
      </c>
      <c r="D4221" t="str">
        <f>RIGHT(tbStoricoOrdini[[#This Row],[ORDINE]],4)</f>
        <v>4218</v>
      </c>
      <c r="E4221" t="s">
        <v>47</v>
      </c>
      <c r="F4221" t="str">
        <f>VLOOKUP(tbStoricoOrdini[[#This Row],[CLIENTE]],tbClienti[],3,FALSE)</f>
        <v>Umbria</v>
      </c>
      <c r="G4221" t="str">
        <f>VLOOKUP(tbStoricoOrdini[[#This Row],[CLIENTE]],tbClienti[],7,FALSE)</f>
        <v>BB</v>
      </c>
      <c r="H4221" t="s">
        <v>72</v>
      </c>
      <c r="I4221" t="str">
        <f>IF(LEFT(tbStoricoOrdini[[#This Row],[ARTICOLO]],3) = "COG","COG",LEFT(tbStoricoOrdini[[#This Row],[ARTICOLO]],FIND(" ",tbStoricoOrdini[[#This Row],[ARTICOLO]])-1))</f>
        <v>EB06</v>
      </c>
      <c r="J4221" t="str">
        <f>MID(tbStoricoOrdini[[#This Row],[ARTICOLO]],FIND(" ",tbStoricoOrdini[[#This Row],[ARTICOLO]])+1,4)</f>
        <v>3000</v>
      </c>
      <c r="K4221" t="str">
        <f>IFERROR(RIGHT(tbStoricoOrdini[[#This Row],[ARTICOLO]],LEN(tbStoricoOrdini[[#This Row],[ARTICOLO]])-FIND(" ",tbStoricoOrdini[[#This Row],[ARTICOLO]],FIND(" ",tbStoricoOrdini[[#This Row],[ARTICOLO]]) +1)),"")</f>
        <v>Medium</v>
      </c>
      <c r="L4221" s="3">
        <f>VLOOKUP(tbStoricoOrdini[[#This Row],[ARTICOLO]],tbArticoli[],2,FALSE)</f>
        <v>120</v>
      </c>
      <c r="M4221" s="22">
        <f>tbStoricoOrdini[[#This Row],[IMPORTO]]/tbStoricoOrdini[[#This Row],[PREZZO]]</f>
        <v>3.9750000000000001</v>
      </c>
      <c r="N4221" t="s">
        <v>9</v>
      </c>
      <c r="O4221" s="8">
        <f>VLOOKUP(tbStoricoOrdini[[#This Row],[AGENTE]],tbAgenti[],2,FALSE)</f>
        <v>0.05</v>
      </c>
      <c r="P4221" s="2">
        <v>477</v>
      </c>
      <c r="Q4221" s="2">
        <f>tbStoricoOrdini[[#This Row],[IMPORTO]]*tbStoricoOrdini[[#This Row],[% COMM.]]</f>
        <v>23.85</v>
      </c>
      <c r="R4221" s="2">
        <f>tbStoricoOrdini[[#This Row],[TOT. COMM.]]+tbStoricoOrdini[[#This Row],[IMPORTO]]</f>
        <v>500.85</v>
      </c>
    </row>
    <row r="4222" spans="1:18">
      <c r="A4222" s="1">
        <v>43952</v>
      </c>
      <c r="B4222" s="7">
        <f>MONTH(tbStoricoOrdini[[#This Row],[DATA]])</f>
        <v>5</v>
      </c>
      <c r="C4222" t="s">
        <v>4317</v>
      </c>
      <c r="D4222" t="str">
        <f>RIGHT(tbStoricoOrdini[[#This Row],[ORDINE]],4)</f>
        <v>4219</v>
      </c>
      <c r="E4222" t="s">
        <v>48</v>
      </c>
      <c r="F4222" t="str">
        <f>VLOOKUP(tbStoricoOrdini[[#This Row],[CLIENTE]],tbClienti[],3,FALSE)</f>
        <v>Umbria</v>
      </c>
      <c r="G4222" t="str">
        <f>VLOOKUP(tbStoricoOrdini[[#This Row],[CLIENTE]],tbClienti[],7,FALSE)</f>
        <v>BC</v>
      </c>
      <c r="H4222" t="s">
        <v>74</v>
      </c>
      <c r="I4222" t="str">
        <f>IF(LEFT(tbStoricoOrdini[[#This Row],[ARTICOLO]],3) = "COG","COG",LEFT(tbStoricoOrdini[[#This Row],[ARTICOLO]],FIND(" ",tbStoricoOrdini[[#This Row],[ARTICOLO]])-1))</f>
        <v>AVRC</v>
      </c>
      <c r="J4222" t="str">
        <f>MID(tbStoricoOrdini[[#This Row],[ARTICOLO]],FIND(" ",tbStoricoOrdini[[#This Row],[ARTICOLO]])+1,4)</f>
        <v>2500</v>
      </c>
      <c r="K4222" t="str">
        <f>IFERROR(RIGHT(tbStoricoOrdini[[#This Row],[ARTICOLO]],LEN(tbStoricoOrdini[[#This Row],[ARTICOLO]])-FIND(" ",tbStoricoOrdini[[#This Row],[ARTICOLO]],FIND(" ",tbStoricoOrdini[[#This Row],[ARTICOLO]]) +1)),"")</f>
        <v>Gold</v>
      </c>
      <c r="L4222" s="3">
        <f>VLOOKUP(tbStoricoOrdini[[#This Row],[ARTICOLO]],tbArticoli[],2,FALSE)</f>
        <v>500</v>
      </c>
      <c r="M4222" s="22">
        <f>tbStoricoOrdini[[#This Row],[IMPORTO]]/tbStoricoOrdini[[#This Row],[PREZZO]]</f>
        <v>1.258</v>
      </c>
      <c r="N4222" t="s">
        <v>18</v>
      </c>
      <c r="O4222" s="8">
        <f>VLOOKUP(tbStoricoOrdini[[#This Row],[AGENTE]],tbAgenti[],2,FALSE)</f>
        <v>0.03</v>
      </c>
      <c r="P4222" s="2">
        <v>629</v>
      </c>
      <c r="Q4222" s="2">
        <f>tbStoricoOrdini[[#This Row],[IMPORTO]]*tbStoricoOrdini[[#This Row],[% COMM.]]</f>
        <v>18.87</v>
      </c>
      <c r="R4222" s="2">
        <f>tbStoricoOrdini[[#This Row],[TOT. COMM.]]+tbStoricoOrdini[[#This Row],[IMPORTO]]</f>
        <v>647.87</v>
      </c>
    </row>
    <row r="4223" spans="1:18">
      <c r="A4223" s="1">
        <v>43952</v>
      </c>
      <c r="B4223" s="7">
        <f>MONTH(tbStoricoOrdini[[#This Row],[DATA]])</f>
        <v>5</v>
      </c>
      <c r="C4223" t="s">
        <v>4318</v>
      </c>
      <c r="D4223" t="str">
        <f>RIGHT(tbStoricoOrdini[[#This Row],[ORDINE]],4)</f>
        <v>4220</v>
      </c>
      <c r="E4223" t="s">
        <v>48</v>
      </c>
      <c r="F4223" t="str">
        <f>VLOOKUP(tbStoricoOrdini[[#This Row],[CLIENTE]],tbClienti[],3,FALSE)</f>
        <v>Umbria</v>
      </c>
      <c r="G4223" t="str">
        <f>VLOOKUP(tbStoricoOrdini[[#This Row],[CLIENTE]],tbClienti[],7,FALSE)</f>
        <v>BC</v>
      </c>
      <c r="H4223" t="s">
        <v>74</v>
      </c>
      <c r="I4223" t="str">
        <f>IF(LEFT(tbStoricoOrdini[[#This Row],[ARTICOLO]],3) = "COG","COG",LEFT(tbStoricoOrdini[[#This Row],[ARTICOLO]],FIND(" ",tbStoricoOrdini[[#This Row],[ARTICOLO]])-1))</f>
        <v>AVRC</v>
      </c>
      <c r="J4223" t="str">
        <f>MID(tbStoricoOrdini[[#This Row],[ARTICOLO]],FIND(" ",tbStoricoOrdini[[#This Row],[ARTICOLO]])+1,4)</f>
        <v>2500</v>
      </c>
      <c r="K4223" t="str">
        <f>IFERROR(RIGHT(tbStoricoOrdini[[#This Row],[ARTICOLO]],LEN(tbStoricoOrdini[[#This Row],[ARTICOLO]])-FIND(" ",tbStoricoOrdini[[#This Row],[ARTICOLO]],FIND(" ",tbStoricoOrdini[[#This Row],[ARTICOLO]]) +1)),"")</f>
        <v>Gold</v>
      </c>
      <c r="L4223" s="3">
        <f>VLOOKUP(tbStoricoOrdini[[#This Row],[ARTICOLO]],tbArticoli[],2,FALSE)</f>
        <v>500</v>
      </c>
      <c r="M4223" s="22">
        <f>tbStoricoOrdini[[#This Row],[IMPORTO]]/tbStoricoOrdini[[#This Row],[PREZZO]]</f>
        <v>3.9359999999999999</v>
      </c>
      <c r="N4223" t="s">
        <v>6</v>
      </c>
      <c r="O4223" s="8">
        <f>VLOOKUP(tbStoricoOrdini[[#This Row],[AGENTE]],tbAgenti[],2,FALSE)</f>
        <v>7.4999999999999997E-2</v>
      </c>
      <c r="P4223" s="2">
        <v>1968</v>
      </c>
      <c r="Q4223" s="2">
        <f>tbStoricoOrdini[[#This Row],[IMPORTO]]*tbStoricoOrdini[[#This Row],[% COMM.]]</f>
        <v>147.6</v>
      </c>
      <c r="R4223" s="2">
        <f>tbStoricoOrdini[[#This Row],[TOT. COMM.]]+tbStoricoOrdini[[#This Row],[IMPORTO]]</f>
        <v>2115.6</v>
      </c>
    </row>
    <row r="4224" spans="1:18">
      <c r="A4224" s="1">
        <v>43952</v>
      </c>
      <c r="B4224" s="7">
        <f>MONTH(tbStoricoOrdini[[#This Row],[DATA]])</f>
        <v>5</v>
      </c>
      <c r="C4224" t="s">
        <v>4319</v>
      </c>
      <c r="D4224" t="str">
        <f>RIGHT(tbStoricoOrdini[[#This Row],[ORDINE]],4)</f>
        <v>4221</v>
      </c>
      <c r="E4224" t="s">
        <v>48</v>
      </c>
      <c r="F4224" t="str">
        <f>VLOOKUP(tbStoricoOrdini[[#This Row],[CLIENTE]],tbClienti[],3,FALSE)</f>
        <v>Umbria</v>
      </c>
      <c r="G4224" t="str">
        <f>VLOOKUP(tbStoricoOrdini[[#This Row],[CLIENTE]],tbClienti[],7,FALSE)</f>
        <v>BC</v>
      </c>
      <c r="H4224" t="s">
        <v>77</v>
      </c>
      <c r="I4224" t="str">
        <f>IF(LEFT(tbStoricoOrdini[[#This Row],[ARTICOLO]],3) = "COG","COG",LEFT(tbStoricoOrdini[[#This Row],[ARTICOLO]],FIND(" ",tbStoricoOrdini[[#This Row],[ARTICOLO]])-1))</f>
        <v>COG</v>
      </c>
      <c r="J4224" t="str">
        <f>MID(tbStoricoOrdini[[#This Row],[ARTICOLO]],FIND(" ",tbStoricoOrdini[[#This Row],[ARTICOLO]])+1,4)</f>
        <v>2000</v>
      </c>
      <c r="K4224" t="str">
        <f>IFERROR(RIGHT(tbStoricoOrdini[[#This Row],[ARTICOLO]],LEN(tbStoricoOrdini[[#This Row],[ARTICOLO]])-FIND(" ",tbStoricoOrdini[[#This Row],[ARTICOLO]],FIND(" ",tbStoricoOrdini[[#This Row],[ARTICOLO]]) +1)),"")</f>
        <v>Medium</v>
      </c>
      <c r="L4224" s="3">
        <f>VLOOKUP(tbStoricoOrdini[[#This Row],[ARTICOLO]],tbArticoli[],2,FALSE)</f>
        <v>200</v>
      </c>
      <c r="M4224" s="22">
        <f>tbStoricoOrdini[[#This Row],[IMPORTO]]/tbStoricoOrdini[[#This Row],[PREZZO]]</f>
        <v>4.1449999999999996</v>
      </c>
      <c r="N4224" t="s">
        <v>9</v>
      </c>
      <c r="O4224" s="8">
        <f>VLOOKUP(tbStoricoOrdini[[#This Row],[AGENTE]],tbAgenti[],2,FALSE)</f>
        <v>0.05</v>
      </c>
      <c r="P4224" s="2">
        <v>829</v>
      </c>
      <c r="Q4224" s="2">
        <f>tbStoricoOrdini[[#This Row],[IMPORTO]]*tbStoricoOrdini[[#This Row],[% COMM.]]</f>
        <v>41.45</v>
      </c>
      <c r="R4224" s="2">
        <f>tbStoricoOrdini[[#This Row],[TOT. COMM.]]+tbStoricoOrdini[[#This Row],[IMPORTO]]</f>
        <v>870.45</v>
      </c>
    </row>
    <row r="4225" spans="1:18">
      <c r="A4225" s="1">
        <v>43952</v>
      </c>
      <c r="B4225" s="7">
        <f>MONTH(tbStoricoOrdini[[#This Row],[DATA]])</f>
        <v>5</v>
      </c>
      <c r="C4225" t="s">
        <v>4320</v>
      </c>
      <c r="D4225" t="str">
        <f>RIGHT(tbStoricoOrdini[[#This Row],[ORDINE]],4)</f>
        <v>4222</v>
      </c>
      <c r="E4225" t="s">
        <v>48</v>
      </c>
      <c r="F4225" t="str">
        <f>VLOOKUP(tbStoricoOrdini[[#This Row],[CLIENTE]],tbClienti[],3,FALSE)</f>
        <v>Umbria</v>
      </c>
      <c r="G4225" t="str">
        <f>VLOOKUP(tbStoricoOrdini[[#This Row],[CLIENTE]],tbClienti[],7,FALSE)</f>
        <v>BC</v>
      </c>
      <c r="H4225" t="s">
        <v>61</v>
      </c>
      <c r="I4225" t="str">
        <f>IF(LEFT(tbStoricoOrdini[[#This Row],[ARTICOLO]],3) = "COG","COG",LEFT(tbStoricoOrdini[[#This Row],[ARTICOLO]],FIND(" ",tbStoricoOrdini[[#This Row],[ARTICOLO]])-1))</f>
        <v>KLM</v>
      </c>
      <c r="J4225" t="str">
        <f>MID(tbStoricoOrdini[[#This Row],[ARTICOLO]],FIND(" ",tbStoricoOrdini[[#This Row],[ARTICOLO]])+1,4)</f>
        <v>5000</v>
      </c>
      <c r="K4225" t="str">
        <f>IFERROR(RIGHT(tbStoricoOrdini[[#This Row],[ARTICOLO]],LEN(tbStoricoOrdini[[#This Row],[ARTICOLO]])-FIND(" ",tbStoricoOrdini[[#This Row],[ARTICOLO]],FIND(" ",tbStoricoOrdini[[#This Row],[ARTICOLO]]) +1)),"")</f>
        <v>Medium</v>
      </c>
      <c r="L4225" s="3">
        <f>VLOOKUP(tbStoricoOrdini[[#This Row],[ARTICOLO]],tbArticoli[],2,FALSE)</f>
        <v>150</v>
      </c>
      <c r="M4225" s="22">
        <f>tbStoricoOrdini[[#This Row],[IMPORTO]]/tbStoricoOrdini[[#This Row],[PREZZO]]</f>
        <v>288.94666666666666</v>
      </c>
      <c r="N4225" t="s">
        <v>6</v>
      </c>
      <c r="O4225" s="8">
        <f>VLOOKUP(tbStoricoOrdini[[#This Row],[AGENTE]],tbAgenti[],2,FALSE)</f>
        <v>7.4999999999999997E-2</v>
      </c>
      <c r="P4225" s="2">
        <v>43342</v>
      </c>
      <c r="Q4225" s="2">
        <f>tbStoricoOrdini[[#This Row],[IMPORTO]]*tbStoricoOrdini[[#This Row],[% COMM.]]</f>
        <v>3250.65</v>
      </c>
      <c r="R4225" s="2">
        <f>tbStoricoOrdini[[#This Row],[TOT. COMM.]]+tbStoricoOrdini[[#This Row],[IMPORTO]]</f>
        <v>46592.65</v>
      </c>
    </row>
    <row r="4226" spans="1:18">
      <c r="A4226" s="1">
        <v>43952</v>
      </c>
      <c r="B4226" s="7">
        <f>MONTH(tbStoricoOrdini[[#This Row],[DATA]])</f>
        <v>5</v>
      </c>
      <c r="C4226" t="s">
        <v>4321</v>
      </c>
      <c r="D4226" t="str">
        <f>RIGHT(tbStoricoOrdini[[#This Row],[ORDINE]],4)</f>
        <v>4223</v>
      </c>
      <c r="E4226" t="s">
        <v>48</v>
      </c>
      <c r="F4226" t="str">
        <f>VLOOKUP(tbStoricoOrdini[[#This Row],[CLIENTE]],tbClienti[],3,FALSE)</f>
        <v>Umbria</v>
      </c>
      <c r="G4226" t="str">
        <f>VLOOKUP(tbStoricoOrdini[[#This Row],[CLIENTE]],tbClienti[],7,FALSE)</f>
        <v>BC</v>
      </c>
      <c r="H4226" t="s">
        <v>61</v>
      </c>
      <c r="I4226" t="str">
        <f>IF(LEFT(tbStoricoOrdini[[#This Row],[ARTICOLO]],3) = "COG","COG",LEFT(tbStoricoOrdini[[#This Row],[ARTICOLO]],FIND(" ",tbStoricoOrdini[[#This Row],[ARTICOLO]])-1))</f>
        <v>KLM</v>
      </c>
      <c r="J4226" t="str">
        <f>MID(tbStoricoOrdini[[#This Row],[ARTICOLO]],FIND(" ",tbStoricoOrdini[[#This Row],[ARTICOLO]])+1,4)</f>
        <v>5000</v>
      </c>
      <c r="K4226" t="str">
        <f>IFERROR(RIGHT(tbStoricoOrdini[[#This Row],[ARTICOLO]],LEN(tbStoricoOrdini[[#This Row],[ARTICOLO]])-FIND(" ",tbStoricoOrdini[[#This Row],[ARTICOLO]],FIND(" ",tbStoricoOrdini[[#This Row],[ARTICOLO]]) +1)),"")</f>
        <v>Medium</v>
      </c>
      <c r="L4226" s="3">
        <f>VLOOKUP(tbStoricoOrdini[[#This Row],[ARTICOLO]],tbArticoli[],2,FALSE)</f>
        <v>150</v>
      </c>
      <c r="M4226" s="22">
        <f>tbStoricoOrdini[[#This Row],[IMPORTO]]/tbStoricoOrdini[[#This Row],[PREZZO]]</f>
        <v>237.08666666666667</v>
      </c>
      <c r="N4226" t="s">
        <v>9</v>
      </c>
      <c r="O4226" s="8">
        <f>VLOOKUP(tbStoricoOrdini[[#This Row],[AGENTE]],tbAgenti[],2,FALSE)</f>
        <v>0.05</v>
      </c>
      <c r="P4226" s="2">
        <v>35563</v>
      </c>
      <c r="Q4226" s="2">
        <f>tbStoricoOrdini[[#This Row],[IMPORTO]]*tbStoricoOrdini[[#This Row],[% COMM.]]</f>
        <v>1778.15</v>
      </c>
      <c r="R4226" s="2">
        <f>tbStoricoOrdini[[#This Row],[TOT. COMM.]]+tbStoricoOrdini[[#This Row],[IMPORTO]]</f>
        <v>37341.15</v>
      </c>
    </row>
    <row r="4227" spans="1:18">
      <c r="A4227" s="1">
        <v>43952</v>
      </c>
      <c r="B4227" s="7">
        <f>MONTH(tbStoricoOrdini[[#This Row],[DATA]])</f>
        <v>5</v>
      </c>
      <c r="C4227" t="s">
        <v>4322</v>
      </c>
      <c r="D4227" t="str">
        <f>RIGHT(tbStoricoOrdini[[#This Row],[ORDINE]],4)</f>
        <v>4224</v>
      </c>
      <c r="E4227" t="s">
        <v>48</v>
      </c>
      <c r="F4227" t="str">
        <f>VLOOKUP(tbStoricoOrdini[[#This Row],[CLIENTE]],tbClienti[],3,FALSE)</f>
        <v>Umbria</v>
      </c>
      <c r="G4227" t="str">
        <f>VLOOKUP(tbStoricoOrdini[[#This Row],[CLIENTE]],tbClienti[],7,FALSE)</f>
        <v>BC</v>
      </c>
      <c r="H4227" t="s">
        <v>79</v>
      </c>
      <c r="I4227" t="str">
        <f>IF(LEFT(tbStoricoOrdini[[#This Row],[ARTICOLO]],3) = "COG","COG",LEFT(tbStoricoOrdini[[#This Row],[ARTICOLO]],FIND(" ",tbStoricoOrdini[[#This Row],[ARTICOLO]])-1))</f>
        <v>COG</v>
      </c>
      <c r="J4227" t="str">
        <f>MID(tbStoricoOrdini[[#This Row],[ARTICOLO]],FIND(" ",tbStoricoOrdini[[#This Row],[ARTICOLO]])+1,4)</f>
        <v>4000</v>
      </c>
      <c r="K4227" t="str">
        <f>IFERROR(RIGHT(tbStoricoOrdini[[#This Row],[ARTICOLO]],LEN(tbStoricoOrdini[[#This Row],[ARTICOLO]])-FIND(" ",tbStoricoOrdini[[#This Row],[ARTICOLO]],FIND(" ",tbStoricoOrdini[[#This Row],[ARTICOLO]]) +1)),"")</f>
        <v>Plus</v>
      </c>
      <c r="L4227" s="3">
        <f>VLOOKUP(tbStoricoOrdini[[#This Row],[ARTICOLO]],tbArticoli[],2,FALSE)</f>
        <v>240</v>
      </c>
      <c r="M4227" s="22">
        <f>tbStoricoOrdini[[#This Row],[IMPORTO]]/tbStoricoOrdini[[#This Row],[PREZZO]]</f>
        <v>4.479166666666667</v>
      </c>
      <c r="N4227" t="s">
        <v>9</v>
      </c>
      <c r="O4227" s="8">
        <f>VLOOKUP(tbStoricoOrdini[[#This Row],[AGENTE]],tbAgenti[],2,FALSE)</f>
        <v>0.05</v>
      </c>
      <c r="P4227" s="2">
        <v>1075</v>
      </c>
      <c r="Q4227" s="2">
        <f>tbStoricoOrdini[[#This Row],[IMPORTO]]*tbStoricoOrdini[[#This Row],[% COMM.]]</f>
        <v>53.75</v>
      </c>
      <c r="R4227" s="2">
        <f>tbStoricoOrdini[[#This Row],[TOT. COMM.]]+tbStoricoOrdini[[#This Row],[IMPORTO]]</f>
        <v>1128.75</v>
      </c>
    </row>
    <row r="4228" spans="1:18">
      <c r="A4228" s="1">
        <v>43952</v>
      </c>
      <c r="B4228" s="7">
        <f>MONTH(tbStoricoOrdini[[#This Row],[DATA]])</f>
        <v>5</v>
      </c>
      <c r="C4228" t="s">
        <v>4323</v>
      </c>
      <c r="D4228" t="str">
        <f>RIGHT(tbStoricoOrdini[[#This Row],[ORDINE]],4)</f>
        <v>4225</v>
      </c>
      <c r="E4228" t="s">
        <v>48</v>
      </c>
      <c r="F4228" t="str">
        <f>VLOOKUP(tbStoricoOrdini[[#This Row],[CLIENTE]],tbClienti[],3,FALSE)</f>
        <v>Umbria</v>
      </c>
      <c r="G4228" t="str">
        <f>VLOOKUP(tbStoricoOrdini[[#This Row],[CLIENTE]],tbClienti[],7,FALSE)</f>
        <v>BC</v>
      </c>
      <c r="H4228" t="s">
        <v>62</v>
      </c>
      <c r="I4228" t="str">
        <f>IF(LEFT(tbStoricoOrdini[[#This Row],[ARTICOLO]],3) = "COG","COG",LEFT(tbStoricoOrdini[[#This Row],[ARTICOLO]],FIND(" ",tbStoricoOrdini[[#This Row],[ARTICOLO]])-1))</f>
        <v>KLM</v>
      </c>
      <c r="J4228" t="str">
        <f>MID(tbStoricoOrdini[[#This Row],[ARTICOLO]],FIND(" ",tbStoricoOrdini[[#This Row],[ARTICOLO]])+1,4)</f>
        <v>2500</v>
      </c>
      <c r="K4228" t="str">
        <f>IFERROR(RIGHT(tbStoricoOrdini[[#This Row],[ARTICOLO]],LEN(tbStoricoOrdini[[#This Row],[ARTICOLO]])-FIND(" ",tbStoricoOrdini[[#This Row],[ARTICOLO]],FIND(" ",tbStoricoOrdini[[#This Row],[ARTICOLO]]) +1)),"")</f>
        <v>Plus</v>
      </c>
      <c r="L4228" s="3">
        <f>VLOOKUP(tbStoricoOrdini[[#This Row],[ARTICOLO]],tbArticoli[],2,FALSE)</f>
        <v>130</v>
      </c>
      <c r="M4228" s="22">
        <f>tbStoricoOrdini[[#This Row],[IMPORTO]]/tbStoricoOrdini[[#This Row],[PREZZO]]</f>
        <v>10.576923076923077</v>
      </c>
      <c r="N4228" t="s">
        <v>18</v>
      </c>
      <c r="O4228" s="8">
        <f>VLOOKUP(tbStoricoOrdini[[#This Row],[AGENTE]],tbAgenti[],2,FALSE)</f>
        <v>0.03</v>
      </c>
      <c r="P4228" s="2">
        <v>1375</v>
      </c>
      <c r="Q4228" s="2">
        <f>tbStoricoOrdini[[#This Row],[IMPORTO]]*tbStoricoOrdini[[#This Row],[% COMM.]]</f>
        <v>41.25</v>
      </c>
      <c r="R4228" s="2">
        <f>tbStoricoOrdini[[#This Row],[TOT. COMM.]]+tbStoricoOrdini[[#This Row],[IMPORTO]]</f>
        <v>1416.25</v>
      </c>
    </row>
    <row r="4229" spans="1:18">
      <c r="A4229" s="1">
        <v>43952</v>
      </c>
      <c r="B4229" s="7">
        <f>MONTH(tbStoricoOrdini[[#This Row],[DATA]])</f>
        <v>5</v>
      </c>
      <c r="C4229" t="s">
        <v>4324</v>
      </c>
      <c r="D4229" t="str">
        <f>RIGHT(tbStoricoOrdini[[#This Row],[ORDINE]],4)</f>
        <v>4226</v>
      </c>
      <c r="E4229" t="s">
        <v>48</v>
      </c>
      <c r="F4229" t="str">
        <f>VLOOKUP(tbStoricoOrdini[[#This Row],[CLIENTE]],tbClienti[],3,FALSE)</f>
        <v>Umbria</v>
      </c>
      <c r="G4229" t="str">
        <f>VLOOKUP(tbStoricoOrdini[[#This Row],[CLIENTE]],tbClienti[],7,FALSE)</f>
        <v>BC</v>
      </c>
      <c r="H4229" t="s">
        <v>62</v>
      </c>
      <c r="I4229" t="str">
        <f>IF(LEFT(tbStoricoOrdini[[#This Row],[ARTICOLO]],3) = "COG","COG",LEFT(tbStoricoOrdini[[#This Row],[ARTICOLO]],FIND(" ",tbStoricoOrdini[[#This Row],[ARTICOLO]])-1))</f>
        <v>KLM</v>
      </c>
      <c r="J4229" t="str">
        <f>MID(tbStoricoOrdini[[#This Row],[ARTICOLO]],FIND(" ",tbStoricoOrdini[[#This Row],[ARTICOLO]])+1,4)</f>
        <v>2500</v>
      </c>
      <c r="K4229" t="str">
        <f>IFERROR(RIGHT(tbStoricoOrdini[[#This Row],[ARTICOLO]],LEN(tbStoricoOrdini[[#This Row],[ARTICOLO]])-FIND(" ",tbStoricoOrdini[[#This Row],[ARTICOLO]],FIND(" ",tbStoricoOrdini[[#This Row],[ARTICOLO]]) +1)),"")</f>
        <v>Plus</v>
      </c>
      <c r="L4229" s="3">
        <f>VLOOKUP(tbStoricoOrdini[[#This Row],[ARTICOLO]],tbArticoli[],2,FALSE)</f>
        <v>130</v>
      </c>
      <c r="M4229" s="22">
        <f>tbStoricoOrdini[[#This Row],[IMPORTO]]/tbStoricoOrdini[[#This Row],[PREZZO]]</f>
        <v>1.7538461538461538</v>
      </c>
      <c r="N4229" t="s">
        <v>6</v>
      </c>
      <c r="O4229" s="8">
        <f>VLOOKUP(tbStoricoOrdini[[#This Row],[AGENTE]],tbAgenti[],2,FALSE)</f>
        <v>7.4999999999999997E-2</v>
      </c>
      <c r="P4229" s="2">
        <v>228</v>
      </c>
      <c r="Q4229" s="2">
        <f>tbStoricoOrdini[[#This Row],[IMPORTO]]*tbStoricoOrdini[[#This Row],[% COMM.]]</f>
        <v>17.099999999999998</v>
      </c>
      <c r="R4229" s="2">
        <f>tbStoricoOrdini[[#This Row],[TOT. COMM.]]+tbStoricoOrdini[[#This Row],[IMPORTO]]</f>
        <v>245.1</v>
      </c>
    </row>
    <row r="4230" spans="1:18">
      <c r="A4230" s="1">
        <v>43952</v>
      </c>
      <c r="B4230" s="7">
        <f>MONTH(tbStoricoOrdini[[#This Row],[DATA]])</f>
        <v>5</v>
      </c>
      <c r="C4230" t="s">
        <v>4325</v>
      </c>
      <c r="D4230" t="str">
        <f>RIGHT(tbStoricoOrdini[[#This Row],[ORDINE]],4)</f>
        <v>4227</v>
      </c>
      <c r="E4230" t="s">
        <v>48</v>
      </c>
      <c r="F4230" t="str">
        <f>VLOOKUP(tbStoricoOrdini[[#This Row],[CLIENTE]],tbClienti[],3,FALSE)</f>
        <v>Umbria</v>
      </c>
      <c r="G4230" t="str">
        <f>VLOOKUP(tbStoricoOrdini[[#This Row],[CLIENTE]],tbClienti[],7,FALSE)</f>
        <v>BC</v>
      </c>
      <c r="H4230" t="s">
        <v>63</v>
      </c>
      <c r="I4230" t="str">
        <f>IF(LEFT(tbStoricoOrdini[[#This Row],[ARTICOLO]],3) = "COG","COG",LEFT(tbStoricoOrdini[[#This Row],[ARTICOLO]],FIND(" ",tbStoricoOrdini[[#This Row],[ARTICOLO]])-1))</f>
        <v>KLM</v>
      </c>
      <c r="J4230" t="str">
        <f>MID(tbStoricoOrdini[[#This Row],[ARTICOLO]],FIND(" ",tbStoricoOrdini[[#This Row],[ARTICOLO]])+1,4)</f>
        <v>3000</v>
      </c>
      <c r="K4230" t="str">
        <f>IFERROR(RIGHT(tbStoricoOrdini[[#This Row],[ARTICOLO]],LEN(tbStoricoOrdini[[#This Row],[ARTICOLO]])-FIND(" ",tbStoricoOrdini[[#This Row],[ARTICOLO]],FIND(" ",tbStoricoOrdini[[#This Row],[ARTICOLO]]) +1)),"")</f>
        <v>Plus</v>
      </c>
      <c r="L4230" s="3">
        <f>VLOOKUP(tbStoricoOrdini[[#This Row],[ARTICOLO]],tbArticoli[],2,FALSE)</f>
        <v>145</v>
      </c>
      <c r="M4230" s="22">
        <f>tbStoricoOrdini[[#This Row],[IMPORTO]]/tbStoricoOrdini[[#This Row],[PREZZO]]</f>
        <v>71.427586206896549</v>
      </c>
      <c r="N4230" t="s">
        <v>18</v>
      </c>
      <c r="O4230" s="8">
        <f>VLOOKUP(tbStoricoOrdini[[#This Row],[AGENTE]],tbAgenti[],2,FALSE)</f>
        <v>0.03</v>
      </c>
      <c r="P4230" s="2">
        <v>10357</v>
      </c>
      <c r="Q4230" s="2">
        <f>tbStoricoOrdini[[#This Row],[IMPORTO]]*tbStoricoOrdini[[#This Row],[% COMM.]]</f>
        <v>310.70999999999998</v>
      </c>
      <c r="R4230" s="2">
        <f>tbStoricoOrdini[[#This Row],[TOT. COMM.]]+tbStoricoOrdini[[#This Row],[IMPORTO]]</f>
        <v>10667.71</v>
      </c>
    </row>
    <row r="4231" spans="1:18">
      <c r="A4231" s="1">
        <v>43952</v>
      </c>
      <c r="B4231" s="7">
        <f>MONTH(tbStoricoOrdini[[#This Row],[DATA]])</f>
        <v>5</v>
      </c>
      <c r="C4231" t="s">
        <v>4326</v>
      </c>
      <c r="D4231" t="str">
        <f>RIGHT(tbStoricoOrdini[[#This Row],[ORDINE]],4)</f>
        <v>4228</v>
      </c>
      <c r="E4231" t="s">
        <v>48</v>
      </c>
      <c r="F4231" t="str">
        <f>VLOOKUP(tbStoricoOrdini[[#This Row],[CLIENTE]],tbClienti[],3,FALSE)</f>
        <v>Umbria</v>
      </c>
      <c r="G4231" t="str">
        <f>VLOOKUP(tbStoricoOrdini[[#This Row],[CLIENTE]],tbClienti[],7,FALSE)</f>
        <v>BC</v>
      </c>
      <c r="H4231" t="s">
        <v>63</v>
      </c>
      <c r="I4231" t="str">
        <f>IF(LEFT(tbStoricoOrdini[[#This Row],[ARTICOLO]],3) = "COG","COG",LEFT(tbStoricoOrdini[[#This Row],[ARTICOLO]],FIND(" ",tbStoricoOrdini[[#This Row],[ARTICOLO]])-1))</f>
        <v>KLM</v>
      </c>
      <c r="J4231" t="str">
        <f>MID(tbStoricoOrdini[[#This Row],[ARTICOLO]],FIND(" ",tbStoricoOrdini[[#This Row],[ARTICOLO]])+1,4)</f>
        <v>3000</v>
      </c>
      <c r="K4231" t="str">
        <f>IFERROR(RIGHT(tbStoricoOrdini[[#This Row],[ARTICOLO]],LEN(tbStoricoOrdini[[#This Row],[ARTICOLO]])-FIND(" ",tbStoricoOrdini[[#This Row],[ARTICOLO]],FIND(" ",tbStoricoOrdini[[#This Row],[ARTICOLO]]) +1)),"")</f>
        <v>Plus</v>
      </c>
      <c r="L4231" s="3">
        <f>VLOOKUP(tbStoricoOrdini[[#This Row],[ARTICOLO]],tbArticoli[],2,FALSE)</f>
        <v>145</v>
      </c>
      <c r="M4231" s="22">
        <f>tbStoricoOrdini[[#This Row],[IMPORTO]]/tbStoricoOrdini[[#This Row],[PREZZO]]</f>
        <v>116.45517241379311</v>
      </c>
      <c r="N4231" t="s">
        <v>6</v>
      </c>
      <c r="O4231" s="8">
        <f>VLOOKUP(tbStoricoOrdini[[#This Row],[AGENTE]],tbAgenti[],2,FALSE)</f>
        <v>7.4999999999999997E-2</v>
      </c>
      <c r="P4231" s="2">
        <v>16886</v>
      </c>
      <c r="Q4231" s="2">
        <f>tbStoricoOrdini[[#This Row],[IMPORTO]]*tbStoricoOrdini[[#This Row],[% COMM.]]</f>
        <v>1266.45</v>
      </c>
      <c r="R4231" s="2">
        <f>tbStoricoOrdini[[#This Row],[TOT. COMM.]]+tbStoricoOrdini[[#This Row],[IMPORTO]]</f>
        <v>18152.45</v>
      </c>
    </row>
    <row r="4232" spans="1:18">
      <c r="A4232" s="1">
        <v>43952</v>
      </c>
      <c r="B4232" s="7">
        <f>MONTH(tbStoricoOrdini[[#This Row],[DATA]])</f>
        <v>5</v>
      </c>
      <c r="C4232" t="s">
        <v>4327</v>
      </c>
      <c r="D4232" t="str">
        <f>RIGHT(tbStoricoOrdini[[#This Row],[ORDINE]],4)</f>
        <v>4229</v>
      </c>
      <c r="E4232" t="s">
        <v>48</v>
      </c>
      <c r="F4232" t="str">
        <f>VLOOKUP(tbStoricoOrdini[[#This Row],[CLIENTE]],tbClienti[],3,FALSE)</f>
        <v>Umbria</v>
      </c>
      <c r="G4232" t="str">
        <f>VLOOKUP(tbStoricoOrdini[[#This Row],[CLIENTE]],tbClienti[],7,FALSE)</f>
        <v>BC</v>
      </c>
      <c r="H4232" t="s">
        <v>63</v>
      </c>
      <c r="I4232" t="str">
        <f>IF(LEFT(tbStoricoOrdini[[#This Row],[ARTICOLO]],3) = "COG","COG",LEFT(tbStoricoOrdini[[#This Row],[ARTICOLO]],FIND(" ",tbStoricoOrdini[[#This Row],[ARTICOLO]])-1))</f>
        <v>KLM</v>
      </c>
      <c r="J4232" t="str">
        <f>MID(tbStoricoOrdini[[#This Row],[ARTICOLO]],FIND(" ",tbStoricoOrdini[[#This Row],[ARTICOLO]])+1,4)</f>
        <v>3000</v>
      </c>
      <c r="K4232" t="str">
        <f>IFERROR(RIGHT(tbStoricoOrdini[[#This Row],[ARTICOLO]],LEN(tbStoricoOrdini[[#This Row],[ARTICOLO]])-FIND(" ",tbStoricoOrdini[[#This Row],[ARTICOLO]],FIND(" ",tbStoricoOrdini[[#This Row],[ARTICOLO]]) +1)),"")</f>
        <v>Plus</v>
      </c>
      <c r="L4232" s="3">
        <f>VLOOKUP(tbStoricoOrdini[[#This Row],[ARTICOLO]],tbArticoli[],2,FALSE)</f>
        <v>145</v>
      </c>
      <c r="M4232" s="22">
        <f>tbStoricoOrdini[[#This Row],[IMPORTO]]/tbStoricoOrdini[[#This Row],[PREZZO]]</f>
        <v>1266.6482758620689</v>
      </c>
      <c r="N4232" t="s">
        <v>9</v>
      </c>
      <c r="O4232" s="8">
        <f>VLOOKUP(tbStoricoOrdini[[#This Row],[AGENTE]],tbAgenti[],2,FALSE)</f>
        <v>0.05</v>
      </c>
      <c r="P4232" s="2">
        <v>183664</v>
      </c>
      <c r="Q4232" s="2">
        <f>tbStoricoOrdini[[#This Row],[IMPORTO]]*tbStoricoOrdini[[#This Row],[% COMM.]]</f>
        <v>9183.2000000000007</v>
      </c>
      <c r="R4232" s="2">
        <f>tbStoricoOrdini[[#This Row],[TOT. COMM.]]+tbStoricoOrdini[[#This Row],[IMPORTO]]</f>
        <v>192847.2</v>
      </c>
    </row>
    <row r="4233" spans="1:18">
      <c r="A4233" s="1">
        <v>43952</v>
      </c>
      <c r="B4233" s="7">
        <f>MONTH(tbStoricoOrdini[[#This Row],[DATA]])</f>
        <v>5</v>
      </c>
      <c r="C4233" t="s">
        <v>4328</v>
      </c>
      <c r="D4233" t="str">
        <f>RIGHT(tbStoricoOrdini[[#This Row],[ORDINE]],4)</f>
        <v>4230</v>
      </c>
      <c r="E4233" t="s">
        <v>48</v>
      </c>
      <c r="F4233" t="str">
        <f>VLOOKUP(tbStoricoOrdini[[#This Row],[CLIENTE]],tbClienti[],3,FALSE)</f>
        <v>Umbria</v>
      </c>
      <c r="G4233" t="str">
        <f>VLOOKUP(tbStoricoOrdini[[#This Row],[CLIENTE]],tbClienti[],7,FALSE)</f>
        <v>BC</v>
      </c>
      <c r="H4233" t="s">
        <v>65</v>
      </c>
      <c r="I4233" t="str">
        <f>IF(LEFT(tbStoricoOrdini[[#This Row],[ARTICOLO]],3) = "COG","COG",LEFT(tbStoricoOrdini[[#This Row],[ARTICOLO]],FIND(" ",tbStoricoOrdini[[#This Row],[ARTICOLO]])-1))</f>
        <v>GKLM</v>
      </c>
      <c r="J4233" t="str">
        <f>MID(tbStoricoOrdini[[#This Row],[ARTICOLO]],FIND(" ",tbStoricoOrdini[[#This Row],[ARTICOLO]])+1,4)</f>
        <v>5000</v>
      </c>
      <c r="K4233" t="str">
        <f>IFERROR(RIGHT(tbStoricoOrdini[[#This Row],[ARTICOLO]],LEN(tbStoricoOrdini[[#This Row],[ARTICOLO]])-FIND(" ",tbStoricoOrdini[[#This Row],[ARTICOLO]],FIND(" ",tbStoricoOrdini[[#This Row],[ARTICOLO]]) +1)),"")</f>
        <v/>
      </c>
      <c r="L4233" s="3">
        <f>VLOOKUP(tbStoricoOrdini[[#This Row],[ARTICOLO]],tbArticoli[],2,FALSE)</f>
        <v>75</v>
      </c>
      <c r="M4233" s="22">
        <f>tbStoricoOrdini[[#This Row],[IMPORTO]]/tbStoricoOrdini[[#This Row],[PREZZO]]</f>
        <v>427.61333333333334</v>
      </c>
      <c r="N4233" t="s">
        <v>6</v>
      </c>
      <c r="O4233" s="8">
        <f>VLOOKUP(tbStoricoOrdini[[#This Row],[AGENTE]],tbAgenti[],2,FALSE)</f>
        <v>7.4999999999999997E-2</v>
      </c>
      <c r="P4233" s="2">
        <v>32071</v>
      </c>
      <c r="Q4233" s="2">
        <f>tbStoricoOrdini[[#This Row],[IMPORTO]]*tbStoricoOrdini[[#This Row],[% COMM.]]</f>
        <v>2405.3249999999998</v>
      </c>
      <c r="R4233" s="2">
        <f>tbStoricoOrdini[[#This Row],[TOT. COMM.]]+tbStoricoOrdini[[#This Row],[IMPORTO]]</f>
        <v>34476.324999999997</v>
      </c>
    </row>
    <row r="4234" spans="1:18">
      <c r="A4234" s="1">
        <v>43952</v>
      </c>
      <c r="B4234" s="7">
        <f>MONTH(tbStoricoOrdini[[#This Row],[DATA]])</f>
        <v>5</v>
      </c>
      <c r="C4234" t="s">
        <v>4329</v>
      </c>
      <c r="D4234" t="str">
        <f>RIGHT(tbStoricoOrdini[[#This Row],[ORDINE]],4)</f>
        <v>4231</v>
      </c>
      <c r="E4234" t="s">
        <v>48</v>
      </c>
      <c r="F4234" t="str">
        <f>VLOOKUP(tbStoricoOrdini[[#This Row],[CLIENTE]],tbClienti[],3,FALSE)</f>
        <v>Umbria</v>
      </c>
      <c r="G4234" t="str">
        <f>VLOOKUP(tbStoricoOrdini[[#This Row],[CLIENTE]],tbClienti[],7,FALSE)</f>
        <v>BC</v>
      </c>
      <c r="H4234" t="s">
        <v>66</v>
      </c>
      <c r="I4234" t="str">
        <f>IF(LEFT(tbStoricoOrdini[[#This Row],[ARTICOLO]],3) = "COG","COG",LEFT(tbStoricoOrdini[[#This Row],[ARTICOLO]],FIND(" ",tbStoricoOrdini[[#This Row],[ARTICOLO]])-1))</f>
        <v>BAG</v>
      </c>
      <c r="J4234" t="str">
        <f>MID(tbStoricoOrdini[[#This Row],[ARTICOLO]],FIND(" ",tbStoricoOrdini[[#This Row],[ARTICOLO]])+1,4)</f>
        <v>2500</v>
      </c>
      <c r="K4234" t="str">
        <f>IFERROR(RIGHT(tbStoricoOrdini[[#This Row],[ARTICOLO]],LEN(tbStoricoOrdini[[#This Row],[ARTICOLO]])-FIND(" ",tbStoricoOrdini[[#This Row],[ARTICOLO]],FIND(" ",tbStoricoOrdini[[#This Row],[ARTICOLO]]) +1)),"")</f>
        <v>Plus</v>
      </c>
      <c r="L4234" s="3">
        <f>VLOOKUP(tbStoricoOrdini[[#This Row],[ARTICOLO]],tbArticoli[],2,FALSE)</f>
        <v>220</v>
      </c>
      <c r="M4234" s="22">
        <f>tbStoricoOrdini[[#This Row],[IMPORTO]]/tbStoricoOrdini[[#This Row],[PREZZO]]</f>
        <v>0.16363636363636364</v>
      </c>
      <c r="N4234" t="s">
        <v>18</v>
      </c>
      <c r="O4234" s="8">
        <f>VLOOKUP(tbStoricoOrdini[[#This Row],[AGENTE]],tbAgenti[],2,FALSE)</f>
        <v>0.03</v>
      </c>
      <c r="P4234" s="2">
        <v>36</v>
      </c>
      <c r="Q4234" s="2">
        <f>tbStoricoOrdini[[#This Row],[IMPORTO]]*tbStoricoOrdini[[#This Row],[% COMM.]]</f>
        <v>1.08</v>
      </c>
      <c r="R4234" s="2">
        <f>tbStoricoOrdini[[#This Row],[TOT. COMM.]]+tbStoricoOrdini[[#This Row],[IMPORTO]]</f>
        <v>37.08</v>
      </c>
    </row>
    <row r="4235" spans="1:18">
      <c r="A4235" s="1">
        <v>43952</v>
      </c>
      <c r="B4235" s="7">
        <f>MONTH(tbStoricoOrdini[[#This Row],[DATA]])</f>
        <v>5</v>
      </c>
      <c r="C4235" t="s">
        <v>4330</v>
      </c>
      <c r="D4235" t="str">
        <f>RIGHT(tbStoricoOrdini[[#This Row],[ORDINE]],4)</f>
        <v>4232</v>
      </c>
      <c r="E4235" t="s">
        <v>48</v>
      </c>
      <c r="F4235" t="str">
        <f>VLOOKUP(tbStoricoOrdini[[#This Row],[CLIENTE]],tbClienti[],3,FALSE)</f>
        <v>Umbria</v>
      </c>
      <c r="G4235" t="str">
        <f>VLOOKUP(tbStoricoOrdini[[#This Row],[CLIENTE]],tbClienti[],7,FALSE)</f>
        <v>BC</v>
      </c>
      <c r="H4235" t="s">
        <v>66</v>
      </c>
      <c r="I4235" t="str">
        <f>IF(LEFT(tbStoricoOrdini[[#This Row],[ARTICOLO]],3) = "COG","COG",LEFT(tbStoricoOrdini[[#This Row],[ARTICOLO]],FIND(" ",tbStoricoOrdini[[#This Row],[ARTICOLO]])-1))</f>
        <v>BAG</v>
      </c>
      <c r="J4235" t="str">
        <f>MID(tbStoricoOrdini[[#This Row],[ARTICOLO]],FIND(" ",tbStoricoOrdini[[#This Row],[ARTICOLO]])+1,4)</f>
        <v>2500</v>
      </c>
      <c r="K4235" t="str">
        <f>IFERROR(RIGHT(tbStoricoOrdini[[#This Row],[ARTICOLO]],LEN(tbStoricoOrdini[[#This Row],[ARTICOLO]])-FIND(" ",tbStoricoOrdini[[#This Row],[ARTICOLO]],FIND(" ",tbStoricoOrdini[[#This Row],[ARTICOLO]]) +1)),"")</f>
        <v>Plus</v>
      </c>
      <c r="L4235" s="3">
        <f>VLOOKUP(tbStoricoOrdini[[#This Row],[ARTICOLO]],tbArticoli[],2,FALSE)</f>
        <v>220</v>
      </c>
      <c r="M4235" s="22">
        <f>tbStoricoOrdini[[#This Row],[IMPORTO]]/tbStoricoOrdini[[#This Row],[PREZZO]]</f>
        <v>0.59545454545454546</v>
      </c>
      <c r="N4235" t="s">
        <v>6</v>
      </c>
      <c r="O4235" s="8">
        <f>VLOOKUP(tbStoricoOrdini[[#This Row],[AGENTE]],tbAgenti[],2,FALSE)</f>
        <v>7.4999999999999997E-2</v>
      </c>
      <c r="P4235" s="2">
        <v>131</v>
      </c>
      <c r="Q4235" s="2">
        <f>tbStoricoOrdini[[#This Row],[IMPORTO]]*tbStoricoOrdini[[#This Row],[% COMM.]]</f>
        <v>9.8249999999999993</v>
      </c>
      <c r="R4235" s="2">
        <f>tbStoricoOrdini[[#This Row],[TOT. COMM.]]+tbStoricoOrdini[[#This Row],[IMPORTO]]</f>
        <v>140.82499999999999</v>
      </c>
    </row>
    <row r="4236" spans="1:18">
      <c r="A4236" s="1">
        <v>43952</v>
      </c>
      <c r="B4236" s="7">
        <f>MONTH(tbStoricoOrdini[[#This Row],[DATA]])</f>
        <v>5</v>
      </c>
      <c r="C4236" t="s">
        <v>4331</v>
      </c>
      <c r="D4236" t="str">
        <f>RIGHT(tbStoricoOrdini[[#This Row],[ORDINE]],4)</f>
        <v>4233</v>
      </c>
      <c r="E4236" t="s">
        <v>48</v>
      </c>
      <c r="F4236" t="str">
        <f>VLOOKUP(tbStoricoOrdini[[#This Row],[CLIENTE]],tbClienti[],3,FALSE)</f>
        <v>Umbria</v>
      </c>
      <c r="G4236" t="str">
        <f>VLOOKUP(tbStoricoOrdini[[#This Row],[CLIENTE]],tbClienti[],7,FALSE)</f>
        <v>BC</v>
      </c>
      <c r="H4236" t="s">
        <v>66</v>
      </c>
      <c r="I4236" t="str">
        <f>IF(LEFT(tbStoricoOrdini[[#This Row],[ARTICOLO]],3) = "COG","COG",LEFT(tbStoricoOrdini[[#This Row],[ARTICOLO]],FIND(" ",tbStoricoOrdini[[#This Row],[ARTICOLO]])-1))</f>
        <v>BAG</v>
      </c>
      <c r="J4236" t="str">
        <f>MID(tbStoricoOrdini[[#This Row],[ARTICOLO]],FIND(" ",tbStoricoOrdini[[#This Row],[ARTICOLO]])+1,4)</f>
        <v>2500</v>
      </c>
      <c r="K4236" t="str">
        <f>IFERROR(RIGHT(tbStoricoOrdini[[#This Row],[ARTICOLO]],LEN(tbStoricoOrdini[[#This Row],[ARTICOLO]])-FIND(" ",tbStoricoOrdini[[#This Row],[ARTICOLO]],FIND(" ",tbStoricoOrdini[[#This Row],[ARTICOLO]]) +1)),"")</f>
        <v>Plus</v>
      </c>
      <c r="L4236" s="3">
        <f>VLOOKUP(tbStoricoOrdini[[#This Row],[ARTICOLO]],tbArticoli[],2,FALSE)</f>
        <v>220</v>
      </c>
      <c r="M4236" s="22">
        <f>tbStoricoOrdini[[#This Row],[IMPORTO]]/tbStoricoOrdini[[#This Row],[PREZZO]]</f>
        <v>37.390909090909091</v>
      </c>
      <c r="N4236" t="s">
        <v>9</v>
      </c>
      <c r="O4236" s="8">
        <f>VLOOKUP(tbStoricoOrdini[[#This Row],[AGENTE]],tbAgenti[],2,FALSE)</f>
        <v>0.05</v>
      </c>
      <c r="P4236" s="2">
        <v>8226</v>
      </c>
      <c r="Q4236" s="2">
        <f>tbStoricoOrdini[[#This Row],[IMPORTO]]*tbStoricoOrdini[[#This Row],[% COMM.]]</f>
        <v>411.3</v>
      </c>
      <c r="R4236" s="2">
        <f>tbStoricoOrdini[[#This Row],[TOT. COMM.]]+tbStoricoOrdini[[#This Row],[IMPORTO]]</f>
        <v>8637.2999999999993</v>
      </c>
    </row>
    <row r="4237" spans="1:18">
      <c r="A4237" s="1">
        <v>43952</v>
      </c>
      <c r="B4237" s="7">
        <f>MONTH(tbStoricoOrdini[[#This Row],[DATA]])</f>
        <v>5</v>
      </c>
      <c r="C4237" t="s">
        <v>4332</v>
      </c>
      <c r="D4237" t="str">
        <f>RIGHT(tbStoricoOrdini[[#This Row],[ORDINE]],4)</f>
        <v>4234</v>
      </c>
      <c r="E4237" t="s">
        <v>48</v>
      </c>
      <c r="F4237" t="str">
        <f>VLOOKUP(tbStoricoOrdini[[#This Row],[CLIENTE]],tbClienti[],3,FALSE)</f>
        <v>Umbria</v>
      </c>
      <c r="G4237" t="str">
        <f>VLOOKUP(tbStoricoOrdini[[#This Row],[CLIENTE]],tbClienti[],7,FALSE)</f>
        <v>BC</v>
      </c>
      <c r="H4237" t="s">
        <v>67</v>
      </c>
      <c r="I4237" t="str">
        <f>IF(LEFT(tbStoricoOrdini[[#This Row],[ARTICOLO]],3) = "COG","COG",LEFT(tbStoricoOrdini[[#This Row],[ARTICOLO]],FIND(" ",tbStoricoOrdini[[#This Row],[ARTICOLO]])-1))</f>
        <v>BAG</v>
      </c>
      <c r="J4237" t="str">
        <f>MID(tbStoricoOrdini[[#This Row],[ARTICOLO]],FIND(" ",tbStoricoOrdini[[#This Row],[ARTICOLO]])+1,4)</f>
        <v>2500</v>
      </c>
      <c r="K4237" t="str">
        <f>IFERROR(RIGHT(tbStoricoOrdini[[#This Row],[ARTICOLO]],LEN(tbStoricoOrdini[[#This Row],[ARTICOLO]])-FIND(" ",tbStoricoOrdini[[#This Row],[ARTICOLO]],FIND(" ",tbStoricoOrdini[[#This Row],[ARTICOLO]]) +1)),"")</f>
        <v>Medium</v>
      </c>
      <c r="L4237" s="3">
        <f>VLOOKUP(tbStoricoOrdini[[#This Row],[ARTICOLO]],tbArticoli[],2,FALSE)</f>
        <v>210</v>
      </c>
      <c r="M4237" s="22">
        <f>tbStoricoOrdini[[#This Row],[IMPORTO]]/tbStoricoOrdini[[#This Row],[PREZZO]]</f>
        <v>26.161904761904761</v>
      </c>
      <c r="N4237" t="s">
        <v>18</v>
      </c>
      <c r="O4237" s="8">
        <f>VLOOKUP(tbStoricoOrdini[[#This Row],[AGENTE]],tbAgenti[],2,FALSE)</f>
        <v>0.03</v>
      </c>
      <c r="P4237" s="2">
        <v>5494</v>
      </c>
      <c r="Q4237" s="2">
        <f>tbStoricoOrdini[[#This Row],[IMPORTO]]*tbStoricoOrdini[[#This Row],[% COMM.]]</f>
        <v>164.82</v>
      </c>
      <c r="R4237" s="2">
        <f>tbStoricoOrdini[[#This Row],[TOT. COMM.]]+tbStoricoOrdini[[#This Row],[IMPORTO]]</f>
        <v>5658.82</v>
      </c>
    </row>
    <row r="4238" spans="1:18">
      <c r="A4238" s="1">
        <v>43952</v>
      </c>
      <c r="B4238" s="7">
        <f>MONTH(tbStoricoOrdini[[#This Row],[DATA]])</f>
        <v>5</v>
      </c>
      <c r="C4238" t="s">
        <v>4333</v>
      </c>
      <c r="D4238" t="str">
        <f>RIGHT(tbStoricoOrdini[[#This Row],[ORDINE]],4)</f>
        <v>4235</v>
      </c>
      <c r="E4238" t="s">
        <v>48</v>
      </c>
      <c r="F4238" t="str">
        <f>VLOOKUP(tbStoricoOrdini[[#This Row],[CLIENTE]],tbClienti[],3,FALSE)</f>
        <v>Umbria</v>
      </c>
      <c r="G4238" t="str">
        <f>VLOOKUP(tbStoricoOrdini[[#This Row],[CLIENTE]],tbClienti[],7,FALSE)</f>
        <v>BC</v>
      </c>
      <c r="H4238" t="s">
        <v>67</v>
      </c>
      <c r="I4238" t="str">
        <f>IF(LEFT(tbStoricoOrdini[[#This Row],[ARTICOLO]],3) = "COG","COG",LEFT(tbStoricoOrdini[[#This Row],[ARTICOLO]],FIND(" ",tbStoricoOrdini[[#This Row],[ARTICOLO]])-1))</f>
        <v>BAG</v>
      </c>
      <c r="J4238" t="str">
        <f>MID(tbStoricoOrdini[[#This Row],[ARTICOLO]],FIND(" ",tbStoricoOrdini[[#This Row],[ARTICOLO]])+1,4)</f>
        <v>2500</v>
      </c>
      <c r="K4238" t="str">
        <f>IFERROR(RIGHT(tbStoricoOrdini[[#This Row],[ARTICOLO]],LEN(tbStoricoOrdini[[#This Row],[ARTICOLO]])-FIND(" ",tbStoricoOrdini[[#This Row],[ARTICOLO]],FIND(" ",tbStoricoOrdini[[#This Row],[ARTICOLO]]) +1)),"")</f>
        <v>Medium</v>
      </c>
      <c r="L4238" s="3">
        <f>VLOOKUP(tbStoricoOrdini[[#This Row],[ARTICOLO]],tbArticoli[],2,FALSE)</f>
        <v>210</v>
      </c>
      <c r="M4238" s="22">
        <f>tbStoricoOrdini[[#This Row],[IMPORTO]]/tbStoricoOrdini[[#This Row],[PREZZO]]</f>
        <v>22.833333333333332</v>
      </c>
      <c r="N4238" t="s">
        <v>6</v>
      </c>
      <c r="O4238" s="8">
        <f>VLOOKUP(tbStoricoOrdini[[#This Row],[AGENTE]],tbAgenti[],2,FALSE)</f>
        <v>7.4999999999999997E-2</v>
      </c>
      <c r="P4238" s="2">
        <v>4795</v>
      </c>
      <c r="Q4238" s="2">
        <f>tbStoricoOrdini[[#This Row],[IMPORTO]]*tbStoricoOrdini[[#This Row],[% COMM.]]</f>
        <v>359.625</v>
      </c>
      <c r="R4238" s="2">
        <f>tbStoricoOrdini[[#This Row],[TOT. COMM.]]+tbStoricoOrdini[[#This Row],[IMPORTO]]</f>
        <v>5154.625</v>
      </c>
    </row>
    <row r="4239" spans="1:18">
      <c r="A4239" s="1">
        <v>43952</v>
      </c>
      <c r="B4239" s="7">
        <f>MONTH(tbStoricoOrdini[[#This Row],[DATA]])</f>
        <v>5</v>
      </c>
      <c r="C4239" t="s">
        <v>4334</v>
      </c>
      <c r="D4239" t="str">
        <f>RIGHT(tbStoricoOrdini[[#This Row],[ORDINE]],4)</f>
        <v>4236</v>
      </c>
      <c r="E4239" t="s">
        <v>48</v>
      </c>
      <c r="F4239" t="str">
        <f>VLOOKUP(tbStoricoOrdini[[#This Row],[CLIENTE]],tbClienti[],3,FALSE)</f>
        <v>Umbria</v>
      </c>
      <c r="G4239" t="str">
        <f>VLOOKUP(tbStoricoOrdini[[#This Row],[CLIENTE]],tbClienti[],7,FALSE)</f>
        <v>BC</v>
      </c>
      <c r="H4239" t="s">
        <v>69</v>
      </c>
      <c r="I4239" t="str">
        <f>IF(LEFT(tbStoricoOrdini[[#This Row],[ARTICOLO]],3) = "COG","COG",LEFT(tbStoricoOrdini[[#This Row],[ARTICOLO]],FIND(" ",tbStoricoOrdini[[#This Row],[ARTICOLO]])-1))</f>
        <v>BAG</v>
      </c>
      <c r="J4239" t="str">
        <f>MID(tbStoricoOrdini[[#This Row],[ARTICOLO]],FIND(" ",tbStoricoOrdini[[#This Row],[ARTICOLO]])+1,4)</f>
        <v>1121</v>
      </c>
      <c r="K4239" t="str">
        <f>IFERROR(RIGHT(tbStoricoOrdini[[#This Row],[ARTICOLO]],LEN(tbStoricoOrdini[[#This Row],[ARTICOLO]])-FIND(" ",tbStoricoOrdini[[#This Row],[ARTICOLO]],FIND(" ",tbStoricoOrdini[[#This Row],[ARTICOLO]]) +1)),"")</f>
        <v>Gold</v>
      </c>
      <c r="L4239" s="3">
        <f>VLOOKUP(tbStoricoOrdini[[#This Row],[ARTICOLO]],tbArticoli[],2,FALSE)</f>
        <v>230</v>
      </c>
      <c r="M4239" s="22">
        <f>tbStoricoOrdini[[#This Row],[IMPORTO]]/tbStoricoOrdini[[#This Row],[PREZZO]]</f>
        <v>79.960869565217394</v>
      </c>
      <c r="N4239" t="s">
        <v>9</v>
      </c>
      <c r="O4239" s="8">
        <f>VLOOKUP(tbStoricoOrdini[[#This Row],[AGENTE]],tbAgenti[],2,FALSE)</f>
        <v>0.05</v>
      </c>
      <c r="P4239" s="2">
        <v>18391</v>
      </c>
      <c r="Q4239" s="2">
        <f>tbStoricoOrdini[[#This Row],[IMPORTO]]*tbStoricoOrdini[[#This Row],[% COMM.]]</f>
        <v>919.55000000000007</v>
      </c>
      <c r="R4239" s="2">
        <f>tbStoricoOrdini[[#This Row],[TOT. COMM.]]+tbStoricoOrdini[[#This Row],[IMPORTO]]</f>
        <v>19310.55</v>
      </c>
    </row>
    <row r="4240" spans="1:18">
      <c r="A4240" s="1">
        <v>43952</v>
      </c>
      <c r="B4240" s="7">
        <f>MONTH(tbStoricoOrdini[[#This Row],[DATA]])</f>
        <v>5</v>
      </c>
      <c r="C4240" t="s">
        <v>4335</v>
      </c>
      <c r="D4240" t="str">
        <f>RIGHT(tbStoricoOrdini[[#This Row],[ORDINE]],4)</f>
        <v>4237</v>
      </c>
      <c r="E4240" t="s">
        <v>48</v>
      </c>
      <c r="F4240" t="str">
        <f>VLOOKUP(tbStoricoOrdini[[#This Row],[CLIENTE]],tbClienti[],3,FALSE)</f>
        <v>Umbria</v>
      </c>
      <c r="G4240" t="str">
        <f>VLOOKUP(tbStoricoOrdini[[#This Row],[CLIENTE]],tbClienti[],7,FALSE)</f>
        <v>BC</v>
      </c>
      <c r="H4240" t="s">
        <v>83</v>
      </c>
      <c r="I4240" t="str">
        <f>IF(LEFT(tbStoricoOrdini[[#This Row],[ARTICOLO]],3) = "COG","COG",LEFT(tbStoricoOrdini[[#This Row],[ARTICOLO]],FIND(" ",tbStoricoOrdini[[#This Row],[ARTICOLO]])-1))</f>
        <v>COG</v>
      </c>
      <c r="J4240" t="str">
        <f>MID(tbStoricoOrdini[[#This Row],[ARTICOLO]],FIND(" ",tbStoricoOrdini[[#This Row],[ARTICOLO]])+1,4)</f>
        <v>8000</v>
      </c>
      <c r="K4240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4240" s="3">
        <f>VLOOKUP(tbStoricoOrdini[[#This Row],[ARTICOLO]],tbArticoli[],2,FALSE)</f>
        <v>670</v>
      </c>
      <c r="M4240" s="22">
        <f>tbStoricoOrdini[[#This Row],[IMPORTO]]/tbStoricoOrdini[[#This Row],[PREZZO]]</f>
        <v>3.9388059701492537</v>
      </c>
      <c r="N4240" t="s">
        <v>9</v>
      </c>
      <c r="O4240" s="8">
        <f>VLOOKUP(tbStoricoOrdini[[#This Row],[AGENTE]],tbAgenti[],2,FALSE)</f>
        <v>0.05</v>
      </c>
      <c r="P4240" s="2">
        <v>2639</v>
      </c>
      <c r="Q4240" s="2">
        <f>tbStoricoOrdini[[#This Row],[IMPORTO]]*tbStoricoOrdini[[#This Row],[% COMM.]]</f>
        <v>131.95000000000002</v>
      </c>
      <c r="R4240" s="2">
        <f>tbStoricoOrdini[[#This Row],[TOT. COMM.]]+tbStoricoOrdini[[#This Row],[IMPORTO]]</f>
        <v>2770.95</v>
      </c>
    </row>
    <row r="4241" spans="1:18">
      <c r="A4241" s="1">
        <v>43952</v>
      </c>
      <c r="B4241" s="7">
        <f>MONTH(tbStoricoOrdini[[#This Row],[DATA]])</f>
        <v>5</v>
      </c>
      <c r="C4241" t="s">
        <v>4336</v>
      </c>
      <c r="D4241" t="str">
        <f>RIGHT(tbStoricoOrdini[[#This Row],[ORDINE]],4)</f>
        <v>4238</v>
      </c>
      <c r="E4241" t="s">
        <v>48</v>
      </c>
      <c r="F4241" t="str">
        <f>VLOOKUP(tbStoricoOrdini[[#This Row],[CLIENTE]],tbClienti[],3,FALSE)</f>
        <v>Umbria</v>
      </c>
      <c r="G4241" t="str">
        <f>VLOOKUP(tbStoricoOrdini[[#This Row],[CLIENTE]],tbClienti[],7,FALSE)</f>
        <v>BC</v>
      </c>
      <c r="H4241" t="s">
        <v>70</v>
      </c>
      <c r="I4241" t="str">
        <f>IF(LEFT(tbStoricoOrdini[[#This Row],[ARTICOLO]],3) = "COG","COG",LEFT(tbStoricoOrdini[[#This Row],[ARTICOLO]],FIND(" ",tbStoricoOrdini[[#This Row],[ARTICOLO]])-1))</f>
        <v>EB08</v>
      </c>
      <c r="J4241" t="str">
        <f>MID(tbStoricoOrdini[[#This Row],[ARTICOLO]],FIND(" ",tbStoricoOrdini[[#This Row],[ARTICOLO]])+1,4)</f>
        <v>7500</v>
      </c>
      <c r="K4241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4241" s="3">
        <f>VLOOKUP(tbStoricoOrdini[[#This Row],[ARTICOLO]],tbArticoli[],2,FALSE)</f>
        <v>180</v>
      </c>
      <c r="M4241" s="22">
        <f>tbStoricoOrdini[[#This Row],[IMPORTO]]/tbStoricoOrdini[[#This Row],[PREZZO]]</f>
        <v>1.9166666666666667</v>
      </c>
      <c r="N4241" t="s">
        <v>9</v>
      </c>
      <c r="O4241" s="8">
        <f>VLOOKUP(tbStoricoOrdini[[#This Row],[AGENTE]],tbAgenti[],2,FALSE)</f>
        <v>0.05</v>
      </c>
      <c r="P4241" s="2">
        <v>345</v>
      </c>
      <c r="Q4241" s="2">
        <f>tbStoricoOrdini[[#This Row],[IMPORTO]]*tbStoricoOrdini[[#This Row],[% COMM.]]</f>
        <v>17.25</v>
      </c>
      <c r="R4241" s="2">
        <f>tbStoricoOrdini[[#This Row],[TOT. COMM.]]+tbStoricoOrdini[[#This Row],[IMPORTO]]</f>
        <v>362.25</v>
      </c>
    </row>
    <row r="4242" spans="1:18">
      <c r="A4242" s="1">
        <v>43952</v>
      </c>
      <c r="B4242" s="7">
        <f>MONTH(tbStoricoOrdini[[#This Row],[DATA]])</f>
        <v>5</v>
      </c>
      <c r="C4242" t="s">
        <v>4337</v>
      </c>
      <c r="D4242" t="str">
        <f>RIGHT(tbStoricoOrdini[[#This Row],[ORDINE]],4)</f>
        <v>4239</v>
      </c>
      <c r="E4242" t="s">
        <v>48</v>
      </c>
      <c r="F4242" t="str">
        <f>VLOOKUP(tbStoricoOrdini[[#This Row],[CLIENTE]],tbClienti[],3,FALSE)</f>
        <v>Umbria</v>
      </c>
      <c r="G4242" t="str">
        <f>VLOOKUP(tbStoricoOrdini[[#This Row],[CLIENTE]],tbClienti[],7,FALSE)</f>
        <v>BC</v>
      </c>
      <c r="H4242" t="s">
        <v>75</v>
      </c>
      <c r="I4242" t="str">
        <f>IF(LEFT(tbStoricoOrdini[[#This Row],[ARTICOLO]],3) = "COG","COG",LEFT(tbStoricoOrdini[[#This Row],[ARTICOLO]],FIND(" ",tbStoricoOrdini[[#This Row],[ARTICOLO]])-1))</f>
        <v>AVRC</v>
      </c>
      <c r="J4242" t="str">
        <f>MID(tbStoricoOrdini[[#This Row],[ARTICOLO]],FIND(" ",tbStoricoOrdini[[#This Row],[ARTICOLO]])+1,4)</f>
        <v>1000</v>
      </c>
      <c r="K4242" t="str">
        <f>IFERROR(RIGHT(tbStoricoOrdini[[#This Row],[ARTICOLO]],LEN(tbStoricoOrdini[[#This Row],[ARTICOLO]])-FIND(" ",tbStoricoOrdini[[#This Row],[ARTICOLO]],FIND(" ",tbStoricoOrdini[[#This Row],[ARTICOLO]]) +1)),"")</f>
        <v>Silver</v>
      </c>
      <c r="L4242" s="3">
        <f>VLOOKUP(tbStoricoOrdini[[#This Row],[ARTICOLO]],tbArticoli[],2,FALSE)</f>
        <v>390</v>
      </c>
      <c r="M4242" s="22">
        <f>tbStoricoOrdini[[#This Row],[IMPORTO]]/tbStoricoOrdini[[#This Row],[PREZZO]]</f>
        <v>3.8487179487179488</v>
      </c>
      <c r="N4242" t="s">
        <v>9</v>
      </c>
      <c r="O4242" s="8">
        <f>VLOOKUP(tbStoricoOrdini[[#This Row],[AGENTE]],tbAgenti[],2,FALSE)</f>
        <v>0.05</v>
      </c>
      <c r="P4242" s="2">
        <v>1501</v>
      </c>
      <c r="Q4242" s="2">
        <f>tbStoricoOrdini[[#This Row],[IMPORTO]]*tbStoricoOrdini[[#This Row],[% COMM.]]</f>
        <v>75.05</v>
      </c>
      <c r="R4242" s="2">
        <f>tbStoricoOrdini[[#This Row],[TOT. COMM.]]+tbStoricoOrdini[[#This Row],[IMPORTO]]</f>
        <v>1576.05</v>
      </c>
    </row>
    <row r="4243" spans="1:18">
      <c r="A4243" s="1">
        <v>43952</v>
      </c>
      <c r="B4243" s="7">
        <f>MONTH(tbStoricoOrdini[[#This Row],[DATA]])</f>
        <v>5</v>
      </c>
      <c r="C4243" t="s">
        <v>4338</v>
      </c>
      <c r="D4243" t="str">
        <f>RIGHT(tbStoricoOrdini[[#This Row],[ORDINE]],4)</f>
        <v>4240</v>
      </c>
      <c r="E4243" t="s">
        <v>48</v>
      </c>
      <c r="F4243" t="str">
        <f>VLOOKUP(tbStoricoOrdini[[#This Row],[CLIENTE]],tbClienti[],3,FALSE)</f>
        <v>Umbria</v>
      </c>
      <c r="G4243" t="str">
        <f>VLOOKUP(tbStoricoOrdini[[#This Row],[CLIENTE]],tbClienti[],7,FALSE)</f>
        <v>BC</v>
      </c>
      <c r="H4243" t="s">
        <v>76</v>
      </c>
      <c r="I4243" t="str">
        <f>IF(LEFT(tbStoricoOrdini[[#This Row],[ARTICOLO]],3) = "COG","COG",LEFT(tbStoricoOrdini[[#This Row],[ARTICOLO]],FIND(" ",tbStoricoOrdini[[#This Row],[ARTICOLO]])-1))</f>
        <v>COG</v>
      </c>
      <c r="J4243" t="str">
        <f>MID(tbStoricoOrdini[[#This Row],[ARTICOLO]],FIND(" ",tbStoricoOrdini[[#This Row],[ARTICOLO]])+1,4)</f>
        <v>1000</v>
      </c>
      <c r="K4243" t="str">
        <f>IFERROR(RIGHT(tbStoricoOrdini[[#This Row],[ARTICOLO]],LEN(tbStoricoOrdini[[#This Row],[ARTICOLO]])-FIND(" ",tbStoricoOrdini[[#This Row],[ARTICOLO]],FIND(" ",tbStoricoOrdini[[#This Row],[ARTICOLO]]) +1)),"")</f>
        <v/>
      </c>
      <c r="L4243" s="3">
        <f>VLOOKUP(tbStoricoOrdini[[#This Row],[ARTICOLO]],tbArticoli[],2,FALSE)</f>
        <v>150</v>
      </c>
      <c r="M4243" s="22">
        <f>tbStoricoOrdini[[#This Row],[IMPORTO]]/tbStoricoOrdini[[#This Row],[PREZZO]]</f>
        <v>12.233333333333333</v>
      </c>
      <c r="N4243" t="s">
        <v>9</v>
      </c>
      <c r="O4243" s="8">
        <f>VLOOKUP(tbStoricoOrdini[[#This Row],[AGENTE]],tbAgenti[],2,FALSE)</f>
        <v>0.05</v>
      </c>
      <c r="P4243" s="2">
        <v>1835</v>
      </c>
      <c r="Q4243" s="2">
        <f>tbStoricoOrdini[[#This Row],[IMPORTO]]*tbStoricoOrdini[[#This Row],[% COMM.]]</f>
        <v>91.75</v>
      </c>
      <c r="R4243" s="2">
        <f>tbStoricoOrdini[[#This Row],[TOT. COMM.]]+tbStoricoOrdini[[#This Row],[IMPORTO]]</f>
        <v>1926.75</v>
      </c>
    </row>
    <row r="4244" spans="1:18">
      <c r="A4244" s="1">
        <v>43952</v>
      </c>
      <c r="B4244" s="7">
        <f>MONTH(tbStoricoOrdini[[#This Row],[DATA]])</f>
        <v>5</v>
      </c>
      <c r="C4244" t="s">
        <v>4339</v>
      </c>
      <c r="D4244" t="str">
        <f>RIGHT(tbStoricoOrdini[[#This Row],[ORDINE]],4)</f>
        <v>4241</v>
      </c>
      <c r="E4244" t="s">
        <v>48</v>
      </c>
      <c r="F4244" t="str">
        <f>VLOOKUP(tbStoricoOrdini[[#This Row],[CLIENTE]],tbClienti[],3,FALSE)</f>
        <v>Umbria</v>
      </c>
      <c r="G4244" t="str">
        <f>VLOOKUP(tbStoricoOrdini[[#This Row],[CLIENTE]],tbClienti[],7,FALSE)</f>
        <v>BC</v>
      </c>
      <c r="H4244" t="s">
        <v>72</v>
      </c>
      <c r="I4244" t="str">
        <f>IF(LEFT(tbStoricoOrdini[[#This Row],[ARTICOLO]],3) = "COG","COG",LEFT(tbStoricoOrdini[[#This Row],[ARTICOLO]],FIND(" ",tbStoricoOrdini[[#This Row],[ARTICOLO]])-1))</f>
        <v>EB06</v>
      </c>
      <c r="J4244" t="str">
        <f>MID(tbStoricoOrdini[[#This Row],[ARTICOLO]],FIND(" ",tbStoricoOrdini[[#This Row],[ARTICOLO]])+1,4)</f>
        <v>3000</v>
      </c>
      <c r="K4244" t="str">
        <f>IFERROR(RIGHT(tbStoricoOrdini[[#This Row],[ARTICOLO]],LEN(tbStoricoOrdini[[#This Row],[ARTICOLO]])-FIND(" ",tbStoricoOrdini[[#This Row],[ARTICOLO]],FIND(" ",tbStoricoOrdini[[#This Row],[ARTICOLO]]) +1)),"")</f>
        <v>Medium</v>
      </c>
      <c r="L4244" s="3">
        <f>VLOOKUP(tbStoricoOrdini[[#This Row],[ARTICOLO]],tbArticoli[],2,FALSE)</f>
        <v>120</v>
      </c>
      <c r="M4244" s="22">
        <f>tbStoricoOrdini[[#This Row],[IMPORTO]]/tbStoricoOrdini[[#This Row],[PREZZO]]</f>
        <v>21.266666666666666</v>
      </c>
      <c r="N4244" t="s">
        <v>18</v>
      </c>
      <c r="O4244" s="8">
        <f>VLOOKUP(tbStoricoOrdini[[#This Row],[AGENTE]],tbAgenti[],2,FALSE)</f>
        <v>0.03</v>
      </c>
      <c r="P4244" s="2">
        <v>2552</v>
      </c>
      <c r="Q4244" s="2">
        <f>tbStoricoOrdini[[#This Row],[IMPORTO]]*tbStoricoOrdini[[#This Row],[% COMM.]]</f>
        <v>76.56</v>
      </c>
      <c r="R4244" s="2">
        <f>tbStoricoOrdini[[#This Row],[TOT. COMM.]]+tbStoricoOrdini[[#This Row],[IMPORTO]]</f>
        <v>2628.56</v>
      </c>
    </row>
    <row r="4245" spans="1:18">
      <c r="A4245" s="1">
        <v>43952</v>
      </c>
      <c r="B4245" s="7">
        <f>MONTH(tbStoricoOrdini[[#This Row],[DATA]])</f>
        <v>5</v>
      </c>
      <c r="C4245" t="s">
        <v>4340</v>
      </c>
      <c r="D4245" t="str">
        <f>RIGHT(tbStoricoOrdini[[#This Row],[ORDINE]],4)</f>
        <v>4242</v>
      </c>
      <c r="E4245" t="s">
        <v>48</v>
      </c>
      <c r="F4245" t="str">
        <f>VLOOKUP(tbStoricoOrdini[[#This Row],[CLIENTE]],tbClienti[],3,FALSE)</f>
        <v>Umbria</v>
      </c>
      <c r="G4245" t="str">
        <f>VLOOKUP(tbStoricoOrdini[[#This Row],[CLIENTE]],tbClienti[],7,FALSE)</f>
        <v>BC</v>
      </c>
      <c r="H4245" t="s">
        <v>72</v>
      </c>
      <c r="I4245" t="str">
        <f>IF(LEFT(tbStoricoOrdini[[#This Row],[ARTICOLO]],3) = "COG","COG",LEFT(tbStoricoOrdini[[#This Row],[ARTICOLO]],FIND(" ",tbStoricoOrdini[[#This Row],[ARTICOLO]])-1))</f>
        <v>EB06</v>
      </c>
      <c r="J4245" t="str">
        <f>MID(tbStoricoOrdini[[#This Row],[ARTICOLO]],FIND(" ",tbStoricoOrdini[[#This Row],[ARTICOLO]])+1,4)</f>
        <v>3000</v>
      </c>
      <c r="K4245" t="str">
        <f>IFERROR(RIGHT(tbStoricoOrdini[[#This Row],[ARTICOLO]],LEN(tbStoricoOrdini[[#This Row],[ARTICOLO]])-FIND(" ",tbStoricoOrdini[[#This Row],[ARTICOLO]],FIND(" ",tbStoricoOrdini[[#This Row],[ARTICOLO]]) +1)),"")</f>
        <v>Medium</v>
      </c>
      <c r="L4245" s="3">
        <f>VLOOKUP(tbStoricoOrdini[[#This Row],[ARTICOLO]],tbArticoli[],2,FALSE)</f>
        <v>120</v>
      </c>
      <c r="M4245" s="22">
        <f>tbStoricoOrdini[[#This Row],[IMPORTO]]/tbStoricoOrdini[[#This Row],[PREZZO]]</f>
        <v>43.366666666666667</v>
      </c>
      <c r="N4245" t="s">
        <v>6</v>
      </c>
      <c r="O4245" s="8">
        <f>VLOOKUP(tbStoricoOrdini[[#This Row],[AGENTE]],tbAgenti[],2,FALSE)</f>
        <v>7.4999999999999997E-2</v>
      </c>
      <c r="P4245" s="2">
        <v>5204</v>
      </c>
      <c r="Q4245" s="2">
        <f>tbStoricoOrdini[[#This Row],[IMPORTO]]*tbStoricoOrdini[[#This Row],[% COMM.]]</f>
        <v>390.3</v>
      </c>
      <c r="R4245" s="2">
        <f>tbStoricoOrdini[[#This Row],[TOT. COMM.]]+tbStoricoOrdini[[#This Row],[IMPORTO]]</f>
        <v>5594.3</v>
      </c>
    </row>
    <row r="4246" spans="1:18">
      <c r="A4246" s="1">
        <v>43952</v>
      </c>
      <c r="B4246" s="7">
        <f>MONTH(tbStoricoOrdini[[#This Row],[DATA]])</f>
        <v>5</v>
      </c>
      <c r="C4246" t="s">
        <v>4341</v>
      </c>
      <c r="D4246" t="str">
        <f>RIGHT(tbStoricoOrdini[[#This Row],[ORDINE]],4)</f>
        <v>4243</v>
      </c>
      <c r="E4246" t="s">
        <v>48</v>
      </c>
      <c r="F4246" t="str">
        <f>VLOOKUP(tbStoricoOrdini[[#This Row],[CLIENTE]],tbClienti[],3,FALSE)</f>
        <v>Umbria</v>
      </c>
      <c r="G4246" t="str">
        <f>VLOOKUP(tbStoricoOrdini[[#This Row],[CLIENTE]],tbClienti[],7,FALSE)</f>
        <v>BC</v>
      </c>
      <c r="H4246" t="s">
        <v>72</v>
      </c>
      <c r="I4246" t="str">
        <f>IF(LEFT(tbStoricoOrdini[[#This Row],[ARTICOLO]],3) = "COG","COG",LEFT(tbStoricoOrdini[[#This Row],[ARTICOLO]],FIND(" ",tbStoricoOrdini[[#This Row],[ARTICOLO]])-1))</f>
        <v>EB06</v>
      </c>
      <c r="J4246" t="str">
        <f>MID(tbStoricoOrdini[[#This Row],[ARTICOLO]],FIND(" ",tbStoricoOrdini[[#This Row],[ARTICOLO]])+1,4)</f>
        <v>3000</v>
      </c>
      <c r="K4246" t="str">
        <f>IFERROR(RIGHT(tbStoricoOrdini[[#This Row],[ARTICOLO]],LEN(tbStoricoOrdini[[#This Row],[ARTICOLO]])-FIND(" ",tbStoricoOrdini[[#This Row],[ARTICOLO]],FIND(" ",tbStoricoOrdini[[#This Row],[ARTICOLO]]) +1)),"")</f>
        <v>Medium</v>
      </c>
      <c r="L4246" s="3">
        <f>VLOOKUP(tbStoricoOrdini[[#This Row],[ARTICOLO]],tbArticoli[],2,FALSE)</f>
        <v>120</v>
      </c>
      <c r="M4246" s="22">
        <f>tbStoricoOrdini[[#This Row],[IMPORTO]]/tbStoricoOrdini[[#This Row],[PREZZO]]</f>
        <v>26.15</v>
      </c>
      <c r="N4246" t="s">
        <v>9</v>
      </c>
      <c r="O4246" s="8">
        <f>VLOOKUP(tbStoricoOrdini[[#This Row],[AGENTE]],tbAgenti[],2,FALSE)</f>
        <v>0.05</v>
      </c>
      <c r="P4246" s="2">
        <v>3138</v>
      </c>
      <c r="Q4246" s="2">
        <f>tbStoricoOrdini[[#This Row],[IMPORTO]]*tbStoricoOrdini[[#This Row],[% COMM.]]</f>
        <v>156.9</v>
      </c>
      <c r="R4246" s="2">
        <f>tbStoricoOrdini[[#This Row],[TOT. COMM.]]+tbStoricoOrdini[[#This Row],[IMPORTO]]</f>
        <v>3294.9</v>
      </c>
    </row>
    <row r="4247" spans="1:18">
      <c r="A4247" s="1">
        <v>43952</v>
      </c>
      <c r="B4247" s="7">
        <f>MONTH(tbStoricoOrdini[[#This Row],[DATA]])</f>
        <v>5</v>
      </c>
      <c r="C4247" t="s">
        <v>4342</v>
      </c>
      <c r="D4247" t="str">
        <f>RIGHT(tbStoricoOrdini[[#This Row],[ORDINE]],4)</f>
        <v>4244</v>
      </c>
      <c r="E4247" t="s">
        <v>48</v>
      </c>
      <c r="F4247" t="str">
        <f>VLOOKUP(tbStoricoOrdini[[#This Row],[CLIENTE]],tbClienti[],3,FALSE)</f>
        <v>Umbria</v>
      </c>
      <c r="G4247" t="str">
        <f>VLOOKUP(tbStoricoOrdini[[#This Row],[CLIENTE]],tbClienti[],7,FALSE)</f>
        <v>BC</v>
      </c>
      <c r="H4247" t="s">
        <v>73</v>
      </c>
      <c r="I4247" t="str">
        <f>IF(LEFT(tbStoricoOrdini[[#This Row],[ARTICOLO]],3) = "COG","COG",LEFT(tbStoricoOrdini[[#This Row],[ARTICOLO]],FIND(" ",tbStoricoOrdini[[#This Row],[ARTICOLO]])-1))</f>
        <v>EB06</v>
      </c>
      <c r="J4247" t="str">
        <f>MID(tbStoricoOrdini[[#This Row],[ARTICOLO]],FIND(" ",tbStoricoOrdini[[#This Row],[ARTICOLO]])+1,4)</f>
        <v>3000</v>
      </c>
      <c r="K4247" t="str">
        <f>IFERROR(RIGHT(tbStoricoOrdini[[#This Row],[ARTICOLO]],LEN(tbStoricoOrdini[[#This Row],[ARTICOLO]])-FIND(" ",tbStoricoOrdini[[#This Row],[ARTICOLO]],FIND(" ",tbStoricoOrdini[[#This Row],[ARTICOLO]]) +1)),"")</f>
        <v>Plus</v>
      </c>
      <c r="L4247" s="3">
        <f>VLOOKUP(tbStoricoOrdini[[#This Row],[ARTICOLO]],tbArticoli[],2,FALSE)</f>
        <v>130</v>
      </c>
      <c r="M4247" s="22">
        <f>tbStoricoOrdini[[#This Row],[IMPORTO]]/tbStoricoOrdini[[#This Row],[PREZZO]]</f>
        <v>1.5384615384615385E-2</v>
      </c>
      <c r="N4247" t="s">
        <v>6</v>
      </c>
      <c r="O4247" s="8">
        <f>VLOOKUP(tbStoricoOrdini[[#This Row],[AGENTE]],tbAgenti[],2,FALSE)</f>
        <v>7.4999999999999997E-2</v>
      </c>
      <c r="P4247" s="2">
        <v>2</v>
      </c>
      <c r="Q4247" s="2">
        <f>tbStoricoOrdini[[#This Row],[IMPORTO]]*tbStoricoOrdini[[#This Row],[% COMM.]]</f>
        <v>0.15</v>
      </c>
      <c r="R4247" s="2">
        <f>tbStoricoOrdini[[#This Row],[TOT. COMM.]]+tbStoricoOrdini[[#This Row],[IMPORTO]]</f>
        <v>2.15</v>
      </c>
    </row>
    <row r="4248" spans="1:18">
      <c r="A4248" s="1">
        <v>43952</v>
      </c>
      <c r="B4248" s="7">
        <f>MONTH(tbStoricoOrdini[[#This Row],[DATA]])</f>
        <v>5</v>
      </c>
      <c r="C4248" t="s">
        <v>4343</v>
      </c>
      <c r="D4248" t="str">
        <f>RIGHT(tbStoricoOrdini[[#This Row],[ORDINE]],4)</f>
        <v>4245</v>
      </c>
      <c r="E4248" t="s">
        <v>49</v>
      </c>
      <c r="F4248" t="str">
        <f>VLOOKUP(tbStoricoOrdini[[#This Row],[CLIENTE]],tbClienti[],3,FALSE)</f>
        <v>Veneto</v>
      </c>
      <c r="G4248" t="str">
        <f>VLOOKUP(tbStoricoOrdini[[#This Row],[CLIENTE]],tbClienti[],7,FALSE)</f>
        <v>CC</v>
      </c>
      <c r="H4248" t="s">
        <v>74</v>
      </c>
      <c r="I4248" t="str">
        <f>IF(LEFT(tbStoricoOrdini[[#This Row],[ARTICOLO]],3) = "COG","COG",LEFT(tbStoricoOrdini[[#This Row],[ARTICOLO]],FIND(" ",tbStoricoOrdini[[#This Row],[ARTICOLO]])-1))</f>
        <v>AVRC</v>
      </c>
      <c r="J4248" t="str">
        <f>MID(tbStoricoOrdini[[#This Row],[ARTICOLO]],FIND(" ",tbStoricoOrdini[[#This Row],[ARTICOLO]])+1,4)</f>
        <v>2500</v>
      </c>
      <c r="K4248" t="str">
        <f>IFERROR(RIGHT(tbStoricoOrdini[[#This Row],[ARTICOLO]],LEN(tbStoricoOrdini[[#This Row],[ARTICOLO]])-FIND(" ",tbStoricoOrdini[[#This Row],[ARTICOLO]],FIND(" ",tbStoricoOrdini[[#This Row],[ARTICOLO]]) +1)),"")</f>
        <v>Gold</v>
      </c>
      <c r="L4248" s="3">
        <f>VLOOKUP(tbStoricoOrdini[[#This Row],[ARTICOLO]],tbArticoli[],2,FALSE)</f>
        <v>500</v>
      </c>
      <c r="M4248" s="22">
        <f>tbStoricoOrdini[[#This Row],[IMPORTO]]/tbStoricoOrdini[[#This Row],[PREZZO]]</f>
        <v>1.7999999999999999E-2</v>
      </c>
      <c r="N4248" t="s">
        <v>16</v>
      </c>
      <c r="O4248" s="8">
        <f>VLOOKUP(tbStoricoOrdini[[#This Row],[AGENTE]],tbAgenti[],2,FALSE)</f>
        <v>0.05</v>
      </c>
      <c r="P4248" s="2">
        <v>9</v>
      </c>
      <c r="Q4248" s="2">
        <f>tbStoricoOrdini[[#This Row],[IMPORTO]]*tbStoricoOrdini[[#This Row],[% COMM.]]</f>
        <v>0.45</v>
      </c>
      <c r="R4248" s="2">
        <f>tbStoricoOrdini[[#This Row],[TOT. COMM.]]+tbStoricoOrdini[[#This Row],[IMPORTO]]</f>
        <v>9.4499999999999993</v>
      </c>
    </row>
    <row r="4249" spans="1:18">
      <c r="A4249" s="1">
        <v>43952</v>
      </c>
      <c r="B4249" s="7">
        <f>MONTH(tbStoricoOrdini[[#This Row],[DATA]])</f>
        <v>5</v>
      </c>
      <c r="C4249" t="s">
        <v>4344</v>
      </c>
      <c r="D4249" t="str">
        <f>RIGHT(tbStoricoOrdini[[#This Row],[ORDINE]],4)</f>
        <v>4246</v>
      </c>
      <c r="E4249" t="s">
        <v>49</v>
      </c>
      <c r="F4249" t="str">
        <f>VLOOKUP(tbStoricoOrdini[[#This Row],[CLIENTE]],tbClienti[],3,FALSE)</f>
        <v>Veneto</v>
      </c>
      <c r="G4249" t="str">
        <f>VLOOKUP(tbStoricoOrdini[[#This Row],[CLIENTE]],tbClienti[],7,FALSE)</f>
        <v>CC</v>
      </c>
      <c r="H4249" t="s">
        <v>74</v>
      </c>
      <c r="I4249" t="str">
        <f>IF(LEFT(tbStoricoOrdini[[#This Row],[ARTICOLO]],3) = "COG","COG",LEFT(tbStoricoOrdini[[#This Row],[ARTICOLO]],FIND(" ",tbStoricoOrdini[[#This Row],[ARTICOLO]])-1))</f>
        <v>AVRC</v>
      </c>
      <c r="J4249" t="str">
        <f>MID(tbStoricoOrdini[[#This Row],[ARTICOLO]],FIND(" ",tbStoricoOrdini[[#This Row],[ARTICOLO]])+1,4)</f>
        <v>2500</v>
      </c>
      <c r="K4249" t="str">
        <f>IFERROR(RIGHT(tbStoricoOrdini[[#This Row],[ARTICOLO]],LEN(tbStoricoOrdini[[#This Row],[ARTICOLO]])-FIND(" ",tbStoricoOrdini[[#This Row],[ARTICOLO]],FIND(" ",tbStoricoOrdini[[#This Row],[ARTICOLO]]) +1)),"")</f>
        <v>Gold</v>
      </c>
      <c r="L4249" s="3">
        <f>VLOOKUP(tbStoricoOrdini[[#This Row],[ARTICOLO]],tbArticoli[],2,FALSE)</f>
        <v>500</v>
      </c>
      <c r="M4249" s="22">
        <f>tbStoricoOrdini[[#This Row],[IMPORTO]]/tbStoricoOrdini[[#This Row],[PREZZO]]</f>
        <v>8.0000000000000002E-3</v>
      </c>
      <c r="N4249" t="s">
        <v>39</v>
      </c>
      <c r="O4249" s="8">
        <f>VLOOKUP(tbStoricoOrdini[[#This Row],[AGENTE]],tbAgenti[],2,FALSE)</f>
        <v>0.05</v>
      </c>
      <c r="P4249" s="2">
        <v>4</v>
      </c>
      <c r="Q4249" s="2">
        <f>tbStoricoOrdini[[#This Row],[IMPORTO]]*tbStoricoOrdini[[#This Row],[% COMM.]]</f>
        <v>0.2</v>
      </c>
      <c r="R4249" s="2">
        <f>tbStoricoOrdini[[#This Row],[TOT. COMM.]]+tbStoricoOrdini[[#This Row],[IMPORTO]]</f>
        <v>4.2</v>
      </c>
    </row>
    <row r="4250" spans="1:18">
      <c r="A4250" s="1">
        <v>43952</v>
      </c>
      <c r="B4250" s="7">
        <f>MONTH(tbStoricoOrdini[[#This Row],[DATA]])</f>
        <v>5</v>
      </c>
      <c r="C4250" t="s">
        <v>4345</v>
      </c>
      <c r="D4250" t="str">
        <f>RIGHT(tbStoricoOrdini[[#This Row],[ORDINE]],4)</f>
        <v>4247</v>
      </c>
      <c r="E4250" t="s">
        <v>49</v>
      </c>
      <c r="F4250" t="str">
        <f>VLOOKUP(tbStoricoOrdini[[#This Row],[CLIENTE]],tbClienti[],3,FALSE)</f>
        <v>Veneto</v>
      </c>
      <c r="G4250" t="str">
        <f>VLOOKUP(tbStoricoOrdini[[#This Row],[CLIENTE]],tbClienti[],7,FALSE)</f>
        <v>CC</v>
      </c>
      <c r="H4250" t="s">
        <v>61</v>
      </c>
      <c r="I4250" t="str">
        <f>IF(LEFT(tbStoricoOrdini[[#This Row],[ARTICOLO]],3) = "COG","COG",LEFT(tbStoricoOrdini[[#This Row],[ARTICOLO]],FIND(" ",tbStoricoOrdini[[#This Row],[ARTICOLO]])-1))</f>
        <v>KLM</v>
      </c>
      <c r="J4250" t="str">
        <f>MID(tbStoricoOrdini[[#This Row],[ARTICOLO]],FIND(" ",tbStoricoOrdini[[#This Row],[ARTICOLO]])+1,4)</f>
        <v>5000</v>
      </c>
      <c r="K4250" t="str">
        <f>IFERROR(RIGHT(tbStoricoOrdini[[#This Row],[ARTICOLO]],LEN(tbStoricoOrdini[[#This Row],[ARTICOLO]])-FIND(" ",tbStoricoOrdini[[#This Row],[ARTICOLO]],FIND(" ",tbStoricoOrdini[[#This Row],[ARTICOLO]]) +1)),"")</f>
        <v>Medium</v>
      </c>
      <c r="L4250" s="3">
        <f>VLOOKUP(tbStoricoOrdini[[#This Row],[ARTICOLO]],tbArticoli[],2,FALSE)</f>
        <v>150</v>
      </c>
      <c r="M4250" s="22">
        <f>tbStoricoOrdini[[#This Row],[IMPORTO]]/tbStoricoOrdini[[#This Row],[PREZZO]]</f>
        <v>282.02666666666664</v>
      </c>
      <c r="N4250" t="s">
        <v>39</v>
      </c>
      <c r="O4250" s="8">
        <f>VLOOKUP(tbStoricoOrdini[[#This Row],[AGENTE]],tbAgenti[],2,FALSE)</f>
        <v>0.05</v>
      </c>
      <c r="P4250" s="2">
        <v>42304</v>
      </c>
      <c r="Q4250" s="2">
        <f>tbStoricoOrdini[[#This Row],[IMPORTO]]*tbStoricoOrdini[[#This Row],[% COMM.]]</f>
        <v>2115.2000000000003</v>
      </c>
      <c r="R4250" s="2">
        <f>tbStoricoOrdini[[#This Row],[TOT. COMM.]]+tbStoricoOrdini[[#This Row],[IMPORTO]]</f>
        <v>44419.199999999997</v>
      </c>
    </row>
    <row r="4251" spans="1:18">
      <c r="A4251" s="1">
        <v>43952</v>
      </c>
      <c r="B4251" s="7">
        <f>MONTH(tbStoricoOrdini[[#This Row],[DATA]])</f>
        <v>5</v>
      </c>
      <c r="C4251" t="s">
        <v>4346</v>
      </c>
      <c r="D4251" t="str">
        <f>RIGHT(tbStoricoOrdini[[#This Row],[ORDINE]],4)</f>
        <v>4248</v>
      </c>
      <c r="E4251" t="s">
        <v>49</v>
      </c>
      <c r="F4251" t="str">
        <f>VLOOKUP(tbStoricoOrdini[[#This Row],[CLIENTE]],tbClienti[],3,FALSE)</f>
        <v>Veneto</v>
      </c>
      <c r="G4251" t="str">
        <f>VLOOKUP(tbStoricoOrdini[[#This Row],[CLIENTE]],tbClienti[],7,FALSE)</f>
        <v>CC</v>
      </c>
      <c r="H4251" t="s">
        <v>61</v>
      </c>
      <c r="I4251" t="str">
        <f>IF(LEFT(tbStoricoOrdini[[#This Row],[ARTICOLO]],3) = "COG","COG",LEFT(tbStoricoOrdini[[#This Row],[ARTICOLO]],FIND(" ",tbStoricoOrdini[[#This Row],[ARTICOLO]])-1))</f>
        <v>KLM</v>
      </c>
      <c r="J4251" t="str">
        <f>MID(tbStoricoOrdini[[#This Row],[ARTICOLO]],FIND(" ",tbStoricoOrdini[[#This Row],[ARTICOLO]])+1,4)</f>
        <v>5000</v>
      </c>
      <c r="K4251" t="str">
        <f>IFERROR(RIGHT(tbStoricoOrdini[[#This Row],[ARTICOLO]],LEN(tbStoricoOrdini[[#This Row],[ARTICOLO]])-FIND(" ",tbStoricoOrdini[[#This Row],[ARTICOLO]],FIND(" ",tbStoricoOrdini[[#This Row],[ARTICOLO]]) +1)),"")</f>
        <v>Medium</v>
      </c>
      <c r="L4251" s="3">
        <f>VLOOKUP(tbStoricoOrdini[[#This Row],[ARTICOLO]],tbArticoli[],2,FALSE)</f>
        <v>150</v>
      </c>
      <c r="M4251" s="22">
        <f>tbStoricoOrdini[[#This Row],[IMPORTO]]/tbStoricoOrdini[[#This Row],[PREZZO]]</f>
        <v>20.32</v>
      </c>
      <c r="N4251" t="s">
        <v>15</v>
      </c>
      <c r="O4251" s="8">
        <f>VLOOKUP(tbStoricoOrdini[[#This Row],[AGENTE]],tbAgenti[],2,FALSE)</f>
        <v>0.08</v>
      </c>
      <c r="P4251" s="2">
        <v>3048</v>
      </c>
      <c r="Q4251" s="2">
        <f>tbStoricoOrdini[[#This Row],[IMPORTO]]*tbStoricoOrdini[[#This Row],[% COMM.]]</f>
        <v>243.84</v>
      </c>
      <c r="R4251" s="2">
        <f>tbStoricoOrdini[[#This Row],[TOT. COMM.]]+tbStoricoOrdini[[#This Row],[IMPORTO]]</f>
        <v>3291.84</v>
      </c>
    </row>
    <row r="4252" spans="1:18">
      <c r="A4252" s="1">
        <v>43952</v>
      </c>
      <c r="B4252" s="7">
        <f>MONTH(tbStoricoOrdini[[#This Row],[DATA]])</f>
        <v>5</v>
      </c>
      <c r="C4252" t="s">
        <v>4347</v>
      </c>
      <c r="D4252" t="str">
        <f>RIGHT(tbStoricoOrdini[[#This Row],[ORDINE]],4)</f>
        <v>4249</v>
      </c>
      <c r="E4252" t="s">
        <v>49</v>
      </c>
      <c r="F4252" t="str">
        <f>VLOOKUP(tbStoricoOrdini[[#This Row],[CLIENTE]],tbClienti[],3,FALSE)</f>
        <v>Veneto</v>
      </c>
      <c r="G4252" t="str">
        <f>VLOOKUP(tbStoricoOrdini[[#This Row],[CLIENTE]],tbClienti[],7,FALSE)</f>
        <v>CC</v>
      </c>
      <c r="H4252" t="s">
        <v>61</v>
      </c>
      <c r="I4252" t="str">
        <f>IF(LEFT(tbStoricoOrdini[[#This Row],[ARTICOLO]],3) = "COG","COG",LEFT(tbStoricoOrdini[[#This Row],[ARTICOLO]],FIND(" ",tbStoricoOrdini[[#This Row],[ARTICOLO]])-1))</f>
        <v>KLM</v>
      </c>
      <c r="J4252" t="str">
        <f>MID(tbStoricoOrdini[[#This Row],[ARTICOLO]],FIND(" ",tbStoricoOrdini[[#This Row],[ARTICOLO]])+1,4)</f>
        <v>5000</v>
      </c>
      <c r="K4252" t="str">
        <f>IFERROR(RIGHT(tbStoricoOrdini[[#This Row],[ARTICOLO]],LEN(tbStoricoOrdini[[#This Row],[ARTICOLO]])-FIND(" ",tbStoricoOrdini[[#This Row],[ARTICOLO]],FIND(" ",tbStoricoOrdini[[#This Row],[ARTICOLO]]) +1)),"")</f>
        <v>Medium</v>
      </c>
      <c r="L4252" s="3">
        <f>VLOOKUP(tbStoricoOrdini[[#This Row],[ARTICOLO]],tbArticoli[],2,FALSE)</f>
        <v>150</v>
      </c>
      <c r="M4252" s="22">
        <f>tbStoricoOrdini[[#This Row],[IMPORTO]]/tbStoricoOrdini[[#This Row],[PREZZO]]</f>
        <v>21.153333333333332</v>
      </c>
      <c r="N4252" t="s">
        <v>6</v>
      </c>
      <c r="O4252" s="8">
        <f>VLOOKUP(tbStoricoOrdini[[#This Row],[AGENTE]],tbAgenti[],2,FALSE)</f>
        <v>7.4999999999999997E-2</v>
      </c>
      <c r="P4252" s="2">
        <v>3173</v>
      </c>
      <c r="Q4252" s="2">
        <f>tbStoricoOrdini[[#This Row],[IMPORTO]]*tbStoricoOrdini[[#This Row],[% COMM.]]</f>
        <v>237.97499999999999</v>
      </c>
      <c r="R4252" s="2">
        <f>tbStoricoOrdini[[#This Row],[TOT. COMM.]]+tbStoricoOrdini[[#This Row],[IMPORTO]]</f>
        <v>3410.9749999999999</v>
      </c>
    </row>
    <row r="4253" spans="1:18">
      <c r="A4253" s="1">
        <v>43952</v>
      </c>
      <c r="B4253" s="7">
        <f>MONTH(tbStoricoOrdini[[#This Row],[DATA]])</f>
        <v>5</v>
      </c>
      <c r="C4253" t="s">
        <v>4348</v>
      </c>
      <c r="D4253" t="str">
        <f>RIGHT(tbStoricoOrdini[[#This Row],[ORDINE]],4)</f>
        <v>4250</v>
      </c>
      <c r="E4253" t="s">
        <v>49</v>
      </c>
      <c r="F4253" t="str">
        <f>VLOOKUP(tbStoricoOrdini[[#This Row],[CLIENTE]],tbClienti[],3,FALSE)</f>
        <v>Veneto</v>
      </c>
      <c r="G4253" t="str">
        <f>VLOOKUP(tbStoricoOrdini[[#This Row],[CLIENTE]],tbClienti[],7,FALSE)</f>
        <v>CC</v>
      </c>
      <c r="H4253" t="s">
        <v>79</v>
      </c>
      <c r="I4253" t="str">
        <f>IF(LEFT(tbStoricoOrdini[[#This Row],[ARTICOLO]],3) = "COG","COG",LEFT(tbStoricoOrdini[[#This Row],[ARTICOLO]],FIND(" ",tbStoricoOrdini[[#This Row],[ARTICOLO]])-1))</f>
        <v>COG</v>
      </c>
      <c r="J4253" t="str">
        <f>MID(tbStoricoOrdini[[#This Row],[ARTICOLO]],FIND(" ",tbStoricoOrdini[[#This Row],[ARTICOLO]])+1,4)</f>
        <v>4000</v>
      </c>
      <c r="K4253" t="str">
        <f>IFERROR(RIGHT(tbStoricoOrdini[[#This Row],[ARTICOLO]],LEN(tbStoricoOrdini[[#This Row],[ARTICOLO]])-FIND(" ",tbStoricoOrdini[[#This Row],[ARTICOLO]],FIND(" ",tbStoricoOrdini[[#This Row],[ARTICOLO]]) +1)),"")</f>
        <v>Plus</v>
      </c>
      <c r="L4253" s="3">
        <f>VLOOKUP(tbStoricoOrdini[[#This Row],[ARTICOLO]],tbArticoli[],2,FALSE)</f>
        <v>240</v>
      </c>
      <c r="M4253" s="22">
        <f>tbStoricoOrdini[[#This Row],[IMPORTO]]/tbStoricoOrdini[[#This Row],[PREZZO]]</f>
        <v>0.32500000000000001</v>
      </c>
      <c r="N4253" t="s">
        <v>11</v>
      </c>
      <c r="O4253" s="8">
        <f>VLOOKUP(tbStoricoOrdini[[#This Row],[AGENTE]],tbAgenti[],2,FALSE)</f>
        <v>0.04</v>
      </c>
      <c r="P4253" s="2">
        <v>78</v>
      </c>
      <c r="Q4253" s="2">
        <f>tbStoricoOrdini[[#This Row],[IMPORTO]]*tbStoricoOrdini[[#This Row],[% COMM.]]</f>
        <v>3.12</v>
      </c>
      <c r="R4253" s="2">
        <f>tbStoricoOrdini[[#This Row],[TOT. COMM.]]+tbStoricoOrdini[[#This Row],[IMPORTO]]</f>
        <v>81.12</v>
      </c>
    </row>
    <row r="4254" spans="1:18">
      <c r="A4254" s="1">
        <v>43952</v>
      </c>
      <c r="B4254" s="7">
        <f>MONTH(tbStoricoOrdini[[#This Row],[DATA]])</f>
        <v>5</v>
      </c>
      <c r="C4254" t="s">
        <v>4349</v>
      </c>
      <c r="D4254" t="str">
        <f>RIGHT(tbStoricoOrdini[[#This Row],[ORDINE]],4)</f>
        <v>4251</v>
      </c>
      <c r="E4254" t="s">
        <v>49</v>
      </c>
      <c r="F4254" t="str">
        <f>VLOOKUP(tbStoricoOrdini[[#This Row],[CLIENTE]],tbClienti[],3,FALSE)</f>
        <v>Veneto</v>
      </c>
      <c r="G4254" t="str">
        <f>VLOOKUP(tbStoricoOrdini[[#This Row],[CLIENTE]],tbClienti[],7,FALSE)</f>
        <v>CC</v>
      </c>
      <c r="H4254" t="s">
        <v>63</v>
      </c>
      <c r="I4254" t="str">
        <f>IF(LEFT(tbStoricoOrdini[[#This Row],[ARTICOLO]],3) = "COG","COG",LEFT(tbStoricoOrdini[[#This Row],[ARTICOLO]],FIND(" ",tbStoricoOrdini[[#This Row],[ARTICOLO]])-1))</f>
        <v>KLM</v>
      </c>
      <c r="J4254" t="str">
        <f>MID(tbStoricoOrdini[[#This Row],[ARTICOLO]],FIND(" ",tbStoricoOrdini[[#This Row],[ARTICOLO]])+1,4)</f>
        <v>3000</v>
      </c>
      <c r="K4254" t="str">
        <f>IFERROR(RIGHT(tbStoricoOrdini[[#This Row],[ARTICOLO]],LEN(tbStoricoOrdini[[#This Row],[ARTICOLO]])-FIND(" ",tbStoricoOrdini[[#This Row],[ARTICOLO]],FIND(" ",tbStoricoOrdini[[#This Row],[ARTICOLO]]) +1)),"")</f>
        <v>Plus</v>
      </c>
      <c r="L4254" s="3">
        <f>VLOOKUP(tbStoricoOrdini[[#This Row],[ARTICOLO]],tbArticoli[],2,FALSE)</f>
        <v>145</v>
      </c>
      <c r="M4254" s="22">
        <f>tbStoricoOrdini[[#This Row],[IMPORTO]]/tbStoricoOrdini[[#This Row],[PREZZO]]</f>
        <v>25.682758620689654</v>
      </c>
      <c r="N4254" t="s">
        <v>16</v>
      </c>
      <c r="O4254" s="8">
        <f>VLOOKUP(tbStoricoOrdini[[#This Row],[AGENTE]],tbAgenti[],2,FALSE)</f>
        <v>0.05</v>
      </c>
      <c r="P4254" s="2">
        <v>3724</v>
      </c>
      <c r="Q4254" s="2">
        <f>tbStoricoOrdini[[#This Row],[IMPORTO]]*tbStoricoOrdini[[#This Row],[% COMM.]]</f>
        <v>186.20000000000002</v>
      </c>
      <c r="R4254" s="2">
        <f>tbStoricoOrdini[[#This Row],[TOT. COMM.]]+tbStoricoOrdini[[#This Row],[IMPORTO]]</f>
        <v>3910.2</v>
      </c>
    </row>
    <row r="4255" spans="1:18">
      <c r="A4255" s="1">
        <v>43952</v>
      </c>
      <c r="B4255" s="7">
        <f>MONTH(tbStoricoOrdini[[#This Row],[DATA]])</f>
        <v>5</v>
      </c>
      <c r="C4255" t="s">
        <v>4350</v>
      </c>
      <c r="D4255" t="str">
        <f>RIGHT(tbStoricoOrdini[[#This Row],[ORDINE]],4)</f>
        <v>4252</v>
      </c>
      <c r="E4255" t="s">
        <v>49</v>
      </c>
      <c r="F4255" t="str">
        <f>VLOOKUP(tbStoricoOrdini[[#This Row],[CLIENTE]],tbClienti[],3,FALSE)</f>
        <v>Veneto</v>
      </c>
      <c r="G4255" t="str">
        <f>VLOOKUP(tbStoricoOrdini[[#This Row],[CLIENTE]],tbClienti[],7,FALSE)</f>
        <v>CC</v>
      </c>
      <c r="H4255" t="s">
        <v>63</v>
      </c>
      <c r="I4255" t="str">
        <f>IF(LEFT(tbStoricoOrdini[[#This Row],[ARTICOLO]],3) = "COG","COG",LEFT(tbStoricoOrdini[[#This Row],[ARTICOLO]],FIND(" ",tbStoricoOrdini[[#This Row],[ARTICOLO]])-1))</f>
        <v>KLM</v>
      </c>
      <c r="J4255" t="str">
        <f>MID(tbStoricoOrdini[[#This Row],[ARTICOLO]],FIND(" ",tbStoricoOrdini[[#This Row],[ARTICOLO]])+1,4)</f>
        <v>3000</v>
      </c>
      <c r="K4255" t="str">
        <f>IFERROR(RIGHT(tbStoricoOrdini[[#This Row],[ARTICOLO]],LEN(tbStoricoOrdini[[#This Row],[ARTICOLO]])-FIND(" ",tbStoricoOrdini[[#This Row],[ARTICOLO]],FIND(" ",tbStoricoOrdini[[#This Row],[ARTICOLO]]) +1)),"")</f>
        <v>Plus</v>
      </c>
      <c r="L4255" s="3">
        <f>VLOOKUP(tbStoricoOrdini[[#This Row],[ARTICOLO]],tbArticoli[],2,FALSE)</f>
        <v>145</v>
      </c>
      <c r="M4255" s="22">
        <f>tbStoricoOrdini[[#This Row],[IMPORTO]]/tbStoricoOrdini[[#This Row],[PREZZO]]</f>
        <v>135.1103448275862</v>
      </c>
      <c r="N4255" t="s">
        <v>39</v>
      </c>
      <c r="O4255" s="8">
        <f>VLOOKUP(tbStoricoOrdini[[#This Row],[AGENTE]],tbAgenti[],2,FALSE)</f>
        <v>0.05</v>
      </c>
      <c r="P4255" s="2">
        <v>19591</v>
      </c>
      <c r="Q4255" s="2">
        <f>tbStoricoOrdini[[#This Row],[IMPORTO]]*tbStoricoOrdini[[#This Row],[% COMM.]]</f>
        <v>979.55000000000007</v>
      </c>
      <c r="R4255" s="2">
        <f>tbStoricoOrdini[[#This Row],[TOT. COMM.]]+tbStoricoOrdini[[#This Row],[IMPORTO]]</f>
        <v>20570.55</v>
      </c>
    </row>
    <row r="4256" spans="1:18">
      <c r="A4256" s="1">
        <v>43952</v>
      </c>
      <c r="B4256" s="7">
        <f>MONTH(tbStoricoOrdini[[#This Row],[DATA]])</f>
        <v>5</v>
      </c>
      <c r="C4256" t="s">
        <v>4351</v>
      </c>
      <c r="D4256" t="str">
        <f>RIGHT(tbStoricoOrdini[[#This Row],[ORDINE]],4)</f>
        <v>4253</v>
      </c>
      <c r="E4256" t="s">
        <v>49</v>
      </c>
      <c r="F4256" t="str">
        <f>VLOOKUP(tbStoricoOrdini[[#This Row],[CLIENTE]],tbClienti[],3,FALSE)</f>
        <v>Veneto</v>
      </c>
      <c r="G4256" t="str">
        <f>VLOOKUP(tbStoricoOrdini[[#This Row],[CLIENTE]],tbClienti[],7,FALSE)</f>
        <v>CC</v>
      </c>
      <c r="H4256" t="s">
        <v>63</v>
      </c>
      <c r="I4256" t="str">
        <f>IF(LEFT(tbStoricoOrdini[[#This Row],[ARTICOLO]],3) = "COG","COG",LEFT(tbStoricoOrdini[[#This Row],[ARTICOLO]],FIND(" ",tbStoricoOrdini[[#This Row],[ARTICOLO]])-1))</f>
        <v>KLM</v>
      </c>
      <c r="J4256" t="str">
        <f>MID(tbStoricoOrdini[[#This Row],[ARTICOLO]],FIND(" ",tbStoricoOrdini[[#This Row],[ARTICOLO]])+1,4)</f>
        <v>3000</v>
      </c>
      <c r="K4256" t="str">
        <f>IFERROR(RIGHT(tbStoricoOrdini[[#This Row],[ARTICOLO]],LEN(tbStoricoOrdini[[#This Row],[ARTICOLO]])-FIND(" ",tbStoricoOrdini[[#This Row],[ARTICOLO]],FIND(" ",tbStoricoOrdini[[#This Row],[ARTICOLO]]) +1)),"")</f>
        <v>Plus</v>
      </c>
      <c r="L4256" s="3">
        <f>VLOOKUP(tbStoricoOrdini[[#This Row],[ARTICOLO]],tbArticoli[],2,FALSE)</f>
        <v>145</v>
      </c>
      <c r="M4256" s="22">
        <f>tbStoricoOrdini[[#This Row],[IMPORTO]]/tbStoricoOrdini[[#This Row],[PREZZO]]</f>
        <v>77.965517241379317</v>
      </c>
      <c r="N4256" t="s">
        <v>11</v>
      </c>
      <c r="O4256" s="8">
        <f>VLOOKUP(tbStoricoOrdini[[#This Row],[AGENTE]],tbAgenti[],2,FALSE)</f>
        <v>0.04</v>
      </c>
      <c r="P4256" s="2">
        <v>11305</v>
      </c>
      <c r="Q4256" s="2">
        <f>tbStoricoOrdini[[#This Row],[IMPORTO]]*tbStoricoOrdini[[#This Row],[% COMM.]]</f>
        <v>452.2</v>
      </c>
      <c r="R4256" s="2">
        <f>tbStoricoOrdini[[#This Row],[TOT. COMM.]]+tbStoricoOrdini[[#This Row],[IMPORTO]]</f>
        <v>11757.2</v>
      </c>
    </row>
    <row r="4257" spans="1:18">
      <c r="A4257" s="1">
        <v>43952</v>
      </c>
      <c r="B4257" s="7">
        <f>MONTH(tbStoricoOrdini[[#This Row],[DATA]])</f>
        <v>5</v>
      </c>
      <c r="C4257" t="s">
        <v>4352</v>
      </c>
      <c r="D4257" t="str">
        <f>RIGHT(tbStoricoOrdini[[#This Row],[ORDINE]],4)</f>
        <v>4254</v>
      </c>
      <c r="E4257" t="s">
        <v>49</v>
      </c>
      <c r="F4257" t="str">
        <f>VLOOKUP(tbStoricoOrdini[[#This Row],[CLIENTE]],tbClienti[],3,FALSE)</f>
        <v>Veneto</v>
      </c>
      <c r="G4257" t="str">
        <f>VLOOKUP(tbStoricoOrdini[[#This Row],[CLIENTE]],tbClienti[],7,FALSE)</f>
        <v>CC</v>
      </c>
      <c r="H4257" t="s">
        <v>63</v>
      </c>
      <c r="I4257" t="str">
        <f>IF(LEFT(tbStoricoOrdini[[#This Row],[ARTICOLO]],3) = "COG","COG",LEFT(tbStoricoOrdini[[#This Row],[ARTICOLO]],FIND(" ",tbStoricoOrdini[[#This Row],[ARTICOLO]])-1))</f>
        <v>KLM</v>
      </c>
      <c r="J4257" t="str">
        <f>MID(tbStoricoOrdini[[#This Row],[ARTICOLO]],FIND(" ",tbStoricoOrdini[[#This Row],[ARTICOLO]])+1,4)</f>
        <v>3000</v>
      </c>
      <c r="K4257" t="str">
        <f>IFERROR(RIGHT(tbStoricoOrdini[[#This Row],[ARTICOLO]],LEN(tbStoricoOrdini[[#This Row],[ARTICOLO]])-FIND(" ",tbStoricoOrdini[[#This Row],[ARTICOLO]],FIND(" ",tbStoricoOrdini[[#This Row],[ARTICOLO]]) +1)),"")</f>
        <v>Plus</v>
      </c>
      <c r="L4257" s="3">
        <f>VLOOKUP(tbStoricoOrdini[[#This Row],[ARTICOLO]],tbArticoli[],2,FALSE)</f>
        <v>145</v>
      </c>
      <c r="M4257" s="22">
        <f>tbStoricoOrdini[[#This Row],[IMPORTO]]/tbStoricoOrdini[[#This Row],[PREZZO]]</f>
        <v>5.1517241379310343</v>
      </c>
      <c r="N4257" t="s">
        <v>15</v>
      </c>
      <c r="O4257" s="8">
        <f>VLOOKUP(tbStoricoOrdini[[#This Row],[AGENTE]],tbAgenti[],2,FALSE)</f>
        <v>0.08</v>
      </c>
      <c r="P4257" s="2">
        <v>747</v>
      </c>
      <c r="Q4257" s="2">
        <f>tbStoricoOrdini[[#This Row],[IMPORTO]]*tbStoricoOrdini[[#This Row],[% COMM.]]</f>
        <v>59.76</v>
      </c>
      <c r="R4257" s="2">
        <f>tbStoricoOrdini[[#This Row],[TOT. COMM.]]+tbStoricoOrdini[[#This Row],[IMPORTO]]</f>
        <v>806.76</v>
      </c>
    </row>
    <row r="4258" spans="1:18">
      <c r="A4258" s="1">
        <v>43952</v>
      </c>
      <c r="B4258" s="7">
        <f>MONTH(tbStoricoOrdini[[#This Row],[DATA]])</f>
        <v>5</v>
      </c>
      <c r="C4258" t="s">
        <v>4353</v>
      </c>
      <c r="D4258" t="str">
        <f>RIGHT(tbStoricoOrdini[[#This Row],[ORDINE]],4)</f>
        <v>4255</v>
      </c>
      <c r="E4258" t="s">
        <v>49</v>
      </c>
      <c r="F4258" t="str">
        <f>VLOOKUP(tbStoricoOrdini[[#This Row],[CLIENTE]],tbClienti[],3,FALSE)</f>
        <v>Veneto</v>
      </c>
      <c r="G4258" t="str">
        <f>VLOOKUP(tbStoricoOrdini[[#This Row],[CLIENTE]],tbClienti[],7,FALSE)</f>
        <v>CC</v>
      </c>
      <c r="H4258" t="s">
        <v>63</v>
      </c>
      <c r="I4258" t="str">
        <f>IF(LEFT(tbStoricoOrdini[[#This Row],[ARTICOLO]],3) = "COG","COG",LEFT(tbStoricoOrdini[[#This Row],[ARTICOLO]],FIND(" ",tbStoricoOrdini[[#This Row],[ARTICOLO]])-1))</f>
        <v>KLM</v>
      </c>
      <c r="J4258" t="str">
        <f>MID(tbStoricoOrdini[[#This Row],[ARTICOLO]],FIND(" ",tbStoricoOrdini[[#This Row],[ARTICOLO]])+1,4)</f>
        <v>3000</v>
      </c>
      <c r="K4258" t="str">
        <f>IFERROR(RIGHT(tbStoricoOrdini[[#This Row],[ARTICOLO]],LEN(tbStoricoOrdini[[#This Row],[ARTICOLO]])-FIND(" ",tbStoricoOrdini[[#This Row],[ARTICOLO]],FIND(" ",tbStoricoOrdini[[#This Row],[ARTICOLO]]) +1)),"")</f>
        <v>Plus</v>
      </c>
      <c r="L4258" s="3">
        <f>VLOOKUP(tbStoricoOrdini[[#This Row],[ARTICOLO]],tbArticoli[],2,FALSE)</f>
        <v>145</v>
      </c>
      <c r="M4258" s="22">
        <f>tbStoricoOrdini[[#This Row],[IMPORTO]]/tbStoricoOrdini[[#This Row],[PREZZO]]</f>
        <v>0.28275862068965518</v>
      </c>
      <c r="N4258" t="s">
        <v>7</v>
      </c>
      <c r="O4258" s="8">
        <f>VLOOKUP(tbStoricoOrdini[[#This Row],[AGENTE]],tbAgenti[],2,FALSE)</f>
        <v>0.03</v>
      </c>
      <c r="P4258" s="2">
        <v>41</v>
      </c>
      <c r="Q4258" s="2">
        <f>tbStoricoOrdini[[#This Row],[IMPORTO]]*tbStoricoOrdini[[#This Row],[% COMM.]]</f>
        <v>1.23</v>
      </c>
      <c r="R4258" s="2">
        <f>tbStoricoOrdini[[#This Row],[TOT. COMM.]]+tbStoricoOrdini[[#This Row],[IMPORTO]]</f>
        <v>42.23</v>
      </c>
    </row>
    <row r="4259" spans="1:18">
      <c r="A4259" s="1">
        <v>43952</v>
      </c>
      <c r="B4259" s="7">
        <f>MONTH(tbStoricoOrdini[[#This Row],[DATA]])</f>
        <v>5</v>
      </c>
      <c r="C4259" t="s">
        <v>4354</v>
      </c>
      <c r="D4259" t="str">
        <f>RIGHT(tbStoricoOrdini[[#This Row],[ORDINE]],4)</f>
        <v>4256</v>
      </c>
      <c r="E4259" t="s">
        <v>49</v>
      </c>
      <c r="F4259" t="str">
        <f>VLOOKUP(tbStoricoOrdini[[#This Row],[CLIENTE]],tbClienti[],3,FALSE)</f>
        <v>Veneto</v>
      </c>
      <c r="G4259" t="str">
        <f>VLOOKUP(tbStoricoOrdini[[#This Row],[CLIENTE]],tbClienti[],7,FALSE)</f>
        <v>CC</v>
      </c>
      <c r="H4259" t="s">
        <v>63</v>
      </c>
      <c r="I4259" t="str">
        <f>IF(LEFT(tbStoricoOrdini[[#This Row],[ARTICOLO]],3) = "COG","COG",LEFT(tbStoricoOrdini[[#This Row],[ARTICOLO]],FIND(" ",tbStoricoOrdini[[#This Row],[ARTICOLO]])-1))</f>
        <v>KLM</v>
      </c>
      <c r="J4259" t="str">
        <f>MID(tbStoricoOrdini[[#This Row],[ARTICOLO]],FIND(" ",tbStoricoOrdini[[#This Row],[ARTICOLO]])+1,4)</f>
        <v>3000</v>
      </c>
      <c r="K4259" t="str">
        <f>IFERROR(RIGHT(tbStoricoOrdini[[#This Row],[ARTICOLO]],LEN(tbStoricoOrdini[[#This Row],[ARTICOLO]])-FIND(" ",tbStoricoOrdini[[#This Row],[ARTICOLO]],FIND(" ",tbStoricoOrdini[[#This Row],[ARTICOLO]]) +1)),"")</f>
        <v>Plus</v>
      </c>
      <c r="L4259" s="3">
        <f>VLOOKUP(tbStoricoOrdini[[#This Row],[ARTICOLO]],tbArticoli[],2,FALSE)</f>
        <v>145</v>
      </c>
      <c r="M4259" s="22">
        <f>tbStoricoOrdini[[#This Row],[IMPORTO]]/tbStoricoOrdini[[#This Row],[PREZZO]]</f>
        <v>1.7655172413793103</v>
      </c>
      <c r="N4259" t="s">
        <v>18</v>
      </c>
      <c r="O4259" s="8">
        <f>VLOOKUP(tbStoricoOrdini[[#This Row],[AGENTE]],tbAgenti[],2,FALSE)</f>
        <v>0.03</v>
      </c>
      <c r="P4259" s="2">
        <v>256</v>
      </c>
      <c r="Q4259" s="2">
        <f>tbStoricoOrdini[[#This Row],[IMPORTO]]*tbStoricoOrdini[[#This Row],[% COMM.]]</f>
        <v>7.68</v>
      </c>
      <c r="R4259" s="2">
        <f>tbStoricoOrdini[[#This Row],[TOT. COMM.]]+tbStoricoOrdini[[#This Row],[IMPORTO]]</f>
        <v>263.68</v>
      </c>
    </row>
    <row r="4260" spans="1:18">
      <c r="A4260" s="1">
        <v>43952</v>
      </c>
      <c r="B4260" s="7">
        <f>MONTH(tbStoricoOrdini[[#This Row],[DATA]])</f>
        <v>5</v>
      </c>
      <c r="C4260" t="s">
        <v>4355</v>
      </c>
      <c r="D4260" t="str">
        <f>RIGHT(tbStoricoOrdini[[#This Row],[ORDINE]],4)</f>
        <v>4257</v>
      </c>
      <c r="E4260" t="s">
        <v>49</v>
      </c>
      <c r="F4260" t="str">
        <f>VLOOKUP(tbStoricoOrdini[[#This Row],[CLIENTE]],tbClienti[],3,FALSE)</f>
        <v>Veneto</v>
      </c>
      <c r="G4260" t="str">
        <f>VLOOKUP(tbStoricoOrdini[[#This Row],[CLIENTE]],tbClienti[],7,FALSE)</f>
        <v>CC</v>
      </c>
      <c r="H4260" t="s">
        <v>66</v>
      </c>
      <c r="I4260" t="str">
        <f>IF(LEFT(tbStoricoOrdini[[#This Row],[ARTICOLO]],3) = "COG","COG",LEFT(tbStoricoOrdini[[#This Row],[ARTICOLO]],FIND(" ",tbStoricoOrdini[[#This Row],[ARTICOLO]])-1))</f>
        <v>BAG</v>
      </c>
      <c r="J4260" t="str">
        <f>MID(tbStoricoOrdini[[#This Row],[ARTICOLO]],FIND(" ",tbStoricoOrdini[[#This Row],[ARTICOLO]])+1,4)</f>
        <v>2500</v>
      </c>
      <c r="K4260" t="str">
        <f>IFERROR(RIGHT(tbStoricoOrdini[[#This Row],[ARTICOLO]],LEN(tbStoricoOrdini[[#This Row],[ARTICOLO]])-FIND(" ",tbStoricoOrdini[[#This Row],[ARTICOLO]],FIND(" ",tbStoricoOrdini[[#This Row],[ARTICOLO]]) +1)),"")</f>
        <v>Plus</v>
      </c>
      <c r="L4260" s="3">
        <f>VLOOKUP(tbStoricoOrdini[[#This Row],[ARTICOLO]],tbArticoli[],2,FALSE)</f>
        <v>220</v>
      </c>
      <c r="M4260" s="22">
        <f>tbStoricoOrdini[[#This Row],[IMPORTO]]/tbStoricoOrdini[[#This Row],[PREZZO]]</f>
        <v>0.15454545454545454</v>
      </c>
      <c r="N4260" t="s">
        <v>16</v>
      </c>
      <c r="O4260" s="8">
        <f>VLOOKUP(tbStoricoOrdini[[#This Row],[AGENTE]],tbAgenti[],2,FALSE)</f>
        <v>0.05</v>
      </c>
      <c r="P4260" s="2">
        <v>34</v>
      </c>
      <c r="Q4260" s="2">
        <f>tbStoricoOrdini[[#This Row],[IMPORTO]]*tbStoricoOrdini[[#This Row],[% COMM.]]</f>
        <v>1.7000000000000002</v>
      </c>
      <c r="R4260" s="2">
        <f>tbStoricoOrdini[[#This Row],[TOT. COMM.]]+tbStoricoOrdini[[#This Row],[IMPORTO]]</f>
        <v>35.700000000000003</v>
      </c>
    </row>
    <row r="4261" spans="1:18">
      <c r="A4261" s="1">
        <v>43952</v>
      </c>
      <c r="B4261" s="7">
        <f>MONTH(tbStoricoOrdini[[#This Row],[DATA]])</f>
        <v>5</v>
      </c>
      <c r="C4261" t="s">
        <v>4356</v>
      </c>
      <c r="D4261" t="str">
        <f>RIGHT(tbStoricoOrdini[[#This Row],[ORDINE]],4)</f>
        <v>4258</v>
      </c>
      <c r="E4261" t="s">
        <v>49</v>
      </c>
      <c r="F4261" t="str">
        <f>VLOOKUP(tbStoricoOrdini[[#This Row],[CLIENTE]],tbClienti[],3,FALSE)</f>
        <v>Veneto</v>
      </c>
      <c r="G4261" t="str">
        <f>VLOOKUP(tbStoricoOrdini[[#This Row],[CLIENTE]],tbClienti[],7,FALSE)</f>
        <v>CC</v>
      </c>
      <c r="H4261" t="s">
        <v>66</v>
      </c>
      <c r="I4261" t="str">
        <f>IF(LEFT(tbStoricoOrdini[[#This Row],[ARTICOLO]],3) = "COG","COG",LEFT(tbStoricoOrdini[[#This Row],[ARTICOLO]],FIND(" ",tbStoricoOrdini[[#This Row],[ARTICOLO]])-1))</f>
        <v>BAG</v>
      </c>
      <c r="J4261" t="str">
        <f>MID(tbStoricoOrdini[[#This Row],[ARTICOLO]],FIND(" ",tbStoricoOrdini[[#This Row],[ARTICOLO]])+1,4)</f>
        <v>2500</v>
      </c>
      <c r="K4261" t="str">
        <f>IFERROR(RIGHT(tbStoricoOrdini[[#This Row],[ARTICOLO]],LEN(tbStoricoOrdini[[#This Row],[ARTICOLO]])-FIND(" ",tbStoricoOrdini[[#This Row],[ARTICOLO]],FIND(" ",tbStoricoOrdini[[#This Row],[ARTICOLO]]) +1)),"")</f>
        <v>Plus</v>
      </c>
      <c r="L4261" s="3">
        <f>VLOOKUP(tbStoricoOrdini[[#This Row],[ARTICOLO]],tbArticoli[],2,FALSE)</f>
        <v>220</v>
      </c>
      <c r="M4261" s="22">
        <f>tbStoricoOrdini[[#This Row],[IMPORTO]]/tbStoricoOrdini[[#This Row],[PREZZO]]</f>
        <v>0.2818181818181818</v>
      </c>
      <c r="N4261" t="s">
        <v>39</v>
      </c>
      <c r="O4261" s="8">
        <f>VLOOKUP(tbStoricoOrdini[[#This Row],[AGENTE]],tbAgenti[],2,FALSE)</f>
        <v>0.05</v>
      </c>
      <c r="P4261" s="2">
        <v>62</v>
      </c>
      <c r="Q4261" s="2">
        <f>tbStoricoOrdini[[#This Row],[IMPORTO]]*tbStoricoOrdini[[#This Row],[% COMM.]]</f>
        <v>3.1</v>
      </c>
      <c r="R4261" s="2">
        <f>tbStoricoOrdini[[#This Row],[TOT. COMM.]]+tbStoricoOrdini[[#This Row],[IMPORTO]]</f>
        <v>65.099999999999994</v>
      </c>
    </row>
    <row r="4262" spans="1:18">
      <c r="A4262" s="1">
        <v>43952</v>
      </c>
      <c r="B4262" s="7">
        <f>MONTH(tbStoricoOrdini[[#This Row],[DATA]])</f>
        <v>5</v>
      </c>
      <c r="C4262" t="s">
        <v>4357</v>
      </c>
      <c r="D4262" t="str">
        <f>RIGHT(tbStoricoOrdini[[#This Row],[ORDINE]],4)</f>
        <v>4259</v>
      </c>
      <c r="E4262" t="s">
        <v>49</v>
      </c>
      <c r="F4262" t="str">
        <f>VLOOKUP(tbStoricoOrdini[[#This Row],[CLIENTE]],tbClienti[],3,FALSE)</f>
        <v>Veneto</v>
      </c>
      <c r="G4262" t="str">
        <f>VLOOKUP(tbStoricoOrdini[[#This Row],[CLIENTE]],tbClienti[],7,FALSE)</f>
        <v>CC</v>
      </c>
      <c r="H4262" t="s">
        <v>66</v>
      </c>
      <c r="I4262" t="str">
        <f>IF(LEFT(tbStoricoOrdini[[#This Row],[ARTICOLO]],3) = "COG","COG",LEFT(tbStoricoOrdini[[#This Row],[ARTICOLO]],FIND(" ",tbStoricoOrdini[[#This Row],[ARTICOLO]])-1))</f>
        <v>BAG</v>
      </c>
      <c r="J4262" t="str">
        <f>MID(tbStoricoOrdini[[#This Row],[ARTICOLO]],FIND(" ",tbStoricoOrdini[[#This Row],[ARTICOLO]])+1,4)</f>
        <v>2500</v>
      </c>
      <c r="K4262" t="str">
        <f>IFERROR(RIGHT(tbStoricoOrdini[[#This Row],[ARTICOLO]],LEN(tbStoricoOrdini[[#This Row],[ARTICOLO]])-FIND(" ",tbStoricoOrdini[[#This Row],[ARTICOLO]],FIND(" ",tbStoricoOrdini[[#This Row],[ARTICOLO]]) +1)),"")</f>
        <v>Plus</v>
      </c>
      <c r="L4262" s="3">
        <f>VLOOKUP(tbStoricoOrdini[[#This Row],[ARTICOLO]],tbArticoli[],2,FALSE)</f>
        <v>220</v>
      </c>
      <c r="M4262" s="22">
        <f>tbStoricoOrdini[[#This Row],[IMPORTO]]/tbStoricoOrdini[[#This Row],[PREZZO]]</f>
        <v>6.363636363636363E-2</v>
      </c>
      <c r="N4262" t="s">
        <v>11</v>
      </c>
      <c r="O4262" s="8">
        <f>VLOOKUP(tbStoricoOrdini[[#This Row],[AGENTE]],tbAgenti[],2,FALSE)</f>
        <v>0.04</v>
      </c>
      <c r="P4262" s="2">
        <v>14</v>
      </c>
      <c r="Q4262" s="2">
        <f>tbStoricoOrdini[[#This Row],[IMPORTO]]*tbStoricoOrdini[[#This Row],[% COMM.]]</f>
        <v>0.56000000000000005</v>
      </c>
      <c r="R4262" s="2">
        <f>tbStoricoOrdini[[#This Row],[TOT. COMM.]]+tbStoricoOrdini[[#This Row],[IMPORTO]]</f>
        <v>14.56</v>
      </c>
    </row>
    <row r="4263" spans="1:18">
      <c r="A4263" s="1">
        <v>43952</v>
      </c>
      <c r="B4263" s="7">
        <f>MONTH(tbStoricoOrdini[[#This Row],[DATA]])</f>
        <v>5</v>
      </c>
      <c r="C4263" t="s">
        <v>4358</v>
      </c>
      <c r="D4263" t="str">
        <f>RIGHT(tbStoricoOrdini[[#This Row],[ORDINE]],4)</f>
        <v>4260</v>
      </c>
      <c r="E4263" t="s">
        <v>49</v>
      </c>
      <c r="F4263" t="str">
        <f>VLOOKUP(tbStoricoOrdini[[#This Row],[CLIENTE]],tbClienti[],3,FALSE)</f>
        <v>Veneto</v>
      </c>
      <c r="G4263" t="str">
        <f>VLOOKUP(tbStoricoOrdini[[#This Row],[CLIENTE]],tbClienti[],7,FALSE)</f>
        <v>CC</v>
      </c>
      <c r="H4263" t="s">
        <v>66</v>
      </c>
      <c r="I4263" t="str">
        <f>IF(LEFT(tbStoricoOrdini[[#This Row],[ARTICOLO]],3) = "COG","COG",LEFT(tbStoricoOrdini[[#This Row],[ARTICOLO]],FIND(" ",tbStoricoOrdini[[#This Row],[ARTICOLO]])-1))</f>
        <v>BAG</v>
      </c>
      <c r="J4263" t="str">
        <f>MID(tbStoricoOrdini[[#This Row],[ARTICOLO]],FIND(" ",tbStoricoOrdini[[#This Row],[ARTICOLO]])+1,4)</f>
        <v>2500</v>
      </c>
      <c r="K4263" t="str">
        <f>IFERROR(RIGHT(tbStoricoOrdini[[#This Row],[ARTICOLO]],LEN(tbStoricoOrdini[[#This Row],[ARTICOLO]])-FIND(" ",tbStoricoOrdini[[#This Row],[ARTICOLO]],FIND(" ",tbStoricoOrdini[[#This Row],[ARTICOLO]]) +1)),"")</f>
        <v>Plus</v>
      </c>
      <c r="L4263" s="3">
        <f>VLOOKUP(tbStoricoOrdini[[#This Row],[ARTICOLO]],tbArticoli[],2,FALSE)</f>
        <v>220</v>
      </c>
      <c r="M4263" s="22">
        <f>tbStoricoOrdini[[#This Row],[IMPORTO]]/tbStoricoOrdini[[#This Row],[PREZZO]]</f>
        <v>1.8181818181818181E-2</v>
      </c>
      <c r="N4263" t="s">
        <v>7</v>
      </c>
      <c r="O4263" s="8">
        <f>VLOOKUP(tbStoricoOrdini[[#This Row],[AGENTE]],tbAgenti[],2,FALSE)</f>
        <v>0.03</v>
      </c>
      <c r="P4263" s="2">
        <v>4</v>
      </c>
      <c r="Q4263" s="2">
        <f>tbStoricoOrdini[[#This Row],[IMPORTO]]*tbStoricoOrdini[[#This Row],[% COMM.]]</f>
        <v>0.12</v>
      </c>
      <c r="R4263" s="2">
        <f>tbStoricoOrdini[[#This Row],[TOT. COMM.]]+tbStoricoOrdini[[#This Row],[IMPORTO]]</f>
        <v>4.12</v>
      </c>
    </row>
    <row r="4264" spans="1:18">
      <c r="A4264" s="1">
        <v>43952</v>
      </c>
      <c r="B4264" s="7">
        <f>MONTH(tbStoricoOrdini[[#This Row],[DATA]])</f>
        <v>5</v>
      </c>
      <c r="C4264" t="s">
        <v>4359</v>
      </c>
      <c r="D4264" t="str">
        <f>RIGHT(tbStoricoOrdini[[#This Row],[ORDINE]],4)</f>
        <v>4261</v>
      </c>
      <c r="E4264" t="s">
        <v>49</v>
      </c>
      <c r="F4264" t="str">
        <f>VLOOKUP(tbStoricoOrdini[[#This Row],[CLIENTE]],tbClienti[],3,FALSE)</f>
        <v>Veneto</v>
      </c>
      <c r="G4264" t="str">
        <f>VLOOKUP(tbStoricoOrdini[[#This Row],[CLIENTE]],tbClienti[],7,FALSE)</f>
        <v>CC</v>
      </c>
      <c r="H4264" t="s">
        <v>80</v>
      </c>
      <c r="I4264" t="str">
        <f>IF(LEFT(tbStoricoOrdini[[#This Row],[ARTICOLO]],3) = "COG","COG",LEFT(tbStoricoOrdini[[#This Row],[ARTICOLO]],FIND(" ",tbStoricoOrdini[[#This Row],[ARTICOLO]])-1))</f>
        <v>COG</v>
      </c>
      <c r="J4264" t="str">
        <f>MID(tbStoricoOrdini[[#This Row],[ARTICOLO]],FIND(" ",tbStoricoOrdini[[#This Row],[ARTICOLO]])+1,4)</f>
        <v>5000</v>
      </c>
      <c r="K4264" t="str">
        <f>IFERROR(RIGHT(tbStoricoOrdini[[#This Row],[ARTICOLO]],LEN(tbStoricoOrdini[[#This Row],[ARTICOLO]])-FIND(" ",tbStoricoOrdini[[#This Row],[ARTICOLO]],FIND(" ",tbStoricoOrdini[[#This Row],[ARTICOLO]]) +1)),"")</f>
        <v>Silver</v>
      </c>
      <c r="L4264" s="3">
        <f>VLOOKUP(tbStoricoOrdini[[#This Row],[ARTICOLO]],tbArticoli[],2,FALSE)</f>
        <v>300</v>
      </c>
      <c r="M4264" s="22">
        <f>tbStoricoOrdini[[#This Row],[IMPORTO]]/tbStoricoOrdini[[#This Row],[PREZZO]]</f>
        <v>0.14333333333333334</v>
      </c>
      <c r="N4264" t="s">
        <v>16</v>
      </c>
      <c r="O4264" s="8">
        <f>VLOOKUP(tbStoricoOrdini[[#This Row],[AGENTE]],tbAgenti[],2,FALSE)</f>
        <v>0.05</v>
      </c>
      <c r="P4264" s="2">
        <v>43</v>
      </c>
      <c r="Q4264" s="2">
        <f>tbStoricoOrdini[[#This Row],[IMPORTO]]*tbStoricoOrdini[[#This Row],[% COMM.]]</f>
        <v>2.15</v>
      </c>
      <c r="R4264" s="2">
        <f>tbStoricoOrdini[[#This Row],[TOT. COMM.]]+tbStoricoOrdini[[#This Row],[IMPORTO]]</f>
        <v>45.15</v>
      </c>
    </row>
    <row r="4265" spans="1:18">
      <c r="A4265" s="1">
        <v>43952</v>
      </c>
      <c r="B4265" s="7">
        <f>MONTH(tbStoricoOrdini[[#This Row],[DATA]])</f>
        <v>5</v>
      </c>
      <c r="C4265" t="s">
        <v>4360</v>
      </c>
      <c r="D4265" t="str">
        <f>RIGHT(tbStoricoOrdini[[#This Row],[ORDINE]],4)</f>
        <v>4262</v>
      </c>
      <c r="E4265" t="s">
        <v>49</v>
      </c>
      <c r="F4265" t="str">
        <f>VLOOKUP(tbStoricoOrdini[[#This Row],[CLIENTE]],tbClienti[],3,FALSE)</f>
        <v>Veneto</v>
      </c>
      <c r="G4265" t="str">
        <f>VLOOKUP(tbStoricoOrdini[[#This Row],[CLIENTE]],tbClienti[],7,FALSE)</f>
        <v>CC</v>
      </c>
      <c r="H4265" t="s">
        <v>68</v>
      </c>
      <c r="I4265" t="str">
        <f>IF(LEFT(tbStoricoOrdini[[#This Row],[ARTICOLO]],3) = "COG","COG",LEFT(tbStoricoOrdini[[#This Row],[ARTICOLO]],FIND(" ",tbStoricoOrdini[[#This Row],[ARTICOLO]])-1))</f>
        <v>BAG</v>
      </c>
      <c r="J4265" t="str">
        <f>MID(tbStoricoOrdini[[#This Row],[ARTICOLO]],FIND(" ",tbStoricoOrdini[[#This Row],[ARTICOLO]])+1,4)</f>
        <v>5000</v>
      </c>
      <c r="K4265" t="str">
        <f>IFERROR(RIGHT(tbStoricoOrdini[[#This Row],[ARTICOLO]],LEN(tbStoricoOrdini[[#This Row],[ARTICOLO]])-FIND(" ",tbStoricoOrdini[[#This Row],[ARTICOLO]],FIND(" ",tbStoricoOrdini[[#This Row],[ARTICOLO]]) +1)),"")</f>
        <v/>
      </c>
      <c r="L4265" s="3">
        <f>VLOOKUP(tbStoricoOrdini[[#This Row],[ARTICOLO]],tbArticoli[],2,FALSE)</f>
        <v>250</v>
      </c>
      <c r="M4265" s="22">
        <f>tbStoricoOrdini[[#This Row],[IMPORTO]]/tbStoricoOrdini[[#This Row],[PREZZO]]</f>
        <v>0.14000000000000001</v>
      </c>
      <c r="N4265" t="s">
        <v>16</v>
      </c>
      <c r="O4265" s="8">
        <f>VLOOKUP(tbStoricoOrdini[[#This Row],[AGENTE]],tbAgenti[],2,FALSE)</f>
        <v>0.05</v>
      </c>
      <c r="P4265" s="2">
        <v>35</v>
      </c>
      <c r="Q4265" s="2">
        <f>tbStoricoOrdini[[#This Row],[IMPORTO]]*tbStoricoOrdini[[#This Row],[% COMM.]]</f>
        <v>1.75</v>
      </c>
      <c r="R4265" s="2">
        <f>tbStoricoOrdini[[#This Row],[TOT. COMM.]]+tbStoricoOrdini[[#This Row],[IMPORTO]]</f>
        <v>36.75</v>
      </c>
    </row>
    <row r="4266" spans="1:18">
      <c r="A4266" s="1">
        <v>43952</v>
      </c>
      <c r="B4266" s="7">
        <f>MONTH(tbStoricoOrdini[[#This Row],[DATA]])</f>
        <v>5</v>
      </c>
      <c r="C4266" t="s">
        <v>4361</v>
      </c>
      <c r="D4266" t="str">
        <f>RIGHT(tbStoricoOrdini[[#This Row],[ORDINE]],4)</f>
        <v>4263</v>
      </c>
      <c r="E4266" t="s">
        <v>49</v>
      </c>
      <c r="F4266" t="str">
        <f>VLOOKUP(tbStoricoOrdini[[#This Row],[CLIENTE]],tbClienti[],3,FALSE)</f>
        <v>Veneto</v>
      </c>
      <c r="G4266" t="str">
        <f>VLOOKUP(tbStoricoOrdini[[#This Row],[CLIENTE]],tbClienti[],7,FALSE)</f>
        <v>CC</v>
      </c>
      <c r="H4266" t="s">
        <v>83</v>
      </c>
      <c r="I4266" t="str">
        <f>IF(LEFT(tbStoricoOrdini[[#This Row],[ARTICOLO]],3) = "COG","COG",LEFT(tbStoricoOrdini[[#This Row],[ARTICOLO]],FIND(" ",tbStoricoOrdini[[#This Row],[ARTICOLO]])-1))</f>
        <v>COG</v>
      </c>
      <c r="J4266" t="str">
        <f>MID(tbStoricoOrdini[[#This Row],[ARTICOLO]],FIND(" ",tbStoricoOrdini[[#This Row],[ARTICOLO]])+1,4)</f>
        <v>8000</v>
      </c>
      <c r="K4266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4266" s="3">
        <f>VLOOKUP(tbStoricoOrdini[[#This Row],[ARTICOLO]],tbArticoli[],2,FALSE)</f>
        <v>670</v>
      </c>
      <c r="M4266" s="22">
        <f>tbStoricoOrdini[[#This Row],[IMPORTO]]/tbStoricoOrdini[[#This Row],[PREZZO]]</f>
        <v>2.1223880597014926</v>
      </c>
      <c r="N4266" t="s">
        <v>39</v>
      </c>
      <c r="O4266" s="8">
        <f>VLOOKUP(tbStoricoOrdini[[#This Row],[AGENTE]],tbAgenti[],2,FALSE)</f>
        <v>0.05</v>
      </c>
      <c r="P4266" s="2">
        <v>1422</v>
      </c>
      <c r="Q4266" s="2">
        <f>tbStoricoOrdini[[#This Row],[IMPORTO]]*tbStoricoOrdini[[#This Row],[% COMM.]]</f>
        <v>71.100000000000009</v>
      </c>
      <c r="R4266" s="2">
        <f>tbStoricoOrdini[[#This Row],[TOT. COMM.]]+tbStoricoOrdini[[#This Row],[IMPORTO]]</f>
        <v>1493.1</v>
      </c>
    </row>
    <row r="4267" spans="1:18">
      <c r="A4267" s="1">
        <v>43952</v>
      </c>
      <c r="B4267" s="7">
        <f>MONTH(tbStoricoOrdini[[#This Row],[DATA]])</f>
        <v>5</v>
      </c>
      <c r="C4267" t="s">
        <v>4362</v>
      </c>
      <c r="D4267" t="str">
        <f>RIGHT(tbStoricoOrdini[[#This Row],[ORDINE]],4)</f>
        <v>4264</v>
      </c>
      <c r="E4267" t="s">
        <v>49</v>
      </c>
      <c r="F4267" t="str">
        <f>VLOOKUP(tbStoricoOrdini[[#This Row],[CLIENTE]],tbClienti[],3,FALSE)</f>
        <v>Veneto</v>
      </c>
      <c r="G4267" t="str">
        <f>VLOOKUP(tbStoricoOrdini[[#This Row],[CLIENTE]],tbClienti[],7,FALSE)</f>
        <v>CC</v>
      </c>
      <c r="H4267" t="s">
        <v>71</v>
      </c>
      <c r="I4267" t="str">
        <f>IF(LEFT(tbStoricoOrdini[[#This Row],[ARTICOLO]],3) = "COG","COG",LEFT(tbStoricoOrdini[[#This Row],[ARTICOLO]],FIND(" ",tbStoricoOrdini[[#This Row],[ARTICOLO]])-1))</f>
        <v>EB07</v>
      </c>
      <c r="J4267" t="str">
        <f>MID(tbStoricoOrdini[[#This Row],[ARTICOLO]],FIND(" ",tbStoricoOrdini[[#This Row],[ARTICOLO]])+1,4)</f>
        <v>5000</v>
      </c>
      <c r="K4267" t="str">
        <f>IFERROR(RIGHT(tbStoricoOrdini[[#This Row],[ARTICOLO]],LEN(tbStoricoOrdini[[#This Row],[ARTICOLO]])-FIND(" ",tbStoricoOrdini[[#This Row],[ARTICOLO]],FIND(" ",tbStoricoOrdini[[#This Row],[ARTICOLO]]) +1)),"")</f>
        <v/>
      </c>
      <c r="L4267" s="3">
        <f>VLOOKUP(tbStoricoOrdini[[#This Row],[ARTICOLO]],tbArticoli[],2,FALSE)</f>
        <v>140</v>
      </c>
      <c r="M4267" s="22">
        <f>tbStoricoOrdini[[#This Row],[IMPORTO]]/tbStoricoOrdini[[#This Row],[PREZZO]]</f>
        <v>0.1357142857142857</v>
      </c>
      <c r="N4267" t="s">
        <v>16</v>
      </c>
      <c r="O4267" s="8">
        <f>VLOOKUP(tbStoricoOrdini[[#This Row],[AGENTE]],tbAgenti[],2,FALSE)</f>
        <v>0.05</v>
      </c>
      <c r="P4267" s="2">
        <v>19</v>
      </c>
      <c r="Q4267" s="2">
        <f>tbStoricoOrdini[[#This Row],[IMPORTO]]*tbStoricoOrdini[[#This Row],[% COMM.]]</f>
        <v>0.95000000000000007</v>
      </c>
      <c r="R4267" s="2">
        <f>tbStoricoOrdini[[#This Row],[TOT. COMM.]]+tbStoricoOrdini[[#This Row],[IMPORTO]]</f>
        <v>19.95</v>
      </c>
    </row>
    <row r="4268" spans="1:18">
      <c r="A4268" s="1">
        <v>43952</v>
      </c>
      <c r="B4268" s="7">
        <f>MONTH(tbStoricoOrdini[[#This Row],[DATA]])</f>
        <v>5</v>
      </c>
      <c r="C4268" t="s">
        <v>4363</v>
      </c>
      <c r="D4268" t="str">
        <f>RIGHT(tbStoricoOrdini[[#This Row],[ORDINE]],4)</f>
        <v>4265</v>
      </c>
      <c r="E4268" t="s">
        <v>49</v>
      </c>
      <c r="F4268" t="str">
        <f>VLOOKUP(tbStoricoOrdini[[#This Row],[CLIENTE]],tbClienti[],3,FALSE)</f>
        <v>Veneto</v>
      </c>
      <c r="G4268" t="str">
        <f>VLOOKUP(tbStoricoOrdini[[#This Row],[CLIENTE]],tbClienti[],7,FALSE)</f>
        <v>CC</v>
      </c>
      <c r="H4268" t="s">
        <v>71</v>
      </c>
      <c r="I4268" t="str">
        <f>IF(LEFT(tbStoricoOrdini[[#This Row],[ARTICOLO]],3) = "COG","COG",LEFT(tbStoricoOrdini[[#This Row],[ARTICOLO]],FIND(" ",tbStoricoOrdini[[#This Row],[ARTICOLO]])-1))</f>
        <v>EB07</v>
      </c>
      <c r="J4268" t="str">
        <f>MID(tbStoricoOrdini[[#This Row],[ARTICOLO]],FIND(" ",tbStoricoOrdini[[#This Row],[ARTICOLO]])+1,4)</f>
        <v>5000</v>
      </c>
      <c r="K4268" t="str">
        <f>IFERROR(RIGHT(tbStoricoOrdini[[#This Row],[ARTICOLO]],LEN(tbStoricoOrdini[[#This Row],[ARTICOLO]])-FIND(" ",tbStoricoOrdini[[#This Row],[ARTICOLO]],FIND(" ",tbStoricoOrdini[[#This Row],[ARTICOLO]]) +1)),"")</f>
        <v/>
      </c>
      <c r="L4268" s="3">
        <f>VLOOKUP(tbStoricoOrdini[[#This Row],[ARTICOLO]],tbArticoli[],2,FALSE)</f>
        <v>140</v>
      </c>
      <c r="M4268" s="22">
        <f>tbStoricoOrdini[[#This Row],[IMPORTO]]/tbStoricoOrdini[[#This Row],[PREZZO]]</f>
        <v>0.91428571428571426</v>
      </c>
      <c r="N4268" t="s">
        <v>39</v>
      </c>
      <c r="O4268" s="8">
        <f>VLOOKUP(tbStoricoOrdini[[#This Row],[AGENTE]],tbAgenti[],2,FALSE)</f>
        <v>0.05</v>
      </c>
      <c r="P4268" s="2">
        <v>128</v>
      </c>
      <c r="Q4268" s="2">
        <f>tbStoricoOrdini[[#This Row],[IMPORTO]]*tbStoricoOrdini[[#This Row],[% COMM.]]</f>
        <v>6.4</v>
      </c>
      <c r="R4268" s="2">
        <f>tbStoricoOrdini[[#This Row],[TOT. COMM.]]+tbStoricoOrdini[[#This Row],[IMPORTO]]</f>
        <v>134.4</v>
      </c>
    </row>
    <row r="4269" spans="1:18">
      <c r="A4269" s="1">
        <v>43952</v>
      </c>
      <c r="B4269" s="7">
        <f>MONTH(tbStoricoOrdini[[#This Row],[DATA]])</f>
        <v>5</v>
      </c>
      <c r="C4269" t="s">
        <v>4364</v>
      </c>
      <c r="D4269" t="str">
        <f>RIGHT(tbStoricoOrdini[[#This Row],[ORDINE]],4)</f>
        <v>4266</v>
      </c>
      <c r="E4269" t="s">
        <v>49</v>
      </c>
      <c r="F4269" t="str">
        <f>VLOOKUP(tbStoricoOrdini[[#This Row],[CLIENTE]],tbClienti[],3,FALSE)</f>
        <v>Veneto</v>
      </c>
      <c r="G4269" t="str">
        <f>VLOOKUP(tbStoricoOrdini[[#This Row],[CLIENTE]],tbClienti[],7,FALSE)</f>
        <v>CC</v>
      </c>
      <c r="H4269" t="s">
        <v>71</v>
      </c>
      <c r="I4269" t="str">
        <f>IF(LEFT(tbStoricoOrdini[[#This Row],[ARTICOLO]],3) = "COG","COG",LEFT(tbStoricoOrdini[[#This Row],[ARTICOLO]],FIND(" ",tbStoricoOrdini[[#This Row],[ARTICOLO]])-1))</f>
        <v>EB07</v>
      </c>
      <c r="J4269" t="str">
        <f>MID(tbStoricoOrdini[[#This Row],[ARTICOLO]],FIND(" ",tbStoricoOrdini[[#This Row],[ARTICOLO]])+1,4)</f>
        <v>5000</v>
      </c>
      <c r="K4269" t="str">
        <f>IFERROR(RIGHT(tbStoricoOrdini[[#This Row],[ARTICOLO]],LEN(tbStoricoOrdini[[#This Row],[ARTICOLO]])-FIND(" ",tbStoricoOrdini[[#This Row],[ARTICOLO]],FIND(" ",tbStoricoOrdini[[#This Row],[ARTICOLO]]) +1)),"")</f>
        <v/>
      </c>
      <c r="L4269" s="3">
        <f>VLOOKUP(tbStoricoOrdini[[#This Row],[ARTICOLO]],tbArticoli[],2,FALSE)</f>
        <v>140</v>
      </c>
      <c r="M4269" s="22">
        <f>tbStoricoOrdini[[#This Row],[IMPORTO]]/tbStoricoOrdini[[#This Row],[PREZZO]]</f>
        <v>0.74285714285714288</v>
      </c>
      <c r="N4269" t="s">
        <v>11</v>
      </c>
      <c r="O4269" s="8">
        <f>VLOOKUP(tbStoricoOrdini[[#This Row],[AGENTE]],tbAgenti[],2,FALSE)</f>
        <v>0.04</v>
      </c>
      <c r="P4269" s="2">
        <v>104</v>
      </c>
      <c r="Q4269" s="2">
        <f>tbStoricoOrdini[[#This Row],[IMPORTO]]*tbStoricoOrdini[[#This Row],[% COMM.]]</f>
        <v>4.16</v>
      </c>
      <c r="R4269" s="2">
        <f>tbStoricoOrdini[[#This Row],[TOT. COMM.]]+tbStoricoOrdini[[#This Row],[IMPORTO]]</f>
        <v>108.16</v>
      </c>
    </row>
    <row r="4270" spans="1:18">
      <c r="A4270" s="1">
        <v>43952</v>
      </c>
      <c r="B4270" s="7">
        <f>MONTH(tbStoricoOrdini[[#This Row],[DATA]])</f>
        <v>5</v>
      </c>
      <c r="C4270" t="s">
        <v>4365</v>
      </c>
      <c r="D4270" t="str">
        <f>RIGHT(tbStoricoOrdini[[#This Row],[ORDINE]],4)</f>
        <v>4267</v>
      </c>
      <c r="E4270" t="s">
        <v>49</v>
      </c>
      <c r="F4270" t="str">
        <f>VLOOKUP(tbStoricoOrdini[[#This Row],[CLIENTE]],tbClienti[],3,FALSE)</f>
        <v>Veneto</v>
      </c>
      <c r="G4270" t="str">
        <f>VLOOKUP(tbStoricoOrdini[[#This Row],[CLIENTE]],tbClienti[],7,FALSE)</f>
        <v>CC</v>
      </c>
      <c r="H4270" t="s">
        <v>71</v>
      </c>
      <c r="I4270" t="str">
        <f>IF(LEFT(tbStoricoOrdini[[#This Row],[ARTICOLO]],3) = "COG","COG",LEFT(tbStoricoOrdini[[#This Row],[ARTICOLO]],FIND(" ",tbStoricoOrdini[[#This Row],[ARTICOLO]])-1))</f>
        <v>EB07</v>
      </c>
      <c r="J4270" t="str">
        <f>MID(tbStoricoOrdini[[#This Row],[ARTICOLO]],FIND(" ",tbStoricoOrdini[[#This Row],[ARTICOLO]])+1,4)</f>
        <v>5000</v>
      </c>
      <c r="K4270" t="str">
        <f>IFERROR(RIGHT(tbStoricoOrdini[[#This Row],[ARTICOLO]],LEN(tbStoricoOrdini[[#This Row],[ARTICOLO]])-FIND(" ",tbStoricoOrdini[[#This Row],[ARTICOLO]],FIND(" ",tbStoricoOrdini[[#This Row],[ARTICOLO]]) +1)),"")</f>
        <v/>
      </c>
      <c r="L4270" s="3">
        <f>VLOOKUP(tbStoricoOrdini[[#This Row],[ARTICOLO]],tbArticoli[],2,FALSE)</f>
        <v>140</v>
      </c>
      <c r="M4270" s="22">
        <f>tbStoricoOrdini[[#This Row],[IMPORTO]]/tbStoricoOrdini[[#This Row],[PREZZO]]</f>
        <v>1.5428571428571429</v>
      </c>
      <c r="N4270" t="s">
        <v>7</v>
      </c>
      <c r="O4270" s="8">
        <f>VLOOKUP(tbStoricoOrdini[[#This Row],[AGENTE]],tbAgenti[],2,FALSE)</f>
        <v>0.03</v>
      </c>
      <c r="P4270" s="2">
        <v>216</v>
      </c>
      <c r="Q4270" s="2">
        <f>tbStoricoOrdini[[#This Row],[IMPORTO]]*tbStoricoOrdini[[#This Row],[% COMM.]]</f>
        <v>6.4799999999999995</v>
      </c>
      <c r="R4270" s="2">
        <f>tbStoricoOrdini[[#This Row],[TOT. COMM.]]+tbStoricoOrdini[[#This Row],[IMPORTO]]</f>
        <v>222.48</v>
      </c>
    </row>
    <row r="4271" spans="1:18">
      <c r="A4271" s="1">
        <v>43952</v>
      </c>
      <c r="B4271" s="7">
        <f>MONTH(tbStoricoOrdini[[#This Row],[DATA]])</f>
        <v>5</v>
      </c>
      <c r="C4271" t="s">
        <v>4366</v>
      </c>
      <c r="D4271" t="str">
        <f>RIGHT(tbStoricoOrdini[[#This Row],[ORDINE]],4)</f>
        <v>4268</v>
      </c>
      <c r="E4271" t="s">
        <v>49</v>
      </c>
      <c r="F4271" t="str">
        <f>VLOOKUP(tbStoricoOrdini[[#This Row],[CLIENTE]],tbClienti[],3,FALSE)</f>
        <v>Veneto</v>
      </c>
      <c r="G4271" t="str">
        <f>VLOOKUP(tbStoricoOrdini[[#This Row],[CLIENTE]],tbClienti[],7,FALSE)</f>
        <v>CC</v>
      </c>
      <c r="H4271" t="s">
        <v>72</v>
      </c>
      <c r="I4271" t="str">
        <f>IF(LEFT(tbStoricoOrdini[[#This Row],[ARTICOLO]],3) = "COG","COG",LEFT(tbStoricoOrdini[[#This Row],[ARTICOLO]],FIND(" ",tbStoricoOrdini[[#This Row],[ARTICOLO]])-1))</f>
        <v>EB06</v>
      </c>
      <c r="J4271" t="str">
        <f>MID(tbStoricoOrdini[[#This Row],[ARTICOLO]],FIND(" ",tbStoricoOrdini[[#This Row],[ARTICOLO]])+1,4)</f>
        <v>3000</v>
      </c>
      <c r="K4271" t="str">
        <f>IFERROR(RIGHT(tbStoricoOrdini[[#This Row],[ARTICOLO]],LEN(tbStoricoOrdini[[#This Row],[ARTICOLO]])-FIND(" ",tbStoricoOrdini[[#This Row],[ARTICOLO]],FIND(" ",tbStoricoOrdini[[#This Row],[ARTICOLO]]) +1)),"")</f>
        <v>Medium</v>
      </c>
      <c r="L4271" s="3">
        <f>VLOOKUP(tbStoricoOrdini[[#This Row],[ARTICOLO]],tbArticoli[],2,FALSE)</f>
        <v>120</v>
      </c>
      <c r="M4271" s="22">
        <f>tbStoricoOrdini[[#This Row],[IMPORTO]]/tbStoricoOrdini[[#This Row],[PREZZO]]</f>
        <v>0.3</v>
      </c>
      <c r="N4271" t="s">
        <v>39</v>
      </c>
      <c r="O4271" s="8">
        <f>VLOOKUP(tbStoricoOrdini[[#This Row],[AGENTE]],tbAgenti[],2,FALSE)</f>
        <v>0.05</v>
      </c>
      <c r="P4271" s="2">
        <v>36</v>
      </c>
      <c r="Q4271" s="2">
        <f>tbStoricoOrdini[[#This Row],[IMPORTO]]*tbStoricoOrdini[[#This Row],[% COMM.]]</f>
        <v>1.8</v>
      </c>
      <c r="R4271" s="2">
        <f>tbStoricoOrdini[[#This Row],[TOT. COMM.]]+tbStoricoOrdini[[#This Row],[IMPORTO]]</f>
        <v>37.799999999999997</v>
      </c>
    </row>
    <row r="4272" spans="1:18">
      <c r="A4272" s="1">
        <v>43952</v>
      </c>
      <c r="B4272" s="7">
        <f>MONTH(tbStoricoOrdini[[#This Row],[DATA]])</f>
        <v>5</v>
      </c>
      <c r="C4272" t="s">
        <v>4367</v>
      </c>
      <c r="D4272" t="str">
        <f>RIGHT(tbStoricoOrdini[[#This Row],[ORDINE]],4)</f>
        <v>4269</v>
      </c>
      <c r="E4272" t="s">
        <v>49</v>
      </c>
      <c r="F4272" t="str">
        <f>VLOOKUP(tbStoricoOrdini[[#This Row],[CLIENTE]],tbClienti[],3,FALSE)</f>
        <v>Veneto</v>
      </c>
      <c r="G4272" t="str">
        <f>VLOOKUP(tbStoricoOrdini[[#This Row],[CLIENTE]],tbClienti[],7,FALSE)</f>
        <v>CC</v>
      </c>
      <c r="H4272" t="s">
        <v>72</v>
      </c>
      <c r="I4272" t="str">
        <f>IF(LEFT(tbStoricoOrdini[[#This Row],[ARTICOLO]],3) = "COG","COG",LEFT(tbStoricoOrdini[[#This Row],[ARTICOLO]],FIND(" ",tbStoricoOrdini[[#This Row],[ARTICOLO]])-1))</f>
        <v>EB06</v>
      </c>
      <c r="J4272" t="str">
        <f>MID(tbStoricoOrdini[[#This Row],[ARTICOLO]],FIND(" ",tbStoricoOrdini[[#This Row],[ARTICOLO]])+1,4)</f>
        <v>3000</v>
      </c>
      <c r="K4272" t="str">
        <f>IFERROR(RIGHT(tbStoricoOrdini[[#This Row],[ARTICOLO]],LEN(tbStoricoOrdini[[#This Row],[ARTICOLO]])-FIND(" ",tbStoricoOrdini[[#This Row],[ARTICOLO]],FIND(" ",tbStoricoOrdini[[#This Row],[ARTICOLO]]) +1)),"")</f>
        <v>Medium</v>
      </c>
      <c r="L4272" s="3">
        <f>VLOOKUP(tbStoricoOrdini[[#This Row],[ARTICOLO]],tbArticoli[],2,FALSE)</f>
        <v>120</v>
      </c>
      <c r="M4272" s="22">
        <f>tbStoricoOrdini[[#This Row],[IMPORTO]]/tbStoricoOrdini[[#This Row],[PREZZO]]</f>
        <v>16.658333333333335</v>
      </c>
      <c r="N4272" t="s">
        <v>11</v>
      </c>
      <c r="O4272" s="8">
        <f>VLOOKUP(tbStoricoOrdini[[#This Row],[AGENTE]],tbAgenti[],2,FALSE)</f>
        <v>0.04</v>
      </c>
      <c r="P4272" s="2">
        <v>1999</v>
      </c>
      <c r="Q4272" s="2">
        <f>tbStoricoOrdini[[#This Row],[IMPORTO]]*tbStoricoOrdini[[#This Row],[% COMM.]]</f>
        <v>79.960000000000008</v>
      </c>
      <c r="R4272" s="2">
        <f>tbStoricoOrdini[[#This Row],[TOT. COMM.]]+tbStoricoOrdini[[#This Row],[IMPORTO]]</f>
        <v>2078.96</v>
      </c>
    </row>
    <row r="4273" spans="1:18">
      <c r="A4273" s="1">
        <v>43952</v>
      </c>
      <c r="B4273" s="7">
        <f>MONTH(tbStoricoOrdini[[#This Row],[DATA]])</f>
        <v>5</v>
      </c>
      <c r="C4273" t="s">
        <v>4368</v>
      </c>
      <c r="D4273" t="str">
        <f>RIGHT(tbStoricoOrdini[[#This Row],[ORDINE]],4)</f>
        <v>4270</v>
      </c>
      <c r="E4273" t="s">
        <v>49</v>
      </c>
      <c r="F4273" t="str">
        <f>VLOOKUP(tbStoricoOrdini[[#This Row],[CLIENTE]],tbClienti[],3,FALSE)</f>
        <v>Veneto</v>
      </c>
      <c r="G4273" t="str">
        <f>VLOOKUP(tbStoricoOrdini[[#This Row],[CLIENTE]],tbClienti[],7,FALSE)</f>
        <v>CC</v>
      </c>
      <c r="H4273" t="s">
        <v>72</v>
      </c>
      <c r="I4273" t="str">
        <f>IF(LEFT(tbStoricoOrdini[[#This Row],[ARTICOLO]],3) = "COG","COG",LEFT(tbStoricoOrdini[[#This Row],[ARTICOLO]],FIND(" ",tbStoricoOrdini[[#This Row],[ARTICOLO]])-1))</f>
        <v>EB06</v>
      </c>
      <c r="J4273" t="str">
        <f>MID(tbStoricoOrdini[[#This Row],[ARTICOLO]],FIND(" ",tbStoricoOrdini[[#This Row],[ARTICOLO]])+1,4)</f>
        <v>3000</v>
      </c>
      <c r="K4273" t="str">
        <f>IFERROR(RIGHT(tbStoricoOrdini[[#This Row],[ARTICOLO]],LEN(tbStoricoOrdini[[#This Row],[ARTICOLO]])-FIND(" ",tbStoricoOrdini[[#This Row],[ARTICOLO]],FIND(" ",tbStoricoOrdini[[#This Row],[ARTICOLO]]) +1)),"")</f>
        <v>Medium</v>
      </c>
      <c r="L4273" s="3">
        <f>VLOOKUP(tbStoricoOrdini[[#This Row],[ARTICOLO]],tbArticoli[],2,FALSE)</f>
        <v>120</v>
      </c>
      <c r="M4273" s="22">
        <f>tbStoricoOrdini[[#This Row],[IMPORTO]]/tbStoricoOrdini[[#This Row],[PREZZO]]</f>
        <v>2.4083333333333332</v>
      </c>
      <c r="N4273" t="s">
        <v>15</v>
      </c>
      <c r="O4273" s="8">
        <f>VLOOKUP(tbStoricoOrdini[[#This Row],[AGENTE]],tbAgenti[],2,FALSE)</f>
        <v>0.08</v>
      </c>
      <c r="P4273" s="2">
        <v>289</v>
      </c>
      <c r="Q4273" s="2">
        <f>tbStoricoOrdini[[#This Row],[IMPORTO]]*tbStoricoOrdini[[#This Row],[% COMM.]]</f>
        <v>23.12</v>
      </c>
      <c r="R4273" s="2">
        <f>tbStoricoOrdini[[#This Row],[TOT. COMM.]]+tbStoricoOrdini[[#This Row],[IMPORTO]]</f>
        <v>312.12</v>
      </c>
    </row>
    <row r="4274" spans="1:18">
      <c r="A4274" s="1">
        <v>43952</v>
      </c>
      <c r="B4274" s="7">
        <f>MONTH(tbStoricoOrdini[[#This Row],[DATA]])</f>
        <v>5</v>
      </c>
      <c r="C4274" t="s">
        <v>4369</v>
      </c>
      <c r="D4274" t="str">
        <f>RIGHT(tbStoricoOrdini[[#This Row],[ORDINE]],4)</f>
        <v>4271</v>
      </c>
      <c r="E4274" t="s">
        <v>49</v>
      </c>
      <c r="F4274" t="str">
        <f>VLOOKUP(tbStoricoOrdini[[#This Row],[CLIENTE]],tbClienti[],3,FALSE)</f>
        <v>Veneto</v>
      </c>
      <c r="G4274" t="str">
        <f>VLOOKUP(tbStoricoOrdini[[#This Row],[CLIENTE]],tbClienti[],7,FALSE)</f>
        <v>CC</v>
      </c>
      <c r="H4274" t="s">
        <v>72</v>
      </c>
      <c r="I4274" t="str">
        <f>IF(LEFT(tbStoricoOrdini[[#This Row],[ARTICOLO]],3) = "COG","COG",LEFT(tbStoricoOrdini[[#This Row],[ARTICOLO]],FIND(" ",tbStoricoOrdini[[#This Row],[ARTICOLO]])-1))</f>
        <v>EB06</v>
      </c>
      <c r="J4274" t="str">
        <f>MID(tbStoricoOrdini[[#This Row],[ARTICOLO]],FIND(" ",tbStoricoOrdini[[#This Row],[ARTICOLO]])+1,4)</f>
        <v>3000</v>
      </c>
      <c r="K4274" t="str">
        <f>IFERROR(RIGHT(tbStoricoOrdini[[#This Row],[ARTICOLO]],LEN(tbStoricoOrdini[[#This Row],[ARTICOLO]])-FIND(" ",tbStoricoOrdini[[#This Row],[ARTICOLO]],FIND(" ",tbStoricoOrdini[[#This Row],[ARTICOLO]]) +1)),"")</f>
        <v>Medium</v>
      </c>
      <c r="L4274" s="3">
        <f>VLOOKUP(tbStoricoOrdini[[#This Row],[ARTICOLO]],tbArticoli[],2,FALSE)</f>
        <v>120</v>
      </c>
      <c r="M4274" s="22">
        <f>tbStoricoOrdini[[#This Row],[IMPORTO]]/tbStoricoOrdini[[#This Row],[PREZZO]]</f>
        <v>1.05</v>
      </c>
      <c r="N4274" t="s">
        <v>18</v>
      </c>
      <c r="O4274" s="8">
        <f>VLOOKUP(tbStoricoOrdini[[#This Row],[AGENTE]],tbAgenti[],2,FALSE)</f>
        <v>0.03</v>
      </c>
      <c r="P4274" s="2">
        <v>126</v>
      </c>
      <c r="Q4274" s="2">
        <f>tbStoricoOrdini[[#This Row],[IMPORTO]]*tbStoricoOrdini[[#This Row],[% COMM.]]</f>
        <v>3.78</v>
      </c>
      <c r="R4274" s="2">
        <f>tbStoricoOrdini[[#This Row],[TOT. COMM.]]+tbStoricoOrdini[[#This Row],[IMPORTO]]</f>
        <v>129.78</v>
      </c>
    </row>
    <row r="4275" spans="1:18">
      <c r="A4275" s="1">
        <v>43952</v>
      </c>
      <c r="B4275" s="7">
        <f>MONTH(tbStoricoOrdini[[#This Row],[DATA]])</f>
        <v>5</v>
      </c>
      <c r="C4275" t="s">
        <v>4370</v>
      </c>
      <c r="D4275" t="str">
        <f>RIGHT(tbStoricoOrdini[[#This Row],[ORDINE]],4)</f>
        <v>4272</v>
      </c>
      <c r="E4275" t="s">
        <v>49</v>
      </c>
      <c r="F4275" t="str">
        <f>VLOOKUP(tbStoricoOrdini[[#This Row],[CLIENTE]],tbClienti[],3,FALSE)</f>
        <v>Veneto</v>
      </c>
      <c r="G4275" t="str">
        <f>VLOOKUP(tbStoricoOrdini[[#This Row],[CLIENTE]],tbClienti[],7,FALSE)</f>
        <v>CC</v>
      </c>
      <c r="H4275" t="s">
        <v>73</v>
      </c>
      <c r="I4275" t="str">
        <f>IF(LEFT(tbStoricoOrdini[[#This Row],[ARTICOLO]],3) = "COG","COG",LEFT(tbStoricoOrdini[[#This Row],[ARTICOLO]],FIND(" ",tbStoricoOrdini[[#This Row],[ARTICOLO]])-1))</f>
        <v>EB06</v>
      </c>
      <c r="J4275" t="str">
        <f>MID(tbStoricoOrdini[[#This Row],[ARTICOLO]],FIND(" ",tbStoricoOrdini[[#This Row],[ARTICOLO]])+1,4)</f>
        <v>3000</v>
      </c>
      <c r="K4275" t="str">
        <f>IFERROR(RIGHT(tbStoricoOrdini[[#This Row],[ARTICOLO]],LEN(tbStoricoOrdini[[#This Row],[ARTICOLO]])-FIND(" ",tbStoricoOrdini[[#This Row],[ARTICOLO]],FIND(" ",tbStoricoOrdini[[#This Row],[ARTICOLO]]) +1)),"")</f>
        <v>Plus</v>
      </c>
      <c r="L4275" s="3">
        <f>VLOOKUP(tbStoricoOrdini[[#This Row],[ARTICOLO]],tbArticoli[],2,FALSE)</f>
        <v>130</v>
      </c>
      <c r="M4275" s="22">
        <f>tbStoricoOrdini[[#This Row],[IMPORTO]]/tbStoricoOrdini[[#This Row],[PREZZO]]</f>
        <v>9.8769230769230774</v>
      </c>
      <c r="N4275" t="s">
        <v>39</v>
      </c>
      <c r="O4275" s="8">
        <f>VLOOKUP(tbStoricoOrdini[[#This Row],[AGENTE]],tbAgenti[],2,FALSE)</f>
        <v>0.05</v>
      </c>
      <c r="P4275" s="2">
        <v>1284</v>
      </c>
      <c r="Q4275" s="2">
        <f>tbStoricoOrdini[[#This Row],[IMPORTO]]*tbStoricoOrdini[[#This Row],[% COMM.]]</f>
        <v>64.2</v>
      </c>
      <c r="R4275" s="2">
        <f>tbStoricoOrdini[[#This Row],[TOT. COMM.]]+tbStoricoOrdini[[#This Row],[IMPORTO]]</f>
        <v>1348.2</v>
      </c>
    </row>
    <row r="4276" spans="1:18">
      <c r="A4276" s="1">
        <v>43952</v>
      </c>
      <c r="B4276" s="7">
        <f>MONTH(tbStoricoOrdini[[#This Row],[DATA]])</f>
        <v>5</v>
      </c>
      <c r="C4276" t="s">
        <v>4371</v>
      </c>
      <c r="D4276" t="str">
        <f>RIGHT(tbStoricoOrdini[[#This Row],[ORDINE]],4)</f>
        <v>4273</v>
      </c>
      <c r="E4276" t="s">
        <v>50</v>
      </c>
      <c r="F4276" t="str">
        <f>VLOOKUP(tbStoricoOrdini[[#This Row],[CLIENTE]],tbClienti[],3,FALSE)</f>
        <v>Veneto</v>
      </c>
      <c r="G4276" t="str">
        <f>VLOOKUP(tbStoricoOrdini[[#This Row],[CLIENTE]],tbClienti[],7,FALSE)</f>
        <v>AD</v>
      </c>
      <c r="H4276" t="s">
        <v>78</v>
      </c>
      <c r="I4276" t="str">
        <f>IF(LEFT(tbStoricoOrdini[[#This Row],[ARTICOLO]],3) = "COG","COG",LEFT(tbStoricoOrdini[[#This Row],[ARTICOLO]],FIND(" ",tbStoricoOrdini[[#This Row],[ARTICOLO]])-1))</f>
        <v>COG</v>
      </c>
      <c r="J4276" t="str">
        <f>MID(tbStoricoOrdini[[#This Row],[ARTICOLO]],FIND(" ",tbStoricoOrdini[[#This Row],[ARTICOLO]])+1,4)</f>
        <v>3000</v>
      </c>
      <c r="K4276" t="str">
        <f>IFERROR(RIGHT(tbStoricoOrdini[[#This Row],[ARTICOLO]],LEN(tbStoricoOrdini[[#This Row],[ARTICOLO]])-FIND(" ",tbStoricoOrdini[[#This Row],[ARTICOLO]],FIND(" ",tbStoricoOrdini[[#This Row],[ARTICOLO]]) +1)),"")</f>
        <v>Medium</v>
      </c>
      <c r="L4276" s="3">
        <f>VLOOKUP(tbStoricoOrdini[[#This Row],[ARTICOLO]],tbArticoli[],2,FALSE)</f>
        <v>220</v>
      </c>
      <c r="M4276" s="22">
        <f>tbStoricoOrdini[[#This Row],[IMPORTO]]/tbStoricoOrdini[[#This Row],[PREZZO]]</f>
        <v>166.3</v>
      </c>
      <c r="N4276" t="s">
        <v>6</v>
      </c>
      <c r="O4276" s="8">
        <f>VLOOKUP(tbStoricoOrdini[[#This Row],[AGENTE]],tbAgenti[],2,FALSE)</f>
        <v>7.4999999999999997E-2</v>
      </c>
      <c r="P4276" s="2">
        <v>36586</v>
      </c>
      <c r="Q4276" s="2">
        <f>tbStoricoOrdini[[#This Row],[IMPORTO]]*tbStoricoOrdini[[#This Row],[% COMM.]]</f>
        <v>2743.95</v>
      </c>
      <c r="R4276" s="2">
        <f>tbStoricoOrdini[[#This Row],[TOT. COMM.]]+tbStoricoOrdini[[#This Row],[IMPORTO]]</f>
        <v>39329.949999999997</v>
      </c>
    </row>
    <row r="4277" spans="1:18">
      <c r="A4277" s="1">
        <v>43952</v>
      </c>
      <c r="B4277" s="7">
        <f>MONTH(tbStoricoOrdini[[#This Row],[DATA]])</f>
        <v>5</v>
      </c>
      <c r="C4277" t="s">
        <v>4372</v>
      </c>
      <c r="D4277" t="str">
        <f>RIGHT(tbStoricoOrdini[[#This Row],[ORDINE]],4)</f>
        <v>4274</v>
      </c>
      <c r="E4277" t="s">
        <v>50</v>
      </c>
      <c r="F4277" t="str">
        <f>VLOOKUP(tbStoricoOrdini[[#This Row],[CLIENTE]],tbClienti[],3,FALSE)</f>
        <v>Veneto</v>
      </c>
      <c r="G4277" t="str">
        <f>VLOOKUP(tbStoricoOrdini[[#This Row],[CLIENTE]],tbClienti[],7,FALSE)</f>
        <v>AD</v>
      </c>
      <c r="H4277" t="s">
        <v>78</v>
      </c>
      <c r="I4277" t="str">
        <f>IF(LEFT(tbStoricoOrdini[[#This Row],[ARTICOLO]],3) = "COG","COG",LEFT(tbStoricoOrdini[[#This Row],[ARTICOLO]],FIND(" ",tbStoricoOrdini[[#This Row],[ARTICOLO]])-1))</f>
        <v>COG</v>
      </c>
      <c r="J4277" t="str">
        <f>MID(tbStoricoOrdini[[#This Row],[ARTICOLO]],FIND(" ",tbStoricoOrdini[[#This Row],[ARTICOLO]])+1,4)</f>
        <v>3000</v>
      </c>
      <c r="K4277" t="str">
        <f>IFERROR(RIGHT(tbStoricoOrdini[[#This Row],[ARTICOLO]],LEN(tbStoricoOrdini[[#This Row],[ARTICOLO]])-FIND(" ",tbStoricoOrdini[[#This Row],[ARTICOLO]],FIND(" ",tbStoricoOrdini[[#This Row],[ARTICOLO]]) +1)),"")</f>
        <v>Medium</v>
      </c>
      <c r="L4277" s="3">
        <f>VLOOKUP(tbStoricoOrdini[[#This Row],[ARTICOLO]],tbArticoli[],2,FALSE)</f>
        <v>220</v>
      </c>
      <c r="M4277" s="22">
        <f>tbStoricoOrdini[[#This Row],[IMPORTO]]/tbStoricoOrdini[[#This Row],[PREZZO]]</f>
        <v>0</v>
      </c>
      <c r="N4277" t="s">
        <v>9</v>
      </c>
      <c r="O4277" s="8">
        <f>VLOOKUP(tbStoricoOrdini[[#This Row],[AGENTE]],tbAgenti[],2,FALSE)</f>
        <v>0.05</v>
      </c>
      <c r="P4277" s="2">
        <v>0</v>
      </c>
      <c r="Q4277" s="2">
        <f>tbStoricoOrdini[[#This Row],[IMPORTO]]*tbStoricoOrdini[[#This Row],[% COMM.]]</f>
        <v>0</v>
      </c>
      <c r="R4277" s="2">
        <f>tbStoricoOrdini[[#This Row],[TOT. COMM.]]+tbStoricoOrdini[[#This Row],[IMPORTO]]</f>
        <v>0</v>
      </c>
    </row>
    <row r="4278" spans="1:18">
      <c r="A4278" s="1">
        <v>43952</v>
      </c>
      <c r="B4278" s="7">
        <f>MONTH(tbStoricoOrdini[[#This Row],[DATA]])</f>
        <v>5</v>
      </c>
      <c r="C4278" t="s">
        <v>4373</v>
      </c>
      <c r="D4278" t="str">
        <f>RIGHT(tbStoricoOrdini[[#This Row],[ORDINE]],4)</f>
        <v>4275</v>
      </c>
      <c r="E4278" t="s">
        <v>50</v>
      </c>
      <c r="F4278" t="str">
        <f>VLOOKUP(tbStoricoOrdini[[#This Row],[CLIENTE]],tbClienti[],3,FALSE)</f>
        <v>Veneto</v>
      </c>
      <c r="G4278" t="str">
        <f>VLOOKUP(tbStoricoOrdini[[#This Row],[CLIENTE]],tbClienti[],7,FALSE)</f>
        <v>AD</v>
      </c>
      <c r="H4278" t="s">
        <v>81</v>
      </c>
      <c r="I4278" t="str">
        <f>IF(LEFT(tbStoricoOrdini[[#This Row],[ARTICOLO]],3) = "COG","COG",LEFT(tbStoricoOrdini[[#This Row],[ARTICOLO]],FIND(" ",tbStoricoOrdini[[#This Row],[ARTICOLO]])-1))</f>
        <v>COG</v>
      </c>
      <c r="J4278" t="str">
        <f>MID(tbStoricoOrdini[[#This Row],[ARTICOLO]],FIND(" ",tbStoricoOrdini[[#This Row],[ARTICOLO]])+1,4)</f>
        <v>6000</v>
      </c>
      <c r="K4278" t="str">
        <f>IFERROR(RIGHT(tbStoricoOrdini[[#This Row],[ARTICOLO]],LEN(tbStoricoOrdini[[#This Row],[ARTICOLO]])-FIND(" ",tbStoricoOrdini[[#This Row],[ARTICOLO]],FIND(" ",tbStoricoOrdini[[#This Row],[ARTICOLO]]) +1)),"")</f>
        <v>Gold</v>
      </c>
      <c r="L4278" s="3">
        <f>VLOOKUP(tbStoricoOrdini[[#This Row],[ARTICOLO]],tbArticoli[],2,FALSE)</f>
        <v>450</v>
      </c>
      <c r="M4278" s="22">
        <f>tbStoricoOrdini[[#This Row],[IMPORTO]]/tbStoricoOrdini[[#This Row],[PREZZO]]</f>
        <v>52.251111111111108</v>
      </c>
      <c r="N4278" t="s">
        <v>9</v>
      </c>
      <c r="O4278" s="8">
        <f>VLOOKUP(tbStoricoOrdini[[#This Row],[AGENTE]],tbAgenti[],2,FALSE)</f>
        <v>0.05</v>
      </c>
      <c r="P4278" s="2">
        <v>23513</v>
      </c>
      <c r="Q4278" s="2">
        <f>tbStoricoOrdini[[#This Row],[IMPORTO]]*tbStoricoOrdini[[#This Row],[% COMM.]]</f>
        <v>1175.6500000000001</v>
      </c>
      <c r="R4278" s="2">
        <f>tbStoricoOrdini[[#This Row],[TOT. COMM.]]+tbStoricoOrdini[[#This Row],[IMPORTO]]</f>
        <v>24688.65</v>
      </c>
    </row>
    <row r="4279" spans="1:18">
      <c r="A4279" s="1">
        <v>43952</v>
      </c>
      <c r="B4279" s="7">
        <f>MONTH(tbStoricoOrdini[[#This Row],[DATA]])</f>
        <v>5</v>
      </c>
      <c r="C4279" t="s">
        <v>4374</v>
      </c>
      <c r="D4279" t="str">
        <f>RIGHT(tbStoricoOrdini[[#This Row],[ORDINE]],4)</f>
        <v>4276</v>
      </c>
      <c r="E4279" t="s">
        <v>50</v>
      </c>
      <c r="F4279" t="str">
        <f>VLOOKUP(tbStoricoOrdini[[#This Row],[CLIENTE]],tbClienti[],3,FALSE)</f>
        <v>Veneto</v>
      </c>
      <c r="G4279" t="str">
        <f>VLOOKUP(tbStoricoOrdini[[#This Row],[CLIENTE]],tbClienti[],7,FALSE)</f>
        <v>AD</v>
      </c>
      <c r="H4279" t="s">
        <v>74</v>
      </c>
      <c r="I4279" t="str">
        <f>IF(LEFT(tbStoricoOrdini[[#This Row],[ARTICOLO]],3) = "COG","COG",LEFT(tbStoricoOrdini[[#This Row],[ARTICOLO]],FIND(" ",tbStoricoOrdini[[#This Row],[ARTICOLO]])-1))</f>
        <v>AVRC</v>
      </c>
      <c r="J4279" t="str">
        <f>MID(tbStoricoOrdini[[#This Row],[ARTICOLO]],FIND(" ",tbStoricoOrdini[[#This Row],[ARTICOLO]])+1,4)</f>
        <v>2500</v>
      </c>
      <c r="K4279" t="str">
        <f>IFERROR(RIGHT(tbStoricoOrdini[[#This Row],[ARTICOLO]],LEN(tbStoricoOrdini[[#This Row],[ARTICOLO]])-FIND(" ",tbStoricoOrdini[[#This Row],[ARTICOLO]],FIND(" ",tbStoricoOrdini[[#This Row],[ARTICOLO]]) +1)),"")</f>
        <v>Gold</v>
      </c>
      <c r="L4279" s="3">
        <f>VLOOKUP(tbStoricoOrdini[[#This Row],[ARTICOLO]],tbArticoli[],2,FALSE)</f>
        <v>500</v>
      </c>
      <c r="M4279" s="22">
        <f>tbStoricoOrdini[[#This Row],[IMPORTO]]/tbStoricoOrdini[[#This Row],[PREZZO]]</f>
        <v>21.456</v>
      </c>
      <c r="N4279" t="s">
        <v>10</v>
      </c>
      <c r="O4279" s="8">
        <f>VLOOKUP(tbStoricoOrdini[[#This Row],[AGENTE]],tbAgenti[],2,FALSE)</f>
        <v>3.6999999999999998E-2</v>
      </c>
      <c r="P4279" s="2">
        <v>10728</v>
      </c>
      <c r="Q4279" s="2">
        <f>tbStoricoOrdini[[#This Row],[IMPORTO]]*tbStoricoOrdini[[#This Row],[% COMM.]]</f>
        <v>396.93599999999998</v>
      </c>
      <c r="R4279" s="2">
        <f>tbStoricoOrdini[[#This Row],[TOT. COMM.]]+tbStoricoOrdini[[#This Row],[IMPORTO]]</f>
        <v>11124.936</v>
      </c>
    </row>
    <row r="4280" spans="1:18">
      <c r="A4280" s="1">
        <v>43952</v>
      </c>
      <c r="B4280" s="7">
        <f>MONTH(tbStoricoOrdini[[#This Row],[DATA]])</f>
        <v>5</v>
      </c>
      <c r="C4280" t="s">
        <v>4375</v>
      </c>
      <c r="D4280" t="str">
        <f>RIGHT(tbStoricoOrdini[[#This Row],[ORDINE]],4)</f>
        <v>4277</v>
      </c>
      <c r="E4280" t="s">
        <v>50</v>
      </c>
      <c r="F4280" t="str">
        <f>VLOOKUP(tbStoricoOrdini[[#This Row],[CLIENTE]],tbClienti[],3,FALSE)</f>
        <v>Veneto</v>
      </c>
      <c r="G4280" t="str">
        <f>VLOOKUP(tbStoricoOrdini[[#This Row],[CLIENTE]],tbClienti[],7,FALSE)</f>
        <v>AD</v>
      </c>
      <c r="H4280" t="s">
        <v>74</v>
      </c>
      <c r="I4280" t="str">
        <f>IF(LEFT(tbStoricoOrdini[[#This Row],[ARTICOLO]],3) = "COG","COG",LEFT(tbStoricoOrdini[[#This Row],[ARTICOLO]],FIND(" ",tbStoricoOrdini[[#This Row],[ARTICOLO]])-1))</f>
        <v>AVRC</v>
      </c>
      <c r="J4280" t="str">
        <f>MID(tbStoricoOrdini[[#This Row],[ARTICOLO]],FIND(" ",tbStoricoOrdini[[#This Row],[ARTICOLO]])+1,4)</f>
        <v>2500</v>
      </c>
      <c r="K4280" t="str">
        <f>IFERROR(RIGHT(tbStoricoOrdini[[#This Row],[ARTICOLO]],LEN(tbStoricoOrdini[[#This Row],[ARTICOLO]])-FIND(" ",tbStoricoOrdini[[#This Row],[ARTICOLO]],FIND(" ",tbStoricoOrdini[[#This Row],[ARTICOLO]]) +1)),"")</f>
        <v>Gold</v>
      </c>
      <c r="L4280" s="3">
        <f>VLOOKUP(tbStoricoOrdini[[#This Row],[ARTICOLO]],tbArticoli[],2,FALSE)</f>
        <v>500</v>
      </c>
      <c r="M4280" s="22">
        <f>tbStoricoOrdini[[#This Row],[IMPORTO]]/tbStoricoOrdini[[#This Row],[PREZZO]]</f>
        <v>4.0000000000000001E-3</v>
      </c>
      <c r="N4280" t="s">
        <v>8</v>
      </c>
      <c r="O4280" s="8">
        <f>VLOOKUP(tbStoricoOrdini[[#This Row],[AGENTE]],tbAgenti[],2,FALSE)</f>
        <v>0.05</v>
      </c>
      <c r="P4280" s="2">
        <v>2</v>
      </c>
      <c r="Q4280" s="2">
        <f>tbStoricoOrdini[[#This Row],[IMPORTO]]*tbStoricoOrdini[[#This Row],[% COMM.]]</f>
        <v>0.1</v>
      </c>
      <c r="R4280" s="2">
        <f>tbStoricoOrdini[[#This Row],[TOT. COMM.]]+tbStoricoOrdini[[#This Row],[IMPORTO]]</f>
        <v>2.1</v>
      </c>
    </row>
    <row r="4281" spans="1:18">
      <c r="A4281" s="1">
        <v>43952</v>
      </c>
      <c r="B4281" s="7">
        <f>MONTH(tbStoricoOrdini[[#This Row],[DATA]])</f>
        <v>5</v>
      </c>
      <c r="C4281" t="s">
        <v>4376</v>
      </c>
      <c r="D4281" t="str">
        <f>RIGHT(tbStoricoOrdini[[#This Row],[ORDINE]],4)</f>
        <v>4278</v>
      </c>
      <c r="E4281" t="s">
        <v>50</v>
      </c>
      <c r="F4281" t="str">
        <f>VLOOKUP(tbStoricoOrdini[[#This Row],[CLIENTE]],tbClienti[],3,FALSE)</f>
        <v>Veneto</v>
      </c>
      <c r="G4281" t="str">
        <f>VLOOKUP(tbStoricoOrdini[[#This Row],[CLIENTE]],tbClienti[],7,FALSE)</f>
        <v>AD</v>
      </c>
      <c r="H4281" t="s">
        <v>74</v>
      </c>
      <c r="I4281" t="str">
        <f>IF(LEFT(tbStoricoOrdini[[#This Row],[ARTICOLO]],3) = "COG","COG",LEFT(tbStoricoOrdini[[#This Row],[ARTICOLO]],FIND(" ",tbStoricoOrdini[[#This Row],[ARTICOLO]])-1))</f>
        <v>AVRC</v>
      </c>
      <c r="J4281" t="str">
        <f>MID(tbStoricoOrdini[[#This Row],[ARTICOLO]],FIND(" ",tbStoricoOrdini[[#This Row],[ARTICOLO]])+1,4)</f>
        <v>2500</v>
      </c>
      <c r="K4281" t="str">
        <f>IFERROR(RIGHT(tbStoricoOrdini[[#This Row],[ARTICOLO]],LEN(tbStoricoOrdini[[#This Row],[ARTICOLO]])-FIND(" ",tbStoricoOrdini[[#This Row],[ARTICOLO]],FIND(" ",tbStoricoOrdini[[#This Row],[ARTICOLO]]) +1)),"")</f>
        <v>Gold</v>
      </c>
      <c r="L4281" s="3">
        <f>VLOOKUP(tbStoricoOrdini[[#This Row],[ARTICOLO]],tbArticoli[],2,FALSE)</f>
        <v>500</v>
      </c>
      <c r="M4281" s="22">
        <f>tbStoricoOrdini[[#This Row],[IMPORTO]]/tbStoricoOrdini[[#This Row],[PREZZO]]</f>
        <v>0.32400000000000001</v>
      </c>
      <c r="N4281" t="s">
        <v>6</v>
      </c>
      <c r="O4281" s="8">
        <f>VLOOKUP(tbStoricoOrdini[[#This Row],[AGENTE]],tbAgenti[],2,FALSE)</f>
        <v>7.4999999999999997E-2</v>
      </c>
      <c r="P4281" s="2">
        <v>162</v>
      </c>
      <c r="Q4281" s="2">
        <f>tbStoricoOrdini[[#This Row],[IMPORTO]]*tbStoricoOrdini[[#This Row],[% COMM.]]</f>
        <v>12.15</v>
      </c>
      <c r="R4281" s="2">
        <f>tbStoricoOrdini[[#This Row],[TOT. COMM.]]+tbStoricoOrdini[[#This Row],[IMPORTO]]</f>
        <v>174.15</v>
      </c>
    </row>
    <row r="4282" spans="1:18">
      <c r="A4282" s="1">
        <v>43952</v>
      </c>
      <c r="B4282" s="7">
        <f>MONTH(tbStoricoOrdini[[#This Row],[DATA]])</f>
        <v>5</v>
      </c>
      <c r="C4282" t="s">
        <v>4377</v>
      </c>
      <c r="D4282" t="str">
        <f>RIGHT(tbStoricoOrdini[[#This Row],[ORDINE]],4)</f>
        <v>4279</v>
      </c>
      <c r="E4282" t="s">
        <v>50</v>
      </c>
      <c r="F4282" t="str">
        <f>VLOOKUP(tbStoricoOrdini[[#This Row],[CLIENTE]],tbClienti[],3,FALSE)</f>
        <v>Veneto</v>
      </c>
      <c r="G4282" t="str">
        <f>VLOOKUP(tbStoricoOrdini[[#This Row],[CLIENTE]],tbClienti[],7,FALSE)</f>
        <v>AD</v>
      </c>
      <c r="H4282" t="s">
        <v>74</v>
      </c>
      <c r="I4282" t="str">
        <f>IF(LEFT(tbStoricoOrdini[[#This Row],[ARTICOLO]],3) = "COG","COG",LEFT(tbStoricoOrdini[[#This Row],[ARTICOLO]],FIND(" ",tbStoricoOrdini[[#This Row],[ARTICOLO]])-1))</f>
        <v>AVRC</v>
      </c>
      <c r="J4282" t="str">
        <f>MID(tbStoricoOrdini[[#This Row],[ARTICOLO]],FIND(" ",tbStoricoOrdini[[#This Row],[ARTICOLO]])+1,4)</f>
        <v>2500</v>
      </c>
      <c r="K4282" t="str">
        <f>IFERROR(RIGHT(tbStoricoOrdini[[#This Row],[ARTICOLO]],LEN(tbStoricoOrdini[[#This Row],[ARTICOLO]])-FIND(" ",tbStoricoOrdini[[#This Row],[ARTICOLO]],FIND(" ",tbStoricoOrdini[[#This Row],[ARTICOLO]]) +1)),"")</f>
        <v>Gold</v>
      </c>
      <c r="L4282" s="3">
        <f>VLOOKUP(tbStoricoOrdini[[#This Row],[ARTICOLO]],tbArticoli[],2,FALSE)</f>
        <v>500</v>
      </c>
      <c r="M4282" s="22">
        <f>tbStoricoOrdini[[#This Row],[IMPORTO]]/tbStoricoOrdini[[#This Row],[PREZZO]]</f>
        <v>178.30600000000001</v>
      </c>
      <c r="N4282" t="s">
        <v>9</v>
      </c>
      <c r="O4282" s="8">
        <f>VLOOKUP(tbStoricoOrdini[[#This Row],[AGENTE]],tbAgenti[],2,FALSE)</f>
        <v>0.05</v>
      </c>
      <c r="P4282" s="2">
        <v>89153</v>
      </c>
      <c r="Q4282" s="2">
        <f>tbStoricoOrdini[[#This Row],[IMPORTO]]*tbStoricoOrdini[[#This Row],[% COMM.]]</f>
        <v>4457.6500000000005</v>
      </c>
      <c r="R4282" s="2">
        <f>tbStoricoOrdini[[#This Row],[TOT. COMM.]]+tbStoricoOrdini[[#This Row],[IMPORTO]]</f>
        <v>93610.65</v>
      </c>
    </row>
    <row r="4283" spans="1:18">
      <c r="A4283" s="1">
        <v>43952</v>
      </c>
      <c r="B4283" s="7">
        <f>MONTH(tbStoricoOrdini[[#This Row],[DATA]])</f>
        <v>5</v>
      </c>
      <c r="C4283" t="s">
        <v>4378</v>
      </c>
      <c r="D4283" t="str">
        <f>RIGHT(tbStoricoOrdini[[#This Row],[ORDINE]],4)</f>
        <v>4280</v>
      </c>
      <c r="E4283" t="s">
        <v>50</v>
      </c>
      <c r="F4283" t="str">
        <f>VLOOKUP(tbStoricoOrdini[[#This Row],[CLIENTE]],tbClienti[],3,FALSE)</f>
        <v>Veneto</v>
      </c>
      <c r="G4283" t="str">
        <f>VLOOKUP(tbStoricoOrdini[[#This Row],[CLIENTE]],tbClienti[],7,FALSE)</f>
        <v>AD</v>
      </c>
      <c r="H4283" t="s">
        <v>77</v>
      </c>
      <c r="I4283" t="str">
        <f>IF(LEFT(tbStoricoOrdini[[#This Row],[ARTICOLO]],3) = "COG","COG",LEFT(tbStoricoOrdini[[#This Row],[ARTICOLO]],FIND(" ",tbStoricoOrdini[[#This Row],[ARTICOLO]])-1))</f>
        <v>COG</v>
      </c>
      <c r="J4283" t="str">
        <f>MID(tbStoricoOrdini[[#This Row],[ARTICOLO]],FIND(" ",tbStoricoOrdini[[#This Row],[ARTICOLO]])+1,4)</f>
        <v>2000</v>
      </c>
      <c r="K4283" t="str">
        <f>IFERROR(RIGHT(tbStoricoOrdini[[#This Row],[ARTICOLO]],LEN(tbStoricoOrdini[[#This Row],[ARTICOLO]])-FIND(" ",tbStoricoOrdini[[#This Row],[ARTICOLO]],FIND(" ",tbStoricoOrdini[[#This Row],[ARTICOLO]]) +1)),"")</f>
        <v>Medium</v>
      </c>
      <c r="L4283" s="3">
        <f>VLOOKUP(tbStoricoOrdini[[#This Row],[ARTICOLO]],tbArticoli[],2,FALSE)</f>
        <v>200</v>
      </c>
      <c r="M4283" s="22">
        <f>tbStoricoOrdini[[#This Row],[IMPORTO]]/tbStoricoOrdini[[#This Row],[PREZZO]]</f>
        <v>2.73</v>
      </c>
      <c r="N4283" t="s">
        <v>9</v>
      </c>
      <c r="O4283" s="8">
        <f>VLOOKUP(tbStoricoOrdini[[#This Row],[AGENTE]],tbAgenti[],2,FALSE)</f>
        <v>0.05</v>
      </c>
      <c r="P4283" s="2">
        <v>546</v>
      </c>
      <c r="Q4283" s="2">
        <f>tbStoricoOrdini[[#This Row],[IMPORTO]]*tbStoricoOrdini[[#This Row],[% COMM.]]</f>
        <v>27.3</v>
      </c>
      <c r="R4283" s="2">
        <f>tbStoricoOrdini[[#This Row],[TOT. COMM.]]+tbStoricoOrdini[[#This Row],[IMPORTO]]</f>
        <v>573.29999999999995</v>
      </c>
    </row>
    <row r="4284" spans="1:18">
      <c r="A4284" s="1">
        <v>43952</v>
      </c>
      <c r="B4284" s="7">
        <f>MONTH(tbStoricoOrdini[[#This Row],[DATA]])</f>
        <v>5</v>
      </c>
      <c r="C4284" t="s">
        <v>4379</v>
      </c>
      <c r="D4284" t="str">
        <f>RIGHT(tbStoricoOrdini[[#This Row],[ORDINE]],4)</f>
        <v>4281</v>
      </c>
      <c r="E4284" t="s">
        <v>50</v>
      </c>
      <c r="F4284" t="str">
        <f>VLOOKUP(tbStoricoOrdini[[#This Row],[CLIENTE]],tbClienti[],3,FALSE)</f>
        <v>Veneto</v>
      </c>
      <c r="G4284" t="str">
        <f>VLOOKUP(tbStoricoOrdini[[#This Row],[CLIENTE]],tbClienti[],7,FALSE)</f>
        <v>AD</v>
      </c>
      <c r="H4284" t="s">
        <v>61</v>
      </c>
      <c r="I4284" t="str">
        <f>IF(LEFT(tbStoricoOrdini[[#This Row],[ARTICOLO]],3) = "COG","COG",LEFT(tbStoricoOrdini[[#This Row],[ARTICOLO]],FIND(" ",tbStoricoOrdini[[#This Row],[ARTICOLO]])-1))</f>
        <v>KLM</v>
      </c>
      <c r="J4284" t="str">
        <f>MID(tbStoricoOrdini[[#This Row],[ARTICOLO]],FIND(" ",tbStoricoOrdini[[#This Row],[ARTICOLO]])+1,4)</f>
        <v>5000</v>
      </c>
      <c r="K4284" t="str">
        <f>IFERROR(RIGHT(tbStoricoOrdini[[#This Row],[ARTICOLO]],LEN(tbStoricoOrdini[[#This Row],[ARTICOLO]])-FIND(" ",tbStoricoOrdini[[#This Row],[ARTICOLO]],FIND(" ",tbStoricoOrdini[[#This Row],[ARTICOLO]]) +1)),"")</f>
        <v>Medium</v>
      </c>
      <c r="L4284" s="3">
        <f>VLOOKUP(tbStoricoOrdini[[#This Row],[ARTICOLO]],tbArticoli[],2,FALSE)</f>
        <v>150</v>
      </c>
      <c r="M4284" s="22">
        <f>tbStoricoOrdini[[#This Row],[IMPORTO]]/tbStoricoOrdini[[#This Row],[PREZZO]]</f>
        <v>156.15333333333334</v>
      </c>
      <c r="N4284" t="s">
        <v>10</v>
      </c>
      <c r="O4284" s="8">
        <f>VLOOKUP(tbStoricoOrdini[[#This Row],[AGENTE]],tbAgenti[],2,FALSE)</f>
        <v>3.6999999999999998E-2</v>
      </c>
      <c r="P4284" s="2">
        <v>23423</v>
      </c>
      <c r="Q4284" s="2">
        <f>tbStoricoOrdini[[#This Row],[IMPORTO]]*tbStoricoOrdini[[#This Row],[% COMM.]]</f>
        <v>866.65099999999995</v>
      </c>
      <c r="R4284" s="2">
        <f>tbStoricoOrdini[[#This Row],[TOT. COMM.]]+tbStoricoOrdini[[#This Row],[IMPORTO]]</f>
        <v>24289.651000000002</v>
      </c>
    </row>
    <row r="4285" spans="1:18">
      <c r="A4285" s="1">
        <v>43952</v>
      </c>
      <c r="B4285" s="7">
        <f>MONTH(tbStoricoOrdini[[#This Row],[DATA]])</f>
        <v>5</v>
      </c>
      <c r="C4285" t="s">
        <v>4380</v>
      </c>
      <c r="D4285" t="str">
        <f>RIGHT(tbStoricoOrdini[[#This Row],[ORDINE]],4)</f>
        <v>4282</v>
      </c>
      <c r="E4285" t="s">
        <v>50</v>
      </c>
      <c r="F4285" t="str">
        <f>VLOOKUP(tbStoricoOrdini[[#This Row],[CLIENTE]],tbClienti[],3,FALSE)</f>
        <v>Veneto</v>
      </c>
      <c r="G4285" t="str">
        <f>VLOOKUP(tbStoricoOrdini[[#This Row],[CLIENTE]],tbClienti[],7,FALSE)</f>
        <v>AD</v>
      </c>
      <c r="H4285" t="s">
        <v>61</v>
      </c>
      <c r="I4285" t="str">
        <f>IF(LEFT(tbStoricoOrdini[[#This Row],[ARTICOLO]],3) = "COG","COG",LEFT(tbStoricoOrdini[[#This Row],[ARTICOLO]],FIND(" ",tbStoricoOrdini[[#This Row],[ARTICOLO]])-1))</f>
        <v>KLM</v>
      </c>
      <c r="J4285" t="str">
        <f>MID(tbStoricoOrdini[[#This Row],[ARTICOLO]],FIND(" ",tbStoricoOrdini[[#This Row],[ARTICOLO]])+1,4)</f>
        <v>5000</v>
      </c>
      <c r="K4285" t="str">
        <f>IFERROR(RIGHT(tbStoricoOrdini[[#This Row],[ARTICOLO]],LEN(tbStoricoOrdini[[#This Row],[ARTICOLO]])-FIND(" ",tbStoricoOrdini[[#This Row],[ARTICOLO]],FIND(" ",tbStoricoOrdini[[#This Row],[ARTICOLO]]) +1)),"")</f>
        <v>Medium</v>
      </c>
      <c r="L4285" s="3">
        <f>VLOOKUP(tbStoricoOrdini[[#This Row],[ARTICOLO]],tbArticoli[],2,FALSE)</f>
        <v>150</v>
      </c>
      <c r="M4285" s="22">
        <f>tbStoricoOrdini[[#This Row],[IMPORTO]]/tbStoricoOrdini[[#This Row],[PREZZO]]</f>
        <v>49.673333333333332</v>
      </c>
      <c r="N4285" t="s">
        <v>19</v>
      </c>
      <c r="O4285" s="8">
        <f>VLOOKUP(tbStoricoOrdini[[#This Row],[AGENTE]],tbAgenti[],2,FALSE)</f>
        <v>0.05</v>
      </c>
      <c r="P4285" s="2">
        <v>7451</v>
      </c>
      <c r="Q4285" s="2">
        <f>tbStoricoOrdini[[#This Row],[IMPORTO]]*tbStoricoOrdini[[#This Row],[% COMM.]]</f>
        <v>372.55</v>
      </c>
      <c r="R4285" s="2">
        <f>tbStoricoOrdini[[#This Row],[TOT. COMM.]]+tbStoricoOrdini[[#This Row],[IMPORTO]]</f>
        <v>7823.55</v>
      </c>
    </row>
    <row r="4286" spans="1:18">
      <c r="A4286" s="1">
        <v>43952</v>
      </c>
      <c r="B4286" s="7">
        <f>MONTH(tbStoricoOrdini[[#This Row],[DATA]])</f>
        <v>5</v>
      </c>
      <c r="C4286" t="s">
        <v>4381</v>
      </c>
      <c r="D4286" t="str">
        <f>RIGHT(tbStoricoOrdini[[#This Row],[ORDINE]],4)</f>
        <v>4283</v>
      </c>
      <c r="E4286" t="s">
        <v>50</v>
      </c>
      <c r="F4286" t="str">
        <f>VLOOKUP(tbStoricoOrdini[[#This Row],[CLIENTE]],tbClienti[],3,FALSE)</f>
        <v>Veneto</v>
      </c>
      <c r="G4286" t="str">
        <f>VLOOKUP(tbStoricoOrdini[[#This Row],[CLIENTE]],tbClienti[],7,FALSE)</f>
        <v>AD</v>
      </c>
      <c r="H4286" t="s">
        <v>61</v>
      </c>
      <c r="I4286" t="str">
        <f>IF(LEFT(tbStoricoOrdini[[#This Row],[ARTICOLO]],3) = "COG","COG",LEFT(tbStoricoOrdini[[#This Row],[ARTICOLO]],FIND(" ",tbStoricoOrdini[[#This Row],[ARTICOLO]])-1))</f>
        <v>KLM</v>
      </c>
      <c r="J4286" t="str">
        <f>MID(tbStoricoOrdini[[#This Row],[ARTICOLO]],FIND(" ",tbStoricoOrdini[[#This Row],[ARTICOLO]])+1,4)</f>
        <v>5000</v>
      </c>
      <c r="K4286" t="str">
        <f>IFERROR(RIGHT(tbStoricoOrdini[[#This Row],[ARTICOLO]],LEN(tbStoricoOrdini[[#This Row],[ARTICOLO]])-FIND(" ",tbStoricoOrdini[[#This Row],[ARTICOLO]],FIND(" ",tbStoricoOrdini[[#This Row],[ARTICOLO]]) +1)),"")</f>
        <v>Medium</v>
      </c>
      <c r="L4286" s="3">
        <f>VLOOKUP(tbStoricoOrdini[[#This Row],[ARTICOLO]],tbArticoli[],2,FALSE)</f>
        <v>150</v>
      </c>
      <c r="M4286" s="22">
        <f>tbStoricoOrdini[[#This Row],[IMPORTO]]/tbStoricoOrdini[[#This Row],[PREZZO]]</f>
        <v>14.02</v>
      </c>
      <c r="N4286" t="s">
        <v>8</v>
      </c>
      <c r="O4286" s="8">
        <f>VLOOKUP(tbStoricoOrdini[[#This Row],[AGENTE]],tbAgenti[],2,FALSE)</f>
        <v>0.05</v>
      </c>
      <c r="P4286" s="2">
        <v>2103</v>
      </c>
      <c r="Q4286" s="2">
        <f>tbStoricoOrdini[[#This Row],[IMPORTO]]*tbStoricoOrdini[[#This Row],[% COMM.]]</f>
        <v>105.15</v>
      </c>
      <c r="R4286" s="2">
        <f>tbStoricoOrdini[[#This Row],[TOT. COMM.]]+tbStoricoOrdini[[#This Row],[IMPORTO]]</f>
        <v>2208.15</v>
      </c>
    </row>
    <row r="4287" spans="1:18">
      <c r="A4287" s="1">
        <v>43952</v>
      </c>
      <c r="B4287" s="7">
        <f>MONTH(tbStoricoOrdini[[#This Row],[DATA]])</f>
        <v>5</v>
      </c>
      <c r="C4287" t="s">
        <v>4382</v>
      </c>
      <c r="D4287" t="str">
        <f>RIGHT(tbStoricoOrdini[[#This Row],[ORDINE]],4)</f>
        <v>4284</v>
      </c>
      <c r="E4287" t="s">
        <v>50</v>
      </c>
      <c r="F4287" t="str">
        <f>VLOOKUP(tbStoricoOrdini[[#This Row],[CLIENTE]],tbClienti[],3,FALSE)</f>
        <v>Veneto</v>
      </c>
      <c r="G4287" t="str">
        <f>VLOOKUP(tbStoricoOrdini[[#This Row],[CLIENTE]],tbClienti[],7,FALSE)</f>
        <v>AD</v>
      </c>
      <c r="H4287" t="s">
        <v>61</v>
      </c>
      <c r="I4287" t="str">
        <f>IF(LEFT(tbStoricoOrdini[[#This Row],[ARTICOLO]],3) = "COG","COG",LEFT(tbStoricoOrdini[[#This Row],[ARTICOLO]],FIND(" ",tbStoricoOrdini[[#This Row],[ARTICOLO]])-1))</f>
        <v>KLM</v>
      </c>
      <c r="J4287" t="str">
        <f>MID(tbStoricoOrdini[[#This Row],[ARTICOLO]],FIND(" ",tbStoricoOrdini[[#This Row],[ARTICOLO]])+1,4)</f>
        <v>5000</v>
      </c>
      <c r="K4287" t="str">
        <f>IFERROR(RIGHT(tbStoricoOrdini[[#This Row],[ARTICOLO]],LEN(tbStoricoOrdini[[#This Row],[ARTICOLO]])-FIND(" ",tbStoricoOrdini[[#This Row],[ARTICOLO]],FIND(" ",tbStoricoOrdini[[#This Row],[ARTICOLO]]) +1)),"")</f>
        <v>Medium</v>
      </c>
      <c r="L4287" s="3">
        <f>VLOOKUP(tbStoricoOrdini[[#This Row],[ARTICOLO]],tbArticoli[],2,FALSE)</f>
        <v>150</v>
      </c>
      <c r="M4287" s="22">
        <f>tbStoricoOrdini[[#This Row],[IMPORTO]]/tbStoricoOrdini[[#This Row],[PREZZO]]</f>
        <v>325.27999999999997</v>
      </c>
      <c r="N4287" t="s">
        <v>6</v>
      </c>
      <c r="O4287" s="8">
        <f>VLOOKUP(tbStoricoOrdini[[#This Row],[AGENTE]],tbAgenti[],2,FALSE)</f>
        <v>7.4999999999999997E-2</v>
      </c>
      <c r="P4287" s="2">
        <v>48792</v>
      </c>
      <c r="Q4287" s="2">
        <f>tbStoricoOrdini[[#This Row],[IMPORTO]]*tbStoricoOrdini[[#This Row],[% COMM.]]</f>
        <v>3659.4</v>
      </c>
      <c r="R4287" s="2">
        <f>tbStoricoOrdini[[#This Row],[TOT. COMM.]]+tbStoricoOrdini[[#This Row],[IMPORTO]]</f>
        <v>52451.4</v>
      </c>
    </row>
    <row r="4288" spans="1:18">
      <c r="A4288" s="1">
        <v>43952</v>
      </c>
      <c r="B4288" s="7">
        <f>MONTH(tbStoricoOrdini[[#This Row],[DATA]])</f>
        <v>5</v>
      </c>
      <c r="C4288" t="s">
        <v>4383</v>
      </c>
      <c r="D4288" t="str">
        <f>RIGHT(tbStoricoOrdini[[#This Row],[ORDINE]],4)</f>
        <v>4285</v>
      </c>
      <c r="E4288" t="s">
        <v>50</v>
      </c>
      <c r="F4288" t="str">
        <f>VLOOKUP(tbStoricoOrdini[[#This Row],[CLIENTE]],tbClienti[],3,FALSE)</f>
        <v>Veneto</v>
      </c>
      <c r="G4288" t="str">
        <f>VLOOKUP(tbStoricoOrdini[[#This Row],[CLIENTE]],tbClienti[],7,FALSE)</f>
        <v>AD</v>
      </c>
      <c r="H4288" t="s">
        <v>61</v>
      </c>
      <c r="I4288" t="str">
        <f>IF(LEFT(tbStoricoOrdini[[#This Row],[ARTICOLO]],3) = "COG","COG",LEFT(tbStoricoOrdini[[#This Row],[ARTICOLO]],FIND(" ",tbStoricoOrdini[[#This Row],[ARTICOLO]])-1))</f>
        <v>KLM</v>
      </c>
      <c r="J4288" t="str">
        <f>MID(tbStoricoOrdini[[#This Row],[ARTICOLO]],FIND(" ",tbStoricoOrdini[[#This Row],[ARTICOLO]])+1,4)</f>
        <v>5000</v>
      </c>
      <c r="K4288" t="str">
        <f>IFERROR(RIGHT(tbStoricoOrdini[[#This Row],[ARTICOLO]],LEN(tbStoricoOrdini[[#This Row],[ARTICOLO]])-FIND(" ",tbStoricoOrdini[[#This Row],[ARTICOLO]],FIND(" ",tbStoricoOrdini[[#This Row],[ARTICOLO]]) +1)),"")</f>
        <v>Medium</v>
      </c>
      <c r="L4288" s="3">
        <f>VLOOKUP(tbStoricoOrdini[[#This Row],[ARTICOLO]],tbArticoli[],2,FALSE)</f>
        <v>150</v>
      </c>
      <c r="M4288" s="22">
        <f>tbStoricoOrdini[[#This Row],[IMPORTO]]/tbStoricoOrdini[[#This Row],[PREZZO]]</f>
        <v>554.64666666666665</v>
      </c>
      <c r="N4288" t="s">
        <v>9</v>
      </c>
      <c r="O4288" s="8">
        <f>VLOOKUP(tbStoricoOrdini[[#This Row],[AGENTE]],tbAgenti[],2,FALSE)</f>
        <v>0.05</v>
      </c>
      <c r="P4288" s="2">
        <v>83197</v>
      </c>
      <c r="Q4288" s="2">
        <f>tbStoricoOrdini[[#This Row],[IMPORTO]]*tbStoricoOrdini[[#This Row],[% COMM.]]</f>
        <v>4159.8500000000004</v>
      </c>
      <c r="R4288" s="2">
        <f>tbStoricoOrdini[[#This Row],[TOT. COMM.]]+tbStoricoOrdini[[#This Row],[IMPORTO]]</f>
        <v>87356.85</v>
      </c>
    </row>
    <row r="4289" spans="1:18">
      <c r="A4289" s="1">
        <v>43952</v>
      </c>
      <c r="B4289" s="7">
        <f>MONTH(tbStoricoOrdini[[#This Row],[DATA]])</f>
        <v>5</v>
      </c>
      <c r="C4289" t="s">
        <v>4384</v>
      </c>
      <c r="D4289" t="str">
        <f>RIGHT(tbStoricoOrdini[[#This Row],[ORDINE]],4)</f>
        <v>4286</v>
      </c>
      <c r="E4289" t="s">
        <v>50</v>
      </c>
      <c r="F4289" t="str">
        <f>VLOOKUP(tbStoricoOrdini[[#This Row],[CLIENTE]],tbClienti[],3,FALSE)</f>
        <v>Veneto</v>
      </c>
      <c r="G4289" t="str">
        <f>VLOOKUP(tbStoricoOrdini[[#This Row],[CLIENTE]],tbClienti[],7,FALSE)</f>
        <v>AD</v>
      </c>
      <c r="H4289" t="s">
        <v>79</v>
      </c>
      <c r="I4289" t="str">
        <f>IF(LEFT(tbStoricoOrdini[[#This Row],[ARTICOLO]],3) = "COG","COG",LEFT(tbStoricoOrdini[[#This Row],[ARTICOLO]],FIND(" ",tbStoricoOrdini[[#This Row],[ARTICOLO]])-1))</f>
        <v>COG</v>
      </c>
      <c r="J4289" t="str">
        <f>MID(tbStoricoOrdini[[#This Row],[ARTICOLO]],FIND(" ",tbStoricoOrdini[[#This Row],[ARTICOLO]])+1,4)</f>
        <v>4000</v>
      </c>
      <c r="K4289" t="str">
        <f>IFERROR(RIGHT(tbStoricoOrdini[[#This Row],[ARTICOLO]],LEN(tbStoricoOrdini[[#This Row],[ARTICOLO]])-FIND(" ",tbStoricoOrdini[[#This Row],[ARTICOLO]],FIND(" ",tbStoricoOrdini[[#This Row],[ARTICOLO]]) +1)),"")</f>
        <v>Plus</v>
      </c>
      <c r="L4289" s="3">
        <f>VLOOKUP(tbStoricoOrdini[[#This Row],[ARTICOLO]],tbArticoli[],2,FALSE)</f>
        <v>240</v>
      </c>
      <c r="M4289" s="22">
        <f>tbStoricoOrdini[[#This Row],[IMPORTO]]/tbStoricoOrdini[[#This Row],[PREZZO]]</f>
        <v>157.31666666666666</v>
      </c>
      <c r="N4289" t="s">
        <v>9</v>
      </c>
      <c r="O4289" s="8">
        <f>VLOOKUP(tbStoricoOrdini[[#This Row],[AGENTE]],tbAgenti[],2,FALSE)</f>
        <v>0.05</v>
      </c>
      <c r="P4289" s="2">
        <v>37756</v>
      </c>
      <c r="Q4289" s="2">
        <f>tbStoricoOrdini[[#This Row],[IMPORTO]]*tbStoricoOrdini[[#This Row],[% COMM.]]</f>
        <v>1887.8000000000002</v>
      </c>
      <c r="R4289" s="2">
        <f>tbStoricoOrdini[[#This Row],[TOT. COMM.]]+tbStoricoOrdini[[#This Row],[IMPORTO]]</f>
        <v>39643.800000000003</v>
      </c>
    </row>
    <row r="4290" spans="1:18">
      <c r="A4290" s="1">
        <v>43952</v>
      </c>
      <c r="B4290" s="7">
        <f>MONTH(tbStoricoOrdini[[#This Row],[DATA]])</f>
        <v>5</v>
      </c>
      <c r="C4290" t="s">
        <v>4385</v>
      </c>
      <c r="D4290" t="str">
        <f>RIGHT(tbStoricoOrdini[[#This Row],[ORDINE]],4)</f>
        <v>4287</v>
      </c>
      <c r="E4290" t="s">
        <v>50</v>
      </c>
      <c r="F4290" t="str">
        <f>VLOOKUP(tbStoricoOrdini[[#This Row],[CLIENTE]],tbClienti[],3,FALSE)</f>
        <v>Veneto</v>
      </c>
      <c r="G4290" t="str">
        <f>VLOOKUP(tbStoricoOrdini[[#This Row],[CLIENTE]],tbClienti[],7,FALSE)</f>
        <v>AD</v>
      </c>
      <c r="H4290" t="s">
        <v>60</v>
      </c>
      <c r="I4290" t="str">
        <f>IF(LEFT(tbStoricoOrdini[[#This Row],[ARTICOLO]],3) = "COG","COG",LEFT(tbStoricoOrdini[[#This Row],[ARTICOLO]],FIND(" ",tbStoricoOrdini[[#This Row],[ARTICOLO]])-1))</f>
        <v>KLM</v>
      </c>
      <c r="J4290" t="str">
        <f>MID(tbStoricoOrdini[[#This Row],[ARTICOLO]],FIND(" ",tbStoricoOrdini[[#This Row],[ARTICOLO]])+1,4)</f>
        <v>5000</v>
      </c>
      <c r="K4290" t="str">
        <f>IFERROR(RIGHT(tbStoricoOrdini[[#This Row],[ARTICOLO]],LEN(tbStoricoOrdini[[#This Row],[ARTICOLO]])-FIND(" ",tbStoricoOrdini[[#This Row],[ARTICOLO]],FIND(" ",tbStoricoOrdini[[#This Row],[ARTICOLO]]) +1)),"")</f>
        <v>Plus</v>
      </c>
      <c r="L4290" s="3">
        <f>VLOOKUP(tbStoricoOrdini[[#This Row],[ARTICOLO]],tbArticoli[],2,FALSE)</f>
        <v>175</v>
      </c>
      <c r="M4290" s="22">
        <f>tbStoricoOrdini[[#This Row],[IMPORTO]]/tbStoricoOrdini[[#This Row],[PREZZO]]</f>
        <v>6.1085714285714285</v>
      </c>
      <c r="N4290" t="s">
        <v>10</v>
      </c>
      <c r="O4290" s="8">
        <f>VLOOKUP(tbStoricoOrdini[[#This Row],[AGENTE]],tbAgenti[],2,FALSE)</f>
        <v>3.6999999999999998E-2</v>
      </c>
      <c r="P4290" s="2">
        <v>1069</v>
      </c>
      <c r="Q4290" s="2">
        <f>tbStoricoOrdini[[#This Row],[IMPORTO]]*tbStoricoOrdini[[#This Row],[% COMM.]]</f>
        <v>39.552999999999997</v>
      </c>
      <c r="R4290" s="2">
        <f>tbStoricoOrdini[[#This Row],[TOT. COMM.]]+tbStoricoOrdini[[#This Row],[IMPORTO]]</f>
        <v>1108.5529999999999</v>
      </c>
    </row>
    <row r="4291" spans="1:18">
      <c r="A4291" s="1">
        <v>43952</v>
      </c>
      <c r="B4291" s="7">
        <f>MONTH(tbStoricoOrdini[[#This Row],[DATA]])</f>
        <v>5</v>
      </c>
      <c r="C4291" t="s">
        <v>4386</v>
      </c>
      <c r="D4291" t="str">
        <f>RIGHT(tbStoricoOrdini[[#This Row],[ORDINE]],4)</f>
        <v>4288</v>
      </c>
      <c r="E4291" t="s">
        <v>50</v>
      </c>
      <c r="F4291" t="str">
        <f>VLOOKUP(tbStoricoOrdini[[#This Row],[CLIENTE]],tbClienti[],3,FALSE)</f>
        <v>Veneto</v>
      </c>
      <c r="G4291" t="str">
        <f>VLOOKUP(tbStoricoOrdini[[#This Row],[CLIENTE]],tbClienti[],7,FALSE)</f>
        <v>AD</v>
      </c>
      <c r="H4291" t="s">
        <v>60</v>
      </c>
      <c r="I4291" t="str">
        <f>IF(LEFT(tbStoricoOrdini[[#This Row],[ARTICOLO]],3) = "COG","COG",LEFT(tbStoricoOrdini[[#This Row],[ARTICOLO]],FIND(" ",tbStoricoOrdini[[#This Row],[ARTICOLO]])-1))</f>
        <v>KLM</v>
      </c>
      <c r="J4291" t="str">
        <f>MID(tbStoricoOrdini[[#This Row],[ARTICOLO]],FIND(" ",tbStoricoOrdini[[#This Row],[ARTICOLO]])+1,4)</f>
        <v>5000</v>
      </c>
      <c r="K4291" t="str">
        <f>IFERROR(RIGHT(tbStoricoOrdini[[#This Row],[ARTICOLO]],LEN(tbStoricoOrdini[[#This Row],[ARTICOLO]])-FIND(" ",tbStoricoOrdini[[#This Row],[ARTICOLO]],FIND(" ",tbStoricoOrdini[[#This Row],[ARTICOLO]]) +1)),"")</f>
        <v>Plus</v>
      </c>
      <c r="L4291" s="3">
        <f>VLOOKUP(tbStoricoOrdini[[#This Row],[ARTICOLO]],tbArticoli[],2,FALSE)</f>
        <v>175</v>
      </c>
      <c r="M4291" s="22">
        <f>tbStoricoOrdini[[#This Row],[IMPORTO]]/tbStoricoOrdini[[#This Row],[PREZZO]]</f>
        <v>40.89142857142857</v>
      </c>
      <c r="N4291" t="s">
        <v>7</v>
      </c>
      <c r="O4291" s="8">
        <f>VLOOKUP(tbStoricoOrdini[[#This Row],[AGENTE]],tbAgenti[],2,FALSE)</f>
        <v>0.03</v>
      </c>
      <c r="P4291" s="2">
        <v>7156</v>
      </c>
      <c r="Q4291" s="2">
        <f>tbStoricoOrdini[[#This Row],[IMPORTO]]*tbStoricoOrdini[[#This Row],[% COMM.]]</f>
        <v>214.67999999999998</v>
      </c>
      <c r="R4291" s="2">
        <f>tbStoricoOrdini[[#This Row],[TOT. COMM.]]+tbStoricoOrdini[[#This Row],[IMPORTO]]</f>
        <v>7370.68</v>
      </c>
    </row>
    <row r="4292" spans="1:18">
      <c r="A4292" s="1">
        <v>43952</v>
      </c>
      <c r="B4292" s="7">
        <f>MONTH(tbStoricoOrdini[[#This Row],[DATA]])</f>
        <v>5</v>
      </c>
      <c r="C4292" t="s">
        <v>4387</v>
      </c>
      <c r="D4292" t="str">
        <f>RIGHT(tbStoricoOrdini[[#This Row],[ORDINE]],4)</f>
        <v>4289</v>
      </c>
      <c r="E4292" t="s">
        <v>50</v>
      </c>
      <c r="F4292" t="str">
        <f>VLOOKUP(tbStoricoOrdini[[#This Row],[CLIENTE]],tbClienti[],3,FALSE)</f>
        <v>Veneto</v>
      </c>
      <c r="G4292" t="str">
        <f>VLOOKUP(tbStoricoOrdini[[#This Row],[CLIENTE]],tbClienti[],7,FALSE)</f>
        <v>AD</v>
      </c>
      <c r="H4292" t="s">
        <v>60</v>
      </c>
      <c r="I4292" t="str">
        <f>IF(LEFT(tbStoricoOrdini[[#This Row],[ARTICOLO]],3) = "COG","COG",LEFT(tbStoricoOrdini[[#This Row],[ARTICOLO]],FIND(" ",tbStoricoOrdini[[#This Row],[ARTICOLO]])-1))</f>
        <v>KLM</v>
      </c>
      <c r="J4292" t="str">
        <f>MID(tbStoricoOrdini[[#This Row],[ARTICOLO]],FIND(" ",tbStoricoOrdini[[#This Row],[ARTICOLO]])+1,4)</f>
        <v>5000</v>
      </c>
      <c r="K4292" t="str">
        <f>IFERROR(RIGHT(tbStoricoOrdini[[#This Row],[ARTICOLO]],LEN(tbStoricoOrdini[[#This Row],[ARTICOLO]])-FIND(" ",tbStoricoOrdini[[#This Row],[ARTICOLO]],FIND(" ",tbStoricoOrdini[[#This Row],[ARTICOLO]]) +1)),"")</f>
        <v>Plus</v>
      </c>
      <c r="L4292" s="3">
        <f>VLOOKUP(tbStoricoOrdini[[#This Row],[ARTICOLO]],tbArticoli[],2,FALSE)</f>
        <v>175</v>
      </c>
      <c r="M4292" s="22">
        <f>tbStoricoOrdini[[#This Row],[IMPORTO]]/tbStoricoOrdini[[#This Row],[PREZZO]]</f>
        <v>0.68</v>
      </c>
      <c r="N4292" t="s">
        <v>9</v>
      </c>
      <c r="O4292" s="8">
        <f>VLOOKUP(tbStoricoOrdini[[#This Row],[AGENTE]],tbAgenti[],2,FALSE)</f>
        <v>0.05</v>
      </c>
      <c r="P4292" s="2">
        <v>119</v>
      </c>
      <c r="Q4292" s="2">
        <f>tbStoricoOrdini[[#This Row],[IMPORTO]]*tbStoricoOrdini[[#This Row],[% COMM.]]</f>
        <v>5.95</v>
      </c>
      <c r="R4292" s="2">
        <f>tbStoricoOrdini[[#This Row],[TOT. COMM.]]+tbStoricoOrdini[[#This Row],[IMPORTO]]</f>
        <v>124.95</v>
      </c>
    </row>
    <row r="4293" spans="1:18">
      <c r="A4293" s="1">
        <v>43952</v>
      </c>
      <c r="B4293" s="7">
        <f>MONTH(tbStoricoOrdini[[#This Row],[DATA]])</f>
        <v>5</v>
      </c>
      <c r="C4293" t="s">
        <v>4388</v>
      </c>
      <c r="D4293" t="str">
        <f>RIGHT(tbStoricoOrdini[[#This Row],[ORDINE]],4)</f>
        <v>4290</v>
      </c>
      <c r="E4293" t="s">
        <v>50</v>
      </c>
      <c r="F4293" t="str">
        <f>VLOOKUP(tbStoricoOrdini[[#This Row],[CLIENTE]],tbClienti[],3,FALSE)</f>
        <v>Veneto</v>
      </c>
      <c r="G4293" t="str">
        <f>VLOOKUP(tbStoricoOrdini[[#This Row],[CLIENTE]],tbClienti[],7,FALSE)</f>
        <v>AD</v>
      </c>
      <c r="H4293" t="s">
        <v>62</v>
      </c>
      <c r="I4293" t="str">
        <f>IF(LEFT(tbStoricoOrdini[[#This Row],[ARTICOLO]],3) = "COG","COG",LEFT(tbStoricoOrdini[[#This Row],[ARTICOLO]],FIND(" ",tbStoricoOrdini[[#This Row],[ARTICOLO]])-1))</f>
        <v>KLM</v>
      </c>
      <c r="J4293" t="str">
        <f>MID(tbStoricoOrdini[[#This Row],[ARTICOLO]],FIND(" ",tbStoricoOrdini[[#This Row],[ARTICOLO]])+1,4)</f>
        <v>2500</v>
      </c>
      <c r="K4293" t="str">
        <f>IFERROR(RIGHT(tbStoricoOrdini[[#This Row],[ARTICOLO]],LEN(tbStoricoOrdini[[#This Row],[ARTICOLO]])-FIND(" ",tbStoricoOrdini[[#This Row],[ARTICOLO]],FIND(" ",tbStoricoOrdini[[#This Row],[ARTICOLO]]) +1)),"")</f>
        <v>Plus</v>
      </c>
      <c r="L4293" s="3">
        <f>VLOOKUP(tbStoricoOrdini[[#This Row],[ARTICOLO]],tbArticoli[],2,FALSE)</f>
        <v>130</v>
      </c>
      <c r="M4293" s="22">
        <f>tbStoricoOrdini[[#This Row],[IMPORTO]]/tbStoricoOrdini[[#This Row],[PREZZO]]</f>
        <v>2.5692307692307694</v>
      </c>
      <c r="N4293" t="s">
        <v>10</v>
      </c>
      <c r="O4293" s="8">
        <f>VLOOKUP(tbStoricoOrdini[[#This Row],[AGENTE]],tbAgenti[],2,FALSE)</f>
        <v>3.6999999999999998E-2</v>
      </c>
      <c r="P4293" s="2">
        <v>334</v>
      </c>
      <c r="Q4293" s="2">
        <f>tbStoricoOrdini[[#This Row],[IMPORTO]]*tbStoricoOrdini[[#This Row],[% COMM.]]</f>
        <v>12.357999999999999</v>
      </c>
      <c r="R4293" s="2">
        <f>tbStoricoOrdini[[#This Row],[TOT. COMM.]]+tbStoricoOrdini[[#This Row],[IMPORTO]]</f>
        <v>346.358</v>
      </c>
    </row>
    <row r="4294" spans="1:18">
      <c r="A4294" s="1">
        <v>43952</v>
      </c>
      <c r="B4294" s="7">
        <f>MONTH(tbStoricoOrdini[[#This Row],[DATA]])</f>
        <v>5</v>
      </c>
      <c r="C4294" t="s">
        <v>4389</v>
      </c>
      <c r="D4294" t="str">
        <f>RIGHT(tbStoricoOrdini[[#This Row],[ORDINE]],4)</f>
        <v>4291</v>
      </c>
      <c r="E4294" t="s">
        <v>50</v>
      </c>
      <c r="F4294" t="str">
        <f>VLOOKUP(tbStoricoOrdini[[#This Row],[CLIENTE]],tbClienti[],3,FALSE)</f>
        <v>Veneto</v>
      </c>
      <c r="G4294" t="str">
        <f>VLOOKUP(tbStoricoOrdini[[#This Row],[CLIENTE]],tbClienti[],7,FALSE)</f>
        <v>AD</v>
      </c>
      <c r="H4294" t="s">
        <v>62</v>
      </c>
      <c r="I4294" t="str">
        <f>IF(LEFT(tbStoricoOrdini[[#This Row],[ARTICOLO]],3) = "COG","COG",LEFT(tbStoricoOrdini[[#This Row],[ARTICOLO]],FIND(" ",tbStoricoOrdini[[#This Row],[ARTICOLO]])-1))</f>
        <v>KLM</v>
      </c>
      <c r="J4294" t="str">
        <f>MID(tbStoricoOrdini[[#This Row],[ARTICOLO]],FIND(" ",tbStoricoOrdini[[#This Row],[ARTICOLO]])+1,4)</f>
        <v>2500</v>
      </c>
      <c r="K4294" t="str">
        <f>IFERROR(RIGHT(tbStoricoOrdini[[#This Row],[ARTICOLO]],LEN(tbStoricoOrdini[[#This Row],[ARTICOLO]])-FIND(" ",tbStoricoOrdini[[#This Row],[ARTICOLO]],FIND(" ",tbStoricoOrdini[[#This Row],[ARTICOLO]]) +1)),"")</f>
        <v>Plus</v>
      </c>
      <c r="L4294" s="3">
        <f>VLOOKUP(tbStoricoOrdini[[#This Row],[ARTICOLO]],tbArticoli[],2,FALSE)</f>
        <v>130</v>
      </c>
      <c r="M4294" s="22">
        <f>tbStoricoOrdini[[#This Row],[IMPORTO]]/tbStoricoOrdini[[#This Row],[PREZZO]]</f>
        <v>11.5</v>
      </c>
      <c r="N4294" t="s">
        <v>18</v>
      </c>
      <c r="O4294" s="8">
        <f>VLOOKUP(tbStoricoOrdini[[#This Row],[AGENTE]],tbAgenti[],2,FALSE)</f>
        <v>0.03</v>
      </c>
      <c r="P4294" s="2">
        <v>1495</v>
      </c>
      <c r="Q4294" s="2">
        <f>tbStoricoOrdini[[#This Row],[IMPORTO]]*tbStoricoOrdini[[#This Row],[% COMM.]]</f>
        <v>44.85</v>
      </c>
      <c r="R4294" s="2">
        <f>tbStoricoOrdini[[#This Row],[TOT. COMM.]]+tbStoricoOrdini[[#This Row],[IMPORTO]]</f>
        <v>1539.85</v>
      </c>
    </row>
    <row r="4295" spans="1:18">
      <c r="A4295" s="1">
        <v>43952</v>
      </c>
      <c r="B4295" s="7">
        <f>MONTH(tbStoricoOrdini[[#This Row],[DATA]])</f>
        <v>5</v>
      </c>
      <c r="C4295" t="s">
        <v>4390</v>
      </c>
      <c r="D4295" t="str">
        <f>RIGHT(tbStoricoOrdini[[#This Row],[ORDINE]],4)</f>
        <v>4292</v>
      </c>
      <c r="E4295" t="s">
        <v>50</v>
      </c>
      <c r="F4295" t="str">
        <f>VLOOKUP(tbStoricoOrdini[[#This Row],[CLIENTE]],tbClienti[],3,FALSE)</f>
        <v>Veneto</v>
      </c>
      <c r="G4295" t="str">
        <f>VLOOKUP(tbStoricoOrdini[[#This Row],[CLIENTE]],tbClienti[],7,FALSE)</f>
        <v>AD</v>
      </c>
      <c r="H4295" t="s">
        <v>63</v>
      </c>
      <c r="I4295" t="str">
        <f>IF(LEFT(tbStoricoOrdini[[#This Row],[ARTICOLO]],3) = "COG","COG",LEFT(tbStoricoOrdini[[#This Row],[ARTICOLO]],FIND(" ",tbStoricoOrdini[[#This Row],[ARTICOLO]])-1))</f>
        <v>KLM</v>
      </c>
      <c r="J4295" t="str">
        <f>MID(tbStoricoOrdini[[#This Row],[ARTICOLO]],FIND(" ",tbStoricoOrdini[[#This Row],[ARTICOLO]])+1,4)</f>
        <v>3000</v>
      </c>
      <c r="K4295" t="str">
        <f>IFERROR(RIGHT(tbStoricoOrdini[[#This Row],[ARTICOLO]],LEN(tbStoricoOrdini[[#This Row],[ARTICOLO]])-FIND(" ",tbStoricoOrdini[[#This Row],[ARTICOLO]],FIND(" ",tbStoricoOrdini[[#This Row],[ARTICOLO]]) +1)),"")</f>
        <v>Plus</v>
      </c>
      <c r="L4295" s="3">
        <f>VLOOKUP(tbStoricoOrdini[[#This Row],[ARTICOLO]],tbArticoli[],2,FALSE)</f>
        <v>145</v>
      </c>
      <c r="M4295" s="22">
        <f>tbStoricoOrdini[[#This Row],[IMPORTO]]/tbStoricoOrdini[[#This Row],[PREZZO]]</f>
        <v>33.731034482758623</v>
      </c>
      <c r="N4295" t="s">
        <v>39</v>
      </c>
      <c r="O4295" s="8">
        <f>VLOOKUP(tbStoricoOrdini[[#This Row],[AGENTE]],tbAgenti[],2,FALSE)</f>
        <v>0.05</v>
      </c>
      <c r="P4295" s="2">
        <v>4891</v>
      </c>
      <c r="Q4295" s="2">
        <f>tbStoricoOrdini[[#This Row],[IMPORTO]]*tbStoricoOrdini[[#This Row],[% COMM.]]</f>
        <v>244.55</v>
      </c>
      <c r="R4295" s="2">
        <f>tbStoricoOrdini[[#This Row],[TOT. COMM.]]+tbStoricoOrdini[[#This Row],[IMPORTO]]</f>
        <v>5135.55</v>
      </c>
    </row>
    <row r="4296" spans="1:18">
      <c r="A4296" s="1">
        <v>43952</v>
      </c>
      <c r="B4296" s="7">
        <f>MONTH(tbStoricoOrdini[[#This Row],[DATA]])</f>
        <v>5</v>
      </c>
      <c r="C4296" t="s">
        <v>4391</v>
      </c>
      <c r="D4296" t="str">
        <f>RIGHT(tbStoricoOrdini[[#This Row],[ORDINE]],4)</f>
        <v>4293</v>
      </c>
      <c r="E4296" t="s">
        <v>50</v>
      </c>
      <c r="F4296" t="str">
        <f>VLOOKUP(tbStoricoOrdini[[#This Row],[CLIENTE]],tbClienti[],3,FALSE)</f>
        <v>Veneto</v>
      </c>
      <c r="G4296" t="str">
        <f>VLOOKUP(tbStoricoOrdini[[#This Row],[CLIENTE]],tbClienti[],7,FALSE)</f>
        <v>AD</v>
      </c>
      <c r="H4296" t="s">
        <v>63</v>
      </c>
      <c r="I4296" t="str">
        <f>IF(LEFT(tbStoricoOrdini[[#This Row],[ARTICOLO]],3) = "COG","COG",LEFT(tbStoricoOrdini[[#This Row],[ARTICOLO]],FIND(" ",tbStoricoOrdini[[#This Row],[ARTICOLO]])-1))</f>
        <v>KLM</v>
      </c>
      <c r="J4296" t="str">
        <f>MID(tbStoricoOrdini[[#This Row],[ARTICOLO]],FIND(" ",tbStoricoOrdini[[#This Row],[ARTICOLO]])+1,4)</f>
        <v>3000</v>
      </c>
      <c r="K4296" t="str">
        <f>IFERROR(RIGHT(tbStoricoOrdini[[#This Row],[ARTICOLO]],LEN(tbStoricoOrdini[[#This Row],[ARTICOLO]])-FIND(" ",tbStoricoOrdini[[#This Row],[ARTICOLO]],FIND(" ",tbStoricoOrdini[[#This Row],[ARTICOLO]]) +1)),"")</f>
        <v>Plus</v>
      </c>
      <c r="L4296" s="3">
        <f>VLOOKUP(tbStoricoOrdini[[#This Row],[ARTICOLO]],tbArticoli[],2,FALSE)</f>
        <v>145</v>
      </c>
      <c r="M4296" s="22">
        <f>tbStoricoOrdini[[#This Row],[IMPORTO]]/tbStoricoOrdini[[#This Row],[PREZZO]]</f>
        <v>98.531034482758628</v>
      </c>
      <c r="N4296" t="s">
        <v>10</v>
      </c>
      <c r="O4296" s="8">
        <f>VLOOKUP(tbStoricoOrdini[[#This Row],[AGENTE]],tbAgenti[],2,FALSE)</f>
        <v>3.6999999999999998E-2</v>
      </c>
      <c r="P4296" s="2">
        <v>14287</v>
      </c>
      <c r="Q4296" s="2">
        <f>tbStoricoOrdini[[#This Row],[IMPORTO]]*tbStoricoOrdini[[#This Row],[% COMM.]]</f>
        <v>528.61900000000003</v>
      </c>
      <c r="R4296" s="2">
        <f>tbStoricoOrdini[[#This Row],[TOT. COMM.]]+tbStoricoOrdini[[#This Row],[IMPORTO]]</f>
        <v>14815.619000000001</v>
      </c>
    </row>
    <row r="4297" spans="1:18">
      <c r="A4297" s="1">
        <v>43952</v>
      </c>
      <c r="B4297" s="7">
        <f>MONTH(tbStoricoOrdini[[#This Row],[DATA]])</f>
        <v>5</v>
      </c>
      <c r="C4297" t="s">
        <v>4392</v>
      </c>
      <c r="D4297" t="str">
        <f>RIGHT(tbStoricoOrdini[[#This Row],[ORDINE]],4)</f>
        <v>4294</v>
      </c>
      <c r="E4297" t="s">
        <v>50</v>
      </c>
      <c r="F4297" t="str">
        <f>VLOOKUP(tbStoricoOrdini[[#This Row],[CLIENTE]],tbClienti[],3,FALSE)</f>
        <v>Veneto</v>
      </c>
      <c r="G4297" t="str">
        <f>VLOOKUP(tbStoricoOrdini[[#This Row],[CLIENTE]],tbClienti[],7,FALSE)</f>
        <v>AD</v>
      </c>
      <c r="H4297" t="s">
        <v>63</v>
      </c>
      <c r="I4297" t="str">
        <f>IF(LEFT(tbStoricoOrdini[[#This Row],[ARTICOLO]],3) = "COG","COG",LEFT(tbStoricoOrdini[[#This Row],[ARTICOLO]],FIND(" ",tbStoricoOrdini[[#This Row],[ARTICOLO]])-1))</f>
        <v>KLM</v>
      </c>
      <c r="J4297" t="str">
        <f>MID(tbStoricoOrdini[[#This Row],[ARTICOLO]],FIND(" ",tbStoricoOrdini[[#This Row],[ARTICOLO]])+1,4)</f>
        <v>3000</v>
      </c>
      <c r="K4297" t="str">
        <f>IFERROR(RIGHT(tbStoricoOrdini[[#This Row],[ARTICOLO]],LEN(tbStoricoOrdini[[#This Row],[ARTICOLO]])-FIND(" ",tbStoricoOrdini[[#This Row],[ARTICOLO]],FIND(" ",tbStoricoOrdini[[#This Row],[ARTICOLO]]) +1)),"")</f>
        <v>Plus</v>
      </c>
      <c r="L4297" s="3">
        <f>VLOOKUP(tbStoricoOrdini[[#This Row],[ARTICOLO]],tbArticoli[],2,FALSE)</f>
        <v>145</v>
      </c>
      <c r="M4297" s="22">
        <f>tbStoricoOrdini[[#This Row],[IMPORTO]]/tbStoricoOrdini[[#This Row],[PREZZO]]</f>
        <v>12.744827586206897</v>
      </c>
      <c r="N4297" t="s">
        <v>15</v>
      </c>
      <c r="O4297" s="8">
        <f>VLOOKUP(tbStoricoOrdini[[#This Row],[AGENTE]],tbAgenti[],2,FALSE)</f>
        <v>0.08</v>
      </c>
      <c r="P4297" s="2">
        <v>1848</v>
      </c>
      <c r="Q4297" s="2">
        <f>tbStoricoOrdini[[#This Row],[IMPORTO]]*tbStoricoOrdini[[#This Row],[% COMM.]]</f>
        <v>147.84</v>
      </c>
      <c r="R4297" s="2">
        <f>tbStoricoOrdini[[#This Row],[TOT. COMM.]]+tbStoricoOrdini[[#This Row],[IMPORTO]]</f>
        <v>1995.84</v>
      </c>
    </row>
    <row r="4298" spans="1:18">
      <c r="A4298" s="1">
        <v>43952</v>
      </c>
      <c r="B4298" s="7">
        <f>MONTH(tbStoricoOrdini[[#This Row],[DATA]])</f>
        <v>5</v>
      </c>
      <c r="C4298" t="s">
        <v>4393</v>
      </c>
      <c r="D4298" t="str">
        <f>RIGHT(tbStoricoOrdini[[#This Row],[ORDINE]],4)</f>
        <v>4295</v>
      </c>
      <c r="E4298" t="s">
        <v>50</v>
      </c>
      <c r="F4298" t="str">
        <f>VLOOKUP(tbStoricoOrdini[[#This Row],[CLIENTE]],tbClienti[],3,FALSE)</f>
        <v>Veneto</v>
      </c>
      <c r="G4298" t="str">
        <f>VLOOKUP(tbStoricoOrdini[[#This Row],[CLIENTE]],tbClienti[],7,FALSE)</f>
        <v>AD</v>
      </c>
      <c r="H4298" t="s">
        <v>63</v>
      </c>
      <c r="I4298" t="str">
        <f>IF(LEFT(tbStoricoOrdini[[#This Row],[ARTICOLO]],3) = "COG","COG",LEFT(tbStoricoOrdini[[#This Row],[ARTICOLO]],FIND(" ",tbStoricoOrdini[[#This Row],[ARTICOLO]])-1))</f>
        <v>KLM</v>
      </c>
      <c r="J4298" t="str">
        <f>MID(tbStoricoOrdini[[#This Row],[ARTICOLO]],FIND(" ",tbStoricoOrdini[[#This Row],[ARTICOLO]])+1,4)</f>
        <v>3000</v>
      </c>
      <c r="K4298" t="str">
        <f>IFERROR(RIGHT(tbStoricoOrdini[[#This Row],[ARTICOLO]],LEN(tbStoricoOrdini[[#This Row],[ARTICOLO]])-FIND(" ",tbStoricoOrdini[[#This Row],[ARTICOLO]],FIND(" ",tbStoricoOrdini[[#This Row],[ARTICOLO]]) +1)),"")</f>
        <v>Plus</v>
      </c>
      <c r="L4298" s="3">
        <f>VLOOKUP(tbStoricoOrdini[[#This Row],[ARTICOLO]],tbArticoli[],2,FALSE)</f>
        <v>145</v>
      </c>
      <c r="M4298" s="22">
        <f>tbStoricoOrdini[[#This Row],[IMPORTO]]/tbStoricoOrdini[[#This Row],[PREZZO]]</f>
        <v>17.668965517241379</v>
      </c>
      <c r="N4298" t="s">
        <v>7</v>
      </c>
      <c r="O4298" s="8">
        <f>VLOOKUP(tbStoricoOrdini[[#This Row],[AGENTE]],tbAgenti[],2,FALSE)</f>
        <v>0.03</v>
      </c>
      <c r="P4298" s="2">
        <v>2562</v>
      </c>
      <c r="Q4298" s="2">
        <f>tbStoricoOrdini[[#This Row],[IMPORTO]]*tbStoricoOrdini[[#This Row],[% COMM.]]</f>
        <v>76.86</v>
      </c>
      <c r="R4298" s="2">
        <f>tbStoricoOrdini[[#This Row],[TOT. COMM.]]+tbStoricoOrdini[[#This Row],[IMPORTO]]</f>
        <v>2638.86</v>
      </c>
    </row>
    <row r="4299" spans="1:18">
      <c r="A4299" s="1">
        <v>43952</v>
      </c>
      <c r="B4299" s="7">
        <f>MONTH(tbStoricoOrdini[[#This Row],[DATA]])</f>
        <v>5</v>
      </c>
      <c r="C4299" t="s">
        <v>4394</v>
      </c>
      <c r="D4299" t="str">
        <f>RIGHT(tbStoricoOrdini[[#This Row],[ORDINE]],4)</f>
        <v>4296</v>
      </c>
      <c r="E4299" t="s">
        <v>50</v>
      </c>
      <c r="F4299" t="str">
        <f>VLOOKUP(tbStoricoOrdini[[#This Row],[CLIENTE]],tbClienti[],3,FALSE)</f>
        <v>Veneto</v>
      </c>
      <c r="G4299" t="str">
        <f>VLOOKUP(tbStoricoOrdini[[#This Row],[CLIENTE]],tbClienti[],7,FALSE)</f>
        <v>AD</v>
      </c>
      <c r="H4299" t="s">
        <v>63</v>
      </c>
      <c r="I4299" t="str">
        <f>IF(LEFT(tbStoricoOrdini[[#This Row],[ARTICOLO]],3) = "COG","COG",LEFT(tbStoricoOrdini[[#This Row],[ARTICOLO]],FIND(" ",tbStoricoOrdini[[#This Row],[ARTICOLO]])-1))</f>
        <v>KLM</v>
      </c>
      <c r="J4299" t="str">
        <f>MID(tbStoricoOrdini[[#This Row],[ARTICOLO]],FIND(" ",tbStoricoOrdini[[#This Row],[ARTICOLO]])+1,4)</f>
        <v>3000</v>
      </c>
      <c r="K4299" t="str">
        <f>IFERROR(RIGHT(tbStoricoOrdini[[#This Row],[ARTICOLO]],LEN(tbStoricoOrdini[[#This Row],[ARTICOLO]])-FIND(" ",tbStoricoOrdini[[#This Row],[ARTICOLO]],FIND(" ",tbStoricoOrdini[[#This Row],[ARTICOLO]]) +1)),"")</f>
        <v>Plus</v>
      </c>
      <c r="L4299" s="3">
        <f>VLOOKUP(tbStoricoOrdini[[#This Row],[ARTICOLO]],tbArticoli[],2,FALSE)</f>
        <v>145</v>
      </c>
      <c r="M4299" s="22">
        <f>tbStoricoOrdini[[#This Row],[IMPORTO]]/tbStoricoOrdini[[#This Row],[PREZZO]]</f>
        <v>38.351724137931036</v>
      </c>
      <c r="N4299" t="s">
        <v>18</v>
      </c>
      <c r="O4299" s="8">
        <f>VLOOKUP(tbStoricoOrdini[[#This Row],[AGENTE]],tbAgenti[],2,FALSE)</f>
        <v>0.03</v>
      </c>
      <c r="P4299" s="2">
        <v>5561</v>
      </c>
      <c r="Q4299" s="2">
        <f>tbStoricoOrdini[[#This Row],[IMPORTO]]*tbStoricoOrdini[[#This Row],[% COMM.]]</f>
        <v>166.82999999999998</v>
      </c>
      <c r="R4299" s="2">
        <f>tbStoricoOrdini[[#This Row],[TOT. COMM.]]+tbStoricoOrdini[[#This Row],[IMPORTO]]</f>
        <v>5727.83</v>
      </c>
    </row>
    <row r="4300" spans="1:18">
      <c r="A4300" s="1">
        <v>43952</v>
      </c>
      <c r="B4300" s="7">
        <f>MONTH(tbStoricoOrdini[[#This Row],[DATA]])</f>
        <v>5</v>
      </c>
      <c r="C4300" t="s">
        <v>4395</v>
      </c>
      <c r="D4300" t="str">
        <f>RIGHT(tbStoricoOrdini[[#This Row],[ORDINE]],4)</f>
        <v>4297</v>
      </c>
      <c r="E4300" t="s">
        <v>50</v>
      </c>
      <c r="F4300" t="str">
        <f>VLOOKUP(tbStoricoOrdini[[#This Row],[CLIENTE]],tbClienti[],3,FALSE)</f>
        <v>Veneto</v>
      </c>
      <c r="G4300" t="str">
        <f>VLOOKUP(tbStoricoOrdini[[#This Row],[CLIENTE]],tbClienti[],7,FALSE)</f>
        <v>AD</v>
      </c>
      <c r="H4300" t="s">
        <v>63</v>
      </c>
      <c r="I4300" t="str">
        <f>IF(LEFT(tbStoricoOrdini[[#This Row],[ARTICOLO]],3) = "COG","COG",LEFT(tbStoricoOrdini[[#This Row],[ARTICOLO]],FIND(" ",tbStoricoOrdini[[#This Row],[ARTICOLO]])-1))</f>
        <v>KLM</v>
      </c>
      <c r="J4300" t="str">
        <f>MID(tbStoricoOrdini[[#This Row],[ARTICOLO]],FIND(" ",tbStoricoOrdini[[#This Row],[ARTICOLO]])+1,4)</f>
        <v>3000</v>
      </c>
      <c r="K4300" t="str">
        <f>IFERROR(RIGHT(tbStoricoOrdini[[#This Row],[ARTICOLO]],LEN(tbStoricoOrdini[[#This Row],[ARTICOLO]])-FIND(" ",tbStoricoOrdini[[#This Row],[ARTICOLO]],FIND(" ",tbStoricoOrdini[[#This Row],[ARTICOLO]]) +1)),"")</f>
        <v>Plus</v>
      </c>
      <c r="L4300" s="3">
        <f>VLOOKUP(tbStoricoOrdini[[#This Row],[ARTICOLO]],tbArticoli[],2,FALSE)</f>
        <v>145</v>
      </c>
      <c r="M4300" s="22">
        <f>tbStoricoOrdini[[#This Row],[IMPORTO]]/tbStoricoOrdini[[#This Row],[PREZZO]]</f>
        <v>5.0620689655172413</v>
      </c>
      <c r="N4300" t="s">
        <v>13</v>
      </c>
      <c r="O4300" s="8">
        <f>VLOOKUP(tbStoricoOrdini[[#This Row],[AGENTE]],tbAgenti[],2,FALSE)</f>
        <v>0.1</v>
      </c>
      <c r="P4300" s="2">
        <v>734</v>
      </c>
      <c r="Q4300" s="2">
        <f>tbStoricoOrdini[[#This Row],[IMPORTO]]*tbStoricoOrdini[[#This Row],[% COMM.]]</f>
        <v>73.400000000000006</v>
      </c>
      <c r="R4300" s="2">
        <f>tbStoricoOrdini[[#This Row],[TOT. COMM.]]+tbStoricoOrdini[[#This Row],[IMPORTO]]</f>
        <v>807.4</v>
      </c>
    </row>
    <row r="4301" spans="1:18">
      <c r="A4301" s="1">
        <v>43952</v>
      </c>
      <c r="B4301" s="7">
        <f>MONTH(tbStoricoOrdini[[#This Row],[DATA]])</f>
        <v>5</v>
      </c>
      <c r="C4301" t="s">
        <v>4396</v>
      </c>
      <c r="D4301" t="str">
        <f>RIGHT(tbStoricoOrdini[[#This Row],[ORDINE]],4)</f>
        <v>4298</v>
      </c>
      <c r="E4301" t="s">
        <v>50</v>
      </c>
      <c r="F4301" t="str">
        <f>VLOOKUP(tbStoricoOrdini[[#This Row],[CLIENTE]],tbClienti[],3,FALSE)</f>
        <v>Veneto</v>
      </c>
      <c r="G4301" t="str">
        <f>VLOOKUP(tbStoricoOrdini[[#This Row],[CLIENTE]],tbClienti[],7,FALSE)</f>
        <v>AD</v>
      </c>
      <c r="H4301" t="s">
        <v>63</v>
      </c>
      <c r="I4301" t="str">
        <f>IF(LEFT(tbStoricoOrdini[[#This Row],[ARTICOLO]],3) = "COG","COG",LEFT(tbStoricoOrdini[[#This Row],[ARTICOLO]],FIND(" ",tbStoricoOrdini[[#This Row],[ARTICOLO]])-1))</f>
        <v>KLM</v>
      </c>
      <c r="J4301" t="str">
        <f>MID(tbStoricoOrdini[[#This Row],[ARTICOLO]],FIND(" ",tbStoricoOrdini[[#This Row],[ARTICOLO]])+1,4)</f>
        <v>3000</v>
      </c>
      <c r="K4301" t="str">
        <f>IFERROR(RIGHT(tbStoricoOrdini[[#This Row],[ARTICOLO]],LEN(tbStoricoOrdini[[#This Row],[ARTICOLO]])-FIND(" ",tbStoricoOrdini[[#This Row],[ARTICOLO]],FIND(" ",tbStoricoOrdini[[#This Row],[ARTICOLO]]) +1)),"")</f>
        <v>Plus</v>
      </c>
      <c r="L4301" s="3">
        <f>VLOOKUP(tbStoricoOrdini[[#This Row],[ARTICOLO]],tbArticoli[],2,FALSE)</f>
        <v>145</v>
      </c>
      <c r="M4301" s="22">
        <f>tbStoricoOrdini[[#This Row],[IMPORTO]]/tbStoricoOrdini[[#This Row],[PREZZO]]</f>
        <v>559.73793103448281</v>
      </c>
      <c r="N4301" t="s">
        <v>6</v>
      </c>
      <c r="O4301" s="8">
        <f>VLOOKUP(tbStoricoOrdini[[#This Row],[AGENTE]],tbAgenti[],2,FALSE)</f>
        <v>7.4999999999999997E-2</v>
      </c>
      <c r="P4301" s="2">
        <v>81162</v>
      </c>
      <c r="Q4301" s="2">
        <f>tbStoricoOrdini[[#This Row],[IMPORTO]]*tbStoricoOrdini[[#This Row],[% COMM.]]</f>
        <v>6087.15</v>
      </c>
      <c r="R4301" s="2">
        <f>tbStoricoOrdini[[#This Row],[TOT. COMM.]]+tbStoricoOrdini[[#This Row],[IMPORTO]]</f>
        <v>87249.15</v>
      </c>
    </row>
    <row r="4302" spans="1:18">
      <c r="A4302" s="1">
        <v>43952</v>
      </c>
      <c r="B4302" s="7">
        <f>MONTH(tbStoricoOrdini[[#This Row],[DATA]])</f>
        <v>5</v>
      </c>
      <c r="C4302" t="s">
        <v>4397</v>
      </c>
      <c r="D4302" t="str">
        <f>RIGHT(tbStoricoOrdini[[#This Row],[ORDINE]],4)</f>
        <v>4299</v>
      </c>
      <c r="E4302" t="s">
        <v>50</v>
      </c>
      <c r="F4302" t="str">
        <f>VLOOKUP(tbStoricoOrdini[[#This Row],[CLIENTE]],tbClienti[],3,FALSE)</f>
        <v>Veneto</v>
      </c>
      <c r="G4302" t="str">
        <f>VLOOKUP(tbStoricoOrdini[[#This Row],[CLIENTE]],tbClienti[],7,FALSE)</f>
        <v>AD</v>
      </c>
      <c r="H4302" t="s">
        <v>63</v>
      </c>
      <c r="I4302" t="str">
        <f>IF(LEFT(tbStoricoOrdini[[#This Row],[ARTICOLO]],3) = "COG","COG",LEFT(tbStoricoOrdini[[#This Row],[ARTICOLO]],FIND(" ",tbStoricoOrdini[[#This Row],[ARTICOLO]])-1))</f>
        <v>KLM</v>
      </c>
      <c r="J4302" t="str">
        <f>MID(tbStoricoOrdini[[#This Row],[ARTICOLO]],FIND(" ",tbStoricoOrdini[[#This Row],[ARTICOLO]])+1,4)</f>
        <v>3000</v>
      </c>
      <c r="K4302" t="str">
        <f>IFERROR(RIGHT(tbStoricoOrdini[[#This Row],[ARTICOLO]],LEN(tbStoricoOrdini[[#This Row],[ARTICOLO]])-FIND(" ",tbStoricoOrdini[[#This Row],[ARTICOLO]],FIND(" ",tbStoricoOrdini[[#This Row],[ARTICOLO]]) +1)),"")</f>
        <v>Plus</v>
      </c>
      <c r="L4302" s="3">
        <f>VLOOKUP(tbStoricoOrdini[[#This Row],[ARTICOLO]],tbArticoli[],2,FALSE)</f>
        <v>145</v>
      </c>
      <c r="M4302" s="22">
        <f>tbStoricoOrdini[[#This Row],[IMPORTO]]/tbStoricoOrdini[[#This Row],[PREZZO]]</f>
        <v>2273.1793103448276</v>
      </c>
      <c r="N4302" t="s">
        <v>9</v>
      </c>
      <c r="O4302" s="8">
        <f>VLOOKUP(tbStoricoOrdini[[#This Row],[AGENTE]],tbAgenti[],2,FALSE)</f>
        <v>0.05</v>
      </c>
      <c r="P4302" s="2">
        <v>329611</v>
      </c>
      <c r="Q4302" s="2">
        <f>tbStoricoOrdini[[#This Row],[IMPORTO]]*tbStoricoOrdini[[#This Row],[% COMM.]]</f>
        <v>16480.55</v>
      </c>
      <c r="R4302" s="2">
        <f>tbStoricoOrdini[[#This Row],[TOT. COMM.]]+tbStoricoOrdini[[#This Row],[IMPORTO]]</f>
        <v>346091.55</v>
      </c>
    </row>
    <row r="4303" spans="1:18">
      <c r="A4303" s="1">
        <v>43952</v>
      </c>
      <c r="B4303" s="7">
        <f>MONTH(tbStoricoOrdini[[#This Row],[DATA]])</f>
        <v>5</v>
      </c>
      <c r="C4303" t="s">
        <v>4398</v>
      </c>
      <c r="D4303" t="str">
        <f>RIGHT(tbStoricoOrdini[[#This Row],[ORDINE]],4)</f>
        <v>4300</v>
      </c>
      <c r="E4303" t="s">
        <v>50</v>
      </c>
      <c r="F4303" t="str">
        <f>VLOOKUP(tbStoricoOrdini[[#This Row],[CLIENTE]],tbClienti[],3,FALSE)</f>
        <v>Veneto</v>
      </c>
      <c r="G4303" t="str">
        <f>VLOOKUP(tbStoricoOrdini[[#This Row],[CLIENTE]],tbClienti[],7,FALSE)</f>
        <v>AD</v>
      </c>
      <c r="H4303" t="s">
        <v>65</v>
      </c>
      <c r="I4303" t="str">
        <f>IF(LEFT(tbStoricoOrdini[[#This Row],[ARTICOLO]],3) = "COG","COG",LEFT(tbStoricoOrdini[[#This Row],[ARTICOLO]],FIND(" ",tbStoricoOrdini[[#This Row],[ARTICOLO]])-1))</f>
        <v>GKLM</v>
      </c>
      <c r="J4303" t="str">
        <f>MID(tbStoricoOrdini[[#This Row],[ARTICOLO]],FIND(" ",tbStoricoOrdini[[#This Row],[ARTICOLO]])+1,4)</f>
        <v>5000</v>
      </c>
      <c r="K4303" t="str">
        <f>IFERROR(RIGHT(tbStoricoOrdini[[#This Row],[ARTICOLO]],LEN(tbStoricoOrdini[[#This Row],[ARTICOLO]])-FIND(" ",tbStoricoOrdini[[#This Row],[ARTICOLO]],FIND(" ",tbStoricoOrdini[[#This Row],[ARTICOLO]]) +1)),"")</f>
        <v/>
      </c>
      <c r="L4303" s="3">
        <f>VLOOKUP(tbStoricoOrdini[[#This Row],[ARTICOLO]],tbArticoli[],2,FALSE)</f>
        <v>75</v>
      </c>
      <c r="M4303" s="22">
        <f>tbStoricoOrdini[[#This Row],[IMPORTO]]/tbStoricoOrdini[[#This Row],[PREZZO]]</f>
        <v>41.74666666666667</v>
      </c>
      <c r="N4303" t="s">
        <v>9</v>
      </c>
      <c r="O4303" s="8">
        <f>VLOOKUP(tbStoricoOrdini[[#This Row],[AGENTE]],tbAgenti[],2,FALSE)</f>
        <v>0.05</v>
      </c>
      <c r="P4303" s="2">
        <v>3131</v>
      </c>
      <c r="Q4303" s="2">
        <f>tbStoricoOrdini[[#This Row],[IMPORTO]]*tbStoricoOrdini[[#This Row],[% COMM.]]</f>
        <v>156.55000000000001</v>
      </c>
      <c r="R4303" s="2">
        <f>tbStoricoOrdini[[#This Row],[TOT. COMM.]]+tbStoricoOrdini[[#This Row],[IMPORTO]]</f>
        <v>3287.55</v>
      </c>
    </row>
    <row r="4304" spans="1:18">
      <c r="A4304" s="1">
        <v>43952</v>
      </c>
      <c r="B4304" s="7">
        <f>MONTH(tbStoricoOrdini[[#This Row],[DATA]])</f>
        <v>5</v>
      </c>
      <c r="C4304" t="s">
        <v>4399</v>
      </c>
      <c r="D4304" t="str">
        <f>RIGHT(tbStoricoOrdini[[#This Row],[ORDINE]],4)</f>
        <v>4301</v>
      </c>
      <c r="E4304" t="s">
        <v>50</v>
      </c>
      <c r="F4304" t="str">
        <f>VLOOKUP(tbStoricoOrdini[[#This Row],[CLIENTE]],tbClienti[],3,FALSE)</f>
        <v>Veneto</v>
      </c>
      <c r="G4304" t="str">
        <f>VLOOKUP(tbStoricoOrdini[[#This Row],[CLIENTE]],tbClienti[],7,FALSE)</f>
        <v>AD</v>
      </c>
      <c r="H4304" t="s">
        <v>66</v>
      </c>
      <c r="I4304" t="str">
        <f>IF(LEFT(tbStoricoOrdini[[#This Row],[ARTICOLO]],3) = "COG","COG",LEFT(tbStoricoOrdini[[#This Row],[ARTICOLO]],FIND(" ",tbStoricoOrdini[[#This Row],[ARTICOLO]])-1))</f>
        <v>BAG</v>
      </c>
      <c r="J4304" t="str">
        <f>MID(tbStoricoOrdini[[#This Row],[ARTICOLO]],FIND(" ",tbStoricoOrdini[[#This Row],[ARTICOLO]])+1,4)</f>
        <v>2500</v>
      </c>
      <c r="K4304" t="str">
        <f>IFERROR(RIGHT(tbStoricoOrdini[[#This Row],[ARTICOLO]],LEN(tbStoricoOrdini[[#This Row],[ARTICOLO]])-FIND(" ",tbStoricoOrdini[[#This Row],[ARTICOLO]],FIND(" ",tbStoricoOrdini[[#This Row],[ARTICOLO]]) +1)),"")</f>
        <v>Plus</v>
      </c>
      <c r="L4304" s="3">
        <f>VLOOKUP(tbStoricoOrdini[[#This Row],[ARTICOLO]],tbArticoli[],2,FALSE)</f>
        <v>220</v>
      </c>
      <c r="M4304" s="22">
        <f>tbStoricoOrdini[[#This Row],[IMPORTO]]/tbStoricoOrdini[[#This Row],[PREZZO]]</f>
        <v>0.16818181818181818</v>
      </c>
      <c r="N4304" t="s">
        <v>39</v>
      </c>
      <c r="O4304" s="8">
        <f>VLOOKUP(tbStoricoOrdini[[#This Row],[AGENTE]],tbAgenti[],2,FALSE)</f>
        <v>0.05</v>
      </c>
      <c r="P4304" s="2">
        <v>37</v>
      </c>
      <c r="Q4304" s="2">
        <f>tbStoricoOrdini[[#This Row],[IMPORTO]]*tbStoricoOrdini[[#This Row],[% COMM.]]</f>
        <v>1.85</v>
      </c>
      <c r="R4304" s="2">
        <f>tbStoricoOrdini[[#This Row],[TOT. COMM.]]+tbStoricoOrdini[[#This Row],[IMPORTO]]</f>
        <v>38.85</v>
      </c>
    </row>
    <row r="4305" spans="1:18">
      <c r="A4305" s="1">
        <v>43952</v>
      </c>
      <c r="B4305" s="7">
        <f>MONTH(tbStoricoOrdini[[#This Row],[DATA]])</f>
        <v>5</v>
      </c>
      <c r="C4305" t="s">
        <v>4400</v>
      </c>
      <c r="D4305" t="str">
        <f>RIGHT(tbStoricoOrdini[[#This Row],[ORDINE]],4)</f>
        <v>4302</v>
      </c>
      <c r="E4305" t="s">
        <v>50</v>
      </c>
      <c r="F4305" t="str">
        <f>VLOOKUP(tbStoricoOrdini[[#This Row],[CLIENTE]],tbClienti[],3,FALSE)</f>
        <v>Veneto</v>
      </c>
      <c r="G4305" t="str">
        <f>VLOOKUP(tbStoricoOrdini[[#This Row],[CLIENTE]],tbClienti[],7,FALSE)</f>
        <v>AD</v>
      </c>
      <c r="H4305" t="s">
        <v>66</v>
      </c>
      <c r="I4305" t="str">
        <f>IF(LEFT(tbStoricoOrdini[[#This Row],[ARTICOLO]],3) = "COG","COG",LEFT(tbStoricoOrdini[[#This Row],[ARTICOLO]],FIND(" ",tbStoricoOrdini[[#This Row],[ARTICOLO]])-1))</f>
        <v>BAG</v>
      </c>
      <c r="J4305" t="str">
        <f>MID(tbStoricoOrdini[[#This Row],[ARTICOLO]],FIND(" ",tbStoricoOrdini[[#This Row],[ARTICOLO]])+1,4)</f>
        <v>2500</v>
      </c>
      <c r="K4305" t="str">
        <f>IFERROR(RIGHT(tbStoricoOrdini[[#This Row],[ARTICOLO]],LEN(tbStoricoOrdini[[#This Row],[ARTICOLO]])-FIND(" ",tbStoricoOrdini[[#This Row],[ARTICOLO]],FIND(" ",tbStoricoOrdini[[#This Row],[ARTICOLO]]) +1)),"")</f>
        <v>Plus</v>
      </c>
      <c r="L4305" s="3">
        <f>VLOOKUP(tbStoricoOrdini[[#This Row],[ARTICOLO]],tbArticoli[],2,FALSE)</f>
        <v>220</v>
      </c>
      <c r="M4305" s="22">
        <f>tbStoricoOrdini[[#This Row],[IMPORTO]]/tbStoricoOrdini[[#This Row],[PREZZO]]</f>
        <v>10.777272727272727</v>
      </c>
      <c r="N4305" t="s">
        <v>10</v>
      </c>
      <c r="O4305" s="8">
        <f>VLOOKUP(tbStoricoOrdini[[#This Row],[AGENTE]],tbAgenti[],2,FALSE)</f>
        <v>3.6999999999999998E-2</v>
      </c>
      <c r="P4305" s="2">
        <v>2371</v>
      </c>
      <c r="Q4305" s="2">
        <f>tbStoricoOrdini[[#This Row],[IMPORTO]]*tbStoricoOrdini[[#This Row],[% COMM.]]</f>
        <v>87.72699999999999</v>
      </c>
      <c r="R4305" s="2">
        <f>tbStoricoOrdini[[#This Row],[TOT. COMM.]]+tbStoricoOrdini[[#This Row],[IMPORTO]]</f>
        <v>2458.7269999999999</v>
      </c>
    </row>
    <row r="4306" spans="1:18">
      <c r="A4306" s="1">
        <v>43952</v>
      </c>
      <c r="B4306" s="7">
        <f>MONTH(tbStoricoOrdini[[#This Row],[DATA]])</f>
        <v>5</v>
      </c>
      <c r="C4306" t="s">
        <v>4401</v>
      </c>
      <c r="D4306" t="str">
        <f>RIGHT(tbStoricoOrdini[[#This Row],[ORDINE]],4)</f>
        <v>4303</v>
      </c>
      <c r="E4306" t="s">
        <v>50</v>
      </c>
      <c r="F4306" t="str">
        <f>VLOOKUP(tbStoricoOrdini[[#This Row],[CLIENTE]],tbClienti[],3,FALSE)</f>
        <v>Veneto</v>
      </c>
      <c r="G4306" t="str">
        <f>VLOOKUP(tbStoricoOrdini[[#This Row],[CLIENTE]],tbClienti[],7,FALSE)</f>
        <v>AD</v>
      </c>
      <c r="H4306" t="s">
        <v>66</v>
      </c>
      <c r="I4306" t="str">
        <f>IF(LEFT(tbStoricoOrdini[[#This Row],[ARTICOLO]],3) = "COG","COG",LEFT(tbStoricoOrdini[[#This Row],[ARTICOLO]],FIND(" ",tbStoricoOrdini[[#This Row],[ARTICOLO]])-1))</f>
        <v>BAG</v>
      </c>
      <c r="J4306" t="str">
        <f>MID(tbStoricoOrdini[[#This Row],[ARTICOLO]],FIND(" ",tbStoricoOrdini[[#This Row],[ARTICOLO]])+1,4)</f>
        <v>2500</v>
      </c>
      <c r="K4306" t="str">
        <f>IFERROR(RIGHT(tbStoricoOrdini[[#This Row],[ARTICOLO]],LEN(tbStoricoOrdini[[#This Row],[ARTICOLO]])-FIND(" ",tbStoricoOrdini[[#This Row],[ARTICOLO]],FIND(" ",tbStoricoOrdini[[#This Row],[ARTICOLO]]) +1)),"")</f>
        <v>Plus</v>
      </c>
      <c r="L4306" s="3">
        <f>VLOOKUP(tbStoricoOrdini[[#This Row],[ARTICOLO]],tbArticoli[],2,FALSE)</f>
        <v>220</v>
      </c>
      <c r="M4306" s="22">
        <f>tbStoricoOrdini[[#This Row],[IMPORTO]]/tbStoricoOrdini[[#This Row],[PREZZO]]</f>
        <v>3.0045454545454544</v>
      </c>
      <c r="N4306" t="s">
        <v>6</v>
      </c>
      <c r="O4306" s="8">
        <f>VLOOKUP(tbStoricoOrdini[[#This Row],[AGENTE]],tbAgenti[],2,FALSE)</f>
        <v>7.4999999999999997E-2</v>
      </c>
      <c r="P4306" s="2">
        <v>661</v>
      </c>
      <c r="Q4306" s="2">
        <f>tbStoricoOrdini[[#This Row],[IMPORTO]]*tbStoricoOrdini[[#This Row],[% COMM.]]</f>
        <v>49.574999999999996</v>
      </c>
      <c r="R4306" s="2">
        <f>tbStoricoOrdini[[#This Row],[TOT. COMM.]]+tbStoricoOrdini[[#This Row],[IMPORTO]]</f>
        <v>710.57500000000005</v>
      </c>
    </row>
    <row r="4307" spans="1:18">
      <c r="A4307" s="1">
        <v>43952</v>
      </c>
      <c r="B4307" s="7">
        <f>MONTH(tbStoricoOrdini[[#This Row],[DATA]])</f>
        <v>5</v>
      </c>
      <c r="C4307" t="s">
        <v>4402</v>
      </c>
      <c r="D4307" t="str">
        <f>RIGHT(tbStoricoOrdini[[#This Row],[ORDINE]],4)</f>
        <v>4304</v>
      </c>
      <c r="E4307" t="s">
        <v>50</v>
      </c>
      <c r="F4307" t="str">
        <f>VLOOKUP(tbStoricoOrdini[[#This Row],[CLIENTE]],tbClienti[],3,FALSE)</f>
        <v>Veneto</v>
      </c>
      <c r="G4307" t="str">
        <f>VLOOKUP(tbStoricoOrdini[[#This Row],[CLIENTE]],tbClienti[],7,FALSE)</f>
        <v>AD</v>
      </c>
      <c r="H4307" t="s">
        <v>66</v>
      </c>
      <c r="I4307" t="str">
        <f>IF(LEFT(tbStoricoOrdini[[#This Row],[ARTICOLO]],3) = "COG","COG",LEFT(tbStoricoOrdini[[#This Row],[ARTICOLO]],FIND(" ",tbStoricoOrdini[[#This Row],[ARTICOLO]])-1))</f>
        <v>BAG</v>
      </c>
      <c r="J4307" t="str">
        <f>MID(tbStoricoOrdini[[#This Row],[ARTICOLO]],FIND(" ",tbStoricoOrdini[[#This Row],[ARTICOLO]])+1,4)</f>
        <v>2500</v>
      </c>
      <c r="K4307" t="str">
        <f>IFERROR(RIGHT(tbStoricoOrdini[[#This Row],[ARTICOLO]],LEN(tbStoricoOrdini[[#This Row],[ARTICOLO]])-FIND(" ",tbStoricoOrdini[[#This Row],[ARTICOLO]],FIND(" ",tbStoricoOrdini[[#This Row],[ARTICOLO]]) +1)),"")</f>
        <v>Plus</v>
      </c>
      <c r="L4307" s="3">
        <f>VLOOKUP(tbStoricoOrdini[[#This Row],[ARTICOLO]],tbArticoli[],2,FALSE)</f>
        <v>220</v>
      </c>
      <c r="M4307" s="22">
        <f>tbStoricoOrdini[[#This Row],[IMPORTO]]/tbStoricoOrdini[[#This Row],[PREZZO]]</f>
        <v>7.9</v>
      </c>
      <c r="N4307" t="s">
        <v>9</v>
      </c>
      <c r="O4307" s="8">
        <f>VLOOKUP(tbStoricoOrdini[[#This Row],[AGENTE]],tbAgenti[],2,FALSE)</f>
        <v>0.05</v>
      </c>
      <c r="P4307" s="2">
        <v>1738</v>
      </c>
      <c r="Q4307" s="2">
        <f>tbStoricoOrdini[[#This Row],[IMPORTO]]*tbStoricoOrdini[[#This Row],[% COMM.]]</f>
        <v>86.9</v>
      </c>
      <c r="R4307" s="2">
        <f>tbStoricoOrdini[[#This Row],[TOT. COMM.]]+tbStoricoOrdini[[#This Row],[IMPORTO]]</f>
        <v>1824.9</v>
      </c>
    </row>
    <row r="4308" spans="1:18">
      <c r="A4308" s="1">
        <v>43952</v>
      </c>
      <c r="B4308" s="7">
        <f>MONTH(tbStoricoOrdini[[#This Row],[DATA]])</f>
        <v>5</v>
      </c>
      <c r="C4308" t="s">
        <v>4403</v>
      </c>
      <c r="D4308" t="str">
        <f>RIGHT(tbStoricoOrdini[[#This Row],[ORDINE]],4)</f>
        <v>4305</v>
      </c>
      <c r="E4308" t="s">
        <v>50</v>
      </c>
      <c r="F4308" t="str">
        <f>VLOOKUP(tbStoricoOrdini[[#This Row],[CLIENTE]],tbClienti[],3,FALSE)</f>
        <v>Veneto</v>
      </c>
      <c r="G4308" t="str">
        <f>VLOOKUP(tbStoricoOrdini[[#This Row],[CLIENTE]],tbClienti[],7,FALSE)</f>
        <v>AD</v>
      </c>
      <c r="H4308" t="s">
        <v>82</v>
      </c>
      <c r="I4308" t="str">
        <f>IF(LEFT(tbStoricoOrdini[[#This Row],[ARTICOLO]],3) = "COG","COG",LEFT(tbStoricoOrdini[[#This Row],[ARTICOLO]],FIND(" ",tbStoricoOrdini[[#This Row],[ARTICOLO]])-1))</f>
        <v>COG</v>
      </c>
      <c r="J4308" t="str">
        <f>MID(tbStoricoOrdini[[#This Row],[ARTICOLO]],FIND(" ",tbStoricoOrdini[[#This Row],[ARTICOLO]])+1,4)</f>
        <v>7000</v>
      </c>
      <c r="K4308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4308" s="3">
        <f>VLOOKUP(tbStoricoOrdini[[#This Row],[ARTICOLO]],tbArticoli[],2,FALSE)</f>
        <v>500</v>
      </c>
      <c r="M4308" s="22">
        <f>tbStoricoOrdini[[#This Row],[IMPORTO]]/tbStoricoOrdini[[#This Row],[PREZZO]]</f>
        <v>238.792</v>
      </c>
      <c r="N4308" t="s">
        <v>9</v>
      </c>
      <c r="O4308" s="8">
        <f>VLOOKUP(tbStoricoOrdini[[#This Row],[AGENTE]],tbAgenti[],2,FALSE)</f>
        <v>0.05</v>
      </c>
      <c r="P4308" s="2">
        <v>119396</v>
      </c>
      <c r="Q4308" s="2">
        <f>tbStoricoOrdini[[#This Row],[IMPORTO]]*tbStoricoOrdini[[#This Row],[% COMM.]]</f>
        <v>5969.8</v>
      </c>
      <c r="R4308" s="2">
        <f>tbStoricoOrdini[[#This Row],[TOT. COMM.]]+tbStoricoOrdini[[#This Row],[IMPORTO]]</f>
        <v>125365.8</v>
      </c>
    </row>
    <row r="4309" spans="1:18">
      <c r="A4309" s="1">
        <v>43952</v>
      </c>
      <c r="B4309" s="7">
        <f>MONTH(tbStoricoOrdini[[#This Row],[DATA]])</f>
        <v>5</v>
      </c>
      <c r="C4309" t="s">
        <v>4404</v>
      </c>
      <c r="D4309" t="str">
        <f>RIGHT(tbStoricoOrdini[[#This Row],[ORDINE]],4)</f>
        <v>4306</v>
      </c>
      <c r="E4309" t="s">
        <v>50</v>
      </c>
      <c r="F4309" t="str">
        <f>VLOOKUP(tbStoricoOrdini[[#This Row],[CLIENTE]],tbClienti[],3,FALSE)</f>
        <v>Veneto</v>
      </c>
      <c r="G4309" t="str">
        <f>VLOOKUP(tbStoricoOrdini[[#This Row],[CLIENTE]],tbClienti[],7,FALSE)</f>
        <v>AD</v>
      </c>
      <c r="H4309" t="s">
        <v>80</v>
      </c>
      <c r="I4309" t="str">
        <f>IF(LEFT(tbStoricoOrdini[[#This Row],[ARTICOLO]],3) = "COG","COG",LEFT(tbStoricoOrdini[[#This Row],[ARTICOLO]],FIND(" ",tbStoricoOrdini[[#This Row],[ARTICOLO]])-1))</f>
        <v>COG</v>
      </c>
      <c r="J4309" t="str">
        <f>MID(tbStoricoOrdini[[#This Row],[ARTICOLO]],FIND(" ",tbStoricoOrdini[[#This Row],[ARTICOLO]])+1,4)</f>
        <v>5000</v>
      </c>
      <c r="K4309" t="str">
        <f>IFERROR(RIGHT(tbStoricoOrdini[[#This Row],[ARTICOLO]],LEN(tbStoricoOrdini[[#This Row],[ARTICOLO]])-FIND(" ",tbStoricoOrdini[[#This Row],[ARTICOLO]],FIND(" ",tbStoricoOrdini[[#This Row],[ARTICOLO]]) +1)),"")</f>
        <v>Silver</v>
      </c>
      <c r="L4309" s="3">
        <f>VLOOKUP(tbStoricoOrdini[[#This Row],[ARTICOLO]],tbArticoli[],2,FALSE)</f>
        <v>300</v>
      </c>
      <c r="M4309" s="22">
        <f>tbStoricoOrdini[[#This Row],[IMPORTO]]/tbStoricoOrdini[[#This Row],[PREZZO]]</f>
        <v>0.80666666666666664</v>
      </c>
      <c r="N4309" t="s">
        <v>9</v>
      </c>
      <c r="O4309" s="8">
        <f>VLOOKUP(tbStoricoOrdini[[#This Row],[AGENTE]],tbAgenti[],2,FALSE)</f>
        <v>0.05</v>
      </c>
      <c r="P4309" s="2">
        <v>242</v>
      </c>
      <c r="Q4309" s="2">
        <f>tbStoricoOrdini[[#This Row],[IMPORTO]]*tbStoricoOrdini[[#This Row],[% COMM.]]</f>
        <v>12.100000000000001</v>
      </c>
      <c r="R4309" s="2">
        <f>tbStoricoOrdini[[#This Row],[TOT. COMM.]]+tbStoricoOrdini[[#This Row],[IMPORTO]]</f>
        <v>254.1</v>
      </c>
    </row>
    <row r="4310" spans="1:18">
      <c r="A4310" s="1">
        <v>43952</v>
      </c>
      <c r="B4310" s="7">
        <f>MONTH(tbStoricoOrdini[[#This Row],[DATA]])</f>
        <v>5</v>
      </c>
      <c r="C4310" t="s">
        <v>4405</v>
      </c>
      <c r="D4310" t="str">
        <f>RIGHT(tbStoricoOrdini[[#This Row],[ORDINE]],4)</f>
        <v>4307</v>
      </c>
      <c r="E4310" t="s">
        <v>50</v>
      </c>
      <c r="F4310" t="str">
        <f>VLOOKUP(tbStoricoOrdini[[#This Row],[CLIENTE]],tbClienti[],3,FALSE)</f>
        <v>Veneto</v>
      </c>
      <c r="G4310" t="str">
        <f>VLOOKUP(tbStoricoOrdini[[#This Row],[CLIENTE]],tbClienti[],7,FALSE)</f>
        <v>AD</v>
      </c>
      <c r="H4310" t="s">
        <v>68</v>
      </c>
      <c r="I4310" t="str">
        <f>IF(LEFT(tbStoricoOrdini[[#This Row],[ARTICOLO]],3) = "COG","COG",LEFT(tbStoricoOrdini[[#This Row],[ARTICOLO]],FIND(" ",tbStoricoOrdini[[#This Row],[ARTICOLO]])-1))</f>
        <v>BAG</v>
      </c>
      <c r="J4310" t="str">
        <f>MID(tbStoricoOrdini[[#This Row],[ARTICOLO]],FIND(" ",tbStoricoOrdini[[#This Row],[ARTICOLO]])+1,4)</f>
        <v>5000</v>
      </c>
      <c r="K4310" t="str">
        <f>IFERROR(RIGHT(tbStoricoOrdini[[#This Row],[ARTICOLO]],LEN(tbStoricoOrdini[[#This Row],[ARTICOLO]])-FIND(" ",tbStoricoOrdini[[#This Row],[ARTICOLO]],FIND(" ",tbStoricoOrdini[[#This Row],[ARTICOLO]]) +1)),"")</f>
        <v/>
      </c>
      <c r="L4310" s="3">
        <f>VLOOKUP(tbStoricoOrdini[[#This Row],[ARTICOLO]],tbArticoli[],2,FALSE)</f>
        <v>250</v>
      </c>
      <c r="M4310" s="22">
        <f>tbStoricoOrdini[[#This Row],[IMPORTO]]/tbStoricoOrdini[[#This Row],[PREZZO]]</f>
        <v>3.3839999999999999</v>
      </c>
      <c r="N4310" t="s">
        <v>10</v>
      </c>
      <c r="O4310" s="8">
        <f>VLOOKUP(tbStoricoOrdini[[#This Row],[AGENTE]],tbAgenti[],2,FALSE)</f>
        <v>3.6999999999999998E-2</v>
      </c>
      <c r="P4310" s="2">
        <v>846</v>
      </c>
      <c r="Q4310" s="2">
        <f>tbStoricoOrdini[[#This Row],[IMPORTO]]*tbStoricoOrdini[[#This Row],[% COMM.]]</f>
        <v>31.302</v>
      </c>
      <c r="R4310" s="2">
        <f>tbStoricoOrdini[[#This Row],[TOT. COMM.]]+tbStoricoOrdini[[#This Row],[IMPORTO]]</f>
        <v>877.30200000000002</v>
      </c>
    </row>
    <row r="4311" spans="1:18">
      <c r="A4311" s="1">
        <v>43952</v>
      </c>
      <c r="B4311" s="7">
        <f>MONTH(tbStoricoOrdini[[#This Row],[DATA]])</f>
        <v>5</v>
      </c>
      <c r="C4311" t="s">
        <v>4406</v>
      </c>
      <c r="D4311" t="str">
        <f>RIGHT(tbStoricoOrdini[[#This Row],[ORDINE]],4)</f>
        <v>4308</v>
      </c>
      <c r="E4311" t="s">
        <v>50</v>
      </c>
      <c r="F4311" t="str">
        <f>VLOOKUP(tbStoricoOrdini[[#This Row],[CLIENTE]],tbClienti[],3,FALSE)</f>
        <v>Veneto</v>
      </c>
      <c r="G4311" t="str">
        <f>VLOOKUP(tbStoricoOrdini[[#This Row],[CLIENTE]],tbClienti[],7,FALSE)</f>
        <v>AD</v>
      </c>
      <c r="H4311" t="s">
        <v>68</v>
      </c>
      <c r="I4311" t="str">
        <f>IF(LEFT(tbStoricoOrdini[[#This Row],[ARTICOLO]],3) = "COG","COG",LEFT(tbStoricoOrdini[[#This Row],[ARTICOLO]],FIND(" ",tbStoricoOrdini[[#This Row],[ARTICOLO]])-1))</f>
        <v>BAG</v>
      </c>
      <c r="J4311" t="str">
        <f>MID(tbStoricoOrdini[[#This Row],[ARTICOLO]],FIND(" ",tbStoricoOrdini[[#This Row],[ARTICOLO]])+1,4)</f>
        <v>5000</v>
      </c>
      <c r="K4311" t="str">
        <f>IFERROR(RIGHT(tbStoricoOrdini[[#This Row],[ARTICOLO]],LEN(tbStoricoOrdini[[#This Row],[ARTICOLO]])-FIND(" ",tbStoricoOrdini[[#This Row],[ARTICOLO]],FIND(" ",tbStoricoOrdini[[#This Row],[ARTICOLO]]) +1)),"")</f>
        <v/>
      </c>
      <c r="L4311" s="3">
        <f>VLOOKUP(tbStoricoOrdini[[#This Row],[ARTICOLO]],tbArticoli[],2,FALSE)</f>
        <v>250</v>
      </c>
      <c r="M4311" s="22">
        <f>tbStoricoOrdini[[#This Row],[IMPORTO]]/tbStoricoOrdini[[#This Row],[PREZZO]]</f>
        <v>0.64400000000000002</v>
      </c>
      <c r="N4311" t="s">
        <v>7</v>
      </c>
      <c r="O4311" s="8">
        <f>VLOOKUP(tbStoricoOrdini[[#This Row],[AGENTE]],tbAgenti[],2,FALSE)</f>
        <v>0.03</v>
      </c>
      <c r="P4311" s="2">
        <v>161</v>
      </c>
      <c r="Q4311" s="2">
        <f>tbStoricoOrdini[[#This Row],[IMPORTO]]*tbStoricoOrdini[[#This Row],[% COMM.]]</f>
        <v>4.83</v>
      </c>
      <c r="R4311" s="2">
        <f>tbStoricoOrdini[[#This Row],[TOT. COMM.]]+tbStoricoOrdini[[#This Row],[IMPORTO]]</f>
        <v>165.83</v>
      </c>
    </row>
    <row r="4312" spans="1:18">
      <c r="A4312" s="1">
        <v>43952</v>
      </c>
      <c r="B4312" s="7">
        <f>MONTH(tbStoricoOrdini[[#This Row],[DATA]])</f>
        <v>5</v>
      </c>
      <c r="C4312" t="s">
        <v>4407</v>
      </c>
      <c r="D4312" t="str">
        <f>RIGHT(tbStoricoOrdini[[#This Row],[ORDINE]],4)</f>
        <v>4309</v>
      </c>
      <c r="E4312" t="s">
        <v>50</v>
      </c>
      <c r="F4312" t="str">
        <f>VLOOKUP(tbStoricoOrdini[[#This Row],[CLIENTE]],tbClienti[],3,FALSE)</f>
        <v>Veneto</v>
      </c>
      <c r="G4312" t="str">
        <f>VLOOKUP(tbStoricoOrdini[[#This Row],[CLIENTE]],tbClienti[],7,FALSE)</f>
        <v>AD</v>
      </c>
      <c r="H4312" t="s">
        <v>69</v>
      </c>
      <c r="I4312" t="str">
        <f>IF(LEFT(tbStoricoOrdini[[#This Row],[ARTICOLO]],3) = "COG","COG",LEFT(tbStoricoOrdini[[#This Row],[ARTICOLO]],FIND(" ",tbStoricoOrdini[[#This Row],[ARTICOLO]])-1))</f>
        <v>BAG</v>
      </c>
      <c r="J4312" t="str">
        <f>MID(tbStoricoOrdini[[#This Row],[ARTICOLO]],FIND(" ",tbStoricoOrdini[[#This Row],[ARTICOLO]])+1,4)</f>
        <v>1121</v>
      </c>
      <c r="K4312" t="str">
        <f>IFERROR(RIGHT(tbStoricoOrdini[[#This Row],[ARTICOLO]],LEN(tbStoricoOrdini[[#This Row],[ARTICOLO]])-FIND(" ",tbStoricoOrdini[[#This Row],[ARTICOLO]],FIND(" ",tbStoricoOrdini[[#This Row],[ARTICOLO]]) +1)),"")</f>
        <v>Gold</v>
      </c>
      <c r="L4312" s="3">
        <f>VLOOKUP(tbStoricoOrdini[[#This Row],[ARTICOLO]],tbArticoli[],2,FALSE)</f>
        <v>230</v>
      </c>
      <c r="M4312" s="22">
        <f>tbStoricoOrdini[[#This Row],[IMPORTO]]/tbStoricoOrdini[[#This Row],[PREZZO]]</f>
        <v>267.42608695652171</v>
      </c>
      <c r="N4312" t="s">
        <v>6</v>
      </c>
      <c r="O4312" s="8">
        <f>VLOOKUP(tbStoricoOrdini[[#This Row],[AGENTE]],tbAgenti[],2,FALSE)</f>
        <v>7.4999999999999997E-2</v>
      </c>
      <c r="P4312" s="2">
        <v>61508</v>
      </c>
      <c r="Q4312" s="2">
        <f>tbStoricoOrdini[[#This Row],[IMPORTO]]*tbStoricoOrdini[[#This Row],[% COMM.]]</f>
        <v>4613.0999999999995</v>
      </c>
      <c r="R4312" s="2">
        <f>tbStoricoOrdini[[#This Row],[TOT. COMM.]]+tbStoricoOrdini[[#This Row],[IMPORTO]]</f>
        <v>66121.100000000006</v>
      </c>
    </row>
    <row r="4313" spans="1:18">
      <c r="A4313" s="1">
        <v>43952</v>
      </c>
      <c r="B4313" s="7">
        <f>MONTH(tbStoricoOrdini[[#This Row],[DATA]])</f>
        <v>5</v>
      </c>
      <c r="C4313" t="s">
        <v>4408</v>
      </c>
      <c r="D4313" t="str">
        <f>RIGHT(tbStoricoOrdini[[#This Row],[ORDINE]],4)</f>
        <v>4310</v>
      </c>
      <c r="E4313" t="s">
        <v>50</v>
      </c>
      <c r="F4313" t="str">
        <f>VLOOKUP(tbStoricoOrdini[[#This Row],[CLIENTE]],tbClienti[],3,FALSE)</f>
        <v>Veneto</v>
      </c>
      <c r="G4313" t="str">
        <f>VLOOKUP(tbStoricoOrdini[[#This Row],[CLIENTE]],tbClienti[],7,FALSE)</f>
        <v>AD</v>
      </c>
      <c r="H4313" t="s">
        <v>69</v>
      </c>
      <c r="I4313" t="str">
        <f>IF(LEFT(tbStoricoOrdini[[#This Row],[ARTICOLO]],3) = "COG","COG",LEFT(tbStoricoOrdini[[#This Row],[ARTICOLO]],FIND(" ",tbStoricoOrdini[[#This Row],[ARTICOLO]])-1))</f>
        <v>BAG</v>
      </c>
      <c r="J4313" t="str">
        <f>MID(tbStoricoOrdini[[#This Row],[ARTICOLO]],FIND(" ",tbStoricoOrdini[[#This Row],[ARTICOLO]])+1,4)</f>
        <v>1121</v>
      </c>
      <c r="K4313" t="str">
        <f>IFERROR(RIGHT(tbStoricoOrdini[[#This Row],[ARTICOLO]],LEN(tbStoricoOrdini[[#This Row],[ARTICOLO]])-FIND(" ",tbStoricoOrdini[[#This Row],[ARTICOLO]],FIND(" ",tbStoricoOrdini[[#This Row],[ARTICOLO]]) +1)),"")</f>
        <v>Gold</v>
      </c>
      <c r="L4313" s="3">
        <f>VLOOKUP(tbStoricoOrdini[[#This Row],[ARTICOLO]],tbArticoli[],2,FALSE)</f>
        <v>230</v>
      </c>
      <c r="M4313" s="22">
        <f>tbStoricoOrdini[[#This Row],[IMPORTO]]/tbStoricoOrdini[[#This Row],[PREZZO]]</f>
        <v>1118.0304347826086</v>
      </c>
      <c r="N4313" t="s">
        <v>9</v>
      </c>
      <c r="O4313" s="8">
        <f>VLOOKUP(tbStoricoOrdini[[#This Row],[AGENTE]],tbAgenti[],2,FALSE)</f>
        <v>0.05</v>
      </c>
      <c r="P4313" s="2">
        <v>257147</v>
      </c>
      <c r="Q4313" s="2">
        <f>tbStoricoOrdini[[#This Row],[IMPORTO]]*tbStoricoOrdini[[#This Row],[% COMM.]]</f>
        <v>12857.35</v>
      </c>
      <c r="R4313" s="2">
        <f>tbStoricoOrdini[[#This Row],[TOT. COMM.]]+tbStoricoOrdini[[#This Row],[IMPORTO]]</f>
        <v>270004.34999999998</v>
      </c>
    </row>
    <row r="4314" spans="1:18">
      <c r="A4314" s="1">
        <v>43952</v>
      </c>
      <c r="B4314" s="7">
        <f>MONTH(tbStoricoOrdini[[#This Row],[DATA]])</f>
        <v>5</v>
      </c>
      <c r="C4314" t="s">
        <v>4409</v>
      </c>
      <c r="D4314" t="str">
        <f>RIGHT(tbStoricoOrdini[[#This Row],[ORDINE]],4)</f>
        <v>4311</v>
      </c>
      <c r="E4314" t="s">
        <v>50</v>
      </c>
      <c r="F4314" t="str">
        <f>VLOOKUP(tbStoricoOrdini[[#This Row],[CLIENTE]],tbClienti[],3,FALSE)</f>
        <v>Veneto</v>
      </c>
      <c r="G4314" t="str">
        <f>VLOOKUP(tbStoricoOrdini[[#This Row],[CLIENTE]],tbClienti[],7,FALSE)</f>
        <v>AD</v>
      </c>
      <c r="H4314" t="s">
        <v>83</v>
      </c>
      <c r="I4314" t="str">
        <f>IF(LEFT(tbStoricoOrdini[[#This Row],[ARTICOLO]],3) = "COG","COG",LEFT(tbStoricoOrdini[[#This Row],[ARTICOLO]],FIND(" ",tbStoricoOrdini[[#This Row],[ARTICOLO]])-1))</f>
        <v>COG</v>
      </c>
      <c r="J4314" t="str">
        <f>MID(tbStoricoOrdini[[#This Row],[ARTICOLO]],FIND(" ",tbStoricoOrdini[[#This Row],[ARTICOLO]])+1,4)</f>
        <v>8000</v>
      </c>
      <c r="K4314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4314" s="3">
        <f>VLOOKUP(tbStoricoOrdini[[#This Row],[ARTICOLO]],tbArticoli[],2,FALSE)</f>
        <v>670</v>
      </c>
      <c r="M4314" s="22">
        <f>tbStoricoOrdini[[#This Row],[IMPORTO]]/tbStoricoOrdini[[#This Row],[PREZZO]]</f>
        <v>11.997014925373135</v>
      </c>
      <c r="N4314" t="s">
        <v>19</v>
      </c>
      <c r="O4314" s="8">
        <f>VLOOKUP(tbStoricoOrdini[[#This Row],[AGENTE]],tbAgenti[],2,FALSE)</f>
        <v>0.05</v>
      </c>
      <c r="P4314" s="2">
        <v>8038</v>
      </c>
      <c r="Q4314" s="2">
        <f>tbStoricoOrdini[[#This Row],[IMPORTO]]*tbStoricoOrdini[[#This Row],[% COMM.]]</f>
        <v>401.90000000000003</v>
      </c>
      <c r="R4314" s="2">
        <f>tbStoricoOrdini[[#This Row],[TOT. COMM.]]+tbStoricoOrdini[[#This Row],[IMPORTO]]</f>
        <v>8439.9</v>
      </c>
    </row>
    <row r="4315" spans="1:18">
      <c r="A4315" s="1">
        <v>43952</v>
      </c>
      <c r="B4315" s="7">
        <f>MONTH(tbStoricoOrdini[[#This Row],[DATA]])</f>
        <v>5</v>
      </c>
      <c r="C4315" t="s">
        <v>4410</v>
      </c>
      <c r="D4315" t="str">
        <f>RIGHT(tbStoricoOrdini[[#This Row],[ORDINE]],4)</f>
        <v>4312</v>
      </c>
      <c r="E4315" t="s">
        <v>50</v>
      </c>
      <c r="F4315" t="str">
        <f>VLOOKUP(tbStoricoOrdini[[#This Row],[CLIENTE]],tbClienti[],3,FALSE)</f>
        <v>Veneto</v>
      </c>
      <c r="G4315" t="str">
        <f>VLOOKUP(tbStoricoOrdini[[#This Row],[CLIENTE]],tbClienti[],7,FALSE)</f>
        <v>AD</v>
      </c>
      <c r="H4315" t="s">
        <v>83</v>
      </c>
      <c r="I4315" t="str">
        <f>IF(LEFT(tbStoricoOrdini[[#This Row],[ARTICOLO]],3) = "COG","COG",LEFT(tbStoricoOrdini[[#This Row],[ARTICOLO]],FIND(" ",tbStoricoOrdini[[#This Row],[ARTICOLO]])-1))</f>
        <v>COG</v>
      </c>
      <c r="J4315" t="str">
        <f>MID(tbStoricoOrdini[[#This Row],[ARTICOLO]],FIND(" ",tbStoricoOrdini[[#This Row],[ARTICOLO]])+1,4)</f>
        <v>8000</v>
      </c>
      <c r="K4315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4315" s="3">
        <f>VLOOKUP(tbStoricoOrdini[[#This Row],[ARTICOLO]],tbArticoli[],2,FALSE)</f>
        <v>670</v>
      </c>
      <c r="M4315" s="22">
        <f>tbStoricoOrdini[[#This Row],[IMPORTO]]/tbStoricoOrdini[[#This Row],[PREZZO]]</f>
        <v>6.0567164179104473</v>
      </c>
      <c r="N4315" t="s">
        <v>6</v>
      </c>
      <c r="O4315" s="8">
        <f>VLOOKUP(tbStoricoOrdini[[#This Row],[AGENTE]],tbAgenti[],2,FALSE)</f>
        <v>7.4999999999999997E-2</v>
      </c>
      <c r="P4315" s="2">
        <v>4058</v>
      </c>
      <c r="Q4315" s="2">
        <f>tbStoricoOrdini[[#This Row],[IMPORTO]]*tbStoricoOrdini[[#This Row],[% COMM.]]</f>
        <v>304.34999999999997</v>
      </c>
      <c r="R4315" s="2">
        <f>tbStoricoOrdini[[#This Row],[TOT. COMM.]]+tbStoricoOrdini[[#This Row],[IMPORTO]]</f>
        <v>4362.3500000000004</v>
      </c>
    </row>
    <row r="4316" spans="1:18">
      <c r="A4316" s="1">
        <v>43952</v>
      </c>
      <c r="B4316" s="7">
        <f>MONTH(tbStoricoOrdini[[#This Row],[DATA]])</f>
        <v>5</v>
      </c>
      <c r="C4316" t="s">
        <v>4411</v>
      </c>
      <c r="D4316" t="str">
        <f>RIGHT(tbStoricoOrdini[[#This Row],[ORDINE]],4)</f>
        <v>4313</v>
      </c>
      <c r="E4316" t="s">
        <v>50</v>
      </c>
      <c r="F4316" t="str">
        <f>VLOOKUP(tbStoricoOrdini[[#This Row],[CLIENTE]],tbClienti[],3,FALSE)</f>
        <v>Veneto</v>
      </c>
      <c r="G4316" t="str">
        <f>VLOOKUP(tbStoricoOrdini[[#This Row],[CLIENTE]],tbClienti[],7,FALSE)</f>
        <v>AD</v>
      </c>
      <c r="H4316" t="s">
        <v>83</v>
      </c>
      <c r="I4316" t="str">
        <f>IF(LEFT(tbStoricoOrdini[[#This Row],[ARTICOLO]],3) = "COG","COG",LEFT(tbStoricoOrdini[[#This Row],[ARTICOLO]],FIND(" ",tbStoricoOrdini[[#This Row],[ARTICOLO]])-1))</f>
        <v>COG</v>
      </c>
      <c r="J4316" t="str">
        <f>MID(tbStoricoOrdini[[#This Row],[ARTICOLO]],FIND(" ",tbStoricoOrdini[[#This Row],[ARTICOLO]])+1,4)</f>
        <v>8000</v>
      </c>
      <c r="K4316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4316" s="3">
        <f>VLOOKUP(tbStoricoOrdini[[#This Row],[ARTICOLO]],tbArticoli[],2,FALSE)</f>
        <v>670</v>
      </c>
      <c r="M4316" s="22">
        <f>tbStoricoOrdini[[#This Row],[IMPORTO]]/tbStoricoOrdini[[#This Row],[PREZZO]]</f>
        <v>50.498507462686568</v>
      </c>
      <c r="N4316" t="s">
        <v>9</v>
      </c>
      <c r="O4316" s="8">
        <f>VLOOKUP(tbStoricoOrdini[[#This Row],[AGENTE]],tbAgenti[],2,FALSE)</f>
        <v>0.05</v>
      </c>
      <c r="P4316" s="2">
        <v>33834</v>
      </c>
      <c r="Q4316" s="2">
        <f>tbStoricoOrdini[[#This Row],[IMPORTO]]*tbStoricoOrdini[[#This Row],[% COMM.]]</f>
        <v>1691.7</v>
      </c>
      <c r="R4316" s="2">
        <f>tbStoricoOrdini[[#This Row],[TOT. COMM.]]+tbStoricoOrdini[[#This Row],[IMPORTO]]</f>
        <v>35525.699999999997</v>
      </c>
    </row>
    <row r="4317" spans="1:18">
      <c r="A4317" s="1">
        <v>43952</v>
      </c>
      <c r="B4317" s="7">
        <f>MONTH(tbStoricoOrdini[[#This Row],[DATA]])</f>
        <v>5</v>
      </c>
      <c r="C4317" t="s">
        <v>4412</v>
      </c>
      <c r="D4317" t="str">
        <f>RIGHT(tbStoricoOrdini[[#This Row],[ORDINE]],4)</f>
        <v>4314</v>
      </c>
      <c r="E4317" t="s">
        <v>50</v>
      </c>
      <c r="F4317" t="str">
        <f>VLOOKUP(tbStoricoOrdini[[#This Row],[CLIENTE]],tbClienti[],3,FALSE)</f>
        <v>Veneto</v>
      </c>
      <c r="G4317" t="str">
        <f>VLOOKUP(tbStoricoOrdini[[#This Row],[CLIENTE]],tbClienti[],7,FALSE)</f>
        <v>AD</v>
      </c>
      <c r="H4317" t="s">
        <v>70</v>
      </c>
      <c r="I4317" t="str">
        <f>IF(LEFT(tbStoricoOrdini[[#This Row],[ARTICOLO]],3) = "COG","COG",LEFT(tbStoricoOrdini[[#This Row],[ARTICOLO]],FIND(" ",tbStoricoOrdini[[#This Row],[ARTICOLO]])-1))</f>
        <v>EB08</v>
      </c>
      <c r="J4317" t="str">
        <f>MID(tbStoricoOrdini[[#This Row],[ARTICOLO]],FIND(" ",tbStoricoOrdini[[#This Row],[ARTICOLO]])+1,4)</f>
        <v>7500</v>
      </c>
      <c r="K4317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4317" s="3">
        <f>VLOOKUP(tbStoricoOrdini[[#This Row],[ARTICOLO]],tbArticoli[],2,FALSE)</f>
        <v>180</v>
      </c>
      <c r="M4317" s="22">
        <f>tbStoricoOrdini[[#This Row],[IMPORTO]]/tbStoricoOrdini[[#This Row],[PREZZO]]</f>
        <v>5.65</v>
      </c>
      <c r="N4317" t="s">
        <v>10</v>
      </c>
      <c r="O4317" s="8">
        <f>VLOOKUP(tbStoricoOrdini[[#This Row],[AGENTE]],tbAgenti[],2,FALSE)</f>
        <v>3.6999999999999998E-2</v>
      </c>
      <c r="P4317" s="2">
        <v>1017</v>
      </c>
      <c r="Q4317" s="2">
        <f>tbStoricoOrdini[[#This Row],[IMPORTO]]*tbStoricoOrdini[[#This Row],[% COMM.]]</f>
        <v>37.628999999999998</v>
      </c>
      <c r="R4317" s="2">
        <f>tbStoricoOrdini[[#This Row],[TOT. COMM.]]+tbStoricoOrdini[[#This Row],[IMPORTO]]</f>
        <v>1054.6289999999999</v>
      </c>
    </row>
    <row r="4318" spans="1:18">
      <c r="A4318" s="1">
        <v>43952</v>
      </c>
      <c r="B4318" s="7">
        <f>MONTH(tbStoricoOrdini[[#This Row],[DATA]])</f>
        <v>5</v>
      </c>
      <c r="C4318" t="s">
        <v>4413</v>
      </c>
      <c r="D4318" t="str">
        <f>RIGHT(tbStoricoOrdini[[#This Row],[ORDINE]],4)</f>
        <v>4315</v>
      </c>
      <c r="E4318" t="s">
        <v>50</v>
      </c>
      <c r="F4318" t="str">
        <f>VLOOKUP(tbStoricoOrdini[[#This Row],[CLIENTE]],tbClienti[],3,FALSE)</f>
        <v>Veneto</v>
      </c>
      <c r="G4318" t="str">
        <f>VLOOKUP(tbStoricoOrdini[[#This Row],[CLIENTE]],tbClienti[],7,FALSE)</f>
        <v>AD</v>
      </c>
      <c r="H4318" t="s">
        <v>70</v>
      </c>
      <c r="I4318" t="str">
        <f>IF(LEFT(tbStoricoOrdini[[#This Row],[ARTICOLO]],3) = "COG","COG",LEFT(tbStoricoOrdini[[#This Row],[ARTICOLO]],FIND(" ",tbStoricoOrdini[[#This Row],[ARTICOLO]])-1))</f>
        <v>EB08</v>
      </c>
      <c r="J4318" t="str">
        <f>MID(tbStoricoOrdini[[#This Row],[ARTICOLO]],FIND(" ",tbStoricoOrdini[[#This Row],[ARTICOLO]])+1,4)</f>
        <v>7500</v>
      </c>
      <c r="K4318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4318" s="3">
        <f>VLOOKUP(tbStoricoOrdini[[#This Row],[ARTICOLO]],tbArticoli[],2,FALSE)</f>
        <v>180</v>
      </c>
      <c r="M4318" s="22">
        <f>tbStoricoOrdini[[#This Row],[IMPORTO]]/tbStoricoOrdini[[#This Row],[PREZZO]]</f>
        <v>4.4444444444444446E-2</v>
      </c>
      <c r="N4318" t="s">
        <v>18</v>
      </c>
      <c r="O4318" s="8">
        <f>VLOOKUP(tbStoricoOrdini[[#This Row],[AGENTE]],tbAgenti[],2,FALSE)</f>
        <v>0.03</v>
      </c>
      <c r="P4318" s="2">
        <v>8</v>
      </c>
      <c r="Q4318" s="2">
        <f>tbStoricoOrdini[[#This Row],[IMPORTO]]*tbStoricoOrdini[[#This Row],[% COMM.]]</f>
        <v>0.24</v>
      </c>
      <c r="R4318" s="2">
        <f>tbStoricoOrdini[[#This Row],[TOT. COMM.]]+tbStoricoOrdini[[#This Row],[IMPORTO]]</f>
        <v>8.24</v>
      </c>
    </row>
    <row r="4319" spans="1:18">
      <c r="A4319" s="1">
        <v>43952</v>
      </c>
      <c r="B4319" s="7">
        <f>MONTH(tbStoricoOrdini[[#This Row],[DATA]])</f>
        <v>5</v>
      </c>
      <c r="C4319" t="s">
        <v>4414</v>
      </c>
      <c r="D4319" t="str">
        <f>RIGHT(tbStoricoOrdini[[#This Row],[ORDINE]],4)</f>
        <v>4316</v>
      </c>
      <c r="E4319" t="s">
        <v>50</v>
      </c>
      <c r="F4319" t="str">
        <f>VLOOKUP(tbStoricoOrdini[[#This Row],[CLIENTE]],tbClienti[],3,FALSE)</f>
        <v>Veneto</v>
      </c>
      <c r="G4319" t="str">
        <f>VLOOKUP(tbStoricoOrdini[[#This Row],[CLIENTE]],tbClienti[],7,FALSE)</f>
        <v>AD</v>
      </c>
      <c r="H4319" t="s">
        <v>70</v>
      </c>
      <c r="I4319" t="str">
        <f>IF(LEFT(tbStoricoOrdini[[#This Row],[ARTICOLO]],3) = "COG","COG",LEFT(tbStoricoOrdini[[#This Row],[ARTICOLO]],FIND(" ",tbStoricoOrdini[[#This Row],[ARTICOLO]])-1))</f>
        <v>EB08</v>
      </c>
      <c r="J4319" t="str">
        <f>MID(tbStoricoOrdini[[#This Row],[ARTICOLO]],FIND(" ",tbStoricoOrdini[[#This Row],[ARTICOLO]])+1,4)</f>
        <v>7500</v>
      </c>
      <c r="K4319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4319" s="3">
        <f>VLOOKUP(tbStoricoOrdini[[#This Row],[ARTICOLO]],tbArticoli[],2,FALSE)</f>
        <v>180</v>
      </c>
      <c r="M4319" s="22">
        <f>tbStoricoOrdini[[#This Row],[IMPORTO]]/tbStoricoOrdini[[#This Row],[PREZZO]]</f>
        <v>1.1111111111111112E-2</v>
      </c>
      <c r="N4319" t="s">
        <v>6</v>
      </c>
      <c r="O4319" s="8">
        <f>VLOOKUP(tbStoricoOrdini[[#This Row],[AGENTE]],tbAgenti[],2,FALSE)</f>
        <v>7.4999999999999997E-2</v>
      </c>
      <c r="P4319" s="2">
        <v>2</v>
      </c>
      <c r="Q4319" s="2">
        <f>tbStoricoOrdini[[#This Row],[IMPORTO]]*tbStoricoOrdini[[#This Row],[% COMM.]]</f>
        <v>0.15</v>
      </c>
      <c r="R4319" s="2">
        <f>tbStoricoOrdini[[#This Row],[TOT. COMM.]]+tbStoricoOrdini[[#This Row],[IMPORTO]]</f>
        <v>2.15</v>
      </c>
    </row>
    <row r="4320" spans="1:18">
      <c r="A4320" s="1">
        <v>43952</v>
      </c>
      <c r="B4320" s="7">
        <f>MONTH(tbStoricoOrdini[[#This Row],[DATA]])</f>
        <v>5</v>
      </c>
      <c r="C4320" t="s">
        <v>4415</v>
      </c>
      <c r="D4320" t="str">
        <f>RIGHT(tbStoricoOrdini[[#This Row],[ORDINE]],4)</f>
        <v>4317</v>
      </c>
      <c r="E4320" t="s">
        <v>50</v>
      </c>
      <c r="F4320" t="str">
        <f>VLOOKUP(tbStoricoOrdini[[#This Row],[CLIENTE]],tbClienti[],3,FALSE)</f>
        <v>Veneto</v>
      </c>
      <c r="G4320" t="str">
        <f>VLOOKUP(tbStoricoOrdini[[#This Row],[CLIENTE]],tbClienti[],7,FALSE)</f>
        <v>AD</v>
      </c>
      <c r="H4320" t="s">
        <v>70</v>
      </c>
      <c r="I4320" t="str">
        <f>IF(LEFT(tbStoricoOrdini[[#This Row],[ARTICOLO]],3) = "COG","COG",LEFT(tbStoricoOrdini[[#This Row],[ARTICOLO]],FIND(" ",tbStoricoOrdini[[#This Row],[ARTICOLO]])-1))</f>
        <v>EB08</v>
      </c>
      <c r="J4320" t="str">
        <f>MID(tbStoricoOrdini[[#This Row],[ARTICOLO]],FIND(" ",tbStoricoOrdini[[#This Row],[ARTICOLO]])+1,4)</f>
        <v>7500</v>
      </c>
      <c r="K4320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4320" s="3">
        <f>VLOOKUP(tbStoricoOrdini[[#This Row],[ARTICOLO]],tbArticoli[],2,FALSE)</f>
        <v>180</v>
      </c>
      <c r="M4320" s="22">
        <f>tbStoricoOrdini[[#This Row],[IMPORTO]]/tbStoricoOrdini[[#This Row],[PREZZO]]</f>
        <v>3.2222222222222223</v>
      </c>
      <c r="N4320" t="s">
        <v>9</v>
      </c>
      <c r="O4320" s="8">
        <f>VLOOKUP(tbStoricoOrdini[[#This Row],[AGENTE]],tbAgenti[],2,FALSE)</f>
        <v>0.05</v>
      </c>
      <c r="P4320" s="2">
        <v>580</v>
      </c>
      <c r="Q4320" s="2">
        <f>tbStoricoOrdini[[#This Row],[IMPORTO]]*tbStoricoOrdini[[#This Row],[% COMM.]]</f>
        <v>29</v>
      </c>
      <c r="R4320" s="2">
        <f>tbStoricoOrdini[[#This Row],[TOT. COMM.]]+tbStoricoOrdini[[#This Row],[IMPORTO]]</f>
        <v>609</v>
      </c>
    </row>
    <row r="4321" spans="1:18">
      <c r="A4321" s="1">
        <v>43952</v>
      </c>
      <c r="B4321" s="7">
        <f>MONTH(tbStoricoOrdini[[#This Row],[DATA]])</f>
        <v>5</v>
      </c>
      <c r="C4321" t="s">
        <v>4416</v>
      </c>
      <c r="D4321" t="str">
        <f>RIGHT(tbStoricoOrdini[[#This Row],[ORDINE]],4)</f>
        <v>4318</v>
      </c>
      <c r="E4321" t="s">
        <v>50</v>
      </c>
      <c r="F4321" t="str">
        <f>VLOOKUP(tbStoricoOrdini[[#This Row],[CLIENTE]],tbClienti[],3,FALSE)</f>
        <v>Veneto</v>
      </c>
      <c r="G4321" t="str">
        <f>VLOOKUP(tbStoricoOrdini[[#This Row],[CLIENTE]],tbClienti[],7,FALSE)</f>
        <v>AD</v>
      </c>
      <c r="H4321" t="s">
        <v>75</v>
      </c>
      <c r="I4321" t="str">
        <f>IF(LEFT(tbStoricoOrdini[[#This Row],[ARTICOLO]],3) = "COG","COG",LEFT(tbStoricoOrdini[[#This Row],[ARTICOLO]],FIND(" ",tbStoricoOrdini[[#This Row],[ARTICOLO]])-1))</f>
        <v>AVRC</v>
      </c>
      <c r="J4321" t="str">
        <f>MID(tbStoricoOrdini[[#This Row],[ARTICOLO]],FIND(" ",tbStoricoOrdini[[#This Row],[ARTICOLO]])+1,4)</f>
        <v>1000</v>
      </c>
      <c r="K4321" t="str">
        <f>IFERROR(RIGHT(tbStoricoOrdini[[#This Row],[ARTICOLO]],LEN(tbStoricoOrdini[[#This Row],[ARTICOLO]])-FIND(" ",tbStoricoOrdini[[#This Row],[ARTICOLO]],FIND(" ",tbStoricoOrdini[[#This Row],[ARTICOLO]]) +1)),"")</f>
        <v>Silver</v>
      </c>
      <c r="L4321" s="3">
        <f>VLOOKUP(tbStoricoOrdini[[#This Row],[ARTICOLO]],tbArticoli[],2,FALSE)</f>
        <v>390</v>
      </c>
      <c r="M4321" s="22">
        <f>tbStoricoOrdini[[#This Row],[IMPORTO]]/tbStoricoOrdini[[#This Row],[PREZZO]]</f>
        <v>14.158974358974358</v>
      </c>
      <c r="N4321" t="s">
        <v>9</v>
      </c>
      <c r="O4321" s="8">
        <f>VLOOKUP(tbStoricoOrdini[[#This Row],[AGENTE]],tbAgenti[],2,FALSE)</f>
        <v>0.05</v>
      </c>
      <c r="P4321" s="2">
        <v>5522</v>
      </c>
      <c r="Q4321" s="2">
        <f>tbStoricoOrdini[[#This Row],[IMPORTO]]*tbStoricoOrdini[[#This Row],[% COMM.]]</f>
        <v>276.10000000000002</v>
      </c>
      <c r="R4321" s="2">
        <f>tbStoricoOrdini[[#This Row],[TOT. COMM.]]+tbStoricoOrdini[[#This Row],[IMPORTO]]</f>
        <v>5798.1</v>
      </c>
    </row>
    <row r="4322" spans="1:18">
      <c r="A4322" s="1">
        <v>43952</v>
      </c>
      <c r="B4322" s="7">
        <f>MONTH(tbStoricoOrdini[[#This Row],[DATA]])</f>
        <v>5</v>
      </c>
      <c r="C4322" t="s">
        <v>4417</v>
      </c>
      <c r="D4322" t="str">
        <f>RIGHT(tbStoricoOrdini[[#This Row],[ORDINE]],4)</f>
        <v>4319</v>
      </c>
      <c r="E4322" t="s">
        <v>50</v>
      </c>
      <c r="F4322" t="str">
        <f>VLOOKUP(tbStoricoOrdini[[#This Row],[CLIENTE]],tbClienti[],3,FALSE)</f>
        <v>Veneto</v>
      </c>
      <c r="G4322" t="str">
        <f>VLOOKUP(tbStoricoOrdini[[#This Row],[CLIENTE]],tbClienti[],7,FALSE)</f>
        <v>AD</v>
      </c>
      <c r="H4322" t="s">
        <v>71</v>
      </c>
      <c r="I4322" t="str">
        <f>IF(LEFT(tbStoricoOrdini[[#This Row],[ARTICOLO]],3) = "COG","COG",LEFT(tbStoricoOrdini[[#This Row],[ARTICOLO]],FIND(" ",tbStoricoOrdini[[#This Row],[ARTICOLO]])-1))</f>
        <v>EB07</v>
      </c>
      <c r="J4322" t="str">
        <f>MID(tbStoricoOrdini[[#This Row],[ARTICOLO]],FIND(" ",tbStoricoOrdini[[#This Row],[ARTICOLO]])+1,4)</f>
        <v>5000</v>
      </c>
      <c r="K4322" t="str">
        <f>IFERROR(RIGHT(tbStoricoOrdini[[#This Row],[ARTICOLO]],LEN(tbStoricoOrdini[[#This Row],[ARTICOLO]])-FIND(" ",tbStoricoOrdini[[#This Row],[ARTICOLO]],FIND(" ",tbStoricoOrdini[[#This Row],[ARTICOLO]]) +1)),"")</f>
        <v/>
      </c>
      <c r="L4322" s="3">
        <f>VLOOKUP(tbStoricoOrdini[[#This Row],[ARTICOLO]],tbArticoli[],2,FALSE)</f>
        <v>140</v>
      </c>
      <c r="M4322" s="22">
        <f>tbStoricoOrdini[[#This Row],[IMPORTO]]/tbStoricoOrdini[[#This Row],[PREZZO]]</f>
        <v>1.95</v>
      </c>
      <c r="N4322" t="s">
        <v>10</v>
      </c>
      <c r="O4322" s="8">
        <f>VLOOKUP(tbStoricoOrdini[[#This Row],[AGENTE]],tbAgenti[],2,FALSE)</f>
        <v>3.6999999999999998E-2</v>
      </c>
      <c r="P4322" s="2">
        <v>273</v>
      </c>
      <c r="Q4322" s="2">
        <f>tbStoricoOrdini[[#This Row],[IMPORTO]]*tbStoricoOrdini[[#This Row],[% COMM.]]</f>
        <v>10.100999999999999</v>
      </c>
      <c r="R4322" s="2">
        <f>tbStoricoOrdini[[#This Row],[TOT. COMM.]]+tbStoricoOrdini[[#This Row],[IMPORTO]]</f>
        <v>283.101</v>
      </c>
    </row>
    <row r="4323" spans="1:18">
      <c r="A4323" s="1">
        <v>43952</v>
      </c>
      <c r="B4323" s="7">
        <f>MONTH(tbStoricoOrdini[[#This Row],[DATA]])</f>
        <v>5</v>
      </c>
      <c r="C4323" t="s">
        <v>4418</v>
      </c>
      <c r="D4323" t="str">
        <f>RIGHT(tbStoricoOrdini[[#This Row],[ORDINE]],4)</f>
        <v>4320</v>
      </c>
      <c r="E4323" t="s">
        <v>50</v>
      </c>
      <c r="F4323" t="str">
        <f>VLOOKUP(tbStoricoOrdini[[#This Row],[CLIENTE]],tbClienti[],3,FALSE)</f>
        <v>Veneto</v>
      </c>
      <c r="G4323" t="str">
        <f>VLOOKUP(tbStoricoOrdini[[#This Row],[CLIENTE]],tbClienti[],7,FALSE)</f>
        <v>AD</v>
      </c>
      <c r="H4323" t="s">
        <v>71</v>
      </c>
      <c r="I4323" t="str">
        <f>IF(LEFT(tbStoricoOrdini[[#This Row],[ARTICOLO]],3) = "COG","COG",LEFT(tbStoricoOrdini[[#This Row],[ARTICOLO]],FIND(" ",tbStoricoOrdini[[#This Row],[ARTICOLO]])-1))</f>
        <v>EB07</v>
      </c>
      <c r="J4323" t="str">
        <f>MID(tbStoricoOrdini[[#This Row],[ARTICOLO]],FIND(" ",tbStoricoOrdini[[#This Row],[ARTICOLO]])+1,4)</f>
        <v>5000</v>
      </c>
      <c r="K4323" t="str">
        <f>IFERROR(RIGHT(tbStoricoOrdini[[#This Row],[ARTICOLO]],LEN(tbStoricoOrdini[[#This Row],[ARTICOLO]])-FIND(" ",tbStoricoOrdini[[#This Row],[ARTICOLO]],FIND(" ",tbStoricoOrdini[[#This Row],[ARTICOLO]]) +1)),"")</f>
        <v/>
      </c>
      <c r="L4323" s="3">
        <f>VLOOKUP(tbStoricoOrdini[[#This Row],[ARTICOLO]],tbArticoli[],2,FALSE)</f>
        <v>140</v>
      </c>
      <c r="M4323" s="22">
        <f>tbStoricoOrdini[[#This Row],[IMPORTO]]/tbStoricoOrdini[[#This Row],[PREZZO]]</f>
        <v>0.12142857142857143</v>
      </c>
      <c r="N4323" t="s">
        <v>13</v>
      </c>
      <c r="O4323" s="8">
        <f>VLOOKUP(tbStoricoOrdini[[#This Row],[AGENTE]],tbAgenti[],2,FALSE)</f>
        <v>0.1</v>
      </c>
      <c r="P4323" s="2">
        <v>17</v>
      </c>
      <c r="Q4323" s="2">
        <f>tbStoricoOrdini[[#This Row],[IMPORTO]]*tbStoricoOrdini[[#This Row],[% COMM.]]</f>
        <v>1.7000000000000002</v>
      </c>
      <c r="R4323" s="2">
        <f>tbStoricoOrdini[[#This Row],[TOT. COMM.]]+tbStoricoOrdini[[#This Row],[IMPORTO]]</f>
        <v>18.7</v>
      </c>
    </row>
    <row r="4324" spans="1:18">
      <c r="A4324" s="1">
        <v>43952</v>
      </c>
      <c r="B4324" s="7">
        <f>MONTH(tbStoricoOrdini[[#This Row],[DATA]])</f>
        <v>5</v>
      </c>
      <c r="C4324" t="s">
        <v>4419</v>
      </c>
      <c r="D4324" t="str">
        <f>RIGHT(tbStoricoOrdini[[#This Row],[ORDINE]],4)</f>
        <v>4321</v>
      </c>
      <c r="E4324" t="s">
        <v>50</v>
      </c>
      <c r="F4324" t="str">
        <f>VLOOKUP(tbStoricoOrdini[[#This Row],[CLIENTE]],tbClienti[],3,FALSE)</f>
        <v>Veneto</v>
      </c>
      <c r="G4324" t="str">
        <f>VLOOKUP(tbStoricoOrdini[[#This Row],[CLIENTE]],tbClienti[],7,FALSE)</f>
        <v>AD</v>
      </c>
      <c r="H4324" t="s">
        <v>71</v>
      </c>
      <c r="I4324" t="str">
        <f>IF(LEFT(tbStoricoOrdini[[#This Row],[ARTICOLO]],3) = "COG","COG",LEFT(tbStoricoOrdini[[#This Row],[ARTICOLO]],FIND(" ",tbStoricoOrdini[[#This Row],[ARTICOLO]])-1))</f>
        <v>EB07</v>
      </c>
      <c r="J4324" t="str">
        <f>MID(tbStoricoOrdini[[#This Row],[ARTICOLO]],FIND(" ",tbStoricoOrdini[[#This Row],[ARTICOLO]])+1,4)</f>
        <v>5000</v>
      </c>
      <c r="K4324" t="str">
        <f>IFERROR(RIGHT(tbStoricoOrdini[[#This Row],[ARTICOLO]],LEN(tbStoricoOrdini[[#This Row],[ARTICOLO]])-FIND(" ",tbStoricoOrdini[[#This Row],[ARTICOLO]],FIND(" ",tbStoricoOrdini[[#This Row],[ARTICOLO]]) +1)),"")</f>
        <v/>
      </c>
      <c r="L4324" s="3">
        <f>VLOOKUP(tbStoricoOrdini[[#This Row],[ARTICOLO]],tbArticoli[],2,FALSE)</f>
        <v>140</v>
      </c>
      <c r="M4324" s="22">
        <f>tbStoricoOrdini[[#This Row],[IMPORTO]]/tbStoricoOrdini[[#This Row],[PREZZO]]</f>
        <v>6.65</v>
      </c>
      <c r="N4324" t="s">
        <v>6</v>
      </c>
      <c r="O4324" s="8">
        <f>VLOOKUP(tbStoricoOrdini[[#This Row],[AGENTE]],tbAgenti[],2,FALSE)</f>
        <v>7.4999999999999997E-2</v>
      </c>
      <c r="P4324" s="2">
        <v>931</v>
      </c>
      <c r="Q4324" s="2">
        <f>tbStoricoOrdini[[#This Row],[IMPORTO]]*tbStoricoOrdini[[#This Row],[% COMM.]]</f>
        <v>69.825000000000003</v>
      </c>
      <c r="R4324" s="2">
        <f>tbStoricoOrdini[[#This Row],[TOT. COMM.]]+tbStoricoOrdini[[#This Row],[IMPORTO]]</f>
        <v>1000.825</v>
      </c>
    </row>
    <row r="4325" spans="1:18">
      <c r="A4325" s="1">
        <v>43952</v>
      </c>
      <c r="B4325" s="7">
        <f>MONTH(tbStoricoOrdini[[#This Row],[DATA]])</f>
        <v>5</v>
      </c>
      <c r="C4325" t="s">
        <v>4420</v>
      </c>
      <c r="D4325" t="str">
        <f>RIGHT(tbStoricoOrdini[[#This Row],[ORDINE]],4)</f>
        <v>4322</v>
      </c>
      <c r="E4325" t="s">
        <v>50</v>
      </c>
      <c r="F4325" t="str">
        <f>VLOOKUP(tbStoricoOrdini[[#This Row],[CLIENTE]],tbClienti[],3,FALSE)</f>
        <v>Veneto</v>
      </c>
      <c r="G4325" t="str">
        <f>VLOOKUP(tbStoricoOrdini[[#This Row],[CLIENTE]],tbClienti[],7,FALSE)</f>
        <v>AD</v>
      </c>
      <c r="H4325" t="s">
        <v>76</v>
      </c>
      <c r="I4325" t="str">
        <f>IF(LEFT(tbStoricoOrdini[[#This Row],[ARTICOLO]],3) = "COG","COG",LEFT(tbStoricoOrdini[[#This Row],[ARTICOLO]],FIND(" ",tbStoricoOrdini[[#This Row],[ARTICOLO]])-1))</f>
        <v>COG</v>
      </c>
      <c r="J4325" t="str">
        <f>MID(tbStoricoOrdini[[#This Row],[ARTICOLO]],FIND(" ",tbStoricoOrdini[[#This Row],[ARTICOLO]])+1,4)</f>
        <v>1000</v>
      </c>
      <c r="K4325" t="str">
        <f>IFERROR(RIGHT(tbStoricoOrdini[[#This Row],[ARTICOLO]],LEN(tbStoricoOrdini[[#This Row],[ARTICOLO]])-FIND(" ",tbStoricoOrdini[[#This Row],[ARTICOLO]],FIND(" ",tbStoricoOrdini[[#This Row],[ARTICOLO]]) +1)),"")</f>
        <v/>
      </c>
      <c r="L4325" s="3">
        <f>VLOOKUP(tbStoricoOrdini[[#This Row],[ARTICOLO]],tbArticoli[],2,FALSE)</f>
        <v>150</v>
      </c>
      <c r="M4325" s="22">
        <f>tbStoricoOrdini[[#This Row],[IMPORTO]]/tbStoricoOrdini[[#This Row],[PREZZO]]</f>
        <v>0.83333333333333337</v>
      </c>
      <c r="N4325" t="s">
        <v>10</v>
      </c>
      <c r="O4325" s="8">
        <f>VLOOKUP(tbStoricoOrdini[[#This Row],[AGENTE]],tbAgenti[],2,FALSE)</f>
        <v>3.6999999999999998E-2</v>
      </c>
      <c r="P4325" s="2">
        <v>125</v>
      </c>
      <c r="Q4325" s="2">
        <f>tbStoricoOrdini[[#This Row],[IMPORTO]]*tbStoricoOrdini[[#This Row],[% COMM.]]</f>
        <v>4.625</v>
      </c>
      <c r="R4325" s="2">
        <f>tbStoricoOrdini[[#This Row],[TOT. COMM.]]+tbStoricoOrdini[[#This Row],[IMPORTO]]</f>
        <v>129.625</v>
      </c>
    </row>
    <row r="4326" spans="1:18">
      <c r="A4326" s="1">
        <v>43952</v>
      </c>
      <c r="B4326" s="7">
        <f>MONTH(tbStoricoOrdini[[#This Row],[DATA]])</f>
        <v>5</v>
      </c>
      <c r="C4326" t="s">
        <v>4421</v>
      </c>
      <c r="D4326" t="str">
        <f>RIGHT(tbStoricoOrdini[[#This Row],[ORDINE]],4)</f>
        <v>4323</v>
      </c>
      <c r="E4326" t="s">
        <v>50</v>
      </c>
      <c r="F4326" t="str">
        <f>VLOOKUP(tbStoricoOrdini[[#This Row],[CLIENTE]],tbClienti[],3,FALSE)</f>
        <v>Veneto</v>
      </c>
      <c r="G4326" t="str">
        <f>VLOOKUP(tbStoricoOrdini[[#This Row],[CLIENTE]],tbClienti[],7,FALSE)</f>
        <v>AD</v>
      </c>
      <c r="H4326" t="s">
        <v>76</v>
      </c>
      <c r="I4326" t="str">
        <f>IF(LEFT(tbStoricoOrdini[[#This Row],[ARTICOLO]],3) = "COG","COG",LEFT(tbStoricoOrdini[[#This Row],[ARTICOLO]],FIND(" ",tbStoricoOrdini[[#This Row],[ARTICOLO]])-1))</f>
        <v>COG</v>
      </c>
      <c r="J4326" t="str">
        <f>MID(tbStoricoOrdini[[#This Row],[ARTICOLO]],FIND(" ",tbStoricoOrdini[[#This Row],[ARTICOLO]])+1,4)</f>
        <v>1000</v>
      </c>
      <c r="K4326" t="str">
        <f>IFERROR(RIGHT(tbStoricoOrdini[[#This Row],[ARTICOLO]],LEN(tbStoricoOrdini[[#This Row],[ARTICOLO]])-FIND(" ",tbStoricoOrdini[[#This Row],[ARTICOLO]],FIND(" ",tbStoricoOrdini[[#This Row],[ARTICOLO]]) +1)),"")</f>
        <v/>
      </c>
      <c r="L4326" s="3">
        <f>VLOOKUP(tbStoricoOrdini[[#This Row],[ARTICOLO]],tbArticoli[],2,FALSE)</f>
        <v>150</v>
      </c>
      <c r="M4326" s="22">
        <f>tbStoricoOrdini[[#This Row],[IMPORTO]]/tbStoricoOrdini[[#This Row],[PREZZO]]</f>
        <v>2.6666666666666668E-2</v>
      </c>
      <c r="N4326" t="s">
        <v>6</v>
      </c>
      <c r="O4326" s="8">
        <f>VLOOKUP(tbStoricoOrdini[[#This Row],[AGENTE]],tbAgenti[],2,FALSE)</f>
        <v>7.4999999999999997E-2</v>
      </c>
      <c r="P4326" s="2">
        <v>4</v>
      </c>
      <c r="Q4326" s="2">
        <f>tbStoricoOrdini[[#This Row],[IMPORTO]]*tbStoricoOrdini[[#This Row],[% COMM.]]</f>
        <v>0.3</v>
      </c>
      <c r="R4326" s="2">
        <f>tbStoricoOrdini[[#This Row],[TOT. COMM.]]+tbStoricoOrdini[[#This Row],[IMPORTO]]</f>
        <v>4.3</v>
      </c>
    </row>
    <row r="4327" spans="1:18">
      <c r="A4327" s="1">
        <v>43952</v>
      </c>
      <c r="B4327" s="7">
        <f>MONTH(tbStoricoOrdini[[#This Row],[DATA]])</f>
        <v>5</v>
      </c>
      <c r="C4327" t="s">
        <v>4422</v>
      </c>
      <c r="D4327" t="str">
        <f>RIGHT(tbStoricoOrdini[[#This Row],[ORDINE]],4)</f>
        <v>4324</v>
      </c>
      <c r="E4327" t="s">
        <v>50</v>
      </c>
      <c r="F4327" t="str">
        <f>VLOOKUP(tbStoricoOrdini[[#This Row],[CLIENTE]],tbClienti[],3,FALSE)</f>
        <v>Veneto</v>
      </c>
      <c r="G4327" t="str">
        <f>VLOOKUP(tbStoricoOrdini[[#This Row],[CLIENTE]],tbClienti[],7,FALSE)</f>
        <v>AD</v>
      </c>
      <c r="H4327" t="s">
        <v>76</v>
      </c>
      <c r="I4327" t="str">
        <f>IF(LEFT(tbStoricoOrdini[[#This Row],[ARTICOLO]],3) = "COG","COG",LEFT(tbStoricoOrdini[[#This Row],[ARTICOLO]],FIND(" ",tbStoricoOrdini[[#This Row],[ARTICOLO]])-1))</f>
        <v>COG</v>
      </c>
      <c r="J4327" t="str">
        <f>MID(tbStoricoOrdini[[#This Row],[ARTICOLO]],FIND(" ",tbStoricoOrdini[[#This Row],[ARTICOLO]])+1,4)</f>
        <v>1000</v>
      </c>
      <c r="K4327" t="str">
        <f>IFERROR(RIGHT(tbStoricoOrdini[[#This Row],[ARTICOLO]],LEN(tbStoricoOrdini[[#This Row],[ARTICOLO]])-FIND(" ",tbStoricoOrdini[[#This Row],[ARTICOLO]],FIND(" ",tbStoricoOrdini[[#This Row],[ARTICOLO]]) +1)),"")</f>
        <v/>
      </c>
      <c r="L4327" s="3">
        <f>VLOOKUP(tbStoricoOrdini[[#This Row],[ARTICOLO]],tbArticoli[],2,FALSE)</f>
        <v>150</v>
      </c>
      <c r="M4327" s="22">
        <f>tbStoricoOrdini[[#This Row],[IMPORTO]]/tbStoricoOrdini[[#This Row],[PREZZO]]</f>
        <v>4.8866666666666667</v>
      </c>
      <c r="N4327" t="s">
        <v>9</v>
      </c>
      <c r="O4327" s="8">
        <f>VLOOKUP(tbStoricoOrdini[[#This Row],[AGENTE]],tbAgenti[],2,FALSE)</f>
        <v>0.05</v>
      </c>
      <c r="P4327" s="2">
        <v>733</v>
      </c>
      <c r="Q4327" s="2">
        <f>tbStoricoOrdini[[#This Row],[IMPORTO]]*tbStoricoOrdini[[#This Row],[% COMM.]]</f>
        <v>36.65</v>
      </c>
      <c r="R4327" s="2">
        <f>tbStoricoOrdini[[#This Row],[TOT. COMM.]]+tbStoricoOrdini[[#This Row],[IMPORTO]]</f>
        <v>769.65</v>
      </c>
    </row>
    <row r="4328" spans="1:18">
      <c r="A4328" s="1">
        <v>43952</v>
      </c>
      <c r="B4328" s="7">
        <f>MONTH(tbStoricoOrdini[[#This Row],[DATA]])</f>
        <v>5</v>
      </c>
      <c r="C4328" t="s">
        <v>4423</v>
      </c>
      <c r="D4328" t="str">
        <f>RIGHT(tbStoricoOrdini[[#This Row],[ORDINE]],4)</f>
        <v>4325</v>
      </c>
      <c r="E4328" t="s">
        <v>50</v>
      </c>
      <c r="F4328" t="str">
        <f>VLOOKUP(tbStoricoOrdini[[#This Row],[CLIENTE]],tbClienti[],3,FALSE)</f>
        <v>Veneto</v>
      </c>
      <c r="G4328" t="str">
        <f>VLOOKUP(tbStoricoOrdini[[#This Row],[CLIENTE]],tbClienti[],7,FALSE)</f>
        <v>AD</v>
      </c>
      <c r="H4328" t="s">
        <v>72</v>
      </c>
      <c r="I4328" t="str">
        <f>IF(LEFT(tbStoricoOrdini[[#This Row],[ARTICOLO]],3) = "COG","COG",LEFT(tbStoricoOrdini[[#This Row],[ARTICOLO]],FIND(" ",tbStoricoOrdini[[#This Row],[ARTICOLO]])-1))</f>
        <v>EB06</v>
      </c>
      <c r="J4328" t="str">
        <f>MID(tbStoricoOrdini[[#This Row],[ARTICOLO]],FIND(" ",tbStoricoOrdini[[#This Row],[ARTICOLO]])+1,4)</f>
        <v>3000</v>
      </c>
      <c r="K4328" t="str">
        <f>IFERROR(RIGHT(tbStoricoOrdini[[#This Row],[ARTICOLO]],LEN(tbStoricoOrdini[[#This Row],[ARTICOLO]])-FIND(" ",tbStoricoOrdini[[#This Row],[ARTICOLO]],FIND(" ",tbStoricoOrdini[[#This Row],[ARTICOLO]]) +1)),"")</f>
        <v>Medium</v>
      </c>
      <c r="L4328" s="3">
        <f>VLOOKUP(tbStoricoOrdini[[#This Row],[ARTICOLO]],tbArticoli[],2,FALSE)</f>
        <v>120</v>
      </c>
      <c r="M4328" s="22">
        <f>tbStoricoOrdini[[#This Row],[IMPORTO]]/tbStoricoOrdini[[#This Row],[PREZZO]]</f>
        <v>1.4833333333333334</v>
      </c>
      <c r="N4328" t="s">
        <v>39</v>
      </c>
      <c r="O4328" s="8">
        <f>VLOOKUP(tbStoricoOrdini[[#This Row],[AGENTE]],tbAgenti[],2,FALSE)</f>
        <v>0.05</v>
      </c>
      <c r="P4328" s="2">
        <v>178</v>
      </c>
      <c r="Q4328" s="2">
        <f>tbStoricoOrdini[[#This Row],[IMPORTO]]*tbStoricoOrdini[[#This Row],[% COMM.]]</f>
        <v>8.9</v>
      </c>
      <c r="R4328" s="2">
        <f>tbStoricoOrdini[[#This Row],[TOT. COMM.]]+tbStoricoOrdini[[#This Row],[IMPORTO]]</f>
        <v>186.9</v>
      </c>
    </row>
    <row r="4329" spans="1:18">
      <c r="A4329" s="1">
        <v>43952</v>
      </c>
      <c r="B4329" s="7">
        <f>MONTH(tbStoricoOrdini[[#This Row],[DATA]])</f>
        <v>5</v>
      </c>
      <c r="C4329" t="s">
        <v>4424</v>
      </c>
      <c r="D4329" t="str">
        <f>RIGHT(tbStoricoOrdini[[#This Row],[ORDINE]],4)</f>
        <v>4326</v>
      </c>
      <c r="E4329" t="s">
        <v>50</v>
      </c>
      <c r="F4329" t="str">
        <f>VLOOKUP(tbStoricoOrdini[[#This Row],[CLIENTE]],tbClienti[],3,FALSE)</f>
        <v>Veneto</v>
      </c>
      <c r="G4329" t="str">
        <f>VLOOKUP(tbStoricoOrdini[[#This Row],[CLIENTE]],tbClienti[],7,FALSE)</f>
        <v>AD</v>
      </c>
      <c r="H4329" t="s">
        <v>72</v>
      </c>
      <c r="I4329" t="str">
        <f>IF(LEFT(tbStoricoOrdini[[#This Row],[ARTICOLO]],3) = "COG","COG",LEFT(tbStoricoOrdini[[#This Row],[ARTICOLO]],FIND(" ",tbStoricoOrdini[[#This Row],[ARTICOLO]])-1))</f>
        <v>EB06</v>
      </c>
      <c r="J4329" t="str">
        <f>MID(tbStoricoOrdini[[#This Row],[ARTICOLO]],FIND(" ",tbStoricoOrdini[[#This Row],[ARTICOLO]])+1,4)</f>
        <v>3000</v>
      </c>
      <c r="K4329" t="str">
        <f>IFERROR(RIGHT(tbStoricoOrdini[[#This Row],[ARTICOLO]],LEN(tbStoricoOrdini[[#This Row],[ARTICOLO]])-FIND(" ",tbStoricoOrdini[[#This Row],[ARTICOLO]],FIND(" ",tbStoricoOrdini[[#This Row],[ARTICOLO]]) +1)),"")</f>
        <v>Medium</v>
      </c>
      <c r="L4329" s="3">
        <f>VLOOKUP(tbStoricoOrdini[[#This Row],[ARTICOLO]],tbArticoli[],2,FALSE)</f>
        <v>120</v>
      </c>
      <c r="M4329" s="22">
        <f>tbStoricoOrdini[[#This Row],[IMPORTO]]/tbStoricoOrdini[[#This Row],[PREZZO]]</f>
        <v>3.0333333333333332</v>
      </c>
      <c r="N4329" t="s">
        <v>7</v>
      </c>
      <c r="O4329" s="8">
        <f>VLOOKUP(tbStoricoOrdini[[#This Row],[AGENTE]],tbAgenti[],2,FALSE)</f>
        <v>0.03</v>
      </c>
      <c r="P4329" s="2">
        <v>364</v>
      </c>
      <c r="Q4329" s="2">
        <f>tbStoricoOrdini[[#This Row],[IMPORTO]]*tbStoricoOrdini[[#This Row],[% COMM.]]</f>
        <v>10.92</v>
      </c>
      <c r="R4329" s="2">
        <f>tbStoricoOrdini[[#This Row],[TOT. COMM.]]+tbStoricoOrdini[[#This Row],[IMPORTO]]</f>
        <v>374.92</v>
      </c>
    </row>
    <row r="4330" spans="1:18">
      <c r="A4330" s="1">
        <v>43952</v>
      </c>
      <c r="B4330" s="7">
        <f>MONTH(tbStoricoOrdini[[#This Row],[DATA]])</f>
        <v>5</v>
      </c>
      <c r="C4330" t="s">
        <v>4425</v>
      </c>
      <c r="D4330" t="str">
        <f>RIGHT(tbStoricoOrdini[[#This Row],[ORDINE]],4)</f>
        <v>4327</v>
      </c>
      <c r="E4330" t="s">
        <v>50</v>
      </c>
      <c r="F4330" t="str">
        <f>VLOOKUP(tbStoricoOrdini[[#This Row],[CLIENTE]],tbClienti[],3,FALSE)</f>
        <v>Veneto</v>
      </c>
      <c r="G4330" t="str">
        <f>VLOOKUP(tbStoricoOrdini[[#This Row],[CLIENTE]],tbClienti[],7,FALSE)</f>
        <v>AD</v>
      </c>
      <c r="H4330" t="s">
        <v>72</v>
      </c>
      <c r="I4330" t="str">
        <f>IF(LEFT(tbStoricoOrdini[[#This Row],[ARTICOLO]],3) = "COG","COG",LEFT(tbStoricoOrdini[[#This Row],[ARTICOLO]],FIND(" ",tbStoricoOrdini[[#This Row],[ARTICOLO]])-1))</f>
        <v>EB06</v>
      </c>
      <c r="J4330" t="str">
        <f>MID(tbStoricoOrdini[[#This Row],[ARTICOLO]],FIND(" ",tbStoricoOrdini[[#This Row],[ARTICOLO]])+1,4)</f>
        <v>3000</v>
      </c>
      <c r="K4330" t="str">
        <f>IFERROR(RIGHT(tbStoricoOrdini[[#This Row],[ARTICOLO]],LEN(tbStoricoOrdini[[#This Row],[ARTICOLO]])-FIND(" ",tbStoricoOrdini[[#This Row],[ARTICOLO]],FIND(" ",tbStoricoOrdini[[#This Row],[ARTICOLO]]) +1)),"")</f>
        <v>Medium</v>
      </c>
      <c r="L4330" s="3">
        <f>VLOOKUP(tbStoricoOrdini[[#This Row],[ARTICOLO]],tbArticoli[],2,FALSE)</f>
        <v>120</v>
      </c>
      <c r="M4330" s="22">
        <f>tbStoricoOrdini[[#This Row],[IMPORTO]]/tbStoricoOrdini[[#This Row],[PREZZO]]</f>
        <v>1.9333333333333333</v>
      </c>
      <c r="N4330" t="s">
        <v>18</v>
      </c>
      <c r="O4330" s="8">
        <f>VLOOKUP(tbStoricoOrdini[[#This Row],[AGENTE]],tbAgenti[],2,FALSE)</f>
        <v>0.03</v>
      </c>
      <c r="P4330" s="2">
        <v>232</v>
      </c>
      <c r="Q4330" s="2">
        <f>tbStoricoOrdini[[#This Row],[IMPORTO]]*tbStoricoOrdini[[#This Row],[% COMM.]]</f>
        <v>6.96</v>
      </c>
      <c r="R4330" s="2">
        <f>tbStoricoOrdini[[#This Row],[TOT. COMM.]]+tbStoricoOrdini[[#This Row],[IMPORTO]]</f>
        <v>238.96</v>
      </c>
    </row>
    <row r="4331" spans="1:18">
      <c r="A4331" s="1">
        <v>43952</v>
      </c>
      <c r="B4331" s="7">
        <f>MONTH(tbStoricoOrdini[[#This Row],[DATA]])</f>
        <v>5</v>
      </c>
      <c r="C4331" t="s">
        <v>4426</v>
      </c>
      <c r="D4331" t="str">
        <f>RIGHT(tbStoricoOrdini[[#This Row],[ORDINE]],4)</f>
        <v>4328</v>
      </c>
      <c r="E4331" t="s">
        <v>50</v>
      </c>
      <c r="F4331" t="str">
        <f>VLOOKUP(tbStoricoOrdini[[#This Row],[CLIENTE]],tbClienti[],3,FALSE)</f>
        <v>Veneto</v>
      </c>
      <c r="G4331" t="str">
        <f>VLOOKUP(tbStoricoOrdini[[#This Row],[CLIENTE]],tbClienti[],7,FALSE)</f>
        <v>AD</v>
      </c>
      <c r="H4331" t="s">
        <v>72</v>
      </c>
      <c r="I4331" t="str">
        <f>IF(LEFT(tbStoricoOrdini[[#This Row],[ARTICOLO]],3) = "COG","COG",LEFT(tbStoricoOrdini[[#This Row],[ARTICOLO]],FIND(" ",tbStoricoOrdini[[#This Row],[ARTICOLO]])-1))</f>
        <v>EB06</v>
      </c>
      <c r="J4331" t="str">
        <f>MID(tbStoricoOrdini[[#This Row],[ARTICOLO]],FIND(" ",tbStoricoOrdini[[#This Row],[ARTICOLO]])+1,4)</f>
        <v>3000</v>
      </c>
      <c r="K4331" t="str">
        <f>IFERROR(RIGHT(tbStoricoOrdini[[#This Row],[ARTICOLO]],LEN(tbStoricoOrdini[[#This Row],[ARTICOLO]])-FIND(" ",tbStoricoOrdini[[#This Row],[ARTICOLO]],FIND(" ",tbStoricoOrdini[[#This Row],[ARTICOLO]]) +1)),"")</f>
        <v>Medium</v>
      </c>
      <c r="L4331" s="3">
        <f>VLOOKUP(tbStoricoOrdini[[#This Row],[ARTICOLO]],tbArticoli[],2,FALSE)</f>
        <v>120</v>
      </c>
      <c r="M4331" s="22">
        <f>tbStoricoOrdini[[#This Row],[IMPORTO]]/tbStoricoOrdini[[#This Row],[PREZZO]]</f>
        <v>1.5166666666666666</v>
      </c>
      <c r="N4331" t="s">
        <v>13</v>
      </c>
      <c r="O4331" s="8">
        <f>VLOOKUP(tbStoricoOrdini[[#This Row],[AGENTE]],tbAgenti[],2,FALSE)</f>
        <v>0.1</v>
      </c>
      <c r="P4331" s="2">
        <v>182</v>
      </c>
      <c r="Q4331" s="2">
        <f>tbStoricoOrdini[[#This Row],[IMPORTO]]*tbStoricoOrdini[[#This Row],[% COMM.]]</f>
        <v>18.2</v>
      </c>
      <c r="R4331" s="2">
        <f>tbStoricoOrdini[[#This Row],[TOT. COMM.]]+tbStoricoOrdini[[#This Row],[IMPORTO]]</f>
        <v>200.2</v>
      </c>
    </row>
    <row r="4332" spans="1:18">
      <c r="A4332" s="1">
        <v>43952</v>
      </c>
      <c r="B4332" s="7">
        <f>MONTH(tbStoricoOrdini[[#This Row],[DATA]])</f>
        <v>5</v>
      </c>
      <c r="C4332" t="s">
        <v>4427</v>
      </c>
      <c r="D4332" t="str">
        <f>RIGHT(tbStoricoOrdini[[#This Row],[ORDINE]],4)</f>
        <v>4329</v>
      </c>
      <c r="E4332" t="s">
        <v>50</v>
      </c>
      <c r="F4332" t="str">
        <f>VLOOKUP(tbStoricoOrdini[[#This Row],[CLIENTE]],tbClienti[],3,FALSE)</f>
        <v>Veneto</v>
      </c>
      <c r="G4332" t="str">
        <f>VLOOKUP(tbStoricoOrdini[[#This Row],[CLIENTE]],tbClienti[],7,FALSE)</f>
        <v>AD</v>
      </c>
      <c r="H4332" t="s">
        <v>72</v>
      </c>
      <c r="I4332" t="str">
        <f>IF(LEFT(tbStoricoOrdini[[#This Row],[ARTICOLO]],3) = "COG","COG",LEFT(tbStoricoOrdini[[#This Row],[ARTICOLO]],FIND(" ",tbStoricoOrdini[[#This Row],[ARTICOLO]])-1))</f>
        <v>EB06</v>
      </c>
      <c r="J4332" t="str">
        <f>MID(tbStoricoOrdini[[#This Row],[ARTICOLO]],FIND(" ",tbStoricoOrdini[[#This Row],[ARTICOLO]])+1,4)</f>
        <v>3000</v>
      </c>
      <c r="K4332" t="str">
        <f>IFERROR(RIGHT(tbStoricoOrdini[[#This Row],[ARTICOLO]],LEN(tbStoricoOrdini[[#This Row],[ARTICOLO]])-FIND(" ",tbStoricoOrdini[[#This Row],[ARTICOLO]],FIND(" ",tbStoricoOrdini[[#This Row],[ARTICOLO]]) +1)),"")</f>
        <v>Medium</v>
      </c>
      <c r="L4332" s="3">
        <f>VLOOKUP(tbStoricoOrdini[[#This Row],[ARTICOLO]],tbArticoli[],2,FALSE)</f>
        <v>120</v>
      </c>
      <c r="M4332" s="22">
        <f>tbStoricoOrdini[[#This Row],[IMPORTO]]/tbStoricoOrdini[[#This Row],[PREZZO]]</f>
        <v>116.19166666666666</v>
      </c>
      <c r="N4332" t="s">
        <v>6</v>
      </c>
      <c r="O4332" s="8">
        <f>VLOOKUP(tbStoricoOrdini[[#This Row],[AGENTE]],tbAgenti[],2,FALSE)</f>
        <v>7.4999999999999997E-2</v>
      </c>
      <c r="P4332" s="2">
        <v>13943</v>
      </c>
      <c r="Q4332" s="2">
        <f>tbStoricoOrdini[[#This Row],[IMPORTO]]*tbStoricoOrdini[[#This Row],[% COMM.]]</f>
        <v>1045.7249999999999</v>
      </c>
      <c r="R4332" s="2">
        <f>tbStoricoOrdini[[#This Row],[TOT. COMM.]]+tbStoricoOrdini[[#This Row],[IMPORTO]]</f>
        <v>14988.725</v>
      </c>
    </row>
    <row r="4333" spans="1:18">
      <c r="A4333" s="1">
        <v>43952</v>
      </c>
      <c r="B4333" s="7">
        <f>MONTH(tbStoricoOrdini[[#This Row],[DATA]])</f>
        <v>5</v>
      </c>
      <c r="C4333" t="s">
        <v>4428</v>
      </c>
      <c r="D4333" t="str">
        <f>RIGHT(tbStoricoOrdini[[#This Row],[ORDINE]],4)</f>
        <v>4330</v>
      </c>
      <c r="E4333" t="s">
        <v>50</v>
      </c>
      <c r="F4333" t="str">
        <f>VLOOKUP(tbStoricoOrdini[[#This Row],[CLIENTE]],tbClienti[],3,FALSE)</f>
        <v>Veneto</v>
      </c>
      <c r="G4333" t="str">
        <f>VLOOKUP(tbStoricoOrdini[[#This Row],[CLIENTE]],tbClienti[],7,FALSE)</f>
        <v>AD</v>
      </c>
      <c r="H4333" t="s">
        <v>72</v>
      </c>
      <c r="I4333" t="str">
        <f>IF(LEFT(tbStoricoOrdini[[#This Row],[ARTICOLO]],3) = "COG","COG",LEFT(tbStoricoOrdini[[#This Row],[ARTICOLO]],FIND(" ",tbStoricoOrdini[[#This Row],[ARTICOLO]])-1))</f>
        <v>EB06</v>
      </c>
      <c r="J4333" t="str">
        <f>MID(tbStoricoOrdini[[#This Row],[ARTICOLO]],FIND(" ",tbStoricoOrdini[[#This Row],[ARTICOLO]])+1,4)</f>
        <v>3000</v>
      </c>
      <c r="K4333" t="str">
        <f>IFERROR(RIGHT(tbStoricoOrdini[[#This Row],[ARTICOLO]],LEN(tbStoricoOrdini[[#This Row],[ARTICOLO]])-FIND(" ",tbStoricoOrdini[[#This Row],[ARTICOLO]],FIND(" ",tbStoricoOrdini[[#This Row],[ARTICOLO]]) +1)),"")</f>
        <v>Medium</v>
      </c>
      <c r="L4333" s="3">
        <f>VLOOKUP(tbStoricoOrdini[[#This Row],[ARTICOLO]],tbArticoli[],2,FALSE)</f>
        <v>120</v>
      </c>
      <c r="M4333" s="22">
        <f>tbStoricoOrdini[[#This Row],[IMPORTO]]/tbStoricoOrdini[[#This Row],[PREZZO]]</f>
        <v>170.65</v>
      </c>
      <c r="N4333" t="s">
        <v>9</v>
      </c>
      <c r="O4333" s="8">
        <f>VLOOKUP(tbStoricoOrdini[[#This Row],[AGENTE]],tbAgenti[],2,FALSE)</f>
        <v>0.05</v>
      </c>
      <c r="P4333" s="2">
        <v>20478</v>
      </c>
      <c r="Q4333" s="2">
        <f>tbStoricoOrdini[[#This Row],[IMPORTO]]*tbStoricoOrdini[[#This Row],[% COMM.]]</f>
        <v>1023.9000000000001</v>
      </c>
      <c r="R4333" s="2">
        <f>tbStoricoOrdini[[#This Row],[TOT. COMM.]]+tbStoricoOrdini[[#This Row],[IMPORTO]]</f>
        <v>21501.9</v>
      </c>
    </row>
    <row r="4334" spans="1:18">
      <c r="A4334" s="1">
        <v>43952</v>
      </c>
      <c r="B4334" s="7">
        <f>MONTH(tbStoricoOrdini[[#This Row],[DATA]])</f>
        <v>5</v>
      </c>
      <c r="C4334" t="s">
        <v>4429</v>
      </c>
      <c r="D4334" t="str">
        <f>RIGHT(tbStoricoOrdini[[#This Row],[ORDINE]],4)</f>
        <v>4331</v>
      </c>
      <c r="E4334" t="s">
        <v>50</v>
      </c>
      <c r="F4334" t="str">
        <f>VLOOKUP(tbStoricoOrdini[[#This Row],[CLIENTE]],tbClienti[],3,FALSE)</f>
        <v>Veneto</v>
      </c>
      <c r="G4334" t="str">
        <f>VLOOKUP(tbStoricoOrdini[[#This Row],[CLIENTE]],tbClienti[],7,FALSE)</f>
        <v>AD</v>
      </c>
      <c r="H4334" t="s">
        <v>73</v>
      </c>
      <c r="I4334" t="str">
        <f>IF(LEFT(tbStoricoOrdini[[#This Row],[ARTICOLO]],3) = "COG","COG",LEFT(tbStoricoOrdini[[#This Row],[ARTICOLO]],FIND(" ",tbStoricoOrdini[[#This Row],[ARTICOLO]])-1))</f>
        <v>EB06</v>
      </c>
      <c r="J4334" t="str">
        <f>MID(tbStoricoOrdini[[#This Row],[ARTICOLO]],FIND(" ",tbStoricoOrdini[[#This Row],[ARTICOLO]])+1,4)</f>
        <v>3000</v>
      </c>
      <c r="K4334" t="str">
        <f>IFERROR(RIGHT(tbStoricoOrdini[[#This Row],[ARTICOLO]],LEN(tbStoricoOrdini[[#This Row],[ARTICOLO]])-FIND(" ",tbStoricoOrdini[[#This Row],[ARTICOLO]],FIND(" ",tbStoricoOrdini[[#This Row],[ARTICOLO]]) +1)),"")</f>
        <v>Plus</v>
      </c>
      <c r="L4334" s="3">
        <f>VLOOKUP(tbStoricoOrdini[[#This Row],[ARTICOLO]],tbArticoli[],2,FALSE)</f>
        <v>130</v>
      </c>
      <c r="M4334" s="22">
        <f>tbStoricoOrdini[[#This Row],[IMPORTO]]/tbStoricoOrdini[[#This Row],[PREZZO]]</f>
        <v>3.9461538461538463</v>
      </c>
      <c r="N4334" t="s">
        <v>6</v>
      </c>
      <c r="O4334" s="8">
        <f>VLOOKUP(tbStoricoOrdini[[#This Row],[AGENTE]],tbAgenti[],2,FALSE)</f>
        <v>7.4999999999999997E-2</v>
      </c>
      <c r="P4334" s="2">
        <v>513</v>
      </c>
      <c r="Q4334" s="2">
        <f>tbStoricoOrdini[[#This Row],[IMPORTO]]*tbStoricoOrdini[[#This Row],[% COMM.]]</f>
        <v>38.475000000000001</v>
      </c>
      <c r="R4334" s="2">
        <f>tbStoricoOrdini[[#This Row],[TOT. COMM.]]+tbStoricoOrdini[[#This Row],[IMPORTO]]</f>
        <v>551.47500000000002</v>
      </c>
    </row>
    <row r="4335" spans="1:18">
      <c r="A4335" s="1">
        <v>43952</v>
      </c>
      <c r="B4335" s="7">
        <f>MONTH(tbStoricoOrdini[[#This Row],[DATA]])</f>
        <v>5</v>
      </c>
      <c r="C4335" t="s">
        <v>4430</v>
      </c>
      <c r="D4335" t="str">
        <f>RIGHT(tbStoricoOrdini[[#This Row],[ORDINE]],4)</f>
        <v>4332</v>
      </c>
      <c r="E4335" t="s">
        <v>51</v>
      </c>
      <c r="F4335" t="str">
        <f>VLOOKUP(tbStoricoOrdini[[#This Row],[CLIENTE]],tbClienti[],3,FALSE)</f>
        <v>Veneto</v>
      </c>
      <c r="G4335" t="str">
        <f>VLOOKUP(tbStoricoOrdini[[#This Row],[CLIENTE]],tbClienti[],7,FALSE)</f>
        <v>AC</v>
      </c>
      <c r="H4335" t="s">
        <v>78</v>
      </c>
      <c r="I4335" t="str">
        <f>IF(LEFT(tbStoricoOrdini[[#This Row],[ARTICOLO]],3) = "COG","COG",LEFT(tbStoricoOrdini[[#This Row],[ARTICOLO]],FIND(" ",tbStoricoOrdini[[#This Row],[ARTICOLO]])-1))</f>
        <v>COG</v>
      </c>
      <c r="J4335" t="str">
        <f>MID(tbStoricoOrdini[[#This Row],[ARTICOLO]],FIND(" ",tbStoricoOrdini[[#This Row],[ARTICOLO]])+1,4)</f>
        <v>3000</v>
      </c>
      <c r="K4335" t="str">
        <f>IFERROR(RIGHT(tbStoricoOrdini[[#This Row],[ARTICOLO]],LEN(tbStoricoOrdini[[#This Row],[ARTICOLO]])-FIND(" ",tbStoricoOrdini[[#This Row],[ARTICOLO]],FIND(" ",tbStoricoOrdini[[#This Row],[ARTICOLO]]) +1)),"")</f>
        <v>Medium</v>
      </c>
      <c r="L4335" s="3">
        <f>VLOOKUP(tbStoricoOrdini[[#This Row],[ARTICOLO]],tbArticoli[],2,FALSE)</f>
        <v>220</v>
      </c>
      <c r="M4335" s="22">
        <f>tbStoricoOrdini[[#This Row],[IMPORTO]]/tbStoricoOrdini[[#This Row],[PREZZO]]</f>
        <v>1959.3818181818183</v>
      </c>
      <c r="N4335" t="s">
        <v>9</v>
      </c>
      <c r="O4335" s="8">
        <f>VLOOKUP(tbStoricoOrdini[[#This Row],[AGENTE]],tbAgenti[],2,FALSE)</f>
        <v>0.05</v>
      </c>
      <c r="P4335" s="2">
        <v>431064</v>
      </c>
      <c r="Q4335" s="2">
        <f>tbStoricoOrdini[[#This Row],[IMPORTO]]*tbStoricoOrdini[[#This Row],[% COMM.]]</f>
        <v>21553.200000000001</v>
      </c>
      <c r="R4335" s="2">
        <f>tbStoricoOrdini[[#This Row],[TOT. COMM.]]+tbStoricoOrdini[[#This Row],[IMPORTO]]</f>
        <v>452617.2</v>
      </c>
    </row>
    <row r="4336" spans="1:18">
      <c r="A4336" s="1">
        <v>43952</v>
      </c>
      <c r="B4336" s="7">
        <f>MONTH(tbStoricoOrdini[[#This Row],[DATA]])</f>
        <v>5</v>
      </c>
      <c r="C4336" t="s">
        <v>4431</v>
      </c>
      <c r="D4336" t="str">
        <f>RIGHT(tbStoricoOrdini[[#This Row],[ORDINE]],4)</f>
        <v>4333</v>
      </c>
      <c r="E4336" t="s">
        <v>51</v>
      </c>
      <c r="F4336" t="str">
        <f>VLOOKUP(tbStoricoOrdini[[#This Row],[CLIENTE]],tbClienti[],3,FALSE)</f>
        <v>Veneto</v>
      </c>
      <c r="G4336" t="str">
        <f>VLOOKUP(tbStoricoOrdini[[#This Row],[CLIENTE]],tbClienti[],7,FALSE)</f>
        <v>AC</v>
      </c>
      <c r="H4336" t="s">
        <v>74</v>
      </c>
      <c r="I4336" t="str">
        <f>IF(LEFT(tbStoricoOrdini[[#This Row],[ARTICOLO]],3) = "COG","COG",LEFT(tbStoricoOrdini[[#This Row],[ARTICOLO]],FIND(" ",tbStoricoOrdini[[#This Row],[ARTICOLO]])-1))</f>
        <v>AVRC</v>
      </c>
      <c r="J4336" t="str">
        <f>MID(tbStoricoOrdini[[#This Row],[ARTICOLO]],FIND(" ",tbStoricoOrdini[[#This Row],[ARTICOLO]])+1,4)</f>
        <v>2500</v>
      </c>
      <c r="K4336" t="str">
        <f>IFERROR(RIGHT(tbStoricoOrdini[[#This Row],[ARTICOLO]],LEN(tbStoricoOrdini[[#This Row],[ARTICOLO]])-FIND(" ",tbStoricoOrdini[[#This Row],[ARTICOLO]],FIND(" ",tbStoricoOrdini[[#This Row],[ARTICOLO]]) +1)),"")</f>
        <v>Gold</v>
      </c>
      <c r="L4336" s="3">
        <f>VLOOKUP(tbStoricoOrdini[[#This Row],[ARTICOLO]],tbArticoli[],2,FALSE)</f>
        <v>500</v>
      </c>
      <c r="M4336" s="22">
        <f>tbStoricoOrdini[[#This Row],[IMPORTO]]/tbStoricoOrdini[[#This Row],[PREZZO]]</f>
        <v>7.1239999999999997</v>
      </c>
      <c r="N4336" t="s">
        <v>9</v>
      </c>
      <c r="O4336" s="8">
        <f>VLOOKUP(tbStoricoOrdini[[#This Row],[AGENTE]],tbAgenti[],2,FALSE)</f>
        <v>0.05</v>
      </c>
      <c r="P4336" s="2">
        <v>3562</v>
      </c>
      <c r="Q4336" s="2">
        <f>tbStoricoOrdini[[#This Row],[IMPORTO]]*tbStoricoOrdini[[#This Row],[% COMM.]]</f>
        <v>178.10000000000002</v>
      </c>
      <c r="R4336" s="2">
        <f>tbStoricoOrdini[[#This Row],[TOT. COMM.]]+tbStoricoOrdini[[#This Row],[IMPORTO]]</f>
        <v>3740.1</v>
      </c>
    </row>
    <row r="4337" spans="1:18">
      <c r="A4337" s="1">
        <v>43952</v>
      </c>
      <c r="B4337" s="7">
        <f>MONTH(tbStoricoOrdini[[#This Row],[DATA]])</f>
        <v>5</v>
      </c>
      <c r="C4337" t="s">
        <v>4432</v>
      </c>
      <c r="D4337" t="str">
        <f>RIGHT(tbStoricoOrdini[[#This Row],[ORDINE]],4)</f>
        <v>4334</v>
      </c>
      <c r="E4337" t="s">
        <v>51</v>
      </c>
      <c r="F4337" t="str">
        <f>VLOOKUP(tbStoricoOrdini[[#This Row],[CLIENTE]],tbClienti[],3,FALSE)</f>
        <v>Veneto</v>
      </c>
      <c r="G4337" t="str">
        <f>VLOOKUP(tbStoricoOrdini[[#This Row],[CLIENTE]],tbClienti[],7,FALSE)</f>
        <v>AC</v>
      </c>
      <c r="H4337" t="s">
        <v>61</v>
      </c>
      <c r="I4337" t="str">
        <f>IF(LEFT(tbStoricoOrdini[[#This Row],[ARTICOLO]],3) = "COG","COG",LEFT(tbStoricoOrdini[[#This Row],[ARTICOLO]],FIND(" ",tbStoricoOrdini[[#This Row],[ARTICOLO]])-1))</f>
        <v>KLM</v>
      </c>
      <c r="J4337" t="str">
        <f>MID(tbStoricoOrdini[[#This Row],[ARTICOLO]],FIND(" ",tbStoricoOrdini[[#This Row],[ARTICOLO]])+1,4)</f>
        <v>5000</v>
      </c>
      <c r="K4337" t="str">
        <f>IFERROR(RIGHT(tbStoricoOrdini[[#This Row],[ARTICOLO]],LEN(tbStoricoOrdini[[#This Row],[ARTICOLO]])-FIND(" ",tbStoricoOrdini[[#This Row],[ARTICOLO]],FIND(" ",tbStoricoOrdini[[#This Row],[ARTICOLO]]) +1)),"")</f>
        <v>Medium</v>
      </c>
      <c r="L4337" s="3">
        <f>VLOOKUP(tbStoricoOrdini[[#This Row],[ARTICOLO]],tbArticoli[],2,FALSE)</f>
        <v>150</v>
      </c>
      <c r="M4337" s="22">
        <f>tbStoricoOrdini[[#This Row],[IMPORTO]]/tbStoricoOrdini[[#This Row],[PREZZO]]</f>
        <v>5.36</v>
      </c>
      <c r="N4337" t="s">
        <v>6</v>
      </c>
      <c r="O4337" s="8">
        <f>VLOOKUP(tbStoricoOrdini[[#This Row],[AGENTE]],tbAgenti[],2,FALSE)</f>
        <v>7.4999999999999997E-2</v>
      </c>
      <c r="P4337" s="2">
        <v>804</v>
      </c>
      <c r="Q4337" s="2">
        <f>tbStoricoOrdini[[#This Row],[IMPORTO]]*tbStoricoOrdini[[#This Row],[% COMM.]]</f>
        <v>60.3</v>
      </c>
      <c r="R4337" s="2">
        <f>tbStoricoOrdini[[#This Row],[TOT. COMM.]]+tbStoricoOrdini[[#This Row],[IMPORTO]]</f>
        <v>864.3</v>
      </c>
    </row>
    <row r="4338" spans="1:18">
      <c r="A4338" s="1">
        <v>43952</v>
      </c>
      <c r="B4338" s="7">
        <f>MONTH(tbStoricoOrdini[[#This Row],[DATA]])</f>
        <v>5</v>
      </c>
      <c r="C4338" t="s">
        <v>4433</v>
      </c>
      <c r="D4338" t="str">
        <f>RIGHT(tbStoricoOrdini[[#This Row],[ORDINE]],4)</f>
        <v>4335</v>
      </c>
      <c r="E4338" t="s">
        <v>51</v>
      </c>
      <c r="F4338" t="str">
        <f>VLOOKUP(tbStoricoOrdini[[#This Row],[CLIENTE]],tbClienti[],3,FALSE)</f>
        <v>Veneto</v>
      </c>
      <c r="G4338" t="str">
        <f>VLOOKUP(tbStoricoOrdini[[#This Row],[CLIENTE]],tbClienti[],7,FALSE)</f>
        <v>AC</v>
      </c>
      <c r="H4338" t="s">
        <v>61</v>
      </c>
      <c r="I4338" t="str">
        <f>IF(LEFT(tbStoricoOrdini[[#This Row],[ARTICOLO]],3) = "COG","COG",LEFT(tbStoricoOrdini[[#This Row],[ARTICOLO]],FIND(" ",tbStoricoOrdini[[#This Row],[ARTICOLO]])-1))</f>
        <v>KLM</v>
      </c>
      <c r="J4338" t="str">
        <f>MID(tbStoricoOrdini[[#This Row],[ARTICOLO]],FIND(" ",tbStoricoOrdini[[#This Row],[ARTICOLO]])+1,4)</f>
        <v>5000</v>
      </c>
      <c r="K4338" t="str">
        <f>IFERROR(RIGHT(tbStoricoOrdini[[#This Row],[ARTICOLO]],LEN(tbStoricoOrdini[[#This Row],[ARTICOLO]])-FIND(" ",tbStoricoOrdini[[#This Row],[ARTICOLO]],FIND(" ",tbStoricoOrdini[[#This Row],[ARTICOLO]]) +1)),"")</f>
        <v>Medium</v>
      </c>
      <c r="L4338" s="3">
        <f>VLOOKUP(tbStoricoOrdini[[#This Row],[ARTICOLO]],tbArticoli[],2,FALSE)</f>
        <v>150</v>
      </c>
      <c r="M4338" s="22">
        <f>tbStoricoOrdini[[#This Row],[IMPORTO]]/tbStoricoOrdini[[#This Row],[PREZZO]]</f>
        <v>271.86</v>
      </c>
      <c r="N4338" t="s">
        <v>9</v>
      </c>
      <c r="O4338" s="8">
        <f>VLOOKUP(tbStoricoOrdini[[#This Row],[AGENTE]],tbAgenti[],2,FALSE)</f>
        <v>0.05</v>
      </c>
      <c r="P4338" s="2">
        <v>40779</v>
      </c>
      <c r="Q4338" s="2">
        <f>tbStoricoOrdini[[#This Row],[IMPORTO]]*tbStoricoOrdini[[#This Row],[% COMM.]]</f>
        <v>2038.95</v>
      </c>
      <c r="R4338" s="2">
        <f>tbStoricoOrdini[[#This Row],[TOT. COMM.]]+tbStoricoOrdini[[#This Row],[IMPORTO]]</f>
        <v>42817.95</v>
      </c>
    </row>
    <row r="4339" spans="1:18">
      <c r="A4339" s="1">
        <v>43952</v>
      </c>
      <c r="B4339" s="7">
        <f>MONTH(tbStoricoOrdini[[#This Row],[DATA]])</f>
        <v>5</v>
      </c>
      <c r="C4339" t="s">
        <v>4434</v>
      </c>
      <c r="D4339" t="str">
        <f>RIGHT(tbStoricoOrdini[[#This Row],[ORDINE]],4)</f>
        <v>4336</v>
      </c>
      <c r="E4339" t="s">
        <v>51</v>
      </c>
      <c r="F4339" t="str">
        <f>VLOOKUP(tbStoricoOrdini[[#This Row],[CLIENTE]],tbClienti[],3,FALSE)</f>
        <v>Veneto</v>
      </c>
      <c r="G4339" t="str">
        <f>VLOOKUP(tbStoricoOrdini[[#This Row],[CLIENTE]],tbClienti[],7,FALSE)</f>
        <v>AC</v>
      </c>
      <c r="H4339" t="s">
        <v>79</v>
      </c>
      <c r="I4339" t="str">
        <f>IF(LEFT(tbStoricoOrdini[[#This Row],[ARTICOLO]],3) = "COG","COG",LEFT(tbStoricoOrdini[[#This Row],[ARTICOLO]],FIND(" ",tbStoricoOrdini[[#This Row],[ARTICOLO]])-1))</f>
        <v>COG</v>
      </c>
      <c r="J4339" t="str">
        <f>MID(tbStoricoOrdini[[#This Row],[ARTICOLO]],FIND(" ",tbStoricoOrdini[[#This Row],[ARTICOLO]])+1,4)</f>
        <v>4000</v>
      </c>
      <c r="K4339" t="str">
        <f>IFERROR(RIGHT(tbStoricoOrdini[[#This Row],[ARTICOLO]],LEN(tbStoricoOrdini[[#This Row],[ARTICOLO]])-FIND(" ",tbStoricoOrdini[[#This Row],[ARTICOLO]],FIND(" ",tbStoricoOrdini[[#This Row],[ARTICOLO]]) +1)),"")</f>
        <v>Plus</v>
      </c>
      <c r="L4339" s="3">
        <f>VLOOKUP(tbStoricoOrdini[[#This Row],[ARTICOLO]],tbArticoli[],2,FALSE)</f>
        <v>240</v>
      </c>
      <c r="M4339" s="22">
        <f>tbStoricoOrdini[[#This Row],[IMPORTO]]/tbStoricoOrdini[[#This Row],[PREZZO]]</f>
        <v>5.8333333333333334E-2</v>
      </c>
      <c r="N4339" t="s">
        <v>9</v>
      </c>
      <c r="O4339" s="8">
        <f>VLOOKUP(tbStoricoOrdini[[#This Row],[AGENTE]],tbAgenti[],2,FALSE)</f>
        <v>0.05</v>
      </c>
      <c r="P4339" s="2">
        <v>14</v>
      </c>
      <c r="Q4339" s="2">
        <f>tbStoricoOrdini[[#This Row],[IMPORTO]]*tbStoricoOrdini[[#This Row],[% COMM.]]</f>
        <v>0.70000000000000007</v>
      </c>
      <c r="R4339" s="2">
        <f>tbStoricoOrdini[[#This Row],[TOT. COMM.]]+tbStoricoOrdini[[#This Row],[IMPORTO]]</f>
        <v>14.7</v>
      </c>
    </row>
    <row r="4340" spans="1:18">
      <c r="A4340" s="1">
        <v>43952</v>
      </c>
      <c r="B4340" s="7">
        <f>MONTH(tbStoricoOrdini[[#This Row],[DATA]])</f>
        <v>5</v>
      </c>
      <c r="C4340" t="s">
        <v>4435</v>
      </c>
      <c r="D4340" t="str">
        <f>RIGHT(tbStoricoOrdini[[#This Row],[ORDINE]],4)</f>
        <v>4337</v>
      </c>
      <c r="E4340" t="s">
        <v>51</v>
      </c>
      <c r="F4340" t="str">
        <f>VLOOKUP(tbStoricoOrdini[[#This Row],[CLIENTE]],tbClienti[],3,FALSE)</f>
        <v>Veneto</v>
      </c>
      <c r="G4340" t="str">
        <f>VLOOKUP(tbStoricoOrdini[[#This Row],[CLIENTE]],tbClienti[],7,FALSE)</f>
        <v>AC</v>
      </c>
      <c r="H4340" t="s">
        <v>63</v>
      </c>
      <c r="I4340" t="str">
        <f>IF(LEFT(tbStoricoOrdini[[#This Row],[ARTICOLO]],3) = "COG","COG",LEFT(tbStoricoOrdini[[#This Row],[ARTICOLO]],FIND(" ",tbStoricoOrdini[[#This Row],[ARTICOLO]])-1))</f>
        <v>KLM</v>
      </c>
      <c r="J4340" t="str">
        <f>MID(tbStoricoOrdini[[#This Row],[ARTICOLO]],FIND(" ",tbStoricoOrdini[[#This Row],[ARTICOLO]])+1,4)</f>
        <v>3000</v>
      </c>
      <c r="K4340" t="str">
        <f>IFERROR(RIGHT(tbStoricoOrdini[[#This Row],[ARTICOLO]],LEN(tbStoricoOrdini[[#This Row],[ARTICOLO]])-FIND(" ",tbStoricoOrdini[[#This Row],[ARTICOLO]],FIND(" ",tbStoricoOrdini[[#This Row],[ARTICOLO]]) +1)),"")</f>
        <v>Plus</v>
      </c>
      <c r="L4340" s="3">
        <f>VLOOKUP(tbStoricoOrdini[[#This Row],[ARTICOLO]],tbArticoli[],2,FALSE)</f>
        <v>145</v>
      </c>
      <c r="M4340" s="22">
        <f>tbStoricoOrdini[[#This Row],[IMPORTO]]/tbStoricoOrdini[[#This Row],[PREZZO]]</f>
        <v>40.627586206896552</v>
      </c>
      <c r="N4340" t="s">
        <v>39</v>
      </c>
      <c r="O4340" s="8">
        <f>VLOOKUP(tbStoricoOrdini[[#This Row],[AGENTE]],tbAgenti[],2,FALSE)</f>
        <v>0.05</v>
      </c>
      <c r="P4340" s="2">
        <v>5891</v>
      </c>
      <c r="Q4340" s="2">
        <f>tbStoricoOrdini[[#This Row],[IMPORTO]]*tbStoricoOrdini[[#This Row],[% COMM.]]</f>
        <v>294.55</v>
      </c>
      <c r="R4340" s="2">
        <f>tbStoricoOrdini[[#This Row],[TOT. COMM.]]+tbStoricoOrdini[[#This Row],[IMPORTO]]</f>
        <v>6185.55</v>
      </c>
    </row>
    <row r="4341" spans="1:18">
      <c r="A4341" s="1">
        <v>43952</v>
      </c>
      <c r="B4341" s="7">
        <f>MONTH(tbStoricoOrdini[[#This Row],[DATA]])</f>
        <v>5</v>
      </c>
      <c r="C4341" t="s">
        <v>4436</v>
      </c>
      <c r="D4341" t="str">
        <f>RIGHT(tbStoricoOrdini[[#This Row],[ORDINE]],4)</f>
        <v>4338</v>
      </c>
      <c r="E4341" t="s">
        <v>51</v>
      </c>
      <c r="F4341" t="str">
        <f>VLOOKUP(tbStoricoOrdini[[#This Row],[CLIENTE]],tbClienti[],3,FALSE)</f>
        <v>Veneto</v>
      </c>
      <c r="G4341" t="str">
        <f>VLOOKUP(tbStoricoOrdini[[#This Row],[CLIENTE]],tbClienti[],7,FALSE)</f>
        <v>AC</v>
      </c>
      <c r="H4341" t="s">
        <v>63</v>
      </c>
      <c r="I4341" t="str">
        <f>IF(LEFT(tbStoricoOrdini[[#This Row],[ARTICOLO]],3) = "COG","COG",LEFT(tbStoricoOrdini[[#This Row],[ARTICOLO]],FIND(" ",tbStoricoOrdini[[#This Row],[ARTICOLO]])-1))</f>
        <v>KLM</v>
      </c>
      <c r="J4341" t="str">
        <f>MID(tbStoricoOrdini[[#This Row],[ARTICOLO]],FIND(" ",tbStoricoOrdini[[#This Row],[ARTICOLO]])+1,4)</f>
        <v>3000</v>
      </c>
      <c r="K4341" t="str">
        <f>IFERROR(RIGHT(tbStoricoOrdini[[#This Row],[ARTICOLO]],LEN(tbStoricoOrdini[[#This Row],[ARTICOLO]])-FIND(" ",tbStoricoOrdini[[#This Row],[ARTICOLO]],FIND(" ",tbStoricoOrdini[[#This Row],[ARTICOLO]]) +1)),"")</f>
        <v>Plus</v>
      </c>
      <c r="L4341" s="3">
        <f>VLOOKUP(tbStoricoOrdini[[#This Row],[ARTICOLO]],tbArticoli[],2,FALSE)</f>
        <v>145</v>
      </c>
      <c r="M4341" s="22">
        <f>tbStoricoOrdini[[#This Row],[IMPORTO]]/tbStoricoOrdini[[#This Row],[PREZZO]]</f>
        <v>50.406896551724138</v>
      </c>
      <c r="N4341" t="s">
        <v>19</v>
      </c>
      <c r="O4341" s="8">
        <f>VLOOKUP(tbStoricoOrdini[[#This Row],[AGENTE]],tbAgenti[],2,FALSE)</f>
        <v>0.05</v>
      </c>
      <c r="P4341" s="2">
        <v>7309</v>
      </c>
      <c r="Q4341" s="2">
        <f>tbStoricoOrdini[[#This Row],[IMPORTO]]*tbStoricoOrdini[[#This Row],[% COMM.]]</f>
        <v>365.45000000000005</v>
      </c>
      <c r="R4341" s="2">
        <f>tbStoricoOrdini[[#This Row],[TOT. COMM.]]+tbStoricoOrdini[[#This Row],[IMPORTO]]</f>
        <v>7674.45</v>
      </c>
    </row>
    <row r="4342" spans="1:18">
      <c r="A4342" s="1">
        <v>43952</v>
      </c>
      <c r="B4342" s="7">
        <f>MONTH(tbStoricoOrdini[[#This Row],[DATA]])</f>
        <v>5</v>
      </c>
      <c r="C4342" t="s">
        <v>4437</v>
      </c>
      <c r="D4342" t="str">
        <f>RIGHT(tbStoricoOrdini[[#This Row],[ORDINE]],4)</f>
        <v>4339</v>
      </c>
      <c r="E4342" t="s">
        <v>51</v>
      </c>
      <c r="F4342" t="str">
        <f>VLOOKUP(tbStoricoOrdini[[#This Row],[CLIENTE]],tbClienti[],3,FALSE)</f>
        <v>Veneto</v>
      </c>
      <c r="G4342" t="str">
        <f>VLOOKUP(tbStoricoOrdini[[#This Row],[CLIENTE]],tbClienti[],7,FALSE)</f>
        <v>AC</v>
      </c>
      <c r="H4342" t="s">
        <v>63</v>
      </c>
      <c r="I4342" t="str">
        <f>IF(LEFT(tbStoricoOrdini[[#This Row],[ARTICOLO]],3) = "COG","COG",LEFT(tbStoricoOrdini[[#This Row],[ARTICOLO]],FIND(" ",tbStoricoOrdini[[#This Row],[ARTICOLO]])-1))</f>
        <v>KLM</v>
      </c>
      <c r="J4342" t="str">
        <f>MID(tbStoricoOrdini[[#This Row],[ARTICOLO]],FIND(" ",tbStoricoOrdini[[#This Row],[ARTICOLO]])+1,4)</f>
        <v>3000</v>
      </c>
      <c r="K4342" t="str">
        <f>IFERROR(RIGHT(tbStoricoOrdini[[#This Row],[ARTICOLO]],LEN(tbStoricoOrdini[[#This Row],[ARTICOLO]])-FIND(" ",tbStoricoOrdini[[#This Row],[ARTICOLO]],FIND(" ",tbStoricoOrdini[[#This Row],[ARTICOLO]]) +1)),"")</f>
        <v>Plus</v>
      </c>
      <c r="L4342" s="3">
        <f>VLOOKUP(tbStoricoOrdini[[#This Row],[ARTICOLO]],tbArticoli[],2,FALSE)</f>
        <v>145</v>
      </c>
      <c r="M4342" s="22">
        <f>tbStoricoOrdini[[#This Row],[IMPORTO]]/tbStoricoOrdini[[#This Row],[PREZZO]]</f>
        <v>64.358620689655169</v>
      </c>
      <c r="N4342" t="s">
        <v>15</v>
      </c>
      <c r="O4342" s="8">
        <f>VLOOKUP(tbStoricoOrdini[[#This Row],[AGENTE]],tbAgenti[],2,FALSE)</f>
        <v>0.08</v>
      </c>
      <c r="P4342" s="2">
        <v>9332</v>
      </c>
      <c r="Q4342" s="2">
        <f>tbStoricoOrdini[[#This Row],[IMPORTO]]*tbStoricoOrdini[[#This Row],[% COMM.]]</f>
        <v>746.56000000000006</v>
      </c>
      <c r="R4342" s="2">
        <f>tbStoricoOrdini[[#This Row],[TOT. COMM.]]+tbStoricoOrdini[[#This Row],[IMPORTO]]</f>
        <v>10078.56</v>
      </c>
    </row>
    <row r="4343" spans="1:18">
      <c r="A4343" s="1">
        <v>43952</v>
      </c>
      <c r="B4343" s="7">
        <f>MONTH(tbStoricoOrdini[[#This Row],[DATA]])</f>
        <v>5</v>
      </c>
      <c r="C4343" t="s">
        <v>4438</v>
      </c>
      <c r="D4343" t="str">
        <f>RIGHT(tbStoricoOrdini[[#This Row],[ORDINE]],4)</f>
        <v>4340</v>
      </c>
      <c r="E4343" t="s">
        <v>51</v>
      </c>
      <c r="F4343" t="str">
        <f>VLOOKUP(tbStoricoOrdini[[#This Row],[CLIENTE]],tbClienti[],3,FALSE)</f>
        <v>Veneto</v>
      </c>
      <c r="G4343" t="str">
        <f>VLOOKUP(tbStoricoOrdini[[#This Row],[CLIENTE]],tbClienti[],7,FALSE)</f>
        <v>AC</v>
      </c>
      <c r="H4343" t="s">
        <v>63</v>
      </c>
      <c r="I4343" t="str">
        <f>IF(LEFT(tbStoricoOrdini[[#This Row],[ARTICOLO]],3) = "COG","COG",LEFT(tbStoricoOrdini[[#This Row],[ARTICOLO]],FIND(" ",tbStoricoOrdini[[#This Row],[ARTICOLO]])-1))</f>
        <v>KLM</v>
      </c>
      <c r="J4343" t="str">
        <f>MID(tbStoricoOrdini[[#This Row],[ARTICOLO]],FIND(" ",tbStoricoOrdini[[#This Row],[ARTICOLO]])+1,4)</f>
        <v>3000</v>
      </c>
      <c r="K4343" t="str">
        <f>IFERROR(RIGHT(tbStoricoOrdini[[#This Row],[ARTICOLO]],LEN(tbStoricoOrdini[[#This Row],[ARTICOLO]])-FIND(" ",tbStoricoOrdini[[#This Row],[ARTICOLO]],FIND(" ",tbStoricoOrdini[[#This Row],[ARTICOLO]]) +1)),"")</f>
        <v>Plus</v>
      </c>
      <c r="L4343" s="3">
        <f>VLOOKUP(tbStoricoOrdini[[#This Row],[ARTICOLO]],tbArticoli[],2,FALSE)</f>
        <v>145</v>
      </c>
      <c r="M4343" s="22">
        <f>tbStoricoOrdini[[#This Row],[IMPORTO]]/tbStoricoOrdini[[#This Row],[PREZZO]]</f>
        <v>73.8</v>
      </c>
      <c r="N4343" t="s">
        <v>18</v>
      </c>
      <c r="O4343" s="8">
        <f>VLOOKUP(tbStoricoOrdini[[#This Row],[AGENTE]],tbAgenti[],2,FALSE)</f>
        <v>0.03</v>
      </c>
      <c r="P4343" s="2">
        <v>10701</v>
      </c>
      <c r="Q4343" s="2">
        <f>tbStoricoOrdini[[#This Row],[IMPORTO]]*tbStoricoOrdini[[#This Row],[% COMM.]]</f>
        <v>321.02999999999997</v>
      </c>
      <c r="R4343" s="2">
        <f>tbStoricoOrdini[[#This Row],[TOT. COMM.]]+tbStoricoOrdini[[#This Row],[IMPORTO]]</f>
        <v>11022.03</v>
      </c>
    </row>
    <row r="4344" spans="1:18">
      <c r="A4344" s="1">
        <v>43952</v>
      </c>
      <c r="B4344" s="7">
        <f>MONTH(tbStoricoOrdini[[#This Row],[DATA]])</f>
        <v>5</v>
      </c>
      <c r="C4344" t="s">
        <v>4439</v>
      </c>
      <c r="D4344" t="str">
        <f>RIGHT(tbStoricoOrdini[[#This Row],[ORDINE]],4)</f>
        <v>4341</v>
      </c>
      <c r="E4344" t="s">
        <v>51</v>
      </c>
      <c r="F4344" t="str">
        <f>VLOOKUP(tbStoricoOrdini[[#This Row],[CLIENTE]],tbClienti[],3,FALSE)</f>
        <v>Veneto</v>
      </c>
      <c r="G4344" t="str">
        <f>VLOOKUP(tbStoricoOrdini[[#This Row],[CLIENTE]],tbClienti[],7,FALSE)</f>
        <v>AC</v>
      </c>
      <c r="H4344" t="s">
        <v>63</v>
      </c>
      <c r="I4344" t="str">
        <f>IF(LEFT(tbStoricoOrdini[[#This Row],[ARTICOLO]],3) = "COG","COG",LEFT(tbStoricoOrdini[[#This Row],[ARTICOLO]],FIND(" ",tbStoricoOrdini[[#This Row],[ARTICOLO]])-1))</f>
        <v>KLM</v>
      </c>
      <c r="J4344" t="str">
        <f>MID(tbStoricoOrdini[[#This Row],[ARTICOLO]],FIND(" ",tbStoricoOrdini[[#This Row],[ARTICOLO]])+1,4)</f>
        <v>3000</v>
      </c>
      <c r="K4344" t="str">
        <f>IFERROR(RIGHT(tbStoricoOrdini[[#This Row],[ARTICOLO]],LEN(tbStoricoOrdini[[#This Row],[ARTICOLO]])-FIND(" ",tbStoricoOrdini[[#This Row],[ARTICOLO]],FIND(" ",tbStoricoOrdini[[#This Row],[ARTICOLO]]) +1)),"")</f>
        <v>Plus</v>
      </c>
      <c r="L4344" s="3">
        <f>VLOOKUP(tbStoricoOrdini[[#This Row],[ARTICOLO]],tbArticoli[],2,FALSE)</f>
        <v>145</v>
      </c>
      <c r="M4344" s="22">
        <f>tbStoricoOrdini[[#This Row],[IMPORTO]]/tbStoricoOrdini[[#This Row],[PREZZO]]</f>
        <v>7.5034482758620689</v>
      </c>
      <c r="N4344" t="s">
        <v>13</v>
      </c>
      <c r="O4344" s="8">
        <f>VLOOKUP(tbStoricoOrdini[[#This Row],[AGENTE]],tbAgenti[],2,FALSE)</f>
        <v>0.1</v>
      </c>
      <c r="P4344" s="2">
        <v>1088</v>
      </c>
      <c r="Q4344" s="2">
        <f>tbStoricoOrdini[[#This Row],[IMPORTO]]*tbStoricoOrdini[[#This Row],[% COMM.]]</f>
        <v>108.80000000000001</v>
      </c>
      <c r="R4344" s="2">
        <f>tbStoricoOrdini[[#This Row],[TOT. COMM.]]+tbStoricoOrdini[[#This Row],[IMPORTO]]</f>
        <v>1196.8</v>
      </c>
    </row>
    <row r="4345" spans="1:18">
      <c r="A4345" s="1">
        <v>43952</v>
      </c>
      <c r="B4345" s="7">
        <f>MONTH(tbStoricoOrdini[[#This Row],[DATA]])</f>
        <v>5</v>
      </c>
      <c r="C4345" t="s">
        <v>4440</v>
      </c>
      <c r="D4345" t="str">
        <f>RIGHT(tbStoricoOrdini[[#This Row],[ORDINE]],4)</f>
        <v>4342</v>
      </c>
      <c r="E4345" t="s">
        <v>51</v>
      </c>
      <c r="F4345" t="str">
        <f>VLOOKUP(tbStoricoOrdini[[#This Row],[CLIENTE]],tbClienti[],3,FALSE)</f>
        <v>Veneto</v>
      </c>
      <c r="G4345" t="str">
        <f>VLOOKUP(tbStoricoOrdini[[#This Row],[CLIENTE]],tbClienti[],7,FALSE)</f>
        <v>AC</v>
      </c>
      <c r="H4345" t="s">
        <v>63</v>
      </c>
      <c r="I4345" t="str">
        <f>IF(LEFT(tbStoricoOrdini[[#This Row],[ARTICOLO]],3) = "COG","COG",LEFT(tbStoricoOrdini[[#This Row],[ARTICOLO]],FIND(" ",tbStoricoOrdini[[#This Row],[ARTICOLO]])-1))</f>
        <v>KLM</v>
      </c>
      <c r="J4345" t="str">
        <f>MID(tbStoricoOrdini[[#This Row],[ARTICOLO]],FIND(" ",tbStoricoOrdini[[#This Row],[ARTICOLO]])+1,4)</f>
        <v>3000</v>
      </c>
      <c r="K4345" t="str">
        <f>IFERROR(RIGHT(tbStoricoOrdini[[#This Row],[ARTICOLO]],LEN(tbStoricoOrdini[[#This Row],[ARTICOLO]])-FIND(" ",tbStoricoOrdini[[#This Row],[ARTICOLO]],FIND(" ",tbStoricoOrdini[[#This Row],[ARTICOLO]]) +1)),"")</f>
        <v>Plus</v>
      </c>
      <c r="L4345" s="3">
        <f>VLOOKUP(tbStoricoOrdini[[#This Row],[ARTICOLO]],tbArticoli[],2,FALSE)</f>
        <v>145</v>
      </c>
      <c r="M4345" s="22">
        <f>tbStoricoOrdini[[#This Row],[IMPORTO]]/tbStoricoOrdini[[#This Row],[PREZZO]]</f>
        <v>3.489655172413793</v>
      </c>
      <c r="N4345" t="s">
        <v>6</v>
      </c>
      <c r="O4345" s="8">
        <f>VLOOKUP(tbStoricoOrdini[[#This Row],[AGENTE]],tbAgenti[],2,FALSE)</f>
        <v>7.4999999999999997E-2</v>
      </c>
      <c r="P4345" s="2">
        <v>506</v>
      </c>
      <c r="Q4345" s="2">
        <f>tbStoricoOrdini[[#This Row],[IMPORTO]]*tbStoricoOrdini[[#This Row],[% COMM.]]</f>
        <v>37.949999999999996</v>
      </c>
      <c r="R4345" s="2">
        <f>tbStoricoOrdini[[#This Row],[TOT. COMM.]]+tbStoricoOrdini[[#This Row],[IMPORTO]]</f>
        <v>543.95000000000005</v>
      </c>
    </row>
    <row r="4346" spans="1:18">
      <c r="A4346" s="1">
        <v>43952</v>
      </c>
      <c r="B4346" s="7">
        <f>MONTH(tbStoricoOrdini[[#This Row],[DATA]])</f>
        <v>5</v>
      </c>
      <c r="C4346" t="s">
        <v>4441</v>
      </c>
      <c r="D4346" t="str">
        <f>RIGHT(tbStoricoOrdini[[#This Row],[ORDINE]],4)</f>
        <v>4343</v>
      </c>
      <c r="E4346" t="s">
        <v>51</v>
      </c>
      <c r="F4346" t="str">
        <f>VLOOKUP(tbStoricoOrdini[[#This Row],[CLIENTE]],tbClienti[],3,FALSE)</f>
        <v>Veneto</v>
      </c>
      <c r="G4346" t="str">
        <f>VLOOKUP(tbStoricoOrdini[[#This Row],[CLIENTE]],tbClienti[],7,FALSE)</f>
        <v>AC</v>
      </c>
      <c r="H4346" t="s">
        <v>63</v>
      </c>
      <c r="I4346" t="str">
        <f>IF(LEFT(tbStoricoOrdini[[#This Row],[ARTICOLO]],3) = "COG","COG",LEFT(tbStoricoOrdini[[#This Row],[ARTICOLO]],FIND(" ",tbStoricoOrdini[[#This Row],[ARTICOLO]])-1))</f>
        <v>KLM</v>
      </c>
      <c r="J4346" t="str">
        <f>MID(tbStoricoOrdini[[#This Row],[ARTICOLO]],FIND(" ",tbStoricoOrdini[[#This Row],[ARTICOLO]])+1,4)</f>
        <v>3000</v>
      </c>
      <c r="K4346" t="str">
        <f>IFERROR(RIGHT(tbStoricoOrdini[[#This Row],[ARTICOLO]],LEN(tbStoricoOrdini[[#This Row],[ARTICOLO]])-FIND(" ",tbStoricoOrdini[[#This Row],[ARTICOLO]],FIND(" ",tbStoricoOrdini[[#This Row],[ARTICOLO]]) +1)),"")</f>
        <v>Plus</v>
      </c>
      <c r="L4346" s="3">
        <f>VLOOKUP(tbStoricoOrdini[[#This Row],[ARTICOLO]],tbArticoli[],2,FALSE)</f>
        <v>145</v>
      </c>
      <c r="M4346" s="22">
        <f>tbStoricoOrdini[[#This Row],[IMPORTO]]/tbStoricoOrdini[[#This Row],[PREZZO]]</f>
        <v>244.44827586206895</v>
      </c>
      <c r="N4346" t="s">
        <v>9</v>
      </c>
      <c r="O4346" s="8">
        <f>VLOOKUP(tbStoricoOrdini[[#This Row],[AGENTE]],tbAgenti[],2,FALSE)</f>
        <v>0.05</v>
      </c>
      <c r="P4346" s="2">
        <v>35445</v>
      </c>
      <c r="Q4346" s="2">
        <f>tbStoricoOrdini[[#This Row],[IMPORTO]]*tbStoricoOrdini[[#This Row],[% COMM.]]</f>
        <v>1772.25</v>
      </c>
      <c r="R4346" s="2">
        <f>tbStoricoOrdini[[#This Row],[TOT. COMM.]]+tbStoricoOrdini[[#This Row],[IMPORTO]]</f>
        <v>37217.25</v>
      </c>
    </row>
    <row r="4347" spans="1:18">
      <c r="A4347" s="1">
        <v>43952</v>
      </c>
      <c r="B4347" s="7">
        <f>MONTH(tbStoricoOrdini[[#This Row],[DATA]])</f>
        <v>5</v>
      </c>
      <c r="C4347" t="s">
        <v>4442</v>
      </c>
      <c r="D4347" t="str">
        <f>RIGHT(tbStoricoOrdini[[#This Row],[ORDINE]],4)</f>
        <v>4344</v>
      </c>
      <c r="E4347" t="s">
        <v>51</v>
      </c>
      <c r="F4347" t="str">
        <f>VLOOKUP(tbStoricoOrdini[[#This Row],[CLIENTE]],tbClienti[],3,FALSE)</f>
        <v>Veneto</v>
      </c>
      <c r="G4347" t="str">
        <f>VLOOKUP(tbStoricoOrdini[[#This Row],[CLIENTE]],tbClienti[],7,FALSE)</f>
        <v>AC</v>
      </c>
      <c r="H4347" t="s">
        <v>66</v>
      </c>
      <c r="I4347" t="str">
        <f>IF(LEFT(tbStoricoOrdini[[#This Row],[ARTICOLO]],3) = "COG","COG",LEFT(tbStoricoOrdini[[#This Row],[ARTICOLO]],FIND(" ",tbStoricoOrdini[[#This Row],[ARTICOLO]])-1))</f>
        <v>BAG</v>
      </c>
      <c r="J4347" t="str">
        <f>MID(tbStoricoOrdini[[#This Row],[ARTICOLO]],FIND(" ",tbStoricoOrdini[[#This Row],[ARTICOLO]])+1,4)</f>
        <v>2500</v>
      </c>
      <c r="K4347" t="str">
        <f>IFERROR(RIGHT(tbStoricoOrdini[[#This Row],[ARTICOLO]],LEN(tbStoricoOrdini[[#This Row],[ARTICOLO]])-FIND(" ",tbStoricoOrdini[[#This Row],[ARTICOLO]],FIND(" ",tbStoricoOrdini[[#This Row],[ARTICOLO]]) +1)),"")</f>
        <v>Plus</v>
      </c>
      <c r="L4347" s="3">
        <f>VLOOKUP(tbStoricoOrdini[[#This Row],[ARTICOLO]],tbArticoli[],2,FALSE)</f>
        <v>220</v>
      </c>
      <c r="M4347" s="22">
        <f>tbStoricoOrdini[[#This Row],[IMPORTO]]/tbStoricoOrdini[[#This Row],[PREZZO]]</f>
        <v>0.1</v>
      </c>
      <c r="N4347" t="s">
        <v>39</v>
      </c>
      <c r="O4347" s="8">
        <f>VLOOKUP(tbStoricoOrdini[[#This Row],[AGENTE]],tbAgenti[],2,FALSE)</f>
        <v>0.05</v>
      </c>
      <c r="P4347" s="2">
        <v>22</v>
      </c>
      <c r="Q4347" s="2">
        <f>tbStoricoOrdini[[#This Row],[IMPORTO]]*tbStoricoOrdini[[#This Row],[% COMM.]]</f>
        <v>1.1000000000000001</v>
      </c>
      <c r="R4347" s="2">
        <f>tbStoricoOrdini[[#This Row],[TOT. COMM.]]+tbStoricoOrdini[[#This Row],[IMPORTO]]</f>
        <v>23.1</v>
      </c>
    </row>
    <row r="4348" spans="1:18">
      <c r="A4348" s="1">
        <v>43952</v>
      </c>
      <c r="B4348" s="7">
        <f>MONTH(tbStoricoOrdini[[#This Row],[DATA]])</f>
        <v>5</v>
      </c>
      <c r="C4348" t="s">
        <v>4443</v>
      </c>
      <c r="D4348" t="str">
        <f>RIGHT(tbStoricoOrdini[[#This Row],[ORDINE]],4)</f>
        <v>4345</v>
      </c>
      <c r="E4348" t="s">
        <v>51</v>
      </c>
      <c r="F4348" t="str">
        <f>VLOOKUP(tbStoricoOrdini[[#This Row],[CLIENTE]],tbClienti[],3,FALSE)</f>
        <v>Veneto</v>
      </c>
      <c r="G4348" t="str">
        <f>VLOOKUP(tbStoricoOrdini[[#This Row],[CLIENTE]],tbClienti[],7,FALSE)</f>
        <v>AC</v>
      </c>
      <c r="H4348" t="s">
        <v>66</v>
      </c>
      <c r="I4348" t="str">
        <f>IF(LEFT(tbStoricoOrdini[[#This Row],[ARTICOLO]],3) = "COG","COG",LEFT(tbStoricoOrdini[[#This Row],[ARTICOLO]],FIND(" ",tbStoricoOrdini[[#This Row],[ARTICOLO]])-1))</f>
        <v>BAG</v>
      </c>
      <c r="J4348" t="str">
        <f>MID(tbStoricoOrdini[[#This Row],[ARTICOLO]],FIND(" ",tbStoricoOrdini[[#This Row],[ARTICOLO]])+1,4)</f>
        <v>2500</v>
      </c>
      <c r="K4348" t="str">
        <f>IFERROR(RIGHT(tbStoricoOrdini[[#This Row],[ARTICOLO]],LEN(tbStoricoOrdini[[#This Row],[ARTICOLO]])-FIND(" ",tbStoricoOrdini[[#This Row],[ARTICOLO]],FIND(" ",tbStoricoOrdini[[#This Row],[ARTICOLO]]) +1)),"")</f>
        <v>Plus</v>
      </c>
      <c r="L4348" s="3">
        <f>VLOOKUP(tbStoricoOrdini[[#This Row],[ARTICOLO]],tbArticoli[],2,FALSE)</f>
        <v>220</v>
      </c>
      <c r="M4348" s="22">
        <f>tbStoricoOrdini[[#This Row],[IMPORTO]]/tbStoricoOrdini[[#This Row],[PREZZO]]</f>
        <v>8.4</v>
      </c>
      <c r="N4348" t="s">
        <v>6</v>
      </c>
      <c r="O4348" s="8">
        <f>VLOOKUP(tbStoricoOrdini[[#This Row],[AGENTE]],tbAgenti[],2,FALSE)</f>
        <v>7.4999999999999997E-2</v>
      </c>
      <c r="P4348" s="2">
        <v>1848</v>
      </c>
      <c r="Q4348" s="2">
        <f>tbStoricoOrdini[[#This Row],[IMPORTO]]*tbStoricoOrdini[[#This Row],[% COMM.]]</f>
        <v>138.6</v>
      </c>
      <c r="R4348" s="2">
        <f>tbStoricoOrdini[[#This Row],[TOT. COMM.]]+tbStoricoOrdini[[#This Row],[IMPORTO]]</f>
        <v>1986.6</v>
      </c>
    </row>
    <row r="4349" spans="1:18">
      <c r="A4349" s="1">
        <v>43952</v>
      </c>
      <c r="B4349" s="7">
        <f>MONTH(tbStoricoOrdini[[#This Row],[DATA]])</f>
        <v>5</v>
      </c>
      <c r="C4349" t="s">
        <v>4444</v>
      </c>
      <c r="D4349" t="str">
        <f>RIGHT(tbStoricoOrdini[[#This Row],[ORDINE]],4)</f>
        <v>4346</v>
      </c>
      <c r="E4349" t="s">
        <v>51</v>
      </c>
      <c r="F4349" t="str">
        <f>VLOOKUP(tbStoricoOrdini[[#This Row],[CLIENTE]],tbClienti[],3,FALSE)</f>
        <v>Veneto</v>
      </c>
      <c r="G4349" t="str">
        <f>VLOOKUP(tbStoricoOrdini[[#This Row],[CLIENTE]],tbClienti[],7,FALSE)</f>
        <v>AC</v>
      </c>
      <c r="H4349" t="s">
        <v>66</v>
      </c>
      <c r="I4349" t="str">
        <f>IF(LEFT(tbStoricoOrdini[[#This Row],[ARTICOLO]],3) = "COG","COG",LEFT(tbStoricoOrdini[[#This Row],[ARTICOLO]],FIND(" ",tbStoricoOrdini[[#This Row],[ARTICOLO]])-1))</f>
        <v>BAG</v>
      </c>
      <c r="J4349" t="str">
        <f>MID(tbStoricoOrdini[[#This Row],[ARTICOLO]],FIND(" ",tbStoricoOrdini[[#This Row],[ARTICOLO]])+1,4)</f>
        <v>2500</v>
      </c>
      <c r="K4349" t="str">
        <f>IFERROR(RIGHT(tbStoricoOrdini[[#This Row],[ARTICOLO]],LEN(tbStoricoOrdini[[#This Row],[ARTICOLO]])-FIND(" ",tbStoricoOrdini[[#This Row],[ARTICOLO]],FIND(" ",tbStoricoOrdini[[#This Row],[ARTICOLO]]) +1)),"")</f>
        <v>Plus</v>
      </c>
      <c r="L4349" s="3">
        <f>VLOOKUP(tbStoricoOrdini[[#This Row],[ARTICOLO]],tbArticoli[],2,FALSE)</f>
        <v>220</v>
      </c>
      <c r="M4349" s="22">
        <f>tbStoricoOrdini[[#This Row],[IMPORTO]]/tbStoricoOrdini[[#This Row],[PREZZO]]</f>
        <v>2.9818181818181819</v>
      </c>
      <c r="N4349" t="s">
        <v>9</v>
      </c>
      <c r="O4349" s="8">
        <f>VLOOKUP(tbStoricoOrdini[[#This Row],[AGENTE]],tbAgenti[],2,FALSE)</f>
        <v>0.05</v>
      </c>
      <c r="P4349" s="2">
        <v>656</v>
      </c>
      <c r="Q4349" s="2">
        <f>tbStoricoOrdini[[#This Row],[IMPORTO]]*tbStoricoOrdini[[#This Row],[% COMM.]]</f>
        <v>32.800000000000004</v>
      </c>
      <c r="R4349" s="2">
        <f>tbStoricoOrdini[[#This Row],[TOT. COMM.]]+tbStoricoOrdini[[#This Row],[IMPORTO]]</f>
        <v>688.8</v>
      </c>
    </row>
    <row r="4350" spans="1:18">
      <c r="A4350" s="1">
        <v>43952</v>
      </c>
      <c r="B4350" s="7">
        <f>MONTH(tbStoricoOrdini[[#This Row],[DATA]])</f>
        <v>5</v>
      </c>
      <c r="C4350" t="s">
        <v>4445</v>
      </c>
      <c r="D4350" t="str">
        <f>RIGHT(tbStoricoOrdini[[#This Row],[ORDINE]],4)</f>
        <v>4347</v>
      </c>
      <c r="E4350" t="s">
        <v>51</v>
      </c>
      <c r="F4350" t="str">
        <f>VLOOKUP(tbStoricoOrdini[[#This Row],[CLIENTE]],tbClienti[],3,FALSE)</f>
        <v>Veneto</v>
      </c>
      <c r="G4350" t="str">
        <f>VLOOKUP(tbStoricoOrdini[[#This Row],[CLIENTE]],tbClienti[],7,FALSE)</f>
        <v>AC</v>
      </c>
      <c r="H4350" t="s">
        <v>69</v>
      </c>
      <c r="I4350" t="str">
        <f>IF(LEFT(tbStoricoOrdini[[#This Row],[ARTICOLO]],3) = "COG","COG",LEFT(tbStoricoOrdini[[#This Row],[ARTICOLO]],FIND(" ",tbStoricoOrdini[[#This Row],[ARTICOLO]])-1))</f>
        <v>BAG</v>
      </c>
      <c r="J4350" t="str">
        <f>MID(tbStoricoOrdini[[#This Row],[ARTICOLO]],FIND(" ",tbStoricoOrdini[[#This Row],[ARTICOLO]])+1,4)</f>
        <v>1121</v>
      </c>
      <c r="K4350" t="str">
        <f>IFERROR(RIGHT(tbStoricoOrdini[[#This Row],[ARTICOLO]],LEN(tbStoricoOrdini[[#This Row],[ARTICOLO]])-FIND(" ",tbStoricoOrdini[[#This Row],[ARTICOLO]],FIND(" ",tbStoricoOrdini[[#This Row],[ARTICOLO]]) +1)),"")</f>
        <v>Gold</v>
      </c>
      <c r="L4350" s="3">
        <f>VLOOKUP(tbStoricoOrdini[[#This Row],[ARTICOLO]],tbArticoli[],2,FALSE)</f>
        <v>230</v>
      </c>
      <c r="M4350" s="22">
        <f>tbStoricoOrdini[[#This Row],[IMPORTO]]/tbStoricoOrdini[[#This Row],[PREZZO]]</f>
        <v>190.76956521739132</v>
      </c>
      <c r="N4350" t="s">
        <v>6</v>
      </c>
      <c r="O4350" s="8">
        <f>VLOOKUP(tbStoricoOrdini[[#This Row],[AGENTE]],tbAgenti[],2,FALSE)</f>
        <v>7.4999999999999997E-2</v>
      </c>
      <c r="P4350" s="2">
        <v>43877</v>
      </c>
      <c r="Q4350" s="2">
        <f>tbStoricoOrdini[[#This Row],[IMPORTO]]*tbStoricoOrdini[[#This Row],[% COMM.]]</f>
        <v>3290.7750000000001</v>
      </c>
      <c r="R4350" s="2">
        <f>tbStoricoOrdini[[#This Row],[TOT. COMM.]]+tbStoricoOrdini[[#This Row],[IMPORTO]]</f>
        <v>47167.775000000001</v>
      </c>
    </row>
    <row r="4351" spans="1:18">
      <c r="A4351" s="1">
        <v>43952</v>
      </c>
      <c r="B4351" s="7">
        <f>MONTH(tbStoricoOrdini[[#This Row],[DATA]])</f>
        <v>5</v>
      </c>
      <c r="C4351" t="s">
        <v>4446</v>
      </c>
      <c r="D4351" t="str">
        <f>RIGHT(tbStoricoOrdini[[#This Row],[ORDINE]],4)</f>
        <v>4348</v>
      </c>
      <c r="E4351" t="s">
        <v>51</v>
      </c>
      <c r="F4351" t="str">
        <f>VLOOKUP(tbStoricoOrdini[[#This Row],[CLIENTE]],tbClienti[],3,FALSE)</f>
        <v>Veneto</v>
      </c>
      <c r="G4351" t="str">
        <f>VLOOKUP(tbStoricoOrdini[[#This Row],[CLIENTE]],tbClienti[],7,FALSE)</f>
        <v>AC</v>
      </c>
      <c r="H4351" t="s">
        <v>69</v>
      </c>
      <c r="I4351" t="str">
        <f>IF(LEFT(tbStoricoOrdini[[#This Row],[ARTICOLO]],3) = "COG","COG",LEFT(tbStoricoOrdini[[#This Row],[ARTICOLO]],FIND(" ",tbStoricoOrdini[[#This Row],[ARTICOLO]])-1))</f>
        <v>BAG</v>
      </c>
      <c r="J4351" t="str">
        <f>MID(tbStoricoOrdini[[#This Row],[ARTICOLO]],FIND(" ",tbStoricoOrdini[[#This Row],[ARTICOLO]])+1,4)</f>
        <v>1121</v>
      </c>
      <c r="K4351" t="str">
        <f>IFERROR(RIGHT(tbStoricoOrdini[[#This Row],[ARTICOLO]],LEN(tbStoricoOrdini[[#This Row],[ARTICOLO]])-FIND(" ",tbStoricoOrdini[[#This Row],[ARTICOLO]],FIND(" ",tbStoricoOrdini[[#This Row],[ARTICOLO]]) +1)),"")</f>
        <v>Gold</v>
      </c>
      <c r="L4351" s="3">
        <f>VLOOKUP(tbStoricoOrdini[[#This Row],[ARTICOLO]],tbArticoli[],2,FALSE)</f>
        <v>230</v>
      </c>
      <c r="M4351" s="22">
        <f>tbStoricoOrdini[[#This Row],[IMPORTO]]/tbStoricoOrdini[[#This Row],[PREZZO]]</f>
        <v>399.24347826086955</v>
      </c>
      <c r="N4351" t="s">
        <v>9</v>
      </c>
      <c r="O4351" s="8">
        <f>VLOOKUP(tbStoricoOrdini[[#This Row],[AGENTE]],tbAgenti[],2,FALSE)</f>
        <v>0.05</v>
      </c>
      <c r="P4351" s="2">
        <v>91826</v>
      </c>
      <c r="Q4351" s="2">
        <f>tbStoricoOrdini[[#This Row],[IMPORTO]]*tbStoricoOrdini[[#This Row],[% COMM.]]</f>
        <v>4591.3</v>
      </c>
      <c r="R4351" s="2">
        <f>tbStoricoOrdini[[#This Row],[TOT. COMM.]]+tbStoricoOrdini[[#This Row],[IMPORTO]]</f>
        <v>96417.3</v>
      </c>
    </row>
    <row r="4352" spans="1:18">
      <c r="A4352" s="1">
        <v>43952</v>
      </c>
      <c r="B4352" s="7">
        <f>MONTH(tbStoricoOrdini[[#This Row],[DATA]])</f>
        <v>5</v>
      </c>
      <c r="C4352" t="s">
        <v>4447</v>
      </c>
      <c r="D4352" t="str">
        <f>RIGHT(tbStoricoOrdini[[#This Row],[ORDINE]],4)</f>
        <v>4349</v>
      </c>
      <c r="E4352" t="s">
        <v>51</v>
      </c>
      <c r="F4352" t="str">
        <f>VLOOKUP(tbStoricoOrdini[[#This Row],[CLIENTE]],tbClienti[],3,FALSE)</f>
        <v>Veneto</v>
      </c>
      <c r="G4352" t="str">
        <f>VLOOKUP(tbStoricoOrdini[[#This Row],[CLIENTE]],tbClienti[],7,FALSE)</f>
        <v>AC</v>
      </c>
      <c r="H4352" t="s">
        <v>83</v>
      </c>
      <c r="I4352" t="str">
        <f>IF(LEFT(tbStoricoOrdini[[#This Row],[ARTICOLO]],3) = "COG","COG",LEFT(tbStoricoOrdini[[#This Row],[ARTICOLO]],FIND(" ",tbStoricoOrdini[[#This Row],[ARTICOLO]])-1))</f>
        <v>COG</v>
      </c>
      <c r="J4352" t="str">
        <f>MID(tbStoricoOrdini[[#This Row],[ARTICOLO]],FIND(" ",tbStoricoOrdini[[#This Row],[ARTICOLO]])+1,4)</f>
        <v>8000</v>
      </c>
      <c r="K4352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4352" s="3">
        <f>VLOOKUP(tbStoricoOrdini[[#This Row],[ARTICOLO]],tbArticoli[],2,FALSE)</f>
        <v>670</v>
      </c>
      <c r="M4352" s="22">
        <f>tbStoricoOrdini[[#This Row],[IMPORTO]]/tbStoricoOrdini[[#This Row],[PREZZO]]</f>
        <v>109.17462686567164</v>
      </c>
      <c r="N4352" t="s">
        <v>9</v>
      </c>
      <c r="O4352" s="8">
        <f>VLOOKUP(tbStoricoOrdini[[#This Row],[AGENTE]],tbAgenti[],2,FALSE)</f>
        <v>0.05</v>
      </c>
      <c r="P4352" s="2">
        <v>73147</v>
      </c>
      <c r="Q4352" s="2">
        <f>tbStoricoOrdini[[#This Row],[IMPORTO]]*tbStoricoOrdini[[#This Row],[% COMM.]]</f>
        <v>3657.3500000000004</v>
      </c>
      <c r="R4352" s="2">
        <f>tbStoricoOrdini[[#This Row],[TOT. COMM.]]+tbStoricoOrdini[[#This Row],[IMPORTO]]</f>
        <v>76804.350000000006</v>
      </c>
    </row>
    <row r="4353" spans="1:18">
      <c r="A4353" s="1">
        <v>43952</v>
      </c>
      <c r="B4353" s="7">
        <f>MONTH(tbStoricoOrdini[[#This Row],[DATA]])</f>
        <v>5</v>
      </c>
      <c r="C4353" t="s">
        <v>4448</v>
      </c>
      <c r="D4353" t="str">
        <f>RIGHT(tbStoricoOrdini[[#This Row],[ORDINE]],4)</f>
        <v>4350</v>
      </c>
      <c r="E4353" t="s">
        <v>51</v>
      </c>
      <c r="F4353" t="str">
        <f>VLOOKUP(tbStoricoOrdini[[#This Row],[CLIENTE]],tbClienti[],3,FALSE)</f>
        <v>Veneto</v>
      </c>
      <c r="G4353" t="str">
        <f>VLOOKUP(tbStoricoOrdini[[#This Row],[CLIENTE]],tbClienti[],7,FALSE)</f>
        <v>AC</v>
      </c>
      <c r="H4353" t="s">
        <v>75</v>
      </c>
      <c r="I4353" t="str">
        <f>IF(LEFT(tbStoricoOrdini[[#This Row],[ARTICOLO]],3) = "COG","COG",LEFT(tbStoricoOrdini[[#This Row],[ARTICOLO]],FIND(" ",tbStoricoOrdini[[#This Row],[ARTICOLO]])-1))</f>
        <v>AVRC</v>
      </c>
      <c r="J4353" t="str">
        <f>MID(tbStoricoOrdini[[#This Row],[ARTICOLO]],FIND(" ",tbStoricoOrdini[[#This Row],[ARTICOLO]])+1,4)</f>
        <v>1000</v>
      </c>
      <c r="K4353" t="str">
        <f>IFERROR(RIGHT(tbStoricoOrdini[[#This Row],[ARTICOLO]],LEN(tbStoricoOrdini[[#This Row],[ARTICOLO]])-FIND(" ",tbStoricoOrdini[[#This Row],[ARTICOLO]],FIND(" ",tbStoricoOrdini[[#This Row],[ARTICOLO]]) +1)),"")</f>
        <v>Silver</v>
      </c>
      <c r="L4353" s="3">
        <f>VLOOKUP(tbStoricoOrdini[[#This Row],[ARTICOLO]],tbArticoli[],2,FALSE)</f>
        <v>390</v>
      </c>
      <c r="M4353" s="22">
        <f>tbStoricoOrdini[[#This Row],[IMPORTO]]/tbStoricoOrdini[[#This Row],[PREZZO]]</f>
        <v>0.22564102564102564</v>
      </c>
      <c r="N4353" t="s">
        <v>9</v>
      </c>
      <c r="O4353" s="8">
        <f>VLOOKUP(tbStoricoOrdini[[#This Row],[AGENTE]],tbAgenti[],2,FALSE)</f>
        <v>0.05</v>
      </c>
      <c r="P4353" s="2">
        <v>88</v>
      </c>
      <c r="Q4353" s="2">
        <f>tbStoricoOrdini[[#This Row],[IMPORTO]]*tbStoricoOrdini[[#This Row],[% COMM.]]</f>
        <v>4.4000000000000004</v>
      </c>
      <c r="R4353" s="2">
        <f>tbStoricoOrdini[[#This Row],[TOT. COMM.]]+tbStoricoOrdini[[#This Row],[IMPORTO]]</f>
        <v>92.4</v>
      </c>
    </row>
    <row r="4354" spans="1:18">
      <c r="A4354" s="1">
        <v>43952</v>
      </c>
      <c r="B4354" s="7">
        <f>MONTH(tbStoricoOrdini[[#This Row],[DATA]])</f>
        <v>5</v>
      </c>
      <c r="C4354" t="s">
        <v>4449</v>
      </c>
      <c r="D4354" t="str">
        <f>RIGHT(tbStoricoOrdini[[#This Row],[ORDINE]],4)</f>
        <v>4351</v>
      </c>
      <c r="E4354" t="s">
        <v>51</v>
      </c>
      <c r="F4354" t="str">
        <f>VLOOKUP(tbStoricoOrdini[[#This Row],[CLIENTE]],tbClienti[],3,FALSE)</f>
        <v>Veneto</v>
      </c>
      <c r="G4354" t="str">
        <f>VLOOKUP(tbStoricoOrdini[[#This Row],[CLIENTE]],tbClienti[],7,FALSE)</f>
        <v>AC</v>
      </c>
      <c r="H4354" t="s">
        <v>71</v>
      </c>
      <c r="I4354" t="str">
        <f>IF(LEFT(tbStoricoOrdini[[#This Row],[ARTICOLO]],3) = "COG","COG",LEFT(tbStoricoOrdini[[#This Row],[ARTICOLO]],FIND(" ",tbStoricoOrdini[[#This Row],[ARTICOLO]])-1))</f>
        <v>EB07</v>
      </c>
      <c r="J4354" t="str">
        <f>MID(tbStoricoOrdini[[#This Row],[ARTICOLO]],FIND(" ",tbStoricoOrdini[[#This Row],[ARTICOLO]])+1,4)</f>
        <v>5000</v>
      </c>
      <c r="K4354" t="str">
        <f>IFERROR(RIGHT(tbStoricoOrdini[[#This Row],[ARTICOLO]],LEN(tbStoricoOrdini[[#This Row],[ARTICOLO]])-FIND(" ",tbStoricoOrdini[[#This Row],[ARTICOLO]],FIND(" ",tbStoricoOrdini[[#This Row],[ARTICOLO]]) +1)),"")</f>
        <v/>
      </c>
      <c r="L4354" s="3">
        <f>VLOOKUP(tbStoricoOrdini[[#This Row],[ARTICOLO]],tbArticoli[],2,FALSE)</f>
        <v>140</v>
      </c>
      <c r="M4354" s="22">
        <f>tbStoricoOrdini[[#This Row],[IMPORTO]]/tbStoricoOrdini[[#This Row],[PREZZO]]</f>
        <v>2.0071428571428571</v>
      </c>
      <c r="N4354" t="s">
        <v>6</v>
      </c>
      <c r="O4354" s="8">
        <f>VLOOKUP(tbStoricoOrdini[[#This Row],[AGENTE]],tbAgenti[],2,FALSE)</f>
        <v>7.4999999999999997E-2</v>
      </c>
      <c r="P4354" s="2">
        <v>281</v>
      </c>
      <c r="Q4354" s="2">
        <f>tbStoricoOrdini[[#This Row],[IMPORTO]]*tbStoricoOrdini[[#This Row],[% COMM.]]</f>
        <v>21.074999999999999</v>
      </c>
      <c r="R4354" s="2">
        <f>tbStoricoOrdini[[#This Row],[TOT. COMM.]]+tbStoricoOrdini[[#This Row],[IMPORTO]]</f>
        <v>302.07499999999999</v>
      </c>
    </row>
    <row r="4355" spans="1:18">
      <c r="A4355" s="1">
        <v>43952</v>
      </c>
      <c r="B4355" s="7">
        <f>MONTH(tbStoricoOrdini[[#This Row],[DATA]])</f>
        <v>5</v>
      </c>
      <c r="C4355" t="s">
        <v>4450</v>
      </c>
      <c r="D4355" t="str">
        <f>RIGHT(tbStoricoOrdini[[#This Row],[ORDINE]],4)</f>
        <v>4352</v>
      </c>
      <c r="E4355" t="s">
        <v>51</v>
      </c>
      <c r="F4355" t="str">
        <f>VLOOKUP(tbStoricoOrdini[[#This Row],[CLIENTE]],tbClienti[],3,FALSE)</f>
        <v>Veneto</v>
      </c>
      <c r="G4355" t="str">
        <f>VLOOKUP(tbStoricoOrdini[[#This Row],[CLIENTE]],tbClienti[],7,FALSE)</f>
        <v>AC</v>
      </c>
      <c r="H4355" t="s">
        <v>76</v>
      </c>
      <c r="I4355" t="str">
        <f>IF(LEFT(tbStoricoOrdini[[#This Row],[ARTICOLO]],3) = "COG","COG",LEFT(tbStoricoOrdini[[#This Row],[ARTICOLO]],FIND(" ",tbStoricoOrdini[[#This Row],[ARTICOLO]])-1))</f>
        <v>COG</v>
      </c>
      <c r="J4355" t="str">
        <f>MID(tbStoricoOrdini[[#This Row],[ARTICOLO]],FIND(" ",tbStoricoOrdini[[#This Row],[ARTICOLO]])+1,4)</f>
        <v>1000</v>
      </c>
      <c r="K4355" t="str">
        <f>IFERROR(RIGHT(tbStoricoOrdini[[#This Row],[ARTICOLO]],LEN(tbStoricoOrdini[[#This Row],[ARTICOLO]])-FIND(" ",tbStoricoOrdini[[#This Row],[ARTICOLO]],FIND(" ",tbStoricoOrdini[[#This Row],[ARTICOLO]]) +1)),"")</f>
        <v/>
      </c>
      <c r="L4355" s="3">
        <f>VLOOKUP(tbStoricoOrdini[[#This Row],[ARTICOLO]],tbArticoli[],2,FALSE)</f>
        <v>150</v>
      </c>
      <c r="M4355" s="22">
        <f>tbStoricoOrdini[[#This Row],[IMPORTO]]/tbStoricoOrdini[[#This Row],[PREZZO]]</f>
        <v>12.833333333333334</v>
      </c>
      <c r="N4355" t="s">
        <v>6</v>
      </c>
      <c r="O4355" s="8">
        <f>VLOOKUP(tbStoricoOrdini[[#This Row],[AGENTE]],tbAgenti[],2,FALSE)</f>
        <v>7.4999999999999997E-2</v>
      </c>
      <c r="P4355" s="2">
        <v>1925</v>
      </c>
      <c r="Q4355" s="2">
        <f>tbStoricoOrdini[[#This Row],[IMPORTO]]*tbStoricoOrdini[[#This Row],[% COMM.]]</f>
        <v>144.375</v>
      </c>
      <c r="R4355" s="2">
        <f>tbStoricoOrdini[[#This Row],[TOT. COMM.]]+tbStoricoOrdini[[#This Row],[IMPORTO]]</f>
        <v>2069.375</v>
      </c>
    </row>
    <row r="4356" spans="1:18">
      <c r="A4356" s="1">
        <v>43952</v>
      </c>
      <c r="B4356" s="7">
        <f>MONTH(tbStoricoOrdini[[#This Row],[DATA]])</f>
        <v>5</v>
      </c>
      <c r="C4356" t="s">
        <v>4451</v>
      </c>
      <c r="D4356" t="str">
        <f>RIGHT(tbStoricoOrdini[[#This Row],[ORDINE]],4)</f>
        <v>4353</v>
      </c>
      <c r="E4356" t="s">
        <v>51</v>
      </c>
      <c r="F4356" t="str">
        <f>VLOOKUP(tbStoricoOrdini[[#This Row],[CLIENTE]],tbClienti[],3,FALSE)</f>
        <v>Veneto</v>
      </c>
      <c r="G4356" t="str">
        <f>VLOOKUP(tbStoricoOrdini[[#This Row],[CLIENTE]],tbClienti[],7,FALSE)</f>
        <v>AC</v>
      </c>
      <c r="H4356" t="s">
        <v>76</v>
      </c>
      <c r="I4356" t="str">
        <f>IF(LEFT(tbStoricoOrdini[[#This Row],[ARTICOLO]],3) = "COG","COG",LEFT(tbStoricoOrdini[[#This Row],[ARTICOLO]],FIND(" ",tbStoricoOrdini[[#This Row],[ARTICOLO]])-1))</f>
        <v>COG</v>
      </c>
      <c r="J4356" t="str">
        <f>MID(tbStoricoOrdini[[#This Row],[ARTICOLO]],FIND(" ",tbStoricoOrdini[[#This Row],[ARTICOLO]])+1,4)</f>
        <v>1000</v>
      </c>
      <c r="K4356" t="str">
        <f>IFERROR(RIGHT(tbStoricoOrdini[[#This Row],[ARTICOLO]],LEN(tbStoricoOrdini[[#This Row],[ARTICOLO]])-FIND(" ",tbStoricoOrdini[[#This Row],[ARTICOLO]],FIND(" ",tbStoricoOrdini[[#This Row],[ARTICOLO]]) +1)),"")</f>
        <v/>
      </c>
      <c r="L4356" s="3">
        <f>VLOOKUP(tbStoricoOrdini[[#This Row],[ARTICOLO]],tbArticoli[],2,FALSE)</f>
        <v>150</v>
      </c>
      <c r="M4356" s="22">
        <f>tbStoricoOrdini[[#This Row],[IMPORTO]]/tbStoricoOrdini[[#This Row],[PREZZO]]</f>
        <v>0.37333333333333335</v>
      </c>
      <c r="N4356" t="s">
        <v>9</v>
      </c>
      <c r="O4356" s="8">
        <f>VLOOKUP(tbStoricoOrdini[[#This Row],[AGENTE]],tbAgenti[],2,FALSE)</f>
        <v>0.05</v>
      </c>
      <c r="P4356" s="2">
        <v>56</v>
      </c>
      <c r="Q4356" s="2">
        <f>tbStoricoOrdini[[#This Row],[IMPORTO]]*tbStoricoOrdini[[#This Row],[% COMM.]]</f>
        <v>2.8000000000000003</v>
      </c>
      <c r="R4356" s="2">
        <f>tbStoricoOrdini[[#This Row],[TOT. COMM.]]+tbStoricoOrdini[[#This Row],[IMPORTO]]</f>
        <v>58.8</v>
      </c>
    </row>
    <row r="4357" spans="1:18">
      <c r="A4357" s="1">
        <v>43952</v>
      </c>
      <c r="B4357" s="7">
        <f>MONTH(tbStoricoOrdini[[#This Row],[DATA]])</f>
        <v>5</v>
      </c>
      <c r="C4357" t="s">
        <v>4452</v>
      </c>
      <c r="D4357" t="str">
        <f>RIGHT(tbStoricoOrdini[[#This Row],[ORDINE]],4)</f>
        <v>4354</v>
      </c>
      <c r="E4357" t="s">
        <v>51</v>
      </c>
      <c r="F4357" t="str">
        <f>VLOOKUP(tbStoricoOrdini[[#This Row],[CLIENTE]],tbClienti[],3,FALSE)</f>
        <v>Veneto</v>
      </c>
      <c r="G4357" t="str">
        <f>VLOOKUP(tbStoricoOrdini[[#This Row],[CLIENTE]],tbClienti[],7,FALSE)</f>
        <v>AC</v>
      </c>
      <c r="H4357" t="s">
        <v>72</v>
      </c>
      <c r="I4357" t="str">
        <f>IF(LEFT(tbStoricoOrdini[[#This Row],[ARTICOLO]],3) = "COG","COG",LEFT(tbStoricoOrdini[[#This Row],[ARTICOLO]],FIND(" ",tbStoricoOrdini[[#This Row],[ARTICOLO]])-1))</f>
        <v>EB06</v>
      </c>
      <c r="J4357" t="str">
        <f>MID(tbStoricoOrdini[[#This Row],[ARTICOLO]],FIND(" ",tbStoricoOrdini[[#This Row],[ARTICOLO]])+1,4)</f>
        <v>3000</v>
      </c>
      <c r="K4357" t="str">
        <f>IFERROR(RIGHT(tbStoricoOrdini[[#This Row],[ARTICOLO]],LEN(tbStoricoOrdini[[#This Row],[ARTICOLO]])-FIND(" ",tbStoricoOrdini[[#This Row],[ARTICOLO]],FIND(" ",tbStoricoOrdini[[#This Row],[ARTICOLO]]) +1)),"")</f>
        <v>Medium</v>
      </c>
      <c r="L4357" s="3">
        <f>VLOOKUP(tbStoricoOrdini[[#This Row],[ARTICOLO]],tbArticoli[],2,FALSE)</f>
        <v>120</v>
      </c>
      <c r="M4357" s="22">
        <f>tbStoricoOrdini[[#This Row],[IMPORTO]]/tbStoricoOrdini[[#This Row],[PREZZO]]</f>
        <v>0.15</v>
      </c>
      <c r="N4357" t="s">
        <v>39</v>
      </c>
      <c r="O4357" s="8">
        <f>VLOOKUP(tbStoricoOrdini[[#This Row],[AGENTE]],tbAgenti[],2,FALSE)</f>
        <v>0.05</v>
      </c>
      <c r="P4357" s="2">
        <v>18</v>
      </c>
      <c r="Q4357" s="2">
        <f>tbStoricoOrdini[[#This Row],[IMPORTO]]*tbStoricoOrdini[[#This Row],[% COMM.]]</f>
        <v>0.9</v>
      </c>
      <c r="R4357" s="2">
        <f>tbStoricoOrdini[[#This Row],[TOT. COMM.]]+tbStoricoOrdini[[#This Row],[IMPORTO]]</f>
        <v>18.899999999999999</v>
      </c>
    </row>
    <row r="4358" spans="1:18">
      <c r="A4358" s="1">
        <v>43952</v>
      </c>
      <c r="B4358" s="7">
        <f>MONTH(tbStoricoOrdini[[#This Row],[DATA]])</f>
        <v>5</v>
      </c>
      <c r="C4358" t="s">
        <v>4453</v>
      </c>
      <c r="D4358" t="str">
        <f>RIGHT(tbStoricoOrdini[[#This Row],[ORDINE]],4)</f>
        <v>4355</v>
      </c>
      <c r="E4358" t="s">
        <v>51</v>
      </c>
      <c r="F4358" t="str">
        <f>VLOOKUP(tbStoricoOrdini[[#This Row],[CLIENTE]],tbClienti[],3,FALSE)</f>
        <v>Veneto</v>
      </c>
      <c r="G4358" t="str">
        <f>VLOOKUP(tbStoricoOrdini[[#This Row],[CLIENTE]],tbClienti[],7,FALSE)</f>
        <v>AC</v>
      </c>
      <c r="H4358" t="s">
        <v>72</v>
      </c>
      <c r="I4358" t="str">
        <f>IF(LEFT(tbStoricoOrdini[[#This Row],[ARTICOLO]],3) = "COG","COG",LEFT(tbStoricoOrdini[[#This Row],[ARTICOLO]],FIND(" ",tbStoricoOrdini[[#This Row],[ARTICOLO]])-1))</f>
        <v>EB06</v>
      </c>
      <c r="J4358" t="str">
        <f>MID(tbStoricoOrdini[[#This Row],[ARTICOLO]],FIND(" ",tbStoricoOrdini[[#This Row],[ARTICOLO]])+1,4)</f>
        <v>3000</v>
      </c>
      <c r="K4358" t="str">
        <f>IFERROR(RIGHT(tbStoricoOrdini[[#This Row],[ARTICOLO]],LEN(tbStoricoOrdini[[#This Row],[ARTICOLO]])-FIND(" ",tbStoricoOrdini[[#This Row],[ARTICOLO]],FIND(" ",tbStoricoOrdini[[#This Row],[ARTICOLO]]) +1)),"")</f>
        <v>Medium</v>
      </c>
      <c r="L4358" s="3">
        <f>VLOOKUP(tbStoricoOrdini[[#This Row],[ARTICOLO]],tbArticoli[],2,FALSE)</f>
        <v>120</v>
      </c>
      <c r="M4358" s="22">
        <f>tbStoricoOrdini[[#This Row],[IMPORTO]]/tbStoricoOrdini[[#This Row],[PREZZO]]</f>
        <v>2.0416666666666665</v>
      </c>
      <c r="N4358" t="s">
        <v>15</v>
      </c>
      <c r="O4358" s="8">
        <f>VLOOKUP(tbStoricoOrdini[[#This Row],[AGENTE]],tbAgenti[],2,FALSE)</f>
        <v>0.08</v>
      </c>
      <c r="P4358" s="2">
        <v>245</v>
      </c>
      <c r="Q4358" s="2">
        <f>tbStoricoOrdini[[#This Row],[IMPORTO]]*tbStoricoOrdini[[#This Row],[% COMM.]]</f>
        <v>19.600000000000001</v>
      </c>
      <c r="R4358" s="2">
        <f>tbStoricoOrdini[[#This Row],[TOT. COMM.]]+tbStoricoOrdini[[#This Row],[IMPORTO]]</f>
        <v>264.60000000000002</v>
      </c>
    </row>
    <row r="4359" spans="1:18">
      <c r="A4359" s="1">
        <v>43952</v>
      </c>
      <c r="B4359" s="7">
        <f>MONTH(tbStoricoOrdini[[#This Row],[DATA]])</f>
        <v>5</v>
      </c>
      <c r="C4359" t="s">
        <v>4454</v>
      </c>
      <c r="D4359" t="str">
        <f>RIGHT(tbStoricoOrdini[[#This Row],[ORDINE]],4)</f>
        <v>4356</v>
      </c>
      <c r="E4359" t="s">
        <v>51</v>
      </c>
      <c r="F4359" t="str">
        <f>VLOOKUP(tbStoricoOrdini[[#This Row],[CLIENTE]],tbClienti[],3,FALSE)</f>
        <v>Veneto</v>
      </c>
      <c r="G4359" t="str">
        <f>VLOOKUP(tbStoricoOrdini[[#This Row],[CLIENTE]],tbClienti[],7,FALSE)</f>
        <v>AC</v>
      </c>
      <c r="H4359" t="s">
        <v>72</v>
      </c>
      <c r="I4359" t="str">
        <f>IF(LEFT(tbStoricoOrdini[[#This Row],[ARTICOLO]],3) = "COG","COG",LEFT(tbStoricoOrdini[[#This Row],[ARTICOLO]],FIND(" ",tbStoricoOrdini[[#This Row],[ARTICOLO]])-1))</f>
        <v>EB06</v>
      </c>
      <c r="J4359" t="str">
        <f>MID(tbStoricoOrdini[[#This Row],[ARTICOLO]],FIND(" ",tbStoricoOrdini[[#This Row],[ARTICOLO]])+1,4)</f>
        <v>3000</v>
      </c>
      <c r="K4359" t="str">
        <f>IFERROR(RIGHT(tbStoricoOrdini[[#This Row],[ARTICOLO]],LEN(tbStoricoOrdini[[#This Row],[ARTICOLO]])-FIND(" ",tbStoricoOrdini[[#This Row],[ARTICOLO]],FIND(" ",tbStoricoOrdini[[#This Row],[ARTICOLO]]) +1)),"")</f>
        <v>Medium</v>
      </c>
      <c r="L4359" s="3">
        <f>VLOOKUP(tbStoricoOrdini[[#This Row],[ARTICOLO]],tbArticoli[],2,FALSE)</f>
        <v>120</v>
      </c>
      <c r="M4359" s="22">
        <f>tbStoricoOrdini[[#This Row],[IMPORTO]]/tbStoricoOrdini[[#This Row],[PREZZO]]</f>
        <v>8.3916666666666675</v>
      </c>
      <c r="N4359" t="s">
        <v>6</v>
      </c>
      <c r="O4359" s="8">
        <f>VLOOKUP(tbStoricoOrdini[[#This Row],[AGENTE]],tbAgenti[],2,FALSE)</f>
        <v>7.4999999999999997E-2</v>
      </c>
      <c r="P4359" s="2">
        <v>1007</v>
      </c>
      <c r="Q4359" s="2">
        <f>tbStoricoOrdini[[#This Row],[IMPORTO]]*tbStoricoOrdini[[#This Row],[% COMM.]]</f>
        <v>75.524999999999991</v>
      </c>
      <c r="R4359" s="2">
        <f>tbStoricoOrdini[[#This Row],[TOT. COMM.]]+tbStoricoOrdini[[#This Row],[IMPORTO]]</f>
        <v>1082.5250000000001</v>
      </c>
    </row>
    <row r="4360" spans="1:18">
      <c r="A4360" s="1">
        <v>43952</v>
      </c>
      <c r="B4360" s="7">
        <f>MONTH(tbStoricoOrdini[[#This Row],[DATA]])</f>
        <v>5</v>
      </c>
      <c r="C4360" t="s">
        <v>4455</v>
      </c>
      <c r="D4360" t="str">
        <f>RIGHT(tbStoricoOrdini[[#This Row],[ORDINE]],4)</f>
        <v>4357</v>
      </c>
      <c r="E4360" t="s">
        <v>51</v>
      </c>
      <c r="F4360" t="str">
        <f>VLOOKUP(tbStoricoOrdini[[#This Row],[CLIENTE]],tbClienti[],3,FALSE)</f>
        <v>Veneto</v>
      </c>
      <c r="G4360" t="str">
        <f>VLOOKUP(tbStoricoOrdini[[#This Row],[CLIENTE]],tbClienti[],7,FALSE)</f>
        <v>AC</v>
      </c>
      <c r="H4360" t="s">
        <v>72</v>
      </c>
      <c r="I4360" t="str">
        <f>IF(LEFT(tbStoricoOrdini[[#This Row],[ARTICOLO]],3) = "COG","COG",LEFT(tbStoricoOrdini[[#This Row],[ARTICOLO]],FIND(" ",tbStoricoOrdini[[#This Row],[ARTICOLO]])-1))</f>
        <v>EB06</v>
      </c>
      <c r="J4360" t="str">
        <f>MID(tbStoricoOrdini[[#This Row],[ARTICOLO]],FIND(" ",tbStoricoOrdini[[#This Row],[ARTICOLO]])+1,4)</f>
        <v>3000</v>
      </c>
      <c r="K4360" t="str">
        <f>IFERROR(RIGHT(tbStoricoOrdini[[#This Row],[ARTICOLO]],LEN(tbStoricoOrdini[[#This Row],[ARTICOLO]])-FIND(" ",tbStoricoOrdini[[#This Row],[ARTICOLO]],FIND(" ",tbStoricoOrdini[[#This Row],[ARTICOLO]]) +1)),"")</f>
        <v>Medium</v>
      </c>
      <c r="L4360" s="3">
        <f>VLOOKUP(tbStoricoOrdini[[#This Row],[ARTICOLO]],tbArticoli[],2,FALSE)</f>
        <v>120</v>
      </c>
      <c r="M4360" s="22">
        <f>tbStoricoOrdini[[#This Row],[IMPORTO]]/tbStoricoOrdini[[#This Row],[PREZZO]]</f>
        <v>22.783333333333335</v>
      </c>
      <c r="N4360" t="s">
        <v>9</v>
      </c>
      <c r="O4360" s="8">
        <f>VLOOKUP(tbStoricoOrdini[[#This Row],[AGENTE]],tbAgenti[],2,FALSE)</f>
        <v>0.05</v>
      </c>
      <c r="P4360" s="2">
        <v>2734</v>
      </c>
      <c r="Q4360" s="2">
        <f>tbStoricoOrdini[[#This Row],[IMPORTO]]*tbStoricoOrdini[[#This Row],[% COMM.]]</f>
        <v>136.70000000000002</v>
      </c>
      <c r="R4360" s="2">
        <f>tbStoricoOrdini[[#This Row],[TOT. COMM.]]+tbStoricoOrdini[[#This Row],[IMPORTO]]</f>
        <v>2870.7</v>
      </c>
    </row>
    <row r="4361" spans="1:18">
      <c r="A4361" s="1">
        <v>43952</v>
      </c>
      <c r="B4361" s="7">
        <f>MONTH(tbStoricoOrdini[[#This Row],[DATA]])</f>
        <v>5</v>
      </c>
      <c r="C4361" t="s">
        <v>4456</v>
      </c>
      <c r="D4361" t="str">
        <f>RIGHT(tbStoricoOrdini[[#This Row],[ORDINE]],4)</f>
        <v>4358</v>
      </c>
      <c r="E4361" t="s">
        <v>51</v>
      </c>
      <c r="F4361" t="str">
        <f>VLOOKUP(tbStoricoOrdini[[#This Row],[CLIENTE]],tbClienti[],3,FALSE)</f>
        <v>Veneto</v>
      </c>
      <c r="G4361" t="str">
        <f>VLOOKUP(tbStoricoOrdini[[#This Row],[CLIENTE]],tbClienti[],7,FALSE)</f>
        <v>AC</v>
      </c>
      <c r="H4361" t="s">
        <v>73</v>
      </c>
      <c r="I4361" t="str">
        <f>IF(LEFT(tbStoricoOrdini[[#This Row],[ARTICOLO]],3) = "COG","COG",LEFT(tbStoricoOrdini[[#This Row],[ARTICOLO]],FIND(" ",tbStoricoOrdini[[#This Row],[ARTICOLO]])-1))</f>
        <v>EB06</v>
      </c>
      <c r="J4361" t="str">
        <f>MID(tbStoricoOrdini[[#This Row],[ARTICOLO]],FIND(" ",tbStoricoOrdini[[#This Row],[ARTICOLO]])+1,4)</f>
        <v>3000</v>
      </c>
      <c r="K4361" t="str">
        <f>IFERROR(RIGHT(tbStoricoOrdini[[#This Row],[ARTICOLO]],LEN(tbStoricoOrdini[[#This Row],[ARTICOLO]])-FIND(" ",tbStoricoOrdini[[#This Row],[ARTICOLO]],FIND(" ",tbStoricoOrdini[[#This Row],[ARTICOLO]]) +1)),"")</f>
        <v>Plus</v>
      </c>
      <c r="L4361" s="3">
        <f>VLOOKUP(tbStoricoOrdini[[#This Row],[ARTICOLO]],tbArticoli[],2,FALSE)</f>
        <v>130</v>
      </c>
      <c r="M4361" s="22">
        <f>tbStoricoOrdini[[#This Row],[IMPORTO]]/tbStoricoOrdini[[#This Row],[PREZZO]]</f>
        <v>5.6461538461538465</v>
      </c>
      <c r="N4361" t="s">
        <v>39</v>
      </c>
      <c r="O4361" s="8">
        <f>VLOOKUP(tbStoricoOrdini[[#This Row],[AGENTE]],tbAgenti[],2,FALSE)</f>
        <v>0.05</v>
      </c>
      <c r="P4361" s="2">
        <v>734</v>
      </c>
      <c r="Q4361" s="2">
        <f>tbStoricoOrdini[[#This Row],[IMPORTO]]*tbStoricoOrdini[[#This Row],[% COMM.]]</f>
        <v>36.700000000000003</v>
      </c>
      <c r="R4361" s="2">
        <f>tbStoricoOrdini[[#This Row],[TOT. COMM.]]+tbStoricoOrdini[[#This Row],[IMPORTO]]</f>
        <v>770.7</v>
      </c>
    </row>
    <row r="4362" spans="1:18">
      <c r="A4362" s="1">
        <v>43952</v>
      </c>
      <c r="B4362" s="7">
        <f>MONTH(tbStoricoOrdini[[#This Row],[DATA]])</f>
        <v>5</v>
      </c>
      <c r="C4362" t="s">
        <v>4457</v>
      </c>
      <c r="D4362" t="str">
        <f>RIGHT(tbStoricoOrdini[[#This Row],[ORDINE]],4)</f>
        <v>4359</v>
      </c>
      <c r="E4362" t="s">
        <v>51</v>
      </c>
      <c r="F4362" t="str">
        <f>VLOOKUP(tbStoricoOrdini[[#This Row],[CLIENTE]],tbClienti[],3,FALSE)</f>
        <v>Veneto</v>
      </c>
      <c r="G4362" t="str">
        <f>VLOOKUP(tbStoricoOrdini[[#This Row],[CLIENTE]],tbClienti[],7,FALSE)</f>
        <v>AC</v>
      </c>
      <c r="H4362" t="s">
        <v>73</v>
      </c>
      <c r="I4362" t="str">
        <f>IF(LEFT(tbStoricoOrdini[[#This Row],[ARTICOLO]],3) = "COG","COG",LEFT(tbStoricoOrdini[[#This Row],[ARTICOLO]],FIND(" ",tbStoricoOrdini[[#This Row],[ARTICOLO]])-1))</f>
        <v>EB06</v>
      </c>
      <c r="J4362" t="str">
        <f>MID(tbStoricoOrdini[[#This Row],[ARTICOLO]],FIND(" ",tbStoricoOrdini[[#This Row],[ARTICOLO]])+1,4)</f>
        <v>3000</v>
      </c>
      <c r="K4362" t="str">
        <f>IFERROR(RIGHT(tbStoricoOrdini[[#This Row],[ARTICOLO]],LEN(tbStoricoOrdini[[#This Row],[ARTICOLO]])-FIND(" ",tbStoricoOrdini[[#This Row],[ARTICOLO]],FIND(" ",tbStoricoOrdini[[#This Row],[ARTICOLO]]) +1)),"")</f>
        <v>Plus</v>
      </c>
      <c r="L4362" s="3">
        <f>VLOOKUP(tbStoricoOrdini[[#This Row],[ARTICOLO]],tbArticoli[],2,FALSE)</f>
        <v>130</v>
      </c>
      <c r="M4362" s="22">
        <f>tbStoricoOrdini[[#This Row],[IMPORTO]]/tbStoricoOrdini[[#This Row],[PREZZO]]</f>
        <v>1.1307692307692307</v>
      </c>
      <c r="N4362" t="s">
        <v>18</v>
      </c>
      <c r="O4362" s="8">
        <f>VLOOKUP(tbStoricoOrdini[[#This Row],[AGENTE]],tbAgenti[],2,FALSE)</f>
        <v>0.03</v>
      </c>
      <c r="P4362" s="2">
        <v>147</v>
      </c>
      <c r="Q4362" s="2">
        <f>tbStoricoOrdini[[#This Row],[IMPORTO]]*tbStoricoOrdini[[#This Row],[% COMM.]]</f>
        <v>4.41</v>
      </c>
      <c r="R4362" s="2">
        <f>tbStoricoOrdini[[#This Row],[TOT. COMM.]]+tbStoricoOrdini[[#This Row],[IMPORTO]]</f>
        <v>151.41</v>
      </c>
    </row>
    <row r="4363" spans="1:18">
      <c r="A4363" s="1">
        <v>43952</v>
      </c>
      <c r="B4363" s="7">
        <f>MONTH(tbStoricoOrdini[[#This Row],[DATA]])</f>
        <v>5</v>
      </c>
      <c r="C4363" t="s">
        <v>4458</v>
      </c>
      <c r="D4363" t="str">
        <f>RIGHT(tbStoricoOrdini[[#This Row],[ORDINE]],4)</f>
        <v>4360</v>
      </c>
      <c r="E4363" t="s">
        <v>51</v>
      </c>
      <c r="F4363" t="str">
        <f>VLOOKUP(tbStoricoOrdini[[#This Row],[CLIENTE]],tbClienti[],3,FALSE)</f>
        <v>Veneto</v>
      </c>
      <c r="G4363" t="str">
        <f>VLOOKUP(tbStoricoOrdini[[#This Row],[CLIENTE]],tbClienti[],7,FALSE)</f>
        <v>AC</v>
      </c>
      <c r="H4363" t="s">
        <v>73</v>
      </c>
      <c r="I4363" t="str">
        <f>IF(LEFT(tbStoricoOrdini[[#This Row],[ARTICOLO]],3) = "COG","COG",LEFT(tbStoricoOrdini[[#This Row],[ARTICOLO]],FIND(" ",tbStoricoOrdini[[#This Row],[ARTICOLO]])-1))</f>
        <v>EB06</v>
      </c>
      <c r="J4363" t="str">
        <f>MID(tbStoricoOrdini[[#This Row],[ARTICOLO]],FIND(" ",tbStoricoOrdini[[#This Row],[ARTICOLO]])+1,4)</f>
        <v>3000</v>
      </c>
      <c r="K4363" t="str">
        <f>IFERROR(RIGHT(tbStoricoOrdini[[#This Row],[ARTICOLO]],LEN(tbStoricoOrdini[[#This Row],[ARTICOLO]])-FIND(" ",tbStoricoOrdini[[#This Row],[ARTICOLO]],FIND(" ",tbStoricoOrdini[[#This Row],[ARTICOLO]]) +1)),"")</f>
        <v>Plus</v>
      </c>
      <c r="L4363" s="3">
        <f>VLOOKUP(tbStoricoOrdini[[#This Row],[ARTICOLO]],tbArticoli[],2,FALSE)</f>
        <v>130</v>
      </c>
      <c r="M4363" s="22">
        <f>tbStoricoOrdini[[#This Row],[IMPORTO]]/tbStoricoOrdini[[#This Row],[PREZZO]]</f>
        <v>23.107692307692307</v>
      </c>
      <c r="N4363" t="s">
        <v>6</v>
      </c>
      <c r="O4363" s="8">
        <f>VLOOKUP(tbStoricoOrdini[[#This Row],[AGENTE]],tbAgenti[],2,FALSE)</f>
        <v>7.4999999999999997E-2</v>
      </c>
      <c r="P4363" s="2">
        <v>3004</v>
      </c>
      <c r="Q4363" s="2">
        <f>tbStoricoOrdini[[#This Row],[IMPORTO]]*tbStoricoOrdini[[#This Row],[% COMM.]]</f>
        <v>225.29999999999998</v>
      </c>
      <c r="R4363" s="2">
        <f>tbStoricoOrdini[[#This Row],[TOT. COMM.]]+tbStoricoOrdini[[#This Row],[IMPORTO]]</f>
        <v>3229.3</v>
      </c>
    </row>
    <row r="4364" spans="1:18">
      <c r="A4364" s="1">
        <v>43952</v>
      </c>
      <c r="B4364" s="7">
        <f>MONTH(tbStoricoOrdini[[#This Row],[DATA]])</f>
        <v>5</v>
      </c>
      <c r="C4364" t="s">
        <v>4459</v>
      </c>
      <c r="D4364" t="str">
        <f>RIGHT(tbStoricoOrdini[[#This Row],[ORDINE]],4)</f>
        <v>4361</v>
      </c>
      <c r="E4364" t="s">
        <v>52</v>
      </c>
      <c r="F4364" t="str">
        <f>VLOOKUP(tbStoricoOrdini[[#This Row],[CLIENTE]],tbClienti[],3,FALSE)</f>
        <v>Lombardia</v>
      </c>
      <c r="G4364" t="str">
        <f>VLOOKUP(tbStoricoOrdini[[#This Row],[CLIENTE]],tbClienti[],7,FALSE)</f>
        <v>AC</v>
      </c>
      <c r="H4364" t="s">
        <v>78</v>
      </c>
      <c r="I4364" t="str">
        <f>IF(LEFT(tbStoricoOrdini[[#This Row],[ARTICOLO]],3) = "COG","COG",LEFT(tbStoricoOrdini[[#This Row],[ARTICOLO]],FIND(" ",tbStoricoOrdini[[#This Row],[ARTICOLO]])-1))</f>
        <v>COG</v>
      </c>
      <c r="J4364" t="str">
        <f>MID(tbStoricoOrdini[[#This Row],[ARTICOLO]],FIND(" ",tbStoricoOrdini[[#This Row],[ARTICOLO]])+1,4)</f>
        <v>3000</v>
      </c>
      <c r="K4364" t="str">
        <f>IFERROR(RIGHT(tbStoricoOrdini[[#This Row],[ARTICOLO]],LEN(tbStoricoOrdini[[#This Row],[ARTICOLO]])-FIND(" ",tbStoricoOrdini[[#This Row],[ARTICOLO]],FIND(" ",tbStoricoOrdini[[#This Row],[ARTICOLO]]) +1)),"")</f>
        <v>Medium</v>
      </c>
      <c r="L4364" s="3">
        <f>VLOOKUP(tbStoricoOrdini[[#This Row],[ARTICOLO]],tbArticoli[],2,FALSE)</f>
        <v>220</v>
      </c>
      <c r="M4364" s="22">
        <f>tbStoricoOrdini[[#This Row],[IMPORTO]]/tbStoricoOrdini[[#This Row],[PREZZO]]</f>
        <v>937.91363636363633</v>
      </c>
      <c r="N4364" t="s">
        <v>9</v>
      </c>
      <c r="O4364" s="8">
        <f>VLOOKUP(tbStoricoOrdini[[#This Row],[AGENTE]],tbAgenti[],2,FALSE)</f>
        <v>0.05</v>
      </c>
      <c r="P4364" s="2">
        <v>206341</v>
      </c>
      <c r="Q4364" s="2">
        <f>tbStoricoOrdini[[#This Row],[IMPORTO]]*tbStoricoOrdini[[#This Row],[% COMM.]]</f>
        <v>10317.050000000001</v>
      </c>
      <c r="R4364" s="2">
        <f>tbStoricoOrdini[[#This Row],[TOT. COMM.]]+tbStoricoOrdini[[#This Row],[IMPORTO]]</f>
        <v>216658.05</v>
      </c>
    </row>
    <row r="4365" spans="1:18">
      <c r="A4365" s="1">
        <v>43952</v>
      </c>
      <c r="B4365" s="7">
        <f>MONTH(tbStoricoOrdini[[#This Row],[DATA]])</f>
        <v>5</v>
      </c>
      <c r="C4365" t="s">
        <v>4460</v>
      </c>
      <c r="D4365" t="str">
        <f>RIGHT(tbStoricoOrdini[[#This Row],[ORDINE]],4)</f>
        <v>4362</v>
      </c>
      <c r="E4365" t="s">
        <v>52</v>
      </c>
      <c r="F4365" t="str">
        <f>VLOOKUP(tbStoricoOrdini[[#This Row],[CLIENTE]],tbClienti[],3,FALSE)</f>
        <v>Lombardia</v>
      </c>
      <c r="G4365" t="str">
        <f>VLOOKUP(tbStoricoOrdini[[#This Row],[CLIENTE]],tbClienti[],7,FALSE)</f>
        <v>AC</v>
      </c>
      <c r="H4365" t="s">
        <v>81</v>
      </c>
      <c r="I4365" t="str">
        <f>IF(LEFT(tbStoricoOrdini[[#This Row],[ARTICOLO]],3) = "COG","COG",LEFT(tbStoricoOrdini[[#This Row],[ARTICOLO]],FIND(" ",tbStoricoOrdini[[#This Row],[ARTICOLO]])-1))</f>
        <v>COG</v>
      </c>
      <c r="J4365" t="str">
        <f>MID(tbStoricoOrdini[[#This Row],[ARTICOLO]],FIND(" ",tbStoricoOrdini[[#This Row],[ARTICOLO]])+1,4)</f>
        <v>6000</v>
      </c>
      <c r="K4365" t="str">
        <f>IFERROR(RIGHT(tbStoricoOrdini[[#This Row],[ARTICOLO]],LEN(tbStoricoOrdini[[#This Row],[ARTICOLO]])-FIND(" ",tbStoricoOrdini[[#This Row],[ARTICOLO]],FIND(" ",tbStoricoOrdini[[#This Row],[ARTICOLO]]) +1)),"")</f>
        <v>Gold</v>
      </c>
      <c r="L4365" s="3">
        <f>VLOOKUP(tbStoricoOrdini[[#This Row],[ARTICOLO]],tbArticoli[],2,FALSE)</f>
        <v>450</v>
      </c>
      <c r="M4365" s="22">
        <f>tbStoricoOrdini[[#This Row],[IMPORTO]]/tbStoricoOrdini[[#This Row],[PREZZO]]</f>
        <v>120.87555555555555</v>
      </c>
      <c r="N4365" t="s">
        <v>9</v>
      </c>
      <c r="O4365" s="8">
        <f>VLOOKUP(tbStoricoOrdini[[#This Row],[AGENTE]],tbAgenti[],2,FALSE)</f>
        <v>0.05</v>
      </c>
      <c r="P4365" s="2">
        <v>54394</v>
      </c>
      <c r="Q4365" s="2">
        <f>tbStoricoOrdini[[#This Row],[IMPORTO]]*tbStoricoOrdini[[#This Row],[% COMM.]]</f>
        <v>2719.7000000000003</v>
      </c>
      <c r="R4365" s="2">
        <f>tbStoricoOrdini[[#This Row],[TOT. COMM.]]+tbStoricoOrdini[[#This Row],[IMPORTO]]</f>
        <v>57113.7</v>
      </c>
    </row>
    <row r="4366" spans="1:18">
      <c r="A4366" s="1">
        <v>43952</v>
      </c>
      <c r="B4366" s="7">
        <f>MONTH(tbStoricoOrdini[[#This Row],[DATA]])</f>
        <v>5</v>
      </c>
      <c r="C4366" t="s">
        <v>4461</v>
      </c>
      <c r="D4366" t="str">
        <f>RIGHT(tbStoricoOrdini[[#This Row],[ORDINE]],4)</f>
        <v>4363</v>
      </c>
      <c r="E4366" t="s">
        <v>52</v>
      </c>
      <c r="F4366" t="str">
        <f>VLOOKUP(tbStoricoOrdini[[#This Row],[CLIENTE]],tbClienti[],3,FALSE)</f>
        <v>Lombardia</v>
      </c>
      <c r="G4366" t="str">
        <f>VLOOKUP(tbStoricoOrdini[[#This Row],[CLIENTE]],tbClienti[],7,FALSE)</f>
        <v>AC</v>
      </c>
      <c r="H4366" t="s">
        <v>74</v>
      </c>
      <c r="I4366" t="str">
        <f>IF(LEFT(tbStoricoOrdini[[#This Row],[ARTICOLO]],3) = "COG","COG",LEFT(tbStoricoOrdini[[#This Row],[ARTICOLO]],FIND(" ",tbStoricoOrdini[[#This Row],[ARTICOLO]])-1))</f>
        <v>AVRC</v>
      </c>
      <c r="J4366" t="str">
        <f>MID(tbStoricoOrdini[[#This Row],[ARTICOLO]],FIND(" ",tbStoricoOrdini[[#This Row],[ARTICOLO]])+1,4)</f>
        <v>2500</v>
      </c>
      <c r="K4366" t="str">
        <f>IFERROR(RIGHT(tbStoricoOrdini[[#This Row],[ARTICOLO]],LEN(tbStoricoOrdini[[#This Row],[ARTICOLO]])-FIND(" ",tbStoricoOrdini[[#This Row],[ARTICOLO]],FIND(" ",tbStoricoOrdini[[#This Row],[ARTICOLO]]) +1)),"")</f>
        <v>Gold</v>
      </c>
      <c r="L4366" s="3">
        <f>VLOOKUP(tbStoricoOrdini[[#This Row],[ARTICOLO]],tbArticoli[],2,FALSE)</f>
        <v>500</v>
      </c>
      <c r="M4366" s="22">
        <f>tbStoricoOrdini[[#This Row],[IMPORTO]]/tbStoricoOrdini[[#This Row],[PREZZO]]</f>
        <v>7.1680000000000001</v>
      </c>
      <c r="N4366" t="s">
        <v>9</v>
      </c>
      <c r="O4366" s="8">
        <f>VLOOKUP(tbStoricoOrdini[[#This Row],[AGENTE]],tbAgenti[],2,FALSE)</f>
        <v>0.05</v>
      </c>
      <c r="P4366" s="2">
        <v>3584</v>
      </c>
      <c r="Q4366" s="2">
        <f>tbStoricoOrdini[[#This Row],[IMPORTO]]*tbStoricoOrdini[[#This Row],[% COMM.]]</f>
        <v>179.20000000000002</v>
      </c>
      <c r="R4366" s="2">
        <f>tbStoricoOrdini[[#This Row],[TOT. COMM.]]+tbStoricoOrdini[[#This Row],[IMPORTO]]</f>
        <v>3763.2</v>
      </c>
    </row>
    <row r="4367" spans="1:18">
      <c r="A4367" s="1">
        <v>43952</v>
      </c>
      <c r="B4367" s="7">
        <f>MONTH(tbStoricoOrdini[[#This Row],[DATA]])</f>
        <v>5</v>
      </c>
      <c r="C4367" t="s">
        <v>4462</v>
      </c>
      <c r="D4367" t="str">
        <f>RIGHT(tbStoricoOrdini[[#This Row],[ORDINE]],4)</f>
        <v>4364</v>
      </c>
      <c r="E4367" t="s">
        <v>52</v>
      </c>
      <c r="F4367" t="str">
        <f>VLOOKUP(tbStoricoOrdini[[#This Row],[CLIENTE]],tbClienti[],3,FALSE)</f>
        <v>Lombardia</v>
      </c>
      <c r="G4367" t="str">
        <f>VLOOKUP(tbStoricoOrdini[[#This Row],[CLIENTE]],tbClienti[],7,FALSE)</f>
        <v>AC</v>
      </c>
      <c r="H4367" t="s">
        <v>77</v>
      </c>
      <c r="I4367" t="str">
        <f>IF(LEFT(tbStoricoOrdini[[#This Row],[ARTICOLO]],3) = "COG","COG",LEFT(tbStoricoOrdini[[#This Row],[ARTICOLO]],FIND(" ",tbStoricoOrdini[[#This Row],[ARTICOLO]])-1))</f>
        <v>COG</v>
      </c>
      <c r="J4367" t="str">
        <f>MID(tbStoricoOrdini[[#This Row],[ARTICOLO]],FIND(" ",tbStoricoOrdini[[#This Row],[ARTICOLO]])+1,4)</f>
        <v>2000</v>
      </c>
      <c r="K4367" t="str">
        <f>IFERROR(RIGHT(tbStoricoOrdini[[#This Row],[ARTICOLO]],LEN(tbStoricoOrdini[[#This Row],[ARTICOLO]])-FIND(" ",tbStoricoOrdini[[#This Row],[ARTICOLO]],FIND(" ",tbStoricoOrdini[[#This Row],[ARTICOLO]]) +1)),"")</f>
        <v>Medium</v>
      </c>
      <c r="L4367" s="3">
        <f>VLOOKUP(tbStoricoOrdini[[#This Row],[ARTICOLO]],tbArticoli[],2,FALSE)</f>
        <v>200</v>
      </c>
      <c r="M4367" s="22">
        <f>tbStoricoOrdini[[#This Row],[IMPORTO]]/tbStoricoOrdini[[#This Row],[PREZZO]]</f>
        <v>11.335000000000001</v>
      </c>
      <c r="N4367" t="s">
        <v>9</v>
      </c>
      <c r="O4367" s="8">
        <f>VLOOKUP(tbStoricoOrdini[[#This Row],[AGENTE]],tbAgenti[],2,FALSE)</f>
        <v>0.05</v>
      </c>
      <c r="P4367" s="2">
        <v>2267</v>
      </c>
      <c r="Q4367" s="2">
        <f>tbStoricoOrdini[[#This Row],[IMPORTO]]*tbStoricoOrdini[[#This Row],[% COMM.]]</f>
        <v>113.35000000000001</v>
      </c>
      <c r="R4367" s="2">
        <f>tbStoricoOrdini[[#This Row],[TOT. COMM.]]+tbStoricoOrdini[[#This Row],[IMPORTO]]</f>
        <v>2380.35</v>
      </c>
    </row>
    <row r="4368" spans="1:18">
      <c r="A4368" s="1">
        <v>43952</v>
      </c>
      <c r="B4368" s="7">
        <f>MONTH(tbStoricoOrdini[[#This Row],[DATA]])</f>
        <v>5</v>
      </c>
      <c r="C4368" t="s">
        <v>4463</v>
      </c>
      <c r="D4368" t="str">
        <f>RIGHT(tbStoricoOrdini[[#This Row],[ORDINE]],4)</f>
        <v>4365</v>
      </c>
      <c r="E4368" t="s">
        <v>52</v>
      </c>
      <c r="F4368" t="str">
        <f>VLOOKUP(tbStoricoOrdini[[#This Row],[CLIENTE]],tbClienti[],3,FALSE)</f>
        <v>Lombardia</v>
      </c>
      <c r="G4368" t="str">
        <f>VLOOKUP(tbStoricoOrdini[[#This Row],[CLIENTE]],tbClienti[],7,FALSE)</f>
        <v>AC</v>
      </c>
      <c r="H4368" t="s">
        <v>61</v>
      </c>
      <c r="I4368" t="str">
        <f>IF(LEFT(tbStoricoOrdini[[#This Row],[ARTICOLO]],3) = "COG","COG",LEFT(tbStoricoOrdini[[#This Row],[ARTICOLO]],FIND(" ",tbStoricoOrdini[[#This Row],[ARTICOLO]])-1))</f>
        <v>KLM</v>
      </c>
      <c r="J4368" t="str">
        <f>MID(tbStoricoOrdini[[#This Row],[ARTICOLO]],FIND(" ",tbStoricoOrdini[[#This Row],[ARTICOLO]])+1,4)</f>
        <v>5000</v>
      </c>
      <c r="K4368" t="str">
        <f>IFERROR(RIGHT(tbStoricoOrdini[[#This Row],[ARTICOLO]],LEN(tbStoricoOrdini[[#This Row],[ARTICOLO]])-FIND(" ",tbStoricoOrdini[[#This Row],[ARTICOLO]],FIND(" ",tbStoricoOrdini[[#This Row],[ARTICOLO]]) +1)),"")</f>
        <v>Medium</v>
      </c>
      <c r="L4368" s="3">
        <f>VLOOKUP(tbStoricoOrdini[[#This Row],[ARTICOLO]],tbArticoli[],2,FALSE)</f>
        <v>150</v>
      </c>
      <c r="M4368" s="22">
        <f>tbStoricoOrdini[[#This Row],[IMPORTO]]/tbStoricoOrdini[[#This Row],[PREZZO]]</f>
        <v>141.88</v>
      </c>
      <c r="N4368" t="s">
        <v>20</v>
      </c>
      <c r="O4368" s="8">
        <f>VLOOKUP(tbStoricoOrdini[[#This Row],[AGENTE]],tbAgenti[],2,FALSE)</f>
        <v>0.05</v>
      </c>
      <c r="P4368" s="2">
        <v>21282</v>
      </c>
      <c r="Q4368" s="2">
        <f>tbStoricoOrdini[[#This Row],[IMPORTO]]*tbStoricoOrdini[[#This Row],[% COMM.]]</f>
        <v>1064.1000000000001</v>
      </c>
      <c r="R4368" s="2">
        <f>tbStoricoOrdini[[#This Row],[TOT. COMM.]]+tbStoricoOrdini[[#This Row],[IMPORTO]]</f>
        <v>22346.1</v>
      </c>
    </row>
    <row r="4369" spans="1:18">
      <c r="A4369" s="1">
        <v>43952</v>
      </c>
      <c r="B4369" s="7">
        <f>MONTH(tbStoricoOrdini[[#This Row],[DATA]])</f>
        <v>5</v>
      </c>
      <c r="C4369" t="s">
        <v>4464</v>
      </c>
      <c r="D4369" t="str">
        <f>RIGHT(tbStoricoOrdini[[#This Row],[ORDINE]],4)</f>
        <v>4366</v>
      </c>
      <c r="E4369" t="s">
        <v>52</v>
      </c>
      <c r="F4369" t="str">
        <f>VLOOKUP(tbStoricoOrdini[[#This Row],[CLIENTE]],tbClienti[],3,FALSE)</f>
        <v>Lombardia</v>
      </c>
      <c r="G4369" t="str">
        <f>VLOOKUP(tbStoricoOrdini[[#This Row],[CLIENTE]],tbClienti[],7,FALSE)</f>
        <v>AC</v>
      </c>
      <c r="H4369" t="s">
        <v>61</v>
      </c>
      <c r="I4369" t="str">
        <f>IF(LEFT(tbStoricoOrdini[[#This Row],[ARTICOLO]],3) = "COG","COG",LEFT(tbStoricoOrdini[[#This Row],[ARTICOLO]],FIND(" ",tbStoricoOrdini[[#This Row],[ARTICOLO]])-1))</f>
        <v>KLM</v>
      </c>
      <c r="J4369" t="str">
        <f>MID(tbStoricoOrdini[[#This Row],[ARTICOLO]],FIND(" ",tbStoricoOrdini[[#This Row],[ARTICOLO]])+1,4)</f>
        <v>5000</v>
      </c>
      <c r="K4369" t="str">
        <f>IFERROR(RIGHT(tbStoricoOrdini[[#This Row],[ARTICOLO]],LEN(tbStoricoOrdini[[#This Row],[ARTICOLO]])-FIND(" ",tbStoricoOrdini[[#This Row],[ARTICOLO]],FIND(" ",tbStoricoOrdini[[#This Row],[ARTICOLO]]) +1)),"")</f>
        <v>Medium</v>
      </c>
      <c r="L4369" s="3">
        <f>VLOOKUP(tbStoricoOrdini[[#This Row],[ARTICOLO]],tbArticoli[],2,FALSE)</f>
        <v>150</v>
      </c>
      <c r="M4369" s="22">
        <f>tbStoricoOrdini[[#This Row],[IMPORTO]]/tbStoricoOrdini[[#This Row],[PREZZO]]</f>
        <v>2074.6533333333332</v>
      </c>
      <c r="N4369" t="s">
        <v>9</v>
      </c>
      <c r="O4369" s="8">
        <f>VLOOKUP(tbStoricoOrdini[[#This Row],[AGENTE]],tbAgenti[],2,FALSE)</f>
        <v>0.05</v>
      </c>
      <c r="P4369" s="2">
        <v>311198</v>
      </c>
      <c r="Q4369" s="2">
        <f>tbStoricoOrdini[[#This Row],[IMPORTO]]*tbStoricoOrdini[[#This Row],[% COMM.]]</f>
        <v>15559.900000000001</v>
      </c>
      <c r="R4369" s="2">
        <f>tbStoricoOrdini[[#This Row],[TOT. COMM.]]+tbStoricoOrdini[[#This Row],[IMPORTO]]</f>
        <v>326757.90000000002</v>
      </c>
    </row>
    <row r="4370" spans="1:18">
      <c r="A4370" s="1">
        <v>43952</v>
      </c>
      <c r="B4370" s="7">
        <f>MONTH(tbStoricoOrdini[[#This Row],[DATA]])</f>
        <v>5</v>
      </c>
      <c r="C4370" t="s">
        <v>4465</v>
      </c>
      <c r="D4370" t="str">
        <f>RIGHT(tbStoricoOrdini[[#This Row],[ORDINE]],4)</f>
        <v>4367</v>
      </c>
      <c r="E4370" t="s">
        <v>52</v>
      </c>
      <c r="F4370" t="str">
        <f>VLOOKUP(tbStoricoOrdini[[#This Row],[CLIENTE]],tbClienti[],3,FALSE)</f>
        <v>Lombardia</v>
      </c>
      <c r="G4370" t="str">
        <f>VLOOKUP(tbStoricoOrdini[[#This Row],[CLIENTE]],tbClienti[],7,FALSE)</f>
        <v>AC</v>
      </c>
      <c r="H4370" t="s">
        <v>79</v>
      </c>
      <c r="I4370" t="str">
        <f>IF(LEFT(tbStoricoOrdini[[#This Row],[ARTICOLO]],3) = "COG","COG",LEFT(tbStoricoOrdini[[#This Row],[ARTICOLO]],FIND(" ",tbStoricoOrdini[[#This Row],[ARTICOLO]])-1))</f>
        <v>COG</v>
      </c>
      <c r="J4370" t="str">
        <f>MID(tbStoricoOrdini[[#This Row],[ARTICOLO]],FIND(" ",tbStoricoOrdini[[#This Row],[ARTICOLO]])+1,4)</f>
        <v>4000</v>
      </c>
      <c r="K4370" t="str">
        <f>IFERROR(RIGHT(tbStoricoOrdini[[#This Row],[ARTICOLO]],LEN(tbStoricoOrdini[[#This Row],[ARTICOLO]])-FIND(" ",tbStoricoOrdini[[#This Row],[ARTICOLO]],FIND(" ",tbStoricoOrdini[[#This Row],[ARTICOLO]]) +1)),"")</f>
        <v>Plus</v>
      </c>
      <c r="L4370" s="3">
        <f>VLOOKUP(tbStoricoOrdini[[#This Row],[ARTICOLO]],tbArticoli[],2,FALSE)</f>
        <v>240</v>
      </c>
      <c r="M4370" s="22">
        <f>tbStoricoOrdini[[#This Row],[IMPORTO]]/tbStoricoOrdini[[#This Row],[PREZZO]]</f>
        <v>0.8</v>
      </c>
      <c r="N4370" t="s">
        <v>9</v>
      </c>
      <c r="O4370" s="8">
        <f>VLOOKUP(tbStoricoOrdini[[#This Row],[AGENTE]],tbAgenti[],2,FALSE)</f>
        <v>0.05</v>
      </c>
      <c r="P4370" s="2">
        <v>192</v>
      </c>
      <c r="Q4370" s="2">
        <f>tbStoricoOrdini[[#This Row],[IMPORTO]]*tbStoricoOrdini[[#This Row],[% COMM.]]</f>
        <v>9.6000000000000014</v>
      </c>
      <c r="R4370" s="2">
        <f>tbStoricoOrdini[[#This Row],[TOT. COMM.]]+tbStoricoOrdini[[#This Row],[IMPORTO]]</f>
        <v>201.6</v>
      </c>
    </row>
    <row r="4371" spans="1:18">
      <c r="A4371" s="1">
        <v>43952</v>
      </c>
      <c r="B4371" s="7">
        <f>MONTH(tbStoricoOrdini[[#This Row],[DATA]])</f>
        <v>5</v>
      </c>
      <c r="C4371" t="s">
        <v>4466</v>
      </c>
      <c r="D4371" t="str">
        <f>RIGHT(tbStoricoOrdini[[#This Row],[ORDINE]],4)</f>
        <v>4368</v>
      </c>
      <c r="E4371" t="s">
        <v>52</v>
      </c>
      <c r="F4371" t="str">
        <f>VLOOKUP(tbStoricoOrdini[[#This Row],[CLIENTE]],tbClienti[],3,FALSE)</f>
        <v>Lombardia</v>
      </c>
      <c r="G4371" t="str">
        <f>VLOOKUP(tbStoricoOrdini[[#This Row],[CLIENTE]],tbClienti[],7,FALSE)</f>
        <v>AC</v>
      </c>
      <c r="H4371" t="s">
        <v>60</v>
      </c>
      <c r="I4371" t="str">
        <f>IF(LEFT(tbStoricoOrdini[[#This Row],[ARTICOLO]],3) = "COG","COG",LEFT(tbStoricoOrdini[[#This Row],[ARTICOLO]],FIND(" ",tbStoricoOrdini[[#This Row],[ARTICOLO]])-1))</f>
        <v>KLM</v>
      </c>
      <c r="J4371" t="str">
        <f>MID(tbStoricoOrdini[[#This Row],[ARTICOLO]],FIND(" ",tbStoricoOrdini[[#This Row],[ARTICOLO]])+1,4)</f>
        <v>5000</v>
      </c>
      <c r="K4371" t="str">
        <f>IFERROR(RIGHT(tbStoricoOrdini[[#This Row],[ARTICOLO]],LEN(tbStoricoOrdini[[#This Row],[ARTICOLO]])-FIND(" ",tbStoricoOrdini[[#This Row],[ARTICOLO]],FIND(" ",tbStoricoOrdini[[#This Row],[ARTICOLO]]) +1)),"")</f>
        <v>Plus</v>
      </c>
      <c r="L4371" s="3">
        <f>VLOOKUP(tbStoricoOrdini[[#This Row],[ARTICOLO]],tbArticoli[],2,FALSE)</f>
        <v>175</v>
      </c>
      <c r="M4371" s="22">
        <f>tbStoricoOrdini[[#This Row],[IMPORTO]]/tbStoricoOrdini[[#This Row],[PREZZO]]</f>
        <v>0.56571428571428573</v>
      </c>
      <c r="N4371" t="s">
        <v>20</v>
      </c>
      <c r="O4371" s="8">
        <f>VLOOKUP(tbStoricoOrdini[[#This Row],[AGENTE]],tbAgenti[],2,FALSE)</f>
        <v>0.05</v>
      </c>
      <c r="P4371" s="2">
        <v>99</v>
      </c>
      <c r="Q4371" s="2">
        <f>tbStoricoOrdini[[#This Row],[IMPORTO]]*tbStoricoOrdini[[#This Row],[% COMM.]]</f>
        <v>4.95</v>
      </c>
      <c r="R4371" s="2">
        <f>tbStoricoOrdini[[#This Row],[TOT. COMM.]]+tbStoricoOrdini[[#This Row],[IMPORTO]]</f>
        <v>103.95</v>
      </c>
    </row>
    <row r="4372" spans="1:18">
      <c r="A4372" s="1">
        <v>43952</v>
      </c>
      <c r="B4372" s="7">
        <f>MONTH(tbStoricoOrdini[[#This Row],[DATA]])</f>
        <v>5</v>
      </c>
      <c r="C4372" t="s">
        <v>4467</v>
      </c>
      <c r="D4372" t="str">
        <f>RIGHT(tbStoricoOrdini[[#This Row],[ORDINE]],4)</f>
        <v>4369</v>
      </c>
      <c r="E4372" t="s">
        <v>52</v>
      </c>
      <c r="F4372" t="str">
        <f>VLOOKUP(tbStoricoOrdini[[#This Row],[CLIENTE]],tbClienti[],3,FALSE)</f>
        <v>Lombardia</v>
      </c>
      <c r="G4372" t="str">
        <f>VLOOKUP(tbStoricoOrdini[[#This Row],[CLIENTE]],tbClienti[],7,FALSE)</f>
        <v>AC</v>
      </c>
      <c r="H4372" t="s">
        <v>63</v>
      </c>
      <c r="I4372" t="str">
        <f>IF(LEFT(tbStoricoOrdini[[#This Row],[ARTICOLO]],3) = "COG","COG",LEFT(tbStoricoOrdini[[#This Row],[ARTICOLO]],FIND(" ",tbStoricoOrdini[[#This Row],[ARTICOLO]])-1))</f>
        <v>KLM</v>
      </c>
      <c r="J4372" t="str">
        <f>MID(tbStoricoOrdini[[#This Row],[ARTICOLO]],FIND(" ",tbStoricoOrdini[[#This Row],[ARTICOLO]])+1,4)</f>
        <v>3000</v>
      </c>
      <c r="K4372" t="str">
        <f>IFERROR(RIGHT(tbStoricoOrdini[[#This Row],[ARTICOLO]],LEN(tbStoricoOrdini[[#This Row],[ARTICOLO]])-FIND(" ",tbStoricoOrdini[[#This Row],[ARTICOLO]],FIND(" ",tbStoricoOrdini[[#This Row],[ARTICOLO]]) +1)),"")</f>
        <v>Plus</v>
      </c>
      <c r="L4372" s="3">
        <f>VLOOKUP(tbStoricoOrdini[[#This Row],[ARTICOLO]],tbArticoli[],2,FALSE)</f>
        <v>145</v>
      </c>
      <c r="M4372" s="22">
        <f>tbStoricoOrdini[[#This Row],[IMPORTO]]/tbStoricoOrdini[[#This Row],[PREZZO]]</f>
        <v>57.124137931034483</v>
      </c>
      <c r="N4372" t="s">
        <v>20</v>
      </c>
      <c r="O4372" s="8">
        <f>VLOOKUP(tbStoricoOrdini[[#This Row],[AGENTE]],tbAgenti[],2,FALSE)</f>
        <v>0.05</v>
      </c>
      <c r="P4372" s="2">
        <v>8283</v>
      </c>
      <c r="Q4372" s="2">
        <f>tbStoricoOrdini[[#This Row],[IMPORTO]]*tbStoricoOrdini[[#This Row],[% COMM.]]</f>
        <v>414.15000000000003</v>
      </c>
      <c r="R4372" s="2">
        <f>tbStoricoOrdini[[#This Row],[TOT. COMM.]]+tbStoricoOrdini[[#This Row],[IMPORTO]]</f>
        <v>8697.15</v>
      </c>
    </row>
    <row r="4373" spans="1:18">
      <c r="A4373" s="1">
        <v>43952</v>
      </c>
      <c r="B4373" s="7">
        <f>MONTH(tbStoricoOrdini[[#This Row],[DATA]])</f>
        <v>5</v>
      </c>
      <c r="C4373" t="s">
        <v>4468</v>
      </c>
      <c r="D4373" t="str">
        <f>RIGHT(tbStoricoOrdini[[#This Row],[ORDINE]],4)</f>
        <v>4370</v>
      </c>
      <c r="E4373" t="s">
        <v>52</v>
      </c>
      <c r="F4373" t="str">
        <f>VLOOKUP(tbStoricoOrdini[[#This Row],[CLIENTE]],tbClienti[],3,FALSE)</f>
        <v>Lombardia</v>
      </c>
      <c r="G4373" t="str">
        <f>VLOOKUP(tbStoricoOrdini[[#This Row],[CLIENTE]],tbClienti[],7,FALSE)</f>
        <v>AC</v>
      </c>
      <c r="H4373" t="s">
        <v>63</v>
      </c>
      <c r="I4373" t="str">
        <f>IF(LEFT(tbStoricoOrdini[[#This Row],[ARTICOLO]],3) = "COG","COG",LEFT(tbStoricoOrdini[[#This Row],[ARTICOLO]],FIND(" ",tbStoricoOrdini[[#This Row],[ARTICOLO]])-1))</f>
        <v>KLM</v>
      </c>
      <c r="J4373" t="str">
        <f>MID(tbStoricoOrdini[[#This Row],[ARTICOLO]],FIND(" ",tbStoricoOrdini[[#This Row],[ARTICOLO]])+1,4)</f>
        <v>3000</v>
      </c>
      <c r="K4373" t="str">
        <f>IFERROR(RIGHT(tbStoricoOrdini[[#This Row],[ARTICOLO]],LEN(tbStoricoOrdini[[#This Row],[ARTICOLO]])-FIND(" ",tbStoricoOrdini[[#This Row],[ARTICOLO]],FIND(" ",tbStoricoOrdini[[#This Row],[ARTICOLO]]) +1)),"")</f>
        <v>Plus</v>
      </c>
      <c r="L4373" s="3">
        <f>VLOOKUP(tbStoricoOrdini[[#This Row],[ARTICOLO]],tbArticoli[],2,FALSE)</f>
        <v>145</v>
      </c>
      <c r="M4373" s="22">
        <f>tbStoricoOrdini[[#This Row],[IMPORTO]]/tbStoricoOrdini[[#This Row],[PREZZO]]</f>
        <v>1805.5517241379309</v>
      </c>
      <c r="N4373" t="s">
        <v>9</v>
      </c>
      <c r="O4373" s="8">
        <f>VLOOKUP(tbStoricoOrdini[[#This Row],[AGENTE]],tbAgenti[],2,FALSE)</f>
        <v>0.05</v>
      </c>
      <c r="P4373" s="2">
        <v>261805</v>
      </c>
      <c r="Q4373" s="2">
        <f>tbStoricoOrdini[[#This Row],[IMPORTO]]*tbStoricoOrdini[[#This Row],[% COMM.]]</f>
        <v>13090.25</v>
      </c>
      <c r="R4373" s="2">
        <f>tbStoricoOrdini[[#This Row],[TOT. COMM.]]+tbStoricoOrdini[[#This Row],[IMPORTO]]</f>
        <v>274895.25</v>
      </c>
    </row>
    <row r="4374" spans="1:18">
      <c r="A4374" s="1">
        <v>43952</v>
      </c>
      <c r="B4374" s="7">
        <f>MONTH(tbStoricoOrdini[[#This Row],[DATA]])</f>
        <v>5</v>
      </c>
      <c r="C4374" t="s">
        <v>4469</v>
      </c>
      <c r="D4374" t="str">
        <f>RIGHT(tbStoricoOrdini[[#This Row],[ORDINE]],4)</f>
        <v>4371</v>
      </c>
      <c r="E4374" t="s">
        <v>52</v>
      </c>
      <c r="F4374" t="str">
        <f>VLOOKUP(tbStoricoOrdini[[#This Row],[CLIENTE]],tbClienti[],3,FALSE)</f>
        <v>Lombardia</v>
      </c>
      <c r="G4374" t="str">
        <f>VLOOKUP(tbStoricoOrdini[[#This Row],[CLIENTE]],tbClienti[],7,FALSE)</f>
        <v>AC</v>
      </c>
      <c r="H4374" t="s">
        <v>66</v>
      </c>
      <c r="I4374" t="str">
        <f>IF(LEFT(tbStoricoOrdini[[#This Row],[ARTICOLO]],3) = "COG","COG",LEFT(tbStoricoOrdini[[#This Row],[ARTICOLO]],FIND(" ",tbStoricoOrdini[[#This Row],[ARTICOLO]])-1))</f>
        <v>BAG</v>
      </c>
      <c r="J4374" t="str">
        <f>MID(tbStoricoOrdini[[#This Row],[ARTICOLO]],FIND(" ",tbStoricoOrdini[[#This Row],[ARTICOLO]])+1,4)</f>
        <v>2500</v>
      </c>
      <c r="K4374" t="str">
        <f>IFERROR(RIGHT(tbStoricoOrdini[[#This Row],[ARTICOLO]],LEN(tbStoricoOrdini[[#This Row],[ARTICOLO]])-FIND(" ",tbStoricoOrdini[[#This Row],[ARTICOLO]],FIND(" ",tbStoricoOrdini[[#This Row],[ARTICOLO]]) +1)),"")</f>
        <v>Plus</v>
      </c>
      <c r="L4374" s="3">
        <f>VLOOKUP(tbStoricoOrdini[[#This Row],[ARTICOLO]],tbArticoli[],2,FALSE)</f>
        <v>220</v>
      </c>
      <c r="M4374" s="22">
        <f>tbStoricoOrdini[[#This Row],[IMPORTO]]/tbStoricoOrdini[[#This Row],[PREZZO]]</f>
        <v>0.46363636363636362</v>
      </c>
      <c r="N4374" t="s">
        <v>20</v>
      </c>
      <c r="O4374" s="8">
        <f>VLOOKUP(tbStoricoOrdini[[#This Row],[AGENTE]],tbAgenti[],2,FALSE)</f>
        <v>0.05</v>
      </c>
      <c r="P4374" s="2">
        <v>102</v>
      </c>
      <c r="Q4374" s="2">
        <f>tbStoricoOrdini[[#This Row],[IMPORTO]]*tbStoricoOrdini[[#This Row],[% COMM.]]</f>
        <v>5.1000000000000005</v>
      </c>
      <c r="R4374" s="2">
        <f>tbStoricoOrdini[[#This Row],[TOT. COMM.]]+tbStoricoOrdini[[#This Row],[IMPORTO]]</f>
        <v>107.1</v>
      </c>
    </row>
    <row r="4375" spans="1:18">
      <c r="A4375" s="1">
        <v>43952</v>
      </c>
      <c r="B4375" s="7">
        <f>MONTH(tbStoricoOrdini[[#This Row],[DATA]])</f>
        <v>5</v>
      </c>
      <c r="C4375" t="s">
        <v>4470</v>
      </c>
      <c r="D4375" t="str">
        <f>RIGHT(tbStoricoOrdini[[#This Row],[ORDINE]],4)</f>
        <v>4372</v>
      </c>
      <c r="E4375" t="s">
        <v>52</v>
      </c>
      <c r="F4375" t="str">
        <f>VLOOKUP(tbStoricoOrdini[[#This Row],[CLIENTE]],tbClienti[],3,FALSE)</f>
        <v>Lombardia</v>
      </c>
      <c r="G4375" t="str">
        <f>VLOOKUP(tbStoricoOrdini[[#This Row],[CLIENTE]],tbClienti[],7,FALSE)</f>
        <v>AC</v>
      </c>
      <c r="H4375" t="s">
        <v>66</v>
      </c>
      <c r="I4375" t="str">
        <f>IF(LEFT(tbStoricoOrdini[[#This Row],[ARTICOLO]],3) = "COG","COG",LEFT(tbStoricoOrdini[[#This Row],[ARTICOLO]],FIND(" ",tbStoricoOrdini[[#This Row],[ARTICOLO]])-1))</f>
        <v>BAG</v>
      </c>
      <c r="J4375" t="str">
        <f>MID(tbStoricoOrdini[[#This Row],[ARTICOLO]],FIND(" ",tbStoricoOrdini[[#This Row],[ARTICOLO]])+1,4)</f>
        <v>2500</v>
      </c>
      <c r="K4375" t="str">
        <f>IFERROR(RIGHT(tbStoricoOrdini[[#This Row],[ARTICOLO]],LEN(tbStoricoOrdini[[#This Row],[ARTICOLO]])-FIND(" ",tbStoricoOrdini[[#This Row],[ARTICOLO]],FIND(" ",tbStoricoOrdini[[#This Row],[ARTICOLO]]) +1)),"")</f>
        <v>Plus</v>
      </c>
      <c r="L4375" s="3">
        <f>VLOOKUP(tbStoricoOrdini[[#This Row],[ARTICOLO]],tbArticoli[],2,FALSE)</f>
        <v>220</v>
      </c>
      <c r="M4375" s="22">
        <f>tbStoricoOrdini[[#This Row],[IMPORTO]]/tbStoricoOrdini[[#This Row],[PREZZO]]</f>
        <v>14.340909090909092</v>
      </c>
      <c r="N4375" t="s">
        <v>9</v>
      </c>
      <c r="O4375" s="8">
        <f>VLOOKUP(tbStoricoOrdini[[#This Row],[AGENTE]],tbAgenti[],2,FALSE)</f>
        <v>0.05</v>
      </c>
      <c r="P4375" s="2">
        <v>3155</v>
      </c>
      <c r="Q4375" s="2">
        <f>tbStoricoOrdini[[#This Row],[IMPORTO]]*tbStoricoOrdini[[#This Row],[% COMM.]]</f>
        <v>157.75</v>
      </c>
      <c r="R4375" s="2">
        <f>tbStoricoOrdini[[#This Row],[TOT. COMM.]]+tbStoricoOrdini[[#This Row],[IMPORTO]]</f>
        <v>3312.75</v>
      </c>
    </row>
    <row r="4376" spans="1:18">
      <c r="A4376" s="1">
        <v>43952</v>
      </c>
      <c r="B4376" s="7">
        <f>MONTH(tbStoricoOrdini[[#This Row],[DATA]])</f>
        <v>5</v>
      </c>
      <c r="C4376" t="s">
        <v>4471</v>
      </c>
      <c r="D4376" t="str">
        <f>RIGHT(tbStoricoOrdini[[#This Row],[ORDINE]],4)</f>
        <v>4373</v>
      </c>
      <c r="E4376" t="s">
        <v>52</v>
      </c>
      <c r="F4376" t="str">
        <f>VLOOKUP(tbStoricoOrdini[[#This Row],[CLIENTE]],tbClienti[],3,FALSE)</f>
        <v>Lombardia</v>
      </c>
      <c r="G4376" t="str">
        <f>VLOOKUP(tbStoricoOrdini[[#This Row],[CLIENTE]],tbClienti[],7,FALSE)</f>
        <v>AC</v>
      </c>
      <c r="H4376" t="s">
        <v>80</v>
      </c>
      <c r="I4376" t="str">
        <f>IF(LEFT(tbStoricoOrdini[[#This Row],[ARTICOLO]],3) = "COG","COG",LEFT(tbStoricoOrdini[[#This Row],[ARTICOLO]],FIND(" ",tbStoricoOrdini[[#This Row],[ARTICOLO]])-1))</f>
        <v>COG</v>
      </c>
      <c r="J4376" t="str">
        <f>MID(tbStoricoOrdini[[#This Row],[ARTICOLO]],FIND(" ",tbStoricoOrdini[[#This Row],[ARTICOLO]])+1,4)</f>
        <v>5000</v>
      </c>
      <c r="K4376" t="str">
        <f>IFERROR(RIGHT(tbStoricoOrdini[[#This Row],[ARTICOLO]],LEN(tbStoricoOrdini[[#This Row],[ARTICOLO]])-FIND(" ",tbStoricoOrdini[[#This Row],[ARTICOLO]],FIND(" ",tbStoricoOrdini[[#This Row],[ARTICOLO]]) +1)),"")</f>
        <v>Silver</v>
      </c>
      <c r="L4376" s="3">
        <f>VLOOKUP(tbStoricoOrdini[[#This Row],[ARTICOLO]],tbArticoli[],2,FALSE)</f>
        <v>300</v>
      </c>
      <c r="M4376" s="22">
        <f>tbStoricoOrdini[[#This Row],[IMPORTO]]/tbStoricoOrdini[[#This Row],[PREZZO]]</f>
        <v>0.27</v>
      </c>
      <c r="N4376" t="s">
        <v>9</v>
      </c>
      <c r="O4376" s="8">
        <f>VLOOKUP(tbStoricoOrdini[[#This Row],[AGENTE]],tbAgenti[],2,FALSE)</f>
        <v>0.05</v>
      </c>
      <c r="P4376" s="2">
        <v>81</v>
      </c>
      <c r="Q4376" s="2">
        <f>tbStoricoOrdini[[#This Row],[IMPORTO]]*tbStoricoOrdini[[#This Row],[% COMM.]]</f>
        <v>4.05</v>
      </c>
      <c r="R4376" s="2">
        <f>tbStoricoOrdini[[#This Row],[TOT. COMM.]]+tbStoricoOrdini[[#This Row],[IMPORTO]]</f>
        <v>85.05</v>
      </c>
    </row>
    <row r="4377" spans="1:18">
      <c r="A4377" s="1">
        <v>43952</v>
      </c>
      <c r="B4377" s="7">
        <f>MONTH(tbStoricoOrdini[[#This Row],[DATA]])</f>
        <v>5</v>
      </c>
      <c r="C4377" t="s">
        <v>4472</v>
      </c>
      <c r="D4377" t="str">
        <f>RIGHT(tbStoricoOrdini[[#This Row],[ORDINE]],4)</f>
        <v>4374</v>
      </c>
      <c r="E4377" t="s">
        <v>52</v>
      </c>
      <c r="F4377" t="str">
        <f>VLOOKUP(tbStoricoOrdini[[#This Row],[CLIENTE]],tbClienti[],3,FALSE)</f>
        <v>Lombardia</v>
      </c>
      <c r="G4377" t="str">
        <f>VLOOKUP(tbStoricoOrdini[[#This Row],[CLIENTE]],tbClienti[],7,FALSE)</f>
        <v>AC</v>
      </c>
      <c r="H4377" t="s">
        <v>69</v>
      </c>
      <c r="I4377" t="str">
        <f>IF(LEFT(tbStoricoOrdini[[#This Row],[ARTICOLO]],3) = "COG","COG",LEFT(tbStoricoOrdini[[#This Row],[ARTICOLO]],FIND(" ",tbStoricoOrdini[[#This Row],[ARTICOLO]])-1))</f>
        <v>BAG</v>
      </c>
      <c r="J4377" t="str">
        <f>MID(tbStoricoOrdini[[#This Row],[ARTICOLO]],FIND(" ",tbStoricoOrdini[[#This Row],[ARTICOLO]])+1,4)</f>
        <v>1121</v>
      </c>
      <c r="K4377" t="str">
        <f>IFERROR(RIGHT(tbStoricoOrdini[[#This Row],[ARTICOLO]],LEN(tbStoricoOrdini[[#This Row],[ARTICOLO]])-FIND(" ",tbStoricoOrdini[[#This Row],[ARTICOLO]],FIND(" ",tbStoricoOrdini[[#This Row],[ARTICOLO]]) +1)),"")</f>
        <v>Gold</v>
      </c>
      <c r="L4377" s="3">
        <f>VLOOKUP(tbStoricoOrdini[[#This Row],[ARTICOLO]],tbArticoli[],2,FALSE)</f>
        <v>230</v>
      </c>
      <c r="M4377" s="22">
        <f>tbStoricoOrdini[[#This Row],[IMPORTO]]/tbStoricoOrdini[[#This Row],[PREZZO]]</f>
        <v>14.765217391304347</v>
      </c>
      <c r="N4377" t="s">
        <v>9</v>
      </c>
      <c r="O4377" s="8">
        <f>VLOOKUP(tbStoricoOrdini[[#This Row],[AGENTE]],tbAgenti[],2,FALSE)</f>
        <v>0.05</v>
      </c>
      <c r="P4377" s="2">
        <v>3396</v>
      </c>
      <c r="Q4377" s="2">
        <f>tbStoricoOrdini[[#This Row],[IMPORTO]]*tbStoricoOrdini[[#This Row],[% COMM.]]</f>
        <v>169.8</v>
      </c>
      <c r="R4377" s="2">
        <f>tbStoricoOrdini[[#This Row],[TOT. COMM.]]+tbStoricoOrdini[[#This Row],[IMPORTO]]</f>
        <v>3565.8</v>
      </c>
    </row>
    <row r="4378" spans="1:18">
      <c r="A4378" s="1">
        <v>43952</v>
      </c>
      <c r="B4378" s="7">
        <f>MONTH(tbStoricoOrdini[[#This Row],[DATA]])</f>
        <v>5</v>
      </c>
      <c r="C4378" t="s">
        <v>4473</v>
      </c>
      <c r="D4378" t="str">
        <f>RIGHT(tbStoricoOrdini[[#This Row],[ORDINE]],4)</f>
        <v>4375</v>
      </c>
      <c r="E4378" t="s">
        <v>52</v>
      </c>
      <c r="F4378" t="str">
        <f>VLOOKUP(tbStoricoOrdini[[#This Row],[CLIENTE]],tbClienti[],3,FALSE)</f>
        <v>Lombardia</v>
      </c>
      <c r="G4378" t="str">
        <f>VLOOKUP(tbStoricoOrdini[[#This Row],[CLIENTE]],tbClienti[],7,FALSE)</f>
        <v>AC</v>
      </c>
      <c r="H4378" t="s">
        <v>83</v>
      </c>
      <c r="I4378" t="str">
        <f>IF(LEFT(tbStoricoOrdini[[#This Row],[ARTICOLO]],3) = "COG","COG",LEFT(tbStoricoOrdini[[#This Row],[ARTICOLO]],FIND(" ",tbStoricoOrdini[[#This Row],[ARTICOLO]])-1))</f>
        <v>COG</v>
      </c>
      <c r="J4378" t="str">
        <f>MID(tbStoricoOrdini[[#This Row],[ARTICOLO]],FIND(" ",tbStoricoOrdini[[#This Row],[ARTICOLO]])+1,4)</f>
        <v>8000</v>
      </c>
      <c r="K4378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4378" s="3">
        <f>VLOOKUP(tbStoricoOrdini[[#This Row],[ARTICOLO]],tbArticoli[],2,FALSE)</f>
        <v>670</v>
      </c>
      <c r="M4378" s="22">
        <f>tbStoricoOrdini[[#This Row],[IMPORTO]]/tbStoricoOrdini[[#This Row],[PREZZO]]</f>
        <v>338.30746268656719</v>
      </c>
      <c r="N4378" t="s">
        <v>9</v>
      </c>
      <c r="O4378" s="8">
        <f>VLOOKUP(tbStoricoOrdini[[#This Row],[AGENTE]],tbAgenti[],2,FALSE)</f>
        <v>0.05</v>
      </c>
      <c r="P4378" s="2">
        <v>226666</v>
      </c>
      <c r="Q4378" s="2">
        <f>tbStoricoOrdini[[#This Row],[IMPORTO]]*tbStoricoOrdini[[#This Row],[% COMM.]]</f>
        <v>11333.300000000001</v>
      </c>
      <c r="R4378" s="2">
        <f>tbStoricoOrdini[[#This Row],[TOT. COMM.]]+tbStoricoOrdini[[#This Row],[IMPORTO]]</f>
        <v>237999.3</v>
      </c>
    </row>
    <row r="4379" spans="1:18">
      <c r="A4379" s="1">
        <v>43952</v>
      </c>
      <c r="B4379" s="7">
        <f>MONTH(tbStoricoOrdini[[#This Row],[DATA]])</f>
        <v>5</v>
      </c>
      <c r="C4379" t="s">
        <v>4474</v>
      </c>
      <c r="D4379" t="str">
        <f>RIGHT(tbStoricoOrdini[[#This Row],[ORDINE]],4)</f>
        <v>4376</v>
      </c>
      <c r="E4379" t="s">
        <v>52</v>
      </c>
      <c r="F4379" t="str">
        <f>VLOOKUP(tbStoricoOrdini[[#This Row],[CLIENTE]],tbClienti[],3,FALSE)</f>
        <v>Lombardia</v>
      </c>
      <c r="G4379" t="str">
        <f>VLOOKUP(tbStoricoOrdini[[#This Row],[CLIENTE]],tbClienti[],7,FALSE)</f>
        <v>AC</v>
      </c>
      <c r="H4379" t="s">
        <v>70</v>
      </c>
      <c r="I4379" t="str">
        <f>IF(LEFT(tbStoricoOrdini[[#This Row],[ARTICOLO]],3) = "COG","COG",LEFT(tbStoricoOrdini[[#This Row],[ARTICOLO]],FIND(" ",tbStoricoOrdini[[#This Row],[ARTICOLO]])-1))</f>
        <v>EB08</v>
      </c>
      <c r="J4379" t="str">
        <f>MID(tbStoricoOrdini[[#This Row],[ARTICOLO]],FIND(" ",tbStoricoOrdini[[#This Row],[ARTICOLO]])+1,4)</f>
        <v>7500</v>
      </c>
      <c r="K4379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4379" s="3">
        <f>VLOOKUP(tbStoricoOrdini[[#This Row],[ARTICOLO]],tbArticoli[],2,FALSE)</f>
        <v>180</v>
      </c>
      <c r="M4379" s="22">
        <f>tbStoricoOrdini[[#This Row],[IMPORTO]]/tbStoricoOrdini[[#This Row],[PREZZO]]</f>
        <v>1.6722222222222223</v>
      </c>
      <c r="N4379" t="s">
        <v>20</v>
      </c>
      <c r="O4379" s="8">
        <f>VLOOKUP(tbStoricoOrdini[[#This Row],[AGENTE]],tbAgenti[],2,FALSE)</f>
        <v>0.05</v>
      </c>
      <c r="P4379" s="2">
        <v>301</v>
      </c>
      <c r="Q4379" s="2">
        <f>tbStoricoOrdini[[#This Row],[IMPORTO]]*tbStoricoOrdini[[#This Row],[% COMM.]]</f>
        <v>15.05</v>
      </c>
      <c r="R4379" s="2">
        <f>tbStoricoOrdini[[#This Row],[TOT. COMM.]]+tbStoricoOrdini[[#This Row],[IMPORTO]]</f>
        <v>316.05</v>
      </c>
    </row>
    <row r="4380" spans="1:18">
      <c r="A4380" s="1">
        <v>43952</v>
      </c>
      <c r="B4380" s="7">
        <f>MONTH(tbStoricoOrdini[[#This Row],[DATA]])</f>
        <v>5</v>
      </c>
      <c r="C4380" t="s">
        <v>4475</v>
      </c>
      <c r="D4380" t="str">
        <f>RIGHT(tbStoricoOrdini[[#This Row],[ORDINE]],4)</f>
        <v>4377</v>
      </c>
      <c r="E4380" t="s">
        <v>52</v>
      </c>
      <c r="F4380" t="str">
        <f>VLOOKUP(tbStoricoOrdini[[#This Row],[CLIENTE]],tbClienti[],3,FALSE)</f>
        <v>Lombardia</v>
      </c>
      <c r="G4380" t="str">
        <f>VLOOKUP(tbStoricoOrdini[[#This Row],[CLIENTE]],tbClienti[],7,FALSE)</f>
        <v>AC</v>
      </c>
      <c r="H4380" t="s">
        <v>70</v>
      </c>
      <c r="I4380" t="str">
        <f>IF(LEFT(tbStoricoOrdini[[#This Row],[ARTICOLO]],3) = "COG","COG",LEFT(tbStoricoOrdini[[#This Row],[ARTICOLO]],FIND(" ",tbStoricoOrdini[[#This Row],[ARTICOLO]])-1))</f>
        <v>EB08</v>
      </c>
      <c r="J4380" t="str">
        <f>MID(tbStoricoOrdini[[#This Row],[ARTICOLO]],FIND(" ",tbStoricoOrdini[[#This Row],[ARTICOLO]])+1,4)</f>
        <v>7500</v>
      </c>
      <c r="K4380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4380" s="3">
        <f>VLOOKUP(tbStoricoOrdini[[#This Row],[ARTICOLO]],tbArticoli[],2,FALSE)</f>
        <v>180</v>
      </c>
      <c r="M4380" s="22">
        <f>tbStoricoOrdini[[#This Row],[IMPORTO]]/tbStoricoOrdini[[#This Row],[PREZZO]]</f>
        <v>2.1166666666666667</v>
      </c>
      <c r="N4380" t="s">
        <v>9</v>
      </c>
      <c r="O4380" s="8">
        <f>VLOOKUP(tbStoricoOrdini[[#This Row],[AGENTE]],tbAgenti[],2,FALSE)</f>
        <v>0.05</v>
      </c>
      <c r="P4380" s="2">
        <v>381</v>
      </c>
      <c r="Q4380" s="2">
        <f>tbStoricoOrdini[[#This Row],[IMPORTO]]*tbStoricoOrdini[[#This Row],[% COMM.]]</f>
        <v>19.05</v>
      </c>
      <c r="R4380" s="2">
        <f>tbStoricoOrdini[[#This Row],[TOT. COMM.]]+tbStoricoOrdini[[#This Row],[IMPORTO]]</f>
        <v>400.05</v>
      </c>
    </row>
    <row r="4381" spans="1:18">
      <c r="A4381" s="1">
        <v>43952</v>
      </c>
      <c r="B4381" s="7">
        <f>MONTH(tbStoricoOrdini[[#This Row],[DATA]])</f>
        <v>5</v>
      </c>
      <c r="C4381" t="s">
        <v>4476</v>
      </c>
      <c r="D4381" t="str">
        <f>RIGHT(tbStoricoOrdini[[#This Row],[ORDINE]],4)</f>
        <v>4378</v>
      </c>
      <c r="E4381" t="s">
        <v>52</v>
      </c>
      <c r="F4381" t="str">
        <f>VLOOKUP(tbStoricoOrdini[[#This Row],[CLIENTE]],tbClienti[],3,FALSE)</f>
        <v>Lombardia</v>
      </c>
      <c r="G4381" t="str">
        <f>VLOOKUP(tbStoricoOrdini[[#This Row],[CLIENTE]],tbClienti[],7,FALSE)</f>
        <v>AC</v>
      </c>
      <c r="H4381" t="s">
        <v>75</v>
      </c>
      <c r="I4381" t="str">
        <f>IF(LEFT(tbStoricoOrdini[[#This Row],[ARTICOLO]],3) = "COG","COG",LEFT(tbStoricoOrdini[[#This Row],[ARTICOLO]],FIND(" ",tbStoricoOrdini[[#This Row],[ARTICOLO]])-1))</f>
        <v>AVRC</v>
      </c>
      <c r="J4381" t="str">
        <f>MID(tbStoricoOrdini[[#This Row],[ARTICOLO]],FIND(" ",tbStoricoOrdini[[#This Row],[ARTICOLO]])+1,4)</f>
        <v>1000</v>
      </c>
      <c r="K4381" t="str">
        <f>IFERROR(RIGHT(tbStoricoOrdini[[#This Row],[ARTICOLO]],LEN(tbStoricoOrdini[[#This Row],[ARTICOLO]])-FIND(" ",tbStoricoOrdini[[#This Row],[ARTICOLO]],FIND(" ",tbStoricoOrdini[[#This Row],[ARTICOLO]]) +1)),"")</f>
        <v>Silver</v>
      </c>
      <c r="L4381" s="3">
        <f>VLOOKUP(tbStoricoOrdini[[#This Row],[ARTICOLO]],tbArticoli[],2,FALSE)</f>
        <v>390</v>
      </c>
      <c r="M4381" s="22">
        <f>tbStoricoOrdini[[#This Row],[IMPORTO]]/tbStoricoOrdini[[#This Row],[PREZZO]]</f>
        <v>7.7</v>
      </c>
      <c r="N4381" t="s">
        <v>9</v>
      </c>
      <c r="O4381" s="8">
        <f>VLOOKUP(tbStoricoOrdini[[#This Row],[AGENTE]],tbAgenti[],2,FALSE)</f>
        <v>0.05</v>
      </c>
      <c r="P4381" s="2">
        <v>3003</v>
      </c>
      <c r="Q4381" s="2">
        <f>tbStoricoOrdini[[#This Row],[IMPORTO]]*tbStoricoOrdini[[#This Row],[% COMM.]]</f>
        <v>150.15</v>
      </c>
      <c r="R4381" s="2">
        <f>tbStoricoOrdini[[#This Row],[TOT. COMM.]]+tbStoricoOrdini[[#This Row],[IMPORTO]]</f>
        <v>3153.15</v>
      </c>
    </row>
    <row r="4382" spans="1:18">
      <c r="A4382" s="1">
        <v>43952</v>
      </c>
      <c r="B4382" s="7">
        <f>MONTH(tbStoricoOrdini[[#This Row],[DATA]])</f>
        <v>5</v>
      </c>
      <c r="C4382" t="s">
        <v>4477</v>
      </c>
      <c r="D4382" t="str">
        <f>RIGHT(tbStoricoOrdini[[#This Row],[ORDINE]],4)</f>
        <v>4379</v>
      </c>
      <c r="E4382" t="s">
        <v>52</v>
      </c>
      <c r="F4382" t="str">
        <f>VLOOKUP(tbStoricoOrdini[[#This Row],[CLIENTE]],tbClienti[],3,FALSE)</f>
        <v>Lombardia</v>
      </c>
      <c r="G4382" t="str">
        <f>VLOOKUP(tbStoricoOrdini[[#This Row],[CLIENTE]],tbClienti[],7,FALSE)</f>
        <v>AC</v>
      </c>
      <c r="H4382" t="s">
        <v>71</v>
      </c>
      <c r="I4382" t="str">
        <f>IF(LEFT(tbStoricoOrdini[[#This Row],[ARTICOLO]],3) = "COG","COG",LEFT(tbStoricoOrdini[[#This Row],[ARTICOLO]],FIND(" ",tbStoricoOrdini[[#This Row],[ARTICOLO]])-1))</f>
        <v>EB07</v>
      </c>
      <c r="J4382" t="str">
        <f>MID(tbStoricoOrdini[[#This Row],[ARTICOLO]],FIND(" ",tbStoricoOrdini[[#This Row],[ARTICOLO]])+1,4)</f>
        <v>5000</v>
      </c>
      <c r="K4382" t="str">
        <f>IFERROR(RIGHT(tbStoricoOrdini[[#This Row],[ARTICOLO]],LEN(tbStoricoOrdini[[#This Row],[ARTICOLO]])-FIND(" ",tbStoricoOrdini[[#This Row],[ARTICOLO]],FIND(" ",tbStoricoOrdini[[#This Row],[ARTICOLO]]) +1)),"")</f>
        <v/>
      </c>
      <c r="L4382" s="3">
        <f>VLOOKUP(tbStoricoOrdini[[#This Row],[ARTICOLO]],tbArticoli[],2,FALSE)</f>
        <v>140</v>
      </c>
      <c r="M4382" s="22">
        <f>tbStoricoOrdini[[#This Row],[IMPORTO]]/tbStoricoOrdini[[#This Row],[PREZZO]]</f>
        <v>0.51428571428571423</v>
      </c>
      <c r="N4382" t="s">
        <v>20</v>
      </c>
      <c r="O4382" s="8">
        <f>VLOOKUP(tbStoricoOrdini[[#This Row],[AGENTE]],tbAgenti[],2,FALSE)</f>
        <v>0.05</v>
      </c>
      <c r="P4382" s="2">
        <v>72</v>
      </c>
      <c r="Q4382" s="2">
        <f>tbStoricoOrdini[[#This Row],[IMPORTO]]*tbStoricoOrdini[[#This Row],[% COMM.]]</f>
        <v>3.6</v>
      </c>
      <c r="R4382" s="2">
        <f>tbStoricoOrdini[[#This Row],[TOT. COMM.]]+tbStoricoOrdini[[#This Row],[IMPORTO]]</f>
        <v>75.599999999999994</v>
      </c>
    </row>
    <row r="4383" spans="1:18">
      <c r="A4383" s="1">
        <v>43952</v>
      </c>
      <c r="B4383" s="7">
        <f>MONTH(tbStoricoOrdini[[#This Row],[DATA]])</f>
        <v>5</v>
      </c>
      <c r="C4383" t="s">
        <v>4478</v>
      </c>
      <c r="D4383" t="str">
        <f>RIGHT(tbStoricoOrdini[[#This Row],[ORDINE]],4)</f>
        <v>4380</v>
      </c>
      <c r="E4383" t="s">
        <v>52</v>
      </c>
      <c r="F4383" t="str">
        <f>VLOOKUP(tbStoricoOrdini[[#This Row],[CLIENTE]],tbClienti[],3,FALSE)</f>
        <v>Lombardia</v>
      </c>
      <c r="G4383" t="str">
        <f>VLOOKUP(tbStoricoOrdini[[#This Row],[CLIENTE]],tbClienti[],7,FALSE)</f>
        <v>AC</v>
      </c>
      <c r="H4383" t="s">
        <v>76</v>
      </c>
      <c r="I4383" t="str">
        <f>IF(LEFT(tbStoricoOrdini[[#This Row],[ARTICOLO]],3) = "COG","COG",LEFT(tbStoricoOrdini[[#This Row],[ARTICOLO]],FIND(" ",tbStoricoOrdini[[#This Row],[ARTICOLO]])-1))</f>
        <v>COG</v>
      </c>
      <c r="J4383" t="str">
        <f>MID(tbStoricoOrdini[[#This Row],[ARTICOLO]],FIND(" ",tbStoricoOrdini[[#This Row],[ARTICOLO]])+1,4)</f>
        <v>1000</v>
      </c>
      <c r="K4383" t="str">
        <f>IFERROR(RIGHT(tbStoricoOrdini[[#This Row],[ARTICOLO]],LEN(tbStoricoOrdini[[#This Row],[ARTICOLO]])-FIND(" ",tbStoricoOrdini[[#This Row],[ARTICOLO]],FIND(" ",tbStoricoOrdini[[#This Row],[ARTICOLO]]) +1)),"")</f>
        <v/>
      </c>
      <c r="L4383" s="3">
        <f>VLOOKUP(tbStoricoOrdini[[#This Row],[ARTICOLO]],tbArticoli[],2,FALSE)</f>
        <v>150</v>
      </c>
      <c r="M4383" s="22">
        <f>tbStoricoOrdini[[#This Row],[IMPORTO]]/tbStoricoOrdini[[#This Row],[PREZZO]]</f>
        <v>47.813333333333333</v>
      </c>
      <c r="N4383" t="s">
        <v>9</v>
      </c>
      <c r="O4383" s="8">
        <f>VLOOKUP(tbStoricoOrdini[[#This Row],[AGENTE]],tbAgenti[],2,FALSE)</f>
        <v>0.05</v>
      </c>
      <c r="P4383" s="2">
        <v>7172</v>
      </c>
      <c r="Q4383" s="2">
        <f>tbStoricoOrdini[[#This Row],[IMPORTO]]*tbStoricoOrdini[[#This Row],[% COMM.]]</f>
        <v>358.6</v>
      </c>
      <c r="R4383" s="2">
        <f>tbStoricoOrdini[[#This Row],[TOT. COMM.]]+tbStoricoOrdini[[#This Row],[IMPORTO]]</f>
        <v>7530.6</v>
      </c>
    </row>
    <row r="4384" spans="1:18">
      <c r="A4384" s="1">
        <v>43952</v>
      </c>
      <c r="B4384" s="7">
        <f>MONTH(tbStoricoOrdini[[#This Row],[DATA]])</f>
        <v>5</v>
      </c>
      <c r="C4384" t="s">
        <v>4479</v>
      </c>
      <c r="D4384" t="str">
        <f>RIGHT(tbStoricoOrdini[[#This Row],[ORDINE]],4)</f>
        <v>4381</v>
      </c>
      <c r="E4384" t="s">
        <v>52</v>
      </c>
      <c r="F4384" t="str">
        <f>VLOOKUP(tbStoricoOrdini[[#This Row],[CLIENTE]],tbClienti[],3,FALSE)</f>
        <v>Lombardia</v>
      </c>
      <c r="G4384" t="str">
        <f>VLOOKUP(tbStoricoOrdini[[#This Row],[CLIENTE]],tbClienti[],7,FALSE)</f>
        <v>AC</v>
      </c>
      <c r="H4384" t="s">
        <v>72</v>
      </c>
      <c r="I4384" t="str">
        <f>IF(LEFT(tbStoricoOrdini[[#This Row],[ARTICOLO]],3) = "COG","COG",LEFT(tbStoricoOrdini[[#This Row],[ARTICOLO]],FIND(" ",tbStoricoOrdini[[#This Row],[ARTICOLO]])-1))</f>
        <v>EB06</v>
      </c>
      <c r="J4384" t="str">
        <f>MID(tbStoricoOrdini[[#This Row],[ARTICOLO]],FIND(" ",tbStoricoOrdini[[#This Row],[ARTICOLO]])+1,4)</f>
        <v>3000</v>
      </c>
      <c r="K4384" t="str">
        <f>IFERROR(RIGHT(tbStoricoOrdini[[#This Row],[ARTICOLO]],LEN(tbStoricoOrdini[[#This Row],[ARTICOLO]])-FIND(" ",tbStoricoOrdini[[#This Row],[ARTICOLO]],FIND(" ",tbStoricoOrdini[[#This Row],[ARTICOLO]]) +1)),"")</f>
        <v>Medium</v>
      </c>
      <c r="L4384" s="3">
        <f>VLOOKUP(tbStoricoOrdini[[#This Row],[ARTICOLO]],tbArticoli[],2,FALSE)</f>
        <v>120</v>
      </c>
      <c r="M4384" s="22">
        <f>tbStoricoOrdini[[#This Row],[IMPORTO]]/tbStoricoOrdini[[#This Row],[PREZZO]]</f>
        <v>0.6</v>
      </c>
      <c r="N4384" t="s">
        <v>20</v>
      </c>
      <c r="O4384" s="8">
        <f>VLOOKUP(tbStoricoOrdini[[#This Row],[AGENTE]],tbAgenti[],2,FALSE)</f>
        <v>0.05</v>
      </c>
      <c r="P4384" s="2">
        <v>72</v>
      </c>
      <c r="Q4384" s="2">
        <f>tbStoricoOrdini[[#This Row],[IMPORTO]]*tbStoricoOrdini[[#This Row],[% COMM.]]</f>
        <v>3.6</v>
      </c>
      <c r="R4384" s="2">
        <f>tbStoricoOrdini[[#This Row],[TOT. COMM.]]+tbStoricoOrdini[[#This Row],[IMPORTO]]</f>
        <v>75.599999999999994</v>
      </c>
    </row>
    <row r="4385" spans="1:18">
      <c r="A4385" s="1">
        <v>43952</v>
      </c>
      <c r="B4385" s="7">
        <f>MONTH(tbStoricoOrdini[[#This Row],[DATA]])</f>
        <v>5</v>
      </c>
      <c r="C4385" t="s">
        <v>4480</v>
      </c>
      <c r="D4385" t="str">
        <f>RIGHT(tbStoricoOrdini[[#This Row],[ORDINE]],4)</f>
        <v>4382</v>
      </c>
      <c r="E4385" t="s">
        <v>52</v>
      </c>
      <c r="F4385" t="str">
        <f>VLOOKUP(tbStoricoOrdini[[#This Row],[CLIENTE]],tbClienti[],3,FALSE)</f>
        <v>Lombardia</v>
      </c>
      <c r="G4385" t="str">
        <f>VLOOKUP(tbStoricoOrdini[[#This Row],[CLIENTE]],tbClienti[],7,FALSE)</f>
        <v>AC</v>
      </c>
      <c r="H4385" t="s">
        <v>72</v>
      </c>
      <c r="I4385" t="str">
        <f>IF(LEFT(tbStoricoOrdini[[#This Row],[ARTICOLO]],3) = "COG","COG",LEFT(tbStoricoOrdini[[#This Row],[ARTICOLO]],FIND(" ",tbStoricoOrdini[[#This Row],[ARTICOLO]])-1))</f>
        <v>EB06</v>
      </c>
      <c r="J4385" t="str">
        <f>MID(tbStoricoOrdini[[#This Row],[ARTICOLO]],FIND(" ",tbStoricoOrdini[[#This Row],[ARTICOLO]])+1,4)</f>
        <v>3000</v>
      </c>
      <c r="K4385" t="str">
        <f>IFERROR(RIGHT(tbStoricoOrdini[[#This Row],[ARTICOLO]],LEN(tbStoricoOrdini[[#This Row],[ARTICOLO]])-FIND(" ",tbStoricoOrdini[[#This Row],[ARTICOLO]],FIND(" ",tbStoricoOrdini[[#This Row],[ARTICOLO]]) +1)),"")</f>
        <v>Medium</v>
      </c>
      <c r="L4385" s="3">
        <f>VLOOKUP(tbStoricoOrdini[[#This Row],[ARTICOLO]],tbArticoli[],2,FALSE)</f>
        <v>120</v>
      </c>
      <c r="M4385" s="22">
        <f>tbStoricoOrdini[[#This Row],[IMPORTO]]/tbStoricoOrdini[[#This Row],[PREZZO]]</f>
        <v>32.033333333333331</v>
      </c>
      <c r="N4385" t="s">
        <v>9</v>
      </c>
      <c r="O4385" s="8">
        <f>VLOOKUP(tbStoricoOrdini[[#This Row],[AGENTE]],tbAgenti[],2,FALSE)</f>
        <v>0.05</v>
      </c>
      <c r="P4385" s="2">
        <v>3844</v>
      </c>
      <c r="Q4385" s="2">
        <f>tbStoricoOrdini[[#This Row],[IMPORTO]]*tbStoricoOrdini[[#This Row],[% COMM.]]</f>
        <v>192.20000000000002</v>
      </c>
      <c r="R4385" s="2">
        <f>tbStoricoOrdini[[#This Row],[TOT. COMM.]]+tbStoricoOrdini[[#This Row],[IMPORTO]]</f>
        <v>4036.2</v>
      </c>
    </row>
    <row r="4386" spans="1:18">
      <c r="A4386" s="1">
        <v>43952</v>
      </c>
      <c r="B4386" s="7">
        <f>MONTH(tbStoricoOrdini[[#This Row],[DATA]])</f>
        <v>5</v>
      </c>
      <c r="C4386" t="s">
        <v>4481</v>
      </c>
      <c r="D4386" t="str">
        <f>RIGHT(tbStoricoOrdini[[#This Row],[ORDINE]],4)</f>
        <v>4383</v>
      </c>
      <c r="E4386" t="s">
        <v>52</v>
      </c>
      <c r="F4386" t="str">
        <f>VLOOKUP(tbStoricoOrdini[[#This Row],[CLIENTE]],tbClienti[],3,FALSE)</f>
        <v>Lombardia</v>
      </c>
      <c r="G4386" t="str">
        <f>VLOOKUP(tbStoricoOrdini[[#This Row],[CLIENTE]],tbClienti[],7,FALSE)</f>
        <v>AC</v>
      </c>
      <c r="H4386" t="s">
        <v>73</v>
      </c>
      <c r="I4386" t="str">
        <f>IF(LEFT(tbStoricoOrdini[[#This Row],[ARTICOLO]],3) = "COG","COG",LEFT(tbStoricoOrdini[[#This Row],[ARTICOLO]],FIND(" ",tbStoricoOrdini[[#This Row],[ARTICOLO]])-1))</f>
        <v>EB06</v>
      </c>
      <c r="J4386" t="str">
        <f>MID(tbStoricoOrdini[[#This Row],[ARTICOLO]],FIND(" ",tbStoricoOrdini[[#This Row],[ARTICOLO]])+1,4)</f>
        <v>3000</v>
      </c>
      <c r="K4386" t="str">
        <f>IFERROR(RIGHT(tbStoricoOrdini[[#This Row],[ARTICOLO]],LEN(tbStoricoOrdini[[#This Row],[ARTICOLO]])-FIND(" ",tbStoricoOrdini[[#This Row],[ARTICOLO]],FIND(" ",tbStoricoOrdini[[#This Row],[ARTICOLO]]) +1)),"")</f>
        <v>Plus</v>
      </c>
      <c r="L4386" s="3">
        <f>VLOOKUP(tbStoricoOrdini[[#This Row],[ARTICOLO]],tbArticoli[],2,FALSE)</f>
        <v>130</v>
      </c>
      <c r="M4386" s="22">
        <f>tbStoricoOrdini[[#This Row],[IMPORTO]]/tbStoricoOrdini[[#This Row],[PREZZO]]</f>
        <v>1.9153846153846155</v>
      </c>
      <c r="N4386" t="s">
        <v>20</v>
      </c>
      <c r="O4386" s="8">
        <f>VLOOKUP(tbStoricoOrdini[[#This Row],[AGENTE]],tbAgenti[],2,FALSE)</f>
        <v>0.05</v>
      </c>
      <c r="P4386" s="2">
        <v>249</v>
      </c>
      <c r="Q4386" s="2">
        <f>tbStoricoOrdini[[#This Row],[IMPORTO]]*tbStoricoOrdini[[#This Row],[% COMM.]]</f>
        <v>12.450000000000001</v>
      </c>
      <c r="R4386" s="2">
        <f>tbStoricoOrdini[[#This Row],[TOT. COMM.]]+tbStoricoOrdini[[#This Row],[IMPORTO]]</f>
        <v>261.45</v>
      </c>
    </row>
    <row r="4387" spans="1:18">
      <c r="A4387" s="1">
        <v>43952</v>
      </c>
      <c r="B4387" s="7">
        <f>MONTH(tbStoricoOrdini[[#This Row],[DATA]])</f>
        <v>5</v>
      </c>
      <c r="C4387" t="s">
        <v>4482</v>
      </c>
      <c r="D4387" t="str">
        <f>RIGHT(tbStoricoOrdini[[#This Row],[ORDINE]],4)</f>
        <v>4384</v>
      </c>
      <c r="E4387" t="s">
        <v>53</v>
      </c>
      <c r="F4387" t="str">
        <f>VLOOKUP(tbStoricoOrdini[[#This Row],[CLIENTE]],tbClienti[],3,FALSE)</f>
        <v>Lombardia</v>
      </c>
      <c r="G4387" t="str">
        <f>VLOOKUP(tbStoricoOrdini[[#This Row],[CLIENTE]],tbClienti[],7,FALSE)</f>
        <v>DB</v>
      </c>
      <c r="H4387" t="s">
        <v>77</v>
      </c>
      <c r="I4387" t="str">
        <f>IF(LEFT(tbStoricoOrdini[[#This Row],[ARTICOLO]],3) = "COG","COG",LEFT(tbStoricoOrdini[[#This Row],[ARTICOLO]],FIND(" ",tbStoricoOrdini[[#This Row],[ARTICOLO]])-1))</f>
        <v>COG</v>
      </c>
      <c r="J4387" t="str">
        <f>MID(tbStoricoOrdini[[#This Row],[ARTICOLO]],FIND(" ",tbStoricoOrdini[[#This Row],[ARTICOLO]])+1,4)</f>
        <v>2000</v>
      </c>
      <c r="K4387" t="str">
        <f>IFERROR(RIGHT(tbStoricoOrdini[[#This Row],[ARTICOLO]],LEN(tbStoricoOrdini[[#This Row],[ARTICOLO]])-FIND(" ",tbStoricoOrdini[[#This Row],[ARTICOLO]],FIND(" ",tbStoricoOrdini[[#This Row],[ARTICOLO]]) +1)),"")</f>
        <v>Medium</v>
      </c>
      <c r="L4387" s="3">
        <f>VLOOKUP(tbStoricoOrdini[[#This Row],[ARTICOLO]],tbArticoli[],2,FALSE)</f>
        <v>200</v>
      </c>
      <c r="M4387" s="22">
        <f>tbStoricoOrdini[[#This Row],[IMPORTO]]/tbStoricoOrdini[[#This Row],[PREZZO]]</f>
        <v>0.52500000000000002</v>
      </c>
      <c r="N4387" t="s">
        <v>9</v>
      </c>
      <c r="O4387" s="8">
        <f>VLOOKUP(tbStoricoOrdini[[#This Row],[AGENTE]],tbAgenti[],2,FALSE)</f>
        <v>0.05</v>
      </c>
      <c r="P4387" s="2">
        <v>105</v>
      </c>
      <c r="Q4387" s="2">
        <f>tbStoricoOrdini[[#This Row],[IMPORTO]]*tbStoricoOrdini[[#This Row],[% COMM.]]</f>
        <v>5.25</v>
      </c>
      <c r="R4387" s="2">
        <f>tbStoricoOrdini[[#This Row],[TOT. COMM.]]+tbStoricoOrdini[[#This Row],[IMPORTO]]</f>
        <v>110.25</v>
      </c>
    </row>
    <row r="4388" spans="1:18">
      <c r="A4388" s="1">
        <v>43952</v>
      </c>
      <c r="B4388" s="7">
        <f>MONTH(tbStoricoOrdini[[#This Row],[DATA]])</f>
        <v>5</v>
      </c>
      <c r="C4388" t="s">
        <v>4483</v>
      </c>
      <c r="D4388" t="str">
        <f>RIGHT(tbStoricoOrdini[[#This Row],[ORDINE]],4)</f>
        <v>4385</v>
      </c>
      <c r="E4388" t="s">
        <v>53</v>
      </c>
      <c r="F4388" t="str">
        <f>VLOOKUP(tbStoricoOrdini[[#This Row],[CLIENTE]],tbClienti[],3,FALSE)</f>
        <v>Lombardia</v>
      </c>
      <c r="G4388" t="str">
        <f>VLOOKUP(tbStoricoOrdini[[#This Row],[CLIENTE]],tbClienti[],7,FALSE)</f>
        <v>DB</v>
      </c>
      <c r="H4388" t="s">
        <v>61</v>
      </c>
      <c r="I4388" t="str">
        <f>IF(LEFT(tbStoricoOrdini[[#This Row],[ARTICOLO]],3) = "COG","COG",LEFT(tbStoricoOrdini[[#This Row],[ARTICOLO]],FIND(" ",tbStoricoOrdini[[#This Row],[ARTICOLO]])-1))</f>
        <v>KLM</v>
      </c>
      <c r="J4388" t="str">
        <f>MID(tbStoricoOrdini[[#This Row],[ARTICOLO]],FIND(" ",tbStoricoOrdini[[#This Row],[ARTICOLO]])+1,4)</f>
        <v>5000</v>
      </c>
      <c r="K4388" t="str">
        <f>IFERROR(RIGHT(tbStoricoOrdini[[#This Row],[ARTICOLO]],LEN(tbStoricoOrdini[[#This Row],[ARTICOLO]])-FIND(" ",tbStoricoOrdini[[#This Row],[ARTICOLO]],FIND(" ",tbStoricoOrdini[[#This Row],[ARTICOLO]]) +1)),"")</f>
        <v>Medium</v>
      </c>
      <c r="L4388" s="3">
        <f>VLOOKUP(tbStoricoOrdini[[#This Row],[ARTICOLO]],tbArticoli[],2,FALSE)</f>
        <v>150</v>
      </c>
      <c r="M4388" s="22">
        <f>tbStoricoOrdini[[#This Row],[IMPORTO]]/tbStoricoOrdini[[#This Row],[PREZZO]]</f>
        <v>0.12</v>
      </c>
      <c r="N4388" t="s">
        <v>9</v>
      </c>
      <c r="O4388" s="8">
        <f>VLOOKUP(tbStoricoOrdini[[#This Row],[AGENTE]],tbAgenti[],2,FALSE)</f>
        <v>0.05</v>
      </c>
      <c r="P4388" s="2">
        <v>18</v>
      </c>
      <c r="Q4388" s="2">
        <f>tbStoricoOrdini[[#This Row],[IMPORTO]]*tbStoricoOrdini[[#This Row],[% COMM.]]</f>
        <v>0.9</v>
      </c>
      <c r="R4388" s="2">
        <f>tbStoricoOrdini[[#This Row],[TOT. COMM.]]+tbStoricoOrdini[[#This Row],[IMPORTO]]</f>
        <v>18.899999999999999</v>
      </c>
    </row>
    <row r="4389" spans="1:18">
      <c r="A4389" s="1">
        <v>43952</v>
      </c>
      <c r="B4389" s="7">
        <f>MONTH(tbStoricoOrdini[[#This Row],[DATA]])</f>
        <v>5</v>
      </c>
      <c r="C4389" t="s">
        <v>4484</v>
      </c>
      <c r="D4389" t="str">
        <f>RIGHT(tbStoricoOrdini[[#This Row],[ORDINE]],4)</f>
        <v>4386</v>
      </c>
      <c r="E4389" t="s">
        <v>53</v>
      </c>
      <c r="F4389" t="str">
        <f>VLOOKUP(tbStoricoOrdini[[#This Row],[CLIENTE]],tbClienti[],3,FALSE)</f>
        <v>Lombardia</v>
      </c>
      <c r="G4389" t="str">
        <f>VLOOKUP(tbStoricoOrdini[[#This Row],[CLIENTE]],tbClienti[],7,FALSE)</f>
        <v>DB</v>
      </c>
      <c r="H4389" t="s">
        <v>79</v>
      </c>
      <c r="I4389" t="str">
        <f>IF(LEFT(tbStoricoOrdini[[#This Row],[ARTICOLO]],3) = "COG","COG",LEFT(tbStoricoOrdini[[#This Row],[ARTICOLO]],FIND(" ",tbStoricoOrdini[[#This Row],[ARTICOLO]])-1))</f>
        <v>COG</v>
      </c>
      <c r="J4389" t="str">
        <f>MID(tbStoricoOrdini[[#This Row],[ARTICOLO]],FIND(" ",tbStoricoOrdini[[#This Row],[ARTICOLO]])+1,4)</f>
        <v>4000</v>
      </c>
      <c r="K4389" t="str">
        <f>IFERROR(RIGHT(tbStoricoOrdini[[#This Row],[ARTICOLO]],LEN(tbStoricoOrdini[[#This Row],[ARTICOLO]])-FIND(" ",tbStoricoOrdini[[#This Row],[ARTICOLO]],FIND(" ",tbStoricoOrdini[[#This Row],[ARTICOLO]]) +1)),"")</f>
        <v>Plus</v>
      </c>
      <c r="L4389" s="3">
        <f>VLOOKUP(tbStoricoOrdini[[#This Row],[ARTICOLO]],tbArticoli[],2,FALSE)</f>
        <v>240</v>
      </c>
      <c r="M4389" s="22">
        <f>tbStoricoOrdini[[#This Row],[IMPORTO]]/tbStoricoOrdini[[#This Row],[PREZZO]]</f>
        <v>3.6708333333333334</v>
      </c>
      <c r="N4389" t="s">
        <v>9</v>
      </c>
      <c r="O4389" s="8">
        <f>VLOOKUP(tbStoricoOrdini[[#This Row],[AGENTE]],tbAgenti[],2,FALSE)</f>
        <v>0.05</v>
      </c>
      <c r="P4389" s="2">
        <v>881</v>
      </c>
      <c r="Q4389" s="2">
        <f>tbStoricoOrdini[[#This Row],[IMPORTO]]*tbStoricoOrdini[[#This Row],[% COMM.]]</f>
        <v>44.050000000000004</v>
      </c>
      <c r="R4389" s="2">
        <f>tbStoricoOrdini[[#This Row],[TOT. COMM.]]+tbStoricoOrdini[[#This Row],[IMPORTO]]</f>
        <v>925.05</v>
      </c>
    </row>
    <row r="4390" spans="1:18">
      <c r="A4390" s="1">
        <v>43952</v>
      </c>
      <c r="B4390" s="7">
        <f>MONTH(tbStoricoOrdini[[#This Row],[DATA]])</f>
        <v>5</v>
      </c>
      <c r="C4390" t="s">
        <v>4485</v>
      </c>
      <c r="D4390" t="str">
        <f>RIGHT(tbStoricoOrdini[[#This Row],[ORDINE]],4)</f>
        <v>4387</v>
      </c>
      <c r="E4390" t="s">
        <v>53</v>
      </c>
      <c r="F4390" t="str">
        <f>VLOOKUP(tbStoricoOrdini[[#This Row],[CLIENTE]],tbClienti[],3,FALSE)</f>
        <v>Lombardia</v>
      </c>
      <c r="G4390" t="str">
        <f>VLOOKUP(tbStoricoOrdini[[#This Row],[CLIENTE]],tbClienti[],7,FALSE)</f>
        <v>DB</v>
      </c>
      <c r="H4390" t="s">
        <v>63</v>
      </c>
      <c r="I4390" t="str">
        <f>IF(LEFT(tbStoricoOrdini[[#This Row],[ARTICOLO]],3) = "COG","COG",LEFT(tbStoricoOrdini[[#This Row],[ARTICOLO]],FIND(" ",tbStoricoOrdini[[#This Row],[ARTICOLO]])-1))</f>
        <v>KLM</v>
      </c>
      <c r="J4390" t="str">
        <f>MID(tbStoricoOrdini[[#This Row],[ARTICOLO]],FIND(" ",tbStoricoOrdini[[#This Row],[ARTICOLO]])+1,4)</f>
        <v>3000</v>
      </c>
      <c r="K4390" t="str">
        <f>IFERROR(RIGHT(tbStoricoOrdini[[#This Row],[ARTICOLO]],LEN(tbStoricoOrdini[[#This Row],[ARTICOLO]])-FIND(" ",tbStoricoOrdini[[#This Row],[ARTICOLO]],FIND(" ",tbStoricoOrdini[[#This Row],[ARTICOLO]]) +1)),"")</f>
        <v>Plus</v>
      </c>
      <c r="L4390" s="3">
        <f>VLOOKUP(tbStoricoOrdini[[#This Row],[ARTICOLO]],tbArticoli[],2,FALSE)</f>
        <v>145</v>
      </c>
      <c r="M4390" s="22">
        <f>tbStoricoOrdini[[#This Row],[IMPORTO]]/tbStoricoOrdini[[#This Row],[PREZZO]]</f>
        <v>382.53103448275863</v>
      </c>
      <c r="N4390" t="s">
        <v>9</v>
      </c>
      <c r="O4390" s="8">
        <f>VLOOKUP(tbStoricoOrdini[[#This Row],[AGENTE]],tbAgenti[],2,FALSE)</f>
        <v>0.05</v>
      </c>
      <c r="P4390" s="2">
        <v>55467</v>
      </c>
      <c r="Q4390" s="2">
        <f>tbStoricoOrdini[[#This Row],[IMPORTO]]*tbStoricoOrdini[[#This Row],[% COMM.]]</f>
        <v>2773.3500000000004</v>
      </c>
      <c r="R4390" s="2">
        <f>tbStoricoOrdini[[#This Row],[TOT. COMM.]]+tbStoricoOrdini[[#This Row],[IMPORTO]]</f>
        <v>58240.35</v>
      </c>
    </row>
    <row r="4391" spans="1:18">
      <c r="A4391" s="1">
        <v>43952</v>
      </c>
      <c r="B4391" s="7">
        <f>MONTH(tbStoricoOrdini[[#This Row],[DATA]])</f>
        <v>5</v>
      </c>
      <c r="C4391" t="s">
        <v>4486</v>
      </c>
      <c r="D4391" t="str">
        <f>RIGHT(tbStoricoOrdini[[#This Row],[ORDINE]],4)</f>
        <v>4388</v>
      </c>
      <c r="E4391" t="s">
        <v>53</v>
      </c>
      <c r="F4391" t="str">
        <f>VLOOKUP(tbStoricoOrdini[[#This Row],[CLIENTE]],tbClienti[],3,FALSE)</f>
        <v>Lombardia</v>
      </c>
      <c r="G4391" t="str">
        <f>VLOOKUP(tbStoricoOrdini[[#This Row],[CLIENTE]],tbClienti[],7,FALSE)</f>
        <v>DB</v>
      </c>
      <c r="H4391" t="s">
        <v>66</v>
      </c>
      <c r="I4391" t="str">
        <f>IF(LEFT(tbStoricoOrdini[[#This Row],[ARTICOLO]],3) = "COG","COG",LEFT(tbStoricoOrdini[[#This Row],[ARTICOLO]],FIND(" ",tbStoricoOrdini[[#This Row],[ARTICOLO]])-1))</f>
        <v>BAG</v>
      </c>
      <c r="J4391" t="str">
        <f>MID(tbStoricoOrdini[[#This Row],[ARTICOLO]],FIND(" ",tbStoricoOrdini[[#This Row],[ARTICOLO]])+1,4)</f>
        <v>2500</v>
      </c>
      <c r="K4391" t="str">
        <f>IFERROR(RIGHT(tbStoricoOrdini[[#This Row],[ARTICOLO]],LEN(tbStoricoOrdini[[#This Row],[ARTICOLO]])-FIND(" ",tbStoricoOrdini[[#This Row],[ARTICOLO]],FIND(" ",tbStoricoOrdini[[#This Row],[ARTICOLO]]) +1)),"")</f>
        <v>Plus</v>
      </c>
      <c r="L4391" s="3">
        <f>VLOOKUP(tbStoricoOrdini[[#This Row],[ARTICOLO]],tbArticoli[],2,FALSE)</f>
        <v>220</v>
      </c>
      <c r="M4391" s="22">
        <f>tbStoricoOrdini[[#This Row],[IMPORTO]]/tbStoricoOrdini[[#This Row],[PREZZO]]</f>
        <v>0.20454545454545456</v>
      </c>
      <c r="N4391" t="s">
        <v>9</v>
      </c>
      <c r="O4391" s="8">
        <f>VLOOKUP(tbStoricoOrdini[[#This Row],[AGENTE]],tbAgenti[],2,FALSE)</f>
        <v>0.05</v>
      </c>
      <c r="P4391" s="2">
        <v>45</v>
      </c>
      <c r="Q4391" s="2">
        <f>tbStoricoOrdini[[#This Row],[IMPORTO]]*tbStoricoOrdini[[#This Row],[% COMM.]]</f>
        <v>2.25</v>
      </c>
      <c r="R4391" s="2">
        <f>tbStoricoOrdini[[#This Row],[TOT. COMM.]]+tbStoricoOrdini[[#This Row],[IMPORTO]]</f>
        <v>47.25</v>
      </c>
    </row>
    <row r="4392" spans="1:18">
      <c r="A4392" s="1">
        <v>43952</v>
      </c>
      <c r="B4392" s="7">
        <f>MONTH(tbStoricoOrdini[[#This Row],[DATA]])</f>
        <v>5</v>
      </c>
      <c r="C4392" t="s">
        <v>4487</v>
      </c>
      <c r="D4392" t="str">
        <f>RIGHT(tbStoricoOrdini[[#This Row],[ORDINE]],4)</f>
        <v>4389</v>
      </c>
      <c r="E4392" t="s">
        <v>53</v>
      </c>
      <c r="F4392" t="str">
        <f>VLOOKUP(tbStoricoOrdini[[#This Row],[CLIENTE]],tbClienti[],3,FALSE)</f>
        <v>Lombardia</v>
      </c>
      <c r="G4392" t="str">
        <f>VLOOKUP(tbStoricoOrdini[[#This Row],[CLIENTE]],tbClienti[],7,FALSE)</f>
        <v>DB</v>
      </c>
      <c r="H4392" t="s">
        <v>69</v>
      </c>
      <c r="I4392" t="str">
        <f>IF(LEFT(tbStoricoOrdini[[#This Row],[ARTICOLO]],3) = "COG","COG",LEFT(tbStoricoOrdini[[#This Row],[ARTICOLO]],FIND(" ",tbStoricoOrdini[[#This Row],[ARTICOLO]])-1))</f>
        <v>BAG</v>
      </c>
      <c r="J4392" t="str">
        <f>MID(tbStoricoOrdini[[#This Row],[ARTICOLO]],FIND(" ",tbStoricoOrdini[[#This Row],[ARTICOLO]])+1,4)</f>
        <v>1121</v>
      </c>
      <c r="K4392" t="str">
        <f>IFERROR(RIGHT(tbStoricoOrdini[[#This Row],[ARTICOLO]],LEN(tbStoricoOrdini[[#This Row],[ARTICOLO]])-FIND(" ",tbStoricoOrdini[[#This Row],[ARTICOLO]],FIND(" ",tbStoricoOrdini[[#This Row],[ARTICOLO]]) +1)),"")</f>
        <v>Gold</v>
      </c>
      <c r="L4392" s="3">
        <f>VLOOKUP(tbStoricoOrdini[[#This Row],[ARTICOLO]],tbArticoli[],2,FALSE)</f>
        <v>230</v>
      </c>
      <c r="M4392" s="22">
        <f>tbStoricoOrdini[[#This Row],[IMPORTO]]/tbStoricoOrdini[[#This Row],[PREZZO]]</f>
        <v>0.14347826086956522</v>
      </c>
      <c r="N4392" t="s">
        <v>9</v>
      </c>
      <c r="O4392" s="8">
        <f>VLOOKUP(tbStoricoOrdini[[#This Row],[AGENTE]],tbAgenti[],2,FALSE)</f>
        <v>0.05</v>
      </c>
      <c r="P4392" s="2">
        <v>33</v>
      </c>
      <c r="Q4392" s="2">
        <f>tbStoricoOrdini[[#This Row],[IMPORTO]]*tbStoricoOrdini[[#This Row],[% COMM.]]</f>
        <v>1.6500000000000001</v>
      </c>
      <c r="R4392" s="2">
        <f>tbStoricoOrdini[[#This Row],[TOT. COMM.]]+tbStoricoOrdini[[#This Row],[IMPORTO]]</f>
        <v>34.65</v>
      </c>
    </row>
    <row r="4393" spans="1:18">
      <c r="A4393" s="1">
        <v>43952</v>
      </c>
      <c r="B4393" s="7">
        <f>MONTH(tbStoricoOrdini[[#This Row],[DATA]])</f>
        <v>5</v>
      </c>
      <c r="C4393" t="s">
        <v>4488</v>
      </c>
      <c r="D4393" t="str">
        <f>RIGHT(tbStoricoOrdini[[#This Row],[ORDINE]],4)</f>
        <v>4390</v>
      </c>
      <c r="E4393" t="s">
        <v>53</v>
      </c>
      <c r="F4393" t="str">
        <f>VLOOKUP(tbStoricoOrdini[[#This Row],[CLIENTE]],tbClienti[],3,FALSE)</f>
        <v>Lombardia</v>
      </c>
      <c r="G4393" t="str">
        <f>VLOOKUP(tbStoricoOrdini[[#This Row],[CLIENTE]],tbClienti[],7,FALSE)</f>
        <v>DB</v>
      </c>
      <c r="H4393" t="s">
        <v>70</v>
      </c>
      <c r="I4393" t="str">
        <f>IF(LEFT(tbStoricoOrdini[[#This Row],[ARTICOLO]],3) = "COG","COG",LEFT(tbStoricoOrdini[[#This Row],[ARTICOLO]],FIND(" ",tbStoricoOrdini[[#This Row],[ARTICOLO]])-1))</f>
        <v>EB08</v>
      </c>
      <c r="J4393" t="str">
        <f>MID(tbStoricoOrdini[[#This Row],[ARTICOLO]],FIND(" ",tbStoricoOrdini[[#This Row],[ARTICOLO]])+1,4)</f>
        <v>7500</v>
      </c>
      <c r="K4393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4393" s="3">
        <f>VLOOKUP(tbStoricoOrdini[[#This Row],[ARTICOLO]],tbArticoli[],2,FALSE)</f>
        <v>180</v>
      </c>
      <c r="M4393" s="22">
        <f>tbStoricoOrdini[[#This Row],[IMPORTO]]/tbStoricoOrdini[[#This Row],[PREZZO]]</f>
        <v>0.6</v>
      </c>
      <c r="N4393" t="s">
        <v>9</v>
      </c>
      <c r="O4393" s="8">
        <f>VLOOKUP(tbStoricoOrdini[[#This Row],[AGENTE]],tbAgenti[],2,FALSE)</f>
        <v>0.05</v>
      </c>
      <c r="P4393" s="2">
        <v>108</v>
      </c>
      <c r="Q4393" s="2">
        <f>tbStoricoOrdini[[#This Row],[IMPORTO]]*tbStoricoOrdini[[#This Row],[% COMM.]]</f>
        <v>5.4</v>
      </c>
      <c r="R4393" s="2">
        <f>tbStoricoOrdini[[#This Row],[TOT. COMM.]]+tbStoricoOrdini[[#This Row],[IMPORTO]]</f>
        <v>113.4</v>
      </c>
    </row>
    <row r="4394" spans="1:18">
      <c r="A4394" s="1">
        <v>43952</v>
      </c>
      <c r="B4394" s="7">
        <f>MONTH(tbStoricoOrdini[[#This Row],[DATA]])</f>
        <v>5</v>
      </c>
      <c r="C4394" t="s">
        <v>4489</v>
      </c>
      <c r="D4394" t="str">
        <f>RIGHT(tbStoricoOrdini[[#This Row],[ORDINE]],4)</f>
        <v>4391</v>
      </c>
      <c r="E4394" t="s">
        <v>53</v>
      </c>
      <c r="F4394" t="str">
        <f>VLOOKUP(tbStoricoOrdini[[#This Row],[CLIENTE]],tbClienti[],3,FALSE)</f>
        <v>Lombardia</v>
      </c>
      <c r="G4394" t="str">
        <f>VLOOKUP(tbStoricoOrdini[[#This Row],[CLIENTE]],tbClienti[],7,FALSE)</f>
        <v>DB</v>
      </c>
      <c r="H4394" t="s">
        <v>75</v>
      </c>
      <c r="I4394" t="str">
        <f>IF(LEFT(tbStoricoOrdini[[#This Row],[ARTICOLO]],3) = "COG","COG",LEFT(tbStoricoOrdini[[#This Row],[ARTICOLO]],FIND(" ",tbStoricoOrdini[[#This Row],[ARTICOLO]])-1))</f>
        <v>AVRC</v>
      </c>
      <c r="J4394" t="str">
        <f>MID(tbStoricoOrdini[[#This Row],[ARTICOLO]],FIND(" ",tbStoricoOrdini[[#This Row],[ARTICOLO]])+1,4)</f>
        <v>1000</v>
      </c>
      <c r="K4394" t="str">
        <f>IFERROR(RIGHT(tbStoricoOrdini[[#This Row],[ARTICOLO]],LEN(tbStoricoOrdini[[#This Row],[ARTICOLO]])-FIND(" ",tbStoricoOrdini[[#This Row],[ARTICOLO]],FIND(" ",tbStoricoOrdini[[#This Row],[ARTICOLO]]) +1)),"")</f>
        <v>Silver</v>
      </c>
      <c r="L4394" s="3">
        <f>VLOOKUP(tbStoricoOrdini[[#This Row],[ARTICOLO]],tbArticoli[],2,FALSE)</f>
        <v>390</v>
      </c>
      <c r="M4394" s="22">
        <f>tbStoricoOrdini[[#This Row],[IMPORTO]]/tbStoricoOrdini[[#This Row],[PREZZO]]</f>
        <v>5.6410256410256411E-2</v>
      </c>
      <c r="N4394" t="s">
        <v>9</v>
      </c>
      <c r="O4394" s="8">
        <f>VLOOKUP(tbStoricoOrdini[[#This Row],[AGENTE]],tbAgenti[],2,FALSE)</f>
        <v>0.05</v>
      </c>
      <c r="P4394" s="2">
        <v>22</v>
      </c>
      <c r="Q4394" s="2">
        <f>tbStoricoOrdini[[#This Row],[IMPORTO]]*tbStoricoOrdini[[#This Row],[% COMM.]]</f>
        <v>1.1000000000000001</v>
      </c>
      <c r="R4394" s="2">
        <f>tbStoricoOrdini[[#This Row],[TOT. COMM.]]+tbStoricoOrdini[[#This Row],[IMPORTO]]</f>
        <v>23.1</v>
      </c>
    </row>
    <row r="4395" spans="1:18">
      <c r="A4395" s="1">
        <v>43952</v>
      </c>
      <c r="B4395" s="7">
        <f>MONTH(tbStoricoOrdini[[#This Row],[DATA]])</f>
        <v>5</v>
      </c>
      <c r="C4395" t="s">
        <v>4490</v>
      </c>
      <c r="D4395" t="str">
        <f>RIGHT(tbStoricoOrdini[[#This Row],[ORDINE]],4)</f>
        <v>4392</v>
      </c>
      <c r="E4395" t="s">
        <v>53</v>
      </c>
      <c r="F4395" t="str">
        <f>VLOOKUP(tbStoricoOrdini[[#This Row],[CLIENTE]],tbClienti[],3,FALSE)</f>
        <v>Lombardia</v>
      </c>
      <c r="G4395" t="str">
        <f>VLOOKUP(tbStoricoOrdini[[#This Row],[CLIENTE]],tbClienti[],7,FALSE)</f>
        <v>DB</v>
      </c>
      <c r="H4395" t="s">
        <v>76</v>
      </c>
      <c r="I4395" t="str">
        <f>IF(LEFT(tbStoricoOrdini[[#This Row],[ARTICOLO]],3) = "COG","COG",LEFT(tbStoricoOrdini[[#This Row],[ARTICOLO]],FIND(" ",tbStoricoOrdini[[#This Row],[ARTICOLO]])-1))</f>
        <v>COG</v>
      </c>
      <c r="J4395" t="str">
        <f>MID(tbStoricoOrdini[[#This Row],[ARTICOLO]],FIND(" ",tbStoricoOrdini[[#This Row],[ARTICOLO]])+1,4)</f>
        <v>1000</v>
      </c>
      <c r="K4395" t="str">
        <f>IFERROR(RIGHT(tbStoricoOrdini[[#This Row],[ARTICOLO]],LEN(tbStoricoOrdini[[#This Row],[ARTICOLO]])-FIND(" ",tbStoricoOrdini[[#This Row],[ARTICOLO]],FIND(" ",tbStoricoOrdini[[#This Row],[ARTICOLO]]) +1)),"")</f>
        <v/>
      </c>
      <c r="L4395" s="3">
        <f>VLOOKUP(tbStoricoOrdini[[#This Row],[ARTICOLO]],tbArticoli[],2,FALSE)</f>
        <v>150</v>
      </c>
      <c r="M4395" s="22">
        <f>tbStoricoOrdini[[#This Row],[IMPORTO]]/tbStoricoOrdini[[#This Row],[PREZZO]]</f>
        <v>15.506666666666666</v>
      </c>
      <c r="N4395" t="s">
        <v>9</v>
      </c>
      <c r="O4395" s="8">
        <f>VLOOKUP(tbStoricoOrdini[[#This Row],[AGENTE]],tbAgenti[],2,FALSE)</f>
        <v>0.05</v>
      </c>
      <c r="P4395" s="2">
        <v>2326</v>
      </c>
      <c r="Q4395" s="2">
        <f>tbStoricoOrdini[[#This Row],[IMPORTO]]*tbStoricoOrdini[[#This Row],[% COMM.]]</f>
        <v>116.30000000000001</v>
      </c>
      <c r="R4395" s="2">
        <f>tbStoricoOrdini[[#This Row],[TOT. COMM.]]+tbStoricoOrdini[[#This Row],[IMPORTO]]</f>
        <v>2442.3000000000002</v>
      </c>
    </row>
    <row r="4396" spans="1:18">
      <c r="A4396" s="1">
        <v>43952</v>
      </c>
      <c r="B4396" s="7">
        <f>MONTH(tbStoricoOrdini[[#This Row],[DATA]])</f>
        <v>5</v>
      </c>
      <c r="C4396" t="s">
        <v>4491</v>
      </c>
      <c r="D4396" t="str">
        <f>RIGHT(tbStoricoOrdini[[#This Row],[ORDINE]],4)</f>
        <v>4393</v>
      </c>
      <c r="E4396" t="s">
        <v>53</v>
      </c>
      <c r="F4396" t="str">
        <f>VLOOKUP(tbStoricoOrdini[[#This Row],[CLIENTE]],tbClienti[],3,FALSE)</f>
        <v>Lombardia</v>
      </c>
      <c r="G4396" t="str">
        <f>VLOOKUP(tbStoricoOrdini[[#This Row],[CLIENTE]],tbClienti[],7,FALSE)</f>
        <v>DB</v>
      </c>
      <c r="H4396" t="s">
        <v>72</v>
      </c>
      <c r="I4396" t="str">
        <f>IF(LEFT(tbStoricoOrdini[[#This Row],[ARTICOLO]],3) = "COG","COG",LEFT(tbStoricoOrdini[[#This Row],[ARTICOLO]],FIND(" ",tbStoricoOrdini[[#This Row],[ARTICOLO]])-1))</f>
        <v>EB06</v>
      </c>
      <c r="J4396" t="str">
        <f>MID(tbStoricoOrdini[[#This Row],[ARTICOLO]],FIND(" ",tbStoricoOrdini[[#This Row],[ARTICOLO]])+1,4)</f>
        <v>3000</v>
      </c>
      <c r="K4396" t="str">
        <f>IFERROR(RIGHT(tbStoricoOrdini[[#This Row],[ARTICOLO]],LEN(tbStoricoOrdini[[#This Row],[ARTICOLO]])-FIND(" ",tbStoricoOrdini[[#This Row],[ARTICOLO]],FIND(" ",tbStoricoOrdini[[#This Row],[ARTICOLO]]) +1)),"")</f>
        <v>Medium</v>
      </c>
      <c r="L4396" s="3">
        <f>VLOOKUP(tbStoricoOrdini[[#This Row],[ARTICOLO]],tbArticoli[],2,FALSE)</f>
        <v>120</v>
      </c>
      <c r="M4396" s="22">
        <f>tbStoricoOrdini[[#This Row],[IMPORTO]]/tbStoricoOrdini[[#This Row],[PREZZO]]</f>
        <v>30.858333333333334</v>
      </c>
      <c r="N4396" t="s">
        <v>9</v>
      </c>
      <c r="O4396" s="8">
        <f>VLOOKUP(tbStoricoOrdini[[#This Row],[AGENTE]],tbAgenti[],2,FALSE)</f>
        <v>0.05</v>
      </c>
      <c r="P4396" s="2">
        <v>3703</v>
      </c>
      <c r="Q4396" s="2">
        <f>tbStoricoOrdini[[#This Row],[IMPORTO]]*tbStoricoOrdini[[#This Row],[% COMM.]]</f>
        <v>185.15</v>
      </c>
      <c r="R4396" s="2">
        <f>tbStoricoOrdini[[#This Row],[TOT. COMM.]]+tbStoricoOrdini[[#This Row],[IMPORTO]]</f>
        <v>3888.15</v>
      </c>
    </row>
    <row r="4397" spans="1:18">
      <c r="A4397" s="1">
        <v>43952</v>
      </c>
      <c r="B4397" s="7">
        <f>MONTH(tbStoricoOrdini[[#This Row],[DATA]])</f>
        <v>5</v>
      </c>
      <c r="C4397" t="s">
        <v>4492</v>
      </c>
      <c r="D4397" t="str">
        <f>RIGHT(tbStoricoOrdini[[#This Row],[ORDINE]],4)</f>
        <v>4394</v>
      </c>
      <c r="E4397" t="s">
        <v>54</v>
      </c>
      <c r="F4397" t="str">
        <f>VLOOKUP(tbStoricoOrdini[[#This Row],[CLIENTE]],tbClienti[],3,FALSE)</f>
        <v>Emilia Romagna</v>
      </c>
      <c r="G4397" t="str">
        <f>VLOOKUP(tbStoricoOrdini[[#This Row],[CLIENTE]],tbClienti[],7,FALSE)</f>
        <v>DB</v>
      </c>
      <c r="H4397" t="s">
        <v>77</v>
      </c>
      <c r="I4397" t="str">
        <f>IF(LEFT(tbStoricoOrdini[[#This Row],[ARTICOLO]],3) = "COG","COG",LEFT(tbStoricoOrdini[[#This Row],[ARTICOLO]],FIND(" ",tbStoricoOrdini[[#This Row],[ARTICOLO]])-1))</f>
        <v>COG</v>
      </c>
      <c r="J4397" t="str">
        <f>MID(tbStoricoOrdini[[#This Row],[ARTICOLO]],FIND(" ",tbStoricoOrdini[[#This Row],[ARTICOLO]])+1,4)</f>
        <v>2000</v>
      </c>
      <c r="K4397" t="str">
        <f>IFERROR(RIGHT(tbStoricoOrdini[[#This Row],[ARTICOLO]],LEN(tbStoricoOrdini[[#This Row],[ARTICOLO]])-FIND(" ",tbStoricoOrdini[[#This Row],[ARTICOLO]],FIND(" ",tbStoricoOrdini[[#This Row],[ARTICOLO]]) +1)),"")</f>
        <v>Medium</v>
      </c>
      <c r="L4397" s="3">
        <f>VLOOKUP(tbStoricoOrdini[[#This Row],[ARTICOLO]],tbArticoli[],2,FALSE)</f>
        <v>200</v>
      </c>
      <c r="M4397" s="22">
        <f>tbStoricoOrdini[[#This Row],[IMPORTO]]/tbStoricoOrdini[[#This Row],[PREZZO]]</f>
        <v>5.0000000000000001E-3</v>
      </c>
      <c r="N4397" t="s">
        <v>9</v>
      </c>
      <c r="O4397" s="8">
        <f>VLOOKUP(tbStoricoOrdini[[#This Row],[AGENTE]],tbAgenti[],2,FALSE)</f>
        <v>0.05</v>
      </c>
      <c r="P4397" s="2">
        <v>1</v>
      </c>
      <c r="Q4397" s="2">
        <f>tbStoricoOrdini[[#This Row],[IMPORTO]]*tbStoricoOrdini[[#This Row],[% COMM.]]</f>
        <v>0.05</v>
      </c>
      <c r="R4397" s="2">
        <f>tbStoricoOrdini[[#This Row],[TOT. COMM.]]+tbStoricoOrdini[[#This Row],[IMPORTO]]</f>
        <v>1.05</v>
      </c>
    </row>
    <row r="4398" spans="1:18">
      <c r="A4398" s="1">
        <v>43952</v>
      </c>
      <c r="B4398" s="7">
        <f>MONTH(tbStoricoOrdini[[#This Row],[DATA]])</f>
        <v>5</v>
      </c>
      <c r="C4398" t="s">
        <v>4493</v>
      </c>
      <c r="D4398" t="str">
        <f>RIGHT(tbStoricoOrdini[[#This Row],[ORDINE]],4)</f>
        <v>4395</v>
      </c>
      <c r="E4398" t="s">
        <v>54</v>
      </c>
      <c r="F4398" t="str">
        <f>VLOOKUP(tbStoricoOrdini[[#This Row],[CLIENTE]],tbClienti[],3,FALSE)</f>
        <v>Emilia Romagna</v>
      </c>
      <c r="G4398" t="str">
        <f>VLOOKUP(tbStoricoOrdini[[#This Row],[CLIENTE]],tbClienti[],7,FALSE)</f>
        <v>DB</v>
      </c>
      <c r="H4398" t="s">
        <v>61</v>
      </c>
      <c r="I4398" t="str">
        <f>IF(LEFT(tbStoricoOrdini[[#This Row],[ARTICOLO]],3) = "COG","COG",LEFT(tbStoricoOrdini[[#This Row],[ARTICOLO]],FIND(" ",tbStoricoOrdini[[#This Row],[ARTICOLO]])-1))</f>
        <v>KLM</v>
      </c>
      <c r="J4398" t="str">
        <f>MID(tbStoricoOrdini[[#This Row],[ARTICOLO]],FIND(" ",tbStoricoOrdini[[#This Row],[ARTICOLO]])+1,4)</f>
        <v>5000</v>
      </c>
      <c r="K4398" t="str">
        <f>IFERROR(RIGHT(tbStoricoOrdini[[#This Row],[ARTICOLO]],LEN(tbStoricoOrdini[[#This Row],[ARTICOLO]])-FIND(" ",tbStoricoOrdini[[#This Row],[ARTICOLO]],FIND(" ",tbStoricoOrdini[[#This Row],[ARTICOLO]]) +1)),"")</f>
        <v>Medium</v>
      </c>
      <c r="L4398" s="3">
        <f>VLOOKUP(tbStoricoOrdini[[#This Row],[ARTICOLO]],tbArticoli[],2,FALSE)</f>
        <v>150</v>
      </c>
      <c r="M4398" s="22">
        <f>tbStoricoOrdini[[#This Row],[IMPORTO]]/tbStoricoOrdini[[#This Row],[PREZZO]]</f>
        <v>0.28000000000000003</v>
      </c>
      <c r="N4398" t="s">
        <v>9</v>
      </c>
      <c r="O4398" s="8">
        <f>VLOOKUP(tbStoricoOrdini[[#This Row],[AGENTE]],tbAgenti[],2,FALSE)</f>
        <v>0.05</v>
      </c>
      <c r="P4398" s="2">
        <v>42</v>
      </c>
      <c r="Q4398" s="2">
        <f>tbStoricoOrdini[[#This Row],[IMPORTO]]*tbStoricoOrdini[[#This Row],[% COMM.]]</f>
        <v>2.1</v>
      </c>
      <c r="R4398" s="2">
        <f>tbStoricoOrdini[[#This Row],[TOT. COMM.]]+tbStoricoOrdini[[#This Row],[IMPORTO]]</f>
        <v>44.1</v>
      </c>
    </row>
    <row r="4399" spans="1:18">
      <c r="A4399" s="1">
        <v>43952</v>
      </c>
      <c r="B4399" s="7">
        <f>MONTH(tbStoricoOrdini[[#This Row],[DATA]])</f>
        <v>5</v>
      </c>
      <c r="C4399" t="s">
        <v>4494</v>
      </c>
      <c r="D4399" t="str">
        <f>RIGHT(tbStoricoOrdini[[#This Row],[ORDINE]],4)</f>
        <v>4396</v>
      </c>
      <c r="E4399" t="s">
        <v>54</v>
      </c>
      <c r="F4399" t="str">
        <f>VLOOKUP(tbStoricoOrdini[[#This Row],[CLIENTE]],tbClienti[],3,FALSE)</f>
        <v>Emilia Romagna</v>
      </c>
      <c r="G4399" t="str">
        <f>VLOOKUP(tbStoricoOrdini[[#This Row],[CLIENTE]],tbClienti[],7,FALSE)</f>
        <v>DB</v>
      </c>
      <c r="H4399" t="s">
        <v>63</v>
      </c>
      <c r="I4399" t="str">
        <f>IF(LEFT(tbStoricoOrdini[[#This Row],[ARTICOLO]],3) = "COG","COG",LEFT(tbStoricoOrdini[[#This Row],[ARTICOLO]],FIND(" ",tbStoricoOrdini[[#This Row],[ARTICOLO]])-1))</f>
        <v>KLM</v>
      </c>
      <c r="J4399" t="str">
        <f>MID(tbStoricoOrdini[[#This Row],[ARTICOLO]],FIND(" ",tbStoricoOrdini[[#This Row],[ARTICOLO]])+1,4)</f>
        <v>3000</v>
      </c>
      <c r="K4399" t="str">
        <f>IFERROR(RIGHT(tbStoricoOrdini[[#This Row],[ARTICOLO]],LEN(tbStoricoOrdini[[#This Row],[ARTICOLO]])-FIND(" ",tbStoricoOrdini[[#This Row],[ARTICOLO]],FIND(" ",tbStoricoOrdini[[#This Row],[ARTICOLO]]) +1)),"")</f>
        <v>Plus</v>
      </c>
      <c r="L4399" s="3">
        <f>VLOOKUP(tbStoricoOrdini[[#This Row],[ARTICOLO]],tbArticoli[],2,FALSE)</f>
        <v>145</v>
      </c>
      <c r="M4399" s="22">
        <f>tbStoricoOrdini[[#This Row],[IMPORTO]]/tbStoricoOrdini[[#This Row],[PREZZO]]</f>
        <v>200.70344827586206</v>
      </c>
      <c r="N4399" t="s">
        <v>9</v>
      </c>
      <c r="O4399" s="8">
        <f>VLOOKUP(tbStoricoOrdini[[#This Row],[AGENTE]],tbAgenti[],2,FALSE)</f>
        <v>0.05</v>
      </c>
      <c r="P4399" s="2">
        <v>29102</v>
      </c>
      <c r="Q4399" s="2">
        <f>tbStoricoOrdini[[#This Row],[IMPORTO]]*tbStoricoOrdini[[#This Row],[% COMM.]]</f>
        <v>1455.1000000000001</v>
      </c>
      <c r="R4399" s="2">
        <f>tbStoricoOrdini[[#This Row],[TOT. COMM.]]+tbStoricoOrdini[[#This Row],[IMPORTO]]</f>
        <v>30557.1</v>
      </c>
    </row>
    <row r="4400" spans="1:18">
      <c r="A4400" s="1">
        <v>43952</v>
      </c>
      <c r="B4400" s="7">
        <f>MONTH(tbStoricoOrdini[[#This Row],[DATA]])</f>
        <v>5</v>
      </c>
      <c r="C4400" t="s">
        <v>4495</v>
      </c>
      <c r="D4400" t="str">
        <f>RIGHT(tbStoricoOrdini[[#This Row],[ORDINE]],4)</f>
        <v>4397</v>
      </c>
      <c r="E4400" t="s">
        <v>54</v>
      </c>
      <c r="F4400" t="str">
        <f>VLOOKUP(tbStoricoOrdini[[#This Row],[CLIENTE]],tbClienti[],3,FALSE)</f>
        <v>Emilia Romagna</v>
      </c>
      <c r="G4400" t="str">
        <f>VLOOKUP(tbStoricoOrdini[[#This Row],[CLIENTE]],tbClienti[],7,FALSE)</f>
        <v>DB</v>
      </c>
      <c r="H4400" t="s">
        <v>65</v>
      </c>
      <c r="I4400" t="str">
        <f>IF(LEFT(tbStoricoOrdini[[#This Row],[ARTICOLO]],3) = "COG","COG",LEFT(tbStoricoOrdini[[#This Row],[ARTICOLO]],FIND(" ",tbStoricoOrdini[[#This Row],[ARTICOLO]])-1))</f>
        <v>GKLM</v>
      </c>
      <c r="J4400" t="str">
        <f>MID(tbStoricoOrdini[[#This Row],[ARTICOLO]],FIND(" ",tbStoricoOrdini[[#This Row],[ARTICOLO]])+1,4)</f>
        <v>5000</v>
      </c>
      <c r="K4400" t="str">
        <f>IFERROR(RIGHT(tbStoricoOrdini[[#This Row],[ARTICOLO]],LEN(tbStoricoOrdini[[#This Row],[ARTICOLO]])-FIND(" ",tbStoricoOrdini[[#This Row],[ARTICOLO]],FIND(" ",tbStoricoOrdini[[#This Row],[ARTICOLO]]) +1)),"")</f>
        <v/>
      </c>
      <c r="L4400" s="3">
        <f>VLOOKUP(tbStoricoOrdini[[#This Row],[ARTICOLO]],tbArticoli[],2,FALSE)</f>
        <v>75</v>
      </c>
      <c r="M4400" s="22">
        <f>tbStoricoOrdini[[#This Row],[IMPORTO]]/tbStoricoOrdini[[#This Row],[PREZZO]]</f>
        <v>7.56</v>
      </c>
      <c r="N4400" t="s">
        <v>9</v>
      </c>
      <c r="O4400" s="8">
        <f>VLOOKUP(tbStoricoOrdini[[#This Row],[AGENTE]],tbAgenti[],2,FALSE)</f>
        <v>0.05</v>
      </c>
      <c r="P4400" s="2">
        <v>567</v>
      </c>
      <c r="Q4400" s="2">
        <f>tbStoricoOrdini[[#This Row],[IMPORTO]]*tbStoricoOrdini[[#This Row],[% COMM.]]</f>
        <v>28.35</v>
      </c>
      <c r="R4400" s="2">
        <f>tbStoricoOrdini[[#This Row],[TOT. COMM.]]+tbStoricoOrdini[[#This Row],[IMPORTO]]</f>
        <v>595.35</v>
      </c>
    </row>
    <row r="4401" spans="1:18">
      <c r="A4401" s="1">
        <v>43952</v>
      </c>
      <c r="B4401" s="7">
        <f>MONTH(tbStoricoOrdini[[#This Row],[DATA]])</f>
        <v>5</v>
      </c>
      <c r="C4401" t="s">
        <v>4496</v>
      </c>
      <c r="D4401" t="str">
        <f>RIGHT(tbStoricoOrdini[[#This Row],[ORDINE]],4)</f>
        <v>4398</v>
      </c>
      <c r="E4401" t="s">
        <v>54</v>
      </c>
      <c r="F4401" t="str">
        <f>VLOOKUP(tbStoricoOrdini[[#This Row],[CLIENTE]],tbClienti[],3,FALSE)</f>
        <v>Emilia Romagna</v>
      </c>
      <c r="G4401" t="str">
        <f>VLOOKUP(tbStoricoOrdini[[#This Row],[CLIENTE]],tbClienti[],7,FALSE)</f>
        <v>DB</v>
      </c>
      <c r="H4401" t="s">
        <v>72</v>
      </c>
      <c r="I4401" t="str">
        <f>IF(LEFT(tbStoricoOrdini[[#This Row],[ARTICOLO]],3) = "COG","COG",LEFT(tbStoricoOrdini[[#This Row],[ARTICOLO]],FIND(" ",tbStoricoOrdini[[#This Row],[ARTICOLO]])-1))</f>
        <v>EB06</v>
      </c>
      <c r="J4401" t="str">
        <f>MID(tbStoricoOrdini[[#This Row],[ARTICOLO]],FIND(" ",tbStoricoOrdini[[#This Row],[ARTICOLO]])+1,4)</f>
        <v>3000</v>
      </c>
      <c r="K4401" t="str">
        <f>IFERROR(RIGHT(tbStoricoOrdini[[#This Row],[ARTICOLO]],LEN(tbStoricoOrdini[[#This Row],[ARTICOLO]])-FIND(" ",tbStoricoOrdini[[#This Row],[ARTICOLO]],FIND(" ",tbStoricoOrdini[[#This Row],[ARTICOLO]]) +1)),"")</f>
        <v>Medium</v>
      </c>
      <c r="L4401" s="3">
        <f>VLOOKUP(tbStoricoOrdini[[#This Row],[ARTICOLO]],tbArticoli[],2,FALSE)</f>
        <v>120</v>
      </c>
      <c r="M4401" s="22">
        <f>tbStoricoOrdini[[#This Row],[IMPORTO]]/tbStoricoOrdini[[#This Row],[PREZZO]]</f>
        <v>0.57499999999999996</v>
      </c>
      <c r="N4401" t="s">
        <v>9</v>
      </c>
      <c r="O4401" s="8">
        <f>VLOOKUP(tbStoricoOrdini[[#This Row],[AGENTE]],tbAgenti[],2,FALSE)</f>
        <v>0.05</v>
      </c>
      <c r="P4401" s="2">
        <v>69</v>
      </c>
      <c r="Q4401" s="2">
        <f>tbStoricoOrdini[[#This Row],[IMPORTO]]*tbStoricoOrdini[[#This Row],[% COMM.]]</f>
        <v>3.45</v>
      </c>
      <c r="R4401" s="2">
        <f>tbStoricoOrdini[[#This Row],[TOT. COMM.]]+tbStoricoOrdini[[#This Row],[IMPORTO]]</f>
        <v>72.45</v>
      </c>
    </row>
    <row r="4402" spans="1:18">
      <c r="A4402" s="1">
        <v>43952</v>
      </c>
      <c r="B4402" s="7">
        <f>MONTH(tbStoricoOrdini[[#This Row],[DATA]])</f>
        <v>5</v>
      </c>
      <c r="C4402" t="s">
        <v>4497</v>
      </c>
      <c r="D4402" t="str">
        <f>RIGHT(tbStoricoOrdini[[#This Row],[ORDINE]],4)</f>
        <v>4399</v>
      </c>
      <c r="E4402" t="s">
        <v>55</v>
      </c>
      <c r="F4402" t="str">
        <f>VLOOKUP(tbStoricoOrdini[[#This Row],[CLIENTE]],tbClienti[],3,FALSE)</f>
        <v>Emilia Romagna</v>
      </c>
      <c r="G4402" t="str">
        <f>VLOOKUP(tbStoricoOrdini[[#This Row],[CLIENTE]],tbClienti[],7,FALSE)</f>
        <v>CC</v>
      </c>
      <c r="H4402" t="s">
        <v>78</v>
      </c>
      <c r="I4402" t="str">
        <f>IF(LEFT(tbStoricoOrdini[[#This Row],[ARTICOLO]],3) = "COG","COG",LEFT(tbStoricoOrdini[[#This Row],[ARTICOLO]],FIND(" ",tbStoricoOrdini[[#This Row],[ARTICOLO]])-1))</f>
        <v>COG</v>
      </c>
      <c r="J4402" t="str">
        <f>MID(tbStoricoOrdini[[#This Row],[ARTICOLO]],FIND(" ",tbStoricoOrdini[[#This Row],[ARTICOLO]])+1,4)</f>
        <v>3000</v>
      </c>
      <c r="K4402" t="str">
        <f>IFERROR(RIGHT(tbStoricoOrdini[[#This Row],[ARTICOLO]],LEN(tbStoricoOrdini[[#This Row],[ARTICOLO]])-FIND(" ",tbStoricoOrdini[[#This Row],[ARTICOLO]],FIND(" ",tbStoricoOrdini[[#This Row],[ARTICOLO]]) +1)),"")</f>
        <v>Medium</v>
      </c>
      <c r="L4402" s="3">
        <f>VLOOKUP(tbStoricoOrdini[[#This Row],[ARTICOLO]],tbArticoli[],2,FALSE)</f>
        <v>220</v>
      </c>
      <c r="M4402" s="22">
        <f>tbStoricoOrdini[[#This Row],[IMPORTO]]/tbStoricoOrdini[[#This Row],[PREZZO]]</f>
        <v>1.4363636363636363</v>
      </c>
      <c r="N4402" t="s">
        <v>9</v>
      </c>
      <c r="O4402" s="8">
        <f>VLOOKUP(tbStoricoOrdini[[#This Row],[AGENTE]],tbAgenti[],2,FALSE)</f>
        <v>0.05</v>
      </c>
      <c r="P4402" s="2">
        <v>316</v>
      </c>
      <c r="Q4402" s="2">
        <f>tbStoricoOrdini[[#This Row],[IMPORTO]]*tbStoricoOrdini[[#This Row],[% COMM.]]</f>
        <v>15.8</v>
      </c>
      <c r="R4402" s="2">
        <f>tbStoricoOrdini[[#This Row],[TOT. COMM.]]+tbStoricoOrdini[[#This Row],[IMPORTO]]</f>
        <v>331.8</v>
      </c>
    </row>
    <row r="4403" spans="1:18">
      <c r="A4403" s="1">
        <v>43952</v>
      </c>
      <c r="B4403" s="7">
        <f>MONTH(tbStoricoOrdini[[#This Row],[DATA]])</f>
        <v>5</v>
      </c>
      <c r="C4403" t="s">
        <v>4498</v>
      </c>
      <c r="D4403" t="str">
        <f>RIGHT(tbStoricoOrdini[[#This Row],[ORDINE]],4)</f>
        <v>4400</v>
      </c>
      <c r="E4403" t="s">
        <v>55</v>
      </c>
      <c r="F4403" t="str">
        <f>VLOOKUP(tbStoricoOrdini[[#This Row],[CLIENTE]],tbClienti[],3,FALSE)</f>
        <v>Emilia Romagna</v>
      </c>
      <c r="G4403" t="str">
        <f>VLOOKUP(tbStoricoOrdini[[#This Row],[CLIENTE]],tbClienti[],7,FALSE)</f>
        <v>CC</v>
      </c>
      <c r="H4403" t="s">
        <v>74</v>
      </c>
      <c r="I4403" t="str">
        <f>IF(LEFT(tbStoricoOrdini[[#This Row],[ARTICOLO]],3) = "COG","COG",LEFT(tbStoricoOrdini[[#This Row],[ARTICOLO]],FIND(" ",tbStoricoOrdini[[#This Row],[ARTICOLO]])-1))</f>
        <v>AVRC</v>
      </c>
      <c r="J4403" t="str">
        <f>MID(tbStoricoOrdini[[#This Row],[ARTICOLO]],FIND(" ",tbStoricoOrdini[[#This Row],[ARTICOLO]])+1,4)</f>
        <v>2500</v>
      </c>
      <c r="K4403" t="str">
        <f>IFERROR(RIGHT(tbStoricoOrdini[[#This Row],[ARTICOLO]],LEN(tbStoricoOrdini[[#This Row],[ARTICOLO]])-FIND(" ",tbStoricoOrdini[[#This Row],[ARTICOLO]],FIND(" ",tbStoricoOrdini[[#This Row],[ARTICOLO]]) +1)),"")</f>
        <v>Gold</v>
      </c>
      <c r="L4403" s="3">
        <f>VLOOKUP(tbStoricoOrdini[[#This Row],[ARTICOLO]],tbArticoli[],2,FALSE)</f>
        <v>500</v>
      </c>
      <c r="M4403" s="22">
        <f>tbStoricoOrdini[[#This Row],[IMPORTO]]/tbStoricoOrdini[[#This Row],[PREZZO]]</f>
        <v>4.5439999999999996</v>
      </c>
      <c r="N4403" t="s">
        <v>9</v>
      </c>
      <c r="O4403" s="8">
        <f>VLOOKUP(tbStoricoOrdini[[#This Row],[AGENTE]],tbAgenti[],2,FALSE)</f>
        <v>0.05</v>
      </c>
      <c r="P4403" s="2">
        <v>2272</v>
      </c>
      <c r="Q4403" s="2">
        <f>tbStoricoOrdini[[#This Row],[IMPORTO]]*tbStoricoOrdini[[#This Row],[% COMM.]]</f>
        <v>113.60000000000001</v>
      </c>
      <c r="R4403" s="2">
        <f>tbStoricoOrdini[[#This Row],[TOT. COMM.]]+tbStoricoOrdini[[#This Row],[IMPORTO]]</f>
        <v>2385.6</v>
      </c>
    </row>
    <row r="4404" spans="1:18">
      <c r="A4404" s="1">
        <v>43952</v>
      </c>
      <c r="B4404" s="7">
        <f>MONTH(tbStoricoOrdini[[#This Row],[DATA]])</f>
        <v>5</v>
      </c>
      <c r="C4404" t="s">
        <v>4499</v>
      </c>
      <c r="D4404" t="str">
        <f>RIGHT(tbStoricoOrdini[[#This Row],[ORDINE]],4)</f>
        <v>4401</v>
      </c>
      <c r="E4404" t="s">
        <v>55</v>
      </c>
      <c r="F4404" t="str">
        <f>VLOOKUP(tbStoricoOrdini[[#This Row],[CLIENTE]],tbClienti[],3,FALSE)</f>
        <v>Emilia Romagna</v>
      </c>
      <c r="G4404" t="str">
        <f>VLOOKUP(tbStoricoOrdini[[#This Row],[CLIENTE]],tbClienti[],7,FALSE)</f>
        <v>CC</v>
      </c>
      <c r="H4404" t="s">
        <v>77</v>
      </c>
      <c r="I4404" t="str">
        <f>IF(LEFT(tbStoricoOrdini[[#This Row],[ARTICOLO]],3) = "COG","COG",LEFT(tbStoricoOrdini[[#This Row],[ARTICOLO]],FIND(" ",tbStoricoOrdini[[#This Row],[ARTICOLO]])-1))</f>
        <v>COG</v>
      </c>
      <c r="J4404" t="str">
        <f>MID(tbStoricoOrdini[[#This Row],[ARTICOLO]],FIND(" ",tbStoricoOrdini[[#This Row],[ARTICOLO]])+1,4)</f>
        <v>2000</v>
      </c>
      <c r="K4404" t="str">
        <f>IFERROR(RIGHT(tbStoricoOrdini[[#This Row],[ARTICOLO]],LEN(tbStoricoOrdini[[#This Row],[ARTICOLO]])-FIND(" ",tbStoricoOrdini[[#This Row],[ARTICOLO]],FIND(" ",tbStoricoOrdini[[#This Row],[ARTICOLO]]) +1)),"")</f>
        <v>Medium</v>
      </c>
      <c r="L4404" s="3">
        <f>VLOOKUP(tbStoricoOrdini[[#This Row],[ARTICOLO]],tbArticoli[],2,FALSE)</f>
        <v>200</v>
      </c>
      <c r="M4404" s="22">
        <f>tbStoricoOrdini[[#This Row],[IMPORTO]]/tbStoricoOrdini[[#This Row],[PREZZO]]</f>
        <v>2.375</v>
      </c>
      <c r="N4404" t="s">
        <v>9</v>
      </c>
      <c r="O4404" s="8">
        <f>VLOOKUP(tbStoricoOrdini[[#This Row],[AGENTE]],tbAgenti[],2,FALSE)</f>
        <v>0.05</v>
      </c>
      <c r="P4404" s="2">
        <v>475</v>
      </c>
      <c r="Q4404" s="2">
        <f>tbStoricoOrdini[[#This Row],[IMPORTO]]*tbStoricoOrdini[[#This Row],[% COMM.]]</f>
        <v>23.75</v>
      </c>
      <c r="R4404" s="2">
        <f>tbStoricoOrdini[[#This Row],[TOT. COMM.]]+tbStoricoOrdini[[#This Row],[IMPORTO]]</f>
        <v>498.75</v>
      </c>
    </row>
    <row r="4405" spans="1:18">
      <c r="A4405" s="1">
        <v>43952</v>
      </c>
      <c r="B4405" s="7">
        <f>MONTH(tbStoricoOrdini[[#This Row],[DATA]])</f>
        <v>5</v>
      </c>
      <c r="C4405" t="s">
        <v>4500</v>
      </c>
      <c r="D4405" t="str">
        <f>RIGHT(tbStoricoOrdini[[#This Row],[ORDINE]],4)</f>
        <v>4402</v>
      </c>
      <c r="E4405" t="s">
        <v>55</v>
      </c>
      <c r="F4405" t="str">
        <f>VLOOKUP(tbStoricoOrdini[[#This Row],[CLIENTE]],tbClienti[],3,FALSE)</f>
        <v>Emilia Romagna</v>
      </c>
      <c r="G4405" t="str">
        <f>VLOOKUP(tbStoricoOrdini[[#This Row],[CLIENTE]],tbClienti[],7,FALSE)</f>
        <v>CC</v>
      </c>
      <c r="H4405" t="s">
        <v>61</v>
      </c>
      <c r="I4405" t="str">
        <f>IF(LEFT(tbStoricoOrdini[[#This Row],[ARTICOLO]],3) = "COG","COG",LEFT(tbStoricoOrdini[[#This Row],[ARTICOLO]],FIND(" ",tbStoricoOrdini[[#This Row],[ARTICOLO]])-1))</f>
        <v>KLM</v>
      </c>
      <c r="J4405" t="str">
        <f>MID(tbStoricoOrdini[[#This Row],[ARTICOLO]],FIND(" ",tbStoricoOrdini[[#This Row],[ARTICOLO]])+1,4)</f>
        <v>5000</v>
      </c>
      <c r="K4405" t="str">
        <f>IFERROR(RIGHT(tbStoricoOrdini[[#This Row],[ARTICOLO]],LEN(tbStoricoOrdini[[#This Row],[ARTICOLO]])-FIND(" ",tbStoricoOrdini[[#This Row],[ARTICOLO]],FIND(" ",tbStoricoOrdini[[#This Row],[ARTICOLO]]) +1)),"")</f>
        <v>Medium</v>
      </c>
      <c r="L4405" s="3">
        <f>VLOOKUP(tbStoricoOrdini[[#This Row],[ARTICOLO]],tbArticoli[],2,FALSE)</f>
        <v>150</v>
      </c>
      <c r="M4405" s="22">
        <f>tbStoricoOrdini[[#This Row],[IMPORTO]]/tbStoricoOrdini[[#This Row],[PREZZO]]</f>
        <v>662.02666666666664</v>
      </c>
      <c r="N4405" t="s">
        <v>9</v>
      </c>
      <c r="O4405" s="8">
        <f>VLOOKUP(tbStoricoOrdini[[#This Row],[AGENTE]],tbAgenti[],2,FALSE)</f>
        <v>0.05</v>
      </c>
      <c r="P4405" s="2">
        <v>99304</v>
      </c>
      <c r="Q4405" s="2">
        <f>tbStoricoOrdini[[#This Row],[IMPORTO]]*tbStoricoOrdini[[#This Row],[% COMM.]]</f>
        <v>4965.2000000000007</v>
      </c>
      <c r="R4405" s="2">
        <f>tbStoricoOrdini[[#This Row],[TOT. COMM.]]+tbStoricoOrdini[[#This Row],[IMPORTO]]</f>
        <v>104269.2</v>
      </c>
    </row>
    <row r="4406" spans="1:18">
      <c r="A4406" s="1">
        <v>43952</v>
      </c>
      <c r="B4406" s="7">
        <f>MONTH(tbStoricoOrdini[[#This Row],[DATA]])</f>
        <v>5</v>
      </c>
      <c r="C4406" t="s">
        <v>4501</v>
      </c>
      <c r="D4406" t="str">
        <f>RIGHT(tbStoricoOrdini[[#This Row],[ORDINE]],4)</f>
        <v>4403</v>
      </c>
      <c r="E4406" t="s">
        <v>55</v>
      </c>
      <c r="F4406" t="str">
        <f>VLOOKUP(tbStoricoOrdini[[#This Row],[CLIENTE]],tbClienti[],3,FALSE)</f>
        <v>Emilia Romagna</v>
      </c>
      <c r="G4406" t="str">
        <f>VLOOKUP(tbStoricoOrdini[[#This Row],[CLIENTE]],tbClienti[],7,FALSE)</f>
        <v>CC</v>
      </c>
      <c r="H4406" t="s">
        <v>79</v>
      </c>
      <c r="I4406" t="str">
        <f>IF(LEFT(tbStoricoOrdini[[#This Row],[ARTICOLO]],3) = "COG","COG",LEFT(tbStoricoOrdini[[#This Row],[ARTICOLO]],FIND(" ",tbStoricoOrdini[[#This Row],[ARTICOLO]])-1))</f>
        <v>COG</v>
      </c>
      <c r="J4406" t="str">
        <f>MID(tbStoricoOrdini[[#This Row],[ARTICOLO]],FIND(" ",tbStoricoOrdini[[#This Row],[ARTICOLO]])+1,4)</f>
        <v>4000</v>
      </c>
      <c r="K4406" t="str">
        <f>IFERROR(RIGHT(tbStoricoOrdini[[#This Row],[ARTICOLO]],LEN(tbStoricoOrdini[[#This Row],[ARTICOLO]])-FIND(" ",tbStoricoOrdini[[#This Row],[ARTICOLO]],FIND(" ",tbStoricoOrdini[[#This Row],[ARTICOLO]]) +1)),"")</f>
        <v>Plus</v>
      </c>
      <c r="L4406" s="3">
        <f>VLOOKUP(tbStoricoOrdini[[#This Row],[ARTICOLO]],tbArticoli[],2,FALSE)</f>
        <v>240</v>
      </c>
      <c r="M4406" s="22">
        <f>tbStoricoOrdini[[#This Row],[IMPORTO]]/tbStoricoOrdini[[#This Row],[PREZZO]]</f>
        <v>0.2</v>
      </c>
      <c r="N4406" t="s">
        <v>9</v>
      </c>
      <c r="O4406" s="8">
        <f>VLOOKUP(tbStoricoOrdini[[#This Row],[AGENTE]],tbAgenti[],2,FALSE)</f>
        <v>0.05</v>
      </c>
      <c r="P4406" s="2">
        <v>48</v>
      </c>
      <c r="Q4406" s="2">
        <f>tbStoricoOrdini[[#This Row],[IMPORTO]]*tbStoricoOrdini[[#This Row],[% COMM.]]</f>
        <v>2.4000000000000004</v>
      </c>
      <c r="R4406" s="2">
        <f>tbStoricoOrdini[[#This Row],[TOT. COMM.]]+tbStoricoOrdini[[#This Row],[IMPORTO]]</f>
        <v>50.4</v>
      </c>
    </row>
    <row r="4407" spans="1:18">
      <c r="A4407" s="1">
        <v>43952</v>
      </c>
      <c r="B4407" s="7">
        <f>MONTH(tbStoricoOrdini[[#This Row],[DATA]])</f>
        <v>5</v>
      </c>
      <c r="C4407" t="s">
        <v>4502</v>
      </c>
      <c r="D4407" t="str">
        <f>RIGHT(tbStoricoOrdini[[#This Row],[ORDINE]],4)</f>
        <v>4404</v>
      </c>
      <c r="E4407" t="s">
        <v>55</v>
      </c>
      <c r="F4407" t="str">
        <f>VLOOKUP(tbStoricoOrdini[[#This Row],[CLIENTE]],tbClienti[],3,FALSE)</f>
        <v>Emilia Romagna</v>
      </c>
      <c r="G4407" t="str">
        <f>VLOOKUP(tbStoricoOrdini[[#This Row],[CLIENTE]],tbClienti[],7,FALSE)</f>
        <v>CC</v>
      </c>
      <c r="H4407" t="s">
        <v>63</v>
      </c>
      <c r="I4407" t="str">
        <f>IF(LEFT(tbStoricoOrdini[[#This Row],[ARTICOLO]],3) = "COG","COG",LEFT(tbStoricoOrdini[[#This Row],[ARTICOLO]],FIND(" ",tbStoricoOrdini[[#This Row],[ARTICOLO]])-1))</f>
        <v>KLM</v>
      </c>
      <c r="J4407" t="str">
        <f>MID(tbStoricoOrdini[[#This Row],[ARTICOLO]],FIND(" ",tbStoricoOrdini[[#This Row],[ARTICOLO]])+1,4)</f>
        <v>3000</v>
      </c>
      <c r="K4407" t="str">
        <f>IFERROR(RIGHT(tbStoricoOrdini[[#This Row],[ARTICOLO]],LEN(tbStoricoOrdini[[#This Row],[ARTICOLO]])-FIND(" ",tbStoricoOrdini[[#This Row],[ARTICOLO]],FIND(" ",tbStoricoOrdini[[#This Row],[ARTICOLO]]) +1)),"")</f>
        <v>Plus</v>
      </c>
      <c r="L4407" s="3">
        <f>VLOOKUP(tbStoricoOrdini[[#This Row],[ARTICOLO]],tbArticoli[],2,FALSE)</f>
        <v>145</v>
      </c>
      <c r="M4407" s="22">
        <f>tbStoricoOrdini[[#This Row],[IMPORTO]]/tbStoricoOrdini[[#This Row],[PREZZO]]</f>
        <v>503.02758620689656</v>
      </c>
      <c r="N4407" t="s">
        <v>9</v>
      </c>
      <c r="O4407" s="8">
        <f>VLOOKUP(tbStoricoOrdini[[#This Row],[AGENTE]],tbAgenti[],2,FALSE)</f>
        <v>0.05</v>
      </c>
      <c r="P4407" s="2">
        <v>72939</v>
      </c>
      <c r="Q4407" s="2">
        <f>tbStoricoOrdini[[#This Row],[IMPORTO]]*tbStoricoOrdini[[#This Row],[% COMM.]]</f>
        <v>3646.9500000000003</v>
      </c>
      <c r="R4407" s="2">
        <f>tbStoricoOrdini[[#This Row],[TOT. COMM.]]+tbStoricoOrdini[[#This Row],[IMPORTO]]</f>
        <v>76585.95</v>
      </c>
    </row>
    <row r="4408" spans="1:18">
      <c r="A4408" s="1">
        <v>43952</v>
      </c>
      <c r="B4408" s="7">
        <f>MONTH(tbStoricoOrdini[[#This Row],[DATA]])</f>
        <v>5</v>
      </c>
      <c r="C4408" t="s">
        <v>4503</v>
      </c>
      <c r="D4408" t="str">
        <f>RIGHT(tbStoricoOrdini[[#This Row],[ORDINE]],4)</f>
        <v>4405</v>
      </c>
      <c r="E4408" t="s">
        <v>55</v>
      </c>
      <c r="F4408" t="str">
        <f>VLOOKUP(tbStoricoOrdini[[#This Row],[CLIENTE]],tbClienti[],3,FALSE)</f>
        <v>Emilia Romagna</v>
      </c>
      <c r="G4408" t="str">
        <f>VLOOKUP(tbStoricoOrdini[[#This Row],[CLIENTE]],tbClienti[],7,FALSE)</f>
        <v>CC</v>
      </c>
      <c r="H4408" t="s">
        <v>69</v>
      </c>
      <c r="I4408" t="str">
        <f>IF(LEFT(tbStoricoOrdini[[#This Row],[ARTICOLO]],3) = "COG","COG",LEFT(tbStoricoOrdini[[#This Row],[ARTICOLO]],FIND(" ",tbStoricoOrdini[[#This Row],[ARTICOLO]])-1))</f>
        <v>BAG</v>
      </c>
      <c r="J4408" t="str">
        <f>MID(tbStoricoOrdini[[#This Row],[ARTICOLO]],FIND(" ",tbStoricoOrdini[[#This Row],[ARTICOLO]])+1,4)</f>
        <v>1121</v>
      </c>
      <c r="K4408" t="str">
        <f>IFERROR(RIGHT(tbStoricoOrdini[[#This Row],[ARTICOLO]],LEN(tbStoricoOrdini[[#This Row],[ARTICOLO]])-FIND(" ",tbStoricoOrdini[[#This Row],[ARTICOLO]],FIND(" ",tbStoricoOrdini[[#This Row],[ARTICOLO]]) +1)),"")</f>
        <v>Gold</v>
      </c>
      <c r="L4408" s="3">
        <f>VLOOKUP(tbStoricoOrdini[[#This Row],[ARTICOLO]],tbArticoli[],2,FALSE)</f>
        <v>230</v>
      </c>
      <c r="M4408" s="22">
        <f>tbStoricoOrdini[[#This Row],[IMPORTO]]/tbStoricoOrdini[[#This Row],[PREZZO]]</f>
        <v>69.852173913043472</v>
      </c>
      <c r="N4408" t="s">
        <v>9</v>
      </c>
      <c r="O4408" s="8">
        <f>VLOOKUP(tbStoricoOrdini[[#This Row],[AGENTE]],tbAgenti[],2,FALSE)</f>
        <v>0.05</v>
      </c>
      <c r="P4408" s="2">
        <v>16066</v>
      </c>
      <c r="Q4408" s="2">
        <f>tbStoricoOrdini[[#This Row],[IMPORTO]]*tbStoricoOrdini[[#This Row],[% COMM.]]</f>
        <v>803.30000000000007</v>
      </c>
      <c r="R4408" s="2">
        <f>tbStoricoOrdini[[#This Row],[TOT. COMM.]]+tbStoricoOrdini[[#This Row],[IMPORTO]]</f>
        <v>16869.3</v>
      </c>
    </row>
    <row r="4409" spans="1:18">
      <c r="A4409" s="1">
        <v>43952</v>
      </c>
      <c r="B4409" s="7">
        <f>MONTH(tbStoricoOrdini[[#This Row],[DATA]])</f>
        <v>5</v>
      </c>
      <c r="C4409" t="s">
        <v>4504</v>
      </c>
      <c r="D4409" t="str">
        <f>RIGHT(tbStoricoOrdini[[#This Row],[ORDINE]],4)</f>
        <v>4406</v>
      </c>
      <c r="E4409" t="s">
        <v>55</v>
      </c>
      <c r="F4409" t="str">
        <f>VLOOKUP(tbStoricoOrdini[[#This Row],[CLIENTE]],tbClienti[],3,FALSE)</f>
        <v>Emilia Romagna</v>
      </c>
      <c r="G4409" t="str">
        <f>VLOOKUP(tbStoricoOrdini[[#This Row],[CLIENTE]],tbClienti[],7,FALSE)</f>
        <v>CC</v>
      </c>
      <c r="H4409" t="s">
        <v>83</v>
      </c>
      <c r="I4409" t="str">
        <f>IF(LEFT(tbStoricoOrdini[[#This Row],[ARTICOLO]],3) = "COG","COG",LEFT(tbStoricoOrdini[[#This Row],[ARTICOLO]],FIND(" ",tbStoricoOrdini[[#This Row],[ARTICOLO]])-1))</f>
        <v>COG</v>
      </c>
      <c r="J4409" t="str">
        <f>MID(tbStoricoOrdini[[#This Row],[ARTICOLO]],FIND(" ",tbStoricoOrdini[[#This Row],[ARTICOLO]])+1,4)</f>
        <v>8000</v>
      </c>
      <c r="K4409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4409" s="3">
        <f>VLOOKUP(tbStoricoOrdini[[#This Row],[ARTICOLO]],tbArticoli[],2,FALSE)</f>
        <v>670</v>
      </c>
      <c r="M4409" s="22">
        <f>tbStoricoOrdini[[#This Row],[IMPORTO]]/tbStoricoOrdini[[#This Row],[PREZZO]]</f>
        <v>32.638805970149257</v>
      </c>
      <c r="N4409" t="s">
        <v>9</v>
      </c>
      <c r="O4409" s="8">
        <f>VLOOKUP(tbStoricoOrdini[[#This Row],[AGENTE]],tbAgenti[],2,FALSE)</f>
        <v>0.05</v>
      </c>
      <c r="P4409" s="2">
        <v>21868</v>
      </c>
      <c r="Q4409" s="2">
        <f>tbStoricoOrdini[[#This Row],[IMPORTO]]*tbStoricoOrdini[[#This Row],[% COMM.]]</f>
        <v>1093.4000000000001</v>
      </c>
      <c r="R4409" s="2">
        <f>tbStoricoOrdini[[#This Row],[TOT. COMM.]]+tbStoricoOrdini[[#This Row],[IMPORTO]]</f>
        <v>22961.4</v>
      </c>
    </row>
    <row r="4410" spans="1:18">
      <c r="A4410" s="1">
        <v>43952</v>
      </c>
      <c r="B4410" s="7">
        <f>MONTH(tbStoricoOrdini[[#This Row],[DATA]])</f>
        <v>5</v>
      </c>
      <c r="C4410" t="s">
        <v>4505</v>
      </c>
      <c r="D4410" t="str">
        <f>RIGHT(tbStoricoOrdini[[#This Row],[ORDINE]],4)</f>
        <v>4407</v>
      </c>
      <c r="E4410" t="s">
        <v>55</v>
      </c>
      <c r="F4410" t="str">
        <f>VLOOKUP(tbStoricoOrdini[[#This Row],[CLIENTE]],tbClienti[],3,FALSE)</f>
        <v>Emilia Romagna</v>
      </c>
      <c r="G4410" t="str">
        <f>VLOOKUP(tbStoricoOrdini[[#This Row],[CLIENTE]],tbClienti[],7,FALSE)</f>
        <v>CC</v>
      </c>
      <c r="H4410" t="s">
        <v>75</v>
      </c>
      <c r="I4410" t="str">
        <f>IF(LEFT(tbStoricoOrdini[[#This Row],[ARTICOLO]],3) = "COG","COG",LEFT(tbStoricoOrdini[[#This Row],[ARTICOLO]],FIND(" ",tbStoricoOrdini[[#This Row],[ARTICOLO]])-1))</f>
        <v>AVRC</v>
      </c>
      <c r="J4410" t="str">
        <f>MID(tbStoricoOrdini[[#This Row],[ARTICOLO]],FIND(" ",tbStoricoOrdini[[#This Row],[ARTICOLO]])+1,4)</f>
        <v>1000</v>
      </c>
      <c r="K4410" t="str">
        <f>IFERROR(RIGHT(tbStoricoOrdini[[#This Row],[ARTICOLO]],LEN(tbStoricoOrdini[[#This Row],[ARTICOLO]])-FIND(" ",tbStoricoOrdini[[#This Row],[ARTICOLO]],FIND(" ",tbStoricoOrdini[[#This Row],[ARTICOLO]]) +1)),"")</f>
        <v>Silver</v>
      </c>
      <c r="L4410" s="3">
        <f>VLOOKUP(tbStoricoOrdini[[#This Row],[ARTICOLO]],tbArticoli[],2,FALSE)</f>
        <v>390</v>
      </c>
      <c r="M4410" s="22">
        <f>tbStoricoOrdini[[#This Row],[IMPORTO]]/tbStoricoOrdini[[#This Row],[PREZZO]]</f>
        <v>0.13333333333333333</v>
      </c>
      <c r="N4410" t="s">
        <v>9</v>
      </c>
      <c r="O4410" s="8">
        <f>VLOOKUP(tbStoricoOrdini[[#This Row],[AGENTE]],tbAgenti[],2,FALSE)</f>
        <v>0.05</v>
      </c>
      <c r="P4410" s="2">
        <v>52</v>
      </c>
      <c r="Q4410" s="2">
        <f>tbStoricoOrdini[[#This Row],[IMPORTO]]*tbStoricoOrdini[[#This Row],[% COMM.]]</f>
        <v>2.6</v>
      </c>
      <c r="R4410" s="2">
        <f>tbStoricoOrdini[[#This Row],[TOT. COMM.]]+tbStoricoOrdini[[#This Row],[IMPORTO]]</f>
        <v>54.6</v>
      </c>
    </row>
    <row r="4411" spans="1:18">
      <c r="A4411" s="1">
        <v>43952</v>
      </c>
      <c r="B4411" s="7">
        <f>MONTH(tbStoricoOrdini[[#This Row],[DATA]])</f>
        <v>5</v>
      </c>
      <c r="C4411" t="s">
        <v>4506</v>
      </c>
      <c r="D4411" t="str">
        <f>RIGHT(tbStoricoOrdini[[#This Row],[ORDINE]],4)</f>
        <v>4408</v>
      </c>
      <c r="E4411" t="s">
        <v>55</v>
      </c>
      <c r="F4411" t="str">
        <f>VLOOKUP(tbStoricoOrdini[[#This Row],[CLIENTE]],tbClienti[],3,FALSE)</f>
        <v>Emilia Romagna</v>
      </c>
      <c r="G4411" t="str">
        <f>VLOOKUP(tbStoricoOrdini[[#This Row],[CLIENTE]],tbClienti[],7,FALSE)</f>
        <v>CC</v>
      </c>
      <c r="H4411" t="s">
        <v>76</v>
      </c>
      <c r="I4411" t="str">
        <f>IF(LEFT(tbStoricoOrdini[[#This Row],[ARTICOLO]],3) = "COG","COG",LEFT(tbStoricoOrdini[[#This Row],[ARTICOLO]],FIND(" ",tbStoricoOrdini[[#This Row],[ARTICOLO]])-1))</f>
        <v>COG</v>
      </c>
      <c r="J4411" t="str">
        <f>MID(tbStoricoOrdini[[#This Row],[ARTICOLO]],FIND(" ",tbStoricoOrdini[[#This Row],[ARTICOLO]])+1,4)</f>
        <v>1000</v>
      </c>
      <c r="K4411" t="str">
        <f>IFERROR(RIGHT(tbStoricoOrdini[[#This Row],[ARTICOLO]],LEN(tbStoricoOrdini[[#This Row],[ARTICOLO]])-FIND(" ",tbStoricoOrdini[[#This Row],[ARTICOLO]],FIND(" ",tbStoricoOrdini[[#This Row],[ARTICOLO]]) +1)),"")</f>
        <v/>
      </c>
      <c r="L4411" s="3">
        <f>VLOOKUP(tbStoricoOrdini[[#This Row],[ARTICOLO]],tbArticoli[],2,FALSE)</f>
        <v>150</v>
      </c>
      <c r="M4411" s="22">
        <f>tbStoricoOrdini[[#This Row],[IMPORTO]]/tbStoricoOrdini[[#This Row],[PREZZO]]</f>
        <v>6.0733333333333333</v>
      </c>
      <c r="N4411" t="s">
        <v>9</v>
      </c>
      <c r="O4411" s="8">
        <f>VLOOKUP(tbStoricoOrdini[[#This Row],[AGENTE]],tbAgenti[],2,FALSE)</f>
        <v>0.05</v>
      </c>
      <c r="P4411" s="2">
        <v>911</v>
      </c>
      <c r="Q4411" s="2">
        <f>tbStoricoOrdini[[#This Row],[IMPORTO]]*tbStoricoOrdini[[#This Row],[% COMM.]]</f>
        <v>45.550000000000004</v>
      </c>
      <c r="R4411" s="2">
        <f>tbStoricoOrdini[[#This Row],[TOT. COMM.]]+tbStoricoOrdini[[#This Row],[IMPORTO]]</f>
        <v>956.55</v>
      </c>
    </row>
    <row r="4412" spans="1:18">
      <c r="A4412" s="1">
        <v>43952</v>
      </c>
      <c r="B4412" s="7">
        <f>MONTH(tbStoricoOrdini[[#This Row],[DATA]])</f>
        <v>5</v>
      </c>
      <c r="C4412" t="s">
        <v>4507</v>
      </c>
      <c r="D4412" t="str">
        <f>RIGHT(tbStoricoOrdini[[#This Row],[ORDINE]],4)</f>
        <v>4409</v>
      </c>
      <c r="E4412" t="s">
        <v>55</v>
      </c>
      <c r="F4412" t="str">
        <f>VLOOKUP(tbStoricoOrdini[[#This Row],[CLIENTE]],tbClienti[],3,FALSE)</f>
        <v>Emilia Romagna</v>
      </c>
      <c r="G4412" t="str">
        <f>VLOOKUP(tbStoricoOrdini[[#This Row],[CLIENTE]],tbClienti[],7,FALSE)</f>
        <v>CC</v>
      </c>
      <c r="H4412" t="s">
        <v>72</v>
      </c>
      <c r="I4412" t="str">
        <f>IF(LEFT(tbStoricoOrdini[[#This Row],[ARTICOLO]],3) = "COG","COG",LEFT(tbStoricoOrdini[[#This Row],[ARTICOLO]],FIND(" ",tbStoricoOrdini[[#This Row],[ARTICOLO]])-1))</f>
        <v>EB06</v>
      </c>
      <c r="J4412" t="str">
        <f>MID(tbStoricoOrdini[[#This Row],[ARTICOLO]],FIND(" ",tbStoricoOrdini[[#This Row],[ARTICOLO]])+1,4)</f>
        <v>3000</v>
      </c>
      <c r="K4412" t="str">
        <f>IFERROR(RIGHT(tbStoricoOrdini[[#This Row],[ARTICOLO]],LEN(tbStoricoOrdini[[#This Row],[ARTICOLO]])-FIND(" ",tbStoricoOrdini[[#This Row],[ARTICOLO]],FIND(" ",tbStoricoOrdini[[#This Row],[ARTICOLO]]) +1)),"")</f>
        <v>Medium</v>
      </c>
      <c r="L4412" s="3">
        <f>VLOOKUP(tbStoricoOrdini[[#This Row],[ARTICOLO]],tbArticoli[],2,FALSE)</f>
        <v>120</v>
      </c>
      <c r="M4412" s="22">
        <f>tbStoricoOrdini[[#This Row],[IMPORTO]]/tbStoricoOrdini[[#This Row],[PREZZO]]</f>
        <v>2.4916666666666667</v>
      </c>
      <c r="N4412" t="s">
        <v>9</v>
      </c>
      <c r="O4412" s="8">
        <f>VLOOKUP(tbStoricoOrdini[[#This Row],[AGENTE]],tbAgenti[],2,FALSE)</f>
        <v>0.05</v>
      </c>
      <c r="P4412" s="2">
        <v>299</v>
      </c>
      <c r="Q4412" s="2">
        <f>tbStoricoOrdini[[#This Row],[IMPORTO]]*tbStoricoOrdini[[#This Row],[% COMM.]]</f>
        <v>14.950000000000001</v>
      </c>
      <c r="R4412" s="2">
        <f>tbStoricoOrdini[[#This Row],[TOT. COMM.]]+tbStoricoOrdini[[#This Row],[IMPORTO]]</f>
        <v>313.95</v>
      </c>
    </row>
    <row r="4413" spans="1:18">
      <c r="A4413" s="1">
        <v>43952</v>
      </c>
      <c r="B4413" s="7">
        <f>MONTH(tbStoricoOrdini[[#This Row],[DATA]])</f>
        <v>5</v>
      </c>
      <c r="C4413" t="s">
        <v>4508</v>
      </c>
      <c r="D4413" t="str">
        <f>RIGHT(tbStoricoOrdini[[#This Row],[ORDINE]],4)</f>
        <v>4410</v>
      </c>
      <c r="E4413" t="s">
        <v>56</v>
      </c>
      <c r="F4413" t="str">
        <f>VLOOKUP(tbStoricoOrdini[[#This Row],[CLIENTE]],tbClienti[],3,FALSE)</f>
        <v>Piemonte</v>
      </c>
      <c r="G4413" t="str">
        <f>VLOOKUP(tbStoricoOrdini[[#This Row],[CLIENTE]],tbClienti[],7,FALSE)</f>
        <v>CB</v>
      </c>
      <c r="H4413" t="s">
        <v>74</v>
      </c>
      <c r="I4413" t="str">
        <f>IF(LEFT(tbStoricoOrdini[[#This Row],[ARTICOLO]],3) = "COG","COG",LEFT(tbStoricoOrdini[[#This Row],[ARTICOLO]],FIND(" ",tbStoricoOrdini[[#This Row],[ARTICOLO]])-1))</f>
        <v>AVRC</v>
      </c>
      <c r="J4413" t="str">
        <f>MID(tbStoricoOrdini[[#This Row],[ARTICOLO]],FIND(" ",tbStoricoOrdini[[#This Row],[ARTICOLO]])+1,4)</f>
        <v>2500</v>
      </c>
      <c r="K4413" t="str">
        <f>IFERROR(RIGHT(tbStoricoOrdini[[#This Row],[ARTICOLO]],LEN(tbStoricoOrdini[[#This Row],[ARTICOLO]])-FIND(" ",tbStoricoOrdini[[#This Row],[ARTICOLO]],FIND(" ",tbStoricoOrdini[[#This Row],[ARTICOLO]]) +1)),"")</f>
        <v>Gold</v>
      </c>
      <c r="L4413" s="3">
        <f>VLOOKUP(tbStoricoOrdini[[#This Row],[ARTICOLO]],tbArticoli[],2,FALSE)</f>
        <v>500</v>
      </c>
      <c r="M4413" s="22">
        <f>tbStoricoOrdini[[#This Row],[IMPORTO]]/tbStoricoOrdini[[#This Row],[PREZZO]]</f>
        <v>0.23400000000000001</v>
      </c>
      <c r="N4413" t="s">
        <v>9</v>
      </c>
      <c r="O4413" s="8">
        <f>VLOOKUP(tbStoricoOrdini[[#This Row],[AGENTE]],tbAgenti[],2,FALSE)</f>
        <v>0.05</v>
      </c>
      <c r="P4413" s="2">
        <v>117</v>
      </c>
      <c r="Q4413" s="2">
        <f>tbStoricoOrdini[[#This Row],[IMPORTO]]*tbStoricoOrdini[[#This Row],[% COMM.]]</f>
        <v>5.8500000000000005</v>
      </c>
      <c r="R4413" s="2">
        <f>tbStoricoOrdini[[#This Row],[TOT. COMM.]]+tbStoricoOrdini[[#This Row],[IMPORTO]]</f>
        <v>122.85</v>
      </c>
    </row>
    <row r="4414" spans="1:18">
      <c r="A4414" s="1">
        <v>43952</v>
      </c>
      <c r="B4414" s="7">
        <f>MONTH(tbStoricoOrdini[[#This Row],[DATA]])</f>
        <v>5</v>
      </c>
      <c r="C4414" t="s">
        <v>4509</v>
      </c>
      <c r="D4414" t="str">
        <f>RIGHT(tbStoricoOrdini[[#This Row],[ORDINE]],4)</f>
        <v>4411</v>
      </c>
      <c r="E4414" t="s">
        <v>56</v>
      </c>
      <c r="F4414" t="str">
        <f>VLOOKUP(tbStoricoOrdini[[#This Row],[CLIENTE]],tbClienti[],3,FALSE)</f>
        <v>Piemonte</v>
      </c>
      <c r="G4414" t="str">
        <f>VLOOKUP(tbStoricoOrdini[[#This Row],[CLIENTE]],tbClienti[],7,FALSE)</f>
        <v>CB</v>
      </c>
      <c r="H4414" t="s">
        <v>77</v>
      </c>
      <c r="I4414" t="str">
        <f>IF(LEFT(tbStoricoOrdini[[#This Row],[ARTICOLO]],3) = "COG","COG",LEFT(tbStoricoOrdini[[#This Row],[ARTICOLO]],FIND(" ",tbStoricoOrdini[[#This Row],[ARTICOLO]])-1))</f>
        <v>COG</v>
      </c>
      <c r="J4414" t="str">
        <f>MID(tbStoricoOrdini[[#This Row],[ARTICOLO]],FIND(" ",tbStoricoOrdini[[#This Row],[ARTICOLO]])+1,4)</f>
        <v>2000</v>
      </c>
      <c r="K4414" t="str">
        <f>IFERROR(RIGHT(tbStoricoOrdini[[#This Row],[ARTICOLO]],LEN(tbStoricoOrdini[[#This Row],[ARTICOLO]])-FIND(" ",tbStoricoOrdini[[#This Row],[ARTICOLO]],FIND(" ",tbStoricoOrdini[[#This Row],[ARTICOLO]]) +1)),"")</f>
        <v>Medium</v>
      </c>
      <c r="L4414" s="3">
        <f>VLOOKUP(tbStoricoOrdini[[#This Row],[ARTICOLO]],tbArticoli[],2,FALSE)</f>
        <v>200</v>
      </c>
      <c r="M4414" s="22">
        <f>tbStoricoOrdini[[#This Row],[IMPORTO]]/tbStoricoOrdini[[#This Row],[PREZZO]]</f>
        <v>0.26500000000000001</v>
      </c>
      <c r="N4414" t="s">
        <v>9</v>
      </c>
      <c r="O4414" s="8">
        <f>VLOOKUP(tbStoricoOrdini[[#This Row],[AGENTE]],tbAgenti[],2,FALSE)</f>
        <v>0.05</v>
      </c>
      <c r="P4414" s="2">
        <v>53</v>
      </c>
      <c r="Q4414" s="2">
        <f>tbStoricoOrdini[[#This Row],[IMPORTO]]*tbStoricoOrdini[[#This Row],[% COMM.]]</f>
        <v>2.6500000000000004</v>
      </c>
      <c r="R4414" s="2">
        <f>tbStoricoOrdini[[#This Row],[TOT. COMM.]]+tbStoricoOrdini[[#This Row],[IMPORTO]]</f>
        <v>55.65</v>
      </c>
    </row>
    <row r="4415" spans="1:18">
      <c r="A4415" s="1">
        <v>43952</v>
      </c>
      <c r="B4415" s="7">
        <f>MONTH(tbStoricoOrdini[[#This Row],[DATA]])</f>
        <v>5</v>
      </c>
      <c r="C4415" t="s">
        <v>4510</v>
      </c>
      <c r="D4415" t="str">
        <f>RIGHT(tbStoricoOrdini[[#This Row],[ORDINE]],4)</f>
        <v>4412</v>
      </c>
      <c r="E4415" t="s">
        <v>56</v>
      </c>
      <c r="F4415" t="str">
        <f>VLOOKUP(tbStoricoOrdini[[#This Row],[CLIENTE]],tbClienti[],3,FALSE)</f>
        <v>Piemonte</v>
      </c>
      <c r="G4415" t="str">
        <f>VLOOKUP(tbStoricoOrdini[[#This Row],[CLIENTE]],tbClienti[],7,FALSE)</f>
        <v>CB</v>
      </c>
      <c r="H4415" t="s">
        <v>61</v>
      </c>
      <c r="I4415" t="str">
        <f>IF(LEFT(tbStoricoOrdini[[#This Row],[ARTICOLO]],3) = "COG","COG",LEFT(tbStoricoOrdini[[#This Row],[ARTICOLO]],FIND(" ",tbStoricoOrdini[[#This Row],[ARTICOLO]])-1))</f>
        <v>KLM</v>
      </c>
      <c r="J4415" t="str">
        <f>MID(tbStoricoOrdini[[#This Row],[ARTICOLO]],FIND(" ",tbStoricoOrdini[[#This Row],[ARTICOLO]])+1,4)</f>
        <v>5000</v>
      </c>
      <c r="K4415" t="str">
        <f>IFERROR(RIGHT(tbStoricoOrdini[[#This Row],[ARTICOLO]],LEN(tbStoricoOrdini[[#This Row],[ARTICOLO]])-FIND(" ",tbStoricoOrdini[[#This Row],[ARTICOLO]],FIND(" ",tbStoricoOrdini[[#This Row],[ARTICOLO]]) +1)),"")</f>
        <v>Medium</v>
      </c>
      <c r="L4415" s="3">
        <f>VLOOKUP(tbStoricoOrdini[[#This Row],[ARTICOLO]],tbArticoli[],2,FALSE)</f>
        <v>150</v>
      </c>
      <c r="M4415" s="22">
        <f>tbStoricoOrdini[[#This Row],[IMPORTO]]/tbStoricoOrdini[[#This Row],[PREZZO]]</f>
        <v>1086.8733333333332</v>
      </c>
      <c r="N4415" t="s">
        <v>9</v>
      </c>
      <c r="O4415" s="8">
        <f>VLOOKUP(tbStoricoOrdini[[#This Row],[AGENTE]],tbAgenti[],2,FALSE)</f>
        <v>0.05</v>
      </c>
      <c r="P4415" s="2">
        <v>163031</v>
      </c>
      <c r="Q4415" s="2">
        <f>tbStoricoOrdini[[#This Row],[IMPORTO]]*tbStoricoOrdini[[#This Row],[% COMM.]]</f>
        <v>8151.55</v>
      </c>
      <c r="R4415" s="2">
        <f>tbStoricoOrdini[[#This Row],[TOT. COMM.]]+tbStoricoOrdini[[#This Row],[IMPORTO]]</f>
        <v>171182.55</v>
      </c>
    </row>
    <row r="4416" spans="1:18">
      <c r="A4416" s="1">
        <v>43952</v>
      </c>
      <c r="B4416" s="7">
        <f>MONTH(tbStoricoOrdini[[#This Row],[DATA]])</f>
        <v>5</v>
      </c>
      <c r="C4416" t="s">
        <v>4511</v>
      </c>
      <c r="D4416" t="str">
        <f>RIGHT(tbStoricoOrdini[[#This Row],[ORDINE]],4)</f>
        <v>4413</v>
      </c>
      <c r="E4416" t="s">
        <v>56</v>
      </c>
      <c r="F4416" t="str">
        <f>VLOOKUP(tbStoricoOrdini[[#This Row],[CLIENTE]],tbClienti[],3,FALSE)</f>
        <v>Piemonte</v>
      </c>
      <c r="G4416" t="str">
        <f>VLOOKUP(tbStoricoOrdini[[#This Row],[CLIENTE]],tbClienti[],7,FALSE)</f>
        <v>CB</v>
      </c>
      <c r="H4416" t="s">
        <v>79</v>
      </c>
      <c r="I4416" t="str">
        <f>IF(LEFT(tbStoricoOrdini[[#This Row],[ARTICOLO]],3) = "COG","COG",LEFT(tbStoricoOrdini[[#This Row],[ARTICOLO]],FIND(" ",tbStoricoOrdini[[#This Row],[ARTICOLO]])-1))</f>
        <v>COG</v>
      </c>
      <c r="J4416" t="str">
        <f>MID(tbStoricoOrdini[[#This Row],[ARTICOLO]],FIND(" ",tbStoricoOrdini[[#This Row],[ARTICOLO]])+1,4)</f>
        <v>4000</v>
      </c>
      <c r="K4416" t="str">
        <f>IFERROR(RIGHT(tbStoricoOrdini[[#This Row],[ARTICOLO]],LEN(tbStoricoOrdini[[#This Row],[ARTICOLO]])-FIND(" ",tbStoricoOrdini[[#This Row],[ARTICOLO]],FIND(" ",tbStoricoOrdini[[#This Row],[ARTICOLO]]) +1)),"")</f>
        <v>Plus</v>
      </c>
      <c r="L4416" s="3">
        <f>VLOOKUP(tbStoricoOrdini[[#This Row],[ARTICOLO]],tbArticoli[],2,FALSE)</f>
        <v>240</v>
      </c>
      <c r="M4416" s="22">
        <f>tbStoricoOrdini[[#This Row],[IMPORTO]]/tbStoricoOrdini[[#This Row],[PREZZO]]</f>
        <v>0.38750000000000001</v>
      </c>
      <c r="N4416" t="s">
        <v>9</v>
      </c>
      <c r="O4416" s="8">
        <f>VLOOKUP(tbStoricoOrdini[[#This Row],[AGENTE]],tbAgenti[],2,FALSE)</f>
        <v>0.05</v>
      </c>
      <c r="P4416" s="2">
        <v>93</v>
      </c>
      <c r="Q4416" s="2">
        <f>tbStoricoOrdini[[#This Row],[IMPORTO]]*tbStoricoOrdini[[#This Row],[% COMM.]]</f>
        <v>4.6500000000000004</v>
      </c>
      <c r="R4416" s="2">
        <f>tbStoricoOrdini[[#This Row],[TOT. COMM.]]+tbStoricoOrdini[[#This Row],[IMPORTO]]</f>
        <v>97.65</v>
      </c>
    </row>
    <row r="4417" spans="1:18">
      <c r="A4417" s="1">
        <v>43952</v>
      </c>
      <c r="B4417" s="7">
        <f>MONTH(tbStoricoOrdini[[#This Row],[DATA]])</f>
        <v>5</v>
      </c>
      <c r="C4417" t="s">
        <v>4512</v>
      </c>
      <c r="D4417" t="str">
        <f>RIGHT(tbStoricoOrdini[[#This Row],[ORDINE]],4)</f>
        <v>4414</v>
      </c>
      <c r="E4417" t="s">
        <v>56</v>
      </c>
      <c r="F4417" t="str">
        <f>VLOOKUP(tbStoricoOrdini[[#This Row],[CLIENTE]],tbClienti[],3,FALSE)</f>
        <v>Piemonte</v>
      </c>
      <c r="G4417" t="str">
        <f>VLOOKUP(tbStoricoOrdini[[#This Row],[CLIENTE]],tbClienti[],7,FALSE)</f>
        <v>CB</v>
      </c>
      <c r="H4417" t="s">
        <v>63</v>
      </c>
      <c r="I4417" t="str">
        <f>IF(LEFT(tbStoricoOrdini[[#This Row],[ARTICOLO]],3) = "COG","COG",LEFT(tbStoricoOrdini[[#This Row],[ARTICOLO]],FIND(" ",tbStoricoOrdini[[#This Row],[ARTICOLO]])-1))</f>
        <v>KLM</v>
      </c>
      <c r="J4417" t="str">
        <f>MID(tbStoricoOrdini[[#This Row],[ARTICOLO]],FIND(" ",tbStoricoOrdini[[#This Row],[ARTICOLO]])+1,4)</f>
        <v>3000</v>
      </c>
      <c r="K4417" t="str">
        <f>IFERROR(RIGHT(tbStoricoOrdini[[#This Row],[ARTICOLO]],LEN(tbStoricoOrdini[[#This Row],[ARTICOLO]])-FIND(" ",tbStoricoOrdini[[#This Row],[ARTICOLO]],FIND(" ",tbStoricoOrdini[[#This Row],[ARTICOLO]]) +1)),"")</f>
        <v>Plus</v>
      </c>
      <c r="L4417" s="3">
        <f>VLOOKUP(tbStoricoOrdini[[#This Row],[ARTICOLO]],tbArticoli[],2,FALSE)</f>
        <v>145</v>
      </c>
      <c r="M4417" s="22">
        <f>tbStoricoOrdini[[#This Row],[IMPORTO]]/tbStoricoOrdini[[#This Row],[PREZZO]]</f>
        <v>1000.696551724138</v>
      </c>
      <c r="N4417" t="s">
        <v>9</v>
      </c>
      <c r="O4417" s="8">
        <f>VLOOKUP(tbStoricoOrdini[[#This Row],[AGENTE]],tbAgenti[],2,FALSE)</f>
        <v>0.05</v>
      </c>
      <c r="P4417" s="2">
        <v>145101</v>
      </c>
      <c r="Q4417" s="2">
        <f>tbStoricoOrdini[[#This Row],[IMPORTO]]*tbStoricoOrdini[[#This Row],[% COMM.]]</f>
        <v>7255.05</v>
      </c>
      <c r="R4417" s="2">
        <f>tbStoricoOrdini[[#This Row],[TOT. COMM.]]+tbStoricoOrdini[[#This Row],[IMPORTO]]</f>
        <v>152356.04999999999</v>
      </c>
    </row>
    <row r="4418" spans="1:18">
      <c r="A4418" s="1">
        <v>43952</v>
      </c>
      <c r="B4418" s="7">
        <f>MONTH(tbStoricoOrdini[[#This Row],[DATA]])</f>
        <v>5</v>
      </c>
      <c r="C4418" t="s">
        <v>4513</v>
      </c>
      <c r="D4418" t="str">
        <f>RIGHT(tbStoricoOrdini[[#This Row],[ORDINE]],4)</f>
        <v>4415</v>
      </c>
      <c r="E4418" t="s">
        <v>56</v>
      </c>
      <c r="F4418" t="str">
        <f>VLOOKUP(tbStoricoOrdini[[#This Row],[CLIENTE]],tbClienti[],3,FALSE)</f>
        <v>Piemonte</v>
      </c>
      <c r="G4418" t="str">
        <f>VLOOKUP(tbStoricoOrdini[[#This Row],[CLIENTE]],tbClienti[],7,FALSE)</f>
        <v>CB</v>
      </c>
      <c r="H4418" t="s">
        <v>66</v>
      </c>
      <c r="I4418" t="str">
        <f>IF(LEFT(tbStoricoOrdini[[#This Row],[ARTICOLO]],3) = "COG","COG",LEFT(tbStoricoOrdini[[#This Row],[ARTICOLO]],FIND(" ",tbStoricoOrdini[[#This Row],[ARTICOLO]])-1))</f>
        <v>BAG</v>
      </c>
      <c r="J4418" t="str">
        <f>MID(tbStoricoOrdini[[#This Row],[ARTICOLO]],FIND(" ",tbStoricoOrdini[[#This Row],[ARTICOLO]])+1,4)</f>
        <v>2500</v>
      </c>
      <c r="K4418" t="str">
        <f>IFERROR(RIGHT(tbStoricoOrdini[[#This Row],[ARTICOLO]],LEN(tbStoricoOrdini[[#This Row],[ARTICOLO]])-FIND(" ",tbStoricoOrdini[[#This Row],[ARTICOLO]],FIND(" ",tbStoricoOrdini[[#This Row],[ARTICOLO]]) +1)),"")</f>
        <v>Plus</v>
      </c>
      <c r="L4418" s="3">
        <f>VLOOKUP(tbStoricoOrdini[[#This Row],[ARTICOLO]],tbArticoli[],2,FALSE)</f>
        <v>220</v>
      </c>
      <c r="M4418" s="22">
        <f>tbStoricoOrdini[[#This Row],[IMPORTO]]/tbStoricoOrdini[[#This Row],[PREZZO]]</f>
        <v>1.3090909090909091</v>
      </c>
      <c r="N4418" t="s">
        <v>9</v>
      </c>
      <c r="O4418" s="8">
        <f>VLOOKUP(tbStoricoOrdini[[#This Row],[AGENTE]],tbAgenti[],2,FALSE)</f>
        <v>0.05</v>
      </c>
      <c r="P4418" s="2">
        <v>288</v>
      </c>
      <c r="Q4418" s="2">
        <f>tbStoricoOrdini[[#This Row],[IMPORTO]]*tbStoricoOrdini[[#This Row],[% COMM.]]</f>
        <v>14.4</v>
      </c>
      <c r="R4418" s="2">
        <f>tbStoricoOrdini[[#This Row],[TOT. COMM.]]+tbStoricoOrdini[[#This Row],[IMPORTO]]</f>
        <v>302.39999999999998</v>
      </c>
    </row>
    <row r="4419" spans="1:18">
      <c r="A4419" s="1">
        <v>43952</v>
      </c>
      <c r="B4419" s="7">
        <f>MONTH(tbStoricoOrdini[[#This Row],[DATA]])</f>
        <v>5</v>
      </c>
      <c r="C4419" t="s">
        <v>4514</v>
      </c>
      <c r="D4419" t="str">
        <f>RIGHT(tbStoricoOrdini[[#This Row],[ORDINE]],4)</f>
        <v>4416</v>
      </c>
      <c r="E4419" t="s">
        <v>56</v>
      </c>
      <c r="F4419" t="str">
        <f>VLOOKUP(tbStoricoOrdini[[#This Row],[CLIENTE]],tbClienti[],3,FALSE)</f>
        <v>Piemonte</v>
      </c>
      <c r="G4419" t="str">
        <f>VLOOKUP(tbStoricoOrdini[[#This Row],[CLIENTE]],tbClienti[],7,FALSE)</f>
        <v>CB</v>
      </c>
      <c r="H4419" t="s">
        <v>70</v>
      </c>
      <c r="I4419" t="str">
        <f>IF(LEFT(tbStoricoOrdini[[#This Row],[ARTICOLO]],3) = "COG","COG",LEFT(tbStoricoOrdini[[#This Row],[ARTICOLO]],FIND(" ",tbStoricoOrdini[[#This Row],[ARTICOLO]])-1))</f>
        <v>EB08</v>
      </c>
      <c r="J4419" t="str">
        <f>MID(tbStoricoOrdini[[#This Row],[ARTICOLO]],FIND(" ",tbStoricoOrdini[[#This Row],[ARTICOLO]])+1,4)</f>
        <v>7500</v>
      </c>
      <c r="K4419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4419" s="3">
        <f>VLOOKUP(tbStoricoOrdini[[#This Row],[ARTICOLO]],tbArticoli[],2,FALSE)</f>
        <v>180</v>
      </c>
      <c r="M4419" s="22">
        <f>tbStoricoOrdini[[#This Row],[IMPORTO]]/tbStoricoOrdini[[#This Row],[PREZZO]]</f>
        <v>0.26111111111111113</v>
      </c>
      <c r="N4419" t="s">
        <v>9</v>
      </c>
      <c r="O4419" s="8">
        <f>VLOOKUP(tbStoricoOrdini[[#This Row],[AGENTE]],tbAgenti[],2,FALSE)</f>
        <v>0.05</v>
      </c>
      <c r="P4419" s="2">
        <v>47</v>
      </c>
      <c r="Q4419" s="2">
        <f>tbStoricoOrdini[[#This Row],[IMPORTO]]*tbStoricoOrdini[[#This Row],[% COMM.]]</f>
        <v>2.35</v>
      </c>
      <c r="R4419" s="2">
        <f>tbStoricoOrdini[[#This Row],[TOT. COMM.]]+tbStoricoOrdini[[#This Row],[IMPORTO]]</f>
        <v>49.35</v>
      </c>
    </row>
    <row r="4420" spans="1:18">
      <c r="A4420" s="1">
        <v>43952</v>
      </c>
      <c r="B4420" s="7">
        <f>MONTH(tbStoricoOrdini[[#This Row],[DATA]])</f>
        <v>5</v>
      </c>
      <c r="C4420" t="s">
        <v>4515</v>
      </c>
      <c r="D4420" t="str">
        <f>RIGHT(tbStoricoOrdini[[#This Row],[ORDINE]],4)</f>
        <v>4417</v>
      </c>
      <c r="E4420" t="s">
        <v>56</v>
      </c>
      <c r="F4420" t="str">
        <f>VLOOKUP(tbStoricoOrdini[[#This Row],[CLIENTE]],tbClienti[],3,FALSE)</f>
        <v>Piemonte</v>
      </c>
      <c r="G4420" t="str">
        <f>VLOOKUP(tbStoricoOrdini[[#This Row],[CLIENTE]],tbClienti[],7,FALSE)</f>
        <v>CB</v>
      </c>
      <c r="H4420" t="s">
        <v>75</v>
      </c>
      <c r="I4420" t="str">
        <f>IF(LEFT(tbStoricoOrdini[[#This Row],[ARTICOLO]],3) = "COG","COG",LEFT(tbStoricoOrdini[[#This Row],[ARTICOLO]],FIND(" ",tbStoricoOrdini[[#This Row],[ARTICOLO]])-1))</f>
        <v>AVRC</v>
      </c>
      <c r="J4420" t="str">
        <f>MID(tbStoricoOrdini[[#This Row],[ARTICOLO]],FIND(" ",tbStoricoOrdini[[#This Row],[ARTICOLO]])+1,4)</f>
        <v>1000</v>
      </c>
      <c r="K4420" t="str">
        <f>IFERROR(RIGHT(tbStoricoOrdini[[#This Row],[ARTICOLO]],LEN(tbStoricoOrdini[[#This Row],[ARTICOLO]])-FIND(" ",tbStoricoOrdini[[#This Row],[ARTICOLO]],FIND(" ",tbStoricoOrdini[[#This Row],[ARTICOLO]]) +1)),"")</f>
        <v>Silver</v>
      </c>
      <c r="L4420" s="3">
        <f>VLOOKUP(tbStoricoOrdini[[#This Row],[ARTICOLO]],tbArticoli[],2,FALSE)</f>
        <v>390</v>
      </c>
      <c r="M4420" s="22">
        <f>tbStoricoOrdini[[#This Row],[IMPORTO]]/tbStoricoOrdini[[#This Row],[PREZZO]]</f>
        <v>3.8461538461538464E-2</v>
      </c>
      <c r="N4420" t="s">
        <v>9</v>
      </c>
      <c r="O4420" s="8">
        <f>VLOOKUP(tbStoricoOrdini[[#This Row],[AGENTE]],tbAgenti[],2,FALSE)</f>
        <v>0.05</v>
      </c>
      <c r="P4420" s="2">
        <v>15</v>
      </c>
      <c r="Q4420" s="2">
        <f>tbStoricoOrdini[[#This Row],[IMPORTO]]*tbStoricoOrdini[[#This Row],[% COMM.]]</f>
        <v>0.75</v>
      </c>
      <c r="R4420" s="2">
        <f>tbStoricoOrdini[[#This Row],[TOT. COMM.]]+tbStoricoOrdini[[#This Row],[IMPORTO]]</f>
        <v>15.75</v>
      </c>
    </row>
    <row r="4421" spans="1:18">
      <c r="A4421" s="1">
        <v>43952</v>
      </c>
      <c r="B4421" s="7">
        <f>MONTH(tbStoricoOrdini[[#This Row],[DATA]])</f>
        <v>5</v>
      </c>
      <c r="C4421" t="s">
        <v>4516</v>
      </c>
      <c r="D4421" t="str">
        <f>RIGHT(tbStoricoOrdini[[#This Row],[ORDINE]],4)</f>
        <v>4418</v>
      </c>
      <c r="E4421" t="s">
        <v>56</v>
      </c>
      <c r="F4421" t="str">
        <f>VLOOKUP(tbStoricoOrdini[[#This Row],[CLIENTE]],tbClienti[],3,FALSE)</f>
        <v>Piemonte</v>
      </c>
      <c r="G4421" t="str">
        <f>VLOOKUP(tbStoricoOrdini[[#This Row],[CLIENTE]],tbClienti[],7,FALSE)</f>
        <v>CB</v>
      </c>
      <c r="H4421" t="s">
        <v>76</v>
      </c>
      <c r="I4421" t="str">
        <f>IF(LEFT(tbStoricoOrdini[[#This Row],[ARTICOLO]],3) = "COG","COG",LEFT(tbStoricoOrdini[[#This Row],[ARTICOLO]],FIND(" ",tbStoricoOrdini[[#This Row],[ARTICOLO]])-1))</f>
        <v>COG</v>
      </c>
      <c r="J4421" t="str">
        <f>MID(tbStoricoOrdini[[#This Row],[ARTICOLO]],FIND(" ",tbStoricoOrdini[[#This Row],[ARTICOLO]])+1,4)</f>
        <v>1000</v>
      </c>
      <c r="K4421" t="str">
        <f>IFERROR(RIGHT(tbStoricoOrdini[[#This Row],[ARTICOLO]],LEN(tbStoricoOrdini[[#This Row],[ARTICOLO]])-FIND(" ",tbStoricoOrdini[[#This Row],[ARTICOLO]],FIND(" ",tbStoricoOrdini[[#This Row],[ARTICOLO]]) +1)),"")</f>
        <v/>
      </c>
      <c r="L4421" s="3">
        <f>VLOOKUP(tbStoricoOrdini[[#This Row],[ARTICOLO]],tbArticoli[],2,FALSE)</f>
        <v>150</v>
      </c>
      <c r="M4421" s="22">
        <f>tbStoricoOrdini[[#This Row],[IMPORTO]]/tbStoricoOrdini[[#This Row],[PREZZO]]</f>
        <v>5.4066666666666663</v>
      </c>
      <c r="N4421" t="s">
        <v>9</v>
      </c>
      <c r="O4421" s="8">
        <f>VLOOKUP(tbStoricoOrdini[[#This Row],[AGENTE]],tbAgenti[],2,FALSE)</f>
        <v>0.05</v>
      </c>
      <c r="P4421" s="2">
        <v>811</v>
      </c>
      <c r="Q4421" s="2">
        <f>tbStoricoOrdini[[#This Row],[IMPORTO]]*tbStoricoOrdini[[#This Row],[% COMM.]]</f>
        <v>40.550000000000004</v>
      </c>
      <c r="R4421" s="2">
        <f>tbStoricoOrdini[[#This Row],[TOT. COMM.]]+tbStoricoOrdini[[#This Row],[IMPORTO]]</f>
        <v>851.55</v>
      </c>
    </row>
    <row r="4422" spans="1:18">
      <c r="A4422" s="1">
        <v>43952</v>
      </c>
      <c r="B4422" s="7">
        <f>MONTH(tbStoricoOrdini[[#This Row],[DATA]])</f>
        <v>5</v>
      </c>
      <c r="C4422" t="s">
        <v>4517</v>
      </c>
      <c r="D4422" t="str">
        <f>RIGHT(tbStoricoOrdini[[#This Row],[ORDINE]],4)</f>
        <v>4419</v>
      </c>
      <c r="E4422" t="s">
        <v>56</v>
      </c>
      <c r="F4422" t="str">
        <f>VLOOKUP(tbStoricoOrdini[[#This Row],[CLIENTE]],tbClienti[],3,FALSE)</f>
        <v>Piemonte</v>
      </c>
      <c r="G4422" t="str">
        <f>VLOOKUP(tbStoricoOrdini[[#This Row],[CLIENTE]],tbClienti[],7,FALSE)</f>
        <v>CB</v>
      </c>
      <c r="H4422" t="s">
        <v>72</v>
      </c>
      <c r="I4422" t="str">
        <f>IF(LEFT(tbStoricoOrdini[[#This Row],[ARTICOLO]],3) = "COG","COG",LEFT(tbStoricoOrdini[[#This Row],[ARTICOLO]],FIND(" ",tbStoricoOrdini[[#This Row],[ARTICOLO]])-1))</f>
        <v>EB06</v>
      </c>
      <c r="J4422" t="str">
        <f>MID(tbStoricoOrdini[[#This Row],[ARTICOLO]],FIND(" ",tbStoricoOrdini[[#This Row],[ARTICOLO]])+1,4)</f>
        <v>3000</v>
      </c>
      <c r="K4422" t="str">
        <f>IFERROR(RIGHT(tbStoricoOrdini[[#This Row],[ARTICOLO]],LEN(tbStoricoOrdini[[#This Row],[ARTICOLO]])-FIND(" ",tbStoricoOrdini[[#This Row],[ARTICOLO]],FIND(" ",tbStoricoOrdini[[#This Row],[ARTICOLO]]) +1)),"")</f>
        <v>Medium</v>
      </c>
      <c r="L4422" s="3">
        <f>VLOOKUP(tbStoricoOrdini[[#This Row],[ARTICOLO]],tbArticoli[],2,FALSE)</f>
        <v>120</v>
      </c>
      <c r="M4422" s="22">
        <f>tbStoricoOrdini[[#This Row],[IMPORTO]]/tbStoricoOrdini[[#This Row],[PREZZO]]</f>
        <v>15.875</v>
      </c>
      <c r="N4422" t="s">
        <v>9</v>
      </c>
      <c r="O4422" s="8">
        <f>VLOOKUP(tbStoricoOrdini[[#This Row],[AGENTE]],tbAgenti[],2,FALSE)</f>
        <v>0.05</v>
      </c>
      <c r="P4422" s="2">
        <v>1905</v>
      </c>
      <c r="Q4422" s="2">
        <f>tbStoricoOrdini[[#This Row],[IMPORTO]]*tbStoricoOrdini[[#This Row],[% COMM.]]</f>
        <v>95.25</v>
      </c>
      <c r="R4422" s="2">
        <f>tbStoricoOrdini[[#This Row],[TOT. COMM.]]+tbStoricoOrdini[[#This Row],[IMPORTO]]</f>
        <v>2000.25</v>
      </c>
    </row>
    <row r="4423" spans="1:18">
      <c r="A4423" s="1">
        <v>43983</v>
      </c>
      <c r="B4423" s="7">
        <f>MONTH(tbStoricoOrdini[[#This Row],[DATA]])</f>
        <v>6</v>
      </c>
      <c r="C4423" t="s">
        <v>4518</v>
      </c>
      <c r="D4423" t="str">
        <f>RIGHT(tbStoricoOrdini[[#This Row],[ORDINE]],4)</f>
        <v>4420</v>
      </c>
      <c r="E4423" t="s">
        <v>30</v>
      </c>
      <c r="F4423" t="str">
        <f>VLOOKUP(tbStoricoOrdini[[#This Row],[CLIENTE]],tbClienti[],3,FALSE)</f>
        <v>NYC</v>
      </c>
      <c r="G4423" t="str">
        <f>VLOOKUP(tbStoricoOrdini[[#This Row],[CLIENTE]],tbClienti[],7,FALSE)</f>
        <v>CC</v>
      </c>
      <c r="H4423" t="s">
        <v>77</v>
      </c>
      <c r="I4423" t="str">
        <f>IF(LEFT(tbStoricoOrdini[[#This Row],[ARTICOLO]],3) = "COG","COG",LEFT(tbStoricoOrdini[[#This Row],[ARTICOLO]],FIND(" ",tbStoricoOrdini[[#This Row],[ARTICOLO]])-1))</f>
        <v>COG</v>
      </c>
      <c r="J4423" t="str">
        <f>MID(tbStoricoOrdini[[#This Row],[ARTICOLO]],FIND(" ",tbStoricoOrdini[[#This Row],[ARTICOLO]])+1,4)</f>
        <v>2000</v>
      </c>
      <c r="K4423" t="str">
        <f>IFERROR(RIGHT(tbStoricoOrdini[[#This Row],[ARTICOLO]],LEN(tbStoricoOrdini[[#This Row],[ARTICOLO]])-FIND(" ",tbStoricoOrdini[[#This Row],[ARTICOLO]],FIND(" ",tbStoricoOrdini[[#This Row],[ARTICOLO]]) +1)),"")</f>
        <v>Medium</v>
      </c>
      <c r="L4423" s="3">
        <f>VLOOKUP(tbStoricoOrdini[[#This Row],[ARTICOLO]],tbArticoli[],2,FALSE)</f>
        <v>200</v>
      </c>
      <c r="M4423" s="22">
        <f>tbStoricoOrdini[[#This Row],[IMPORTO]]/tbStoricoOrdini[[#This Row],[PREZZO]]</f>
        <v>1.915</v>
      </c>
      <c r="N4423" t="s">
        <v>9</v>
      </c>
      <c r="O4423" s="8">
        <f>VLOOKUP(tbStoricoOrdini[[#This Row],[AGENTE]],tbAgenti[],2,FALSE)</f>
        <v>0.05</v>
      </c>
      <c r="P4423" s="2">
        <v>383</v>
      </c>
      <c r="Q4423" s="2">
        <f>tbStoricoOrdini[[#This Row],[IMPORTO]]*tbStoricoOrdini[[#This Row],[% COMM.]]</f>
        <v>19.150000000000002</v>
      </c>
      <c r="R4423" s="2">
        <f>tbStoricoOrdini[[#This Row],[TOT. COMM.]]+tbStoricoOrdini[[#This Row],[IMPORTO]]</f>
        <v>402.15</v>
      </c>
    </row>
    <row r="4424" spans="1:18">
      <c r="A4424" s="1">
        <v>43983</v>
      </c>
      <c r="B4424" s="7">
        <f>MONTH(tbStoricoOrdini[[#This Row],[DATA]])</f>
        <v>6</v>
      </c>
      <c r="C4424" t="s">
        <v>4519</v>
      </c>
      <c r="D4424" t="str">
        <f>RIGHT(tbStoricoOrdini[[#This Row],[ORDINE]],4)</f>
        <v>4421</v>
      </c>
      <c r="E4424" t="s">
        <v>30</v>
      </c>
      <c r="F4424" t="str">
        <f>VLOOKUP(tbStoricoOrdini[[#This Row],[CLIENTE]],tbClienti[],3,FALSE)</f>
        <v>NYC</v>
      </c>
      <c r="G4424" t="str">
        <f>VLOOKUP(tbStoricoOrdini[[#This Row],[CLIENTE]],tbClienti[],7,FALSE)</f>
        <v>CC</v>
      </c>
      <c r="H4424" t="s">
        <v>61</v>
      </c>
      <c r="I4424" t="str">
        <f>IF(LEFT(tbStoricoOrdini[[#This Row],[ARTICOLO]],3) = "COG","COG",LEFT(tbStoricoOrdini[[#This Row],[ARTICOLO]],FIND(" ",tbStoricoOrdini[[#This Row],[ARTICOLO]])-1))</f>
        <v>KLM</v>
      </c>
      <c r="J4424" t="str">
        <f>MID(tbStoricoOrdini[[#This Row],[ARTICOLO]],FIND(" ",tbStoricoOrdini[[#This Row],[ARTICOLO]])+1,4)</f>
        <v>5000</v>
      </c>
      <c r="K4424" t="str">
        <f>IFERROR(RIGHT(tbStoricoOrdini[[#This Row],[ARTICOLO]],LEN(tbStoricoOrdini[[#This Row],[ARTICOLO]])-FIND(" ",tbStoricoOrdini[[#This Row],[ARTICOLO]],FIND(" ",tbStoricoOrdini[[#This Row],[ARTICOLO]]) +1)),"")</f>
        <v>Medium</v>
      </c>
      <c r="L4424" s="3">
        <f>VLOOKUP(tbStoricoOrdini[[#This Row],[ARTICOLO]],tbArticoli[],2,FALSE)</f>
        <v>150</v>
      </c>
      <c r="M4424" s="22">
        <f>tbStoricoOrdini[[#This Row],[IMPORTO]]/tbStoricoOrdini[[#This Row],[PREZZO]]</f>
        <v>9.9066666666666663</v>
      </c>
      <c r="N4424" t="s">
        <v>6</v>
      </c>
      <c r="O4424" s="8">
        <f>VLOOKUP(tbStoricoOrdini[[#This Row],[AGENTE]],tbAgenti[],2,FALSE)</f>
        <v>7.4999999999999997E-2</v>
      </c>
      <c r="P4424" s="2">
        <v>1486</v>
      </c>
      <c r="Q4424" s="2">
        <f>tbStoricoOrdini[[#This Row],[IMPORTO]]*tbStoricoOrdini[[#This Row],[% COMM.]]</f>
        <v>111.45</v>
      </c>
      <c r="R4424" s="2">
        <f>tbStoricoOrdini[[#This Row],[TOT. COMM.]]+tbStoricoOrdini[[#This Row],[IMPORTO]]</f>
        <v>1597.45</v>
      </c>
    </row>
    <row r="4425" spans="1:18">
      <c r="A4425" s="1">
        <v>43983</v>
      </c>
      <c r="B4425" s="7">
        <f>MONTH(tbStoricoOrdini[[#This Row],[DATA]])</f>
        <v>6</v>
      </c>
      <c r="C4425" t="s">
        <v>4520</v>
      </c>
      <c r="D4425" t="str">
        <f>RIGHT(tbStoricoOrdini[[#This Row],[ORDINE]],4)</f>
        <v>4422</v>
      </c>
      <c r="E4425" t="s">
        <v>30</v>
      </c>
      <c r="F4425" t="str">
        <f>VLOOKUP(tbStoricoOrdini[[#This Row],[CLIENTE]],tbClienti[],3,FALSE)</f>
        <v>NYC</v>
      </c>
      <c r="G4425" t="str">
        <f>VLOOKUP(tbStoricoOrdini[[#This Row],[CLIENTE]],tbClienti[],7,FALSE)</f>
        <v>CC</v>
      </c>
      <c r="H4425" t="s">
        <v>61</v>
      </c>
      <c r="I4425" t="str">
        <f>IF(LEFT(tbStoricoOrdini[[#This Row],[ARTICOLO]],3) = "COG","COG",LEFT(tbStoricoOrdini[[#This Row],[ARTICOLO]],FIND(" ",tbStoricoOrdini[[#This Row],[ARTICOLO]])-1))</f>
        <v>KLM</v>
      </c>
      <c r="J4425" t="str">
        <f>MID(tbStoricoOrdini[[#This Row],[ARTICOLO]],FIND(" ",tbStoricoOrdini[[#This Row],[ARTICOLO]])+1,4)</f>
        <v>5000</v>
      </c>
      <c r="K4425" t="str">
        <f>IFERROR(RIGHT(tbStoricoOrdini[[#This Row],[ARTICOLO]],LEN(tbStoricoOrdini[[#This Row],[ARTICOLO]])-FIND(" ",tbStoricoOrdini[[#This Row],[ARTICOLO]],FIND(" ",tbStoricoOrdini[[#This Row],[ARTICOLO]]) +1)),"")</f>
        <v>Medium</v>
      </c>
      <c r="L4425" s="3">
        <f>VLOOKUP(tbStoricoOrdini[[#This Row],[ARTICOLO]],tbArticoli[],2,FALSE)</f>
        <v>150</v>
      </c>
      <c r="M4425" s="22">
        <f>tbStoricoOrdini[[#This Row],[IMPORTO]]/tbStoricoOrdini[[#This Row],[PREZZO]]</f>
        <v>159.57333333333332</v>
      </c>
      <c r="N4425" t="s">
        <v>9</v>
      </c>
      <c r="O4425" s="8">
        <f>VLOOKUP(tbStoricoOrdini[[#This Row],[AGENTE]],tbAgenti[],2,FALSE)</f>
        <v>0.05</v>
      </c>
      <c r="P4425" s="2">
        <v>23936</v>
      </c>
      <c r="Q4425" s="2">
        <f>tbStoricoOrdini[[#This Row],[IMPORTO]]*tbStoricoOrdini[[#This Row],[% COMM.]]</f>
        <v>1196.8</v>
      </c>
      <c r="R4425" s="2">
        <f>tbStoricoOrdini[[#This Row],[TOT. COMM.]]+tbStoricoOrdini[[#This Row],[IMPORTO]]</f>
        <v>25132.799999999999</v>
      </c>
    </row>
    <row r="4426" spans="1:18">
      <c r="A4426" s="1">
        <v>43983</v>
      </c>
      <c r="B4426" s="7">
        <f>MONTH(tbStoricoOrdini[[#This Row],[DATA]])</f>
        <v>6</v>
      </c>
      <c r="C4426" t="s">
        <v>4521</v>
      </c>
      <c r="D4426" t="str">
        <f>RIGHT(tbStoricoOrdini[[#This Row],[ORDINE]],4)</f>
        <v>4423</v>
      </c>
      <c r="E4426" t="s">
        <v>30</v>
      </c>
      <c r="F4426" t="str">
        <f>VLOOKUP(tbStoricoOrdini[[#This Row],[CLIENTE]],tbClienti[],3,FALSE)</f>
        <v>NYC</v>
      </c>
      <c r="G4426" t="str">
        <f>VLOOKUP(tbStoricoOrdini[[#This Row],[CLIENTE]],tbClienti[],7,FALSE)</f>
        <v>CC</v>
      </c>
      <c r="H4426" t="s">
        <v>63</v>
      </c>
      <c r="I4426" t="str">
        <f>IF(LEFT(tbStoricoOrdini[[#This Row],[ARTICOLO]],3) = "COG","COG",LEFT(tbStoricoOrdini[[#This Row],[ARTICOLO]],FIND(" ",tbStoricoOrdini[[#This Row],[ARTICOLO]])-1))</f>
        <v>KLM</v>
      </c>
      <c r="J4426" t="str">
        <f>MID(tbStoricoOrdini[[#This Row],[ARTICOLO]],FIND(" ",tbStoricoOrdini[[#This Row],[ARTICOLO]])+1,4)</f>
        <v>3000</v>
      </c>
      <c r="K4426" t="str">
        <f>IFERROR(RIGHT(tbStoricoOrdini[[#This Row],[ARTICOLO]],LEN(tbStoricoOrdini[[#This Row],[ARTICOLO]])-FIND(" ",tbStoricoOrdini[[#This Row],[ARTICOLO]],FIND(" ",tbStoricoOrdini[[#This Row],[ARTICOLO]]) +1)),"")</f>
        <v>Plus</v>
      </c>
      <c r="L4426" s="3">
        <f>VLOOKUP(tbStoricoOrdini[[#This Row],[ARTICOLO]],tbArticoli[],2,FALSE)</f>
        <v>145</v>
      </c>
      <c r="M4426" s="22">
        <f>tbStoricoOrdini[[#This Row],[IMPORTO]]/tbStoricoOrdini[[#This Row],[PREZZO]]</f>
        <v>6.4689655172413794</v>
      </c>
      <c r="N4426" t="s">
        <v>15</v>
      </c>
      <c r="O4426" s="8">
        <f>VLOOKUP(tbStoricoOrdini[[#This Row],[AGENTE]],tbAgenti[],2,FALSE)</f>
        <v>0.08</v>
      </c>
      <c r="P4426" s="2">
        <v>938</v>
      </c>
      <c r="Q4426" s="2">
        <f>tbStoricoOrdini[[#This Row],[IMPORTO]]*tbStoricoOrdini[[#This Row],[% COMM.]]</f>
        <v>75.040000000000006</v>
      </c>
      <c r="R4426" s="2">
        <f>tbStoricoOrdini[[#This Row],[TOT. COMM.]]+tbStoricoOrdini[[#This Row],[IMPORTO]]</f>
        <v>1013.04</v>
      </c>
    </row>
    <row r="4427" spans="1:18">
      <c r="A4427" s="1">
        <v>43983</v>
      </c>
      <c r="B4427" s="7">
        <f>MONTH(tbStoricoOrdini[[#This Row],[DATA]])</f>
        <v>6</v>
      </c>
      <c r="C4427" t="s">
        <v>4522</v>
      </c>
      <c r="D4427" t="str">
        <f>RIGHT(tbStoricoOrdini[[#This Row],[ORDINE]],4)</f>
        <v>4424</v>
      </c>
      <c r="E4427" t="s">
        <v>30</v>
      </c>
      <c r="F4427" t="str">
        <f>VLOOKUP(tbStoricoOrdini[[#This Row],[CLIENTE]],tbClienti[],3,FALSE)</f>
        <v>NYC</v>
      </c>
      <c r="G4427" t="str">
        <f>VLOOKUP(tbStoricoOrdini[[#This Row],[CLIENTE]],tbClienti[],7,FALSE)</f>
        <v>CC</v>
      </c>
      <c r="H4427" t="s">
        <v>63</v>
      </c>
      <c r="I4427" t="str">
        <f>IF(LEFT(tbStoricoOrdini[[#This Row],[ARTICOLO]],3) = "COG","COG",LEFT(tbStoricoOrdini[[#This Row],[ARTICOLO]],FIND(" ",tbStoricoOrdini[[#This Row],[ARTICOLO]])-1))</f>
        <v>KLM</v>
      </c>
      <c r="J4427" t="str">
        <f>MID(tbStoricoOrdini[[#This Row],[ARTICOLO]],FIND(" ",tbStoricoOrdini[[#This Row],[ARTICOLO]])+1,4)</f>
        <v>3000</v>
      </c>
      <c r="K4427" t="str">
        <f>IFERROR(RIGHT(tbStoricoOrdini[[#This Row],[ARTICOLO]],LEN(tbStoricoOrdini[[#This Row],[ARTICOLO]])-FIND(" ",tbStoricoOrdini[[#This Row],[ARTICOLO]],FIND(" ",tbStoricoOrdini[[#This Row],[ARTICOLO]]) +1)),"")</f>
        <v>Plus</v>
      </c>
      <c r="L4427" s="3">
        <f>VLOOKUP(tbStoricoOrdini[[#This Row],[ARTICOLO]],tbArticoli[],2,FALSE)</f>
        <v>145</v>
      </c>
      <c r="M4427" s="22">
        <f>tbStoricoOrdini[[#This Row],[IMPORTO]]/tbStoricoOrdini[[#This Row],[PREZZO]]</f>
        <v>32.648275862068964</v>
      </c>
      <c r="N4427" t="s">
        <v>7</v>
      </c>
      <c r="O4427" s="8">
        <f>VLOOKUP(tbStoricoOrdini[[#This Row],[AGENTE]],tbAgenti[],2,FALSE)</f>
        <v>0.03</v>
      </c>
      <c r="P4427" s="2">
        <v>4734</v>
      </c>
      <c r="Q4427" s="2">
        <f>tbStoricoOrdini[[#This Row],[IMPORTO]]*tbStoricoOrdini[[#This Row],[% COMM.]]</f>
        <v>142.01999999999998</v>
      </c>
      <c r="R4427" s="2">
        <f>tbStoricoOrdini[[#This Row],[TOT. COMM.]]+tbStoricoOrdini[[#This Row],[IMPORTO]]</f>
        <v>4876.0200000000004</v>
      </c>
    </row>
    <row r="4428" spans="1:18">
      <c r="A4428" s="1">
        <v>43983</v>
      </c>
      <c r="B4428" s="7">
        <f>MONTH(tbStoricoOrdini[[#This Row],[DATA]])</f>
        <v>6</v>
      </c>
      <c r="C4428" t="s">
        <v>4523</v>
      </c>
      <c r="D4428" t="str">
        <f>RIGHT(tbStoricoOrdini[[#This Row],[ORDINE]],4)</f>
        <v>4425</v>
      </c>
      <c r="E4428" t="s">
        <v>30</v>
      </c>
      <c r="F4428" t="str">
        <f>VLOOKUP(tbStoricoOrdini[[#This Row],[CLIENTE]],tbClienti[],3,FALSE)</f>
        <v>NYC</v>
      </c>
      <c r="G4428" t="str">
        <f>VLOOKUP(tbStoricoOrdini[[#This Row],[CLIENTE]],tbClienti[],7,FALSE)</f>
        <v>CC</v>
      </c>
      <c r="H4428" t="s">
        <v>63</v>
      </c>
      <c r="I4428" t="str">
        <f>IF(LEFT(tbStoricoOrdini[[#This Row],[ARTICOLO]],3) = "COG","COG",LEFT(tbStoricoOrdini[[#This Row],[ARTICOLO]],FIND(" ",tbStoricoOrdini[[#This Row],[ARTICOLO]])-1))</f>
        <v>KLM</v>
      </c>
      <c r="J4428" t="str">
        <f>MID(tbStoricoOrdini[[#This Row],[ARTICOLO]],FIND(" ",tbStoricoOrdini[[#This Row],[ARTICOLO]])+1,4)</f>
        <v>3000</v>
      </c>
      <c r="K4428" t="str">
        <f>IFERROR(RIGHT(tbStoricoOrdini[[#This Row],[ARTICOLO]],LEN(tbStoricoOrdini[[#This Row],[ARTICOLO]])-FIND(" ",tbStoricoOrdini[[#This Row],[ARTICOLO]],FIND(" ",tbStoricoOrdini[[#This Row],[ARTICOLO]]) +1)),"")</f>
        <v>Plus</v>
      </c>
      <c r="L4428" s="3">
        <f>VLOOKUP(tbStoricoOrdini[[#This Row],[ARTICOLO]],tbArticoli[],2,FALSE)</f>
        <v>145</v>
      </c>
      <c r="M4428" s="22">
        <f>tbStoricoOrdini[[#This Row],[IMPORTO]]/tbStoricoOrdini[[#This Row],[PREZZO]]</f>
        <v>157.06896551724137</v>
      </c>
      <c r="N4428" t="s">
        <v>6</v>
      </c>
      <c r="O4428" s="8">
        <f>VLOOKUP(tbStoricoOrdini[[#This Row],[AGENTE]],tbAgenti[],2,FALSE)</f>
        <v>7.4999999999999997E-2</v>
      </c>
      <c r="P4428" s="2">
        <v>22775</v>
      </c>
      <c r="Q4428" s="2">
        <f>tbStoricoOrdini[[#This Row],[IMPORTO]]*tbStoricoOrdini[[#This Row],[% COMM.]]</f>
        <v>1708.125</v>
      </c>
      <c r="R4428" s="2">
        <f>tbStoricoOrdini[[#This Row],[TOT. COMM.]]+tbStoricoOrdini[[#This Row],[IMPORTO]]</f>
        <v>24483.125</v>
      </c>
    </row>
    <row r="4429" spans="1:18">
      <c r="A4429" s="1">
        <v>43983</v>
      </c>
      <c r="B4429" s="7">
        <f>MONTH(tbStoricoOrdini[[#This Row],[DATA]])</f>
        <v>6</v>
      </c>
      <c r="C4429" t="s">
        <v>4524</v>
      </c>
      <c r="D4429" t="str">
        <f>RIGHT(tbStoricoOrdini[[#This Row],[ORDINE]],4)</f>
        <v>4426</v>
      </c>
      <c r="E4429" t="s">
        <v>30</v>
      </c>
      <c r="F4429" t="str">
        <f>VLOOKUP(tbStoricoOrdini[[#This Row],[CLIENTE]],tbClienti[],3,FALSE)</f>
        <v>NYC</v>
      </c>
      <c r="G4429" t="str">
        <f>VLOOKUP(tbStoricoOrdini[[#This Row],[CLIENTE]],tbClienti[],7,FALSE)</f>
        <v>CC</v>
      </c>
      <c r="H4429" t="s">
        <v>63</v>
      </c>
      <c r="I4429" t="str">
        <f>IF(LEFT(tbStoricoOrdini[[#This Row],[ARTICOLO]],3) = "COG","COG",LEFT(tbStoricoOrdini[[#This Row],[ARTICOLO]],FIND(" ",tbStoricoOrdini[[#This Row],[ARTICOLO]])-1))</f>
        <v>KLM</v>
      </c>
      <c r="J4429" t="str">
        <f>MID(tbStoricoOrdini[[#This Row],[ARTICOLO]],FIND(" ",tbStoricoOrdini[[#This Row],[ARTICOLO]])+1,4)</f>
        <v>3000</v>
      </c>
      <c r="K4429" t="str">
        <f>IFERROR(RIGHT(tbStoricoOrdini[[#This Row],[ARTICOLO]],LEN(tbStoricoOrdini[[#This Row],[ARTICOLO]])-FIND(" ",tbStoricoOrdini[[#This Row],[ARTICOLO]],FIND(" ",tbStoricoOrdini[[#This Row],[ARTICOLO]]) +1)),"")</f>
        <v>Plus</v>
      </c>
      <c r="L4429" s="3">
        <f>VLOOKUP(tbStoricoOrdini[[#This Row],[ARTICOLO]],tbArticoli[],2,FALSE)</f>
        <v>145</v>
      </c>
      <c r="M4429" s="22">
        <f>tbStoricoOrdini[[#This Row],[IMPORTO]]/tbStoricoOrdini[[#This Row],[PREZZO]]</f>
        <v>657.46896551724137</v>
      </c>
      <c r="N4429" t="s">
        <v>9</v>
      </c>
      <c r="O4429" s="8">
        <f>VLOOKUP(tbStoricoOrdini[[#This Row],[AGENTE]],tbAgenti[],2,FALSE)</f>
        <v>0.05</v>
      </c>
      <c r="P4429" s="2">
        <v>95333</v>
      </c>
      <c r="Q4429" s="2">
        <f>tbStoricoOrdini[[#This Row],[IMPORTO]]*tbStoricoOrdini[[#This Row],[% COMM.]]</f>
        <v>4766.6500000000005</v>
      </c>
      <c r="R4429" s="2">
        <f>tbStoricoOrdini[[#This Row],[TOT. COMM.]]+tbStoricoOrdini[[#This Row],[IMPORTO]]</f>
        <v>100099.65</v>
      </c>
    </row>
    <row r="4430" spans="1:18">
      <c r="A4430" s="1">
        <v>43983</v>
      </c>
      <c r="B4430" s="7">
        <f>MONTH(tbStoricoOrdini[[#This Row],[DATA]])</f>
        <v>6</v>
      </c>
      <c r="C4430" t="s">
        <v>4525</v>
      </c>
      <c r="D4430" t="str">
        <f>RIGHT(tbStoricoOrdini[[#This Row],[ORDINE]],4)</f>
        <v>4427</v>
      </c>
      <c r="E4430" t="s">
        <v>30</v>
      </c>
      <c r="F4430" t="str">
        <f>VLOOKUP(tbStoricoOrdini[[#This Row],[CLIENTE]],tbClienti[],3,FALSE)</f>
        <v>NYC</v>
      </c>
      <c r="G4430" t="str">
        <f>VLOOKUP(tbStoricoOrdini[[#This Row],[CLIENTE]],tbClienti[],7,FALSE)</f>
        <v>CC</v>
      </c>
      <c r="H4430" t="s">
        <v>65</v>
      </c>
      <c r="I4430" t="str">
        <f>IF(LEFT(tbStoricoOrdini[[#This Row],[ARTICOLO]],3) = "COG","COG",LEFT(tbStoricoOrdini[[#This Row],[ARTICOLO]],FIND(" ",tbStoricoOrdini[[#This Row],[ARTICOLO]])-1))</f>
        <v>GKLM</v>
      </c>
      <c r="J4430" t="str">
        <f>MID(tbStoricoOrdini[[#This Row],[ARTICOLO]],FIND(" ",tbStoricoOrdini[[#This Row],[ARTICOLO]])+1,4)</f>
        <v>5000</v>
      </c>
      <c r="K4430" t="str">
        <f>IFERROR(RIGHT(tbStoricoOrdini[[#This Row],[ARTICOLO]],LEN(tbStoricoOrdini[[#This Row],[ARTICOLO]])-FIND(" ",tbStoricoOrdini[[#This Row],[ARTICOLO]],FIND(" ",tbStoricoOrdini[[#This Row],[ARTICOLO]]) +1)),"")</f>
        <v/>
      </c>
      <c r="L4430" s="3">
        <f>VLOOKUP(tbStoricoOrdini[[#This Row],[ARTICOLO]],tbArticoli[],2,FALSE)</f>
        <v>75</v>
      </c>
      <c r="M4430" s="22">
        <f>tbStoricoOrdini[[#This Row],[IMPORTO]]/tbStoricoOrdini[[#This Row],[PREZZO]]</f>
        <v>54.413333333333334</v>
      </c>
      <c r="N4430" t="s">
        <v>9</v>
      </c>
      <c r="O4430" s="8">
        <f>VLOOKUP(tbStoricoOrdini[[#This Row],[AGENTE]],tbAgenti[],2,FALSE)</f>
        <v>0.05</v>
      </c>
      <c r="P4430" s="2">
        <v>4081</v>
      </c>
      <c r="Q4430" s="2">
        <f>tbStoricoOrdini[[#This Row],[IMPORTO]]*tbStoricoOrdini[[#This Row],[% COMM.]]</f>
        <v>204.05</v>
      </c>
      <c r="R4430" s="2">
        <f>tbStoricoOrdini[[#This Row],[TOT. COMM.]]+tbStoricoOrdini[[#This Row],[IMPORTO]]</f>
        <v>4285.05</v>
      </c>
    </row>
    <row r="4431" spans="1:18">
      <c r="A4431" s="1">
        <v>43983</v>
      </c>
      <c r="B4431" s="7">
        <f>MONTH(tbStoricoOrdini[[#This Row],[DATA]])</f>
        <v>6</v>
      </c>
      <c r="C4431" t="s">
        <v>4526</v>
      </c>
      <c r="D4431" t="str">
        <f>RIGHT(tbStoricoOrdini[[#This Row],[ORDINE]],4)</f>
        <v>4428</v>
      </c>
      <c r="E4431" t="s">
        <v>30</v>
      </c>
      <c r="F4431" t="str">
        <f>VLOOKUP(tbStoricoOrdini[[#This Row],[CLIENTE]],tbClienti[],3,FALSE)</f>
        <v>NYC</v>
      </c>
      <c r="G4431" t="str">
        <f>VLOOKUP(tbStoricoOrdini[[#This Row],[CLIENTE]],tbClienti[],7,FALSE)</f>
        <v>CC</v>
      </c>
      <c r="H4431" t="s">
        <v>66</v>
      </c>
      <c r="I4431" t="str">
        <f>IF(LEFT(tbStoricoOrdini[[#This Row],[ARTICOLO]],3) = "COG","COG",LEFT(tbStoricoOrdini[[#This Row],[ARTICOLO]],FIND(" ",tbStoricoOrdini[[#This Row],[ARTICOLO]])-1))</f>
        <v>BAG</v>
      </c>
      <c r="J4431" t="str">
        <f>MID(tbStoricoOrdini[[#This Row],[ARTICOLO]],FIND(" ",tbStoricoOrdini[[#This Row],[ARTICOLO]])+1,4)</f>
        <v>2500</v>
      </c>
      <c r="K4431" t="str">
        <f>IFERROR(RIGHT(tbStoricoOrdini[[#This Row],[ARTICOLO]],LEN(tbStoricoOrdini[[#This Row],[ARTICOLO]])-FIND(" ",tbStoricoOrdini[[#This Row],[ARTICOLO]],FIND(" ",tbStoricoOrdini[[#This Row],[ARTICOLO]]) +1)),"")</f>
        <v>Plus</v>
      </c>
      <c r="L4431" s="3">
        <f>VLOOKUP(tbStoricoOrdini[[#This Row],[ARTICOLO]],tbArticoli[],2,FALSE)</f>
        <v>220</v>
      </c>
      <c r="M4431" s="22">
        <f>tbStoricoOrdini[[#This Row],[IMPORTO]]/tbStoricoOrdini[[#This Row],[PREZZO]]</f>
        <v>0.82727272727272727</v>
      </c>
      <c r="N4431" t="s">
        <v>9</v>
      </c>
      <c r="O4431" s="8">
        <f>VLOOKUP(tbStoricoOrdini[[#This Row],[AGENTE]],tbAgenti[],2,FALSE)</f>
        <v>0.05</v>
      </c>
      <c r="P4431" s="2">
        <v>182</v>
      </c>
      <c r="Q4431" s="2">
        <f>tbStoricoOrdini[[#This Row],[IMPORTO]]*tbStoricoOrdini[[#This Row],[% COMM.]]</f>
        <v>9.1</v>
      </c>
      <c r="R4431" s="2">
        <f>tbStoricoOrdini[[#This Row],[TOT. COMM.]]+tbStoricoOrdini[[#This Row],[IMPORTO]]</f>
        <v>191.1</v>
      </c>
    </row>
    <row r="4432" spans="1:18">
      <c r="A4432" s="1">
        <v>43983</v>
      </c>
      <c r="B4432" s="7">
        <f>MONTH(tbStoricoOrdini[[#This Row],[DATA]])</f>
        <v>6</v>
      </c>
      <c r="C4432" t="s">
        <v>4527</v>
      </c>
      <c r="D4432" t="str">
        <f>RIGHT(tbStoricoOrdini[[#This Row],[ORDINE]],4)</f>
        <v>4429</v>
      </c>
      <c r="E4432" t="s">
        <v>30</v>
      </c>
      <c r="F4432" t="str">
        <f>VLOOKUP(tbStoricoOrdini[[#This Row],[CLIENTE]],tbClienti[],3,FALSE)</f>
        <v>NYC</v>
      </c>
      <c r="G4432" t="str">
        <f>VLOOKUP(tbStoricoOrdini[[#This Row],[CLIENTE]],tbClienti[],7,FALSE)</f>
        <v>CC</v>
      </c>
      <c r="H4432" t="s">
        <v>67</v>
      </c>
      <c r="I4432" t="str">
        <f>IF(LEFT(tbStoricoOrdini[[#This Row],[ARTICOLO]],3) = "COG","COG",LEFT(tbStoricoOrdini[[#This Row],[ARTICOLO]],FIND(" ",tbStoricoOrdini[[#This Row],[ARTICOLO]])-1))</f>
        <v>BAG</v>
      </c>
      <c r="J4432" t="str">
        <f>MID(tbStoricoOrdini[[#This Row],[ARTICOLO]],FIND(" ",tbStoricoOrdini[[#This Row],[ARTICOLO]])+1,4)</f>
        <v>2500</v>
      </c>
      <c r="K4432" t="str">
        <f>IFERROR(RIGHT(tbStoricoOrdini[[#This Row],[ARTICOLO]],LEN(tbStoricoOrdini[[#This Row],[ARTICOLO]])-FIND(" ",tbStoricoOrdini[[#This Row],[ARTICOLO]],FIND(" ",tbStoricoOrdini[[#This Row],[ARTICOLO]]) +1)),"")</f>
        <v>Medium</v>
      </c>
      <c r="L4432" s="3">
        <f>VLOOKUP(tbStoricoOrdini[[#This Row],[ARTICOLO]],tbArticoli[],2,FALSE)</f>
        <v>210</v>
      </c>
      <c r="M4432" s="22">
        <f>tbStoricoOrdini[[#This Row],[IMPORTO]]/tbStoricoOrdini[[#This Row],[PREZZO]]</f>
        <v>3.4857142857142858</v>
      </c>
      <c r="N4432" t="s">
        <v>6</v>
      </c>
      <c r="O4432" s="8">
        <f>VLOOKUP(tbStoricoOrdini[[#This Row],[AGENTE]],tbAgenti[],2,FALSE)</f>
        <v>7.4999999999999997E-2</v>
      </c>
      <c r="P4432" s="2">
        <v>732</v>
      </c>
      <c r="Q4432" s="2">
        <f>tbStoricoOrdini[[#This Row],[IMPORTO]]*tbStoricoOrdini[[#This Row],[% COMM.]]</f>
        <v>54.9</v>
      </c>
      <c r="R4432" s="2">
        <f>tbStoricoOrdini[[#This Row],[TOT. COMM.]]+tbStoricoOrdini[[#This Row],[IMPORTO]]</f>
        <v>786.9</v>
      </c>
    </row>
    <row r="4433" spans="1:18">
      <c r="A4433" s="1">
        <v>43983</v>
      </c>
      <c r="B4433" s="7">
        <f>MONTH(tbStoricoOrdini[[#This Row],[DATA]])</f>
        <v>6</v>
      </c>
      <c r="C4433" t="s">
        <v>4528</v>
      </c>
      <c r="D4433" t="str">
        <f>RIGHT(tbStoricoOrdini[[#This Row],[ORDINE]],4)</f>
        <v>4430</v>
      </c>
      <c r="E4433" t="s">
        <v>30</v>
      </c>
      <c r="F4433" t="str">
        <f>VLOOKUP(tbStoricoOrdini[[#This Row],[CLIENTE]],tbClienti[],3,FALSE)</f>
        <v>NYC</v>
      </c>
      <c r="G4433" t="str">
        <f>VLOOKUP(tbStoricoOrdini[[#This Row],[CLIENTE]],tbClienti[],7,FALSE)</f>
        <v>CC</v>
      </c>
      <c r="H4433" t="s">
        <v>68</v>
      </c>
      <c r="I4433" t="str">
        <f>IF(LEFT(tbStoricoOrdini[[#This Row],[ARTICOLO]],3) = "COG","COG",LEFT(tbStoricoOrdini[[#This Row],[ARTICOLO]],FIND(" ",tbStoricoOrdini[[#This Row],[ARTICOLO]])-1))</f>
        <v>BAG</v>
      </c>
      <c r="J4433" t="str">
        <f>MID(tbStoricoOrdini[[#This Row],[ARTICOLO]],FIND(" ",tbStoricoOrdini[[#This Row],[ARTICOLO]])+1,4)</f>
        <v>5000</v>
      </c>
      <c r="K4433" t="str">
        <f>IFERROR(RIGHT(tbStoricoOrdini[[#This Row],[ARTICOLO]],LEN(tbStoricoOrdini[[#This Row],[ARTICOLO]])-FIND(" ",tbStoricoOrdini[[#This Row],[ARTICOLO]],FIND(" ",tbStoricoOrdini[[#This Row],[ARTICOLO]]) +1)),"")</f>
        <v/>
      </c>
      <c r="L4433" s="3">
        <f>VLOOKUP(tbStoricoOrdini[[#This Row],[ARTICOLO]],tbArticoli[],2,FALSE)</f>
        <v>250</v>
      </c>
      <c r="M4433" s="22">
        <f>tbStoricoOrdini[[#This Row],[IMPORTO]]/tbStoricoOrdini[[#This Row],[PREZZO]]</f>
        <v>1.8080000000000001</v>
      </c>
      <c r="N4433" t="s">
        <v>7</v>
      </c>
      <c r="O4433" s="8">
        <f>VLOOKUP(tbStoricoOrdini[[#This Row],[AGENTE]],tbAgenti[],2,FALSE)</f>
        <v>0.03</v>
      </c>
      <c r="P4433" s="2">
        <v>452</v>
      </c>
      <c r="Q4433" s="2">
        <f>tbStoricoOrdini[[#This Row],[IMPORTO]]*tbStoricoOrdini[[#This Row],[% COMM.]]</f>
        <v>13.559999999999999</v>
      </c>
      <c r="R4433" s="2">
        <f>tbStoricoOrdini[[#This Row],[TOT. COMM.]]+tbStoricoOrdini[[#This Row],[IMPORTO]]</f>
        <v>465.56</v>
      </c>
    </row>
    <row r="4434" spans="1:18">
      <c r="A4434" s="1">
        <v>43983</v>
      </c>
      <c r="B4434" s="7">
        <f>MONTH(tbStoricoOrdini[[#This Row],[DATA]])</f>
        <v>6</v>
      </c>
      <c r="C4434" t="s">
        <v>4529</v>
      </c>
      <c r="D4434" t="str">
        <f>RIGHT(tbStoricoOrdini[[#This Row],[ORDINE]],4)</f>
        <v>4431</v>
      </c>
      <c r="E4434" t="s">
        <v>30</v>
      </c>
      <c r="F4434" t="str">
        <f>VLOOKUP(tbStoricoOrdini[[#This Row],[CLIENTE]],tbClienti[],3,FALSE)</f>
        <v>NYC</v>
      </c>
      <c r="G4434" t="str">
        <f>VLOOKUP(tbStoricoOrdini[[#This Row],[CLIENTE]],tbClienti[],7,FALSE)</f>
        <v>CC</v>
      </c>
      <c r="H4434" t="s">
        <v>83</v>
      </c>
      <c r="I4434" t="str">
        <f>IF(LEFT(tbStoricoOrdini[[#This Row],[ARTICOLO]],3) = "COG","COG",LEFT(tbStoricoOrdini[[#This Row],[ARTICOLO]],FIND(" ",tbStoricoOrdini[[#This Row],[ARTICOLO]])-1))</f>
        <v>COG</v>
      </c>
      <c r="J4434" t="str">
        <f>MID(tbStoricoOrdini[[#This Row],[ARTICOLO]],FIND(" ",tbStoricoOrdini[[#This Row],[ARTICOLO]])+1,4)</f>
        <v>8000</v>
      </c>
      <c r="K4434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4434" s="3">
        <f>VLOOKUP(tbStoricoOrdini[[#This Row],[ARTICOLO]],tbArticoli[],2,FALSE)</f>
        <v>670</v>
      </c>
      <c r="M4434" s="22">
        <f>tbStoricoOrdini[[#This Row],[IMPORTO]]/tbStoricoOrdini[[#This Row],[PREZZO]]</f>
        <v>0.40149253731343282</v>
      </c>
      <c r="N4434" t="s">
        <v>9</v>
      </c>
      <c r="O4434" s="8">
        <f>VLOOKUP(tbStoricoOrdini[[#This Row],[AGENTE]],tbAgenti[],2,FALSE)</f>
        <v>0.05</v>
      </c>
      <c r="P4434" s="2">
        <v>269</v>
      </c>
      <c r="Q4434" s="2">
        <f>tbStoricoOrdini[[#This Row],[IMPORTO]]*tbStoricoOrdini[[#This Row],[% COMM.]]</f>
        <v>13.450000000000001</v>
      </c>
      <c r="R4434" s="2">
        <f>tbStoricoOrdini[[#This Row],[TOT. COMM.]]+tbStoricoOrdini[[#This Row],[IMPORTO]]</f>
        <v>282.45</v>
      </c>
    </row>
    <row r="4435" spans="1:18">
      <c r="A4435" s="1">
        <v>43983</v>
      </c>
      <c r="B4435" s="7">
        <f>MONTH(tbStoricoOrdini[[#This Row],[DATA]])</f>
        <v>6</v>
      </c>
      <c r="C4435" t="s">
        <v>4530</v>
      </c>
      <c r="D4435" t="str">
        <f>RIGHT(tbStoricoOrdini[[#This Row],[ORDINE]],4)</f>
        <v>4432</v>
      </c>
      <c r="E4435" t="s">
        <v>30</v>
      </c>
      <c r="F4435" t="str">
        <f>VLOOKUP(tbStoricoOrdini[[#This Row],[CLIENTE]],tbClienti[],3,FALSE)</f>
        <v>NYC</v>
      </c>
      <c r="G4435" t="str">
        <f>VLOOKUP(tbStoricoOrdini[[#This Row],[CLIENTE]],tbClienti[],7,FALSE)</f>
        <v>CC</v>
      </c>
      <c r="H4435" t="s">
        <v>71</v>
      </c>
      <c r="I4435" t="str">
        <f>IF(LEFT(tbStoricoOrdini[[#This Row],[ARTICOLO]],3) = "COG","COG",LEFT(tbStoricoOrdini[[#This Row],[ARTICOLO]],FIND(" ",tbStoricoOrdini[[#This Row],[ARTICOLO]])-1))</f>
        <v>EB07</v>
      </c>
      <c r="J4435" t="str">
        <f>MID(tbStoricoOrdini[[#This Row],[ARTICOLO]],FIND(" ",tbStoricoOrdini[[#This Row],[ARTICOLO]])+1,4)</f>
        <v>5000</v>
      </c>
      <c r="K4435" t="str">
        <f>IFERROR(RIGHT(tbStoricoOrdini[[#This Row],[ARTICOLO]],LEN(tbStoricoOrdini[[#This Row],[ARTICOLO]])-FIND(" ",tbStoricoOrdini[[#This Row],[ARTICOLO]],FIND(" ",tbStoricoOrdini[[#This Row],[ARTICOLO]]) +1)),"")</f>
        <v/>
      </c>
      <c r="L4435" s="3">
        <f>VLOOKUP(tbStoricoOrdini[[#This Row],[ARTICOLO]],tbArticoli[],2,FALSE)</f>
        <v>140</v>
      </c>
      <c r="M4435" s="22">
        <f>tbStoricoOrdini[[#This Row],[IMPORTO]]/tbStoricoOrdini[[#This Row],[PREZZO]]</f>
        <v>7.1428571428571426E-3</v>
      </c>
      <c r="N4435" t="s">
        <v>7</v>
      </c>
      <c r="O4435" s="8">
        <f>VLOOKUP(tbStoricoOrdini[[#This Row],[AGENTE]],tbAgenti[],2,FALSE)</f>
        <v>0.03</v>
      </c>
      <c r="P4435" s="2">
        <v>1</v>
      </c>
      <c r="Q4435" s="2">
        <f>tbStoricoOrdini[[#This Row],[IMPORTO]]*tbStoricoOrdini[[#This Row],[% COMM.]]</f>
        <v>0.03</v>
      </c>
      <c r="R4435" s="2">
        <f>tbStoricoOrdini[[#This Row],[TOT. COMM.]]+tbStoricoOrdini[[#This Row],[IMPORTO]]</f>
        <v>1.03</v>
      </c>
    </row>
    <row r="4436" spans="1:18">
      <c r="A4436" s="1">
        <v>43983</v>
      </c>
      <c r="B4436" s="7">
        <f>MONTH(tbStoricoOrdini[[#This Row],[DATA]])</f>
        <v>6</v>
      </c>
      <c r="C4436" t="s">
        <v>4531</v>
      </c>
      <c r="D4436" t="str">
        <f>RIGHT(tbStoricoOrdini[[#This Row],[ORDINE]],4)</f>
        <v>4433</v>
      </c>
      <c r="E4436" t="s">
        <v>30</v>
      </c>
      <c r="F4436" t="str">
        <f>VLOOKUP(tbStoricoOrdini[[#This Row],[CLIENTE]],tbClienti[],3,FALSE)</f>
        <v>NYC</v>
      </c>
      <c r="G4436" t="str">
        <f>VLOOKUP(tbStoricoOrdini[[#This Row],[CLIENTE]],tbClienti[],7,FALSE)</f>
        <v>CC</v>
      </c>
      <c r="H4436" t="s">
        <v>71</v>
      </c>
      <c r="I4436" t="str">
        <f>IF(LEFT(tbStoricoOrdini[[#This Row],[ARTICOLO]],3) = "COG","COG",LEFT(tbStoricoOrdini[[#This Row],[ARTICOLO]],FIND(" ",tbStoricoOrdini[[#This Row],[ARTICOLO]])-1))</f>
        <v>EB07</v>
      </c>
      <c r="J4436" t="str">
        <f>MID(tbStoricoOrdini[[#This Row],[ARTICOLO]],FIND(" ",tbStoricoOrdini[[#This Row],[ARTICOLO]])+1,4)</f>
        <v>5000</v>
      </c>
      <c r="K4436" t="str">
        <f>IFERROR(RIGHT(tbStoricoOrdini[[#This Row],[ARTICOLO]],LEN(tbStoricoOrdini[[#This Row],[ARTICOLO]])-FIND(" ",tbStoricoOrdini[[#This Row],[ARTICOLO]],FIND(" ",tbStoricoOrdini[[#This Row],[ARTICOLO]]) +1)),"")</f>
        <v/>
      </c>
      <c r="L4436" s="3">
        <f>VLOOKUP(tbStoricoOrdini[[#This Row],[ARTICOLO]],tbArticoli[],2,FALSE)</f>
        <v>140</v>
      </c>
      <c r="M4436" s="22">
        <f>tbStoricoOrdini[[#This Row],[IMPORTO]]/tbStoricoOrdini[[#This Row],[PREZZO]]</f>
        <v>12.035714285714286</v>
      </c>
      <c r="N4436" t="s">
        <v>9</v>
      </c>
      <c r="O4436" s="8">
        <f>VLOOKUP(tbStoricoOrdini[[#This Row],[AGENTE]],tbAgenti[],2,FALSE)</f>
        <v>0.05</v>
      </c>
      <c r="P4436" s="2">
        <v>1685</v>
      </c>
      <c r="Q4436" s="2">
        <f>tbStoricoOrdini[[#This Row],[IMPORTO]]*tbStoricoOrdini[[#This Row],[% COMM.]]</f>
        <v>84.25</v>
      </c>
      <c r="R4436" s="2">
        <f>tbStoricoOrdini[[#This Row],[TOT. COMM.]]+tbStoricoOrdini[[#This Row],[IMPORTO]]</f>
        <v>1769.25</v>
      </c>
    </row>
    <row r="4437" spans="1:18">
      <c r="A4437" s="1">
        <v>43983</v>
      </c>
      <c r="B4437" s="7">
        <f>MONTH(tbStoricoOrdini[[#This Row],[DATA]])</f>
        <v>6</v>
      </c>
      <c r="C4437" t="s">
        <v>4532</v>
      </c>
      <c r="D4437" t="str">
        <f>RIGHT(tbStoricoOrdini[[#This Row],[ORDINE]],4)</f>
        <v>4434</v>
      </c>
      <c r="E4437" t="s">
        <v>30</v>
      </c>
      <c r="F4437" t="str">
        <f>VLOOKUP(tbStoricoOrdini[[#This Row],[CLIENTE]],tbClienti[],3,FALSE)</f>
        <v>NYC</v>
      </c>
      <c r="G4437" t="str">
        <f>VLOOKUP(tbStoricoOrdini[[#This Row],[CLIENTE]],tbClienti[],7,FALSE)</f>
        <v>CC</v>
      </c>
      <c r="H4437" t="s">
        <v>76</v>
      </c>
      <c r="I4437" t="str">
        <f>IF(LEFT(tbStoricoOrdini[[#This Row],[ARTICOLO]],3) = "COG","COG",LEFT(tbStoricoOrdini[[#This Row],[ARTICOLO]],FIND(" ",tbStoricoOrdini[[#This Row],[ARTICOLO]])-1))</f>
        <v>COG</v>
      </c>
      <c r="J4437" t="str">
        <f>MID(tbStoricoOrdini[[#This Row],[ARTICOLO]],FIND(" ",tbStoricoOrdini[[#This Row],[ARTICOLO]])+1,4)</f>
        <v>1000</v>
      </c>
      <c r="K4437" t="str">
        <f>IFERROR(RIGHT(tbStoricoOrdini[[#This Row],[ARTICOLO]],LEN(tbStoricoOrdini[[#This Row],[ARTICOLO]])-FIND(" ",tbStoricoOrdini[[#This Row],[ARTICOLO]],FIND(" ",tbStoricoOrdini[[#This Row],[ARTICOLO]]) +1)),"")</f>
        <v/>
      </c>
      <c r="L4437" s="3">
        <f>VLOOKUP(tbStoricoOrdini[[#This Row],[ARTICOLO]],tbArticoli[],2,FALSE)</f>
        <v>150</v>
      </c>
      <c r="M4437" s="22">
        <f>tbStoricoOrdini[[#This Row],[IMPORTO]]/tbStoricoOrdini[[#This Row],[PREZZO]]</f>
        <v>7.1266666666666669</v>
      </c>
      <c r="N4437" t="s">
        <v>9</v>
      </c>
      <c r="O4437" s="8">
        <f>VLOOKUP(tbStoricoOrdini[[#This Row],[AGENTE]],tbAgenti[],2,FALSE)</f>
        <v>0.05</v>
      </c>
      <c r="P4437" s="2">
        <v>1069</v>
      </c>
      <c r="Q4437" s="2">
        <f>tbStoricoOrdini[[#This Row],[IMPORTO]]*tbStoricoOrdini[[#This Row],[% COMM.]]</f>
        <v>53.45</v>
      </c>
      <c r="R4437" s="2">
        <f>tbStoricoOrdini[[#This Row],[TOT. COMM.]]+tbStoricoOrdini[[#This Row],[IMPORTO]]</f>
        <v>1122.45</v>
      </c>
    </row>
    <row r="4438" spans="1:18">
      <c r="A4438" s="1">
        <v>43983</v>
      </c>
      <c r="B4438" s="7">
        <f>MONTH(tbStoricoOrdini[[#This Row],[DATA]])</f>
        <v>6</v>
      </c>
      <c r="C4438" t="s">
        <v>4533</v>
      </c>
      <c r="D4438" t="str">
        <f>RIGHT(tbStoricoOrdini[[#This Row],[ORDINE]],4)</f>
        <v>4435</v>
      </c>
      <c r="E4438" t="s">
        <v>30</v>
      </c>
      <c r="F4438" t="str">
        <f>VLOOKUP(tbStoricoOrdini[[#This Row],[CLIENTE]],tbClienti[],3,FALSE)</f>
        <v>NYC</v>
      </c>
      <c r="G4438" t="str">
        <f>VLOOKUP(tbStoricoOrdini[[#This Row],[CLIENTE]],tbClienti[],7,FALSE)</f>
        <v>CC</v>
      </c>
      <c r="H4438" t="s">
        <v>72</v>
      </c>
      <c r="I4438" t="str">
        <f>IF(LEFT(tbStoricoOrdini[[#This Row],[ARTICOLO]],3) = "COG","COG",LEFT(tbStoricoOrdini[[#This Row],[ARTICOLO]],FIND(" ",tbStoricoOrdini[[#This Row],[ARTICOLO]])-1))</f>
        <v>EB06</v>
      </c>
      <c r="J4438" t="str">
        <f>MID(tbStoricoOrdini[[#This Row],[ARTICOLO]],FIND(" ",tbStoricoOrdini[[#This Row],[ARTICOLO]])+1,4)</f>
        <v>3000</v>
      </c>
      <c r="K4438" t="str">
        <f>IFERROR(RIGHT(tbStoricoOrdini[[#This Row],[ARTICOLO]],LEN(tbStoricoOrdini[[#This Row],[ARTICOLO]])-FIND(" ",tbStoricoOrdini[[#This Row],[ARTICOLO]],FIND(" ",tbStoricoOrdini[[#This Row],[ARTICOLO]]) +1)),"")</f>
        <v>Medium</v>
      </c>
      <c r="L4438" s="3">
        <f>VLOOKUP(tbStoricoOrdini[[#This Row],[ARTICOLO]],tbArticoli[],2,FALSE)</f>
        <v>120</v>
      </c>
      <c r="M4438" s="22">
        <f>tbStoricoOrdini[[#This Row],[IMPORTO]]/tbStoricoOrdini[[#This Row],[PREZZO]]</f>
        <v>1.6916666666666667</v>
      </c>
      <c r="N4438" t="s">
        <v>7</v>
      </c>
      <c r="O4438" s="8">
        <f>VLOOKUP(tbStoricoOrdini[[#This Row],[AGENTE]],tbAgenti[],2,FALSE)</f>
        <v>0.03</v>
      </c>
      <c r="P4438" s="2">
        <v>203</v>
      </c>
      <c r="Q4438" s="2">
        <f>tbStoricoOrdini[[#This Row],[IMPORTO]]*tbStoricoOrdini[[#This Row],[% COMM.]]</f>
        <v>6.09</v>
      </c>
      <c r="R4438" s="2">
        <f>tbStoricoOrdini[[#This Row],[TOT. COMM.]]+tbStoricoOrdini[[#This Row],[IMPORTO]]</f>
        <v>209.09</v>
      </c>
    </row>
    <row r="4439" spans="1:18">
      <c r="A4439" s="1">
        <v>43983</v>
      </c>
      <c r="B4439" s="7">
        <f>MONTH(tbStoricoOrdini[[#This Row],[DATA]])</f>
        <v>6</v>
      </c>
      <c r="C4439" t="s">
        <v>4534</v>
      </c>
      <c r="D4439" t="str">
        <f>RIGHT(tbStoricoOrdini[[#This Row],[ORDINE]],4)</f>
        <v>4436</v>
      </c>
      <c r="E4439" t="s">
        <v>30</v>
      </c>
      <c r="F4439" t="str">
        <f>VLOOKUP(tbStoricoOrdini[[#This Row],[CLIENTE]],tbClienti[],3,FALSE)</f>
        <v>NYC</v>
      </c>
      <c r="G4439" t="str">
        <f>VLOOKUP(tbStoricoOrdini[[#This Row],[CLIENTE]],tbClienti[],7,FALSE)</f>
        <v>CC</v>
      </c>
      <c r="H4439" t="s">
        <v>72</v>
      </c>
      <c r="I4439" t="str">
        <f>IF(LEFT(tbStoricoOrdini[[#This Row],[ARTICOLO]],3) = "COG","COG",LEFT(tbStoricoOrdini[[#This Row],[ARTICOLO]],FIND(" ",tbStoricoOrdini[[#This Row],[ARTICOLO]])-1))</f>
        <v>EB06</v>
      </c>
      <c r="J4439" t="str">
        <f>MID(tbStoricoOrdini[[#This Row],[ARTICOLO]],FIND(" ",tbStoricoOrdini[[#This Row],[ARTICOLO]])+1,4)</f>
        <v>3000</v>
      </c>
      <c r="K4439" t="str">
        <f>IFERROR(RIGHT(tbStoricoOrdini[[#This Row],[ARTICOLO]],LEN(tbStoricoOrdini[[#This Row],[ARTICOLO]])-FIND(" ",tbStoricoOrdini[[#This Row],[ARTICOLO]],FIND(" ",tbStoricoOrdini[[#This Row],[ARTICOLO]]) +1)),"")</f>
        <v>Medium</v>
      </c>
      <c r="L4439" s="3">
        <f>VLOOKUP(tbStoricoOrdini[[#This Row],[ARTICOLO]],tbArticoli[],2,FALSE)</f>
        <v>120</v>
      </c>
      <c r="M4439" s="22">
        <f>tbStoricoOrdini[[#This Row],[IMPORTO]]/tbStoricoOrdini[[#This Row],[PREZZO]]</f>
        <v>148.47499999999999</v>
      </c>
      <c r="N4439" t="s">
        <v>9</v>
      </c>
      <c r="O4439" s="8">
        <f>VLOOKUP(tbStoricoOrdini[[#This Row],[AGENTE]],tbAgenti[],2,FALSE)</f>
        <v>0.05</v>
      </c>
      <c r="P4439" s="2">
        <v>17817</v>
      </c>
      <c r="Q4439" s="2">
        <f>tbStoricoOrdini[[#This Row],[IMPORTO]]*tbStoricoOrdini[[#This Row],[% COMM.]]</f>
        <v>890.85</v>
      </c>
      <c r="R4439" s="2">
        <f>tbStoricoOrdini[[#This Row],[TOT. COMM.]]+tbStoricoOrdini[[#This Row],[IMPORTO]]</f>
        <v>18707.849999999999</v>
      </c>
    </row>
    <row r="4440" spans="1:18">
      <c r="A4440" s="1">
        <v>43983</v>
      </c>
      <c r="B4440" s="7">
        <f>MONTH(tbStoricoOrdini[[#This Row],[DATA]])</f>
        <v>6</v>
      </c>
      <c r="C4440" t="s">
        <v>4535</v>
      </c>
      <c r="D4440" t="str">
        <f>RIGHT(tbStoricoOrdini[[#This Row],[ORDINE]],4)</f>
        <v>4437</v>
      </c>
      <c r="E4440" t="s">
        <v>22</v>
      </c>
      <c r="F4440" t="str">
        <f>VLOOKUP(tbStoricoOrdini[[#This Row],[CLIENTE]],tbClienti[],3,FALSE)</f>
        <v>Veneto</v>
      </c>
      <c r="G4440" t="str">
        <f>VLOOKUP(tbStoricoOrdini[[#This Row],[CLIENTE]],tbClienti[],7,FALSE)</f>
        <v>CB</v>
      </c>
      <c r="H4440" t="s">
        <v>74</v>
      </c>
      <c r="I4440" t="str">
        <f>IF(LEFT(tbStoricoOrdini[[#This Row],[ARTICOLO]],3) = "COG","COG",LEFT(tbStoricoOrdini[[#This Row],[ARTICOLO]],FIND(" ",tbStoricoOrdini[[#This Row],[ARTICOLO]])-1))</f>
        <v>AVRC</v>
      </c>
      <c r="J4440" t="str">
        <f>MID(tbStoricoOrdini[[#This Row],[ARTICOLO]],FIND(" ",tbStoricoOrdini[[#This Row],[ARTICOLO]])+1,4)</f>
        <v>2500</v>
      </c>
      <c r="K4440" t="str">
        <f>IFERROR(RIGHT(tbStoricoOrdini[[#This Row],[ARTICOLO]],LEN(tbStoricoOrdini[[#This Row],[ARTICOLO]])-FIND(" ",tbStoricoOrdini[[#This Row],[ARTICOLO]],FIND(" ",tbStoricoOrdini[[#This Row],[ARTICOLO]]) +1)),"")</f>
        <v>Gold</v>
      </c>
      <c r="L4440" s="3">
        <f>VLOOKUP(tbStoricoOrdini[[#This Row],[ARTICOLO]],tbArticoli[],2,FALSE)</f>
        <v>500</v>
      </c>
      <c r="M4440" s="22">
        <f>tbStoricoOrdini[[#This Row],[IMPORTO]]/tbStoricoOrdini[[#This Row],[PREZZO]]</f>
        <v>1.3859999999999999</v>
      </c>
      <c r="N4440" t="s">
        <v>9</v>
      </c>
      <c r="O4440" s="8">
        <f>VLOOKUP(tbStoricoOrdini[[#This Row],[AGENTE]],tbAgenti[],2,FALSE)</f>
        <v>0.05</v>
      </c>
      <c r="P4440" s="2">
        <v>693</v>
      </c>
      <c r="Q4440" s="2">
        <f>tbStoricoOrdini[[#This Row],[IMPORTO]]*tbStoricoOrdini[[#This Row],[% COMM.]]</f>
        <v>34.65</v>
      </c>
      <c r="R4440" s="2">
        <f>tbStoricoOrdini[[#This Row],[TOT. COMM.]]+tbStoricoOrdini[[#This Row],[IMPORTO]]</f>
        <v>727.65</v>
      </c>
    </row>
    <row r="4441" spans="1:18">
      <c r="A4441" s="1">
        <v>43983</v>
      </c>
      <c r="B4441" s="7">
        <f>MONTH(tbStoricoOrdini[[#This Row],[DATA]])</f>
        <v>6</v>
      </c>
      <c r="C4441" t="s">
        <v>4536</v>
      </c>
      <c r="D4441" t="str">
        <f>RIGHT(tbStoricoOrdini[[#This Row],[ORDINE]],4)</f>
        <v>4438</v>
      </c>
      <c r="E4441" t="s">
        <v>22</v>
      </c>
      <c r="F4441" t="str">
        <f>VLOOKUP(tbStoricoOrdini[[#This Row],[CLIENTE]],tbClienti[],3,FALSE)</f>
        <v>Veneto</v>
      </c>
      <c r="G4441" t="str">
        <f>VLOOKUP(tbStoricoOrdini[[#This Row],[CLIENTE]],tbClienti[],7,FALSE)</f>
        <v>CB</v>
      </c>
      <c r="H4441" t="s">
        <v>63</v>
      </c>
      <c r="I4441" t="str">
        <f>IF(LEFT(tbStoricoOrdini[[#This Row],[ARTICOLO]],3) = "COG","COG",LEFT(tbStoricoOrdini[[#This Row],[ARTICOLO]],FIND(" ",tbStoricoOrdini[[#This Row],[ARTICOLO]])-1))</f>
        <v>KLM</v>
      </c>
      <c r="J4441" t="str">
        <f>MID(tbStoricoOrdini[[#This Row],[ARTICOLO]],FIND(" ",tbStoricoOrdini[[#This Row],[ARTICOLO]])+1,4)</f>
        <v>3000</v>
      </c>
      <c r="K4441" t="str">
        <f>IFERROR(RIGHT(tbStoricoOrdini[[#This Row],[ARTICOLO]],LEN(tbStoricoOrdini[[#This Row],[ARTICOLO]])-FIND(" ",tbStoricoOrdini[[#This Row],[ARTICOLO]],FIND(" ",tbStoricoOrdini[[#This Row],[ARTICOLO]]) +1)),"")</f>
        <v>Plus</v>
      </c>
      <c r="L4441" s="3">
        <f>VLOOKUP(tbStoricoOrdini[[#This Row],[ARTICOLO]],tbArticoli[],2,FALSE)</f>
        <v>145</v>
      </c>
      <c r="M4441" s="22">
        <f>tbStoricoOrdini[[#This Row],[IMPORTO]]/tbStoricoOrdini[[#This Row],[PREZZO]]</f>
        <v>275.94482758620688</v>
      </c>
      <c r="N4441" t="s">
        <v>9</v>
      </c>
      <c r="O4441" s="8">
        <f>VLOOKUP(tbStoricoOrdini[[#This Row],[AGENTE]],tbAgenti[],2,FALSE)</f>
        <v>0.05</v>
      </c>
      <c r="P4441" s="2">
        <v>40012</v>
      </c>
      <c r="Q4441" s="2">
        <f>tbStoricoOrdini[[#This Row],[IMPORTO]]*tbStoricoOrdini[[#This Row],[% COMM.]]</f>
        <v>2000.6000000000001</v>
      </c>
      <c r="R4441" s="2">
        <f>tbStoricoOrdini[[#This Row],[TOT. COMM.]]+tbStoricoOrdini[[#This Row],[IMPORTO]]</f>
        <v>42012.6</v>
      </c>
    </row>
    <row r="4442" spans="1:18">
      <c r="A4442" s="1">
        <v>43983</v>
      </c>
      <c r="B4442" s="7">
        <f>MONTH(tbStoricoOrdini[[#This Row],[DATA]])</f>
        <v>6</v>
      </c>
      <c r="C4442" t="s">
        <v>4537</v>
      </c>
      <c r="D4442" t="str">
        <f>RIGHT(tbStoricoOrdini[[#This Row],[ORDINE]],4)</f>
        <v>4439</v>
      </c>
      <c r="E4442" t="s">
        <v>22</v>
      </c>
      <c r="F4442" t="str">
        <f>VLOOKUP(tbStoricoOrdini[[#This Row],[CLIENTE]],tbClienti[],3,FALSE)</f>
        <v>Veneto</v>
      </c>
      <c r="G4442" t="str">
        <f>VLOOKUP(tbStoricoOrdini[[#This Row],[CLIENTE]],tbClienti[],7,FALSE)</f>
        <v>CB</v>
      </c>
      <c r="H4442" t="s">
        <v>66</v>
      </c>
      <c r="I4442" t="str">
        <f>IF(LEFT(tbStoricoOrdini[[#This Row],[ARTICOLO]],3) = "COG","COG",LEFT(tbStoricoOrdini[[#This Row],[ARTICOLO]],FIND(" ",tbStoricoOrdini[[#This Row],[ARTICOLO]])-1))</f>
        <v>BAG</v>
      </c>
      <c r="J4442" t="str">
        <f>MID(tbStoricoOrdini[[#This Row],[ARTICOLO]],FIND(" ",tbStoricoOrdini[[#This Row],[ARTICOLO]])+1,4)</f>
        <v>2500</v>
      </c>
      <c r="K4442" t="str">
        <f>IFERROR(RIGHT(tbStoricoOrdini[[#This Row],[ARTICOLO]],LEN(tbStoricoOrdini[[#This Row],[ARTICOLO]])-FIND(" ",tbStoricoOrdini[[#This Row],[ARTICOLO]],FIND(" ",tbStoricoOrdini[[#This Row],[ARTICOLO]]) +1)),"")</f>
        <v>Plus</v>
      </c>
      <c r="L4442" s="3">
        <f>VLOOKUP(tbStoricoOrdini[[#This Row],[ARTICOLO]],tbArticoli[],2,FALSE)</f>
        <v>220</v>
      </c>
      <c r="M4442" s="22">
        <f>tbStoricoOrdini[[#This Row],[IMPORTO]]/tbStoricoOrdini[[#This Row],[PREZZO]]</f>
        <v>1.7045454545454546</v>
      </c>
      <c r="N4442" t="s">
        <v>9</v>
      </c>
      <c r="O4442" s="8">
        <f>VLOOKUP(tbStoricoOrdini[[#This Row],[AGENTE]],tbAgenti[],2,FALSE)</f>
        <v>0.05</v>
      </c>
      <c r="P4442" s="2">
        <v>375</v>
      </c>
      <c r="Q4442" s="2">
        <f>tbStoricoOrdini[[#This Row],[IMPORTO]]*tbStoricoOrdini[[#This Row],[% COMM.]]</f>
        <v>18.75</v>
      </c>
      <c r="R4442" s="2">
        <f>tbStoricoOrdini[[#This Row],[TOT. COMM.]]+tbStoricoOrdini[[#This Row],[IMPORTO]]</f>
        <v>393.75</v>
      </c>
    </row>
    <row r="4443" spans="1:18">
      <c r="A4443" s="1">
        <v>43983</v>
      </c>
      <c r="B4443" s="7">
        <f>MONTH(tbStoricoOrdini[[#This Row],[DATA]])</f>
        <v>6</v>
      </c>
      <c r="C4443" t="s">
        <v>4538</v>
      </c>
      <c r="D4443" t="str">
        <f>RIGHT(tbStoricoOrdini[[#This Row],[ORDINE]],4)</f>
        <v>4440</v>
      </c>
      <c r="E4443" t="s">
        <v>22</v>
      </c>
      <c r="F4443" t="str">
        <f>VLOOKUP(tbStoricoOrdini[[#This Row],[CLIENTE]],tbClienti[],3,FALSE)</f>
        <v>Veneto</v>
      </c>
      <c r="G4443" t="str">
        <f>VLOOKUP(tbStoricoOrdini[[#This Row],[CLIENTE]],tbClienti[],7,FALSE)</f>
        <v>CB</v>
      </c>
      <c r="H4443" t="s">
        <v>83</v>
      </c>
      <c r="I4443" t="str">
        <f>IF(LEFT(tbStoricoOrdini[[#This Row],[ARTICOLO]],3) = "COG","COG",LEFT(tbStoricoOrdini[[#This Row],[ARTICOLO]],FIND(" ",tbStoricoOrdini[[#This Row],[ARTICOLO]])-1))</f>
        <v>COG</v>
      </c>
      <c r="J4443" t="str">
        <f>MID(tbStoricoOrdini[[#This Row],[ARTICOLO]],FIND(" ",tbStoricoOrdini[[#This Row],[ARTICOLO]])+1,4)</f>
        <v>8000</v>
      </c>
      <c r="K4443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4443" s="3">
        <f>VLOOKUP(tbStoricoOrdini[[#This Row],[ARTICOLO]],tbArticoli[],2,FALSE)</f>
        <v>670</v>
      </c>
      <c r="M4443" s="22">
        <f>tbStoricoOrdini[[#This Row],[IMPORTO]]/tbStoricoOrdini[[#This Row],[PREZZO]]</f>
        <v>0.80447761194029854</v>
      </c>
      <c r="N4443" t="s">
        <v>9</v>
      </c>
      <c r="O4443" s="8">
        <f>VLOOKUP(tbStoricoOrdini[[#This Row],[AGENTE]],tbAgenti[],2,FALSE)</f>
        <v>0.05</v>
      </c>
      <c r="P4443" s="2">
        <v>539</v>
      </c>
      <c r="Q4443" s="2">
        <f>tbStoricoOrdini[[#This Row],[IMPORTO]]*tbStoricoOrdini[[#This Row],[% COMM.]]</f>
        <v>26.950000000000003</v>
      </c>
      <c r="R4443" s="2">
        <f>tbStoricoOrdini[[#This Row],[TOT. COMM.]]+tbStoricoOrdini[[#This Row],[IMPORTO]]</f>
        <v>565.95000000000005</v>
      </c>
    </row>
    <row r="4444" spans="1:18">
      <c r="A4444" s="1">
        <v>43983</v>
      </c>
      <c r="B4444" s="7">
        <f>MONTH(tbStoricoOrdini[[#This Row],[DATA]])</f>
        <v>6</v>
      </c>
      <c r="C4444" t="s">
        <v>4539</v>
      </c>
      <c r="D4444" t="str">
        <f>RIGHT(tbStoricoOrdini[[#This Row],[ORDINE]],4)</f>
        <v>4441</v>
      </c>
      <c r="E4444" t="s">
        <v>22</v>
      </c>
      <c r="F4444" t="str">
        <f>VLOOKUP(tbStoricoOrdini[[#This Row],[CLIENTE]],tbClienti[],3,FALSE)</f>
        <v>Veneto</v>
      </c>
      <c r="G4444" t="str">
        <f>VLOOKUP(tbStoricoOrdini[[#This Row],[CLIENTE]],tbClienti[],7,FALSE)</f>
        <v>CB</v>
      </c>
      <c r="H4444" t="s">
        <v>70</v>
      </c>
      <c r="I4444" t="str">
        <f>IF(LEFT(tbStoricoOrdini[[#This Row],[ARTICOLO]],3) = "COG","COG",LEFT(tbStoricoOrdini[[#This Row],[ARTICOLO]],FIND(" ",tbStoricoOrdini[[#This Row],[ARTICOLO]])-1))</f>
        <v>EB08</v>
      </c>
      <c r="J4444" t="str">
        <f>MID(tbStoricoOrdini[[#This Row],[ARTICOLO]],FIND(" ",tbStoricoOrdini[[#This Row],[ARTICOLO]])+1,4)</f>
        <v>7500</v>
      </c>
      <c r="K4444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4444" s="3">
        <f>VLOOKUP(tbStoricoOrdini[[#This Row],[ARTICOLO]],tbArticoli[],2,FALSE)</f>
        <v>180</v>
      </c>
      <c r="M4444" s="22">
        <f>tbStoricoOrdini[[#This Row],[IMPORTO]]/tbStoricoOrdini[[#This Row],[PREZZO]]</f>
        <v>0.5</v>
      </c>
      <c r="N4444" t="s">
        <v>9</v>
      </c>
      <c r="O4444" s="8">
        <f>VLOOKUP(tbStoricoOrdini[[#This Row],[AGENTE]],tbAgenti[],2,FALSE)</f>
        <v>0.05</v>
      </c>
      <c r="P4444" s="2">
        <v>90</v>
      </c>
      <c r="Q4444" s="2">
        <f>tbStoricoOrdini[[#This Row],[IMPORTO]]*tbStoricoOrdini[[#This Row],[% COMM.]]</f>
        <v>4.5</v>
      </c>
      <c r="R4444" s="2">
        <f>tbStoricoOrdini[[#This Row],[TOT. COMM.]]+tbStoricoOrdini[[#This Row],[IMPORTO]]</f>
        <v>94.5</v>
      </c>
    </row>
    <row r="4445" spans="1:18">
      <c r="A4445" s="1">
        <v>43983</v>
      </c>
      <c r="B4445" s="7">
        <f>MONTH(tbStoricoOrdini[[#This Row],[DATA]])</f>
        <v>6</v>
      </c>
      <c r="C4445" t="s">
        <v>4540</v>
      </c>
      <c r="D4445" t="str">
        <f>RIGHT(tbStoricoOrdini[[#This Row],[ORDINE]],4)</f>
        <v>4442</v>
      </c>
      <c r="E4445" t="s">
        <v>22</v>
      </c>
      <c r="F4445" t="str">
        <f>VLOOKUP(tbStoricoOrdini[[#This Row],[CLIENTE]],tbClienti[],3,FALSE)</f>
        <v>Veneto</v>
      </c>
      <c r="G4445" t="str">
        <f>VLOOKUP(tbStoricoOrdini[[#This Row],[CLIENTE]],tbClienti[],7,FALSE)</f>
        <v>CB</v>
      </c>
      <c r="H4445" t="s">
        <v>75</v>
      </c>
      <c r="I4445" t="str">
        <f>IF(LEFT(tbStoricoOrdini[[#This Row],[ARTICOLO]],3) = "COG","COG",LEFT(tbStoricoOrdini[[#This Row],[ARTICOLO]],FIND(" ",tbStoricoOrdini[[#This Row],[ARTICOLO]])-1))</f>
        <v>AVRC</v>
      </c>
      <c r="J4445" t="str">
        <f>MID(tbStoricoOrdini[[#This Row],[ARTICOLO]],FIND(" ",tbStoricoOrdini[[#This Row],[ARTICOLO]])+1,4)</f>
        <v>1000</v>
      </c>
      <c r="K4445" t="str">
        <f>IFERROR(RIGHT(tbStoricoOrdini[[#This Row],[ARTICOLO]],LEN(tbStoricoOrdini[[#This Row],[ARTICOLO]])-FIND(" ",tbStoricoOrdini[[#This Row],[ARTICOLO]],FIND(" ",tbStoricoOrdini[[#This Row],[ARTICOLO]]) +1)),"")</f>
        <v>Silver</v>
      </c>
      <c r="L4445" s="3">
        <f>VLOOKUP(tbStoricoOrdini[[#This Row],[ARTICOLO]],tbArticoli[],2,FALSE)</f>
        <v>390</v>
      </c>
      <c r="M4445" s="22">
        <f>tbStoricoOrdini[[#This Row],[IMPORTO]]/tbStoricoOrdini[[#This Row],[PREZZO]]</f>
        <v>0.11282051282051282</v>
      </c>
      <c r="N4445" t="s">
        <v>9</v>
      </c>
      <c r="O4445" s="8">
        <f>VLOOKUP(tbStoricoOrdini[[#This Row],[AGENTE]],tbAgenti[],2,FALSE)</f>
        <v>0.05</v>
      </c>
      <c r="P4445" s="2">
        <v>44</v>
      </c>
      <c r="Q4445" s="2">
        <f>tbStoricoOrdini[[#This Row],[IMPORTO]]*tbStoricoOrdini[[#This Row],[% COMM.]]</f>
        <v>2.2000000000000002</v>
      </c>
      <c r="R4445" s="2">
        <f>tbStoricoOrdini[[#This Row],[TOT. COMM.]]+tbStoricoOrdini[[#This Row],[IMPORTO]]</f>
        <v>46.2</v>
      </c>
    </row>
    <row r="4446" spans="1:18">
      <c r="A4446" s="1">
        <v>43983</v>
      </c>
      <c r="B4446" s="7">
        <f>MONTH(tbStoricoOrdini[[#This Row],[DATA]])</f>
        <v>6</v>
      </c>
      <c r="C4446" t="s">
        <v>4541</v>
      </c>
      <c r="D4446" t="str">
        <f>RIGHT(tbStoricoOrdini[[#This Row],[ORDINE]],4)</f>
        <v>4443</v>
      </c>
      <c r="E4446" t="s">
        <v>22</v>
      </c>
      <c r="F4446" t="str">
        <f>VLOOKUP(tbStoricoOrdini[[#This Row],[CLIENTE]],tbClienti[],3,FALSE)</f>
        <v>Veneto</v>
      </c>
      <c r="G4446" t="str">
        <f>VLOOKUP(tbStoricoOrdini[[#This Row],[CLIENTE]],tbClienti[],7,FALSE)</f>
        <v>CB</v>
      </c>
      <c r="H4446" t="s">
        <v>71</v>
      </c>
      <c r="I4446" t="str">
        <f>IF(LEFT(tbStoricoOrdini[[#This Row],[ARTICOLO]],3) = "COG","COG",LEFT(tbStoricoOrdini[[#This Row],[ARTICOLO]],FIND(" ",tbStoricoOrdini[[#This Row],[ARTICOLO]])-1))</f>
        <v>EB07</v>
      </c>
      <c r="J4446" t="str">
        <f>MID(tbStoricoOrdini[[#This Row],[ARTICOLO]],FIND(" ",tbStoricoOrdini[[#This Row],[ARTICOLO]])+1,4)</f>
        <v>5000</v>
      </c>
      <c r="K4446" t="str">
        <f>IFERROR(RIGHT(tbStoricoOrdini[[#This Row],[ARTICOLO]],LEN(tbStoricoOrdini[[#This Row],[ARTICOLO]])-FIND(" ",tbStoricoOrdini[[#This Row],[ARTICOLO]],FIND(" ",tbStoricoOrdini[[#This Row],[ARTICOLO]]) +1)),"")</f>
        <v/>
      </c>
      <c r="L4446" s="3">
        <f>VLOOKUP(tbStoricoOrdini[[#This Row],[ARTICOLO]],tbArticoli[],2,FALSE)</f>
        <v>140</v>
      </c>
      <c r="M4446" s="22">
        <f>tbStoricoOrdini[[#This Row],[IMPORTO]]/tbStoricoOrdini[[#This Row],[PREZZO]]</f>
        <v>5.5071428571428571</v>
      </c>
      <c r="N4446" t="s">
        <v>9</v>
      </c>
      <c r="O4446" s="8">
        <f>VLOOKUP(tbStoricoOrdini[[#This Row],[AGENTE]],tbAgenti[],2,FALSE)</f>
        <v>0.05</v>
      </c>
      <c r="P4446" s="2">
        <v>771</v>
      </c>
      <c r="Q4446" s="2">
        <f>tbStoricoOrdini[[#This Row],[IMPORTO]]*tbStoricoOrdini[[#This Row],[% COMM.]]</f>
        <v>38.550000000000004</v>
      </c>
      <c r="R4446" s="2">
        <f>tbStoricoOrdini[[#This Row],[TOT. COMM.]]+tbStoricoOrdini[[#This Row],[IMPORTO]]</f>
        <v>809.55</v>
      </c>
    </row>
    <row r="4447" spans="1:18">
      <c r="A4447" s="1">
        <v>43983</v>
      </c>
      <c r="B4447" s="7">
        <f>MONTH(tbStoricoOrdini[[#This Row],[DATA]])</f>
        <v>6</v>
      </c>
      <c r="C4447" t="s">
        <v>4542</v>
      </c>
      <c r="D4447" t="str">
        <f>RIGHT(tbStoricoOrdini[[#This Row],[ORDINE]],4)</f>
        <v>4444</v>
      </c>
      <c r="E4447" t="s">
        <v>22</v>
      </c>
      <c r="F4447" t="str">
        <f>VLOOKUP(tbStoricoOrdini[[#This Row],[CLIENTE]],tbClienti[],3,FALSE)</f>
        <v>Veneto</v>
      </c>
      <c r="G4447" t="str">
        <f>VLOOKUP(tbStoricoOrdini[[#This Row],[CLIENTE]],tbClienti[],7,FALSE)</f>
        <v>CB</v>
      </c>
      <c r="H4447" t="s">
        <v>72</v>
      </c>
      <c r="I4447" t="str">
        <f>IF(LEFT(tbStoricoOrdini[[#This Row],[ARTICOLO]],3) = "COG","COG",LEFT(tbStoricoOrdini[[#This Row],[ARTICOLO]],FIND(" ",tbStoricoOrdini[[#This Row],[ARTICOLO]])-1))</f>
        <v>EB06</v>
      </c>
      <c r="J4447" t="str">
        <f>MID(tbStoricoOrdini[[#This Row],[ARTICOLO]],FIND(" ",tbStoricoOrdini[[#This Row],[ARTICOLO]])+1,4)</f>
        <v>3000</v>
      </c>
      <c r="K4447" t="str">
        <f>IFERROR(RIGHT(tbStoricoOrdini[[#This Row],[ARTICOLO]],LEN(tbStoricoOrdini[[#This Row],[ARTICOLO]])-FIND(" ",tbStoricoOrdini[[#This Row],[ARTICOLO]],FIND(" ",tbStoricoOrdini[[#This Row],[ARTICOLO]]) +1)),"")</f>
        <v>Medium</v>
      </c>
      <c r="L4447" s="3">
        <f>VLOOKUP(tbStoricoOrdini[[#This Row],[ARTICOLO]],tbArticoli[],2,FALSE)</f>
        <v>120</v>
      </c>
      <c r="M4447" s="22">
        <f>tbStoricoOrdini[[#This Row],[IMPORTO]]/tbStoricoOrdini[[#This Row],[PREZZO]]</f>
        <v>37.049999999999997</v>
      </c>
      <c r="N4447" t="s">
        <v>9</v>
      </c>
      <c r="O4447" s="8">
        <f>VLOOKUP(tbStoricoOrdini[[#This Row],[AGENTE]],tbAgenti[],2,FALSE)</f>
        <v>0.05</v>
      </c>
      <c r="P4447" s="2">
        <v>4446</v>
      </c>
      <c r="Q4447" s="2">
        <f>tbStoricoOrdini[[#This Row],[IMPORTO]]*tbStoricoOrdini[[#This Row],[% COMM.]]</f>
        <v>222.3</v>
      </c>
      <c r="R4447" s="2">
        <f>tbStoricoOrdini[[#This Row],[TOT. COMM.]]+tbStoricoOrdini[[#This Row],[IMPORTO]]</f>
        <v>4668.3</v>
      </c>
    </row>
    <row r="4448" spans="1:18">
      <c r="A4448" s="1">
        <v>43983</v>
      </c>
      <c r="B4448" s="7">
        <f>MONTH(tbStoricoOrdini[[#This Row],[DATA]])</f>
        <v>6</v>
      </c>
      <c r="C4448" t="s">
        <v>4543</v>
      </c>
      <c r="D4448" t="str">
        <f>RIGHT(tbStoricoOrdini[[#This Row],[ORDINE]],4)</f>
        <v>4445</v>
      </c>
      <c r="E4448" t="s">
        <v>23</v>
      </c>
      <c r="F4448" t="str">
        <f>VLOOKUP(tbStoricoOrdini[[#This Row],[CLIENTE]],tbClienti[],3,FALSE)</f>
        <v>Veneto</v>
      </c>
      <c r="G4448" t="str">
        <f>VLOOKUP(tbStoricoOrdini[[#This Row],[CLIENTE]],tbClienti[],7,FALSE)</f>
        <v>DB</v>
      </c>
      <c r="H4448" t="s">
        <v>81</v>
      </c>
      <c r="I4448" t="str">
        <f>IF(LEFT(tbStoricoOrdini[[#This Row],[ARTICOLO]],3) = "COG","COG",LEFT(tbStoricoOrdini[[#This Row],[ARTICOLO]],FIND(" ",tbStoricoOrdini[[#This Row],[ARTICOLO]])-1))</f>
        <v>COG</v>
      </c>
      <c r="J4448" t="str">
        <f>MID(tbStoricoOrdini[[#This Row],[ARTICOLO]],FIND(" ",tbStoricoOrdini[[#This Row],[ARTICOLO]])+1,4)</f>
        <v>6000</v>
      </c>
      <c r="K4448" t="str">
        <f>IFERROR(RIGHT(tbStoricoOrdini[[#This Row],[ARTICOLO]],LEN(tbStoricoOrdini[[#This Row],[ARTICOLO]])-FIND(" ",tbStoricoOrdini[[#This Row],[ARTICOLO]],FIND(" ",tbStoricoOrdini[[#This Row],[ARTICOLO]]) +1)),"")</f>
        <v>Gold</v>
      </c>
      <c r="L4448" s="3">
        <f>VLOOKUP(tbStoricoOrdini[[#This Row],[ARTICOLO]],tbArticoli[],2,FALSE)</f>
        <v>450</v>
      </c>
      <c r="M4448" s="22">
        <f>tbStoricoOrdini[[#This Row],[IMPORTO]]/tbStoricoOrdini[[#This Row],[PREZZO]]</f>
        <v>9.3222222222222229</v>
      </c>
      <c r="N4448" t="s">
        <v>9</v>
      </c>
      <c r="O4448" s="8">
        <f>VLOOKUP(tbStoricoOrdini[[#This Row],[AGENTE]],tbAgenti[],2,FALSE)</f>
        <v>0.05</v>
      </c>
      <c r="P4448" s="2">
        <v>4195</v>
      </c>
      <c r="Q4448" s="2">
        <f>tbStoricoOrdini[[#This Row],[IMPORTO]]*tbStoricoOrdini[[#This Row],[% COMM.]]</f>
        <v>209.75</v>
      </c>
      <c r="R4448" s="2">
        <f>tbStoricoOrdini[[#This Row],[TOT. COMM.]]+tbStoricoOrdini[[#This Row],[IMPORTO]]</f>
        <v>4404.75</v>
      </c>
    </row>
    <row r="4449" spans="1:18">
      <c r="A4449" s="1">
        <v>43983</v>
      </c>
      <c r="B4449" s="7">
        <f>MONTH(tbStoricoOrdini[[#This Row],[DATA]])</f>
        <v>6</v>
      </c>
      <c r="C4449" t="s">
        <v>4544</v>
      </c>
      <c r="D4449" t="str">
        <f>RIGHT(tbStoricoOrdini[[#This Row],[ORDINE]],4)</f>
        <v>4446</v>
      </c>
      <c r="E4449" t="s">
        <v>23</v>
      </c>
      <c r="F4449" t="str">
        <f>VLOOKUP(tbStoricoOrdini[[#This Row],[CLIENTE]],tbClienti[],3,FALSE)</f>
        <v>Veneto</v>
      </c>
      <c r="G4449" t="str">
        <f>VLOOKUP(tbStoricoOrdini[[#This Row],[CLIENTE]],tbClienti[],7,FALSE)</f>
        <v>DB</v>
      </c>
      <c r="H4449" t="s">
        <v>77</v>
      </c>
      <c r="I4449" t="str">
        <f>IF(LEFT(tbStoricoOrdini[[#This Row],[ARTICOLO]],3) = "COG","COG",LEFT(tbStoricoOrdini[[#This Row],[ARTICOLO]],FIND(" ",tbStoricoOrdini[[#This Row],[ARTICOLO]])-1))</f>
        <v>COG</v>
      </c>
      <c r="J4449" t="str">
        <f>MID(tbStoricoOrdini[[#This Row],[ARTICOLO]],FIND(" ",tbStoricoOrdini[[#This Row],[ARTICOLO]])+1,4)</f>
        <v>2000</v>
      </c>
      <c r="K4449" t="str">
        <f>IFERROR(RIGHT(tbStoricoOrdini[[#This Row],[ARTICOLO]],LEN(tbStoricoOrdini[[#This Row],[ARTICOLO]])-FIND(" ",tbStoricoOrdini[[#This Row],[ARTICOLO]],FIND(" ",tbStoricoOrdini[[#This Row],[ARTICOLO]]) +1)),"")</f>
        <v>Medium</v>
      </c>
      <c r="L4449" s="3">
        <f>VLOOKUP(tbStoricoOrdini[[#This Row],[ARTICOLO]],tbArticoli[],2,FALSE)</f>
        <v>200</v>
      </c>
      <c r="M4449" s="22">
        <f>tbStoricoOrdini[[#This Row],[IMPORTO]]/tbStoricoOrdini[[#This Row],[PREZZO]]</f>
        <v>0.08</v>
      </c>
      <c r="N4449" t="s">
        <v>9</v>
      </c>
      <c r="O4449" s="8">
        <f>VLOOKUP(tbStoricoOrdini[[#This Row],[AGENTE]],tbAgenti[],2,FALSE)</f>
        <v>0.05</v>
      </c>
      <c r="P4449" s="2">
        <v>16</v>
      </c>
      <c r="Q4449" s="2">
        <f>tbStoricoOrdini[[#This Row],[IMPORTO]]*tbStoricoOrdini[[#This Row],[% COMM.]]</f>
        <v>0.8</v>
      </c>
      <c r="R4449" s="2">
        <f>tbStoricoOrdini[[#This Row],[TOT. COMM.]]+tbStoricoOrdini[[#This Row],[IMPORTO]]</f>
        <v>16.8</v>
      </c>
    </row>
    <row r="4450" spans="1:18">
      <c r="A4450" s="1">
        <v>43983</v>
      </c>
      <c r="B4450" s="7">
        <f>MONTH(tbStoricoOrdini[[#This Row],[DATA]])</f>
        <v>6</v>
      </c>
      <c r="C4450" t="s">
        <v>4545</v>
      </c>
      <c r="D4450" t="str">
        <f>RIGHT(tbStoricoOrdini[[#This Row],[ORDINE]],4)</f>
        <v>4447</v>
      </c>
      <c r="E4450" t="s">
        <v>23</v>
      </c>
      <c r="F4450" t="str">
        <f>VLOOKUP(tbStoricoOrdini[[#This Row],[CLIENTE]],tbClienti[],3,FALSE)</f>
        <v>Veneto</v>
      </c>
      <c r="G4450" t="str">
        <f>VLOOKUP(tbStoricoOrdini[[#This Row],[CLIENTE]],tbClienti[],7,FALSE)</f>
        <v>DB</v>
      </c>
      <c r="H4450" t="s">
        <v>61</v>
      </c>
      <c r="I4450" t="str">
        <f>IF(LEFT(tbStoricoOrdini[[#This Row],[ARTICOLO]],3) = "COG","COG",LEFT(tbStoricoOrdini[[#This Row],[ARTICOLO]],FIND(" ",tbStoricoOrdini[[#This Row],[ARTICOLO]])-1))</f>
        <v>KLM</v>
      </c>
      <c r="J4450" t="str">
        <f>MID(tbStoricoOrdini[[#This Row],[ARTICOLO]],FIND(" ",tbStoricoOrdini[[#This Row],[ARTICOLO]])+1,4)</f>
        <v>5000</v>
      </c>
      <c r="K4450" t="str">
        <f>IFERROR(RIGHT(tbStoricoOrdini[[#This Row],[ARTICOLO]],LEN(tbStoricoOrdini[[#This Row],[ARTICOLO]])-FIND(" ",tbStoricoOrdini[[#This Row],[ARTICOLO]],FIND(" ",tbStoricoOrdini[[#This Row],[ARTICOLO]]) +1)),"")</f>
        <v>Medium</v>
      </c>
      <c r="L4450" s="3">
        <f>VLOOKUP(tbStoricoOrdini[[#This Row],[ARTICOLO]],tbArticoli[],2,FALSE)</f>
        <v>150</v>
      </c>
      <c r="M4450" s="22">
        <f>tbStoricoOrdini[[#This Row],[IMPORTO]]/tbStoricoOrdini[[#This Row],[PREZZO]]</f>
        <v>7.26</v>
      </c>
      <c r="N4450" t="s">
        <v>9</v>
      </c>
      <c r="O4450" s="8">
        <f>VLOOKUP(tbStoricoOrdini[[#This Row],[AGENTE]],tbAgenti[],2,FALSE)</f>
        <v>0.05</v>
      </c>
      <c r="P4450" s="2">
        <v>1089</v>
      </c>
      <c r="Q4450" s="2">
        <f>tbStoricoOrdini[[#This Row],[IMPORTO]]*tbStoricoOrdini[[#This Row],[% COMM.]]</f>
        <v>54.45</v>
      </c>
      <c r="R4450" s="2">
        <f>tbStoricoOrdini[[#This Row],[TOT. COMM.]]+tbStoricoOrdini[[#This Row],[IMPORTO]]</f>
        <v>1143.45</v>
      </c>
    </row>
    <row r="4451" spans="1:18">
      <c r="A4451" s="1">
        <v>43983</v>
      </c>
      <c r="B4451" s="7">
        <f>MONTH(tbStoricoOrdini[[#This Row],[DATA]])</f>
        <v>6</v>
      </c>
      <c r="C4451" t="s">
        <v>4546</v>
      </c>
      <c r="D4451" t="str">
        <f>RIGHT(tbStoricoOrdini[[#This Row],[ORDINE]],4)</f>
        <v>4448</v>
      </c>
      <c r="E4451" t="s">
        <v>23</v>
      </c>
      <c r="F4451" t="str">
        <f>VLOOKUP(tbStoricoOrdini[[#This Row],[CLIENTE]],tbClienti[],3,FALSE)</f>
        <v>Veneto</v>
      </c>
      <c r="G4451" t="str">
        <f>VLOOKUP(tbStoricoOrdini[[#This Row],[CLIENTE]],tbClienti[],7,FALSE)</f>
        <v>DB</v>
      </c>
      <c r="H4451" t="s">
        <v>79</v>
      </c>
      <c r="I4451" t="str">
        <f>IF(LEFT(tbStoricoOrdini[[#This Row],[ARTICOLO]],3) = "COG","COG",LEFT(tbStoricoOrdini[[#This Row],[ARTICOLO]],FIND(" ",tbStoricoOrdini[[#This Row],[ARTICOLO]])-1))</f>
        <v>COG</v>
      </c>
      <c r="J4451" t="str">
        <f>MID(tbStoricoOrdini[[#This Row],[ARTICOLO]],FIND(" ",tbStoricoOrdini[[#This Row],[ARTICOLO]])+1,4)</f>
        <v>4000</v>
      </c>
      <c r="K4451" t="str">
        <f>IFERROR(RIGHT(tbStoricoOrdini[[#This Row],[ARTICOLO]],LEN(tbStoricoOrdini[[#This Row],[ARTICOLO]])-FIND(" ",tbStoricoOrdini[[#This Row],[ARTICOLO]],FIND(" ",tbStoricoOrdini[[#This Row],[ARTICOLO]]) +1)),"")</f>
        <v>Plus</v>
      </c>
      <c r="L4451" s="3">
        <f>VLOOKUP(tbStoricoOrdini[[#This Row],[ARTICOLO]],tbArticoli[],2,FALSE)</f>
        <v>240</v>
      </c>
      <c r="M4451" s="22">
        <f>tbStoricoOrdini[[#This Row],[IMPORTO]]/tbStoricoOrdini[[#This Row],[PREZZO]]</f>
        <v>4.9666666666666668</v>
      </c>
      <c r="N4451" t="s">
        <v>9</v>
      </c>
      <c r="O4451" s="8">
        <f>VLOOKUP(tbStoricoOrdini[[#This Row],[AGENTE]],tbAgenti[],2,FALSE)</f>
        <v>0.05</v>
      </c>
      <c r="P4451" s="2">
        <v>1192</v>
      </c>
      <c r="Q4451" s="2">
        <f>tbStoricoOrdini[[#This Row],[IMPORTO]]*tbStoricoOrdini[[#This Row],[% COMM.]]</f>
        <v>59.6</v>
      </c>
      <c r="R4451" s="2">
        <f>tbStoricoOrdini[[#This Row],[TOT. COMM.]]+tbStoricoOrdini[[#This Row],[IMPORTO]]</f>
        <v>1251.5999999999999</v>
      </c>
    </row>
    <row r="4452" spans="1:18">
      <c r="A4452" s="1">
        <v>43983</v>
      </c>
      <c r="B4452" s="7">
        <f>MONTH(tbStoricoOrdini[[#This Row],[DATA]])</f>
        <v>6</v>
      </c>
      <c r="C4452" t="s">
        <v>4547</v>
      </c>
      <c r="D4452" t="str">
        <f>RIGHT(tbStoricoOrdini[[#This Row],[ORDINE]],4)</f>
        <v>4449</v>
      </c>
      <c r="E4452" t="s">
        <v>23</v>
      </c>
      <c r="F4452" t="str">
        <f>VLOOKUP(tbStoricoOrdini[[#This Row],[CLIENTE]],tbClienti[],3,FALSE)</f>
        <v>Veneto</v>
      </c>
      <c r="G4452" t="str">
        <f>VLOOKUP(tbStoricoOrdini[[#This Row],[CLIENTE]],tbClienti[],7,FALSE)</f>
        <v>DB</v>
      </c>
      <c r="H4452" t="s">
        <v>63</v>
      </c>
      <c r="I4452" t="str">
        <f>IF(LEFT(tbStoricoOrdini[[#This Row],[ARTICOLO]],3) = "COG","COG",LEFT(tbStoricoOrdini[[#This Row],[ARTICOLO]],FIND(" ",tbStoricoOrdini[[#This Row],[ARTICOLO]])-1))</f>
        <v>KLM</v>
      </c>
      <c r="J4452" t="str">
        <f>MID(tbStoricoOrdini[[#This Row],[ARTICOLO]],FIND(" ",tbStoricoOrdini[[#This Row],[ARTICOLO]])+1,4)</f>
        <v>3000</v>
      </c>
      <c r="K4452" t="str">
        <f>IFERROR(RIGHT(tbStoricoOrdini[[#This Row],[ARTICOLO]],LEN(tbStoricoOrdini[[#This Row],[ARTICOLO]])-FIND(" ",tbStoricoOrdini[[#This Row],[ARTICOLO]],FIND(" ",tbStoricoOrdini[[#This Row],[ARTICOLO]]) +1)),"")</f>
        <v>Plus</v>
      </c>
      <c r="L4452" s="3">
        <f>VLOOKUP(tbStoricoOrdini[[#This Row],[ARTICOLO]],tbArticoli[],2,FALSE)</f>
        <v>145</v>
      </c>
      <c r="M4452" s="22">
        <f>tbStoricoOrdini[[#This Row],[IMPORTO]]/tbStoricoOrdini[[#This Row],[PREZZO]]</f>
        <v>431.6758620689655</v>
      </c>
      <c r="N4452" t="s">
        <v>9</v>
      </c>
      <c r="O4452" s="8">
        <f>VLOOKUP(tbStoricoOrdini[[#This Row],[AGENTE]],tbAgenti[],2,FALSE)</f>
        <v>0.05</v>
      </c>
      <c r="P4452" s="2">
        <v>62593</v>
      </c>
      <c r="Q4452" s="2">
        <f>tbStoricoOrdini[[#This Row],[IMPORTO]]*tbStoricoOrdini[[#This Row],[% COMM.]]</f>
        <v>3129.65</v>
      </c>
      <c r="R4452" s="2">
        <f>tbStoricoOrdini[[#This Row],[TOT. COMM.]]+tbStoricoOrdini[[#This Row],[IMPORTO]]</f>
        <v>65722.649999999994</v>
      </c>
    </row>
    <row r="4453" spans="1:18">
      <c r="A4453" s="1">
        <v>43983</v>
      </c>
      <c r="B4453" s="7">
        <f>MONTH(tbStoricoOrdini[[#This Row],[DATA]])</f>
        <v>6</v>
      </c>
      <c r="C4453" t="s">
        <v>4548</v>
      </c>
      <c r="D4453" t="str">
        <f>RIGHT(tbStoricoOrdini[[#This Row],[ORDINE]],4)</f>
        <v>4450</v>
      </c>
      <c r="E4453" t="s">
        <v>23</v>
      </c>
      <c r="F4453" t="str">
        <f>VLOOKUP(tbStoricoOrdini[[#This Row],[CLIENTE]],tbClienti[],3,FALSE)</f>
        <v>Veneto</v>
      </c>
      <c r="G4453" t="str">
        <f>VLOOKUP(tbStoricoOrdini[[#This Row],[CLIENTE]],tbClienti[],7,FALSE)</f>
        <v>DB</v>
      </c>
      <c r="H4453" t="s">
        <v>83</v>
      </c>
      <c r="I4453" t="str">
        <f>IF(LEFT(tbStoricoOrdini[[#This Row],[ARTICOLO]],3) = "COG","COG",LEFT(tbStoricoOrdini[[#This Row],[ARTICOLO]],FIND(" ",tbStoricoOrdini[[#This Row],[ARTICOLO]])-1))</f>
        <v>COG</v>
      </c>
      <c r="J4453" t="str">
        <f>MID(tbStoricoOrdini[[#This Row],[ARTICOLO]],FIND(" ",tbStoricoOrdini[[#This Row],[ARTICOLO]])+1,4)</f>
        <v>8000</v>
      </c>
      <c r="K4453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4453" s="3">
        <f>VLOOKUP(tbStoricoOrdini[[#This Row],[ARTICOLO]],tbArticoli[],2,FALSE)</f>
        <v>670</v>
      </c>
      <c r="M4453" s="22">
        <f>tbStoricoOrdini[[#This Row],[IMPORTO]]/tbStoricoOrdini[[#This Row],[PREZZO]]</f>
        <v>5.6298507462686569</v>
      </c>
      <c r="N4453" t="s">
        <v>9</v>
      </c>
      <c r="O4453" s="8">
        <f>VLOOKUP(tbStoricoOrdini[[#This Row],[AGENTE]],tbAgenti[],2,FALSE)</f>
        <v>0.05</v>
      </c>
      <c r="P4453" s="2">
        <v>3772</v>
      </c>
      <c r="Q4453" s="2">
        <f>tbStoricoOrdini[[#This Row],[IMPORTO]]*tbStoricoOrdini[[#This Row],[% COMM.]]</f>
        <v>188.60000000000002</v>
      </c>
      <c r="R4453" s="2">
        <f>tbStoricoOrdini[[#This Row],[TOT. COMM.]]+tbStoricoOrdini[[#This Row],[IMPORTO]]</f>
        <v>3960.6</v>
      </c>
    </row>
    <row r="4454" spans="1:18">
      <c r="A4454" s="1">
        <v>43983</v>
      </c>
      <c r="B4454" s="7">
        <f>MONTH(tbStoricoOrdini[[#This Row],[DATA]])</f>
        <v>6</v>
      </c>
      <c r="C4454" t="s">
        <v>4549</v>
      </c>
      <c r="D4454" t="str">
        <f>RIGHT(tbStoricoOrdini[[#This Row],[ORDINE]],4)</f>
        <v>4451</v>
      </c>
      <c r="E4454" t="s">
        <v>23</v>
      </c>
      <c r="F4454" t="str">
        <f>VLOOKUP(tbStoricoOrdini[[#This Row],[CLIENTE]],tbClienti[],3,FALSE)</f>
        <v>Veneto</v>
      </c>
      <c r="G4454" t="str">
        <f>VLOOKUP(tbStoricoOrdini[[#This Row],[CLIENTE]],tbClienti[],7,FALSE)</f>
        <v>DB</v>
      </c>
      <c r="H4454" t="s">
        <v>71</v>
      </c>
      <c r="I4454" t="str">
        <f>IF(LEFT(tbStoricoOrdini[[#This Row],[ARTICOLO]],3) = "COG","COG",LEFT(tbStoricoOrdini[[#This Row],[ARTICOLO]],FIND(" ",tbStoricoOrdini[[#This Row],[ARTICOLO]])-1))</f>
        <v>EB07</v>
      </c>
      <c r="J4454" t="str">
        <f>MID(tbStoricoOrdini[[#This Row],[ARTICOLO]],FIND(" ",tbStoricoOrdini[[#This Row],[ARTICOLO]])+1,4)</f>
        <v>5000</v>
      </c>
      <c r="K4454" t="str">
        <f>IFERROR(RIGHT(tbStoricoOrdini[[#This Row],[ARTICOLO]],LEN(tbStoricoOrdini[[#This Row],[ARTICOLO]])-FIND(" ",tbStoricoOrdini[[#This Row],[ARTICOLO]],FIND(" ",tbStoricoOrdini[[#This Row],[ARTICOLO]]) +1)),"")</f>
        <v/>
      </c>
      <c r="L4454" s="3">
        <f>VLOOKUP(tbStoricoOrdini[[#This Row],[ARTICOLO]],tbArticoli[],2,FALSE)</f>
        <v>140</v>
      </c>
      <c r="M4454" s="22">
        <f>tbStoricoOrdini[[#This Row],[IMPORTO]]/tbStoricoOrdini[[#This Row],[PREZZO]]</f>
        <v>2.907142857142857</v>
      </c>
      <c r="N4454" t="s">
        <v>9</v>
      </c>
      <c r="O4454" s="8">
        <f>VLOOKUP(tbStoricoOrdini[[#This Row],[AGENTE]],tbAgenti[],2,FALSE)</f>
        <v>0.05</v>
      </c>
      <c r="P4454" s="2">
        <v>407</v>
      </c>
      <c r="Q4454" s="2">
        <f>tbStoricoOrdini[[#This Row],[IMPORTO]]*tbStoricoOrdini[[#This Row],[% COMM.]]</f>
        <v>20.350000000000001</v>
      </c>
      <c r="R4454" s="2">
        <f>tbStoricoOrdini[[#This Row],[TOT. COMM.]]+tbStoricoOrdini[[#This Row],[IMPORTO]]</f>
        <v>427.35</v>
      </c>
    </row>
    <row r="4455" spans="1:18">
      <c r="A4455" s="1">
        <v>43983</v>
      </c>
      <c r="B4455" s="7">
        <f>MONTH(tbStoricoOrdini[[#This Row],[DATA]])</f>
        <v>6</v>
      </c>
      <c r="C4455" t="s">
        <v>4550</v>
      </c>
      <c r="D4455" t="str">
        <f>RIGHT(tbStoricoOrdini[[#This Row],[ORDINE]],4)</f>
        <v>4452</v>
      </c>
      <c r="E4455" t="s">
        <v>23</v>
      </c>
      <c r="F4455" t="str">
        <f>VLOOKUP(tbStoricoOrdini[[#This Row],[CLIENTE]],tbClienti[],3,FALSE)</f>
        <v>Veneto</v>
      </c>
      <c r="G4455" t="str">
        <f>VLOOKUP(tbStoricoOrdini[[#This Row],[CLIENTE]],tbClienti[],7,FALSE)</f>
        <v>DB</v>
      </c>
      <c r="H4455" t="s">
        <v>76</v>
      </c>
      <c r="I4455" t="str">
        <f>IF(LEFT(tbStoricoOrdini[[#This Row],[ARTICOLO]],3) = "COG","COG",LEFT(tbStoricoOrdini[[#This Row],[ARTICOLO]],FIND(" ",tbStoricoOrdini[[#This Row],[ARTICOLO]])-1))</f>
        <v>COG</v>
      </c>
      <c r="J4455" t="str">
        <f>MID(tbStoricoOrdini[[#This Row],[ARTICOLO]],FIND(" ",tbStoricoOrdini[[#This Row],[ARTICOLO]])+1,4)</f>
        <v>1000</v>
      </c>
      <c r="K4455" t="str">
        <f>IFERROR(RIGHT(tbStoricoOrdini[[#This Row],[ARTICOLO]],LEN(tbStoricoOrdini[[#This Row],[ARTICOLO]])-FIND(" ",tbStoricoOrdini[[#This Row],[ARTICOLO]],FIND(" ",tbStoricoOrdini[[#This Row],[ARTICOLO]]) +1)),"")</f>
        <v/>
      </c>
      <c r="L4455" s="3">
        <f>VLOOKUP(tbStoricoOrdini[[#This Row],[ARTICOLO]],tbArticoli[],2,FALSE)</f>
        <v>150</v>
      </c>
      <c r="M4455" s="22">
        <f>tbStoricoOrdini[[#This Row],[IMPORTO]]/tbStoricoOrdini[[#This Row],[PREZZO]]</f>
        <v>6.753333333333333</v>
      </c>
      <c r="N4455" t="s">
        <v>9</v>
      </c>
      <c r="O4455" s="8">
        <f>VLOOKUP(tbStoricoOrdini[[#This Row],[AGENTE]],tbAgenti[],2,FALSE)</f>
        <v>0.05</v>
      </c>
      <c r="P4455" s="2">
        <v>1013</v>
      </c>
      <c r="Q4455" s="2">
        <f>tbStoricoOrdini[[#This Row],[IMPORTO]]*tbStoricoOrdini[[#This Row],[% COMM.]]</f>
        <v>50.650000000000006</v>
      </c>
      <c r="R4455" s="2">
        <f>tbStoricoOrdini[[#This Row],[TOT. COMM.]]+tbStoricoOrdini[[#This Row],[IMPORTO]]</f>
        <v>1063.6500000000001</v>
      </c>
    </row>
    <row r="4456" spans="1:18">
      <c r="A4456" s="1">
        <v>43983</v>
      </c>
      <c r="B4456" s="7">
        <f>MONTH(tbStoricoOrdini[[#This Row],[DATA]])</f>
        <v>6</v>
      </c>
      <c r="C4456" t="s">
        <v>4551</v>
      </c>
      <c r="D4456" t="str">
        <f>RIGHT(tbStoricoOrdini[[#This Row],[ORDINE]],4)</f>
        <v>4453</v>
      </c>
      <c r="E4456" t="s">
        <v>23</v>
      </c>
      <c r="F4456" t="str">
        <f>VLOOKUP(tbStoricoOrdini[[#This Row],[CLIENTE]],tbClienti[],3,FALSE)</f>
        <v>Veneto</v>
      </c>
      <c r="G4456" t="str">
        <f>VLOOKUP(tbStoricoOrdini[[#This Row],[CLIENTE]],tbClienti[],7,FALSE)</f>
        <v>DB</v>
      </c>
      <c r="H4456" t="s">
        <v>72</v>
      </c>
      <c r="I4456" t="str">
        <f>IF(LEFT(tbStoricoOrdini[[#This Row],[ARTICOLO]],3) = "COG","COG",LEFT(tbStoricoOrdini[[#This Row],[ARTICOLO]],FIND(" ",tbStoricoOrdini[[#This Row],[ARTICOLO]])-1))</f>
        <v>EB06</v>
      </c>
      <c r="J4456" t="str">
        <f>MID(tbStoricoOrdini[[#This Row],[ARTICOLO]],FIND(" ",tbStoricoOrdini[[#This Row],[ARTICOLO]])+1,4)</f>
        <v>3000</v>
      </c>
      <c r="K4456" t="str">
        <f>IFERROR(RIGHT(tbStoricoOrdini[[#This Row],[ARTICOLO]],LEN(tbStoricoOrdini[[#This Row],[ARTICOLO]])-FIND(" ",tbStoricoOrdini[[#This Row],[ARTICOLO]],FIND(" ",tbStoricoOrdini[[#This Row],[ARTICOLO]]) +1)),"")</f>
        <v>Medium</v>
      </c>
      <c r="L4456" s="3">
        <f>VLOOKUP(tbStoricoOrdini[[#This Row],[ARTICOLO]],tbArticoli[],2,FALSE)</f>
        <v>120</v>
      </c>
      <c r="M4456" s="22">
        <f>tbStoricoOrdini[[#This Row],[IMPORTO]]/tbStoricoOrdini[[#This Row],[PREZZO]]</f>
        <v>1.05</v>
      </c>
      <c r="N4456" t="s">
        <v>9</v>
      </c>
      <c r="O4456" s="8">
        <f>VLOOKUP(tbStoricoOrdini[[#This Row],[AGENTE]],tbAgenti[],2,FALSE)</f>
        <v>0.05</v>
      </c>
      <c r="P4456" s="2">
        <v>126</v>
      </c>
      <c r="Q4456" s="2">
        <f>tbStoricoOrdini[[#This Row],[IMPORTO]]*tbStoricoOrdini[[#This Row],[% COMM.]]</f>
        <v>6.3000000000000007</v>
      </c>
      <c r="R4456" s="2">
        <f>tbStoricoOrdini[[#This Row],[TOT. COMM.]]+tbStoricoOrdini[[#This Row],[IMPORTO]]</f>
        <v>132.30000000000001</v>
      </c>
    </row>
    <row r="4457" spans="1:18">
      <c r="A4457" s="1">
        <v>43983</v>
      </c>
      <c r="B4457" s="7">
        <f>MONTH(tbStoricoOrdini[[#This Row],[DATA]])</f>
        <v>6</v>
      </c>
      <c r="C4457" t="s">
        <v>4552</v>
      </c>
      <c r="D4457" t="str">
        <f>RIGHT(tbStoricoOrdini[[#This Row],[ORDINE]],4)</f>
        <v>4454</v>
      </c>
      <c r="E4457" t="s">
        <v>24</v>
      </c>
      <c r="F4457" t="str">
        <f>VLOOKUP(tbStoricoOrdini[[#This Row],[CLIENTE]],tbClienti[],3,FALSE)</f>
        <v>Lombardia</v>
      </c>
      <c r="G4457" t="str">
        <f>VLOOKUP(tbStoricoOrdini[[#This Row],[CLIENTE]],tbClienti[],7,FALSE)</f>
        <v>DB</v>
      </c>
      <c r="H4457" t="s">
        <v>77</v>
      </c>
      <c r="I4457" t="str">
        <f>IF(LEFT(tbStoricoOrdini[[#This Row],[ARTICOLO]],3) = "COG","COG",LEFT(tbStoricoOrdini[[#This Row],[ARTICOLO]],FIND(" ",tbStoricoOrdini[[#This Row],[ARTICOLO]])-1))</f>
        <v>COG</v>
      </c>
      <c r="J4457" t="str">
        <f>MID(tbStoricoOrdini[[#This Row],[ARTICOLO]],FIND(" ",tbStoricoOrdini[[#This Row],[ARTICOLO]])+1,4)</f>
        <v>2000</v>
      </c>
      <c r="K4457" t="str">
        <f>IFERROR(RIGHT(tbStoricoOrdini[[#This Row],[ARTICOLO]],LEN(tbStoricoOrdini[[#This Row],[ARTICOLO]])-FIND(" ",tbStoricoOrdini[[#This Row],[ARTICOLO]],FIND(" ",tbStoricoOrdini[[#This Row],[ARTICOLO]]) +1)),"")</f>
        <v>Medium</v>
      </c>
      <c r="L4457" s="3">
        <f>VLOOKUP(tbStoricoOrdini[[#This Row],[ARTICOLO]],tbArticoli[],2,FALSE)</f>
        <v>200</v>
      </c>
      <c r="M4457" s="22">
        <f>tbStoricoOrdini[[#This Row],[IMPORTO]]/tbStoricoOrdini[[#This Row],[PREZZO]]</f>
        <v>3.92</v>
      </c>
      <c r="N4457" t="s">
        <v>9</v>
      </c>
      <c r="O4457" s="8">
        <f>VLOOKUP(tbStoricoOrdini[[#This Row],[AGENTE]],tbAgenti[],2,FALSE)</f>
        <v>0.05</v>
      </c>
      <c r="P4457" s="2">
        <v>784</v>
      </c>
      <c r="Q4457" s="2">
        <f>tbStoricoOrdini[[#This Row],[IMPORTO]]*tbStoricoOrdini[[#This Row],[% COMM.]]</f>
        <v>39.200000000000003</v>
      </c>
      <c r="R4457" s="2">
        <f>tbStoricoOrdini[[#This Row],[TOT. COMM.]]+tbStoricoOrdini[[#This Row],[IMPORTO]]</f>
        <v>823.2</v>
      </c>
    </row>
    <row r="4458" spans="1:18">
      <c r="A4458" s="1">
        <v>43983</v>
      </c>
      <c r="B4458" s="7">
        <f>MONTH(tbStoricoOrdini[[#This Row],[DATA]])</f>
        <v>6</v>
      </c>
      <c r="C4458" t="s">
        <v>4553</v>
      </c>
      <c r="D4458" t="str">
        <f>RIGHT(tbStoricoOrdini[[#This Row],[ORDINE]],4)</f>
        <v>4455</v>
      </c>
      <c r="E4458" t="s">
        <v>24</v>
      </c>
      <c r="F4458" t="str">
        <f>VLOOKUP(tbStoricoOrdini[[#This Row],[CLIENTE]],tbClienti[],3,FALSE)</f>
        <v>Lombardia</v>
      </c>
      <c r="G4458" t="str">
        <f>VLOOKUP(tbStoricoOrdini[[#This Row],[CLIENTE]],tbClienti[],7,FALSE)</f>
        <v>DB</v>
      </c>
      <c r="H4458" t="s">
        <v>61</v>
      </c>
      <c r="I4458" t="str">
        <f>IF(LEFT(tbStoricoOrdini[[#This Row],[ARTICOLO]],3) = "COG","COG",LEFT(tbStoricoOrdini[[#This Row],[ARTICOLO]],FIND(" ",tbStoricoOrdini[[#This Row],[ARTICOLO]])-1))</f>
        <v>KLM</v>
      </c>
      <c r="J4458" t="str">
        <f>MID(tbStoricoOrdini[[#This Row],[ARTICOLO]],FIND(" ",tbStoricoOrdini[[#This Row],[ARTICOLO]])+1,4)</f>
        <v>5000</v>
      </c>
      <c r="K4458" t="str">
        <f>IFERROR(RIGHT(tbStoricoOrdini[[#This Row],[ARTICOLO]],LEN(tbStoricoOrdini[[#This Row],[ARTICOLO]])-FIND(" ",tbStoricoOrdini[[#This Row],[ARTICOLO]],FIND(" ",tbStoricoOrdini[[#This Row],[ARTICOLO]]) +1)),"")</f>
        <v>Medium</v>
      </c>
      <c r="L4458" s="3">
        <f>VLOOKUP(tbStoricoOrdini[[#This Row],[ARTICOLO]],tbArticoli[],2,FALSE)</f>
        <v>150</v>
      </c>
      <c r="M4458" s="22">
        <f>tbStoricoOrdini[[#This Row],[IMPORTO]]/tbStoricoOrdini[[#This Row],[PREZZO]]</f>
        <v>11.773333333333333</v>
      </c>
      <c r="N4458" t="s">
        <v>9</v>
      </c>
      <c r="O4458" s="8">
        <f>VLOOKUP(tbStoricoOrdini[[#This Row],[AGENTE]],tbAgenti[],2,FALSE)</f>
        <v>0.05</v>
      </c>
      <c r="P4458" s="2">
        <v>1766</v>
      </c>
      <c r="Q4458" s="2">
        <f>tbStoricoOrdini[[#This Row],[IMPORTO]]*tbStoricoOrdini[[#This Row],[% COMM.]]</f>
        <v>88.300000000000011</v>
      </c>
      <c r="R4458" s="2">
        <f>tbStoricoOrdini[[#This Row],[TOT. COMM.]]+tbStoricoOrdini[[#This Row],[IMPORTO]]</f>
        <v>1854.3</v>
      </c>
    </row>
    <row r="4459" spans="1:18">
      <c r="A4459" s="1">
        <v>43983</v>
      </c>
      <c r="B4459" s="7">
        <f>MONTH(tbStoricoOrdini[[#This Row],[DATA]])</f>
        <v>6</v>
      </c>
      <c r="C4459" t="s">
        <v>4554</v>
      </c>
      <c r="D4459" t="str">
        <f>RIGHT(tbStoricoOrdini[[#This Row],[ORDINE]],4)</f>
        <v>4456</v>
      </c>
      <c r="E4459" t="s">
        <v>24</v>
      </c>
      <c r="F4459" t="str">
        <f>VLOOKUP(tbStoricoOrdini[[#This Row],[CLIENTE]],tbClienti[],3,FALSE)</f>
        <v>Lombardia</v>
      </c>
      <c r="G4459" t="str">
        <f>VLOOKUP(tbStoricoOrdini[[#This Row],[CLIENTE]],tbClienti[],7,FALSE)</f>
        <v>DB</v>
      </c>
      <c r="H4459" t="s">
        <v>63</v>
      </c>
      <c r="I4459" t="str">
        <f>IF(LEFT(tbStoricoOrdini[[#This Row],[ARTICOLO]],3) = "COG","COG",LEFT(tbStoricoOrdini[[#This Row],[ARTICOLO]],FIND(" ",tbStoricoOrdini[[#This Row],[ARTICOLO]])-1))</f>
        <v>KLM</v>
      </c>
      <c r="J4459" t="str">
        <f>MID(tbStoricoOrdini[[#This Row],[ARTICOLO]],FIND(" ",tbStoricoOrdini[[#This Row],[ARTICOLO]])+1,4)</f>
        <v>3000</v>
      </c>
      <c r="K4459" t="str">
        <f>IFERROR(RIGHT(tbStoricoOrdini[[#This Row],[ARTICOLO]],LEN(tbStoricoOrdini[[#This Row],[ARTICOLO]])-FIND(" ",tbStoricoOrdini[[#This Row],[ARTICOLO]],FIND(" ",tbStoricoOrdini[[#This Row],[ARTICOLO]]) +1)),"")</f>
        <v>Plus</v>
      </c>
      <c r="L4459" s="3">
        <f>VLOOKUP(tbStoricoOrdini[[#This Row],[ARTICOLO]],tbArticoli[],2,FALSE)</f>
        <v>145</v>
      </c>
      <c r="M4459" s="22">
        <f>tbStoricoOrdini[[#This Row],[IMPORTO]]/tbStoricoOrdini[[#This Row],[PREZZO]]</f>
        <v>13.558620689655172</v>
      </c>
      <c r="N4459" t="s">
        <v>9</v>
      </c>
      <c r="O4459" s="8">
        <f>VLOOKUP(tbStoricoOrdini[[#This Row],[AGENTE]],tbAgenti[],2,FALSE)</f>
        <v>0.05</v>
      </c>
      <c r="P4459" s="2">
        <v>1966</v>
      </c>
      <c r="Q4459" s="2">
        <f>tbStoricoOrdini[[#This Row],[IMPORTO]]*tbStoricoOrdini[[#This Row],[% COMM.]]</f>
        <v>98.300000000000011</v>
      </c>
      <c r="R4459" s="2">
        <f>tbStoricoOrdini[[#This Row],[TOT. COMM.]]+tbStoricoOrdini[[#This Row],[IMPORTO]]</f>
        <v>2064.3000000000002</v>
      </c>
    </row>
    <row r="4460" spans="1:18">
      <c r="A4460" s="1">
        <v>43983</v>
      </c>
      <c r="B4460" s="7">
        <f>MONTH(tbStoricoOrdini[[#This Row],[DATA]])</f>
        <v>6</v>
      </c>
      <c r="C4460" t="s">
        <v>4555</v>
      </c>
      <c r="D4460" t="str">
        <f>RIGHT(tbStoricoOrdini[[#This Row],[ORDINE]],4)</f>
        <v>4457</v>
      </c>
      <c r="E4460" t="s">
        <v>24</v>
      </c>
      <c r="F4460" t="str">
        <f>VLOOKUP(tbStoricoOrdini[[#This Row],[CLIENTE]],tbClienti[],3,FALSE)</f>
        <v>Lombardia</v>
      </c>
      <c r="G4460" t="str">
        <f>VLOOKUP(tbStoricoOrdini[[#This Row],[CLIENTE]],tbClienti[],7,FALSE)</f>
        <v>DB</v>
      </c>
      <c r="H4460" t="s">
        <v>69</v>
      </c>
      <c r="I4460" t="str">
        <f>IF(LEFT(tbStoricoOrdini[[#This Row],[ARTICOLO]],3) = "COG","COG",LEFT(tbStoricoOrdini[[#This Row],[ARTICOLO]],FIND(" ",tbStoricoOrdini[[#This Row],[ARTICOLO]])-1))</f>
        <v>BAG</v>
      </c>
      <c r="J4460" t="str">
        <f>MID(tbStoricoOrdini[[#This Row],[ARTICOLO]],FIND(" ",tbStoricoOrdini[[#This Row],[ARTICOLO]])+1,4)</f>
        <v>1121</v>
      </c>
      <c r="K4460" t="str">
        <f>IFERROR(RIGHT(tbStoricoOrdini[[#This Row],[ARTICOLO]],LEN(tbStoricoOrdini[[#This Row],[ARTICOLO]])-FIND(" ",tbStoricoOrdini[[#This Row],[ARTICOLO]],FIND(" ",tbStoricoOrdini[[#This Row],[ARTICOLO]]) +1)),"")</f>
        <v>Gold</v>
      </c>
      <c r="L4460" s="3">
        <f>VLOOKUP(tbStoricoOrdini[[#This Row],[ARTICOLO]],tbArticoli[],2,FALSE)</f>
        <v>230</v>
      </c>
      <c r="M4460" s="22">
        <f>tbStoricoOrdini[[#This Row],[IMPORTO]]/tbStoricoOrdini[[#This Row],[PREZZO]]</f>
        <v>0.31739130434782609</v>
      </c>
      <c r="N4460" t="s">
        <v>9</v>
      </c>
      <c r="O4460" s="8">
        <f>VLOOKUP(tbStoricoOrdini[[#This Row],[AGENTE]],tbAgenti[],2,FALSE)</f>
        <v>0.05</v>
      </c>
      <c r="P4460" s="2">
        <v>73</v>
      </c>
      <c r="Q4460" s="2">
        <f>tbStoricoOrdini[[#This Row],[IMPORTO]]*tbStoricoOrdini[[#This Row],[% COMM.]]</f>
        <v>3.6500000000000004</v>
      </c>
      <c r="R4460" s="2">
        <f>tbStoricoOrdini[[#This Row],[TOT. COMM.]]+tbStoricoOrdini[[#This Row],[IMPORTO]]</f>
        <v>76.650000000000006</v>
      </c>
    </row>
    <row r="4461" spans="1:18">
      <c r="A4461" s="1">
        <v>43983</v>
      </c>
      <c r="B4461" s="7">
        <f>MONTH(tbStoricoOrdini[[#This Row],[DATA]])</f>
        <v>6</v>
      </c>
      <c r="C4461" t="s">
        <v>4556</v>
      </c>
      <c r="D4461" t="str">
        <f>RIGHT(tbStoricoOrdini[[#This Row],[ORDINE]],4)</f>
        <v>4458</v>
      </c>
      <c r="E4461" t="s">
        <v>24</v>
      </c>
      <c r="F4461" t="str">
        <f>VLOOKUP(tbStoricoOrdini[[#This Row],[CLIENTE]],tbClienti[],3,FALSE)</f>
        <v>Lombardia</v>
      </c>
      <c r="G4461" t="str">
        <f>VLOOKUP(tbStoricoOrdini[[#This Row],[CLIENTE]],tbClienti[],7,FALSE)</f>
        <v>DB</v>
      </c>
      <c r="H4461" t="s">
        <v>71</v>
      </c>
      <c r="I4461" t="str">
        <f>IF(LEFT(tbStoricoOrdini[[#This Row],[ARTICOLO]],3) = "COG","COG",LEFT(tbStoricoOrdini[[#This Row],[ARTICOLO]],FIND(" ",tbStoricoOrdini[[#This Row],[ARTICOLO]])-1))</f>
        <v>EB07</v>
      </c>
      <c r="J4461" t="str">
        <f>MID(tbStoricoOrdini[[#This Row],[ARTICOLO]],FIND(" ",tbStoricoOrdini[[#This Row],[ARTICOLO]])+1,4)</f>
        <v>5000</v>
      </c>
      <c r="K4461" t="str">
        <f>IFERROR(RIGHT(tbStoricoOrdini[[#This Row],[ARTICOLO]],LEN(tbStoricoOrdini[[#This Row],[ARTICOLO]])-FIND(" ",tbStoricoOrdini[[#This Row],[ARTICOLO]],FIND(" ",tbStoricoOrdini[[#This Row],[ARTICOLO]]) +1)),"")</f>
        <v/>
      </c>
      <c r="L4461" s="3">
        <f>VLOOKUP(tbStoricoOrdini[[#This Row],[ARTICOLO]],tbArticoli[],2,FALSE)</f>
        <v>140</v>
      </c>
      <c r="M4461" s="22">
        <f>tbStoricoOrdini[[#This Row],[IMPORTO]]/tbStoricoOrdini[[#This Row],[PREZZO]]</f>
        <v>3.2714285714285714</v>
      </c>
      <c r="N4461" t="s">
        <v>9</v>
      </c>
      <c r="O4461" s="8">
        <f>VLOOKUP(tbStoricoOrdini[[#This Row],[AGENTE]],tbAgenti[],2,FALSE)</f>
        <v>0.05</v>
      </c>
      <c r="P4461" s="2">
        <v>458</v>
      </c>
      <c r="Q4461" s="2">
        <f>tbStoricoOrdini[[#This Row],[IMPORTO]]*tbStoricoOrdini[[#This Row],[% COMM.]]</f>
        <v>22.900000000000002</v>
      </c>
      <c r="R4461" s="2">
        <f>tbStoricoOrdini[[#This Row],[TOT. COMM.]]+tbStoricoOrdini[[#This Row],[IMPORTO]]</f>
        <v>480.9</v>
      </c>
    </row>
    <row r="4462" spans="1:18">
      <c r="A4462" s="1">
        <v>43983</v>
      </c>
      <c r="B4462" s="7">
        <f>MONTH(tbStoricoOrdini[[#This Row],[DATA]])</f>
        <v>6</v>
      </c>
      <c r="C4462" t="s">
        <v>4557</v>
      </c>
      <c r="D4462" t="str">
        <f>RIGHT(tbStoricoOrdini[[#This Row],[ORDINE]],4)</f>
        <v>4459</v>
      </c>
      <c r="E4462" t="s">
        <v>24</v>
      </c>
      <c r="F4462" t="str">
        <f>VLOOKUP(tbStoricoOrdini[[#This Row],[CLIENTE]],tbClienti[],3,FALSE)</f>
        <v>Lombardia</v>
      </c>
      <c r="G4462" t="str">
        <f>VLOOKUP(tbStoricoOrdini[[#This Row],[CLIENTE]],tbClienti[],7,FALSE)</f>
        <v>DB</v>
      </c>
      <c r="H4462" t="s">
        <v>72</v>
      </c>
      <c r="I4462" t="str">
        <f>IF(LEFT(tbStoricoOrdini[[#This Row],[ARTICOLO]],3) = "COG","COG",LEFT(tbStoricoOrdini[[#This Row],[ARTICOLO]],FIND(" ",tbStoricoOrdini[[#This Row],[ARTICOLO]])-1))</f>
        <v>EB06</v>
      </c>
      <c r="J4462" t="str">
        <f>MID(tbStoricoOrdini[[#This Row],[ARTICOLO]],FIND(" ",tbStoricoOrdini[[#This Row],[ARTICOLO]])+1,4)</f>
        <v>3000</v>
      </c>
      <c r="K4462" t="str">
        <f>IFERROR(RIGHT(tbStoricoOrdini[[#This Row],[ARTICOLO]],LEN(tbStoricoOrdini[[#This Row],[ARTICOLO]])-FIND(" ",tbStoricoOrdini[[#This Row],[ARTICOLO]],FIND(" ",tbStoricoOrdini[[#This Row],[ARTICOLO]]) +1)),"")</f>
        <v>Medium</v>
      </c>
      <c r="L4462" s="3">
        <f>VLOOKUP(tbStoricoOrdini[[#This Row],[ARTICOLO]],tbArticoli[],2,FALSE)</f>
        <v>120</v>
      </c>
      <c r="M4462" s="22">
        <f>tbStoricoOrdini[[#This Row],[IMPORTO]]/tbStoricoOrdini[[#This Row],[PREZZO]]</f>
        <v>5.2833333333333332</v>
      </c>
      <c r="N4462" t="s">
        <v>9</v>
      </c>
      <c r="O4462" s="8">
        <f>VLOOKUP(tbStoricoOrdini[[#This Row],[AGENTE]],tbAgenti[],2,FALSE)</f>
        <v>0.05</v>
      </c>
      <c r="P4462" s="2">
        <v>634</v>
      </c>
      <c r="Q4462" s="2">
        <f>tbStoricoOrdini[[#This Row],[IMPORTO]]*tbStoricoOrdini[[#This Row],[% COMM.]]</f>
        <v>31.700000000000003</v>
      </c>
      <c r="R4462" s="2">
        <f>tbStoricoOrdini[[#This Row],[TOT. COMM.]]+tbStoricoOrdini[[#This Row],[IMPORTO]]</f>
        <v>665.7</v>
      </c>
    </row>
    <row r="4463" spans="1:18">
      <c r="A4463" s="1">
        <v>43983</v>
      </c>
      <c r="B4463" s="7">
        <f>MONTH(tbStoricoOrdini[[#This Row],[DATA]])</f>
        <v>6</v>
      </c>
      <c r="C4463" t="s">
        <v>4558</v>
      </c>
      <c r="D4463" t="str">
        <f>RIGHT(tbStoricoOrdini[[#This Row],[ORDINE]],4)</f>
        <v>4460</v>
      </c>
      <c r="E4463" t="s">
        <v>25</v>
      </c>
      <c r="F4463" t="str">
        <f>VLOOKUP(tbStoricoOrdini[[#This Row],[CLIENTE]],tbClienti[],3,FALSE)</f>
        <v>Lombardia</v>
      </c>
      <c r="G4463" t="str">
        <f>VLOOKUP(tbStoricoOrdini[[#This Row],[CLIENTE]],tbClienti[],7,FALSE)</f>
        <v>CD</v>
      </c>
      <c r="H4463" t="s">
        <v>78</v>
      </c>
      <c r="I4463" t="str">
        <f>IF(LEFT(tbStoricoOrdini[[#This Row],[ARTICOLO]],3) = "COG","COG",LEFT(tbStoricoOrdini[[#This Row],[ARTICOLO]],FIND(" ",tbStoricoOrdini[[#This Row],[ARTICOLO]])-1))</f>
        <v>COG</v>
      </c>
      <c r="J4463" t="str">
        <f>MID(tbStoricoOrdini[[#This Row],[ARTICOLO]],FIND(" ",tbStoricoOrdini[[#This Row],[ARTICOLO]])+1,4)</f>
        <v>3000</v>
      </c>
      <c r="K4463" t="str">
        <f>IFERROR(RIGHT(tbStoricoOrdini[[#This Row],[ARTICOLO]],LEN(tbStoricoOrdini[[#This Row],[ARTICOLO]])-FIND(" ",tbStoricoOrdini[[#This Row],[ARTICOLO]],FIND(" ",tbStoricoOrdini[[#This Row],[ARTICOLO]]) +1)),"")</f>
        <v>Medium</v>
      </c>
      <c r="L4463" s="3">
        <f>VLOOKUP(tbStoricoOrdini[[#This Row],[ARTICOLO]],tbArticoli[],2,FALSE)</f>
        <v>220</v>
      </c>
      <c r="M4463" s="22">
        <f>tbStoricoOrdini[[#This Row],[IMPORTO]]/tbStoricoOrdini[[#This Row],[PREZZO]]</f>
        <v>6.2863636363636362</v>
      </c>
      <c r="N4463" t="s">
        <v>8</v>
      </c>
      <c r="O4463" s="8">
        <f>VLOOKUP(tbStoricoOrdini[[#This Row],[AGENTE]],tbAgenti[],2,FALSE)</f>
        <v>0.05</v>
      </c>
      <c r="P4463" s="2">
        <v>1383</v>
      </c>
      <c r="Q4463" s="2">
        <f>tbStoricoOrdini[[#This Row],[IMPORTO]]*tbStoricoOrdini[[#This Row],[% COMM.]]</f>
        <v>69.150000000000006</v>
      </c>
      <c r="R4463" s="2">
        <f>tbStoricoOrdini[[#This Row],[TOT. COMM.]]+tbStoricoOrdini[[#This Row],[IMPORTO]]</f>
        <v>1452.15</v>
      </c>
    </row>
    <row r="4464" spans="1:18">
      <c r="A4464" s="1">
        <v>43983</v>
      </c>
      <c r="B4464" s="7">
        <f>MONTH(tbStoricoOrdini[[#This Row],[DATA]])</f>
        <v>6</v>
      </c>
      <c r="C4464" t="s">
        <v>4559</v>
      </c>
      <c r="D4464" t="str">
        <f>RIGHT(tbStoricoOrdini[[#This Row],[ORDINE]],4)</f>
        <v>4461</v>
      </c>
      <c r="E4464" t="s">
        <v>25</v>
      </c>
      <c r="F4464" t="str">
        <f>VLOOKUP(tbStoricoOrdini[[#This Row],[CLIENTE]],tbClienti[],3,FALSE)</f>
        <v>Lombardia</v>
      </c>
      <c r="G4464" t="str">
        <f>VLOOKUP(tbStoricoOrdini[[#This Row],[CLIENTE]],tbClienti[],7,FALSE)</f>
        <v>CD</v>
      </c>
      <c r="H4464" t="s">
        <v>74</v>
      </c>
      <c r="I4464" t="str">
        <f>IF(LEFT(tbStoricoOrdini[[#This Row],[ARTICOLO]],3) = "COG","COG",LEFT(tbStoricoOrdini[[#This Row],[ARTICOLO]],FIND(" ",tbStoricoOrdini[[#This Row],[ARTICOLO]])-1))</f>
        <v>AVRC</v>
      </c>
      <c r="J4464" t="str">
        <f>MID(tbStoricoOrdini[[#This Row],[ARTICOLO]],FIND(" ",tbStoricoOrdini[[#This Row],[ARTICOLO]])+1,4)</f>
        <v>2500</v>
      </c>
      <c r="K4464" t="str">
        <f>IFERROR(RIGHT(tbStoricoOrdini[[#This Row],[ARTICOLO]],LEN(tbStoricoOrdini[[#This Row],[ARTICOLO]])-FIND(" ",tbStoricoOrdini[[#This Row],[ARTICOLO]],FIND(" ",tbStoricoOrdini[[#This Row],[ARTICOLO]]) +1)),"")</f>
        <v>Gold</v>
      </c>
      <c r="L4464" s="3">
        <f>VLOOKUP(tbStoricoOrdini[[#This Row],[ARTICOLO]],tbArticoli[],2,FALSE)</f>
        <v>500</v>
      </c>
      <c r="M4464" s="22">
        <f>tbStoricoOrdini[[#This Row],[IMPORTO]]/tbStoricoOrdini[[#This Row],[PREZZO]]</f>
        <v>25.768000000000001</v>
      </c>
      <c r="N4464" t="s">
        <v>10</v>
      </c>
      <c r="O4464" s="8">
        <f>VLOOKUP(tbStoricoOrdini[[#This Row],[AGENTE]],tbAgenti[],2,FALSE)</f>
        <v>3.6999999999999998E-2</v>
      </c>
      <c r="P4464" s="2">
        <v>12884</v>
      </c>
      <c r="Q4464" s="2">
        <f>tbStoricoOrdini[[#This Row],[IMPORTO]]*tbStoricoOrdini[[#This Row],[% COMM.]]</f>
        <v>476.70799999999997</v>
      </c>
      <c r="R4464" s="2">
        <f>tbStoricoOrdini[[#This Row],[TOT. COMM.]]+tbStoricoOrdini[[#This Row],[IMPORTO]]</f>
        <v>13360.708000000001</v>
      </c>
    </row>
    <row r="4465" spans="1:18">
      <c r="A4465" s="1">
        <v>43983</v>
      </c>
      <c r="B4465" s="7">
        <f>MONTH(tbStoricoOrdini[[#This Row],[DATA]])</f>
        <v>6</v>
      </c>
      <c r="C4465" t="s">
        <v>4560</v>
      </c>
      <c r="D4465" t="str">
        <f>RIGHT(tbStoricoOrdini[[#This Row],[ORDINE]],4)</f>
        <v>4462</v>
      </c>
      <c r="E4465" t="s">
        <v>25</v>
      </c>
      <c r="F4465" t="str">
        <f>VLOOKUP(tbStoricoOrdini[[#This Row],[CLIENTE]],tbClienti[],3,FALSE)</f>
        <v>Lombardia</v>
      </c>
      <c r="G4465" t="str">
        <f>VLOOKUP(tbStoricoOrdini[[#This Row],[CLIENTE]],tbClienti[],7,FALSE)</f>
        <v>CD</v>
      </c>
      <c r="H4465" t="s">
        <v>74</v>
      </c>
      <c r="I4465" t="str">
        <f>IF(LEFT(tbStoricoOrdini[[#This Row],[ARTICOLO]],3) = "COG","COG",LEFT(tbStoricoOrdini[[#This Row],[ARTICOLO]],FIND(" ",tbStoricoOrdini[[#This Row],[ARTICOLO]])-1))</f>
        <v>AVRC</v>
      </c>
      <c r="J4465" t="str">
        <f>MID(tbStoricoOrdini[[#This Row],[ARTICOLO]],FIND(" ",tbStoricoOrdini[[#This Row],[ARTICOLO]])+1,4)</f>
        <v>2500</v>
      </c>
      <c r="K4465" t="str">
        <f>IFERROR(RIGHT(tbStoricoOrdini[[#This Row],[ARTICOLO]],LEN(tbStoricoOrdini[[#This Row],[ARTICOLO]])-FIND(" ",tbStoricoOrdini[[#This Row],[ARTICOLO]],FIND(" ",tbStoricoOrdini[[#This Row],[ARTICOLO]]) +1)),"")</f>
        <v>Gold</v>
      </c>
      <c r="L4465" s="3">
        <f>VLOOKUP(tbStoricoOrdini[[#This Row],[ARTICOLO]],tbArticoli[],2,FALSE)</f>
        <v>500</v>
      </c>
      <c r="M4465" s="22">
        <f>tbStoricoOrdini[[#This Row],[IMPORTO]]/tbStoricoOrdini[[#This Row],[PREZZO]]</f>
        <v>9.8000000000000004E-2</v>
      </c>
      <c r="N4465" t="s">
        <v>11</v>
      </c>
      <c r="O4465" s="8">
        <f>VLOOKUP(tbStoricoOrdini[[#This Row],[AGENTE]],tbAgenti[],2,FALSE)</f>
        <v>0.04</v>
      </c>
      <c r="P4465" s="2">
        <v>49</v>
      </c>
      <c r="Q4465" s="2">
        <f>tbStoricoOrdini[[#This Row],[IMPORTO]]*tbStoricoOrdini[[#This Row],[% COMM.]]</f>
        <v>1.96</v>
      </c>
      <c r="R4465" s="2">
        <f>tbStoricoOrdini[[#This Row],[TOT. COMM.]]+tbStoricoOrdini[[#This Row],[IMPORTO]]</f>
        <v>50.96</v>
      </c>
    </row>
    <row r="4466" spans="1:18">
      <c r="A4466" s="1">
        <v>43983</v>
      </c>
      <c r="B4466" s="7">
        <f>MONTH(tbStoricoOrdini[[#This Row],[DATA]])</f>
        <v>6</v>
      </c>
      <c r="C4466" t="s">
        <v>4561</v>
      </c>
      <c r="D4466" t="str">
        <f>RIGHT(tbStoricoOrdini[[#This Row],[ORDINE]],4)</f>
        <v>4463</v>
      </c>
      <c r="E4466" t="s">
        <v>25</v>
      </c>
      <c r="F4466" t="str">
        <f>VLOOKUP(tbStoricoOrdini[[#This Row],[CLIENTE]],tbClienti[],3,FALSE)</f>
        <v>Lombardia</v>
      </c>
      <c r="G4466" t="str">
        <f>VLOOKUP(tbStoricoOrdini[[#This Row],[CLIENTE]],tbClienti[],7,FALSE)</f>
        <v>CD</v>
      </c>
      <c r="H4466" t="s">
        <v>74</v>
      </c>
      <c r="I4466" t="str">
        <f>IF(LEFT(tbStoricoOrdini[[#This Row],[ARTICOLO]],3) = "COG","COG",LEFT(tbStoricoOrdini[[#This Row],[ARTICOLO]],FIND(" ",tbStoricoOrdini[[#This Row],[ARTICOLO]])-1))</f>
        <v>AVRC</v>
      </c>
      <c r="J4466" t="str">
        <f>MID(tbStoricoOrdini[[#This Row],[ARTICOLO]],FIND(" ",tbStoricoOrdini[[#This Row],[ARTICOLO]])+1,4)</f>
        <v>2500</v>
      </c>
      <c r="K4466" t="str">
        <f>IFERROR(RIGHT(tbStoricoOrdini[[#This Row],[ARTICOLO]],LEN(tbStoricoOrdini[[#This Row],[ARTICOLO]])-FIND(" ",tbStoricoOrdini[[#This Row],[ARTICOLO]],FIND(" ",tbStoricoOrdini[[#This Row],[ARTICOLO]]) +1)),"")</f>
        <v>Gold</v>
      </c>
      <c r="L4466" s="3">
        <f>VLOOKUP(tbStoricoOrdini[[#This Row],[ARTICOLO]],tbArticoli[],2,FALSE)</f>
        <v>500</v>
      </c>
      <c r="M4466" s="22">
        <f>tbStoricoOrdini[[#This Row],[IMPORTO]]/tbStoricoOrdini[[#This Row],[PREZZO]]</f>
        <v>8.7379999999999995</v>
      </c>
      <c r="N4466" t="s">
        <v>8</v>
      </c>
      <c r="O4466" s="8">
        <f>VLOOKUP(tbStoricoOrdini[[#This Row],[AGENTE]],tbAgenti[],2,FALSE)</f>
        <v>0.05</v>
      </c>
      <c r="P4466" s="2">
        <v>4369</v>
      </c>
      <c r="Q4466" s="2">
        <f>tbStoricoOrdini[[#This Row],[IMPORTO]]*tbStoricoOrdini[[#This Row],[% COMM.]]</f>
        <v>218.45000000000002</v>
      </c>
      <c r="R4466" s="2">
        <f>tbStoricoOrdini[[#This Row],[TOT. COMM.]]+tbStoricoOrdini[[#This Row],[IMPORTO]]</f>
        <v>4587.45</v>
      </c>
    </row>
    <row r="4467" spans="1:18">
      <c r="A4467" s="1">
        <v>43983</v>
      </c>
      <c r="B4467" s="7">
        <f>MONTH(tbStoricoOrdini[[#This Row],[DATA]])</f>
        <v>6</v>
      </c>
      <c r="C4467" t="s">
        <v>4562</v>
      </c>
      <c r="D4467" t="str">
        <f>RIGHT(tbStoricoOrdini[[#This Row],[ORDINE]],4)</f>
        <v>4464</v>
      </c>
      <c r="E4467" t="s">
        <v>25</v>
      </c>
      <c r="F4467" t="str">
        <f>VLOOKUP(tbStoricoOrdini[[#This Row],[CLIENTE]],tbClienti[],3,FALSE)</f>
        <v>Lombardia</v>
      </c>
      <c r="G4467" t="str">
        <f>VLOOKUP(tbStoricoOrdini[[#This Row],[CLIENTE]],tbClienti[],7,FALSE)</f>
        <v>CD</v>
      </c>
      <c r="H4467" t="s">
        <v>74</v>
      </c>
      <c r="I4467" t="str">
        <f>IF(LEFT(tbStoricoOrdini[[#This Row],[ARTICOLO]],3) = "COG","COG",LEFT(tbStoricoOrdini[[#This Row],[ARTICOLO]],FIND(" ",tbStoricoOrdini[[#This Row],[ARTICOLO]])-1))</f>
        <v>AVRC</v>
      </c>
      <c r="J4467" t="str">
        <f>MID(tbStoricoOrdini[[#This Row],[ARTICOLO]],FIND(" ",tbStoricoOrdini[[#This Row],[ARTICOLO]])+1,4)</f>
        <v>2500</v>
      </c>
      <c r="K4467" t="str">
        <f>IFERROR(RIGHT(tbStoricoOrdini[[#This Row],[ARTICOLO]],LEN(tbStoricoOrdini[[#This Row],[ARTICOLO]])-FIND(" ",tbStoricoOrdini[[#This Row],[ARTICOLO]],FIND(" ",tbStoricoOrdini[[#This Row],[ARTICOLO]]) +1)),"")</f>
        <v>Gold</v>
      </c>
      <c r="L4467" s="3">
        <f>VLOOKUP(tbStoricoOrdini[[#This Row],[ARTICOLO]],tbArticoli[],2,FALSE)</f>
        <v>500</v>
      </c>
      <c r="M4467" s="22">
        <f>tbStoricoOrdini[[#This Row],[IMPORTO]]/tbStoricoOrdini[[#This Row],[PREZZO]]</f>
        <v>1.5980000000000001</v>
      </c>
      <c r="N4467" t="s">
        <v>12</v>
      </c>
      <c r="O4467" s="8">
        <f>VLOOKUP(tbStoricoOrdini[[#This Row],[AGENTE]],tbAgenti[],2,FALSE)</f>
        <v>0.05</v>
      </c>
      <c r="P4467" s="2">
        <v>799</v>
      </c>
      <c r="Q4467" s="2">
        <f>tbStoricoOrdini[[#This Row],[IMPORTO]]*tbStoricoOrdini[[#This Row],[% COMM.]]</f>
        <v>39.950000000000003</v>
      </c>
      <c r="R4467" s="2">
        <f>tbStoricoOrdini[[#This Row],[TOT. COMM.]]+tbStoricoOrdini[[#This Row],[IMPORTO]]</f>
        <v>838.95</v>
      </c>
    </row>
    <row r="4468" spans="1:18">
      <c r="A4468" s="1">
        <v>43983</v>
      </c>
      <c r="B4468" s="7">
        <f>MONTH(tbStoricoOrdini[[#This Row],[DATA]])</f>
        <v>6</v>
      </c>
      <c r="C4468" t="s">
        <v>4563</v>
      </c>
      <c r="D4468" t="str">
        <f>RIGHT(tbStoricoOrdini[[#This Row],[ORDINE]],4)</f>
        <v>4465</v>
      </c>
      <c r="E4468" t="s">
        <v>25</v>
      </c>
      <c r="F4468" t="str">
        <f>VLOOKUP(tbStoricoOrdini[[#This Row],[CLIENTE]],tbClienti[],3,FALSE)</f>
        <v>Lombardia</v>
      </c>
      <c r="G4468" t="str">
        <f>VLOOKUP(tbStoricoOrdini[[#This Row],[CLIENTE]],tbClienti[],7,FALSE)</f>
        <v>CD</v>
      </c>
      <c r="H4468" t="s">
        <v>74</v>
      </c>
      <c r="I4468" t="str">
        <f>IF(LEFT(tbStoricoOrdini[[#This Row],[ARTICOLO]],3) = "COG","COG",LEFT(tbStoricoOrdini[[#This Row],[ARTICOLO]],FIND(" ",tbStoricoOrdini[[#This Row],[ARTICOLO]])-1))</f>
        <v>AVRC</v>
      </c>
      <c r="J4468" t="str">
        <f>MID(tbStoricoOrdini[[#This Row],[ARTICOLO]],FIND(" ",tbStoricoOrdini[[#This Row],[ARTICOLO]])+1,4)</f>
        <v>2500</v>
      </c>
      <c r="K4468" t="str">
        <f>IFERROR(RIGHT(tbStoricoOrdini[[#This Row],[ARTICOLO]],LEN(tbStoricoOrdini[[#This Row],[ARTICOLO]])-FIND(" ",tbStoricoOrdini[[#This Row],[ARTICOLO]],FIND(" ",tbStoricoOrdini[[#This Row],[ARTICOLO]]) +1)),"")</f>
        <v>Gold</v>
      </c>
      <c r="L4468" s="3">
        <f>VLOOKUP(tbStoricoOrdini[[#This Row],[ARTICOLO]],tbArticoli[],2,FALSE)</f>
        <v>500</v>
      </c>
      <c r="M4468" s="22">
        <f>tbStoricoOrdini[[#This Row],[IMPORTO]]/tbStoricoOrdini[[#This Row],[PREZZO]]</f>
        <v>1.512</v>
      </c>
      <c r="N4468" t="s">
        <v>9</v>
      </c>
      <c r="O4468" s="8">
        <f>VLOOKUP(tbStoricoOrdini[[#This Row],[AGENTE]],tbAgenti[],2,FALSE)</f>
        <v>0.05</v>
      </c>
      <c r="P4468" s="2">
        <v>756</v>
      </c>
      <c r="Q4468" s="2">
        <f>tbStoricoOrdini[[#This Row],[IMPORTO]]*tbStoricoOrdini[[#This Row],[% COMM.]]</f>
        <v>37.800000000000004</v>
      </c>
      <c r="R4468" s="2">
        <f>tbStoricoOrdini[[#This Row],[TOT. COMM.]]+tbStoricoOrdini[[#This Row],[IMPORTO]]</f>
        <v>793.8</v>
      </c>
    </row>
    <row r="4469" spans="1:18">
      <c r="A4469" s="1">
        <v>43983</v>
      </c>
      <c r="B4469" s="7">
        <f>MONTH(tbStoricoOrdini[[#This Row],[DATA]])</f>
        <v>6</v>
      </c>
      <c r="C4469" t="s">
        <v>4564</v>
      </c>
      <c r="D4469" t="str">
        <f>RIGHT(tbStoricoOrdini[[#This Row],[ORDINE]],4)</f>
        <v>4466</v>
      </c>
      <c r="E4469" t="s">
        <v>25</v>
      </c>
      <c r="F4469" t="str">
        <f>VLOOKUP(tbStoricoOrdini[[#This Row],[CLIENTE]],tbClienti[],3,FALSE)</f>
        <v>Lombardia</v>
      </c>
      <c r="G4469" t="str">
        <f>VLOOKUP(tbStoricoOrdini[[#This Row],[CLIENTE]],tbClienti[],7,FALSE)</f>
        <v>CD</v>
      </c>
      <c r="H4469" t="s">
        <v>77</v>
      </c>
      <c r="I4469" t="str">
        <f>IF(LEFT(tbStoricoOrdini[[#This Row],[ARTICOLO]],3) = "COG","COG",LEFT(tbStoricoOrdini[[#This Row],[ARTICOLO]],FIND(" ",tbStoricoOrdini[[#This Row],[ARTICOLO]])-1))</f>
        <v>COG</v>
      </c>
      <c r="J4469" t="str">
        <f>MID(tbStoricoOrdini[[#This Row],[ARTICOLO]],FIND(" ",tbStoricoOrdini[[#This Row],[ARTICOLO]])+1,4)</f>
        <v>2000</v>
      </c>
      <c r="K4469" t="str">
        <f>IFERROR(RIGHT(tbStoricoOrdini[[#This Row],[ARTICOLO]],LEN(tbStoricoOrdini[[#This Row],[ARTICOLO]])-FIND(" ",tbStoricoOrdini[[#This Row],[ARTICOLO]],FIND(" ",tbStoricoOrdini[[#This Row],[ARTICOLO]]) +1)),"")</f>
        <v>Medium</v>
      </c>
      <c r="L4469" s="3">
        <f>VLOOKUP(tbStoricoOrdini[[#This Row],[ARTICOLO]],tbArticoli[],2,FALSE)</f>
        <v>200</v>
      </c>
      <c r="M4469" s="22">
        <f>tbStoricoOrdini[[#This Row],[IMPORTO]]/tbStoricoOrdini[[#This Row],[PREZZO]]</f>
        <v>1.7649999999999999</v>
      </c>
      <c r="N4469" t="s">
        <v>9</v>
      </c>
      <c r="O4469" s="8">
        <f>VLOOKUP(tbStoricoOrdini[[#This Row],[AGENTE]],tbAgenti[],2,FALSE)</f>
        <v>0.05</v>
      </c>
      <c r="P4469" s="2">
        <v>353</v>
      </c>
      <c r="Q4469" s="2">
        <f>tbStoricoOrdini[[#This Row],[IMPORTO]]*tbStoricoOrdini[[#This Row],[% COMM.]]</f>
        <v>17.650000000000002</v>
      </c>
      <c r="R4469" s="2">
        <f>tbStoricoOrdini[[#This Row],[TOT. COMM.]]+tbStoricoOrdini[[#This Row],[IMPORTO]]</f>
        <v>370.65</v>
      </c>
    </row>
    <row r="4470" spans="1:18">
      <c r="A4470" s="1">
        <v>43983</v>
      </c>
      <c r="B4470" s="7">
        <f>MONTH(tbStoricoOrdini[[#This Row],[DATA]])</f>
        <v>6</v>
      </c>
      <c r="C4470" t="s">
        <v>4565</v>
      </c>
      <c r="D4470" t="str">
        <f>RIGHT(tbStoricoOrdini[[#This Row],[ORDINE]],4)</f>
        <v>4467</v>
      </c>
      <c r="E4470" t="s">
        <v>25</v>
      </c>
      <c r="F4470" t="str">
        <f>VLOOKUP(tbStoricoOrdini[[#This Row],[CLIENTE]],tbClienti[],3,FALSE)</f>
        <v>Lombardia</v>
      </c>
      <c r="G4470" t="str">
        <f>VLOOKUP(tbStoricoOrdini[[#This Row],[CLIENTE]],tbClienti[],7,FALSE)</f>
        <v>CD</v>
      </c>
      <c r="H4470" t="s">
        <v>61</v>
      </c>
      <c r="I4470" t="str">
        <f>IF(LEFT(tbStoricoOrdini[[#This Row],[ARTICOLO]],3) = "COG","COG",LEFT(tbStoricoOrdini[[#This Row],[ARTICOLO]],FIND(" ",tbStoricoOrdini[[#This Row],[ARTICOLO]])-1))</f>
        <v>KLM</v>
      </c>
      <c r="J4470" t="str">
        <f>MID(tbStoricoOrdini[[#This Row],[ARTICOLO]],FIND(" ",tbStoricoOrdini[[#This Row],[ARTICOLO]])+1,4)</f>
        <v>5000</v>
      </c>
      <c r="K4470" t="str">
        <f>IFERROR(RIGHT(tbStoricoOrdini[[#This Row],[ARTICOLO]],LEN(tbStoricoOrdini[[#This Row],[ARTICOLO]])-FIND(" ",tbStoricoOrdini[[#This Row],[ARTICOLO]],FIND(" ",tbStoricoOrdini[[#This Row],[ARTICOLO]]) +1)),"")</f>
        <v>Medium</v>
      </c>
      <c r="L4470" s="3">
        <f>VLOOKUP(tbStoricoOrdini[[#This Row],[ARTICOLO]],tbArticoli[],2,FALSE)</f>
        <v>150</v>
      </c>
      <c r="M4470" s="22">
        <f>tbStoricoOrdini[[#This Row],[IMPORTO]]/tbStoricoOrdini[[#This Row],[PREZZO]]</f>
        <v>37.193333333333335</v>
      </c>
      <c r="N4470" t="s">
        <v>10</v>
      </c>
      <c r="O4470" s="8">
        <f>VLOOKUP(tbStoricoOrdini[[#This Row],[AGENTE]],tbAgenti[],2,FALSE)</f>
        <v>3.6999999999999998E-2</v>
      </c>
      <c r="P4470" s="2">
        <v>5579</v>
      </c>
      <c r="Q4470" s="2">
        <f>tbStoricoOrdini[[#This Row],[IMPORTO]]*tbStoricoOrdini[[#This Row],[% COMM.]]</f>
        <v>206.423</v>
      </c>
      <c r="R4470" s="2">
        <f>tbStoricoOrdini[[#This Row],[TOT. COMM.]]+tbStoricoOrdini[[#This Row],[IMPORTO]]</f>
        <v>5785.4229999999998</v>
      </c>
    </row>
    <row r="4471" spans="1:18">
      <c r="A4471" s="1">
        <v>43983</v>
      </c>
      <c r="B4471" s="7">
        <f>MONTH(tbStoricoOrdini[[#This Row],[DATA]])</f>
        <v>6</v>
      </c>
      <c r="C4471" t="s">
        <v>4566</v>
      </c>
      <c r="D4471" t="str">
        <f>RIGHT(tbStoricoOrdini[[#This Row],[ORDINE]],4)</f>
        <v>4468</v>
      </c>
      <c r="E4471" t="s">
        <v>25</v>
      </c>
      <c r="F4471" t="str">
        <f>VLOOKUP(tbStoricoOrdini[[#This Row],[CLIENTE]],tbClienti[],3,FALSE)</f>
        <v>Lombardia</v>
      </c>
      <c r="G4471" t="str">
        <f>VLOOKUP(tbStoricoOrdini[[#This Row],[CLIENTE]],tbClienti[],7,FALSE)</f>
        <v>CD</v>
      </c>
      <c r="H4471" t="s">
        <v>61</v>
      </c>
      <c r="I4471" t="str">
        <f>IF(LEFT(tbStoricoOrdini[[#This Row],[ARTICOLO]],3) = "COG","COG",LEFT(tbStoricoOrdini[[#This Row],[ARTICOLO]],FIND(" ",tbStoricoOrdini[[#This Row],[ARTICOLO]])-1))</f>
        <v>KLM</v>
      </c>
      <c r="J4471" t="str">
        <f>MID(tbStoricoOrdini[[#This Row],[ARTICOLO]],FIND(" ",tbStoricoOrdini[[#This Row],[ARTICOLO]])+1,4)</f>
        <v>5000</v>
      </c>
      <c r="K4471" t="str">
        <f>IFERROR(RIGHT(tbStoricoOrdini[[#This Row],[ARTICOLO]],LEN(tbStoricoOrdini[[#This Row],[ARTICOLO]])-FIND(" ",tbStoricoOrdini[[#This Row],[ARTICOLO]],FIND(" ",tbStoricoOrdini[[#This Row],[ARTICOLO]]) +1)),"")</f>
        <v>Medium</v>
      </c>
      <c r="L4471" s="3">
        <f>VLOOKUP(tbStoricoOrdini[[#This Row],[ARTICOLO]],tbArticoli[],2,FALSE)</f>
        <v>150</v>
      </c>
      <c r="M4471" s="22">
        <f>tbStoricoOrdini[[#This Row],[IMPORTO]]/tbStoricoOrdini[[#This Row],[PREZZO]]</f>
        <v>97.11333333333333</v>
      </c>
      <c r="N4471" t="s">
        <v>11</v>
      </c>
      <c r="O4471" s="8">
        <f>VLOOKUP(tbStoricoOrdini[[#This Row],[AGENTE]],tbAgenti[],2,FALSE)</f>
        <v>0.04</v>
      </c>
      <c r="P4471" s="2">
        <v>14567</v>
      </c>
      <c r="Q4471" s="2">
        <f>tbStoricoOrdini[[#This Row],[IMPORTO]]*tbStoricoOrdini[[#This Row],[% COMM.]]</f>
        <v>582.68000000000006</v>
      </c>
      <c r="R4471" s="2">
        <f>tbStoricoOrdini[[#This Row],[TOT. COMM.]]+tbStoricoOrdini[[#This Row],[IMPORTO]]</f>
        <v>15149.68</v>
      </c>
    </row>
    <row r="4472" spans="1:18">
      <c r="A4472" s="1">
        <v>43983</v>
      </c>
      <c r="B4472" s="7">
        <f>MONTH(tbStoricoOrdini[[#This Row],[DATA]])</f>
        <v>6</v>
      </c>
      <c r="C4472" t="s">
        <v>4567</v>
      </c>
      <c r="D4472" t="str">
        <f>RIGHT(tbStoricoOrdini[[#This Row],[ORDINE]],4)</f>
        <v>4469</v>
      </c>
      <c r="E4472" t="s">
        <v>25</v>
      </c>
      <c r="F4472" t="str">
        <f>VLOOKUP(tbStoricoOrdini[[#This Row],[CLIENTE]],tbClienti[],3,FALSE)</f>
        <v>Lombardia</v>
      </c>
      <c r="G4472" t="str">
        <f>VLOOKUP(tbStoricoOrdini[[#This Row],[CLIENTE]],tbClienti[],7,FALSE)</f>
        <v>CD</v>
      </c>
      <c r="H4472" t="s">
        <v>61</v>
      </c>
      <c r="I4472" t="str">
        <f>IF(LEFT(tbStoricoOrdini[[#This Row],[ARTICOLO]],3) = "COG","COG",LEFT(tbStoricoOrdini[[#This Row],[ARTICOLO]],FIND(" ",tbStoricoOrdini[[#This Row],[ARTICOLO]])-1))</f>
        <v>KLM</v>
      </c>
      <c r="J4472" t="str">
        <f>MID(tbStoricoOrdini[[#This Row],[ARTICOLO]],FIND(" ",tbStoricoOrdini[[#This Row],[ARTICOLO]])+1,4)</f>
        <v>5000</v>
      </c>
      <c r="K4472" t="str">
        <f>IFERROR(RIGHT(tbStoricoOrdini[[#This Row],[ARTICOLO]],LEN(tbStoricoOrdini[[#This Row],[ARTICOLO]])-FIND(" ",tbStoricoOrdini[[#This Row],[ARTICOLO]],FIND(" ",tbStoricoOrdini[[#This Row],[ARTICOLO]]) +1)),"")</f>
        <v>Medium</v>
      </c>
      <c r="L4472" s="3">
        <f>VLOOKUP(tbStoricoOrdini[[#This Row],[ARTICOLO]],tbArticoli[],2,FALSE)</f>
        <v>150</v>
      </c>
      <c r="M4472" s="22">
        <f>tbStoricoOrdini[[#This Row],[IMPORTO]]/tbStoricoOrdini[[#This Row],[PREZZO]]</f>
        <v>0.64666666666666661</v>
      </c>
      <c r="N4472" t="s">
        <v>8</v>
      </c>
      <c r="O4472" s="8">
        <f>VLOOKUP(tbStoricoOrdini[[#This Row],[AGENTE]],tbAgenti[],2,FALSE)</f>
        <v>0.05</v>
      </c>
      <c r="P4472" s="2">
        <v>97</v>
      </c>
      <c r="Q4472" s="2">
        <f>tbStoricoOrdini[[#This Row],[IMPORTO]]*tbStoricoOrdini[[#This Row],[% COMM.]]</f>
        <v>4.8500000000000005</v>
      </c>
      <c r="R4472" s="2">
        <f>tbStoricoOrdini[[#This Row],[TOT. COMM.]]+tbStoricoOrdini[[#This Row],[IMPORTO]]</f>
        <v>101.85</v>
      </c>
    </row>
    <row r="4473" spans="1:18">
      <c r="A4473" s="1">
        <v>43983</v>
      </c>
      <c r="B4473" s="7">
        <f>MONTH(tbStoricoOrdini[[#This Row],[DATA]])</f>
        <v>6</v>
      </c>
      <c r="C4473" t="s">
        <v>4568</v>
      </c>
      <c r="D4473" t="str">
        <f>RIGHT(tbStoricoOrdini[[#This Row],[ORDINE]],4)</f>
        <v>4470</v>
      </c>
      <c r="E4473" t="s">
        <v>25</v>
      </c>
      <c r="F4473" t="str">
        <f>VLOOKUP(tbStoricoOrdini[[#This Row],[CLIENTE]],tbClienti[],3,FALSE)</f>
        <v>Lombardia</v>
      </c>
      <c r="G4473" t="str">
        <f>VLOOKUP(tbStoricoOrdini[[#This Row],[CLIENTE]],tbClienti[],7,FALSE)</f>
        <v>CD</v>
      </c>
      <c r="H4473" t="s">
        <v>61</v>
      </c>
      <c r="I4473" t="str">
        <f>IF(LEFT(tbStoricoOrdini[[#This Row],[ARTICOLO]],3) = "COG","COG",LEFT(tbStoricoOrdini[[#This Row],[ARTICOLO]],FIND(" ",tbStoricoOrdini[[#This Row],[ARTICOLO]])-1))</f>
        <v>KLM</v>
      </c>
      <c r="J4473" t="str">
        <f>MID(tbStoricoOrdini[[#This Row],[ARTICOLO]],FIND(" ",tbStoricoOrdini[[#This Row],[ARTICOLO]])+1,4)</f>
        <v>5000</v>
      </c>
      <c r="K4473" t="str">
        <f>IFERROR(RIGHT(tbStoricoOrdini[[#This Row],[ARTICOLO]],LEN(tbStoricoOrdini[[#This Row],[ARTICOLO]])-FIND(" ",tbStoricoOrdini[[#This Row],[ARTICOLO]],FIND(" ",tbStoricoOrdini[[#This Row],[ARTICOLO]]) +1)),"")</f>
        <v>Medium</v>
      </c>
      <c r="L4473" s="3">
        <f>VLOOKUP(tbStoricoOrdini[[#This Row],[ARTICOLO]],tbArticoli[],2,FALSE)</f>
        <v>150</v>
      </c>
      <c r="M4473" s="22">
        <f>tbStoricoOrdini[[#This Row],[IMPORTO]]/tbStoricoOrdini[[#This Row],[PREZZO]]</f>
        <v>813.85333333333335</v>
      </c>
      <c r="N4473" t="s">
        <v>12</v>
      </c>
      <c r="O4473" s="8">
        <f>VLOOKUP(tbStoricoOrdini[[#This Row],[AGENTE]],tbAgenti[],2,FALSE)</f>
        <v>0.05</v>
      </c>
      <c r="P4473" s="2">
        <v>122078</v>
      </c>
      <c r="Q4473" s="2">
        <f>tbStoricoOrdini[[#This Row],[IMPORTO]]*tbStoricoOrdini[[#This Row],[% COMM.]]</f>
        <v>6103.9000000000005</v>
      </c>
      <c r="R4473" s="2">
        <f>tbStoricoOrdini[[#This Row],[TOT. COMM.]]+tbStoricoOrdini[[#This Row],[IMPORTO]]</f>
        <v>128181.9</v>
      </c>
    </row>
    <row r="4474" spans="1:18">
      <c r="A4474" s="1">
        <v>43983</v>
      </c>
      <c r="B4474" s="7">
        <f>MONTH(tbStoricoOrdini[[#This Row],[DATA]])</f>
        <v>6</v>
      </c>
      <c r="C4474" t="s">
        <v>4569</v>
      </c>
      <c r="D4474" t="str">
        <f>RIGHT(tbStoricoOrdini[[#This Row],[ORDINE]],4)</f>
        <v>4471</v>
      </c>
      <c r="E4474" t="s">
        <v>25</v>
      </c>
      <c r="F4474" t="str">
        <f>VLOOKUP(tbStoricoOrdini[[#This Row],[CLIENTE]],tbClienti[],3,FALSE)</f>
        <v>Lombardia</v>
      </c>
      <c r="G4474" t="str">
        <f>VLOOKUP(tbStoricoOrdini[[#This Row],[CLIENTE]],tbClienti[],7,FALSE)</f>
        <v>CD</v>
      </c>
      <c r="H4474" t="s">
        <v>61</v>
      </c>
      <c r="I4474" t="str">
        <f>IF(LEFT(tbStoricoOrdini[[#This Row],[ARTICOLO]],3) = "COG","COG",LEFT(tbStoricoOrdini[[#This Row],[ARTICOLO]],FIND(" ",tbStoricoOrdini[[#This Row],[ARTICOLO]])-1))</f>
        <v>KLM</v>
      </c>
      <c r="J4474" t="str">
        <f>MID(tbStoricoOrdini[[#This Row],[ARTICOLO]],FIND(" ",tbStoricoOrdini[[#This Row],[ARTICOLO]])+1,4)</f>
        <v>5000</v>
      </c>
      <c r="K4474" t="str">
        <f>IFERROR(RIGHT(tbStoricoOrdini[[#This Row],[ARTICOLO]],LEN(tbStoricoOrdini[[#This Row],[ARTICOLO]])-FIND(" ",tbStoricoOrdini[[#This Row],[ARTICOLO]],FIND(" ",tbStoricoOrdini[[#This Row],[ARTICOLO]]) +1)),"")</f>
        <v>Medium</v>
      </c>
      <c r="L4474" s="3">
        <f>VLOOKUP(tbStoricoOrdini[[#This Row],[ARTICOLO]],tbArticoli[],2,FALSE)</f>
        <v>150</v>
      </c>
      <c r="M4474" s="22">
        <f>tbStoricoOrdini[[#This Row],[IMPORTO]]/tbStoricoOrdini[[#This Row],[PREZZO]]</f>
        <v>1149.0266666666666</v>
      </c>
      <c r="N4474" t="s">
        <v>9</v>
      </c>
      <c r="O4474" s="8">
        <f>VLOOKUP(tbStoricoOrdini[[#This Row],[AGENTE]],tbAgenti[],2,FALSE)</f>
        <v>0.05</v>
      </c>
      <c r="P4474" s="2">
        <v>172354</v>
      </c>
      <c r="Q4474" s="2">
        <f>tbStoricoOrdini[[#This Row],[IMPORTO]]*tbStoricoOrdini[[#This Row],[% COMM.]]</f>
        <v>8617.7000000000007</v>
      </c>
      <c r="R4474" s="2">
        <f>tbStoricoOrdini[[#This Row],[TOT. COMM.]]+tbStoricoOrdini[[#This Row],[IMPORTO]]</f>
        <v>180971.7</v>
      </c>
    </row>
    <row r="4475" spans="1:18">
      <c r="A4475" s="1">
        <v>43983</v>
      </c>
      <c r="B4475" s="7">
        <f>MONTH(tbStoricoOrdini[[#This Row],[DATA]])</f>
        <v>6</v>
      </c>
      <c r="C4475" t="s">
        <v>4570</v>
      </c>
      <c r="D4475" t="str">
        <f>RIGHT(tbStoricoOrdini[[#This Row],[ORDINE]],4)</f>
        <v>4472</v>
      </c>
      <c r="E4475" t="s">
        <v>25</v>
      </c>
      <c r="F4475" t="str">
        <f>VLOOKUP(tbStoricoOrdini[[#This Row],[CLIENTE]],tbClienti[],3,FALSE)</f>
        <v>Lombardia</v>
      </c>
      <c r="G4475" t="str">
        <f>VLOOKUP(tbStoricoOrdini[[#This Row],[CLIENTE]],tbClienti[],7,FALSE)</f>
        <v>CD</v>
      </c>
      <c r="H4475" t="s">
        <v>79</v>
      </c>
      <c r="I4475" t="str">
        <f>IF(LEFT(tbStoricoOrdini[[#This Row],[ARTICOLO]],3) = "COG","COG",LEFT(tbStoricoOrdini[[#This Row],[ARTICOLO]],FIND(" ",tbStoricoOrdini[[#This Row],[ARTICOLO]])-1))</f>
        <v>COG</v>
      </c>
      <c r="J4475" t="str">
        <f>MID(tbStoricoOrdini[[#This Row],[ARTICOLO]],FIND(" ",tbStoricoOrdini[[#This Row],[ARTICOLO]])+1,4)</f>
        <v>4000</v>
      </c>
      <c r="K4475" t="str">
        <f>IFERROR(RIGHT(tbStoricoOrdini[[#This Row],[ARTICOLO]],LEN(tbStoricoOrdini[[#This Row],[ARTICOLO]])-FIND(" ",tbStoricoOrdini[[#This Row],[ARTICOLO]],FIND(" ",tbStoricoOrdini[[#This Row],[ARTICOLO]]) +1)),"")</f>
        <v>Plus</v>
      </c>
      <c r="L4475" s="3">
        <f>VLOOKUP(tbStoricoOrdini[[#This Row],[ARTICOLO]],tbArticoli[],2,FALSE)</f>
        <v>240</v>
      </c>
      <c r="M4475" s="22">
        <f>tbStoricoOrdini[[#This Row],[IMPORTO]]/tbStoricoOrdini[[#This Row],[PREZZO]]</f>
        <v>5.1875</v>
      </c>
      <c r="N4475" t="s">
        <v>10</v>
      </c>
      <c r="O4475" s="8">
        <f>VLOOKUP(tbStoricoOrdini[[#This Row],[AGENTE]],tbAgenti[],2,FALSE)</f>
        <v>3.6999999999999998E-2</v>
      </c>
      <c r="P4475" s="2">
        <v>1245</v>
      </c>
      <c r="Q4475" s="2">
        <f>tbStoricoOrdini[[#This Row],[IMPORTO]]*tbStoricoOrdini[[#This Row],[% COMM.]]</f>
        <v>46.064999999999998</v>
      </c>
      <c r="R4475" s="2">
        <f>tbStoricoOrdini[[#This Row],[TOT. COMM.]]+tbStoricoOrdini[[#This Row],[IMPORTO]]</f>
        <v>1291.0650000000001</v>
      </c>
    </row>
    <row r="4476" spans="1:18">
      <c r="A4476" s="1">
        <v>43983</v>
      </c>
      <c r="B4476" s="7">
        <f>MONTH(tbStoricoOrdini[[#This Row],[DATA]])</f>
        <v>6</v>
      </c>
      <c r="C4476" t="s">
        <v>4571</v>
      </c>
      <c r="D4476" t="str">
        <f>RIGHT(tbStoricoOrdini[[#This Row],[ORDINE]],4)</f>
        <v>4473</v>
      </c>
      <c r="E4476" t="s">
        <v>25</v>
      </c>
      <c r="F4476" t="str">
        <f>VLOOKUP(tbStoricoOrdini[[#This Row],[CLIENTE]],tbClienti[],3,FALSE)</f>
        <v>Lombardia</v>
      </c>
      <c r="G4476" t="str">
        <f>VLOOKUP(tbStoricoOrdini[[#This Row],[CLIENTE]],tbClienti[],7,FALSE)</f>
        <v>CD</v>
      </c>
      <c r="H4476" t="s">
        <v>79</v>
      </c>
      <c r="I4476" t="str">
        <f>IF(LEFT(tbStoricoOrdini[[#This Row],[ARTICOLO]],3) = "COG","COG",LEFT(tbStoricoOrdini[[#This Row],[ARTICOLO]],FIND(" ",tbStoricoOrdini[[#This Row],[ARTICOLO]])-1))</f>
        <v>COG</v>
      </c>
      <c r="J4476" t="str">
        <f>MID(tbStoricoOrdini[[#This Row],[ARTICOLO]],FIND(" ",tbStoricoOrdini[[#This Row],[ARTICOLO]])+1,4)</f>
        <v>4000</v>
      </c>
      <c r="K4476" t="str">
        <f>IFERROR(RIGHT(tbStoricoOrdini[[#This Row],[ARTICOLO]],LEN(tbStoricoOrdini[[#This Row],[ARTICOLO]])-FIND(" ",tbStoricoOrdini[[#This Row],[ARTICOLO]],FIND(" ",tbStoricoOrdini[[#This Row],[ARTICOLO]]) +1)),"")</f>
        <v>Plus</v>
      </c>
      <c r="L4476" s="3">
        <f>VLOOKUP(tbStoricoOrdini[[#This Row],[ARTICOLO]],tbArticoli[],2,FALSE)</f>
        <v>240</v>
      </c>
      <c r="M4476" s="22">
        <f>tbStoricoOrdini[[#This Row],[IMPORTO]]/tbStoricoOrdini[[#This Row],[PREZZO]]</f>
        <v>0.37083333333333335</v>
      </c>
      <c r="N4476" t="s">
        <v>11</v>
      </c>
      <c r="O4476" s="8">
        <f>VLOOKUP(tbStoricoOrdini[[#This Row],[AGENTE]],tbAgenti[],2,FALSE)</f>
        <v>0.04</v>
      </c>
      <c r="P4476" s="2">
        <v>89</v>
      </c>
      <c r="Q4476" s="2">
        <f>tbStoricoOrdini[[#This Row],[IMPORTO]]*tbStoricoOrdini[[#This Row],[% COMM.]]</f>
        <v>3.56</v>
      </c>
      <c r="R4476" s="2">
        <f>tbStoricoOrdini[[#This Row],[TOT. COMM.]]+tbStoricoOrdini[[#This Row],[IMPORTO]]</f>
        <v>92.56</v>
      </c>
    </row>
    <row r="4477" spans="1:18">
      <c r="A4477" s="1">
        <v>43983</v>
      </c>
      <c r="B4477" s="7">
        <f>MONTH(tbStoricoOrdini[[#This Row],[DATA]])</f>
        <v>6</v>
      </c>
      <c r="C4477" t="s">
        <v>4572</v>
      </c>
      <c r="D4477" t="str">
        <f>RIGHT(tbStoricoOrdini[[#This Row],[ORDINE]],4)</f>
        <v>4474</v>
      </c>
      <c r="E4477" t="s">
        <v>25</v>
      </c>
      <c r="F4477" t="str">
        <f>VLOOKUP(tbStoricoOrdini[[#This Row],[CLIENTE]],tbClienti[],3,FALSE)</f>
        <v>Lombardia</v>
      </c>
      <c r="G4477" t="str">
        <f>VLOOKUP(tbStoricoOrdini[[#This Row],[CLIENTE]],tbClienti[],7,FALSE)</f>
        <v>CD</v>
      </c>
      <c r="H4477" t="s">
        <v>79</v>
      </c>
      <c r="I4477" t="str">
        <f>IF(LEFT(tbStoricoOrdini[[#This Row],[ARTICOLO]],3) = "COG","COG",LEFT(tbStoricoOrdini[[#This Row],[ARTICOLO]],FIND(" ",tbStoricoOrdini[[#This Row],[ARTICOLO]])-1))</f>
        <v>COG</v>
      </c>
      <c r="J4477" t="str">
        <f>MID(tbStoricoOrdini[[#This Row],[ARTICOLO]],FIND(" ",tbStoricoOrdini[[#This Row],[ARTICOLO]])+1,4)</f>
        <v>4000</v>
      </c>
      <c r="K4477" t="str">
        <f>IFERROR(RIGHT(tbStoricoOrdini[[#This Row],[ARTICOLO]],LEN(tbStoricoOrdini[[#This Row],[ARTICOLO]])-FIND(" ",tbStoricoOrdini[[#This Row],[ARTICOLO]],FIND(" ",tbStoricoOrdini[[#This Row],[ARTICOLO]]) +1)),"")</f>
        <v>Plus</v>
      </c>
      <c r="L4477" s="3">
        <f>VLOOKUP(tbStoricoOrdini[[#This Row],[ARTICOLO]],tbArticoli[],2,FALSE)</f>
        <v>240</v>
      </c>
      <c r="M4477" s="22">
        <f>tbStoricoOrdini[[#This Row],[IMPORTO]]/tbStoricoOrdini[[#This Row],[PREZZO]]</f>
        <v>76.1875</v>
      </c>
      <c r="N4477" t="s">
        <v>8</v>
      </c>
      <c r="O4477" s="8">
        <f>VLOOKUP(tbStoricoOrdini[[#This Row],[AGENTE]],tbAgenti[],2,FALSE)</f>
        <v>0.05</v>
      </c>
      <c r="P4477" s="2">
        <v>18285</v>
      </c>
      <c r="Q4477" s="2">
        <f>tbStoricoOrdini[[#This Row],[IMPORTO]]*tbStoricoOrdini[[#This Row],[% COMM.]]</f>
        <v>914.25</v>
      </c>
      <c r="R4477" s="2">
        <f>tbStoricoOrdini[[#This Row],[TOT. COMM.]]+tbStoricoOrdini[[#This Row],[IMPORTO]]</f>
        <v>19199.25</v>
      </c>
    </row>
    <row r="4478" spans="1:18">
      <c r="A4478" s="1">
        <v>43983</v>
      </c>
      <c r="B4478" s="7">
        <f>MONTH(tbStoricoOrdini[[#This Row],[DATA]])</f>
        <v>6</v>
      </c>
      <c r="C4478" t="s">
        <v>4573</v>
      </c>
      <c r="D4478" t="str">
        <f>RIGHT(tbStoricoOrdini[[#This Row],[ORDINE]],4)</f>
        <v>4475</v>
      </c>
      <c r="E4478" t="s">
        <v>25</v>
      </c>
      <c r="F4478" t="str">
        <f>VLOOKUP(tbStoricoOrdini[[#This Row],[CLIENTE]],tbClienti[],3,FALSE)</f>
        <v>Lombardia</v>
      </c>
      <c r="G4478" t="str">
        <f>VLOOKUP(tbStoricoOrdini[[#This Row],[CLIENTE]],tbClienti[],7,FALSE)</f>
        <v>CD</v>
      </c>
      <c r="H4478" t="s">
        <v>79</v>
      </c>
      <c r="I4478" t="str">
        <f>IF(LEFT(tbStoricoOrdini[[#This Row],[ARTICOLO]],3) = "COG","COG",LEFT(tbStoricoOrdini[[#This Row],[ARTICOLO]],FIND(" ",tbStoricoOrdini[[#This Row],[ARTICOLO]])-1))</f>
        <v>COG</v>
      </c>
      <c r="J4478" t="str">
        <f>MID(tbStoricoOrdini[[#This Row],[ARTICOLO]],FIND(" ",tbStoricoOrdini[[#This Row],[ARTICOLO]])+1,4)</f>
        <v>4000</v>
      </c>
      <c r="K4478" t="str">
        <f>IFERROR(RIGHT(tbStoricoOrdini[[#This Row],[ARTICOLO]],LEN(tbStoricoOrdini[[#This Row],[ARTICOLO]])-FIND(" ",tbStoricoOrdini[[#This Row],[ARTICOLO]],FIND(" ",tbStoricoOrdini[[#This Row],[ARTICOLO]]) +1)),"")</f>
        <v>Plus</v>
      </c>
      <c r="L4478" s="3">
        <f>VLOOKUP(tbStoricoOrdini[[#This Row],[ARTICOLO]],tbArticoli[],2,FALSE)</f>
        <v>240</v>
      </c>
      <c r="M4478" s="22">
        <f>tbStoricoOrdini[[#This Row],[IMPORTO]]/tbStoricoOrdini[[#This Row],[PREZZO]]</f>
        <v>202.87083333333334</v>
      </c>
      <c r="N4478" t="s">
        <v>12</v>
      </c>
      <c r="O4478" s="8">
        <f>VLOOKUP(tbStoricoOrdini[[#This Row],[AGENTE]],tbAgenti[],2,FALSE)</f>
        <v>0.05</v>
      </c>
      <c r="P4478" s="2">
        <v>48689</v>
      </c>
      <c r="Q4478" s="2">
        <f>tbStoricoOrdini[[#This Row],[IMPORTO]]*tbStoricoOrdini[[#This Row],[% COMM.]]</f>
        <v>2434.4500000000003</v>
      </c>
      <c r="R4478" s="2">
        <f>tbStoricoOrdini[[#This Row],[TOT. COMM.]]+tbStoricoOrdini[[#This Row],[IMPORTO]]</f>
        <v>51123.45</v>
      </c>
    </row>
    <row r="4479" spans="1:18">
      <c r="A4479" s="1">
        <v>43983</v>
      </c>
      <c r="B4479" s="7">
        <f>MONTH(tbStoricoOrdini[[#This Row],[DATA]])</f>
        <v>6</v>
      </c>
      <c r="C4479" t="s">
        <v>4574</v>
      </c>
      <c r="D4479" t="str">
        <f>RIGHT(tbStoricoOrdini[[#This Row],[ORDINE]],4)</f>
        <v>4476</v>
      </c>
      <c r="E4479" t="s">
        <v>25</v>
      </c>
      <c r="F4479" t="str">
        <f>VLOOKUP(tbStoricoOrdini[[#This Row],[CLIENTE]],tbClienti[],3,FALSE)</f>
        <v>Lombardia</v>
      </c>
      <c r="G4479" t="str">
        <f>VLOOKUP(tbStoricoOrdini[[#This Row],[CLIENTE]],tbClienti[],7,FALSE)</f>
        <v>CD</v>
      </c>
      <c r="H4479" t="s">
        <v>79</v>
      </c>
      <c r="I4479" t="str">
        <f>IF(LEFT(tbStoricoOrdini[[#This Row],[ARTICOLO]],3) = "COG","COG",LEFT(tbStoricoOrdini[[#This Row],[ARTICOLO]],FIND(" ",tbStoricoOrdini[[#This Row],[ARTICOLO]])-1))</f>
        <v>COG</v>
      </c>
      <c r="J4479" t="str">
        <f>MID(tbStoricoOrdini[[#This Row],[ARTICOLO]],FIND(" ",tbStoricoOrdini[[#This Row],[ARTICOLO]])+1,4)</f>
        <v>4000</v>
      </c>
      <c r="K4479" t="str">
        <f>IFERROR(RIGHT(tbStoricoOrdini[[#This Row],[ARTICOLO]],LEN(tbStoricoOrdini[[#This Row],[ARTICOLO]])-FIND(" ",tbStoricoOrdini[[#This Row],[ARTICOLO]],FIND(" ",tbStoricoOrdini[[#This Row],[ARTICOLO]]) +1)),"")</f>
        <v>Plus</v>
      </c>
      <c r="L4479" s="3">
        <f>VLOOKUP(tbStoricoOrdini[[#This Row],[ARTICOLO]],tbArticoli[],2,FALSE)</f>
        <v>240</v>
      </c>
      <c r="M4479" s="22">
        <f>tbStoricoOrdini[[#This Row],[IMPORTO]]/tbStoricoOrdini[[#This Row],[PREZZO]]</f>
        <v>114.66249999999999</v>
      </c>
      <c r="N4479" t="s">
        <v>9</v>
      </c>
      <c r="O4479" s="8">
        <f>VLOOKUP(tbStoricoOrdini[[#This Row],[AGENTE]],tbAgenti[],2,FALSE)</f>
        <v>0.05</v>
      </c>
      <c r="P4479" s="2">
        <v>27519</v>
      </c>
      <c r="Q4479" s="2">
        <f>tbStoricoOrdini[[#This Row],[IMPORTO]]*tbStoricoOrdini[[#This Row],[% COMM.]]</f>
        <v>1375.95</v>
      </c>
      <c r="R4479" s="2">
        <f>tbStoricoOrdini[[#This Row],[TOT. COMM.]]+tbStoricoOrdini[[#This Row],[IMPORTO]]</f>
        <v>28894.95</v>
      </c>
    </row>
    <row r="4480" spans="1:18">
      <c r="A4480" s="1">
        <v>43983</v>
      </c>
      <c r="B4480" s="7">
        <f>MONTH(tbStoricoOrdini[[#This Row],[DATA]])</f>
        <v>6</v>
      </c>
      <c r="C4480" t="s">
        <v>4575</v>
      </c>
      <c r="D4480" t="str">
        <f>RIGHT(tbStoricoOrdini[[#This Row],[ORDINE]],4)</f>
        <v>4477</v>
      </c>
      <c r="E4480" t="s">
        <v>25</v>
      </c>
      <c r="F4480" t="str">
        <f>VLOOKUP(tbStoricoOrdini[[#This Row],[CLIENTE]],tbClienti[],3,FALSE)</f>
        <v>Lombardia</v>
      </c>
      <c r="G4480" t="str">
        <f>VLOOKUP(tbStoricoOrdini[[#This Row],[CLIENTE]],tbClienti[],7,FALSE)</f>
        <v>CD</v>
      </c>
      <c r="H4480" t="s">
        <v>60</v>
      </c>
      <c r="I4480" t="str">
        <f>IF(LEFT(tbStoricoOrdini[[#This Row],[ARTICOLO]],3) = "COG","COG",LEFT(tbStoricoOrdini[[#This Row],[ARTICOLO]],FIND(" ",tbStoricoOrdini[[#This Row],[ARTICOLO]])-1))</f>
        <v>KLM</v>
      </c>
      <c r="J4480" t="str">
        <f>MID(tbStoricoOrdini[[#This Row],[ARTICOLO]],FIND(" ",tbStoricoOrdini[[#This Row],[ARTICOLO]])+1,4)</f>
        <v>5000</v>
      </c>
      <c r="K4480" t="str">
        <f>IFERROR(RIGHT(tbStoricoOrdini[[#This Row],[ARTICOLO]],LEN(tbStoricoOrdini[[#This Row],[ARTICOLO]])-FIND(" ",tbStoricoOrdini[[#This Row],[ARTICOLO]],FIND(" ",tbStoricoOrdini[[#This Row],[ARTICOLO]]) +1)),"")</f>
        <v>Plus</v>
      </c>
      <c r="L4480" s="3">
        <f>VLOOKUP(tbStoricoOrdini[[#This Row],[ARTICOLO]],tbArticoli[],2,FALSE)</f>
        <v>175</v>
      </c>
      <c r="M4480" s="22">
        <f>tbStoricoOrdini[[#This Row],[IMPORTO]]/tbStoricoOrdini[[#This Row],[PREZZO]]</f>
        <v>13.222857142857142</v>
      </c>
      <c r="N4480" t="s">
        <v>10</v>
      </c>
      <c r="O4480" s="8">
        <f>VLOOKUP(tbStoricoOrdini[[#This Row],[AGENTE]],tbAgenti[],2,FALSE)</f>
        <v>3.6999999999999998E-2</v>
      </c>
      <c r="P4480" s="2">
        <v>2314</v>
      </c>
      <c r="Q4480" s="2">
        <f>tbStoricoOrdini[[#This Row],[IMPORTO]]*tbStoricoOrdini[[#This Row],[% COMM.]]</f>
        <v>85.617999999999995</v>
      </c>
      <c r="R4480" s="2">
        <f>tbStoricoOrdini[[#This Row],[TOT. COMM.]]+tbStoricoOrdini[[#This Row],[IMPORTO]]</f>
        <v>2399.6179999999999</v>
      </c>
    </row>
    <row r="4481" spans="1:18">
      <c r="A4481" s="1">
        <v>43983</v>
      </c>
      <c r="B4481" s="7">
        <f>MONTH(tbStoricoOrdini[[#This Row],[DATA]])</f>
        <v>6</v>
      </c>
      <c r="C4481" t="s">
        <v>4576</v>
      </c>
      <c r="D4481" t="str">
        <f>RIGHT(tbStoricoOrdini[[#This Row],[ORDINE]],4)</f>
        <v>4478</v>
      </c>
      <c r="E4481" t="s">
        <v>25</v>
      </c>
      <c r="F4481" t="str">
        <f>VLOOKUP(tbStoricoOrdini[[#This Row],[CLIENTE]],tbClienti[],3,FALSE)</f>
        <v>Lombardia</v>
      </c>
      <c r="G4481" t="str">
        <f>VLOOKUP(tbStoricoOrdini[[#This Row],[CLIENTE]],tbClienti[],7,FALSE)</f>
        <v>CD</v>
      </c>
      <c r="H4481" t="s">
        <v>60</v>
      </c>
      <c r="I4481" t="str">
        <f>IF(LEFT(tbStoricoOrdini[[#This Row],[ARTICOLO]],3) = "COG","COG",LEFT(tbStoricoOrdini[[#This Row],[ARTICOLO]],FIND(" ",tbStoricoOrdini[[#This Row],[ARTICOLO]])-1))</f>
        <v>KLM</v>
      </c>
      <c r="J4481" t="str">
        <f>MID(tbStoricoOrdini[[#This Row],[ARTICOLO]],FIND(" ",tbStoricoOrdini[[#This Row],[ARTICOLO]])+1,4)</f>
        <v>5000</v>
      </c>
      <c r="K4481" t="str">
        <f>IFERROR(RIGHT(tbStoricoOrdini[[#This Row],[ARTICOLO]],LEN(tbStoricoOrdini[[#This Row],[ARTICOLO]])-FIND(" ",tbStoricoOrdini[[#This Row],[ARTICOLO]],FIND(" ",tbStoricoOrdini[[#This Row],[ARTICOLO]]) +1)),"")</f>
        <v>Plus</v>
      </c>
      <c r="L4481" s="3">
        <f>VLOOKUP(tbStoricoOrdini[[#This Row],[ARTICOLO]],tbArticoli[],2,FALSE)</f>
        <v>175</v>
      </c>
      <c r="M4481" s="22">
        <f>tbStoricoOrdini[[#This Row],[IMPORTO]]/tbStoricoOrdini[[#This Row],[PREZZO]]</f>
        <v>2.0057142857142858</v>
      </c>
      <c r="N4481" t="s">
        <v>8</v>
      </c>
      <c r="O4481" s="8">
        <f>VLOOKUP(tbStoricoOrdini[[#This Row],[AGENTE]],tbAgenti[],2,FALSE)</f>
        <v>0.05</v>
      </c>
      <c r="P4481" s="2">
        <v>351</v>
      </c>
      <c r="Q4481" s="2">
        <f>tbStoricoOrdini[[#This Row],[IMPORTO]]*tbStoricoOrdini[[#This Row],[% COMM.]]</f>
        <v>17.55</v>
      </c>
      <c r="R4481" s="2">
        <f>tbStoricoOrdini[[#This Row],[TOT. COMM.]]+tbStoricoOrdini[[#This Row],[IMPORTO]]</f>
        <v>368.55</v>
      </c>
    </row>
    <row r="4482" spans="1:18">
      <c r="A4482" s="1">
        <v>43983</v>
      </c>
      <c r="B4482" s="7">
        <f>MONTH(tbStoricoOrdini[[#This Row],[DATA]])</f>
        <v>6</v>
      </c>
      <c r="C4482" t="s">
        <v>4577</v>
      </c>
      <c r="D4482" t="str">
        <f>RIGHT(tbStoricoOrdini[[#This Row],[ORDINE]],4)</f>
        <v>4479</v>
      </c>
      <c r="E4482" t="s">
        <v>25</v>
      </c>
      <c r="F4482" t="str">
        <f>VLOOKUP(tbStoricoOrdini[[#This Row],[CLIENTE]],tbClienti[],3,FALSE)</f>
        <v>Lombardia</v>
      </c>
      <c r="G4482" t="str">
        <f>VLOOKUP(tbStoricoOrdini[[#This Row],[CLIENTE]],tbClienti[],7,FALSE)</f>
        <v>CD</v>
      </c>
      <c r="H4482" t="s">
        <v>60</v>
      </c>
      <c r="I4482" t="str">
        <f>IF(LEFT(tbStoricoOrdini[[#This Row],[ARTICOLO]],3) = "COG","COG",LEFT(tbStoricoOrdini[[#This Row],[ARTICOLO]],FIND(" ",tbStoricoOrdini[[#This Row],[ARTICOLO]])-1))</f>
        <v>KLM</v>
      </c>
      <c r="J4482" t="str">
        <f>MID(tbStoricoOrdini[[#This Row],[ARTICOLO]],FIND(" ",tbStoricoOrdini[[#This Row],[ARTICOLO]])+1,4)</f>
        <v>5000</v>
      </c>
      <c r="K4482" t="str">
        <f>IFERROR(RIGHT(tbStoricoOrdini[[#This Row],[ARTICOLO]],LEN(tbStoricoOrdini[[#This Row],[ARTICOLO]])-FIND(" ",tbStoricoOrdini[[#This Row],[ARTICOLO]],FIND(" ",tbStoricoOrdini[[#This Row],[ARTICOLO]]) +1)),"")</f>
        <v>Plus</v>
      </c>
      <c r="L4482" s="3">
        <f>VLOOKUP(tbStoricoOrdini[[#This Row],[ARTICOLO]],tbArticoli[],2,FALSE)</f>
        <v>175</v>
      </c>
      <c r="M4482" s="22">
        <f>tbStoricoOrdini[[#This Row],[IMPORTO]]/tbStoricoOrdini[[#This Row],[PREZZO]]</f>
        <v>78.702857142857141</v>
      </c>
      <c r="N4482" t="s">
        <v>6</v>
      </c>
      <c r="O4482" s="8">
        <f>VLOOKUP(tbStoricoOrdini[[#This Row],[AGENTE]],tbAgenti[],2,FALSE)</f>
        <v>7.4999999999999997E-2</v>
      </c>
      <c r="P4482" s="2">
        <v>13773</v>
      </c>
      <c r="Q4482" s="2">
        <f>tbStoricoOrdini[[#This Row],[IMPORTO]]*tbStoricoOrdini[[#This Row],[% COMM.]]</f>
        <v>1032.9749999999999</v>
      </c>
      <c r="R4482" s="2">
        <f>tbStoricoOrdini[[#This Row],[TOT. COMM.]]+tbStoricoOrdini[[#This Row],[IMPORTO]]</f>
        <v>14805.975</v>
      </c>
    </row>
    <row r="4483" spans="1:18">
      <c r="A4483" s="1">
        <v>43983</v>
      </c>
      <c r="B4483" s="7">
        <f>MONTH(tbStoricoOrdini[[#This Row],[DATA]])</f>
        <v>6</v>
      </c>
      <c r="C4483" t="s">
        <v>4578</v>
      </c>
      <c r="D4483" t="str">
        <f>RIGHT(tbStoricoOrdini[[#This Row],[ORDINE]],4)</f>
        <v>4480</v>
      </c>
      <c r="E4483" t="s">
        <v>25</v>
      </c>
      <c r="F4483" t="str">
        <f>VLOOKUP(tbStoricoOrdini[[#This Row],[CLIENTE]],tbClienti[],3,FALSE)</f>
        <v>Lombardia</v>
      </c>
      <c r="G4483" t="str">
        <f>VLOOKUP(tbStoricoOrdini[[#This Row],[CLIENTE]],tbClienti[],7,FALSE)</f>
        <v>CD</v>
      </c>
      <c r="H4483" t="s">
        <v>63</v>
      </c>
      <c r="I4483" t="str">
        <f>IF(LEFT(tbStoricoOrdini[[#This Row],[ARTICOLO]],3) = "COG","COG",LEFT(tbStoricoOrdini[[#This Row],[ARTICOLO]],FIND(" ",tbStoricoOrdini[[#This Row],[ARTICOLO]])-1))</f>
        <v>KLM</v>
      </c>
      <c r="J4483" t="str">
        <f>MID(tbStoricoOrdini[[#This Row],[ARTICOLO]],FIND(" ",tbStoricoOrdini[[#This Row],[ARTICOLO]])+1,4)</f>
        <v>3000</v>
      </c>
      <c r="K4483" t="str">
        <f>IFERROR(RIGHT(tbStoricoOrdini[[#This Row],[ARTICOLO]],LEN(tbStoricoOrdini[[#This Row],[ARTICOLO]])-FIND(" ",tbStoricoOrdini[[#This Row],[ARTICOLO]],FIND(" ",tbStoricoOrdini[[#This Row],[ARTICOLO]]) +1)),"")</f>
        <v>Plus</v>
      </c>
      <c r="L4483" s="3">
        <f>VLOOKUP(tbStoricoOrdini[[#This Row],[ARTICOLO]],tbArticoli[],2,FALSE)</f>
        <v>145</v>
      </c>
      <c r="M4483" s="22">
        <f>tbStoricoOrdini[[#This Row],[IMPORTO]]/tbStoricoOrdini[[#This Row],[PREZZO]]</f>
        <v>94.255172413793105</v>
      </c>
      <c r="N4483" t="s">
        <v>10</v>
      </c>
      <c r="O4483" s="8">
        <f>VLOOKUP(tbStoricoOrdini[[#This Row],[AGENTE]],tbAgenti[],2,FALSE)</f>
        <v>3.6999999999999998E-2</v>
      </c>
      <c r="P4483" s="2">
        <v>13667</v>
      </c>
      <c r="Q4483" s="2">
        <f>tbStoricoOrdini[[#This Row],[IMPORTO]]*tbStoricoOrdini[[#This Row],[% COMM.]]</f>
        <v>505.67899999999997</v>
      </c>
      <c r="R4483" s="2">
        <f>tbStoricoOrdini[[#This Row],[TOT. COMM.]]+tbStoricoOrdini[[#This Row],[IMPORTO]]</f>
        <v>14172.679</v>
      </c>
    </row>
    <row r="4484" spans="1:18">
      <c r="A4484" s="1">
        <v>43983</v>
      </c>
      <c r="B4484" s="7">
        <f>MONTH(tbStoricoOrdini[[#This Row],[DATA]])</f>
        <v>6</v>
      </c>
      <c r="C4484" t="s">
        <v>4579</v>
      </c>
      <c r="D4484" t="str">
        <f>RIGHT(tbStoricoOrdini[[#This Row],[ORDINE]],4)</f>
        <v>4481</v>
      </c>
      <c r="E4484" t="s">
        <v>25</v>
      </c>
      <c r="F4484" t="str">
        <f>VLOOKUP(tbStoricoOrdini[[#This Row],[CLIENTE]],tbClienti[],3,FALSE)</f>
        <v>Lombardia</v>
      </c>
      <c r="G4484" t="str">
        <f>VLOOKUP(tbStoricoOrdini[[#This Row],[CLIENTE]],tbClienti[],7,FALSE)</f>
        <v>CD</v>
      </c>
      <c r="H4484" t="s">
        <v>63</v>
      </c>
      <c r="I4484" t="str">
        <f>IF(LEFT(tbStoricoOrdini[[#This Row],[ARTICOLO]],3) = "COG","COG",LEFT(tbStoricoOrdini[[#This Row],[ARTICOLO]],FIND(" ",tbStoricoOrdini[[#This Row],[ARTICOLO]])-1))</f>
        <v>KLM</v>
      </c>
      <c r="J4484" t="str">
        <f>MID(tbStoricoOrdini[[#This Row],[ARTICOLO]],FIND(" ",tbStoricoOrdini[[#This Row],[ARTICOLO]])+1,4)</f>
        <v>3000</v>
      </c>
      <c r="K4484" t="str">
        <f>IFERROR(RIGHT(tbStoricoOrdini[[#This Row],[ARTICOLO]],LEN(tbStoricoOrdini[[#This Row],[ARTICOLO]])-FIND(" ",tbStoricoOrdini[[#This Row],[ARTICOLO]],FIND(" ",tbStoricoOrdini[[#This Row],[ARTICOLO]]) +1)),"")</f>
        <v>Plus</v>
      </c>
      <c r="L4484" s="3">
        <f>VLOOKUP(tbStoricoOrdini[[#This Row],[ARTICOLO]],tbArticoli[],2,FALSE)</f>
        <v>145</v>
      </c>
      <c r="M4484" s="22">
        <f>tbStoricoOrdini[[#This Row],[IMPORTO]]/tbStoricoOrdini[[#This Row],[PREZZO]]</f>
        <v>7.772413793103448</v>
      </c>
      <c r="N4484" t="s">
        <v>11</v>
      </c>
      <c r="O4484" s="8">
        <f>VLOOKUP(tbStoricoOrdini[[#This Row],[AGENTE]],tbAgenti[],2,FALSE)</f>
        <v>0.04</v>
      </c>
      <c r="P4484" s="2">
        <v>1127</v>
      </c>
      <c r="Q4484" s="2">
        <f>tbStoricoOrdini[[#This Row],[IMPORTO]]*tbStoricoOrdini[[#This Row],[% COMM.]]</f>
        <v>45.08</v>
      </c>
      <c r="R4484" s="2">
        <f>tbStoricoOrdini[[#This Row],[TOT. COMM.]]+tbStoricoOrdini[[#This Row],[IMPORTO]]</f>
        <v>1172.08</v>
      </c>
    </row>
    <row r="4485" spans="1:18">
      <c r="A4485" s="1">
        <v>43983</v>
      </c>
      <c r="B4485" s="7">
        <f>MONTH(tbStoricoOrdini[[#This Row],[DATA]])</f>
        <v>6</v>
      </c>
      <c r="C4485" t="s">
        <v>4580</v>
      </c>
      <c r="D4485" t="str">
        <f>RIGHT(tbStoricoOrdini[[#This Row],[ORDINE]],4)</f>
        <v>4482</v>
      </c>
      <c r="E4485" t="s">
        <v>25</v>
      </c>
      <c r="F4485" t="str">
        <f>VLOOKUP(tbStoricoOrdini[[#This Row],[CLIENTE]],tbClienti[],3,FALSE)</f>
        <v>Lombardia</v>
      </c>
      <c r="G4485" t="str">
        <f>VLOOKUP(tbStoricoOrdini[[#This Row],[CLIENTE]],tbClienti[],7,FALSE)</f>
        <v>CD</v>
      </c>
      <c r="H4485" t="s">
        <v>63</v>
      </c>
      <c r="I4485" t="str">
        <f>IF(LEFT(tbStoricoOrdini[[#This Row],[ARTICOLO]],3) = "COG","COG",LEFT(tbStoricoOrdini[[#This Row],[ARTICOLO]],FIND(" ",tbStoricoOrdini[[#This Row],[ARTICOLO]])-1))</f>
        <v>KLM</v>
      </c>
      <c r="J4485" t="str">
        <f>MID(tbStoricoOrdini[[#This Row],[ARTICOLO]],FIND(" ",tbStoricoOrdini[[#This Row],[ARTICOLO]])+1,4)</f>
        <v>3000</v>
      </c>
      <c r="K4485" t="str">
        <f>IFERROR(RIGHT(tbStoricoOrdini[[#This Row],[ARTICOLO]],LEN(tbStoricoOrdini[[#This Row],[ARTICOLO]])-FIND(" ",tbStoricoOrdini[[#This Row],[ARTICOLO]],FIND(" ",tbStoricoOrdini[[#This Row],[ARTICOLO]]) +1)),"")</f>
        <v>Plus</v>
      </c>
      <c r="L4485" s="3">
        <f>VLOOKUP(tbStoricoOrdini[[#This Row],[ARTICOLO]],tbArticoli[],2,FALSE)</f>
        <v>145</v>
      </c>
      <c r="M4485" s="22">
        <f>tbStoricoOrdini[[#This Row],[IMPORTO]]/tbStoricoOrdini[[#This Row],[PREZZO]]</f>
        <v>20.510344827586206</v>
      </c>
      <c r="N4485" t="s">
        <v>8</v>
      </c>
      <c r="O4485" s="8">
        <f>VLOOKUP(tbStoricoOrdini[[#This Row],[AGENTE]],tbAgenti[],2,FALSE)</f>
        <v>0.05</v>
      </c>
      <c r="P4485" s="2">
        <v>2974</v>
      </c>
      <c r="Q4485" s="2">
        <f>tbStoricoOrdini[[#This Row],[IMPORTO]]*tbStoricoOrdini[[#This Row],[% COMM.]]</f>
        <v>148.70000000000002</v>
      </c>
      <c r="R4485" s="2">
        <f>tbStoricoOrdini[[#This Row],[TOT. COMM.]]+tbStoricoOrdini[[#This Row],[IMPORTO]]</f>
        <v>3122.7</v>
      </c>
    </row>
    <row r="4486" spans="1:18">
      <c r="A4486" s="1">
        <v>43983</v>
      </c>
      <c r="B4486" s="7">
        <f>MONTH(tbStoricoOrdini[[#This Row],[DATA]])</f>
        <v>6</v>
      </c>
      <c r="C4486" t="s">
        <v>4581</v>
      </c>
      <c r="D4486" t="str">
        <f>RIGHT(tbStoricoOrdini[[#This Row],[ORDINE]],4)</f>
        <v>4483</v>
      </c>
      <c r="E4486" t="s">
        <v>25</v>
      </c>
      <c r="F4486" t="str">
        <f>VLOOKUP(tbStoricoOrdini[[#This Row],[CLIENTE]],tbClienti[],3,FALSE)</f>
        <v>Lombardia</v>
      </c>
      <c r="G4486" t="str">
        <f>VLOOKUP(tbStoricoOrdini[[#This Row],[CLIENTE]],tbClienti[],7,FALSE)</f>
        <v>CD</v>
      </c>
      <c r="H4486" t="s">
        <v>63</v>
      </c>
      <c r="I4486" t="str">
        <f>IF(LEFT(tbStoricoOrdini[[#This Row],[ARTICOLO]],3) = "COG","COG",LEFT(tbStoricoOrdini[[#This Row],[ARTICOLO]],FIND(" ",tbStoricoOrdini[[#This Row],[ARTICOLO]])-1))</f>
        <v>KLM</v>
      </c>
      <c r="J4486" t="str">
        <f>MID(tbStoricoOrdini[[#This Row],[ARTICOLO]],FIND(" ",tbStoricoOrdini[[#This Row],[ARTICOLO]])+1,4)</f>
        <v>3000</v>
      </c>
      <c r="K4486" t="str">
        <f>IFERROR(RIGHT(tbStoricoOrdini[[#This Row],[ARTICOLO]],LEN(tbStoricoOrdini[[#This Row],[ARTICOLO]])-FIND(" ",tbStoricoOrdini[[#This Row],[ARTICOLO]],FIND(" ",tbStoricoOrdini[[#This Row],[ARTICOLO]]) +1)),"")</f>
        <v>Plus</v>
      </c>
      <c r="L4486" s="3">
        <f>VLOOKUP(tbStoricoOrdini[[#This Row],[ARTICOLO]],tbArticoli[],2,FALSE)</f>
        <v>145</v>
      </c>
      <c r="M4486" s="22">
        <f>tbStoricoOrdini[[#This Row],[IMPORTO]]/tbStoricoOrdini[[#This Row],[PREZZO]]</f>
        <v>270.2551724137931</v>
      </c>
      <c r="N4486" t="s">
        <v>12</v>
      </c>
      <c r="O4486" s="8">
        <f>VLOOKUP(tbStoricoOrdini[[#This Row],[AGENTE]],tbAgenti[],2,FALSE)</f>
        <v>0.05</v>
      </c>
      <c r="P4486" s="2">
        <v>39187</v>
      </c>
      <c r="Q4486" s="2">
        <f>tbStoricoOrdini[[#This Row],[IMPORTO]]*tbStoricoOrdini[[#This Row],[% COMM.]]</f>
        <v>1959.3500000000001</v>
      </c>
      <c r="R4486" s="2">
        <f>tbStoricoOrdini[[#This Row],[TOT. COMM.]]+tbStoricoOrdini[[#This Row],[IMPORTO]]</f>
        <v>41146.35</v>
      </c>
    </row>
    <row r="4487" spans="1:18">
      <c r="A4487" s="1">
        <v>43983</v>
      </c>
      <c r="B4487" s="7">
        <f>MONTH(tbStoricoOrdini[[#This Row],[DATA]])</f>
        <v>6</v>
      </c>
      <c r="C4487" t="s">
        <v>4582</v>
      </c>
      <c r="D4487" t="str">
        <f>RIGHT(tbStoricoOrdini[[#This Row],[ORDINE]],4)</f>
        <v>4484</v>
      </c>
      <c r="E4487" t="s">
        <v>25</v>
      </c>
      <c r="F4487" t="str">
        <f>VLOOKUP(tbStoricoOrdini[[#This Row],[CLIENTE]],tbClienti[],3,FALSE)</f>
        <v>Lombardia</v>
      </c>
      <c r="G4487" t="str">
        <f>VLOOKUP(tbStoricoOrdini[[#This Row],[CLIENTE]],tbClienti[],7,FALSE)</f>
        <v>CD</v>
      </c>
      <c r="H4487" t="s">
        <v>63</v>
      </c>
      <c r="I4487" t="str">
        <f>IF(LEFT(tbStoricoOrdini[[#This Row],[ARTICOLO]],3) = "COG","COG",LEFT(tbStoricoOrdini[[#This Row],[ARTICOLO]],FIND(" ",tbStoricoOrdini[[#This Row],[ARTICOLO]])-1))</f>
        <v>KLM</v>
      </c>
      <c r="J4487" t="str">
        <f>MID(tbStoricoOrdini[[#This Row],[ARTICOLO]],FIND(" ",tbStoricoOrdini[[#This Row],[ARTICOLO]])+1,4)</f>
        <v>3000</v>
      </c>
      <c r="K4487" t="str">
        <f>IFERROR(RIGHT(tbStoricoOrdini[[#This Row],[ARTICOLO]],LEN(tbStoricoOrdini[[#This Row],[ARTICOLO]])-FIND(" ",tbStoricoOrdini[[#This Row],[ARTICOLO]],FIND(" ",tbStoricoOrdini[[#This Row],[ARTICOLO]]) +1)),"")</f>
        <v>Plus</v>
      </c>
      <c r="L4487" s="3">
        <f>VLOOKUP(tbStoricoOrdini[[#This Row],[ARTICOLO]],tbArticoli[],2,FALSE)</f>
        <v>145</v>
      </c>
      <c r="M4487" s="22">
        <f>tbStoricoOrdini[[#This Row],[IMPORTO]]/tbStoricoOrdini[[#This Row],[PREZZO]]</f>
        <v>50.358620689655176</v>
      </c>
      <c r="N4487" t="s">
        <v>13</v>
      </c>
      <c r="O4487" s="8">
        <f>VLOOKUP(tbStoricoOrdini[[#This Row],[AGENTE]],tbAgenti[],2,FALSE)</f>
        <v>0.1</v>
      </c>
      <c r="P4487" s="2">
        <v>7302</v>
      </c>
      <c r="Q4487" s="2">
        <f>tbStoricoOrdini[[#This Row],[IMPORTO]]*tbStoricoOrdini[[#This Row],[% COMM.]]</f>
        <v>730.2</v>
      </c>
      <c r="R4487" s="2">
        <f>tbStoricoOrdini[[#This Row],[TOT. COMM.]]+tbStoricoOrdini[[#This Row],[IMPORTO]]</f>
        <v>8032.2</v>
      </c>
    </row>
    <row r="4488" spans="1:18">
      <c r="A4488" s="1">
        <v>43983</v>
      </c>
      <c r="B4488" s="7">
        <f>MONTH(tbStoricoOrdini[[#This Row],[DATA]])</f>
        <v>6</v>
      </c>
      <c r="C4488" t="s">
        <v>4583</v>
      </c>
      <c r="D4488" t="str">
        <f>RIGHT(tbStoricoOrdini[[#This Row],[ORDINE]],4)</f>
        <v>4485</v>
      </c>
      <c r="E4488" t="s">
        <v>25</v>
      </c>
      <c r="F4488" t="str">
        <f>VLOOKUP(tbStoricoOrdini[[#This Row],[CLIENTE]],tbClienti[],3,FALSE)</f>
        <v>Lombardia</v>
      </c>
      <c r="G4488" t="str">
        <f>VLOOKUP(tbStoricoOrdini[[#This Row],[CLIENTE]],tbClienti[],7,FALSE)</f>
        <v>CD</v>
      </c>
      <c r="H4488" t="s">
        <v>63</v>
      </c>
      <c r="I4488" t="str">
        <f>IF(LEFT(tbStoricoOrdini[[#This Row],[ARTICOLO]],3) = "COG","COG",LEFT(tbStoricoOrdini[[#This Row],[ARTICOLO]],FIND(" ",tbStoricoOrdini[[#This Row],[ARTICOLO]])-1))</f>
        <v>KLM</v>
      </c>
      <c r="J4488" t="str">
        <f>MID(tbStoricoOrdini[[#This Row],[ARTICOLO]],FIND(" ",tbStoricoOrdini[[#This Row],[ARTICOLO]])+1,4)</f>
        <v>3000</v>
      </c>
      <c r="K4488" t="str">
        <f>IFERROR(RIGHT(tbStoricoOrdini[[#This Row],[ARTICOLO]],LEN(tbStoricoOrdini[[#This Row],[ARTICOLO]])-FIND(" ",tbStoricoOrdini[[#This Row],[ARTICOLO]],FIND(" ",tbStoricoOrdini[[#This Row],[ARTICOLO]]) +1)),"")</f>
        <v>Plus</v>
      </c>
      <c r="L4488" s="3">
        <f>VLOOKUP(tbStoricoOrdini[[#This Row],[ARTICOLO]],tbArticoli[],2,FALSE)</f>
        <v>145</v>
      </c>
      <c r="M4488" s="22">
        <f>tbStoricoOrdini[[#This Row],[IMPORTO]]/tbStoricoOrdini[[#This Row],[PREZZO]]</f>
        <v>309.81379310344829</v>
      </c>
      <c r="N4488" t="s">
        <v>9</v>
      </c>
      <c r="O4488" s="8">
        <f>VLOOKUP(tbStoricoOrdini[[#This Row],[AGENTE]],tbAgenti[],2,FALSE)</f>
        <v>0.05</v>
      </c>
      <c r="P4488" s="2">
        <v>44923</v>
      </c>
      <c r="Q4488" s="2">
        <f>tbStoricoOrdini[[#This Row],[IMPORTO]]*tbStoricoOrdini[[#This Row],[% COMM.]]</f>
        <v>2246.15</v>
      </c>
      <c r="R4488" s="2">
        <f>tbStoricoOrdini[[#This Row],[TOT. COMM.]]+tbStoricoOrdini[[#This Row],[IMPORTO]]</f>
        <v>47169.15</v>
      </c>
    </row>
    <row r="4489" spans="1:18">
      <c r="A4489" s="1">
        <v>43983</v>
      </c>
      <c r="B4489" s="7">
        <f>MONTH(tbStoricoOrdini[[#This Row],[DATA]])</f>
        <v>6</v>
      </c>
      <c r="C4489" t="s">
        <v>4584</v>
      </c>
      <c r="D4489" t="str">
        <f>RIGHT(tbStoricoOrdini[[#This Row],[ORDINE]],4)</f>
        <v>4486</v>
      </c>
      <c r="E4489" t="s">
        <v>25</v>
      </c>
      <c r="F4489" t="str">
        <f>VLOOKUP(tbStoricoOrdini[[#This Row],[CLIENTE]],tbClienti[],3,FALSE)</f>
        <v>Lombardia</v>
      </c>
      <c r="G4489" t="str">
        <f>VLOOKUP(tbStoricoOrdini[[#This Row],[CLIENTE]],tbClienti[],7,FALSE)</f>
        <v>CD</v>
      </c>
      <c r="H4489" t="s">
        <v>65</v>
      </c>
      <c r="I4489" t="str">
        <f>IF(LEFT(tbStoricoOrdini[[#This Row],[ARTICOLO]],3) = "COG","COG",LEFT(tbStoricoOrdini[[#This Row],[ARTICOLO]],FIND(" ",tbStoricoOrdini[[#This Row],[ARTICOLO]])-1))</f>
        <v>GKLM</v>
      </c>
      <c r="J4489" t="str">
        <f>MID(tbStoricoOrdini[[#This Row],[ARTICOLO]],FIND(" ",tbStoricoOrdini[[#This Row],[ARTICOLO]])+1,4)</f>
        <v>5000</v>
      </c>
      <c r="K4489" t="str">
        <f>IFERROR(RIGHT(tbStoricoOrdini[[#This Row],[ARTICOLO]],LEN(tbStoricoOrdini[[#This Row],[ARTICOLO]])-FIND(" ",tbStoricoOrdini[[#This Row],[ARTICOLO]],FIND(" ",tbStoricoOrdini[[#This Row],[ARTICOLO]]) +1)),"")</f>
        <v/>
      </c>
      <c r="L4489" s="3">
        <f>VLOOKUP(tbStoricoOrdini[[#This Row],[ARTICOLO]],tbArticoli[],2,FALSE)</f>
        <v>75</v>
      </c>
      <c r="M4489" s="22">
        <f>tbStoricoOrdini[[#This Row],[IMPORTO]]/tbStoricoOrdini[[#This Row],[PREZZO]]</f>
        <v>13.04</v>
      </c>
      <c r="N4489" t="s">
        <v>9</v>
      </c>
      <c r="O4489" s="8">
        <f>VLOOKUP(tbStoricoOrdini[[#This Row],[AGENTE]],tbAgenti[],2,FALSE)</f>
        <v>0.05</v>
      </c>
      <c r="P4489" s="2">
        <v>978</v>
      </c>
      <c r="Q4489" s="2">
        <f>tbStoricoOrdini[[#This Row],[IMPORTO]]*tbStoricoOrdini[[#This Row],[% COMM.]]</f>
        <v>48.900000000000006</v>
      </c>
      <c r="R4489" s="2">
        <f>tbStoricoOrdini[[#This Row],[TOT. COMM.]]+tbStoricoOrdini[[#This Row],[IMPORTO]]</f>
        <v>1026.9000000000001</v>
      </c>
    </row>
    <row r="4490" spans="1:18">
      <c r="A4490" s="1">
        <v>43983</v>
      </c>
      <c r="B4490" s="7">
        <f>MONTH(tbStoricoOrdini[[#This Row],[DATA]])</f>
        <v>6</v>
      </c>
      <c r="C4490" t="s">
        <v>4585</v>
      </c>
      <c r="D4490" t="str">
        <f>RIGHT(tbStoricoOrdini[[#This Row],[ORDINE]],4)</f>
        <v>4487</v>
      </c>
      <c r="E4490" t="s">
        <v>25</v>
      </c>
      <c r="F4490" t="str">
        <f>VLOOKUP(tbStoricoOrdini[[#This Row],[CLIENTE]],tbClienti[],3,FALSE)</f>
        <v>Lombardia</v>
      </c>
      <c r="G4490" t="str">
        <f>VLOOKUP(tbStoricoOrdini[[#This Row],[CLIENTE]],tbClienti[],7,FALSE)</f>
        <v>CD</v>
      </c>
      <c r="H4490" t="s">
        <v>66</v>
      </c>
      <c r="I4490" t="str">
        <f>IF(LEFT(tbStoricoOrdini[[#This Row],[ARTICOLO]],3) = "COG","COG",LEFT(tbStoricoOrdini[[#This Row],[ARTICOLO]],FIND(" ",tbStoricoOrdini[[#This Row],[ARTICOLO]])-1))</f>
        <v>BAG</v>
      </c>
      <c r="J4490" t="str">
        <f>MID(tbStoricoOrdini[[#This Row],[ARTICOLO]],FIND(" ",tbStoricoOrdini[[#This Row],[ARTICOLO]])+1,4)</f>
        <v>2500</v>
      </c>
      <c r="K4490" t="str">
        <f>IFERROR(RIGHT(tbStoricoOrdini[[#This Row],[ARTICOLO]],LEN(tbStoricoOrdini[[#This Row],[ARTICOLO]])-FIND(" ",tbStoricoOrdini[[#This Row],[ARTICOLO]],FIND(" ",tbStoricoOrdini[[#This Row],[ARTICOLO]]) +1)),"")</f>
        <v>Plus</v>
      </c>
      <c r="L4490" s="3">
        <f>VLOOKUP(tbStoricoOrdini[[#This Row],[ARTICOLO]],tbArticoli[],2,FALSE)</f>
        <v>220</v>
      </c>
      <c r="M4490" s="22">
        <f>tbStoricoOrdini[[#This Row],[IMPORTO]]/tbStoricoOrdini[[#This Row],[PREZZO]]</f>
        <v>48.872727272727275</v>
      </c>
      <c r="N4490" t="s">
        <v>10</v>
      </c>
      <c r="O4490" s="8">
        <f>VLOOKUP(tbStoricoOrdini[[#This Row],[AGENTE]],tbAgenti[],2,FALSE)</f>
        <v>3.6999999999999998E-2</v>
      </c>
      <c r="P4490" s="2">
        <v>10752</v>
      </c>
      <c r="Q4490" s="2">
        <f>tbStoricoOrdini[[#This Row],[IMPORTO]]*tbStoricoOrdini[[#This Row],[% COMM.]]</f>
        <v>397.82399999999996</v>
      </c>
      <c r="R4490" s="2">
        <f>tbStoricoOrdini[[#This Row],[TOT. COMM.]]+tbStoricoOrdini[[#This Row],[IMPORTO]]</f>
        <v>11149.824000000001</v>
      </c>
    </row>
    <row r="4491" spans="1:18">
      <c r="A4491" s="1">
        <v>43983</v>
      </c>
      <c r="B4491" s="7">
        <f>MONTH(tbStoricoOrdini[[#This Row],[DATA]])</f>
        <v>6</v>
      </c>
      <c r="C4491" t="s">
        <v>4586</v>
      </c>
      <c r="D4491" t="str">
        <f>RIGHT(tbStoricoOrdini[[#This Row],[ORDINE]],4)</f>
        <v>4488</v>
      </c>
      <c r="E4491" t="s">
        <v>25</v>
      </c>
      <c r="F4491" t="str">
        <f>VLOOKUP(tbStoricoOrdini[[#This Row],[CLIENTE]],tbClienti[],3,FALSE)</f>
        <v>Lombardia</v>
      </c>
      <c r="G4491" t="str">
        <f>VLOOKUP(tbStoricoOrdini[[#This Row],[CLIENTE]],tbClienti[],7,FALSE)</f>
        <v>CD</v>
      </c>
      <c r="H4491" t="s">
        <v>66</v>
      </c>
      <c r="I4491" t="str">
        <f>IF(LEFT(tbStoricoOrdini[[#This Row],[ARTICOLO]],3) = "COG","COG",LEFT(tbStoricoOrdini[[#This Row],[ARTICOLO]],FIND(" ",tbStoricoOrdini[[#This Row],[ARTICOLO]])-1))</f>
        <v>BAG</v>
      </c>
      <c r="J4491" t="str">
        <f>MID(tbStoricoOrdini[[#This Row],[ARTICOLO]],FIND(" ",tbStoricoOrdini[[#This Row],[ARTICOLO]])+1,4)</f>
        <v>2500</v>
      </c>
      <c r="K4491" t="str">
        <f>IFERROR(RIGHT(tbStoricoOrdini[[#This Row],[ARTICOLO]],LEN(tbStoricoOrdini[[#This Row],[ARTICOLO]])-FIND(" ",tbStoricoOrdini[[#This Row],[ARTICOLO]],FIND(" ",tbStoricoOrdini[[#This Row],[ARTICOLO]]) +1)),"")</f>
        <v>Plus</v>
      </c>
      <c r="L4491" s="3">
        <f>VLOOKUP(tbStoricoOrdini[[#This Row],[ARTICOLO]],tbArticoli[],2,FALSE)</f>
        <v>220</v>
      </c>
      <c r="M4491" s="22">
        <f>tbStoricoOrdini[[#This Row],[IMPORTO]]/tbStoricoOrdini[[#This Row],[PREZZO]]</f>
        <v>15.004545454545454</v>
      </c>
      <c r="N4491" t="s">
        <v>8</v>
      </c>
      <c r="O4491" s="8">
        <f>VLOOKUP(tbStoricoOrdini[[#This Row],[AGENTE]],tbAgenti[],2,FALSE)</f>
        <v>0.05</v>
      </c>
      <c r="P4491" s="2">
        <v>3301</v>
      </c>
      <c r="Q4491" s="2">
        <f>tbStoricoOrdini[[#This Row],[IMPORTO]]*tbStoricoOrdini[[#This Row],[% COMM.]]</f>
        <v>165.05</v>
      </c>
      <c r="R4491" s="2">
        <f>tbStoricoOrdini[[#This Row],[TOT. COMM.]]+tbStoricoOrdini[[#This Row],[IMPORTO]]</f>
        <v>3466.05</v>
      </c>
    </row>
    <row r="4492" spans="1:18">
      <c r="A4492" s="1">
        <v>43983</v>
      </c>
      <c r="B4492" s="7">
        <f>MONTH(tbStoricoOrdini[[#This Row],[DATA]])</f>
        <v>6</v>
      </c>
      <c r="C4492" t="s">
        <v>4587</v>
      </c>
      <c r="D4492" t="str">
        <f>RIGHT(tbStoricoOrdini[[#This Row],[ORDINE]],4)</f>
        <v>4489</v>
      </c>
      <c r="E4492" t="s">
        <v>25</v>
      </c>
      <c r="F4492" t="str">
        <f>VLOOKUP(tbStoricoOrdini[[#This Row],[CLIENTE]],tbClienti[],3,FALSE)</f>
        <v>Lombardia</v>
      </c>
      <c r="G4492" t="str">
        <f>VLOOKUP(tbStoricoOrdini[[#This Row],[CLIENTE]],tbClienti[],7,FALSE)</f>
        <v>CD</v>
      </c>
      <c r="H4492" t="s">
        <v>66</v>
      </c>
      <c r="I4492" t="str">
        <f>IF(LEFT(tbStoricoOrdini[[#This Row],[ARTICOLO]],3) = "COG","COG",LEFT(tbStoricoOrdini[[#This Row],[ARTICOLO]],FIND(" ",tbStoricoOrdini[[#This Row],[ARTICOLO]])-1))</f>
        <v>BAG</v>
      </c>
      <c r="J4492" t="str">
        <f>MID(tbStoricoOrdini[[#This Row],[ARTICOLO]],FIND(" ",tbStoricoOrdini[[#This Row],[ARTICOLO]])+1,4)</f>
        <v>2500</v>
      </c>
      <c r="K4492" t="str">
        <f>IFERROR(RIGHT(tbStoricoOrdini[[#This Row],[ARTICOLO]],LEN(tbStoricoOrdini[[#This Row],[ARTICOLO]])-FIND(" ",tbStoricoOrdini[[#This Row],[ARTICOLO]],FIND(" ",tbStoricoOrdini[[#This Row],[ARTICOLO]]) +1)),"")</f>
        <v>Plus</v>
      </c>
      <c r="L4492" s="3">
        <f>VLOOKUP(tbStoricoOrdini[[#This Row],[ARTICOLO]],tbArticoli[],2,FALSE)</f>
        <v>220</v>
      </c>
      <c r="M4492" s="22">
        <f>tbStoricoOrdini[[#This Row],[IMPORTO]]/tbStoricoOrdini[[#This Row],[PREZZO]]</f>
        <v>13.177272727272728</v>
      </c>
      <c r="N4492" t="s">
        <v>12</v>
      </c>
      <c r="O4492" s="8">
        <f>VLOOKUP(tbStoricoOrdini[[#This Row],[AGENTE]],tbAgenti[],2,FALSE)</f>
        <v>0.05</v>
      </c>
      <c r="P4492" s="2">
        <v>2899</v>
      </c>
      <c r="Q4492" s="2">
        <f>tbStoricoOrdini[[#This Row],[IMPORTO]]*tbStoricoOrdini[[#This Row],[% COMM.]]</f>
        <v>144.95000000000002</v>
      </c>
      <c r="R4492" s="2">
        <f>tbStoricoOrdini[[#This Row],[TOT. COMM.]]+tbStoricoOrdini[[#This Row],[IMPORTO]]</f>
        <v>3043.95</v>
      </c>
    </row>
    <row r="4493" spans="1:18">
      <c r="A4493" s="1">
        <v>43983</v>
      </c>
      <c r="B4493" s="7">
        <f>MONTH(tbStoricoOrdini[[#This Row],[DATA]])</f>
        <v>6</v>
      </c>
      <c r="C4493" t="s">
        <v>4588</v>
      </c>
      <c r="D4493" t="str">
        <f>RIGHT(tbStoricoOrdini[[#This Row],[ORDINE]],4)</f>
        <v>4490</v>
      </c>
      <c r="E4493" t="s">
        <v>25</v>
      </c>
      <c r="F4493" t="str">
        <f>VLOOKUP(tbStoricoOrdini[[#This Row],[CLIENTE]],tbClienti[],3,FALSE)</f>
        <v>Lombardia</v>
      </c>
      <c r="G4493" t="str">
        <f>VLOOKUP(tbStoricoOrdini[[#This Row],[CLIENTE]],tbClienti[],7,FALSE)</f>
        <v>CD</v>
      </c>
      <c r="H4493" t="s">
        <v>66</v>
      </c>
      <c r="I4493" t="str">
        <f>IF(LEFT(tbStoricoOrdini[[#This Row],[ARTICOLO]],3) = "COG","COG",LEFT(tbStoricoOrdini[[#This Row],[ARTICOLO]],FIND(" ",tbStoricoOrdini[[#This Row],[ARTICOLO]])-1))</f>
        <v>BAG</v>
      </c>
      <c r="J4493" t="str">
        <f>MID(tbStoricoOrdini[[#This Row],[ARTICOLO]],FIND(" ",tbStoricoOrdini[[#This Row],[ARTICOLO]])+1,4)</f>
        <v>2500</v>
      </c>
      <c r="K4493" t="str">
        <f>IFERROR(RIGHT(tbStoricoOrdini[[#This Row],[ARTICOLO]],LEN(tbStoricoOrdini[[#This Row],[ARTICOLO]])-FIND(" ",tbStoricoOrdini[[#This Row],[ARTICOLO]],FIND(" ",tbStoricoOrdini[[#This Row],[ARTICOLO]]) +1)),"")</f>
        <v>Plus</v>
      </c>
      <c r="L4493" s="3">
        <f>VLOOKUP(tbStoricoOrdini[[#This Row],[ARTICOLO]],tbArticoli[],2,FALSE)</f>
        <v>220</v>
      </c>
      <c r="M4493" s="22">
        <f>tbStoricoOrdini[[#This Row],[IMPORTO]]/tbStoricoOrdini[[#This Row],[PREZZO]]</f>
        <v>2.1409090909090911</v>
      </c>
      <c r="N4493" t="s">
        <v>9</v>
      </c>
      <c r="O4493" s="8">
        <f>VLOOKUP(tbStoricoOrdini[[#This Row],[AGENTE]],tbAgenti[],2,FALSE)</f>
        <v>0.05</v>
      </c>
      <c r="P4493" s="2">
        <v>471</v>
      </c>
      <c r="Q4493" s="2">
        <f>tbStoricoOrdini[[#This Row],[IMPORTO]]*tbStoricoOrdini[[#This Row],[% COMM.]]</f>
        <v>23.55</v>
      </c>
      <c r="R4493" s="2">
        <f>tbStoricoOrdini[[#This Row],[TOT. COMM.]]+tbStoricoOrdini[[#This Row],[IMPORTO]]</f>
        <v>494.55</v>
      </c>
    </row>
    <row r="4494" spans="1:18">
      <c r="A4494" s="1">
        <v>43983</v>
      </c>
      <c r="B4494" s="7">
        <f>MONTH(tbStoricoOrdini[[#This Row],[DATA]])</f>
        <v>6</v>
      </c>
      <c r="C4494" t="s">
        <v>4589</v>
      </c>
      <c r="D4494" t="str">
        <f>RIGHT(tbStoricoOrdini[[#This Row],[ORDINE]],4)</f>
        <v>4491</v>
      </c>
      <c r="E4494" t="s">
        <v>25</v>
      </c>
      <c r="F4494" t="str">
        <f>VLOOKUP(tbStoricoOrdini[[#This Row],[CLIENTE]],tbClienti[],3,FALSE)</f>
        <v>Lombardia</v>
      </c>
      <c r="G4494" t="str">
        <f>VLOOKUP(tbStoricoOrdini[[#This Row],[CLIENTE]],tbClienti[],7,FALSE)</f>
        <v>CD</v>
      </c>
      <c r="H4494" t="s">
        <v>68</v>
      </c>
      <c r="I4494" t="str">
        <f>IF(LEFT(tbStoricoOrdini[[#This Row],[ARTICOLO]],3) = "COG","COG",LEFT(tbStoricoOrdini[[#This Row],[ARTICOLO]],FIND(" ",tbStoricoOrdini[[#This Row],[ARTICOLO]])-1))</f>
        <v>BAG</v>
      </c>
      <c r="J4494" t="str">
        <f>MID(tbStoricoOrdini[[#This Row],[ARTICOLO]],FIND(" ",tbStoricoOrdini[[#This Row],[ARTICOLO]])+1,4)</f>
        <v>5000</v>
      </c>
      <c r="K4494" t="str">
        <f>IFERROR(RIGHT(tbStoricoOrdini[[#This Row],[ARTICOLO]],LEN(tbStoricoOrdini[[#This Row],[ARTICOLO]])-FIND(" ",tbStoricoOrdini[[#This Row],[ARTICOLO]],FIND(" ",tbStoricoOrdini[[#This Row],[ARTICOLO]]) +1)),"")</f>
        <v/>
      </c>
      <c r="L4494" s="3">
        <f>VLOOKUP(tbStoricoOrdini[[#This Row],[ARTICOLO]],tbArticoli[],2,FALSE)</f>
        <v>250</v>
      </c>
      <c r="M4494" s="22">
        <f>tbStoricoOrdini[[#This Row],[IMPORTO]]/tbStoricoOrdini[[#This Row],[PREZZO]]</f>
        <v>2.8239999999999998</v>
      </c>
      <c r="N4494" t="s">
        <v>10</v>
      </c>
      <c r="O4494" s="8">
        <f>VLOOKUP(tbStoricoOrdini[[#This Row],[AGENTE]],tbAgenti[],2,FALSE)</f>
        <v>3.6999999999999998E-2</v>
      </c>
      <c r="P4494" s="2">
        <v>706</v>
      </c>
      <c r="Q4494" s="2">
        <f>tbStoricoOrdini[[#This Row],[IMPORTO]]*tbStoricoOrdini[[#This Row],[% COMM.]]</f>
        <v>26.122</v>
      </c>
      <c r="R4494" s="2">
        <f>tbStoricoOrdini[[#This Row],[TOT. COMM.]]+tbStoricoOrdini[[#This Row],[IMPORTO]]</f>
        <v>732.12199999999996</v>
      </c>
    </row>
    <row r="4495" spans="1:18">
      <c r="A4495" s="1">
        <v>43983</v>
      </c>
      <c r="B4495" s="7">
        <f>MONTH(tbStoricoOrdini[[#This Row],[DATA]])</f>
        <v>6</v>
      </c>
      <c r="C4495" t="s">
        <v>4590</v>
      </c>
      <c r="D4495" t="str">
        <f>RIGHT(tbStoricoOrdini[[#This Row],[ORDINE]],4)</f>
        <v>4492</v>
      </c>
      <c r="E4495" t="s">
        <v>25</v>
      </c>
      <c r="F4495" t="str">
        <f>VLOOKUP(tbStoricoOrdini[[#This Row],[CLIENTE]],tbClienti[],3,FALSE)</f>
        <v>Lombardia</v>
      </c>
      <c r="G4495" t="str">
        <f>VLOOKUP(tbStoricoOrdini[[#This Row],[CLIENTE]],tbClienti[],7,FALSE)</f>
        <v>CD</v>
      </c>
      <c r="H4495" t="s">
        <v>68</v>
      </c>
      <c r="I4495" t="str">
        <f>IF(LEFT(tbStoricoOrdini[[#This Row],[ARTICOLO]],3) = "COG","COG",LEFT(tbStoricoOrdini[[#This Row],[ARTICOLO]],FIND(" ",tbStoricoOrdini[[#This Row],[ARTICOLO]])-1))</f>
        <v>BAG</v>
      </c>
      <c r="J4495" t="str">
        <f>MID(tbStoricoOrdini[[#This Row],[ARTICOLO]],FIND(" ",tbStoricoOrdini[[#This Row],[ARTICOLO]])+1,4)</f>
        <v>5000</v>
      </c>
      <c r="K4495" t="str">
        <f>IFERROR(RIGHT(tbStoricoOrdini[[#This Row],[ARTICOLO]],LEN(tbStoricoOrdini[[#This Row],[ARTICOLO]])-FIND(" ",tbStoricoOrdini[[#This Row],[ARTICOLO]],FIND(" ",tbStoricoOrdini[[#This Row],[ARTICOLO]]) +1)),"")</f>
        <v/>
      </c>
      <c r="L4495" s="3">
        <f>VLOOKUP(tbStoricoOrdini[[#This Row],[ARTICOLO]],tbArticoli[],2,FALSE)</f>
        <v>250</v>
      </c>
      <c r="M4495" s="22">
        <f>tbStoricoOrdini[[#This Row],[IMPORTO]]/tbStoricoOrdini[[#This Row],[PREZZO]]</f>
        <v>6.4720000000000004</v>
      </c>
      <c r="N4495" t="s">
        <v>12</v>
      </c>
      <c r="O4495" s="8">
        <f>VLOOKUP(tbStoricoOrdini[[#This Row],[AGENTE]],tbAgenti[],2,FALSE)</f>
        <v>0.05</v>
      </c>
      <c r="P4495" s="2">
        <v>1618</v>
      </c>
      <c r="Q4495" s="2">
        <f>tbStoricoOrdini[[#This Row],[IMPORTO]]*tbStoricoOrdini[[#This Row],[% COMM.]]</f>
        <v>80.900000000000006</v>
      </c>
      <c r="R4495" s="2">
        <f>tbStoricoOrdini[[#This Row],[TOT. COMM.]]+tbStoricoOrdini[[#This Row],[IMPORTO]]</f>
        <v>1698.9</v>
      </c>
    </row>
    <row r="4496" spans="1:18">
      <c r="A4496" s="1">
        <v>43983</v>
      </c>
      <c r="B4496" s="7">
        <f>MONTH(tbStoricoOrdini[[#This Row],[DATA]])</f>
        <v>6</v>
      </c>
      <c r="C4496" t="s">
        <v>4591</v>
      </c>
      <c r="D4496" t="str">
        <f>RIGHT(tbStoricoOrdini[[#This Row],[ORDINE]],4)</f>
        <v>4493</v>
      </c>
      <c r="E4496" t="s">
        <v>25</v>
      </c>
      <c r="F4496" t="str">
        <f>VLOOKUP(tbStoricoOrdini[[#This Row],[CLIENTE]],tbClienti[],3,FALSE)</f>
        <v>Lombardia</v>
      </c>
      <c r="G4496" t="str">
        <f>VLOOKUP(tbStoricoOrdini[[#This Row],[CLIENTE]],tbClienti[],7,FALSE)</f>
        <v>CD</v>
      </c>
      <c r="H4496" t="s">
        <v>69</v>
      </c>
      <c r="I4496" t="str">
        <f>IF(LEFT(tbStoricoOrdini[[#This Row],[ARTICOLO]],3) = "COG","COG",LEFT(tbStoricoOrdini[[#This Row],[ARTICOLO]],FIND(" ",tbStoricoOrdini[[#This Row],[ARTICOLO]])-1))</f>
        <v>BAG</v>
      </c>
      <c r="J4496" t="str">
        <f>MID(tbStoricoOrdini[[#This Row],[ARTICOLO]],FIND(" ",tbStoricoOrdini[[#This Row],[ARTICOLO]])+1,4)</f>
        <v>1121</v>
      </c>
      <c r="K4496" t="str">
        <f>IFERROR(RIGHT(tbStoricoOrdini[[#This Row],[ARTICOLO]],LEN(tbStoricoOrdini[[#This Row],[ARTICOLO]])-FIND(" ",tbStoricoOrdini[[#This Row],[ARTICOLO]],FIND(" ",tbStoricoOrdini[[#This Row],[ARTICOLO]]) +1)),"")</f>
        <v>Gold</v>
      </c>
      <c r="L4496" s="3">
        <f>VLOOKUP(tbStoricoOrdini[[#This Row],[ARTICOLO]],tbArticoli[],2,FALSE)</f>
        <v>230</v>
      </c>
      <c r="M4496" s="22">
        <f>tbStoricoOrdini[[#This Row],[IMPORTO]]/tbStoricoOrdini[[#This Row],[PREZZO]]</f>
        <v>2.1739130434782608E-2</v>
      </c>
      <c r="N4496" t="s">
        <v>9</v>
      </c>
      <c r="O4496" s="8">
        <f>VLOOKUP(tbStoricoOrdini[[#This Row],[AGENTE]],tbAgenti[],2,FALSE)</f>
        <v>0.05</v>
      </c>
      <c r="P4496" s="2">
        <v>5</v>
      </c>
      <c r="Q4496" s="2">
        <f>tbStoricoOrdini[[#This Row],[IMPORTO]]*tbStoricoOrdini[[#This Row],[% COMM.]]</f>
        <v>0.25</v>
      </c>
      <c r="R4496" s="2">
        <f>tbStoricoOrdini[[#This Row],[TOT. COMM.]]+tbStoricoOrdini[[#This Row],[IMPORTO]]</f>
        <v>5.25</v>
      </c>
    </row>
    <row r="4497" spans="1:18">
      <c r="A4497" s="1">
        <v>43983</v>
      </c>
      <c r="B4497" s="7">
        <f>MONTH(tbStoricoOrdini[[#This Row],[DATA]])</f>
        <v>6</v>
      </c>
      <c r="C4497" t="s">
        <v>4592</v>
      </c>
      <c r="D4497" t="str">
        <f>RIGHT(tbStoricoOrdini[[#This Row],[ORDINE]],4)</f>
        <v>4494</v>
      </c>
      <c r="E4497" t="s">
        <v>25</v>
      </c>
      <c r="F4497" t="str">
        <f>VLOOKUP(tbStoricoOrdini[[#This Row],[CLIENTE]],tbClienti[],3,FALSE)</f>
        <v>Lombardia</v>
      </c>
      <c r="G4497" t="str">
        <f>VLOOKUP(tbStoricoOrdini[[#This Row],[CLIENTE]],tbClienti[],7,FALSE)</f>
        <v>CD</v>
      </c>
      <c r="H4497" t="s">
        <v>70</v>
      </c>
      <c r="I4497" t="str">
        <f>IF(LEFT(tbStoricoOrdini[[#This Row],[ARTICOLO]],3) = "COG","COG",LEFT(tbStoricoOrdini[[#This Row],[ARTICOLO]],FIND(" ",tbStoricoOrdini[[#This Row],[ARTICOLO]])-1))</f>
        <v>EB08</v>
      </c>
      <c r="J4497" t="str">
        <f>MID(tbStoricoOrdini[[#This Row],[ARTICOLO]],FIND(" ",tbStoricoOrdini[[#This Row],[ARTICOLO]])+1,4)</f>
        <v>7500</v>
      </c>
      <c r="K4497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4497" s="3">
        <f>VLOOKUP(tbStoricoOrdini[[#This Row],[ARTICOLO]],tbArticoli[],2,FALSE)</f>
        <v>180</v>
      </c>
      <c r="M4497" s="22">
        <f>tbStoricoOrdini[[#This Row],[IMPORTO]]/tbStoricoOrdini[[#This Row],[PREZZO]]</f>
        <v>0.28888888888888886</v>
      </c>
      <c r="N4497" t="s">
        <v>10</v>
      </c>
      <c r="O4497" s="8">
        <f>VLOOKUP(tbStoricoOrdini[[#This Row],[AGENTE]],tbAgenti[],2,FALSE)</f>
        <v>3.6999999999999998E-2</v>
      </c>
      <c r="P4497" s="2">
        <v>52</v>
      </c>
      <c r="Q4497" s="2">
        <f>tbStoricoOrdini[[#This Row],[IMPORTO]]*tbStoricoOrdini[[#This Row],[% COMM.]]</f>
        <v>1.9239999999999999</v>
      </c>
      <c r="R4497" s="2">
        <f>tbStoricoOrdini[[#This Row],[TOT. COMM.]]+tbStoricoOrdini[[#This Row],[IMPORTO]]</f>
        <v>53.923999999999999</v>
      </c>
    </row>
    <row r="4498" spans="1:18">
      <c r="A4498" s="1">
        <v>43983</v>
      </c>
      <c r="B4498" s="7">
        <f>MONTH(tbStoricoOrdini[[#This Row],[DATA]])</f>
        <v>6</v>
      </c>
      <c r="C4498" t="s">
        <v>4593</v>
      </c>
      <c r="D4498" t="str">
        <f>RIGHT(tbStoricoOrdini[[#This Row],[ORDINE]],4)</f>
        <v>4495</v>
      </c>
      <c r="E4498" t="s">
        <v>25</v>
      </c>
      <c r="F4498" t="str">
        <f>VLOOKUP(tbStoricoOrdini[[#This Row],[CLIENTE]],tbClienti[],3,FALSE)</f>
        <v>Lombardia</v>
      </c>
      <c r="G4498" t="str">
        <f>VLOOKUP(tbStoricoOrdini[[#This Row],[CLIENTE]],tbClienti[],7,FALSE)</f>
        <v>CD</v>
      </c>
      <c r="H4498" t="s">
        <v>70</v>
      </c>
      <c r="I4498" t="str">
        <f>IF(LEFT(tbStoricoOrdini[[#This Row],[ARTICOLO]],3) = "COG","COG",LEFT(tbStoricoOrdini[[#This Row],[ARTICOLO]],FIND(" ",tbStoricoOrdini[[#This Row],[ARTICOLO]])-1))</f>
        <v>EB08</v>
      </c>
      <c r="J4498" t="str">
        <f>MID(tbStoricoOrdini[[#This Row],[ARTICOLO]],FIND(" ",tbStoricoOrdini[[#This Row],[ARTICOLO]])+1,4)</f>
        <v>7500</v>
      </c>
      <c r="K4498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4498" s="3">
        <f>VLOOKUP(tbStoricoOrdini[[#This Row],[ARTICOLO]],tbArticoli[],2,FALSE)</f>
        <v>180</v>
      </c>
      <c r="M4498" s="22">
        <f>tbStoricoOrdini[[#This Row],[IMPORTO]]/tbStoricoOrdini[[#This Row],[PREZZO]]</f>
        <v>6.1166666666666663</v>
      </c>
      <c r="N4498" t="s">
        <v>11</v>
      </c>
      <c r="O4498" s="8">
        <f>VLOOKUP(tbStoricoOrdini[[#This Row],[AGENTE]],tbAgenti[],2,FALSE)</f>
        <v>0.04</v>
      </c>
      <c r="P4498" s="2">
        <v>1101</v>
      </c>
      <c r="Q4498" s="2">
        <f>tbStoricoOrdini[[#This Row],[IMPORTO]]*tbStoricoOrdini[[#This Row],[% COMM.]]</f>
        <v>44.04</v>
      </c>
      <c r="R4498" s="2">
        <f>tbStoricoOrdini[[#This Row],[TOT. COMM.]]+tbStoricoOrdini[[#This Row],[IMPORTO]]</f>
        <v>1145.04</v>
      </c>
    </row>
    <row r="4499" spans="1:18">
      <c r="A4499" s="1">
        <v>43983</v>
      </c>
      <c r="B4499" s="7">
        <f>MONTH(tbStoricoOrdini[[#This Row],[DATA]])</f>
        <v>6</v>
      </c>
      <c r="C4499" t="s">
        <v>4594</v>
      </c>
      <c r="D4499" t="str">
        <f>RIGHT(tbStoricoOrdini[[#This Row],[ORDINE]],4)</f>
        <v>4496</v>
      </c>
      <c r="E4499" t="s">
        <v>25</v>
      </c>
      <c r="F4499" t="str">
        <f>VLOOKUP(tbStoricoOrdini[[#This Row],[CLIENTE]],tbClienti[],3,FALSE)</f>
        <v>Lombardia</v>
      </c>
      <c r="G4499" t="str">
        <f>VLOOKUP(tbStoricoOrdini[[#This Row],[CLIENTE]],tbClienti[],7,FALSE)</f>
        <v>CD</v>
      </c>
      <c r="H4499" t="s">
        <v>70</v>
      </c>
      <c r="I4499" t="str">
        <f>IF(LEFT(tbStoricoOrdini[[#This Row],[ARTICOLO]],3) = "COG","COG",LEFT(tbStoricoOrdini[[#This Row],[ARTICOLO]],FIND(" ",tbStoricoOrdini[[#This Row],[ARTICOLO]])-1))</f>
        <v>EB08</v>
      </c>
      <c r="J4499" t="str">
        <f>MID(tbStoricoOrdini[[#This Row],[ARTICOLO]],FIND(" ",tbStoricoOrdini[[#This Row],[ARTICOLO]])+1,4)</f>
        <v>7500</v>
      </c>
      <c r="K4499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4499" s="3">
        <f>VLOOKUP(tbStoricoOrdini[[#This Row],[ARTICOLO]],tbArticoli[],2,FALSE)</f>
        <v>180</v>
      </c>
      <c r="M4499" s="22">
        <f>tbStoricoOrdini[[#This Row],[IMPORTO]]/tbStoricoOrdini[[#This Row],[PREZZO]]</f>
        <v>0.18888888888888888</v>
      </c>
      <c r="N4499" t="s">
        <v>8</v>
      </c>
      <c r="O4499" s="8">
        <f>VLOOKUP(tbStoricoOrdini[[#This Row],[AGENTE]],tbAgenti[],2,FALSE)</f>
        <v>0.05</v>
      </c>
      <c r="P4499" s="2">
        <v>34</v>
      </c>
      <c r="Q4499" s="2">
        <f>tbStoricoOrdini[[#This Row],[IMPORTO]]*tbStoricoOrdini[[#This Row],[% COMM.]]</f>
        <v>1.7000000000000002</v>
      </c>
      <c r="R4499" s="2">
        <f>tbStoricoOrdini[[#This Row],[TOT. COMM.]]+tbStoricoOrdini[[#This Row],[IMPORTO]]</f>
        <v>35.700000000000003</v>
      </c>
    </row>
    <row r="4500" spans="1:18">
      <c r="A4500" s="1">
        <v>43983</v>
      </c>
      <c r="B4500" s="7">
        <f>MONTH(tbStoricoOrdini[[#This Row],[DATA]])</f>
        <v>6</v>
      </c>
      <c r="C4500" t="s">
        <v>4595</v>
      </c>
      <c r="D4500" t="str">
        <f>RIGHT(tbStoricoOrdini[[#This Row],[ORDINE]],4)</f>
        <v>4497</v>
      </c>
      <c r="E4500" t="s">
        <v>25</v>
      </c>
      <c r="F4500" t="str">
        <f>VLOOKUP(tbStoricoOrdini[[#This Row],[CLIENTE]],tbClienti[],3,FALSE)</f>
        <v>Lombardia</v>
      </c>
      <c r="G4500" t="str">
        <f>VLOOKUP(tbStoricoOrdini[[#This Row],[CLIENTE]],tbClienti[],7,FALSE)</f>
        <v>CD</v>
      </c>
      <c r="H4500" t="s">
        <v>70</v>
      </c>
      <c r="I4500" t="str">
        <f>IF(LEFT(tbStoricoOrdini[[#This Row],[ARTICOLO]],3) = "COG","COG",LEFT(tbStoricoOrdini[[#This Row],[ARTICOLO]],FIND(" ",tbStoricoOrdini[[#This Row],[ARTICOLO]])-1))</f>
        <v>EB08</v>
      </c>
      <c r="J4500" t="str">
        <f>MID(tbStoricoOrdini[[#This Row],[ARTICOLO]],FIND(" ",tbStoricoOrdini[[#This Row],[ARTICOLO]])+1,4)</f>
        <v>7500</v>
      </c>
      <c r="K4500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4500" s="3">
        <f>VLOOKUP(tbStoricoOrdini[[#This Row],[ARTICOLO]],tbArticoli[],2,FALSE)</f>
        <v>180</v>
      </c>
      <c r="M4500" s="22">
        <f>tbStoricoOrdini[[#This Row],[IMPORTO]]/tbStoricoOrdini[[#This Row],[PREZZO]]</f>
        <v>7.8111111111111109</v>
      </c>
      <c r="N4500" t="s">
        <v>12</v>
      </c>
      <c r="O4500" s="8">
        <f>VLOOKUP(tbStoricoOrdini[[#This Row],[AGENTE]],tbAgenti[],2,FALSE)</f>
        <v>0.05</v>
      </c>
      <c r="P4500" s="2">
        <v>1406</v>
      </c>
      <c r="Q4500" s="2">
        <f>tbStoricoOrdini[[#This Row],[IMPORTO]]*tbStoricoOrdini[[#This Row],[% COMM.]]</f>
        <v>70.3</v>
      </c>
      <c r="R4500" s="2">
        <f>tbStoricoOrdini[[#This Row],[TOT. COMM.]]+tbStoricoOrdini[[#This Row],[IMPORTO]]</f>
        <v>1476.3</v>
      </c>
    </row>
    <row r="4501" spans="1:18">
      <c r="A4501" s="1">
        <v>43983</v>
      </c>
      <c r="B4501" s="7">
        <f>MONTH(tbStoricoOrdini[[#This Row],[DATA]])</f>
        <v>6</v>
      </c>
      <c r="C4501" t="s">
        <v>4596</v>
      </c>
      <c r="D4501" t="str">
        <f>RIGHT(tbStoricoOrdini[[#This Row],[ORDINE]],4)</f>
        <v>4498</v>
      </c>
      <c r="E4501" t="s">
        <v>25</v>
      </c>
      <c r="F4501" t="str">
        <f>VLOOKUP(tbStoricoOrdini[[#This Row],[CLIENTE]],tbClienti[],3,FALSE)</f>
        <v>Lombardia</v>
      </c>
      <c r="G4501" t="str">
        <f>VLOOKUP(tbStoricoOrdini[[#This Row],[CLIENTE]],tbClienti[],7,FALSE)</f>
        <v>CD</v>
      </c>
      <c r="H4501" t="s">
        <v>70</v>
      </c>
      <c r="I4501" t="str">
        <f>IF(LEFT(tbStoricoOrdini[[#This Row],[ARTICOLO]],3) = "COG","COG",LEFT(tbStoricoOrdini[[#This Row],[ARTICOLO]],FIND(" ",tbStoricoOrdini[[#This Row],[ARTICOLO]])-1))</f>
        <v>EB08</v>
      </c>
      <c r="J4501" t="str">
        <f>MID(tbStoricoOrdini[[#This Row],[ARTICOLO]],FIND(" ",tbStoricoOrdini[[#This Row],[ARTICOLO]])+1,4)</f>
        <v>7500</v>
      </c>
      <c r="K4501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4501" s="3">
        <f>VLOOKUP(tbStoricoOrdini[[#This Row],[ARTICOLO]],tbArticoli[],2,FALSE)</f>
        <v>180</v>
      </c>
      <c r="M4501" s="22">
        <f>tbStoricoOrdini[[#This Row],[IMPORTO]]/tbStoricoOrdini[[#This Row],[PREZZO]]</f>
        <v>1.5444444444444445</v>
      </c>
      <c r="N4501" t="s">
        <v>9</v>
      </c>
      <c r="O4501" s="8">
        <f>VLOOKUP(tbStoricoOrdini[[#This Row],[AGENTE]],tbAgenti[],2,FALSE)</f>
        <v>0.05</v>
      </c>
      <c r="P4501" s="2">
        <v>278</v>
      </c>
      <c r="Q4501" s="2">
        <f>tbStoricoOrdini[[#This Row],[IMPORTO]]*tbStoricoOrdini[[#This Row],[% COMM.]]</f>
        <v>13.9</v>
      </c>
      <c r="R4501" s="2">
        <f>tbStoricoOrdini[[#This Row],[TOT. COMM.]]+tbStoricoOrdini[[#This Row],[IMPORTO]]</f>
        <v>291.89999999999998</v>
      </c>
    </row>
    <row r="4502" spans="1:18">
      <c r="A4502" s="1">
        <v>43983</v>
      </c>
      <c r="B4502" s="7">
        <f>MONTH(tbStoricoOrdini[[#This Row],[DATA]])</f>
        <v>6</v>
      </c>
      <c r="C4502" t="s">
        <v>4597</v>
      </c>
      <c r="D4502" t="str">
        <f>RIGHT(tbStoricoOrdini[[#This Row],[ORDINE]],4)</f>
        <v>4499</v>
      </c>
      <c r="E4502" t="s">
        <v>25</v>
      </c>
      <c r="F4502" t="str">
        <f>VLOOKUP(tbStoricoOrdini[[#This Row],[CLIENTE]],tbClienti[],3,FALSE)</f>
        <v>Lombardia</v>
      </c>
      <c r="G4502" t="str">
        <f>VLOOKUP(tbStoricoOrdini[[#This Row],[CLIENTE]],tbClienti[],7,FALSE)</f>
        <v>CD</v>
      </c>
      <c r="H4502" t="s">
        <v>75</v>
      </c>
      <c r="I4502" t="str">
        <f>IF(LEFT(tbStoricoOrdini[[#This Row],[ARTICOLO]],3) = "COG","COG",LEFT(tbStoricoOrdini[[#This Row],[ARTICOLO]],FIND(" ",tbStoricoOrdini[[#This Row],[ARTICOLO]])-1))</f>
        <v>AVRC</v>
      </c>
      <c r="J4502" t="str">
        <f>MID(tbStoricoOrdini[[#This Row],[ARTICOLO]],FIND(" ",tbStoricoOrdini[[#This Row],[ARTICOLO]])+1,4)</f>
        <v>1000</v>
      </c>
      <c r="K4502" t="str">
        <f>IFERROR(RIGHT(tbStoricoOrdini[[#This Row],[ARTICOLO]],LEN(tbStoricoOrdini[[#This Row],[ARTICOLO]])-FIND(" ",tbStoricoOrdini[[#This Row],[ARTICOLO]],FIND(" ",tbStoricoOrdini[[#This Row],[ARTICOLO]]) +1)),"")</f>
        <v>Silver</v>
      </c>
      <c r="L4502" s="3">
        <f>VLOOKUP(tbStoricoOrdini[[#This Row],[ARTICOLO]],tbArticoli[],2,FALSE)</f>
        <v>390</v>
      </c>
      <c r="M4502" s="22">
        <f>tbStoricoOrdini[[#This Row],[IMPORTO]]/tbStoricoOrdini[[#This Row],[PREZZO]]</f>
        <v>5.1282051282051282E-3</v>
      </c>
      <c r="N4502" t="s">
        <v>10</v>
      </c>
      <c r="O4502" s="8">
        <f>VLOOKUP(tbStoricoOrdini[[#This Row],[AGENTE]],tbAgenti[],2,FALSE)</f>
        <v>3.6999999999999998E-2</v>
      </c>
      <c r="P4502" s="2">
        <v>2</v>
      </c>
      <c r="Q4502" s="2">
        <f>tbStoricoOrdini[[#This Row],[IMPORTO]]*tbStoricoOrdini[[#This Row],[% COMM.]]</f>
        <v>7.3999999999999996E-2</v>
      </c>
      <c r="R4502" s="2">
        <f>tbStoricoOrdini[[#This Row],[TOT. COMM.]]+tbStoricoOrdini[[#This Row],[IMPORTO]]</f>
        <v>2.0739999999999998</v>
      </c>
    </row>
    <row r="4503" spans="1:18">
      <c r="A4503" s="1">
        <v>43983</v>
      </c>
      <c r="B4503" s="7">
        <f>MONTH(tbStoricoOrdini[[#This Row],[DATA]])</f>
        <v>6</v>
      </c>
      <c r="C4503" t="s">
        <v>4598</v>
      </c>
      <c r="D4503" t="str">
        <f>RIGHT(tbStoricoOrdini[[#This Row],[ORDINE]],4)</f>
        <v>4500</v>
      </c>
      <c r="E4503" t="s">
        <v>25</v>
      </c>
      <c r="F4503" t="str">
        <f>VLOOKUP(tbStoricoOrdini[[#This Row],[CLIENTE]],tbClienti[],3,FALSE)</f>
        <v>Lombardia</v>
      </c>
      <c r="G4503" t="str">
        <f>VLOOKUP(tbStoricoOrdini[[#This Row],[CLIENTE]],tbClienti[],7,FALSE)</f>
        <v>CD</v>
      </c>
      <c r="H4503" t="s">
        <v>75</v>
      </c>
      <c r="I4503" t="str">
        <f>IF(LEFT(tbStoricoOrdini[[#This Row],[ARTICOLO]],3) = "COG","COG",LEFT(tbStoricoOrdini[[#This Row],[ARTICOLO]],FIND(" ",tbStoricoOrdini[[#This Row],[ARTICOLO]])-1))</f>
        <v>AVRC</v>
      </c>
      <c r="J4503" t="str">
        <f>MID(tbStoricoOrdini[[#This Row],[ARTICOLO]],FIND(" ",tbStoricoOrdini[[#This Row],[ARTICOLO]])+1,4)</f>
        <v>1000</v>
      </c>
      <c r="K4503" t="str">
        <f>IFERROR(RIGHT(tbStoricoOrdini[[#This Row],[ARTICOLO]],LEN(tbStoricoOrdini[[#This Row],[ARTICOLO]])-FIND(" ",tbStoricoOrdini[[#This Row],[ARTICOLO]],FIND(" ",tbStoricoOrdini[[#This Row],[ARTICOLO]]) +1)),"")</f>
        <v>Silver</v>
      </c>
      <c r="L4503" s="3">
        <f>VLOOKUP(tbStoricoOrdini[[#This Row],[ARTICOLO]],tbArticoli[],2,FALSE)</f>
        <v>390</v>
      </c>
      <c r="M4503" s="22">
        <f>tbStoricoOrdini[[#This Row],[IMPORTO]]/tbStoricoOrdini[[#This Row],[PREZZO]]</f>
        <v>2.3076923076923078E-2</v>
      </c>
      <c r="N4503" t="s">
        <v>9</v>
      </c>
      <c r="O4503" s="8">
        <f>VLOOKUP(tbStoricoOrdini[[#This Row],[AGENTE]],tbAgenti[],2,FALSE)</f>
        <v>0.05</v>
      </c>
      <c r="P4503" s="2">
        <v>9</v>
      </c>
      <c r="Q4503" s="2">
        <f>tbStoricoOrdini[[#This Row],[IMPORTO]]*tbStoricoOrdini[[#This Row],[% COMM.]]</f>
        <v>0.45</v>
      </c>
      <c r="R4503" s="2">
        <f>tbStoricoOrdini[[#This Row],[TOT. COMM.]]+tbStoricoOrdini[[#This Row],[IMPORTO]]</f>
        <v>9.4499999999999993</v>
      </c>
    </row>
    <row r="4504" spans="1:18">
      <c r="A4504" s="1">
        <v>43983</v>
      </c>
      <c r="B4504" s="7">
        <f>MONTH(tbStoricoOrdini[[#This Row],[DATA]])</f>
        <v>6</v>
      </c>
      <c r="C4504" t="s">
        <v>4599</v>
      </c>
      <c r="D4504" t="str">
        <f>RIGHT(tbStoricoOrdini[[#This Row],[ORDINE]],4)</f>
        <v>4501</v>
      </c>
      <c r="E4504" t="s">
        <v>25</v>
      </c>
      <c r="F4504" t="str">
        <f>VLOOKUP(tbStoricoOrdini[[#This Row],[CLIENTE]],tbClienti[],3,FALSE)</f>
        <v>Lombardia</v>
      </c>
      <c r="G4504" t="str">
        <f>VLOOKUP(tbStoricoOrdini[[#This Row],[CLIENTE]],tbClienti[],7,FALSE)</f>
        <v>CD</v>
      </c>
      <c r="H4504" t="s">
        <v>71</v>
      </c>
      <c r="I4504" t="str">
        <f>IF(LEFT(tbStoricoOrdini[[#This Row],[ARTICOLO]],3) = "COG","COG",LEFT(tbStoricoOrdini[[#This Row],[ARTICOLO]],FIND(" ",tbStoricoOrdini[[#This Row],[ARTICOLO]])-1))</f>
        <v>EB07</v>
      </c>
      <c r="J4504" t="str">
        <f>MID(tbStoricoOrdini[[#This Row],[ARTICOLO]],FIND(" ",tbStoricoOrdini[[#This Row],[ARTICOLO]])+1,4)</f>
        <v>5000</v>
      </c>
      <c r="K4504" t="str">
        <f>IFERROR(RIGHT(tbStoricoOrdini[[#This Row],[ARTICOLO]],LEN(tbStoricoOrdini[[#This Row],[ARTICOLO]])-FIND(" ",tbStoricoOrdini[[#This Row],[ARTICOLO]],FIND(" ",tbStoricoOrdini[[#This Row],[ARTICOLO]]) +1)),"")</f>
        <v/>
      </c>
      <c r="L4504" s="3">
        <f>VLOOKUP(tbStoricoOrdini[[#This Row],[ARTICOLO]],tbArticoli[],2,FALSE)</f>
        <v>140</v>
      </c>
      <c r="M4504" s="22">
        <f>tbStoricoOrdini[[#This Row],[IMPORTO]]/tbStoricoOrdini[[#This Row],[PREZZO]]</f>
        <v>20.87142857142857</v>
      </c>
      <c r="N4504" t="s">
        <v>10</v>
      </c>
      <c r="O4504" s="8">
        <f>VLOOKUP(tbStoricoOrdini[[#This Row],[AGENTE]],tbAgenti[],2,FALSE)</f>
        <v>3.6999999999999998E-2</v>
      </c>
      <c r="P4504" s="2">
        <v>2922</v>
      </c>
      <c r="Q4504" s="2">
        <f>tbStoricoOrdini[[#This Row],[IMPORTO]]*tbStoricoOrdini[[#This Row],[% COMM.]]</f>
        <v>108.11399999999999</v>
      </c>
      <c r="R4504" s="2">
        <f>tbStoricoOrdini[[#This Row],[TOT. COMM.]]+tbStoricoOrdini[[#This Row],[IMPORTO]]</f>
        <v>3030.114</v>
      </c>
    </row>
    <row r="4505" spans="1:18">
      <c r="A4505" s="1">
        <v>43983</v>
      </c>
      <c r="B4505" s="7">
        <f>MONTH(tbStoricoOrdini[[#This Row],[DATA]])</f>
        <v>6</v>
      </c>
      <c r="C4505" t="s">
        <v>4600</v>
      </c>
      <c r="D4505" t="str">
        <f>RIGHT(tbStoricoOrdini[[#This Row],[ORDINE]],4)</f>
        <v>4502</v>
      </c>
      <c r="E4505" t="s">
        <v>25</v>
      </c>
      <c r="F4505" t="str">
        <f>VLOOKUP(tbStoricoOrdini[[#This Row],[CLIENTE]],tbClienti[],3,FALSE)</f>
        <v>Lombardia</v>
      </c>
      <c r="G4505" t="str">
        <f>VLOOKUP(tbStoricoOrdini[[#This Row],[CLIENTE]],tbClienti[],7,FALSE)</f>
        <v>CD</v>
      </c>
      <c r="H4505" t="s">
        <v>71</v>
      </c>
      <c r="I4505" t="str">
        <f>IF(LEFT(tbStoricoOrdini[[#This Row],[ARTICOLO]],3) = "COG","COG",LEFT(tbStoricoOrdini[[#This Row],[ARTICOLO]],FIND(" ",tbStoricoOrdini[[#This Row],[ARTICOLO]])-1))</f>
        <v>EB07</v>
      </c>
      <c r="J4505" t="str">
        <f>MID(tbStoricoOrdini[[#This Row],[ARTICOLO]],FIND(" ",tbStoricoOrdini[[#This Row],[ARTICOLO]])+1,4)</f>
        <v>5000</v>
      </c>
      <c r="K4505" t="str">
        <f>IFERROR(RIGHT(tbStoricoOrdini[[#This Row],[ARTICOLO]],LEN(tbStoricoOrdini[[#This Row],[ARTICOLO]])-FIND(" ",tbStoricoOrdini[[#This Row],[ARTICOLO]],FIND(" ",tbStoricoOrdini[[#This Row],[ARTICOLO]]) +1)),"")</f>
        <v/>
      </c>
      <c r="L4505" s="3">
        <f>VLOOKUP(tbStoricoOrdini[[#This Row],[ARTICOLO]],tbArticoli[],2,FALSE)</f>
        <v>140</v>
      </c>
      <c r="M4505" s="22">
        <f>tbStoricoOrdini[[#This Row],[IMPORTO]]/tbStoricoOrdini[[#This Row],[PREZZO]]</f>
        <v>12.757142857142858</v>
      </c>
      <c r="N4505" t="s">
        <v>11</v>
      </c>
      <c r="O4505" s="8">
        <f>VLOOKUP(tbStoricoOrdini[[#This Row],[AGENTE]],tbAgenti[],2,FALSE)</f>
        <v>0.04</v>
      </c>
      <c r="P4505" s="2">
        <v>1786</v>
      </c>
      <c r="Q4505" s="2">
        <f>tbStoricoOrdini[[#This Row],[IMPORTO]]*tbStoricoOrdini[[#This Row],[% COMM.]]</f>
        <v>71.44</v>
      </c>
      <c r="R4505" s="2">
        <f>tbStoricoOrdini[[#This Row],[TOT. COMM.]]+tbStoricoOrdini[[#This Row],[IMPORTO]]</f>
        <v>1857.44</v>
      </c>
    </row>
    <row r="4506" spans="1:18">
      <c r="A4506" s="1">
        <v>43983</v>
      </c>
      <c r="B4506" s="7">
        <f>MONTH(tbStoricoOrdini[[#This Row],[DATA]])</f>
        <v>6</v>
      </c>
      <c r="C4506" t="s">
        <v>4601</v>
      </c>
      <c r="D4506" t="str">
        <f>RIGHT(tbStoricoOrdini[[#This Row],[ORDINE]],4)</f>
        <v>4503</v>
      </c>
      <c r="E4506" t="s">
        <v>25</v>
      </c>
      <c r="F4506" t="str">
        <f>VLOOKUP(tbStoricoOrdini[[#This Row],[CLIENTE]],tbClienti[],3,FALSE)</f>
        <v>Lombardia</v>
      </c>
      <c r="G4506" t="str">
        <f>VLOOKUP(tbStoricoOrdini[[#This Row],[CLIENTE]],tbClienti[],7,FALSE)</f>
        <v>CD</v>
      </c>
      <c r="H4506" t="s">
        <v>71</v>
      </c>
      <c r="I4506" t="str">
        <f>IF(LEFT(tbStoricoOrdini[[#This Row],[ARTICOLO]],3) = "COG","COG",LEFT(tbStoricoOrdini[[#This Row],[ARTICOLO]],FIND(" ",tbStoricoOrdini[[#This Row],[ARTICOLO]])-1))</f>
        <v>EB07</v>
      </c>
      <c r="J4506" t="str">
        <f>MID(tbStoricoOrdini[[#This Row],[ARTICOLO]],FIND(" ",tbStoricoOrdini[[#This Row],[ARTICOLO]])+1,4)</f>
        <v>5000</v>
      </c>
      <c r="K4506" t="str">
        <f>IFERROR(RIGHT(tbStoricoOrdini[[#This Row],[ARTICOLO]],LEN(tbStoricoOrdini[[#This Row],[ARTICOLO]])-FIND(" ",tbStoricoOrdini[[#This Row],[ARTICOLO]],FIND(" ",tbStoricoOrdini[[#This Row],[ARTICOLO]]) +1)),"")</f>
        <v/>
      </c>
      <c r="L4506" s="3">
        <f>VLOOKUP(tbStoricoOrdini[[#This Row],[ARTICOLO]],tbArticoli[],2,FALSE)</f>
        <v>140</v>
      </c>
      <c r="M4506" s="22">
        <f>tbStoricoOrdini[[#This Row],[IMPORTO]]/tbStoricoOrdini[[#This Row],[PREZZO]]</f>
        <v>26.035714285714285</v>
      </c>
      <c r="N4506" t="s">
        <v>8</v>
      </c>
      <c r="O4506" s="8">
        <f>VLOOKUP(tbStoricoOrdini[[#This Row],[AGENTE]],tbAgenti[],2,FALSE)</f>
        <v>0.05</v>
      </c>
      <c r="P4506" s="2">
        <v>3645</v>
      </c>
      <c r="Q4506" s="2">
        <f>tbStoricoOrdini[[#This Row],[IMPORTO]]*tbStoricoOrdini[[#This Row],[% COMM.]]</f>
        <v>182.25</v>
      </c>
      <c r="R4506" s="2">
        <f>tbStoricoOrdini[[#This Row],[TOT. COMM.]]+tbStoricoOrdini[[#This Row],[IMPORTO]]</f>
        <v>3827.25</v>
      </c>
    </row>
    <row r="4507" spans="1:18">
      <c r="A4507" s="1">
        <v>43983</v>
      </c>
      <c r="B4507" s="7">
        <f>MONTH(tbStoricoOrdini[[#This Row],[DATA]])</f>
        <v>6</v>
      </c>
      <c r="C4507" t="s">
        <v>4602</v>
      </c>
      <c r="D4507" t="str">
        <f>RIGHT(tbStoricoOrdini[[#This Row],[ORDINE]],4)</f>
        <v>4504</v>
      </c>
      <c r="E4507" t="s">
        <v>25</v>
      </c>
      <c r="F4507" t="str">
        <f>VLOOKUP(tbStoricoOrdini[[#This Row],[CLIENTE]],tbClienti[],3,FALSE)</f>
        <v>Lombardia</v>
      </c>
      <c r="G4507" t="str">
        <f>VLOOKUP(tbStoricoOrdini[[#This Row],[CLIENTE]],tbClienti[],7,FALSE)</f>
        <v>CD</v>
      </c>
      <c r="H4507" t="s">
        <v>71</v>
      </c>
      <c r="I4507" t="str">
        <f>IF(LEFT(tbStoricoOrdini[[#This Row],[ARTICOLO]],3) = "COG","COG",LEFT(tbStoricoOrdini[[#This Row],[ARTICOLO]],FIND(" ",tbStoricoOrdini[[#This Row],[ARTICOLO]])-1))</f>
        <v>EB07</v>
      </c>
      <c r="J4507" t="str">
        <f>MID(tbStoricoOrdini[[#This Row],[ARTICOLO]],FIND(" ",tbStoricoOrdini[[#This Row],[ARTICOLO]])+1,4)</f>
        <v>5000</v>
      </c>
      <c r="K4507" t="str">
        <f>IFERROR(RIGHT(tbStoricoOrdini[[#This Row],[ARTICOLO]],LEN(tbStoricoOrdini[[#This Row],[ARTICOLO]])-FIND(" ",tbStoricoOrdini[[#This Row],[ARTICOLO]],FIND(" ",tbStoricoOrdini[[#This Row],[ARTICOLO]]) +1)),"")</f>
        <v/>
      </c>
      <c r="L4507" s="3">
        <f>VLOOKUP(tbStoricoOrdini[[#This Row],[ARTICOLO]],tbArticoli[],2,FALSE)</f>
        <v>140</v>
      </c>
      <c r="M4507" s="22">
        <f>tbStoricoOrdini[[#This Row],[IMPORTO]]/tbStoricoOrdini[[#This Row],[PREZZO]]</f>
        <v>421.99285714285713</v>
      </c>
      <c r="N4507" t="s">
        <v>12</v>
      </c>
      <c r="O4507" s="8">
        <f>VLOOKUP(tbStoricoOrdini[[#This Row],[AGENTE]],tbAgenti[],2,FALSE)</f>
        <v>0.05</v>
      </c>
      <c r="P4507" s="2">
        <v>59079</v>
      </c>
      <c r="Q4507" s="2">
        <f>tbStoricoOrdini[[#This Row],[IMPORTO]]*tbStoricoOrdini[[#This Row],[% COMM.]]</f>
        <v>2953.9500000000003</v>
      </c>
      <c r="R4507" s="2">
        <f>tbStoricoOrdini[[#This Row],[TOT. COMM.]]+tbStoricoOrdini[[#This Row],[IMPORTO]]</f>
        <v>62032.95</v>
      </c>
    </row>
    <row r="4508" spans="1:18">
      <c r="A4508" s="1">
        <v>43983</v>
      </c>
      <c r="B4508" s="7">
        <f>MONTH(tbStoricoOrdini[[#This Row],[DATA]])</f>
        <v>6</v>
      </c>
      <c r="C4508" t="s">
        <v>4603</v>
      </c>
      <c r="D4508" t="str">
        <f>RIGHT(tbStoricoOrdini[[#This Row],[ORDINE]],4)</f>
        <v>4505</v>
      </c>
      <c r="E4508" t="s">
        <v>25</v>
      </c>
      <c r="F4508" t="str">
        <f>VLOOKUP(tbStoricoOrdini[[#This Row],[CLIENTE]],tbClienti[],3,FALSE)</f>
        <v>Lombardia</v>
      </c>
      <c r="G4508" t="str">
        <f>VLOOKUP(tbStoricoOrdini[[#This Row],[CLIENTE]],tbClienti[],7,FALSE)</f>
        <v>CD</v>
      </c>
      <c r="H4508" t="s">
        <v>71</v>
      </c>
      <c r="I4508" t="str">
        <f>IF(LEFT(tbStoricoOrdini[[#This Row],[ARTICOLO]],3) = "COG","COG",LEFT(tbStoricoOrdini[[#This Row],[ARTICOLO]],FIND(" ",tbStoricoOrdini[[#This Row],[ARTICOLO]])-1))</f>
        <v>EB07</v>
      </c>
      <c r="J4508" t="str">
        <f>MID(tbStoricoOrdini[[#This Row],[ARTICOLO]],FIND(" ",tbStoricoOrdini[[#This Row],[ARTICOLO]])+1,4)</f>
        <v>5000</v>
      </c>
      <c r="K4508" t="str">
        <f>IFERROR(RIGHT(tbStoricoOrdini[[#This Row],[ARTICOLO]],LEN(tbStoricoOrdini[[#This Row],[ARTICOLO]])-FIND(" ",tbStoricoOrdini[[#This Row],[ARTICOLO]],FIND(" ",tbStoricoOrdini[[#This Row],[ARTICOLO]]) +1)),"")</f>
        <v/>
      </c>
      <c r="L4508" s="3">
        <f>VLOOKUP(tbStoricoOrdini[[#This Row],[ARTICOLO]],tbArticoli[],2,FALSE)</f>
        <v>140</v>
      </c>
      <c r="M4508" s="22">
        <f>tbStoricoOrdini[[#This Row],[IMPORTO]]/tbStoricoOrdini[[#This Row],[PREZZO]]</f>
        <v>0.11428571428571428</v>
      </c>
      <c r="N4508" t="s">
        <v>13</v>
      </c>
      <c r="O4508" s="8">
        <f>VLOOKUP(tbStoricoOrdini[[#This Row],[AGENTE]],tbAgenti[],2,FALSE)</f>
        <v>0.1</v>
      </c>
      <c r="P4508" s="2">
        <v>16</v>
      </c>
      <c r="Q4508" s="2">
        <f>tbStoricoOrdini[[#This Row],[IMPORTO]]*tbStoricoOrdini[[#This Row],[% COMM.]]</f>
        <v>1.6</v>
      </c>
      <c r="R4508" s="2">
        <f>tbStoricoOrdini[[#This Row],[TOT. COMM.]]+tbStoricoOrdini[[#This Row],[IMPORTO]]</f>
        <v>17.600000000000001</v>
      </c>
    </row>
    <row r="4509" spans="1:18">
      <c r="A4509" s="1">
        <v>43983</v>
      </c>
      <c r="B4509" s="7">
        <f>MONTH(tbStoricoOrdini[[#This Row],[DATA]])</f>
        <v>6</v>
      </c>
      <c r="C4509" t="s">
        <v>4604</v>
      </c>
      <c r="D4509" t="str">
        <f>RIGHT(tbStoricoOrdini[[#This Row],[ORDINE]],4)</f>
        <v>4506</v>
      </c>
      <c r="E4509" t="s">
        <v>25</v>
      </c>
      <c r="F4509" t="str">
        <f>VLOOKUP(tbStoricoOrdini[[#This Row],[CLIENTE]],tbClienti[],3,FALSE)</f>
        <v>Lombardia</v>
      </c>
      <c r="G4509" t="str">
        <f>VLOOKUP(tbStoricoOrdini[[#This Row],[CLIENTE]],tbClienti[],7,FALSE)</f>
        <v>CD</v>
      </c>
      <c r="H4509" t="s">
        <v>71</v>
      </c>
      <c r="I4509" t="str">
        <f>IF(LEFT(tbStoricoOrdini[[#This Row],[ARTICOLO]],3) = "COG","COG",LEFT(tbStoricoOrdini[[#This Row],[ARTICOLO]],FIND(" ",tbStoricoOrdini[[#This Row],[ARTICOLO]])-1))</f>
        <v>EB07</v>
      </c>
      <c r="J4509" t="str">
        <f>MID(tbStoricoOrdini[[#This Row],[ARTICOLO]],FIND(" ",tbStoricoOrdini[[#This Row],[ARTICOLO]])+1,4)</f>
        <v>5000</v>
      </c>
      <c r="K4509" t="str">
        <f>IFERROR(RIGHT(tbStoricoOrdini[[#This Row],[ARTICOLO]],LEN(tbStoricoOrdini[[#This Row],[ARTICOLO]])-FIND(" ",tbStoricoOrdini[[#This Row],[ARTICOLO]],FIND(" ",tbStoricoOrdini[[#This Row],[ARTICOLO]]) +1)),"")</f>
        <v/>
      </c>
      <c r="L4509" s="3">
        <f>VLOOKUP(tbStoricoOrdini[[#This Row],[ARTICOLO]],tbArticoli[],2,FALSE)</f>
        <v>140</v>
      </c>
      <c r="M4509" s="22">
        <f>tbStoricoOrdini[[#This Row],[IMPORTO]]/tbStoricoOrdini[[#This Row],[PREZZO]]</f>
        <v>1.4071428571428573</v>
      </c>
      <c r="N4509" t="s">
        <v>9</v>
      </c>
      <c r="O4509" s="8">
        <f>VLOOKUP(tbStoricoOrdini[[#This Row],[AGENTE]],tbAgenti[],2,FALSE)</f>
        <v>0.05</v>
      </c>
      <c r="P4509" s="2">
        <v>197</v>
      </c>
      <c r="Q4509" s="2">
        <f>tbStoricoOrdini[[#This Row],[IMPORTO]]*tbStoricoOrdini[[#This Row],[% COMM.]]</f>
        <v>9.8500000000000014</v>
      </c>
      <c r="R4509" s="2">
        <f>tbStoricoOrdini[[#This Row],[TOT. COMM.]]+tbStoricoOrdini[[#This Row],[IMPORTO]]</f>
        <v>206.85</v>
      </c>
    </row>
    <row r="4510" spans="1:18">
      <c r="A4510" s="1">
        <v>43983</v>
      </c>
      <c r="B4510" s="7">
        <f>MONTH(tbStoricoOrdini[[#This Row],[DATA]])</f>
        <v>6</v>
      </c>
      <c r="C4510" t="s">
        <v>4605</v>
      </c>
      <c r="D4510" t="str">
        <f>RIGHT(tbStoricoOrdini[[#This Row],[ORDINE]],4)</f>
        <v>4507</v>
      </c>
      <c r="E4510" t="s">
        <v>25</v>
      </c>
      <c r="F4510" t="str">
        <f>VLOOKUP(tbStoricoOrdini[[#This Row],[CLIENTE]],tbClienti[],3,FALSE)</f>
        <v>Lombardia</v>
      </c>
      <c r="G4510" t="str">
        <f>VLOOKUP(tbStoricoOrdini[[#This Row],[CLIENTE]],tbClienti[],7,FALSE)</f>
        <v>CD</v>
      </c>
      <c r="H4510" t="s">
        <v>76</v>
      </c>
      <c r="I4510" t="str">
        <f>IF(LEFT(tbStoricoOrdini[[#This Row],[ARTICOLO]],3) = "COG","COG",LEFT(tbStoricoOrdini[[#This Row],[ARTICOLO]],FIND(" ",tbStoricoOrdini[[#This Row],[ARTICOLO]])-1))</f>
        <v>COG</v>
      </c>
      <c r="J4510" t="str">
        <f>MID(tbStoricoOrdini[[#This Row],[ARTICOLO]],FIND(" ",tbStoricoOrdini[[#This Row],[ARTICOLO]])+1,4)</f>
        <v>1000</v>
      </c>
      <c r="K4510" t="str">
        <f>IFERROR(RIGHT(tbStoricoOrdini[[#This Row],[ARTICOLO]],LEN(tbStoricoOrdini[[#This Row],[ARTICOLO]])-FIND(" ",tbStoricoOrdini[[#This Row],[ARTICOLO]],FIND(" ",tbStoricoOrdini[[#This Row],[ARTICOLO]]) +1)),"")</f>
        <v/>
      </c>
      <c r="L4510" s="3">
        <f>VLOOKUP(tbStoricoOrdini[[#This Row],[ARTICOLO]],tbArticoli[],2,FALSE)</f>
        <v>150</v>
      </c>
      <c r="M4510" s="22">
        <f>tbStoricoOrdini[[#This Row],[IMPORTO]]/tbStoricoOrdini[[#This Row],[PREZZO]]</f>
        <v>2.8066666666666666</v>
      </c>
      <c r="N4510" t="s">
        <v>8</v>
      </c>
      <c r="O4510" s="8">
        <f>VLOOKUP(tbStoricoOrdini[[#This Row],[AGENTE]],tbAgenti[],2,FALSE)</f>
        <v>0.05</v>
      </c>
      <c r="P4510" s="2">
        <v>421</v>
      </c>
      <c r="Q4510" s="2">
        <f>tbStoricoOrdini[[#This Row],[IMPORTO]]*tbStoricoOrdini[[#This Row],[% COMM.]]</f>
        <v>21.05</v>
      </c>
      <c r="R4510" s="2">
        <f>tbStoricoOrdini[[#This Row],[TOT. COMM.]]+tbStoricoOrdini[[#This Row],[IMPORTO]]</f>
        <v>442.05</v>
      </c>
    </row>
    <row r="4511" spans="1:18">
      <c r="A4511" s="1">
        <v>43983</v>
      </c>
      <c r="B4511" s="7">
        <f>MONTH(tbStoricoOrdini[[#This Row],[DATA]])</f>
        <v>6</v>
      </c>
      <c r="C4511" t="s">
        <v>4606</v>
      </c>
      <c r="D4511" t="str">
        <f>RIGHT(tbStoricoOrdini[[#This Row],[ORDINE]],4)</f>
        <v>4508</v>
      </c>
      <c r="E4511" t="s">
        <v>25</v>
      </c>
      <c r="F4511" t="str">
        <f>VLOOKUP(tbStoricoOrdini[[#This Row],[CLIENTE]],tbClienti[],3,FALSE)</f>
        <v>Lombardia</v>
      </c>
      <c r="G4511" t="str">
        <f>VLOOKUP(tbStoricoOrdini[[#This Row],[CLIENTE]],tbClienti[],7,FALSE)</f>
        <v>CD</v>
      </c>
      <c r="H4511" t="s">
        <v>72</v>
      </c>
      <c r="I4511" t="str">
        <f>IF(LEFT(tbStoricoOrdini[[#This Row],[ARTICOLO]],3) = "COG","COG",LEFT(tbStoricoOrdini[[#This Row],[ARTICOLO]],FIND(" ",tbStoricoOrdini[[#This Row],[ARTICOLO]])-1))</f>
        <v>EB06</v>
      </c>
      <c r="J4511" t="str">
        <f>MID(tbStoricoOrdini[[#This Row],[ARTICOLO]],FIND(" ",tbStoricoOrdini[[#This Row],[ARTICOLO]])+1,4)</f>
        <v>3000</v>
      </c>
      <c r="K4511" t="str">
        <f>IFERROR(RIGHT(tbStoricoOrdini[[#This Row],[ARTICOLO]],LEN(tbStoricoOrdini[[#This Row],[ARTICOLO]])-FIND(" ",tbStoricoOrdini[[#This Row],[ARTICOLO]],FIND(" ",tbStoricoOrdini[[#This Row],[ARTICOLO]]) +1)),"")</f>
        <v>Medium</v>
      </c>
      <c r="L4511" s="3">
        <f>VLOOKUP(tbStoricoOrdini[[#This Row],[ARTICOLO]],tbArticoli[],2,FALSE)</f>
        <v>120</v>
      </c>
      <c r="M4511" s="22">
        <f>tbStoricoOrdini[[#This Row],[IMPORTO]]/tbStoricoOrdini[[#This Row],[PREZZO]]</f>
        <v>7.8916666666666666</v>
      </c>
      <c r="N4511" t="s">
        <v>10</v>
      </c>
      <c r="O4511" s="8">
        <f>VLOOKUP(tbStoricoOrdini[[#This Row],[AGENTE]],tbAgenti[],2,FALSE)</f>
        <v>3.6999999999999998E-2</v>
      </c>
      <c r="P4511" s="2">
        <v>947</v>
      </c>
      <c r="Q4511" s="2">
        <f>tbStoricoOrdini[[#This Row],[IMPORTO]]*tbStoricoOrdini[[#This Row],[% COMM.]]</f>
        <v>35.039000000000001</v>
      </c>
      <c r="R4511" s="2">
        <f>tbStoricoOrdini[[#This Row],[TOT. COMM.]]+tbStoricoOrdini[[#This Row],[IMPORTO]]</f>
        <v>982.03899999999999</v>
      </c>
    </row>
    <row r="4512" spans="1:18">
      <c r="A4512" s="1">
        <v>43983</v>
      </c>
      <c r="B4512" s="7">
        <f>MONTH(tbStoricoOrdini[[#This Row],[DATA]])</f>
        <v>6</v>
      </c>
      <c r="C4512" t="s">
        <v>4607</v>
      </c>
      <c r="D4512" t="str">
        <f>RIGHT(tbStoricoOrdini[[#This Row],[ORDINE]],4)</f>
        <v>4509</v>
      </c>
      <c r="E4512" t="s">
        <v>25</v>
      </c>
      <c r="F4512" t="str">
        <f>VLOOKUP(tbStoricoOrdini[[#This Row],[CLIENTE]],tbClienti[],3,FALSE)</f>
        <v>Lombardia</v>
      </c>
      <c r="G4512" t="str">
        <f>VLOOKUP(tbStoricoOrdini[[#This Row],[CLIENTE]],tbClienti[],7,FALSE)</f>
        <v>CD</v>
      </c>
      <c r="H4512" t="s">
        <v>72</v>
      </c>
      <c r="I4512" t="str">
        <f>IF(LEFT(tbStoricoOrdini[[#This Row],[ARTICOLO]],3) = "COG","COG",LEFT(tbStoricoOrdini[[#This Row],[ARTICOLO]],FIND(" ",tbStoricoOrdini[[#This Row],[ARTICOLO]])-1))</f>
        <v>EB06</v>
      </c>
      <c r="J4512" t="str">
        <f>MID(tbStoricoOrdini[[#This Row],[ARTICOLO]],FIND(" ",tbStoricoOrdini[[#This Row],[ARTICOLO]])+1,4)</f>
        <v>3000</v>
      </c>
      <c r="K4512" t="str">
        <f>IFERROR(RIGHT(tbStoricoOrdini[[#This Row],[ARTICOLO]],LEN(tbStoricoOrdini[[#This Row],[ARTICOLO]])-FIND(" ",tbStoricoOrdini[[#This Row],[ARTICOLO]],FIND(" ",tbStoricoOrdini[[#This Row],[ARTICOLO]]) +1)),"")</f>
        <v>Medium</v>
      </c>
      <c r="L4512" s="3">
        <f>VLOOKUP(tbStoricoOrdini[[#This Row],[ARTICOLO]],tbArticoli[],2,FALSE)</f>
        <v>120</v>
      </c>
      <c r="M4512" s="22">
        <f>tbStoricoOrdini[[#This Row],[IMPORTO]]/tbStoricoOrdini[[#This Row],[PREZZO]]</f>
        <v>88.875</v>
      </c>
      <c r="N4512" t="s">
        <v>12</v>
      </c>
      <c r="O4512" s="8">
        <f>VLOOKUP(tbStoricoOrdini[[#This Row],[AGENTE]],tbAgenti[],2,FALSE)</f>
        <v>0.05</v>
      </c>
      <c r="P4512" s="2">
        <v>10665</v>
      </c>
      <c r="Q4512" s="2">
        <f>tbStoricoOrdini[[#This Row],[IMPORTO]]*tbStoricoOrdini[[#This Row],[% COMM.]]</f>
        <v>533.25</v>
      </c>
      <c r="R4512" s="2">
        <f>tbStoricoOrdini[[#This Row],[TOT. COMM.]]+tbStoricoOrdini[[#This Row],[IMPORTO]]</f>
        <v>11198.25</v>
      </c>
    </row>
    <row r="4513" spans="1:18">
      <c r="A4513" s="1">
        <v>43983</v>
      </c>
      <c r="B4513" s="7">
        <f>MONTH(tbStoricoOrdini[[#This Row],[DATA]])</f>
        <v>6</v>
      </c>
      <c r="C4513" t="s">
        <v>4608</v>
      </c>
      <c r="D4513" t="str">
        <f>RIGHT(tbStoricoOrdini[[#This Row],[ORDINE]],4)</f>
        <v>4510</v>
      </c>
      <c r="E4513" t="s">
        <v>25</v>
      </c>
      <c r="F4513" t="str">
        <f>VLOOKUP(tbStoricoOrdini[[#This Row],[CLIENTE]],tbClienti[],3,FALSE)</f>
        <v>Lombardia</v>
      </c>
      <c r="G4513" t="str">
        <f>VLOOKUP(tbStoricoOrdini[[#This Row],[CLIENTE]],tbClienti[],7,FALSE)</f>
        <v>CD</v>
      </c>
      <c r="H4513" t="s">
        <v>72</v>
      </c>
      <c r="I4513" t="str">
        <f>IF(LEFT(tbStoricoOrdini[[#This Row],[ARTICOLO]],3) = "COG","COG",LEFT(tbStoricoOrdini[[#This Row],[ARTICOLO]],FIND(" ",tbStoricoOrdini[[#This Row],[ARTICOLO]])-1))</f>
        <v>EB06</v>
      </c>
      <c r="J4513" t="str">
        <f>MID(tbStoricoOrdini[[#This Row],[ARTICOLO]],FIND(" ",tbStoricoOrdini[[#This Row],[ARTICOLO]])+1,4)</f>
        <v>3000</v>
      </c>
      <c r="K4513" t="str">
        <f>IFERROR(RIGHT(tbStoricoOrdini[[#This Row],[ARTICOLO]],LEN(tbStoricoOrdini[[#This Row],[ARTICOLO]])-FIND(" ",tbStoricoOrdini[[#This Row],[ARTICOLO]],FIND(" ",tbStoricoOrdini[[#This Row],[ARTICOLO]]) +1)),"")</f>
        <v>Medium</v>
      </c>
      <c r="L4513" s="3">
        <f>VLOOKUP(tbStoricoOrdini[[#This Row],[ARTICOLO]],tbArticoli[],2,FALSE)</f>
        <v>120</v>
      </c>
      <c r="M4513" s="22">
        <f>tbStoricoOrdini[[#This Row],[IMPORTO]]/tbStoricoOrdini[[#This Row],[PREZZO]]</f>
        <v>2.2583333333333333</v>
      </c>
      <c r="N4513" t="s">
        <v>13</v>
      </c>
      <c r="O4513" s="8">
        <f>VLOOKUP(tbStoricoOrdini[[#This Row],[AGENTE]],tbAgenti[],2,FALSE)</f>
        <v>0.1</v>
      </c>
      <c r="P4513" s="2">
        <v>271</v>
      </c>
      <c r="Q4513" s="2">
        <f>tbStoricoOrdini[[#This Row],[IMPORTO]]*tbStoricoOrdini[[#This Row],[% COMM.]]</f>
        <v>27.1</v>
      </c>
      <c r="R4513" s="2">
        <f>tbStoricoOrdini[[#This Row],[TOT. COMM.]]+tbStoricoOrdini[[#This Row],[IMPORTO]]</f>
        <v>298.10000000000002</v>
      </c>
    </row>
    <row r="4514" spans="1:18">
      <c r="A4514" s="1">
        <v>43983</v>
      </c>
      <c r="B4514" s="7">
        <f>MONTH(tbStoricoOrdini[[#This Row],[DATA]])</f>
        <v>6</v>
      </c>
      <c r="C4514" t="s">
        <v>4609</v>
      </c>
      <c r="D4514" t="str">
        <f>RIGHT(tbStoricoOrdini[[#This Row],[ORDINE]],4)</f>
        <v>4511</v>
      </c>
      <c r="E4514" t="s">
        <v>25</v>
      </c>
      <c r="F4514" t="str">
        <f>VLOOKUP(tbStoricoOrdini[[#This Row],[CLIENTE]],tbClienti[],3,FALSE)</f>
        <v>Lombardia</v>
      </c>
      <c r="G4514" t="str">
        <f>VLOOKUP(tbStoricoOrdini[[#This Row],[CLIENTE]],tbClienti[],7,FALSE)</f>
        <v>CD</v>
      </c>
      <c r="H4514" t="s">
        <v>72</v>
      </c>
      <c r="I4514" t="str">
        <f>IF(LEFT(tbStoricoOrdini[[#This Row],[ARTICOLO]],3) = "COG","COG",LEFT(tbStoricoOrdini[[#This Row],[ARTICOLO]],FIND(" ",tbStoricoOrdini[[#This Row],[ARTICOLO]])-1))</f>
        <v>EB06</v>
      </c>
      <c r="J4514" t="str">
        <f>MID(tbStoricoOrdini[[#This Row],[ARTICOLO]],FIND(" ",tbStoricoOrdini[[#This Row],[ARTICOLO]])+1,4)</f>
        <v>3000</v>
      </c>
      <c r="K4514" t="str">
        <f>IFERROR(RIGHT(tbStoricoOrdini[[#This Row],[ARTICOLO]],LEN(tbStoricoOrdini[[#This Row],[ARTICOLO]])-FIND(" ",tbStoricoOrdini[[#This Row],[ARTICOLO]],FIND(" ",tbStoricoOrdini[[#This Row],[ARTICOLO]]) +1)),"")</f>
        <v>Medium</v>
      </c>
      <c r="L4514" s="3">
        <f>VLOOKUP(tbStoricoOrdini[[#This Row],[ARTICOLO]],tbArticoli[],2,FALSE)</f>
        <v>120</v>
      </c>
      <c r="M4514" s="22">
        <f>tbStoricoOrdini[[#This Row],[IMPORTO]]/tbStoricoOrdini[[#This Row],[PREZZO]]</f>
        <v>55.766666666666666</v>
      </c>
      <c r="N4514" t="s">
        <v>9</v>
      </c>
      <c r="O4514" s="8">
        <f>VLOOKUP(tbStoricoOrdini[[#This Row],[AGENTE]],tbAgenti[],2,FALSE)</f>
        <v>0.05</v>
      </c>
      <c r="P4514" s="2">
        <v>6692</v>
      </c>
      <c r="Q4514" s="2">
        <f>tbStoricoOrdini[[#This Row],[IMPORTO]]*tbStoricoOrdini[[#This Row],[% COMM.]]</f>
        <v>334.6</v>
      </c>
      <c r="R4514" s="2">
        <f>tbStoricoOrdini[[#This Row],[TOT. COMM.]]+tbStoricoOrdini[[#This Row],[IMPORTO]]</f>
        <v>7026.6</v>
      </c>
    </row>
    <row r="4515" spans="1:18">
      <c r="A4515" s="1">
        <v>43983</v>
      </c>
      <c r="B4515" s="7">
        <f>MONTH(tbStoricoOrdini[[#This Row],[DATA]])</f>
        <v>6</v>
      </c>
      <c r="C4515" t="s">
        <v>4610</v>
      </c>
      <c r="D4515" t="str">
        <f>RIGHT(tbStoricoOrdini[[#This Row],[ORDINE]],4)</f>
        <v>4512</v>
      </c>
      <c r="E4515" t="s">
        <v>25</v>
      </c>
      <c r="F4515" t="str">
        <f>VLOOKUP(tbStoricoOrdini[[#This Row],[CLIENTE]],tbClienti[],3,FALSE)</f>
        <v>Lombardia</v>
      </c>
      <c r="G4515" t="str">
        <f>VLOOKUP(tbStoricoOrdini[[#This Row],[CLIENTE]],tbClienti[],7,FALSE)</f>
        <v>CD</v>
      </c>
      <c r="H4515" t="s">
        <v>73</v>
      </c>
      <c r="I4515" t="str">
        <f>IF(LEFT(tbStoricoOrdini[[#This Row],[ARTICOLO]],3) = "COG","COG",LEFT(tbStoricoOrdini[[#This Row],[ARTICOLO]],FIND(" ",tbStoricoOrdini[[#This Row],[ARTICOLO]])-1))</f>
        <v>EB06</v>
      </c>
      <c r="J4515" t="str">
        <f>MID(tbStoricoOrdini[[#This Row],[ARTICOLO]],FIND(" ",tbStoricoOrdini[[#This Row],[ARTICOLO]])+1,4)</f>
        <v>3000</v>
      </c>
      <c r="K4515" t="str">
        <f>IFERROR(RIGHT(tbStoricoOrdini[[#This Row],[ARTICOLO]],LEN(tbStoricoOrdini[[#This Row],[ARTICOLO]])-FIND(" ",tbStoricoOrdini[[#This Row],[ARTICOLO]],FIND(" ",tbStoricoOrdini[[#This Row],[ARTICOLO]]) +1)),"")</f>
        <v>Plus</v>
      </c>
      <c r="L4515" s="3">
        <f>VLOOKUP(tbStoricoOrdini[[#This Row],[ARTICOLO]],tbArticoli[],2,FALSE)</f>
        <v>130</v>
      </c>
      <c r="M4515" s="22">
        <f>tbStoricoOrdini[[#This Row],[IMPORTO]]/tbStoricoOrdini[[#This Row],[PREZZO]]</f>
        <v>0.23846153846153847</v>
      </c>
      <c r="N4515" t="s">
        <v>10</v>
      </c>
      <c r="O4515" s="8">
        <f>VLOOKUP(tbStoricoOrdini[[#This Row],[AGENTE]],tbAgenti[],2,FALSE)</f>
        <v>3.6999999999999998E-2</v>
      </c>
      <c r="P4515" s="2">
        <v>31</v>
      </c>
      <c r="Q4515" s="2">
        <f>tbStoricoOrdini[[#This Row],[IMPORTO]]*tbStoricoOrdini[[#This Row],[% COMM.]]</f>
        <v>1.147</v>
      </c>
      <c r="R4515" s="2">
        <f>tbStoricoOrdini[[#This Row],[TOT. COMM.]]+tbStoricoOrdini[[#This Row],[IMPORTO]]</f>
        <v>32.146999999999998</v>
      </c>
    </row>
    <row r="4516" spans="1:18">
      <c r="A4516" s="1">
        <v>43983</v>
      </c>
      <c r="B4516" s="7">
        <f>MONTH(tbStoricoOrdini[[#This Row],[DATA]])</f>
        <v>6</v>
      </c>
      <c r="C4516" t="s">
        <v>4611</v>
      </c>
      <c r="D4516" t="str">
        <f>RIGHT(tbStoricoOrdini[[#This Row],[ORDINE]],4)</f>
        <v>4513</v>
      </c>
      <c r="E4516" t="s">
        <v>25</v>
      </c>
      <c r="F4516" t="str">
        <f>VLOOKUP(tbStoricoOrdini[[#This Row],[CLIENTE]],tbClienti[],3,FALSE)</f>
        <v>Lombardia</v>
      </c>
      <c r="G4516" t="str">
        <f>VLOOKUP(tbStoricoOrdini[[#This Row],[CLIENTE]],tbClienti[],7,FALSE)</f>
        <v>CD</v>
      </c>
      <c r="H4516" t="s">
        <v>73</v>
      </c>
      <c r="I4516" t="str">
        <f>IF(LEFT(tbStoricoOrdini[[#This Row],[ARTICOLO]],3) = "COG","COG",LEFT(tbStoricoOrdini[[#This Row],[ARTICOLO]],FIND(" ",tbStoricoOrdini[[#This Row],[ARTICOLO]])-1))</f>
        <v>EB06</v>
      </c>
      <c r="J4516" t="str">
        <f>MID(tbStoricoOrdini[[#This Row],[ARTICOLO]],FIND(" ",tbStoricoOrdini[[#This Row],[ARTICOLO]])+1,4)</f>
        <v>3000</v>
      </c>
      <c r="K4516" t="str">
        <f>IFERROR(RIGHT(tbStoricoOrdini[[#This Row],[ARTICOLO]],LEN(tbStoricoOrdini[[#This Row],[ARTICOLO]])-FIND(" ",tbStoricoOrdini[[#This Row],[ARTICOLO]],FIND(" ",tbStoricoOrdini[[#This Row],[ARTICOLO]]) +1)),"")</f>
        <v>Plus</v>
      </c>
      <c r="L4516" s="3">
        <f>VLOOKUP(tbStoricoOrdini[[#This Row],[ARTICOLO]],tbArticoli[],2,FALSE)</f>
        <v>130</v>
      </c>
      <c r="M4516" s="22">
        <f>tbStoricoOrdini[[#This Row],[IMPORTO]]/tbStoricoOrdini[[#This Row],[PREZZO]]</f>
        <v>0.16153846153846155</v>
      </c>
      <c r="N4516" t="s">
        <v>8</v>
      </c>
      <c r="O4516" s="8">
        <f>VLOOKUP(tbStoricoOrdini[[#This Row],[AGENTE]],tbAgenti[],2,FALSE)</f>
        <v>0.05</v>
      </c>
      <c r="P4516" s="2">
        <v>21</v>
      </c>
      <c r="Q4516" s="2">
        <f>tbStoricoOrdini[[#This Row],[IMPORTO]]*tbStoricoOrdini[[#This Row],[% COMM.]]</f>
        <v>1.05</v>
      </c>
      <c r="R4516" s="2">
        <f>tbStoricoOrdini[[#This Row],[TOT. COMM.]]+tbStoricoOrdini[[#This Row],[IMPORTO]]</f>
        <v>22.05</v>
      </c>
    </row>
    <row r="4517" spans="1:18">
      <c r="A4517" s="1">
        <v>43983</v>
      </c>
      <c r="B4517" s="7">
        <f>MONTH(tbStoricoOrdini[[#This Row],[DATA]])</f>
        <v>6</v>
      </c>
      <c r="C4517" t="s">
        <v>4612</v>
      </c>
      <c r="D4517" t="str">
        <f>RIGHT(tbStoricoOrdini[[#This Row],[ORDINE]],4)</f>
        <v>4514</v>
      </c>
      <c r="E4517" t="s">
        <v>25</v>
      </c>
      <c r="F4517" t="str">
        <f>VLOOKUP(tbStoricoOrdini[[#This Row],[CLIENTE]],tbClienti[],3,FALSE)</f>
        <v>Lombardia</v>
      </c>
      <c r="G4517" t="str">
        <f>VLOOKUP(tbStoricoOrdini[[#This Row],[CLIENTE]],tbClienti[],7,FALSE)</f>
        <v>CD</v>
      </c>
      <c r="H4517" t="s">
        <v>73</v>
      </c>
      <c r="I4517" t="str">
        <f>IF(LEFT(tbStoricoOrdini[[#This Row],[ARTICOLO]],3) = "COG","COG",LEFT(tbStoricoOrdini[[#This Row],[ARTICOLO]],FIND(" ",tbStoricoOrdini[[#This Row],[ARTICOLO]])-1))</f>
        <v>EB06</v>
      </c>
      <c r="J4517" t="str">
        <f>MID(tbStoricoOrdini[[#This Row],[ARTICOLO]],FIND(" ",tbStoricoOrdini[[#This Row],[ARTICOLO]])+1,4)</f>
        <v>3000</v>
      </c>
      <c r="K4517" t="str">
        <f>IFERROR(RIGHT(tbStoricoOrdini[[#This Row],[ARTICOLO]],LEN(tbStoricoOrdini[[#This Row],[ARTICOLO]])-FIND(" ",tbStoricoOrdini[[#This Row],[ARTICOLO]],FIND(" ",tbStoricoOrdini[[#This Row],[ARTICOLO]]) +1)),"")</f>
        <v>Plus</v>
      </c>
      <c r="L4517" s="3">
        <f>VLOOKUP(tbStoricoOrdini[[#This Row],[ARTICOLO]],tbArticoli[],2,FALSE)</f>
        <v>130</v>
      </c>
      <c r="M4517" s="22">
        <f>tbStoricoOrdini[[#This Row],[IMPORTO]]/tbStoricoOrdini[[#This Row],[PREZZO]]</f>
        <v>0.23076923076923078</v>
      </c>
      <c r="N4517" t="s">
        <v>12</v>
      </c>
      <c r="O4517" s="8">
        <f>VLOOKUP(tbStoricoOrdini[[#This Row],[AGENTE]],tbAgenti[],2,FALSE)</f>
        <v>0.05</v>
      </c>
      <c r="P4517" s="2">
        <v>30</v>
      </c>
      <c r="Q4517" s="2">
        <f>tbStoricoOrdini[[#This Row],[IMPORTO]]*tbStoricoOrdini[[#This Row],[% COMM.]]</f>
        <v>1.5</v>
      </c>
      <c r="R4517" s="2">
        <f>tbStoricoOrdini[[#This Row],[TOT. COMM.]]+tbStoricoOrdini[[#This Row],[IMPORTO]]</f>
        <v>31.5</v>
      </c>
    </row>
    <row r="4518" spans="1:18">
      <c r="A4518" s="1">
        <v>43983</v>
      </c>
      <c r="B4518" s="7">
        <f>MONTH(tbStoricoOrdini[[#This Row],[DATA]])</f>
        <v>6</v>
      </c>
      <c r="C4518" t="s">
        <v>4613</v>
      </c>
      <c r="D4518" t="str">
        <f>RIGHT(tbStoricoOrdini[[#This Row],[ORDINE]],4)</f>
        <v>4515</v>
      </c>
      <c r="E4518" t="s">
        <v>26</v>
      </c>
      <c r="F4518" t="str">
        <f>VLOOKUP(tbStoricoOrdini[[#This Row],[CLIENTE]],tbClienti[],3,FALSE)</f>
        <v>Lombardia</v>
      </c>
      <c r="G4518" t="str">
        <f>VLOOKUP(tbStoricoOrdini[[#This Row],[CLIENTE]],tbClienti[],7,FALSE)</f>
        <v>AC</v>
      </c>
      <c r="H4518" t="s">
        <v>78</v>
      </c>
      <c r="I4518" t="str">
        <f>IF(LEFT(tbStoricoOrdini[[#This Row],[ARTICOLO]],3) = "COG","COG",LEFT(tbStoricoOrdini[[#This Row],[ARTICOLO]],FIND(" ",tbStoricoOrdini[[#This Row],[ARTICOLO]])-1))</f>
        <v>COG</v>
      </c>
      <c r="J4518" t="str">
        <f>MID(tbStoricoOrdini[[#This Row],[ARTICOLO]],FIND(" ",tbStoricoOrdini[[#This Row],[ARTICOLO]])+1,4)</f>
        <v>3000</v>
      </c>
      <c r="K4518" t="str">
        <f>IFERROR(RIGHT(tbStoricoOrdini[[#This Row],[ARTICOLO]],LEN(tbStoricoOrdini[[#This Row],[ARTICOLO]])-FIND(" ",tbStoricoOrdini[[#This Row],[ARTICOLO]],FIND(" ",tbStoricoOrdini[[#This Row],[ARTICOLO]]) +1)),"")</f>
        <v>Medium</v>
      </c>
      <c r="L4518" s="3">
        <f>VLOOKUP(tbStoricoOrdini[[#This Row],[ARTICOLO]],tbArticoli[],2,FALSE)</f>
        <v>220</v>
      </c>
      <c r="M4518" s="22">
        <f>tbStoricoOrdini[[#This Row],[IMPORTO]]/tbStoricoOrdini[[#This Row],[PREZZO]]</f>
        <v>7.8409090909090908</v>
      </c>
      <c r="N4518" t="s">
        <v>9</v>
      </c>
      <c r="O4518" s="8">
        <f>VLOOKUP(tbStoricoOrdini[[#This Row],[AGENTE]],tbAgenti[],2,FALSE)</f>
        <v>0.05</v>
      </c>
      <c r="P4518" s="2">
        <v>1725</v>
      </c>
      <c r="Q4518" s="2">
        <f>tbStoricoOrdini[[#This Row],[IMPORTO]]*tbStoricoOrdini[[#This Row],[% COMM.]]</f>
        <v>86.25</v>
      </c>
      <c r="R4518" s="2">
        <f>tbStoricoOrdini[[#This Row],[TOT. COMM.]]+tbStoricoOrdini[[#This Row],[IMPORTO]]</f>
        <v>1811.25</v>
      </c>
    </row>
    <row r="4519" spans="1:18">
      <c r="A4519" s="1">
        <v>43983</v>
      </c>
      <c r="B4519" s="7">
        <f>MONTH(tbStoricoOrdini[[#This Row],[DATA]])</f>
        <v>6</v>
      </c>
      <c r="C4519" t="s">
        <v>4614</v>
      </c>
      <c r="D4519" t="str">
        <f>RIGHT(tbStoricoOrdini[[#This Row],[ORDINE]],4)</f>
        <v>4516</v>
      </c>
      <c r="E4519" t="s">
        <v>26</v>
      </c>
      <c r="F4519" t="str">
        <f>VLOOKUP(tbStoricoOrdini[[#This Row],[CLIENTE]],tbClienti[],3,FALSE)</f>
        <v>Lombardia</v>
      </c>
      <c r="G4519" t="str">
        <f>VLOOKUP(tbStoricoOrdini[[#This Row],[CLIENTE]],tbClienti[],7,FALSE)</f>
        <v>AC</v>
      </c>
      <c r="H4519" t="s">
        <v>74</v>
      </c>
      <c r="I4519" t="str">
        <f>IF(LEFT(tbStoricoOrdini[[#This Row],[ARTICOLO]],3) = "COG","COG",LEFT(tbStoricoOrdini[[#This Row],[ARTICOLO]],FIND(" ",tbStoricoOrdini[[#This Row],[ARTICOLO]])-1))</f>
        <v>AVRC</v>
      </c>
      <c r="J4519" t="str">
        <f>MID(tbStoricoOrdini[[#This Row],[ARTICOLO]],FIND(" ",tbStoricoOrdini[[#This Row],[ARTICOLO]])+1,4)</f>
        <v>2500</v>
      </c>
      <c r="K4519" t="str">
        <f>IFERROR(RIGHT(tbStoricoOrdini[[#This Row],[ARTICOLO]],LEN(tbStoricoOrdini[[#This Row],[ARTICOLO]])-FIND(" ",tbStoricoOrdini[[#This Row],[ARTICOLO]],FIND(" ",tbStoricoOrdini[[#This Row],[ARTICOLO]]) +1)),"")</f>
        <v>Gold</v>
      </c>
      <c r="L4519" s="3">
        <f>VLOOKUP(tbStoricoOrdini[[#This Row],[ARTICOLO]],tbArticoli[],2,FALSE)</f>
        <v>500</v>
      </c>
      <c r="M4519" s="22">
        <f>tbStoricoOrdini[[#This Row],[IMPORTO]]/tbStoricoOrdini[[#This Row],[PREZZO]]</f>
        <v>1.276</v>
      </c>
      <c r="N4519" t="s">
        <v>14</v>
      </c>
      <c r="O4519" s="8">
        <f>VLOOKUP(tbStoricoOrdini[[#This Row],[AGENTE]],tbAgenti[],2,FALSE)</f>
        <v>0.05</v>
      </c>
      <c r="P4519" s="2">
        <v>638</v>
      </c>
      <c r="Q4519" s="2">
        <f>tbStoricoOrdini[[#This Row],[IMPORTO]]*tbStoricoOrdini[[#This Row],[% COMM.]]</f>
        <v>31.900000000000002</v>
      </c>
      <c r="R4519" s="2">
        <f>tbStoricoOrdini[[#This Row],[TOT. COMM.]]+tbStoricoOrdini[[#This Row],[IMPORTO]]</f>
        <v>669.9</v>
      </c>
    </row>
    <row r="4520" spans="1:18">
      <c r="A4520" s="1">
        <v>43983</v>
      </c>
      <c r="B4520" s="7">
        <f>MONTH(tbStoricoOrdini[[#This Row],[DATA]])</f>
        <v>6</v>
      </c>
      <c r="C4520" t="s">
        <v>4615</v>
      </c>
      <c r="D4520" t="str">
        <f>RIGHT(tbStoricoOrdini[[#This Row],[ORDINE]],4)</f>
        <v>4517</v>
      </c>
      <c r="E4520" t="s">
        <v>26</v>
      </c>
      <c r="F4520" t="str">
        <f>VLOOKUP(tbStoricoOrdini[[#This Row],[CLIENTE]],tbClienti[],3,FALSE)</f>
        <v>Lombardia</v>
      </c>
      <c r="G4520" t="str">
        <f>VLOOKUP(tbStoricoOrdini[[#This Row],[CLIENTE]],tbClienti[],7,FALSE)</f>
        <v>AC</v>
      </c>
      <c r="H4520" t="s">
        <v>74</v>
      </c>
      <c r="I4520" t="str">
        <f>IF(LEFT(tbStoricoOrdini[[#This Row],[ARTICOLO]],3) = "COG","COG",LEFT(tbStoricoOrdini[[#This Row],[ARTICOLO]],FIND(" ",tbStoricoOrdini[[#This Row],[ARTICOLO]])-1))</f>
        <v>AVRC</v>
      </c>
      <c r="J4520" t="str">
        <f>MID(tbStoricoOrdini[[#This Row],[ARTICOLO]],FIND(" ",tbStoricoOrdini[[#This Row],[ARTICOLO]])+1,4)</f>
        <v>2500</v>
      </c>
      <c r="K4520" t="str">
        <f>IFERROR(RIGHT(tbStoricoOrdini[[#This Row],[ARTICOLO]],LEN(tbStoricoOrdini[[#This Row],[ARTICOLO]])-FIND(" ",tbStoricoOrdini[[#This Row],[ARTICOLO]],FIND(" ",tbStoricoOrdini[[#This Row],[ARTICOLO]]) +1)),"")</f>
        <v>Gold</v>
      </c>
      <c r="L4520" s="3">
        <f>VLOOKUP(tbStoricoOrdini[[#This Row],[ARTICOLO]],tbArticoli[],2,FALSE)</f>
        <v>500</v>
      </c>
      <c r="M4520" s="22">
        <f>tbStoricoOrdini[[#This Row],[IMPORTO]]/tbStoricoOrdini[[#This Row],[PREZZO]]</f>
        <v>38.738</v>
      </c>
      <c r="N4520" t="s">
        <v>6</v>
      </c>
      <c r="O4520" s="8">
        <f>VLOOKUP(tbStoricoOrdini[[#This Row],[AGENTE]],tbAgenti[],2,FALSE)</f>
        <v>7.4999999999999997E-2</v>
      </c>
      <c r="P4520" s="2">
        <v>19369</v>
      </c>
      <c r="Q4520" s="2">
        <f>tbStoricoOrdini[[#This Row],[IMPORTO]]*tbStoricoOrdini[[#This Row],[% COMM.]]</f>
        <v>1452.675</v>
      </c>
      <c r="R4520" s="2">
        <f>tbStoricoOrdini[[#This Row],[TOT. COMM.]]+tbStoricoOrdini[[#This Row],[IMPORTO]]</f>
        <v>20821.674999999999</v>
      </c>
    </row>
    <row r="4521" spans="1:18">
      <c r="A4521" s="1">
        <v>43983</v>
      </c>
      <c r="B4521" s="7">
        <f>MONTH(tbStoricoOrdini[[#This Row],[DATA]])</f>
        <v>6</v>
      </c>
      <c r="C4521" t="s">
        <v>4616</v>
      </c>
      <c r="D4521" t="str">
        <f>RIGHT(tbStoricoOrdini[[#This Row],[ORDINE]],4)</f>
        <v>4518</v>
      </c>
      <c r="E4521" t="s">
        <v>26</v>
      </c>
      <c r="F4521" t="str">
        <f>VLOOKUP(tbStoricoOrdini[[#This Row],[CLIENTE]],tbClienti[],3,FALSE)</f>
        <v>Lombardia</v>
      </c>
      <c r="G4521" t="str">
        <f>VLOOKUP(tbStoricoOrdini[[#This Row],[CLIENTE]],tbClienti[],7,FALSE)</f>
        <v>AC</v>
      </c>
      <c r="H4521" t="s">
        <v>74</v>
      </c>
      <c r="I4521" t="str">
        <f>IF(LEFT(tbStoricoOrdini[[#This Row],[ARTICOLO]],3) = "COG","COG",LEFT(tbStoricoOrdini[[#This Row],[ARTICOLO]],FIND(" ",tbStoricoOrdini[[#This Row],[ARTICOLO]])-1))</f>
        <v>AVRC</v>
      </c>
      <c r="J4521" t="str">
        <f>MID(tbStoricoOrdini[[#This Row],[ARTICOLO]],FIND(" ",tbStoricoOrdini[[#This Row],[ARTICOLO]])+1,4)</f>
        <v>2500</v>
      </c>
      <c r="K4521" t="str">
        <f>IFERROR(RIGHT(tbStoricoOrdini[[#This Row],[ARTICOLO]],LEN(tbStoricoOrdini[[#This Row],[ARTICOLO]])-FIND(" ",tbStoricoOrdini[[#This Row],[ARTICOLO]],FIND(" ",tbStoricoOrdini[[#This Row],[ARTICOLO]]) +1)),"")</f>
        <v>Gold</v>
      </c>
      <c r="L4521" s="3">
        <f>VLOOKUP(tbStoricoOrdini[[#This Row],[ARTICOLO]],tbArticoli[],2,FALSE)</f>
        <v>500</v>
      </c>
      <c r="M4521" s="22">
        <f>tbStoricoOrdini[[#This Row],[IMPORTO]]/tbStoricoOrdini[[#This Row],[PREZZO]]</f>
        <v>498.63400000000001</v>
      </c>
      <c r="N4521" t="s">
        <v>9</v>
      </c>
      <c r="O4521" s="8">
        <f>VLOOKUP(tbStoricoOrdini[[#This Row],[AGENTE]],tbAgenti[],2,FALSE)</f>
        <v>0.05</v>
      </c>
      <c r="P4521" s="2">
        <v>249317</v>
      </c>
      <c r="Q4521" s="2">
        <f>tbStoricoOrdini[[#This Row],[IMPORTO]]*tbStoricoOrdini[[#This Row],[% COMM.]]</f>
        <v>12465.85</v>
      </c>
      <c r="R4521" s="2">
        <f>tbStoricoOrdini[[#This Row],[TOT. COMM.]]+tbStoricoOrdini[[#This Row],[IMPORTO]]</f>
        <v>261782.85</v>
      </c>
    </row>
    <row r="4522" spans="1:18">
      <c r="A4522" s="1">
        <v>43983</v>
      </c>
      <c r="B4522" s="7">
        <f>MONTH(tbStoricoOrdini[[#This Row],[DATA]])</f>
        <v>6</v>
      </c>
      <c r="C4522" t="s">
        <v>4617</v>
      </c>
      <c r="D4522" t="str">
        <f>RIGHT(tbStoricoOrdini[[#This Row],[ORDINE]],4)</f>
        <v>4519</v>
      </c>
      <c r="E4522" t="s">
        <v>26</v>
      </c>
      <c r="F4522" t="str">
        <f>VLOOKUP(tbStoricoOrdini[[#This Row],[CLIENTE]],tbClienti[],3,FALSE)</f>
        <v>Lombardia</v>
      </c>
      <c r="G4522" t="str">
        <f>VLOOKUP(tbStoricoOrdini[[#This Row],[CLIENTE]],tbClienti[],7,FALSE)</f>
        <v>AC</v>
      </c>
      <c r="H4522" t="s">
        <v>77</v>
      </c>
      <c r="I4522" t="str">
        <f>IF(LEFT(tbStoricoOrdini[[#This Row],[ARTICOLO]],3) = "COG","COG",LEFT(tbStoricoOrdini[[#This Row],[ARTICOLO]],FIND(" ",tbStoricoOrdini[[#This Row],[ARTICOLO]])-1))</f>
        <v>COG</v>
      </c>
      <c r="J4522" t="str">
        <f>MID(tbStoricoOrdini[[#This Row],[ARTICOLO]],FIND(" ",tbStoricoOrdini[[#This Row],[ARTICOLO]])+1,4)</f>
        <v>2000</v>
      </c>
      <c r="K4522" t="str">
        <f>IFERROR(RIGHT(tbStoricoOrdini[[#This Row],[ARTICOLO]],LEN(tbStoricoOrdini[[#This Row],[ARTICOLO]])-FIND(" ",tbStoricoOrdini[[#This Row],[ARTICOLO]],FIND(" ",tbStoricoOrdini[[#This Row],[ARTICOLO]]) +1)),"")</f>
        <v>Medium</v>
      </c>
      <c r="L4522" s="3">
        <f>VLOOKUP(tbStoricoOrdini[[#This Row],[ARTICOLO]],tbArticoli[],2,FALSE)</f>
        <v>200</v>
      </c>
      <c r="M4522" s="22">
        <f>tbStoricoOrdini[[#This Row],[IMPORTO]]/tbStoricoOrdini[[#This Row],[PREZZO]]</f>
        <v>3.5950000000000002</v>
      </c>
      <c r="N4522" t="s">
        <v>9</v>
      </c>
      <c r="O4522" s="8">
        <f>VLOOKUP(tbStoricoOrdini[[#This Row],[AGENTE]],tbAgenti[],2,FALSE)</f>
        <v>0.05</v>
      </c>
      <c r="P4522" s="2">
        <v>719</v>
      </c>
      <c r="Q4522" s="2">
        <f>tbStoricoOrdini[[#This Row],[IMPORTO]]*tbStoricoOrdini[[#This Row],[% COMM.]]</f>
        <v>35.950000000000003</v>
      </c>
      <c r="R4522" s="2">
        <f>tbStoricoOrdini[[#This Row],[TOT. COMM.]]+tbStoricoOrdini[[#This Row],[IMPORTO]]</f>
        <v>754.95</v>
      </c>
    </row>
    <row r="4523" spans="1:18">
      <c r="A4523" s="1">
        <v>43983</v>
      </c>
      <c r="B4523" s="7">
        <f>MONTH(tbStoricoOrdini[[#This Row],[DATA]])</f>
        <v>6</v>
      </c>
      <c r="C4523" t="s">
        <v>4618</v>
      </c>
      <c r="D4523" t="str">
        <f>RIGHT(tbStoricoOrdini[[#This Row],[ORDINE]],4)</f>
        <v>4520</v>
      </c>
      <c r="E4523" t="s">
        <v>26</v>
      </c>
      <c r="F4523" t="str">
        <f>VLOOKUP(tbStoricoOrdini[[#This Row],[CLIENTE]],tbClienti[],3,FALSE)</f>
        <v>Lombardia</v>
      </c>
      <c r="G4523" t="str">
        <f>VLOOKUP(tbStoricoOrdini[[#This Row],[CLIENTE]],tbClienti[],7,FALSE)</f>
        <v>AC</v>
      </c>
      <c r="H4523" t="s">
        <v>61</v>
      </c>
      <c r="I4523" t="str">
        <f>IF(LEFT(tbStoricoOrdini[[#This Row],[ARTICOLO]],3) = "COG","COG",LEFT(tbStoricoOrdini[[#This Row],[ARTICOLO]],FIND(" ",tbStoricoOrdini[[#This Row],[ARTICOLO]])-1))</f>
        <v>KLM</v>
      </c>
      <c r="J4523" t="str">
        <f>MID(tbStoricoOrdini[[#This Row],[ARTICOLO]],FIND(" ",tbStoricoOrdini[[#This Row],[ARTICOLO]])+1,4)</f>
        <v>5000</v>
      </c>
      <c r="K4523" t="str">
        <f>IFERROR(RIGHT(tbStoricoOrdini[[#This Row],[ARTICOLO]],LEN(tbStoricoOrdini[[#This Row],[ARTICOLO]])-FIND(" ",tbStoricoOrdini[[#This Row],[ARTICOLO]],FIND(" ",tbStoricoOrdini[[#This Row],[ARTICOLO]]) +1)),"")</f>
        <v>Medium</v>
      </c>
      <c r="L4523" s="3">
        <f>VLOOKUP(tbStoricoOrdini[[#This Row],[ARTICOLO]],tbArticoli[],2,FALSE)</f>
        <v>150</v>
      </c>
      <c r="M4523" s="22">
        <f>tbStoricoOrdini[[#This Row],[IMPORTO]]/tbStoricoOrdini[[#This Row],[PREZZO]]</f>
        <v>21.886666666666667</v>
      </c>
      <c r="N4523" t="s">
        <v>15</v>
      </c>
      <c r="O4523" s="8">
        <f>VLOOKUP(tbStoricoOrdini[[#This Row],[AGENTE]],tbAgenti[],2,FALSE)</f>
        <v>0.08</v>
      </c>
      <c r="P4523" s="2">
        <v>3283</v>
      </c>
      <c r="Q4523" s="2">
        <f>tbStoricoOrdini[[#This Row],[IMPORTO]]*tbStoricoOrdini[[#This Row],[% COMM.]]</f>
        <v>262.64</v>
      </c>
      <c r="R4523" s="2">
        <f>tbStoricoOrdini[[#This Row],[TOT. COMM.]]+tbStoricoOrdini[[#This Row],[IMPORTO]]</f>
        <v>3545.64</v>
      </c>
    </row>
    <row r="4524" spans="1:18">
      <c r="A4524" s="1">
        <v>43983</v>
      </c>
      <c r="B4524" s="7">
        <f>MONTH(tbStoricoOrdini[[#This Row],[DATA]])</f>
        <v>6</v>
      </c>
      <c r="C4524" t="s">
        <v>4619</v>
      </c>
      <c r="D4524" t="str">
        <f>RIGHT(tbStoricoOrdini[[#This Row],[ORDINE]],4)</f>
        <v>4521</v>
      </c>
      <c r="E4524" t="s">
        <v>26</v>
      </c>
      <c r="F4524" t="str">
        <f>VLOOKUP(tbStoricoOrdini[[#This Row],[CLIENTE]],tbClienti[],3,FALSE)</f>
        <v>Lombardia</v>
      </c>
      <c r="G4524" t="str">
        <f>VLOOKUP(tbStoricoOrdini[[#This Row],[CLIENTE]],tbClienti[],7,FALSE)</f>
        <v>AC</v>
      </c>
      <c r="H4524" t="s">
        <v>61</v>
      </c>
      <c r="I4524" t="str">
        <f>IF(LEFT(tbStoricoOrdini[[#This Row],[ARTICOLO]],3) = "COG","COG",LEFT(tbStoricoOrdini[[#This Row],[ARTICOLO]],FIND(" ",tbStoricoOrdini[[#This Row],[ARTICOLO]])-1))</f>
        <v>KLM</v>
      </c>
      <c r="J4524" t="str">
        <f>MID(tbStoricoOrdini[[#This Row],[ARTICOLO]],FIND(" ",tbStoricoOrdini[[#This Row],[ARTICOLO]])+1,4)</f>
        <v>5000</v>
      </c>
      <c r="K4524" t="str">
        <f>IFERROR(RIGHT(tbStoricoOrdini[[#This Row],[ARTICOLO]],LEN(tbStoricoOrdini[[#This Row],[ARTICOLO]])-FIND(" ",tbStoricoOrdini[[#This Row],[ARTICOLO]],FIND(" ",tbStoricoOrdini[[#This Row],[ARTICOLO]]) +1)),"")</f>
        <v>Medium</v>
      </c>
      <c r="L4524" s="3">
        <f>VLOOKUP(tbStoricoOrdini[[#This Row],[ARTICOLO]],tbArticoli[],2,FALSE)</f>
        <v>150</v>
      </c>
      <c r="M4524" s="22">
        <f>tbStoricoOrdini[[#This Row],[IMPORTO]]/tbStoricoOrdini[[#This Row],[PREZZO]]</f>
        <v>611.64</v>
      </c>
      <c r="N4524" t="s">
        <v>6</v>
      </c>
      <c r="O4524" s="8">
        <f>VLOOKUP(tbStoricoOrdini[[#This Row],[AGENTE]],tbAgenti[],2,FALSE)</f>
        <v>7.4999999999999997E-2</v>
      </c>
      <c r="P4524" s="2">
        <v>91746</v>
      </c>
      <c r="Q4524" s="2">
        <f>tbStoricoOrdini[[#This Row],[IMPORTO]]*tbStoricoOrdini[[#This Row],[% COMM.]]</f>
        <v>6880.95</v>
      </c>
      <c r="R4524" s="2">
        <f>tbStoricoOrdini[[#This Row],[TOT. COMM.]]+tbStoricoOrdini[[#This Row],[IMPORTO]]</f>
        <v>98626.95</v>
      </c>
    </row>
    <row r="4525" spans="1:18">
      <c r="A4525" s="1">
        <v>43983</v>
      </c>
      <c r="B4525" s="7">
        <f>MONTH(tbStoricoOrdini[[#This Row],[DATA]])</f>
        <v>6</v>
      </c>
      <c r="C4525" t="s">
        <v>4620</v>
      </c>
      <c r="D4525" t="str">
        <f>RIGHT(tbStoricoOrdini[[#This Row],[ORDINE]],4)</f>
        <v>4522</v>
      </c>
      <c r="E4525" t="s">
        <v>26</v>
      </c>
      <c r="F4525" t="str">
        <f>VLOOKUP(tbStoricoOrdini[[#This Row],[CLIENTE]],tbClienti[],3,FALSE)</f>
        <v>Lombardia</v>
      </c>
      <c r="G4525" t="str">
        <f>VLOOKUP(tbStoricoOrdini[[#This Row],[CLIENTE]],tbClienti[],7,FALSE)</f>
        <v>AC</v>
      </c>
      <c r="H4525" t="s">
        <v>61</v>
      </c>
      <c r="I4525" t="str">
        <f>IF(LEFT(tbStoricoOrdini[[#This Row],[ARTICOLO]],3) = "COG","COG",LEFT(tbStoricoOrdini[[#This Row],[ARTICOLO]],FIND(" ",tbStoricoOrdini[[#This Row],[ARTICOLO]])-1))</f>
        <v>KLM</v>
      </c>
      <c r="J4525" t="str">
        <f>MID(tbStoricoOrdini[[#This Row],[ARTICOLO]],FIND(" ",tbStoricoOrdini[[#This Row],[ARTICOLO]])+1,4)</f>
        <v>5000</v>
      </c>
      <c r="K4525" t="str">
        <f>IFERROR(RIGHT(tbStoricoOrdini[[#This Row],[ARTICOLO]],LEN(tbStoricoOrdini[[#This Row],[ARTICOLO]])-FIND(" ",tbStoricoOrdini[[#This Row],[ARTICOLO]],FIND(" ",tbStoricoOrdini[[#This Row],[ARTICOLO]]) +1)),"")</f>
        <v>Medium</v>
      </c>
      <c r="L4525" s="3">
        <f>VLOOKUP(tbStoricoOrdini[[#This Row],[ARTICOLO]],tbArticoli[],2,FALSE)</f>
        <v>150</v>
      </c>
      <c r="M4525" s="22">
        <f>tbStoricoOrdini[[#This Row],[IMPORTO]]/tbStoricoOrdini[[#This Row],[PREZZO]]</f>
        <v>2733.24</v>
      </c>
      <c r="N4525" t="s">
        <v>9</v>
      </c>
      <c r="O4525" s="8">
        <f>VLOOKUP(tbStoricoOrdini[[#This Row],[AGENTE]],tbAgenti[],2,FALSE)</f>
        <v>0.05</v>
      </c>
      <c r="P4525" s="2">
        <v>409986</v>
      </c>
      <c r="Q4525" s="2">
        <f>tbStoricoOrdini[[#This Row],[IMPORTO]]*tbStoricoOrdini[[#This Row],[% COMM.]]</f>
        <v>20499.300000000003</v>
      </c>
      <c r="R4525" s="2">
        <f>tbStoricoOrdini[[#This Row],[TOT. COMM.]]+tbStoricoOrdini[[#This Row],[IMPORTO]]</f>
        <v>430485.3</v>
      </c>
    </row>
    <row r="4526" spans="1:18">
      <c r="A4526" s="1">
        <v>43983</v>
      </c>
      <c r="B4526" s="7">
        <f>MONTH(tbStoricoOrdini[[#This Row],[DATA]])</f>
        <v>6</v>
      </c>
      <c r="C4526" t="s">
        <v>4621</v>
      </c>
      <c r="D4526" t="str">
        <f>RIGHT(tbStoricoOrdini[[#This Row],[ORDINE]],4)</f>
        <v>4523</v>
      </c>
      <c r="E4526" t="s">
        <v>26</v>
      </c>
      <c r="F4526" t="str">
        <f>VLOOKUP(tbStoricoOrdini[[#This Row],[CLIENTE]],tbClienti[],3,FALSE)</f>
        <v>Lombardia</v>
      </c>
      <c r="G4526" t="str">
        <f>VLOOKUP(tbStoricoOrdini[[#This Row],[CLIENTE]],tbClienti[],7,FALSE)</f>
        <v>AC</v>
      </c>
      <c r="H4526" t="s">
        <v>79</v>
      </c>
      <c r="I4526" t="str">
        <f>IF(LEFT(tbStoricoOrdini[[#This Row],[ARTICOLO]],3) = "COG","COG",LEFT(tbStoricoOrdini[[#This Row],[ARTICOLO]],FIND(" ",tbStoricoOrdini[[#This Row],[ARTICOLO]])-1))</f>
        <v>COG</v>
      </c>
      <c r="J4526" t="str">
        <f>MID(tbStoricoOrdini[[#This Row],[ARTICOLO]],FIND(" ",tbStoricoOrdini[[#This Row],[ARTICOLO]])+1,4)</f>
        <v>4000</v>
      </c>
      <c r="K4526" t="str">
        <f>IFERROR(RIGHT(tbStoricoOrdini[[#This Row],[ARTICOLO]],LEN(tbStoricoOrdini[[#This Row],[ARTICOLO]])-FIND(" ",tbStoricoOrdini[[#This Row],[ARTICOLO]],FIND(" ",tbStoricoOrdini[[#This Row],[ARTICOLO]]) +1)),"")</f>
        <v>Plus</v>
      </c>
      <c r="L4526" s="3">
        <f>VLOOKUP(tbStoricoOrdini[[#This Row],[ARTICOLO]],tbArticoli[],2,FALSE)</f>
        <v>240</v>
      </c>
      <c r="M4526" s="22">
        <f>tbStoricoOrdini[[#This Row],[IMPORTO]]/tbStoricoOrdini[[#This Row],[PREZZO]]</f>
        <v>3.2749999999999999</v>
      </c>
      <c r="N4526" t="s">
        <v>6</v>
      </c>
      <c r="O4526" s="8">
        <f>VLOOKUP(tbStoricoOrdini[[#This Row],[AGENTE]],tbAgenti[],2,FALSE)</f>
        <v>7.4999999999999997E-2</v>
      </c>
      <c r="P4526" s="2">
        <v>786</v>
      </c>
      <c r="Q4526" s="2">
        <f>tbStoricoOrdini[[#This Row],[IMPORTO]]*tbStoricoOrdini[[#This Row],[% COMM.]]</f>
        <v>58.949999999999996</v>
      </c>
      <c r="R4526" s="2">
        <f>tbStoricoOrdini[[#This Row],[TOT. COMM.]]+tbStoricoOrdini[[#This Row],[IMPORTO]]</f>
        <v>844.95</v>
      </c>
    </row>
    <row r="4527" spans="1:18">
      <c r="A4527" s="1">
        <v>43983</v>
      </c>
      <c r="B4527" s="7">
        <f>MONTH(tbStoricoOrdini[[#This Row],[DATA]])</f>
        <v>6</v>
      </c>
      <c r="C4527" t="s">
        <v>4622</v>
      </c>
      <c r="D4527" t="str">
        <f>RIGHT(tbStoricoOrdini[[#This Row],[ORDINE]],4)</f>
        <v>4524</v>
      </c>
      <c r="E4527" t="s">
        <v>26</v>
      </c>
      <c r="F4527" t="str">
        <f>VLOOKUP(tbStoricoOrdini[[#This Row],[CLIENTE]],tbClienti[],3,FALSE)</f>
        <v>Lombardia</v>
      </c>
      <c r="G4527" t="str">
        <f>VLOOKUP(tbStoricoOrdini[[#This Row],[CLIENTE]],tbClienti[],7,FALSE)</f>
        <v>AC</v>
      </c>
      <c r="H4527" t="s">
        <v>79</v>
      </c>
      <c r="I4527" t="str">
        <f>IF(LEFT(tbStoricoOrdini[[#This Row],[ARTICOLO]],3) = "COG","COG",LEFT(tbStoricoOrdini[[#This Row],[ARTICOLO]],FIND(" ",tbStoricoOrdini[[#This Row],[ARTICOLO]])-1))</f>
        <v>COG</v>
      </c>
      <c r="J4527" t="str">
        <f>MID(tbStoricoOrdini[[#This Row],[ARTICOLO]],FIND(" ",tbStoricoOrdini[[#This Row],[ARTICOLO]])+1,4)</f>
        <v>4000</v>
      </c>
      <c r="K4527" t="str">
        <f>IFERROR(RIGHT(tbStoricoOrdini[[#This Row],[ARTICOLO]],LEN(tbStoricoOrdini[[#This Row],[ARTICOLO]])-FIND(" ",tbStoricoOrdini[[#This Row],[ARTICOLO]],FIND(" ",tbStoricoOrdini[[#This Row],[ARTICOLO]]) +1)),"")</f>
        <v>Plus</v>
      </c>
      <c r="L4527" s="3">
        <f>VLOOKUP(tbStoricoOrdini[[#This Row],[ARTICOLO]],tbArticoli[],2,FALSE)</f>
        <v>240</v>
      </c>
      <c r="M4527" s="22">
        <f>tbStoricoOrdini[[#This Row],[IMPORTO]]/tbStoricoOrdini[[#This Row],[PREZZO]]</f>
        <v>453.51666666666665</v>
      </c>
      <c r="N4527" t="s">
        <v>9</v>
      </c>
      <c r="O4527" s="8">
        <f>VLOOKUP(tbStoricoOrdini[[#This Row],[AGENTE]],tbAgenti[],2,FALSE)</f>
        <v>0.05</v>
      </c>
      <c r="P4527" s="2">
        <v>108844</v>
      </c>
      <c r="Q4527" s="2">
        <f>tbStoricoOrdini[[#This Row],[IMPORTO]]*tbStoricoOrdini[[#This Row],[% COMM.]]</f>
        <v>5442.2000000000007</v>
      </c>
      <c r="R4527" s="2">
        <f>tbStoricoOrdini[[#This Row],[TOT. COMM.]]+tbStoricoOrdini[[#This Row],[IMPORTO]]</f>
        <v>114286.2</v>
      </c>
    </row>
    <row r="4528" spans="1:18">
      <c r="A4528" s="1">
        <v>43983</v>
      </c>
      <c r="B4528" s="7">
        <f>MONTH(tbStoricoOrdini[[#This Row],[DATA]])</f>
        <v>6</v>
      </c>
      <c r="C4528" t="s">
        <v>4623</v>
      </c>
      <c r="D4528" t="str">
        <f>RIGHT(tbStoricoOrdini[[#This Row],[ORDINE]],4)</f>
        <v>4525</v>
      </c>
      <c r="E4528" t="s">
        <v>26</v>
      </c>
      <c r="F4528" t="str">
        <f>VLOOKUP(tbStoricoOrdini[[#This Row],[CLIENTE]],tbClienti[],3,FALSE)</f>
        <v>Lombardia</v>
      </c>
      <c r="G4528" t="str">
        <f>VLOOKUP(tbStoricoOrdini[[#This Row],[CLIENTE]],tbClienti[],7,FALSE)</f>
        <v>AC</v>
      </c>
      <c r="H4528" t="s">
        <v>60</v>
      </c>
      <c r="I4528" t="str">
        <f>IF(LEFT(tbStoricoOrdini[[#This Row],[ARTICOLO]],3) = "COG","COG",LEFT(tbStoricoOrdini[[#This Row],[ARTICOLO]],FIND(" ",tbStoricoOrdini[[#This Row],[ARTICOLO]])-1))</f>
        <v>KLM</v>
      </c>
      <c r="J4528" t="str">
        <f>MID(tbStoricoOrdini[[#This Row],[ARTICOLO]],FIND(" ",tbStoricoOrdini[[#This Row],[ARTICOLO]])+1,4)</f>
        <v>5000</v>
      </c>
      <c r="K4528" t="str">
        <f>IFERROR(RIGHT(tbStoricoOrdini[[#This Row],[ARTICOLO]],LEN(tbStoricoOrdini[[#This Row],[ARTICOLO]])-FIND(" ",tbStoricoOrdini[[#This Row],[ARTICOLO]],FIND(" ",tbStoricoOrdini[[#This Row],[ARTICOLO]]) +1)),"")</f>
        <v>Plus</v>
      </c>
      <c r="L4528" s="3">
        <f>VLOOKUP(tbStoricoOrdini[[#This Row],[ARTICOLO]],tbArticoli[],2,FALSE)</f>
        <v>175</v>
      </c>
      <c r="M4528" s="22">
        <f>tbStoricoOrdini[[#This Row],[IMPORTO]]/tbStoricoOrdini[[#This Row],[PREZZO]]</f>
        <v>197.25142857142856</v>
      </c>
      <c r="N4528" t="s">
        <v>6</v>
      </c>
      <c r="O4528" s="8">
        <f>VLOOKUP(tbStoricoOrdini[[#This Row],[AGENTE]],tbAgenti[],2,FALSE)</f>
        <v>7.4999999999999997E-2</v>
      </c>
      <c r="P4528" s="2">
        <v>34519</v>
      </c>
      <c r="Q4528" s="2">
        <f>tbStoricoOrdini[[#This Row],[IMPORTO]]*tbStoricoOrdini[[#This Row],[% COMM.]]</f>
        <v>2588.9249999999997</v>
      </c>
      <c r="R4528" s="2">
        <f>tbStoricoOrdini[[#This Row],[TOT. COMM.]]+tbStoricoOrdini[[#This Row],[IMPORTO]]</f>
        <v>37107.925000000003</v>
      </c>
    </row>
    <row r="4529" spans="1:18">
      <c r="A4529" s="1">
        <v>43983</v>
      </c>
      <c r="B4529" s="7">
        <f>MONTH(tbStoricoOrdini[[#This Row],[DATA]])</f>
        <v>6</v>
      </c>
      <c r="C4529" t="s">
        <v>4624</v>
      </c>
      <c r="D4529" t="str">
        <f>RIGHT(tbStoricoOrdini[[#This Row],[ORDINE]],4)</f>
        <v>4526</v>
      </c>
      <c r="E4529" t="s">
        <v>26</v>
      </c>
      <c r="F4529" t="str">
        <f>VLOOKUP(tbStoricoOrdini[[#This Row],[CLIENTE]],tbClienti[],3,FALSE)</f>
        <v>Lombardia</v>
      </c>
      <c r="G4529" t="str">
        <f>VLOOKUP(tbStoricoOrdini[[#This Row],[CLIENTE]],tbClienti[],7,FALSE)</f>
        <v>AC</v>
      </c>
      <c r="H4529" t="s">
        <v>60</v>
      </c>
      <c r="I4529" t="str">
        <f>IF(LEFT(tbStoricoOrdini[[#This Row],[ARTICOLO]],3) = "COG","COG",LEFT(tbStoricoOrdini[[#This Row],[ARTICOLO]],FIND(" ",tbStoricoOrdini[[#This Row],[ARTICOLO]])-1))</f>
        <v>KLM</v>
      </c>
      <c r="J4529" t="str">
        <f>MID(tbStoricoOrdini[[#This Row],[ARTICOLO]],FIND(" ",tbStoricoOrdini[[#This Row],[ARTICOLO]])+1,4)</f>
        <v>5000</v>
      </c>
      <c r="K4529" t="str">
        <f>IFERROR(RIGHT(tbStoricoOrdini[[#This Row],[ARTICOLO]],LEN(tbStoricoOrdini[[#This Row],[ARTICOLO]])-FIND(" ",tbStoricoOrdini[[#This Row],[ARTICOLO]],FIND(" ",tbStoricoOrdini[[#This Row],[ARTICOLO]]) +1)),"")</f>
        <v>Plus</v>
      </c>
      <c r="L4529" s="3">
        <f>VLOOKUP(tbStoricoOrdini[[#This Row],[ARTICOLO]],tbArticoli[],2,FALSE)</f>
        <v>175</v>
      </c>
      <c r="M4529" s="22">
        <f>tbStoricoOrdini[[#This Row],[IMPORTO]]/tbStoricoOrdini[[#This Row],[PREZZO]]</f>
        <v>401.8</v>
      </c>
      <c r="N4529" t="s">
        <v>9</v>
      </c>
      <c r="O4529" s="8">
        <f>VLOOKUP(tbStoricoOrdini[[#This Row],[AGENTE]],tbAgenti[],2,FALSE)</f>
        <v>0.05</v>
      </c>
      <c r="P4529" s="2">
        <v>70315</v>
      </c>
      <c r="Q4529" s="2">
        <f>tbStoricoOrdini[[#This Row],[IMPORTO]]*tbStoricoOrdini[[#This Row],[% COMM.]]</f>
        <v>3515.75</v>
      </c>
      <c r="R4529" s="2">
        <f>tbStoricoOrdini[[#This Row],[TOT. COMM.]]+tbStoricoOrdini[[#This Row],[IMPORTO]]</f>
        <v>73830.75</v>
      </c>
    </row>
    <row r="4530" spans="1:18">
      <c r="A4530" s="1">
        <v>43983</v>
      </c>
      <c r="B4530" s="7">
        <f>MONTH(tbStoricoOrdini[[#This Row],[DATA]])</f>
        <v>6</v>
      </c>
      <c r="C4530" t="s">
        <v>4625</v>
      </c>
      <c r="D4530" t="str">
        <f>RIGHT(tbStoricoOrdini[[#This Row],[ORDINE]],4)</f>
        <v>4527</v>
      </c>
      <c r="E4530" t="s">
        <v>26</v>
      </c>
      <c r="F4530" t="str">
        <f>VLOOKUP(tbStoricoOrdini[[#This Row],[CLIENTE]],tbClienti[],3,FALSE)</f>
        <v>Lombardia</v>
      </c>
      <c r="G4530" t="str">
        <f>VLOOKUP(tbStoricoOrdini[[#This Row],[CLIENTE]],tbClienti[],7,FALSE)</f>
        <v>AC</v>
      </c>
      <c r="H4530" t="s">
        <v>63</v>
      </c>
      <c r="I4530" t="str">
        <f>IF(LEFT(tbStoricoOrdini[[#This Row],[ARTICOLO]],3) = "COG","COG",LEFT(tbStoricoOrdini[[#This Row],[ARTICOLO]],FIND(" ",tbStoricoOrdini[[#This Row],[ARTICOLO]])-1))</f>
        <v>KLM</v>
      </c>
      <c r="J4530" t="str">
        <f>MID(tbStoricoOrdini[[#This Row],[ARTICOLO]],FIND(" ",tbStoricoOrdini[[#This Row],[ARTICOLO]])+1,4)</f>
        <v>3000</v>
      </c>
      <c r="K4530" t="str">
        <f>IFERROR(RIGHT(tbStoricoOrdini[[#This Row],[ARTICOLO]],LEN(tbStoricoOrdini[[#This Row],[ARTICOLO]])-FIND(" ",tbStoricoOrdini[[#This Row],[ARTICOLO]],FIND(" ",tbStoricoOrdini[[#This Row],[ARTICOLO]]) +1)),"")</f>
        <v>Plus</v>
      </c>
      <c r="L4530" s="3">
        <f>VLOOKUP(tbStoricoOrdini[[#This Row],[ARTICOLO]],tbArticoli[],2,FALSE)</f>
        <v>145</v>
      </c>
      <c r="M4530" s="22">
        <f>tbStoricoOrdini[[#This Row],[IMPORTO]]/tbStoricoOrdini[[#This Row],[PREZZO]]</f>
        <v>26.586206896551722</v>
      </c>
      <c r="N4530" t="s">
        <v>16</v>
      </c>
      <c r="O4530" s="8">
        <f>VLOOKUP(tbStoricoOrdini[[#This Row],[AGENTE]],tbAgenti[],2,FALSE)</f>
        <v>0.05</v>
      </c>
      <c r="P4530" s="2">
        <v>3855</v>
      </c>
      <c r="Q4530" s="2">
        <f>tbStoricoOrdini[[#This Row],[IMPORTO]]*tbStoricoOrdini[[#This Row],[% COMM.]]</f>
        <v>192.75</v>
      </c>
      <c r="R4530" s="2">
        <f>tbStoricoOrdini[[#This Row],[TOT. COMM.]]+tbStoricoOrdini[[#This Row],[IMPORTO]]</f>
        <v>4047.75</v>
      </c>
    </row>
    <row r="4531" spans="1:18">
      <c r="A4531" s="1">
        <v>43983</v>
      </c>
      <c r="B4531" s="7">
        <f>MONTH(tbStoricoOrdini[[#This Row],[DATA]])</f>
        <v>6</v>
      </c>
      <c r="C4531" t="s">
        <v>4626</v>
      </c>
      <c r="D4531" t="str">
        <f>RIGHT(tbStoricoOrdini[[#This Row],[ORDINE]],4)</f>
        <v>4528</v>
      </c>
      <c r="E4531" t="s">
        <v>26</v>
      </c>
      <c r="F4531" t="str">
        <f>VLOOKUP(tbStoricoOrdini[[#This Row],[CLIENTE]],tbClienti[],3,FALSE)</f>
        <v>Lombardia</v>
      </c>
      <c r="G4531" t="str">
        <f>VLOOKUP(tbStoricoOrdini[[#This Row],[CLIENTE]],tbClienti[],7,FALSE)</f>
        <v>AC</v>
      </c>
      <c r="H4531" t="s">
        <v>63</v>
      </c>
      <c r="I4531" t="str">
        <f>IF(LEFT(tbStoricoOrdini[[#This Row],[ARTICOLO]],3) = "COG","COG",LEFT(tbStoricoOrdini[[#This Row],[ARTICOLO]],FIND(" ",tbStoricoOrdini[[#This Row],[ARTICOLO]])-1))</f>
        <v>KLM</v>
      </c>
      <c r="J4531" t="str">
        <f>MID(tbStoricoOrdini[[#This Row],[ARTICOLO]],FIND(" ",tbStoricoOrdini[[#This Row],[ARTICOLO]])+1,4)</f>
        <v>3000</v>
      </c>
      <c r="K4531" t="str">
        <f>IFERROR(RIGHT(tbStoricoOrdini[[#This Row],[ARTICOLO]],LEN(tbStoricoOrdini[[#This Row],[ARTICOLO]])-FIND(" ",tbStoricoOrdini[[#This Row],[ARTICOLO]],FIND(" ",tbStoricoOrdini[[#This Row],[ARTICOLO]]) +1)),"")</f>
        <v>Plus</v>
      </c>
      <c r="L4531" s="3">
        <f>VLOOKUP(tbStoricoOrdini[[#This Row],[ARTICOLO]],tbArticoli[],2,FALSE)</f>
        <v>145</v>
      </c>
      <c r="M4531" s="22">
        <f>tbStoricoOrdini[[#This Row],[IMPORTO]]/tbStoricoOrdini[[#This Row],[PREZZO]]</f>
        <v>78.365517241379308</v>
      </c>
      <c r="N4531" t="s">
        <v>15</v>
      </c>
      <c r="O4531" s="8">
        <f>VLOOKUP(tbStoricoOrdini[[#This Row],[AGENTE]],tbAgenti[],2,FALSE)</f>
        <v>0.08</v>
      </c>
      <c r="P4531" s="2">
        <v>11363</v>
      </c>
      <c r="Q4531" s="2">
        <f>tbStoricoOrdini[[#This Row],[IMPORTO]]*tbStoricoOrdini[[#This Row],[% COMM.]]</f>
        <v>909.04</v>
      </c>
      <c r="R4531" s="2">
        <f>tbStoricoOrdini[[#This Row],[TOT. COMM.]]+tbStoricoOrdini[[#This Row],[IMPORTO]]</f>
        <v>12272.04</v>
      </c>
    </row>
    <row r="4532" spans="1:18">
      <c r="A4532" s="1">
        <v>43983</v>
      </c>
      <c r="B4532" s="7">
        <f>MONTH(tbStoricoOrdini[[#This Row],[DATA]])</f>
        <v>6</v>
      </c>
      <c r="C4532" t="s">
        <v>4627</v>
      </c>
      <c r="D4532" t="str">
        <f>RIGHT(tbStoricoOrdini[[#This Row],[ORDINE]],4)</f>
        <v>4529</v>
      </c>
      <c r="E4532" t="s">
        <v>26</v>
      </c>
      <c r="F4532" t="str">
        <f>VLOOKUP(tbStoricoOrdini[[#This Row],[CLIENTE]],tbClienti[],3,FALSE)</f>
        <v>Lombardia</v>
      </c>
      <c r="G4532" t="str">
        <f>VLOOKUP(tbStoricoOrdini[[#This Row],[CLIENTE]],tbClienti[],7,FALSE)</f>
        <v>AC</v>
      </c>
      <c r="H4532" t="s">
        <v>63</v>
      </c>
      <c r="I4532" t="str">
        <f>IF(LEFT(tbStoricoOrdini[[#This Row],[ARTICOLO]],3) = "COG","COG",LEFT(tbStoricoOrdini[[#This Row],[ARTICOLO]],FIND(" ",tbStoricoOrdini[[#This Row],[ARTICOLO]])-1))</f>
        <v>KLM</v>
      </c>
      <c r="J4532" t="str">
        <f>MID(tbStoricoOrdini[[#This Row],[ARTICOLO]],FIND(" ",tbStoricoOrdini[[#This Row],[ARTICOLO]])+1,4)</f>
        <v>3000</v>
      </c>
      <c r="K4532" t="str">
        <f>IFERROR(RIGHT(tbStoricoOrdini[[#This Row],[ARTICOLO]],LEN(tbStoricoOrdini[[#This Row],[ARTICOLO]])-FIND(" ",tbStoricoOrdini[[#This Row],[ARTICOLO]],FIND(" ",tbStoricoOrdini[[#This Row],[ARTICOLO]]) +1)),"")</f>
        <v>Plus</v>
      </c>
      <c r="L4532" s="3">
        <f>VLOOKUP(tbStoricoOrdini[[#This Row],[ARTICOLO]],tbArticoli[],2,FALSE)</f>
        <v>145</v>
      </c>
      <c r="M4532" s="22">
        <f>tbStoricoOrdini[[#This Row],[IMPORTO]]/tbStoricoOrdini[[#This Row],[PREZZO]]</f>
        <v>25.620689655172413</v>
      </c>
      <c r="N4532" t="s">
        <v>17</v>
      </c>
      <c r="O4532" s="8">
        <f>VLOOKUP(tbStoricoOrdini[[#This Row],[AGENTE]],tbAgenti[],2,FALSE)</f>
        <v>0.08</v>
      </c>
      <c r="P4532" s="2">
        <v>3715</v>
      </c>
      <c r="Q4532" s="2">
        <f>tbStoricoOrdini[[#This Row],[IMPORTO]]*tbStoricoOrdini[[#This Row],[% COMM.]]</f>
        <v>297.2</v>
      </c>
      <c r="R4532" s="2">
        <f>tbStoricoOrdini[[#This Row],[TOT. COMM.]]+tbStoricoOrdini[[#This Row],[IMPORTO]]</f>
        <v>4012.2</v>
      </c>
    </row>
    <row r="4533" spans="1:18">
      <c r="A4533" s="1">
        <v>43983</v>
      </c>
      <c r="B4533" s="7">
        <f>MONTH(tbStoricoOrdini[[#This Row],[DATA]])</f>
        <v>6</v>
      </c>
      <c r="C4533" t="s">
        <v>4628</v>
      </c>
      <c r="D4533" t="str">
        <f>RIGHT(tbStoricoOrdini[[#This Row],[ORDINE]],4)</f>
        <v>4530</v>
      </c>
      <c r="E4533" t="s">
        <v>26</v>
      </c>
      <c r="F4533" t="str">
        <f>VLOOKUP(tbStoricoOrdini[[#This Row],[CLIENTE]],tbClienti[],3,FALSE)</f>
        <v>Lombardia</v>
      </c>
      <c r="G4533" t="str">
        <f>VLOOKUP(tbStoricoOrdini[[#This Row],[CLIENTE]],tbClienti[],7,FALSE)</f>
        <v>AC</v>
      </c>
      <c r="H4533" t="s">
        <v>63</v>
      </c>
      <c r="I4533" t="str">
        <f>IF(LEFT(tbStoricoOrdini[[#This Row],[ARTICOLO]],3) = "COG","COG",LEFT(tbStoricoOrdini[[#This Row],[ARTICOLO]],FIND(" ",tbStoricoOrdini[[#This Row],[ARTICOLO]])-1))</f>
        <v>KLM</v>
      </c>
      <c r="J4533" t="str">
        <f>MID(tbStoricoOrdini[[#This Row],[ARTICOLO]],FIND(" ",tbStoricoOrdini[[#This Row],[ARTICOLO]])+1,4)</f>
        <v>3000</v>
      </c>
      <c r="K4533" t="str">
        <f>IFERROR(RIGHT(tbStoricoOrdini[[#This Row],[ARTICOLO]],LEN(tbStoricoOrdini[[#This Row],[ARTICOLO]])-FIND(" ",tbStoricoOrdini[[#This Row],[ARTICOLO]],FIND(" ",tbStoricoOrdini[[#This Row],[ARTICOLO]]) +1)),"")</f>
        <v>Plus</v>
      </c>
      <c r="L4533" s="3">
        <f>VLOOKUP(tbStoricoOrdini[[#This Row],[ARTICOLO]],tbArticoli[],2,FALSE)</f>
        <v>145</v>
      </c>
      <c r="M4533" s="22">
        <f>tbStoricoOrdini[[#This Row],[IMPORTO]]/tbStoricoOrdini[[#This Row],[PREZZO]]</f>
        <v>23.344827586206897</v>
      </c>
      <c r="N4533" t="s">
        <v>18</v>
      </c>
      <c r="O4533" s="8">
        <f>VLOOKUP(tbStoricoOrdini[[#This Row],[AGENTE]],tbAgenti[],2,FALSE)</f>
        <v>0.03</v>
      </c>
      <c r="P4533" s="2">
        <v>3385</v>
      </c>
      <c r="Q4533" s="2">
        <f>tbStoricoOrdini[[#This Row],[IMPORTO]]*tbStoricoOrdini[[#This Row],[% COMM.]]</f>
        <v>101.55</v>
      </c>
      <c r="R4533" s="2">
        <f>tbStoricoOrdini[[#This Row],[TOT. COMM.]]+tbStoricoOrdini[[#This Row],[IMPORTO]]</f>
        <v>3486.55</v>
      </c>
    </row>
    <row r="4534" spans="1:18">
      <c r="A4534" s="1">
        <v>43983</v>
      </c>
      <c r="B4534" s="7">
        <f>MONTH(tbStoricoOrdini[[#This Row],[DATA]])</f>
        <v>6</v>
      </c>
      <c r="C4534" t="s">
        <v>4629</v>
      </c>
      <c r="D4534" t="str">
        <f>RIGHT(tbStoricoOrdini[[#This Row],[ORDINE]],4)</f>
        <v>4531</v>
      </c>
      <c r="E4534" t="s">
        <v>26</v>
      </c>
      <c r="F4534" t="str">
        <f>VLOOKUP(tbStoricoOrdini[[#This Row],[CLIENTE]],tbClienti[],3,FALSE)</f>
        <v>Lombardia</v>
      </c>
      <c r="G4534" t="str">
        <f>VLOOKUP(tbStoricoOrdini[[#This Row],[CLIENTE]],tbClienti[],7,FALSE)</f>
        <v>AC</v>
      </c>
      <c r="H4534" t="s">
        <v>63</v>
      </c>
      <c r="I4534" t="str">
        <f>IF(LEFT(tbStoricoOrdini[[#This Row],[ARTICOLO]],3) = "COG","COG",LEFT(tbStoricoOrdini[[#This Row],[ARTICOLO]],FIND(" ",tbStoricoOrdini[[#This Row],[ARTICOLO]])-1))</f>
        <v>KLM</v>
      </c>
      <c r="J4534" t="str">
        <f>MID(tbStoricoOrdini[[#This Row],[ARTICOLO]],FIND(" ",tbStoricoOrdini[[#This Row],[ARTICOLO]])+1,4)</f>
        <v>3000</v>
      </c>
      <c r="K4534" t="str">
        <f>IFERROR(RIGHT(tbStoricoOrdini[[#This Row],[ARTICOLO]],LEN(tbStoricoOrdini[[#This Row],[ARTICOLO]])-FIND(" ",tbStoricoOrdini[[#This Row],[ARTICOLO]],FIND(" ",tbStoricoOrdini[[#This Row],[ARTICOLO]]) +1)),"")</f>
        <v>Plus</v>
      </c>
      <c r="L4534" s="3">
        <f>VLOOKUP(tbStoricoOrdini[[#This Row],[ARTICOLO]],tbArticoli[],2,FALSE)</f>
        <v>145</v>
      </c>
      <c r="M4534" s="22">
        <f>tbStoricoOrdini[[#This Row],[IMPORTO]]/tbStoricoOrdini[[#This Row],[PREZZO]]</f>
        <v>73.868965517241378</v>
      </c>
      <c r="N4534" t="s">
        <v>6</v>
      </c>
      <c r="O4534" s="8">
        <f>VLOOKUP(tbStoricoOrdini[[#This Row],[AGENTE]],tbAgenti[],2,FALSE)</f>
        <v>7.4999999999999997E-2</v>
      </c>
      <c r="P4534" s="2">
        <v>10711</v>
      </c>
      <c r="Q4534" s="2">
        <f>tbStoricoOrdini[[#This Row],[IMPORTO]]*tbStoricoOrdini[[#This Row],[% COMM.]]</f>
        <v>803.32499999999993</v>
      </c>
      <c r="R4534" s="2">
        <f>tbStoricoOrdini[[#This Row],[TOT. COMM.]]+tbStoricoOrdini[[#This Row],[IMPORTO]]</f>
        <v>11514.325000000001</v>
      </c>
    </row>
    <row r="4535" spans="1:18">
      <c r="A4535" s="1">
        <v>43983</v>
      </c>
      <c r="B4535" s="7">
        <f>MONTH(tbStoricoOrdini[[#This Row],[DATA]])</f>
        <v>6</v>
      </c>
      <c r="C4535" t="s">
        <v>4630</v>
      </c>
      <c r="D4535" t="str">
        <f>RIGHT(tbStoricoOrdini[[#This Row],[ORDINE]],4)</f>
        <v>4532</v>
      </c>
      <c r="E4535" t="s">
        <v>26</v>
      </c>
      <c r="F4535" t="str">
        <f>VLOOKUP(tbStoricoOrdini[[#This Row],[CLIENTE]],tbClienti[],3,FALSE)</f>
        <v>Lombardia</v>
      </c>
      <c r="G4535" t="str">
        <f>VLOOKUP(tbStoricoOrdini[[#This Row],[CLIENTE]],tbClienti[],7,FALSE)</f>
        <v>AC</v>
      </c>
      <c r="H4535" t="s">
        <v>63</v>
      </c>
      <c r="I4535" t="str">
        <f>IF(LEFT(tbStoricoOrdini[[#This Row],[ARTICOLO]],3) = "COG","COG",LEFT(tbStoricoOrdini[[#This Row],[ARTICOLO]],FIND(" ",tbStoricoOrdini[[#This Row],[ARTICOLO]])-1))</f>
        <v>KLM</v>
      </c>
      <c r="J4535" t="str">
        <f>MID(tbStoricoOrdini[[#This Row],[ARTICOLO]],FIND(" ",tbStoricoOrdini[[#This Row],[ARTICOLO]])+1,4)</f>
        <v>3000</v>
      </c>
      <c r="K4535" t="str">
        <f>IFERROR(RIGHT(tbStoricoOrdini[[#This Row],[ARTICOLO]],LEN(tbStoricoOrdini[[#This Row],[ARTICOLO]])-FIND(" ",tbStoricoOrdini[[#This Row],[ARTICOLO]],FIND(" ",tbStoricoOrdini[[#This Row],[ARTICOLO]]) +1)),"")</f>
        <v>Plus</v>
      </c>
      <c r="L4535" s="3">
        <f>VLOOKUP(tbStoricoOrdini[[#This Row],[ARTICOLO]],tbArticoli[],2,FALSE)</f>
        <v>145</v>
      </c>
      <c r="M4535" s="22">
        <f>tbStoricoOrdini[[#This Row],[IMPORTO]]/tbStoricoOrdini[[#This Row],[PREZZO]]</f>
        <v>821.29655172413788</v>
      </c>
      <c r="N4535" t="s">
        <v>9</v>
      </c>
      <c r="O4535" s="8">
        <f>VLOOKUP(tbStoricoOrdini[[#This Row],[AGENTE]],tbAgenti[],2,FALSE)</f>
        <v>0.05</v>
      </c>
      <c r="P4535" s="2">
        <v>119088</v>
      </c>
      <c r="Q4535" s="2">
        <f>tbStoricoOrdini[[#This Row],[IMPORTO]]*tbStoricoOrdini[[#This Row],[% COMM.]]</f>
        <v>5954.4000000000005</v>
      </c>
      <c r="R4535" s="2">
        <f>tbStoricoOrdini[[#This Row],[TOT. COMM.]]+tbStoricoOrdini[[#This Row],[IMPORTO]]</f>
        <v>125042.4</v>
      </c>
    </row>
    <row r="4536" spans="1:18">
      <c r="A4536" s="1">
        <v>43983</v>
      </c>
      <c r="B4536" s="7">
        <f>MONTH(tbStoricoOrdini[[#This Row],[DATA]])</f>
        <v>6</v>
      </c>
      <c r="C4536" t="s">
        <v>4631</v>
      </c>
      <c r="D4536" t="str">
        <f>RIGHT(tbStoricoOrdini[[#This Row],[ORDINE]],4)</f>
        <v>4533</v>
      </c>
      <c r="E4536" t="s">
        <v>26</v>
      </c>
      <c r="F4536" t="str">
        <f>VLOOKUP(tbStoricoOrdini[[#This Row],[CLIENTE]],tbClienti[],3,FALSE)</f>
        <v>Lombardia</v>
      </c>
      <c r="G4536" t="str">
        <f>VLOOKUP(tbStoricoOrdini[[#This Row],[CLIENTE]],tbClienti[],7,FALSE)</f>
        <v>AC</v>
      </c>
      <c r="H4536" t="s">
        <v>66</v>
      </c>
      <c r="I4536" t="str">
        <f>IF(LEFT(tbStoricoOrdini[[#This Row],[ARTICOLO]],3) = "COG","COG",LEFT(tbStoricoOrdini[[#This Row],[ARTICOLO]],FIND(" ",tbStoricoOrdini[[#This Row],[ARTICOLO]])-1))</f>
        <v>BAG</v>
      </c>
      <c r="J4536" t="str">
        <f>MID(tbStoricoOrdini[[#This Row],[ARTICOLO]],FIND(" ",tbStoricoOrdini[[#This Row],[ARTICOLO]])+1,4)</f>
        <v>2500</v>
      </c>
      <c r="K4536" t="str">
        <f>IFERROR(RIGHT(tbStoricoOrdini[[#This Row],[ARTICOLO]],LEN(tbStoricoOrdini[[#This Row],[ARTICOLO]])-FIND(" ",tbStoricoOrdini[[#This Row],[ARTICOLO]],FIND(" ",tbStoricoOrdini[[#This Row],[ARTICOLO]]) +1)),"")</f>
        <v>Plus</v>
      </c>
      <c r="L4536" s="3">
        <f>VLOOKUP(tbStoricoOrdini[[#This Row],[ARTICOLO]],tbArticoli[],2,FALSE)</f>
        <v>220</v>
      </c>
      <c r="M4536" s="22">
        <f>tbStoricoOrdini[[#This Row],[IMPORTO]]/tbStoricoOrdini[[#This Row],[PREZZO]]</f>
        <v>0.15454545454545454</v>
      </c>
      <c r="N4536" t="s">
        <v>16</v>
      </c>
      <c r="O4536" s="8">
        <f>VLOOKUP(tbStoricoOrdini[[#This Row],[AGENTE]],tbAgenti[],2,FALSE)</f>
        <v>0.05</v>
      </c>
      <c r="P4536" s="2">
        <v>34</v>
      </c>
      <c r="Q4536" s="2">
        <f>tbStoricoOrdini[[#This Row],[IMPORTO]]*tbStoricoOrdini[[#This Row],[% COMM.]]</f>
        <v>1.7000000000000002</v>
      </c>
      <c r="R4536" s="2">
        <f>tbStoricoOrdini[[#This Row],[TOT. COMM.]]+tbStoricoOrdini[[#This Row],[IMPORTO]]</f>
        <v>35.700000000000003</v>
      </c>
    </row>
    <row r="4537" spans="1:18">
      <c r="A4537" s="1">
        <v>43983</v>
      </c>
      <c r="B4537" s="7">
        <f>MONTH(tbStoricoOrdini[[#This Row],[DATA]])</f>
        <v>6</v>
      </c>
      <c r="C4537" t="s">
        <v>4632</v>
      </c>
      <c r="D4537" t="str">
        <f>RIGHT(tbStoricoOrdini[[#This Row],[ORDINE]],4)</f>
        <v>4534</v>
      </c>
      <c r="E4537" t="s">
        <v>26</v>
      </c>
      <c r="F4537" t="str">
        <f>VLOOKUP(tbStoricoOrdini[[#This Row],[CLIENTE]],tbClienti[],3,FALSE)</f>
        <v>Lombardia</v>
      </c>
      <c r="G4537" t="str">
        <f>VLOOKUP(tbStoricoOrdini[[#This Row],[CLIENTE]],tbClienti[],7,FALSE)</f>
        <v>AC</v>
      </c>
      <c r="H4537" t="s">
        <v>66</v>
      </c>
      <c r="I4537" t="str">
        <f>IF(LEFT(tbStoricoOrdini[[#This Row],[ARTICOLO]],3) = "COG","COG",LEFT(tbStoricoOrdini[[#This Row],[ARTICOLO]],FIND(" ",tbStoricoOrdini[[#This Row],[ARTICOLO]])-1))</f>
        <v>BAG</v>
      </c>
      <c r="J4537" t="str">
        <f>MID(tbStoricoOrdini[[#This Row],[ARTICOLO]],FIND(" ",tbStoricoOrdini[[#This Row],[ARTICOLO]])+1,4)</f>
        <v>2500</v>
      </c>
      <c r="K4537" t="str">
        <f>IFERROR(RIGHT(tbStoricoOrdini[[#This Row],[ARTICOLO]],LEN(tbStoricoOrdini[[#This Row],[ARTICOLO]])-FIND(" ",tbStoricoOrdini[[#This Row],[ARTICOLO]],FIND(" ",tbStoricoOrdini[[#This Row],[ARTICOLO]]) +1)),"")</f>
        <v>Plus</v>
      </c>
      <c r="L4537" s="3">
        <f>VLOOKUP(tbStoricoOrdini[[#This Row],[ARTICOLO]],tbArticoli[],2,FALSE)</f>
        <v>220</v>
      </c>
      <c r="M4537" s="22">
        <f>tbStoricoOrdini[[#This Row],[IMPORTO]]/tbStoricoOrdini[[#This Row],[PREZZO]]</f>
        <v>2.2727272727272728E-2</v>
      </c>
      <c r="N4537" t="s">
        <v>17</v>
      </c>
      <c r="O4537" s="8">
        <f>VLOOKUP(tbStoricoOrdini[[#This Row],[AGENTE]],tbAgenti[],2,FALSE)</f>
        <v>0.08</v>
      </c>
      <c r="P4537" s="2">
        <v>5</v>
      </c>
      <c r="Q4537" s="2">
        <f>tbStoricoOrdini[[#This Row],[IMPORTO]]*tbStoricoOrdini[[#This Row],[% COMM.]]</f>
        <v>0.4</v>
      </c>
      <c r="R4537" s="2">
        <f>tbStoricoOrdini[[#This Row],[TOT. COMM.]]+tbStoricoOrdini[[#This Row],[IMPORTO]]</f>
        <v>5.4</v>
      </c>
    </row>
    <row r="4538" spans="1:18">
      <c r="A4538" s="1">
        <v>43983</v>
      </c>
      <c r="B4538" s="7">
        <f>MONTH(tbStoricoOrdini[[#This Row],[DATA]])</f>
        <v>6</v>
      </c>
      <c r="C4538" t="s">
        <v>4633</v>
      </c>
      <c r="D4538" t="str">
        <f>RIGHT(tbStoricoOrdini[[#This Row],[ORDINE]],4)</f>
        <v>4535</v>
      </c>
      <c r="E4538" t="s">
        <v>26</v>
      </c>
      <c r="F4538" t="str">
        <f>VLOOKUP(tbStoricoOrdini[[#This Row],[CLIENTE]],tbClienti[],3,FALSE)</f>
        <v>Lombardia</v>
      </c>
      <c r="G4538" t="str">
        <f>VLOOKUP(tbStoricoOrdini[[#This Row],[CLIENTE]],tbClienti[],7,FALSE)</f>
        <v>AC</v>
      </c>
      <c r="H4538" t="s">
        <v>66</v>
      </c>
      <c r="I4538" t="str">
        <f>IF(LEFT(tbStoricoOrdini[[#This Row],[ARTICOLO]],3) = "COG","COG",LEFT(tbStoricoOrdini[[#This Row],[ARTICOLO]],FIND(" ",tbStoricoOrdini[[#This Row],[ARTICOLO]])-1))</f>
        <v>BAG</v>
      </c>
      <c r="J4538" t="str">
        <f>MID(tbStoricoOrdini[[#This Row],[ARTICOLO]],FIND(" ",tbStoricoOrdini[[#This Row],[ARTICOLO]])+1,4)</f>
        <v>2500</v>
      </c>
      <c r="K4538" t="str">
        <f>IFERROR(RIGHT(tbStoricoOrdini[[#This Row],[ARTICOLO]],LEN(tbStoricoOrdini[[#This Row],[ARTICOLO]])-FIND(" ",tbStoricoOrdini[[#This Row],[ARTICOLO]],FIND(" ",tbStoricoOrdini[[#This Row],[ARTICOLO]]) +1)),"")</f>
        <v>Plus</v>
      </c>
      <c r="L4538" s="3">
        <f>VLOOKUP(tbStoricoOrdini[[#This Row],[ARTICOLO]],tbArticoli[],2,FALSE)</f>
        <v>220</v>
      </c>
      <c r="M4538" s="22">
        <f>tbStoricoOrdini[[#This Row],[IMPORTO]]/tbStoricoOrdini[[#This Row],[PREZZO]]</f>
        <v>0.49545454545454548</v>
      </c>
      <c r="N4538" t="s">
        <v>18</v>
      </c>
      <c r="O4538" s="8">
        <f>VLOOKUP(tbStoricoOrdini[[#This Row],[AGENTE]],tbAgenti[],2,FALSE)</f>
        <v>0.03</v>
      </c>
      <c r="P4538" s="2">
        <v>109</v>
      </c>
      <c r="Q4538" s="2">
        <f>tbStoricoOrdini[[#This Row],[IMPORTO]]*tbStoricoOrdini[[#This Row],[% COMM.]]</f>
        <v>3.27</v>
      </c>
      <c r="R4538" s="2">
        <f>tbStoricoOrdini[[#This Row],[TOT. COMM.]]+tbStoricoOrdini[[#This Row],[IMPORTO]]</f>
        <v>112.27</v>
      </c>
    </row>
    <row r="4539" spans="1:18">
      <c r="A4539" s="1">
        <v>43983</v>
      </c>
      <c r="B4539" s="7">
        <f>MONTH(tbStoricoOrdini[[#This Row],[DATA]])</f>
        <v>6</v>
      </c>
      <c r="C4539" t="s">
        <v>4634</v>
      </c>
      <c r="D4539" t="str">
        <f>RIGHT(tbStoricoOrdini[[#This Row],[ORDINE]],4)</f>
        <v>4536</v>
      </c>
      <c r="E4539" t="s">
        <v>26</v>
      </c>
      <c r="F4539" t="str">
        <f>VLOOKUP(tbStoricoOrdini[[#This Row],[CLIENTE]],tbClienti[],3,FALSE)</f>
        <v>Lombardia</v>
      </c>
      <c r="G4539" t="str">
        <f>VLOOKUP(tbStoricoOrdini[[#This Row],[CLIENTE]],tbClienti[],7,FALSE)</f>
        <v>AC</v>
      </c>
      <c r="H4539" t="s">
        <v>66</v>
      </c>
      <c r="I4539" t="str">
        <f>IF(LEFT(tbStoricoOrdini[[#This Row],[ARTICOLO]],3) = "COG","COG",LEFT(tbStoricoOrdini[[#This Row],[ARTICOLO]],FIND(" ",tbStoricoOrdini[[#This Row],[ARTICOLO]])-1))</f>
        <v>BAG</v>
      </c>
      <c r="J4539" t="str">
        <f>MID(tbStoricoOrdini[[#This Row],[ARTICOLO]],FIND(" ",tbStoricoOrdini[[#This Row],[ARTICOLO]])+1,4)</f>
        <v>2500</v>
      </c>
      <c r="K4539" t="str">
        <f>IFERROR(RIGHT(tbStoricoOrdini[[#This Row],[ARTICOLO]],LEN(tbStoricoOrdini[[#This Row],[ARTICOLO]])-FIND(" ",tbStoricoOrdini[[#This Row],[ARTICOLO]],FIND(" ",tbStoricoOrdini[[#This Row],[ARTICOLO]]) +1)),"")</f>
        <v>Plus</v>
      </c>
      <c r="L4539" s="3">
        <f>VLOOKUP(tbStoricoOrdini[[#This Row],[ARTICOLO]],tbArticoli[],2,FALSE)</f>
        <v>220</v>
      </c>
      <c r="M4539" s="22">
        <f>tbStoricoOrdini[[#This Row],[IMPORTO]]/tbStoricoOrdini[[#This Row],[PREZZO]]</f>
        <v>7.2727272727272724E-2</v>
      </c>
      <c r="N4539" t="s">
        <v>6</v>
      </c>
      <c r="O4539" s="8">
        <f>VLOOKUP(tbStoricoOrdini[[#This Row],[AGENTE]],tbAgenti[],2,FALSE)</f>
        <v>7.4999999999999997E-2</v>
      </c>
      <c r="P4539" s="2">
        <v>16</v>
      </c>
      <c r="Q4539" s="2">
        <f>tbStoricoOrdini[[#This Row],[IMPORTO]]*tbStoricoOrdini[[#This Row],[% COMM.]]</f>
        <v>1.2</v>
      </c>
      <c r="R4539" s="2">
        <f>tbStoricoOrdini[[#This Row],[TOT. COMM.]]+tbStoricoOrdini[[#This Row],[IMPORTO]]</f>
        <v>17.2</v>
      </c>
    </row>
    <row r="4540" spans="1:18">
      <c r="A4540" s="1">
        <v>43983</v>
      </c>
      <c r="B4540" s="7">
        <f>MONTH(tbStoricoOrdini[[#This Row],[DATA]])</f>
        <v>6</v>
      </c>
      <c r="C4540" t="s">
        <v>4635</v>
      </c>
      <c r="D4540" t="str">
        <f>RIGHT(tbStoricoOrdini[[#This Row],[ORDINE]],4)</f>
        <v>4537</v>
      </c>
      <c r="E4540" t="s">
        <v>26</v>
      </c>
      <c r="F4540" t="str">
        <f>VLOOKUP(tbStoricoOrdini[[#This Row],[CLIENTE]],tbClienti[],3,FALSE)</f>
        <v>Lombardia</v>
      </c>
      <c r="G4540" t="str">
        <f>VLOOKUP(tbStoricoOrdini[[#This Row],[CLIENTE]],tbClienti[],7,FALSE)</f>
        <v>AC</v>
      </c>
      <c r="H4540" t="s">
        <v>66</v>
      </c>
      <c r="I4540" t="str">
        <f>IF(LEFT(tbStoricoOrdini[[#This Row],[ARTICOLO]],3) = "COG","COG",LEFT(tbStoricoOrdini[[#This Row],[ARTICOLO]],FIND(" ",tbStoricoOrdini[[#This Row],[ARTICOLO]])-1))</f>
        <v>BAG</v>
      </c>
      <c r="J4540" t="str">
        <f>MID(tbStoricoOrdini[[#This Row],[ARTICOLO]],FIND(" ",tbStoricoOrdini[[#This Row],[ARTICOLO]])+1,4)</f>
        <v>2500</v>
      </c>
      <c r="K4540" t="str">
        <f>IFERROR(RIGHT(tbStoricoOrdini[[#This Row],[ARTICOLO]],LEN(tbStoricoOrdini[[#This Row],[ARTICOLO]])-FIND(" ",tbStoricoOrdini[[#This Row],[ARTICOLO]],FIND(" ",tbStoricoOrdini[[#This Row],[ARTICOLO]]) +1)),"")</f>
        <v>Plus</v>
      </c>
      <c r="L4540" s="3">
        <f>VLOOKUP(tbStoricoOrdini[[#This Row],[ARTICOLO]],tbArticoli[],2,FALSE)</f>
        <v>220</v>
      </c>
      <c r="M4540" s="22">
        <f>tbStoricoOrdini[[#This Row],[IMPORTO]]/tbStoricoOrdini[[#This Row],[PREZZO]]</f>
        <v>0.59545454545454546</v>
      </c>
      <c r="N4540" t="s">
        <v>9</v>
      </c>
      <c r="O4540" s="8">
        <f>VLOOKUP(tbStoricoOrdini[[#This Row],[AGENTE]],tbAgenti[],2,FALSE)</f>
        <v>0.05</v>
      </c>
      <c r="P4540" s="2">
        <v>131</v>
      </c>
      <c r="Q4540" s="2">
        <f>tbStoricoOrdini[[#This Row],[IMPORTO]]*tbStoricoOrdini[[#This Row],[% COMM.]]</f>
        <v>6.5500000000000007</v>
      </c>
      <c r="R4540" s="2">
        <f>tbStoricoOrdini[[#This Row],[TOT. COMM.]]+tbStoricoOrdini[[#This Row],[IMPORTO]]</f>
        <v>137.55000000000001</v>
      </c>
    </row>
    <row r="4541" spans="1:18">
      <c r="A4541" s="1">
        <v>43983</v>
      </c>
      <c r="B4541" s="7">
        <f>MONTH(tbStoricoOrdini[[#This Row],[DATA]])</f>
        <v>6</v>
      </c>
      <c r="C4541" t="s">
        <v>4636</v>
      </c>
      <c r="D4541" t="str">
        <f>RIGHT(tbStoricoOrdini[[#This Row],[ORDINE]],4)</f>
        <v>4538</v>
      </c>
      <c r="E4541" t="s">
        <v>26</v>
      </c>
      <c r="F4541" t="str">
        <f>VLOOKUP(tbStoricoOrdini[[#This Row],[CLIENTE]],tbClienti[],3,FALSE)</f>
        <v>Lombardia</v>
      </c>
      <c r="G4541" t="str">
        <f>VLOOKUP(tbStoricoOrdini[[#This Row],[CLIENTE]],tbClienti[],7,FALSE)</f>
        <v>AC</v>
      </c>
      <c r="H4541" t="s">
        <v>82</v>
      </c>
      <c r="I4541" t="str">
        <f>IF(LEFT(tbStoricoOrdini[[#This Row],[ARTICOLO]],3) = "COG","COG",LEFT(tbStoricoOrdini[[#This Row],[ARTICOLO]],FIND(" ",tbStoricoOrdini[[#This Row],[ARTICOLO]])-1))</f>
        <v>COG</v>
      </c>
      <c r="J4541" t="str">
        <f>MID(tbStoricoOrdini[[#This Row],[ARTICOLO]],FIND(" ",tbStoricoOrdini[[#This Row],[ARTICOLO]])+1,4)</f>
        <v>7000</v>
      </c>
      <c r="K4541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4541" s="3">
        <f>VLOOKUP(tbStoricoOrdini[[#This Row],[ARTICOLO]],tbArticoli[],2,FALSE)</f>
        <v>500</v>
      </c>
      <c r="M4541" s="22">
        <f>tbStoricoOrdini[[#This Row],[IMPORTO]]/tbStoricoOrdini[[#This Row],[PREZZO]]</f>
        <v>43.091999999999999</v>
      </c>
      <c r="N4541" t="s">
        <v>6</v>
      </c>
      <c r="O4541" s="8">
        <f>VLOOKUP(tbStoricoOrdini[[#This Row],[AGENTE]],tbAgenti[],2,FALSE)</f>
        <v>7.4999999999999997E-2</v>
      </c>
      <c r="P4541" s="2">
        <v>21546</v>
      </c>
      <c r="Q4541" s="2">
        <f>tbStoricoOrdini[[#This Row],[IMPORTO]]*tbStoricoOrdini[[#This Row],[% COMM.]]</f>
        <v>1615.95</v>
      </c>
      <c r="R4541" s="2">
        <f>tbStoricoOrdini[[#This Row],[TOT. COMM.]]+tbStoricoOrdini[[#This Row],[IMPORTO]]</f>
        <v>23161.95</v>
      </c>
    </row>
    <row r="4542" spans="1:18">
      <c r="A4542" s="1">
        <v>43983</v>
      </c>
      <c r="B4542" s="7">
        <f>MONTH(tbStoricoOrdini[[#This Row],[DATA]])</f>
        <v>6</v>
      </c>
      <c r="C4542" t="s">
        <v>4637</v>
      </c>
      <c r="D4542" t="str">
        <f>RIGHT(tbStoricoOrdini[[#This Row],[ORDINE]],4)</f>
        <v>4539</v>
      </c>
      <c r="E4542" t="s">
        <v>26</v>
      </c>
      <c r="F4542" t="str">
        <f>VLOOKUP(tbStoricoOrdini[[#This Row],[CLIENTE]],tbClienti[],3,FALSE)</f>
        <v>Lombardia</v>
      </c>
      <c r="G4542" t="str">
        <f>VLOOKUP(tbStoricoOrdini[[#This Row],[CLIENTE]],tbClienti[],7,FALSE)</f>
        <v>AC</v>
      </c>
      <c r="H4542" t="s">
        <v>80</v>
      </c>
      <c r="I4542" t="str">
        <f>IF(LEFT(tbStoricoOrdini[[#This Row],[ARTICOLO]],3) = "COG","COG",LEFT(tbStoricoOrdini[[#This Row],[ARTICOLO]],FIND(" ",tbStoricoOrdini[[#This Row],[ARTICOLO]])-1))</f>
        <v>COG</v>
      </c>
      <c r="J4542" t="str">
        <f>MID(tbStoricoOrdini[[#This Row],[ARTICOLO]],FIND(" ",tbStoricoOrdini[[#This Row],[ARTICOLO]])+1,4)</f>
        <v>5000</v>
      </c>
      <c r="K4542" t="str">
        <f>IFERROR(RIGHT(tbStoricoOrdini[[#This Row],[ARTICOLO]],LEN(tbStoricoOrdini[[#This Row],[ARTICOLO]])-FIND(" ",tbStoricoOrdini[[#This Row],[ARTICOLO]],FIND(" ",tbStoricoOrdini[[#This Row],[ARTICOLO]]) +1)),"")</f>
        <v>Silver</v>
      </c>
      <c r="L4542" s="3">
        <f>VLOOKUP(tbStoricoOrdini[[#This Row],[ARTICOLO]],tbArticoli[],2,FALSE)</f>
        <v>300</v>
      </c>
      <c r="M4542" s="22">
        <f>tbStoricoOrdini[[#This Row],[IMPORTO]]/tbStoricoOrdini[[#This Row],[PREZZO]]</f>
        <v>0.14333333333333334</v>
      </c>
      <c r="N4542" t="s">
        <v>16</v>
      </c>
      <c r="O4542" s="8">
        <f>VLOOKUP(tbStoricoOrdini[[#This Row],[AGENTE]],tbAgenti[],2,FALSE)</f>
        <v>0.05</v>
      </c>
      <c r="P4542" s="2">
        <v>43</v>
      </c>
      <c r="Q4542" s="2">
        <f>tbStoricoOrdini[[#This Row],[IMPORTO]]*tbStoricoOrdini[[#This Row],[% COMM.]]</f>
        <v>2.15</v>
      </c>
      <c r="R4542" s="2">
        <f>tbStoricoOrdini[[#This Row],[TOT. COMM.]]+tbStoricoOrdini[[#This Row],[IMPORTO]]</f>
        <v>45.15</v>
      </c>
    </row>
    <row r="4543" spans="1:18">
      <c r="A4543" s="1">
        <v>43983</v>
      </c>
      <c r="B4543" s="7">
        <f>MONTH(tbStoricoOrdini[[#This Row],[DATA]])</f>
        <v>6</v>
      </c>
      <c r="C4543" t="s">
        <v>4638</v>
      </c>
      <c r="D4543" t="str">
        <f>RIGHT(tbStoricoOrdini[[#This Row],[ORDINE]],4)</f>
        <v>4540</v>
      </c>
      <c r="E4543" t="s">
        <v>26</v>
      </c>
      <c r="F4543" t="str">
        <f>VLOOKUP(tbStoricoOrdini[[#This Row],[CLIENTE]],tbClienti[],3,FALSE)</f>
        <v>Lombardia</v>
      </c>
      <c r="G4543" t="str">
        <f>VLOOKUP(tbStoricoOrdini[[#This Row],[CLIENTE]],tbClienti[],7,FALSE)</f>
        <v>AC</v>
      </c>
      <c r="H4543" t="s">
        <v>68</v>
      </c>
      <c r="I4543" t="str">
        <f>IF(LEFT(tbStoricoOrdini[[#This Row],[ARTICOLO]],3) = "COG","COG",LEFT(tbStoricoOrdini[[#This Row],[ARTICOLO]],FIND(" ",tbStoricoOrdini[[#This Row],[ARTICOLO]])-1))</f>
        <v>BAG</v>
      </c>
      <c r="J4543" t="str">
        <f>MID(tbStoricoOrdini[[#This Row],[ARTICOLO]],FIND(" ",tbStoricoOrdini[[#This Row],[ARTICOLO]])+1,4)</f>
        <v>5000</v>
      </c>
      <c r="K4543" t="str">
        <f>IFERROR(RIGHT(tbStoricoOrdini[[#This Row],[ARTICOLO]],LEN(tbStoricoOrdini[[#This Row],[ARTICOLO]])-FIND(" ",tbStoricoOrdini[[#This Row],[ARTICOLO]],FIND(" ",tbStoricoOrdini[[#This Row],[ARTICOLO]]) +1)),"")</f>
        <v/>
      </c>
      <c r="L4543" s="3">
        <f>VLOOKUP(tbStoricoOrdini[[#This Row],[ARTICOLO]],tbArticoli[],2,FALSE)</f>
        <v>250</v>
      </c>
      <c r="M4543" s="22">
        <f>tbStoricoOrdini[[#This Row],[IMPORTO]]/tbStoricoOrdini[[#This Row],[PREZZO]]</f>
        <v>0.3</v>
      </c>
      <c r="N4543" t="s">
        <v>16</v>
      </c>
      <c r="O4543" s="8">
        <f>VLOOKUP(tbStoricoOrdini[[#This Row],[AGENTE]],tbAgenti[],2,FALSE)</f>
        <v>0.05</v>
      </c>
      <c r="P4543" s="2">
        <v>75</v>
      </c>
      <c r="Q4543" s="2">
        <f>tbStoricoOrdini[[#This Row],[IMPORTO]]*tbStoricoOrdini[[#This Row],[% COMM.]]</f>
        <v>3.75</v>
      </c>
      <c r="R4543" s="2">
        <f>tbStoricoOrdini[[#This Row],[TOT. COMM.]]+tbStoricoOrdini[[#This Row],[IMPORTO]]</f>
        <v>78.75</v>
      </c>
    </row>
    <row r="4544" spans="1:18">
      <c r="A4544" s="1">
        <v>43983</v>
      </c>
      <c r="B4544" s="7">
        <f>MONTH(tbStoricoOrdini[[#This Row],[DATA]])</f>
        <v>6</v>
      </c>
      <c r="C4544" t="s">
        <v>4639</v>
      </c>
      <c r="D4544" t="str">
        <f>RIGHT(tbStoricoOrdini[[#This Row],[ORDINE]],4)</f>
        <v>4541</v>
      </c>
      <c r="E4544" t="s">
        <v>26</v>
      </c>
      <c r="F4544" t="str">
        <f>VLOOKUP(tbStoricoOrdini[[#This Row],[CLIENTE]],tbClienti[],3,FALSE)</f>
        <v>Lombardia</v>
      </c>
      <c r="G4544" t="str">
        <f>VLOOKUP(tbStoricoOrdini[[#This Row],[CLIENTE]],tbClienti[],7,FALSE)</f>
        <v>AC</v>
      </c>
      <c r="H4544" t="s">
        <v>69</v>
      </c>
      <c r="I4544" t="str">
        <f>IF(LEFT(tbStoricoOrdini[[#This Row],[ARTICOLO]],3) = "COG","COG",LEFT(tbStoricoOrdini[[#This Row],[ARTICOLO]],FIND(" ",tbStoricoOrdini[[#This Row],[ARTICOLO]])-1))</f>
        <v>BAG</v>
      </c>
      <c r="J4544" t="str">
        <f>MID(tbStoricoOrdini[[#This Row],[ARTICOLO]],FIND(" ",tbStoricoOrdini[[#This Row],[ARTICOLO]])+1,4)</f>
        <v>1121</v>
      </c>
      <c r="K4544" t="str">
        <f>IFERROR(RIGHT(tbStoricoOrdini[[#This Row],[ARTICOLO]],LEN(tbStoricoOrdini[[#This Row],[ARTICOLO]])-FIND(" ",tbStoricoOrdini[[#This Row],[ARTICOLO]],FIND(" ",tbStoricoOrdini[[#This Row],[ARTICOLO]]) +1)),"")</f>
        <v>Gold</v>
      </c>
      <c r="L4544" s="3">
        <f>VLOOKUP(tbStoricoOrdini[[#This Row],[ARTICOLO]],tbArticoli[],2,FALSE)</f>
        <v>230</v>
      </c>
      <c r="M4544" s="22">
        <f>tbStoricoOrdini[[#This Row],[IMPORTO]]/tbStoricoOrdini[[#This Row],[PREZZO]]</f>
        <v>10.717391304347826</v>
      </c>
      <c r="N4544" t="s">
        <v>6</v>
      </c>
      <c r="O4544" s="8">
        <f>VLOOKUP(tbStoricoOrdini[[#This Row],[AGENTE]],tbAgenti[],2,FALSE)</f>
        <v>7.4999999999999997E-2</v>
      </c>
      <c r="P4544" s="2">
        <v>2465</v>
      </c>
      <c r="Q4544" s="2">
        <f>tbStoricoOrdini[[#This Row],[IMPORTO]]*tbStoricoOrdini[[#This Row],[% COMM.]]</f>
        <v>184.875</v>
      </c>
      <c r="R4544" s="2">
        <f>tbStoricoOrdini[[#This Row],[TOT. COMM.]]+tbStoricoOrdini[[#This Row],[IMPORTO]]</f>
        <v>2649.875</v>
      </c>
    </row>
    <row r="4545" spans="1:18">
      <c r="A4545" s="1">
        <v>43983</v>
      </c>
      <c r="B4545" s="7">
        <f>MONTH(tbStoricoOrdini[[#This Row],[DATA]])</f>
        <v>6</v>
      </c>
      <c r="C4545" t="s">
        <v>4640</v>
      </c>
      <c r="D4545" t="str">
        <f>RIGHT(tbStoricoOrdini[[#This Row],[ORDINE]],4)</f>
        <v>4542</v>
      </c>
      <c r="E4545" t="s">
        <v>26</v>
      </c>
      <c r="F4545" t="str">
        <f>VLOOKUP(tbStoricoOrdini[[#This Row],[CLIENTE]],tbClienti[],3,FALSE)</f>
        <v>Lombardia</v>
      </c>
      <c r="G4545" t="str">
        <f>VLOOKUP(tbStoricoOrdini[[#This Row],[CLIENTE]],tbClienti[],7,FALSE)</f>
        <v>AC</v>
      </c>
      <c r="H4545" t="s">
        <v>69</v>
      </c>
      <c r="I4545" t="str">
        <f>IF(LEFT(tbStoricoOrdini[[#This Row],[ARTICOLO]],3) = "COG","COG",LEFT(tbStoricoOrdini[[#This Row],[ARTICOLO]],FIND(" ",tbStoricoOrdini[[#This Row],[ARTICOLO]])-1))</f>
        <v>BAG</v>
      </c>
      <c r="J4545" t="str">
        <f>MID(tbStoricoOrdini[[#This Row],[ARTICOLO]],FIND(" ",tbStoricoOrdini[[#This Row],[ARTICOLO]])+1,4)</f>
        <v>1121</v>
      </c>
      <c r="K4545" t="str">
        <f>IFERROR(RIGHT(tbStoricoOrdini[[#This Row],[ARTICOLO]],LEN(tbStoricoOrdini[[#This Row],[ARTICOLO]])-FIND(" ",tbStoricoOrdini[[#This Row],[ARTICOLO]],FIND(" ",tbStoricoOrdini[[#This Row],[ARTICOLO]]) +1)),"")</f>
        <v>Gold</v>
      </c>
      <c r="L4545" s="3">
        <f>VLOOKUP(tbStoricoOrdini[[#This Row],[ARTICOLO]],tbArticoli[],2,FALSE)</f>
        <v>230</v>
      </c>
      <c r="M4545" s="22">
        <f>tbStoricoOrdini[[#This Row],[IMPORTO]]/tbStoricoOrdini[[#This Row],[PREZZO]]</f>
        <v>149.87826086956522</v>
      </c>
      <c r="N4545" t="s">
        <v>9</v>
      </c>
      <c r="O4545" s="8">
        <f>VLOOKUP(tbStoricoOrdini[[#This Row],[AGENTE]],tbAgenti[],2,FALSE)</f>
        <v>0.05</v>
      </c>
      <c r="P4545" s="2">
        <v>34472</v>
      </c>
      <c r="Q4545" s="2">
        <f>tbStoricoOrdini[[#This Row],[IMPORTO]]*tbStoricoOrdini[[#This Row],[% COMM.]]</f>
        <v>1723.6000000000001</v>
      </c>
      <c r="R4545" s="2">
        <f>tbStoricoOrdini[[#This Row],[TOT. COMM.]]+tbStoricoOrdini[[#This Row],[IMPORTO]]</f>
        <v>36195.599999999999</v>
      </c>
    </row>
    <row r="4546" spans="1:18">
      <c r="A4546" s="1">
        <v>43983</v>
      </c>
      <c r="B4546" s="7">
        <f>MONTH(tbStoricoOrdini[[#This Row],[DATA]])</f>
        <v>6</v>
      </c>
      <c r="C4546" t="s">
        <v>4641</v>
      </c>
      <c r="D4546" t="str">
        <f>RIGHT(tbStoricoOrdini[[#This Row],[ORDINE]],4)</f>
        <v>4543</v>
      </c>
      <c r="E4546" t="s">
        <v>26</v>
      </c>
      <c r="F4546" t="str">
        <f>VLOOKUP(tbStoricoOrdini[[#This Row],[CLIENTE]],tbClienti[],3,FALSE)</f>
        <v>Lombardia</v>
      </c>
      <c r="G4546" t="str">
        <f>VLOOKUP(tbStoricoOrdini[[#This Row],[CLIENTE]],tbClienti[],7,FALSE)</f>
        <v>AC</v>
      </c>
      <c r="H4546" t="s">
        <v>83</v>
      </c>
      <c r="I4546" t="str">
        <f>IF(LEFT(tbStoricoOrdini[[#This Row],[ARTICOLO]],3) = "COG","COG",LEFT(tbStoricoOrdini[[#This Row],[ARTICOLO]],FIND(" ",tbStoricoOrdini[[#This Row],[ARTICOLO]])-1))</f>
        <v>COG</v>
      </c>
      <c r="J4546" t="str">
        <f>MID(tbStoricoOrdini[[#This Row],[ARTICOLO]],FIND(" ",tbStoricoOrdini[[#This Row],[ARTICOLO]])+1,4)</f>
        <v>8000</v>
      </c>
      <c r="K4546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4546" s="3">
        <f>VLOOKUP(tbStoricoOrdini[[#This Row],[ARTICOLO]],tbArticoli[],2,FALSE)</f>
        <v>670</v>
      </c>
      <c r="M4546" s="22">
        <f>tbStoricoOrdini[[#This Row],[IMPORTO]]/tbStoricoOrdini[[#This Row],[PREZZO]]</f>
        <v>6.4089552238805974</v>
      </c>
      <c r="N4546" t="s">
        <v>6</v>
      </c>
      <c r="O4546" s="8">
        <f>VLOOKUP(tbStoricoOrdini[[#This Row],[AGENTE]],tbAgenti[],2,FALSE)</f>
        <v>7.4999999999999997E-2</v>
      </c>
      <c r="P4546" s="2">
        <v>4294</v>
      </c>
      <c r="Q4546" s="2">
        <f>tbStoricoOrdini[[#This Row],[IMPORTO]]*tbStoricoOrdini[[#This Row],[% COMM.]]</f>
        <v>322.05</v>
      </c>
      <c r="R4546" s="2">
        <f>tbStoricoOrdini[[#This Row],[TOT. COMM.]]+tbStoricoOrdini[[#This Row],[IMPORTO]]</f>
        <v>4616.05</v>
      </c>
    </row>
    <row r="4547" spans="1:18">
      <c r="A4547" s="1">
        <v>43983</v>
      </c>
      <c r="B4547" s="7">
        <f>MONTH(tbStoricoOrdini[[#This Row],[DATA]])</f>
        <v>6</v>
      </c>
      <c r="C4547" t="s">
        <v>4642</v>
      </c>
      <c r="D4547" t="str">
        <f>RIGHT(tbStoricoOrdini[[#This Row],[ORDINE]],4)</f>
        <v>4544</v>
      </c>
      <c r="E4547" t="s">
        <v>26</v>
      </c>
      <c r="F4547" t="str">
        <f>VLOOKUP(tbStoricoOrdini[[#This Row],[CLIENTE]],tbClienti[],3,FALSE)</f>
        <v>Lombardia</v>
      </c>
      <c r="G4547" t="str">
        <f>VLOOKUP(tbStoricoOrdini[[#This Row],[CLIENTE]],tbClienti[],7,FALSE)</f>
        <v>AC</v>
      </c>
      <c r="H4547" t="s">
        <v>83</v>
      </c>
      <c r="I4547" t="str">
        <f>IF(LEFT(tbStoricoOrdini[[#This Row],[ARTICOLO]],3) = "COG","COG",LEFT(tbStoricoOrdini[[#This Row],[ARTICOLO]],FIND(" ",tbStoricoOrdini[[#This Row],[ARTICOLO]])-1))</f>
        <v>COG</v>
      </c>
      <c r="J4547" t="str">
        <f>MID(tbStoricoOrdini[[#This Row],[ARTICOLO]],FIND(" ",tbStoricoOrdini[[#This Row],[ARTICOLO]])+1,4)</f>
        <v>8000</v>
      </c>
      <c r="K4547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4547" s="3">
        <f>VLOOKUP(tbStoricoOrdini[[#This Row],[ARTICOLO]],tbArticoli[],2,FALSE)</f>
        <v>670</v>
      </c>
      <c r="M4547" s="22">
        <f>tbStoricoOrdini[[#This Row],[IMPORTO]]/tbStoricoOrdini[[#This Row],[PREZZO]]</f>
        <v>141.16119402985075</v>
      </c>
      <c r="N4547" t="s">
        <v>9</v>
      </c>
      <c r="O4547" s="8">
        <f>VLOOKUP(tbStoricoOrdini[[#This Row],[AGENTE]],tbAgenti[],2,FALSE)</f>
        <v>0.05</v>
      </c>
      <c r="P4547" s="2">
        <v>94578</v>
      </c>
      <c r="Q4547" s="2">
        <f>tbStoricoOrdini[[#This Row],[IMPORTO]]*tbStoricoOrdini[[#This Row],[% COMM.]]</f>
        <v>4728.9000000000005</v>
      </c>
      <c r="R4547" s="2">
        <f>tbStoricoOrdini[[#This Row],[TOT. COMM.]]+tbStoricoOrdini[[#This Row],[IMPORTO]]</f>
        <v>99306.9</v>
      </c>
    </row>
    <row r="4548" spans="1:18">
      <c r="A4548" s="1">
        <v>43983</v>
      </c>
      <c r="B4548" s="7">
        <f>MONTH(tbStoricoOrdini[[#This Row],[DATA]])</f>
        <v>6</v>
      </c>
      <c r="C4548" t="s">
        <v>4643</v>
      </c>
      <c r="D4548" t="str">
        <f>RIGHT(tbStoricoOrdini[[#This Row],[ORDINE]],4)</f>
        <v>4545</v>
      </c>
      <c r="E4548" t="s">
        <v>26</v>
      </c>
      <c r="F4548" t="str">
        <f>VLOOKUP(tbStoricoOrdini[[#This Row],[CLIENTE]],tbClienti[],3,FALSE)</f>
        <v>Lombardia</v>
      </c>
      <c r="G4548" t="str">
        <f>VLOOKUP(tbStoricoOrdini[[#This Row],[CLIENTE]],tbClienti[],7,FALSE)</f>
        <v>AC</v>
      </c>
      <c r="H4548" t="s">
        <v>70</v>
      </c>
      <c r="I4548" t="str">
        <f>IF(LEFT(tbStoricoOrdini[[#This Row],[ARTICOLO]],3) = "COG","COG",LEFT(tbStoricoOrdini[[#This Row],[ARTICOLO]],FIND(" ",tbStoricoOrdini[[#This Row],[ARTICOLO]])-1))</f>
        <v>EB08</v>
      </c>
      <c r="J4548" t="str">
        <f>MID(tbStoricoOrdini[[#This Row],[ARTICOLO]],FIND(" ",tbStoricoOrdini[[#This Row],[ARTICOLO]])+1,4)</f>
        <v>7500</v>
      </c>
      <c r="K4548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4548" s="3">
        <f>VLOOKUP(tbStoricoOrdini[[#This Row],[ARTICOLO]],tbArticoli[],2,FALSE)</f>
        <v>180</v>
      </c>
      <c r="M4548" s="22">
        <f>tbStoricoOrdini[[#This Row],[IMPORTO]]/tbStoricoOrdini[[#This Row],[PREZZO]]</f>
        <v>0.69444444444444442</v>
      </c>
      <c r="N4548" t="s">
        <v>9</v>
      </c>
      <c r="O4548" s="8">
        <f>VLOOKUP(tbStoricoOrdini[[#This Row],[AGENTE]],tbAgenti[],2,FALSE)</f>
        <v>0.05</v>
      </c>
      <c r="P4548" s="2">
        <v>125</v>
      </c>
      <c r="Q4548" s="2">
        <f>tbStoricoOrdini[[#This Row],[IMPORTO]]*tbStoricoOrdini[[#This Row],[% COMM.]]</f>
        <v>6.25</v>
      </c>
      <c r="R4548" s="2">
        <f>tbStoricoOrdini[[#This Row],[TOT. COMM.]]+tbStoricoOrdini[[#This Row],[IMPORTO]]</f>
        <v>131.25</v>
      </c>
    </row>
    <row r="4549" spans="1:18">
      <c r="A4549" s="1">
        <v>43983</v>
      </c>
      <c r="B4549" s="7">
        <f>MONTH(tbStoricoOrdini[[#This Row],[DATA]])</f>
        <v>6</v>
      </c>
      <c r="C4549" t="s">
        <v>4644</v>
      </c>
      <c r="D4549" t="str">
        <f>RIGHT(tbStoricoOrdini[[#This Row],[ORDINE]],4)</f>
        <v>4546</v>
      </c>
      <c r="E4549" t="s">
        <v>26</v>
      </c>
      <c r="F4549" t="str">
        <f>VLOOKUP(tbStoricoOrdini[[#This Row],[CLIENTE]],tbClienti[],3,FALSE)</f>
        <v>Lombardia</v>
      </c>
      <c r="G4549" t="str">
        <f>VLOOKUP(tbStoricoOrdini[[#This Row],[CLIENTE]],tbClienti[],7,FALSE)</f>
        <v>AC</v>
      </c>
      <c r="H4549" t="s">
        <v>75</v>
      </c>
      <c r="I4549" t="str">
        <f>IF(LEFT(tbStoricoOrdini[[#This Row],[ARTICOLO]],3) = "COG","COG",LEFT(tbStoricoOrdini[[#This Row],[ARTICOLO]],FIND(" ",tbStoricoOrdini[[#This Row],[ARTICOLO]])-1))</f>
        <v>AVRC</v>
      </c>
      <c r="J4549" t="str">
        <f>MID(tbStoricoOrdini[[#This Row],[ARTICOLO]],FIND(" ",tbStoricoOrdini[[#This Row],[ARTICOLO]])+1,4)</f>
        <v>1000</v>
      </c>
      <c r="K4549" t="str">
        <f>IFERROR(RIGHT(tbStoricoOrdini[[#This Row],[ARTICOLO]],LEN(tbStoricoOrdini[[#This Row],[ARTICOLO]])-FIND(" ",tbStoricoOrdini[[#This Row],[ARTICOLO]],FIND(" ",tbStoricoOrdini[[#This Row],[ARTICOLO]]) +1)),"")</f>
        <v>Silver</v>
      </c>
      <c r="L4549" s="3">
        <f>VLOOKUP(tbStoricoOrdini[[#This Row],[ARTICOLO]],tbArticoli[],2,FALSE)</f>
        <v>390</v>
      </c>
      <c r="M4549" s="22">
        <f>tbStoricoOrdini[[#This Row],[IMPORTO]]/tbStoricoOrdini[[#This Row],[PREZZO]]</f>
        <v>44.456410256410258</v>
      </c>
      <c r="N4549" t="s">
        <v>9</v>
      </c>
      <c r="O4549" s="8">
        <f>VLOOKUP(tbStoricoOrdini[[#This Row],[AGENTE]],tbAgenti[],2,FALSE)</f>
        <v>0.05</v>
      </c>
      <c r="P4549" s="2">
        <v>17338</v>
      </c>
      <c r="Q4549" s="2">
        <f>tbStoricoOrdini[[#This Row],[IMPORTO]]*tbStoricoOrdini[[#This Row],[% COMM.]]</f>
        <v>866.90000000000009</v>
      </c>
      <c r="R4549" s="2">
        <f>tbStoricoOrdini[[#This Row],[TOT. COMM.]]+tbStoricoOrdini[[#This Row],[IMPORTO]]</f>
        <v>18204.900000000001</v>
      </c>
    </row>
    <row r="4550" spans="1:18">
      <c r="A4550" s="1">
        <v>43983</v>
      </c>
      <c r="B4550" s="7">
        <f>MONTH(tbStoricoOrdini[[#This Row],[DATA]])</f>
        <v>6</v>
      </c>
      <c r="C4550" t="s">
        <v>4645</v>
      </c>
      <c r="D4550" t="str">
        <f>RIGHT(tbStoricoOrdini[[#This Row],[ORDINE]],4)</f>
        <v>4547</v>
      </c>
      <c r="E4550" t="s">
        <v>26</v>
      </c>
      <c r="F4550" t="str">
        <f>VLOOKUP(tbStoricoOrdini[[#This Row],[CLIENTE]],tbClienti[],3,FALSE)</f>
        <v>Lombardia</v>
      </c>
      <c r="G4550" t="str">
        <f>VLOOKUP(tbStoricoOrdini[[#This Row],[CLIENTE]],tbClienti[],7,FALSE)</f>
        <v>AC</v>
      </c>
      <c r="H4550" t="s">
        <v>71</v>
      </c>
      <c r="I4550" t="str">
        <f>IF(LEFT(tbStoricoOrdini[[#This Row],[ARTICOLO]],3) = "COG","COG",LEFT(tbStoricoOrdini[[#This Row],[ARTICOLO]],FIND(" ",tbStoricoOrdini[[#This Row],[ARTICOLO]])-1))</f>
        <v>EB07</v>
      </c>
      <c r="J4550" t="str">
        <f>MID(tbStoricoOrdini[[#This Row],[ARTICOLO]],FIND(" ",tbStoricoOrdini[[#This Row],[ARTICOLO]])+1,4)</f>
        <v>5000</v>
      </c>
      <c r="K4550" t="str">
        <f>IFERROR(RIGHT(tbStoricoOrdini[[#This Row],[ARTICOLO]],LEN(tbStoricoOrdini[[#This Row],[ARTICOLO]])-FIND(" ",tbStoricoOrdini[[#This Row],[ARTICOLO]],FIND(" ",tbStoricoOrdini[[#This Row],[ARTICOLO]]) +1)),"")</f>
        <v/>
      </c>
      <c r="L4550" s="3">
        <f>VLOOKUP(tbStoricoOrdini[[#This Row],[ARTICOLO]],tbArticoli[],2,FALSE)</f>
        <v>140</v>
      </c>
      <c r="M4550" s="22">
        <f>tbStoricoOrdini[[#This Row],[IMPORTO]]/tbStoricoOrdini[[#This Row],[PREZZO]]</f>
        <v>8.5714285714285715E-2</v>
      </c>
      <c r="N4550" t="s">
        <v>16</v>
      </c>
      <c r="O4550" s="8">
        <f>VLOOKUP(tbStoricoOrdini[[#This Row],[AGENTE]],tbAgenti[],2,FALSE)</f>
        <v>0.05</v>
      </c>
      <c r="P4550" s="2">
        <v>12</v>
      </c>
      <c r="Q4550" s="2">
        <f>tbStoricoOrdini[[#This Row],[IMPORTO]]*tbStoricoOrdini[[#This Row],[% COMM.]]</f>
        <v>0.60000000000000009</v>
      </c>
      <c r="R4550" s="2">
        <f>tbStoricoOrdini[[#This Row],[TOT. COMM.]]+tbStoricoOrdini[[#This Row],[IMPORTO]]</f>
        <v>12.6</v>
      </c>
    </row>
    <row r="4551" spans="1:18">
      <c r="A4551" s="1">
        <v>43983</v>
      </c>
      <c r="B4551" s="7">
        <f>MONTH(tbStoricoOrdini[[#This Row],[DATA]])</f>
        <v>6</v>
      </c>
      <c r="C4551" t="s">
        <v>4646</v>
      </c>
      <c r="D4551" t="str">
        <f>RIGHT(tbStoricoOrdini[[#This Row],[ORDINE]],4)</f>
        <v>4548</v>
      </c>
      <c r="E4551" t="s">
        <v>26</v>
      </c>
      <c r="F4551" t="str">
        <f>VLOOKUP(tbStoricoOrdini[[#This Row],[CLIENTE]],tbClienti[],3,FALSE)</f>
        <v>Lombardia</v>
      </c>
      <c r="G4551" t="str">
        <f>VLOOKUP(tbStoricoOrdini[[#This Row],[CLIENTE]],tbClienti[],7,FALSE)</f>
        <v>AC</v>
      </c>
      <c r="H4551" t="s">
        <v>71</v>
      </c>
      <c r="I4551" t="str">
        <f>IF(LEFT(tbStoricoOrdini[[#This Row],[ARTICOLO]],3) = "COG","COG",LEFT(tbStoricoOrdini[[#This Row],[ARTICOLO]],FIND(" ",tbStoricoOrdini[[#This Row],[ARTICOLO]])-1))</f>
        <v>EB07</v>
      </c>
      <c r="J4551" t="str">
        <f>MID(tbStoricoOrdini[[#This Row],[ARTICOLO]],FIND(" ",tbStoricoOrdini[[#This Row],[ARTICOLO]])+1,4)</f>
        <v>5000</v>
      </c>
      <c r="K4551" t="str">
        <f>IFERROR(RIGHT(tbStoricoOrdini[[#This Row],[ARTICOLO]],LEN(tbStoricoOrdini[[#This Row],[ARTICOLO]])-FIND(" ",tbStoricoOrdini[[#This Row],[ARTICOLO]],FIND(" ",tbStoricoOrdini[[#This Row],[ARTICOLO]]) +1)),"")</f>
        <v/>
      </c>
      <c r="L4551" s="3">
        <f>VLOOKUP(tbStoricoOrdini[[#This Row],[ARTICOLO]],tbArticoli[],2,FALSE)</f>
        <v>140</v>
      </c>
      <c r="M4551" s="22">
        <f>tbStoricoOrdini[[#This Row],[IMPORTO]]/tbStoricoOrdini[[#This Row],[PREZZO]]</f>
        <v>1.0357142857142858</v>
      </c>
      <c r="N4551" t="s">
        <v>6</v>
      </c>
      <c r="O4551" s="8">
        <f>VLOOKUP(tbStoricoOrdini[[#This Row],[AGENTE]],tbAgenti[],2,FALSE)</f>
        <v>7.4999999999999997E-2</v>
      </c>
      <c r="P4551" s="2">
        <v>145</v>
      </c>
      <c r="Q4551" s="2">
        <f>tbStoricoOrdini[[#This Row],[IMPORTO]]*tbStoricoOrdini[[#This Row],[% COMM.]]</f>
        <v>10.875</v>
      </c>
      <c r="R4551" s="2">
        <f>tbStoricoOrdini[[#This Row],[TOT. COMM.]]+tbStoricoOrdini[[#This Row],[IMPORTO]]</f>
        <v>155.875</v>
      </c>
    </row>
    <row r="4552" spans="1:18">
      <c r="A4552" s="1">
        <v>43983</v>
      </c>
      <c r="B4552" s="7">
        <f>MONTH(tbStoricoOrdini[[#This Row],[DATA]])</f>
        <v>6</v>
      </c>
      <c r="C4552" t="s">
        <v>4647</v>
      </c>
      <c r="D4552" t="str">
        <f>RIGHT(tbStoricoOrdini[[#This Row],[ORDINE]],4)</f>
        <v>4549</v>
      </c>
      <c r="E4552" t="s">
        <v>26</v>
      </c>
      <c r="F4552" t="str">
        <f>VLOOKUP(tbStoricoOrdini[[#This Row],[CLIENTE]],tbClienti[],3,FALSE)</f>
        <v>Lombardia</v>
      </c>
      <c r="G4552" t="str">
        <f>VLOOKUP(tbStoricoOrdini[[#This Row],[CLIENTE]],tbClienti[],7,FALSE)</f>
        <v>AC</v>
      </c>
      <c r="H4552" t="s">
        <v>71</v>
      </c>
      <c r="I4552" t="str">
        <f>IF(LEFT(tbStoricoOrdini[[#This Row],[ARTICOLO]],3) = "COG","COG",LEFT(tbStoricoOrdini[[#This Row],[ARTICOLO]],FIND(" ",tbStoricoOrdini[[#This Row],[ARTICOLO]])-1))</f>
        <v>EB07</v>
      </c>
      <c r="J4552" t="str">
        <f>MID(tbStoricoOrdini[[#This Row],[ARTICOLO]],FIND(" ",tbStoricoOrdini[[#This Row],[ARTICOLO]])+1,4)</f>
        <v>5000</v>
      </c>
      <c r="K4552" t="str">
        <f>IFERROR(RIGHT(tbStoricoOrdini[[#This Row],[ARTICOLO]],LEN(tbStoricoOrdini[[#This Row],[ARTICOLO]])-FIND(" ",tbStoricoOrdini[[#This Row],[ARTICOLO]],FIND(" ",tbStoricoOrdini[[#This Row],[ARTICOLO]]) +1)),"")</f>
        <v/>
      </c>
      <c r="L4552" s="3">
        <f>VLOOKUP(tbStoricoOrdini[[#This Row],[ARTICOLO]],tbArticoli[],2,FALSE)</f>
        <v>140</v>
      </c>
      <c r="M4552" s="22">
        <f>tbStoricoOrdini[[#This Row],[IMPORTO]]/tbStoricoOrdini[[#This Row],[PREZZO]]</f>
        <v>2.7</v>
      </c>
      <c r="N4552" t="s">
        <v>9</v>
      </c>
      <c r="O4552" s="8">
        <f>VLOOKUP(tbStoricoOrdini[[#This Row],[AGENTE]],tbAgenti[],2,FALSE)</f>
        <v>0.05</v>
      </c>
      <c r="P4552" s="2">
        <v>378</v>
      </c>
      <c r="Q4552" s="2">
        <f>tbStoricoOrdini[[#This Row],[IMPORTO]]*tbStoricoOrdini[[#This Row],[% COMM.]]</f>
        <v>18.900000000000002</v>
      </c>
      <c r="R4552" s="2">
        <f>tbStoricoOrdini[[#This Row],[TOT. COMM.]]+tbStoricoOrdini[[#This Row],[IMPORTO]]</f>
        <v>396.9</v>
      </c>
    </row>
    <row r="4553" spans="1:18">
      <c r="A4553" s="1">
        <v>43983</v>
      </c>
      <c r="B4553" s="7">
        <f>MONTH(tbStoricoOrdini[[#This Row],[DATA]])</f>
        <v>6</v>
      </c>
      <c r="C4553" t="s">
        <v>4648</v>
      </c>
      <c r="D4553" t="str">
        <f>RIGHT(tbStoricoOrdini[[#This Row],[ORDINE]],4)</f>
        <v>4550</v>
      </c>
      <c r="E4553" t="s">
        <v>26</v>
      </c>
      <c r="F4553" t="str">
        <f>VLOOKUP(tbStoricoOrdini[[#This Row],[CLIENTE]],tbClienti[],3,FALSE)</f>
        <v>Lombardia</v>
      </c>
      <c r="G4553" t="str">
        <f>VLOOKUP(tbStoricoOrdini[[#This Row],[CLIENTE]],tbClienti[],7,FALSE)</f>
        <v>AC</v>
      </c>
      <c r="H4553" t="s">
        <v>76</v>
      </c>
      <c r="I4553" t="str">
        <f>IF(LEFT(tbStoricoOrdini[[#This Row],[ARTICOLO]],3) = "COG","COG",LEFT(tbStoricoOrdini[[#This Row],[ARTICOLO]],FIND(" ",tbStoricoOrdini[[#This Row],[ARTICOLO]])-1))</f>
        <v>COG</v>
      </c>
      <c r="J4553" t="str">
        <f>MID(tbStoricoOrdini[[#This Row],[ARTICOLO]],FIND(" ",tbStoricoOrdini[[#This Row],[ARTICOLO]])+1,4)</f>
        <v>1000</v>
      </c>
      <c r="K4553" t="str">
        <f>IFERROR(RIGHT(tbStoricoOrdini[[#This Row],[ARTICOLO]],LEN(tbStoricoOrdini[[#This Row],[ARTICOLO]])-FIND(" ",tbStoricoOrdini[[#This Row],[ARTICOLO]],FIND(" ",tbStoricoOrdini[[#This Row],[ARTICOLO]]) +1)),"")</f>
        <v/>
      </c>
      <c r="L4553" s="3">
        <f>VLOOKUP(tbStoricoOrdini[[#This Row],[ARTICOLO]],tbArticoli[],2,FALSE)</f>
        <v>150</v>
      </c>
      <c r="M4553" s="22">
        <f>tbStoricoOrdini[[#This Row],[IMPORTO]]/tbStoricoOrdini[[#This Row],[PREZZO]]</f>
        <v>3.0933333333333333</v>
      </c>
      <c r="N4553" t="s">
        <v>6</v>
      </c>
      <c r="O4553" s="8">
        <f>VLOOKUP(tbStoricoOrdini[[#This Row],[AGENTE]],tbAgenti[],2,FALSE)</f>
        <v>7.4999999999999997E-2</v>
      </c>
      <c r="P4553" s="2">
        <v>464</v>
      </c>
      <c r="Q4553" s="2">
        <f>tbStoricoOrdini[[#This Row],[IMPORTO]]*tbStoricoOrdini[[#This Row],[% COMM.]]</f>
        <v>34.799999999999997</v>
      </c>
      <c r="R4553" s="2">
        <f>tbStoricoOrdini[[#This Row],[TOT. COMM.]]+tbStoricoOrdini[[#This Row],[IMPORTO]]</f>
        <v>498.8</v>
      </c>
    </row>
    <row r="4554" spans="1:18">
      <c r="A4554" s="1">
        <v>43983</v>
      </c>
      <c r="B4554" s="7">
        <f>MONTH(tbStoricoOrdini[[#This Row],[DATA]])</f>
        <v>6</v>
      </c>
      <c r="C4554" t="s">
        <v>4649</v>
      </c>
      <c r="D4554" t="str">
        <f>RIGHT(tbStoricoOrdini[[#This Row],[ORDINE]],4)</f>
        <v>4551</v>
      </c>
      <c r="E4554" t="s">
        <v>26</v>
      </c>
      <c r="F4554" t="str">
        <f>VLOOKUP(tbStoricoOrdini[[#This Row],[CLIENTE]],tbClienti[],3,FALSE)</f>
        <v>Lombardia</v>
      </c>
      <c r="G4554" t="str">
        <f>VLOOKUP(tbStoricoOrdini[[#This Row],[CLIENTE]],tbClienti[],7,FALSE)</f>
        <v>AC</v>
      </c>
      <c r="H4554" t="s">
        <v>76</v>
      </c>
      <c r="I4554" t="str">
        <f>IF(LEFT(tbStoricoOrdini[[#This Row],[ARTICOLO]],3) = "COG","COG",LEFT(tbStoricoOrdini[[#This Row],[ARTICOLO]],FIND(" ",tbStoricoOrdini[[#This Row],[ARTICOLO]])-1))</f>
        <v>COG</v>
      </c>
      <c r="J4554" t="str">
        <f>MID(tbStoricoOrdini[[#This Row],[ARTICOLO]],FIND(" ",tbStoricoOrdini[[#This Row],[ARTICOLO]])+1,4)</f>
        <v>1000</v>
      </c>
      <c r="K4554" t="str">
        <f>IFERROR(RIGHT(tbStoricoOrdini[[#This Row],[ARTICOLO]],LEN(tbStoricoOrdini[[#This Row],[ARTICOLO]])-FIND(" ",tbStoricoOrdini[[#This Row],[ARTICOLO]],FIND(" ",tbStoricoOrdini[[#This Row],[ARTICOLO]]) +1)),"")</f>
        <v/>
      </c>
      <c r="L4554" s="3">
        <f>VLOOKUP(tbStoricoOrdini[[#This Row],[ARTICOLO]],tbArticoli[],2,FALSE)</f>
        <v>150</v>
      </c>
      <c r="M4554" s="22">
        <f>tbStoricoOrdini[[#This Row],[IMPORTO]]/tbStoricoOrdini[[#This Row],[PREZZO]]</f>
        <v>10.766666666666667</v>
      </c>
      <c r="N4554" t="s">
        <v>9</v>
      </c>
      <c r="O4554" s="8">
        <f>VLOOKUP(tbStoricoOrdini[[#This Row],[AGENTE]],tbAgenti[],2,FALSE)</f>
        <v>0.05</v>
      </c>
      <c r="P4554" s="2">
        <v>1615</v>
      </c>
      <c r="Q4554" s="2">
        <f>tbStoricoOrdini[[#This Row],[IMPORTO]]*tbStoricoOrdini[[#This Row],[% COMM.]]</f>
        <v>80.75</v>
      </c>
      <c r="R4554" s="2">
        <f>tbStoricoOrdini[[#This Row],[TOT. COMM.]]+tbStoricoOrdini[[#This Row],[IMPORTO]]</f>
        <v>1695.75</v>
      </c>
    </row>
    <row r="4555" spans="1:18">
      <c r="A4555" s="1">
        <v>43983</v>
      </c>
      <c r="B4555" s="7">
        <f>MONTH(tbStoricoOrdini[[#This Row],[DATA]])</f>
        <v>6</v>
      </c>
      <c r="C4555" t="s">
        <v>4650</v>
      </c>
      <c r="D4555" t="str">
        <f>RIGHT(tbStoricoOrdini[[#This Row],[ORDINE]],4)</f>
        <v>4552</v>
      </c>
      <c r="E4555" t="s">
        <v>26</v>
      </c>
      <c r="F4555" t="str">
        <f>VLOOKUP(tbStoricoOrdini[[#This Row],[CLIENTE]],tbClienti[],3,FALSE)</f>
        <v>Lombardia</v>
      </c>
      <c r="G4555" t="str">
        <f>VLOOKUP(tbStoricoOrdini[[#This Row],[CLIENTE]],tbClienti[],7,FALSE)</f>
        <v>AC</v>
      </c>
      <c r="H4555" t="s">
        <v>72</v>
      </c>
      <c r="I4555" t="str">
        <f>IF(LEFT(tbStoricoOrdini[[#This Row],[ARTICOLO]],3) = "COG","COG",LEFT(tbStoricoOrdini[[#This Row],[ARTICOLO]],FIND(" ",tbStoricoOrdini[[#This Row],[ARTICOLO]])-1))</f>
        <v>EB06</v>
      </c>
      <c r="J4555" t="str">
        <f>MID(tbStoricoOrdini[[#This Row],[ARTICOLO]],FIND(" ",tbStoricoOrdini[[#This Row],[ARTICOLO]])+1,4)</f>
        <v>3000</v>
      </c>
      <c r="K4555" t="str">
        <f>IFERROR(RIGHT(tbStoricoOrdini[[#This Row],[ARTICOLO]],LEN(tbStoricoOrdini[[#This Row],[ARTICOLO]])-FIND(" ",tbStoricoOrdini[[#This Row],[ARTICOLO]],FIND(" ",tbStoricoOrdini[[#This Row],[ARTICOLO]]) +1)),"")</f>
        <v>Medium</v>
      </c>
      <c r="L4555" s="3">
        <f>VLOOKUP(tbStoricoOrdini[[#This Row],[ARTICOLO]],tbArticoli[],2,FALSE)</f>
        <v>120</v>
      </c>
      <c r="M4555" s="22">
        <f>tbStoricoOrdini[[#This Row],[IMPORTO]]/tbStoricoOrdini[[#This Row],[PREZZO]]</f>
        <v>0.41666666666666669</v>
      </c>
      <c r="N4555" t="s">
        <v>15</v>
      </c>
      <c r="O4555" s="8">
        <f>VLOOKUP(tbStoricoOrdini[[#This Row],[AGENTE]],tbAgenti[],2,FALSE)</f>
        <v>0.08</v>
      </c>
      <c r="P4555" s="2">
        <v>50</v>
      </c>
      <c r="Q4555" s="2">
        <f>tbStoricoOrdini[[#This Row],[IMPORTO]]*tbStoricoOrdini[[#This Row],[% COMM.]]</f>
        <v>4</v>
      </c>
      <c r="R4555" s="2">
        <f>tbStoricoOrdini[[#This Row],[TOT. COMM.]]+tbStoricoOrdini[[#This Row],[IMPORTO]]</f>
        <v>54</v>
      </c>
    </row>
    <row r="4556" spans="1:18">
      <c r="A4556" s="1">
        <v>43983</v>
      </c>
      <c r="B4556" s="7">
        <f>MONTH(tbStoricoOrdini[[#This Row],[DATA]])</f>
        <v>6</v>
      </c>
      <c r="C4556" t="s">
        <v>4651</v>
      </c>
      <c r="D4556" t="str">
        <f>RIGHT(tbStoricoOrdini[[#This Row],[ORDINE]],4)</f>
        <v>4553</v>
      </c>
      <c r="E4556" t="s">
        <v>26</v>
      </c>
      <c r="F4556" t="str">
        <f>VLOOKUP(tbStoricoOrdini[[#This Row],[CLIENTE]],tbClienti[],3,FALSE)</f>
        <v>Lombardia</v>
      </c>
      <c r="G4556" t="str">
        <f>VLOOKUP(tbStoricoOrdini[[#This Row],[CLIENTE]],tbClienti[],7,FALSE)</f>
        <v>AC</v>
      </c>
      <c r="H4556" t="s">
        <v>72</v>
      </c>
      <c r="I4556" t="str">
        <f>IF(LEFT(tbStoricoOrdini[[#This Row],[ARTICOLO]],3) = "COG","COG",LEFT(tbStoricoOrdini[[#This Row],[ARTICOLO]],FIND(" ",tbStoricoOrdini[[#This Row],[ARTICOLO]])-1))</f>
        <v>EB06</v>
      </c>
      <c r="J4556" t="str">
        <f>MID(tbStoricoOrdini[[#This Row],[ARTICOLO]],FIND(" ",tbStoricoOrdini[[#This Row],[ARTICOLO]])+1,4)</f>
        <v>3000</v>
      </c>
      <c r="K4556" t="str">
        <f>IFERROR(RIGHT(tbStoricoOrdini[[#This Row],[ARTICOLO]],LEN(tbStoricoOrdini[[#This Row],[ARTICOLO]])-FIND(" ",tbStoricoOrdini[[#This Row],[ARTICOLO]],FIND(" ",tbStoricoOrdini[[#This Row],[ARTICOLO]]) +1)),"")</f>
        <v>Medium</v>
      </c>
      <c r="L4556" s="3">
        <f>VLOOKUP(tbStoricoOrdini[[#This Row],[ARTICOLO]],tbArticoli[],2,FALSE)</f>
        <v>120</v>
      </c>
      <c r="M4556" s="22">
        <f>tbStoricoOrdini[[#This Row],[IMPORTO]]/tbStoricoOrdini[[#This Row],[PREZZO]]</f>
        <v>0.10833333333333334</v>
      </c>
      <c r="N4556" t="s">
        <v>17</v>
      </c>
      <c r="O4556" s="8">
        <f>VLOOKUP(tbStoricoOrdini[[#This Row],[AGENTE]],tbAgenti[],2,FALSE)</f>
        <v>0.08</v>
      </c>
      <c r="P4556" s="2">
        <v>13</v>
      </c>
      <c r="Q4556" s="2">
        <f>tbStoricoOrdini[[#This Row],[IMPORTO]]*tbStoricoOrdini[[#This Row],[% COMM.]]</f>
        <v>1.04</v>
      </c>
      <c r="R4556" s="2">
        <f>tbStoricoOrdini[[#This Row],[TOT. COMM.]]+tbStoricoOrdini[[#This Row],[IMPORTO]]</f>
        <v>14.04</v>
      </c>
    </row>
    <row r="4557" spans="1:18">
      <c r="A4557" s="1">
        <v>43983</v>
      </c>
      <c r="B4557" s="7">
        <f>MONTH(tbStoricoOrdini[[#This Row],[DATA]])</f>
        <v>6</v>
      </c>
      <c r="C4557" t="s">
        <v>4652</v>
      </c>
      <c r="D4557" t="str">
        <f>RIGHT(tbStoricoOrdini[[#This Row],[ORDINE]],4)</f>
        <v>4554</v>
      </c>
      <c r="E4557" t="s">
        <v>26</v>
      </c>
      <c r="F4557" t="str">
        <f>VLOOKUP(tbStoricoOrdini[[#This Row],[CLIENTE]],tbClienti[],3,FALSE)</f>
        <v>Lombardia</v>
      </c>
      <c r="G4557" t="str">
        <f>VLOOKUP(tbStoricoOrdini[[#This Row],[CLIENTE]],tbClienti[],7,FALSE)</f>
        <v>AC</v>
      </c>
      <c r="H4557" t="s">
        <v>72</v>
      </c>
      <c r="I4557" t="str">
        <f>IF(LEFT(tbStoricoOrdini[[#This Row],[ARTICOLO]],3) = "COG","COG",LEFT(tbStoricoOrdini[[#This Row],[ARTICOLO]],FIND(" ",tbStoricoOrdini[[#This Row],[ARTICOLO]])-1))</f>
        <v>EB06</v>
      </c>
      <c r="J4557" t="str">
        <f>MID(tbStoricoOrdini[[#This Row],[ARTICOLO]],FIND(" ",tbStoricoOrdini[[#This Row],[ARTICOLO]])+1,4)</f>
        <v>3000</v>
      </c>
      <c r="K4557" t="str">
        <f>IFERROR(RIGHT(tbStoricoOrdini[[#This Row],[ARTICOLO]],LEN(tbStoricoOrdini[[#This Row],[ARTICOLO]])-FIND(" ",tbStoricoOrdini[[#This Row],[ARTICOLO]],FIND(" ",tbStoricoOrdini[[#This Row],[ARTICOLO]]) +1)),"")</f>
        <v>Medium</v>
      </c>
      <c r="L4557" s="3">
        <f>VLOOKUP(tbStoricoOrdini[[#This Row],[ARTICOLO]],tbArticoli[],2,FALSE)</f>
        <v>120</v>
      </c>
      <c r="M4557" s="22">
        <f>tbStoricoOrdini[[#This Row],[IMPORTO]]/tbStoricoOrdini[[#This Row],[PREZZO]]</f>
        <v>1.75</v>
      </c>
      <c r="N4557" t="s">
        <v>18</v>
      </c>
      <c r="O4557" s="8">
        <f>VLOOKUP(tbStoricoOrdini[[#This Row],[AGENTE]],tbAgenti[],2,FALSE)</f>
        <v>0.03</v>
      </c>
      <c r="P4557" s="2">
        <v>210</v>
      </c>
      <c r="Q4557" s="2">
        <f>tbStoricoOrdini[[#This Row],[IMPORTO]]*tbStoricoOrdini[[#This Row],[% COMM.]]</f>
        <v>6.3</v>
      </c>
      <c r="R4557" s="2">
        <f>tbStoricoOrdini[[#This Row],[TOT. COMM.]]+tbStoricoOrdini[[#This Row],[IMPORTO]]</f>
        <v>216.3</v>
      </c>
    </row>
    <row r="4558" spans="1:18">
      <c r="A4558" s="1">
        <v>43983</v>
      </c>
      <c r="B4558" s="7">
        <f>MONTH(tbStoricoOrdini[[#This Row],[DATA]])</f>
        <v>6</v>
      </c>
      <c r="C4558" t="s">
        <v>4653</v>
      </c>
      <c r="D4558" t="str">
        <f>RIGHT(tbStoricoOrdini[[#This Row],[ORDINE]],4)</f>
        <v>4555</v>
      </c>
      <c r="E4558" t="s">
        <v>26</v>
      </c>
      <c r="F4558" t="str">
        <f>VLOOKUP(tbStoricoOrdini[[#This Row],[CLIENTE]],tbClienti[],3,FALSE)</f>
        <v>Lombardia</v>
      </c>
      <c r="G4558" t="str">
        <f>VLOOKUP(tbStoricoOrdini[[#This Row],[CLIENTE]],tbClienti[],7,FALSE)</f>
        <v>AC</v>
      </c>
      <c r="H4558" t="s">
        <v>72</v>
      </c>
      <c r="I4558" t="str">
        <f>IF(LEFT(tbStoricoOrdini[[#This Row],[ARTICOLO]],3) = "COG","COG",LEFT(tbStoricoOrdini[[#This Row],[ARTICOLO]],FIND(" ",tbStoricoOrdini[[#This Row],[ARTICOLO]])-1))</f>
        <v>EB06</v>
      </c>
      <c r="J4558" t="str">
        <f>MID(tbStoricoOrdini[[#This Row],[ARTICOLO]],FIND(" ",tbStoricoOrdini[[#This Row],[ARTICOLO]])+1,4)</f>
        <v>3000</v>
      </c>
      <c r="K4558" t="str">
        <f>IFERROR(RIGHT(tbStoricoOrdini[[#This Row],[ARTICOLO]],LEN(tbStoricoOrdini[[#This Row],[ARTICOLO]])-FIND(" ",tbStoricoOrdini[[#This Row],[ARTICOLO]],FIND(" ",tbStoricoOrdini[[#This Row],[ARTICOLO]]) +1)),"")</f>
        <v>Medium</v>
      </c>
      <c r="L4558" s="3">
        <f>VLOOKUP(tbStoricoOrdini[[#This Row],[ARTICOLO]],tbArticoli[],2,FALSE)</f>
        <v>120</v>
      </c>
      <c r="M4558" s="22">
        <f>tbStoricoOrdini[[#This Row],[IMPORTO]]/tbStoricoOrdini[[#This Row],[PREZZO]]</f>
        <v>11.65</v>
      </c>
      <c r="N4558" t="s">
        <v>6</v>
      </c>
      <c r="O4558" s="8">
        <f>VLOOKUP(tbStoricoOrdini[[#This Row],[AGENTE]],tbAgenti[],2,FALSE)</f>
        <v>7.4999999999999997E-2</v>
      </c>
      <c r="P4558" s="2">
        <v>1398</v>
      </c>
      <c r="Q4558" s="2">
        <f>tbStoricoOrdini[[#This Row],[IMPORTO]]*tbStoricoOrdini[[#This Row],[% COMM.]]</f>
        <v>104.85</v>
      </c>
      <c r="R4558" s="2">
        <f>tbStoricoOrdini[[#This Row],[TOT. COMM.]]+tbStoricoOrdini[[#This Row],[IMPORTO]]</f>
        <v>1502.85</v>
      </c>
    </row>
    <row r="4559" spans="1:18">
      <c r="A4559" s="1">
        <v>43983</v>
      </c>
      <c r="B4559" s="7">
        <f>MONTH(tbStoricoOrdini[[#This Row],[DATA]])</f>
        <v>6</v>
      </c>
      <c r="C4559" t="s">
        <v>4654</v>
      </c>
      <c r="D4559" t="str">
        <f>RIGHT(tbStoricoOrdini[[#This Row],[ORDINE]],4)</f>
        <v>4556</v>
      </c>
      <c r="E4559" t="s">
        <v>26</v>
      </c>
      <c r="F4559" t="str">
        <f>VLOOKUP(tbStoricoOrdini[[#This Row],[CLIENTE]],tbClienti[],3,FALSE)</f>
        <v>Lombardia</v>
      </c>
      <c r="G4559" t="str">
        <f>VLOOKUP(tbStoricoOrdini[[#This Row],[CLIENTE]],tbClienti[],7,FALSE)</f>
        <v>AC</v>
      </c>
      <c r="H4559" t="s">
        <v>72</v>
      </c>
      <c r="I4559" t="str">
        <f>IF(LEFT(tbStoricoOrdini[[#This Row],[ARTICOLO]],3) = "COG","COG",LEFT(tbStoricoOrdini[[#This Row],[ARTICOLO]],FIND(" ",tbStoricoOrdini[[#This Row],[ARTICOLO]])-1))</f>
        <v>EB06</v>
      </c>
      <c r="J4559" t="str">
        <f>MID(tbStoricoOrdini[[#This Row],[ARTICOLO]],FIND(" ",tbStoricoOrdini[[#This Row],[ARTICOLO]])+1,4)</f>
        <v>3000</v>
      </c>
      <c r="K4559" t="str">
        <f>IFERROR(RIGHT(tbStoricoOrdini[[#This Row],[ARTICOLO]],LEN(tbStoricoOrdini[[#This Row],[ARTICOLO]])-FIND(" ",tbStoricoOrdini[[#This Row],[ARTICOLO]],FIND(" ",tbStoricoOrdini[[#This Row],[ARTICOLO]]) +1)),"")</f>
        <v>Medium</v>
      </c>
      <c r="L4559" s="3">
        <f>VLOOKUP(tbStoricoOrdini[[#This Row],[ARTICOLO]],tbArticoli[],2,FALSE)</f>
        <v>120</v>
      </c>
      <c r="M4559" s="22">
        <f>tbStoricoOrdini[[#This Row],[IMPORTO]]/tbStoricoOrdini[[#This Row],[PREZZO]]</f>
        <v>4.4916666666666663</v>
      </c>
      <c r="N4559" t="s">
        <v>9</v>
      </c>
      <c r="O4559" s="8">
        <f>VLOOKUP(tbStoricoOrdini[[#This Row],[AGENTE]],tbAgenti[],2,FALSE)</f>
        <v>0.05</v>
      </c>
      <c r="P4559" s="2">
        <v>539</v>
      </c>
      <c r="Q4559" s="2">
        <f>tbStoricoOrdini[[#This Row],[IMPORTO]]*tbStoricoOrdini[[#This Row],[% COMM.]]</f>
        <v>26.950000000000003</v>
      </c>
      <c r="R4559" s="2">
        <f>tbStoricoOrdini[[#This Row],[TOT. COMM.]]+tbStoricoOrdini[[#This Row],[IMPORTO]]</f>
        <v>565.95000000000005</v>
      </c>
    </row>
    <row r="4560" spans="1:18">
      <c r="A4560" s="1">
        <v>43983</v>
      </c>
      <c r="B4560" s="7">
        <f>MONTH(tbStoricoOrdini[[#This Row],[DATA]])</f>
        <v>6</v>
      </c>
      <c r="C4560" t="s">
        <v>4655</v>
      </c>
      <c r="D4560" t="str">
        <f>RIGHT(tbStoricoOrdini[[#This Row],[ORDINE]],4)</f>
        <v>4557</v>
      </c>
      <c r="E4560" t="s">
        <v>26</v>
      </c>
      <c r="F4560" t="str">
        <f>VLOOKUP(tbStoricoOrdini[[#This Row],[CLIENTE]],tbClienti[],3,FALSE)</f>
        <v>Lombardia</v>
      </c>
      <c r="G4560" t="str">
        <f>VLOOKUP(tbStoricoOrdini[[#This Row],[CLIENTE]],tbClienti[],7,FALSE)</f>
        <v>AC</v>
      </c>
      <c r="H4560" t="s">
        <v>73</v>
      </c>
      <c r="I4560" t="str">
        <f>IF(LEFT(tbStoricoOrdini[[#This Row],[ARTICOLO]],3) = "COG","COG",LEFT(tbStoricoOrdini[[#This Row],[ARTICOLO]],FIND(" ",tbStoricoOrdini[[#This Row],[ARTICOLO]])-1))</f>
        <v>EB06</v>
      </c>
      <c r="J4560" t="str">
        <f>MID(tbStoricoOrdini[[#This Row],[ARTICOLO]],FIND(" ",tbStoricoOrdini[[#This Row],[ARTICOLO]])+1,4)</f>
        <v>3000</v>
      </c>
      <c r="K4560" t="str">
        <f>IFERROR(RIGHT(tbStoricoOrdini[[#This Row],[ARTICOLO]],LEN(tbStoricoOrdini[[#This Row],[ARTICOLO]])-FIND(" ",tbStoricoOrdini[[#This Row],[ARTICOLO]],FIND(" ",tbStoricoOrdini[[#This Row],[ARTICOLO]]) +1)),"")</f>
        <v>Plus</v>
      </c>
      <c r="L4560" s="3">
        <f>VLOOKUP(tbStoricoOrdini[[#This Row],[ARTICOLO]],tbArticoli[],2,FALSE)</f>
        <v>130</v>
      </c>
      <c r="M4560" s="22">
        <f>tbStoricoOrdini[[#This Row],[IMPORTO]]/tbStoricoOrdini[[#This Row],[PREZZO]]</f>
        <v>3.4384615384615387</v>
      </c>
      <c r="N4560" t="s">
        <v>17</v>
      </c>
      <c r="O4560" s="8">
        <f>VLOOKUP(tbStoricoOrdini[[#This Row],[AGENTE]],tbAgenti[],2,FALSE)</f>
        <v>0.08</v>
      </c>
      <c r="P4560" s="2">
        <v>447</v>
      </c>
      <c r="Q4560" s="2">
        <f>tbStoricoOrdini[[#This Row],[IMPORTO]]*tbStoricoOrdini[[#This Row],[% COMM.]]</f>
        <v>35.76</v>
      </c>
      <c r="R4560" s="2">
        <f>tbStoricoOrdini[[#This Row],[TOT. COMM.]]+tbStoricoOrdini[[#This Row],[IMPORTO]]</f>
        <v>482.76</v>
      </c>
    </row>
    <row r="4561" spans="1:18">
      <c r="A4561" s="1">
        <v>43983</v>
      </c>
      <c r="B4561" s="7">
        <f>MONTH(tbStoricoOrdini[[#This Row],[DATA]])</f>
        <v>6</v>
      </c>
      <c r="C4561" t="s">
        <v>4656</v>
      </c>
      <c r="D4561" t="str">
        <f>RIGHT(tbStoricoOrdini[[#This Row],[ORDINE]],4)</f>
        <v>4558</v>
      </c>
      <c r="E4561" t="s">
        <v>26</v>
      </c>
      <c r="F4561" t="str">
        <f>VLOOKUP(tbStoricoOrdini[[#This Row],[CLIENTE]],tbClienti[],3,FALSE)</f>
        <v>Lombardia</v>
      </c>
      <c r="G4561" t="str">
        <f>VLOOKUP(tbStoricoOrdini[[#This Row],[CLIENTE]],tbClienti[],7,FALSE)</f>
        <v>AC</v>
      </c>
      <c r="H4561" t="s">
        <v>73</v>
      </c>
      <c r="I4561" t="str">
        <f>IF(LEFT(tbStoricoOrdini[[#This Row],[ARTICOLO]],3) = "COG","COG",LEFT(tbStoricoOrdini[[#This Row],[ARTICOLO]],FIND(" ",tbStoricoOrdini[[#This Row],[ARTICOLO]])-1))</f>
        <v>EB06</v>
      </c>
      <c r="J4561" t="str">
        <f>MID(tbStoricoOrdini[[#This Row],[ARTICOLO]],FIND(" ",tbStoricoOrdini[[#This Row],[ARTICOLO]])+1,4)</f>
        <v>3000</v>
      </c>
      <c r="K4561" t="str">
        <f>IFERROR(RIGHT(tbStoricoOrdini[[#This Row],[ARTICOLO]],LEN(tbStoricoOrdini[[#This Row],[ARTICOLO]])-FIND(" ",tbStoricoOrdini[[#This Row],[ARTICOLO]],FIND(" ",tbStoricoOrdini[[#This Row],[ARTICOLO]]) +1)),"")</f>
        <v>Plus</v>
      </c>
      <c r="L4561" s="3">
        <f>VLOOKUP(tbStoricoOrdini[[#This Row],[ARTICOLO]],tbArticoli[],2,FALSE)</f>
        <v>130</v>
      </c>
      <c r="M4561" s="22">
        <f>tbStoricoOrdini[[#This Row],[IMPORTO]]/tbStoricoOrdini[[#This Row],[PREZZO]]</f>
        <v>2.6307692307692307</v>
      </c>
      <c r="N4561" t="s">
        <v>18</v>
      </c>
      <c r="O4561" s="8">
        <f>VLOOKUP(tbStoricoOrdini[[#This Row],[AGENTE]],tbAgenti[],2,FALSE)</f>
        <v>0.03</v>
      </c>
      <c r="P4561" s="2">
        <v>342</v>
      </c>
      <c r="Q4561" s="2">
        <f>tbStoricoOrdini[[#This Row],[IMPORTO]]*tbStoricoOrdini[[#This Row],[% COMM.]]</f>
        <v>10.26</v>
      </c>
      <c r="R4561" s="2">
        <f>tbStoricoOrdini[[#This Row],[TOT. COMM.]]+tbStoricoOrdini[[#This Row],[IMPORTO]]</f>
        <v>352.26</v>
      </c>
    </row>
    <row r="4562" spans="1:18">
      <c r="A4562" s="1">
        <v>43983</v>
      </c>
      <c r="B4562" s="7">
        <f>MONTH(tbStoricoOrdini[[#This Row],[DATA]])</f>
        <v>6</v>
      </c>
      <c r="C4562" t="s">
        <v>4657</v>
      </c>
      <c r="D4562" t="str">
        <f>RIGHT(tbStoricoOrdini[[#This Row],[ORDINE]],4)</f>
        <v>4559</v>
      </c>
      <c r="E4562" t="s">
        <v>26</v>
      </c>
      <c r="F4562" t="str">
        <f>VLOOKUP(tbStoricoOrdini[[#This Row],[CLIENTE]],tbClienti[],3,FALSE)</f>
        <v>Lombardia</v>
      </c>
      <c r="G4562" t="str">
        <f>VLOOKUP(tbStoricoOrdini[[#This Row],[CLIENTE]],tbClienti[],7,FALSE)</f>
        <v>AC</v>
      </c>
      <c r="H4562" t="s">
        <v>73</v>
      </c>
      <c r="I4562" t="str">
        <f>IF(LEFT(tbStoricoOrdini[[#This Row],[ARTICOLO]],3) = "COG","COG",LEFT(tbStoricoOrdini[[#This Row],[ARTICOLO]],FIND(" ",tbStoricoOrdini[[#This Row],[ARTICOLO]])-1))</f>
        <v>EB06</v>
      </c>
      <c r="J4562" t="str">
        <f>MID(tbStoricoOrdini[[#This Row],[ARTICOLO]],FIND(" ",tbStoricoOrdini[[#This Row],[ARTICOLO]])+1,4)</f>
        <v>3000</v>
      </c>
      <c r="K4562" t="str">
        <f>IFERROR(RIGHT(tbStoricoOrdini[[#This Row],[ARTICOLO]],LEN(tbStoricoOrdini[[#This Row],[ARTICOLO]])-FIND(" ",tbStoricoOrdini[[#This Row],[ARTICOLO]],FIND(" ",tbStoricoOrdini[[#This Row],[ARTICOLO]]) +1)),"")</f>
        <v>Plus</v>
      </c>
      <c r="L4562" s="3">
        <f>VLOOKUP(tbStoricoOrdini[[#This Row],[ARTICOLO]],tbArticoli[],2,FALSE)</f>
        <v>130</v>
      </c>
      <c r="M4562" s="22">
        <f>tbStoricoOrdini[[#This Row],[IMPORTO]]/tbStoricoOrdini[[#This Row],[PREZZO]]</f>
        <v>7.6923076923076927E-3</v>
      </c>
      <c r="N4562" t="s">
        <v>6</v>
      </c>
      <c r="O4562" s="8">
        <f>VLOOKUP(tbStoricoOrdini[[#This Row],[AGENTE]],tbAgenti[],2,FALSE)</f>
        <v>7.4999999999999997E-2</v>
      </c>
      <c r="P4562" s="2">
        <v>1</v>
      </c>
      <c r="Q4562" s="2">
        <f>tbStoricoOrdini[[#This Row],[IMPORTO]]*tbStoricoOrdini[[#This Row],[% COMM.]]</f>
        <v>7.4999999999999997E-2</v>
      </c>
      <c r="R4562" s="2">
        <f>tbStoricoOrdini[[#This Row],[TOT. COMM.]]+tbStoricoOrdini[[#This Row],[IMPORTO]]</f>
        <v>1.075</v>
      </c>
    </row>
    <row r="4563" spans="1:18">
      <c r="A4563" s="1">
        <v>43983</v>
      </c>
      <c r="B4563" s="7">
        <f>MONTH(tbStoricoOrdini[[#This Row],[DATA]])</f>
        <v>6</v>
      </c>
      <c r="C4563" t="s">
        <v>4658</v>
      </c>
      <c r="D4563" t="str">
        <f>RIGHT(tbStoricoOrdini[[#This Row],[ORDINE]],4)</f>
        <v>4560</v>
      </c>
      <c r="E4563" t="s">
        <v>28</v>
      </c>
      <c r="F4563" t="str">
        <f>VLOOKUP(tbStoricoOrdini[[#This Row],[CLIENTE]],tbClienti[],3,FALSE)</f>
        <v>Piemonte</v>
      </c>
      <c r="G4563" t="str">
        <f>VLOOKUP(tbStoricoOrdini[[#This Row],[CLIENTE]],tbClienti[],7,FALSE)</f>
        <v>BB</v>
      </c>
      <c r="H4563" t="s">
        <v>74</v>
      </c>
      <c r="I4563" t="str">
        <f>IF(LEFT(tbStoricoOrdini[[#This Row],[ARTICOLO]],3) = "COG","COG",LEFT(tbStoricoOrdini[[#This Row],[ARTICOLO]],FIND(" ",tbStoricoOrdini[[#This Row],[ARTICOLO]])-1))</f>
        <v>AVRC</v>
      </c>
      <c r="J4563" t="str">
        <f>MID(tbStoricoOrdini[[#This Row],[ARTICOLO]],FIND(" ",tbStoricoOrdini[[#This Row],[ARTICOLO]])+1,4)</f>
        <v>2500</v>
      </c>
      <c r="K4563" t="str">
        <f>IFERROR(RIGHT(tbStoricoOrdini[[#This Row],[ARTICOLO]],LEN(tbStoricoOrdini[[#This Row],[ARTICOLO]])-FIND(" ",tbStoricoOrdini[[#This Row],[ARTICOLO]],FIND(" ",tbStoricoOrdini[[#This Row],[ARTICOLO]]) +1)),"")</f>
        <v>Gold</v>
      </c>
      <c r="L4563" s="3">
        <f>VLOOKUP(tbStoricoOrdini[[#This Row],[ARTICOLO]],tbArticoli[],2,FALSE)</f>
        <v>500</v>
      </c>
      <c r="M4563" s="22">
        <f>tbStoricoOrdini[[#This Row],[IMPORTO]]/tbStoricoOrdini[[#This Row],[PREZZO]]</f>
        <v>9.0939999999999994</v>
      </c>
      <c r="N4563" t="s">
        <v>15</v>
      </c>
      <c r="O4563" s="8">
        <f>VLOOKUP(tbStoricoOrdini[[#This Row],[AGENTE]],tbAgenti[],2,FALSE)</f>
        <v>0.08</v>
      </c>
      <c r="P4563" s="2">
        <v>4547</v>
      </c>
      <c r="Q4563" s="2">
        <f>tbStoricoOrdini[[#This Row],[IMPORTO]]*tbStoricoOrdini[[#This Row],[% COMM.]]</f>
        <v>363.76</v>
      </c>
      <c r="R4563" s="2">
        <f>tbStoricoOrdini[[#This Row],[TOT. COMM.]]+tbStoricoOrdini[[#This Row],[IMPORTO]]</f>
        <v>4910.76</v>
      </c>
    </row>
    <row r="4564" spans="1:18">
      <c r="A4564" s="1">
        <v>43983</v>
      </c>
      <c r="B4564" s="7">
        <f>MONTH(tbStoricoOrdini[[#This Row],[DATA]])</f>
        <v>6</v>
      </c>
      <c r="C4564" t="s">
        <v>4659</v>
      </c>
      <c r="D4564" t="str">
        <f>RIGHT(tbStoricoOrdini[[#This Row],[ORDINE]],4)</f>
        <v>4561</v>
      </c>
      <c r="E4564" t="s">
        <v>28</v>
      </c>
      <c r="F4564" t="str">
        <f>VLOOKUP(tbStoricoOrdini[[#This Row],[CLIENTE]],tbClienti[],3,FALSE)</f>
        <v>Piemonte</v>
      </c>
      <c r="G4564" t="str">
        <f>VLOOKUP(tbStoricoOrdini[[#This Row],[CLIENTE]],tbClienti[],7,FALSE)</f>
        <v>BB</v>
      </c>
      <c r="H4564" t="s">
        <v>63</v>
      </c>
      <c r="I4564" t="str">
        <f>IF(LEFT(tbStoricoOrdini[[#This Row],[ARTICOLO]],3) = "COG","COG",LEFT(tbStoricoOrdini[[#This Row],[ARTICOLO]],FIND(" ",tbStoricoOrdini[[#This Row],[ARTICOLO]])-1))</f>
        <v>KLM</v>
      </c>
      <c r="J4564" t="str">
        <f>MID(tbStoricoOrdini[[#This Row],[ARTICOLO]],FIND(" ",tbStoricoOrdini[[#This Row],[ARTICOLO]])+1,4)</f>
        <v>3000</v>
      </c>
      <c r="K4564" t="str">
        <f>IFERROR(RIGHT(tbStoricoOrdini[[#This Row],[ARTICOLO]],LEN(tbStoricoOrdini[[#This Row],[ARTICOLO]])-FIND(" ",tbStoricoOrdini[[#This Row],[ARTICOLO]],FIND(" ",tbStoricoOrdini[[#This Row],[ARTICOLO]]) +1)),"")</f>
        <v>Plus</v>
      </c>
      <c r="L4564" s="3">
        <f>VLOOKUP(tbStoricoOrdini[[#This Row],[ARTICOLO]],tbArticoli[],2,FALSE)</f>
        <v>145</v>
      </c>
      <c r="M4564" s="22">
        <f>tbStoricoOrdini[[#This Row],[IMPORTO]]/tbStoricoOrdini[[#This Row],[PREZZO]]</f>
        <v>20.082758620689656</v>
      </c>
      <c r="N4564" t="s">
        <v>15</v>
      </c>
      <c r="O4564" s="8">
        <f>VLOOKUP(tbStoricoOrdini[[#This Row],[AGENTE]],tbAgenti[],2,FALSE)</f>
        <v>0.08</v>
      </c>
      <c r="P4564" s="2">
        <v>2912</v>
      </c>
      <c r="Q4564" s="2">
        <f>tbStoricoOrdini[[#This Row],[IMPORTO]]*tbStoricoOrdini[[#This Row],[% COMM.]]</f>
        <v>232.96</v>
      </c>
      <c r="R4564" s="2">
        <f>tbStoricoOrdini[[#This Row],[TOT. COMM.]]+tbStoricoOrdini[[#This Row],[IMPORTO]]</f>
        <v>3144.96</v>
      </c>
    </row>
    <row r="4565" spans="1:18">
      <c r="A4565" s="1">
        <v>43983</v>
      </c>
      <c r="B4565" s="7">
        <f>MONTH(tbStoricoOrdini[[#This Row],[DATA]])</f>
        <v>6</v>
      </c>
      <c r="C4565" t="s">
        <v>4660</v>
      </c>
      <c r="D4565" t="str">
        <f>RIGHT(tbStoricoOrdini[[#This Row],[ORDINE]],4)</f>
        <v>4562</v>
      </c>
      <c r="E4565" t="s">
        <v>28</v>
      </c>
      <c r="F4565" t="str">
        <f>VLOOKUP(tbStoricoOrdini[[#This Row],[CLIENTE]],tbClienti[],3,FALSE)</f>
        <v>Piemonte</v>
      </c>
      <c r="G4565" t="str">
        <f>VLOOKUP(tbStoricoOrdini[[#This Row],[CLIENTE]],tbClienti[],7,FALSE)</f>
        <v>BB</v>
      </c>
      <c r="H4565" t="s">
        <v>63</v>
      </c>
      <c r="I4565" t="str">
        <f>IF(LEFT(tbStoricoOrdini[[#This Row],[ARTICOLO]],3) = "COG","COG",LEFT(tbStoricoOrdini[[#This Row],[ARTICOLO]],FIND(" ",tbStoricoOrdini[[#This Row],[ARTICOLO]])-1))</f>
        <v>KLM</v>
      </c>
      <c r="J4565" t="str">
        <f>MID(tbStoricoOrdini[[#This Row],[ARTICOLO]],FIND(" ",tbStoricoOrdini[[#This Row],[ARTICOLO]])+1,4)</f>
        <v>3000</v>
      </c>
      <c r="K4565" t="str">
        <f>IFERROR(RIGHT(tbStoricoOrdini[[#This Row],[ARTICOLO]],LEN(tbStoricoOrdini[[#This Row],[ARTICOLO]])-FIND(" ",tbStoricoOrdini[[#This Row],[ARTICOLO]],FIND(" ",tbStoricoOrdini[[#This Row],[ARTICOLO]]) +1)),"")</f>
        <v>Plus</v>
      </c>
      <c r="L4565" s="3">
        <f>VLOOKUP(tbStoricoOrdini[[#This Row],[ARTICOLO]],tbArticoli[],2,FALSE)</f>
        <v>145</v>
      </c>
      <c r="M4565" s="22">
        <f>tbStoricoOrdini[[#This Row],[IMPORTO]]/tbStoricoOrdini[[#This Row],[PREZZO]]</f>
        <v>21.220689655172414</v>
      </c>
      <c r="N4565" t="s">
        <v>18</v>
      </c>
      <c r="O4565" s="8">
        <f>VLOOKUP(tbStoricoOrdini[[#This Row],[AGENTE]],tbAgenti[],2,FALSE)</f>
        <v>0.03</v>
      </c>
      <c r="P4565" s="2">
        <v>3077</v>
      </c>
      <c r="Q4565" s="2">
        <f>tbStoricoOrdini[[#This Row],[IMPORTO]]*tbStoricoOrdini[[#This Row],[% COMM.]]</f>
        <v>92.31</v>
      </c>
      <c r="R4565" s="2">
        <f>tbStoricoOrdini[[#This Row],[TOT. COMM.]]+tbStoricoOrdini[[#This Row],[IMPORTO]]</f>
        <v>3169.31</v>
      </c>
    </row>
    <row r="4566" spans="1:18">
      <c r="A4566" s="1">
        <v>43983</v>
      </c>
      <c r="B4566" s="7">
        <f>MONTH(tbStoricoOrdini[[#This Row],[DATA]])</f>
        <v>6</v>
      </c>
      <c r="C4566" t="s">
        <v>4661</v>
      </c>
      <c r="D4566" t="str">
        <f>RIGHT(tbStoricoOrdini[[#This Row],[ORDINE]],4)</f>
        <v>4563</v>
      </c>
      <c r="E4566" t="s">
        <v>28</v>
      </c>
      <c r="F4566" t="str">
        <f>VLOOKUP(tbStoricoOrdini[[#This Row],[CLIENTE]],tbClienti[],3,FALSE)</f>
        <v>Piemonte</v>
      </c>
      <c r="G4566" t="str">
        <f>VLOOKUP(tbStoricoOrdini[[#This Row],[CLIENTE]],tbClienti[],7,FALSE)</f>
        <v>BB</v>
      </c>
      <c r="H4566" t="s">
        <v>66</v>
      </c>
      <c r="I4566" t="str">
        <f>IF(LEFT(tbStoricoOrdini[[#This Row],[ARTICOLO]],3) = "COG","COG",LEFT(tbStoricoOrdini[[#This Row],[ARTICOLO]],FIND(" ",tbStoricoOrdini[[#This Row],[ARTICOLO]])-1))</f>
        <v>BAG</v>
      </c>
      <c r="J4566" t="str">
        <f>MID(tbStoricoOrdini[[#This Row],[ARTICOLO]],FIND(" ",tbStoricoOrdini[[#This Row],[ARTICOLO]])+1,4)</f>
        <v>2500</v>
      </c>
      <c r="K4566" t="str">
        <f>IFERROR(RIGHT(tbStoricoOrdini[[#This Row],[ARTICOLO]],LEN(tbStoricoOrdini[[#This Row],[ARTICOLO]])-FIND(" ",tbStoricoOrdini[[#This Row],[ARTICOLO]],FIND(" ",tbStoricoOrdini[[#This Row],[ARTICOLO]]) +1)),"")</f>
        <v>Plus</v>
      </c>
      <c r="L4566" s="3">
        <f>VLOOKUP(tbStoricoOrdini[[#This Row],[ARTICOLO]],tbArticoli[],2,FALSE)</f>
        <v>220</v>
      </c>
      <c r="M4566" s="22">
        <f>tbStoricoOrdini[[#This Row],[IMPORTO]]/tbStoricoOrdini[[#This Row],[PREZZO]]</f>
        <v>275.45</v>
      </c>
      <c r="N4566" t="s">
        <v>15</v>
      </c>
      <c r="O4566" s="8">
        <f>VLOOKUP(tbStoricoOrdini[[#This Row],[AGENTE]],tbAgenti[],2,FALSE)</f>
        <v>0.08</v>
      </c>
      <c r="P4566" s="2">
        <v>60599</v>
      </c>
      <c r="Q4566" s="2">
        <f>tbStoricoOrdini[[#This Row],[IMPORTO]]*tbStoricoOrdini[[#This Row],[% COMM.]]</f>
        <v>4847.92</v>
      </c>
      <c r="R4566" s="2">
        <f>tbStoricoOrdini[[#This Row],[TOT. COMM.]]+tbStoricoOrdini[[#This Row],[IMPORTO]]</f>
        <v>65446.92</v>
      </c>
    </row>
    <row r="4567" spans="1:18">
      <c r="A4567" s="1">
        <v>43983</v>
      </c>
      <c r="B4567" s="7">
        <f>MONTH(tbStoricoOrdini[[#This Row],[DATA]])</f>
        <v>6</v>
      </c>
      <c r="C4567" t="s">
        <v>4662</v>
      </c>
      <c r="D4567" t="str">
        <f>RIGHT(tbStoricoOrdini[[#This Row],[ORDINE]],4)</f>
        <v>4564</v>
      </c>
      <c r="E4567" t="s">
        <v>28</v>
      </c>
      <c r="F4567" t="str">
        <f>VLOOKUP(tbStoricoOrdini[[#This Row],[CLIENTE]],tbClienti[],3,FALSE)</f>
        <v>Piemonte</v>
      </c>
      <c r="G4567" t="str">
        <f>VLOOKUP(tbStoricoOrdini[[#This Row],[CLIENTE]],tbClienti[],7,FALSE)</f>
        <v>BB</v>
      </c>
      <c r="H4567" t="s">
        <v>70</v>
      </c>
      <c r="I4567" t="str">
        <f>IF(LEFT(tbStoricoOrdini[[#This Row],[ARTICOLO]],3) = "COG","COG",LEFT(tbStoricoOrdini[[#This Row],[ARTICOLO]],FIND(" ",tbStoricoOrdini[[#This Row],[ARTICOLO]])-1))</f>
        <v>EB08</v>
      </c>
      <c r="J4567" t="str">
        <f>MID(tbStoricoOrdini[[#This Row],[ARTICOLO]],FIND(" ",tbStoricoOrdini[[#This Row],[ARTICOLO]])+1,4)</f>
        <v>7500</v>
      </c>
      <c r="K4567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4567" s="3">
        <f>VLOOKUP(tbStoricoOrdini[[#This Row],[ARTICOLO]],tbArticoli[],2,FALSE)</f>
        <v>180</v>
      </c>
      <c r="M4567" s="22">
        <f>tbStoricoOrdini[[#This Row],[IMPORTO]]/tbStoricoOrdini[[#This Row],[PREZZO]]</f>
        <v>0.22222222222222221</v>
      </c>
      <c r="N4567" t="s">
        <v>15</v>
      </c>
      <c r="O4567" s="8">
        <f>VLOOKUP(tbStoricoOrdini[[#This Row],[AGENTE]],tbAgenti[],2,FALSE)</f>
        <v>0.08</v>
      </c>
      <c r="P4567" s="2">
        <v>40</v>
      </c>
      <c r="Q4567" s="2">
        <f>tbStoricoOrdini[[#This Row],[IMPORTO]]*tbStoricoOrdini[[#This Row],[% COMM.]]</f>
        <v>3.2</v>
      </c>
      <c r="R4567" s="2">
        <f>tbStoricoOrdini[[#This Row],[TOT. COMM.]]+tbStoricoOrdini[[#This Row],[IMPORTO]]</f>
        <v>43.2</v>
      </c>
    </row>
    <row r="4568" spans="1:18">
      <c r="A4568" s="1">
        <v>43983</v>
      </c>
      <c r="B4568" s="7">
        <f>MONTH(tbStoricoOrdini[[#This Row],[DATA]])</f>
        <v>6</v>
      </c>
      <c r="C4568" t="s">
        <v>4663</v>
      </c>
      <c r="D4568" t="str">
        <f>RIGHT(tbStoricoOrdini[[#This Row],[ORDINE]],4)</f>
        <v>4565</v>
      </c>
      <c r="E4568" t="s">
        <v>28</v>
      </c>
      <c r="F4568" t="str">
        <f>VLOOKUP(tbStoricoOrdini[[#This Row],[CLIENTE]],tbClienti[],3,FALSE)</f>
        <v>Piemonte</v>
      </c>
      <c r="G4568" t="str">
        <f>VLOOKUP(tbStoricoOrdini[[#This Row],[CLIENTE]],tbClienti[],7,FALSE)</f>
        <v>BB</v>
      </c>
      <c r="H4568" t="s">
        <v>71</v>
      </c>
      <c r="I4568" t="str">
        <f>IF(LEFT(tbStoricoOrdini[[#This Row],[ARTICOLO]],3) = "COG","COG",LEFT(tbStoricoOrdini[[#This Row],[ARTICOLO]],FIND(" ",tbStoricoOrdini[[#This Row],[ARTICOLO]])-1))</f>
        <v>EB07</v>
      </c>
      <c r="J4568" t="str">
        <f>MID(tbStoricoOrdini[[#This Row],[ARTICOLO]],FIND(" ",tbStoricoOrdini[[#This Row],[ARTICOLO]])+1,4)</f>
        <v>5000</v>
      </c>
      <c r="K4568" t="str">
        <f>IFERROR(RIGHT(tbStoricoOrdini[[#This Row],[ARTICOLO]],LEN(tbStoricoOrdini[[#This Row],[ARTICOLO]])-FIND(" ",tbStoricoOrdini[[#This Row],[ARTICOLO]],FIND(" ",tbStoricoOrdini[[#This Row],[ARTICOLO]]) +1)),"")</f>
        <v/>
      </c>
      <c r="L4568" s="3">
        <f>VLOOKUP(tbStoricoOrdini[[#This Row],[ARTICOLO]],tbArticoli[],2,FALSE)</f>
        <v>140</v>
      </c>
      <c r="M4568" s="22">
        <f>tbStoricoOrdini[[#This Row],[IMPORTO]]/tbStoricoOrdini[[#This Row],[PREZZO]]</f>
        <v>10.8</v>
      </c>
      <c r="N4568" t="s">
        <v>15</v>
      </c>
      <c r="O4568" s="8">
        <f>VLOOKUP(tbStoricoOrdini[[#This Row],[AGENTE]],tbAgenti[],2,FALSE)</f>
        <v>0.08</v>
      </c>
      <c r="P4568" s="2">
        <v>1512</v>
      </c>
      <c r="Q4568" s="2">
        <f>tbStoricoOrdini[[#This Row],[IMPORTO]]*tbStoricoOrdini[[#This Row],[% COMM.]]</f>
        <v>120.96000000000001</v>
      </c>
      <c r="R4568" s="2">
        <f>tbStoricoOrdini[[#This Row],[TOT. COMM.]]+tbStoricoOrdini[[#This Row],[IMPORTO]]</f>
        <v>1632.96</v>
      </c>
    </row>
    <row r="4569" spans="1:18">
      <c r="A4569" s="1">
        <v>43983</v>
      </c>
      <c r="B4569" s="7">
        <f>MONTH(tbStoricoOrdini[[#This Row],[DATA]])</f>
        <v>6</v>
      </c>
      <c r="C4569" t="s">
        <v>4664</v>
      </c>
      <c r="D4569" t="str">
        <f>RIGHT(tbStoricoOrdini[[#This Row],[ORDINE]],4)</f>
        <v>4566</v>
      </c>
      <c r="E4569" t="s">
        <v>28</v>
      </c>
      <c r="F4569" t="str">
        <f>VLOOKUP(tbStoricoOrdini[[#This Row],[CLIENTE]],tbClienti[],3,FALSE)</f>
        <v>Piemonte</v>
      </c>
      <c r="G4569" t="str">
        <f>VLOOKUP(tbStoricoOrdini[[#This Row],[CLIENTE]],tbClienti[],7,FALSE)</f>
        <v>BB</v>
      </c>
      <c r="H4569" t="s">
        <v>72</v>
      </c>
      <c r="I4569" t="str">
        <f>IF(LEFT(tbStoricoOrdini[[#This Row],[ARTICOLO]],3) = "COG","COG",LEFT(tbStoricoOrdini[[#This Row],[ARTICOLO]],FIND(" ",tbStoricoOrdini[[#This Row],[ARTICOLO]])-1))</f>
        <v>EB06</v>
      </c>
      <c r="J4569" t="str">
        <f>MID(tbStoricoOrdini[[#This Row],[ARTICOLO]],FIND(" ",tbStoricoOrdini[[#This Row],[ARTICOLO]])+1,4)</f>
        <v>3000</v>
      </c>
      <c r="K4569" t="str">
        <f>IFERROR(RIGHT(tbStoricoOrdini[[#This Row],[ARTICOLO]],LEN(tbStoricoOrdini[[#This Row],[ARTICOLO]])-FIND(" ",tbStoricoOrdini[[#This Row],[ARTICOLO]],FIND(" ",tbStoricoOrdini[[#This Row],[ARTICOLO]]) +1)),"")</f>
        <v>Medium</v>
      </c>
      <c r="L4569" s="3">
        <f>VLOOKUP(tbStoricoOrdini[[#This Row],[ARTICOLO]],tbArticoli[],2,FALSE)</f>
        <v>120</v>
      </c>
      <c r="M4569" s="22">
        <f>tbStoricoOrdini[[#This Row],[IMPORTO]]/tbStoricoOrdini[[#This Row],[PREZZO]]</f>
        <v>0.92500000000000004</v>
      </c>
      <c r="N4569" t="s">
        <v>15</v>
      </c>
      <c r="O4569" s="8">
        <f>VLOOKUP(tbStoricoOrdini[[#This Row],[AGENTE]],tbAgenti[],2,FALSE)</f>
        <v>0.08</v>
      </c>
      <c r="P4569" s="2">
        <v>111</v>
      </c>
      <c r="Q4569" s="2">
        <f>tbStoricoOrdini[[#This Row],[IMPORTO]]*tbStoricoOrdini[[#This Row],[% COMM.]]</f>
        <v>8.8800000000000008</v>
      </c>
      <c r="R4569" s="2">
        <f>tbStoricoOrdini[[#This Row],[TOT. COMM.]]+tbStoricoOrdini[[#This Row],[IMPORTO]]</f>
        <v>119.88</v>
      </c>
    </row>
    <row r="4570" spans="1:18">
      <c r="A4570" s="1">
        <v>43983</v>
      </c>
      <c r="B4570" s="7">
        <f>MONTH(tbStoricoOrdini[[#This Row],[DATA]])</f>
        <v>6</v>
      </c>
      <c r="C4570" t="s">
        <v>4665</v>
      </c>
      <c r="D4570" t="str">
        <f>RIGHT(tbStoricoOrdini[[#This Row],[ORDINE]],4)</f>
        <v>4567</v>
      </c>
      <c r="E4570" t="s">
        <v>28</v>
      </c>
      <c r="F4570" t="str">
        <f>VLOOKUP(tbStoricoOrdini[[#This Row],[CLIENTE]],tbClienti[],3,FALSE)</f>
        <v>Piemonte</v>
      </c>
      <c r="G4570" t="str">
        <f>VLOOKUP(tbStoricoOrdini[[#This Row],[CLIENTE]],tbClienti[],7,FALSE)</f>
        <v>BB</v>
      </c>
      <c r="H4570" t="s">
        <v>72</v>
      </c>
      <c r="I4570" t="str">
        <f>IF(LEFT(tbStoricoOrdini[[#This Row],[ARTICOLO]],3) = "COG","COG",LEFT(tbStoricoOrdini[[#This Row],[ARTICOLO]],FIND(" ",tbStoricoOrdini[[#This Row],[ARTICOLO]])-1))</f>
        <v>EB06</v>
      </c>
      <c r="J4570" t="str">
        <f>MID(tbStoricoOrdini[[#This Row],[ARTICOLO]],FIND(" ",tbStoricoOrdini[[#This Row],[ARTICOLO]])+1,4)</f>
        <v>3000</v>
      </c>
      <c r="K4570" t="str">
        <f>IFERROR(RIGHT(tbStoricoOrdini[[#This Row],[ARTICOLO]],LEN(tbStoricoOrdini[[#This Row],[ARTICOLO]])-FIND(" ",tbStoricoOrdini[[#This Row],[ARTICOLO]],FIND(" ",tbStoricoOrdini[[#This Row],[ARTICOLO]]) +1)),"")</f>
        <v>Medium</v>
      </c>
      <c r="L4570" s="3">
        <f>VLOOKUP(tbStoricoOrdini[[#This Row],[ARTICOLO]],tbArticoli[],2,FALSE)</f>
        <v>120</v>
      </c>
      <c r="M4570" s="22">
        <f>tbStoricoOrdini[[#This Row],[IMPORTO]]/tbStoricoOrdini[[#This Row],[PREZZO]]</f>
        <v>1.575</v>
      </c>
      <c r="N4570" t="s">
        <v>18</v>
      </c>
      <c r="O4570" s="8">
        <f>VLOOKUP(tbStoricoOrdini[[#This Row],[AGENTE]],tbAgenti[],2,FALSE)</f>
        <v>0.03</v>
      </c>
      <c r="P4570" s="2">
        <v>189</v>
      </c>
      <c r="Q4570" s="2">
        <f>tbStoricoOrdini[[#This Row],[IMPORTO]]*tbStoricoOrdini[[#This Row],[% COMM.]]</f>
        <v>5.67</v>
      </c>
      <c r="R4570" s="2">
        <f>tbStoricoOrdini[[#This Row],[TOT. COMM.]]+tbStoricoOrdini[[#This Row],[IMPORTO]]</f>
        <v>194.67</v>
      </c>
    </row>
    <row r="4571" spans="1:18">
      <c r="A4571" s="1">
        <v>43983</v>
      </c>
      <c r="B4571" s="7">
        <f>MONTH(tbStoricoOrdini[[#This Row],[DATA]])</f>
        <v>6</v>
      </c>
      <c r="C4571" t="s">
        <v>4666</v>
      </c>
      <c r="D4571" t="str">
        <f>RIGHT(tbStoricoOrdini[[#This Row],[ORDINE]],4)</f>
        <v>4568</v>
      </c>
      <c r="E4571" t="s">
        <v>28</v>
      </c>
      <c r="F4571" t="str">
        <f>VLOOKUP(tbStoricoOrdini[[#This Row],[CLIENTE]],tbClienti[],3,FALSE)</f>
        <v>Piemonte</v>
      </c>
      <c r="G4571" t="str">
        <f>VLOOKUP(tbStoricoOrdini[[#This Row],[CLIENTE]],tbClienti[],7,FALSE)</f>
        <v>BB</v>
      </c>
      <c r="H4571" t="s">
        <v>73</v>
      </c>
      <c r="I4571" t="str">
        <f>IF(LEFT(tbStoricoOrdini[[#This Row],[ARTICOLO]],3) = "COG","COG",LEFT(tbStoricoOrdini[[#This Row],[ARTICOLO]],FIND(" ",tbStoricoOrdini[[#This Row],[ARTICOLO]])-1))</f>
        <v>EB06</v>
      </c>
      <c r="J4571" t="str">
        <f>MID(tbStoricoOrdini[[#This Row],[ARTICOLO]],FIND(" ",tbStoricoOrdini[[#This Row],[ARTICOLO]])+1,4)</f>
        <v>3000</v>
      </c>
      <c r="K4571" t="str">
        <f>IFERROR(RIGHT(tbStoricoOrdini[[#This Row],[ARTICOLO]],LEN(tbStoricoOrdini[[#This Row],[ARTICOLO]])-FIND(" ",tbStoricoOrdini[[#This Row],[ARTICOLO]],FIND(" ",tbStoricoOrdini[[#This Row],[ARTICOLO]]) +1)),"")</f>
        <v>Plus</v>
      </c>
      <c r="L4571" s="3">
        <f>VLOOKUP(tbStoricoOrdini[[#This Row],[ARTICOLO]],tbArticoli[],2,FALSE)</f>
        <v>130</v>
      </c>
      <c r="M4571" s="22">
        <f>tbStoricoOrdini[[#This Row],[IMPORTO]]/tbStoricoOrdini[[#This Row],[PREZZO]]</f>
        <v>1.1692307692307693</v>
      </c>
      <c r="N4571" t="s">
        <v>18</v>
      </c>
      <c r="O4571" s="8">
        <f>VLOOKUP(tbStoricoOrdini[[#This Row],[AGENTE]],tbAgenti[],2,FALSE)</f>
        <v>0.03</v>
      </c>
      <c r="P4571" s="2">
        <v>152</v>
      </c>
      <c r="Q4571" s="2">
        <f>tbStoricoOrdini[[#This Row],[IMPORTO]]*tbStoricoOrdini[[#This Row],[% COMM.]]</f>
        <v>4.5599999999999996</v>
      </c>
      <c r="R4571" s="2">
        <f>tbStoricoOrdini[[#This Row],[TOT. COMM.]]+tbStoricoOrdini[[#This Row],[IMPORTO]]</f>
        <v>156.56</v>
      </c>
    </row>
    <row r="4572" spans="1:18">
      <c r="A4572" s="1">
        <v>43983</v>
      </c>
      <c r="B4572" s="7">
        <f>MONTH(tbStoricoOrdini[[#This Row],[DATA]])</f>
        <v>6</v>
      </c>
      <c r="C4572" t="s">
        <v>4667</v>
      </c>
      <c r="D4572" t="str">
        <f>RIGHT(tbStoricoOrdini[[#This Row],[ORDINE]],4)</f>
        <v>4569</v>
      </c>
      <c r="E4572" t="s">
        <v>29</v>
      </c>
      <c r="F4572" t="str">
        <f>VLOOKUP(tbStoricoOrdini[[#This Row],[CLIENTE]],tbClienti[],3,FALSE)</f>
        <v>Piemonte</v>
      </c>
      <c r="G4572" t="str">
        <f>VLOOKUP(tbStoricoOrdini[[#This Row],[CLIENTE]],tbClienti[],7,FALSE)</f>
        <v>CC</v>
      </c>
      <c r="H4572" t="s">
        <v>77</v>
      </c>
      <c r="I4572" t="str">
        <f>IF(LEFT(tbStoricoOrdini[[#This Row],[ARTICOLO]],3) = "COG","COG",LEFT(tbStoricoOrdini[[#This Row],[ARTICOLO]],FIND(" ",tbStoricoOrdini[[#This Row],[ARTICOLO]])-1))</f>
        <v>COG</v>
      </c>
      <c r="J4572" t="str">
        <f>MID(tbStoricoOrdini[[#This Row],[ARTICOLO]],FIND(" ",tbStoricoOrdini[[#This Row],[ARTICOLO]])+1,4)</f>
        <v>2000</v>
      </c>
      <c r="K4572" t="str">
        <f>IFERROR(RIGHT(tbStoricoOrdini[[#This Row],[ARTICOLO]],LEN(tbStoricoOrdini[[#This Row],[ARTICOLO]])-FIND(" ",tbStoricoOrdini[[#This Row],[ARTICOLO]],FIND(" ",tbStoricoOrdini[[#This Row],[ARTICOLO]]) +1)),"")</f>
        <v>Medium</v>
      </c>
      <c r="L4572" s="3">
        <f>VLOOKUP(tbStoricoOrdini[[#This Row],[ARTICOLO]],tbArticoli[],2,FALSE)</f>
        <v>200</v>
      </c>
      <c r="M4572" s="22">
        <f>tbStoricoOrdini[[#This Row],[IMPORTO]]/tbStoricoOrdini[[#This Row],[PREZZO]]</f>
        <v>1.37</v>
      </c>
      <c r="N4572" t="s">
        <v>9</v>
      </c>
      <c r="O4572" s="8">
        <f>VLOOKUP(tbStoricoOrdini[[#This Row],[AGENTE]],tbAgenti[],2,FALSE)</f>
        <v>0.05</v>
      </c>
      <c r="P4572" s="2">
        <v>274</v>
      </c>
      <c r="Q4572" s="2">
        <f>tbStoricoOrdini[[#This Row],[IMPORTO]]*tbStoricoOrdini[[#This Row],[% COMM.]]</f>
        <v>13.700000000000001</v>
      </c>
      <c r="R4572" s="2">
        <f>tbStoricoOrdini[[#This Row],[TOT. COMM.]]+tbStoricoOrdini[[#This Row],[IMPORTO]]</f>
        <v>287.7</v>
      </c>
    </row>
    <row r="4573" spans="1:18">
      <c r="A4573" s="1">
        <v>43983</v>
      </c>
      <c r="B4573" s="7">
        <f>MONTH(tbStoricoOrdini[[#This Row],[DATA]])</f>
        <v>6</v>
      </c>
      <c r="C4573" t="s">
        <v>4668</v>
      </c>
      <c r="D4573" t="str">
        <f>RIGHT(tbStoricoOrdini[[#This Row],[ORDINE]],4)</f>
        <v>4570</v>
      </c>
      <c r="E4573" t="s">
        <v>29</v>
      </c>
      <c r="F4573" t="str">
        <f>VLOOKUP(tbStoricoOrdini[[#This Row],[CLIENTE]],tbClienti[],3,FALSE)</f>
        <v>Piemonte</v>
      </c>
      <c r="G4573" t="str">
        <f>VLOOKUP(tbStoricoOrdini[[#This Row],[CLIENTE]],tbClienti[],7,FALSE)</f>
        <v>CC</v>
      </c>
      <c r="H4573" t="s">
        <v>61</v>
      </c>
      <c r="I4573" t="str">
        <f>IF(LEFT(tbStoricoOrdini[[#This Row],[ARTICOLO]],3) = "COG","COG",LEFT(tbStoricoOrdini[[#This Row],[ARTICOLO]],FIND(" ",tbStoricoOrdini[[#This Row],[ARTICOLO]])-1))</f>
        <v>KLM</v>
      </c>
      <c r="J4573" t="str">
        <f>MID(tbStoricoOrdini[[#This Row],[ARTICOLO]],FIND(" ",tbStoricoOrdini[[#This Row],[ARTICOLO]])+1,4)</f>
        <v>5000</v>
      </c>
      <c r="K4573" t="str">
        <f>IFERROR(RIGHT(tbStoricoOrdini[[#This Row],[ARTICOLO]],LEN(tbStoricoOrdini[[#This Row],[ARTICOLO]])-FIND(" ",tbStoricoOrdini[[#This Row],[ARTICOLO]],FIND(" ",tbStoricoOrdini[[#This Row],[ARTICOLO]]) +1)),"")</f>
        <v>Medium</v>
      </c>
      <c r="L4573" s="3">
        <f>VLOOKUP(tbStoricoOrdini[[#This Row],[ARTICOLO]],tbArticoli[],2,FALSE)</f>
        <v>150</v>
      </c>
      <c r="M4573" s="22">
        <f>tbStoricoOrdini[[#This Row],[IMPORTO]]/tbStoricoOrdini[[#This Row],[PREZZO]]</f>
        <v>12.42</v>
      </c>
      <c r="N4573" t="s">
        <v>15</v>
      </c>
      <c r="O4573" s="8">
        <f>VLOOKUP(tbStoricoOrdini[[#This Row],[AGENTE]],tbAgenti[],2,FALSE)</f>
        <v>0.08</v>
      </c>
      <c r="P4573" s="2">
        <v>1863</v>
      </c>
      <c r="Q4573" s="2">
        <f>tbStoricoOrdini[[#This Row],[IMPORTO]]*tbStoricoOrdini[[#This Row],[% COMM.]]</f>
        <v>149.04</v>
      </c>
      <c r="R4573" s="2">
        <f>tbStoricoOrdini[[#This Row],[TOT. COMM.]]+tbStoricoOrdini[[#This Row],[IMPORTO]]</f>
        <v>2012.04</v>
      </c>
    </row>
    <row r="4574" spans="1:18">
      <c r="A4574" s="1">
        <v>43983</v>
      </c>
      <c r="B4574" s="7">
        <f>MONTH(tbStoricoOrdini[[#This Row],[DATA]])</f>
        <v>6</v>
      </c>
      <c r="C4574" t="s">
        <v>4669</v>
      </c>
      <c r="D4574" t="str">
        <f>RIGHT(tbStoricoOrdini[[#This Row],[ORDINE]],4)</f>
        <v>4571</v>
      </c>
      <c r="E4574" t="s">
        <v>29</v>
      </c>
      <c r="F4574" t="str">
        <f>VLOOKUP(tbStoricoOrdini[[#This Row],[CLIENTE]],tbClienti[],3,FALSE)</f>
        <v>Piemonte</v>
      </c>
      <c r="G4574" t="str">
        <f>VLOOKUP(tbStoricoOrdini[[#This Row],[CLIENTE]],tbClienti[],7,FALSE)</f>
        <v>CC</v>
      </c>
      <c r="H4574" t="s">
        <v>61</v>
      </c>
      <c r="I4574" t="str">
        <f>IF(LEFT(tbStoricoOrdini[[#This Row],[ARTICOLO]],3) = "COG","COG",LEFT(tbStoricoOrdini[[#This Row],[ARTICOLO]],FIND(" ",tbStoricoOrdini[[#This Row],[ARTICOLO]])-1))</f>
        <v>KLM</v>
      </c>
      <c r="J4574" t="str">
        <f>MID(tbStoricoOrdini[[#This Row],[ARTICOLO]],FIND(" ",tbStoricoOrdini[[#This Row],[ARTICOLO]])+1,4)</f>
        <v>5000</v>
      </c>
      <c r="K4574" t="str">
        <f>IFERROR(RIGHT(tbStoricoOrdini[[#This Row],[ARTICOLO]],LEN(tbStoricoOrdini[[#This Row],[ARTICOLO]])-FIND(" ",tbStoricoOrdini[[#This Row],[ARTICOLO]],FIND(" ",tbStoricoOrdini[[#This Row],[ARTICOLO]]) +1)),"")</f>
        <v>Medium</v>
      </c>
      <c r="L4574" s="3">
        <f>VLOOKUP(tbStoricoOrdini[[#This Row],[ARTICOLO]],tbArticoli[],2,FALSE)</f>
        <v>150</v>
      </c>
      <c r="M4574" s="22">
        <f>tbStoricoOrdini[[#This Row],[IMPORTO]]/tbStoricoOrdini[[#This Row],[PREZZO]]</f>
        <v>0.45333333333333331</v>
      </c>
      <c r="N4574" t="s">
        <v>6</v>
      </c>
      <c r="O4574" s="8">
        <f>VLOOKUP(tbStoricoOrdini[[#This Row],[AGENTE]],tbAgenti[],2,FALSE)</f>
        <v>7.4999999999999997E-2</v>
      </c>
      <c r="P4574" s="2">
        <v>68</v>
      </c>
      <c r="Q4574" s="2">
        <f>tbStoricoOrdini[[#This Row],[IMPORTO]]*tbStoricoOrdini[[#This Row],[% COMM.]]</f>
        <v>5.0999999999999996</v>
      </c>
      <c r="R4574" s="2">
        <f>tbStoricoOrdini[[#This Row],[TOT. COMM.]]+tbStoricoOrdini[[#This Row],[IMPORTO]]</f>
        <v>73.099999999999994</v>
      </c>
    </row>
    <row r="4575" spans="1:18">
      <c r="A4575" s="1">
        <v>43983</v>
      </c>
      <c r="B4575" s="7">
        <f>MONTH(tbStoricoOrdini[[#This Row],[DATA]])</f>
        <v>6</v>
      </c>
      <c r="C4575" t="s">
        <v>4670</v>
      </c>
      <c r="D4575" t="str">
        <f>RIGHT(tbStoricoOrdini[[#This Row],[ORDINE]],4)</f>
        <v>4572</v>
      </c>
      <c r="E4575" t="s">
        <v>29</v>
      </c>
      <c r="F4575" t="str">
        <f>VLOOKUP(tbStoricoOrdini[[#This Row],[CLIENTE]],tbClienti[],3,FALSE)</f>
        <v>Piemonte</v>
      </c>
      <c r="G4575" t="str">
        <f>VLOOKUP(tbStoricoOrdini[[#This Row],[CLIENTE]],tbClienti[],7,FALSE)</f>
        <v>CC</v>
      </c>
      <c r="H4575" t="s">
        <v>61</v>
      </c>
      <c r="I4575" t="str">
        <f>IF(LEFT(tbStoricoOrdini[[#This Row],[ARTICOLO]],3) = "COG","COG",LEFT(tbStoricoOrdini[[#This Row],[ARTICOLO]],FIND(" ",tbStoricoOrdini[[#This Row],[ARTICOLO]])-1))</f>
        <v>KLM</v>
      </c>
      <c r="J4575" t="str">
        <f>MID(tbStoricoOrdini[[#This Row],[ARTICOLO]],FIND(" ",tbStoricoOrdini[[#This Row],[ARTICOLO]])+1,4)</f>
        <v>5000</v>
      </c>
      <c r="K4575" t="str">
        <f>IFERROR(RIGHT(tbStoricoOrdini[[#This Row],[ARTICOLO]],LEN(tbStoricoOrdini[[#This Row],[ARTICOLO]])-FIND(" ",tbStoricoOrdini[[#This Row],[ARTICOLO]],FIND(" ",tbStoricoOrdini[[#This Row],[ARTICOLO]]) +1)),"")</f>
        <v>Medium</v>
      </c>
      <c r="L4575" s="3">
        <f>VLOOKUP(tbStoricoOrdini[[#This Row],[ARTICOLO]],tbArticoli[],2,FALSE)</f>
        <v>150</v>
      </c>
      <c r="M4575" s="22">
        <f>tbStoricoOrdini[[#This Row],[IMPORTO]]/tbStoricoOrdini[[#This Row],[PREZZO]]</f>
        <v>1003.0266666666666</v>
      </c>
      <c r="N4575" t="s">
        <v>9</v>
      </c>
      <c r="O4575" s="8">
        <f>VLOOKUP(tbStoricoOrdini[[#This Row],[AGENTE]],tbAgenti[],2,FALSE)</f>
        <v>0.05</v>
      </c>
      <c r="P4575" s="2">
        <v>150454</v>
      </c>
      <c r="Q4575" s="2">
        <f>tbStoricoOrdini[[#This Row],[IMPORTO]]*tbStoricoOrdini[[#This Row],[% COMM.]]</f>
        <v>7522.7000000000007</v>
      </c>
      <c r="R4575" s="2">
        <f>tbStoricoOrdini[[#This Row],[TOT. COMM.]]+tbStoricoOrdini[[#This Row],[IMPORTO]]</f>
        <v>157976.70000000001</v>
      </c>
    </row>
    <row r="4576" spans="1:18">
      <c r="A4576" s="1">
        <v>43983</v>
      </c>
      <c r="B4576" s="7">
        <f>MONTH(tbStoricoOrdini[[#This Row],[DATA]])</f>
        <v>6</v>
      </c>
      <c r="C4576" t="s">
        <v>4671</v>
      </c>
      <c r="D4576" t="str">
        <f>RIGHT(tbStoricoOrdini[[#This Row],[ORDINE]],4)</f>
        <v>4573</v>
      </c>
      <c r="E4576" t="s">
        <v>29</v>
      </c>
      <c r="F4576" t="str">
        <f>VLOOKUP(tbStoricoOrdini[[#This Row],[CLIENTE]],tbClienti[],3,FALSE)</f>
        <v>Piemonte</v>
      </c>
      <c r="G4576" t="str">
        <f>VLOOKUP(tbStoricoOrdini[[#This Row],[CLIENTE]],tbClienti[],7,FALSE)</f>
        <v>CC</v>
      </c>
      <c r="H4576" t="s">
        <v>79</v>
      </c>
      <c r="I4576" t="str">
        <f>IF(LEFT(tbStoricoOrdini[[#This Row],[ARTICOLO]],3) = "COG","COG",LEFT(tbStoricoOrdini[[#This Row],[ARTICOLO]],FIND(" ",tbStoricoOrdini[[#This Row],[ARTICOLO]])-1))</f>
        <v>COG</v>
      </c>
      <c r="J4576" t="str">
        <f>MID(tbStoricoOrdini[[#This Row],[ARTICOLO]],FIND(" ",tbStoricoOrdini[[#This Row],[ARTICOLO]])+1,4)</f>
        <v>4000</v>
      </c>
      <c r="K4576" t="str">
        <f>IFERROR(RIGHT(tbStoricoOrdini[[#This Row],[ARTICOLO]],LEN(tbStoricoOrdini[[#This Row],[ARTICOLO]])-FIND(" ",tbStoricoOrdini[[#This Row],[ARTICOLO]],FIND(" ",tbStoricoOrdini[[#This Row],[ARTICOLO]]) +1)),"")</f>
        <v>Plus</v>
      </c>
      <c r="L4576" s="3">
        <f>VLOOKUP(tbStoricoOrdini[[#This Row],[ARTICOLO]],tbArticoli[],2,FALSE)</f>
        <v>240</v>
      </c>
      <c r="M4576" s="22">
        <f>tbStoricoOrdini[[#This Row],[IMPORTO]]/tbStoricoOrdini[[#This Row],[PREZZO]]</f>
        <v>38.358333333333334</v>
      </c>
      <c r="N4576" t="s">
        <v>9</v>
      </c>
      <c r="O4576" s="8">
        <f>VLOOKUP(tbStoricoOrdini[[#This Row],[AGENTE]],tbAgenti[],2,FALSE)</f>
        <v>0.05</v>
      </c>
      <c r="P4576" s="2">
        <v>9206</v>
      </c>
      <c r="Q4576" s="2">
        <f>tbStoricoOrdini[[#This Row],[IMPORTO]]*tbStoricoOrdini[[#This Row],[% COMM.]]</f>
        <v>460.3</v>
      </c>
      <c r="R4576" s="2">
        <f>tbStoricoOrdini[[#This Row],[TOT. COMM.]]+tbStoricoOrdini[[#This Row],[IMPORTO]]</f>
        <v>9666.2999999999993</v>
      </c>
    </row>
    <row r="4577" spans="1:18">
      <c r="A4577" s="1">
        <v>43983</v>
      </c>
      <c r="B4577" s="7">
        <f>MONTH(tbStoricoOrdini[[#This Row],[DATA]])</f>
        <v>6</v>
      </c>
      <c r="C4577" t="s">
        <v>4672</v>
      </c>
      <c r="D4577" t="str">
        <f>RIGHT(tbStoricoOrdini[[#This Row],[ORDINE]],4)</f>
        <v>4574</v>
      </c>
      <c r="E4577" t="s">
        <v>29</v>
      </c>
      <c r="F4577" t="str">
        <f>VLOOKUP(tbStoricoOrdini[[#This Row],[CLIENTE]],tbClienti[],3,FALSE)</f>
        <v>Piemonte</v>
      </c>
      <c r="G4577" t="str">
        <f>VLOOKUP(tbStoricoOrdini[[#This Row],[CLIENTE]],tbClienti[],7,FALSE)</f>
        <v>CC</v>
      </c>
      <c r="H4577" t="s">
        <v>63</v>
      </c>
      <c r="I4577" t="str">
        <f>IF(LEFT(tbStoricoOrdini[[#This Row],[ARTICOLO]],3) = "COG","COG",LEFT(tbStoricoOrdini[[#This Row],[ARTICOLO]],FIND(" ",tbStoricoOrdini[[#This Row],[ARTICOLO]])-1))</f>
        <v>KLM</v>
      </c>
      <c r="J4577" t="str">
        <f>MID(tbStoricoOrdini[[#This Row],[ARTICOLO]],FIND(" ",tbStoricoOrdini[[#This Row],[ARTICOLO]])+1,4)</f>
        <v>3000</v>
      </c>
      <c r="K4577" t="str">
        <f>IFERROR(RIGHT(tbStoricoOrdini[[#This Row],[ARTICOLO]],LEN(tbStoricoOrdini[[#This Row],[ARTICOLO]])-FIND(" ",tbStoricoOrdini[[#This Row],[ARTICOLO]],FIND(" ",tbStoricoOrdini[[#This Row],[ARTICOLO]]) +1)),"")</f>
        <v>Plus</v>
      </c>
      <c r="L4577" s="3">
        <f>VLOOKUP(tbStoricoOrdini[[#This Row],[ARTICOLO]],tbArticoli[],2,FALSE)</f>
        <v>145</v>
      </c>
      <c r="M4577" s="22">
        <f>tbStoricoOrdini[[#This Row],[IMPORTO]]/tbStoricoOrdini[[#This Row],[PREZZO]]</f>
        <v>73</v>
      </c>
      <c r="N4577" t="s">
        <v>39</v>
      </c>
      <c r="O4577" s="8">
        <f>VLOOKUP(tbStoricoOrdini[[#This Row],[AGENTE]],tbAgenti[],2,FALSE)</f>
        <v>0.05</v>
      </c>
      <c r="P4577" s="2">
        <v>10585</v>
      </c>
      <c r="Q4577" s="2">
        <f>tbStoricoOrdini[[#This Row],[IMPORTO]]*tbStoricoOrdini[[#This Row],[% COMM.]]</f>
        <v>529.25</v>
      </c>
      <c r="R4577" s="2">
        <f>tbStoricoOrdini[[#This Row],[TOT. COMM.]]+tbStoricoOrdini[[#This Row],[IMPORTO]]</f>
        <v>11114.25</v>
      </c>
    </row>
    <row r="4578" spans="1:18">
      <c r="A4578" s="1">
        <v>43983</v>
      </c>
      <c r="B4578" s="7">
        <f>MONTH(tbStoricoOrdini[[#This Row],[DATA]])</f>
        <v>6</v>
      </c>
      <c r="C4578" t="s">
        <v>4673</v>
      </c>
      <c r="D4578" t="str">
        <f>RIGHT(tbStoricoOrdini[[#This Row],[ORDINE]],4)</f>
        <v>4575</v>
      </c>
      <c r="E4578" t="s">
        <v>29</v>
      </c>
      <c r="F4578" t="str">
        <f>VLOOKUP(tbStoricoOrdini[[#This Row],[CLIENTE]],tbClienti[],3,FALSE)</f>
        <v>Piemonte</v>
      </c>
      <c r="G4578" t="str">
        <f>VLOOKUP(tbStoricoOrdini[[#This Row],[CLIENTE]],tbClienti[],7,FALSE)</f>
        <v>CC</v>
      </c>
      <c r="H4578" t="s">
        <v>63</v>
      </c>
      <c r="I4578" t="str">
        <f>IF(LEFT(tbStoricoOrdini[[#This Row],[ARTICOLO]],3) = "COG","COG",LEFT(tbStoricoOrdini[[#This Row],[ARTICOLO]],FIND(" ",tbStoricoOrdini[[#This Row],[ARTICOLO]])-1))</f>
        <v>KLM</v>
      </c>
      <c r="J4578" t="str">
        <f>MID(tbStoricoOrdini[[#This Row],[ARTICOLO]],FIND(" ",tbStoricoOrdini[[#This Row],[ARTICOLO]])+1,4)</f>
        <v>3000</v>
      </c>
      <c r="K4578" t="str">
        <f>IFERROR(RIGHT(tbStoricoOrdini[[#This Row],[ARTICOLO]],LEN(tbStoricoOrdini[[#This Row],[ARTICOLO]])-FIND(" ",tbStoricoOrdini[[#This Row],[ARTICOLO]],FIND(" ",tbStoricoOrdini[[#This Row],[ARTICOLO]]) +1)),"")</f>
        <v>Plus</v>
      </c>
      <c r="L4578" s="3">
        <f>VLOOKUP(tbStoricoOrdini[[#This Row],[ARTICOLO]],tbArticoli[],2,FALSE)</f>
        <v>145</v>
      </c>
      <c r="M4578" s="22">
        <f>tbStoricoOrdini[[#This Row],[IMPORTO]]/tbStoricoOrdini[[#This Row],[PREZZO]]</f>
        <v>9.6689655172413786</v>
      </c>
      <c r="N4578" t="s">
        <v>15</v>
      </c>
      <c r="O4578" s="8">
        <f>VLOOKUP(tbStoricoOrdini[[#This Row],[AGENTE]],tbAgenti[],2,FALSE)</f>
        <v>0.08</v>
      </c>
      <c r="P4578" s="2">
        <v>1402</v>
      </c>
      <c r="Q4578" s="2">
        <f>tbStoricoOrdini[[#This Row],[IMPORTO]]*tbStoricoOrdini[[#This Row],[% COMM.]]</f>
        <v>112.16</v>
      </c>
      <c r="R4578" s="2">
        <f>tbStoricoOrdini[[#This Row],[TOT. COMM.]]+tbStoricoOrdini[[#This Row],[IMPORTO]]</f>
        <v>1514.16</v>
      </c>
    </row>
    <row r="4579" spans="1:18">
      <c r="A4579" s="1">
        <v>43983</v>
      </c>
      <c r="B4579" s="7">
        <f>MONTH(tbStoricoOrdini[[#This Row],[DATA]])</f>
        <v>6</v>
      </c>
      <c r="C4579" t="s">
        <v>4674</v>
      </c>
      <c r="D4579" t="str">
        <f>RIGHT(tbStoricoOrdini[[#This Row],[ORDINE]],4)</f>
        <v>4576</v>
      </c>
      <c r="E4579" t="s">
        <v>29</v>
      </c>
      <c r="F4579" t="str">
        <f>VLOOKUP(tbStoricoOrdini[[#This Row],[CLIENTE]],tbClienti[],3,FALSE)</f>
        <v>Piemonte</v>
      </c>
      <c r="G4579" t="str">
        <f>VLOOKUP(tbStoricoOrdini[[#This Row],[CLIENTE]],tbClienti[],7,FALSE)</f>
        <v>CC</v>
      </c>
      <c r="H4579" t="s">
        <v>63</v>
      </c>
      <c r="I4579" t="str">
        <f>IF(LEFT(tbStoricoOrdini[[#This Row],[ARTICOLO]],3) = "COG","COG",LEFT(tbStoricoOrdini[[#This Row],[ARTICOLO]],FIND(" ",tbStoricoOrdini[[#This Row],[ARTICOLO]])-1))</f>
        <v>KLM</v>
      </c>
      <c r="J4579" t="str">
        <f>MID(tbStoricoOrdini[[#This Row],[ARTICOLO]],FIND(" ",tbStoricoOrdini[[#This Row],[ARTICOLO]])+1,4)</f>
        <v>3000</v>
      </c>
      <c r="K4579" t="str">
        <f>IFERROR(RIGHT(tbStoricoOrdini[[#This Row],[ARTICOLO]],LEN(tbStoricoOrdini[[#This Row],[ARTICOLO]])-FIND(" ",tbStoricoOrdini[[#This Row],[ARTICOLO]],FIND(" ",tbStoricoOrdini[[#This Row],[ARTICOLO]]) +1)),"")</f>
        <v>Plus</v>
      </c>
      <c r="L4579" s="3">
        <f>VLOOKUP(tbStoricoOrdini[[#This Row],[ARTICOLO]],tbArticoli[],2,FALSE)</f>
        <v>145</v>
      </c>
      <c r="M4579" s="22">
        <f>tbStoricoOrdini[[#This Row],[IMPORTO]]/tbStoricoOrdini[[#This Row],[PREZZO]]</f>
        <v>10.655172413793103</v>
      </c>
      <c r="N4579" t="s">
        <v>18</v>
      </c>
      <c r="O4579" s="8">
        <f>VLOOKUP(tbStoricoOrdini[[#This Row],[AGENTE]],tbAgenti[],2,FALSE)</f>
        <v>0.03</v>
      </c>
      <c r="P4579" s="2">
        <v>1545</v>
      </c>
      <c r="Q4579" s="2">
        <f>tbStoricoOrdini[[#This Row],[IMPORTO]]*tbStoricoOrdini[[#This Row],[% COMM.]]</f>
        <v>46.35</v>
      </c>
      <c r="R4579" s="2">
        <f>tbStoricoOrdini[[#This Row],[TOT. COMM.]]+tbStoricoOrdini[[#This Row],[IMPORTO]]</f>
        <v>1591.35</v>
      </c>
    </row>
    <row r="4580" spans="1:18">
      <c r="A4580" s="1">
        <v>43983</v>
      </c>
      <c r="B4580" s="7">
        <f>MONTH(tbStoricoOrdini[[#This Row],[DATA]])</f>
        <v>6</v>
      </c>
      <c r="C4580" t="s">
        <v>4675</v>
      </c>
      <c r="D4580" t="str">
        <f>RIGHT(tbStoricoOrdini[[#This Row],[ORDINE]],4)</f>
        <v>4577</v>
      </c>
      <c r="E4580" t="s">
        <v>29</v>
      </c>
      <c r="F4580" t="str">
        <f>VLOOKUP(tbStoricoOrdini[[#This Row],[CLIENTE]],tbClienti[],3,FALSE)</f>
        <v>Piemonte</v>
      </c>
      <c r="G4580" t="str">
        <f>VLOOKUP(tbStoricoOrdini[[#This Row],[CLIENTE]],tbClienti[],7,FALSE)</f>
        <v>CC</v>
      </c>
      <c r="H4580" t="s">
        <v>63</v>
      </c>
      <c r="I4580" t="str">
        <f>IF(LEFT(tbStoricoOrdini[[#This Row],[ARTICOLO]],3) = "COG","COG",LEFT(tbStoricoOrdini[[#This Row],[ARTICOLO]],FIND(" ",tbStoricoOrdini[[#This Row],[ARTICOLO]])-1))</f>
        <v>KLM</v>
      </c>
      <c r="J4580" t="str">
        <f>MID(tbStoricoOrdini[[#This Row],[ARTICOLO]],FIND(" ",tbStoricoOrdini[[#This Row],[ARTICOLO]])+1,4)</f>
        <v>3000</v>
      </c>
      <c r="K4580" t="str">
        <f>IFERROR(RIGHT(tbStoricoOrdini[[#This Row],[ARTICOLO]],LEN(tbStoricoOrdini[[#This Row],[ARTICOLO]])-FIND(" ",tbStoricoOrdini[[#This Row],[ARTICOLO]],FIND(" ",tbStoricoOrdini[[#This Row],[ARTICOLO]]) +1)),"")</f>
        <v>Plus</v>
      </c>
      <c r="L4580" s="3">
        <f>VLOOKUP(tbStoricoOrdini[[#This Row],[ARTICOLO]],tbArticoli[],2,FALSE)</f>
        <v>145</v>
      </c>
      <c r="M4580" s="22">
        <f>tbStoricoOrdini[[#This Row],[IMPORTO]]/tbStoricoOrdini[[#This Row],[PREZZO]]</f>
        <v>50.255172413793105</v>
      </c>
      <c r="N4580" t="s">
        <v>6</v>
      </c>
      <c r="O4580" s="8">
        <f>VLOOKUP(tbStoricoOrdini[[#This Row],[AGENTE]],tbAgenti[],2,FALSE)</f>
        <v>7.4999999999999997E-2</v>
      </c>
      <c r="P4580" s="2">
        <v>7287</v>
      </c>
      <c r="Q4580" s="2">
        <f>tbStoricoOrdini[[#This Row],[IMPORTO]]*tbStoricoOrdini[[#This Row],[% COMM.]]</f>
        <v>546.52499999999998</v>
      </c>
      <c r="R4580" s="2">
        <f>tbStoricoOrdini[[#This Row],[TOT. COMM.]]+tbStoricoOrdini[[#This Row],[IMPORTO]]</f>
        <v>7833.5249999999996</v>
      </c>
    </row>
    <row r="4581" spans="1:18">
      <c r="A4581" s="1">
        <v>43983</v>
      </c>
      <c r="B4581" s="7">
        <f>MONTH(tbStoricoOrdini[[#This Row],[DATA]])</f>
        <v>6</v>
      </c>
      <c r="C4581" t="s">
        <v>4676</v>
      </c>
      <c r="D4581" t="str">
        <f>RIGHT(tbStoricoOrdini[[#This Row],[ORDINE]],4)</f>
        <v>4578</v>
      </c>
      <c r="E4581" t="s">
        <v>29</v>
      </c>
      <c r="F4581" t="str">
        <f>VLOOKUP(tbStoricoOrdini[[#This Row],[CLIENTE]],tbClienti[],3,FALSE)</f>
        <v>Piemonte</v>
      </c>
      <c r="G4581" t="str">
        <f>VLOOKUP(tbStoricoOrdini[[#This Row],[CLIENTE]],tbClienti[],7,FALSE)</f>
        <v>CC</v>
      </c>
      <c r="H4581" t="s">
        <v>63</v>
      </c>
      <c r="I4581" t="str">
        <f>IF(LEFT(tbStoricoOrdini[[#This Row],[ARTICOLO]],3) = "COG","COG",LEFT(tbStoricoOrdini[[#This Row],[ARTICOLO]],FIND(" ",tbStoricoOrdini[[#This Row],[ARTICOLO]])-1))</f>
        <v>KLM</v>
      </c>
      <c r="J4581" t="str">
        <f>MID(tbStoricoOrdini[[#This Row],[ARTICOLO]],FIND(" ",tbStoricoOrdini[[#This Row],[ARTICOLO]])+1,4)</f>
        <v>3000</v>
      </c>
      <c r="K4581" t="str">
        <f>IFERROR(RIGHT(tbStoricoOrdini[[#This Row],[ARTICOLO]],LEN(tbStoricoOrdini[[#This Row],[ARTICOLO]])-FIND(" ",tbStoricoOrdini[[#This Row],[ARTICOLO]],FIND(" ",tbStoricoOrdini[[#This Row],[ARTICOLO]]) +1)),"")</f>
        <v>Plus</v>
      </c>
      <c r="L4581" s="3">
        <f>VLOOKUP(tbStoricoOrdini[[#This Row],[ARTICOLO]],tbArticoli[],2,FALSE)</f>
        <v>145</v>
      </c>
      <c r="M4581" s="22">
        <f>tbStoricoOrdini[[#This Row],[IMPORTO]]/tbStoricoOrdini[[#This Row],[PREZZO]]</f>
        <v>95.855172413793099</v>
      </c>
      <c r="N4581" t="s">
        <v>9</v>
      </c>
      <c r="O4581" s="8">
        <f>VLOOKUP(tbStoricoOrdini[[#This Row],[AGENTE]],tbAgenti[],2,FALSE)</f>
        <v>0.05</v>
      </c>
      <c r="P4581" s="2">
        <v>13899</v>
      </c>
      <c r="Q4581" s="2">
        <f>tbStoricoOrdini[[#This Row],[IMPORTO]]*tbStoricoOrdini[[#This Row],[% COMM.]]</f>
        <v>694.95</v>
      </c>
      <c r="R4581" s="2">
        <f>tbStoricoOrdini[[#This Row],[TOT. COMM.]]+tbStoricoOrdini[[#This Row],[IMPORTO]]</f>
        <v>14593.95</v>
      </c>
    </row>
    <row r="4582" spans="1:18">
      <c r="A4582" s="1">
        <v>43983</v>
      </c>
      <c r="B4582" s="7">
        <f>MONTH(tbStoricoOrdini[[#This Row],[DATA]])</f>
        <v>6</v>
      </c>
      <c r="C4582" t="s">
        <v>4677</v>
      </c>
      <c r="D4582" t="str">
        <f>RIGHT(tbStoricoOrdini[[#This Row],[ORDINE]],4)</f>
        <v>4579</v>
      </c>
      <c r="E4582" t="s">
        <v>29</v>
      </c>
      <c r="F4582" t="str">
        <f>VLOOKUP(tbStoricoOrdini[[#This Row],[CLIENTE]],tbClienti[],3,FALSE)</f>
        <v>Piemonte</v>
      </c>
      <c r="G4582" t="str">
        <f>VLOOKUP(tbStoricoOrdini[[#This Row],[CLIENTE]],tbClienti[],7,FALSE)</f>
        <v>CC</v>
      </c>
      <c r="H4582" t="s">
        <v>66</v>
      </c>
      <c r="I4582" t="str">
        <f>IF(LEFT(tbStoricoOrdini[[#This Row],[ARTICOLO]],3) = "COG","COG",LEFT(tbStoricoOrdini[[#This Row],[ARTICOLO]],FIND(" ",tbStoricoOrdini[[#This Row],[ARTICOLO]])-1))</f>
        <v>BAG</v>
      </c>
      <c r="J4582" t="str">
        <f>MID(tbStoricoOrdini[[#This Row],[ARTICOLO]],FIND(" ",tbStoricoOrdini[[#This Row],[ARTICOLO]])+1,4)</f>
        <v>2500</v>
      </c>
      <c r="K4582" t="str">
        <f>IFERROR(RIGHT(tbStoricoOrdini[[#This Row],[ARTICOLO]],LEN(tbStoricoOrdini[[#This Row],[ARTICOLO]])-FIND(" ",tbStoricoOrdini[[#This Row],[ARTICOLO]],FIND(" ",tbStoricoOrdini[[#This Row],[ARTICOLO]]) +1)),"")</f>
        <v>Plus</v>
      </c>
      <c r="L4582" s="3">
        <f>VLOOKUP(tbStoricoOrdini[[#This Row],[ARTICOLO]],tbArticoli[],2,FALSE)</f>
        <v>220</v>
      </c>
      <c r="M4582" s="22">
        <f>tbStoricoOrdini[[#This Row],[IMPORTO]]/tbStoricoOrdini[[#This Row],[PREZZO]]</f>
        <v>9.6954545454545453</v>
      </c>
      <c r="N4582" t="s">
        <v>39</v>
      </c>
      <c r="O4582" s="8">
        <f>VLOOKUP(tbStoricoOrdini[[#This Row],[AGENTE]],tbAgenti[],2,FALSE)</f>
        <v>0.05</v>
      </c>
      <c r="P4582" s="2">
        <v>2133</v>
      </c>
      <c r="Q4582" s="2">
        <f>tbStoricoOrdini[[#This Row],[IMPORTO]]*tbStoricoOrdini[[#This Row],[% COMM.]]</f>
        <v>106.65</v>
      </c>
      <c r="R4582" s="2">
        <f>tbStoricoOrdini[[#This Row],[TOT. COMM.]]+tbStoricoOrdini[[#This Row],[IMPORTO]]</f>
        <v>2239.65</v>
      </c>
    </row>
    <row r="4583" spans="1:18">
      <c r="A4583" s="1">
        <v>43983</v>
      </c>
      <c r="B4583" s="7">
        <f>MONTH(tbStoricoOrdini[[#This Row],[DATA]])</f>
        <v>6</v>
      </c>
      <c r="C4583" t="s">
        <v>4678</v>
      </c>
      <c r="D4583" t="str">
        <f>RIGHT(tbStoricoOrdini[[#This Row],[ORDINE]],4)</f>
        <v>4580</v>
      </c>
      <c r="E4583" t="s">
        <v>29</v>
      </c>
      <c r="F4583" t="str">
        <f>VLOOKUP(tbStoricoOrdini[[#This Row],[CLIENTE]],tbClienti[],3,FALSE)</f>
        <v>Piemonte</v>
      </c>
      <c r="G4583" t="str">
        <f>VLOOKUP(tbStoricoOrdini[[#This Row],[CLIENTE]],tbClienti[],7,FALSE)</f>
        <v>CC</v>
      </c>
      <c r="H4583" t="s">
        <v>66</v>
      </c>
      <c r="I4583" t="str">
        <f>IF(LEFT(tbStoricoOrdini[[#This Row],[ARTICOLO]],3) = "COG","COG",LEFT(tbStoricoOrdini[[#This Row],[ARTICOLO]],FIND(" ",tbStoricoOrdini[[#This Row],[ARTICOLO]])-1))</f>
        <v>BAG</v>
      </c>
      <c r="J4583" t="str">
        <f>MID(tbStoricoOrdini[[#This Row],[ARTICOLO]],FIND(" ",tbStoricoOrdini[[#This Row],[ARTICOLO]])+1,4)</f>
        <v>2500</v>
      </c>
      <c r="K4583" t="str">
        <f>IFERROR(RIGHT(tbStoricoOrdini[[#This Row],[ARTICOLO]],LEN(tbStoricoOrdini[[#This Row],[ARTICOLO]])-FIND(" ",tbStoricoOrdini[[#This Row],[ARTICOLO]],FIND(" ",tbStoricoOrdini[[#This Row],[ARTICOLO]]) +1)),"")</f>
        <v>Plus</v>
      </c>
      <c r="L4583" s="3">
        <f>VLOOKUP(tbStoricoOrdini[[#This Row],[ARTICOLO]],tbArticoli[],2,FALSE)</f>
        <v>220</v>
      </c>
      <c r="M4583" s="22">
        <f>tbStoricoOrdini[[#This Row],[IMPORTO]]/tbStoricoOrdini[[#This Row],[PREZZO]]</f>
        <v>0.34545454545454546</v>
      </c>
      <c r="N4583" t="s">
        <v>18</v>
      </c>
      <c r="O4583" s="8">
        <f>VLOOKUP(tbStoricoOrdini[[#This Row],[AGENTE]],tbAgenti[],2,FALSE)</f>
        <v>0.03</v>
      </c>
      <c r="P4583" s="2">
        <v>76</v>
      </c>
      <c r="Q4583" s="2">
        <f>tbStoricoOrdini[[#This Row],[IMPORTO]]*tbStoricoOrdini[[#This Row],[% COMM.]]</f>
        <v>2.2799999999999998</v>
      </c>
      <c r="R4583" s="2">
        <f>tbStoricoOrdini[[#This Row],[TOT. COMM.]]+tbStoricoOrdini[[#This Row],[IMPORTO]]</f>
        <v>78.28</v>
      </c>
    </row>
    <row r="4584" spans="1:18">
      <c r="A4584" s="1">
        <v>43983</v>
      </c>
      <c r="B4584" s="7">
        <f>MONTH(tbStoricoOrdini[[#This Row],[DATA]])</f>
        <v>6</v>
      </c>
      <c r="C4584" t="s">
        <v>4679</v>
      </c>
      <c r="D4584" t="str">
        <f>RIGHT(tbStoricoOrdini[[#This Row],[ORDINE]],4)</f>
        <v>4581</v>
      </c>
      <c r="E4584" t="s">
        <v>29</v>
      </c>
      <c r="F4584" t="str">
        <f>VLOOKUP(tbStoricoOrdini[[#This Row],[CLIENTE]],tbClienti[],3,FALSE)</f>
        <v>Piemonte</v>
      </c>
      <c r="G4584" t="str">
        <f>VLOOKUP(tbStoricoOrdini[[#This Row],[CLIENTE]],tbClienti[],7,FALSE)</f>
        <v>CC</v>
      </c>
      <c r="H4584" t="s">
        <v>66</v>
      </c>
      <c r="I4584" t="str">
        <f>IF(LEFT(tbStoricoOrdini[[#This Row],[ARTICOLO]],3) = "COG","COG",LEFT(tbStoricoOrdini[[#This Row],[ARTICOLO]],FIND(" ",tbStoricoOrdini[[#This Row],[ARTICOLO]])-1))</f>
        <v>BAG</v>
      </c>
      <c r="J4584" t="str">
        <f>MID(tbStoricoOrdini[[#This Row],[ARTICOLO]],FIND(" ",tbStoricoOrdini[[#This Row],[ARTICOLO]])+1,4)</f>
        <v>2500</v>
      </c>
      <c r="K4584" t="str">
        <f>IFERROR(RIGHT(tbStoricoOrdini[[#This Row],[ARTICOLO]],LEN(tbStoricoOrdini[[#This Row],[ARTICOLO]])-FIND(" ",tbStoricoOrdini[[#This Row],[ARTICOLO]],FIND(" ",tbStoricoOrdini[[#This Row],[ARTICOLO]]) +1)),"")</f>
        <v>Plus</v>
      </c>
      <c r="L4584" s="3">
        <f>VLOOKUP(tbStoricoOrdini[[#This Row],[ARTICOLO]],tbArticoli[],2,FALSE)</f>
        <v>220</v>
      </c>
      <c r="M4584" s="22">
        <f>tbStoricoOrdini[[#This Row],[IMPORTO]]/tbStoricoOrdini[[#This Row],[PREZZO]]</f>
        <v>0.25</v>
      </c>
      <c r="N4584" t="s">
        <v>6</v>
      </c>
      <c r="O4584" s="8">
        <f>VLOOKUP(tbStoricoOrdini[[#This Row],[AGENTE]],tbAgenti[],2,FALSE)</f>
        <v>7.4999999999999997E-2</v>
      </c>
      <c r="P4584" s="2">
        <v>55</v>
      </c>
      <c r="Q4584" s="2">
        <f>tbStoricoOrdini[[#This Row],[IMPORTO]]*tbStoricoOrdini[[#This Row],[% COMM.]]</f>
        <v>4.125</v>
      </c>
      <c r="R4584" s="2">
        <f>tbStoricoOrdini[[#This Row],[TOT. COMM.]]+tbStoricoOrdini[[#This Row],[IMPORTO]]</f>
        <v>59.125</v>
      </c>
    </row>
    <row r="4585" spans="1:18">
      <c r="A4585" s="1">
        <v>43983</v>
      </c>
      <c r="B4585" s="7">
        <f>MONTH(tbStoricoOrdini[[#This Row],[DATA]])</f>
        <v>6</v>
      </c>
      <c r="C4585" t="s">
        <v>4680</v>
      </c>
      <c r="D4585" t="str">
        <f>RIGHT(tbStoricoOrdini[[#This Row],[ORDINE]],4)</f>
        <v>4582</v>
      </c>
      <c r="E4585" t="s">
        <v>29</v>
      </c>
      <c r="F4585" t="str">
        <f>VLOOKUP(tbStoricoOrdini[[#This Row],[CLIENTE]],tbClienti[],3,FALSE)</f>
        <v>Piemonte</v>
      </c>
      <c r="G4585" t="str">
        <f>VLOOKUP(tbStoricoOrdini[[#This Row],[CLIENTE]],tbClienti[],7,FALSE)</f>
        <v>CC</v>
      </c>
      <c r="H4585" t="s">
        <v>66</v>
      </c>
      <c r="I4585" t="str">
        <f>IF(LEFT(tbStoricoOrdini[[#This Row],[ARTICOLO]],3) = "COG","COG",LEFT(tbStoricoOrdini[[#This Row],[ARTICOLO]],FIND(" ",tbStoricoOrdini[[#This Row],[ARTICOLO]])-1))</f>
        <v>BAG</v>
      </c>
      <c r="J4585" t="str">
        <f>MID(tbStoricoOrdini[[#This Row],[ARTICOLO]],FIND(" ",tbStoricoOrdini[[#This Row],[ARTICOLO]])+1,4)</f>
        <v>2500</v>
      </c>
      <c r="K4585" t="str">
        <f>IFERROR(RIGHT(tbStoricoOrdini[[#This Row],[ARTICOLO]],LEN(tbStoricoOrdini[[#This Row],[ARTICOLO]])-FIND(" ",tbStoricoOrdini[[#This Row],[ARTICOLO]],FIND(" ",tbStoricoOrdini[[#This Row],[ARTICOLO]]) +1)),"")</f>
        <v>Plus</v>
      </c>
      <c r="L4585" s="3">
        <f>VLOOKUP(tbStoricoOrdini[[#This Row],[ARTICOLO]],tbArticoli[],2,FALSE)</f>
        <v>220</v>
      </c>
      <c r="M4585" s="22">
        <f>tbStoricoOrdini[[#This Row],[IMPORTO]]/tbStoricoOrdini[[#This Row],[PREZZO]]</f>
        <v>26.972727272727273</v>
      </c>
      <c r="N4585" t="s">
        <v>9</v>
      </c>
      <c r="O4585" s="8">
        <f>VLOOKUP(tbStoricoOrdini[[#This Row],[AGENTE]],tbAgenti[],2,FALSE)</f>
        <v>0.05</v>
      </c>
      <c r="P4585" s="2">
        <v>5934</v>
      </c>
      <c r="Q4585" s="2">
        <f>tbStoricoOrdini[[#This Row],[IMPORTO]]*tbStoricoOrdini[[#This Row],[% COMM.]]</f>
        <v>296.7</v>
      </c>
      <c r="R4585" s="2">
        <f>tbStoricoOrdini[[#This Row],[TOT. COMM.]]+tbStoricoOrdini[[#This Row],[IMPORTO]]</f>
        <v>6230.7</v>
      </c>
    </row>
    <row r="4586" spans="1:18">
      <c r="A4586" s="1">
        <v>43983</v>
      </c>
      <c r="B4586" s="7">
        <f>MONTH(tbStoricoOrdini[[#This Row],[DATA]])</f>
        <v>6</v>
      </c>
      <c r="C4586" t="s">
        <v>4681</v>
      </c>
      <c r="D4586" t="str">
        <f>RIGHT(tbStoricoOrdini[[#This Row],[ORDINE]],4)</f>
        <v>4583</v>
      </c>
      <c r="E4586" t="s">
        <v>29</v>
      </c>
      <c r="F4586" t="str">
        <f>VLOOKUP(tbStoricoOrdini[[#This Row],[CLIENTE]],tbClienti[],3,FALSE)</f>
        <v>Piemonte</v>
      </c>
      <c r="G4586" t="str">
        <f>VLOOKUP(tbStoricoOrdini[[#This Row],[CLIENTE]],tbClienti[],7,FALSE)</f>
        <v>CC</v>
      </c>
      <c r="H4586" t="s">
        <v>67</v>
      </c>
      <c r="I4586" t="str">
        <f>IF(LEFT(tbStoricoOrdini[[#This Row],[ARTICOLO]],3) = "COG","COG",LEFT(tbStoricoOrdini[[#This Row],[ARTICOLO]],FIND(" ",tbStoricoOrdini[[#This Row],[ARTICOLO]])-1))</f>
        <v>BAG</v>
      </c>
      <c r="J4586" t="str">
        <f>MID(tbStoricoOrdini[[#This Row],[ARTICOLO]],FIND(" ",tbStoricoOrdini[[#This Row],[ARTICOLO]])+1,4)</f>
        <v>2500</v>
      </c>
      <c r="K4586" t="str">
        <f>IFERROR(RIGHT(tbStoricoOrdini[[#This Row],[ARTICOLO]],LEN(tbStoricoOrdini[[#This Row],[ARTICOLO]])-FIND(" ",tbStoricoOrdini[[#This Row],[ARTICOLO]],FIND(" ",tbStoricoOrdini[[#This Row],[ARTICOLO]]) +1)),"")</f>
        <v>Medium</v>
      </c>
      <c r="L4586" s="3">
        <f>VLOOKUP(tbStoricoOrdini[[#This Row],[ARTICOLO]],tbArticoli[],2,FALSE)</f>
        <v>210</v>
      </c>
      <c r="M4586" s="22">
        <f>tbStoricoOrdini[[#This Row],[IMPORTO]]/tbStoricoOrdini[[#This Row],[PREZZO]]</f>
        <v>0.6333333333333333</v>
      </c>
      <c r="N4586" t="s">
        <v>6</v>
      </c>
      <c r="O4586" s="8">
        <f>VLOOKUP(tbStoricoOrdini[[#This Row],[AGENTE]],tbAgenti[],2,FALSE)</f>
        <v>7.4999999999999997E-2</v>
      </c>
      <c r="P4586" s="2">
        <v>133</v>
      </c>
      <c r="Q4586" s="2">
        <f>tbStoricoOrdini[[#This Row],[IMPORTO]]*tbStoricoOrdini[[#This Row],[% COMM.]]</f>
        <v>9.9749999999999996</v>
      </c>
      <c r="R4586" s="2">
        <f>tbStoricoOrdini[[#This Row],[TOT. COMM.]]+tbStoricoOrdini[[#This Row],[IMPORTO]]</f>
        <v>142.97499999999999</v>
      </c>
    </row>
    <row r="4587" spans="1:18">
      <c r="A4587" s="1">
        <v>43983</v>
      </c>
      <c r="B4587" s="7">
        <f>MONTH(tbStoricoOrdini[[#This Row],[DATA]])</f>
        <v>6</v>
      </c>
      <c r="C4587" t="s">
        <v>4682</v>
      </c>
      <c r="D4587" t="str">
        <f>RIGHT(tbStoricoOrdini[[#This Row],[ORDINE]],4)</f>
        <v>4584</v>
      </c>
      <c r="E4587" t="s">
        <v>29</v>
      </c>
      <c r="F4587" t="str">
        <f>VLOOKUP(tbStoricoOrdini[[#This Row],[CLIENTE]],tbClienti[],3,FALSE)</f>
        <v>Piemonte</v>
      </c>
      <c r="G4587" t="str">
        <f>VLOOKUP(tbStoricoOrdini[[#This Row],[CLIENTE]],tbClienti[],7,FALSE)</f>
        <v>CC</v>
      </c>
      <c r="H4587" t="s">
        <v>69</v>
      </c>
      <c r="I4587" t="str">
        <f>IF(LEFT(tbStoricoOrdini[[#This Row],[ARTICOLO]],3) = "COG","COG",LEFT(tbStoricoOrdini[[#This Row],[ARTICOLO]],FIND(" ",tbStoricoOrdini[[#This Row],[ARTICOLO]])-1))</f>
        <v>BAG</v>
      </c>
      <c r="J4587" t="str">
        <f>MID(tbStoricoOrdini[[#This Row],[ARTICOLO]],FIND(" ",tbStoricoOrdini[[#This Row],[ARTICOLO]])+1,4)</f>
        <v>1121</v>
      </c>
      <c r="K4587" t="str">
        <f>IFERROR(RIGHT(tbStoricoOrdini[[#This Row],[ARTICOLO]],LEN(tbStoricoOrdini[[#This Row],[ARTICOLO]])-FIND(" ",tbStoricoOrdini[[#This Row],[ARTICOLO]],FIND(" ",tbStoricoOrdini[[#This Row],[ARTICOLO]]) +1)),"")</f>
        <v>Gold</v>
      </c>
      <c r="L4587" s="3">
        <f>VLOOKUP(tbStoricoOrdini[[#This Row],[ARTICOLO]],tbArticoli[],2,FALSE)</f>
        <v>230</v>
      </c>
      <c r="M4587" s="22">
        <f>tbStoricoOrdini[[#This Row],[IMPORTO]]/tbStoricoOrdini[[#This Row],[PREZZO]]</f>
        <v>109.46086956521739</v>
      </c>
      <c r="N4587" t="s">
        <v>9</v>
      </c>
      <c r="O4587" s="8">
        <f>VLOOKUP(tbStoricoOrdini[[#This Row],[AGENTE]],tbAgenti[],2,FALSE)</f>
        <v>0.05</v>
      </c>
      <c r="P4587" s="2">
        <v>25176</v>
      </c>
      <c r="Q4587" s="2">
        <f>tbStoricoOrdini[[#This Row],[IMPORTO]]*tbStoricoOrdini[[#This Row],[% COMM.]]</f>
        <v>1258.8000000000002</v>
      </c>
      <c r="R4587" s="2">
        <f>tbStoricoOrdini[[#This Row],[TOT. COMM.]]+tbStoricoOrdini[[#This Row],[IMPORTO]]</f>
        <v>26434.799999999999</v>
      </c>
    </row>
    <row r="4588" spans="1:18">
      <c r="A4588" s="1">
        <v>43983</v>
      </c>
      <c r="B4588" s="7">
        <f>MONTH(tbStoricoOrdini[[#This Row],[DATA]])</f>
        <v>6</v>
      </c>
      <c r="C4588" t="s">
        <v>4683</v>
      </c>
      <c r="D4588" t="str">
        <f>RIGHT(tbStoricoOrdini[[#This Row],[ORDINE]],4)</f>
        <v>4585</v>
      </c>
      <c r="E4588" t="s">
        <v>29</v>
      </c>
      <c r="F4588" t="str">
        <f>VLOOKUP(tbStoricoOrdini[[#This Row],[CLIENTE]],tbClienti[],3,FALSE)</f>
        <v>Piemonte</v>
      </c>
      <c r="G4588" t="str">
        <f>VLOOKUP(tbStoricoOrdini[[#This Row],[CLIENTE]],tbClienti[],7,FALSE)</f>
        <v>CC</v>
      </c>
      <c r="H4588" t="s">
        <v>83</v>
      </c>
      <c r="I4588" t="str">
        <f>IF(LEFT(tbStoricoOrdini[[#This Row],[ARTICOLO]],3) = "COG","COG",LEFT(tbStoricoOrdini[[#This Row],[ARTICOLO]],FIND(" ",tbStoricoOrdini[[#This Row],[ARTICOLO]])-1))</f>
        <v>COG</v>
      </c>
      <c r="J4588" t="str">
        <f>MID(tbStoricoOrdini[[#This Row],[ARTICOLO]],FIND(" ",tbStoricoOrdini[[#This Row],[ARTICOLO]])+1,4)</f>
        <v>8000</v>
      </c>
      <c r="K4588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4588" s="3">
        <f>VLOOKUP(tbStoricoOrdini[[#This Row],[ARTICOLO]],tbArticoli[],2,FALSE)</f>
        <v>670</v>
      </c>
      <c r="M4588" s="22">
        <f>tbStoricoOrdini[[#This Row],[IMPORTO]]/tbStoricoOrdini[[#This Row],[PREZZO]]</f>
        <v>6.0313432835820899</v>
      </c>
      <c r="N4588" t="s">
        <v>9</v>
      </c>
      <c r="O4588" s="8">
        <f>VLOOKUP(tbStoricoOrdini[[#This Row],[AGENTE]],tbAgenti[],2,FALSE)</f>
        <v>0.05</v>
      </c>
      <c r="P4588" s="2">
        <v>4041</v>
      </c>
      <c r="Q4588" s="2">
        <f>tbStoricoOrdini[[#This Row],[IMPORTO]]*tbStoricoOrdini[[#This Row],[% COMM.]]</f>
        <v>202.05</v>
      </c>
      <c r="R4588" s="2">
        <f>tbStoricoOrdini[[#This Row],[TOT. COMM.]]+tbStoricoOrdini[[#This Row],[IMPORTO]]</f>
        <v>4243.05</v>
      </c>
    </row>
    <row r="4589" spans="1:18">
      <c r="A4589" s="1">
        <v>43983</v>
      </c>
      <c r="B4589" s="7">
        <f>MONTH(tbStoricoOrdini[[#This Row],[DATA]])</f>
        <v>6</v>
      </c>
      <c r="C4589" t="s">
        <v>4684</v>
      </c>
      <c r="D4589" t="str">
        <f>RIGHT(tbStoricoOrdini[[#This Row],[ORDINE]],4)</f>
        <v>4586</v>
      </c>
      <c r="E4589" t="s">
        <v>29</v>
      </c>
      <c r="F4589" t="str">
        <f>VLOOKUP(tbStoricoOrdini[[#This Row],[CLIENTE]],tbClienti[],3,FALSE)</f>
        <v>Piemonte</v>
      </c>
      <c r="G4589" t="str">
        <f>VLOOKUP(tbStoricoOrdini[[#This Row],[CLIENTE]],tbClienti[],7,FALSE)</f>
        <v>CC</v>
      </c>
      <c r="H4589" t="s">
        <v>75</v>
      </c>
      <c r="I4589" t="str">
        <f>IF(LEFT(tbStoricoOrdini[[#This Row],[ARTICOLO]],3) = "COG","COG",LEFT(tbStoricoOrdini[[#This Row],[ARTICOLO]],FIND(" ",tbStoricoOrdini[[#This Row],[ARTICOLO]])-1))</f>
        <v>AVRC</v>
      </c>
      <c r="J4589" t="str">
        <f>MID(tbStoricoOrdini[[#This Row],[ARTICOLO]],FIND(" ",tbStoricoOrdini[[#This Row],[ARTICOLO]])+1,4)</f>
        <v>1000</v>
      </c>
      <c r="K4589" t="str">
        <f>IFERROR(RIGHT(tbStoricoOrdini[[#This Row],[ARTICOLO]],LEN(tbStoricoOrdini[[#This Row],[ARTICOLO]])-FIND(" ",tbStoricoOrdini[[#This Row],[ARTICOLO]],FIND(" ",tbStoricoOrdini[[#This Row],[ARTICOLO]]) +1)),"")</f>
        <v>Silver</v>
      </c>
      <c r="L4589" s="3">
        <f>VLOOKUP(tbStoricoOrdini[[#This Row],[ARTICOLO]],tbArticoli[],2,FALSE)</f>
        <v>390</v>
      </c>
      <c r="M4589" s="22">
        <f>tbStoricoOrdini[[#This Row],[IMPORTO]]/tbStoricoOrdini[[#This Row],[PREZZO]]</f>
        <v>2.8897435897435897</v>
      </c>
      <c r="N4589" t="s">
        <v>9</v>
      </c>
      <c r="O4589" s="8">
        <f>VLOOKUP(tbStoricoOrdini[[#This Row],[AGENTE]],tbAgenti[],2,FALSE)</f>
        <v>0.05</v>
      </c>
      <c r="P4589" s="2">
        <v>1127</v>
      </c>
      <c r="Q4589" s="2">
        <f>tbStoricoOrdini[[#This Row],[IMPORTO]]*tbStoricoOrdini[[#This Row],[% COMM.]]</f>
        <v>56.35</v>
      </c>
      <c r="R4589" s="2">
        <f>tbStoricoOrdini[[#This Row],[TOT. COMM.]]+tbStoricoOrdini[[#This Row],[IMPORTO]]</f>
        <v>1183.3499999999999</v>
      </c>
    </row>
    <row r="4590" spans="1:18">
      <c r="A4590" s="1">
        <v>43983</v>
      </c>
      <c r="B4590" s="7">
        <f>MONTH(tbStoricoOrdini[[#This Row],[DATA]])</f>
        <v>6</v>
      </c>
      <c r="C4590" t="s">
        <v>4685</v>
      </c>
      <c r="D4590" t="str">
        <f>RIGHT(tbStoricoOrdini[[#This Row],[ORDINE]],4)</f>
        <v>4587</v>
      </c>
      <c r="E4590" t="s">
        <v>29</v>
      </c>
      <c r="F4590" t="str">
        <f>VLOOKUP(tbStoricoOrdini[[#This Row],[CLIENTE]],tbClienti[],3,FALSE)</f>
        <v>Piemonte</v>
      </c>
      <c r="G4590" t="str">
        <f>VLOOKUP(tbStoricoOrdini[[#This Row],[CLIENTE]],tbClienti[],7,FALSE)</f>
        <v>CC</v>
      </c>
      <c r="H4590" t="s">
        <v>71</v>
      </c>
      <c r="I4590" t="str">
        <f>IF(LEFT(tbStoricoOrdini[[#This Row],[ARTICOLO]],3) = "COG","COG",LEFT(tbStoricoOrdini[[#This Row],[ARTICOLO]],FIND(" ",tbStoricoOrdini[[#This Row],[ARTICOLO]])-1))</f>
        <v>EB07</v>
      </c>
      <c r="J4590" t="str">
        <f>MID(tbStoricoOrdini[[#This Row],[ARTICOLO]],FIND(" ",tbStoricoOrdini[[#This Row],[ARTICOLO]])+1,4)</f>
        <v>5000</v>
      </c>
      <c r="K4590" t="str">
        <f>IFERROR(RIGHT(tbStoricoOrdini[[#This Row],[ARTICOLO]],LEN(tbStoricoOrdini[[#This Row],[ARTICOLO]])-FIND(" ",tbStoricoOrdini[[#This Row],[ARTICOLO]],FIND(" ",tbStoricoOrdini[[#This Row],[ARTICOLO]]) +1)),"")</f>
        <v/>
      </c>
      <c r="L4590" s="3">
        <f>VLOOKUP(tbStoricoOrdini[[#This Row],[ARTICOLO]],tbArticoli[],2,FALSE)</f>
        <v>140</v>
      </c>
      <c r="M4590" s="22">
        <f>tbStoricoOrdini[[#This Row],[IMPORTO]]/tbStoricoOrdini[[#This Row],[PREZZO]]</f>
        <v>1.0285714285714285</v>
      </c>
      <c r="N4590" t="s">
        <v>39</v>
      </c>
      <c r="O4590" s="8">
        <f>VLOOKUP(tbStoricoOrdini[[#This Row],[AGENTE]],tbAgenti[],2,FALSE)</f>
        <v>0.05</v>
      </c>
      <c r="P4590" s="2">
        <v>144</v>
      </c>
      <c r="Q4590" s="2">
        <f>tbStoricoOrdini[[#This Row],[IMPORTO]]*tbStoricoOrdini[[#This Row],[% COMM.]]</f>
        <v>7.2</v>
      </c>
      <c r="R4590" s="2">
        <f>tbStoricoOrdini[[#This Row],[TOT. COMM.]]+tbStoricoOrdini[[#This Row],[IMPORTO]]</f>
        <v>151.19999999999999</v>
      </c>
    </row>
    <row r="4591" spans="1:18">
      <c r="A4591" s="1">
        <v>43983</v>
      </c>
      <c r="B4591" s="7">
        <f>MONTH(tbStoricoOrdini[[#This Row],[DATA]])</f>
        <v>6</v>
      </c>
      <c r="C4591" t="s">
        <v>4686</v>
      </c>
      <c r="D4591" t="str">
        <f>RIGHT(tbStoricoOrdini[[#This Row],[ORDINE]],4)</f>
        <v>4588</v>
      </c>
      <c r="E4591" t="s">
        <v>29</v>
      </c>
      <c r="F4591" t="str">
        <f>VLOOKUP(tbStoricoOrdini[[#This Row],[CLIENTE]],tbClienti[],3,FALSE)</f>
        <v>Piemonte</v>
      </c>
      <c r="G4591" t="str">
        <f>VLOOKUP(tbStoricoOrdini[[#This Row],[CLIENTE]],tbClienti[],7,FALSE)</f>
        <v>CC</v>
      </c>
      <c r="H4591" t="s">
        <v>71</v>
      </c>
      <c r="I4591" t="str">
        <f>IF(LEFT(tbStoricoOrdini[[#This Row],[ARTICOLO]],3) = "COG","COG",LEFT(tbStoricoOrdini[[#This Row],[ARTICOLO]],FIND(" ",tbStoricoOrdini[[#This Row],[ARTICOLO]])-1))</f>
        <v>EB07</v>
      </c>
      <c r="J4591" t="str">
        <f>MID(tbStoricoOrdini[[#This Row],[ARTICOLO]],FIND(" ",tbStoricoOrdini[[#This Row],[ARTICOLO]])+1,4)</f>
        <v>5000</v>
      </c>
      <c r="K4591" t="str">
        <f>IFERROR(RIGHT(tbStoricoOrdini[[#This Row],[ARTICOLO]],LEN(tbStoricoOrdini[[#This Row],[ARTICOLO]])-FIND(" ",tbStoricoOrdini[[#This Row],[ARTICOLO]],FIND(" ",tbStoricoOrdini[[#This Row],[ARTICOLO]]) +1)),"")</f>
        <v/>
      </c>
      <c r="L4591" s="3">
        <f>VLOOKUP(tbStoricoOrdini[[#This Row],[ARTICOLO]],tbArticoli[],2,FALSE)</f>
        <v>140</v>
      </c>
      <c r="M4591" s="22">
        <f>tbStoricoOrdini[[#This Row],[IMPORTO]]/tbStoricoOrdini[[#This Row],[PREZZO]]</f>
        <v>7.1428571428571426E-3</v>
      </c>
      <c r="N4591" t="s">
        <v>6</v>
      </c>
      <c r="O4591" s="8">
        <f>VLOOKUP(tbStoricoOrdini[[#This Row],[AGENTE]],tbAgenti[],2,FALSE)</f>
        <v>7.4999999999999997E-2</v>
      </c>
      <c r="P4591" s="2">
        <v>1</v>
      </c>
      <c r="Q4591" s="2">
        <f>tbStoricoOrdini[[#This Row],[IMPORTO]]*tbStoricoOrdini[[#This Row],[% COMM.]]</f>
        <v>7.4999999999999997E-2</v>
      </c>
      <c r="R4591" s="2">
        <f>tbStoricoOrdini[[#This Row],[TOT. COMM.]]+tbStoricoOrdini[[#This Row],[IMPORTO]]</f>
        <v>1.075</v>
      </c>
    </row>
    <row r="4592" spans="1:18">
      <c r="A4592" s="1">
        <v>43983</v>
      </c>
      <c r="B4592" s="7">
        <f>MONTH(tbStoricoOrdini[[#This Row],[DATA]])</f>
        <v>6</v>
      </c>
      <c r="C4592" t="s">
        <v>4687</v>
      </c>
      <c r="D4592" t="str">
        <f>RIGHT(tbStoricoOrdini[[#This Row],[ORDINE]],4)</f>
        <v>4589</v>
      </c>
      <c r="E4592" t="s">
        <v>29</v>
      </c>
      <c r="F4592" t="str">
        <f>VLOOKUP(tbStoricoOrdini[[#This Row],[CLIENTE]],tbClienti[],3,FALSE)</f>
        <v>Piemonte</v>
      </c>
      <c r="G4592" t="str">
        <f>VLOOKUP(tbStoricoOrdini[[#This Row],[CLIENTE]],tbClienti[],7,FALSE)</f>
        <v>CC</v>
      </c>
      <c r="H4592" t="s">
        <v>71</v>
      </c>
      <c r="I4592" t="str">
        <f>IF(LEFT(tbStoricoOrdini[[#This Row],[ARTICOLO]],3) = "COG","COG",LEFT(tbStoricoOrdini[[#This Row],[ARTICOLO]],FIND(" ",tbStoricoOrdini[[#This Row],[ARTICOLO]])-1))</f>
        <v>EB07</v>
      </c>
      <c r="J4592" t="str">
        <f>MID(tbStoricoOrdini[[#This Row],[ARTICOLO]],FIND(" ",tbStoricoOrdini[[#This Row],[ARTICOLO]])+1,4)</f>
        <v>5000</v>
      </c>
      <c r="K4592" t="str">
        <f>IFERROR(RIGHT(tbStoricoOrdini[[#This Row],[ARTICOLO]],LEN(tbStoricoOrdini[[#This Row],[ARTICOLO]])-FIND(" ",tbStoricoOrdini[[#This Row],[ARTICOLO]],FIND(" ",tbStoricoOrdini[[#This Row],[ARTICOLO]]) +1)),"")</f>
        <v/>
      </c>
      <c r="L4592" s="3">
        <f>VLOOKUP(tbStoricoOrdini[[#This Row],[ARTICOLO]],tbArticoli[],2,FALSE)</f>
        <v>140</v>
      </c>
      <c r="M4592" s="22">
        <f>tbStoricoOrdini[[#This Row],[IMPORTO]]/tbStoricoOrdini[[#This Row],[PREZZO]]</f>
        <v>15.592857142857143</v>
      </c>
      <c r="N4592" t="s">
        <v>9</v>
      </c>
      <c r="O4592" s="8">
        <f>VLOOKUP(tbStoricoOrdini[[#This Row],[AGENTE]],tbAgenti[],2,FALSE)</f>
        <v>0.05</v>
      </c>
      <c r="P4592" s="2">
        <v>2183</v>
      </c>
      <c r="Q4592" s="2">
        <f>tbStoricoOrdini[[#This Row],[IMPORTO]]*tbStoricoOrdini[[#This Row],[% COMM.]]</f>
        <v>109.15</v>
      </c>
      <c r="R4592" s="2">
        <f>tbStoricoOrdini[[#This Row],[TOT. COMM.]]+tbStoricoOrdini[[#This Row],[IMPORTO]]</f>
        <v>2292.15</v>
      </c>
    </row>
    <row r="4593" spans="1:18">
      <c r="A4593" s="1">
        <v>43983</v>
      </c>
      <c r="B4593" s="7">
        <f>MONTH(tbStoricoOrdini[[#This Row],[DATA]])</f>
        <v>6</v>
      </c>
      <c r="C4593" t="s">
        <v>4688</v>
      </c>
      <c r="D4593" t="str">
        <f>RIGHT(tbStoricoOrdini[[#This Row],[ORDINE]],4)</f>
        <v>4590</v>
      </c>
      <c r="E4593" t="s">
        <v>29</v>
      </c>
      <c r="F4593" t="str">
        <f>VLOOKUP(tbStoricoOrdini[[#This Row],[CLIENTE]],tbClienti[],3,FALSE)</f>
        <v>Piemonte</v>
      </c>
      <c r="G4593" t="str">
        <f>VLOOKUP(tbStoricoOrdini[[#This Row],[CLIENTE]],tbClienti[],7,FALSE)</f>
        <v>CC</v>
      </c>
      <c r="H4593" t="s">
        <v>76</v>
      </c>
      <c r="I4593" t="str">
        <f>IF(LEFT(tbStoricoOrdini[[#This Row],[ARTICOLO]],3) = "COG","COG",LEFT(tbStoricoOrdini[[#This Row],[ARTICOLO]],FIND(" ",tbStoricoOrdini[[#This Row],[ARTICOLO]])-1))</f>
        <v>COG</v>
      </c>
      <c r="J4593" t="str">
        <f>MID(tbStoricoOrdini[[#This Row],[ARTICOLO]],FIND(" ",tbStoricoOrdini[[#This Row],[ARTICOLO]])+1,4)</f>
        <v>1000</v>
      </c>
      <c r="K4593" t="str">
        <f>IFERROR(RIGHT(tbStoricoOrdini[[#This Row],[ARTICOLO]],LEN(tbStoricoOrdini[[#This Row],[ARTICOLO]])-FIND(" ",tbStoricoOrdini[[#This Row],[ARTICOLO]],FIND(" ",tbStoricoOrdini[[#This Row],[ARTICOLO]]) +1)),"")</f>
        <v/>
      </c>
      <c r="L4593" s="3">
        <f>VLOOKUP(tbStoricoOrdini[[#This Row],[ARTICOLO]],tbArticoli[],2,FALSE)</f>
        <v>150</v>
      </c>
      <c r="M4593" s="22">
        <f>tbStoricoOrdini[[#This Row],[IMPORTO]]/tbStoricoOrdini[[#This Row],[PREZZO]]</f>
        <v>4.2</v>
      </c>
      <c r="N4593" t="s">
        <v>6</v>
      </c>
      <c r="O4593" s="8">
        <f>VLOOKUP(tbStoricoOrdini[[#This Row],[AGENTE]],tbAgenti[],2,FALSE)</f>
        <v>7.4999999999999997E-2</v>
      </c>
      <c r="P4593" s="2">
        <v>630</v>
      </c>
      <c r="Q4593" s="2">
        <f>tbStoricoOrdini[[#This Row],[IMPORTO]]*tbStoricoOrdini[[#This Row],[% COMM.]]</f>
        <v>47.25</v>
      </c>
      <c r="R4593" s="2">
        <f>tbStoricoOrdini[[#This Row],[TOT. COMM.]]+tbStoricoOrdini[[#This Row],[IMPORTO]]</f>
        <v>677.25</v>
      </c>
    </row>
    <row r="4594" spans="1:18">
      <c r="A4594" s="1">
        <v>43983</v>
      </c>
      <c r="B4594" s="7">
        <f>MONTH(tbStoricoOrdini[[#This Row],[DATA]])</f>
        <v>6</v>
      </c>
      <c r="C4594" t="s">
        <v>4689</v>
      </c>
      <c r="D4594" t="str">
        <f>RIGHT(tbStoricoOrdini[[#This Row],[ORDINE]],4)</f>
        <v>4591</v>
      </c>
      <c r="E4594" t="s">
        <v>29</v>
      </c>
      <c r="F4594" t="str">
        <f>VLOOKUP(tbStoricoOrdini[[#This Row],[CLIENTE]],tbClienti[],3,FALSE)</f>
        <v>Piemonte</v>
      </c>
      <c r="G4594" t="str">
        <f>VLOOKUP(tbStoricoOrdini[[#This Row],[CLIENTE]],tbClienti[],7,FALSE)</f>
        <v>CC</v>
      </c>
      <c r="H4594" t="s">
        <v>76</v>
      </c>
      <c r="I4594" t="str">
        <f>IF(LEFT(tbStoricoOrdini[[#This Row],[ARTICOLO]],3) = "COG","COG",LEFT(tbStoricoOrdini[[#This Row],[ARTICOLO]],FIND(" ",tbStoricoOrdini[[#This Row],[ARTICOLO]])-1))</f>
        <v>COG</v>
      </c>
      <c r="J4594" t="str">
        <f>MID(tbStoricoOrdini[[#This Row],[ARTICOLO]],FIND(" ",tbStoricoOrdini[[#This Row],[ARTICOLO]])+1,4)</f>
        <v>1000</v>
      </c>
      <c r="K4594" t="str">
        <f>IFERROR(RIGHT(tbStoricoOrdini[[#This Row],[ARTICOLO]],LEN(tbStoricoOrdini[[#This Row],[ARTICOLO]])-FIND(" ",tbStoricoOrdini[[#This Row],[ARTICOLO]],FIND(" ",tbStoricoOrdini[[#This Row],[ARTICOLO]]) +1)),"")</f>
        <v/>
      </c>
      <c r="L4594" s="3">
        <f>VLOOKUP(tbStoricoOrdini[[#This Row],[ARTICOLO]],tbArticoli[],2,FALSE)</f>
        <v>150</v>
      </c>
      <c r="M4594" s="22">
        <f>tbStoricoOrdini[[#This Row],[IMPORTO]]/tbStoricoOrdini[[#This Row],[PREZZO]]</f>
        <v>7.96</v>
      </c>
      <c r="N4594" t="s">
        <v>9</v>
      </c>
      <c r="O4594" s="8">
        <f>VLOOKUP(tbStoricoOrdini[[#This Row],[AGENTE]],tbAgenti[],2,FALSE)</f>
        <v>0.05</v>
      </c>
      <c r="P4594" s="2">
        <v>1194</v>
      </c>
      <c r="Q4594" s="2">
        <f>tbStoricoOrdini[[#This Row],[IMPORTO]]*tbStoricoOrdini[[#This Row],[% COMM.]]</f>
        <v>59.7</v>
      </c>
      <c r="R4594" s="2">
        <f>tbStoricoOrdini[[#This Row],[TOT. COMM.]]+tbStoricoOrdini[[#This Row],[IMPORTO]]</f>
        <v>1253.7</v>
      </c>
    </row>
    <row r="4595" spans="1:18">
      <c r="A4595" s="1">
        <v>43983</v>
      </c>
      <c r="B4595" s="7">
        <f>MONTH(tbStoricoOrdini[[#This Row],[DATA]])</f>
        <v>6</v>
      </c>
      <c r="C4595" t="s">
        <v>4690</v>
      </c>
      <c r="D4595" t="str">
        <f>RIGHT(tbStoricoOrdini[[#This Row],[ORDINE]],4)</f>
        <v>4592</v>
      </c>
      <c r="E4595" t="s">
        <v>29</v>
      </c>
      <c r="F4595" t="str">
        <f>VLOOKUP(tbStoricoOrdini[[#This Row],[CLIENTE]],tbClienti[],3,FALSE)</f>
        <v>Piemonte</v>
      </c>
      <c r="G4595" t="str">
        <f>VLOOKUP(tbStoricoOrdini[[#This Row],[CLIENTE]],tbClienti[],7,FALSE)</f>
        <v>CC</v>
      </c>
      <c r="H4595" t="s">
        <v>72</v>
      </c>
      <c r="I4595" t="str">
        <f>IF(LEFT(tbStoricoOrdini[[#This Row],[ARTICOLO]],3) = "COG","COG",LEFT(tbStoricoOrdini[[#This Row],[ARTICOLO]],FIND(" ",tbStoricoOrdini[[#This Row],[ARTICOLO]])-1))</f>
        <v>EB06</v>
      </c>
      <c r="J4595" t="str">
        <f>MID(tbStoricoOrdini[[#This Row],[ARTICOLO]],FIND(" ",tbStoricoOrdini[[#This Row],[ARTICOLO]])+1,4)</f>
        <v>3000</v>
      </c>
      <c r="K4595" t="str">
        <f>IFERROR(RIGHT(tbStoricoOrdini[[#This Row],[ARTICOLO]],LEN(tbStoricoOrdini[[#This Row],[ARTICOLO]])-FIND(" ",tbStoricoOrdini[[#This Row],[ARTICOLO]],FIND(" ",tbStoricoOrdini[[#This Row],[ARTICOLO]]) +1)),"")</f>
        <v>Medium</v>
      </c>
      <c r="L4595" s="3">
        <f>VLOOKUP(tbStoricoOrdini[[#This Row],[ARTICOLO]],tbArticoli[],2,FALSE)</f>
        <v>120</v>
      </c>
      <c r="M4595" s="22">
        <f>tbStoricoOrdini[[#This Row],[IMPORTO]]/tbStoricoOrdini[[#This Row],[PREZZO]]</f>
        <v>11.516666666666667</v>
      </c>
      <c r="N4595" t="s">
        <v>39</v>
      </c>
      <c r="O4595" s="8">
        <f>VLOOKUP(tbStoricoOrdini[[#This Row],[AGENTE]],tbAgenti[],2,FALSE)</f>
        <v>0.05</v>
      </c>
      <c r="P4595" s="2">
        <v>1382</v>
      </c>
      <c r="Q4595" s="2">
        <f>tbStoricoOrdini[[#This Row],[IMPORTO]]*tbStoricoOrdini[[#This Row],[% COMM.]]</f>
        <v>69.100000000000009</v>
      </c>
      <c r="R4595" s="2">
        <f>tbStoricoOrdini[[#This Row],[TOT. COMM.]]+tbStoricoOrdini[[#This Row],[IMPORTO]]</f>
        <v>1451.1</v>
      </c>
    </row>
    <row r="4596" spans="1:18">
      <c r="A4596" s="1">
        <v>43983</v>
      </c>
      <c r="B4596" s="7">
        <f>MONTH(tbStoricoOrdini[[#This Row],[DATA]])</f>
        <v>6</v>
      </c>
      <c r="C4596" t="s">
        <v>4691</v>
      </c>
      <c r="D4596" t="str">
        <f>RIGHT(tbStoricoOrdini[[#This Row],[ORDINE]],4)</f>
        <v>4593</v>
      </c>
      <c r="E4596" t="s">
        <v>29</v>
      </c>
      <c r="F4596" t="str">
        <f>VLOOKUP(tbStoricoOrdini[[#This Row],[CLIENTE]],tbClienti[],3,FALSE)</f>
        <v>Piemonte</v>
      </c>
      <c r="G4596" t="str">
        <f>VLOOKUP(tbStoricoOrdini[[#This Row],[CLIENTE]],tbClienti[],7,FALSE)</f>
        <v>CC</v>
      </c>
      <c r="H4596" t="s">
        <v>72</v>
      </c>
      <c r="I4596" t="str">
        <f>IF(LEFT(tbStoricoOrdini[[#This Row],[ARTICOLO]],3) = "COG","COG",LEFT(tbStoricoOrdini[[#This Row],[ARTICOLO]],FIND(" ",tbStoricoOrdini[[#This Row],[ARTICOLO]])-1))</f>
        <v>EB06</v>
      </c>
      <c r="J4596" t="str">
        <f>MID(tbStoricoOrdini[[#This Row],[ARTICOLO]],FIND(" ",tbStoricoOrdini[[#This Row],[ARTICOLO]])+1,4)</f>
        <v>3000</v>
      </c>
      <c r="K4596" t="str">
        <f>IFERROR(RIGHT(tbStoricoOrdini[[#This Row],[ARTICOLO]],LEN(tbStoricoOrdini[[#This Row],[ARTICOLO]])-FIND(" ",tbStoricoOrdini[[#This Row],[ARTICOLO]],FIND(" ",tbStoricoOrdini[[#This Row],[ARTICOLO]]) +1)),"")</f>
        <v>Medium</v>
      </c>
      <c r="L4596" s="3">
        <f>VLOOKUP(tbStoricoOrdini[[#This Row],[ARTICOLO]],tbArticoli[],2,FALSE)</f>
        <v>120</v>
      </c>
      <c r="M4596" s="22">
        <f>tbStoricoOrdini[[#This Row],[IMPORTO]]/tbStoricoOrdini[[#This Row],[PREZZO]]</f>
        <v>8.6750000000000007</v>
      </c>
      <c r="N4596" t="s">
        <v>18</v>
      </c>
      <c r="O4596" s="8">
        <f>VLOOKUP(tbStoricoOrdini[[#This Row],[AGENTE]],tbAgenti[],2,FALSE)</f>
        <v>0.03</v>
      </c>
      <c r="P4596" s="2">
        <v>1041</v>
      </c>
      <c r="Q4596" s="2">
        <f>tbStoricoOrdini[[#This Row],[IMPORTO]]*tbStoricoOrdini[[#This Row],[% COMM.]]</f>
        <v>31.23</v>
      </c>
      <c r="R4596" s="2">
        <f>tbStoricoOrdini[[#This Row],[TOT. COMM.]]+tbStoricoOrdini[[#This Row],[IMPORTO]]</f>
        <v>1072.23</v>
      </c>
    </row>
    <row r="4597" spans="1:18">
      <c r="A4597" s="1">
        <v>43983</v>
      </c>
      <c r="B4597" s="7">
        <f>MONTH(tbStoricoOrdini[[#This Row],[DATA]])</f>
        <v>6</v>
      </c>
      <c r="C4597" t="s">
        <v>4692</v>
      </c>
      <c r="D4597" t="str">
        <f>RIGHT(tbStoricoOrdini[[#This Row],[ORDINE]],4)</f>
        <v>4594</v>
      </c>
      <c r="E4597" t="s">
        <v>29</v>
      </c>
      <c r="F4597" t="str">
        <f>VLOOKUP(tbStoricoOrdini[[#This Row],[CLIENTE]],tbClienti[],3,FALSE)</f>
        <v>Piemonte</v>
      </c>
      <c r="G4597" t="str">
        <f>VLOOKUP(tbStoricoOrdini[[#This Row],[CLIENTE]],tbClienti[],7,FALSE)</f>
        <v>CC</v>
      </c>
      <c r="H4597" t="s">
        <v>72</v>
      </c>
      <c r="I4597" t="str">
        <f>IF(LEFT(tbStoricoOrdini[[#This Row],[ARTICOLO]],3) = "COG","COG",LEFT(tbStoricoOrdini[[#This Row],[ARTICOLO]],FIND(" ",tbStoricoOrdini[[#This Row],[ARTICOLO]])-1))</f>
        <v>EB06</v>
      </c>
      <c r="J4597" t="str">
        <f>MID(tbStoricoOrdini[[#This Row],[ARTICOLO]],FIND(" ",tbStoricoOrdini[[#This Row],[ARTICOLO]])+1,4)</f>
        <v>3000</v>
      </c>
      <c r="K4597" t="str">
        <f>IFERROR(RIGHT(tbStoricoOrdini[[#This Row],[ARTICOLO]],LEN(tbStoricoOrdini[[#This Row],[ARTICOLO]])-FIND(" ",tbStoricoOrdini[[#This Row],[ARTICOLO]],FIND(" ",tbStoricoOrdini[[#This Row],[ARTICOLO]]) +1)),"")</f>
        <v>Medium</v>
      </c>
      <c r="L4597" s="3">
        <f>VLOOKUP(tbStoricoOrdini[[#This Row],[ARTICOLO]],tbArticoli[],2,FALSE)</f>
        <v>120</v>
      </c>
      <c r="M4597" s="22">
        <f>tbStoricoOrdini[[#This Row],[IMPORTO]]/tbStoricoOrdini[[#This Row],[PREZZO]]</f>
        <v>21.941666666666666</v>
      </c>
      <c r="N4597" t="s">
        <v>6</v>
      </c>
      <c r="O4597" s="8">
        <f>VLOOKUP(tbStoricoOrdini[[#This Row],[AGENTE]],tbAgenti[],2,FALSE)</f>
        <v>7.4999999999999997E-2</v>
      </c>
      <c r="P4597" s="2">
        <v>2633</v>
      </c>
      <c r="Q4597" s="2">
        <f>tbStoricoOrdini[[#This Row],[IMPORTO]]*tbStoricoOrdini[[#This Row],[% COMM.]]</f>
        <v>197.47499999999999</v>
      </c>
      <c r="R4597" s="2">
        <f>tbStoricoOrdini[[#This Row],[TOT. COMM.]]+tbStoricoOrdini[[#This Row],[IMPORTO]]</f>
        <v>2830.4749999999999</v>
      </c>
    </row>
    <row r="4598" spans="1:18">
      <c r="A4598" s="1">
        <v>43983</v>
      </c>
      <c r="B4598" s="7">
        <f>MONTH(tbStoricoOrdini[[#This Row],[DATA]])</f>
        <v>6</v>
      </c>
      <c r="C4598" t="s">
        <v>4693</v>
      </c>
      <c r="D4598" t="str">
        <f>RIGHT(tbStoricoOrdini[[#This Row],[ORDINE]],4)</f>
        <v>4595</v>
      </c>
      <c r="E4598" t="s">
        <v>29</v>
      </c>
      <c r="F4598" t="str">
        <f>VLOOKUP(tbStoricoOrdini[[#This Row],[CLIENTE]],tbClienti[],3,FALSE)</f>
        <v>Piemonte</v>
      </c>
      <c r="G4598" t="str">
        <f>VLOOKUP(tbStoricoOrdini[[#This Row],[CLIENTE]],tbClienti[],7,FALSE)</f>
        <v>CC</v>
      </c>
      <c r="H4598" t="s">
        <v>72</v>
      </c>
      <c r="I4598" t="str">
        <f>IF(LEFT(tbStoricoOrdini[[#This Row],[ARTICOLO]],3) = "COG","COG",LEFT(tbStoricoOrdini[[#This Row],[ARTICOLO]],FIND(" ",tbStoricoOrdini[[#This Row],[ARTICOLO]])-1))</f>
        <v>EB06</v>
      </c>
      <c r="J4598" t="str">
        <f>MID(tbStoricoOrdini[[#This Row],[ARTICOLO]],FIND(" ",tbStoricoOrdini[[#This Row],[ARTICOLO]])+1,4)</f>
        <v>3000</v>
      </c>
      <c r="K4598" t="str">
        <f>IFERROR(RIGHT(tbStoricoOrdini[[#This Row],[ARTICOLO]],LEN(tbStoricoOrdini[[#This Row],[ARTICOLO]])-FIND(" ",tbStoricoOrdini[[#This Row],[ARTICOLO]],FIND(" ",tbStoricoOrdini[[#This Row],[ARTICOLO]]) +1)),"")</f>
        <v>Medium</v>
      </c>
      <c r="L4598" s="3">
        <f>VLOOKUP(tbStoricoOrdini[[#This Row],[ARTICOLO]],tbArticoli[],2,FALSE)</f>
        <v>120</v>
      </c>
      <c r="M4598" s="22">
        <f>tbStoricoOrdini[[#This Row],[IMPORTO]]/tbStoricoOrdini[[#This Row],[PREZZO]]</f>
        <v>38.674999999999997</v>
      </c>
      <c r="N4598" t="s">
        <v>9</v>
      </c>
      <c r="O4598" s="8">
        <f>VLOOKUP(tbStoricoOrdini[[#This Row],[AGENTE]],tbAgenti[],2,FALSE)</f>
        <v>0.05</v>
      </c>
      <c r="P4598" s="2">
        <v>4641</v>
      </c>
      <c r="Q4598" s="2">
        <f>tbStoricoOrdini[[#This Row],[IMPORTO]]*tbStoricoOrdini[[#This Row],[% COMM.]]</f>
        <v>232.05</v>
      </c>
      <c r="R4598" s="2">
        <f>tbStoricoOrdini[[#This Row],[TOT. COMM.]]+tbStoricoOrdini[[#This Row],[IMPORTO]]</f>
        <v>4873.05</v>
      </c>
    </row>
    <row r="4599" spans="1:18">
      <c r="A4599" s="1">
        <v>43983</v>
      </c>
      <c r="B4599" s="7">
        <f>MONTH(tbStoricoOrdini[[#This Row],[DATA]])</f>
        <v>6</v>
      </c>
      <c r="C4599" t="s">
        <v>4694</v>
      </c>
      <c r="D4599" t="str">
        <f>RIGHT(tbStoricoOrdini[[#This Row],[ORDINE]],4)</f>
        <v>4596</v>
      </c>
      <c r="E4599" t="s">
        <v>29</v>
      </c>
      <c r="F4599" t="str">
        <f>VLOOKUP(tbStoricoOrdini[[#This Row],[CLIENTE]],tbClienti[],3,FALSE)</f>
        <v>Piemonte</v>
      </c>
      <c r="G4599" t="str">
        <f>VLOOKUP(tbStoricoOrdini[[#This Row],[CLIENTE]],tbClienti[],7,FALSE)</f>
        <v>CC</v>
      </c>
      <c r="H4599" t="s">
        <v>73</v>
      </c>
      <c r="I4599" t="str">
        <f>IF(LEFT(tbStoricoOrdini[[#This Row],[ARTICOLO]],3) = "COG","COG",LEFT(tbStoricoOrdini[[#This Row],[ARTICOLO]],FIND(" ",tbStoricoOrdini[[#This Row],[ARTICOLO]])-1))</f>
        <v>EB06</v>
      </c>
      <c r="J4599" t="str">
        <f>MID(tbStoricoOrdini[[#This Row],[ARTICOLO]],FIND(" ",tbStoricoOrdini[[#This Row],[ARTICOLO]])+1,4)</f>
        <v>3000</v>
      </c>
      <c r="K4599" t="str">
        <f>IFERROR(RIGHT(tbStoricoOrdini[[#This Row],[ARTICOLO]],LEN(tbStoricoOrdini[[#This Row],[ARTICOLO]])-FIND(" ",tbStoricoOrdini[[#This Row],[ARTICOLO]],FIND(" ",tbStoricoOrdini[[#This Row],[ARTICOLO]]) +1)),"")</f>
        <v>Plus</v>
      </c>
      <c r="L4599" s="3">
        <f>VLOOKUP(tbStoricoOrdini[[#This Row],[ARTICOLO]],tbArticoli[],2,FALSE)</f>
        <v>130</v>
      </c>
      <c r="M4599" s="22">
        <f>tbStoricoOrdini[[#This Row],[IMPORTO]]/tbStoricoOrdini[[#This Row],[PREZZO]]</f>
        <v>2.6461538461538461</v>
      </c>
      <c r="N4599" t="s">
        <v>39</v>
      </c>
      <c r="O4599" s="8">
        <f>VLOOKUP(tbStoricoOrdini[[#This Row],[AGENTE]],tbAgenti[],2,FALSE)</f>
        <v>0.05</v>
      </c>
      <c r="P4599" s="2">
        <v>344</v>
      </c>
      <c r="Q4599" s="2">
        <f>tbStoricoOrdini[[#This Row],[IMPORTO]]*tbStoricoOrdini[[#This Row],[% COMM.]]</f>
        <v>17.2</v>
      </c>
      <c r="R4599" s="2">
        <f>tbStoricoOrdini[[#This Row],[TOT. COMM.]]+tbStoricoOrdini[[#This Row],[IMPORTO]]</f>
        <v>361.2</v>
      </c>
    </row>
    <row r="4600" spans="1:18">
      <c r="A4600" s="1">
        <v>43983</v>
      </c>
      <c r="B4600" s="7">
        <f>MONTH(tbStoricoOrdini[[#This Row],[DATA]])</f>
        <v>6</v>
      </c>
      <c r="C4600" t="s">
        <v>4695</v>
      </c>
      <c r="D4600" t="str">
        <f>RIGHT(tbStoricoOrdini[[#This Row],[ORDINE]],4)</f>
        <v>4597</v>
      </c>
      <c r="E4600" t="s">
        <v>29</v>
      </c>
      <c r="F4600" t="str">
        <f>VLOOKUP(tbStoricoOrdini[[#This Row],[CLIENTE]],tbClienti[],3,FALSE)</f>
        <v>Piemonte</v>
      </c>
      <c r="G4600" t="str">
        <f>VLOOKUP(tbStoricoOrdini[[#This Row],[CLIENTE]],tbClienti[],7,FALSE)</f>
        <v>CC</v>
      </c>
      <c r="H4600" t="s">
        <v>73</v>
      </c>
      <c r="I4600" t="str">
        <f>IF(LEFT(tbStoricoOrdini[[#This Row],[ARTICOLO]],3) = "COG","COG",LEFT(tbStoricoOrdini[[#This Row],[ARTICOLO]],FIND(" ",tbStoricoOrdini[[#This Row],[ARTICOLO]])-1))</f>
        <v>EB06</v>
      </c>
      <c r="J4600" t="str">
        <f>MID(tbStoricoOrdini[[#This Row],[ARTICOLO]],FIND(" ",tbStoricoOrdini[[#This Row],[ARTICOLO]])+1,4)</f>
        <v>3000</v>
      </c>
      <c r="K4600" t="str">
        <f>IFERROR(RIGHT(tbStoricoOrdini[[#This Row],[ARTICOLO]],LEN(tbStoricoOrdini[[#This Row],[ARTICOLO]])-FIND(" ",tbStoricoOrdini[[#This Row],[ARTICOLO]],FIND(" ",tbStoricoOrdini[[#This Row],[ARTICOLO]]) +1)),"")</f>
        <v>Plus</v>
      </c>
      <c r="L4600" s="3">
        <f>VLOOKUP(tbStoricoOrdini[[#This Row],[ARTICOLO]],tbArticoli[],2,FALSE)</f>
        <v>130</v>
      </c>
      <c r="M4600" s="22">
        <f>tbStoricoOrdini[[#This Row],[IMPORTO]]/tbStoricoOrdini[[#This Row],[PREZZO]]</f>
        <v>7.6923076923076927E-3</v>
      </c>
      <c r="N4600" t="s">
        <v>6</v>
      </c>
      <c r="O4600" s="8">
        <f>VLOOKUP(tbStoricoOrdini[[#This Row],[AGENTE]],tbAgenti[],2,FALSE)</f>
        <v>7.4999999999999997E-2</v>
      </c>
      <c r="P4600" s="2">
        <v>1</v>
      </c>
      <c r="Q4600" s="2">
        <f>tbStoricoOrdini[[#This Row],[IMPORTO]]*tbStoricoOrdini[[#This Row],[% COMM.]]</f>
        <v>7.4999999999999997E-2</v>
      </c>
      <c r="R4600" s="2">
        <f>tbStoricoOrdini[[#This Row],[TOT. COMM.]]+tbStoricoOrdini[[#This Row],[IMPORTO]]</f>
        <v>1.075</v>
      </c>
    </row>
    <row r="4601" spans="1:18">
      <c r="A4601" s="1">
        <v>43983</v>
      </c>
      <c r="B4601" s="7">
        <f>MONTH(tbStoricoOrdini[[#This Row],[DATA]])</f>
        <v>6</v>
      </c>
      <c r="C4601" t="s">
        <v>4696</v>
      </c>
      <c r="D4601" t="str">
        <f>RIGHT(tbStoricoOrdini[[#This Row],[ORDINE]],4)</f>
        <v>4598</v>
      </c>
      <c r="E4601" t="s">
        <v>31</v>
      </c>
      <c r="F4601" t="str">
        <f>VLOOKUP(tbStoricoOrdini[[#This Row],[CLIENTE]],tbClienti[],3,FALSE)</f>
        <v>Piemonte</v>
      </c>
      <c r="G4601" t="str">
        <f>VLOOKUP(tbStoricoOrdini[[#This Row],[CLIENTE]],tbClienti[],7,FALSE)</f>
        <v>CD</v>
      </c>
      <c r="H4601" t="s">
        <v>78</v>
      </c>
      <c r="I4601" t="str">
        <f>IF(LEFT(tbStoricoOrdini[[#This Row],[ARTICOLO]],3) = "COG","COG",LEFT(tbStoricoOrdini[[#This Row],[ARTICOLO]],FIND(" ",tbStoricoOrdini[[#This Row],[ARTICOLO]])-1))</f>
        <v>COG</v>
      </c>
      <c r="J4601" t="str">
        <f>MID(tbStoricoOrdini[[#This Row],[ARTICOLO]],FIND(" ",tbStoricoOrdini[[#This Row],[ARTICOLO]])+1,4)</f>
        <v>3000</v>
      </c>
      <c r="K4601" t="str">
        <f>IFERROR(RIGHT(tbStoricoOrdini[[#This Row],[ARTICOLO]],LEN(tbStoricoOrdini[[#This Row],[ARTICOLO]])-FIND(" ",tbStoricoOrdini[[#This Row],[ARTICOLO]],FIND(" ",tbStoricoOrdini[[#This Row],[ARTICOLO]]) +1)),"")</f>
        <v>Medium</v>
      </c>
      <c r="L4601" s="3">
        <f>VLOOKUP(tbStoricoOrdini[[#This Row],[ARTICOLO]],tbArticoli[],2,FALSE)</f>
        <v>220</v>
      </c>
      <c r="M4601" s="22">
        <f>tbStoricoOrdini[[#This Row],[IMPORTO]]/tbStoricoOrdini[[#This Row],[PREZZO]]</f>
        <v>24.922727272727272</v>
      </c>
      <c r="N4601" t="s">
        <v>7</v>
      </c>
      <c r="O4601" s="8">
        <f>VLOOKUP(tbStoricoOrdini[[#This Row],[AGENTE]],tbAgenti[],2,FALSE)</f>
        <v>0.03</v>
      </c>
      <c r="P4601" s="2">
        <v>5483</v>
      </c>
      <c r="Q4601" s="2">
        <f>tbStoricoOrdini[[#This Row],[IMPORTO]]*tbStoricoOrdini[[#This Row],[% COMM.]]</f>
        <v>164.48999999999998</v>
      </c>
      <c r="R4601" s="2">
        <f>tbStoricoOrdini[[#This Row],[TOT. COMM.]]+tbStoricoOrdini[[#This Row],[IMPORTO]]</f>
        <v>5647.49</v>
      </c>
    </row>
    <row r="4602" spans="1:18">
      <c r="A4602" s="1">
        <v>43983</v>
      </c>
      <c r="B4602" s="7">
        <f>MONTH(tbStoricoOrdini[[#This Row],[DATA]])</f>
        <v>6</v>
      </c>
      <c r="C4602" t="s">
        <v>4697</v>
      </c>
      <c r="D4602" t="str">
        <f>RIGHT(tbStoricoOrdini[[#This Row],[ORDINE]],4)</f>
        <v>4599</v>
      </c>
      <c r="E4602" t="s">
        <v>31</v>
      </c>
      <c r="F4602" t="str">
        <f>VLOOKUP(tbStoricoOrdini[[#This Row],[CLIENTE]],tbClienti[],3,FALSE)</f>
        <v>Piemonte</v>
      </c>
      <c r="G4602" t="str">
        <f>VLOOKUP(tbStoricoOrdini[[#This Row],[CLIENTE]],tbClienti[],7,FALSE)</f>
        <v>CD</v>
      </c>
      <c r="H4602" t="s">
        <v>74</v>
      </c>
      <c r="I4602" t="str">
        <f>IF(LEFT(tbStoricoOrdini[[#This Row],[ARTICOLO]],3) = "COG","COG",LEFT(tbStoricoOrdini[[#This Row],[ARTICOLO]],FIND(" ",tbStoricoOrdini[[#This Row],[ARTICOLO]])-1))</f>
        <v>AVRC</v>
      </c>
      <c r="J4602" t="str">
        <f>MID(tbStoricoOrdini[[#This Row],[ARTICOLO]],FIND(" ",tbStoricoOrdini[[#This Row],[ARTICOLO]])+1,4)</f>
        <v>2500</v>
      </c>
      <c r="K4602" t="str">
        <f>IFERROR(RIGHT(tbStoricoOrdini[[#This Row],[ARTICOLO]],LEN(tbStoricoOrdini[[#This Row],[ARTICOLO]])-FIND(" ",tbStoricoOrdini[[#This Row],[ARTICOLO]],FIND(" ",tbStoricoOrdini[[#This Row],[ARTICOLO]]) +1)),"")</f>
        <v>Gold</v>
      </c>
      <c r="L4602" s="3">
        <f>VLOOKUP(tbStoricoOrdini[[#This Row],[ARTICOLO]],tbArticoli[],2,FALSE)</f>
        <v>500</v>
      </c>
      <c r="M4602" s="22">
        <f>tbStoricoOrdini[[#This Row],[IMPORTO]]/tbStoricoOrdini[[#This Row],[PREZZO]]</f>
        <v>3.4000000000000002E-2</v>
      </c>
      <c r="N4602" t="s">
        <v>39</v>
      </c>
      <c r="O4602" s="8">
        <f>VLOOKUP(tbStoricoOrdini[[#This Row],[AGENTE]],tbAgenti[],2,FALSE)</f>
        <v>0.05</v>
      </c>
      <c r="P4602" s="2">
        <v>17</v>
      </c>
      <c r="Q4602" s="2">
        <f>tbStoricoOrdini[[#This Row],[IMPORTO]]*tbStoricoOrdini[[#This Row],[% COMM.]]</f>
        <v>0.85000000000000009</v>
      </c>
      <c r="R4602" s="2">
        <f>tbStoricoOrdini[[#This Row],[TOT. COMM.]]+tbStoricoOrdini[[#This Row],[IMPORTO]]</f>
        <v>17.850000000000001</v>
      </c>
    </row>
    <row r="4603" spans="1:18">
      <c r="A4603" s="1">
        <v>43983</v>
      </c>
      <c r="B4603" s="7">
        <f>MONTH(tbStoricoOrdini[[#This Row],[DATA]])</f>
        <v>6</v>
      </c>
      <c r="C4603" t="s">
        <v>4698</v>
      </c>
      <c r="D4603" t="str">
        <f>RIGHT(tbStoricoOrdini[[#This Row],[ORDINE]],4)</f>
        <v>4600</v>
      </c>
      <c r="E4603" t="s">
        <v>31</v>
      </c>
      <c r="F4603" t="str">
        <f>VLOOKUP(tbStoricoOrdini[[#This Row],[CLIENTE]],tbClienti[],3,FALSE)</f>
        <v>Piemonte</v>
      </c>
      <c r="G4603" t="str">
        <f>VLOOKUP(tbStoricoOrdini[[#This Row],[CLIENTE]],tbClienti[],7,FALSE)</f>
        <v>CD</v>
      </c>
      <c r="H4603" t="s">
        <v>74</v>
      </c>
      <c r="I4603" t="str">
        <f>IF(LEFT(tbStoricoOrdini[[#This Row],[ARTICOLO]],3) = "COG","COG",LEFT(tbStoricoOrdini[[#This Row],[ARTICOLO]],FIND(" ",tbStoricoOrdini[[#This Row],[ARTICOLO]])-1))</f>
        <v>AVRC</v>
      </c>
      <c r="J4603" t="str">
        <f>MID(tbStoricoOrdini[[#This Row],[ARTICOLO]],FIND(" ",tbStoricoOrdini[[#This Row],[ARTICOLO]])+1,4)</f>
        <v>2500</v>
      </c>
      <c r="K4603" t="str">
        <f>IFERROR(RIGHT(tbStoricoOrdini[[#This Row],[ARTICOLO]],LEN(tbStoricoOrdini[[#This Row],[ARTICOLO]])-FIND(" ",tbStoricoOrdini[[#This Row],[ARTICOLO]],FIND(" ",tbStoricoOrdini[[#This Row],[ARTICOLO]]) +1)),"")</f>
        <v>Gold</v>
      </c>
      <c r="L4603" s="3">
        <f>VLOOKUP(tbStoricoOrdini[[#This Row],[ARTICOLO]],tbArticoli[],2,FALSE)</f>
        <v>500</v>
      </c>
      <c r="M4603" s="22">
        <f>tbStoricoOrdini[[#This Row],[IMPORTO]]/tbStoricoOrdini[[#This Row],[PREZZO]]</f>
        <v>0.57999999999999996</v>
      </c>
      <c r="N4603" t="s">
        <v>7</v>
      </c>
      <c r="O4603" s="8">
        <f>VLOOKUP(tbStoricoOrdini[[#This Row],[AGENTE]],tbAgenti[],2,FALSE)</f>
        <v>0.03</v>
      </c>
      <c r="P4603" s="2">
        <v>290</v>
      </c>
      <c r="Q4603" s="2">
        <f>tbStoricoOrdini[[#This Row],[IMPORTO]]*tbStoricoOrdini[[#This Row],[% COMM.]]</f>
        <v>8.6999999999999993</v>
      </c>
      <c r="R4603" s="2">
        <f>tbStoricoOrdini[[#This Row],[TOT. COMM.]]+tbStoricoOrdini[[#This Row],[IMPORTO]]</f>
        <v>298.7</v>
      </c>
    </row>
    <row r="4604" spans="1:18">
      <c r="A4604" s="1">
        <v>43983</v>
      </c>
      <c r="B4604" s="7">
        <f>MONTH(tbStoricoOrdini[[#This Row],[DATA]])</f>
        <v>6</v>
      </c>
      <c r="C4604" t="s">
        <v>4699</v>
      </c>
      <c r="D4604" t="str">
        <f>RIGHT(tbStoricoOrdini[[#This Row],[ORDINE]],4)</f>
        <v>4601</v>
      </c>
      <c r="E4604" t="s">
        <v>31</v>
      </c>
      <c r="F4604" t="str">
        <f>VLOOKUP(tbStoricoOrdini[[#This Row],[CLIENTE]],tbClienti[],3,FALSE)</f>
        <v>Piemonte</v>
      </c>
      <c r="G4604" t="str">
        <f>VLOOKUP(tbStoricoOrdini[[#This Row],[CLIENTE]],tbClienti[],7,FALSE)</f>
        <v>CD</v>
      </c>
      <c r="H4604" t="s">
        <v>74</v>
      </c>
      <c r="I4604" t="str">
        <f>IF(LEFT(tbStoricoOrdini[[#This Row],[ARTICOLO]],3) = "COG","COG",LEFT(tbStoricoOrdini[[#This Row],[ARTICOLO]],FIND(" ",tbStoricoOrdini[[#This Row],[ARTICOLO]])-1))</f>
        <v>AVRC</v>
      </c>
      <c r="J4604" t="str">
        <f>MID(tbStoricoOrdini[[#This Row],[ARTICOLO]],FIND(" ",tbStoricoOrdini[[#This Row],[ARTICOLO]])+1,4)</f>
        <v>2500</v>
      </c>
      <c r="K4604" t="str">
        <f>IFERROR(RIGHT(tbStoricoOrdini[[#This Row],[ARTICOLO]],LEN(tbStoricoOrdini[[#This Row],[ARTICOLO]])-FIND(" ",tbStoricoOrdini[[#This Row],[ARTICOLO]],FIND(" ",tbStoricoOrdini[[#This Row],[ARTICOLO]]) +1)),"")</f>
        <v>Gold</v>
      </c>
      <c r="L4604" s="3">
        <f>VLOOKUP(tbStoricoOrdini[[#This Row],[ARTICOLO]],tbArticoli[],2,FALSE)</f>
        <v>500</v>
      </c>
      <c r="M4604" s="22">
        <f>tbStoricoOrdini[[#This Row],[IMPORTO]]/tbStoricoOrdini[[#This Row],[PREZZO]]</f>
        <v>0.89600000000000002</v>
      </c>
      <c r="N4604" t="s">
        <v>13</v>
      </c>
      <c r="O4604" s="8">
        <f>VLOOKUP(tbStoricoOrdini[[#This Row],[AGENTE]],tbAgenti[],2,FALSE)</f>
        <v>0.1</v>
      </c>
      <c r="P4604" s="2">
        <v>448</v>
      </c>
      <c r="Q4604" s="2">
        <f>tbStoricoOrdini[[#This Row],[IMPORTO]]*tbStoricoOrdini[[#This Row],[% COMM.]]</f>
        <v>44.800000000000004</v>
      </c>
      <c r="R4604" s="2">
        <f>tbStoricoOrdini[[#This Row],[TOT. COMM.]]+tbStoricoOrdini[[#This Row],[IMPORTO]]</f>
        <v>492.8</v>
      </c>
    </row>
    <row r="4605" spans="1:18">
      <c r="A4605" s="1">
        <v>43983</v>
      </c>
      <c r="B4605" s="7">
        <f>MONTH(tbStoricoOrdini[[#This Row],[DATA]])</f>
        <v>6</v>
      </c>
      <c r="C4605" t="s">
        <v>4700</v>
      </c>
      <c r="D4605" t="str">
        <f>RIGHT(tbStoricoOrdini[[#This Row],[ORDINE]],4)</f>
        <v>4602</v>
      </c>
      <c r="E4605" t="s">
        <v>31</v>
      </c>
      <c r="F4605" t="str">
        <f>VLOOKUP(tbStoricoOrdini[[#This Row],[CLIENTE]],tbClienti[],3,FALSE)</f>
        <v>Piemonte</v>
      </c>
      <c r="G4605" t="str">
        <f>VLOOKUP(tbStoricoOrdini[[#This Row],[CLIENTE]],tbClienti[],7,FALSE)</f>
        <v>CD</v>
      </c>
      <c r="H4605" t="s">
        <v>74</v>
      </c>
      <c r="I4605" t="str">
        <f>IF(LEFT(tbStoricoOrdini[[#This Row],[ARTICOLO]],3) = "COG","COG",LEFT(tbStoricoOrdini[[#This Row],[ARTICOLO]],FIND(" ",tbStoricoOrdini[[#This Row],[ARTICOLO]])-1))</f>
        <v>AVRC</v>
      </c>
      <c r="J4605" t="str">
        <f>MID(tbStoricoOrdini[[#This Row],[ARTICOLO]],FIND(" ",tbStoricoOrdini[[#This Row],[ARTICOLO]])+1,4)</f>
        <v>2500</v>
      </c>
      <c r="K4605" t="str">
        <f>IFERROR(RIGHT(tbStoricoOrdini[[#This Row],[ARTICOLO]],LEN(tbStoricoOrdini[[#This Row],[ARTICOLO]])-FIND(" ",tbStoricoOrdini[[#This Row],[ARTICOLO]],FIND(" ",tbStoricoOrdini[[#This Row],[ARTICOLO]]) +1)),"")</f>
        <v>Gold</v>
      </c>
      <c r="L4605" s="3">
        <f>VLOOKUP(tbStoricoOrdini[[#This Row],[ARTICOLO]],tbArticoli[],2,FALSE)</f>
        <v>500</v>
      </c>
      <c r="M4605" s="22">
        <f>tbStoricoOrdini[[#This Row],[IMPORTO]]/tbStoricoOrdini[[#This Row],[PREZZO]]</f>
        <v>5.3999999999999999E-2</v>
      </c>
      <c r="N4605" t="s">
        <v>6</v>
      </c>
      <c r="O4605" s="8">
        <f>VLOOKUP(tbStoricoOrdini[[#This Row],[AGENTE]],tbAgenti[],2,FALSE)</f>
        <v>7.4999999999999997E-2</v>
      </c>
      <c r="P4605" s="2">
        <v>27</v>
      </c>
      <c r="Q4605" s="2">
        <f>tbStoricoOrdini[[#This Row],[IMPORTO]]*tbStoricoOrdini[[#This Row],[% COMM.]]</f>
        <v>2.0249999999999999</v>
      </c>
      <c r="R4605" s="2">
        <f>tbStoricoOrdini[[#This Row],[TOT. COMM.]]+tbStoricoOrdini[[#This Row],[IMPORTO]]</f>
        <v>29.024999999999999</v>
      </c>
    </row>
    <row r="4606" spans="1:18">
      <c r="A4606" s="1">
        <v>43983</v>
      </c>
      <c r="B4606" s="7">
        <f>MONTH(tbStoricoOrdini[[#This Row],[DATA]])</f>
        <v>6</v>
      </c>
      <c r="C4606" t="s">
        <v>4701</v>
      </c>
      <c r="D4606" t="str">
        <f>RIGHT(tbStoricoOrdini[[#This Row],[ORDINE]],4)</f>
        <v>4603</v>
      </c>
      <c r="E4606" t="s">
        <v>31</v>
      </c>
      <c r="F4606" t="str">
        <f>VLOOKUP(tbStoricoOrdini[[#This Row],[CLIENTE]],tbClienti[],3,FALSE)</f>
        <v>Piemonte</v>
      </c>
      <c r="G4606" t="str">
        <f>VLOOKUP(tbStoricoOrdini[[#This Row],[CLIENTE]],tbClienti[],7,FALSE)</f>
        <v>CD</v>
      </c>
      <c r="H4606" t="s">
        <v>77</v>
      </c>
      <c r="I4606" t="str">
        <f>IF(LEFT(tbStoricoOrdini[[#This Row],[ARTICOLO]],3) = "COG","COG",LEFT(tbStoricoOrdini[[#This Row],[ARTICOLO]],FIND(" ",tbStoricoOrdini[[#This Row],[ARTICOLO]])-1))</f>
        <v>COG</v>
      </c>
      <c r="J4606" t="str">
        <f>MID(tbStoricoOrdini[[#This Row],[ARTICOLO]],FIND(" ",tbStoricoOrdini[[#This Row],[ARTICOLO]])+1,4)</f>
        <v>2000</v>
      </c>
      <c r="K4606" t="str">
        <f>IFERROR(RIGHT(tbStoricoOrdini[[#This Row],[ARTICOLO]],LEN(tbStoricoOrdini[[#This Row],[ARTICOLO]])-FIND(" ",tbStoricoOrdini[[#This Row],[ARTICOLO]],FIND(" ",tbStoricoOrdini[[#This Row],[ARTICOLO]]) +1)),"")</f>
        <v>Medium</v>
      </c>
      <c r="L4606" s="3">
        <f>VLOOKUP(tbStoricoOrdini[[#This Row],[ARTICOLO]],tbArticoli[],2,FALSE)</f>
        <v>200</v>
      </c>
      <c r="M4606" s="22">
        <f>tbStoricoOrdini[[#This Row],[IMPORTO]]/tbStoricoOrdini[[#This Row],[PREZZO]]</f>
        <v>0.01</v>
      </c>
      <c r="N4606" t="s">
        <v>9</v>
      </c>
      <c r="O4606" s="8">
        <f>VLOOKUP(tbStoricoOrdini[[#This Row],[AGENTE]],tbAgenti[],2,FALSE)</f>
        <v>0.05</v>
      </c>
      <c r="P4606" s="2">
        <v>2</v>
      </c>
      <c r="Q4606" s="2">
        <f>tbStoricoOrdini[[#This Row],[IMPORTO]]*tbStoricoOrdini[[#This Row],[% COMM.]]</f>
        <v>0.1</v>
      </c>
      <c r="R4606" s="2">
        <f>tbStoricoOrdini[[#This Row],[TOT. COMM.]]+tbStoricoOrdini[[#This Row],[IMPORTO]]</f>
        <v>2.1</v>
      </c>
    </row>
    <row r="4607" spans="1:18">
      <c r="A4607" s="1">
        <v>43983</v>
      </c>
      <c r="B4607" s="7">
        <f>MONTH(tbStoricoOrdini[[#This Row],[DATA]])</f>
        <v>6</v>
      </c>
      <c r="C4607" t="s">
        <v>4702</v>
      </c>
      <c r="D4607" t="str">
        <f>RIGHT(tbStoricoOrdini[[#This Row],[ORDINE]],4)</f>
        <v>4604</v>
      </c>
      <c r="E4607" t="s">
        <v>31</v>
      </c>
      <c r="F4607" t="str">
        <f>VLOOKUP(tbStoricoOrdini[[#This Row],[CLIENTE]],tbClienti[],3,FALSE)</f>
        <v>Piemonte</v>
      </c>
      <c r="G4607" t="str">
        <f>VLOOKUP(tbStoricoOrdini[[#This Row],[CLIENTE]],tbClienti[],7,FALSE)</f>
        <v>CD</v>
      </c>
      <c r="H4607" t="s">
        <v>61</v>
      </c>
      <c r="I4607" t="str">
        <f>IF(LEFT(tbStoricoOrdini[[#This Row],[ARTICOLO]],3) = "COG","COG",LEFT(tbStoricoOrdini[[#This Row],[ARTICOLO]],FIND(" ",tbStoricoOrdini[[#This Row],[ARTICOLO]])-1))</f>
        <v>KLM</v>
      </c>
      <c r="J4607" t="str">
        <f>MID(tbStoricoOrdini[[#This Row],[ARTICOLO]],FIND(" ",tbStoricoOrdini[[#This Row],[ARTICOLO]])+1,4)</f>
        <v>5000</v>
      </c>
      <c r="K4607" t="str">
        <f>IFERROR(RIGHT(tbStoricoOrdini[[#This Row],[ARTICOLO]],LEN(tbStoricoOrdini[[#This Row],[ARTICOLO]])-FIND(" ",tbStoricoOrdini[[#This Row],[ARTICOLO]],FIND(" ",tbStoricoOrdini[[#This Row],[ARTICOLO]]) +1)),"")</f>
        <v>Medium</v>
      </c>
      <c r="L4607" s="3">
        <f>VLOOKUP(tbStoricoOrdini[[#This Row],[ARTICOLO]],tbArticoli[],2,FALSE)</f>
        <v>150</v>
      </c>
      <c r="M4607" s="22">
        <f>tbStoricoOrdini[[#This Row],[IMPORTO]]/tbStoricoOrdini[[#This Row],[PREZZO]]</f>
        <v>7.9933333333333332</v>
      </c>
      <c r="N4607" t="s">
        <v>19</v>
      </c>
      <c r="O4607" s="8">
        <f>VLOOKUP(tbStoricoOrdini[[#This Row],[AGENTE]],tbAgenti[],2,FALSE)</f>
        <v>0.05</v>
      </c>
      <c r="P4607" s="2">
        <v>1199</v>
      </c>
      <c r="Q4607" s="2">
        <f>tbStoricoOrdini[[#This Row],[IMPORTO]]*tbStoricoOrdini[[#This Row],[% COMM.]]</f>
        <v>59.95</v>
      </c>
      <c r="R4607" s="2">
        <f>tbStoricoOrdini[[#This Row],[TOT. COMM.]]+tbStoricoOrdini[[#This Row],[IMPORTO]]</f>
        <v>1258.95</v>
      </c>
    </row>
    <row r="4608" spans="1:18">
      <c r="A4608" s="1">
        <v>43983</v>
      </c>
      <c r="B4608" s="7">
        <f>MONTH(tbStoricoOrdini[[#This Row],[DATA]])</f>
        <v>6</v>
      </c>
      <c r="C4608" t="s">
        <v>4703</v>
      </c>
      <c r="D4608" t="str">
        <f>RIGHT(tbStoricoOrdini[[#This Row],[ORDINE]],4)</f>
        <v>4605</v>
      </c>
      <c r="E4608" t="s">
        <v>31</v>
      </c>
      <c r="F4608" t="str">
        <f>VLOOKUP(tbStoricoOrdini[[#This Row],[CLIENTE]],tbClienti[],3,FALSE)</f>
        <v>Piemonte</v>
      </c>
      <c r="G4608" t="str">
        <f>VLOOKUP(tbStoricoOrdini[[#This Row],[CLIENTE]],tbClienti[],7,FALSE)</f>
        <v>CD</v>
      </c>
      <c r="H4608" t="s">
        <v>61</v>
      </c>
      <c r="I4608" t="str">
        <f>IF(LEFT(tbStoricoOrdini[[#This Row],[ARTICOLO]],3) = "COG","COG",LEFT(tbStoricoOrdini[[#This Row],[ARTICOLO]],FIND(" ",tbStoricoOrdini[[#This Row],[ARTICOLO]])-1))</f>
        <v>KLM</v>
      </c>
      <c r="J4608" t="str">
        <f>MID(tbStoricoOrdini[[#This Row],[ARTICOLO]],FIND(" ",tbStoricoOrdini[[#This Row],[ARTICOLO]])+1,4)</f>
        <v>5000</v>
      </c>
      <c r="K4608" t="str">
        <f>IFERROR(RIGHT(tbStoricoOrdini[[#This Row],[ARTICOLO]],LEN(tbStoricoOrdini[[#This Row],[ARTICOLO]])-FIND(" ",tbStoricoOrdini[[#This Row],[ARTICOLO]],FIND(" ",tbStoricoOrdini[[#This Row],[ARTICOLO]]) +1)),"")</f>
        <v>Medium</v>
      </c>
      <c r="L4608" s="3">
        <f>VLOOKUP(tbStoricoOrdini[[#This Row],[ARTICOLO]],tbArticoli[],2,FALSE)</f>
        <v>150</v>
      </c>
      <c r="M4608" s="22">
        <f>tbStoricoOrdini[[#This Row],[IMPORTO]]/tbStoricoOrdini[[#This Row],[PREZZO]]</f>
        <v>25.606666666666666</v>
      </c>
      <c r="N4608" t="s">
        <v>6</v>
      </c>
      <c r="O4608" s="8">
        <f>VLOOKUP(tbStoricoOrdini[[#This Row],[AGENTE]],tbAgenti[],2,FALSE)</f>
        <v>7.4999999999999997E-2</v>
      </c>
      <c r="P4608" s="2">
        <v>3841</v>
      </c>
      <c r="Q4608" s="2">
        <f>tbStoricoOrdini[[#This Row],[IMPORTO]]*tbStoricoOrdini[[#This Row],[% COMM.]]</f>
        <v>288.07499999999999</v>
      </c>
      <c r="R4608" s="2">
        <f>tbStoricoOrdini[[#This Row],[TOT. COMM.]]+tbStoricoOrdini[[#This Row],[IMPORTO]]</f>
        <v>4129.0749999999998</v>
      </c>
    </row>
    <row r="4609" spans="1:18">
      <c r="A4609" s="1">
        <v>43983</v>
      </c>
      <c r="B4609" s="7">
        <f>MONTH(tbStoricoOrdini[[#This Row],[DATA]])</f>
        <v>6</v>
      </c>
      <c r="C4609" t="s">
        <v>4704</v>
      </c>
      <c r="D4609" t="str">
        <f>RIGHT(tbStoricoOrdini[[#This Row],[ORDINE]],4)</f>
        <v>4606</v>
      </c>
      <c r="E4609" t="s">
        <v>31</v>
      </c>
      <c r="F4609" t="str">
        <f>VLOOKUP(tbStoricoOrdini[[#This Row],[CLIENTE]],tbClienti[],3,FALSE)</f>
        <v>Piemonte</v>
      </c>
      <c r="G4609" t="str">
        <f>VLOOKUP(tbStoricoOrdini[[#This Row],[CLIENTE]],tbClienti[],7,FALSE)</f>
        <v>CD</v>
      </c>
      <c r="H4609" t="s">
        <v>61</v>
      </c>
      <c r="I4609" t="str">
        <f>IF(LEFT(tbStoricoOrdini[[#This Row],[ARTICOLO]],3) = "COG","COG",LEFT(tbStoricoOrdini[[#This Row],[ARTICOLO]],FIND(" ",tbStoricoOrdini[[#This Row],[ARTICOLO]])-1))</f>
        <v>KLM</v>
      </c>
      <c r="J4609" t="str">
        <f>MID(tbStoricoOrdini[[#This Row],[ARTICOLO]],FIND(" ",tbStoricoOrdini[[#This Row],[ARTICOLO]])+1,4)</f>
        <v>5000</v>
      </c>
      <c r="K4609" t="str">
        <f>IFERROR(RIGHT(tbStoricoOrdini[[#This Row],[ARTICOLO]],LEN(tbStoricoOrdini[[#This Row],[ARTICOLO]])-FIND(" ",tbStoricoOrdini[[#This Row],[ARTICOLO]],FIND(" ",tbStoricoOrdini[[#This Row],[ARTICOLO]]) +1)),"")</f>
        <v>Medium</v>
      </c>
      <c r="L4609" s="3">
        <f>VLOOKUP(tbStoricoOrdini[[#This Row],[ARTICOLO]],tbArticoli[],2,FALSE)</f>
        <v>150</v>
      </c>
      <c r="M4609" s="22">
        <f>tbStoricoOrdini[[#This Row],[IMPORTO]]/tbStoricoOrdini[[#This Row],[PREZZO]]</f>
        <v>929.35333333333335</v>
      </c>
      <c r="N4609" t="s">
        <v>9</v>
      </c>
      <c r="O4609" s="8">
        <f>VLOOKUP(tbStoricoOrdini[[#This Row],[AGENTE]],tbAgenti[],2,FALSE)</f>
        <v>0.05</v>
      </c>
      <c r="P4609" s="2">
        <v>139403</v>
      </c>
      <c r="Q4609" s="2">
        <f>tbStoricoOrdini[[#This Row],[IMPORTO]]*tbStoricoOrdini[[#This Row],[% COMM.]]</f>
        <v>6970.1500000000005</v>
      </c>
      <c r="R4609" s="2">
        <f>tbStoricoOrdini[[#This Row],[TOT. COMM.]]+tbStoricoOrdini[[#This Row],[IMPORTO]]</f>
        <v>146373.15</v>
      </c>
    </row>
    <row r="4610" spans="1:18">
      <c r="A4610" s="1">
        <v>43983</v>
      </c>
      <c r="B4610" s="7">
        <f>MONTH(tbStoricoOrdini[[#This Row],[DATA]])</f>
        <v>6</v>
      </c>
      <c r="C4610" t="s">
        <v>4705</v>
      </c>
      <c r="D4610" t="str">
        <f>RIGHT(tbStoricoOrdini[[#This Row],[ORDINE]],4)</f>
        <v>4607</v>
      </c>
      <c r="E4610" t="s">
        <v>31</v>
      </c>
      <c r="F4610" t="str">
        <f>VLOOKUP(tbStoricoOrdini[[#This Row],[CLIENTE]],tbClienti[],3,FALSE)</f>
        <v>Piemonte</v>
      </c>
      <c r="G4610" t="str">
        <f>VLOOKUP(tbStoricoOrdini[[#This Row],[CLIENTE]],tbClienti[],7,FALSE)</f>
        <v>CD</v>
      </c>
      <c r="H4610" t="s">
        <v>79</v>
      </c>
      <c r="I4610" t="str">
        <f>IF(LEFT(tbStoricoOrdini[[#This Row],[ARTICOLO]],3) = "COG","COG",LEFT(tbStoricoOrdini[[#This Row],[ARTICOLO]],FIND(" ",tbStoricoOrdini[[#This Row],[ARTICOLO]])-1))</f>
        <v>COG</v>
      </c>
      <c r="J4610" t="str">
        <f>MID(tbStoricoOrdini[[#This Row],[ARTICOLO]],FIND(" ",tbStoricoOrdini[[#This Row],[ARTICOLO]])+1,4)</f>
        <v>4000</v>
      </c>
      <c r="K4610" t="str">
        <f>IFERROR(RIGHT(tbStoricoOrdini[[#This Row],[ARTICOLO]],LEN(tbStoricoOrdini[[#This Row],[ARTICOLO]])-FIND(" ",tbStoricoOrdini[[#This Row],[ARTICOLO]],FIND(" ",tbStoricoOrdini[[#This Row],[ARTICOLO]]) +1)),"")</f>
        <v>Plus</v>
      </c>
      <c r="L4610" s="3">
        <f>VLOOKUP(tbStoricoOrdini[[#This Row],[ARTICOLO]],tbArticoli[],2,FALSE)</f>
        <v>240</v>
      </c>
      <c r="M4610" s="22">
        <f>tbStoricoOrdini[[#This Row],[IMPORTO]]/tbStoricoOrdini[[#This Row],[PREZZO]]</f>
        <v>0.23749999999999999</v>
      </c>
      <c r="N4610" t="s">
        <v>11</v>
      </c>
      <c r="O4610" s="8">
        <f>VLOOKUP(tbStoricoOrdini[[#This Row],[AGENTE]],tbAgenti[],2,FALSE)</f>
        <v>0.04</v>
      </c>
      <c r="P4610" s="2">
        <v>57</v>
      </c>
      <c r="Q4610" s="2">
        <f>tbStoricoOrdini[[#This Row],[IMPORTO]]*tbStoricoOrdini[[#This Row],[% COMM.]]</f>
        <v>2.2800000000000002</v>
      </c>
      <c r="R4610" s="2">
        <f>tbStoricoOrdini[[#This Row],[TOT. COMM.]]+tbStoricoOrdini[[#This Row],[IMPORTO]]</f>
        <v>59.28</v>
      </c>
    </row>
    <row r="4611" spans="1:18">
      <c r="A4611" s="1">
        <v>43983</v>
      </c>
      <c r="B4611" s="7">
        <f>MONTH(tbStoricoOrdini[[#This Row],[DATA]])</f>
        <v>6</v>
      </c>
      <c r="C4611" t="s">
        <v>4706</v>
      </c>
      <c r="D4611" t="str">
        <f>RIGHT(tbStoricoOrdini[[#This Row],[ORDINE]],4)</f>
        <v>4608</v>
      </c>
      <c r="E4611" t="s">
        <v>31</v>
      </c>
      <c r="F4611" t="str">
        <f>VLOOKUP(tbStoricoOrdini[[#This Row],[CLIENTE]],tbClienti[],3,FALSE)</f>
        <v>Piemonte</v>
      </c>
      <c r="G4611" t="str">
        <f>VLOOKUP(tbStoricoOrdini[[#This Row],[CLIENTE]],tbClienti[],7,FALSE)</f>
        <v>CD</v>
      </c>
      <c r="H4611" t="s">
        <v>79</v>
      </c>
      <c r="I4611" t="str">
        <f>IF(LEFT(tbStoricoOrdini[[#This Row],[ARTICOLO]],3) = "COG","COG",LEFT(tbStoricoOrdini[[#This Row],[ARTICOLO]],FIND(" ",tbStoricoOrdini[[#This Row],[ARTICOLO]])-1))</f>
        <v>COG</v>
      </c>
      <c r="J4611" t="str">
        <f>MID(tbStoricoOrdini[[#This Row],[ARTICOLO]],FIND(" ",tbStoricoOrdini[[#This Row],[ARTICOLO]])+1,4)</f>
        <v>4000</v>
      </c>
      <c r="K4611" t="str">
        <f>IFERROR(RIGHT(tbStoricoOrdini[[#This Row],[ARTICOLO]],LEN(tbStoricoOrdini[[#This Row],[ARTICOLO]])-FIND(" ",tbStoricoOrdini[[#This Row],[ARTICOLO]],FIND(" ",tbStoricoOrdini[[#This Row],[ARTICOLO]]) +1)),"")</f>
        <v>Plus</v>
      </c>
      <c r="L4611" s="3">
        <f>VLOOKUP(tbStoricoOrdini[[#This Row],[ARTICOLO]],tbArticoli[],2,FALSE)</f>
        <v>240</v>
      </c>
      <c r="M4611" s="22">
        <f>tbStoricoOrdini[[#This Row],[IMPORTO]]/tbStoricoOrdini[[#This Row],[PREZZO]]</f>
        <v>1.2208333333333334</v>
      </c>
      <c r="N4611" t="s">
        <v>9</v>
      </c>
      <c r="O4611" s="8">
        <f>VLOOKUP(tbStoricoOrdini[[#This Row],[AGENTE]],tbAgenti[],2,FALSE)</f>
        <v>0.05</v>
      </c>
      <c r="P4611" s="2">
        <v>293</v>
      </c>
      <c r="Q4611" s="2">
        <f>tbStoricoOrdini[[#This Row],[IMPORTO]]*tbStoricoOrdini[[#This Row],[% COMM.]]</f>
        <v>14.65</v>
      </c>
      <c r="R4611" s="2">
        <f>tbStoricoOrdini[[#This Row],[TOT. COMM.]]+tbStoricoOrdini[[#This Row],[IMPORTO]]</f>
        <v>307.64999999999998</v>
      </c>
    </row>
    <row r="4612" spans="1:18">
      <c r="A4612" s="1">
        <v>43983</v>
      </c>
      <c r="B4612" s="7">
        <f>MONTH(tbStoricoOrdini[[#This Row],[DATA]])</f>
        <v>6</v>
      </c>
      <c r="C4612" t="s">
        <v>4707</v>
      </c>
      <c r="D4612" t="str">
        <f>RIGHT(tbStoricoOrdini[[#This Row],[ORDINE]],4)</f>
        <v>4609</v>
      </c>
      <c r="E4612" t="s">
        <v>31</v>
      </c>
      <c r="F4612" t="str">
        <f>VLOOKUP(tbStoricoOrdini[[#This Row],[CLIENTE]],tbClienti[],3,FALSE)</f>
        <v>Piemonte</v>
      </c>
      <c r="G4612" t="str">
        <f>VLOOKUP(tbStoricoOrdini[[#This Row],[CLIENTE]],tbClienti[],7,FALSE)</f>
        <v>CD</v>
      </c>
      <c r="H4612" t="s">
        <v>63</v>
      </c>
      <c r="I4612" t="str">
        <f>IF(LEFT(tbStoricoOrdini[[#This Row],[ARTICOLO]],3) = "COG","COG",LEFT(tbStoricoOrdini[[#This Row],[ARTICOLO]],FIND(" ",tbStoricoOrdini[[#This Row],[ARTICOLO]])-1))</f>
        <v>KLM</v>
      </c>
      <c r="J4612" t="str">
        <f>MID(tbStoricoOrdini[[#This Row],[ARTICOLO]],FIND(" ",tbStoricoOrdini[[#This Row],[ARTICOLO]])+1,4)</f>
        <v>3000</v>
      </c>
      <c r="K4612" t="str">
        <f>IFERROR(RIGHT(tbStoricoOrdini[[#This Row],[ARTICOLO]],LEN(tbStoricoOrdini[[#This Row],[ARTICOLO]])-FIND(" ",tbStoricoOrdini[[#This Row],[ARTICOLO]],FIND(" ",tbStoricoOrdini[[#This Row],[ARTICOLO]]) +1)),"")</f>
        <v>Plus</v>
      </c>
      <c r="L4612" s="3">
        <f>VLOOKUP(tbStoricoOrdini[[#This Row],[ARTICOLO]],tbArticoli[],2,FALSE)</f>
        <v>145</v>
      </c>
      <c r="M4612" s="22">
        <f>tbStoricoOrdini[[#This Row],[IMPORTO]]/tbStoricoOrdini[[#This Row],[PREZZO]]</f>
        <v>209.99310344827586</v>
      </c>
      <c r="N4612" t="s">
        <v>39</v>
      </c>
      <c r="O4612" s="8">
        <f>VLOOKUP(tbStoricoOrdini[[#This Row],[AGENTE]],tbAgenti[],2,FALSE)</f>
        <v>0.05</v>
      </c>
      <c r="P4612" s="2">
        <v>30449</v>
      </c>
      <c r="Q4612" s="2">
        <f>tbStoricoOrdini[[#This Row],[IMPORTO]]*tbStoricoOrdini[[#This Row],[% COMM.]]</f>
        <v>1522.45</v>
      </c>
      <c r="R4612" s="2">
        <f>tbStoricoOrdini[[#This Row],[TOT. COMM.]]+tbStoricoOrdini[[#This Row],[IMPORTO]]</f>
        <v>31971.45</v>
      </c>
    </row>
    <row r="4613" spans="1:18">
      <c r="A4613" s="1">
        <v>43983</v>
      </c>
      <c r="B4613" s="7">
        <f>MONTH(tbStoricoOrdini[[#This Row],[DATA]])</f>
        <v>6</v>
      </c>
      <c r="C4613" t="s">
        <v>4708</v>
      </c>
      <c r="D4613" t="str">
        <f>RIGHT(tbStoricoOrdini[[#This Row],[ORDINE]],4)</f>
        <v>4610</v>
      </c>
      <c r="E4613" t="s">
        <v>31</v>
      </c>
      <c r="F4613" t="str">
        <f>VLOOKUP(tbStoricoOrdini[[#This Row],[CLIENTE]],tbClienti[],3,FALSE)</f>
        <v>Piemonte</v>
      </c>
      <c r="G4613" t="str">
        <f>VLOOKUP(tbStoricoOrdini[[#This Row],[CLIENTE]],tbClienti[],7,FALSE)</f>
        <v>CD</v>
      </c>
      <c r="H4613" t="s">
        <v>63</v>
      </c>
      <c r="I4613" t="str">
        <f>IF(LEFT(tbStoricoOrdini[[#This Row],[ARTICOLO]],3) = "COG","COG",LEFT(tbStoricoOrdini[[#This Row],[ARTICOLO]],FIND(" ",tbStoricoOrdini[[#This Row],[ARTICOLO]])-1))</f>
        <v>KLM</v>
      </c>
      <c r="J4613" t="str">
        <f>MID(tbStoricoOrdini[[#This Row],[ARTICOLO]],FIND(" ",tbStoricoOrdini[[#This Row],[ARTICOLO]])+1,4)</f>
        <v>3000</v>
      </c>
      <c r="K4613" t="str">
        <f>IFERROR(RIGHT(tbStoricoOrdini[[#This Row],[ARTICOLO]],LEN(tbStoricoOrdini[[#This Row],[ARTICOLO]])-FIND(" ",tbStoricoOrdini[[#This Row],[ARTICOLO]],FIND(" ",tbStoricoOrdini[[#This Row],[ARTICOLO]]) +1)),"")</f>
        <v>Plus</v>
      </c>
      <c r="L4613" s="3">
        <f>VLOOKUP(tbStoricoOrdini[[#This Row],[ARTICOLO]],tbArticoli[],2,FALSE)</f>
        <v>145</v>
      </c>
      <c r="M4613" s="22">
        <f>tbStoricoOrdini[[#This Row],[IMPORTO]]/tbStoricoOrdini[[#This Row],[PREZZO]]</f>
        <v>36.53793103448276</v>
      </c>
      <c r="N4613" t="s">
        <v>11</v>
      </c>
      <c r="O4613" s="8">
        <f>VLOOKUP(tbStoricoOrdini[[#This Row],[AGENTE]],tbAgenti[],2,FALSE)</f>
        <v>0.04</v>
      </c>
      <c r="P4613" s="2">
        <v>5298</v>
      </c>
      <c r="Q4613" s="2">
        <f>tbStoricoOrdini[[#This Row],[IMPORTO]]*tbStoricoOrdini[[#This Row],[% COMM.]]</f>
        <v>211.92000000000002</v>
      </c>
      <c r="R4613" s="2">
        <f>tbStoricoOrdini[[#This Row],[TOT. COMM.]]+tbStoricoOrdini[[#This Row],[IMPORTO]]</f>
        <v>5509.92</v>
      </c>
    </row>
    <row r="4614" spans="1:18">
      <c r="A4614" s="1">
        <v>43983</v>
      </c>
      <c r="B4614" s="7">
        <f>MONTH(tbStoricoOrdini[[#This Row],[DATA]])</f>
        <v>6</v>
      </c>
      <c r="C4614" t="s">
        <v>4709</v>
      </c>
      <c r="D4614" t="str">
        <f>RIGHT(tbStoricoOrdini[[#This Row],[ORDINE]],4)</f>
        <v>4611</v>
      </c>
      <c r="E4614" t="s">
        <v>31</v>
      </c>
      <c r="F4614" t="str">
        <f>VLOOKUP(tbStoricoOrdini[[#This Row],[CLIENTE]],tbClienti[],3,FALSE)</f>
        <v>Piemonte</v>
      </c>
      <c r="G4614" t="str">
        <f>VLOOKUP(tbStoricoOrdini[[#This Row],[CLIENTE]],tbClienti[],7,FALSE)</f>
        <v>CD</v>
      </c>
      <c r="H4614" t="s">
        <v>63</v>
      </c>
      <c r="I4614" t="str">
        <f>IF(LEFT(tbStoricoOrdini[[#This Row],[ARTICOLO]],3) = "COG","COG",LEFT(tbStoricoOrdini[[#This Row],[ARTICOLO]],FIND(" ",tbStoricoOrdini[[#This Row],[ARTICOLO]])-1))</f>
        <v>KLM</v>
      </c>
      <c r="J4614" t="str">
        <f>MID(tbStoricoOrdini[[#This Row],[ARTICOLO]],FIND(" ",tbStoricoOrdini[[#This Row],[ARTICOLO]])+1,4)</f>
        <v>3000</v>
      </c>
      <c r="K4614" t="str">
        <f>IFERROR(RIGHT(tbStoricoOrdini[[#This Row],[ARTICOLO]],LEN(tbStoricoOrdini[[#This Row],[ARTICOLO]])-FIND(" ",tbStoricoOrdini[[#This Row],[ARTICOLO]],FIND(" ",tbStoricoOrdini[[#This Row],[ARTICOLO]]) +1)),"")</f>
        <v>Plus</v>
      </c>
      <c r="L4614" s="3">
        <f>VLOOKUP(tbStoricoOrdini[[#This Row],[ARTICOLO]],tbArticoli[],2,FALSE)</f>
        <v>145</v>
      </c>
      <c r="M4614" s="22">
        <f>tbStoricoOrdini[[#This Row],[IMPORTO]]/tbStoricoOrdini[[#This Row],[PREZZO]]</f>
        <v>144.97241379310344</v>
      </c>
      <c r="N4614" t="s">
        <v>19</v>
      </c>
      <c r="O4614" s="8">
        <f>VLOOKUP(tbStoricoOrdini[[#This Row],[AGENTE]],tbAgenti[],2,FALSE)</f>
        <v>0.05</v>
      </c>
      <c r="P4614" s="2">
        <v>21021</v>
      </c>
      <c r="Q4614" s="2">
        <f>tbStoricoOrdini[[#This Row],[IMPORTO]]*tbStoricoOrdini[[#This Row],[% COMM.]]</f>
        <v>1051.05</v>
      </c>
      <c r="R4614" s="2">
        <f>tbStoricoOrdini[[#This Row],[TOT. COMM.]]+tbStoricoOrdini[[#This Row],[IMPORTO]]</f>
        <v>22072.05</v>
      </c>
    </row>
    <row r="4615" spans="1:18">
      <c r="A4615" s="1">
        <v>43983</v>
      </c>
      <c r="B4615" s="7">
        <f>MONTH(tbStoricoOrdini[[#This Row],[DATA]])</f>
        <v>6</v>
      </c>
      <c r="C4615" t="s">
        <v>4710</v>
      </c>
      <c r="D4615" t="str">
        <f>RIGHT(tbStoricoOrdini[[#This Row],[ORDINE]],4)</f>
        <v>4612</v>
      </c>
      <c r="E4615" t="s">
        <v>31</v>
      </c>
      <c r="F4615" t="str">
        <f>VLOOKUP(tbStoricoOrdini[[#This Row],[CLIENTE]],tbClienti[],3,FALSE)</f>
        <v>Piemonte</v>
      </c>
      <c r="G4615" t="str">
        <f>VLOOKUP(tbStoricoOrdini[[#This Row],[CLIENTE]],tbClienti[],7,FALSE)</f>
        <v>CD</v>
      </c>
      <c r="H4615" t="s">
        <v>63</v>
      </c>
      <c r="I4615" t="str">
        <f>IF(LEFT(tbStoricoOrdini[[#This Row],[ARTICOLO]],3) = "COG","COG",LEFT(tbStoricoOrdini[[#This Row],[ARTICOLO]],FIND(" ",tbStoricoOrdini[[#This Row],[ARTICOLO]])-1))</f>
        <v>KLM</v>
      </c>
      <c r="J4615" t="str">
        <f>MID(tbStoricoOrdini[[#This Row],[ARTICOLO]],FIND(" ",tbStoricoOrdini[[#This Row],[ARTICOLO]])+1,4)</f>
        <v>3000</v>
      </c>
      <c r="K4615" t="str">
        <f>IFERROR(RIGHT(tbStoricoOrdini[[#This Row],[ARTICOLO]],LEN(tbStoricoOrdini[[#This Row],[ARTICOLO]])-FIND(" ",tbStoricoOrdini[[#This Row],[ARTICOLO]],FIND(" ",tbStoricoOrdini[[#This Row],[ARTICOLO]]) +1)),"")</f>
        <v>Plus</v>
      </c>
      <c r="L4615" s="3">
        <f>VLOOKUP(tbStoricoOrdini[[#This Row],[ARTICOLO]],tbArticoli[],2,FALSE)</f>
        <v>145</v>
      </c>
      <c r="M4615" s="22">
        <f>tbStoricoOrdini[[#This Row],[IMPORTO]]/tbStoricoOrdini[[#This Row],[PREZZO]]</f>
        <v>197.27586206896552</v>
      </c>
      <c r="N4615" t="s">
        <v>15</v>
      </c>
      <c r="O4615" s="8">
        <f>VLOOKUP(tbStoricoOrdini[[#This Row],[AGENTE]],tbAgenti[],2,FALSE)</f>
        <v>0.08</v>
      </c>
      <c r="P4615" s="2">
        <v>28605</v>
      </c>
      <c r="Q4615" s="2">
        <f>tbStoricoOrdini[[#This Row],[IMPORTO]]*tbStoricoOrdini[[#This Row],[% COMM.]]</f>
        <v>2288.4</v>
      </c>
      <c r="R4615" s="2">
        <f>tbStoricoOrdini[[#This Row],[TOT. COMM.]]+tbStoricoOrdini[[#This Row],[IMPORTO]]</f>
        <v>30893.4</v>
      </c>
    </row>
    <row r="4616" spans="1:18">
      <c r="A4616" s="1">
        <v>43983</v>
      </c>
      <c r="B4616" s="7">
        <f>MONTH(tbStoricoOrdini[[#This Row],[DATA]])</f>
        <v>6</v>
      </c>
      <c r="C4616" t="s">
        <v>4711</v>
      </c>
      <c r="D4616" t="str">
        <f>RIGHT(tbStoricoOrdini[[#This Row],[ORDINE]],4)</f>
        <v>4613</v>
      </c>
      <c r="E4616" t="s">
        <v>31</v>
      </c>
      <c r="F4616" t="str">
        <f>VLOOKUP(tbStoricoOrdini[[#This Row],[CLIENTE]],tbClienti[],3,FALSE)</f>
        <v>Piemonte</v>
      </c>
      <c r="G4616" t="str">
        <f>VLOOKUP(tbStoricoOrdini[[#This Row],[CLIENTE]],tbClienti[],7,FALSE)</f>
        <v>CD</v>
      </c>
      <c r="H4616" t="s">
        <v>63</v>
      </c>
      <c r="I4616" t="str">
        <f>IF(LEFT(tbStoricoOrdini[[#This Row],[ARTICOLO]],3) = "COG","COG",LEFT(tbStoricoOrdini[[#This Row],[ARTICOLO]],FIND(" ",tbStoricoOrdini[[#This Row],[ARTICOLO]])-1))</f>
        <v>KLM</v>
      </c>
      <c r="J4616" t="str">
        <f>MID(tbStoricoOrdini[[#This Row],[ARTICOLO]],FIND(" ",tbStoricoOrdini[[#This Row],[ARTICOLO]])+1,4)</f>
        <v>3000</v>
      </c>
      <c r="K4616" t="str">
        <f>IFERROR(RIGHT(tbStoricoOrdini[[#This Row],[ARTICOLO]],LEN(tbStoricoOrdini[[#This Row],[ARTICOLO]])-FIND(" ",tbStoricoOrdini[[#This Row],[ARTICOLO]],FIND(" ",tbStoricoOrdini[[#This Row],[ARTICOLO]]) +1)),"")</f>
        <v>Plus</v>
      </c>
      <c r="L4616" s="3">
        <f>VLOOKUP(tbStoricoOrdini[[#This Row],[ARTICOLO]],tbArticoli[],2,FALSE)</f>
        <v>145</v>
      </c>
      <c r="M4616" s="22">
        <f>tbStoricoOrdini[[#This Row],[IMPORTO]]/tbStoricoOrdini[[#This Row],[PREZZO]]</f>
        <v>5.8137931034482762</v>
      </c>
      <c r="N4616" t="s">
        <v>7</v>
      </c>
      <c r="O4616" s="8">
        <f>VLOOKUP(tbStoricoOrdini[[#This Row],[AGENTE]],tbAgenti[],2,FALSE)</f>
        <v>0.03</v>
      </c>
      <c r="P4616" s="2">
        <v>843</v>
      </c>
      <c r="Q4616" s="2">
        <f>tbStoricoOrdini[[#This Row],[IMPORTO]]*tbStoricoOrdini[[#This Row],[% COMM.]]</f>
        <v>25.29</v>
      </c>
      <c r="R4616" s="2">
        <f>tbStoricoOrdini[[#This Row],[TOT. COMM.]]+tbStoricoOrdini[[#This Row],[IMPORTO]]</f>
        <v>868.29</v>
      </c>
    </row>
    <row r="4617" spans="1:18">
      <c r="A4617" s="1">
        <v>43983</v>
      </c>
      <c r="B4617" s="7">
        <f>MONTH(tbStoricoOrdini[[#This Row],[DATA]])</f>
        <v>6</v>
      </c>
      <c r="C4617" t="s">
        <v>4712</v>
      </c>
      <c r="D4617" t="str">
        <f>RIGHT(tbStoricoOrdini[[#This Row],[ORDINE]],4)</f>
        <v>4614</v>
      </c>
      <c r="E4617" t="s">
        <v>31</v>
      </c>
      <c r="F4617" t="str">
        <f>VLOOKUP(tbStoricoOrdini[[#This Row],[CLIENTE]],tbClienti[],3,FALSE)</f>
        <v>Piemonte</v>
      </c>
      <c r="G4617" t="str">
        <f>VLOOKUP(tbStoricoOrdini[[#This Row],[CLIENTE]],tbClienti[],7,FALSE)</f>
        <v>CD</v>
      </c>
      <c r="H4617" t="s">
        <v>63</v>
      </c>
      <c r="I4617" t="str">
        <f>IF(LEFT(tbStoricoOrdini[[#This Row],[ARTICOLO]],3) = "COG","COG",LEFT(tbStoricoOrdini[[#This Row],[ARTICOLO]],FIND(" ",tbStoricoOrdini[[#This Row],[ARTICOLO]])-1))</f>
        <v>KLM</v>
      </c>
      <c r="J4617" t="str">
        <f>MID(tbStoricoOrdini[[#This Row],[ARTICOLO]],FIND(" ",tbStoricoOrdini[[#This Row],[ARTICOLO]])+1,4)</f>
        <v>3000</v>
      </c>
      <c r="K4617" t="str">
        <f>IFERROR(RIGHT(tbStoricoOrdini[[#This Row],[ARTICOLO]],LEN(tbStoricoOrdini[[#This Row],[ARTICOLO]])-FIND(" ",tbStoricoOrdini[[#This Row],[ARTICOLO]],FIND(" ",tbStoricoOrdini[[#This Row],[ARTICOLO]]) +1)),"")</f>
        <v>Plus</v>
      </c>
      <c r="L4617" s="3">
        <f>VLOOKUP(tbStoricoOrdini[[#This Row],[ARTICOLO]],tbArticoli[],2,FALSE)</f>
        <v>145</v>
      </c>
      <c r="M4617" s="22">
        <f>tbStoricoOrdini[[#This Row],[IMPORTO]]/tbStoricoOrdini[[#This Row],[PREZZO]]</f>
        <v>3.8413793103448275</v>
      </c>
      <c r="N4617" t="s">
        <v>18</v>
      </c>
      <c r="O4617" s="8">
        <f>VLOOKUP(tbStoricoOrdini[[#This Row],[AGENTE]],tbAgenti[],2,FALSE)</f>
        <v>0.03</v>
      </c>
      <c r="P4617" s="2">
        <v>557</v>
      </c>
      <c r="Q4617" s="2">
        <f>tbStoricoOrdini[[#This Row],[IMPORTO]]*tbStoricoOrdini[[#This Row],[% COMM.]]</f>
        <v>16.71</v>
      </c>
      <c r="R4617" s="2">
        <f>tbStoricoOrdini[[#This Row],[TOT. COMM.]]+tbStoricoOrdini[[#This Row],[IMPORTO]]</f>
        <v>573.71</v>
      </c>
    </row>
    <row r="4618" spans="1:18">
      <c r="A4618" s="1">
        <v>43983</v>
      </c>
      <c r="B4618" s="7">
        <f>MONTH(tbStoricoOrdini[[#This Row],[DATA]])</f>
        <v>6</v>
      </c>
      <c r="C4618" t="s">
        <v>4713</v>
      </c>
      <c r="D4618" t="str">
        <f>RIGHT(tbStoricoOrdini[[#This Row],[ORDINE]],4)</f>
        <v>4615</v>
      </c>
      <c r="E4618" t="s">
        <v>31</v>
      </c>
      <c r="F4618" t="str">
        <f>VLOOKUP(tbStoricoOrdini[[#This Row],[CLIENTE]],tbClienti[],3,FALSE)</f>
        <v>Piemonte</v>
      </c>
      <c r="G4618" t="str">
        <f>VLOOKUP(tbStoricoOrdini[[#This Row],[CLIENTE]],tbClienti[],7,FALSE)</f>
        <v>CD</v>
      </c>
      <c r="H4618" t="s">
        <v>63</v>
      </c>
      <c r="I4618" t="str">
        <f>IF(LEFT(tbStoricoOrdini[[#This Row],[ARTICOLO]],3) = "COG","COG",LEFT(tbStoricoOrdini[[#This Row],[ARTICOLO]],FIND(" ",tbStoricoOrdini[[#This Row],[ARTICOLO]])-1))</f>
        <v>KLM</v>
      </c>
      <c r="J4618" t="str">
        <f>MID(tbStoricoOrdini[[#This Row],[ARTICOLO]],FIND(" ",tbStoricoOrdini[[#This Row],[ARTICOLO]])+1,4)</f>
        <v>3000</v>
      </c>
      <c r="K4618" t="str">
        <f>IFERROR(RIGHT(tbStoricoOrdini[[#This Row],[ARTICOLO]],LEN(tbStoricoOrdini[[#This Row],[ARTICOLO]])-FIND(" ",tbStoricoOrdini[[#This Row],[ARTICOLO]],FIND(" ",tbStoricoOrdini[[#This Row],[ARTICOLO]]) +1)),"")</f>
        <v>Plus</v>
      </c>
      <c r="L4618" s="3">
        <f>VLOOKUP(tbStoricoOrdini[[#This Row],[ARTICOLO]],tbArticoli[],2,FALSE)</f>
        <v>145</v>
      </c>
      <c r="M4618" s="22">
        <f>tbStoricoOrdini[[#This Row],[IMPORTO]]/tbStoricoOrdini[[#This Row],[PREZZO]]</f>
        <v>44.724137931034484</v>
      </c>
      <c r="N4618" t="s">
        <v>13</v>
      </c>
      <c r="O4618" s="8">
        <f>VLOOKUP(tbStoricoOrdini[[#This Row],[AGENTE]],tbAgenti[],2,FALSE)</f>
        <v>0.1</v>
      </c>
      <c r="P4618" s="2">
        <v>6485</v>
      </c>
      <c r="Q4618" s="2">
        <f>tbStoricoOrdini[[#This Row],[IMPORTO]]*tbStoricoOrdini[[#This Row],[% COMM.]]</f>
        <v>648.5</v>
      </c>
      <c r="R4618" s="2">
        <f>tbStoricoOrdini[[#This Row],[TOT. COMM.]]+tbStoricoOrdini[[#This Row],[IMPORTO]]</f>
        <v>7133.5</v>
      </c>
    </row>
    <row r="4619" spans="1:18">
      <c r="A4619" s="1">
        <v>43983</v>
      </c>
      <c r="B4619" s="7">
        <f>MONTH(tbStoricoOrdini[[#This Row],[DATA]])</f>
        <v>6</v>
      </c>
      <c r="C4619" t="s">
        <v>4714</v>
      </c>
      <c r="D4619" t="str">
        <f>RIGHT(tbStoricoOrdini[[#This Row],[ORDINE]],4)</f>
        <v>4616</v>
      </c>
      <c r="E4619" t="s">
        <v>31</v>
      </c>
      <c r="F4619" t="str">
        <f>VLOOKUP(tbStoricoOrdini[[#This Row],[CLIENTE]],tbClienti[],3,FALSE)</f>
        <v>Piemonte</v>
      </c>
      <c r="G4619" t="str">
        <f>VLOOKUP(tbStoricoOrdini[[#This Row],[CLIENTE]],tbClienti[],7,FALSE)</f>
        <v>CD</v>
      </c>
      <c r="H4619" t="s">
        <v>63</v>
      </c>
      <c r="I4619" t="str">
        <f>IF(LEFT(tbStoricoOrdini[[#This Row],[ARTICOLO]],3) = "COG","COG",LEFT(tbStoricoOrdini[[#This Row],[ARTICOLO]],FIND(" ",tbStoricoOrdini[[#This Row],[ARTICOLO]])-1))</f>
        <v>KLM</v>
      </c>
      <c r="J4619" t="str">
        <f>MID(tbStoricoOrdini[[#This Row],[ARTICOLO]],FIND(" ",tbStoricoOrdini[[#This Row],[ARTICOLO]])+1,4)</f>
        <v>3000</v>
      </c>
      <c r="K4619" t="str">
        <f>IFERROR(RIGHT(tbStoricoOrdini[[#This Row],[ARTICOLO]],LEN(tbStoricoOrdini[[#This Row],[ARTICOLO]])-FIND(" ",tbStoricoOrdini[[#This Row],[ARTICOLO]],FIND(" ",tbStoricoOrdini[[#This Row],[ARTICOLO]]) +1)),"")</f>
        <v>Plus</v>
      </c>
      <c r="L4619" s="3">
        <f>VLOOKUP(tbStoricoOrdini[[#This Row],[ARTICOLO]],tbArticoli[],2,FALSE)</f>
        <v>145</v>
      </c>
      <c r="M4619" s="22">
        <f>tbStoricoOrdini[[#This Row],[IMPORTO]]/tbStoricoOrdini[[#This Row],[PREZZO]]</f>
        <v>53.648275862068964</v>
      </c>
      <c r="N4619" t="s">
        <v>6</v>
      </c>
      <c r="O4619" s="8">
        <f>VLOOKUP(tbStoricoOrdini[[#This Row],[AGENTE]],tbAgenti[],2,FALSE)</f>
        <v>7.4999999999999997E-2</v>
      </c>
      <c r="P4619" s="2">
        <v>7779</v>
      </c>
      <c r="Q4619" s="2">
        <f>tbStoricoOrdini[[#This Row],[IMPORTO]]*tbStoricoOrdini[[#This Row],[% COMM.]]</f>
        <v>583.42499999999995</v>
      </c>
      <c r="R4619" s="2">
        <f>tbStoricoOrdini[[#This Row],[TOT. COMM.]]+tbStoricoOrdini[[#This Row],[IMPORTO]]</f>
        <v>8362.4249999999993</v>
      </c>
    </row>
    <row r="4620" spans="1:18">
      <c r="A4620" s="1">
        <v>43983</v>
      </c>
      <c r="B4620" s="7">
        <f>MONTH(tbStoricoOrdini[[#This Row],[DATA]])</f>
        <v>6</v>
      </c>
      <c r="C4620" t="s">
        <v>4715</v>
      </c>
      <c r="D4620" t="str">
        <f>RIGHT(tbStoricoOrdini[[#This Row],[ORDINE]],4)</f>
        <v>4617</v>
      </c>
      <c r="E4620" t="s">
        <v>31</v>
      </c>
      <c r="F4620" t="str">
        <f>VLOOKUP(tbStoricoOrdini[[#This Row],[CLIENTE]],tbClienti[],3,FALSE)</f>
        <v>Piemonte</v>
      </c>
      <c r="G4620" t="str">
        <f>VLOOKUP(tbStoricoOrdini[[#This Row],[CLIENTE]],tbClienti[],7,FALSE)</f>
        <v>CD</v>
      </c>
      <c r="H4620" t="s">
        <v>63</v>
      </c>
      <c r="I4620" t="str">
        <f>IF(LEFT(tbStoricoOrdini[[#This Row],[ARTICOLO]],3) = "COG","COG",LEFT(tbStoricoOrdini[[#This Row],[ARTICOLO]],FIND(" ",tbStoricoOrdini[[#This Row],[ARTICOLO]])-1))</f>
        <v>KLM</v>
      </c>
      <c r="J4620" t="str">
        <f>MID(tbStoricoOrdini[[#This Row],[ARTICOLO]],FIND(" ",tbStoricoOrdini[[#This Row],[ARTICOLO]])+1,4)</f>
        <v>3000</v>
      </c>
      <c r="K4620" t="str">
        <f>IFERROR(RIGHT(tbStoricoOrdini[[#This Row],[ARTICOLO]],LEN(tbStoricoOrdini[[#This Row],[ARTICOLO]])-FIND(" ",tbStoricoOrdini[[#This Row],[ARTICOLO]],FIND(" ",tbStoricoOrdini[[#This Row],[ARTICOLO]]) +1)),"")</f>
        <v>Plus</v>
      </c>
      <c r="L4620" s="3">
        <f>VLOOKUP(tbStoricoOrdini[[#This Row],[ARTICOLO]],tbArticoli[],2,FALSE)</f>
        <v>145</v>
      </c>
      <c r="M4620" s="22">
        <f>tbStoricoOrdini[[#This Row],[IMPORTO]]/tbStoricoOrdini[[#This Row],[PREZZO]]</f>
        <v>557.75862068965512</v>
      </c>
      <c r="N4620" t="s">
        <v>9</v>
      </c>
      <c r="O4620" s="8">
        <f>VLOOKUP(tbStoricoOrdini[[#This Row],[AGENTE]],tbAgenti[],2,FALSE)</f>
        <v>0.05</v>
      </c>
      <c r="P4620" s="2">
        <v>80875</v>
      </c>
      <c r="Q4620" s="2">
        <f>tbStoricoOrdini[[#This Row],[IMPORTO]]*tbStoricoOrdini[[#This Row],[% COMM.]]</f>
        <v>4043.75</v>
      </c>
      <c r="R4620" s="2">
        <f>tbStoricoOrdini[[#This Row],[TOT. COMM.]]+tbStoricoOrdini[[#This Row],[IMPORTO]]</f>
        <v>84918.75</v>
      </c>
    </row>
    <row r="4621" spans="1:18">
      <c r="A4621" s="1">
        <v>43983</v>
      </c>
      <c r="B4621" s="7">
        <f>MONTH(tbStoricoOrdini[[#This Row],[DATA]])</f>
        <v>6</v>
      </c>
      <c r="C4621" t="s">
        <v>4716</v>
      </c>
      <c r="D4621" t="str">
        <f>RIGHT(tbStoricoOrdini[[#This Row],[ORDINE]],4)</f>
        <v>4618</v>
      </c>
      <c r="E4621" t="s">
        <v>31</v>
      </c>
      <c r="F4621" t="str">
        <f>VLOOKUP(tbStoricoOrdini[[#This Row],[CLIENTE]],tbClienti[],3,FALSE)</f>
        <v>Piemonte</v>
      </c>
      <c r="G4621" t="str">
        <f>VLOOKUP(tbStoricoOrdini[[#This Row],[CLIENTE]],tbClienti[],7,FALSE)</f>
        <v>CD</v>
      </c>
      <c r="H4621" t="s">
        <v>65</v>
      </c>
      <c r="I4621" t="str">
        <f>IF(LEFT(tbStoricoOrdini[[#This Row],[ARTICOLO]],3) = "COG","COG",LEFT(tbStoricoOrdini[[#This Row],[ARTICOLO]],FIND(" ",tbStoricoOrdini[[#This Row],[ARTICOLO]])-1))</f>
        <v>GKLM</v>
      </c>
      <c r="J4621" t="str">
        <f>MID(tbStoricoOrdini[[#This Row],[ARTICOLO]],FIND(" ",tbStoricoOrdini[[#This Row],[ARTICOLO]])+1,4)</f>
        <v>5000</v>
      </c>
      <c r="K4621" t="str">
        <f>IFERROR(RIGHT(tbStoricoOrdini[[#This Row],[ARTICOLO]],LEN(tbStoricoOrdini[[#This Row],[ARTICOLO]])-FIND(" ",tbStoricoOrdini[[#This Row],[ARTICOLO]],FIND(" ",tbStoricoOrdini[[#This Row],[ARTICOLO]]) +1)),"")</f>
        <v/>
      </c>
      <c r="L4621" s="3">
        <f>VLOOKUP(tbStoricoOrdini[[#This Row],[ARTICOLO]],tbArticoli[],2,FALSE)</f>
        <v>75</v>
      </c>
      <c r="M4621" s="22">
        <f>tbStoricoOrdini[[#This Row],[IMPORTO]]/tbStoricoOrdini[[#This Row],[PREZZO]]</f>
        <v>0.82666666666666666</v>
      </c>
      <c r="N4621" t="s">
        <v>18</v>
      </c>
      <c r="O4621" s="8">
        <f>VLOOKUP(tbStoricoOrdini[[#This Row],[AGENTE]],tbAgenti[],2,FALSE)</f>
        <v>0.03</v>
      </c>
      <c r="P4621" s="2">
        <v>62</v>
      </c>
      <c r="Q4621" s="2">
        <f>tbStoricoOrdini[[#This Row],[IMPORTO]]*tbStoricoOrdini[[#This Row],[% COMM.]]</f>
        <v>1.8599999999999999</v>
      </c>
      <c r="R4621" s="2">
        <f>tbStoricoOrdini[[#This Row],[TOT. COMM.]]+tbStoricoOrdini[[#This Row],[IMPORTO]]</f>
        <v>63.86</v>
      </c>
    </row>
    <row r="4622" spans="1:18">
      <c r="A4622" s="1">
        <v>43983</v>
      </c>
      <c r="B4622" s="7">
        <f>MONTH(tbStoricoOrdini[[#This Row],[DATA]])</f>
        <v>6</v>
      </c>
      <c r="C4622" t="s">
        <v>4717</v>
      </c>
      <c r="D4622" t="str">
        <f>RIGHT(tbStoricoOrdini[[#This Row],[ORDINE]],4)</f>
        <v>4619</v>
      </c>
      <c r="E4622" t="s">
        <v>31</v>
      </c>
      <c r="F4622" t="str">
        <f>VLOOKUP(tbStoricoOrdini[[#This Row],[CLIENTE]],tbClienti[],3,FALSE)</f>
        <v>Piemonte</v>
      </c>
      <c r="G4622" t="str">
        <f>VLOOKUP(tbStoricoOrdini[[#This Row],[CLIENTE]],tbClienti[],7,FALSE)</f>
        <v>CD</v>
      </c>
      <c r="H4622" t="s">
        <v>65</v>
      </c>
      <c r="I4622" t="str">
        <f>IF(LEFT(tbStoricoOrdini[[#This Row],[ARTICOLO]],3) = "COG","COG",LEFT(tbStoricoOrdini[[#This Row],[ARTICOLO]],FIND(" ",tbStoricoOrdini[[#This Row],[ARTICOLO]])-1))</f>
        <v>GKLM</v>
      </c>
      <c r="J4622" t="str">
        <f>MID(tbStoricoOrdini[[#This Row],[ARTICOLO]],FIND(" ",tbStoricoOrdini[[#This Row],[ARTICOLO]])+1,4)</f>
        <v>5000</v>
      </c>
      <c r="K4622" t="str">
        <f>IFERROR(RIGHT(tbStoricoOrdini[[#This Row],[ARTICOLO]],LEN(tbStoricoOrdini[[#This Row],[ARTICOLO]])-FIND(" ",tbStoricoOrdini[[#This Row],[ARTICOLO]],FIND(" ",tbStoricoOrdini[[#This Row],[ARTICOLO]]) +1)),"")</f>
        <v/>
      </c>
      <c r="L4622" s="3">
        <f>VLOOKUP(tbStoricoOrdini[[#This Row],[ARTICOLO]],tbArticoli[],2,FALSE)</f>
        <v>75</v>
      </c>
      <c r="M4622" s="22">
        <f>tbStoricoOrdini[[#This Row],[IMPORTO]]/tbStoricoOrdini[[#This Row],[PREZZO]]</f>
        <v>28.586666666666666</v>
      </c>
      <c r="N4622" t="s">
        <v>6</v>
      </c>
      <c r="O4622" s="8">
        <f>VLOOKUP(tbStoricoOrdini[[#This Row],[AGENTE]],tbAgenti[],2,FALSE)</f>
        <v>7.4999999999999997E-2</v>
      </c>
      <c r="P4622" s="2">
        <v>2144</v>
      </c>
      <c r="Q4622" s="2">
        <f>tbStoricoOrdini[[#This Row],[IMPORTO]]*tbStoricoOrdini[[#This Row],[% COMM.]]</f>
        <v>160.79999999999998</v>
      </c>
      <c r="R4622" s="2">
        <f>tbStoricoOrdini[[#This Row],[TOT. COMM.]]+tbStoricoOrdini[[#This Row],[IMPORTO]]</f>
        <v>2304.8000000000002</v>
      </c>
    </row>
    <row r="4623" spans="1:18">
      <c r="A4623" s="1">
        <v>43983</v>
      </c>
      <c r="B4623" s="7">
        <f>MONTH(tbStoricoOrdini[[#This Row],[DATA]])</f>
        <v>6</v>
      </c>
      <c r="C4623" t="s">
        <v>4718</v>
      </c>
      <c r="D4623" t="str">
        <f>RIGHT(tbStoricoOrdini[[#This Row],[ORDINE]],4)</f>
        <v>4620</v>
      </c>
      <c r="E4623" t="s">
        <v>31</v>
      </c>
      <c r="F4623" t="str">
        <f>VLOOKUP(tbStoricoOrdini[[#This Row],[CLIENTE]],tbClienti[],3,FALSE)</f>
        <v>Piemonte</v>
      </c>
      <c r="G4623" t="str">
        <f>VLOOKUP(tbStoricoOrdini[[#This Row],[CLIENTE]],tbClienti[],7,FALSE)</f>
        <v>CD</v>
      </c>
      <c r="H4623" t="s">
        <v>66</v>
      </c>
      <c r="I4623" t="str">
        <f>IF(LEFT(tbStoricoOrdini[[#This Row],[ARTICOLO]],3) = "COG","COG",LEFT(tbStoricoOrdini[[#This Row],[ARTICOLO]],FIND(" ",tbStoricoOrdini[[#This Row],[ARTICOLO]])-1))</f>
        <v>BAG</v>
      </c>
      <c r="J4623" t="str">
        <f>MID(tbStoricoOrdini[[#This Row],[ARTICOLO]],FIND(" ",tbStoricoOrdini[[#This Row],[ARTICOLO]])+1,4)</f>
        <v>2500</v>
      </c>
      <c r="K4623" t="str">
        <f>IFERROR(RIGHT(tbStoricoOrdini[[#This Row],[ARTICOLO]],LEN(tbStoricoOrdini[[#This Row],[ARTICOLO]])-FIND(" ",tbStoricoOrdini[[#This Row],[ARTICOLO]],FIND(" ",tbStoricoOrdini[[#This Row],[ARTICOLO]]) +1)),"")</f>
        <v>Plus</v>
      </c>
      <c r="L4623" s="3">
        <f>VLOOKUP(tbStoricoOrdini[[#This Row],[ARTICOLO]],tbArticoli[],2,FALSE)</f>
        <v>220</v>
      </c>
      <c r="M4623" s="22">
        <f>tbStoricoOrdini[[#This Row],[IMPORTO]]/tbStoricoOrdini[[#This Row],[PREZZO]]</f>
        <v>56.127272727272725</v>
      </c>
      <c r="N4623" t="s">
        <v>39</v>
      </c>
      <c r="O4623" s="8">
        <f>VLOOKUP(tbStoricoOrdini[[#This Row],[AGENTE]],tbAgenti[],2,FALSE)</f>
        <v>0.05</v>
      </c>
      <c r="P4623" s="2">
        <v>12348</v>
      </c>
      <c r="Q4623" s="2">
        <f>tbStoricoOrdini[[#This Row],[IMPORTO]]*tbStoricoOrdini[[#This Row],[% COMM.]]</f>
        <v>617.40000000000009</v>
      </c>
      <c r="R4623" s="2">
        <f>tbStoricoOrdini[[#This Row],[TOT. COMM.]]+tbStoricoOrdini[[#This Row],[IMPORTO]]</f>
        <v>12965.4</v>
      </c>
    </row>
    <row r="4624" spans="1:18">
      <c r="A4624" s="1">
        <v>43983</v>
      </c>
      <c r="B4624" s="7">
        <f>MONTH(tbStoricoOrdini[[#This Row],[DATA]])</f>
        <v>6</v>
      </c>
      <c r="C4624" t="s">
        <v>4719</v>
      </c>
      <c r="D4624" t="str">
        <f>RIGHT(tbStoricoOrdini[[#This Row],[ORDINE]],4)</f>
        <v>4621</v>
      </c>
      <c r="E4624" t="s">
        <v>31</v>
      </c>
      <c r="F4624" t="str">
        <f>VLOOKUP(tbStoricoOrdini[[#This Row],[CLIENTE]],tbClienti[],3,FALSE)</f>
        <v>Piemonte</v>
      </c>
      <c r="G4624" t="str">
        <f>VLOOKUP(tbStoricoOrdini[[#This Row],[CLIENTE]],tbClienti[],7,FALSE)</f>
        <v>CD</v>
      </c>
      <c r="H4624" t="s">
        <v>66</v>
      </c>
      <c r="I4624" t="str">
        <f>IF(LEFT(tbStoricoOrdini[[#This Row],[ARTICOLO]],3) = "COG","COG",LEFT(tbStoricoOrdini[[#This Row],[ARTICOLO]],FIND(" ",tbStoricoOrdini[[#This Row],[ARTICOLO]])-1))</f>
        <v>BAG</v>
      </c>
      <c r="J4624" t="str">
        <f>MID(tbStoricoOrdini[[#This Row],[ARTICOLO]],FIND(" ",tbStoricoOrdini[[#This Row],[ARTICOLO]])+1,4)</f>
        <v>2500</v>
      </c>
      <c r="K4624" t="str">
        <f>IFERROR(RIGHT(tbStoricoOrdini[[#This Row],[ARTICOLO]],LEN(tbStoricoOrdini[[#This Row],[ARTICOLO]])-FIND(" ",tbStoricoOrdini[[#This Row],[ARTICOLO]],FIND(" ",tbStoricoOrdini[[#This Row],[ARTICOLO]]) +1)),"")</f>
        <v>Plus</v>
      </c>
      <c r="L4624" s="3">
        <f>VLOOKUP(tbStoricoOrdini[[#This Row],[ARTICOLO]],tbArticoli[],2,FALSE)</f>
        <v>220</v>
      </c>
      <c r="M4624" s="22">
        <f>tbStoricoOrdini[[#This Row],[IMPORTO]]/tbStoricoOrdini[[#This Row],[PREZZO]]</f>
        <v>0.33636363636363636</v>
      </c>
      <c r="N4624" t="s">
        <v>11</v>
      </c>
      <c r="O4624" s="8">
        <f>VLOOKUP(tbStoricoOrdini[[#This Row],[AGENTE]],tbAgenti[],2,FALSE)</f>
        <v>0.04</v>
      </c>
      <c r="P4624" s="2">
        <v>74</v>
      </c>
      <c r="Q4624" s="2">
        <f>tbStoricoOrdini[[#This Row],[IMPORTO]]*tbStoricoOrdini[[#This Row],[% COMM.]]</f>
        <v>2.96</v>
      </c>
      <c r="R4624" s="2">
        <f>tbStoricoOrdini[[#This Row],[TOT. COMM.]]+tbStoricoOrdini[[#This Row],[IMPORTO]]</f>
        <v>76.959999999999994</v>
      </c>
    </row>
    <row r="4625" spans="1:18">
      <c r="A4625" s="1">
        <v>43983</v>
      </c>
      <c r="B4625" s="7">
        <f>MONTH(tbStoricoOrdini[[#This Row],[DATA]])</f>
        <v>6</v>
      </c>
      <c r="C4625" t="s">
        <v>4720</v>
      </c>
      <c r="D4625" t="str">
        <f>RIGHT(tbStoricoOrdini[[#This Row],[ORDINE]],4)</f>
        <v>4622</v>
      </c>
      <c r="E4625" t="s">
        <v>31</v>
      </c>
      <c r="F4625" t="str">
        <f>VLOOKUP(tbStoricoOrdini[[#This Row],[CLIENTE]],tbClienti[],3,FALSE)</f>
        <v>Piemonte</v>
      </c>
      <c r="G4625" t="str">
        <f>VLOOKUP(tbStoricoOrdini[[#This Row],[CLIENTE]],tbClienti[],7,FALSE)</f>
        <v>CD</v>
      </c>
      <c r="H4625" t="s">
        <v>66</v>
      </c>
      <c r="I4625" t="str">
        <f>IF(LEFT(tbStoricoOrdini[[#This Row],[ARTICOLO]],3) = "COG","COG",LEFT(tbStoricoOrdini[[#This Row],[ARTICOLO]],FIND(" ",tbStoricoOrdini[[#This Row],[ARTICOLO]])-1))</f>
        <v>BAG</v>
      </c>
      <c r="J4625" t="str">
        <f>MID(tbStoricoOrdini[[#This Row],[ARTICOLO]],FIND(" ",tbStoricoOrdini[[#This Row],[ARTICOLO]])+1,4)</f>
        <v>2500</v>
      </c>
      <c r="K4625" t="str">
        <f>IFERROR(RIGHT(tbStoricoOrdini[[#This Row],[ARTICOLO]],LEN(tbStoricoOrdini[[#This Row],[ARTICOLO]])-FIND(" ",tbStoricoOrdini[[#This Row],[ARTICOLO]],FIND(" ",tbStoricoOrdini[[#This Row],[ARTICOLO]]) +1)),"")</f>
        <v>Plus</v>
      </c>
      <c r="L4625" s="3">
        <f>VLOOKUP(tbStoricoOrdini[[#This Row],[ARTICOLO]],tbArticoli[],2,FALSE)</f>
        <v>220</v>
      </c>
      <c r="M4625" s="22">
        <f>tbStoricoOrdini[[#This Row],[IMPORTO]]/tbStoricoOrdini[[#This Row],[PREZZO]]</f>
        <v>7.7272727272727271E-2</v>
      </c>
      <c r="N4625" t="s">
        <v>19</v>
      </c>
      <c r="O4625" s="8">
        <f>VLOOKUP(tbStoricoOrdini[[#This Row],[AGENTE]],tbAgenti[],2,FALSE)</f>
        <v>0.05</v>
      </c>
      <c r="P4625" s="2">
        <v>17</v>
      </c>
      <c r="Q4625" s="2">
        <f>tbStoricoOrdini[[#This Row],[IMPORTO]]*tbStoricoOrdini[[#This Row],[% COMM.]]</f>
        <v>0.85000000000000009</v>
      </c>
      <c r="R4625" s="2">
        <f>tbStoricoOrdini[[#This Row],[TOT. COMM.]]+tbStoricoOrdini[[#This Row],[IMPORTO]]</f>
        <v>17.850000000000001</v>
      </c>
    </row>
    <row r="4626" spans="1:18">
      <c r="A4626" s="1">
        <v>43983</v>
      </c>
      <c r="B4626" s="7">
        <f>MONTH(tbStoricoOrdini[[#This Row],[DATA]])</f>
        <v>6</v>
      </c>
      <c r="C4626" t="s">
        <v>4721</v>
      </c>
      <c r="D4626" t="str">
        <f>RIGHT(tbStoricoOrdini[[#This Row],[ORDINE]],4)</f>
        <v>4623</v>
      </c>
      <c r="E4626" t="s">
        <v>31</v>
      </c>
      <c r="F4626" t="str">
        <f>VLOOKUP(tbStoricoOrdini[[#This Row],[CLIENTE]],tbClienti[],3,FALSE)</f>
        <v>Piemonte</v>
      </c>
      <c r="G4626" t="str">
        <f>VLOOKUP(tbStoricoOrdini[[#This Row],[CLIENTE]],tbClienti[],7,FALSE)</f>
        <v>CD</v>
      </c>
      <c r="H4626" t="s">
        <v>66</v>
      </c>
      <c r="I4626" t="str">
        <f>IF(LEFT(tbStoricoOrdini[[#This Row],[ARTICOLO]],3) = "COG","COG",LEFT(tbStoricoOrdini[[#This Row],[ARTICOLO]],FIND(" ",tbStoricoOrdini[[#This Row],[ARTICOLO]])-1))</f>
        <v>BAG</v>
      </c>
      <c r="J4626" t="str">
        <f>MID(tbStoricoOrdini[[#This Row],[ARTICOLO]],FIND(" ",tbStoricoOrdini[[#This Row],[ARTICOLO]])+1,4)</f>
        <v>2500</v>
      </c>
      <c r="K4626" t="str">
        <f>IFERROR(RIGHT(tbStoricoOrdini[[#This Row],[ARTICOLO]],LEN(tbStoricoOrdini[[#This Row],[ARTICOLO]])-FIND(" ",tbStoricoOrdini[[#This Row],[ARTICOLO]],FIND(" ",tbStoricoOrdini[[#This Row],[ARTICOLO]]) +1)),"")</f>
        <v>Plus</v>
      </c>
      <c r="L4626" s="3">
        <f>VLOOKUP(tbStoricoOrdini[[#This Row],[ARTICOLO]],tbArticoli[],2,FALSE)</f>
        <v>220</v>
      </c>
      <c r="M4626" s="22">
        <f>tbStoricoOrdini[[#This Row],[IMPORTO]]/tbStoricoOrdini[[#This Row],[PREZZO]]</f>
        <v>32.313636363636363</v>
      </c>
      <c r="N4626" t="s">
        <v>15</v>
      </c>
      <c r="O4626" s="8">
        <f>VLOOKUP(tbStoricoOrdini[[#This Row],[AGENTE]],tbAgenti[],2,FALSE)</f>
        <v>0.08</v>
      </c>
      <c r="P4626" s="2">
        <v>7109</v>
      </c>
      <c r="Q4626" s="2">
        <f>tbStoricoOrdini[[#This Row],[IMPORTO]]*tbStoricoOrdini[[#This Row],[% COMM.]]</f>
        <v>568.72</v>
      </c>
      <c r="R4626" s="2">
        <f>tbStoricoOrdini[[#This Row],[TOT. COMM.]]+tbStoricoOrdini[[#This Row],[IMPORTO]]</f>
        <v>7677.72</v>
      </c>
    </row>
    <row r="4627" spans="1:18">
      <c r="A4627" s="1">
        <v>43983</v>
      </c>
      <c r="B4627" s="7">
        <f>MONTH(tbStoricoOrdini[[#This Row],[DATA]])</f>
        <v>6</v>
      </c>
      <c r="C4627" t="s">
        <v>4722</v>
      </c>
      <c r="D4627" t="str">
        <f>RIGHT(tbStoricoOrdini[[#This Row],[ORDINE]],4)</f>
        <v>4624</v>
      </c>
      <c r="E4627" t="s">
        <v>31</v>
      </c>
      <c r="F4627" t="str">
        <f>VLOOKUP(tbStoricoOrdini[[#This Row],[CLIENTE]],tbClienti[],3,FALSE)</f>
        <v>Piemonte</v>
      </c>
      <c r="G4627" t="str">
        <f>VLOOKUP(tbStoricoOrdini[[#This Row],[CLIENTE]],tbClienti[],7,FALSE)</f>
        <v>CD</v>
      </c>
      <c r="H4627" t="s">
        <v>66</v>
      </c>
      <c r="I4627" t="str">
        <f>IF(LEFT(tbStoricoOrdini[[#This Row],[ARTICOLO]],3) = "COG","COG",LEFT(tbStoricoOrdini[[#This Row],[ARTICOLO]],FIND(" ",tbStoricoOrdini[[#This Row],[ARTICOLO]])-1))</f>
        <v>BAG</v>
      </c>
      <c r="J4627" t="str">
        <f>MID(tbStoricoOrdini[[#This Row],[ARTICOLO]],FIND(" ",tbStoricoOrdini[[#This Row],[ARTICOLO]])+1,4)</f>
        <v>2500</v>
      </c>
      <c r="K4627" t="str">
        <f>IFERROR(RIGHT(tbStoricoOrdini[[#This Row],[ARTICOLO]],LEN(tbStoricoOrdini[[#This Row],[ARTICOLO]])-FIND(" ",tbStoricoOrdini[[#This Row],[ARTICOLO]],FIND(" ",tbStoricoOrdini[[#This Row],[ARTICOLO]]) +1)),"")</f>
        <v>Plus</v>
      </c>
      <c r="L4627" s="3">
        <f>VLOOKUP(tbStoricoOrdini[[#This Row],[ARTICOLO]],tbArticoli[],2,FALSE)</f>
        <v>220</v>
      </c>
      <c r="M4627" s="22">
        <f>tbStoricoOrdini[[#This Row],[IMPORTO]]/tbStoricoOrdini[[#This Row],[PREZZO]]</f>
        <v>4.5454545454545456E-2</v>
      </c>
      <c r="N4627" t="s">
        <v>7</v>
      </c>
      <c r="O4627" s="8">
        <f>VLOOKUP(tbStoricoOrdini[[#This Row],[AGENTE]],tbAgenti[],2,FALSE)</f>
        <v>0.03</v>
      </c>
      <c r="P4627" s="2">
        <v>10</v>
      </c>
      <c r="Q4627" s="2">
        <f>tbStoricoOrdini[[#This Row],[IMPORTO]]*tbStoricoOrdini[[#This Row],[% COMM.]]</f>
        <v>0.3</v>
      </c>
      <c r="R4627" s="2">
        <f>tbStoricoOrdini[[#This Row],[TOT. COMM.]]+tbStoricoOrdini[[#This Row],[IMPORTO]]</f>
        <v>10.3</v>
      </c>
    </row>
    <row r="4628" spans="1:18">
      <c r="A4628" s="1">
        <v>43983</v>
      </c>
      <c r="B4628" s="7">
        <f>MONTH(tbStoricoOrdini[[#This Row],[DATA]])</f>
        <v>6</v>
      </c>
      <c r="C4628" t="s">
        <v>4723</v>
      </c>
      <c r="D4628" t="str">
        <f>RIGHT(tbStoricoOrdini[[#This Row],[ORDINE]],4)</f>
        <v>4625</v>
      </c>
      <c r="E4628" t="s">
        <v>31</v>
      </c>
      <c r="F4628" t="str">
        <f>VLOOKUP(tbStoricoOrdini[[#This Row],[CLIENTE]],tbClienti[],3,FALSE)</f>
        <v>Piemonte</v>
      </c>
      <c r="G4628" t="str">
        <f>VLOOKUP(tbStoricoOrdini[[#This Row],[CLIENTE]],tbClienti[],7,FALSE)</f>
        <v>CD</v>
      </c>
      <c r="H4628" t="s">
        <v>66</v>
      </c>
      <c r="I4628" t="str">
        <f>IF(LEFT(tbStoricoOrdini[[#This Row],[ARTICOLO]],3) = "COG","COG",LEFT(tbStoricoOrdini[[#This Row],[ARTICOLO]],FIND(" ",tbStoricoOrdini[[#This Row],[ARTICOLO]])-1))</f>
        <v>BAG</v>
      </c>
      <c r="J4628" t="str">
        <f>MID(tbStoricoOrdini[[#This Row],[ARTICOLO]],FIND(" ",tbStoricoOrdini[[#This Row],[ARTICOLO]])+1,4)</f>
        <v>2500</v>
      </c>
      <c r="K4628" t="str">
        <f>IFERROR(RIGHT(tbStoricoOrdini[[#This Row],[ARTICOLO]],LEN(tbStoricoOrdini[[#This Row],[ARTICOLO]])-FIND(" ",tbStoricoOrdini[[#This Row],[ARTICOLO]],FIND(" ",tbStoricoOrdini[[#This Row],[ARTICOLO]]) +1)),"")</f>
        <v>Plus</v>
      </c>
      <c r="L4628" s="3">
        <f>VLOOKUP(tbStoricoOrdini[[#This Row],[ARTICOLO]],tbArticoli[],2,FALSE)</f>
        <v>220</v>
      </c>
      <c r="M4628" s="22">
        <f>tbStoricoOrdini[[#This Row],[IMPORTO]]/tbStoricoOrdini[[#This Row],[PREZZO]]</f>
        <v>10.00909090909091</v>
      </c>
      <c r="N4628" t="s">
        <v>6</v>
      </c>
      <c r="O4628" s="8">
        <f>VLOOKUP(tbStoricoOrdini[[#This Row],[AGENTE]],tbAgenti[],2,FALSE)</f>
        <v>7.4999999999999997E-2</v>
      </c>
      <c r="P4628" s="2">
        <v>2202</v>
      </c>
      <c r="Q4628" s="2">
        <f>tbStoricoOrdini[[#This Row],[IMPORTO]]*tbStoricoOrdini[[#This Row],[% COMM.]]</f>
        <v>165.15</v>
      </c>
      <c r="R4628" s="2">
        <f>tbStoricoOrdini[[#This Row],[TOT. COMM.]]+tbStoricoOrdini[[#This Row],[IMPORTO]]</f>
        <v>2367.15</v>
      </c>
    </row>
    <row r="4629" spans="1:18">
      <c r="A4629" s="1">
        <v>43983</v>
      </c>
      <c r="B4629" s="7">
        <f>MONTH(tbStoricoOrdini[[#This Row],[DATA]])</f>
        <v>6</v>
      </c>
      <c r="C4629" t="s">
        <v>4724</v>
      </c>
      <c r="D4629" t="str">
        <f>RIGHT(tbStoricoOrdini[[#This Row],[ORDINE]],4)</f>
        <v>4626</v>
      </c>
      <c r="E4629" t="s">
        <v>31</v>
      </c>
      <c r="F4629" t="str">
        <f>VLOOKUP(tbStoricoOrdini[[#This Row],[CLIENTE]],tbClienti[],3,FALSE)</f>
        <v>Piemonte</v>
      </c>
      <c r="G4629" t="str">
        <f>VLOOKUP(tbStoricoOrdini[[#This Row],[CLIENTE]],tbClienti[],7,FALSE)</f>
        <v>CD</v>
      </c>
      <c r="H4629" t="s">
        <v>66</v>
      </c>
      <c r="I4629" t="str">
        <f>IF(LEFT(tbStoricoOrdini[[#This Row],[ARTICOLO]],3) = "COG","COG",LEFT(tbStoricoOrdini[[#This Row],[ARTICOLO]],FIND(" ",tbStoricoOrdini[[#This Row],[ARTICOLO]])-1))</f>
        <v>BAG</v>
      </c>
      <c r="J4629" t="str">
        <f>MID(tbStoricoOrdini[[#This Row],[ARTICOLO]],FIND(" ",tbStoricoOrdini[[#This Row],[ARTICOLO]])+1,4)</f>
        <v>2500</v>
      </c>
      <c r="K4629" t="str">
        <f>IFERROR(RIGHT(tbStoricoOrdini[[#This Row],[ARTICOLO]],LEN(tbStoricoOrdini[[#This Row],[ARTICOLO]])-FIND(" ",tbStoricoOrdini[[#This Row],[ARTICOLO]],FIND(" ",tbStoricoOrdini[[#This Row],[ARTICOLO]]) +1)),"")</f>
        <v>Plus</v>
      </c>
      <c r="L4629" s="3">
        <f>VLOOKUP(tbStoricoOrdini[[#This Row],[ARTICOLO]],tbArticoli[],2,FALSE)</f>
        <v>220</v>
      </c>
      <c r="M4629" s="22">
        <f>tbStoricoOrdini[[#This Row],[IMPORTO]]/tbStoricoOrdini[[#This Row],[PREZZO]]</f>
        <v>9.0909090909090905E-3</v>
      </c>
      <c r="N4629" t="s">
        <v>9</v>
      </c>
      <c r="O4629" s="8">
        <f>VLOOKUP(tbStoricoOrdini[[#This Row],[AGENTE]],tbAgenti[],2,FALSE)</f>
        <v>0.05</v>
      </c>
      <c r="P4629" s="2">
        <v>2</v>
      </c>
      <c r="Q4629" s="2">
        <f>tbStoricoOrdini[[#This Row],[IMPORTO]]*tbStoricoOrdini[[#This Row],[% COMM.]]</f>
        <v>0.1</v>
      </c>
      <c r="R4629" s="2">
        <f>tbStoricoOrdini[[#This Row],[TOT. COMM.]]+tbStoricoOrdini[[#This Row],[IMPORTO]]</f>
        <v>2.1</v>
      </c>
    </row>
    <row r="4630" spans="1:18">
      <c r="A4630" s="1">
        <v>43983</v>
      </c>
      <c r="B4630" s="7">
        <f>MONTH(tbStoricoOrdini[[#This Row],[DATA]])</f>
        <v>6</v>
      </c>
      <c r="C4630" t="s">
        <v>4725</v>
      </c>
      <c r="D4630" t="str">
        <f>RIGHT(tbStoricoOrdini[[#This Row],[ORDINE]],4)</f>
        <v>4627</v>
      </c>
      <c r="E4630" t="s">
        <v>31</v>
      </c>
      <c r="F4630" t="str">
        <f>VLOOKUP(tbStoricoOrdini[[#This Row],[CLIENTE]],tbClienti[],3,FALSE)</f>
        <v>Piemonte</v>
      </c>
      <c r="G4630" t="str">
        <f>VLOOKUP(tbStoricoOrdini[[#This Row],[CLIENTE]],tbClienti[],7,FALSE)</f>
        <v>CD</v>
      </c>
      <c r="H4630" t="s">
        <v>67</v>
      </c>
      <c r="I4630" t="str">
        <f>IF(LEFT(tbStoricoOrdini[[#This Row],[ARTICOLO]],3) = "COG","COG",LEFT(tbStoricoOrdini[[#This Row],[ARTICOLO]],FIND(" ",tbStoricoOrdini[[#This Row],[ARTICOLO]])-1))</f>
        <v>BAG</v>
      </c>
      <c r="J4630" t="str">
        <f>MID(tbStoricoOrdini[[#This Row],[ARTICOLO]],FIND(" ",tbStoricoOrdini[[#This Row],[ARTICOLO]])+1,4)</f>
        <v>2500</v>
      </c>
      <c r="K4630" t="str">
        <f>IFERROR(RIGHT(tbStoricoOrdini[[#This Row],[ARTICOLO]],LEN(tbStoricoOrdini[[#This Row],[ARTICOLO]])-FIND(" ",tbStoricoOrdini[[#This Row],[ARTICOLO]],FIND(" ",tbStoricoOrdini[[#This Row],[ARTICOLO]]) +1)),"")</f>
        <v>Medium</v>
      </c>
      <c r="L4630" s="3">
        <f>VLOOKUP(tbStoricoOrdini[[#This Row],[ARTICOLO]],tbArticoli[],2,FALSE)</f>
        <v>210</v>
      </c>
      <c r="M4630" s="22">
        <f>tbStoricoOrdini[[#This Row],[IMPORTO]]/tbStoricoOrdini[[#This Row],[PREZZO]]</f>
        <v>3.4857142857142858</v>
      </c>
      <c r="N4630" t="s">
        <v>6</v>
      </c>
      <c r="O4630" s="8">
        <f>VLOOKUP(tbStoricoOrdini[[#This Row],[AGENTE]],tbAgenti[],2,FALSE)</f>
        <v>7.4999999999999997E-2</v>
      </c>
      <c r="P4630" s="2">
        <v>732</v>
      </c>
      <c r="Q4630" s="2">
        <f>tbStoricoOrdini[[#This Row],[IMPORTO]]*tbStoricoOrdini[[#This Row],[% COMM.]]</f>
        <v>54.9</v>
      </c>
      <c r="R4630" s="2">
        <f>tbStoricoOrdini[[#This Row],[TOT. COMM.]]+tbStoricoOrdini[[#This Row],[IMPORTO]]</f>
        <v>786.9</v>
      </c>
    </row>
    <row r="4631" spans="1:18">
      <c r="A4631" s="1">
        <v>43983</v>
      </c>
      <c r="B4631" s="7">
        <f>MONTH(tbStoricoOrdini[[#This Row],[DATA]])</f>
        <v>6</v>
      </c>
      <c r="C4631" t="s">
        <v>4726</v>
      </c>
      <c r="D4631" t="str">
        <f>RIGHT(tbStoricoOrdini[[#This Row],[ORDINE]],4)</f>
        <v>4628</v>
      </c>
      <c r="E4631" t="s">
        <v>31</v>
      </c>
      <c r="F4631" t="str">
        <f>VLOOKUP(tbStoricoOrdini[[#This Row],[CLIENTE]],tbClienti[],3,FALSE)</f>
        <v>Piemonte</v>
      </c>
      <c r="G4631" t="str">
        <f>VLOOKUP(tbStoricoOrdini[[#This Row],[CLIENTE]],tbClienti[],7,FALSE)</f>
        <v>CD</v>
      </c>
      <c r="H4631" t="s">
        <v>68</v>
      </c>
      <c r="I4631" t="str">
        <f>IF(LEFT(tbStoricoOrdini[[#This Row],[ARTICOLO]],3) = "COG","COG",LEFT(tbStoricoOrdini[[#This Row],[ARTICOLO]],FIND(" ",tbStoricoOrdini[[#This Row],[ARTICOLO]])-1))</f>
        <v>BAG</v>
      </c>
      <c r="J4631" t="str">
        <f>MID(tbStoricoOrdini[[#This Row],[ARTICOLO]],FIND(" ",tbStoricoOrdini[[#This Row],[ARTICOLO]])+1,4)</f>
        <v>5000</v>
      </c>
      <c r="K4631" t="str">
        <f>IFERROR(RIGHT(tbStoricoOrdini[[#This Row],[ARTICOLO]],LEN(tbStoricoOrdini[[#This Row],[ARTICOLO]])-FIND(" ",tbStoricoOrdini[[#This Row],[ARTICOLO]],FIND(" ",tbStoricoOrdini[[#This Row],[ARTICOLO]]) +1)),"")</f>
        <v/>
      </c>
      <c r="L4631" s="3">
        <f>VLOOKUP(tbStoricoOrdini[[#This Row],[ARTICOLO]],tbArticoli[],2,FALSE)</f>
        <v>250</v>
      </c>
      <c r="M4631" s="22">
        <f>tbStoricoOrdini[[#This Row],[IMPORTO]]/tbStoricoOrdini[[#This Row],[PREZZO]]</f>
        <v>3.02</v>
      </c>
      <c r="N4631" t="s">
        <v>7</v>
      </c>
      <c r="O4631" s="8">
        <f>VLOOKUP(tbStoricoOrdini[[#This Row],[AGENTE]],tbAgenti[],2,FALSE)</f>
        <v>0.03</v>
      </c>
      <c r="P4631" s="2">
        <v>755</v>
      </c>
      <c r="Q4631" s="2">
        <f>tbStoricoOrdini[[#This Row],[IMPORTO]]*tbStoricoOrdini[[#This Row],[% COMM.]]</f>
        <v>22.65</v>
      </c>
      <c r="R4631" s="2">
        <f>tbStoricoOrdini[[#This Row],[TOT. COMM.]]+tbStoricoOrdini[[#This Row],[IMPORTO]]</f>
        <v>777.65</v>
      </c>
    </row>
    <row r="4632" spans="1:18">
      <c r="A4632" s="1">
        <v>43983</v>
      </c>
      <c r="B4632" s="7">
        <f>MONTH(tbStoricoOrdini[[#This Row],[DATA]])</f>
        <v>6</v>
      </c>
      <c r="C4632" t="s">
        <v>4727</v>
      </c>
      <c r="D4632" t="str">
        <f>RIGHT(tbStoricoOrdini[[#This Row],[ORDINE]],4)</f>
        <v>4629</v>
      </c>
      <c r="E4632" t="s">
        <v>31</v>
      </c>
      <c r="F4632" t="str">
        <f>VLOOKUP(tbStoricoOrdini[[#This Row],[CLIENTE]],tbClienti[],3,FALSE)</f>
        <v>Piemonte</v>
      </c>
      <c r="G4632" t="str">
        <f>VLOOKUP(tbStoricoOrdini[[#This Row],[CLIENTE]],tbClienti[],7,FALSE)</f>
        <v>CD</v>
      </c>
      <c r="H4632" t="s">
        <v>69</v>
      </c>
      <c r="I4632" t="str">
        <f>IF(LEFT(tbStoricoOrdini[[#This Row],[ARTICOLO]],3) = "COG","COG",LEFT(tbStoricoOrdini[[#This Row],[ARTICOLO]],FIND(" ",tbStoricoOrdini[[#This Row],[ARTICOLO]])-1))</f>
        <v>BAG</v>
      </c>
      <c r="J4632" t="str">
        <f>MID(tbStoricoOrdini[[#This Row],[ARTICOLO]],FIND(" ",tbStoricoOrdini[[#This Row],[ARTICOLO]])+1,4)</f>
        <v>1121</v>
      </c>
      <c r="K4632" t="str">
        <f>IFERROR(RIGHT(tbStoricoOrdini[[#This Row],[ARTICOLO]],LEN(tbStoricoOrdini[[#This Row],[ARTICOLO]])-FIND(" ",tbStoricoOrdini[[#This Row],[ARTICOLO]],FIND(" ",tbStoricoOrdini[[#This Row],[ARTICOLO]]) +1)),"")</f>
        <v>Gold</v>
      </c>
      <c r="L4632" s="3">
        <f>VLOOKUP(tbStoricoOrdini[[#This Row],[ARTICOLO]],tbArticoli[],2,FALSE)</f>
        <v>230</v>
      </c>
      <c r="M4632" s="22">
        <f>tbStoricoOrdini[[#This Row],[IMPORTO]]/tbStoricoOrdini[[#This Row],[PREZZO]]</f>
        <v>4.3478260869565216E-2</v>
      </c>
      <c r="N4632" t="s">
        <v>9</v>
      </c>
      <c r="O4632" s="8">
        <f>VLOOKUP(tbStoricoOrdini[[#This Row],[AGENTE]],tbAgenti[],2,FALSE)</f>
        <v>0.05</v>
      </c>
      <c r="P4632" s="2">
        <v>10</v>
      </c>
      <c r="Q4632" s="2">
        <f>tbStoricoOrdini[[#This Row],[IMPORTO]]*tbStoricoOrdini[[#This Row],[% COMM.]]</f>
        <v>0.5</v>
      </c>
      <c r="R4632" s="2">
        <f>tbStoricoOrdini[[#This Row],[TOT. COMM.]]+tbStoricoOrdini[[#This Row],[IMPORTO]]</f>
        <v>10.5</v>
      </c>
    </row>
    <row r="4633" spans="1:18">
      <c r="A4633" s="1">
        <v>43983</v>
      </c>
      <c r="B4633" s="7">
        <f>MONTH(tbStoricoOrdini[[#This Row],[DATA]])</f>
        <v>6</v>
      </c>
      <c r="C4633" t="s">
        <v>4728</v>
      </c>
      <c r="D4633" t="str">
        <f>RIGHT(tbStoricoOrdini[[#This Row],[ORDINE]],4)</f>
        <v>4630</v>
      </c>
      <c r="E4633" t="s">
        <v>31</v>
      </c>
      <c r="F4633" t="str">
        <f>VLOOKUP(tbStoricoOrdini[[#This Row],[CLIENTE]],tbClienti[],3,FALSE)</f>
        <v>Piemonte</v>
      </c>
      <c r="G4633" t="str">
        <f>VLOOKUP(tbStoricoOrdini[[#This Row],[CLIENTE]],tbClienti[],7,FALSE)</f>
        <v>CD</v>
      </c>
      <c r="H4633" t="s">
        <v>83</v>
      </c>
      <c r="I4633" t="str">
        <f>IF(LEFT(tbStoricoOrdini[[#This Row],[ARTICOLO]],3) = "COG","COG",LEFT(tbStoricoOrdini[[#This Row],[ARTICOLO]],FIND(" ",tbStoricoOrdini[[#This Row],[ARTICOLO]])-1))</f>
        <v>COG</v>
      </c>
      <c r="J4633" t="str">
        <f>MID(tbStoricoOrdini[[#This Row],[ARTICOLO]],FIND(" ",tbStoricoOrdini[[#This Row],[ARTICOLO]])+1,4)</f>
        <v>8000</v>
      </c>
      <c r="K4633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4633" s="3">
        <f>VLOOKUP(tbStoricoOrdini[[#This Row],[ARTICOLO]],tbArticoli[],2,FALSE)</f>
        <v>670</v>
      </c>
      <c r="M4633" s="22">
        <f>tbStoricoOrdini[[#This Row],[IMPORTO]]/tbStoricoOrdini[[#This Row],[PREZZO]]</f>
        <v>2.0104477611940297</v>
      </c>
      <c r="N4633" t="s">
        <v>9</v>
      </c>
      <c r="O4633" s="8">
        <f>VLOOKUP(tbStoricoOrdini[[#This Row],[AGENTE]],tbAgenti[],2,FALSE)</f>
        <v>0.05</v>
      </c>
      <c r="P4633" s="2">
        <v>1347</v>
      </c>
      <c r="Q4633" s="2">
        <f>tbStoricoOrdini[[#This Row],[IMPORTO]]*tbStoricoOrdini[[#This Row],[% COMM.]]</f>
        <v>67.350000000000009</v>
      </c>
      <c r="R4633" s="2">
        <f>tbStoricoOrdini[[#This Row],[TOT. COMM.]]+tbStoricoOrdini[[#This Row],[IMPORTO]]</f>
        <v>1414.35</v>
      </c>
    </row>
    <row r="4634" spans="1:18">
      <c r="A4634" s="1">
        <v>43983</v>
      </c>
      <c r="B4634" s="7">
        <f>MONTH(tbStoricoOrdini[[#This Row],[DATA]])</f>
        <v>6</v>
      </c>
      <c r="C4634" t="s">
        <v>4729</v>
      </c>
      <c r="D4634" t="str">
        <f>RIGHT(tbStoricoOrdini[[#This Row],[ORDINE]],4)</f>
        <v>4631</v>
      </c>
      <c r="E4634" t="s">
        <v>31</v>
      </c>
      <c r="F4634" t="str">
        <f>VLOOKUP(tbStoricoOrdini[[#This Row],[CLIENTE]],tbClienti[],3,FALSE)</f>
        <v>Piemonte</v>
      </c>
      <c r="G4634" t="str">
        <f>VLOOKUP(tbStoricoOrdini[[#This Row],[CLIENTE]],tbClienti[],7,FALSE)</f>
        <v>CD</v>
      </c>
      <c r="H4634" t="s">
        <v>70</v>
      </c>
      <c r="I4634" t="str">
        <f>IF(LEFT(tbStoricoOrdini[[#This Row],[ARTICOLO]],3) = "COG","COG",LEFT(tbStoricoOrdini[[#This Row],[ARTICOLO]],FIND(" ",tbStoricoOrdini[[#This Row],[ARTICOLO]])-1))</f>
        <v>EB08</v>
      </c>
      <c r="J4634" t="str">
        <f>MID(tbStoricoOrdini[[#This Row],[ARTICOLO]],FIND(" ",tbStoricoOrdini[[#This Row],[ARTICOLO]])+1,4)</f>
        <v>7500</v>
      </c>
      <c r="K4634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4634" s="3">
        <f>VLOOKUP(tbStoricoOrdini[[#This Row],[ARTICOLO]],tbArticoli[],2,FALSE)</f>
        <v>180</v>
      </c>
      <c r="M4634" s="22">
        <f>tbStoricoOrdini[[#This Row],[IMPORTO]]/tbStoricoOrdini[[#This Row],[PREZZO]]</f>
        <v>0.16111111111111112</v>
      </c>
      <c r="N4634" t="s">
        <v>39</v>
      </c>
      <c r="O4634" s="8">
        <f>VLOOKUP(tbStoricoOrdini[[#This Row],[AGENTE]],tbAgenti[],2,FALSE)</f>
        <v>0.05</v>
      </c>
      <c r="P4634" s="2">
        <v>29</v>
      </c>
      <c r="Q4634" s="2">
        <f>tbStoricoOrdini[[#This Row],[IMPORTO]]*tbStoricoOrdini[[#This Row],[% COMM.]]</f>
        <v>1.4500000000000002</v>
      </c>
      <c r="R4634" s="2">
        <f>tbStoricoOrdini[[#This Row],[TOT. COMM.]]+tbStoricoOrdini[[#This Row],[IMPORTO]]</f>
        <v>30.45</v>
      </c>
    </row>
    <row r="4635" spans="1:18">
      <c r="A4635" s="1">
        <v>43983</v>
      </c>
      <c r="B4635" s="7">
        <f>MONTH(tbStoricoOrdini[[#This Row],[DATA]])</f>
        <v>6</v>
      </c>
      <c r="C4635" t="s">
        <v>4730</v>
      </c>
      <c r="D4635" t="str">
        <f>RIGHT(tbStoricoOrdini[[#This Row],[ORDINE]],4)</f>
        <v>4632</v>
      </c>
      <c r="E4635" t="s">
        <v>31</v>
      </c>
      <c r="F4635" t="str">
        <f>VLOOKUP(tbStoricoOrdini[[#This Row],[CLIENTE]],tbClienti[],3,FALSE)</f>
        <v>Piemonte</v>
      </c>
      <c r="G4635" t="str">
        <f>VLOOKUP(tbStoricoOrdini[[#This Row],[CLIENTE]],tbClienti[],7,FALSE)</f>
        <v>CD</v>
      </c>
      <c r="H4635" t="s">
        <v>70</v>
      </c>
      <c r="I4635" t="str">
        <f>IF(LEFT(tbStoricoOrdini[[#This Row],[ARTICOLO]],3) = "COG","COG",LEFT(tbStoricoOrdini[[#This Row],[ARTICOLO]],FIND(" ",tbStoricoOrdini[[#This Row],[ARTICOLO]])-1))</f>
        <v>EB08</v>
      </c>
      <c r="J4635" t="str">
        <f>MID(tbStoricoOrdini[[#This Row],[ARTICOLO]],FIND(" ",tbStoricoOrdini[[#This Row],[ARTICOLO]])+1,4)</f>
        <v>7500</v>
      </c>
      <c r="K4635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4635" s="3">
        <f>VLOOKUP(tbStoricoOrdini[[#This Row],[ARTICOLO]],tbArticoli[],2,FALSE)</f>
        <v>180</v>
      </c>
      <c r="M4635" s="22">
        <f>tbStoricoOrdini[[#This Row],[IMPORTO]]/tbStoricoOrdini[[#This Row],[PREZZO]]</f>
        <v>0.10555555555555556</v>
      </c>
      <c r="N4635" t="s">
        <v>9</v>
      </c>
      <c r="O4635" s="8">
        <f>VLOOKUP(tbStoricoOrdini[[#This Row],[AGENTE]],tbAgenti[],2,FALSE)</f>
        <v>0.05</v>
      </c>
      <c r="P4635" s="2">
        <v>19</v>
      </c>
      <c r="Q4635" s="2">
        <f>tbStoricoOrdini[[#This Row],[IMPORTO]]*tbStoricoOrdini[[#This Row],[% COMM.]]</f>
        <v>0.95000000000000007</v>
      </c>
      <c r="R4635" s="2">
        <f>tbStoricoOrdini[[#This Row],[TOT. COMM.]]+tbStoricoOrdini[[#This Row],[IMPORTO]]</f>
        <v>19.95</v>
      </c>
    </row>
    <row r="4636" spans="1:18">
      <c r="A4636" s="1">
        <v>43983</v>
      </c>
      <c r="B4636" s="7">
        <f>MONTH(tbStoricoOrdini[[#This Row],[DATA]])</f>
        <v>6</v>
      </c>
      <c r="C4636" t="s">
        <v>4731</v>
      </c>
      <c r="D4636" t="str">
        <f>RIGHT(tbStoricoOrdini[[#This Row],[ORDINE]],4)</f>
        <v>4633</v>
      </c>
      <c r="E4636" t="s">
        <v>31</v>
      </c>
      <c r="F4636" t="str">
        <f>VLOOKUP(tbStoricoOrdini[[#This Row],[CLIENTE]],tbClienti[],3,FALSE)</f>
        <v>Piemonte</v>
      </c>
      <c r="G4636" t="str">
        <f>VLOOKUP(tbStoricoOrdini[[#This Row],[CLIENTE]],tbClienti[],7,FALSE)</f>
        <v>CD</v>
      </c>
      <c r="H4636" t="s">
        <v>71</v>
      </c>
      <c r="I4636" t="str">
        <f>IF(LEFT(tbStoricoOrdini[[#This Row],[ARTICOLO]],3) = "COG","COG",LEFT(tbStoricoOrdini[[#This Row],[ARTICOLO]],FIND(" ",tbStoricoOrdini[[#This Row],[ARTICOLO]])-1))</f>
        <v>EB07</v>
      </c>
      <c r="J4636" t="str">
        <f>MID(tbStoricoOrdini[[#This Row],[ARTICOLO]],FIND(" ",tbStoricoOrdini[[#This Row],[ARTICOLO]])+1,4)</f>
        <v>5000</v>
      </c>
      <c r="K4636" t="str">
        <f>IFERROR(RIGHT(tbStoricoOrdini[[#This Row],[ARTICOLO]],LEN(tbStoricoOrdini[[#This Row],[ARTICOLO]])-FIND(" ",tbStoricoOrdini[[#This Row],[ARTICOLO]],FIND(" ",tbStoricoOrdini[[#This Row],[ARTICOLO]]) +1)),"")</f>
        <v/>
      </c>
      <c r="L4636" s="3">
        <f>VLOOKUP(tbStoricoOrdini[[#This Row],[ARTICOLO]],tbArticoli[],2,FALSE)</f>
        <v>140</v>
      </c>
      <c r="M4636" s="22">
        <f>tbStoricoOrdini[[#This Row],[IMPORTO]]/tbStoricoOrdini[[#This Row],[PREZZO]]</f>
        <v>0.29285714285714287</v>
      </c>
      <c r="N4636" t="s">
        <v>39</v>
      </c>
      <c r="O4636" s="8">
        <f>VLOOKUP(tbStoricoOrdini[[#This Row],[AGENTE]],tbAgenti[],2,FALSE)</f>
        <v>0.05</v>
      </c>
      <c r="P4636" s="2">
        <v>41</v>
      </c>
      <c r="Q4636" s="2">
        <f>tbStoricoOrdini[[#This Row],[IMPORTO]]*tbStoricoOrdini[[#This Row],[% COMM.]]</f>
        <v>2.0500000000000003</v>
      </c>
      <c r="R4636" s="2">
        <f>tbStoricoOrdini[[#This Row],[TOT. COMM.]]+tbStoricoOrdini[[#This Row],[IMPORTO]]</f>
        <v>43.05</v>
      </c>
    </row>
    <row r="4637" spans="1:18">
      <c r="A4637" s="1">
        <v>43983</v>
      </c>
      <c r="B4637" s="7">
        <f>MONTH(tbStoricoOrdini[[#This Row],[DATA]])</f>
        <v>6</v>
      </c>
      <c r="C4637" t="s">
        <v>4732</v>
      </c>
      <c r="D4637" t="str">
        <f>RIGHT(tbStoricoOrdini[[#This Row],[ORDINE]],4)</f>
        <v>4634</v>
      </c>
      <c r="E4637" t="s">
        <v>31</v>
      </c>
      <c r="F4637" t="str">
        <f>VLOOKUP(tbStoricoOrdini[[#This Row],[CLIENTE]],tbClienti[],3,FALSE)</f>
        <v>Piemonte</v>
      </c>
      <c r="G4637" t="str">
        <f>VLOOKUP(tbStoricoOrdini[[#This Row],[CLIENTE]],tbClienti[],7,FALSE)</f>
        <v>CD</v>
      </c>
      <c r="H4637" t="s">
        <v>71</v>
      </c>
      <c r="I4637" t="str">
        <f>IF(LEFT(tbStoricoOrdini[[#This Row],[ARTICOLO]],3) = "COG","COG",LEFT(tbStoricoOrdini[[#This Row],[ARTICOLO]],FIND(" ",tbStoricoOrdini[[#This Row],[ARTICOLO]])-1))</f>
        <v>EB07</v>
      </c>
      <c r="J4637" t="str">
        <f>MID(tbStoricoOrdini[[#This Row],[ARTICOLO]],FIND(" ",tbStoricoOrdini[[#This Row],[ARTICOLO]])+1,4)</f>
        <v>5000</v>
      </c>
      <c r="K4637" t="str">
        <f>IFERROR(RIGHT(tbStoricoOrdini[[#This Row],[ARTICOLO]],LEN(tbStoricoOrdini[[#This Row],[ARTICOLO]])-FIND(" ",tbStoricoOrdini[[#This Row],[ARTICOLO]],FIND(" ",tbStoricoOrdini[[#This Row],[ARTICOLO]]) +1)),"")</f>
        <v/>
      </c>
      <c r="L4637" s="3">
        <f>VLOOKUP(tbStoricoOrdini[[#This Row],[ARTICOLO]],tbArticoli[],2,FALSE)</f>
        <v>140</v>
      </c>
      <c r="M4637" s="22">
        <f>tbStoricoOrdini[[#This Row],[IMPORTO]]/tbStoricoOrdini[[#This Row],[PREZZO]]</f>
        <v>0.18571428571428572</v>
      </c>
      <c r="N4637" t="s">
        <v>11</v>
      </c>
      <c r="O4637" s="8">
        <f>VLOOKUP(tbStoricoOrdini[[#This Row],[AGENTE]],tbAgenti[],2,FALSE)</f>
        <v>0.04</v>
      </c>
      <c r="P4637" s="2">
        <v>26</v>
      </c>
      <c r="Q4637" s="2">
        <f>tbStoricoOrdini[[#This Row],[IMPORTO]]*tbStoricoOrdini[[#This Row],[% COMM.]]</f>
        <v>1.04</v>
      </c>
      <c r="R4637" s="2">
        <f>tbStoricoOrdini[[#This Row],[TOT. COMM.]]+tbStoricoOrdini[[#This Row],[IMPORTO]]</f>
        <v>27.04</v>
      </c>
    </row>
    <row r="4638" spans="1:18">
      <c r="A4638" s="1">
        <v>43983</v>
      </c>
      <c r="B4638" s="7">
        <f>MONTH(tbStoricoOrdini[[#This Row],[DATA]])</f>
        <v>6</v>
      </c>
      <c r="C4638" t="s">
        <v>4733</v>
      </c>
      <c r="D4638" t="str">
        <f>RIGHT(tbStoricoOrdini[[#This Row],[ORDINE]],4)</f>
        <v>4635</v>
      </c>
      <c r="E4638" t="s">
        <v>31</v>
      </c>
      <c r="F4638" t="str">
        <f>VLOOKUP(tbStoricoOrdini[[#This Row],[CLIENTE]],tbClienti[],3,FALSE)</f>
        <v>Piemonte</v>
      </c>
      <c r="G4638" t="str">
        <f>VLOOKUP(tbStoricoOrdini[[#This Row],[CLIENTE]],tbClienti[],7,FALSE)</f>
        <v>CD</v>
      </c>
      <c r="H4638" t="s">
        <v>71</v>
      </c>
      <c r="I4638" t="str">
        <f>IF(LEFT(tbStoricoOrdini[[#This Row],[ARTICOLO]],3) = "COG","COG",LEFT(tbStoricoOrdini[[#This Row],[ARTICOLO]],FIND(" ",tbStoricoOrdini[[#This Row],[ARTICOLO]])-1))</f>
        <v>EB07</v>
      </c>
      <c r="J4638" t="str">
        <f>MID(tbStoricoOrdini[[#This Row],[ARTICOLO]],FIND(" ",tbStoricoOrdini[[#This Row],[ARTICOLO]])+1,4)</f>
        <v>5000</v>
      </c>
      <c r="K4638" t="str">
        <f>IFERROR(RIGHT(tbStoricoOrdini[[#This Row],[ARTICOLO]],LEN(tbStoricoOrdini[[#This Row],[ARTICOLO]])-FIND(" ",tbStoricoOrdini[[#This Row],[ARTICOLO]],FIND(" ",tbStoricoOrdini[[#This Row],[ARTICOLO]]) +1)),"")</f>
        <v/>
      </c>
      <c r="L4638" s="3">
        <f>VLOOKUP(tbStoricoOrdini[[#This Row],[ARTICOLO]],tbArticoli[],2,FALSE)</f>
        <v>140</v>
      </c>
      <c r="M4638" s="22">
        <f>tbStoricoOrdini[[#This Row],[IMPORTO]]/tbStoricoOrdini[[#This Row],[PREZZO]]</f>
        <v>2.8571428571428571E-2</v>
      </c>
      <c r="N4638" t="s">
        <v>7</v>
      </c>
      <c r="O4638" s="8">
        <f>VLOOKUP(tbStoricoOrdini[[#This Row],[AGENTE]],tbAgenti[],2,FALSE)</f>
        <v>0.03</v>
      </c>
      <c r="P4638" s="2">
        <v>4</v>
      </c>
      <c r="Q4638" s="2">
        <f>tbStoricoOrdini[[#This Row],[IMPORTO]]*tbStoricoOrdini[[#This Row],[% COMM.]]</f>
        <v>0.12</v>
      </c>
      <c r="R4638" s="2">
        <f>tbStoricoOrdini[[#This Row],[TOT. COMM.]]+tbStoricoOrdini[[#This Row],[IMPORTO]]</f>
        <v>4.12</v>
      </c>
    </row>
    <row r="4639" spans="1:18">
      <c r="A4639" s="1">
        <v>43983</v>
      </c>
      <c r="B4639" s="7">
        <f>MONTH(tbStoricoOrdini[[#This Row],[DATA]])</f>
        <v>6</v>
      </c>
      <c r="C4639" t="s">
        <v>4734</v>
      </c>
      <c r="D4639" t="str">
        <f>RIGHT(tbStoricoOrdini[[#This Row],[ORDINE]],4)</f>
        <v>4636</v>
      </c>
      <c r="E4639" t="s">
        <v>31</v>
      </c>
      <c r="F4639" t="str">
        <f>VLOOKUP(tbStoricoOrdini[[#This Row],[CLIENTE]],tbClienti[],3,FALSE)</f>
        <v>Piemonte</v>
      </c>
      <c r="G4639" t="str">
        <f>VLOOKUP(tbStoricoOrdini[[#This Row],[CLIENTE]],tbClienti[],7,FALSE)</f>
        <v>CD</v>
      </c>
      <c r="H4639" t="s">
        <v>71</v>
      </c>
      <c r="I4639" t="str">
        <f>IF(LEFT(tbStoricoOrdini[[#This Row],[ARTICOLO]],3) = "COG","COG",LEFT(tbStoricoOrdini[[#This Row],[ARTICOLO]],FIND(" ",tbStoricoOrdini[[#This Row],[ARTICOLO]])-1))</f>
        <v>EB07</v>
      </c>
      <c r="J4639" t="str">
        <f>MID(tbStoricoOrdini[[#This Row],[ARTICOLO]],FIND(" ",tbStoricoOrdini[[#This Row],[ARTICOLO]])+1,4)</f>
        <v>5000</v>
      </c>
      <c r="K4639" t="str">
        <f>IFERROR(RIGHT(tbStoricoOrdini[[#This Row],[ARTICOLO]],LEN(tbStoricoOrdini[[#This Row],[ARTICOLO]])-FIND(" ",tbStoricoOrdini[[#This Row],[ARTICOLO]],FIND(" ",tbStoricoOrdini[[#This Row],[ARTICOLO]]) +1)),"")</f>
        <v/>
      </c>
      <c r="L4639" s="3">
        <f>VLOOKUP(tbStoricoOrdini[[#This Row],[ARTICOLO]],tbArticoli[],2,FALSE)</f>
        <v>140</v>
      </c>
      <c r="M4639" s="22">
        <f>tbStoricoOrdini[[#This Row],[IMPORTO]]/tbStoricoOrdini[[#This Row],[PREZZO]]</f>
        <v>1.2714285714285714</v>
      </c>
      <c r="N4639" t="s">
        <v>13</v>
      </c>
      <c r="O4639" s="8">
        <f>VLOOKUP(tbStoricoOrdini[[#This Row],[AGENTE]],tbAgenti[],2,FALSE)</f>
        <v>0.1</v>
      </c>
      <c r="P4639" s="2">
        <v>178</v>
      </c>
      <c r="Q4639" s="2">
        <f>tbStoricoOrdini[[#This Row],[IMPORTO]]*tbStoricoOrdini[[#This Row],[% COMM.]]</f>
        <v>17.8</v>
      </c>
      <c r="R4639" s="2">
        <f>tbStoricoOrdini[[#This Row],[TOT. COMM.]]+tbStoricoOrdini[[#This Row],[IMPORTO]]</f>
        <v>195.8</v>
      </c>
    </row>
    <row r="4640" spans="1:18">
      <c r="A4640" s="1">
        <v>43983</v>
      </c>
      <c r="B4640" s="7">
        <f>MONTH(tbStoricoOrdini[[#This Row],[DATA]])</f>
        <v>6</v>
      </c>
      <c r="C4640" t="s">
        <v>4735</v>
      </c>
      <c r="D4640" t="str">
        <f>RIGHT(tbStoricoOrdini[[#This Row],[ORDINE]],4)</f>
        <v>4637</v>
      </c>
      <c r="E4640" t="s">
        <v>31</v>
      </c>
      <c r="F4640" t="str">
        <f>VLOOKUP(tbStoricoOrdini[[#This Row],[CLIENTE]],tbClienti[],3,FALSE)</f>
        <v>Piemonte</v>
      </c>
      <c r="G4640" t="str">
        <f>VLOOKUP(tbStoricoOrdini[[#This Row],[CLIENTE]],tbClienti[],7,FALSE)</f>
        <v>CD</v>
      </c>
      <c r="H4640" t="s">
        <v>71</v>
      </c>
      <c r="I4640" t="str">
        <f>IF(LEFT(tbStoricoOrdini[[#This Row],[ARTICOLO]],3) = "COG","COG",LEFT(tbStoricoOrdini[[#This Row],[ARTICOLO]],FIND(" ",tbStoricoOrdini[[#This Row],[ARTICOLO]])-1))</f>
        <v>EB07</v>
      </c>
      <c r="J4640" t="str">
        <f>MID(tbStoricoOrdini[[#This Row],[ARTICOLO]],FIND(" ",tbStoricoOrdini[[#This Row],[ARTICOLO]])+1,4)</f>
        <v>5000</v>
      </c>
      <c r="K4640" t="str">
        <f>IFERROR(RIGHT(tbStoricoOrdini[[#This Row],[ARTICOLO]],LEN(tbStoricoOrdini[[#This Row],[ARTICOLO]])-FIND(" ",tbStoricoOrdini[[#This Row],[ARTICOLO]],FIND(" ",tbStoricoOrdini[[#This Row],[ARTICOLO]]) +1)),"")</f>
        <v/>
      </c>
      <c r="L4640" s="3">
        <f>VLOOKUP(tbStoricoOrdini[[#This Row],[ARTICOLO]],tbArticoli[],2,FALSE)</f>
        <v>140</v>
      </c>
      <c r="M4640" s="22">
        <f>tbStoricoOrdini[[#This Row],[IMPORTO]]/tbStoricoOrdini[[#This Row],[PREZZO]]</f>
        <v>0.8571428571428571</v>
      </c>
      <c r="N4640" t="s">
        <v>6</v>
      </c>
      <c r="O4640" s="8">
        <f>VLOOKUP(tbStoricoOrdini[[#This Row],[AGENTE]],tbAgenti[],2,FALSE)</f>
        <v>7.4999999999999997E-2</v>
      </c>
      <c r="P4640" s="2">
        <v>120</v>
      </c>
      <c r="Q4640" s="2">
        <f>tbStoricoOrdini[[#This Row],[IMPORTO]]*tbStoricoOrdini[[#This Row],[% COMM.]]</f>
        <v>9</v>
      </c>
      <c r="R4640" s="2">
        <f>tbStoricoOrdini[[#This Row],[TOT. COMM.]]+tbStoricoOrdini[[#This Row],[IMPORTO]]</f>
        <v>129</v>
      </c>
    </row>
    <row r="4641" spans="1:18">
      <c r="A4641" s="1">
        <v>43983</v>
      </c>
      <c r="B4641" s="7">
        <f>MONTH(tbStoricoOrdini[[#This Row],[DATA]])</f>
        <v>6</v>
      </c>
      <c r="C4641" t="s">
        <v>4736</v>
      </c>
      <c r="D4641" t="str">
        <f>RIGHT(tbStoricoOrdini[[#This Row],[ORDINE]],4)</f>
        <v>4638</v>
      </c>
      <c r="E4641" t="s">
        <v>31</v>
      </c>
      <c r="F4641" t="str">
        <f>VLOOKUP(tbStoricoOrdini[[#This Row],[CLIENTE]],tbClienti[],3,FALSE)</f>
        <v>Piemonte</v>
      </c>
      <c r="G4641" t="str">
        <f>VLOOKUP(tbStoricoOrdini[[#This Row],[CLIENTE]],tbClienti[],7,FALSE)</f>
        <v>CD</v>
      </c>
      <c r="H4641" t="s">
        <v>71</v>
      </c>
      <c r="I4641" t="str">
        <f>IF(LEFT(tbStoricoOrdini[[#This Row],[ARTICOLO]],3) = "COG","COG",LEFT(tbStoricoOrdini[[#This Row],[ARTICOLO]],FIND(" ",tbStoricoOrdini[[#This Row],[ARTICOLO]])-1))</f>
        <v>EB07</v>
      </c>
      <c r="J4641" t="str">
        <f>MID(tbStoricoOrdini[[#This Row],[ARTICOLO]],FIND(" ",tbStoricoOrdini[[#This Row],[ARTICOLO]])+1,4)</f>
        <v>5000</v>
      </c>
      <c r="K4641" t="str">
        <f>IFERROR(RIGHT(tbStoricoOrdini[[#This Row],[ARTICOLO]],LEN(tbStoricoOrdini[[#This Row],[ARTICOLO]])-FIND(" ",tbStoricoOrdini[[#This Row],[ARTICOLO]],FIND(" ",tbStoricoOrdini[[#This Row],[ARTICOLO]]) +1)),"")</f>
        <v/>
      </c>
      <c r="L4641" s="3">
        <f>VLOOKUP(tbStoricoOrdini[[#This Row],[ARTICOLO]],tbArticoli[],2,FALSE)</f>
        <v>140</v>
      </c>
      <c r="M4641" s="22">
        <f>tbStoricoOrdini[[#This Row],[IMPORTO]]/tbStoricoOrdini[[#This Row],[PREZZO]]</f>
        <v>5.4357142857142859</v>
      </c>
      <c r="N4641" t="s">
        <v>9</v>
      </c>
      <c r="O4641" s="8">
        <f>VLOOKUP(tbStoricoOrdini[[#This Row],[AGENTE]],tbAgenti[],2,FALSE)</f>
        <v>0.05</v>
      </c>
      <c r="P4641" s="2">
        <v>761</v>
      </c>
      <c r="Q4641" s="2">
        <f>tbStoricoOrdini[[#This Row],[IMPORTO]]*tbStoricoOrdini[[#This Row],[% COMM.]]</f>
        <v>38.050000000000004</v>
      </c>
      <c r="R4641" s="2">
        <f>tbStoricoOrdini[[#This Row],[TOT. COMM.]]+tbStoricoOrdini[[#This Row],[IMPORTO]]</f>
        <v>799.05</v>
      </c>
    </row>
    <row r="4642" spans="1:18">
      <c r="A4642" s="1">
        <v>43983</v>
      </c>
      <c r="B4642" s="7">
        <f>MONTH(tbStoricoOrdini[[#This Row],[DATA]])</f>
        <v>6</v>
      </c>
      <c r="C4642" t="s">
        <v>4737</v>
      </c>
      <c r="D4642" t="str">
        <f>RIGHT(tbStoricoOrdini[[#This Row],[ORDINE]],4)</f>
        <v>4639</v>
      </c>
      <c r="E4642" t="s">
        <v>31</v>
      </c>
      <c r="F4642" t="str">
        <f>VLOOKUP(tbStoricoOrdini[[#This Row],[CLIENTE]],tbClienti[],3,FALSE)</f>
        <v>Piemonte</v>
      </c>
      <c r="G4642" t="str">
        <f>VLOOKUP(tbStoricoOrdini[[#This Row],[CLIENTE]],tbClienti[],7,FALSE)</f>
        <v>CD</v>
      </c>
      <c r="H4642" t="s">
        <v>76</v>
      </c>
      <c r="I4642" t="str">
        <f>IF(LEFT(tbStoricoOrdini[[#This Row],[ARTICOLO]],3) = "COG","COG",LEFT(tbStoricoOrdini[[#This Row],[ARTICOLO]],FIND(" ",tbStoricoOrdini[[#This Row],[ARTICOLO]])-1))</f>
        <v>COG</v>
      </c>
      <c r="J4642" t="str">
        <f>MID(tbStoricoOrdini[[#This Row],[ARTICOLO]],FIND(" ",tbStoricoOrdini[[#This Row],[ARTICOLO]])+1,4)</f>
        <v>1000</v>
      </c>
      <c r="K4642" t="str">
        <f>IFERROR(RIGHT(tbStoricoOrdini[[#This Row],[ARTICOLO]],LEN(tbStoricoOrdini[[#This Row],[ARTICOLO]])-FIND(" ",tbStoricoOrdini[[#This Row],[ARTICOLO]],FIND(" ",tbStoricoOrdini[[#This Row],[ARTICOLO]]) +1)),"")</f>
        <v/>
      </c>
      <c r="L4642" s="3">
        <f>VLOOKUP(tbStoricoOrdini[[#This Row],[ARTICOLO]],tbArticoli[],2,FALSE)</f>
        <v>150</v>
      </c>
      <c r="M4642" s="22">
        <f>tbStoricoOrdini[[#This Row],[IMPORTO]]/tbStoricoOrdini[[#This Row],[PREZZO]]</f>
        <v>9.82</v>
      </c>
      <c r="N4642" t="s">
        <v>19</v>
      </c>
      <c r="O4642" s="8">
        <f>VLOOKUP(tbStoricoOrdini[[#This Row],[AGENTE]],tbAgenti[],2,FALSE)</f>
        <v>0.05</v>
      </c>
      <c r="P4642" s="2">
        <v>1473</v>
      </c>
      <c r="Q4642" s="2">
        <f>tbStoricoOrdini[[#This Row],[IMPORTO]]*tbStoricoOrdini[[#This Row],[% COMM.]]</f>
        <v>73.650000000000006</v>
      </c>
      <c r="R4642" s="2">
        <f>tbStoricoOrdini[[#This Row],[TOT. COMM.]]+tbStoricoOrdini[[#This Row],[IMPORTO]]</f>
        <v>1546.65</v>
      </c>
    </row>
    <row r="4643" spans="1:18">
      <c r="A4643" s="1">
        <v>43983</v>
      </c>
      <c r="B4643" s="7">
        <f>MONTH(tbStoricoOrdini[[#This Row],[DATA]])</f>
        <v>6</v>
      </c>
      <c r="C4643" t="s">
        <v>4738</v>
      </c>
      <c r="D4643" t="str">
        <f>RIGHT(tbStoricoOrdini[[#This Row],[ORDINE]],4)</f>
        <v>4640</v>
      </c>
      <c r="E4643" t="s">
        <v>31</v>
      </c>
      <c r="F4643" t="str">
        <f>VLOOKUP(tbStoricoOrdini[[#This Row],[CLIENTE]],tbClienti[],3,FALSE)</f>
        <v>Piemonte</v>
      </c>
      <c r="G4643" t="str">
        <f>VLOOKUP(tbStoricoOrdini[[#This Row],[CLIENTE]],tbClienti[],7,FALSE)</f>
        <v>CD</v>
      </c>
      <c r="H4643" t="s">
        <v>72</v>
      </c>
      <c r="I4643" t="str">
        <f>IF(LEFT(tbStoricoOrdini[[#This Row],[ARTICOLO]],3) = "COG","COG",LEFT(tbStoricoOrdini[[#This Row],[ARTICOLO]],FIND(" ",tbStoricoOrdini[[#This Row],[ARTICOLO]])-1))</f>
        <v>EB06</v>
      </c>
      <c r="J4643" t="str">
        <f>MID(tbStoricoOrdini[[#This Row],[ARTICOLO]],FIND(" ",tbStoricoOrdini[[#This Row],[ARTICOLO]])+1,4)</f>
        <v>3000</v>
      </c>
      <c r="K4643" t="str">
        <f>IFERROR(RIGHT(tbStoricoOrdini[[#This Row],[ARTICOLO]],LEN(tbStoricoOrdini[[#This Row],[ARTICOLO]])-FIND(" ",tbStoricoOrdini[[#This Row],[ARTICOLO]],FIND(" ",tbStoricoOrdini[[#This Row],[ARTICOLO]]) +1)),"")</f>
        <v>Medium</v>
      </c>
      <c r="L4643" s="3">
        <f>VLOOKUP(tbStoricoOrdini[[#This Row],[ARTICOLO]],tbArticoli[],2,FALSE)</f>
        <v>120</v>
      </c>
      <c r="M4643" s="22">
        <f>tbStoricoOrdini[[#This Row],[IMPORTO]]/tbStoricoOrdini[[#This Row],[PREZZO]]</f>
        <v>6.375</v>
      </c>
      <c r="N4643" t="s">
        <v>39</v>
      </c>
      <c r="O4643" s="8">
        <f>VLOOKUP(tbStoricoOrdini[[#This Row],[AGENTE]],tbAgenti[],2,FALSE)</f>
        <v>0.05</v>
      </c>
      <c r="P4643" s="2">
        <v>765</v>
      </c>
      <c r="Q4643" s="2">
        <f>tbStoricoOrdini[[#This Row],[IMPORTO]]*tbStoricoOrdini[[#This Row],[% COMM.]]</f>
        <v>38.25</v>
      </c>
      <c r="R4643" s="2">
        <f>tbStoricoOrdini[[#This Row],[TOT. COMM.]]+tbStoricoOrdini[[#This Row],[IMPORTO]]</f>
        <v>803.25</v>
      </c>
    </row>
    <row r="4644" spans="1:18">
      <c r="A4644" s="1">
        <v>43983</v>
      </c>
      <c r="B4644" s="7">
        <f>MONTH(tbStoricoOrdini[[#This Row],[DATA]])</f>
        <v>6</v>
      </c>
      <c r="C4644" t="s">
        <v>4739</v>
      </c>
      <c r="D4644" t="str">
        <f>RIGHT(tbStoricoOrdini[[#This Row],[ORDINE]],4)</f>
        <v>4641</v>
      </c>
      <c r="E4644" t="s">
        <v>31</v>
      </c>
      <c r="F4644" t="str">
        <f>VLOOKUP(tbStoricoOrdini[[#This Row],[CLIENTE]],tbClienti[],3,FALSE)</f>
        <v>Piemonte</v>
      </c>
      <c r="G4644" t="str">
        <f>VLOOKUP(tbStoricoOrdini[[#This Row],[CLIENTE]],tbClienti[],7,FALSE)</f>
        <v>CD</v>
      </c>
      <c r="H4644" t="s">
        <v>72</v>
      </c>
      <c r="I4644" t="str">
        <f>IF(LEFT(tbStoricoOrdini[[#This Row],[ARTICOLO]],3) = "COG","COG",LEFT(tbStoricoOrdini[[#This Row],[ARTICOLO]],FIND(" ",tbStoricoOrdini[[#This Row],[ARTICOLO]])-1))</f>
        <v>EB06</v>
      </c>
      <c r="J4644" t="str">
        <f>MID(tbStoricoOrdini[[#This Row],[ARTICOLO]],FIND(" ",tbStoricoOrdini[[#This Row],[ARTICOLO]])+1,4)</f>
        <v>3000</v>
      </c>
      <c r="K4644" t="str">
        <f>IFERROR(RIGHT(tbStoricoOrdini[[#This Row],[ARTICOLO]],LEN(tbStoricoOrdini[[#This Row],[ARTICOLO]])-FIND(" ",tbStoricoOrdini[[#This Row],[ARTICOLO]],FIND(" ",tbStoricoOrdini[[#This Row],[ARTICOLO]]) +1)),"")</f>
        <v>Medium</v>
      </c>
      <c r="L4644" s="3">
        <f>VLOOKUP(tbStoricoOrdini[[#This Row],[ARTICOLO]],tbArticoli[],2,FALSE)</f>
        <v>120</v>
      </c>
      <c r="M4644" s="22">
        <f>tbStoricoOrdini[[#This Row],[IMPORTO]]/tbStoricoOrdini[[#This Row],[PREZZO]]</f>
        <v>4.1666666666666664E-2</v>
      </c>
      <c r="N4644" t="s">
        <v>11</v>
      </c>
      <c r="O4644" s="8">
        <f>VLOOKUP(tbStoricoOrdini[[#This Row],[AGENTE]],tbAgenti[],2,FALSE)</f>
        <v>0.04</v>
      </c>
      <c r="P4644" s="2">
        <v>5</v>
      </c>
      <c r="Q4644" s="2">
        <f>tbStoricoOrdini[[#This Row],[IMPORTO]]*tbStoricoOrdini[[#This Row],[% COMM.]]</f>
        <v>0.2</v>
      </c>
      <c r="R4644" s="2">
        <f>tbStoricoOrdini[[#This Row],[TOT. COMM.]]+tbStoricoOrdini[[#This Row],[IMPORTO]]</f>
        <v>5.2</v>
      </c>
    </row>
    <row r="4645" spans="1:18">
      <c r="A4645" s="1">
        <v>43983</v>
      </c>
      <c r="B4645" s="7">
        <f>MONTH(tbStoricoOrdini[[#This Row],[DATA]])</f>
        <v>6</v>
      </c>
      <c r="C4645" t="s">
        <v>4740</v>
      </c>
      <c r="D4645" t="str">
        <f>RIGHT(tbStoricoOrdini[[#This Row],[ORDINE]],4)</f>
        <v>4642</v>
      </c>
      <c r="E4645" t="s">
        <v>31</v>
      </c>
      <c r="F4645" t="str">
        <f>VLOOKUP(tbStoricoOrdini[[#This Row],[CLIENTE]],tbClienti[],3,FALSE)</f>
        <v>Piemonte</v>
      </c>
      <c r="G4645" t="str">
        <f>VLOOKUP(tbStoricoOrdini[[#This Row],[CLIENTE]],tbClienti[],7,FALSE)</f>
        <v>CD</v>
      </c>
      <c r="H4645" t="s">
        <v>72</v>
      </c>
      <c r="I4645" t="str">
        <f>IF(LEFT(tbStoricoOrdini[[#This Row],[ARTICOLO]],3) = "COG","COG",LEFT(tbStoricoOrdini[[#This Row],[ARTICOLO]],FIND(" ",tbStoricoOrdini[[#This Row],[ARTICOLO]])-1))</f>
        <v>EB06</v>
      </c>
      <c r="J4645" t="str">
        <f>MID(tbStoricoOrdini[[#This Row],[ARTICOLO]],FIND(" ",tbStoricoOrdini[[#This Row],[ARTICOLO]])+1,4)</f>
        <v>3000</v>
      </c>
      <c r="K4645" t="str">
        <f>IFERROR(RIGHT(tbStoricoOrdini[[#This Row],[ARTICOLO]],LEN(tbStoricoOrdini[[#This Row],[ARTICOLO]])-FIND(" ",tbStoricoOrdini[[#This Row],[ARTICOLO]],FIND(" ",tbStoricoOrdini[[#This Row],[ARTICOLO]]) +1)),"")</f>
        <v>Medium</v>
      </c>
      <c r="L4645" s="3">
        <f>VLOOKUP(tbStoricoOrdini[[#This Row],[ARTICOLO]],tbArticoli[],2,FALSE)</f>
        <v>120</v>
      </c>
      <c r="M4645" s="22">
        <f>tbStoricoOrdini[[#This Row],[IMPORTO]]/tbStoricoOrdini[[#This Row],[PREZZO]]</f>
        <v>5.6083333333333334</v>
      </c>
      <c r="N4645" t="s">
        <v>15</v>
      </c>
      <c r="O4645" s="8">
        <f>VLOOKUP(tbStoricoOrdini[[#This Row],[AGENTE]],tbAgenti[],2,FALSE)</f>
        <v>0.08</v>
      </c>
      <c r="P4645" s="2">
        <v>673</v>
      </c>
      <c r="Q4645" s="2">
        <f>tbStoricoOrdini[[#This Row],[IMPORTO]]*tbStoricoOrdini[[#This Row],[% COMM.]]</f>
        <v>53.84</v>
      </c>
      <c r="R4645" s="2">
        <f>tbStoricoOrdini[[#This Row],[TOT. COMM.]]+tbStoricoOrdini[[#This Row],[IMPORTO]]</f>
        <v>726.84</v>
      </c>
    </row>
    <row r="4646" spans="1:18">
      <c r="A4646" s="1">
        <v>43983</v>
      </c>
      <c r="B4646" s="7">
        <f>MONTH(tbStoricoOrdini[[#This Row],[DATA]])</f>
        <v>6</v>
      </c>
      <c r="C4646" t="s">
        <v>4741</v>
      </c>
      <c r="D4646" t="str">
        <f>RIGHT(tbStoricoOrdini[[#This Row],[ORDINE]],4)</f>
        <v>4643</v>
      </c>
      <c r="E4646" t="s">
        <v>31</v>
      </c>
      <c r="F4646" t="str">
        <f>VLOOKUP(tbStoricoOrdini[[#This Row],[CLIENTE]],tbClienti[],3,FALSE)</f>
        <v>Piemonte</v>
      </c>
      <c r="G4646" t="str">
        <f>VLOOKUP(tbStoricoOrdini[[#This Row],[CLIENTE]],tbClienti[],7,FALSE)</f>
        <v>CD</v>
      </c>
      <c r="H4646" t="s">
        <v>72</v>
      </c>
      <c r="I4646" t="str">
        <f>IF(LEFT(tbStoricoOrdini[[#This Row],[ARTICOLO]],3) = "COG","COG",LEFT(tbStoricoOrdini[[#This Row],[ARTICOLO]],FIND(" ",tbStoricoOrdini[[#This Row],[ARTICOLO]])-1))</f>
        <v>EB06</v>
      </c>
      <c r="J4646" t="str">
        <f>MID(tbStoricoOrdini[[#This Row],[ARTICOLO]],FIND(" ",tbStoricoOrdini[[#This Row],[ARTICOLO]])+1,4)</f>
        <v>3000</v>
      </c>
      <c r="K4646" t="str">
        <f>IFERROR(RIGHT(tbStoricoOrdini[[#This Row],[ARTICOLO]],LEN(tbStoricoOrdini[[#This Row],[ARTICOLO]])-FIND(" ",tbStoricoOrdini[[#This Row],[ARTICOLO]],FIND(" ",tbStoricoOrdini[[#This Row],[ARTICOLO]]) +1)),"")</f>
        <v>Medium</v>
      </c>
      <c r="L4646" s="3">
        <f>VLOOKUP(tbStoricoOrdini[[#This Row],[ARTICOLO]],tbArticoli[],2,FALSE)</f>
        <v>120</v>
      </c>
      <c r="M4646" s="22">
        <f>tbStoricoOrdini[[#This Row],[IMPORTO]]/tbStoricoOrdini[[#This Row],[PREZZO]]</f>
        <v>0.42499999999999999</v>
      </c>
      <c r="N4646" t="s">
        <v>7</v>
      </c>
      <c r="O4646" s="8">
        <f>VLOOKUP(tbStoricoOrdini[[#This Row],[AGENTE]],tbAgenti[],2,FALSE)</f>
        <v>0.03</v>
      </c>
      <c r="P4646" s="2">
        <v>51</v>
      </c>
      <c r="Q4646" s="2">
        <f>tbStoricoOrdini[[#This Row],[IMPORTO]]*tbStoricoOrdini[[#This Row],[% COMM.]]</f>
        <v>1.53</v>
      </c>
      <c r="R4646" s="2">
        <f>tbStoricoOrdini[[#This Row],[TOT. COMM.]]+tbStoricoOrdini[[#This Row],[IMPORTO]]</f>
        <v>52.53</v>
      </c>
    </row>
    <row r="4647" spans="1:18">
      <c r="A4647" s="1">
        <v>43983</v>
      </c>
      <c r="B4647" s="7">
        <f>MONTH(tbStoricoOrdini[[#This Row],[DATA]])</f>
        <v>6</v>
      </c>
      <c r="C4647" t="s">
        <v>4742</v>
      </c>
      <c r="D4647" t="str">
        <f>RIGHT(tbStoricoOrdini[[#This Row],[ORDINE]],4)</f>
        <v>4644</v>
      </c>
      <c r="E4647" t="s">
        <v>31</v>
      </c>
      <c r="F4647" t="str">
        <f>VLOOKUP(tbStoricoOrdini[[#This Row],[CLIENTE]],tbClienti[],3,FALSE)</f>
        <v>Piemonte</v>
      </c>
      <c r="G4647" t="str">
        <f>VLOOKUP(tbStoricoOrdini[[#This Row],[CLIENTE]],tbClienti[],7,FALSE)</f>
        <v>CD</v>
      </c>
      <c r="H4647" t="s">
        <v>72</v>
      </c>
      <c r="I4647" t="str">
        <f>IF(LEFT(tbStoricoOrdini[[#This Row],[ARTICOLO]],3) = "COG","COG",LEFT(tbStoricoOrdini[[#This Row],[ARTICOLO]],FIND(" ",tbStoricoOrdini[[#This Row],[ARTICOLO]])-1))</f>
        <v>EB06</v>
      </c>
      <c r="J4647" t="str">
        <f>MID(tbStoricoOrdini[[#This Row],[ARTICOLO]],FIND(" ",tbStoricoOrdini[[#This Row],[ARTICOLO]])+1,4)</f>
        <v>3000</v>
      </c>
      <c r="K4647" t="str">
        <f>IFERROR(RIGHT(tbStoricoOrdini[[#This Row],[ARTICOLO]],LEN(tbStoricoOrdini[[#This Row],[ARTICOLO]])-FIND(" ",tbStoricoOrdini[[#This Row],[ARTICOLO]],FIND(" ",tbStoricoOrdini[[#This Row],[ARTICOLO]]) +1)),"")</f>
        <v>Medium</v>
      </c>
      <c r="L4647" s="3">
        <f>VLOOKUP(tbStoricoOrdini[[#This Row],[ARTICOLO]],tbArticoli[],2,FALSE)</f>
        <v>120</v>
      </c>
      <c r="M4647" s="22">
        <f>tbStoricoOrdini[[#This Row],[IMPORTO]]/tbStoricoOrdini[[#This Row],[PREZZO]]</f>
        <v>7.1833333333333336</v>
      </c>
      <c r="N4647" t="s">
        <v>18</v>
      </c>
      <c r="O4647" s="8">
        <f>VLOOKUP(tbStoricoOrdini[[#This Row],[AGENTE]],tbAgenti[],2,FALSE)</f>
        <v>0.03</v>
      </c>
      <c r="P4647" s="2">
        <v>862</v>
      </c>
      <c r="Q4647" s="2">
        <f>tbStoricoOrdini[[#This Row],[IMPORTO]]*tbStoricoOrdini[[#This Row],[% COMM.]]</f>
        <v>25.86</v>
      </c>
      <c r="R4647" s="2">
        <f>tbStoricoOrdini[[#This Row],[TOT. COMM.]]+tbStoricoOrdini[[#This Row],[IMPORTO]]</f>
        <v>887.86</v>
      </c>
    </row>
    <row r="4648" spans="1:18">
      <c r="A4648" s="1">
        <v>43983</v>
      </c>
      <c r="B4648" s="7">
        <f>MONTH(tbStoricoOrdini[[#This Row],[DATA]])</f>
        <v>6</v>
      </c>
      <c r="C4648" t="s">
        <v>4743</v>
      </c>
      <c r="D4648" t="str">
        <f>RIGHT(tbStoricoOrdini[[#This Row],[ORDINE]],4)</f>
        <v>4645</v>
      </c>
      <c r="E4648" t="s">
        <v>31</v>
      </c>
      <c r="F4648" t="str">
        <f>VLOOKUP(tbStoricoOrdini[[#This Row],[CLIENTE]],tbClienti[],3,FALSE)</f>
        <v>Piemonte</v>
      </c>
      <c r="G4648" t="str">
        <f>VLOOKUP(tbStoricoOrdini[[#This Row],[CLIENTE]],tbClienti[],7,FALSE)</f>
        <v>CD</v>
      </c>
      <c r="H4648" t="s">
        <v>72</v>
      </c>
      <c r="I4648" t="str">
        <f>IF(LEFT(tbStoricoOrdini[[#This Row],[ARTICOLO]],3) = "COG","COG",LEFT(tbStoricoOrdini[[#This Row],[ARTICOLO]],FIND(" ",tbStoricoOrdini[[#This Row],[ARTICOLO]])-1))</f>
        <v>EB06</v>
      </c>
      <c r="J4648" t="str">
        <f>MID(tbStoricoOrdini[[#This Row],[ARTICOLO]],FIND(" ",tbStoricoOrdini[[#This Row],[ARTICOLO]])+1,4)</f>
        <v>3000</v>
      </c>
      <c r="K4648" t="str">
        <f>IFERROR(RIGHT(tbStoricoOrdini[[#This Row],[ARTICOLO]],LEN(tbStoricoOrdini[[#This Row],[ARTICOLO]])-FIND(" ",tbStoricoOrdini[[#This Row],[ARTICOLO]],FIND(" ",tbStoricoOrdini[[#This Row],[ARTICOLO]]) +1)),"")</f>
        <v>Medium</v>
      </c>
      <c r="L4648" s="3">
        <f>VLOOKUP(tbStoricoOrdini[[#This Row],[ARTICOLO]],tbArticoli[],2,FALSE)</f>
        <v>120</v>
      </c>
      <c r="M4648" s="22">
        <f>tbStoricoOrdini[[#This Row],[IMPORTO]]/tbStoricoOrdini[[#This Row],[PREZZO]]</f>
        <v>13.35</v>
      </c>
      <c r="N4648" t="s">
        <v>13</v>
      </c>
      <c r="O4648" s="8">
        <f>VLOOKUP(tbStoricoOrdini[[#This Row],[AGENTE]],tbAgenti[],2,FALSE)</f>
        <v>0.1</v>
      </c>
      <c r="P4648" s="2">
        <v>1602</v>
      </c>
      <c r="Q4648" s="2">
        <f>tbStoricoOrdini[[#This Row],[IMPORTO]]*tbStoricoOrdini[[#This Row],[% COMM.]]</f>
        <v>160.20000000000002</v>
      </c>
      <c r="R4648" s="2">
        <f>tbStoricoOrdini[[#This Row],[TOT. COMM.]]+tbStoricoOrdini[[#This Row],[IMPORTO]]</f>
        <v>1762.2</v>
      </c>
    </row>
    <row r="4649" spans="1:18">
      <c r="A4649" s="1">
        <v>43983</v>
      </c>
      <c r="B4649" s="7">
        <f>MONTH(tbStoricoOrdini[[#This Row],[DATA]])</f>
        <v>6</v>
      </c>
      <c r="C4649" t="s">
        <v>4744</v>
      </c>
      <c r="D4649" t="str">
        <f>RIGHT(tbStoricoOrdini[[#This Row],[ORDINE]],4)</f>
        <v>4646</v>
      </c>
      <c r="E4649" t="s">
        <v>31</v>
      </c>
      <c r="F4649" t="str">
        <f>VLOOKUP(tbStoricoOrdini[[#This Row],[CLIENTE]],tbClienti[],3,FALSE)</f>
        <v>Piemonte</v>
      </c>
      <c r="G4649" t="str">
        <f>VLOOKUP(tbStoricoOrdini[[#This Row],[CLIENTE]],tbClienti[],7,FALSE)</f>
        <v>CD</v>
      </c>
      <c r="H4649" t="s">
        <v>72</v>
      </c>
      <c r="I4649" t="str">
        <f>IF(LEFT(tbStoricoOrdini[[#This Row],[ARTICOLO]],3) = "COG","COG",LEFT(tbStoricoOrdini[[#This Row],[ARTICOLO]],FIND(" ",tbStoricoOrdini[[#This Row],[ARTICOLO]])-1))</f>
        <v>EB06</v>
      </c>
      <c r="J4649" t="str">
        <f>MID(tbStoricoOrdini[[#This Row],[ARTICOLO]],FIND(" ",tbStoricoOrdini[[#This Row],[ARTICOLO]])+1,4)</f>
        <v>3000</v>
      </c>
      <c r="K4649" t="str">
        <f>IFERROR(RIGHT(tbStoricoOrdini[[#This Row],[ARTICOLO]],LEN(tbStoricoOrdini[[#This Row],[ARTICOLO]])-FIND(" ",tbStoricoOrdini[[#This Row],[ARTICOLO]],FIND(" ",tbStoricoOrdini[[#This Row],[ARTICOLO]]) +1)),"")</f>
        <v>Medium</v>
      </c>
      <c r="L4649" s="3">
        <f>VLOOKUP(tbStoricoOrdini[[#This Row],[ARTICOLO]],tbArticoli[],2,FALSE)</f>
        <v>120</v>
      </c>
      <c r="M4649" s="22">
        <f>tbStoricoOrdini[[#This Row],[IMPORTO]]/tbStoricoOrdini[[#This Row],[PREZZO]]</f>
        <v>11.458333333333334</v>
      </c>
      <c r="N4649" t="s">
        <v>6</v>
      </c>
      <c r="O4649" s="8">
        <f>VLOOKUP(tbStoricoOrdini[[#This Row],[AGENTE]],tbAgenti[],2,FALSE)</f>
        <v>7.4999999999999997E-2</v>
      </c>
      <c r="P4649" s="2">
        <v>1375</v>
      </c>
      <c r="Q4649" s="2">
        <f>tbStoricoOrdini[[#This Row],[IMPORTO]]*tbStoricoOrdini[[#This Row],[% COMM.]]</f>
        <v>103.125</v>
      </c>
      <c r="R4649" s="2">
        <f>tbStoricoOrdini[[#This Row],[TOT. COMM.]]+tbStoricoOrdini[[#This Row],[IMPORTO]]</f>
        <v>1478.125</v>
      </c>
    </row>
    <row r="4650" spans="1:18">
      <c r="A4650" s="1">
        <v>43983</v>
      </c>
      <c r="B4650" s="7">
        <f>MONTH(tbStoricoOrdini[[#This Row],[DATA]])</f>
        <v>6</v>
      </c>
      <c r="C4650" t="s">
        <v>4745</v>
      </c>
      <c r="D4650" t="str">
        <f>RIGHT(tbStoricoOrdini[[#This Row],[ORDINE]],4)</f>
        <v>4647</v>
      </c>
      <c r="E4650" t="s">
        <v>31</v>
      </c>
      <c r="F4650" t="str">
        <f>VLOOKUP(tbStoricoOrdini[[#This Row],[CLIENTE]],tbClienti[],3,FALSE)</f>
        <v>Piemonte</v>
      </c>
      <c r="G4650" t="str">
        <f>VLOOKUP(tbStoricoOrdini[[#This Row],[CLIENTE]],tbClienti[],7,FALSE)</f>
        <v>CD</v>
      </c>
      <c r="H4650" t="s">
        <v>72</v>
      </c>
      <c r="I4650" t="str">
        <f>IF(LEFT(tbStoricoOrdini[[#This Row],[ARTICOLO]],3) = "COG","COG",LEFT(tbStoricoOrdini[[#This Row],[ARTICOLO]],FIND(" ",tbStoricoOrdini[[#This Row],[ARTICOLO]])-1))</f>
        <v>EB06</v>
      </c>
      <c r="J4650" t="str">
        <f>MID(tbStoricoOrdini[[#This Row],[ARTICOLO]],FIND(" ",tbStoricoOrdini[[#This Row],[ARTICOLO]])+1,4)</f>
        <v>3000</v>
      </c>
      <c r="K4650" t="str">
        <f>IFERROR(RIGHT(tbStoricoOrdini[[#This Row],[ARTICOLO]],LEN(tbStoricoOrdini[[#This Row],[ARTICOLO]])-FIND(" ",tbStoricoOrdini[[#This Row],[ARTICOLO]],FIND(" ",tbStoricoOrdini[[#This Row],[ARTICOLO]]) +1)),"")</f>
        <v>Medium</v>
      </c>
      <c r="L4650" s="3">
        <f>VLOOKUP(tbStoricoOrdini[[#This Row],[ARTICOLO]],tbArticoli[],2,FALSE)</f>
        <v>120</v>
      </c>
      <c r="M4650" s="22">
        <f>tbStoricoOrdini[[#This Row],[IMPORTO]]/tbStoricoOrdini[[#This Row],[PREZZO]]</f>
        <v>16.824999999999999</v>
      </c>
      <c r="N4650" t="s">
        <v>9</v>
      </c>
      <c r="O4650" s="8">
        <f>VLOOKUP(tbStoricoOrdini[[#This Row],[AGENTE]],tbAgenti[],2,FALSE)</f>
        <v>0.05</v>
      </c>
      <c r="P4650" s="2">
        <v>2019</v>
      </c>
      <c r="Q4650" s="2">
        <f>tbStoricoOrdini[[#This Row],[IMPORTO]]*tbStoricoOrdini[[#This Row],[% COMM.]]</f>
        <v>100.95</v>
      </c>
      <c r="R4650" s="2">
        <f>tbStoricoOrdini[[#This Row],[TOT. COMM.]]+tbStoricoOrdini[[#This Row],[IMPORTO]]</f>
        <v>2119.9499999999998</v>
      </c>
    </row>
    <row r="4651" spans="1:18">
      <c r="A4651" s="1">
        <v>43983</v>
      </c>
      <c r="B4651" s="7">
        <f>MONTH(tbStoricoOrdini[[#This Row],[DATA]])</f>
        <v>6</v>
      </c>
      <c r="C4651" t="s">
        <v>4746</v>
      </c>
      <c r="D4651" t="str">
        <f>RIGHT(tbStoricoOrdini[[#This Row],[ORDINE]],4)</f>
        <v>4648</v>
      </c>
      <c r="E4651" t="s">
        <v>31</v>
      </c>
      <c r="F4651" t="str">
        <f>VLOOKUP(tbStoricoOrdini[[#This Row],[CLIENTE]],tbClienti[],3,FALSE)</f>
        <v>Piemonte</v>
      </c>
      <c r="G4651" t="str">
        <f>VLOOKUP(tbStoricoOrdini[[#This Row],[CLIENTE]],tbClienti[],7,FALSE)</f>
        <v>CD</v>
      </c>
      <c r="H4651" t="s">
        <v>73</v>
      </c>
      <c r="I4651" t="str">
        <f>IF(LEFT(tbStoricoOrdini[[#This Row],[ARTICOLO]],3) = "COG","COG",LEFT(tbStoricoOrdini[[#This Row],[ARTICOLO]],FIND(" ",tbStoricoOrdini[[#This Row],[ARTICOLO]])-1))</f>
        <v>EB06</v>
      </c>
      <c r="J4651" t="str">
        <f>MID(tbStoricoOrdini[[#This Row],[ARTICOLO]],FIND(" ",tbStoricoOrdini[[#This Row],[ARTICOLO]])+1,4)</f>
        <v>3000</v>
      </c>
      <c r="K4651" t="str">
        <f>IFERROR(RIGHT(tbStoricoOrdini[[#This Row],[ARTICOLO]],LEN(tbStoricoOrdini[[#This Row],[ARTICOLO]])-FIND(" ",tbStoricoOrdini[[#This Row],[ARTICOLO]],FIND(" ",tbStoricoOrdini[[#This Row],[ARTICOLO]]) +1)),"")</f>
        <v>Plus</v>
      </c>
      <c r="L4651" s="3">
        <f>VLOOKUP(tbStoricoOrdini[[#This Row],[ARTICOLO]],tbArticoli[],2,FALSE)</f>
        <v>130</v>
      </c>
      <c r="M4651" s="22">
        <f>tbStoricoOrdini[[#This Row],[IMPORTO]]/tbStoricoOrdini[[#This Row],[PREZZO]]</f>
        <v>5.0769230769230766</v>
      </c>
      <c r="N4651" t="s">
        <v>39</v>
      </c>
      <c r="O4651" s="8">
        <f>VLOOKUP(tbStoricoOrdini[[#This Row],[AGENTE]],tbAgenti[],2,FALSE)</f>
        <v>0.05</v>
      </c>
      <c r="P4651" s="2">
        <v>660</v>
      </c>
      <c r="Q4651" s="2">
        <f>tbStoricoOrdini[[#This Row],[IMPORTO]]*tbStoricoOrdini[[#This Row],[% COMM.]]</f>
        <v>33</v>
      </c>
      <c r="R4651" s="2">
        <f>tbStoricoOrdini[[#This Row],[TOT. COMM.]]+tbStoricoOrdini[[#This Row],[IMPORTO]]</f>
        <v>693</v>
      </c>
    </row>
    <row r="4652" spans="1:18">
      <c r="A4652" s="1">
        <v>43983</v>
      </c>
      <c r="B4652" s="7">
        <f>MONTH(tbStoricoOrdini[[#This Row],[DATA]])</f>
        <v>6</v>
      </c>
      <c r="C4652" t="s">
        <v>4747</v>
      </c>
      <c r="D4652" t="str">
        <f>RIGHT(tbStoricoOrdini[[#This Row],[ORDINE]],4)</f>
        <v>4649</v>
      </c>
      <c r="E4652" t="s">
        <v>31</v>
      </c>
      <c r="F4652" t="str">
        <f>VLOOKUP(tbStoricoOrdini[[#This Row],[CLIENTE]],tbClienti[],3,FALSE)</f>
        <v>Piemonte</v>
      </c>
      <c r="G4652" t="str">
        <f>VLOOKUP(tbStoricoOrdini[[#This Row],[CLIENTE]],tbClienti[],7,FALSE)</f>
        <v>CD</v>
      </c>
      <c r="H4652" t="s">
        <v>73</v>
      </c>
      <c r="I4652" t="str">
        <f>IF(LEFT(tbStoricoOrdini[[#This Row],[ARTICOLO]],3) = "COG","COG",LEFT(tbStoricoOrdini[[#This Row],[ARTICOLO]],FIND(" ",tbStoricoOrdini[[#This Row],[ARTICOLO]])-1))</f>
        <v>EB06</v>
      </c>
      <c r="J4652" t="str">
        <f>MID(tbStoricoOrdini[[#This Row],[ARTICOLO]],FIND(" ",tbStoricoOrdini[[#This Row],[ARTICOLO]])+1,4)</f>
        <v>3000</v>
      </c>
      <c r="K4652" t="str">
        <f>IFERROR(RIGHT(tbStoricoOrdini[[#This Row],[ARTICOLO]],LEN(tbStoricoOrdini[[#This Row],[ARTICOLO]])-FIND(" ",tbStoricoOrdini[[#This Row],[ARTICOLO]],FIND(" ",tbStoricoOrdini[[#This Row],[ARTICOLO]]) +1)),"")</f>
        <v>Plus</v>
      </c>
      <c r="L4652" s="3">
        <f>VLOOKUP(tbStoricoOrdini[[#This Row],[ARTICOLO]],tbArticoli[],2,FALSE)</f>
        <v>130</v>
      </c>
      <c r="M4652" s="22">
        <f>tbStoricoOrdini[[#This Row],[IMPORTO]]/tbStoricoOrdini[[#This Row],[PREZZO]]</f>
        <v>9.338461538461539</v>
      </c>
      <c r="N4652" t="s">
        <v>6</v>
      </c>
      <c r="O4652" s="8">
        <f>VLOOKUP(tbStoricoOrdini[[#This Row],[AGENTE]],tbAgenti[],2,FALSE)</f>
        <v>7.4999999999999997E-2</v>
      </c>
      <c r="P4652" s="2">
        <v>1214</v>
      </c>
      <c r="Q4652" s="2">
        <f>tbStoricoOrdini[[#This Row],[IMPORTO]]*tbStoricoOrdini[[#This Row],[% COMM.]]</f>
        <v>91.05</v>
      </c>
      <c r="R4652" s="2">
        <f>tbStoricoOrdini[[#This Row],[TOT. COMM.]]+tbStoricoOrdini[[#This Row],[IMPORTO]]</f>
        <v>1305.05</v>
      </c>
    </row>
    <row r="4653" spans="1:18">
      <c r="A4653" s="1">
        <v>43983</v>
      </c>
      <c r="B4653" s="7">
        <f>MONTH(tbStoricoOrdini[[#This Row],[DATA]])</f>
        <v>6</v>
      </c>
      <c r="C4653" t="s">
        <v>4748</v>
      </c>
      <c r="D4653" t="str">
        <f>RIGHT(tbStoricoOrdini[[#This Row],[ORDINE]],4)</f>
        <v>4650</v>
      </c>
      <c r="E4653" t="s">
        <v>21</v>
      </c>
      <c r="F4653" t="str">
        <f>VLOOKUP(tbStoricoOrdini[[#This Row],[CLIENTE]],tbClienti[],3,FALSE)</f>
        <v>PA</v>
      </c>
      <c r="G4653" t="str">
        <f>VLOOKUP(tbStoricoOrdini[[#This Row],[CLIENTE]],tbClienti[],7,FALSE)</f>
        <v>AC</v>
      </c>
      <c r="H4653" t="s">
        <v>74</v>
      </c>
      <c r="I4653" t="str">
        <f>IF(LEFT(tbStoricoOrdini[[#This Row],[ARTICOLO]],3) = "COG","COG",LEFT(tbStoricoOrdini[[#This Row],[ARTICOLO]],FIND(" ",tbStoricoOrdini[[#This Row],[ARTICOLO]])-1))</f>
        <v>AVRC</v>
      </c>
      <c r="J4653" t="str">
        <f>MID(tbStoricoOrdini[[#This Row],[ARTICOLO]],FIND(" ",tbStoricoOrdini[[#This Row],[ARTICOLO]])+1,4)</f>
        <v>2500</v>
      </c>
      <c r="K4653" t="str">
        <f>IFERROR(RIGHT(tbStoricoOrdini[[#This Row],[ARTICOLO]],LEN(tbStoricoOrdini[[#This Row],[ARTICOLO]])-FIND(" ",tbStoricoOrdini[[#This Row],[ARTICOLO]],FIND(" ",tbStoricoOrdini[[#This Row],[ARTICOLO]]) +1)),"")</f>
        <v>Gold</v>
      </c>
      <c r="L4653" s="3">
        <f>VLOOKUP(tbStoricoOrdini[[#This Row],[ARTICOLO]],tbArticoli[],2,FALSE)</f>
        <v>500</v>
      </c>
      <c r="M4653" s="22">
        <f>tbStoricoOrdini[[#This Row],[IMPORTO]]/tbStoricoOrdini[[#This Row],[PREZZO]]</f>
        <v>0.52200000000000002</v>
      </c>
      <c r="N4653" t="s">
        <v>9</v>
      </c>
      <c r="O4653" s="8">
        <f>VLOOKUP(tbStoricoOrdini[[#This Row],[AGENTE]],tbAgenti[],2,FALSE)</f>
        <v>0.05</v>
      </c>
      <c r="P4653" s="2">
        <v>261</v>
      </c>
      <c r="Q4653" s="2">
        <f>tbStoricoOrdini[[#This Row],[IMPORTO]]*tbStoricoOrdini[[#This Row],[% COMM.]]</f>
        <v>13.05</v>
      </c>
      <c r="R4653" s="2">
        <f>tbStoricoOrdini[[#This Row],[TOT. COMM.]]+tbStoricoOrdini[[#This Row],[IMPORTO]]</f>
        <v>274.05</v>
      </c>
    </row>
    <row r="4654" spans="1:18">
      <c r="A4654" s="1">
        <v>43983</v>
      </c>
      <c r="B4654" s="7">
        <f>MONTH(tbStoricoOrdini[[#This Row],[DATA]])</f>
        <v>6</v>
      </c>
      <c r="C4654" t="s">
        <v>4749</v>
      </c>
      <c r="D4654" t="str">
        <f>RIGHT(tbStoricoOrdini[[#This Row],[ORDINE]],4)</f>
        <v>4651</v>
      </c>
      <c r="E4654" t="s">
        <v>21</v>
      </c>
      <c r="F4654" t="str">
        <f>VLOOKUP(tbStoricoOrdini[[#This Row],[CLIENTE]],tbClienti[],3,FALSE)</f>
        <v>PA</v>
      </c>
      <c r="G4654" t="str">
        <f>VLOOKUP(tbStoricoOrdini[[#This Row],[CLIENTE]],tbClienti[],7,FALSE)</f>
        <v>AC</v>
      </c>
      <c r="H4654" t="s">
        <v>77</v>
      </c>
      <c r="I4654" t="str">
        <f>IF(LEFT(tbStoricoOrdini[[#This Row],[ARTICOLO]],3) = "COG","COG",LEFT(tbStoricoOrdini[[#This Row],[ARTICOLO]],FIND(" ",tbStoricoOrdini[[#This Row],[ARTICOLO]])-1))</f>
        <v>COG</v>
      </c>
      <c r="J4654" t="str">
        <f>MID(tbStoricoOrdini[[#This Row],[ARTICOLO]],FIND(" ",tbStoricoOrdini[[#This Row],[ARTICOLO]])+1,4)</f>
        <v>2000</v>
      </c>
      <c r="K4654" t="str">
        <f>IFERROR(RIGHT(tbStoricoOrdini[[#This Row],[ARTICOLO]],LEN(tbStoricoOrdini[[#This Row],[ARTICOLO]])-FIND(" ",tbStoricoOrdini[[#This Row],[ARTICOLO]],FIND(" ",tbStoricoOrdini[[#This Row],[ARTICOLO]]) +1)),"")</f>
        <v>Medium</v>
      </c>
      <c r="L4654" s="3">
        <f>VLOOKUP(tbStoricoOrdini[[#This Row],[ARTICOLO]],tbArticoli[],2,FALSE)</f>
        <v>200</v>
      </c>
      <c r="M4654" s="22">
        <f>tbStoricoOrdini[[#This Row],[IMPORTO]]/tbStoricoOrdini[[#This Row],[PREZZO]]</f>
        <v>5.5549999999999997</v>
      </c>
      <c r="N4654" t="s">
        <v>9</v>
      </c>
      <c r="O4654" s="8">
        <f>VLOOKUP(tbStoricoOrdini[[#This Row],[AGENTE]],tbAgenti[],2,FALSE)</f>
        <v>0.05</v>
      </c>
      <c r="P4654" s="2">
        <v>1111</v>
      </c>
      <c r="Q4654" s="2">
        <f>tbStoricoOrdini[[#This Row],[IMPORTO]]*tbStoricoOrdini[[#This Row],[% COMM.]]</f>
        <v>55.550000000000004</v>
      </c>
      <c r="R4654" s="2">
        <f>tbStoricoOrdini[[#This Row],[TOT. COMM.]]+tbStoricoOrdini[[#This Row],[IMPORTO]]</f>
        <v>1166.55</v>
      </c>
    </row>
    <row r="4655" spans="1:18">
      <c r="A4655" s="1">
        <v>43983</v>
      </c>
      <c r="B4655" s="7">
        <f>MONTH(tbStoricoOrdini[[#This Row],[DATA]])</f>
        <v>6</v>
      </c>
      <c r="C4655" t="s">
        <v>4750</v>
      </c>
      <c r="D4655" t="str">
        <f>RIGHT(tbStoricoOrdini[[#This Row],[ORDINE]],4)</f>
        <v>4652</v>
      </c>
      <c r="E4655" t="s">
        <v>21</v>
      </c>
      <c r="F4655" t="str">
        <f>VLOOKUP(tbStoricoOrdini[[#This Row],[CLIENTE]],tbClienti[],3,FALSE)</f>
        <v>PA</v>
      </c>
      <c r="G4655" t="str">
        <f>VLOOKUP(tbStoricoOrdini[[#This Row],[CLIENTE]],tbClienti[],7,FALSE)</f>
        <v>AC</v>
      </c>
      <c r="H4655" t="s">
        <v>61</v>
      </c>
      <c r="I4655" t="str">
        <f>IF(LEFT(tbStoricoOrdini[[#This Row],[ARTICOLO]],3) = "COG","COG",LEFT(tbStoricoOrdini[[#This Row],[ARTICOLO]],FIND(" ",tbStoricoOrdini[[#This Row],[ARTICOLO]])-1))</f>
        <v>KLM</v>
      </c>
      <c r="J4655" t="str">
        <f>MID(tbStoricoOrdini[[#This Row],[ARTICOLO]],FIND(" ",tbStoricoOrdini[[#This Row],[ARTICOLO]])+1,4)</f>
        <v>5000</v>
      </c>
      <c r="K4655" t="str">
        <f>IFERROR(RIGHT(tbStoricoOrdini[[#This Row],[ARTICOLO]],LEN(tbStoricoOrdini[[#This Row],[ARTICOLO]])-FIND(" ",tbStoricoOrdini[[#This Row],[ARTICOLO]],FIND(" ",tbStoricoOrdini[[#This Row],[ARTICOLO]]) +1)),"")</f>
        <v>Medium</v>
      </c>
      <c r="L4655" s="3">
        <f>VLOOKUP(tbStoricoOrdini[[#This Row],[ARTICOLO]],tbArticoli[],2,FALSE)</f>
        <v>150</v>
      </c>
      <c r="M4655" s="22">
        <f>tbStoricoOrdini[[#This Row],[IMPORTO]]/tbStoricoOrdini[[#This Row],[PREZZO]]</f>
        <v>777.56</v>
      </c>
      <c r="N4655" t="s">
        <v>9</v>
      </c>
      <c r="O4655" s="8">
        <f>VLOOKUP(tbStoricoOrdini[[#This Row],[AGENTE]],tbAgenti[],2,FALSE)</f>
        <v>0.05</v>
      </c>
      <c r="P4655" s="2">
        <v>116634</v>
      </c>
      <c r="Q4655" s="2">
        <f>tbStoricoOrdini[[#This Row],[IMPORTO]]*tbStoricoOrdini[[#This Row],[% COMM.]]</f>
        <v>5831.7000000000007</v>
      </c>
      <c r="R4655" s="2">
        <f>tbStoricoOrdini[[#This Row],[TOT. COMM.]]+tbStoricoOrdini[[#This Row],[IMPORTO]]</f>
        <v>122465.7</v>
      </c>
    </row>
    <row r="4656" spans="1:18">
      <c r="A4656" s="1">
        <v>43983</v>
      </c>
      <c r="B4656" s="7">
        <f>MONTH(tbStoricoOrdini[[#This Row],[DATA]])</f>
        <v>6</v>
      </c>
      <c r="C4656" t="s">
        <v>4751</v>
      </c>
      <c r="D4656" t="str">
        <f>RIGHT(tbStoricoOrdini[[#This Row],[ORDINE]],4)</f>
        <v>4653</v>
      </c>
      <c r="E4656" t="s">
        <v>21</v>
      </c>
      <c r="F4656" t="str">
        <f>VLOOKUP(tbStoricoOrdini[[#This Row],[CLIENTE]],tbClienti[],3,FALSE)</f>
        <v>PA</v>
      </c>
      <c r="G4656" t="str">
        <f>VLOOKUP(tbStoricoOrdini[[#This Row],[CLIENTE]],tbClienti[],7,FALSE)</f>
        <v>AC</v>
      </c>
      <c r="H4656" t="s">
        <v>79</v>
      </c>
      <c r="I4656" t="str">
        <f>IF(LEFT(tbStoricoOrdini[[#This Row],[ARTICOLO]],3) = "COG","COG",LEFT(tbStoricoOrdini[[#This Row],[ARTICOLO]],FIND(" ",tbStoricoOrdini[[#This Row],[ARTICOLO]])-1))</f>
        <v>COG</v>
      </c>
      <c r="J4656" t="str">
        <f>MID(tbStoricoOrdini[[#This Row],[ARTICOLO]],FIND(" ",tbStoricoOrdini[[#This Row],[ARTICOLO]])+1,4)</f>
        <v>4000</v>
      </c>
      <c r="K4656" t="str">
        <f>IFERROR(RIGHT(tbStoricoOrdini[[#This Row],[ARTICOLO]],LEN(tbStoricoOrdini[[#This Row],[ARTICOLO]])-FIND(" ",tbStoricoOrdini[[#This Row],[ARTICOLO]],FIND(" ",tbStoricoOrdini[[#This Row],[ARTICOLO]]) +1)),"")</f>
        <v>Plus</v>
      </c>
      <c r="L4656" s="3">
        <f>VLOOKUP(tbStoricoOrdini[[#This Row],[ARTICOLO]],tbArticoli[],2,FALSE)</f>
        <v>240</v>
      </c>
      <c r="M4656" s="22">
        <f>tbStoricoOrdini[[#This Row],[IMPORTO]]/tbStoricoOrdini[[#This Row],[PREZZO]]</f>
        <v>1.8583333333333334</v>
      </c>
      <c r="N4656" t="s">
        <v>9</v>
      </c>
      <c r="O4656" s="8">
        <f>VLOOKUP(tbStoricoOrdini[[#This Row],[AGENTE]],tbAgenti[],2,FALSE)</f>
        <v>0.05</v>
      </c>
      <c r="P4656" s="2">
        <v>446</v>
      </c>
      <c r="Q4656" s="2">
        <f>tbStoricoOrdini[[#This Row],[IMPORTO]]*tbStoricoOrdini[[#This Row],[% COMM.]]</f>
        <v>22.3</v>
      </c>
      <c r="R4656" s="2">
        <f>tbStoricoOrdini[[#This Row],[TOT. COMM.]]+tbStoricoOrdini[[#This Row],[IMPORTO]]</f>
        <v>468.3</v>
      </c>
    </row>
    <row r="4657" spans="1:18">
      <c r="A4657" s="1">
        <v>43983</v>
      </c>
      <c r="B4657" s="7">
        <f>MONTH(tbStoricoOrdini[[#This Row],[DATA]])</f>
        <v>6</v>
      </c>
      <c r="C4657" t="s">
        <v>4752</v>
      </c>
      <c r="D4657" t="str">
        <f>RIGHT(tbStoricoOrdini[[#This Row],[ORDINE]],4)</f>
        <v>4654</v>
      </c>
      <c r="E4657" t="s">
        <v>21</v>
      </c>
      <c r="F4657" t="str">
        <f>VLOOKUP(tbStoricoOrdini[[#This Row],[CLIENTE]],tbClienti[],3,FALSE)</f>
        <v>PA</v>
      </c>
      <c r="G4657" t="str">
        <f>VLOOKUP(tbStoricoOrdini[[#This Row],[CLIENTE]],tbClienti[],7,FALSE)</f>
        <v>AC</v>
      </c>
      <c r="H4657" t="s">
        <v>63</v>
      </c>
      <c r="I4657" t="str">
        <f>IF(LEFT(tbStoricoOrdini[[#This Row],[ARTICOLO]],3) = "COG","COG",LEFT(tbStoricoOrdini[[#This Row],[ARTICOLO]],FIND(" ",tbStoricoOrdini[[#This Row],[ARTICOLO]])-1))</f>
        <v>KLM</v>
      </c>
      <c r="J4657" t="str">
        <f>MID(tbStoricoOrdini[[#This Row],[ARTICOLO]],FIND(" ",tbStoricoOrdini[[#This Row],[ARTICOLO]])+1,4)</f>
        <v>3000</v>
      </c>
      <c r="K4657" t="str">
        <f>IFERROR(RIGHT(tbStoricoOrdini[[#This Row],[ARTICOLO]],LEN(tbStoricoOrdini[[#This Row],[ARTICOLO]])-FIND(" ",tbStoricoOrdini[[#This Row],[ARTICOLO]],FIND(" ",tbStoricoOrdini[[#This Row],[ARTICOLO]]) +1)),"")</f>
        <v>Plus</v>
      </c>
      <c r="L4657" s="3">
        <f>VLOOKUP(tbStoricoOrdini[[#This Row],[ARTICOLO]],tbArticoli[],2,FALSE)</f>
        <v>145</v>
      </c>
      <c r="M4657" s="22">
        <f>tbStoricoOrdini[[#This Row],[IMPORTO]]/tbStoricoOrdini[[#This Row],[PREZZO]]</f>
        <v>826.40689655172412</v>
      </c>
      <c r="N4657" t="s">
        <v>9</v>
      </c>
      <c r="O4657" s="8">
        <f>VLOOKUP(tbStoricoOrdini[[#This Row],[AGENTE]],tbAgenti[],2,FALSE)</f>
        <v>0.05</v>
      </c>
      <c r="P4657" s="2">
        <v>119829</v>
      </c>
      <c r="Q4657" s="2">
        <f>tbStoricoOrdini[[#This Row],[IMPORTO]]*tbStoricoOrdini[[#This Row],[% COMM.]]</f>
        <v>5991.4500000000007</v>
      </c>
      <c r="R4657" s="2">
        <f>tbStoricoOrdini[[#This Row],[TOT. COMM.]]+tbStoricoOrdini[[#This Row],[IMPORTO]]</f>
        <v>125820.45</v>
      </c>
    </row>
    <row r="4658" spans="1:18">
      <c r="A4658" s="1">
        <v>43983</v>
      </c>
      <c r="B4658" s="7">
        <f>MONTH(tbStoricoOrdini[[#This Row],[DATA]])</f>
        <v>6</v>
      </c>
      <c r="C4658" t="s">
        <v>4753</v>
      </c>
      <c r="D4658" t="str">
        <f>RIGHT(tbStoricoOrdini[[#This Row],[ORDINE]],4)</f>
        <v>4655</v>
      </c>
      <c r="E4658" t="s">
        <v>21</v>
      </c>
      <c r="F4658" t="str">
        <f>VLOOKUP(tbStoricoOrdini[[#This Row],[CLIENTE]],tbClienti[],3,FALSE)</f>
        <v>PA</v>
      </c>
      <c r="G4658" t="str">
        <f>VLOOKUP(tbStoricoOrdini[[#This Row],[CLIENTE]],tbClienti[],7,FALSE)</f>
        <v>AC</v>
      </c>
      <c r="H4658" t="s">
        <v>66</v>
      </c>
      <c r="I4658" t="str">
        <f>IF(LEFT(tbStoricoOrdini[[#This Row],[ARTICOLO]],3) = "COG","COG",LEFT(tbStoricoOrdini[[#This Row],[ARTICOLO]],FIND(" ",tbStoricoOrdini[[#This Row],[ARTICOLO]])-1))</f>
        <v>BAG</v>
      </c>
      <c r="J4658" t="str">
        <f>MID(tbStoricoOrdini[[#This Row],[ARTICOLO]],FIND(" ",tbStoricoOrdini[[#This Row],[ARTICOLO]])+1,4)</f>
        <v>2500</v>
      </c>
      <c r="K4658" t="str">
        <f>IFERROR(RIGHT(tbStoricoOrdini[[#This Row],[ARTICOLO]],LEN(tbStoricoOrdini[[#This Row],[ARTICOLO]])-FIND(" ",tbStoricoOrdini[[#This Row],[ARTICOLO]],FIND(" ",tbStoricoOrdini[[#This Row],[ARTICOLO]]) +1)),"")</f>
        <v>Plus</v>
      </c>
      <c r="L4658" s="3">
        <f>VLOOKUP(tbStoricoOrdini[[#This Row],[ARTICOLO]],tbArticoli[],2,FALSE)</f>
        <v>220</v>
      </c>
      <c r="M4658" s="22">
        <f>tbStoricoOrdini[[#This Row],[IMPORTO]]/tbStoricoOrdini[[#This Row],[PREZZO]]</f>
        <v>5.9</v>
      </c>
      <c r="N4658" t="s">
        <v>9</v>
      </c>
      <c r="O4658" s="8">
        <f>VLOOKUP(tbStoricoOrdini[[#This Row],[AGENTE]],tbAgenti[],2,FALSE)</f>
        <v>0.05</v>
      </c>
      <c r="P4658" s="2">
        <v>1298</v>
      </c>
      <c r="Q4658" s="2">
        <f>tbStoricoOrdini[[#This Row],[IMPORTO]]*tbStoricoOrdini[[#This Row],[% COMM.]]</f>
        <v>64.900000000000006</v>
      </c>
      <c r="R4658" s="2">
        <f>tbStoricoOrdini[[#This Row],[TOT. COMM.]]+tbStoricoOrdini[[#This Row],[IMPORTO]]</f>
        <v>1362.9</v>
      </c>
    </row>
    <row r="4659" spans="1:18">
      <c r="A4659" s="1">
        <v>43983</v>
      </c>
      <c r="B4659" s="7">
        <f>MONTH(tbStoricoOrdini[[#This Row],[DATA]])</f>
        <v>6</v>
      </c>
      <c r="C4659" t="s">
        <v>4754</v>
      </c>
      <c r="D4659" t="str">
        <f>RIGHT(tbStoricoOrdini[[#This Row],[ORDINE]],4)</f>
        <v>4656</v>
      </c>
      <c r="E4659" t="s">
        <v>21</v>
      </c>
      <c r="F4659" t="str">
        <f>VLOOKUP(tbStoricoOrdini[[#This Row],[CLIENTE]],tbClienti[],3,FALSE)</f>
        <v>PA</v>
      </c>
      <c r="G4659" t="str">
        <f>VLOOKUP(tbStoricoOrdini[[#This Row],[CLIENTE]],tbClienti[],7,FALSE)</f>
        <v>AC</v>
      </c>
      <c r="H4659" t="s">
        <v>69</v>
      </c>
      <c r="I4659" t="str">
        <f>IF(LEFT(tbStoricoOrdini[[#This Row],[ARTICOLO]],3) = "COG","COG",LEFT(tbStoricoOrdini[[#This Row],[ARTICOLO]],FIND(" ",tbStoricoOrdini[[#This Row],[ARTICOLO]])-1))</f>
        <v>BAG</v>
      </c>
      <c r="J4659" t="str">
        <f>MID(tbStoricoOrdini[[#This Row],[ARTICOLO]],FIND(" ",tbStoricoOrdini[[#This Row],[ARTICOLO]])+1,4)</f>
        <v>1121</v>
      </c>
      <c r="K4659" t="str">
        <f>IFERROR(RIGHT(tbStoricoOrdini[[#This Row],[ARTICOLO]],LEN(tbStoricoOrdini[[#This Row],[ARTICOLO]])-FIND(" ",tbStoricoOrdini[[#This Row],[ARTICOLO]],FIND(" ",tbStoricoOrdini[[#This Row],[ARTICOLO]]) +1)),"")</f>
        <v>Gold</v>
      </c>
      <c r="L4659" s="3">
        <f>VLOOKUP(tbStoricoOrdini[[#This Row],[ARTICOLO]],tbArticoli[],2,FALSE)</f>
        <v>230</v>
      </c>
      <c r="M4659" s="22">
        <f>tbStoricoOrdini[[#This Row],[IMPORTO]]/tbStoricoOrdini[[#This Row],[PREZZO]]</f>
        <v>4.3478260869565216E-2</v>
      </c>
      <c r="N4659" t="s">
        <v>9</v>
      </c>
      <c r="O4659" s="8">
        <f>VLOOKUP(tbStoricoOrdini[[#This Row],[AGENTE]],tbAgenti[],2,FALSE)</f>
        <v>0.05</v>
      </c>
      <c r="P4659" s="2">
        <v>10</v>
      </c>
      <c r="Q4659" s="2">
        <f>tbStoricoOrdini[[#This Row],[IMPORTO]]*tbStoricoOrdini[[#This Row],[% COMM.]]</f>
        <v>0.5</v>
      </c>
      <c r="R4659" s="2">
        <f>tbStoricoOrdini[[#This Row],[TOT. COMM.]]+tbStoricoOrdini[[#This Row],[IMPORTO]]</f>
        <v>10.5</v>
      </c>
    </row>
    <row r="4660" spans="1:18">
      <c r="A4660" s="1">
        <v>43983</v>
      </c>
      <c r="B4660" s="7">
        <f>MONTH(tbStoricoOrdini[[#This Row],[DATA]])</f>
        <v>6</v>
      </c>
      <c r="C4660" t="s">
        <v>4755</v>
      </c>
      <c r="D4660" t="str">
        <f>RIGHT(tbStoricoOrdini[[#This Row],[ORDINE]],4)</f>
        <v>4657</v>
      </c>
      <c r="E4660" t="s">
        <v>21</v>
      </c>
      <c r="F4660" t="str">
        <f>VLOOKUP(tbStoricoOrdini[[#This Row],[CLIENTE]],tbClienti[],3,FALSE)</f>
        <v>PA</v>
      </c>
      <c r="G4660" t="str">
        <f>VLOOKUP(tbStoricoOrdini[[#This Row],[CLIENTE]],tbClienti[],7,FALSE)</f>
        <v>AC</v>
      </c>
      <c r="H4660" t="s">
        <v>83</v>
      </c>
      <c r="I4660" t="str">
        <f>IF(LEFT(tbStoricoOrdini[[#This Row],[ARTICOLO]],3) = "COG","COG",LEFT(tbStoricoOrdini[[#This Row],[ARTICOLO]],FIND(" ",tbStoricoOrdini[[#This Row],[ARTICOLO]])-1))</f>
        <v>COG</v>
      </c>
      <c r="J4660" t="str">
        <f>MID(tbStoricoOrdini[[#This Row],[ARTICOLO]],FIND(" ",tbStoricoOrdini[[#This Row],[ARTICOLO]])+1,4)</f>
        <v>8000</v>
      </c>
      <c r="K4660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4660" s="3">
        <f>VLOOKUP(tbStoricoOrdini[[#This Row],[ARTICOLO]],tbArticoli[],2,FALSE)</f>
        <v>670</v>
      </c>
      <c r="M4660" s="22">
        <f>tbStoricoOrdini[[#This Row],[IMPORTO]]/tbStoricoOrdini[[#This Row],[PREZZO]]</f>
        <v>89.252238805970151</v>
      </c>
      <c r="N4660" t="s">
        <v>9</v>
      </c>
      <c r="O4660" s="8">
        <f>VLOOKUP(tbStoricoOrdini[[#This Row],[AGENTE]],tbAgenti[],2,FALSE)</f>
        <v>0.05</v>
      </c>
      <c r="P4660" s="2">
        <v>59799</v>
      </c>
      <c r="Q4660" s="2">
        <f>tbStoricoOrdini[[#This Row],[IMPORTO]]*tbStoricoOrdini[[#This Row],[% COMM.]]</f>
        <v>2989.9500000000003</v>
      </c>
      <c r="R4660" s="2">
        <f>tbStoricoOrdini[[#This Row],[TOT. COMM.]]+tbStoricoOrdini[[#This Row],[IMPORTO]]</f>
        <v>62788.95</v>
      </c>
    </row>
    <row r="4661" spans="1:18">
      <c r="A4661" s="1">
        <v>43983</v>
      </c>
      <c r="B4661" s="7">
        <f>MONTH(tbStoricoOrdini[[#This Row],[DATA]])</f>
        <v>6</v>
      </c>
      <c r="C4661" t="s">
        <v>4756</v>
      </c>
      <c r="D4661" t="str">
        <f>RIGHT(tbStoricoOrdini[[#This Row],[ORDINE]],4)</f>
        <v>4658</v>
      </c>
      <c r="E4661" t="s">
        <v>21</v>
      </c>
      <c r="F4661" t="str">
        <f>VLOOKUP(tbStoricoOrdini[[#This Row],[CLIENTE]],tbClienti[],3,FALSE)</f>
        <v>PA</v>
      </c>
      <c r="G4661" t="str">
        <f>VLOOKUP(tbStoricoOrdini[[#This Row],[CLIENTE]],tbClienti[],7,FALSE)</f>
        <v>AC</v>
      </c>
      <c r="H4661" t="s">
        <v>70</v>
      </c>
      <c r="I4661" t="str">
        <f>IF(LEFT(tbStoricoOrdini[[#This Row],[ARTICOLO]],3) = "COG","COG",LEFT(tbStoricoOrdini[[#This Row],[ARTICOLO]],FIND(" ",tbStoricoOrdini[[#This Row],[ARTICOLO]])-1))</f>
        <v>EB08</v>
      </c>
      <c r="J4661" t="str">
        <f>MID(tbStoricoOrdini[[#This Row],[ARTICOLO]],FIND(" ",tbStoricoOrdini[[#This Row],[ARTICOLO]])+1,4)</f>
        <v>7500</v>
      </c>
      <c r="K4661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4661" s="3">
        <f>VLOOKUP(tbStoricoOrdini[[#This Row],[ARTICOLO]],tbArticoli[],2,FALSE)</f>
        <v>180</v>
      </c>
      <c r="M4661" s="22">
        <f>tbStoricoOrdini[[#This Row],[IMPORTO]]/tbStoricoOrdini[[#This Row],[PREZZO]]</f>
        <v>0.71111111111111114</v>
      </c>
      <c r="N4661" t="s">
        <v>9</v>
      </c>
      <c r="O4661" s="8">
        <f>VLOOKUP(tbStoricoOrdini[[#This Row],[AGENTE]],tbAgenti[],2,FALSE)</f>
        <v>0.05</v>
      </c>
      <c r="P4661" s="2">
        <v>128</v>
      </c>
      <c r="Q4661" s="2">
        <f>tbStoricoOrdini[[#This Row],[IMPORTO]]*tbStoricoOrdini[[#This Row],[% COMM.]]</f>
        <v>6.4</v>
      </c>
      <c r="R4661" s="2">
        <f>tbStoricoOrdini[[#This Row],[TOT. COMM.]]+tbStoricoOrdini[[#This Row],[IMPORTO]]</f>
        <v>134.4</v>
      </c>
    </row>
    <row r="4662" spans="1:18">
      <c r="A4662" s="1">
        <v>43983</v>
      </c>
      <c r="B4662" s="7">
        <f>MONTH(tbStoricoOrdini[[#This Row],[DATA]])</f>
        <v>6</v>
      </c>
      <c r="C4662" t="s">
        <v>4757</v>
      </c>
      <c r="D4662" t="str">
        <f>RIGHT(tbStoricoOrdini[[#This Row],[ORDINE]],4)</f>
        <v>4659</v>
      </c>
      <c r="E4662" t="s">
        <v>21</v>
      </c>
      <c r="F4662" t="str">
        <f>VLOOKUP(tbStoricoOrdini[[#This Row],[CLIENTE]],tbClienti[],3,FALSE)</f>
        <v>PA</v>
      </c>
      <c r="G4662" t="str">
        <f>VLOOKUP(tbStoricoOrdini[[#This Row],[CLIENTE]],tbClienti[],7,FALSE)</f>
        <v>AC</v>
      </c>
      <c r="H4662" t="s">
        <v>75</v>
      </c>
      <c r="I4662" t="str">
        <f>IF(LEFT(tbStoricoOrdini[[#This Row],[ARTICOLO]],3) = "COG","COG",LEFT(tbStoricoOrdini[[#This Row],[ARTICOLO]],FIND(" ",tbStoricoOrdini[[#This Row],[ARTICOLO]])-1))</f>
        <v>AVRC</v>
      </c>
      <c r="J4662" t="str">
        <f>MID(tbStoricoOrdini[[#This Row],[ARTICOLO]],FIND(" ",tbStoricoOrdini[[#This Row],[ARTICOLO]])+1,4)</f>
        <v>1000</v>
      </c>
      <c r="K4662" t="str">
        <f>IFERROR(RIGHT(tbStoricoOrdini[[#This Row],[ARTICOLO]],LEN(tbStoricoOrdini[[#This Row],[ARTICOLO]])-FIND(" ",tbStoricoOrdini[[#This Row],[ARTICOLO]],FIND(" ",tbStoricoOrdini[[#This Row],[ARTICOLO]]) +1)),"")</f>
        <v>Silver</v>
      </c>
      <c r="L4662" s="3">
        <f>VLOOKUP(tbStoricoOrdini[[#This Row],[ARTICOLO]],tbArticoli[],2,FALSE)</f>
        <v>390</v>
      </c>
      <c r="M4662" s="22">
        <f>tbStoricoOrdini[[#This Row],[IMPORTO]]/tbStoricoOrdini[[#This Row],[PREZZO]]</f>
        <v>0.39487179487179486</v>
      </c>
      <c r="N4662" t="s">
        <v>9</v>
      </c>
      <c r="O4662" s="8">
        <f>VLOOKUP(tbStoricoOrdini[[#This Row],[AGENTE]],tbAgenti[],2,FALSE)</f>
        <v>0.05</v>
      </c>
      <c r="P4662" s="2">
        <v>154</v>
      </c>
      <c r="Q4662" s="2">
        <f>tbStoricoOrdini[[#This Row],[IMPORTO]]*tbStoricoOrdini[[#This Row],[% COMM.]]</f>
        <v>7.7</v>
      </c>
      <c r="R4662" s="2">
        <f>tbStoricoOrdini[[#This Row],[TOT. COMM.]]+tbStoricoOrdini[[#This Row],[IMPORTO]]</f>
        <v>161.69999999999999</v>
      </c>
    </row>
    <row r="4663" spans="1:18">
      <c r="A4663" s="1">
        <v>43983</v>
      </c>
      <c r="B4663" s="7">
        <f>MONTH(tbStoricoOrdini[[#This Row],[DATA]])</f>
        <v>6</v>
      </c>
      <c r="C4663" t="s">
        <v>4758</v>
      </c>
      <c r="D4663" t="str">
        <f>RIGHT(tbStoricoOrdini[[#This Row],[ORDINE]],4)</f>
        <v>4660</v>
      </c>
      <c r="E4663" t="s">
        <v>21</v>
      </c>
      <c r="F4663" t="str">
        <f>VLOOKUP(tbStoricoOrdini[[#This Row],[CLIENTE]],tbClienti[],3,FALSE)</f>
        <v>PA</v>
      </c>
      <c r="G4663" t="str">
        <f>VLOOKUP(tbStoricoOrdini[[#This Row],[CLIENTE]],tbClienti[],7,FALSE)</f>
        <v>AC</v>
      </c>
      <c r="H4663" t="s">
        <v>71</v>
      </c>
      <c r="I4663" t="str">
        <f>IF(LEFT(tbStoricoOrdini[[#This Row],[ARTICOLO]],3) = "COG","COG",LEFT(tbStoricoOrdini[[#This Row],[ARTICOLO]],FIND(" ",tbStoricoOrdini[[#This Row],[ARTICOLO]])-1))</f>
        <v>EB07</v>
      </c>
      <c r="J4663" t="str">
        <f>MID(tbStoricoOrdini[[#This Row],[ARTICOLO]],FIND(" ",tbStoricoOrdini[[#This Row],[ARTICOLO]])+1,4)</f>
        <v>5000</v>
      </c>
      <c r="K4663" t="str">
        <f>IFERROR(RIGHT(tbStoricoOrdini[[#This Row],[ARTICOLO]],LEN(tbStoricoOrdini[[#This Row],[ARTICOLO]])-FIND(" ",tbStoricoOrdini[[#This Row],[ARTICOLO]],FIND(" ",tbStoricoOrdini[[#This Row],[ARTICOLO]]) +1)),"")</f>
        <v/>
      </c>
      <c r="L4663" s="3">
        <f>VLOOKUP(tbStoricoOrdini[[#This Row],[ARTICOLO]],tbArticoli[],2,FALSE)</f>
        <v>140</v>
      </c>
      <c r="M4663" s="22">
        <f>tbStoricoOrdini[[#This Row],[IMPORTO]]/tbStoricoOrdini[[#This Row],[PREZZO]]</f>
        <v>11.942857142857143</v>
      </c>
      <c r="N4663" t="s">
        <v>9</v>
      </c>
      <c r="O4663" s="8">
        <f>VLOOKUP(tbStoricoOrdini[[#This Row],[AGENTE]],tbAgenti[],2,FALSE)</f>
        <v>0.05</v>
      </c>
      <c r="P4663" s="2">
        <v>1672</v>
      </c>
      <c r="Q4663" s="2">
        <f>tbStoricoOrdini[[#This Row],[IMPORTO]]*tbStoricoOrdini[[#This Row],[% COMM.]]</f>
        <v>83.600000000000009</v>
      </c>
      <c r="R4663" s="2">
        <f>tbStoricoOrdini[[#This Row],[TOT. COMM.]]+tbStoricoOrdini[[#This Row],[IMPORTO]]</f>
        <v>1755.6</v>
      </c>
    </row>
    <row r="4664" spans="1:18">
      <c r="A4664" s="1">
        <v>43983</v>
      </c>
      <c r="B4664" s="7">
        <f>MONTH(tbStoricoOrdini[[#This Row],[DATA]])</f>
        <v>6</v>
      </c>
      <c r="C4664" t="s">
        <v>4759</v>
      </c>
      <c r="D4664" t="str">
        <f>RIGHT(tbStoricoOrdini[[#This Row],[ORDINE]],4)</f>
        <v>4661</v>
      </c>
      <c r="E4664" t="s">
        <v>21</v>
      </c>
      <c r="F4664" t="str">
        <f>VLOOKUP(tbStoricoOrdini[[#This Row],[CLIENTE]],tbClienti[],3,FALSE)</f>
        <v>PA</v>
      </c>
      <c r="G4664" t="str">
        <f>VLOOKUP(tbStoricoOrdini[[#This Row],[CLIENTE]],tbClienti[],7,FALSE)</f>
        <v>AC</v>
      </c>
      <c r="H4664" t="s">
        <v>76</v>
      </c>
      <c r="I4664" t="str">
        <f>IF(LEFT(tbStoricoOrdini[[#This Row],[ARTICOLO]],3) = "COG","COG",LEFT(tbStoricoOrdini[[#This Row],[ARTICOLO]],FIND(" ",tbStoricoOrdini[[#This Row],[ARTICOLO]])-1))</f>
        <v>COG</v>
      </c>
      <c r="J4664" t="str">
        <f>MID(tbStoricoOrdini[[#This Row],[ARTICOLO]],FIND(" ",tbStoricoOrdini[[#This Row],[ARTICOLO]])+1,4)</f>
        <v>1000</v>
      </c>
      <c r="K4664" t="str">
        <f>IFERROR(RIGHT(tbStoricoOrdini[[#This Row],[ARTICOLO]],LEN(tbStoricoOrdini[[#This Row],[ARTICOLO]])-FIND(" ",tbStoricoOrdini[[#This Row],[ARTICOLO]],FIND(" ",tbStoricoOrdini[[#This Row],[ARTICOLO]]) +1)),"")</f>
        <v/>
      </c>
      <c r="L4664" s="3">
        <f>VLOOKUP(tbStoricoOrdini[[#This Row],[ARTICOLO]],tbArticoli[],2,FALSE)</f>
        <v>150</v>
      </c>
      <c r="M4664" s="22">
        <f>tbStoricoOrdini[[#This Row],[IMPORTO]]/tbStoricoOrdini[[#This Row],[PREZZO]]</f>
        <v>9.7266666666666666</v>
      </c>
      <c r="N4664" t="s">
        <v>9</v>
      </c>
      <c r="O4664" s="8">
        <f>VLOOKUP(tbStoricoOrdini[[#This Row],[AGENTE]],tbAgenti[],2,FALSE)</f>
        <v>0.05</v>
      </c>
      <c r="P4664" s="2">
        <v>1459</v>
      </c>
      <c r="Q4664" s="2">
        <f>tbStoricoOrdini[[#This Row],[IMPORTO]]*tbStoricoOrdini[[#This Row],[% COMM.]]</f>
        <v>72.95</v>
      </c>
      <c r="R4664" s="2">
        <f>tbStoricoOrdini[[#This Row],[TOT. COMM.]]+tbStoricoOrdini[[#This Row],[IMPORTO]]</f>
        <v>1531.95</v>
      </c>
    </row>
    <row r="4665" spans="1:18">
      <c r="A4665" s="1">
        <v>43983</v>
      </c>
      <c r="B4665" s="7">
        <f>MONTH(tbStoricoOrdini[[#This Row],[DATA]])</f>
        <v>6</v>
      </c>
      <c r="C4665" t="s">
        <v>4760</v>
      </c>
      <c r="D4665" t="str">
        <f>RIGHT(tbStoricoOrdini[[#This Row],[ORDINE]],4)</f>
        <v>4662</v>
      </c>
      <c r="E4665" t="s">
        <v>21</v>
      </c>
      <c r="F4665" t="str">
        <f>VLOOKUP(tbStoricoOrdini[[#This Row],[CLIENTE]],tbClienti[],3,FALSE)</f>
        <v>PA</v>
      </c>
      <c r="G4665" t="str">
        <f>VLOOKUP(tbStoricoOrdini[[#This Row],[CLIENTE]],tbClienti[],7,FALSE)</f>
        <v>AC</v>
      </c>
      <c r="H4665" t="s">
        <v>72</v>
      </c>
      <c r="I4665" t="str">
        <f>IF(LEFT(tbStoricoOrdini[[#This Row],[ARTICOLO]],3) = "COG","COG",LEFT(tbStoricoOrdini[[#This Row],[ARTICOLO]],FIND(" ",tbStoricoOrdini[[#This Row],[ARTICOLO]])-1))</f>
        <v>EB06</v>
      </c>
      <c r="J4665" t="str">
        <f>MID(tbStoricoOrdini[[#This Row],[ARTICOLO]],FIND(" ",tbStoricoOrdini[[#This Row],[ARTICOLO]])+1,4)</f>
        <v>3000</v>
      </c>
      <c r="K4665" t="str">
        <f>IFERROR(RIGHT(tbStoricoOrdini[[#This Row],[ARTICOLO]],LEN(tbStoricoOrdini[[#This Row],[ARTICOLO]])-FIND(" ",tbStoricoOrdini[[#This Row],[ARTICOLO]],FIND(" ",tbStoricoOrdini[[#This Row],[ARTICOLO]]) +1)),"")</f>
        <v>Medium</v>
      </c>
      <c r="L4665" s="3">
        <f>VLOOKUP(tbStoricoOrdini[[#This Row],[ARTICOLO]],tbArticoli[],2,FALSE)</f>
        <v>120</v>
      </c>
      <c r="M4665" s="22">
        <f>tbStoricoOrdini[[#This Row],[IMPORTO]]/tbStoricoOrdini[[#This Row],[PREZZO]]</f>
        <v>4.9916666666666663</v>
      </c>
      <c r="N4665" t="s">
        <v>9</v>
      </c>
      <c r="O4665" s="8">
        <f>VLOOKUP(tbStoricoOrdini[[#This Row],[AGENTE]],tbAgenti[],2,FALSE)</f>
        <v>0.05</v>
      </c>
      <c r="P4665" s="2">
        <v>599</v>
      </c>
      <c r="Q4665" s="2">
        <f>tbStoricoOrdini[[#This Row],[IMPORTO]]*tbStoricoOrdini[[#This Row],[% COMM.]]</f>
        <v>29.950000000000003</v>
      </c>
      <c r="R4665" s="2">
        <f>tbStoricoOrdini[[#This Row],[TOT. COMM.]]+tbStoricoOrdini[[#This Row],[IMPORTO]]</f>
        <v>628.95000000000005</v>
      </c>
    </row>
    <row r="4666" spans="1:18">
      <c r="A4666" s="1">
        <v>43983</v>
      </c>
      <c r="B4666" s="7">
        <f>MONTH(tbStoricoOrdini[[#This Row],[DATA]])</f>
        <v>6</v>
      </c>
      <c r="C4666" t="s">
        <v>4761</v>
      </c>
      <c r="D4666" t="str">
        <f>RIGHT(tbStoricoOrdini[[#This Row],[ORDINE]],4)</f>
        <v>4663</v>
      </c>
      <c r="E4666" t="s">
        <v>32</v>
      </c>
      <c r="F4666" t="str">
        <f>VLOOKUP(tbStoricoOrdini[[#This Row],[CLIENTE]],tbClienti[],3,FALSE)</f>
        <v>Emilia Romagna</v>
      </c>
      <c r="G4666" t="str">
        <f>VLOOKUP(tbStoricoOrdini[[#This Row],[CLIENTE]],tbClienti[],7,FALSE)</f>
        <v>BC</v>
      </c>
      <c r="H4666" t="s">
        <v>78</v>
      </c>
      <c r="I4666" t="str">
        <f>IF(LEFT(tbStoricoOrdini[[#This Row],[ARTICOLO]],3) = "COG","COG",LEFT(tbStoricoOrdini[[#This Row],[ARTICOLO]],FIND(" ",tbStoricoOrdini[[#This Row],[ARTICOLO]])-1))</f>
        <v>COG</v>
      </c>
      <c r="J4666" t="str">
        <f>MID(tbStoricoOrdini[[#This Row],[ARTICOLO]],FIND(" ",tbStoricoOrdini[[#This Row],[ARTICOLO]])+1,4)</f>
        <v>3000</v>
      </c>
      <c r="K4666" t="str">
        <f>IFERROR(RIGHT(tbStoricoOrdini[[#This Row],[ARTICOLO]],LEN(tbStoricoOrdini[[#This Row],[ARTICOLO]])-FIND(" ",tbStoricoOrdini[[#This Row],[ARTICOLO]],FIND(" ",tbStoricoOrdini[[#This Row],[ARTICOLO]]) +1)),"")</f>
        <v>Medium</v>
      </c>
      <c r="L4666" s="3">
        <f>VLOOKUP(tbStoricoOrdini[[#This Row],[ARTICOLO]],tbArticoli[],2,FALSE)</f>
        <v>220</v>
      </c>
      <c r="M4666" s="22">
        <f>tbStoricoOrdini[[#This Row],[IMPORTO]]/tbStoricoOrdini[[#This Row],[PREZZO]]</f>
        <v>0.76818181818181819</v>
      </c>
      <c r="N4666" t="s">
        <v>7</v>
      </c>
      <c r="O4666" s="8">
        <f>VLOOKUP(tbStoricoOrdini[[#This Row],[AGENTE]],tbAgenti[],2,FALSE)</f>
        <v>0.03</v>
      </c>
      <c r="P4666" s="2">
        <v>169</v>
      </c>
      <c r="Q4666" s="2">
        <f>tbStoricoOrdini[[#This Row],[IMPORTO]]*tbStoricoOrdini[[#This Row],[% COMM.]]</f>
        <v>5.0699999999999994</v>
      </c>
      <c r="R4666" s="2">
        <f>tbStoricoOrdini[[#This Row],[TOT. COMM.]]+tbStoricoOrdini[[#This Row],[IMPORTO]]</f>
        <v>174.07</v>
      </c>
    </row>
    <row r="4667" spans="1:18">
      <c r="A4667" s="1">
        <v>43983</v>
      </c>
      <c r="B4667" s="7">
        <f>MONTH(tbStoricoOrdini[[#This Row],[DATA]])</f>
        <v>6</v>
      </c>
      <c r="C4667" t="s">
        <v>4762</v>
      </c>
      <c r="D4667" t="str">
        <f>RIGHT(tbStoricoOrdini[[#This Row],[ORDINE]],4)</f>
        <v>4664</v>
      </c>
      <c r="E4667" t="s">
        <v>32</v>
      </c>
      <c r="F4667" t="str">
        <f>VLOOKUP(tbStoricoOrdini[[#This Row],[CLIENTE]],tbClienti[],3,FALSE)</f>
        <v>Emilia Romagna</v>
      </c>
      <c r="G4667" t="str">
        <f>VLOOKUP(tbStoricoOrdini[[#This Row],[CLIENTE]],tbClienti[],7,FALSE)</f>
        <v>BC</v>
      </c>
      <c r="H4667" t="s">
        <v>74</v>
      </c>
      <c r="I4667" t="str">
        <f>IF(LEFT(tbStoricoOrdini[[#This Row],[ARTICOLO]],3) = "COG","COG",LEFT(tbStoricoOrdini[[#This Row],[ARTICOLO]],FIND(" ",tbStoricoOrdini[[#This Row],[ARTICOLO]])-1))</f>
        <v>AVRC</v>
      </c>
      <c r="J4667" t="str">
        <f>MID(tbStoricoOrdini[[#This Row],[ARTICOLO]],FIND(" ",tbStoricoOrdini[[#This Row],[ARTICOLO]])+1,4)</f>
        <v>2500</v>
      </c>
      <c r="K4667" t="str">
        <f>IFERROR(RIGHT(tbStoricoOrdini[[#This Row],[ARTICOLO]],LEN(tbStoricoOrdini[[#This Row],[ARTICOLO]])-FIND(" ",tbStoricoOrdini[[#This Row],[ARTICOLO]],FIND(" ",tbStoricoOrdini[[#This Row],[ARTICOLO]]) +1)),"")</f>
        <v>Gold</v>
      </c>
      <c r="L4667" s="3">
        <f>VLOOKUP(tbStoricoOrdini[[#This Row],[ARTICOLO]],tbArticoli[],2,FALSE)</f>
        <v>500</v>
      </c>
      <c r="M4667" s="22">
        <f>tbStoricoOrdini[[#This Row],[IMPORTO]]/tbStoricoOrdini[[#This Row],[PREZZO]]</f>
        <v>3.3479999999999999</v>
      </c>
      <c r="N4667" t="s">
        <v>7</v>
      </c>
      <c r="O4667" s="8">
        <f>VLOOKUP(tbStoricoOrdini[[#This Row],[AGENTE]],tbAgenti[],2,FALSE)</f>
        <v>0.03</v>
      </c>
      <c r="P4667" s="2">
        <v>1674</v>
      </c>
      <c r="Q4667" s="2">
        <f>tbStoricoOrdini[[#This Row],[IMPORTO]]*tbStoricoOrdini[[#This Row],[% COMM.]]</f>
        <v>50.22</v>
      </c>
      <c r="R4667" s="2">
        <f>tbStoricoOrdini[[#This Row],[TOT. COMM.]]+tbStoricoOrdini[[#This Row],[IMPORTO]]</f>
        <v>1724.22</v>
      </c>
    </row>
    <row r="4668" spans="1:18">
      <c r="A4668" s="1">
        <v>43983</v>
      </c>
      <c r="B4668" s="7">
        <f>MONTH(tbStoricoOrdini[[#This Row],[DATA]])</f>
        <v>6</v>
      </c>
      <c r="C4668" t="s">
        <v>4763</v>
      </c>
      <c r="D4668" t="str">
        <f>RIGHT(tbStoricoOrdini[[#This Row],[ORDINE]],4)</f>
        <v>4665</v>
      </c>
      <c r="E4668" t="s">
        <v>32</v>
      </c>
      <c r="F4668" t="str">
        <f>VLOOKUP(tbStoricoOrdini[[#This Row],[CLIENTE]],tbClienti[],3,FALSE)</f>
        <v>Emilia Romagna</v>
      </c>
      <c r="G4668" t="str">
        <f>VLOOKUP(tbStoricoOrdini[[#This Row],[CLIENTE]],tbClienti[],7,FALSE)</f>
        <v>BC</v>
      </c>
      <c r="H4668" t="s">
        <v>77</v>
      </c>
      <c r="I4668" t="str">
        <f>IF(LEFT(tbStoricoOrdini[[#This Row],[ARTICOLO]],3) = "COG","COG",LEFT(tbStoricoOrdini[[#This Row],[ARTICOLO]],FIND(" ",tbStoricoOrdini[[#This Row],[ARTICOLO]])-1))</f>
        <v>COG</v>
      </c>
      <c r="J4668" t="str">
        <f>MID(tbStoricoOrdini[[#This Row],[ARTICOLO]],FIND(" ",tbStoricoOrdini[[#This Row],[ARTICOLO]])+1,4)</f>
        <v>2000</v>
      </c>
      <c r="K4668" t="str">
        <f>IFERROR(RIGHT(tbStoricoOrdini[[#This Row],[ARTICOLO]],LEN(tbStoricoOrdini[[#This Row],[ARTICOLO]])-FIND(" ",tbStoricoOrdini[[#This Row],[ARTICOLO]],FIND(" ",tbStoricoOrdini[[#This Row],[ARTICOLO]]) +1)),"")</f>
        <v>Medium</v>
      </c>
      <c r="L4668" s="3">
        <f>VLOOKUP(tbStoricoOrdini[[#This Row],[ARTICOLO]],tbArticoli[],2,FALSE)</f>
        <v>200</v>
      </c>
      <c r="M4668" s="22">
        <f>tbStoricoOrdini[[#This Row],[IMPORTO]]/tbStoricoOrdini[[#This Row],[PREZZO]]</f>
        <v>0.73</v>
      </c>
      <c r="N4668" t="s">
        <v>9</v>
      </c>
      <c r="O4668" s="8">
        <f>VLOOKUP(tbStoricoOrdini[[#This Row],[AGENTE]],tbAgenti[],2,FALSE)</f>
        <v>0.05</v>
      </c>
      <c r="P4668" s="2">
        <v>146</v>
      </c>
      <c r="Q4668" s="2">
        <f>tbStoricoOrdini[[#This Row],[IMPORTO]]*tbStoricoOrdini[[#This Row],[% COMM.]]</f>
        <v>7.3000000000000007</v>
      </c>
      <c r="R4668" s="2">
        <f>tbStoricoOrdini[[#This Row],[TOT. COMM.]]+tbStoricoOrdini[[#This Row],[IMPORTO]]</f>
        <v>153.30000000000001</v>
      </c>
    </row>
    <row r="4669" spans="1:18">
      <c r="A4669" s="1">
        <v>43983</v>
      </c>
      <c r="B4669" s="7">
        <f>MONTH(tbStoricoOrdini[[#This Row],[DATA]])</f>
        <v>6</v>
      </c>
      <c r="C4669" t="s">
        <v>4764</v>
      </c>
      <c r="D4669" t="str">
        <f>RIGHT(tbStoricoOrdini[[#This Row],[ORDINE]],4)</f>
        <v>4666</v>
      </c>
      <c r="E4669" t="s">
        <v>32</v>
      </c>
      <c r="F4669" t="str">
        <f>VLOOKUP(tbStoricoOrdini[[#This Row],[CLIENTE]],tbClienti[],3,FALSE)</f>
        <v>Emilia Romagna</v>
      </c>
      <c r="G4669" t="str">
        <f>VLOOKUP(tbStoricoOrdini[[#This Row],[CLIENTE]],tbClienti[],7,FALSE)</f>
        <v>BC</v>
      </c>
      <c r="H4669" t="s">
        <v>61</v>
      </c>
      <c r="I4669" t="str">
        <f>IF(LEFT(tbStoricoOrdini[[#This Row],[ARTICOLO]],3) = "COG","COG",LEFT(tbStoricoOrdini[[#This Row],[ARTICOLO]],FIND(" ",tbStoricoOrdini[[#This Row],[ARTICOLO]])-1))</f>
        <v>KLM</v>
      </c>
      <c r="J4669" t="str">
        <f>MID(tbStoricoOrdini[[#This Row],[ARTICOLO]],FIND(" ",tbStoricoOrdini[[#This Row],[ARTICOLO]])+1,4)</f>
        <v>5000</v>
      </c>
      <c r="K4669" t="str">
        <f>IFERROR(RIGHT(tbStoricoOrdini[[#This Row],[ARTICOLO]],LEN(tbStoricoOrdini[[#This Row],[ARTICOLO]])-FIND(" ",tbStoricoOrdini[[#This Row],[ARTICOLO]],FIND(" ",tbStoricoOrdini[[#This Row],[ARTICOLO]]) +1)),"")</f>
        <v>Medium</v>
      </c>
      <c r="L4669" s="3">
        <f>VLOOKUP(tbStoricoOrdini[[#This Row],[ARTICOLO]],tbArticoli[],2,FALSE)</f>
        <v>150</v>
      </c>
      <c r="M4669" s="22">
        <f>tbStoricoOrdini[[#This Row],[IMPORTO]]/tbStoricoOrdini[[#This Row],[PREZZO]]</f>
        <v>200.42666666666668</v>
      </c>
      <c r="N4669" t="s">
        <v>9</v>
      </c>
      <c r="O4669" s="8">
        <f>VLOOKUP(tbStoricoOrdini[[#This Row],[AGENTE]],tbAgenti[],2,FALSE)</f>
        <v>0.05</v>
      </c>
      <c r="P4669" s="2">
        <v>30064</v>
      </c>
      <c r="Q4669" s="2">
        <f>tbStoricoOrdini[[#This Row],[IMPORTO]]*tbStoricoOrdini[[#This Row],[% COMM.]]</f>
        <v>1503.2</v>
      </c>
      <c r="R4669" s="2">
        <f>tbStoricoOrdini[[#This Row],[TOT. COMM.]]+tbStoricoOrdini[[#This Row],[IMPORTO]]</f>
        <v>31567.200000000001</v>
      </c>
    </row>
    <row r="4670" spans="1:18">
      <c r="A4670" s="1">
        <v>43983</v>
      </c>
      <c r="B4670" s="7">
        <f>MONTH(tbStoricoOrdini[[#This Row],[DATA]])</f>
        <v>6</v>
      </c>
      <c r="C4670" t="s">
        <v>4765</v>
      </c>
      <c r="D4670" t="str">
        <f>RIGHT(tbStoricoOrdini[[#This Row],[ORDINE]],4)</f>
        <v>4667</v>
      </c>
      <c r="E4670" t="s">
        <v>32</v>
      </c>
      <c r="F4670" t="str">
        <f>VLOOKUP(tbStoricoOrdini[[#This Row],[CLIENTE]],tbClienti[],3,FALSE)</f>
        <v>Emilia Romagna</v>
      </c>
      <c r="G4670" t="str">
        <f>VLOOKUP(tbStoricoOrdini[[#This Row],[CLIENTE]],tbClienti[],7,FALSE)</f>
        <v>BC</v>
      </c>
      <c r="H4670" t="s">
        <v>79</v>
      </c>
      <c r="I4670" t="str">
        <f>IF(LEFT(tbStoricoOrdini[[#This Row],[ARTICOLO]],3) = "COG","COG",LEFT(tbStoricoOrdini[[#This Row],[ARTICOLO]],FIND(" ",tbStoricoOrdini[[#This Row],[ARTICOLO]])-1))</f>
        <v>COG</v>
      </c>
      <c r="J4670" t="str">
        <f>MID(tbStoricoOrdini[[#This Row],[ARTICOLO]],FIND(" ",tbStoricoOrdini[[#This Row],[ARTICOLO]])+1,4)</f>
        <v>4000</v>
      </c>
      <c r="K4670" t="str">
        <f>IFERROR(RIGHT(tbStoricoOrdini[[#This Row],[ARTICOLO]],LEN(tbStoricoOrdini[[#This Row],[ARTICOLO]])-FIND(" ",tbStoricoOrdini[[#This Row],[ARTICOLO]],FIND(" ",tbStoricoOrdini[[#This Row],[ARTICOLO]]) +1)),"")</f>
        <v>Plus</v>
      </c>
      <c r="L4670" s="3">
        <f>VLOOKUP(tbStoricoOrdini[[#This Row],[ARTICOLO]],tbArticoli[],2,FALSE)</f>
        <v>240</v>
      </c>
      <c r="M4670" s="22">
        <f>tbStoricoOrdini[[#This Row],[IMPORTO]]/tbStoricoOrdini[[#This Row],[PREZZO]]</f>
        <v>13.629166666666666</v>
      </c>
      <c r="N4670" t="s">
        <v>9</v>
      </c>
      <c r="O4670" s="8">
        <f>VLOOKUP(tbStoricoOrdini[[#This Row],[AGENTE]],tbAgenti[],2,FALSE)</f>
        <v>0.05</v>
      </c>
      <c r="P4670" s="2">
        <v>3271</v>
      </c>
      <c r="Q4670" s="2">
        <f>tbStoricoOrdini[[#This Row],[IMPORTO]]*tbStoricoOrdini[[#This Row],[% COMM.]]</f>
        <v>163.55000000000001</v>
      </c>
      <c r="R4670" s="2">
        <f>tbStoricoOrdini[[#This Row],[TOT. COMM.]]+tbStoricoOrdini[[#This Row],[IMPORTO]]</f>
        <v>3434.55</v>
      </c>
    </row>
    <row r="4671" spans="1:18">
      <c r="A4671" s="1">
        <v>43983</v>
      </c>
      <c r="B4671" s="7">
        <f>MONTH(tbStoricoOrdini[[#This Row],[DATA]])</f>
        <v>6</v>
      </c>
      <c r="C4671" t="s">
        <v>4766</v>
      </c>
      <c r="D4671" t="str">
        <f>RIGHT(tbStoricoOrdini[[#This Row],[ORDINE]],4)</f>
        <v>4668</v>
      </c>
      <c r="E4671" t="s">
        <v>32</v>
      </c>
      <c r="F4671" t="str">
        <f>VLOOKUP(tbStoricoOrdini[[#This Row],[CLIENTE]],tbClienti[],3,FALSE)</f>
        <v>Emilia Romagna</v>
      </c>
      <c r="G4671" t="str">
        <f>VLOOKUP(tbStoricoOrdini[[#This Row],[CLIENTE]],tbClienti[],7,FALSE)</f>
        <v>BC</v>
      </c>
      <c r="H4671" t="s">
        <v>60</v>
      </c>
      <c r="I4671" t="str">
        <f>IF(LEFT(tbStoricoOrdini[[#This Row],[ARTICOLO]],3) = "COG","COG",LEFT(tbStoricoOrdini[[#This Row],[ARTICOLO]],FIND(" ",tbStoricoOrdini[[#This Row],[ARTICOLO]])-1))</f>
        <v>KLM</v>
      </c>
      <c r="J4671" t="str">
        <f>MID(tbStoricoOrdini[[#This Row],[ARTICOLO]],FIND(" ",tbStoricoOrdini[[#This Row],[ARTICOLO]])+1,4)</f>
        <v>5000</v>
      </c>
      <c r="K4671" t="str">
        <f>IFERROR(RIGHT(tbStoricoOrdini[[#This Row],[ARTICOLO]],LEN(tbStoricoOrdini[[#This Row],[ARTICOLO]])-FIND(" ",tbStoricoOrdini[[#This Row],[ARTICOLO]],FIND(" ",tbStoricoOrdini[[#This Row],[ARTICOLO]]) +1)),"")</f>
        <v>Plus</v>
      </c>
      <c r="L4671" s="3">
        <f>VLOOKUP(tbStoricoOrdini[[#This Row],[ARTICOLO]],tbArticoli[],2,FALSE)</f>
        <v>175</v>
      </c>
      <c r="M4671" s="22">
        <f>tbStoricoOrdini[[#This Row],[IMPORTO]]/tbStoricoOrdini[[#This Row],[PREZZO]]</f>
        <v>18.497142857142858</v>
      </c>
      <c r="N4671" t="s">
        <v>7</v>
      </c>
      <c r="O4671" s="8">
        <f>VLOOKUP(tbStoricoOrdini[[#This Row],[AGENTE]],tbAgenti[],2,FALSE)</f>
        <v>0.03</v>
      </c>
      <c r="P4671" s="2">
        <v>3237</v>
      </c>
      <c r="Q4671" s="2">
        <f>tbStoricoOrdini[[#This Row],[IMPORTO]]*tbStoricoOrdini[[#This Row],[% COMM.]]</f>
        <v>97.11</v>
      </c>
      <c r="R4671" s="2">
        <f>tbStoricoOrdini[[#This Row],[TOT. COMM.]]+tbStoricoOrdini[[#This Row],[IMPORTO]]</f>
        <v>3334.11</v>
      </c>
    </row>
    <row r="4672" spans="1:18">
      <c r="A4672" s="1">
        <v>43983</v>
      </c>
      <c r="B4672" s="7">
        <f>MONTH(tbStoricoOrdini[[#This Row],[DATA]])</f>
        <v>6</v>
      </c>
      <c r="C4672" t="s">
        <v>4767</v>
      </c>
      <c r="D4672" t="str">
        <f>RIGHT(tbStoricoOrdini[[#This Row],[ORDINE]],4)</f>
        <v>4669</v>
      </c>
      <c r="E4672" t="s">
        <v>32</v>
      </c>
      <c r="F4672" t="str">
        <f>VLOOKUP(tbStoricoOrdini[[#This Row],[CLIENTE]],tbClienti[],3,FALSE)</f>
        <v>Emilia Romagna</v>
      </c>
      <c r="G4672" t="str">
        <f>VLOOKUP(tbStoricoOrdini[[#This Row],[CLIENTE]],tbClienti[],7,FALSE)</f>
        <v>BC</v>
      </c>
      <c r="H4672" t="s">
        <v>63</v>
      </c>
      <c r="I4672" t="str">
        <f>IF(LEFT(tbStoricoOrdini[[#This Row],[ARTICOLO]],3) = "COG","COG",LEFT(tbStoricoOrdini[[#This Row],[ARTICOLO]],FIND(" ",tbStoricoOrdini[[#This Row],[ARTICOLO]])-1))</f>
        <v>KLM</v>
      </c>
      <c r="J4672" t="str">
        <f>MID(tbStoricoOrdini[[#This Row],[ARTICOLO]],FIND(" ",tbStoricoOrdini[[#This Row],[ARTICOLO]])+1,4)</f>
        <v>3000</v>
      </c>
      <c r="K4672" t="str">
        <f>IFERROR(RIGHT(tbStoricoOrdini[[#This Row],[ARTICOLO]],LEN(tbStoricoOrdini[[#This Row],[ARTICOLO]])-FIND(" ",tbStoricoOrdini[[#This Row],[ARTICOLO]],FIND(" ",tbStoricoOrdini[[#This Row],[ARTICOLO]]) +1)),"")</f>
        <v>Plus</v>
      </c>
      <c r="L4672" s="3">
        <f>VLOOKUP(tbStoricoOrdini[[#This Row],[ARTICOLO]],tbArticoli[],2,FALSE)</f>
        <v>145</v>
      </c>
      <c r="M4672" s="22">
        <f>tbStoricoOrdini[[#This Row],[IMPORTO]]/tbStoricoOrdini[[#This Row],[PREZZO]]</f>
        <v>26.124137931034483</v>
      </c>
      <c r="N4672" t="s">
        <v>7</v>
      </c>
      <c r="O4672" s="8">
        <f>VLOOKUP(tbStoricoOrdini[[#This Row],[AGENTE]],tbAgenti[],2,FALSE)</f>
        <v>0.03</v>
      </c>
      <c r="P4672" s="2">
        <v>3788</v>
      </c>
      <c r="Q4672" s="2">
        <f>tbStoricoOrdini[[#This Row],[IMPORTO]]*tbStoricoOrdini[[#This Row],[% COMM.]]</f>
        <v>113.64</v>
      </c>
      <c r="R4672" s="2">
        <f>tbStoricoOrdini[[#This Row],[TOT. COMM.]]+tbStoricoOrdini[[#This Row],[IMPORTO]]</f>
        <v>3901.64</v>
      </c>
    </row>
    <row r="4673" spans="1:18">
      <c r="A4673" s="1">
        <v>43983</v>
      </c>
      <c r="B4673" s="7">
        <f>MONTH(tbStoricoOrdini[[#This Row],[DATA]])</f>
        <v>6</v>
      </c>
      <c r="C4673" t="s">
        <v>4768</v>
      </c>
      <c r="D4673" t="str">
        <f>RIGHT(tbStoricoOrdini[[#This Row],[ORDINE]],4)</f>
        <v>4670</v>
      </c>
      <c r="E4673" t="s">
        <v>32</v>
      </c>
      <c r="F4673" t="str">
        <f>VLOOKUP(tbStoricoOrdini[[#This Row],[CLIENTE]],tbClienti[],3,FALSE)</f>
        <v>Emilia Romagna</v>
      </c>
      <c r="G4673" t="str">
        <f>VLOOKUP(tbStoricoOrdini[[#This Row],[CLIENTE]],tbClienti[],7,FALSE)</f>
        <v>BC</v>
      </c>
      <c r="H4673" t="s">
        <v>63</v>
      </c>
      <c r="I4673" t="str">
        <f>IF(LEFT(tbStoricoOrdini[[#This Row],[ARTICOLO]],3) = "COG","COG",LEFT(tbStoricoOrdini[[#This Row],[ARTICOLO]],FIND(" ",tbStoricoOrdini[[#This Row],[ARTICOLO]])-1))</f>
        <v>KLM</v>
      </c>
      <c r="J4673" t="str">
        <f>MID(tbStoricoOrdini[[#This Row],[ARTICOLO]],FIND(" ",tbStoricoOrdini[[#This Row],[ARTICOLO]])+1,4)</f>
        <v>3000</v>
      </c>
      <c r="K4673" t="str">
        <f>IFERROR(RIGHT(tbStoricoOrdini[[#This Row],[ARTICOLO]],LEN(tbStoricoOrdini[[#This Row],[ARTICOLO]])-FIND(" ",tbStoricoOrdini[[#This Row],[ARTICOLO]],FIND(" ",tbStoricoOrdini[[#This Row],[ARTICOLO]]) +1)),"")</f>
        <v>Plus</v>
      </c>
      <c r="L4673" s="3">
        <f>VLOOKUP(tbStoricoOrdini[[#This Row],[ARTICOLO]],tbArticoli[],2,FALSE)</f>
        <v>145</v>
      </c>
      <c r="M4673" s="22">
        <f>tbStoricoOrdini[[#This Row],[IMPORTO]]/tbStoricoOrdini[[#This Row],[PREZZO]]</f>
        <v>720.35862068965514</v>
      </c>
      <c r="N4673" t="s">
        <v>9</v>
      </c>
      <c r="O4673" s="8">
        <f>VLOOKUP(tbStoricoOrdini[[#This Row],[AGENTE]],tbAgenti[],2,FALSE)</f>
        <v>0.05</v>
      </c>
      <c r="P4673" s="2">
        <v>104452</v>
      </c>
      <c r="Q4673" s="2">
        <f>tbStoricoOrdini[[#This Row],[IMPORTO]]*tbStoricoOrdini[[#This Row],[% COMM.]]</f>
        <v>5222.6000000000004</v>
      </c>
      <c r="R4673" s="2">
        <f>tbStoricoOrdini[[#This Row],[TOT. COMM.]]+tbStoricoOrdini[[#This Row],[IMPORTO]]</f>
        <v>109674.6</v>
      </c>
    </row>
    <row r="4674" spans="1:18">
      <c r="A4674" s="1">
        <v>43983</v>
      </c>
      <c r="B4674" s="7">
        <f>MONTH(tbStoricoOrdini[[#This Row],[DATA]])</f>
        <v>6</v>
      </c>
      <c r="C4674" t="s">
        <v>4769</v>
      </c>
      <c r="D4674" t="str">
        <f>RIGHT(tbStoricoOrdini[[#This Row],[ORDINE]],4)</f>
        <v>4671</v>
      </c>
      <c r="E4674" t="s">
        <v>32</v>
      </c>
      <c r="F4674" t="str">
        <f>VLOOKUP(tbStoricoOrdini[[#This Row],[CLIENTE]],tbClienti[],3,FALSE)</f>
        <v>Emilia Romagna</v>
      </c>
      <c r="G4674" t="str">
        <f>VLOOKUP(tbStoricoOrdini[[#This Row],[CLIENTE]],tbClienti[],7,FALSE)</f>
        <v>BC</v>
      </c>
      <c r="H4674" t="s">
        <v>66</v>
      </c>
      <c r="I4674" t="str">
        <f>IF(LEFT(tbStoricoOrdini[[#This Row],[ARTICOLO]],3) = "COG","COG",LEFT(tbStoricoOrdini[[#This Row],[ARTICOLO]],FIND(" ",tbStoricoOrdini[[#This Row],[ARTICOLO]])-1))</f>
        <v>BAG</v>
      </c>
      <c r="J4674" t="str">
        <f>MID(tbStoricoOrdini[[#This Row],[ARTICOLO]],FIND(" ",tbStoricoOrdini[[#This Row],[ARTICOLO]])+1,4)</f>
        <v>2500</v>
      </c>
      <c r="K4674" t="str">
        <f>IFERROR(RIGHT(tbStoricoOrdini[[#This Row],[ARTICOLO]],LEN(tbStoricoOrdini[[#This Row],[ARTICOLO]])-FIND(" ",tbStoricoOrdini[[#This Row],[ARTICOLO]],FIND(" ",tbStoricoOrdini[[#This Row],[ARTICOLO]]) +1)),"")</f>
        <v>Plus</v>
      </c>
      <c r="L4674" s="3">
        <f>VLOOKUP(tbStoricoOrdini[[#This Row],[ARTICOLO]],tbArticoli[],2,FALSE)</f>
        <v>220</v>
      </c>
      <c r="M4674" s="22">
        <f>tbStoricoOrdini[[#This Row],[IMPORTO]]/tbStoricoOrdini[[#This Row],[PREZZO]]</f>
        <v>24.286363636363635</v>
      </c>
      <c r="N4674" t="s">
        <v>7</v>
      </c>
      <c r="O4674" s="8">
        <f>VLOOKUP(tbStoricoOrdini[[#This Row],[AGENTE]],tbAgenti[],2,FALSE)</f>
        <v>0.03</v>
      </c>
      <c r="P4674" s="2">
        <v>5343</v>
      </c>
      <c r="Q4674" s="2">
        <f>tbStoricoOrdini[[#This Row],[IMPORTO]]*tbStoricoOrdini[[#This Row],[% COMM.]]</f>
        <v>160.29</v>
      </c>
      <c r="R4674" s="2">
        <f>tbStoricoOrdini[[#This Row],[TOT. COMM.]]+tbStoricoOrdini[[#This Row],[IMPORTO]]</f>
        <v>5503.29</v>
      </c>
    </row>
    <row r="4675" spans="1:18">
      <c r="A4675" s="1">
        <v>43983</v>
      </c>
      <c r="B4675" s="7">
        <f>MONTH(tbStoricoOrdini[[#This Row],[DATA]])</f>
        <v>6</v>
      </c>
      <c r="C4675" t="s">
        <v>4770</v>
      </c>
      <c r="D4675" t="str">
        <f>RIGHT(tbStoricoOrdini[[#This Row],[ORDINE]],4)</f>
        <v>4672</v>
      </c>
      <c r="E4675" t="s">
        <v>32</v>
      </c>
      <c r="F4675" t="str">
        <f>VLOOKUP(tbStoricoOrdini[[#This Row],[CLIENTE]],tbClienti[],3,FALSE)</f>
        <v>Emilia Romagna</v>
      </c>
      <c r="G4675" t="str">
        <f>VLOOKUP(tbStoricoOrdini[[#This Row],[CLIENTE]],tbClienti[],7,FALSE)</f>
        <v>BC</v>
      </c>
      <c r="H4675" t="s">
        <v>66</v>
      </c>
      <c r="I4675" t="str">
        <f>IF(LEFT(tbStoricoOrdini[[#This Row],[ARTICOLO]],3) = "COG","COG",LEFT(tbStoricoOrdini[[#This Row],[ARTICOLO]],FIND(" ",tbStoricoOrdini[[#This Row],[ARTICOLO]])-1))</f>
        <v>BAG</v>
      </c>
      <c r="J4675" t="str">
        <f>MID(tbStoricoOrdini[[#This Row],[ARTICOLO]],FIND(" ",tbStoricoOrdini[[#This Row],[ARTICOLO]])+1,4)</f>
        <v>2500</v>
      </c>
      <c r="K4675" t="str">
        <f>IFERROR(RIGHT(tbStoricoOrdini[[#This Row],[ARTICOLO]],LEN(tbStoricoOrdini[[#This Row],[ARTICOLO]])-FIND(" ",tbStoricoOrdini[[#This Row],[ARTICOLO]],FIND(" ",tbStoricoOrdini[[#This Row],[ARTICOLO]]) +1)),"")</f>
        <v>Plus</v>
      </c>
      <c r="L4675" s="3">
        <f>VLOOKUP(tbStoricoOrdini[[#This Row],[ARTICOLO]],tbArticoli[],2,FALSE)</f>
        <v>220</v>
      </c>
      <c r="M4675" s="22">
        <f>tbStoricoOrdini[[#This Row],[IMPORTO]]/tbStoricoOrdini[[#This Row],[PREZZO]]</f>
        <v>0.29090909090909089</v>
      </c>
      <c r="N4675" t="s">
        <v>9</v>
      </c>
      <c r="O4675" s="8">
        <f>VLOOKUP(tbStoricoOrdini[[#This Row],[AGENTE]],tbAgenti[],2,FALSE)</f>
        <v>0.05</v>
      </c>
      <c r="P4675" s="2">
        <v>64</v>
      </c>
      <c r="Q4675" s="2">
        <f>tbStoricoOrdini[[#This Row],[IMPORTO]]*tbStoricoOrdini[[#This Row],[% COMM.]]</f>
        <v>3.2</v>
      </c>
      <c r="R4675" s="2">
        <f>tbStoricoOrdini[[#This Row],[TOT. COMM.]]+tbStoricoOrdini[[#This Row],[IMPORTO]]</f>
        <v>67.2</v>
      </c>
    </row>
    <row r="4676" spans="1:18">
      <c r="A4676" s="1">
        <v>43983</v>
      </c>
      <c r="B4676" s="7">
        <f>MONTH(tbStoricoOrdini[[#This Row],[DATA]])</f>
        <v>6</v>
      </c>
      <c r="C4676" t="s">
        <v>4771</v>
      </c>
      <c r="D4676" t="str">
        <f>RIGHT(tbStoricoOrdini[[#This Row],[ORDINE]],4)</f>
        <v>4673</v>
      </c>
      <c r="E4676" t="s">
        <v>32</v>
      </c>
      <c r="F4676" t="str">
        <f>VLOOKUP(tbStoricoOrdini[[#This Row],[CLIENTE]],tbClienti[],3,FALSE)</f>
        <v>Emilia Romagna</v>
      </c>
      <c r="G4676" t="str">
        <f>VLOOKUP(tbStoricoOrdini[[#This Row],[CLIENTE]],tbClienti[],7,FALSE)</f>
        <v>BC</v>
      </c>
      <c r="H4676" t="s">
        <v>68</v>
      </c>
      <c r="I4676" t="str">
        <f>IF(LEFT(tbStoricoOrdini[[#This Row],[ARTICOLO]],3) = "COG","COG",LEFT(tbStoricoOrdini[[#This Row],[ARTICOLO]],FIND(" ",tbStoricoOrdini[[#This Row],[ARTICOLO]])-1))</f>
        <v>BAG</v>
      </c>
      <c r="J4676" t="str">
        <f>MID(tbStoricoOrdini[[#This Row],[ARTICOLO]],FIND(" ",tbStoricoOrdini[[#This Row],[ARTICOLO]])+1,4)</f>
        <v>5000</v>
      </c>
      <c r="K4676" t="str">
        <f>IFERROR(RIGHT(tbStoricoOrdini[[#This Row],[ARTICOLO]],LEN(tbStoricoOrdini[[#This Row],[ARTICOLO]])-FIND(" ",tbStoricoOrdini[[#This Row],[ARTICOLO]],FIND(" ",tbStoricoOrdini[[#This Row],[ARTICOLO]]) +1)),"")</f>
        <v/>
      </c>
      <c r="L4676" s="3">
        <f>VLOOKUP(tbStoricoOrdini[[#This Row],[ARTICOLO]],tbArticoli[],2,FALSE)</f>
        <v>250</v>
      </c>
      <c r="M4676" s="22">
        <f>tbStoricoOrdini[[#This Row],[IMPORTO]]/tbStoricoOrdini[[#This Row],[PREZZO]]</f>
        <v>1.468</v>
      </c>
      <c r="N4676" t="s">
        <v>7</v>
      </c>
      <c r="O4676" s="8">
        <f>VLOOKUP(tbStoricoOrdini[[#This Row],[AGENTE]],tbAgenti[],2,FALSE)</f>
        <v>0.03</v>
      </c>
      <c r="P4676" s="2">
        <v>367</v>
      </c>
      <c r="Q4676" s="2">
        <f>tbStoricoOrdini[[#This Row],[IMPORTO]]*tbStoricoOrdini[[#This Row],[% COMM.]]</f>
        <v>11.01</v>
      </c>
      <c r="R4676" s="2">
        <f>tbStoricoOrdini[[#This Row],[TOT. COMM.]]+tbStoricoOrdini[[#This Row],[IMPORTO]]</f>
        <v>378.01</v>
      </c>
    </row>
    <row r="4677" spans="1:18">
      <c r="A4677" s="1">
        <v>43983</v>
      </c>
      <c r="B4677" s="7">
        <f>MONTH(tbStoricoOrdini[[#This Row],[DATA]])</f>
        <v>6</v>
      </c>
      <c r="C4677" t="s">
        <v>4772</v>
      </c>
      <c r="D4677" t="str">
        <f>RIGHT(tbStoricoOrdini[[#This Row],[ORDINE]],4)</f>
        <v>4674</v>
      </c>
      <c r="E4677" t="s">
        <v>32</v>
      </c>
      <c r="F4677" t="str">
        <f>VLOOKUP(tbStoricoOrdini[[#This Row],[CLIENTE]],tbClienti[],3,FALSE)</f>
        <v>Emilia Romagna</v>
      </c>
      <c r="G4677" t="str">
        <f>VLOOKUP(tbStoricoOrdini[[#This Row],[CLIENTE]],tbClienti[],7,FALSE)</f>
        <v>BC</v>
      </c>
      <c r="H4677" t="s">
        <v>69</v>
      </c>
      <c r="I4677" t="str">
        <f>IF(LEFT(tbStoricoOrdini[[#This Row],[ARTICOLO]],3) = "COG","COG",LEFT(tbStoricoOrdini[[#This Row],[ARTICOLO]],FIND(" ",tbStoricoOrdini[[#This Row],[ARTICOLO]])-1))</f>
        <v>BAG</v>
      </c>
      <c r="J4677" t="str">
        <f>MID(tbStoricoOrdini[[#This Row],[ARTICOLO]],FIND(" ",tbStoricoOrdini[[#This Row],[ARTICOLO]])+1,4)</f>
        <v>1121</v>
      </c>
      <c r="K4677" t="str">
        <f>IFERROR(RIGHT(tbStoricoOrdini[[#This Row],[ARTICOLO]],LEN(tbStoricoOrdini[[#This Row],[ARTICOLO]])-FIND(" ",tbStoricoOrdini[[#This Row],[ARTICOLO]],FIND(" ",tbStoricoOrdini[[#This Row],[ARTICOLO]]) +1)),"")</f>
        <v>Gold</v>
      </c>
      <c r="L4677" s="3">
        <f>VLOOKUP(tbStoricoOrdini[[#This Row],[ARTICOLO]],tbArticoli[],2,FALSE)</f>
        <v>230</v>
      </c>
      <c r="M4677" s="22">
        <f>tbStoricoOrdini[[#This Row],[IMPORTO]]/tbStoricoOrdini[[#This Row],[PREZZO]]</f>
        <v>160.73478260869564</v>
      </c>
      <c r="N4677" t="s">
        <v>9</v>
      </c>
      <c r="O4677" s="8">
        <f>VLOOKUP(tbStoricoOrdini[[#This Row],[AGENTE]],tbAgenti[],2,FALSE)</f>
        <v>0.05</v>
      </c>
      <c r="P4677" s="2">
        <v>36969</v>
      </c>
      <c r="Q4677" s="2">
        <f>tbStoricoOrdini[[#This Row],[IMPORTO]]*tbStoricoOrdini[[#This Row],[% COMM.]]</f>
        <v>1848.45</v>
      </c>
      <c r="R4677" s="2">
        <f>tbStoricoOrdini[[#This Row],[TOT. COMM.]]+tbStoricoOrdini[[#This Row],[IMPORTO]]</f>
        <v>38817.449999999997</v>
      </c>
    </row>
    <row r="4678" spans="1:18">
      <c r="A4678" s="1">
        <v>43983</v>
      </c>
      <c r="B4678" s="7">
        <f>MONTH(tbStoricoOrdini[[#This Row],[DATA]])</f>
        <v>6</v>
      </c>
      <c r="C4678" t="s">
        <v>4773</v>
      </c>
      <c r="D4678" t="str">
        <f>RIGHT(tbStoricoOrdini[[#This Row],[ORDINE]],4)</f>
        <v>4675</v>
      </c>
      <c r="E4678" t="s">
        <v>32</v>
      </c>
      <c r="F4678" t="str">
        <f>VLOOKUP(tbStoricoOrdini[[#This Row],[CLIENTE]],tbClienti[],3,FALSE)</f>
        <v>Emilia Romagna</v>
      </c>
      <c r="G4678" t="str">
        <f>VLOOKUP(tbStoricoOrdini[[#This Row],[CLIENTE]],tbClienti[],7,FALSE)</f>
        <v>BC</v>
      </c>
      <c r="H4678" t="s">
        <v>83</v>
      </c>
      <c r="I4678" t="str">
        <f>IF(LEFT(tbStoricoOrdini[[#This Row],[ARTICOLO]],3) = "COG","COG",LEFT(tbStoricoOrdini[[#This Row],[ARTICOLO]],FIND(" ",tbStoricoOrdini[[#This Row],[ARTICOLO]])-1))</f>
        <v>COG</v>
      </c>
      <c r="J4678" t="str">
        <f>MID(tbStoricoOrdini[[#This Row],[ARTICOLO]],FIND(" ",tbStoricoOrdini[[#This Row],[ARTICOLO]])+1,4)</f>
        <v>8000</v>
      </c>
      <c r="K4678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4678" s="3">
        <f>VLOOKUP(tbStoricoOrdini[[#This Row],[ARTICOLO]],tbArticoli[],2,FALSE)</f>
        <v>670</v>
      </c>
      <c r="M4678" s="22">
        <f>tbStoricoOrdini[[#This Row],[IMPORTO]]/tbStoricoOrdini[[#This Row],[PREZZO]]</f>
        <v>9.5641791044776117</v>
      </c>
      <c r="N4678" t="s">
        <v>9</v>
      </c>
      <c r="O4678" s="8">
        <f>VLOOKUP(tbStoricoOrdini[[#This Row],[AGENTE]],tbAgenti[],2,FALSE)</f>
        <v>0.05</v>
      </c>
      <c r="P4678" s="2">
        <v>6408</v>
      </c>
      <c r="Q4678" s="2">
        <f>tbStoricoOrdini[[#This Row],[IMPORTO]]*tbStoricoOrdini[[#This Row],[% COMM.]]</f>
        <v>320.40000000000003</v>
      </c>
      <c r="R4678" s="2">
        <f>tbStoricoOrdini[[#This Row],[TOT. COMM.]]+tbStoricoOrdini[[#This Row],[IMPORTO]]</f>
        <v>6728.4</v>
      </c>
    </row>
    <row r="4679" spans="1:18">
      <c r="A4679" s="1">
        <v>43983</v>
      </c>
      <c r="B4679" s="7">
        <f>MONTH(tbStoricoOrdini[[#This Row],[DATA]])</f>
        <v>6</v>
      </c>
      <c r="C4679" t="s">
        <v>4774</v>
      </c>
      <c r="D4679" t="str">
        <f>RIGHT(tbStoricoOrdini[[#This Row],[ORDINE]],4)</f>
        <v>4676</v>
      </c>
      <c r="E4679" t="s">
        <v>32</v>
      </c>
      <c r="F4679" t="str">
        <f>VLOOKUP(tbStoricoOrdini[[#This Row],[CLIENTE]],tbClienti[],3,FALSE)</f>
        <v>Emilia Romagna</v>
      </c>
      <c r="G4679" t="str">
        <f>VLOOKUP(tbStoricoOrdini[[#This Row],[CLIENTE]],tbClienti[],7,FALSE)</f>
        <v>BC</v>
      </c>
      <c r="H4679" t="s">
        <v>70</v>
      </c>
      <c r="I4679" t="str">
        <f>IF(LEFT(tbStoricoOrdini[[#This Row],[ARTICOLO]],3) = "COG","COG",LEFT(tbStoricoOrdini[[#This Row],[ARTICOLO]],FIND(" ",tbStoricoOrdini[[#This Row],[ARTICOLO]])-1))</f>
        <v>EB08</v>
      </c>
      <c r="J4679" t="str">
        <f>MID(tbStoricoOrdini[[#This Row],[ARTICOLO]],FIND(" ",tbStoricoOrdini[[#This Row],[ARTICOLO]])+1,4)</f>
        <v>7500</v>
      </c>
      <c r="K4679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4679" s="3">
        <f>VLOOKUP(tbStoricoOrdini[[#This Row],[ARTICOLO]],tbArticoli[],2,FALSE)</f>
        <v>180</v>
      </c>
      <c r="M4679" s="22">
        <f>tbStoricoOrdini[[#This Row],[IMPORTO]]/tbStoricoOrdini[[#This Row],[PREZZO]]</f>
        <v>3.3333333333333333E-2</v>
      </c>
      <c r="N4679" t="s">
        <v>9</v>
      </c>
      <c r="O4679" s="8">
        <f>VLOOKUP(tbStoricoOrdini[[#This Row],[AGENTE]],tbAgenti[],2,FALSE)</f>
        <v>0.05</v>
      </c>
      <c r="P4679" s="2">
        <v>6</v>
      </c>
      <c r="Q4679" s="2">
        <f>tbStoricoOrdini[[#This Row],[IMPORTO]]*tbStoricoOrdini[[#This Row],[% COMM.]]</f>
        <v>0.30000000000000004</v>
      </c>
      <c r="R4679" s="2">
        <f>tbStoricoOrdini[[#This Row],[TOT. COMM.]]+tbStoricoOrdini[[#This Row],[IMPORTO]]</f>
        <v>6.3</v>
      </c>
    </row>
    <row r="4680" spans="1:18">
      <c r="A4680" s="1">
        <v>43983</v>
      </c>
      <c r="B4680" s="7">
        <f>MONTH(tbStoricoOrdini[[#This Row],[DATA]])</f>
        <v>6</v>
      </c>
      <c r="C4680" t="s">
        <v>4775</v>
      </c>
      <c r="D4680" t="str">
        <f>RIGHT(tbStoricoOrdini[[#This Row],[ORDINE]],4)</f>
        <v>4677</v>
      </c>
      <c r="E4680" t="s">
        <v>32</v>
      </c>
      <c r="F4680" t="str">
        <f>VLOOKUP(tbStoricoOrdini[[#This Row],[CLIENTE]],tbClienti[],3,FALSE)</f>
        <v>Emilia Romagna</v>
      </c>
      <c r="G4680" t="str">
        <f>VLOOKUP(tbStoricoOrdini[[#This Row],[CLIENTE]],tbClienti[],7,FALSE)</f>
        <v>BC</v>
      </c>
      <c r="H4680" t="s">
        <v>71</v>
      </c>
      <c r="I4680" t="str">
        <f>IF(LEFT(tbStoricoOrdini[[#This Row],[ARTICOLO]],3) = "COG","COG",LEFT(tbStoricoOrdini[[#This Row],[ARTICOLO]],FIND(" ",tbStoricoOrdini[[#This Row],[ARTICOLO]])-1))</f>
        <v>EB07</v>
      </c>
      <c r="J4680" t="str">
        <f>MID(tbStoricoOrdini[[#This Row],[ARTICOLO]],FIND(" ",tbStoricoOrdini[[#This Row],[ARTICOLO]])+1,4)</f>
        <v>5000</v>
      </c>
      <c r="K4680" t="str">
        <f>IFERROR(RIGHT(tbStoricoOrdini[[#This Row],[ARTICOLO]],LEN(tbStoricoOrdini[[#This Row],[ARTICOLO]])-FIND(" ",tbStoricoOrdini[[#This Row],[ARTICOLO]],FIND(" ",tbStoricoOrdini[[#This Row],[ARTICOLO]]) +1)),"")</f>
        <v/>
      </c>
      <c r="L4680" s="3">
        <f>VLOOKUP(tbStoricoOrdini[[#This Row],[ARTICOLO]],tbArticoli[],2,FALSE)</f>
        <v>140</v>
      </c>
      <c r="M4680" s="22">
        <f>tbStoricoOrdini[[#This Row],[IMPORTO]]/tbStoricoOrdini[[#This Row],[PREZZO]]</f>
        <v>6.3285714285714283</v>
      </c>
      <c r="N4680" t="s">
        <v>9</v>
      </c>
      <c r="O4680" s="8">
        <f>VLOOKUP(tbStoricoOrdini[[#This Row],[AGENTE]],tbAgenti[],2,FALSE)</f>
        <v>0.05</v>
      </c>
      <c r="P4680" s="2">
        <v>886</v>
      </c>
      <c r="Q4680" s="2">
        <f>tbStoricoOrdini[[#This Row],[IMPORTO]]*tbStoricoOrdini[[#This Row],[% COMM.]]</f>
        <v>44.300000000000004</v>
      </c>
      <c r="R4680" s="2">
        <f>tbStoricoOrdini[[#This Row],[TOT. COMM.]]+tbStoricoOrdini[[#This Row],[IMPORTO]]</f>
        <v>930.3</v>
      </c>
    </row>
    <row r="4681" spans="1:18">
      <c r="A4681" s="1">
        <v>43983</v>
      </c>
      <c r="B4681" s="7">
        <f>MONTH(tbStoricoOrdini[[#This Row],[DATA]])</f>
        <v>6</v>
      </c>
      <c r="C4681" t="s">
        <v>4776</v>
      </c>
      <c r="D4681" t="str">
        <f>RIGHT(tbStoricoOrdini[[#This Row],[ORDINE]],4)</f>
        <v>4678</v>
      </c>
      <c r="E4681" t="s">
        <v>32</v>
      </c>
      <c r="F4681" t="str">
        <f>VLOOKUP(tbStoricoOrdini[[#This Row],[CLIENTE]],tbClienti[],3,FALSE)</f>
        <v>Emilia Romagna</v>
      </c>
      <c r="G4681" t="str">
        <f>VLOOKUP(tbStoricoOrdini[[#This Row],[CLIENTE]],tbClienti[],7,FALSE)</f>
        <v>BC</v>
      </c>
      <c r="H4681" t="s">
        <v>72</v>
      </c>
      <c r="I4681" t="str">
        <f>IF(LEFT(tbStoricoOrdini[[#This Row],[ARTICOLO]],3) = "COG","COG",LEFT(tbStoricoOrdini[[#This Row],[ARTICOLO]],FIND(" ",tbStoricoOrdini[[#This Row],[ARTICOLO]])-1))</f>
        <v>EB06</v>
      </c>
      <c r="J4681" t="str">
        <f>MID(tbStoricoOrdini[[#This Row],[ARTICOLO]],FIND(" ",tbStoricoOrdini[[#This Row],[ARTICOLO]])+1,4)</f>
        <v>3000</v>
      </c>
      <c r="K4681" t="str">
        <f>IFERROR(RIGHT(tbStoricoOrdini[[#This Row],[ARTICOLO]],LEN(tbStoricoOrdini[[#This Row],[ARTICOLO]])-FIND(" ",tbStoricoOrdini[[#This Row],[ARTICOLO]],FIND(" ",tbStoricoOrdini[[#This Row],[ARTICOLO]]) +1)),"")</f>
        <v>Medium</v>
      </c>
      <c r="L4681" s="3">
        <f>VLOOKUP(tbStoricoOrdini[[#This Row],[ARTICOLO]],tbArticoli[],2,FALSE)</f>
        <v>120</v>
      </c>
      <c r="M4681" s="22">
        <f>tbStoricoOrdini[[#This Row],[IMPORTO]]/tbStoricoOrdini[[#This Row],[PREZZO]]</f>
        <v>23.091666666666665</v>
      </c>
      <c r="N4681" t="s">
        <v>9</v>
      </c>
      <c r="O4681" s="8">
        <f>VLOOKUP(tbStoricoOrdini[[#This Row],[AGENTE]],tbAgenti[],2,FALSE)</f>
        <v>0.05</v>
      </c>
      <c r="P4681" s="2">
        <v>2771</v>
      </c>
      <c r="Q4681" s="2">
        <f>tbStoricoOrdini[[#This Row],[IMPORTO]]*tbStoricoOrdini[[#This Row],[% COMM.]]</f>
        <v>138.55000000000001</v>
      </c>
      <c r="R4681" s="2">
        <f>tbStoricoOrdini[[#This Row],[TOT. COMM.]]+tbStoricoOrdini[[#This Row],[IMPORTO]]</f>
        <v>2909.55</v>
      </c>
    </row>
    <row r="4682" spans="1:18">
      <c r="A4682" s="1">
        <v>43983</v>
      </c>
      <c r="B4682" s="7">
        <f>MONTH(tbStoricoOrdini[[#This Row],[DATA]])</f>
        <v>6</v>
      </c>
      <c r="C4682" t="s">
        <v>4777</v>
      </c>
      <c r="D4682" t="str">
        <f>RIGHT(tbStoricoOrdini[[#This Row],[ORDINE]],4)</f>
        <v>4679</v>
      </c>
      <c r="E4682" t="s">
        <v>33</v>
      </c>
      <c r="F4682" t="str">
        <f>VLOOKUP(tbStoricoOrdini[[#This Row],[CLIENTE]],tbClienti[],3,FALSE)</f>
        <v>Veneto</v>
      </c>
      <c r="G4682" t="str">
        <f>VLOOKUP(tbStoricoOrdini[[#This Row],[CLIENTE]],tbClienti[],7,FALSE)</f>
        <v>CC</v>
      </c>
      <c r="H4682" t="s">
        <v>74</v>
      </c>
      <c r="I4682" t="str">
        <f>IF(LEFT(tbStoricoOrdini[[#This Row],[ARTICOLO]],3) = "COG","COG",LEFT(tbStoricoOrdini[[#This Row],[ARTICOLO]],FIND(" ",tbStoricoOrdini[[#This Row],[ARTICOLO]])-1))</f>
        <v>AVRC</v>
      </c>
      <c r="J4682" t="str">
        <f>MID(tbStoricoOrdini[[#This Row],[ARTICOLO]],FIND(" ",tbStoricoOrdini[[#This Row],[ARTICOLO]])+1,4)</f>
        <v>2500</v>
      </c>
      <c r="K4682" t="str">
        <f>IFERROR(RIGHT(tbStoricoOrdini[[#This Row],[ARTICOLO]],LEN(tbStoricoOrdini[[#This Row],[ARTICOLO]])-FIND(" ",tbStoricoOrdini[[#This Row],[ARTICOLO]],FIND(" ",tbStoricoOrdini[[#This Row],[ARTICOLO]]) +1)),"")</f>
        <v>Gold</v>
      </c>
      <c r="L4682" s="3">
        <f>VLOOKUP(tbStoricoOrdini[[#This Row],[ARTICOLO]],tbArticoli[],2,FALSE)</f>
        <v>500</v>
      </c>
      <c r="M4682" s="22">
        <f>tbStoricoOrdini[[#This Row],[IMPORTO]]/tbStoricoOrdini[[#This Row],[PREZZO]]</f>
        <v>4.4740000000000002</v>
      </c>
      <c r="N4682" t="s">
        <v>10</v>
      </c>
      <c r="O4682" s="8">
        <f>VLOOKUP(tbStoricoOrdini[[#This Row],[AGENTE]],tbAgenti[],2,FALSE)</f>
        <v>3.6999999999999998E-2</v>
      </c>
      <c r="P4682" s="2">
        <v>2237</v>
      </c>
      <c r="Q4682" s="2">
        <f>tbStoricoOrdini[[#This Row],[IMPORTO]]*tbStoricoOrdini[[#This Row],[% COMM.]]</f>
        <v>82.768999999999991</v>
      </c>
      <c r="R4682" s="2">
        <f>tbStoricoOrdini[[#This Row],[TOT. COMM.]]+tbStoricoOrdini[[#This Row],[IMPORTO]]</f>
        <v>2319.7689999999998</v>
      </c>
    </row>
    <row r="4683" spans="1:18">
      <c r="A4683" s="1">
        <v>43983</v>
      </c>
      <c r="B4683" s="7">
        <f>MONTH(tbStoricoOrdini[[#This Row],[DATA]])</f>
        <v>6</v>
      </c>
      <c r="C4683" t="s">
        <v>4778</v>
      </c>
      <c r="D4683" t="str">
        <f>RIGHT(tbStoricoOrdini[[#This Row],[ORDINE]],4)</f>
        <v>4680</v>
      </c>
      <c r="E4683" t="s">
        <v>33</v>
      </c>
      <c r="F4683" t="str">
        <f>VLOOKUP(tbStoricoOrdini[[#This Row],[CLIENTE]],tbClienti[],3,FALSE)</f>
        <v>Veneto</v>
      </c>
      <c r="G4683" t="str">
        <f>VLOOKUP(tbStoricoOrdini[[#This Row],[CLIENTE]],tbClienti[],7,FALSE)</f>
        <v>CC</v>
      </c>
      <c r="H4683" t="s">
        <v>74</v>
      </c>
      <c r="I4683" t="str">
        <f>IF(LEFT(tbStoricoOrdini[[#This Row],[ARTICOLO]],3) = "COG","COG",LEFT(tbStoricoOrdini[[#This Row],[ARTICOLO]],FIND(" ",tbStoricoOrdini[[#This Row],[ARTICOLO]])-1))</f>
        <v>AVRC</v>
      </c>
      <c r="J4683" t="str">
        <f>MID(tbStoricoOrdini[[#This Row],[ARTICOLO]],FIND(" ",tbStoricoOrdini[[#This Row],[ARTICOLO]])+1,4)</f>
        <v>2500</v>
      </c>
      <c r="K4683" t="str">
        <f>IFERROR(RIGHT(tbStoricoOrdini[[#This Row],[ARTICOLO]],LEN(tbStoricoOrdini[[#This Row],[ARTICOLO]])-FIND(" ",tbStoricoOrdini[[#This Row],[ARTICOLO]],FIND(" ",tbStoricoOrdini[[#This Row],[ARTICOLO]]) +1)),"")</f>
        <v>Gold</v>
      </c>
      <c r="L4683" s="3">
        <f>VLOOKUP(tbStoricoOrdini[[#This Row],[ARTICOLO]],tbArticoli[],2,FALSE)</f>
        <v>500</v>
      </c>
      <c r="M4683" s="22">
        <f>tbStoricoOrdini[[#This Row],[IMPORTO]]/tbStoricoOrdini[[#This Row],[PREZZO]]</f>
        <v>0.94399999999999995</v>
      </c>
      <c r="N4683" t="s">
        <v>8</v>
      </c>
      <c r="O4683" s="8">
        <f>VLOOKUP(tbStoricoOrdini[[#This Row],[AGENTE]],tbAgenti[],2,FALSE)</f>
        <v>0.05</v>
      </c>
      <c r="P4683" s="2">
        <v>472</v>
      </c>
      <c r="Q4683" s="2">
        <f>tbStoricoOrdini[[#This Row],[IMPORTO]]*tbStoricoOrdini[[#This Row],[% COMM.]]</f>
        <v>23.6</v>
      </c>
      <c r="R4683" s="2">
        <f>tbStoricoOrdini[[#This Row],[TOT. COMM.]]+tbStoricoOrdini[[#This Row],[IMPORTO]]</f>
        <v>495.6</v>
      </c>
    </row>
    <row r="4684" spans="1:18">
      <c r="A4684" s="1">
        <v>43983</v>
      </c>
      <c r="B4684" s="7">
        <f>MONTH(tbStoricoOrdini[[#This Row],[DATA]])</f>
        <v>6</v>
      </c>
      <c r="C4684" t="s">
        <v>4779</v>
      </c>
      <c r="D4684" t="str">
        <f>RIGHT(tbStoricoOrdini[[#This Row],[ORDINE]],4)</f>
        <v>4681</v>
      </c>
      <c r="E4684" t="s">
        <v>33</v>
      </c>
      <c r="F4684" t="str">
        <f>VLOOKUP(tbStoricoOrdini[[#This Row],[CLIENTE]],tbClienti[],3,FALSE)</f>
        <v>Veneto</v>
      </c>
      <c r="G4684" t="str">
        <f>VLOOKUP(tbStoricoOrdini[[#This Row],[CLIENTE]],tbClienti[],7,FALSE)</f>
        <v>CC</v>
      </c>
      <c r="H4684" t="s">
        <v>74</v>
      </c>
      <c r="I4684" t="str">
        <f>IF(LEFT(tbStoricoOrdini[[#This Row],[ARTICOLO]],3) = "COG","COG",LEFT(tbStoricoOrdini[[#This Row],[ARTICOLO]],FIND(" ",tbStoricoOrdini[[#This Row],[ARTICOLO]])-1))</f>
        <v>AVRC</v>
      </c>
      <c r="J4684" t="str">
        <f>MID(tbStoricoOrdini[[#This Row],[ARTICOLO]],FIND(" ",tbStoricoOrdini[[#This Row],[ARTICOLO]])+1,4)</f>
        <v>2500</v>
      </c>
      <c r="K4684" t="str">
        <f>IFERROR(RIGHT(tbStoricoOrdini[[#This Row],[ARTICOLO]],LEN(tbStoricoOrdini[[#This Row],[ARTICOLO]])-FIND(" ",tbStoricoOrdini[[#This Row],[ARTICOLO]],FIND(" ",tbStoricoOrdini[[#This Row],[ARTICOLO]]) +1)),"")</f>
        <v>Gold</v>
      </c>
      <c r="L4684" s="3">
        <f>VLOOKUP(tbStoricoOrdini[[#This Row],[ARTICOLO]],tbArticoli[],2,FALSE)</f>
        <v>500</v>
      </c>
      <c r="M4684" s="22">
        <f>tbStoricoOrdini[[#This Row],[IMPORTO]]/tbStoricoOrdini[[#This Row],[PREZZO]]</f>
        <v>0.126</v>
      </c>
      <c r="N4684" t="s">
        <v>9</v>
      </c>
      <c r="O4684" s="8">
        <f>VLOOKUP(tbStoricoOrdini[[#This Row],[AGENTE]],tbAgenti[],2,FALSE)</f>
        <v>0.05</v>
      </c>
      <c r="P4684" s="2">
        <v>63</v>
      </c>
      <c r="Q4684" s="2">
        <f>tbStoricoOrdini[[#This Row],[IMPORTO]]*tbStoricoOrdini[[#This Row],[% COMM.]]</f>
        <v>3.1500000000000004</v>
      </c>
      <c r="R4684" s="2">
        <f>tbStoricoOrdini[[#This Row],[TOT. COMM.]]+tbStoricoOrdini[[#This Row],[IMPORTO]]</f>
        <v>66.150000000000006</v>
      </c>
    </row>
    <row r="4685" spans="1:18">
      <c r="A4685" s="1">
        <v>43983</v>
      </c>
      <c r="B4685" s="7">
        <f>MONTH(tbStoricoOrdini[[#This Row],[DATA]])</f>
        <v>6</v>
      </c>
      <c r="C4685" t="s">
        <v>4780</v>
      </c>
      <c r="D4685" t="str">
        <f>RIGHT(tbStoricoOrdini[[#This Row],[ORDINE]],4)</f>
        <v>4682</v>
      </c>
      <c r="E4685" t="s">
        <v>33</v>
      </c>
      <c r="F4685" t="str">
        <f>VLOOKUP(tbStoricoOrdini[[#This Row],[CLIENTE]],tbClienti[],3,FALSE)</f>
        <v>Veneto</v>
      </c>
      <c r="G4685" t="str">
        <f>VLOOKUP(tbStoricoOrdini[[#This Row],[CLIENTE]],tbClienti[],7,FALSE)</f>
        <v>CC</v>
      </c>
      <c r="H4685" t="s">
        <v>61</v>
      </c>
      <c r="I4685" t="str">
        <f>IF(LEFT(tbStoricoOrdini[[#This Row],[ARTICOLO]],3) = "COG","COG",LEFT(tbStoricoOrdini[[#This Row],[ARTICOLO]],FIND(" ",tbStoricoOrdini[[#This Row],[ARTICOLO]])-1))</f>
        <v>KLM</v>
      </c>
      <c r="J4685" t="str">
        <f>MID(tbStoricoOrdini[[#This Row],[ARTICOLO]],FIND(" ",tbStoricoOrdini[[#This Row],[ARTICOLO]])+1,4)</f>
        <v>5000</v>
      </c>
      <c r="K4685" t="str">
        <f>IFERROR(RIGHT(tbStoricoOrdini[[#This Row],[ARTICOLO]],LEN(tbStoricoOrdini[[#This Row],[ARTICOLO]])-FIND(" ",tbStoricoOrdini[[#This Row],[ARTICOLO]],FIND(" ",tbStoricoOrdini[[#This Row],[ARTICOLO]]) +1)),"")</f>
        <v>Medium</v>
      </c>
      <c r="L4685" s="3">
        <f>VLOOKUP(tbStoricoOrdini[[#This Row],[ARTICOLO]],tbArticoli[],2,FALSE)</f>
        <v>150</v>
      </c>
      <c r="M4685" s="22">
        <f>tbStoricoOrdini[[#This Row],[IMPORTO]]/tbStoricoOrdini[[#This Row],[PREZZO]]</f>
        <v>56.033333333333331</v>
      </c>
      <c r="N4685" t="s">
        <v>10</v>
      </c>
      <c r="O4685" s="8">
        <f>VLOOKUP(tbStoricoOrdini[[#This Row],[AGENTE]],tbAgenti[],2,FALSE)</f>
        <v>3.6999999999999998E-2</v>
      </c>
      <c r="P4685" s="2">
        <v>8405</v>
      </c>
      <c r="Q4685" s="2">
        <f>tbStoricoOrdini[[#This Row],[IMPORTO]]*tbStoricoOrdini[[#This Row],[% COMM.]]</f>
        <v>310.98499999999996</v>
      </c>
      <c r="R4685" s="2">
        <f>tbStoricoOrdini[[#This Row],[TOT. COMM.]]+tbStoricoOrdini[[#This Row],[IMPORTO]]</f>
        <v>8715.9850000000006</v>
      </c>
    </row>
    <row r="4686" spans="1:18">
      <c r="A4686" s="1">
        <v>43983</v>
      </c>
      <c r="B4686" s="7">
        <f>MONTH(tbStoricoOrdini[[#This Row],[DATA]])</f>
        <v>6</v>
      </c>
      <c r="C4686" t="s">
        <v>4781</v>
      </c>
      <c r="D4686" t="str">
        <f>RIGHT(tbStoricoOrdini[[#This Row],[ORDINE]],4)</f>
        <v>4683</v>
      </c>
      <c r="E4686" t="s">
        <v>33</v>
      </c>
      <c r="F4686" t="str">
        <f>VLOOKUP(tbStoricoOrdini[[#This Row],[CLIENTE]],tbClienti[],3,FALSE)</f>
        <v>Veneto</v>
      </c>
      <c r="G4686" t="str">
        <f>VLOOKUP(tbStoricoOrdini[[#This Row],[CLIENTE]],tbClienti[],7,FALSE)</f>
        <v>CC</v>
      </c>
      <c r="H4686" t="s">
        <v>61</v>
      </c>
      <c r="I4686" t="str">
        <f>IF(LEFT(tbStoricoOrdini[[#This Row],[ARTICOLO]],3) = "COG","COG",LEFT(tbStoricoOrdini[[#This Row],[ARTICOLO]],FIND(" ",tbStoricoOrdini[[#This Row],[ARTICOLO]])-1))</f>
        <v>KLM</v>
      </c>
      <c r="J4686" t="str">
        <f>MID(tbStoricoOrdini[[#This Row],[ARTICOLO]],FIND(" ",tbStoricoOrdini[[#This Row],[ARTICOLO]])+1,4)</f>
        <v>5000</v>
      </c>
      <c r="K4686" t="str">
        <f>IFERROR(RIGHT(tbStoricoOrdini[[#This Row],[ARTICOLO]],LEN(tbStoricoOrdini[[#This Row],[ARTICOLO]])-FIND(" ",tbStoricoOrdini[[#This Row],[ARTICOLO]],FIND(" ",tbStoricoOrdini[[#This Row],[ARTICOLO]]) +1)),"")</f>
        <v>Medium</v>
      </c>
      <c r="L4686" s="3">
        <f>VLOOKUP(tbStoricoOrdini[[#This Row],[ARTICOLO]],tbArticoli[],2,FALSE)</f>
        <v>150</v>
      </c>
      <c r="M4686" s="22">
        <f>tbStoricoOrdini[[#This Row],[IMPORTO]]/tbStoricoOrdini[[#This Row],[PREZZO]]</f>
        <v>14.486666666666666</v>
      </c>
      <c r="N4686" t="s">
        <v>8</v>
      </c>
      <c r="O4686" s="8">
        <f>VLOOKUP(tbStoricoOrdini[[#This Row],[AGENTE]],tbAgenti[],2,FALSE)</f>
        <v>0.05</v>
      </c>
      <c r="P4686" s="2">
        <v>2173</v>
      </c>
      <c r="Q4686" s="2">
        <f>tbStoricoOrdini[[#This Row],[IMPORTO]]*tbStoricoOrdini[[#This Row],[% COMM.]]</f>
        <v>108.65</v>
      </c>
      <c r="R4686" s="2">
        <f>tbStoricoOrdini[[#This Row],[TOT. COMM.]]+tbStoricoOrdini[[#This Row],[IMPORTO]]</f>
        <v>2281.65</v>
      </c>
    </row>
    <row r="4687" spans="1:18">
      <c r="A4687" s="1">
        <v>43983</v>
      </c>
      <c r="B4687" s="7">
        <f>MONTH(tbStoricoOrdini[[#This Row],[DATA]])</f>
        <v>6</v>
      </c>
      <c r="C4687" t="s">
        <v>4782</v>
      </c>
      <c r="D4687" t="str">
        <f>RIGHT(tbStoricoOrdini[[#This Row],[ORDINE]],4)</f>
        <v>4684</v>
      </c>
      <c r="E4687" t="s">
        <v>33</v>
      </c>
      <c r="F4687" t="str">
        <f>VLOOKUP(tbStoricoOrdini[[#This Row],[CLIENTE]],tbClienti[],3,FALSE)</f>
        <v>Veneto</v>
      </c>
      <c r="G4687" t="str">
        <f>VLOOKUP(tbStoricoOrdini[[#This Row],[CLIENTE]],tbClienti[],7,FALSE)</f>
        <v>CC</v>
      </c>
      <c r="H4687" t="s">
        <v>61</v>
      </c>
      <c r="I4687" t="str">
        <f>IF(LEFT(tbStoricoOrdini[[#This Row],[ARTICOLO]],3) = "COG","COG",LEFT(tbStoricoOrdini[[#This Row],[ARTICOLO]],FIND(" ",tbStoricoOrdini[[#This Row],[ARTICOLO]])-1))</f>
        <v>KLM</v>
      </c>
      <c r="J4687" t="str">
        <f>MID(tbStoricoOrdini[[#This Row],[ARTICOLO]],FIND(" ",tbStoricoOrdini[[#This Row],[ARTICOLO]])+1,4)</f>
        <v>5000</v>
      </c>
      <c r="K4687" t="str">
        <f>IFERROR(RIGHT(tbStoricoOrdini[[#This Row],[ARTICOLO]],LEN(tbStoricoOrdini[[#This Row],[ARTICOLO]])-FIND(" ",tbStoricoOrdini[[#This Row],[ARTICOLO]],FIND(" ",tbStoricoOrdini[[#This Row],[ARTICOLO]]) +1)),"")</f>
        <v>Medium</v>
      </c>
      <c r="L4687" s="3">
        <f>VLOOKUP(tbStoricoOrdini[[#This Row],[ARTICOLO]],tbArticoli[],2,FALSE)</f>
        <v>150</v>
      </c>
      <c r="M4687" s="22">
        <f>tbStoricoOrdini[[#This Row],[IMPORTO]]/tbStoricoOrdini[[#This Row],[PREZZO]]</f>
        <v>62.43333333333333</v>
      </c>
      <c r="N4687" t="s">
        <v>9</v>
      </c>
      <c r="O4687" s="8">
        <f>VLOOKUP(tbStoricoOrdini[[#This Row],[AGENTE]],tbAgenti[],2,FALSE)</f>
        <v>0.05</v>
      </c>
      <c r="P4687" s="2">
        <v>9365</v>
      </c>
      <c r="Q4687" s="2">
        <f>tbStoricoOrdini[[#This Row],[IMPORTO]]*tbStoricoOrdini[[#This Row],[% COMM.]]</f>
        <v>468.25</v>
      </c>
      <c r="R4687" s="2">
        <f>tbStoricoOrdini[[#This Row],[TOT. COMM.]]+tbStoricoOrdini[[#This Row],[IMPORTO]]</f>
        <v>9833.25</v>
      </c>
    </row>
    <row r="4688" spans="1:18">
      <c r="A4688" s="1">
        <v>43983</v>
      </c>
      <c r="B4688" s="7">
        <f>MONTH(tbStoricoOrdini[[#This Row],[DATA]])</f>
        <v>6</v>
      </c>
      <c r="C4688" t="s">
        <v>4783</v>
      </c>
      <c r="D4688" t="str">
        <f>RIGHT(tbStoricoOrdini[[#This Row],[ORDINE]],4)</f>
        <v>4685</v>
      </c>
      <c r="E4688" t="s">
        <v>33</v>
      </c>
      <c r="F4688" t="str">
        <f>VLOOKUP(tbStoricoOrdini[[#This Row],[CLIENTE]],tbClienti[],3,FALSE)</f>
        <v>Veneto</v>
      </c>
      <c r="G4688" t="str">
        <f>VLOOKUP(tbStoricoOrdini[[#This Row],[CLIENTE]],tbClienti[],7,FALSE)</f>
        <v>CC</v>
      </c>
      <c r="H4688" t="s">
        <v>79</v>
      </c>
      <c r="I4688" t="str">
        <f>IF(LEFT(tbStoricoOrdini[[#This Row],[ARTICOLO]],3) = "COG","COG",LEFT(tbStoricoOrdini[[#This Row],[ARTICOLO]],FIND(" ",tbStoricoOrdini[[#This Row],[ARTICOLO]])-1))</f>
        <v>COG</v>
      </c>
      <c r="J4688" t="str">
        <f>MID(tbStoricoOrdini[[#This Row],[ARTICOLO]],FIND(" ",tbStoricoOrdini[[#This Row],[ARTICOLO]])+1,4)</f>
        <v>4000</v>
      </c>
      <c r="K4688" t="str">
        <f>IFERROR(RIGHT(tbStoricoOrdini[[#This Row],[ARTICOLO]],LEN(tbStoricoOrdini[[#This Row],[ARTICOLO]])-FIND(" ",tbStoricoOrdini[[#This Row],[ARTICOLO]],FIND(" ",tbStoricoOrdini[[#This Row],[ARTICOLO]]) +1)),"")</f>
        <v>Plus</v>
      </c>
      <c r="L4688" s="3">
        <f>VLOOKUP(tbStoricoOrdini[[#This Row],[ARTICOLO]],tbArticoli[],2,FALSE)</f>
        <v>240</v>
      </c>
      <c r="M4688" s="22">
        <f>tbStoricoOrdini[[#This Row],[IMPORTO]]/tbStoricoOrdini[[#This Row],[PREZZO]]</f>
        <v>1.0458333333333334</v>
      </c>
      <c r="N4688" t="s">
        <v>9</v>
      </c>
      <c r="O4688" s="8">
        <f>VLOOKUP(tbStoricoOrdini[[#This Row],[AGENTE]],tbAgenti[],2,FALSE)</f>
        <v>0.05</v>
      </c>
      <c r="P4688" s="2">
        <v>251</v>
      </c>
      <c r="Q4688" s="2">
        <f>tbStoricoOrdini[[#This Row],[IMPORTO]]*tbStoricoOrdini[[#This Row],[% COMM.]]</f>
        <v>12.55</v>
      </c>
      <c r="R4688" s="2">
        <f>tbStoricoOrdini[[#This Row],[TOT. COMM.]]+tbStoricoOrdini[[#This Row],[IMPORTO]]</f>
        <v>263.55</v>
      </c>
    </row>
    <row r="4689" spans="1:18">
      <c r="A4689" s="1">
        <v>43983</v>
      </c>
      <c r="B4689" s="7">
        <f>MONTH(tbStoricoOrdini[[#This Row],[DATA]])</f>
        <v>6</v>
      </c>
      <c r="C4689" t="s">
        <v>4784</v>
      </c>
      <c r="D4689" t="str">
        <f>RIGHT(tbStoricoOrdini[[#This Row],[ORDINE]],4)</f>
        <v>4686</v>
      </c>
      <c r="E4689" t="s">
        <v>33</v>
      </c>
      <c r="F4689" t="str">
        <f>VLOOKUP(tbStoricoOrdini[[#This Row],[CLIENTE]],tbClienti[],3,FALSE)</f>
        <v>Veneto</v>
      </c>
      <c r="G4689" t="str">
        <f>VLOOKUP(tbStoricoOrdini[[#This Row],[CLIENTE]],tbClienti[],7,FALSE)</f>
        <v>CC</v>
      </c>
      <c r="H4689" t="s">
        <v>60</v>
      </c>
      <c r="I4689" t="str">
        <f>IF(LEFT(tbStoricoOrdini[[#This Row],[ARTICOLO]],3) = "COG","COG",LEFT(tbStoricoOrdini[[#This Row],[ARTICOLO]],FIND(" ",tbStoricoOrdini[[#This Row],[ARTICOLO]])-1))</f>
        <v>KLM</v>
      </c>
      <c r="J4689" t="str">
        <f>MID(tbStoricoOrdini[[#This Row],[ARTICOLO]],FIND(" ",tbStoricoOrdini[[#This Row],[ARTICOLO]])+1,4)</f>
        <v>5000</v>
      </c>
      <c r="K4689" t="str">
        <f>IFERROR(RIGHT(tbStoricoOrdini[[#This Row],[ARTICOLO]],LEN(tbStoricoOrdini[[#This Row],[ARTICOLO]])-FIND(" ",tbStoricoOrdini[[#This Row],[ARTICOLO]],FIND(" ",tbStoricoOrdini[[#This Row],[ARTICOLO]]) +1)),"")</f>
        <v>Plus</v>
      </c>
      <c r="L4689" s="3">
        <f>VLOOKUP(tbStoricoOrdini[[#This Row],[ARTICOLO]],tbArticoli[],2,FALSE)</f>
        <v>175</v>
      </c>
      <c r="M4689" s="22">
        <f>tbStoricoOrdini[[#This Row],[IMPORTO]]/tbStoricoOrdini[[#This Row],[PREZZO]]</f>
        <v>4.96</v>
      </c>
      <c r="N4689" t="s">
        <v>10</v>
      </c>
      <c r="O4689" s="8">
        <f>VLOOKUP(tbStoricoOrdini[[#This Row],[AGENTE]],tbAgenti[],2,FALSE)</f>
        <v>3.6999999999999998E-2</v>
      </c>
      <c r="P4689" s="2">
        <v>868</v>
      </c>
      <c r="Q4689" s="2">
        <f>tbStoricoOrdini[[#This Row],[IMPORTO]]*tbStoricoOrdini[[#This Row],[% COMM.]]</f>
        <v>32.116</v>
      </c>
      <c r="R4689" s="2">
        <f>tbStoricoOrdini[[#This Row],[TOT. COMM.]]+tbStoricoOrdini[[#This Row],[IMPORTO]]</f>
        <v>900.11599999999999</v>
      </c>
    </row>
    <row r="4690" spans="1:18">
      <c r="A4690" s="1">
        <v>43983</v>
      </c>
      <c r="B4690" s="7">
        <f>MONTH(tbStoricoOrdini[[#This Row],[DATA]])</f>
        <v>6</v>
      </c>
      <c r="C4690" t="s">
        <v>4785</v>
      </c>
      <c r="D4690" t="str">
        <f>RIGHT(tbStoricoOrdini[[#This Row],[ORDINE]],4)</f>
        <v>4687</v>
      </c>
      <c r="E4690" t="s">
        <v>33</v>
      </c>
      <c r="F4690" t="str">
        <f>VLOOKUP(tbStoricoOrdini[[#This Row],[CLIENTE]],tbClienti[],3,FALSE)</f>
        <v>Veneto</v>
      </c>
      <c r="G4690" t="str">
        <f>VLOOKUP(tbStoricoOrdini[[#This Row],[CLIENTE]],tbClienti[],7,FALSE)</f>
        <v>CC</v>
      </c>
      <c r="H4690" t="s">
        <v>63</v>
      </c>
      <c r="I4690" t="str">
        <f>IF(LEFT(tbStoricoOrdini[[#This Row],[ARTICOLO]],3) = "COG","COG",LEFT(tbStoricoOrdini[[#This Row],[ARTICOLO]],FIND(" ",tbStoricoOrdini[[#This Row],[ARTICOLO]])-1))</f>
        <v>KLM</v>
      </c>
      <c r="J4690" t="str">
        <f>MID(tbStoricoOrdini[[#This Row],[ARTICOLO]],FIND(" ",tbStoricoOrdini[[#This Row],[ARTICOLO]])+1,4)</f>
        <v>3000</v>
      </c>
      <c r="K4690" t="str">
        <f>IFERROR(RIGHT(tbStoricoOrdini[[#This Row],[ARTICOLO]],LEN(tbStoricoOrdini[[#This Row],[ARTICOLO]])-FIND(" ",tbStoricoOrdini[[#This Row],[ARTICOLO]],FIND(" ",tbStoricoOrdini[[#This Row],[ARTICOLO]]) +1)),"")</f>
        <v>Plus</v>
      </c>
      <c r="L4690" s="3">
        <f>VLOOKUP(tbStoricoOrdini[[#This Row],[ARTICOLO]],tbArticoli[],2,FALSE)</f>
        <v>145</v>
      </c>
      <c r="M4690" s="22">
        <f>tbStoricoOrdini[[#This Row],[IMPORTO]]/tbStoricoOrdini[[#This Row],[PREZZO]]</f>
        <v>55.468965517241379</v>
      </c>
      <c r="N4690" t="s">
        <v>10</v>
      </c>
      <c r="O4690" s="8">
        <f>VLOOKUP(tbStoricoOrdini[[#This Row],[AGENTE]],tbAgenti[],2,FALSE)</f>
        <v>3.6999999999999998E-2</v>
      </c>
      <c r="P4690" s="2">
        <v>8043</v>
      </c>
      <c r="Q4690" s="2">
        <f>tbStoricoOrdini[[#This Row],[IMPORTO]]*tbStoricoOrdini[[#This Row],[% COMM.]]</f>
        <v>297.59100000000001</v>
      </c>
      <c r="R4690" s="2">
        <f>tbStoricoOrdini[[#This Row],[TOT. COMM.]]+tbStoricoOrdini[[#This Row],[IMPORTO]]</f>
        <v>8340.5910000000003</v>
      </c>
    </row>
    <row r="4691" spans="1:18">
      <c r="A4691" s="1">
        <v>43983</v>
      </c>
      <c r="B4691" s="7">
        <f>MONTH(tbStoricoOrdini[[#This Row],[DATA]])</f>
        <v>6</v>
      </c>
      <c r="C4691" t="s">
        <v>4786</v>
      </c>
      <c r="D4691" t="str">
        <f>RIGHT(tbStoricoOrdini[[#This Row],[ORDINE]],4)</f>
        <v>4688</v>
      </c>
      <c r="E4691" t="s">
        <v>33</v>
      </c>
      <c r="F4691" t="str">
        <f>VLOOKUP(tbStoricoOrdini[[#This Row],[CLIENTE]],tbClienti[],3,FALSE)</f>
        <v>Veneto</v>
      </c>
      <c r="G4691" t="str">
        <f>VLOOKUP(tbStoricoOrdini[[#This Row],[CLIENTE]],tbClienti[],7,FALSE)</f>
        <v>CC</v>
      </c>
      <c r="H4691" t="s">
        <v>63</v>
      </c>
      <c r="I4691" t="str">
        <f>IF(LEFT(tbStoricoOrdini[[#This Row],[ARTICOLO]],3) = "COG","COG",LEFT(tbStoricoOrdini[[#This Row],[ARTICOLO]],FIND(" ",tbStoricoOrdini[[#This Row],[ARTICOLO]])-1))</f>
        <v>KLM</v>
      </c>
      <c r="J4691" t="str">
        <f>MID(tbStoricoOrdini[[#This Row],[ARTICOLO]],FIND(" ",tbStoricoOrdini[[#This Row],[ARTICOLO]])+1,4)</f>
        <v>3000</v>
      </c>
      <c r="K4691" t="str">
        <f>IFERROR(RIGHT(tbStoricoOrdini[[#This Row],[ARTICOLO]],LEN(tbStoricoOrdini[[#This Row],[ARTICOLO]])-FIND(" ",tbStoricoOrdini[[#This Row],[ARTICOLO]],FIND(" ",tbStoricoOrdini[[#This Row],[ARTICOLO]]) +1)),"")</f>
        <v>Plus</v>
      </c>
      <c r="L4691" s="3">
        <f>VLOOKUP(tbStoricoOrdini[[#This Row],[ARTICOLO]],tbArticoli[],2,FALSE)</f>
        <v>145</v>
      </c>
      <c r="M4691" s="22">
        <f>tbStoricoOrdini[[#This Row],[IMPORTO]]/tbStoricoOrdini[[#This Row],[PREZZO]]</f>
        <v>126.42758620689655</v>
      </c>
      <c r="N4691" t="s">
        <v>8</v>
      </c>
      <c r="O4691" s="8">
        <f>VLOOKUP(tbStoricoOrdini[[#This Row],[AGENTE]],tbAgenti[],2,FALSE)</f>
        <v>0.05</v>
      </c>
      <c r="P4691" s="2">
        <v>18332</v>
      </c>
      <c r="Q4691" s="2">
        <f>tbStoricoOrdini[[#This Row],[IMPORTO]]*tbStoricoOrdini[[#This Row],[% COMM.]]</f>
        <v>916.6</v>
      </c>
      <c r="R4691" s="2">
        <f>tbStoricoOrdini[[#This Row],[TOT. COMM.]]+tbStoricoOrdini[[#This Row],[IMPORTO]]</f>
        <v>19248.599999999999</v>
      </c>
    </row>
    <row r="4692" spans="1:18">
      <c r="A4692" s="1">
        <v>43983</v>
      </c>
      <c r="B4692" s="7">
        <f>MONTH(tbStoricoOrdini[[#This Row],[DATA]])</f>
        <v>6</v>
      </c>
      <c r="C4692" t="s">
        <v>4787</v>
      </c>
      <c r="D4692" t="str">
        <f>RIGHT(tbStoricoOrdini[[#This Row],[ORDINE]],4)</f>
        <v>4689</v>
      </c>
      <c r="E4692" t="s">
        <v>33</v>
      </c>
      <c r="F4692" t="str">
        <f>VLOOKUP(tbStoricoOrdini[[#This Row],[CLIENTE]],tbClienti[],3,FALSE)</f>
        <v>Veneto</v>
      </c>
      <c r="G4692" t="str">
        <f>VLOOKUP(tbStoricoOrdini[[#This Row],[CLIENTE]],tbClienti[],7,FALSE)</f>
        <v>CC</v>
      </c>
      <c r="H4692" t="s">
        <v>63</v>
      </c>
      <c r="I4692" t="str">
        <f>IF(LEFT(tbStoricoOrdini[[#This Row],[ARTICOLO]],3) = "COG","COG",LEFT(tbStoricoOrdini[[#This Row],[ARTICOLO]],FIND(" ",tbStoricoOrdini[[#This Row],[ARTICOLO]])-1))</f>
        <v>KLM</v>
      </c>
      <c r="J4692" t="str">
        <f>MID(tbStoricoOrdini[[#This Row],[ARTICOLO]],FIND(" ",tbStoricoOrdini[[#This Row],[ARTICOLO]])+1,4)</f>
        <v>3000</v>
      </c>
      <c r="K4692" t="str">
        <f>IFERROR(RIGHT(tbStoricoOrdini[[#This Row],[ARTICOLO]],LEN(tbStoricoOrdini[[#This Row],[ARTICOLO]])-FIND(" ",tbStoricoOrdini[[#This Row],[ARTICOLO]],FIND(" ",tbStoricoOrdini[[#This Row],[ARTICOLO]]) +1)),"")</f>
        <v>Plus</v>
      </c>
      <c r="L4692" s="3">
        <f>VLOOKUP(tbStoricoOrdini[[#This Row],[ARTICOLO]],tbArticoli[],2,FALSE)</f>
        <v>145</v>
      </c>
      <c r="M4692" s="22">
        <f>tbStoricoOrdini[[#This Row],[IMPORTO]]/tbStoricoOrdini[[#This Row],[PREZZO]]</f>
        <v>62.682758620689654</v>
      </c>
      <c r="N4692" t="s">
        <v>9</v>
      </c>
      <c r="O4692" s="8">
        <f>VLOOKUP(tbStoricoOrdini[[#This Row],[AGENTE]],tbAgenti[],2,FALSE)</f>
        <v>0.05</v>
      </c>
      <c r="P4692" s="2">
        <v>9089</v>
      </c>
      <c r="Q4692" s="2">
        <f>tbStoricoOrdini[[#This Row],[IMPORTO]]*tbStoricoOrdini[[#This Row],[% COMM.]]</f>
        <v>454.45000000000005</v>
      </c>
      <c r="R4692" s="2">
        <f>tbStoricoOrdini[[#This Row],[TOT. COMM.]]+tbStoricoOrdini[[#This Row],[IMPORTO]]</f>
        <v>9543.4500000000007</v>
      </c>
    </row>
    <row r="4693" spans="1:18">
      <c r="A4693" s="1">
        <v>43983</v>
      </c>
      <c r="B4693" s="7">
        <f>MONTH(tbStoricoOrdini[[#This Row],[DATA]])</f>
        <v>6</v>
      </c>
      <c r="C4693" t="s">
        <v>4788</v>
      </c>
      <c r="D4693" t="str">
        <f>RIGHT(tbStoricoOrdini[[#This Row],[ORDINE]],4)</f>
        <v>4690</v>
      </c>
      <c r="E4693" t="s">
        <v>33</v>
      </c>
      <c r="F4693" t="str">
        <f>VLOOKUP(tbStoricoOrdini[[#This Row],[CLIENTE]],tbClienti[],3,FALSE)</f>
        <v>Veneto</v>
      </c>
      <c r="G4693" t="str">
        <f>VLOOKUP(tbStoricoOrdini[[#This Row],[CLIENTE]],tbClienti[],7,FALSE)</f>
        <v>CC</v>
      </c>
      <c r="H4693" t="s">
        <v>65</v>
      </c>
      <c r="I4693" t="str">
        <f>IF(LEFT(tbStoricoOrdini[[#This Row],[ARTICOLO]],3) = "COG","COG",LEFT(tbStoricoOrdini[[#This Row],[ARTICOLO]],FIND(" ",tbStoricoOrdini[[#This Row],[ARTICOLO]])-1))</f>
        <v>GKLM</v>
      </c>
      <c r="J4693" t="str">
        <f>MID(tbStoricoOrdini[[#This Row],[ARTICOLO]],FIND(" ",tbStoricoOrdini[[#This Row],[ARTICOLO]])+1,4)</f>
        <v>5000</v>
      </c>
      <c r="K4693" t="str">
        <f>IFERROR(RIGHT(tbStoricoOrdini[[#This Row],[ARTICOLO]],LEN(tbStoricoOrdini[[#This Row],[ARTICOLO]])-FIND(" ",tbStoricoOrdini[[#This Row],[ARTICOLO]],FIND(" ",tbStoricoOrdini[[#This Row],[ARTICOLO]]) +1)),"")</f>
        <v/>
      </c>
      <c r="L4693" s="3">
        <f>VLOOKUP(tbStoricoOrdini[[#This Row],[ARTICOLO]],tbArticoli[],2,FALSE)</f>
        <v>75</v>
      </c>
      <c r="M4693" s="22">
        <f>tbStoricoOrdini[[#This Row],[IMPORTO]]/tbStoricoOrdini[[#This Row],[PREZZO]]</f>
        <v>4.3466666666666667</v>
      </c>
      <c r="N4693" t="s">
        <v>10</v>
      </c>
      <c r="O4693" s="8">
        <f>VLOOKUP(tbStoricoOrdini[[#This Row],[AGENTE]],tbAgenti[],2,FALSE)</f>
        <v>3.6999999999999998E-2</v>
      </c>
      <c r="P4693" s="2">
        <v>326</v>
      </c>
      <c r="Q4693" s="2">
        <f>tbStoricoOrdini[[#This Row],[IMPORTO]]*tbStoricoOrdini[[#This Row],[% COMM.]]</f>
        <v>12.061999999999999</v>
      </c>
      <c r="R4693" s="2">
        <f>tbStoricoOrdini[[#This Row],[TOT. COMM.]]+tbStoricoOrdini[[#This Row],[IMPORTO]]</f>
        <v>338.06200000000001</v>
      </c>
    </row>
    <row r="4694" spans="1:18">
      <c r="A4694" s="1">
        <v>43983</v>
      </c>
      <c r="B4694" s="7">
        <f>MONTH(tbStoricoOrdini[[#This Row],[DATA]])</f>
        <v>6</v>
      </c>
      <c r="C4694" t="s">
        <v>4789</v>
      </c>
      <c r="D4694" t="str">
        <f>RIGHT(tbStoricoOrdini[[#This Row],[ORDINE]],4)</f>
        <v>4691</v>
      </c>
      <c r="E4694" t="s">
        <v>33</v>
      </c>
      <c r="F4694" t="str">
        <f>VLOOKUP(tbStoricoOrdini[[#This Row],[CLIENTE]],tbClienti[],3,FALSE)</f>
        <v>Veneto</v>
      </c>
      <c r="G4694" t="str">
        <f>VLOOKUP(tbStoricoOrdini[[#This Row],[CLIENTE]],tbClienti[],7,FALSE)</f>
        <v>CC</v>
      </c>
      <c r="H4694" t="s">
        <v>66</v>
      </c>
      <c r="I4694" t="str">
        <f>IF(LEFT(tbStoricoOrdini[[#This Row],[ARTICOLO]],3) = "COG","COG",LEFT(tbStoricoOrdini[[#This Row],[ARTICOLO]],FIND(" ",tbStoricoOrdini[[#This Row],[ARTICOLO]])-1))</f>
        <v>BAG</v>
      </c>
      <c r="J4694" t="str">
        <f>MID(tbStoricoOrdini[[#This Row],[ARTICOLO]],FIND(" ",tbStoricoOrdini[[#This Row],[ARTICOLO]])+1,4)</f>
        <v>2500</v>
      </c>
      <c r="K4694" t="str">
        <f>IFERROR(RIGHT(tbStoricoOrdini[[#This Row],[ARTICOLO]],LEN(tbStoricoOrdini[[#This Row],[ARTICOLO]])-FIND(" ",tbStoricoOrdini[[#This Row],[ARTICOLO]],FIND(" ",tbStoricoOrdini[[#This Row],[ARTICOLO]]) +1)),"")</f>
        <v>Plus</v>
      </c>
      <c r="L4694" s="3">
        <f>VLOOKUP(tbStoricoOrdini[[#This Row],[ARTICOLO]],tbArticoli[],2,FALSE)</f>
        <v>220</v>
      </c>
      <c r="M4694" s="22">
        <f>tbStoricoOrdini[[#This Row],[IMPORTO]]/tbStoricoOrdini[[#This Row],[PREZZO]]</f>
        <v>0.47727272727272729</v>
      </c>
      <c r="N4694" t="s">
        <v>10</v>
      </c>
      <c r="O4694" s="8">
        <f>VLOOKUP(tbStoricoOrdini[[#This Row],[AGENTE]],tbAgenti[],2,FALSE)</f>
        <v>3.6999999999999998E-2</v>
      </c>
      <c r="P4694" s="2">
        <v>105</v>
      </c>
      <c r="Q4694" s="2">
        <f>tbStoricoOrdini[[#This Row],[IMPORTO]]*tbStoricoOrdini[[#This Row],[% COMM.]]</f>
        <v>3.8849999999999998</v>
      </c>
      <c r="R4694" s="2">
        <f>tbStoricoOrdini[[#This Row],[TOT. COMM.]]+tbStoricoOrdini[[#This Row],[IMPORTO]]</f>
        <v>108.88500000000001</v>
      </c>
    </row>
    <row r="4695" spans="1:18">
      <c r="A4695" s="1">
        <v>43983</v>
      </c>
      <c r="B4695" s="7">
        <f>MONTH(tbStoricoOrdini[[#This Row],[DATA]])</f>
        <v>6</v>
      </c>
      <c r="C4695" t="s">
        <v>4790</v>
      </c>
      <c r="D4695" t="str">
        <f>RIGHT(tbStoricoOrdini[[#This Row],[ORDINE]],4)</f>
        <v>4692</v>
      </c>
      <c r="E4695" t="s">
        <v>33</v>
      </c>
      <c r="F4695" t="str">
        <f>VLOOKUP(tbStoricoOrdini[[#This Row],[CLIENTE]],tbClienti[],3,FALSE)</f>
        <v>Veneto</v>
      </c>
      <c r="G4695" t="str">
        <f>VLOOKUP(tbStoricoOrdini[[#This Row],[CLIENTE]],tbClienti[],7,FALSE)</f>
        <v>CC</v>
      </c>
      <c r="H4695" t="s">
        <v>66</v>
      </c>
      <c r="I4695" t="str">
        <f>IF(LEFT(tbStoricoOrdini[[#This Row],[ARTICOLO]],3) = "COG","COG",LEFT(tbStoricoOrdini[[#This Row],[ARTICOLO]],FIND(" ",tbStoricoOrdini[[#This Row],[ARTICOLO]])-1))</f>
        <v>BAG</v>
      </c>
      <c r="J4695" t="str">
        <f>MID(tbStoricoOrdini[[#This Row],[ARTICOLO]],FIND(" ",tbStoricoOrdini[[#This Row],[ARTICOLO]])+1,4)</f>
        <v>2500</v>
      </c>
      <c r="K4695" t="str">
        <f>IFERROR(RIGHT(tbStoricoOrdini[[#This Row],[ARTICOLO]],LEN(tbStoricoOrdini[[#This Row],[ARTICOLO]])-FIND(" ",tbStoricoOrdini[[#This Row],[ARTICOLO]],FIND(" ",tbStoricoOrdini[[#This Row],[ARTICOLO]]) +1)),"")</f>
        <v>Plus</v>
      </c>
      <c r="L4695" s="3">
        <f>VLOOKUP(tbStoricoOrdini[[#This Row],[ARTICOLO]],tbArticoli[],2,FALSE)</f>
        <v>220</v>
      </c>
      <c r="M4695" s="22">
        <f>tbStoricoOrdini[[#This Row],[IMPORTO]]/tbStoricoOrdini[[#This Row],[PREZZO]]</f>
        <v>4.2863636363636362</v>
      </c>
      <c r="N4695" t="s">
        <v>8</v>
      </c>
      <c r="O4695" s="8">
        <f>VLOOKUP(tbStoricoOrdini[[#This Row],[AGENTE]],tbAgenti[],2,FALSE)</f>
        <v>0.05</v>
      </c>
      <c r="P4695" s="2">
        <v>943</v>
      </c>
      <c r="Q4695" s="2">
        <f>tbStoricoOrdini[[#This Row],[IMPORTO]]*tbStoricoOrdini[[#This Row],[% COMM.]]</f>
        <v>47.150000000000006</v>
      </c>
      <c r="R4695" s="2">
        <f>tbStoricoOrdini[[#This Row],[TOT. COMM.]]+tbStoricoOrdini[[#This Row],[IMPORTO]]</f>
        <v>990.15</v>
      </c>
    </row>
    <row r="4696" spans="1:18">
      <c r="A4696" s="1">
        <v>43983</v>
      </c>
      <c r="B4696" s="7">
        <f>MONTH(tbStoricoOrdini[[#This Row],[DATA]])</f>
        <v>6</v>
      </c>
      <c r="C4696" t="s">
        <v>4791</v>
      </c>
      <c r="D4696" t="str">
        <f>RIGHT(tbStoricoOrdini[[#This Row],[ORDINE]],4)</f>
        <v>4693</v>
      </c>
      <c r="E4696" t="s">
        <v>33</v>
      </c>
      <c r="F4696" t="str">
        <f>VLOOKUP(tbStoricoOrdini[[#This Row],[CLIENTE]],tbClienti[],3,FALSE)</f>
        <v>Veneto</v>
      </c>
      <c r="G4696" t="str">
        <f>VLOOKUP(tbStoricoOrdini[[#This Row],[CLIENTE]],tbClienti[],7,FALSE)</f>
        <v>CC</v>
      </c>
      <c r="H4696" t="s">
        <v>66</v>
      </c>
      <c r="I4696" t="str">
        <f>IF(LEFT(tbStoricoOrdini[[#This Row],[ARTICOLO]],3) = "COG","COG",LEFT(tbStoricoOrdini[[#This Row],[ARTICOLO]],FIND(" ",tbStoricoOrdini[[#This Row],[ARTICOLO]])-1))</f>
        <v>BAG</v>
      </c>
      <c r="J4696" t="str">
        <f>MID(tbStoricoOrdini[[#This Row],[ARTICOLO]],FIND(" ",tbStoricoOrdini[[#This Row],[ARTICOLO]])+1,4)</f>
        <v>2500</v>
      </c>
      <c r="K4696" t="str">
        <f>IFERROR(RIGHT(tbStoricoOrdini[[#This Row],[ARTICOLO]],LEN(tbStoricoOrdini[[#This Row],[ARTICOLO]])-FIND(" ",tbStoricoOrdini[[#This Row],[ARTICOLO]],FIND(" ",tbStoricoOrdini[[#This Row],[ARTICOLO]]) +1)),"")</f>
        <v>Plus</v>
      </c>
      <c r="L4696" s="3">
        <f>VLOOKUP(tbStoricoOrdini[[#This Row],[ARTICOLO]],tbArticoli[],2,FALSE)</f>
        <v>220</v>
      </c>
      <c r="M4696" s="22">
        <f>tbStoricoOrdini[[#This Row],[IMPORTO]]/tbStoricoOrdini[[#This Row],[PREZZO]]</f>
        <v>66.268181818181816</v>
      </c>
      <c r="N4696" t="s">
        <v>13</v>
      </c>
      <c r="O4696" s="8">
        <f>VLOOKUP(tbStoricoOrdini[[#This Row],[AGENTE]],tbAgenti[],2,FALSE)</f>
        <v>0.1</v>
      </c>
      <c r="P4696" s="2">
        <v>14579</v>
      </c>
      <c r="Q4696" s="2">
        <f>tbStoricoOrdini[[#This Row],[IMPORTO]]*tbStoricoOrdini[[#This Row],[% COMM.]]</f>
        <v>1457.9</v>
      </c>
      <c r="R4696" s="2">
        <f>tbStoricoOrdini[[#This Row],[TOT. COMM.]]+tbStoricoOrdini[[#This Row],[IMPORTO]]</f>
        <v>16036.9</v>
      </c>
    </row>
    <row r="4697" spans="1:18">
      <c r="A4697" s="1">
        <v>43983</v>
      </c>
      <c r="B4697" s="7">
        <f>MONTH(tbStoricoOrdini[[#This Row],[DATA]])</f>
        <v>6</v>
      </c>
      <c r="C4697" t="s">
        <v>4792</v>
      </c>
      <c r="D4697" t="str">
        <f>RIGHT(tbStoricoOrdini[[#This Row],[ORDINE]],4)</f>
        <v>4694</v>
      </c>
      <c r="E4697" t="s">
        <v>33</v>
      </c>
      <c r="F4697" t="str">
        <f>VLOOKUP(tbStoricoOrdini[[#This Row],[CLIENTE]],tbClienti[],3,FALSE)</f>
        <v>Veneto</v>
      </c>
      <c r="G4697" t="str">
        <f>VLOOKUP(tbStoricoOrdini[[#This Row],[CLIENTE]],tbClienti[],7,FALSE)</f>
        <v>CC</v>
      </c>
      <c r="H4697" t="s">
        <v>68</v>
      </c>
      <c r="I4697" t="str">
        <f>IF(LEFT(tbStoricoOrdini[[#This Row],[ARTICOLO]],3) = "COG","COG",LEFT(tbStoricoOrdini[[#This Row],[ARTICOLO]],FIND(" ",tbStoricoOrdini[[#This Row],[ARTICOLO]])-1))</f>
        <v>BAG</v>
      </c>
      <c r="J4697" t="str">
        <f>MID(tbStoricoOrdini[[#This Row],[ARTICOLO]],FIND(" ",tbStoricoOrdini[[#This Row],[ARTICOLO]])+1,4)</f>
        <v>5000</v>
      </c>
      <c r="K4697" t="str">
        <f>IFERROR(RIGHT(tbStoricoOrdini[[#This Row],[ARTICOLO]],LEN(tbStoricoOrdini[[#This Row],[ARTICOLO]])-FIND(" ",tbStoricoOrdini[[#This Row],[ARTICOLO]],FIND(" ",tbStoricoOrdini[[#This Row],[ARTICOLO]]) +1)),"")</f>
        <v/>
      </c>
      <c r="L4697" s="3">
        <f>VLOOKUP(tbStoricoOrdini[[#This Row],[ARTICOLO]],tbArticoli[],2,FALSE)</f>
        <v>250</v>
      </c>
      <c r="M4697" s="22">
        <f>tbStoricoOrdini[[#This Row],[IMPORTO]]/tbStoricoOrdini[[#This Row],[PREZZO]]</f>
        <v>1.716</v>
      </c>
      <c r="N4697" t="s">
        <v>10</v>
      </c>
      <c r="O4697" s="8">
        <f>VLOOKUP(tbStoricoOrdini[[#This Row],[AGENTE]],tbAgenti[],2,FALSE)</f>
        <v>3.6999999999999998E-2</v>
      </c>
      <c r="P4697" s="2">
        <v>429</v>
      </c>
      <c r="Q4697" s="2">
        <f>tbStoricoOrdini[[#This Row],[IMPORTO]]*tbStoricoOrdini[[#This Row],[% COMM.]]</f>
        <v>15.872999999999999</v>
      </c>
      <c r="R4697" s="2">
        <f>tbStoricoOrdini[[#This Row],[TOT. COMM.]]+tbStoricoOrdini[[#This Row],[IMPORTO]]</f>
        <v>444.87299999999999</v>
      </c>
    </row>
    <row r="4698" spans="1:18">
      <c r="A4698" s="1">
        <v>43983</v>
      </c>
      <c r="B4698" s="7">
        <f>MONTH(tbStoricoOrdini[[#This Row],[DATA]])</f>
        <v>6</v>
      </c>
      <c r="C4698" t="s">
        <v>4793</v>
      </c>
      <c r="D4698" t="str">
        <f>RIGHT(tbStoricoOrdini[[#This Row],[ORDINE]],4)</f>
        <v>4695</v>
      </c>
      <c r="E4698" t="s">
        <v>33</v>
      </c>
      <c r="F4698" t="str">
        <f>VLOOKUP(tbStoricoOrdini[[#This Row],[CLIENTE]],tbClienti[],3,FALSE)</f>
        <v>Veneto</v>
      </c>
      <c r="G4698" t="str">
        <f>VLOOKUP(tbStoricoOrdini[[#This Row],[CLIENTE]],tbClienti[],7,FALSE)</f>
        <v>CC</v>
      </c>
      <c r="H4698" t="s">
        <v>68</v>
      </c>
      <c r="I4698" t="str">
        <f>IF(LEFT(tbStoricoOrdini[[#This Row],[ARTICOLO]],3) = "COG","COG",LEFT(tbStoricoOrdini[[#This Row],[ARTICOLO]],FIND(" ",tbStoricoOrdini[[#This Row],[ARTICOLO]])-1))</f>
        <v>BAG</v>
      </c>
      <c r="J4698" t="str">
        <f>MID(tbStoricoOrdini[[#This Row],[ARTICOLO]],FIND(" ",tbStoricoOrdini[[#This Row],[ARTICOLO]])+1,4)</f>
        <v>5000</v>
      </c>
      <c r="K4698" t="str">
        <f>IFERROR(RIGHT(tbStoricoOrdini[[#This Row],[ARTICOLO]],LEN(tbStoricoOrdini[[#This Row],[ARTICOLO]])-FIND(" ",tbStoricoOrdini[[#This Row],[ARTICOLO]],FIND(" ",tbStoricoOrdini[[#This Row],[ARTICOLO]]) +1)),"")</f>
        <v/>
      </c>
      <c r="L4698" s="3">
        <f>VLOOKUP(tbStoricoOrdini[[#This Row],[ARTICOLO]],tbArticoli[],2,FALSE)</f>
        <v>250</v>
      </c>
      <c r="M4698" s="22">
        <f>tbStoricoOrdini[[#This Row],[IMPORTO]]/tbStoricoOrdini[[#This Row],[PREZZO]]</f>
        <v>7.74</v>
      </c>
      <c r="N4698" t="s">
        <v>8</v>
      </c>
      <c r="O4698" s="8">
        <f>VLOOKUP(tbStoricoOrdini[[#This Row],[AGENTE]],tbAgenti[],2,FALSE)</f>
        <v>0.05</v>
      </c>
      <c r="P4698" s="2">
        <v>1935</v>
      </c>
      <c r="Q4698" s="2">
        <f>tbStoricoOrdini[[#This Row],[IMPORTO]]*tbStoricoOrdini[[#This Row],[% COMM.]]</f>
        <v>96.75</v>
      </c>
      <c r="R4698" s="2">
        <f>tbStoricoOrdini[[#This Row],[TOT. COMM.]]+tbStoricoOrdini[[#This Row],[IMPORTO]]</f>
        <v>2031.75</v>
      </c>
    </row>
    <row r="4699" spans="1:18">
      <c r="A4699" s="1">
        <v>43983</v>
      </c>
      <c r="B4699" s="7">
        <f>MONTH(tbStoricoOrdini[[#This Row],[DATA]])</f>
        <v>6</v>
      </c>
      <c r="C4699" t="s">
        <v>4794</v>
      </c>
      <c r="D4699" t="str">
        <f>RIGHT(tbStoricoOrdini[[#This Row],[ORDINE]],4)</f>
        <v>4696</v>
      </c>
      <c r="E4699" t="s">
        <v>33</v>
      </c>
      <c r="F4699" t="str">
        <f>VLOOKUP(tbStoricoOrdini[[#This Row],[CLIENTE]],tbClienti[],3,FALSE)</f>
        <v>Veneto</v>
      </c>
      <c r="G4699" t="str">
        <f>VLOOKUP(tbStoricoOrdini[[#This Row],[CLIENTE]],tbClienti[],7,FALSE)</f>
        <v>CC</v>
      </c>
      <c r="H4699" t="s">
        <v>83</v>
      </c>
      <c r="I4699" t="str">
        <f>IF(LEFT(tbStoricoOrdini[[#This Row],[ARTICOLO]],3) = "COG","COG",LEFT(tbStoricoOrdini[[#This Row],[ARTICOLO]],FIND(" ",tbStoricoOrdini[[#This Row],[ARTICOLO]])-1))</f>
        <v>COG</v>
      </c>
      <c r="J4699" t="str">
        <f>MID(tbStoricoOrdini[[#This Row],[ARTICOLO]],FIND(" ",tbStoricoOrdini[[#This Row],[ARTICOLO]])+1,4)</f>
        <v>8000</v>
      </c>
      <c r="K4699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4699" s="3">
        <f>VLOOKUP(tbStoricoOrdini[[#This Row],[ARTICOLO]],tbArticoli[],2,FALSE)</f>
        <v>670</v>
      </c>
      <c r="M4699" s="22">
        <f>tbStoricoOrdini[[#This Row],[IMPORTO]]/tbStoricoOrdini[[#This Row],[PREZZO]]</f>
        <v>1.182089552238806</v>
      </c>
      <c r="N4699" t="s">
        <v>10</v>
      </c>
      <c r="O4699" s="8">
        <f>VLOOKUP(tbStoricoOrdini[[#This Row],[AGENTE]],tbAgenti[],2,FALSE)</f>
        <v>3.6999999999999998E-2</v>
      </c>
      <c r="P4699" s="2">
        <v>792</v>
      </c>
      <c r="Q4699" s="2">
        <f>tbStoricoOrdini[[#This Row],[IMPORTO]]*tbStoricoOrdini[[#This Row],[% COMM.]]</f>
        <v>29.303999999999998</v>
      </c>
      <c r="R4699" s="2">
        <f>tbStoricoOrdini[[#This Row],[TOT. COMM.]]+tbStoricoOrdini[[#This Row],[IMPORTO]]</f>
        <v>821.30399999999997</v>
      </c>
    </row>
    <row r="4700" spans="1:18">
      <c r="A4700" s="1">
        <v>43983</v>
      </c>
      <c r="B4700" s="7">
        <f>MONTH(tbStoricoOrdini[[#This Row],[DATA]])</f>
        <v>6</v>
      </c>
      <c r="C4700" t="s">
        <v>4795</v>
      </c>
      <c r="D4700" t="str">
        <f>RIGHT(tbStoricoOrdini[[#This Row],[ORDINE]],4)</f>
        <v>4697</v>
      </c>
      <c r="E4700" t="s">
        <v>33</v>
      </c>
      <c r="F4700" t="str">
        <f>VLOOKUP(tbStoricoOrdini[[#This Row],[CLIENTE]],tbClienti[],3,FALSE)</f>
        <v>Veneto</v>
      </c>
      <c r="G4700" t="str">
        <f>VLOOKUP(tbStoricoOrdini[[#This Row],[CLIENTE]],tbClienti[],7,FALSE)</f>
        <v>CC</v>
      </c>
      <c r="H4700" t="s">
        <v>70</v>
      </c>
      <c r="I4700" t="str">
        <f>IF(LEFT(tbStoricoOrdini[[#This Row],[ARTICOLO]],3) = "COG","COG",LEFT(tbStoricoOrdini[[#This Row],[ARTICOLO]],FIND(" ",tbStoricoOrdini[[#This Row],[ARTICOLO]])-1))</f>
        <v>EB08</v>
      </c>
      <c r="J4700" t="str">
        <f>MID(tbStoricoOrdini[[#This Row],[ARTICOLO]],FIND(" ",tbStoricoOrdini[[#This Row],[ARTICOLO]])+1,4)</f>
        <v>7500</v>
      </c>
      <c r="K4700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4700" s="3">
        <f>VLOOKUP(tbStoricoOrdini[[#This Row],[ARTICOLO]],tbArticoli[],2,FALSE)</f>
        <v>180</v>
      </c>
      <c r="M4700" s="22">
        <f>tbStoricoOrdini[[#This Row],[IMPORTO]]/tbStoricoOrdini[[#This Row],[PREZZO]]</f>
        <v>0.05</v>
      </c>
      <c r="N4700" t="s">
        <v>10</v>
      </c>
      <c r="O4700" s="8">
        <f>VLOOKUP(tbStoricoOrdini[[#This Row],[AGENTE]],tbAgenti[],2,FALSE)</f>
        <v>3.6999999999999998E-2</v>
      </c>
      <c r="P4700" s="2">
        <v>9</v>
      </c>
      <c r="Q4700" s="2">
        <f>tbStoricoOrdini[[#This Row],[IMPORTO]]*tbStoricoOrdini[[#This Row],[% COMM.]]</f>
        <v>0.33299999999999996</v>
      </c>
      <c r="R4700" s="2">
        <f>tbStoricoOrdini[[#This Row],[TOT. COMM.]]+tbStoricoOrdini[[#This Row],[IMPORTO]]</f>
        <v>9.3330000000000002</v>
      </c>
    </row>
    <row r="4701" spans="1:18">
      <c r="A4701" s="1">
        <v>43983</v>
      </c>
      <c r="B4701" s="7">
        <f>MONTH(tbStoricoOrdini[[#This Row],[DATA]])</f>
        <v>6</v>
      </c>
      <c r="C4701" t="s">
        <v>4796</v>
      </c>
      <c r="D4701" t="str">
        <f>RIGHT(tbStoricoOrdini[[#This Row],[ORDINE]],4)</f>
        <v>4698</v>
      </c>
      <c r="E4701" t="s">
        <v>33</v>
      </c>
      <c r="F4701" t="str">
        <f>VLOOKUP(tbStoricoOrdini[[#This Row],[CLIENTE]],tbClienti[],3,FALSE)</f>
        <v>Veneto</v>
      </c>
      <c r="G4701" t="str">
        <f>VLOOKUP(tbStoricoOrdini[[#This Row],[CLIENTE]],tbClienti[],7,FALSE)</f>
        <v>CC</v>
      </c>
      <c r="H4701" t="s">
        <v>70</v>
      </c>
      <c r="I4701" t="str">
        <f>IF(LEFT(tbStoricoOrdini[[#This Row],[ARTICOLO]],3) = "COG","COG",LEFT(tbStoricoOrdini[[#This Row],[ARTICOLO]],FIND(" ",tbStoricoOrdini[[#This Row],[ARTICOLO]])-1))</f>
        <v>EB08</v>
      </c>
      <c r="J4701" t="str">
        <f>MID(tbStoricoOrdini[[#This Row],[ARTICOLO]],FIND(" ",tbStoricoOrdini[[#This Row],[ARTICOLO]])+1,4)</f>
        <v>7500</v>
      </c>
      <c r="K4701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4701" s="3">
        <f>VLOOKUP(tbStoricoOrdini[[#This Row],[ARTICOLO]],tbArticoli[],2,FALSE)</f>
        <v>180</v>
      </c>
      <c r="M4701" s="22">
        <f>tbStoricoOrdini[[#This Row],[IMPORTO]]/tbStoricoOrdini[[#This Row],[PREZZO]]</f>
        <v>3.888888888888889E-2</v>
      </c>
      <c r="N4701" t="s">
        <v>8</v>
      </c>
      <c r="O4701" s="8">
        <f>VLOOKUP(tbStoricoOrdini[[#This Row],[AGENTE]],tbAgenti[],2,FALSE)</f>
        <v>0.05</v>
      </c>
      <c r="P4701" s="2">
        <v>7</v>
      </c>
      <c r="Q4701" s="2">
        <f>tbStoricoOrdini[[#This Row],[IMPORTO]]*tbStoricoOrdini[[#This Row],[% COMM.]]</f>
        <v>0.35000000000000003</v>
      </c>
      <c r="R4701" s="2">
        <f>tbStoricoOrdini[[#This Row],[TOT. COMM.]]+tbStoricoOrdini[[#This Row],[IMPORTO]]</f>
        <v>7.35</v>
      </c>
    </row>
    <row r="4702" spans="1:18">
      <c r="A4702" s="1">
        <v>43983</v>
      </c>
      <c r="B4702" s="7">
        <f>MONTH(tbStoricoOrdini[[#This Row],[DATA]])</f>
        <v>6</v>
      </c>
      <c r="C4702" t="s">
        <v>4797</v>
      </c>
      <c r="D4702" t="str">
        <f>RIGHT(tbStoricoOrdini[[#This Row],[ORDINE]],4)</f>
        <v>4699</v>
      </c>
      <c r="E4702" t="s">
        <v>33</v>
      </c>
      <c r="F4702" t="str">
        <f>VLOOKUP(tbStoricoOrdini[[#This Row],[CLIENTE]],tbClienti[],3,FALSE)</f>
        <v>Veneto</v>
      </c>
      <c r="G4702" t="str">
        <f>VLOOKUP(tbStoricoOrdini[[#This Row],[CLIENTE]],tbClienti[],7,FALSE)</f>
        <v>CC</v>
      </c>
      <c r="H4702" t="s">
        <v>75</v>
      </c>
      <c r="I4702" t="str">
        <f>IF(LEFT(tbStoricoOrdini[[#This Row],[ARTICOLO]],3) = "COG","COG",LEFT(tbStoricoOrdini[[#This Row],[ARTICOLO]],FIND(" ",tbStoricoOrdini[[#This Row],[ARTICOLO]])-1))</f>
        <v>AVRC</v>
      </c>
      <c r="J4702" t="str">
        <f>MID(tbStoricoOrdini[[#This Row],[ARTICOLO]],FIND(" ",tbStoricoOrdini[[#This Row],[ARTICOLO]])+1,4)</f>
        <v>1000</v>
      </c>
      <c r="K4702" t="str">
        <f>IFERROR(RIGHT(tbStoricoOrdini[[#This Row],[ARTICOLO]],LEN(tbStoricoOrdini[[#This Row],[ARTICOLO]])-FIND(" ",tbStoricoOrdini[[#This Row],[ARTICOLO]],FIND(" ",tbStoricoOrdini[[#This Row],[ARTICOLO]]) +1)),"")</f>
        <v>Silver</v>
      </c>
      <c r="L4702" s="3">
        <f>VLOOKUP(tbStoricoOrdini[[#This Row],[ARTICOLO]],tbArticoli[],2,FALSE)</f>
        <v>390</v>
      </c>
      <c r="M4702" s="22">
        <f>tbStoricoOrdini[[#This Row],[IMPORTO]]/tbStoricoOrdini[[#This Row],[PREZZO]]</f>
        <v>0.67692307692307696</v>
      </c>
      <c r="N4702" t="s">
        <v>8</v>
      </c>
      <c r="O4702" s="8">
        <f>VLOOKUP(tbStoricoOrdini[[#This Row],[AGENTE]],tbAgenti[],2,FALSE)</f>
        <v>0.05</v>
      </c>
      <c r="P4702" s="2">
        <v>264</v>
      </c>
      <c r="Q4702" s="2">
        <f>tbStoricoOrdini[[#This Row],[IMPORTO]]*tbStoricoOrdini[[#This Row],[% COMM.]]</f>
        <v>13.200000000000001</v>
      </c>
      <c r="R4702" s="2">
        <f>tbStoricoOrdini[[#This Row],[TOT. COMM.]]+tbStoricoOrdini[[#This Row],[IMPORTO]]</f>
        <v>277.2</v>
      </c>
    </row>
    <row r="4703" spans="1:18">
      <c r="A4703" s="1">
        <v>43983</v>
      </c>
      <c r="B4703" s="7">
        <f>MONTH(tbStoricoOrdini[[#This Row],[DATA]])</f>
        <v>6</v>
      </c>
      <c r="C4703" t="s">
        <v>4798</v>
      </c>
      <c r="D4703" t="str">
        <f>RIGHT(tbStoricoOrdini[[#This Row],[ORDINE]],4)</f>
        <v>4700</v>
      </c>
      <c r="E4703" t="s">
        <v>33</v>
      </c>
      <c r="F4703" t="str">
        <f>VLOOKUP(tbStoricoOrdini[[#This Row],[CLIENTE]],tbClienti[],3,FALSE)</f>
        <v>Veneto</v>
      </c>
      <c r="G4703" t="str">
        <f>VLOOKUP(tbStoricoOrdini[[#This Row],[CLIENTE]],tbClienti[],7,FALSE)</f>
        <v>CC</v>
      </c>
      <c r="H4703" t="s">
        <v>71</v>
      </c>
      <c r="I4703" t="str">
        <f>IF(LEFT(tbStoricoOrdini[[#This Row],[ARTICOLO]],3) = "COG","COG",LEFT(tbStoricoOrdini[[#This Row],[ARTICOLO]],FIND(" ",tbStoricoOrdini[[#This Row],[ARTICOLO]])-1))</f>
        <v>EB07</v>
      </c>
      <c r="J4703" t="str">
        <f>MID(tbStoricoOrdini[[#This Row],[ARTICOLO]],FIND(" ",tbStoricoOrdini[[#This Row],[ARTICOLO]])+1,4)</f>
        <v>5000</v>
      </c>
      <c r="K4703" t="str">
        <f>IFERROR(RIGHT(tbStoricoOrdini[[#This Row],[ARTICOLO]],LEN(tbStoricoOrdini[[#This Row],[ARTICOLO]])-FIND(" ",tbStoricoOrdini[[#This Row],[ARTICOLO]],FIND(" ",tbStoricoOrdini[[#This Row],[ARTICOLO]]) +1)),"")</f>
        <v/>
      </c>
      <c r="L4703" s="3">
        <f>VLOOKUP(tbStoricoOrdini[[#This Row],[ARTICOLO]],tbArticoli[],2,FALSE)</f>
        <v>140</v>
      </c>
      <c r="M4703" s="22">
        <f>tbStoricoOrdini[[#This Row],[IMPORTO]]/tbStoricoOrdini[[#This Row],[PREZZO]]</f>
        <v>0.94285714285714284</v>
      </c>
      <c r="N4703" t="s">
        <v>10</v>
      </c>
      <c r="O4703" s="8">
        <f>VLOOKUP(tbStoricoOrdini[[#This Row],[AGENTE]],tbAgenti[],2,FALSE)</f>
        <v>3.6999999999999998E-2</v>
      </c>
      <c r="P4703" s="2">
        <v>132</v>
      </c>
      <c r="Q4703" s="2">
        <f>tbStoricoOrdini[[#This Row],[IMPORTO]]*tbStoricoOrdini[[#This Row],[% COMM.]]</f>
        <v>4.8839999999999995</v>
      </c>
      <c r="R4703" s="2">
        <f>tbStoricoOrdini[[#This Row],[TOT. COMM.]]+tbStoricoOrdini[[#This Row],[IMPORTO]]</f>
        <v>136.88399999999999</v>
      </c>
    </row>
    <row r="4704" spans="1:18">
      <c r="A4704" s="1">
        <v>43983</v>
      </c>
      <c r="B4704" s="7">
        <f>MONTH(tbStoricoOrdini[[#This Row],[DATA]])</f>
        <v>6</v>
      </c>
      <c r="C4704" t="s">
        <v>4799</v>
      </c>
      <c r="D4704" t="str">
        <f>RIGHT(tbStoricoOrdini[[#This Row],[ORDINE]],4)</f>
        <v>4701</v>
      </c>
      <c r="E4704" t="s">
        <v>33</v>
      </c>
      <c r="F4704" t="str">
        <f>VLOOKUP(tbStoricoOrdini[[#This Row],[CLIENTE]],tbClienti[],3,FALSE)</f>
        <v>Veneto</v>
      </c>
      <c r="G4704" t="str">
        <f>VLOOKUP(tbStoricoOrdini[[#This Row],[CLIENTE]],tbClienti[],7,FALSE)</f>
        <v>CC</v>
      </c>
      <c r="H4704" t="s">
        <v>71</v>
      </c>
      <c r="I4704" t="str">
        <f>IF(LEFT(tbStoricoOrdini[[#This Row],[ARTICOLO]],3) = "COG","COG",LEFT(tbStoricoOrdini[[#This Row],[ARTICOLO]],FIND(" ",tbStoricoOrdini[[#This Row],[ARTICOLO]])-1))</f>
        <v>EB07</v>
      </c>
      <c r="J4704" t="str">
        <f>MID(tbStoricoOrdini[[#This Row],[ARTICOLO]],FIND(" ",tbStoricoOrdini[[#This Row],[ARTICOLO]])+1,4)</f>
        <v>5000</v>
      </c>
      <c r="K4704" t="str">
        <f>IFERROR(RIGHT(tbStoricoOrdini[[#This Row],[ARTICOLO]],LEN(tbStoricoOrdini[[#This Row],[ARTICOLO]])-FIND(" ",tbStoricoOrdini[[#This Row],[ARTICOLO]],FIND(" ",tbStoricoOrdini[[#This Row],[ARTICOLO]]) +1)),"")</f>
        <v/>
      </c>
      <c r="L4704" s="3">
        <f>VLOOKUP(tbStoricoOrdini[[#This Row],[ARTICOLO]],tbArticoli[],2,FALSE)</f>
        <v>140</v>
      </c>
      <c r="M4704" s="22">
        <f>tbStoricoOrdini[[#This Row],[IMPORTO]]/tbStoricoOrdini[[#This Row],[PREZZO]]</f>
        <v>0.6071428571428571</v>
      </c>
      <c r="N4704" t="s">
        <v>8</v>
      </c>
      <c r="O4704" s="8">
        <f>VLOOKUP(tbStoricoOrdini[[#This Row],[AGENTE]],tbAgenti[],2,FALSE)</f>
        <v>0.05</v>
      </c>
      <c r="P4704" s="2">
        <v>85</v>
      </c>
      <c r="Q4704" s="2">
        <f>tbStoricoOrdini[[#This Row],[IMPORTO]]*tbStoricoOrdini[[#This Row],[% COMM.]]</f>
        <v>4.25</v>
      </c>
      <c r="R4704" s="2">
        <f>tbStoricoOrdini[[#This Row],[TOT. COMM.]]+tbStoricoOrdini[[#This Row],[IMPORTO]]</f>
        <v>89.25</v>
      </c>
    </row>
    <row r="4705" spans="1:18">
      <c r="A4705" s="1">
        <v>43983</v>
      </c>
      <c r="B4705" s="7">
        <f>MONTH(tbStoricoOrdini[[#This Row],[DATA]])</f>
        <v>6</v>
      </c>
      <c r="C4705" t="s">
        <v>4800</v>
      </c>
      <c r="D4705" t="str">
        <f>RIGHT(tbStoricoOrdini[[#This Row],[ORDINE]],4)</f>
        <v>4702</v>
      </c>
      <c r="E4705" t="s">
        <v>33</v>
      </c>
      <c r="F4705" t="str">
        <f>VLOOKUP(tbStoricoOrdini[[#This Row],[CLIENTE]],tbClienti[],3,FALSE)</f>
        <v>Veneto</v>
      </c>
      <c r="G4705" t="str">
        <f>VLOOKUP(tbStoricoOrdini[[#This Row],[CLIENTE]],tbClienti[],7,FALSE)</f>
        <v>CC</v>
      </c>
      <c r="H4705" t="s">
        <v>71</v>
      </c>
      <c r="I4705" t="str">
        <f>IF(LEFT(tbStoricoOrdini[[#This Row],[ARTICOLO]],3) = "COG","COG",LEFT(tbStoricoOrdini[[#This Row],[ARTICOLO]],FIND(" ",tbStoricoOrdini[[#This Row],[ARTICOLO]])-1))</f>
        <v>EB07</v>
      </c>
      <c r="J4705" t="str">
        <f>MID(tbStoricoOrdini[[#This Row],[ARTICOLO]],FIND(" ",tbStoricoOrdini[[#This Row],[ARTICOLO]])+1,4)</f>
        <v>5000</v>
      </c>
      <c r="K4705" t="str">
        <f>IFERROR(RIGHT(tbStoricoOrdini[[#This Row],[ARTICOLO]],LEN(tbStoricoOrdini[[#This Row],[ARTICOLO]])-FIND(" ",tbStoricoOrdini[[#This Row],[ARTICOLO]],FIND(" ",tbStoricoOrdini[[#This Row],[ARTICOLO]]) +1)),"")</f>
        <v/>
      </c>
      <c r="L4705" s="3">
        <f>VLOOKUP(tbStoricoOrdini[[#This Row],[ARTICOLO]],tbArticoli[],2,FALSE)</f>
        <v>140</v>
      </c>
      <c r="M4705" s="22">
        <f>tbStoricoOrdini[[#This Row],[IMPORTO]]/tbStoricoOrdini[[#This Row],[PREZZO]]</f>
        <v>7.1428571428571426E-3</v>
      </c>
      <c r="N4705" t="s">
        <v>13</v>
      </c>
      <c r="O4705" s="8">
        <f>VLOOKUP(tbStoricoOrdini[[#This Row],[AGENTE]],tbAgenti[],2,FALSE)</f>
        <v>0.1</v>
      </c>
      <c r="P4705" s="2">
        <v>1</v>
      </c>
      <c r="Q4705" s="2">
        <f>tbStoricoOrdini[[#This Row],[IMPORTO]]*tbStoricoOrdini[[#This Row],[% COMM.]]</f>
        <v>0.1</v>
      </c>
      <c r="R4705" s="2">
        <f>tbStoricoOrdini[[#This Row],[TOT. COMM.]]+tbStoricoOrdini[[#This Row],[IMPORTO]]</f>
        <v>1.1000000000000001</v>
      </c>
    </row>
    <row r="4706" spans="1:18">
      <c r="A4706" s="1">
        <v>43983</v>
      </c>
      <c r="B4706" s="7">
        <f>MONTH(tbStoricoOrdini[[#This Row],[DATA]])</f>
        <v>6</v>
      </c>
      <c r="C4706" t="s">
        <v>4801</v>
      </c>
      <c r="D4706" t="str">
        <f>RIGHT(tbStoricoOrdini[[#This Row],[ORDINE]],4)</f>
        <v>4703</v>
      </c>
      <c r="E4706" t="s">
        <v>33</v>
      </c>
      <c r="F4706" t="str">
        <f>VLOOKUP(tbStoricoOrdini[[#This Row],[CLIENTE]],tbClienti[],3,FALSE)</f>
        <v>Veneto</v>
      </c>
      <c r="G4706" t="str">
        <f>VLOOKUP(tbStoricoOrdini[[#This Row],[CLIENTE]],tbClienti[],7,FALSE)</f>
        <v>CC</v>
      </c>
      <c r="H4706" t="s">
        <v>71</v>
      </c>
      <c r="I4706" t="str">
        <f>IF(LEFT(tbStoricoOrdini[[#This Row],[ARTICOLO]],3) = "COG","COG",LEFT(tbStoricoOrdini[[#This Row],[ARTICOLO]],FIND(" ",tbStoricoOrdini[[#This Row],[ARTICOLO]])-1))</f>
        <v>EB07</v>
      </c>
      <c r="J4706" t="str">
        <f>MID(tbStoricoOrdini[[#This Row],[ARTICOLO]],FIND(" ",tbStoricoOrdini[[#This Row],[ARTICOLO]])+1,4)</f>
        <v>5000</v>
      </c>
      <c r="K4706" t="str">
        <f>IFERROR(RIGHT(tbStoricoOrdini[[#This Row],[ARTICOLO]],LEN(tbStoricoOrdini[[#This Row],[ARTICOLO]])-FIND(" ",tbStoricoOrdini[[#This Row],[ARTICOLO]],FIND(" ",tbStoricoOrdini[[#This Row],[ARTICOLO]]) +1)),"")</f>
        <v/>
      </c>
      <c r="L4706" s="3">
        <f>VLOOKUP(tbStoricoOrdini[[#This Row],[ARTICOLO]],tbArticoli[],2,FALSE)</f>
        <v>140</v>
      </c>
      <c r="M4706" s="22">
        <f>tbStoricoOrdini[[#This Row],[IMPORTO]]/tbStoricoOrdini[[#This Row],[PREZZO]]</f>
        <v>4.5071428571428571</v>
      </c>
      <c r="N4706" t="s">
        <v>9</v>
      </c>
      <c r="O4706" s="8">
        <f>VLOOKUP(tbStoricoOrdini[[#This Row],[AGENTE]],tbAgenti[],2,FALSE)</f>
        <v>0.05</v>
      </c>
      <c r="P4706" s="2">
        <v>631</v>
      </c>
      <c r="Q4706" s="2">
        <f>tbStoricoOrdini[[#This Row],[IMPORTO]]*tbStoricoOrdini[[#This Row],[% COMM.]]</f>
        <v>31.55</v>
      </c>
      <c r="R4706" s="2">
        <f>tbStoricoOrdini[[#This Row],[TOT. COMM.]]+tbStoricoOrdini[[#This Row],[IMPORTO]]</f>
        <v>662.55</v>
      </c>
    </row>
    <row r="4707" spans="1:18">
      <c r="A4707" s="1">
        <v>43983</v>
      </c>
      <c r="B4707" s="7">
        <f>MONTH(tbStoricoOrdini[[#This Row],[DATA]])</f>
        <v>6</v>
      </c>
      <c r="C4707" t="s">
        <v>4802</v>
      </c>
      <c r="D4707" t="str">
        <f>RIGHT(tbStoricoOrdini[[#This Row],[ORDINE]],4)</f>
        <v>4704</v>
      </c>
      <c r="E4707" t="s">
        <v>33</v>
      </c>
      <c r="F4707" t="str">
        <f>VLOOKUP(tbStoricoOrdini[[#This Row],[CLIENTE]],tbClienti[],3,FALSE)</f>
        <v>Veneto</v>
      </c>
      <c r="G4707" t="str">
        <f>VLOOKUP(tbStoricoOrdini[[#This Row],[CLIENTE]],tbClienti[],7,FALSE)</f>
        <v>CC</v>
      </c>
      <c r="H4707" t="s">
        <v>76</v>
      </c>
      <c r="I4707" t="str">
        <f>IF(LEFT(tbStoricoOrdini[[#This Row],[ARTICOLO]],3) = "COG","COG",LEFT(tbStoricoOrdini[[#This Row],[ARTICOLO]],FIND(" ",tbStoricoOrdini[[#This Row],[ARTICOLO]])-1))</f>
        <v>COG</v>
      </c>
      <c r="J4707" t="str">
        <f>MID(tbStoricoOrdini[[#This Row],[ARTICOLO]],FIND(" ",tbStoricoOrdini[[#This Row],[ARTICOLO]])+1,4)</f>
        <v>1000</v>
      </c>
      <c r="K4707" t="str">
        <f>IFERROR(RIGHT(tbStoricoOrdini[[#This Row],[ARTICOLO]],LEN(tbStoricoOrdini[[#This Row],[ARTICOLO]])-FIND(" ",tbStoricoOrdini[[#This Row],[ARTICOLO]],FIND(" ",tbStoricoOrdini[[#This Row],[ARTICOLO]]) +1)),"")</f>
        <v/>
      </c>
      <c r="L4707" s="3">
        <f>VLOOKUP(tbStoricoOrdini[[#This Row],[ARTICOLO]],tbArticoli[],2,FALSE)</f>
        <v>150</v>
      </c>
      <c r="M4707" s="22">
        <f>tbStoricoOrdini[[#This Row],[IMPORTO]]/tbStoricoOrdini[[#This Row],[PREZZO]]</f>
        <v>0.38666666666666666</v>
      </c>
      <c r="N4707" t="s">
        <v>10</v>
      </c>
      <c r="O4707" s="8">
        <f>VLOOKUP(tbStoricoOrdini[[#This Row],[AGENTE]],tbAgenti[],2,FALSE)</f>
        <v>3.6999999999999998E-2</v>
      </c>
      <c r="P4707" s="2">
        <v>58</v>
      </c>
      <c r="Q4707" s="2">
        <f>tbStoricoOrdini[[#This Row],[IMPORTO]]*tbStoricoOrdini[[#This Row],[% COMM.]]</f>
        <v>2.1459999999999999</v>
      </c>
      <c r="R4707" s="2">
        <f>tbStoricoOrdini[[#This Row],[TOT. COMM.]]+tbStoricoOrdini[[#This Row],[IMPORTO]]</f>
        <v>60.146000000000001</v>
      </c>
    </row>
    <row r="4708" spans="1:18">
      <c r="A4708" s="1">
        <v>43983</v>
      </c>
      <c r="B4708" s="7">
        <f>MONTH(tbStoricoOrdini[[#This Row],[DATA]])</f>
        <v>6</v>
      </c>
      <c r="C4708" t="s">
        <v>4803</v>
      </c>
      <c r="D4708" t="str">
        <f>RIGHT(tbStoricoOrdini[[#This Row],[ORDINE]],4)</f>
        <v>4705</v>
      </c>
      <c r="E4708" t="s">
        <v>33</v>
      </c>
      <c r="F4708" t="str">
        <f>VLOOKUP(tbStoricoOrdini[[#This Row],[CLIENTE]],tbClienti[],3,FALSE)</f>
        <v>Veneto</v>
      </c>
      <c r="G4708" t="str">
        <f>VLOOKUP(tbStoricoOrdini[[#This Row],[CLIENTE]],tbClienti[],7,FALSE)</f>
        <v>CC</v>
      </c>
      <c r="H4708" t="s">
        <v>72</v>
      </c>
      <c r="I4708" t="str">
        <f>IF(LEFT(tbStoricoOrdini[[#This Row],[ARTICOLO]],3) = "COG","COG",LEFT(tbStoricoOrdini[[#This Row],[ARTICOLO]],FIND(" ",tbStoricoOrdini[[#This Row],[ARTICOLO]])-1))</f>
        <v>EB06</v>
      </c>
      <c r="J4708" t="str">
        <f>MID(tbStoricoOrdini[[#This Row],[ARTICOLO]],FIND(" ",tbStoricoOrdini[[#This Row],[ARTICOLO]])+1,4)</f>
        <v>3000</v>
      </c>
      <c r="K4708" t="str">
        <f>IFERROR(RIGHT(tbStoricoOrdini[[#This Row],[ARTICOLO]],LEN(tbStoricoOrdini[[#This Row],[ARTICOLO]])-FIND(" ",tbStoricoOrdini[[#This Row],[ARTICOLO]],FIND(" ",tbStoricoOrdini[[#This Row],[ARTICOLO]]) +1)),"")</f>
        <v>Medium</v>
      </c>
      <c r="L4708" s="3">
        <f>VLOOKUP(tbStoricoOrdini[[#This Row],[ARTICOLO]],tbArticoli[],2,FALSE)</f>
        <v>120</v>
      </c>
      <c r="M4708" s="22">
        <f>tbStoricoOrdini[[#This Row],[IMPORTO]]/tbStoricoOrdini[[#This Row],[PREZZO]]</f>
        <v>11.475</v>
      </c>
      <c r="N4708" t="s">
        <v>8</v>
      </c>
      <c r="O4708" s="8">
        <f>VLOOKUP(tbStoricoOrdini[[#This Row],[AGENTE]],tbAgenti[],2,FALSE)</f>
        <v>0.05</v>
      </c>
      <c r="P4708" s="2">
        <v>1377</v>
      </c>
      <c r="Q4708" s="2">
        <f>tbStoricoOrdini[[#This Row],[IMPORTO]]*tbStoricoOrdini[[#This Row],[% COMM.]]</f>
        <v>68.850000000000009</v>
      </c>
      <c r="R4708" s="2">
        <f>tbStoricoOrdini[[#This Row],[TOT. COMM.]]+tbStoricoOrdini[[#This Row],[IMPORTO]]</f>
        <v>1445.85</v>
      </c>
    </row>
    <row r="4709" spans="1:18">
      <c r="A4709" s="1">
        <v>43983</v>
      </c>
      <c r="B4709" s="7">
        <f>MONTH(tbStoricoOrdini[[#This Row],[DATA]])</f>
        <v>6</v>
      </c>
      <c r="C4709" t="s">
        <v>4804</v>
      </c>
      <c r="D4709" t="str">
        <f>RIGHT(tbStoricoOrdini[[#This Row],[ORDINE]],4)</f>
        <v>4706</v>
      </c>
      <c r="E4709" t="s">
        <v>33</v>
      </c>
      <c r="F4709" t="str">
        <f>VLOOKUP(tbStoricoOrdini[[#This Row],[CLIENTE]],tbClienti[],3,FALSE)</f>
        <v>Veneto</v>
      </c>
      <c r="G4709" t="str">
        <f>VLOOKUP(tbStoricoOrdini[[#This Row],[CLIENTE]],tbClienti[],7,FALSE)</f>
        <v>CC</v>
      </c>
      <c r="H4709" t="s">
        <v>72</v>
      </c>
      <c r="I4709" t="str">
        <f>IF(LEFT(tbStoricoOrdini[[#This Row],[ARTICOLO]],3) = "COG","COG",LEFT(tbStoricoOrdini[[#This Row],[ARTICOLO]],FIND(" ",tbStoricoOrdini[[#This Row],[ARTICOLO]])-1))</f>
        <v>EB06</v>
      </c>
      <c r="J4709" t="str">
        <f>MID(tbStoricoOrdini[[#This Row],[ARTICOLO]],FIND(" ",tbStoricoOrdini[[#This Row],[ARTICOLO]])+1,4)</f>
        <v>3000</v>
      </c>
      <c r="K4709" t="str">
        <f>IFERROR(RIGHT(tbStoricoOrdini[[#This Row],[ARTICOLO]],LEN(tbStoricoOrdini[[#This Row],[ARTICOLO]])-FIND(" ",tbStoricoOrdini[[#This Row],[ARTICOLO]],FIND(" ",tbStoricoOrdini[[#This Row],[ARTICOLO]]) +1)),"")</f>
        <v>Medium</v>
      </c>
      <c r="L4709" s="3">
        <f>VLOOKUP(tbStoricoOrdini[[#This Row],[ARTICOLO]],tbArticoli[],2,FALSE)</f>
        <v>120</v>
      </c>
      <c r="M4709" s="22">
        <f>tbStoricoOrdini[[#This Row],[IMPORTO]]/tbStoricoOrdini[[#This Row],[PREZZO]]</f>
        <v>86.266666666666666</v>
      </c>
      <c r="N4709" t="s">
        <v>9</v>
      </c>
      <c r="O4709" s="8">
        <f>VLOOKUP(tbStoricoOrdini[[#This Row],[AGENTE]],tbAgenti[],2,FALSE)</f>
        <v>0.05</v>
      </c>
      <c r="P4709" s="2">
        <v>10352</v>
      </c>
      <c r="Q4709" s="2">
        <f>tbStoricoOrdini[[#This Row],[IMPORTO]]*tbStoricoOrdini[[#This Row],[% COMM.]]</f>
        <v>517.6</v>
      </c>
      <c r="R4709" s="2">
        <f>tbStoricoOrdini[[#This Row],[TOT. COMM.]]+tbStoricoOrdini[[#This Row],[IMPORTO]]</f>
        <v>10869.6</v>
      </c>
    </row>
    <row r="4710" spans="1:18">
      <c r="A4710" s="1">
        <v>43983</v>
      </c>
      <c r="B4710" s="7">
        <f>MONTH(tbStoricoOrdini[[#This Row],[DATA]])</f>
        <v>6</v>
      </c>
      <c r="C4710" t="s">
        <v>4805</v>
      </c>
      <c r="D4710" t="str">
        <f>RIGHT(tbStoricoOrdini[[#This Row],[ORDINE]],4)</f>
        <v>4707</v>
      </c>
      <c r="E4710" t="s">
        <v>33</v>
      </c>
      <c r="F4710" t="str">
        <f>VLOOKUP(tbStoricoOrdini[[#This Row],[CLIENTE]],tbClienti[],3,FALSE)</f>
        <v>Veneto</v>
      </c>
      <c r="G4710" t="str">
        <f>VLOOKUP(tbStoricoOrdini[[#This Row],[CLIENTE]],tbClienti[],7,FALSE)</f>
        <v>CC</v>
      </c>
      <c r="H4710" t="s">
        <v>73</v>
      </c>
      <c r="I4710" t="str">
        <f>IF(LEFT(tbStoricoOrdini[[#This Row],[ARTICOLO]],3) = "COG","COG",LEFT(tbStoricoOrdini[[#This Row],[ARTICOLO]],FIND(" ",tbStoricoOrdini[[#This Row],[ARTICOLO]])-1))</f>
        <v>EB06</v>
      </c>
      <c r="J4710" t="str">
        <f>MID(tbStoricoOrdini[[#This Row],[ARTICOLO]],FIND(" ",tbStoricoOrdini[[#This Row],[ARTICOLO]])+1,4)</f>
        <v>3000</v>
      </c>
      <c r="K4710" t="str">
        <f>IFERROR(RIGHT(tbStoricoOrdini[[#This Row],[ARTICOLO]],LEN(tbStoricoOrdini[[#This Row],[ARTICOLO]])-FIND(" ",tbStoricoOrdini[[#This Row],[ARTICOLO]],FIND(" ",tbStoricoOrdini[[#This Row],[ARTICOLO]]) +1)),"")</f>
        <v>Plus</v>
      </c>
      <c r="L4710" s="3">
        <f>VLOOKUP(tbStoricoOrdini[[#This Row],[ARTICOLO]],tbArticoli[],2,FALSE)</f>
        <v>130</v>
      </c>
      <c r="M4710" s="22">
        <f>tbStoricoOrdini[[#This Row],[IMPORTO]]/tbStoricoOrdini[[#This Row],[PREZZO]]</f>
        <v>0.56153846153846154</v>
      </c>
      <c r="N4710" t="s">
        <v>8</v>
      </c>
      <c r="O4710" s="8">
        <f>VLOOKUP(tbStoricoOrdini[[#This Row],[AGENTE]],tbAgenti[],2,FALSE)</f>
        <v>0.05</v>
      </c>
      <c r="P4710" s="2">
        <v>73</v>
      </c>
      <c r="Q4710" s="2">
        <f>tbStoricoOrdini[[#This Row],[IMPORTO]]*tbStoricoOrdini[[#This Row],[% COMM.]]</f>
        <v>3.6500000000000004</v>
      </c>
      <c r="R4710" s="2">
        <f>tbStoricoOrdini[[#This Row],[TOT. COMM.]]+tbStoricoOrdini[[#This Row],[IMPORTO]]</f>
        <v>76.650000000000006</v>
      </c>
    </row>
    <row r="4711" spans="1:18">
      <c r="A4711" s="1">
        <v>43983</v>
      </c>
      <c r="B4711" s="7">
        <f>MONTH(tbStoricoOrdini[[#This Row],[DATA]])</f>
        <v>6</v>
      </c>
      <c r="C4711" t="s">
        <v>4806</v>
      </c>
      <c r="D4711" t="str">
        <f>RIGHT(tbStoricoOrdini[[#This Row],[ORDINE]],4)</f>
        <v>4708</v>
      </c>
      <c r="E4711" t="s">
        <v>34</v>
      </c>
      <c r="F4711" t="str">
        <f>VLOOKUP(tbStoricoOrdini[[#This Row],[CLIENTE]],tbClienti[],3,FALSE)</f>
        <v>Lombardia</v>
      </c>
      <c r="G4711" t="str">
        <f>VLOOKUP(tbStoricoOrdini[[#This Row],[CLIENTE]],tbClienti[],7,FALSE)</f>
        <v>DB</v>
      </c>
      <c r="H4711" t="s">
        <v>74</v>
      </c>
      <c r="I4711" t="str">
        <f>IF(LEFT(tbStoricoOrdini[[#This Row],[ARTICOLO]],3) = "COG","COG",LEFT(tbStoricoOrdini[[#This Row],[ARTICOLO]],FIND(" ",tbStoricoOrdini[[#This Row],[ARTICOLO]])-1))</f>
        <v>AVRC</v>
      </c>
      <c r="J4711" t="str">
        <f>MID(tbStoricoOrdini[[#This Row],[ARTICOLO]],FIND(" ",tbStoricoOrdini[[#This Row],[ARTICOLO]])+1,4)</f>
        <v>2500</v>
      </c>
      <c r="K4711" t="str">
        <f>IFERROR(RIGHT(tbStoricoOrdini[[#This Row],[ARTICOLO]],LEN(tbStoricoOrdini[[#This Row],[ARTICOLO]])-FIND(" ",tbStoricoOrdini[[#This Row],[ARTICOLO]],FIND(" ",tbStoricoOrdini[[#This Row],[ARTICOLO]]) +1)),"")</f>
        <v>Gold</v>
      </c>
      <c r="L4711" s="3">
        <f>VLOOKUP(tbStoricoOrdini[[#This Row],[ARTICOLO]],tbArticoli[],2,FALSE)</f>
        <v>500</v>
      </c>
      <c r="M4711" s="22">
        <f>tbStoricoOrdini[[#This Row],[IMPORTO]]/tbStoricoOrdini[[#This Row],[PREZZO]]</f>
        <v>0.04</v>
      </c>
      <c r="N4711" t="s">
        <v>6</v>
      </c>
      <c r="O4711" s="8">
        <f>VLOOKUP(tbStoricoOrdini[[#This Row],[AGENTE]],tbAgenti[],2,FALSE)</f>
        <v>7.4999999999999997E-2</v>
      </c>
      <c r="P4711" s="2">
        <v>20</v>
      </c>
      <c r="Q4711" s="2">
        <f>tbStoricoOrdini[[#This Row],[IMPORTO]]*tbStoricoOrdini[[#This Row],[% COMM.]]</f>
        <v>1.5</v>
      </c>
      <c r="R4711" s="2">
        <f>tbStoricoOrdini[[#This Row],[TOT. COMM.]]+tbStoricoOrdini[[#This Row],[IMPORTO]]</f>
        <v>21.5</v>
      </c>
    </row>
    <row r="4712" spans="1:18">
      <c r="A4712" s="1">
        <v>43983</v>
      </c>
      <c r="B4712" s="7">
        <f>MONTH(tbStoricoOrdini[[#This Row],[DATA]])</f>
        <v>6</v>
      </c>
      <c r="C4712" t="s">
        <v>4807</v>
      </c>
      <c r="D4712" t="str">
        <f>RIGHT(tbStoricoOrdini[[#This Row],[ORDINE]],4)</f>
        <v>4709</v>
      </c>
      <c r="E4712" t="s">
        <v>34</v>
      </c>
      <c r="F4712" t="str">
        <f>VLOOKUP(tbStoricoOrdini[[#This Row],[CLIENTE]],tbClienti[],3,FALSE)</f>
        <v>Lombardia</v>
      </c>
      <c r="G4712" t="str">
        <f>VLOOKUP(tbStoricoOrdini[[#This Row],[CLIENTE]],tbClienti[],7,FALSE)</f>
        <v>DB</v>
      </c>
      <c r="H4712" t="s">
        <v>61</v>
      </c>
      <c r="I4712" t="str">
        <f>IF(LEFT(tbStoricoOrdini[[#This Row],[ARTICOLO]],3) = "COG","COG",LEFT(tbStoricoOrdini[[#This Row],[ARTICOLO]],FIND(" ",tbStoricoOrdini[[#This Row],[ARTICOLO]])-1))</f>
        <v>KLM</v>
      </c>
      <c r="J4712" t="str">
        <f>MID(tbStoricoOrdini[[#This Row],[ARTICOLO]],FIND(" ",tbStoricoOrdini[[#This Row],[ARTICOLO]])+1,4)</f>
        <v>5000</v>
      </c>
      <c r="K4712" t="str">
        <f>IFERROR(RIGHT(tbStoricoOrdini[[#This Row],[ARTICOLO]],LEN(tbStoricoOrdini[[#This Row],[ARTICOLO]])-FIND(" ",tbStoricoOrdini[[#This Row],[ARTICOLO]],FIND(" ",tbStoricoOrdini[[#This Row],[ARTICOLO]]) +1)),"")</f>
        <v>Medium</v>
      </c>
      <c r="L4712" s="3">
        <f>VLOOKUP(tbStoricoOrdini[[#This Row],[ARTICOLO]],tbArticoli[],2,FALSE)</f>
        <v>150</v>
      </c>
      <c r="M4712" s="22">
        <f>tbStoricoOrdini[[#This Row],[IMPORTO]]/tbStoricoOrdini[[#This Row],[PREZZO]]</f>
        <v>0.66666666666666663</v>
      </c>
      <c r="N4712" t="s">
        <v>6</v>
      </c>
      <c r="O4712" s="8">
        <f>VLOOKUP(tbStoricoOrdini[[#This Row],[AGENTE]],tbAgenti[],2,FALSE)</f>
        <v>7.4999999999999997E-2</v>
      </c>
      <c r="P4712" s="2">
        <v>100</v>
      </c>
      <c r="Q4712" s="2">
        <f>tbStoricoOrdini[[#This Row],[IMPORTO]]*tbStoricoOrdini[[#This Row],[% COMM.]]</f>
        <v>7.5</v>
      </c>
      <c r="R4712" s="2">
        <f>tbStoricoOrdini[[#This Row],[TOT. COMM.]]+tbStoricoOrdini[[#This Row],[IMPORTO]]</f>
        <v>107.5</v>
      </c>
    </row>
    <row r="4713" spans="1:18">
      <c r="A4713" s="1">
        <v>43983</v>
      </c>
      <c r="B4713" s="7">
        <f>MONTH(tbStoricoOrdini[[#This Row],[DATA]])</f>
        <v>6</v>
      </c>
      <c r="C4713" t="s">
        <v>4808</v>
      </c>
      <c r="D4713" t="str">
        <f>RIGHT(tbStoricoOrdini[[#This Row],[ORDINE]],4)</f>
        <v>4710</v>
      </c>
      <c r="E4713" t="s">
        <v>34</v>
      </c>
      <c r="F4713" t="str">
        <f>VLOOKUP(tbStoricoOrdini[[#This Row],[CLIENTE]],tbClienti[],3,FALSE)</f>
        <v>Lombardia</v>
      </c>
      <c r="G4713" t="str">
        <f>VLOOKUP(tbStoricoOrdini[[#This Row],[CLIENTE]],tbClienti[],7,FALSE)</f>
        <v>DB</v>
      </c>
      <c r="H4713" t="s">
        <v>63</v>
      </c>
      <c r="I4713" t="str">
        <f>IF(LEFT(tbStoricoOrdini[[#This Row],[ARTICOLO]],3) = "COG","COG",LEFT(tbStoricoOrdini[[#This Row],[ARTICOLO]],FIND(" ",tbStoricoOrdini[[#This Row],[ARTICOLO]])-1))</f>
        <v>KLM</v>
      </c>
      <c r="J4713" t="str">
        <f>MID(tbStoricoOrdini[[#This Row],[ARTICOLO]],FIND(" ",tbStoricoOrdini[[#This Row],[ARTICOLO]])+1,4)</f>
        <v>3000</v>
      </c>
      <c r="K4713" t="str">
        <f>IFERROR(RIGHT(tbStoricoOrdini[[#This Row],[ARTICOLO]],LEN(tbStoricoOrdini[[#This Row],[ARTICOLO]])-FIND(" ",tbStoricoOrdini[[#This Row],[ARTICOLO]],FIND(" ",tbStoricoOrdini[[#This Row],[ARTICOLO]]) +1)),"")</f>
        <v>Plus</v>
      </c>
      <c r="L4713" s="3">
        <f>VLOOKUP(tbStoricoOrdini[[#This Row],[ARTICOLO]],tbArticoli[],2,FALSE)</f>
        <v>145</v>
      </c>
      <c r="M4713" s="22">
        <f>tbStoricoOrdini[[#This Row],[IMPORTO]]/tbStoricoOrdini[[#This Row],[PREZZO]]</f>
        <v>2.1310344827586207</v>
      </c>
      <c r="N4713" t="s">
        <v>18</v>
      </c>
      <c r="O4713" s="8">
        <f>VLOOKUP(tbStoricoOrdini[[#This Row],[AGENTE]],tbAgenti[],2,FALSE)</f>
        <v>0.03</v>
      </c>
      <c r="P4713" s="2">
        <v>309</v>
      </c>
      <c r="Q4713" s="2">
        <f>tbStoricoOrdini[[#This Row],[IMPORTO]]*tbStoricoOrdini[[#This Row],[% COMM.]]</f>
        <v>9.27</v>
      </c>
      <c r="R4713" s="2">
        <f>tbStoricoOrdini[[#This Row],[TOT. COMM.]]+tbStoricoOrdini[[#This Row],[IMPORTO]]</f>
        <v>318.27</v>
      </c>
    </row>
    <row r="4714" spans="1:18">
      <c r="A4714" s="1">
        <v>43983</v>
      </c>
      <c r="B4714" s="7">
        <f>MONTH(tbStoricoOrdini[[#This Row],[DATA]])</f>
        <v>6</v>
      </c>
      <c r="C4714" t="s">
        <v>4809</v>
      </c>
      <c r="D4714" t="str">
        <f>RIGHT(tbStoricoOrdini[[#This Row],[ORDINE]],4)</f>
        <v>4711</v>
      </c>
      <c r="E4714" t="s">
        <v>34</v>
      </c>
      <c r="F4714" t="str">
        <f>VLOOKUP(tbStoricoOrdini[[#This Row],[CLIENTE]],tbClienti[],3,FALSE)</f>
        <v>Lombardia</v>
      </c>
      <c r="G4714" t="str">
        <f>VLOOKUP(tbStoricoOrdini[[#This Row],[CLIENTE]],tbClienti[],7,FALSE)</f>
        <v>DB</v>
      </c>
      <c r="H4714" t="s">
        <v>63</v>
      </c>
      <c r="I4714" t="str">
        <f>IF(LEFT(tbStoricoOrdini[[#This Row],[ARTICOLO]],3) = "COG","COG",LEFT(tbStoricoOrdini[[#This Row],[ARTICOLO]],FIND(" ",tbStoricoOrdini[[#This Row],[ARTICOLO]])-1))</f>
        <v>KLM</v>
      </c>
      <c r="J4714" t="str">
        <f>MID(tbStoricoOrdini[[#This Row],[ARTICOLO]],FIND(" ",tbStoricoOrdini[[#This Row],[ARTICOLO]])+1,4)</f>
        <v>3000</v>
      </c>
      <c r="K4714" t="str">
        <f>IFERROR(RIGHT(tbStoricoOrdini[[#This Row],[ARTICOLO]],LEN(tbStoricoOrdini[[#This Row],[ARTICOLO]])-FIND(" ",tbStoricoOrdini[[#This Row],[ARTICOLO]],FIND(" ",tbStoricoOrdini[[#This Row],[ARTICOLO]]) +1)),"")</f>
        <v>Plus</v>
      </c>
      <c r="L4714" s="3">
        <f>VLOOKUP(tbStoricoOrdini[[#This Row],[ARTICOLO]],tbArticoli[],2,FALSE)</f>
        <v>145</v>
      </c>
      <c r="M4714" s="22">
        <f>tbStoricoOrdini[[#This Row],[IMPORTO]]/tbStoricoOrdini[[#This Row],[PREZZO]]</f>
        <v>61.896551724137929</v>
      </c>
      <c r="N4714" t="s">
        <v>6</v>
      </c>
      <c r="O4714" s="8">
        <f>VLOOKUP(tbStoricoOrdini[[#This Row],[AGENTE]],tbAgenti[],2,FALSE)</f>
        <v>7.4999999999999997E-2</v>
      </c>
      <c r="P4714" s="2">
        <v>8975</v>
      </c>
      <c r="Q4714" s="2">
        <f>tbStoricoOrdini[[#This Row],[IMPORTO]]*tbStoricoOrdini[[#This Row],[% COMM.]]</f>
        <v>673.125</v>
      </c>
      <c r="R4714" s="2">
        <f>tbStoricoOrdini[[#This Row],[TOT. COMM.]]+tbStoricoOrdini[[#This Row],[IMPORTO]]</f>
        <v>9648.125</v>
      </c>
    </row>
    <row r="4715" spans="1:18">
      <c r="A4715" s="1">
        <v>43983</v>
      </c>
      <c r="B4715" s="7">
        <f>MONTH(tbStoricoOrdini[[#This Row],[DATA]])</f>
        <v>6</v>
      </c>
      <c r="C4715" t="s">
        <v>4810</v>
      </c>
      <c r="D4715" t="str">
        <f>RIGHT(tbStoricoOrdini[[#This Row],[ORDINE]],4)</f>
        <v>4712</v>
      </c>
      <c r="E4715" t="s">
        <v>34</v>
      </c>
      <c r="F4715" t="str">
        <f>VLOOKUP(tbStoricoOrdini[[#This Row],[CLIENTE]],tbClienti[],3,FALSE)</f>
        <v>Lombardia</v>
      </c>
      <c r="G4715" t="str">
        <f>VLOOKUP(tbStoricoOrdini[[#This Row],[CLIENTE]],tbClienti[],7,FALSE)</f>
        <v>DB</v>
      </c>
      <c r="H4715" t="s">
        <v>71</v>
      </c>
      <c r="I4715" t="str">
        <f>IF(LEFT(tbStoricoOrdini[[#This Row],[ARTICOLO]],3) = "COG","COG",LEFT(tbStoricoOrdini[[#This Row],[ARTICOLO]],FIND(" ",tbStoricoOrdini[[#This Row],[ARTICOLO]])-1))</f>
        <v>EB07</v>
      </c>
      <c r="J4715" t="str">
        <f>MID(tbStoricoOrdini[[#This Row],[ARTICOLO]],FIND(" ",tbStoricoOrdini[[#This Row],[ARTICOLO]])+1,4)</f>
        <v>5000</v>
      </c>
      <c r="K4715" t="str">
        <f>IFERROR(RIGHT(tbStoricoOrdini[[#This Row],[ARTICOLO]],LEN(tbStoricoOrdini[[#This Row],[ARTICOLO]])-FIND(" ",tbStoricoOrdini[[#This Row],[ARTICOLO]],FIND(" ",tbStoricoOrdini[[#This Row],[ARTICOLO]]) +1)),"")</f>
        <v/>
      </c>
      <c r="L4715" s="3">
        <f>VLOOKUP(tbStoricoOrdini[[#This Row],[ARTICOLO]],tbArticoli[],2,FALSE)</f>
        <v>140</v>
      </c>
      <c r="M4715" s="22">
        <f>tbStoricoOrdini[[#This Row],[IMPORTO]]/tbStoricoOrdini[[#This Row],[PREZZO]]</f>
        <v>0.1</v>
      </c>
      <c r="N4715" t="s">
        <v>6</v>
      </c>
      <c r="O4715" s="8">
        <f>VLOOKUP(tbStoricoOrdini[[#This Row],[AGENTE]],tbAgenti[],2,FALSE)</f>
        <v>7.4999999999999997E-2</v>
      </c>
      <c r="P4715" s="2">
        <v>14</v>
      </c>
      <c r="Q4715" s="2">
        <f>tbStoricoOrdini[[#This Row],[IMPORTO]]*tbStoricoOrdini[[#This Row],[% COMM.]]</f>
        <v>1.05</v>
      </c>
      <c r="R4715" s="2">
        <f>tbStoricoOrdini[[#This Row],[TOT. COMM.]]+tbStoricoOrdini[[#This Row],[IMPORTO]]</f>
        <v>15.05</v>
      </c>
    </row>
    <row r="4716" spans="1:18">
      <c r="A4716" s="1">
        <v>43983</v>
      </c>
      <c r="B4716" s="7">
        <f>MONTH(tbStoricoOrdini[[#This Row],[DATA]])</f>
        <v>6</v>
      </c>
      <c r="C4716" t="s">
        <v>4811</v>
      </c>
      <c r="D4716" t="str">
        <f>RIGHT(tbStoricoOrdini[[#This Row],[ORDINE]],4)</f>
        <v>4713</v>
      </c>
      <c r="E4716" t="s">
        <v>34</v>
      </c>
      <c r="F4716" t="str">
        <f>VLOOKUP(tbStoricoOrdini[[#This Row],[CLIENTE]],tbClienti[],3,FALSE)</f>
        <v>Lombardia</v>
      </c>
      <c r="G4716" t="str">
        <f>VLOOKUP(tbStoricoOrdini[[#This Row],[CLIENTE]],tbClienti[],7,FALSE)</f>
        <v>DB</v>
      </c>
      <c r="H4716" t="s">
        <v>76</v>
      </c>
      <c r="I4716" t="str">
        <f>IF(LEFT(tbStoricoOrdini[[#This Row],[ARTICOLO]],3) = "COG","COG",LEFT(tbStoricoOrdini[[#This Row],[ARTICOLO]],FIND(" ",tbStoricoOrdini[[#This Row],[ARTICOLO]])-1))</f>
        <v>COG</v>
      </c>
      <c r="J4716" t="str">
        <f>MID(tbStoricoOrdini[[#This Row],[ARTICOLO]],FIND(" ",tbStoricoOrdini[[#This Row],[ARTICOLO]])+1,4)</f>
        <v>1000</v>
      </c>
      <c r="K4716" t="str">
        <f>IFERROR(RIGHT(tbStoricoOrdini[[#This Row],[ARTICOLO]],LEN(tbStoricoOrdini[[#This Row],[ARTICOLO]])-FIND(" ",tbStoricoOrdini[[#This Row],[ARTICOLO]],FIND(" ",tbStoricoOrdini[[#This Row],[ARTICOLO]]) +1)),"")</f>
        <v/>
      </c>
      <c r="L4716" s="3">
        <f>VLOOKUP(tbStoricoOrdini[[#This Row],[ARTICOLO]],tbArticoli[],2,FALSE)</f>
        <v>150</v>
      </c>
      <c r="M4716" s="22">
        <f>tbStoricoOrdini[[#This Row],[IMPORTO]]/tbStoricoOrdini[[#This Row],[PREZZO]]</f>
        <v>1.0133333333333334</v>
      </c>
      <c r="N4716" t="s">
        <v>6</v>
      </c>
      <c r="O4716" s="8">
        <f>VLOOKUP(tbStoricoOrdini[[#This Row],[AGENTE]],tbAgenti[],2,FALSE)</f>
        <v>7.4999999999999997E-2</v>
      </c>
      <c r="P4716" s="2">
        <v>152</v>
      </c>
      <c r="Q4716" s="2">
        <f>tbStoricoOrdini[[#This Row],[IMPORTO]]*tbStoricoOrdini[[#This Row],[% COMM.]]</f>
        <v>11.4</v>
      </c>
      <c r="R4716" s="2">
        <f>tbStoricoOrdini[[#This Row],[TOT. COMM.]]+tbStoricoOrdini[[#This Row],[IMPORTO]]</f>
        <v>163.4</v>
      </c>
    </row>
    <row r="4717" spans="1:18">
      <c r="A4717" s="1">
        <v>43983</v>
      </c>
      <c r="B4717" s="7">
        <f>MONTH(tbStoricoOrdini[[#This Row],[DATA]])</f>
        <v>6</v>
      </c>
      <c r="C4717" t="s">
        <v>4812</v>
      </c>
      <c r="D4717" t="str">
        <f>RIGHT(tbStoricoOrdini[[#This Row],[ORDINE]],4)</f>
        <v>4714</v>
      </c>
      <c r="E4717" t="s">
        <v>34</v>
      </c>
      <c r="F4717" t="str">
        <f>VLOOKUP(tbStoricoOrdini[[#This Row],[CLIENTE]],tbClienti[],3,FALSE)</f>
        <v>Lombardia</v>
      </c>
      <c r="G4717" t="str">
        <f>VLOOKUP(tbStoricoOrdini[[#This Row],[CLIENTE]],tbClienti[],7,FALSE)</f>
        <v>DB</v>
      </c>
      <c r="H4717" t="s">
        <v>72</v>
      </c>
      <c r="I4717" t="str">
        <f>IF(LEFT(tbStoricoOrdini[[#This Row],[ARTICOLO]],3) = "COG","COG",LEFT(tbStoricoOrdini[[#This Row],[ARTICOLO]],FIND(" ",tbStoricoOrdini[[#This Row],[ARTICOLO]])-1))</f>
        <v>EB06</v>
      </c>
      <c r="J4717" t="str">
        <f>MID(tbStoricoOrdini[[#This Row],[ARTICOLO]],FIND(" ",tbStoricoOrdini[[#This Row],[ARTICOLO]])+1,4)</f>
        <v>3000</v>
      </c>
      <c r="K4717" t="str">
        <f>IFERROR(RIGHT(tbStoricoOrdini[[#This Row],[ARTICOLO]],LEN(tbStoricoOrdini[[#This Row],[ARTICOLO]])-FIND(" ",tbStoricoOrdini[[#This Row],[ARTICOLO]],FIND(" ",tbStoricoOrdini[[#This Row],[ARTICOLO]]) +1)),"")</f>
        <v>Medium</v>
      </c>
      <c r="L4717" s="3">
        <f>VLOOKUP(tbStoricoOrdini[[#This Row],[ARTICOLO]],tbArticoli[],2,FALSE)</f>
        <v>120</v>
      </c>
      <c r="M4717" s="22">
        <f>tbStoricoOrdini[[#This Row],[IMPORTO]]/tbStoricoOrdini[[#This Row],[PREZZO]]</f>
        <v>0.32500000000000001</v>
      </c>
      <c r="N4717" t="s">
        <v>6</v>
      </c>
      <c r="O4717" s="8">
        <f>VLOOKUP(tbStoricoOrdini[[#This Row],[AGENTE]],tbAgenti[],2,FALSE)</f>
        <v>7.4999999999999997E-2</v>
      </c>
      <c r="P4717" s="2">
        <v>39</v>
      </c>
      <c r="Q4717" s="2">
        <f>tbStoricoOrdini[[#This Row],[IMPORTO]]*tbStoricoOrdini[[#This Row],[% COMM.]]</f>
        <v>2.9249999999999998</v>
      </c>
      <c r="R4717" s="2">
        <f>tbStoricoOrdini[[#This Row],[TOT. COMM.]]+tbStoricoOrdini[[#This Row],[IMPORTO]]</f>
        <v>41.924999999999997</v>
      </c>
    </row>
    <row r="4718" spans="1:18">
      <c r="A4718" s="1">
        <v>43983</v>
      </c>
      <c r="B4718" s="7">
        <f>MONTH(tbStoricoOrdini[[#This Row],[DATA]])</f>
        <v>6</v>
      </c>
      <c r="C4718" t="s">
        <v>4813</v>
      </c>
      <c r="D4718" t="str">
        <f>RIGHT(tbStoricoOrdini[[#This Row],[ORDINE]],4)</f>
        <v>4715</v>
      </c>
      <c r="E4718" t="s">
        <v>34</v>
      </c>
      <c r="F4718" t="str">
        <f>VLOOKUP(tbStoricoOrdini[[#This Row],[CLIENTE]],tbClienti[],3,FALSE)</f>
        <v>Lombardia</v>
      </c>
      <c r="G4718" t="str">
        <f>VLOOKUP(tbStoricoOrdini[[#This Row],[CLIENTE]],tbClienti[],7,FALSE)</f>
        <v>DB</v>
      </c>
      <c r="H4718" t="s">
        <v>73</v>
      </c>
      <c r="I4718" t="str">
        <f>IF(LEFT(tbStoricoOrdini[[#This Row],[ARTICOLO]],3) = "COG","COG",LEFT(tbStoricoOrdini[[#This Row],[ARTICOLO]],FIND(" ",tbStoricoOrdini[[#This Row],[ARTICOLO]])-1))</f>
        <v>EB06</v>
      </c>
      <c r="J4718" t="str">
        <f>MID(tbStoricoOrdini[[#This Row],[ARTICOLO]],FIND(" ",tbStoricoOrdini[[#This Row],[ARTICOLO]])+1,4)</f>
        <v>3000</v>
      </c>
      <c r="K4718" t="str">
        <f>IFERROR(RIGHT(tbStoricoOrdini[[#This Row],[ARTICOLO]],LEN(tbStoricoOrdini[[#This Row],[ARTICOLO]])-FIND(" ",tbStoricoOrdini[[#This Row],[ARTICOLO]],FIND(" ",tbStoricoOrdini[[#This Row],[ARTICOLO]]) +1)),"")</f>
        <v>Plus</v>
      </c>
      <c r="L4718" s="3">
        <f>VLOOKUP(tbStoricoOrdini[[#This Row],[ARTICOLO]],tbArticoli[],2,FALSE)</f>
        <v>130</v>
      </c>
      <c r="M4718" s="22">
        <f>tbStoricoOrdini[[#This Row],[IMPORTO]]/tbStoricoOrdini[[#This Row],[PREZZO]]</f>
        <v>7.6923076923076927E-3</v>
      </c>
      <c r="N4718" t="s">
        <v>6</v>
      </c>
      <c r="O4718" s="8">
        <f>VLOOKUP(tbStoricoOrdini[[#This Row],[AGENTE]],tbAgenti[],2,FALSE)</f>
        <v>7.4999999999999997E-2</v>
      </c>
      <c r="P4718" s="2">
        <v>1</v>
      </c>
      <c r="Q4718" s="2">
        <f>tbStoricoOrdini[[#This Row],[IMPORTO]]*tbStoricoOrdini[[#This Row],[% COMM.]]</f>
        <v>7.4999999999999997E-2</v>
      </c>
      <c r="R4718" s="2">
        <f>tbStoricoOrdini[[#This Row],[TOT. COMM.]]+tbStoricoOrdini[[#This Row],[IMPORTO]]</f>
        <v>1.075</v>
      </c>
    </row>
    <row r="4719" spans="1:18">
      <c r="A4719" s="1">
        <v>43983</v>
      </c>
      <c r="B4719" s="7">
        <f>MONTH(tbStoricoOrdini[[#This Row],[DATA]])</f>
        <v>6</v>
      </c>
      <c r="C4719" t="s">
        <v>4814</v>
      </c>
      <c r="D4719" t="str">
        <f>RIGHT(tbStoricoOrdini[[#This Row],[ORDINE]],4)</f>
        <v>4716</v>
      </c>
      <c r="E4719" t="s">
        <v>35</v>
      </c>
      <c r="F4719" t="str">
        <f>VLOOKUP(tbStoricoOrdini[[#This Row],[CLIENTE]],tbClienti[],3,FALSE)</f>
        <v>Veneto</v>
      </c>
      <c r="G4719" t="str">
        <f>VLOOKUP(tbStoricoOrdini[[#This Row],[CLIENTE]],tbClienti[],7,FALSE)</f>
        <v>CC</v>
      </c>
      <c r="H4719" t="s">
        <v>74</v>
      </c>
      <c r="I4719" t="str">
        <f>IF(LEFT(tbStoricoOrdini[[#This Row],[ARTICOLO]],3) = "COG","COG",LEFT(tbStoricoOrdini[[#This Row],[ARTICOLO]],FIND(" ",tbStoricoOrdini[[#This Row],[ARTICOLO]])-1))</f>
        <v>AVRC</v>
      </c>
      <c r="J4719" t="str">
        <f>MID(tbStoricoOrdini[[#This Row],[ARTICOLO]],FIND(" ",tbStoricoOrdini[[#This Row],[ARTICOLO]])+1,4)</f>
        <v>2500</v>
      </c>
      <c r="K4719" t="str">
        <f>IFERROR(RIGHT(tbStoricoOrdini[[#This Row],[ARTICOLO]],LEN(tbStoricoOrdini[[#This Row],[ARTICOLO]])-FIND(" ",tbStoricoOrdini[[#This Row],[ARTICOLO]],FIND(" ",tbStoricoOrdini[[#This Row],[ARTICOLO]]) +1)),"")</f>
        <v>Gold</v>
      </c>
      <c r="L4719" s="3">
        <f>VLOOKUP(tbStoricoOrdini[[#This Row],[ARTICOLO]],tbArticoli[],2,FALSE)</f>
        <v>500</v>
      </c>
      <c r="M4719" s="22">
        <f>tbStoricoOrdini[[#This Row],[IMPORTO]]/tbStoricoOrdini[[#This Row],[PREZZO]]</f>
        <v>0.29799999999999999</v>
      </c>
      <c r="N4719" t="s">
        <v>18</v>
      </c>
      <c r="O4719" s="8">
        <f>VLOOKUP(tbStoricoOrdini[[#This Row],[AGENTE]],tbAgenti[],2,FALSE)</f>
        <v>0.03</v>
      </c>
      <c r="P4719" s="2">
        <v>149</v>
      </c>
      <c r="Q4719" s="2">
        <f>tbStoricoOrdini[[#This Row],[IMPORTO]]*tbStoricoOrdini[[#This Row],[% COMM.]]</f>
        <v>4.47</v>
      </c>
      <c r="R4719" s="2">
        <f>tbStoricoOrdini[[#This Row],[TOT. COMM.]]+tbStoricoOrdini[[#This Row],[IMPORTO]]</f>
        <v>153.47</v>
      </c>
    </row>
    <row r="4720" spans="1:18">
      <c r="A4720" s="1">
        <v>43983</v>
      </c>
      <c r="B4720" s="7">
        <f>MONTH(tbStoricoOrdini[[#This Row],[DATA]])</f>
        <v>6</v>
      </c>
      <c r="C4720" t="s">
        <v>4815</v>
      </c>
      <c r="D4720" t="str">
        <f>RIGHT(tbStoricoOrdini[[#This Row],[ORDINE]],4)</f>
        <v>4717</v>
      </c>
      <c r="E4720" t="s">
        <v>35</v>
      </c>
      <c r="F4720" t="str">
        <f>VLOOKUP(tbStoricoOrdini[[#This Row],[CLIENTE]],tbClienti[],3,FALSE)</f>
        <v>Veneto</v>
      </c>
      <c r="G4720" t="str">
        <f>VLOOKUP(tbStoricoOrdini[[#This Row],[CLIENTE]],tbClienti[],7,FALSE)</f>
        <v>CC</v>
      </c>
      <c r="H4720" t="s">
        <v>74</v>
      </c>
      <c r="I4720" t="str">
        <f>IF(LEFT(tbStoricoOrdini[[#This Row],[ARTICOLO]],3) = "COG","COG",LEFT(tbStoricoOrdini[[#This Row],[ARTICOLO]],FIND(" ",tbStoricoOrdini[[#This Row],[ARTICOLO]])-1))</f>
        <v>AVRC</v>
      </c>
      <c r="J4720" t="str">
        <f>MID(tbStoricoOrdini[[#This Row],[ARTICOLO]],FIND(" ",tbStoricoOrdini[[#This Row],[ARTICOLO]])+1,4)</f>
        <v>2500</v>
      </c>
      <c r="K4720" t="str">
        <f>IFERROR(RIGHT(tbStoricoOrdini[[#This Row],[ARTICOLO]],LEN(tbStoricoOrdini[[#This Row],[ARTICOLO]])-FIND(" ",tbStoricoOrdini[[#This Row],[ARTICOLO]],FIND(" ",tbStoricoOrdini[[#This Row],[ARTICOLO]]) +1)),"")</f>
        <v>Gold</v>
      </c>
      <c r="L4720" s="3">
        <f>VLOOKUP(tbStoricoOrdini[[#This Row],[ARTICOLO]],tbArticoli[],2,FALSE)</f>
        <v>500</v>
      </c>
      <c r="M4720" s="22">
        <f>tbStoricoOrdini[[#This Row],[IMPORTO]]/tbStoricoOrdini[[#This Row],[PREZZO]]</f>
        <v>0.33600000000000002</v>
      </c>
      <c r="N4720" t="s">
        <v>6</v>
      </c>
      <c r="O4720" s="8">
        <f>VLOOKUP(tbStoricoOrdini[[#This Row],[AGENTE]],tbAgenti[],2,FALSE)</f>
        <v>7.4999999999999997E-2</v>
      </c>
      <c r="P4720" s="2">
        <v>168</v>
      </c>
      <c r="Q4720" s="2">
        <f>tbStoricoOrdini[[#This Row],[IMPORTO]]*tbStoricoOrdini[[#This Row],[% COMM.]]</f>
        <v>12.6</v>
      </c>
      <c r="R4720" s="2">
        <f>tbStoricoOrdini[[#This Row],[TOT. COMM.]]+tbStoricoOrdini[[#This Row],[IMPORTO]]</f>
        <v>180.6</v>
      </c>
    </row>
    <row r="4721" spans="1:18">
      <c r="A4721" s="1">
        <v>43983</v>
      </c>
      <c r="B4721" s="7">
        <f>MONTH(tbStoricoOrdini[[#This Row],[DATA]])</f>
        <v>6</v>
      </c>
      <c r="C4721" t="s">
        <v>4816</v>
      </c>
      <c r="D4721" t="str">
        <f>RIGHT(tbStoricoOrdini[[#This Row],[ORDINE]],4)</f>
        <v>4718</v>
      </c>
      <c r="E4721" t="s">
        <v>35</v>
      </c>
      <c r="F4721" t="str">
        <f>VLOOKUP(tbStoricoOrdini[[#This Row],[CLIENTE]],tbClienti[],3,FALSE)</f>
        <v>Veneto</v>
      </c>
      <c r="G4721" t="str">
        <f>VLOOKUP(tbStoricoOrdini[[#This Row],[CLIENTE]],tbClienti[],7,FALSE)</f>
        <v>CC</v>
      </c>
      <c r="H4721" t="s">
        <v>61</v>
      </c>
      <c r="I4721" t="str">
        <f>IF(LEFT(tbStoricoOrdini[[#This Row],[ARTICOLO]],3) = "COG","COG",LEFT(tbStoricoOrdini[[#This Row],[ARTICOLO]],FIND(" ",tbStoricoOrdini[[#This Row],[ARTICOLO]])-1))</f>
        <v>KLM</v>
      </c>
      <c r="J4721" t="str">
        <f>MID(tbStoricoOrdini[[#This Row],[ARTICOLO]],FIND(" ",tbStoricoOrdini[[#This Row],[ARTICOLO]])+1,4)</f>
        <v>5000</v>
      </c>
      <c r="K4721" t="str">
        <f>IFERROR(RIGHT(tbStoricoOrdini[[#This Row],[ARTICOLO]],LEN(tbStoricoOrdini[[#This Row],[ARTICOLO]])-FIND(" ",tbStoricoOrdini[[#This Row],[ARTICOLO]],FIND(" ",tbStoricoOrdini[[#This Row],[ARTICOLO]]) +1)),"")</f>
        <v>Medium</v>
      </c>
      <c r="L4721" s="3">
        <f>VLOOKUP(tbStoricoOrdini[[#This Row],[ARTICOLO]],tbArticoli[],2,FALSE)</f>
        <v>150</v>
      </c>
      <c r="M4721" s="22">
        <f>tbStoricoOrdini[[#This Row],[IMPORTO]]/tbStoricoOrdini[[#This Row],[PREZZO]]</f>
        <v>272.51333333333332</v>
      </c>
      <c r="N4721" t="s">
        <v>15</v>
      </c>
      <c r="O4721" s="8">
        <f>VLOOKUP(tbStoricoOrdini[[#This Row],[AGENTE]],tbAgenti[],2,FALSE)</f>
        <v>0.08</v>
      </c>
      <c r="P4721" s="2">
        <v>40877</v>
      </c>
      <c r="Q4721" s="2">
        <f>tbStoricoOrdini[[#This Row],[IMPORTO]]*tbStoricoOrdini[[#This Row],[% COMM.]]</f>
        <v>3270.16</v>
      </c>
      <c r="R4721" s="2">
        <f>tbStoricoOrdini[[#This Row],[TOT. COMM.]]+tbStoricoOrdini[[#This Row],[IMPORTO]]</f>
        <v>44147.16</v>
      </c>
    </row>
    <row r="4722" spans="1:18">
      <c r="A4722" s="1">
        <v>43983</v>
      </c>
      <c r="B4722" s="7">
        <f>MONTH(tbStoricoOrdini[[#This Row],[DATA]])</f>
        <v>6</v>
      </c>
      <c r="C4722" t="s">
        <v>4817</v>
      </c>
      <c r="D4722" t="str">
        <f>RIGHT(tbStoricoOrdini[[#This Row],[ORDINE]],4)</f>
        <v>4719</v>
      </c>
      <c r="E4722" t="s">
        <v>35</v>
      </c>
      <c r="F4722" t="str">
        <f>VLOOKUP(tbStoricoOrdini[[#This Row],[CLIENTE]],tbClienti[],3,FALSE)</f>
        <v>Veneto</v>
      </c>
      <c r="G4722" t="str">
        <f>VLOOKUP(tbStoricoOrdini[[#This Row],[CLIENTE]],tbClienti[],7,FALSE)</f>
        <v>CC</v>
      </c>
      <c r="H4722" t="s">
        <v>61</v>
      </c>
      <c r="I4722" t="str">
        <f>IF(LEFT(tbStoricoOrdini[[#This Row],[ARTICOLO]],3) = "COG","COG",LEFT(tbStoricoOrdini[[#This Row],[ARTICOLO]],FIND(" ",tbStoricoOrdini[[#This Row],[ARTICOLO]])-1))</f>
        <v>KLM</v>
      </c>
      <c r="J4722" t="str">
        <f>MID(tbStoricoOrdini[[#This Row],[ARTICOLO]],FIND(" ",tbStoricoOrdini[[#This Row],[ARTICOLO]])+1,4)</f>
        <v>5000</v>
      </c>
      <c r="K4722" t="str">
        <f>IFERROR(RIGHT(tbStoricoOrdini[[#This Row],[ARTICOLO]],LEN(tbStoricoOrdini[[#This Row],[ARTICOLO]])-FIND(" ",tbStoricoOrdini[[#This Row],[ARTICOLO]],FIND(" ",tbStoricoOrdini[[#This Row],[ARTICOLO]]) +1)),"")</f>
        <v>Medium</v>
      </c>
      <c r="L4722" s="3">
        <f>VLOOKUP(tbStoricoOrdini[[#This Row],[ARTICOLO]],tbArticoli[],2,FALSE)</f>
        <v>150</v>
      </c>
      <c r="M4722" s="22">
        <f>tbStoricoOrdini[[#This Row],[IMPORTO]]/tbStoricoOrdini[[#This Row],[PREZZO]]</f>
        <v>20.92</v>
      </c>
      <c r="N4722" t="s">
        <v>6</v>
      </c>
      <c r="O4722" s="8">
        <f>VLOOKUP(tbStoricoOrdini[[#This Row],[AGENTE]],tbAgenti[],2,FALSE)</f>
        <v>7.4999999999999997E-2</v>
      </c>
      <c r="P4722" s="2">
        <v>3138</v>
      </c>
      <c r="Q4722" s="2">
        <f>tbStoricoOrdini[[#This Row],[IMPORTO]]*tbStoricoOrdini[[#This Row],[% COMM.]]</f>
        <v>235.35</v>
      </c>
      <c r="R4722" s="2">
        <f>tbStoricoOrdini[[#This Row],[TOT. COMM.]]+tbStoricoOrdini[[#This Row],[IMPORTO]]</f>
        <v>3373.35</v>
      </c>
    </row>
    <row r="4723" spans="1:18">
      <c r="A4723" s="1">
        <v>43983</v>
      </c>
      <c r="B4723" s="7">
        <f>MONTH(tbStoricoOrdini[[#This Row],[DATA]])</f>
        <v>6</v>
      </c>
      <c r="C4723" t="s">
        <v>4818</v>
      </c>
      <c r="D4723" t="str">
        <f>RIGHT(tbStoricoOrdini[[#This Row],[ORDINE]],4)</f>
        <v>4720</v>
      </c>
      <c r="E4723" t="s">
        <v>35</v>
      </c>
      <c r="F4723" t="str">
        <f>VLOOKUP(tbStoricoOrdini[[#This Row],[CLIENTE]],tbClienti[],3,FALSE)</f>
        <v>Veneto</v>
      </c>
      <c r="G4723" t="str">
        <f>VLOOKUP(tbStoricoOrdini[[#This Row],[CLIENTE]],tbClienti[],7,FALSE)</f>
        <v>CC</v>
      </c>
      <c r="H4723" t="s">
        <v>61</v>
      </c>
      <c r="I4723" t="str">
        <f>IF(LEFT(tbStoricoOrdini[[#This Row],[ARTICOLO]],3) = "COG","COG",LEFT(tbStoricoOrdini[[#This Row],[ARTICOLO]],FIND(" ",tbStoricoOrdini[[#This Row],[ARTICOLO]])-1))</f>
        <v>KLM</v>
      </c>
      <c r="J4723" t="str">
        <f>MID(tbStoricoOrdini[[#This Row],[ARTICOLO]],FIND(" ",tbStoricoOrdini[[#This Row],[ARTICOLO]])+1,4)</f>
        <v>5000</v>
      </c>
      <c r="K4723" t="str">
        <f>IFERROR(RIGHT(tbStoricoOrdini[[#This Row],[ARTICOLO]],LEN(tbStoricoOrdini[[#This Row],[ARTICOLO]])-FIND(" ",tbStoricoOrdini[[#This Row],[ARTICOLO]],FIND(" ",tbStoricoOrdini[[#This Row],[ARTICOLO]]) +1)),"")</f>
        <v>Medium</v>
      </c>
      <c r="L4723" s="3">
        <f>VLOOKUP(tbStoricoOrdini[[#This Row],[ARTICOLO]],tbArticoli[],2,FALSE)</f>
        <v>150</v>
      </c>
      <c r="M4723" s="22">
        <f>tbStoricoOrdini[[#This Row],[IMPORTO]]/tbStoricoOrdini[[#This Row],[PREZZO]]</f>
        <v>139.60666666666665</v>
      </c>
      <c r="N4723" t="s">
        <v>9</v>
      </c>
      <c r="O4723" s="8">
        <f>VLOOKUP(tbStoricoOrdini[[#This Row],[AGENTE]],tbAgenti[],2,FALSE)</f>
        <v>0.05</v>
      </c>
      <c r="P4723" s="2">
        <v>20941</v>
      </c>
      <c r="Q4723" s="2">
        <f>tbStoricoOrdini[[#This Row],[IMPORTO]]*tbStoricoOrdini[[#This Row],[% COMM.]]</f>
        <v>1047.05</v>
      </c>
      <c r="R4723" s="2">
        <f>tbStoricoOrdini[[#This Row],[TOT. COMM.]]+tbStoricoOrdini[[#This Row],[IMPORTO]]</f>
        <v>21988.05</v>
      </c>
    </row>
    <row r="4724" spans="1:18">
      <c r="A4724" s="1">
        <v>43983</v>
      </c>
      <c r="B4724" s="7">
        <f>MONTH(tbStoricoOrdini[[#This Row],[DATA]])</f>
        <v>6</v>
      </c>
      <c r="C4724" t="s">
        <v>4819</v>
      </c>
      <c r="D4724" t="str">
        <f>RIGHT(tbStoricoOrdini[[#This Row],[ORDINE]],4)</f>
        <v>4721</v>
      </c>
      <c r="E4724" t="s">
        <v>35</v>
      </c>
      <c r="F4724" t="str">
        <f>VLOOKUP(tbStoricoOrdini[[#This Row],[CLIENTE]],tbClienti[],3,FALSE)</f>
        <v>Veneto</v>
      </c>
      <c r="G4724" t="str">
        <f>VLOOKUP(tbStoricoOrdini[[#This Row],[CLIENTE]],tbClienti[],7,FALSE)</f>
        <v>CC</v>
      </c>
      <c r="H4724" t="s">
        <v>79</v>
      </c>
      <c r="I4724" t="str">
        <f>IF(LEFT(tbStoricoOrdini[[#This Row],[ARTICOLO]],3) = "COG","COG",LEFT(tbStoricoOrdini[[#This Row],[ARTICOLO]],FIND(" ",tbStoricoOrdini[[#This Row],[ARTICOLO]])-1))</f>
        <v>COG</v>
      </c>
      <c r="J4724" t="str">
        <f>MID(tbStoricoOrdini[[#This Row],[ARTICOLO]],FIND(" ",tbStoricoOrdini[[#This Row],[ARTICOLO]])+1,4)</f>
        <v>4000</v>
      </c>
      <c r="K4724" t="str">
        <f>IFERROR(RIGHT(tbStoricoOrdini[[#This Row],[ARTICOLO]],LEN(tbStoricoOrdini[[#This Row],[ARTICOLO]])-FIND(" ",tbStoricoOrdini[[#This Row],[ARTICOLO]],FIND(" ",tbStoricoOrdini[[#This Row],[ARTICOLO]]) +1)),"")</f>
        <v>Plus</v>
      </c>
      <c r="L4724" s="3">
        <f>VLOOKUP(tbStoricoOrdini[[#This Row],[ARTICOLO]],tbArticoli[],2,FALSE)</f>
        <v>240</v>
      </c>
      <c r="M4724" s="22">
        <f>tbStoricoOrdini[[#This Row],[IMPORTO]]/tbStoricoOrdini[[#This Row],[PREZZO]]</f>
        <v>0.79583333333333328</v>
      </c>
      <c r="N4724" t="s">
        <v>12</v>
      </c>
      <c r="O4724" s="8">
        <f>VLOOKUP(tbStoricoOrdini[[#This Row],[AGENTE]],tbAgenti[],2,FALSE)</f>
        <v>0.05</v>
      </c>
      <c r="P4724" s="2">
        <v>191</v>
      </c>
      <c r="Q4724" s="2">
        <f>tbStoricoOrdini[[#This Row],[IMPORTO]]*tbStoricoOrdini[[#This Row],[% COMM.]]</f>
        <v>9.5500000000000007</v>
      </c>
      <c r="R4724" s="2">
        <f>tbStoricoOrdini[[#This Row],[TOT. COMM.]]+tbStoricoOrdini[[#This Row],[IMPORTO]]</f>
        <v>200.55</v>
      </c>
    </row>
    <row r="4725" spans="1:18">
      <c r="A4725" s="1">
        <v>43983</v>
      </c>
      <c r="B4725" s="7">
        <f>MONTH(tbStoricoOrdini[[#This Row],[DATA]])</f>
        <v>6</v>
      </c>
      <c r="C4725" t="s">
        <v>4820</v>
      </c>
      <c r="D4725" t="str">
        <f>RIGHT(tbStoricoOrdini[[#This Row],[ORDINE]],4)</f>
        <v>4722</v>
      </c>
      <c r="E4725" t="s">
        <v>35</v>
      </c>
      <c r="F4725" t="str">
        <f>VLOOKUP(tbStoricoOrdini[[#This Row],[CLIENTE]],tbClienti[],3,FALSE)</f>
        <v>Veneto</v>
      </c>
      <c r="G4725" t="str">
        <f>VLOOKUP(tbStoricoOrdini[[#This Row],[CLIENTE]],tbClienti[],7,FALSE)</f>
        <v>CC</v>
      </c>
      <c r="H4725" t="s">
        <v>60</v>
      </c>
      <c r="I4725" t="str">
        <f>IF(LEFT(tbStoricoOrdini[[#This Row],[ARTICOLO]],3) = "COG","COG",LEFT(tbStoricoOrdini[[#This Row],[ARTICOLO]],FIND(" ",tbStoricoOrdini[[#This Row],[ARTICOLO]])-1))</f>
        <v>KLM</v>
      </c>
      <c r="J4725" t="str">
        <f>MID(tbStoricoOrdini[[#This Row],[ARTICOLO]],FIND(" ",tbStoricoOrdini[[#This Row],[ARTICOLO]])+1,4)</f>
        <v>5000</v>
      </c>
      <c r="K4725" t="str">
        <f>IFERROR(RIGHT(tbStoricoOrdini[[#This Row],[ARTICOLO]],LEN(tbStoricoOrdini[[#This Row],[ARTICOLO]])-FIND(" ",tbStoricoOrdini[[#This Row],[ARTICOLO]],FIND(" ",tbStoricoOrdini[[#This Row],[ARTICOLO]]) +1)),"")</f>
        <v>Plus</v>
      </c>
      <c r="L4725" s="3">
        <f>VLOOKUP(tbStoricoOrdini[[#This Row],[ARTICOLO]],tbArticoli[],2,FALSE)</f>
        <v>175</v>
      </c>
      <c r="M4725" s="22">
        <f>tbStoricoOrdini[[#This Row],[IMPORTO]]/tbStoricoOrdini[[#This Row],[PREZZO]]</f>
        <v>42.754285714285714</v>
      </c>
      <c r="N4725" t="s">
        <v>7</v>
      </c>
      <c r="O4725" s="8">
        <f>VLOOKUP(tbStoricoOrdini[[#This Row],[AGENTE]],tbAgenti[],2,FALSE)</f>
        <v>0.03</v>
      </c>
      <c r="P4725" s="2">
        <v>7482</v>
      </c>
      <c r="Q4725" s="2">
        <f>tbStoricoOrdini[[#This Row],[IMPORTO]]*tbStoricoOrdini[[#This Row],[% COMM.]]</f>
        <v>224.45999999999998</v>
      </c>
      <c r="R4725" s="2">
        <f>tbStoricoOrdini[[#This Row],[TOT. COMM.]]+tbStoricoOrdini[[#This Row],[IMPORTO]]</f>
        <v>7706.46</v>
      </c>
    </row>
    <row r="4726" spans="1:18">
      <c r="A4726" s="1">
        <v>43983</v>
      </c>
      <c r="B4726" s="7">
        <f>MONTH(tbStoricoOrdini[[#This Row],[DATA]])</f>
        <v>6</v>
      </c>
      <c r="C4726" t="s">
        <v>4821</v>
      </c>
      <c r="D4726" t="str">
        <f>RIGHT(tbStoricoOrdini[[#This Row],[ORDINE]],4)</f>
        <v>4723</v>
      </c>
      <c r="E4726" t="s">
        <v>35</v>
      </c>
      <c r="F4726" t="str">
        <f>VLOOKUP(tbStoricoOrdini[[#This Row],[CLIENTE]],tbClienti[],3,FALSE)</f>
        <v>Veneto</v>
      </c>
      <c r="G4726" t="str">
        <f>VLOOKUP(tbStoricoOrdini[[#This Row],[CLIENTE]],tbClienti[],7,FALSE)</f>
        <v>CC</v>
      </c>
      <c r="H4726" t="s">
        <v>63</v>
      </c>
      <c r="I4726" t="str">
        <f>IF(LEFT(tbStoricoOrdini[[#This Row],[ARTICOLO]],3) = "COG","COG",LEFT(tbStoricoOrdini[[#This Row],[ARTICOLO]],FIND(" ",tbStoricoOrdini[[#This Row],[ARTICOLO]])-1))</f>
        <v>KLM</v>
      </c>
      <c r="J4726" t="str">
        <f>MID(tbStoricoOrdini[[#This Row],[ARTICOLO]],FIND(" ",tbStoricoOrdini[[#This Row],[ARTICOLO]])+1,4)</f>
        <v>3000</v>
      </c>
      <c r="K4726" t="str">
        <f>IFERROR(RIGHT(tbStoricoOrdini[[#This Row],[ARTICOLO]],LEN(tbStoricoOrdini[[#This Row],[ARTICOLO]])-FIND(" ",tbStoricoOrdini[[#This Row],[ARTICOLO]],FIND(" ",tbStoricoOrdini[[#This Row],[ARTICOLO]]) +1)),"")</f>
        <v>Plus</v>
      </c>
      <c r="L4726" s="3">
        <f>VLOOKUP(tbStoricoOrdini[[#This Row],[ARTICOLO]],tbArticoli[],2,FALSE)</f>
        <v>145</v>
      </c>
      <c r="M4726" s="22">
        <f>tbStoricoOrdini[[#This Row],[IMPORTO]]/tbStoricoOrdini[[#This Row],[PREZZO]]</f>
        <v>6.4482758620689653</v>
      </c>
      <c r="N4726" t="s">
        <v>19</v>
      </c>
      <c r="O4726" s="8">
        <f>VLOOKUP(tbStoricoOrdini[[#This Row],[AGENTE]],tbAgenti[],2,FALSE)</f>
        <v>0.05</v>
      </c>
      <c r="P4726" s="2">
        <v>935</v>
      </c>
      <c r="Q4726" s="2">
        <f>tbStoricoOrdini[[#This Row],[IMPORTO]]*tbStoricoOrdini[[#This Row],[% COMM.]]</f>
        <v>46.75</v>
      </c>
      <c r="R4726" s="2">
        <f>tbStoricoOrdini[[#This Row],[TOT. COMM.]]+tbStoricoOrdini[[#This Row],[IMPORTO]]</f>
        <v>981.75</v>
      </c>
    </row>
    <row r="4727" spans="1:18">
      <c r="A4727" s="1">
        <v>43983</v>
      </c>
      <c r="B4727" s="7">
        <f>MONTH(tbStoricoOrdini[[#This Row],[DATA]])</f>
        <v>6</v>
      </c>
      <c r="C4727" t="s">
        <v>4822</v>
      </c>
      <c r="D4727" t="str">
        <f>RIGHT(tbStoricoOrdini[[#This Row],[ORDINE]],4)</f>
        <v>4724</v>
      </c>
      <c r="E4727" t="s">
        <v>35</v>
      </c>
      <c r="F4727" t="str">
        <f>VLOOKUP(tbStoricoOrdini[[#This Row],[CLIENTE]],tbClienti[],3,FALSE)</f>
        <v>Veneto</v>
      </c>
      <c r="G4727" t="str">
        <f>VLOOKUP(tbStoricoOrdini[[#This Row],[CLIENTE]],tbClienti[],7,FALSE)</f>
        <v>CC</v>
      </c>
      <c r="H4727" t="s">
        <v>63</v>
      </c>
      <c r="I4727" t="str">
        <f>IF(LEFT(tbStoricoOrdini[[#This Row],[ARTICOLO]],3) = "COG","COG",LEFT(tbStoricoOrdini[[#This Row],[ARTICOLO]],FIND(" ",tbStoricoOrdini[[#This Row],[ARTICOLO]])-1))</f>
        <v>KLM</v>
      </c>
      <c r="J4727" t="str">
        <f>MID(tbStoricoOrdini[[#This Row],[ARTICOLO]],FIND(" ",tbStoricoOrdini[[#This Row],[ARTICOLO]])+1,4)</f>
        <v>3000</v>
      </c>
      <c r="K4727" t="str">
        <f>IFERROR(RIGHT(tbStoricoOrdini[[#This Row],[ARTICOLO]],LEN(tbStoricoOrdini[[#This Row],[ARTICOLO]])-FIND(" ",tbStoricoOrdini[[#This Row],[ARTICOLO]],FIND(" ",tbStoricoOrdini[[#This Row],[ARTICOLO]]) +1)),"")</f>
        <v>Plus</v>
      </c>
      <c r="L4727" s="3">
        <f>VLOOKUP(tbStoricoOrdini[[#This Row],[ARTICOLO]],tbArticoli[],2,FALSE)</f>
        <v>145</v>
      </c>
      <c r="M4727" s="22">
        <f>tbStoricoOrdini[[#This Row],[IMPORTO]]/tbStoricoOrdini[[#This Row],[PREZZO]]</f>
        <v>413.6758620689655</v>
      </c>
      <c r="N4727" t="s">
        <v>15</v>
      </c>
      <c r="O4727" s="8">
        <f>VLOOKUP(tbStoricoOrdini[[#This Row],[AGENTE]],tbAgenti[],2,FALSE)</f>
        <v>0.08</v>
      </c>
      <c r="P4727" s="2">
        <v>59983</v>
      </c>
      <c r="Q4727" s="2">
        <f>tbStoricoOrdini[[#This Row],[IMPORTO]]*tbStoricoOrdini[[#This Row],[% COMM.]]</f>
        <v>4798.6400000000003</v>
      </c>
      <c r="R4727" s="2">
        <f>tbStoricoOrdini[[#This Row],[TOT. COMM.]]+tbStoricoOrdini[[#This Row],[IMPORTO]]</f>
        <v>64781.64</v>
      </c>
    </row>
    <row r="4728" spans="1:18">
      <c r="A4728" s="1">
        <v>43983</v>
      </c>
      <c r="B4728" s="7">
        <f>MONTH(tbStoricoOrdini[[#This Row],[DATA]])</f>
        <v>6</v>
      </c>
      <c r="C4728" t="s">
        <v>4823</v>
      </c>
      <c r="D4728" t="str">
        <f>RIGHT(tbStoricoOrdini[[#This Row],[ORDINE]],4)</f>
        <v>4725</v>
      </c>
      <c r="E4728" t="s">
        <v>35</v>
      </c>
      <c r="F4728" t="str">
        <f>VLOOKUP(tbStoricoOrdini[[#This Row],[CLIENTE]],tbClienti[],3,FALSE)</f>
        <v>Veneto</v>
      </c>
      <c r="G4728" t="str">
        <f>VLOOKUP(tbStoricoOrdini[[#This Row],[CLIENTE]],tbClienti[],7,FALSE)</f>
        <v>CC</v>
      </c>
      <c r="H4728" t="s">
        <v>63</v>
      </c>
      <c r="I4728" t="str">
        <f>IF(LEFT(tbStoricoOrdini[[#This Row],[ARTICOLO]],3) = "COG","COG",LEFT(tbStoricoOrdini[[#This Row],[ARTICOLO]],FIND(" ",tbStoricoOrdini[[#This Row],[ARTICOLO]])-1))</f>
        <v>KLM</v>
      </c>
      <c r="J4728" t="str">
        <f>MID(tbStoricoOrdini[[#This Row],[ARTICOLO]],FIND(" ",tbStoricoOrdini[[#This Row],[ARTICOLO]])+1,4)</f>
        <v>3000</v>
      </c>
      <c r="K4728" t="str">
        <f>IFERROR(RIGHT(tbStoricoOrdini[[#This Row],[ARTICOLO]],LEN(tbStoricoOrdini[[#This Row],[ARTICOLO]])-FIND(" ",tbStoricoOrdini[[#This Row],[ARTICOLO]],FIND(" ",tbStoricoOrdini[[#This Row],[ARTICOLO]]) +1)),"")</f>
        <v>Plus</v>
      </c>
      <c r="L4728" s="3">
        <f>VLOOKUP(tbStoricoOrdini[[#This Row],[ARTICOLO]],tbArticoli[],2,FALSE)</f>
        <v>145</v>
      </c>
      <c r="M4728" s="22">
        <f>tbStoricoOrdini[[#This Row],[IMPORTO]]/tbStoricoOrdini[[#This Row],[PREZZO]]</f>
        <v>105.75172413793103</v>
      </c>
      <c r="N4728" t="s">
        <v>7</v>
      </c>
      <c r="O4728" s="8">
        <f>VLOOKUP(tbStoricoOrdini[[#This Row],[AGENTE]],tbAgenti[],2,FALSE)</f>
        <v>0.03</v>
      </c>
      <c r="P4728" s="2">
        <v>15334</v>
      </c>
      <c r="Q4728" s="2">
        <f>tbStoricoOrdini[[#This Row],[IMPORTO]]*tbStoricoOrdini[[#This Row],[% COMM.]]</f>
        <v>460.02</v>
      </c>
      <c r="R4728" s="2">
        <f>tbStoricoOrdini[[#This Row],[TOT. COMM.]]+tbStoricoOrdini[[#This Row],[IMPORTO]]</f>
        <v>15794.02</v>
      </c>
    </row>
    <row r="4729" spans="1:18">
      <c r="A4729" s="1">
        <v>43983</v>
      </c>
      <c r="B4729" s="7">
        <f>MONTH(tbStoricoOrdini[[#This Row],[DATA]])</f>
        <v>6</v>
      </c>
      <c r="C4729" t="s">
        <v>4824</v>
      </c>
      <c r="D4729" t="str">
        <f>RIGHT(tbStoricoOrdini[[#This Row],[ORDINE]],4)</f>
        <v>4726</v>
      </c>
      <c r="E4729" t="s">
        <v>35</v>
      </c>
      <c r="F4729" t="str">
        <f>VLOOKUP(tbStoricoOrdini[[#This Row],[CLIENTE]],tbClienti[],3,FALSE)</f>
        <v>Veneto</v>
      </c>
      <c r="G4729" t="str">
        <f>VLOOKUP(tbStoricoOrdini[[#This Row],[CLIENTE]],tbClienti[],7,FALSE)</f>
        <v>CC</v>
      </c>
      <c r="H4729" t="s">
        <v>63</v>
      </c>
      <c r="I4729" t="str">
        <f>IF(LEFT(tbStoricoOrdini[[#This Row],[ARTICOLO]],3) = "COG","COG",LEFT(tbStoricoOrdini[[#This Row],[ARTICOLO]],FIND(" ",tbStoricoOrdini[[#This Row],[ARTICOLO]])-1))</f>
        <v>KLM</v>
      </c>
      <c r="J4729" t="str">
        <f>MID(tbStoricoOrdini[[#This Row],[ARTICOLO]],FIND(" ",tbStoricoOrdini[[#This Row],[ARTICOLO]])+1,4)</f>
        <v>3000</v>
      </c>
      <c r="K4729" t="str">
        <f>IFERROR(RIGHT(tbStoricoOrdini[[#This Row],[ARTICOLO]],LEN(tbStoricoOrdini[[#This Row],[ARTICOLO]])-FIND(" ",tbStoricoOrdini[[#This Row],[ARTICOLO]],FIND(" ",tbStoricoOrdini[[#This Row],[ARTICOLO]]) +1)),"")</f>
        <v>Plus</v>
      </c>
      <c r="L4729" s="3">
        <f>VLOOKUP(tbStoricoOrdini[[#This Row],[ARTICOLO]],tbArticoli[],2,FALSE)</f>
        <v>145</v>
      </c>
      <c r="M4729" s="22">
        <f>tbStoricoOrdini[[#This Row],[IMPORTO]]/tbStoricoOrdini[[#This Row],[PREZZO]]</f>
        <v>126.53103448275863</v>
      </c>
      <c r="N4729" t="s">
        <v>12</v>
      </c>
      <c r="O4729" s="8">
        <f>VLOOKUP(tbStoricoOrdini[[#This Row],[AGENTE]],tbAgenti[],2,FALSE)</f>
        <v>0.05</v>
      </c>
      <c r="P4729" s="2">
        <v>18347</v>
      </c>
      <c r="Q4729" s="2">
        <f>tbStoricoOrdini[[#This Row],[IMPORTO]]*tbStoricoOrdini[[#This Row],[% COMM.]]</f>
        <v>917.35</v>
      </c>
      <c r="R4729" s="2">
        <f>tbStoricoOrdini[[#This Row],[TOT. COMM.]]+tbStoricoOrdini[[#This Row],[IMPORTO]]</f>
        <v>19264.349999999999</v>
      </c>
    </row>
    <row r="4730" spans="1:18">
      <c r="A4730" s="1">
        <v>43983</v>
      </c>
      <c r="B4730" s="7">
        <f>MONTH(tbStoricoOrdini[[#This Row],[DATA]])</f>
        <v>6</v>
      </c>
      <c r="C4730" t="s">
        <v>4825</v>
      </c>
      <c r="D4730" t="str">
        <f>RIGHT(tbStoricoOrdini[[#This Row],[ORDINE]],4)</f>
        <v>4727</v>
      </c>
      <c r="E4730" t="s">
        <v>35</v>
      </c>
      <c r="F4730" t="str">
        <f>VLOOKUP(tbStoricoOrdini[[#This Row],[CLIENTE]],tbClienti[],3,FALSE)</f>
        <v>Veneto</v>
      </c>
      <c r="G4730" t="str">
        <f>VLOOKUP(tbStoricoOrdini[[#This Row],[CLIENTE]],tbClienti[],7,FALSE)</f>
        <v>CC</v>
      </c>
      <c r="H4730" t="s">
        <v>63</v>
      </c>
      <c r="I4730" t="str">
        <f>IF(LEFT(tbStoricoOrdini[[#This Row],[ARTICOLO]],3) = "COG","COG",LEFT(tbStoricoOrdini[[#This Row],[ARTICOLO]],FIND(" ",tbStoricoOrdini[[#This Row],[ARTICOLO]])-1))</f>
        <v>KLM</v>
      </c>
      <c r="J4730" t="str">
        <f>MID(tbStoricoOrdini[[#This Row],[ARTICOLO]],FIND(" ",tbStoricoOrdini[[#This Row],[ARTICOLO]])+1,4)</f>
        <v>3000</v>
      </c>
      <c r="K4730" t="str">
        <f>IFERROR(RIGHT(tbStoricoOrdini[[#This Row],[ARTICOLO]],LEN(tbStoricoOrdini[[#This Row],[ARTICOLO]])-FIND(" ",tbStoricoOrdini[[#This Row],[ARTICOLO]],FIND(" ",tbStoricoOrdini[[#This Row],[ARTICOLO]]) +1)),"")</f>
        <v>Plus</v>
      </c>
      <c r="L4730" s="3">
        <f>VLOOKUP(tbStoricoOrdini[[#This Row],[ARTICOLO]],tbArticoli[],2,FALSE)</f>
        <v>145</v>
      </c>
      <c r="M4730" s="22">
        <f>tbStoricoOrdini[[#This Row],[IMPORTO]]/tbStoricoOrdini[[#This Row],[PREZZO]]</f>
        <v>131.8551724137931</v>
      </c>
      <c r="N4730" t="s">
        <v>6</v>
      </c>
      <c r="O4730" s="8">
        <f>VLOOKUP(tbStoricoOrdini[[#This Row],[AGENTE]],tbAgenti[],2,FALSE)</f>
        <v>7.4999999999999997E-2</v>
      </c>
      <c r="P4730" s="2">
        <v>19119</v>
      </c>
      <c r="Q4730" s="2">
        <f>tbStoricoOrdini[[#This Row],[IMPORTO]]*tbStoricoOrdini[[#This Row],[% COMM.]]</f>
        <v>1433.925</v>
      </c>
      <c r="R4730" s="2">
        <f>tbStoricoOrdini[[#This Row],[TOT. COMM.]]+tbStoricoOrdini[[#This Row],[IMPORTO]]</f>
        <v>20552.924999999999</v>
      </c>
    </row>
    <row r="4731" spans="1:18">
      <c r="A4731" s="1">
        <v>43983</v>
      </c>
      <c r="B4731" s="7">
        <f>MONTH(tbStoricoOrdini[[#This Row],[DATA]])</f>
        <v>6</v>
      </c>
      <c r="C4731" t="s">
        <v>4826</v>
      </c>
      <c r="D4731" t="str">
        <f>RIGHT(tbStoricoOrdini[[#This Row],[ORDINE]],4)</f>
        <v>4728</v>
      </c>
      <c r="E4731" t="s">
        <v>35</v>
      </c>
      <c r="F4731" t="str">
        <f>VLOOKUP(tbStoricoOrdini[[#This Row],[CLIENTE]],tbClienti[],3,FALSE)</f>
        <v>Veneto</v>
      </c>
      <c r="G4731" t="str">
        <f>VLOOKUP(tbStoricoOrdini[[#This Row],[CLIENTE]],tbClienti[],7,FALSE)</f>
        <v>CC</v>
      </c>
      <c r="H4731" t="s">
        <v>63</v>
      </c>
      <c r="I4731" t="str">
        <f>IF(LEFT(tbStoricoOrdini[[#This Row],[ARTICOLO]],3) = "COG","COG",LEFT(tbStoricoOrdini[[#This Row],[ARTICOLO]],FIND(" ",tbStoricoOrdini[[#This Row],[ARTICOLO]])-1))</f>
        <v>KLM</v>
      </c>
      <c r="J4731" t="str">
        <f>MID(tbStoricoOrdini[[#This Row],[ARTICOLO]],FIND(" ",tbStoricoOrdini[[#This Row],[ARTICOLO]])+1,4)</f>
        <v>3000</v>
      </c>
      <c r="K4731" t="str">
        <f>IFERROR(RIGHT(tbStoricoOrdini[[#This Row],[ARTICOLO]],LEN(tbStoricoOrdini[[#This Row],[ARTICOLO]])-FIND(" ",tbStoricoOrdini[[#This Row],[ARTICOLO]],FIND(" ",tbStoricoOrdini[[#This Row],[ARTICOLO]]) +1)),"")</f>
        <v>Plus</v>
      </c>
      <c r="L4731" s="3">
        <f>VLOOKUP(tbStoricoOrdini[[#This Row],[ARTICOLO]],tbArticoli[],2,FALSE)</f>
        <v>145</v>
      </c>
      <c r="M4731" s="22">
        <f>tbStoricoOrdini[[#This Row],[IMPORTO]]/tbStoricoOrdini[[#This Row],[PREZZO]]</f>
        <v>137.80689655172415</v>
      </c>
      <c r="N4731" t="s">
        <v>9</v>
      </c>
      <c r="O4731" s="8">
        <f>VLOOKUP(tbStoricoOrdini[[#This Row],[AGENTE]],tbAgenti[],2,FALSE)</f>
        <v>0.05</v>
      </c>
      <c r="P4731" s="2">
        <v>19982</v>
      </c>
      <c r="Q4731" s="2">
        <f>tbStoricoOrdini[[#This Row],[IMPORTO]]*tbStoricoOrdini[[#This Row],[% COMM.]]</f>
        <v>999.1</v>
      </c>
      <c r="R4731" s="2">
        <f>tbStoricoOrdini[[#This Row],[TOT. COMM.]]+tbStoricoOrdini[[#This Row],[IMPORTO]]</f>
        <v>20981.1</v>
      </c>
    </row>
    <row r="4732" spans="1:18">
      <c r="A4732" s="1">
        <v>43983</v>
      </c>
      <c r="B4732" s="7">
        <f>MONTH(tbStoricoOrdini[[#This Row],[DATA]])</f>
        <v>6</v>
      </c>
      <c r="C4732" t="s">
        <v>4827</v>
      </c>
      <c r="D4732" t="str">
        <f>RIGHT(tbStoricoOrdini[[#This Row],[ORDINE]],4)</f>
        <v>4729</v>
      </c>
      <c r="E4732" t="s">
        <v>35</v>
      </c>
      <c r="F4732" t="str">
        <f>VLOOKUP(tbStoricoOrdini[[#This Row],[CLIENTE]],tbClienti[],3,FALSE)</f>
        <v>Veneto</v>
      </c>
      <c r="G4732" t="str">
        <f>VLOOKUP(tbStoricoOrdini[[#This Row],[CLIENTE]],tbClienti[],7,FALSE)</f>
        <v>CC</v>
      </c>
      <c r="H4732" t="s">
        <v>66</v>
      </c>
      <c r="I4732" t="str">
        <f>IF(LEFT(tbStoricoOrdini[[#This Row],[ARTICOLO]],3) = "COG","COG",LEFT(tbStoricoOrdini[[#This Row],[ARTICOLO]],FIND(" ",tbStoricoOrdini[[#This Row],[ARTICOLO]])-1))</f>
        <v>BAG</v>
      </c>
      <c r="J4732" t="str">
        <f>MID(tbStoricoOrdini[[#This Row],[ARTICOLO]],FIND(" ",tbStoricoOrdini[[#This Row],[ARTICOLO]])+1,4)</f>
        <v>2500</v>
      </c>
      <c r="K4732" t="str">
        <f>IFERROR(RIGHT(tbStoricoOrdini[[#This Row],[ARTICOLO]],LEN(tbStoricoOrdini[[#This Row],[ARTICOLO]])-FIND(" ",tbStoricoOrdini[[#This Row],[ARTICOLO]],FIND(" ",tbStoricoOrdini[[#This Row],[ARTICOLO]]) +1)),"")</f>
        <v>Plus</v>
      </c>
      <c r="L4732" s="3">
        <f>VLOOKUP(tbStoricoOrdini[[#This Row],[ARTICOLO]],tbArticoli[],2,FALSE)</f>
        <v>220</v>
      </c>
      <c r="M4732" s="22">
        <f>tbStoricoOrdini[[#This Row],[IMPORTO]]/tbStoricoOrdini[[#This Row],[PREZZO]]</f>
        <v>35.018181818181816</v>
      </c>
      <c r="N4732" t="s">
        <v>15</v>
      </c>
      <c r="O4732" s="8">
        <f>VLOOKUP(tbStoricoOrdini[[#This Row],[AGENTE]],tbAgenti[],2,FALSE)</f>
        <v>0.08</v>
      </c>
      <c r="P4732" s="2">
        <v>7704</v>
      </c>
      <c r="Q4732" s="2">
        <f>tbStoricoOrdini[[#This Row],[IMPORTO]]*tbStoricoOrdini[[#This Row],[% COMM.]]</f>
        <v>616.32000000000005</v>
      </c>
      <c r="R4732" s="2">
        <f>tbStoricoOrdini[[#This Row],[TOT. COMM.]]+tbStoricoOrdini[[#This Row],[IMPORTO]]</f>
        <v>8320.32</v>
      </c>
    </row>
    <row r="4733" spans="1:18">
      <c r="A4733" s="1">
        <v>43983</v>
      </c>
      <c r="B4733" s="7">
        <f>MONTH(tbStoricoOrdini[[#This Row],[DATA]])</f>
        <v>6</v>
      </c>
      <c r="C4733" t="s">
        <v>4828</v>
      </c>
      <c r="D4733" t="str">
        <f>RIGHT(tbStoricoOrdini[[#This Row],[ORDINE]],4)</f>
        <v>4730</v>
      </c>
      <c r="E4733" t="s">
        <v>35</v>
      </c>
      <c r="F4733" t="str">
        <f>VLOOKUP(tbStoricoOrdini[[#This Row],[CLIENTE]],tbClienti[],3,FALSE)</f>
        <v>Veneto</v>
      </c>
      <c r="G4733" t="str">
        <f>VLOOKUP(tbStoricoOrdini[[#This Row],[CLIENTE]],tbClienti[],7,FALSE)</f>
        <v>CC</v>
      </c>
      <c r="H4733" t="s">
        <v>66</v>
      </c>
      <c r="I4733" t="str">
        <f>IF(LEFT(tbStoricoOrdini[[#This Row],[ARTICOLO]],3) = "COG","COG",LEFT(tbStoricoOrdini[[#This Row],[ARTICOLO]],FIND(" ",tbStoricoOrdini[[#This Row],[ARTICOLO]])-1))</f>
        <v>BAG</v>
      </c>
      <c r="J4733" t="str">
        <f>MID(tbStoricoOrdini[[#This Row],[ARTICOLO]],FIND(" ",tbStoricoOrdini[[#This Row],[ARTICOLO]])+1,4)</f>
        <v>2500</v>
      </c>
      <c r="K4733" t="str">
        <f>IFERROR(RIGHT(tbStoricoOrdini[[#This Row],[ARTICOLO]],LEN(tbStoricoOrdini[[#This Row],[ARTICOLO]])-FIND(" ",tbStoricoOrdini[[#This Row],[ARTICOLO]],FIND(" ",tbStoricoOrdini[[#This Row],[ARTICOLO]]) +1)),"")</f>
        <v>Plus</v>
      </c>
      <c r="L4733" s="3">
        <f>VLOOKUP(tbStoricoOrdini[[#This Row],[ARTICOLO]],tbArticoli[],2,FALSE)</f>
        <v>220</v>
      </c>
      <c r="M4733" s="22">
        <f>tbStoricoOrdini[[#This Row],[IMPORTO]]/tbStoricoOrdini[[#This Row],[PREZZO]]</f>
        <v>3.1818181818181815E-2</v>
      </c>
      <c r="N4733" t="s">
        <v>7</v>
      </c>
      <c r="O4733" s="8">
        <f>VLOOKUP(tbStoricoOrdini[[#This Row],[AGENTE]],tbAgenti[],2,FALSE)</f>
        <v>0.03</v>
      </c>
      <c r="P4733" s="2">
        <v>7</v>
      </c>
      <c r="Q4733" s="2">
        <f>tbStoricoOrdini[[#This Row],[IMPORTO]]*tbStoricoOrdini[[#This Row],[% COMM.]]</f>
        <v>0.21</v>
      </c>
      <c r="R4733" s="2">
        <f>tbStoricoOrdini[[#This Row],[TOT. COMM.]]+tbStoricoOrdini[[#This Row],[IMPORTO]]</f>
        <v>7.21</v>
      </c>
    </row>
    <row r="4734" spans="1:18">
      <c r="A4734" s="1">
        <v>43983</v>
      </c>
      <c r="B4734" s="7">
        <f>MONTH(tbStoricoOrdini[[#This Row],[DATA]])</f>
        <v>6</v>
      </c>
      <c r="C4734" t="s">
        <v>4829</v>
      </c>
      <c r="D4734" t="str">
        <f>RIGHT(tbStoricoOrdini[[#This Row],[ORDINE]],4)</f>
        <v>4731</v>
      </c>
      <c r="E4734" t="s">
        <v>35</v>
      </c>
      <c r="F4734" t="str">
        <f>VLOOKUP(tbStoricoOrdini[[#This Row],[CLIENTE]],tbClienti[],3,FALSE)</f>
        <v>Veneto</v>
      </c>
      <c r="G4734" t="str">
        <f>VLOOKUP(tbStoricoOrdini[[#This Row],[CLIENTE]],tbClienti[],7,FALSE)</f>
        <v>CC</v>
      </c>
      <c r="H4734" t="s">
        <v>66</v>
      </c>
      <c r="I4734" t="str">
        <f>IF(LEFT(tbStoricoOrdini[[#This Row],[ARTICOLO]],3) = "COG","COG",LEFT(tbStoricoOrdini[[#This Row],[ARTICOLO]],FIND(" ",tbStoricoOrdini[[#This Row],[ARTICOLO]])-1))</f>
        <v>BAG</v>
      </c>
      <c r="J4734" t="str">
        <f>MID(tbStoricoOrdini[[#This Row],[ARTICOLO]],FIND(" ",tbStoricoOrdini[[#This Row],[ARTICOLO]])+1,4)</f>
        <v>2500</v>
      </c>
      <c r="K4734" t="str">
        <f>IFERROR(RIGHT(tbStoricoOrdini[[#This Row],[ARTICOLO]],LEN(tbStoricoOrdini[[#This Row],[ARTICOLO]])-FIND(" ",tbStoricoOrdini[[#This Row],[ARTICOLO]],FIND(" ",tbStoricoOrdini[[#This Row],[ARTICOLO]]) +1)),"")</f>
        <v>Plus</v>
      </c>
      <c r="L4734" s="3">
        <f>VLOOKUP(tbStoricoOrdini[[#This Row],[ARTICOLO]],tbArticoli[],2,FALSE)</f>
        <v>220</v>
      </c>
      <c r="M4734" s="22">
        <f>tbStoricoOrdini[[#This Row],[IMPORTO]]/tbStoricoOrdini[[#This Row],[PREZZO]]</f>
        <v>5.4545454545454543E-2</v>
      </c>
      <c r="N4734" t="s">
        <v>12</v>
      </c>
      <c r="O4734" s="8">
        <f>VLOOKUP(tbStoricoOrdini[[#This Row],[AGENTE]],tbAgenti[],2,FALSE)</f>
        <v>0.05</v>
      </c>
      <c r="P4734" s="2">
        <v>12</v>
      </c>
      <c r="Q4734" s="2">
        <f>tbStoricoOrdini[[#This Row],[IMPORTO]]*tbStoricoOrdini[[#This Row],[% COMM.]]</f>
        <v>0.60000000000000009</v>
      </c>
      <c r="R4734" s="2">
        <f>tbStoricoOrdini[[#This Row],[TOT. COMM.]]+tbStoricoOrdini[[#This Row],[IMPORTO]]</f>
        <v>12.6</v>
      </c>
    </row>
    <row r="4735" spans="1:18">
      <c r="A4735" s="1">
        <v>43983</v>
      </c>
      <c r="B4735" s="7">
        <f>MONTH(tbStoricoOrdini[[#This Row],[DATA]])</f>
        <v>6</v>
      </c>
      <c r="C4735" t="s">
        <v>4830</v>
      </c>
      <c r="D4735" t="str">
        <f>RIGHT(tbStoricoOrdini[[#This Row],[ORDINE]],4)</f>
        <v>4732</v>
      </c>
      <c r="E4735" t="s">
        <v>35</v>
      </c>
      <c r="F4735" t="str">
        <f>VLOOKUP(tbStoricoOrdini[[#This Row],[CLIENTE]],tbClienti[],3,FALSE)</f>
        <v>Veneto</v>
      </c>
      <c r="G4735" t="str">
        <f>VLOOKUP(tbStoricoOrdini[[#This Row],[CLIENTE]],tbClienti[],7,FALSE)</f>
        <v>CC</v>
      </c>
      <c r="H4735" t="s">
        <v>66</v>
      </c>
      <c r="I4735" t="str">
        <f>IF(LEFT(tbStoricoOrdini[[#This Row],[ARTICOLO]],3) = "COG","COG",LEFT(tbStoricoOrdini[[#This Row],[ARTICOLO]],FIND(" ",tbStoricoOrdini[[#This Row],[ARTICOLO]])-1))</f>
        <v>BAG</v>
      </c>
      <c r="J4735" t="str">
        <f>MID(tbStoricoOrdini[[#This Row],[ARTICOLO]],FIND(" ",tbStoricoOrdini[[#This Row],[ARTICOLO]])+1,4)</f>
        <v>2500</v>
      </c>
      <c r="K4735" t="str">
        <f>IFERROR(RIGHT(tbStoricoOrdini[[#This Row],[ARTICOLO]],LEN(tbStoricoOrdini[[#This Row],[ARTICOLO]])-FIND(" ",tbStoricoOrdini[[#This Row],[ARTICOLO]],FIND(" ",tbStoricoOrdini[[#This Row],[ARTICOLO]]) +1)),"")</f>
        <v>Plus</v>
      </c>
      <c r="L4735" s="3">
        <f>VLOOKUP(tbStoricoOrdini[[#This Row],[ARTICOLO]],tbArticoli[],2,FALSE)</f>
        <v>220</v>
      </c>
      <c r="M4735" s="22">
        <f>tbStoricoOrdini[[#This Row],[IMPORTO]]/tbStoricoOrdini[[#This Row],[PREZZO]]</f>
        <v>1.3045454545454545</v>
      </c>
      <c r="N4735" t="s">
        <v>6</v>
      </c>
      <c r="O4735" s="8">
        <f>VLOOKUP(tbStoricoOrdini[[#This Row],[AGENTE]],tbAgenti[],2,FALSE)</f>
        <v>7.4999999999999997E-2</v>
      </c>
      <c r="P4735" s="2">
        <v>287</v>
      </c>
      <c r="Q4735" s="2">
        <f>tbStoricoOrdini[[#This Row],[IMPORTO]]*tbStoricoOrdini[[#This Row],[% COMM.]]</f>
        <v>21.524999999999999</v>
      </c>
      <c r="R4735" s="2">
        <f>tbStoricoOrdini[[#This Row],[TOT. COMM.]]+tbStoricoOrdini[[#This Row],[IMPORTO]]</f>
        <v>308.52499999999998</v>
      </c>
    </row>
    <row r="4736" spans="1:18">
      <c r="A4736" s="1">
        <v>43983</v>
      </c>
      <c r="B4736" s="7">
        <f>MONTH(tbStoricoOrdini[[#This Row],[DATA]])</f>
        <v>6</v>
      </c>
      <c r="C4736" t="s">
        <v>4831</v>
      </c>
      <c r="D4736" t="str">
        <f>RIGHT(tbStoricoOrdini[[#This Row],[ORDINE]],4)</f>
        <v>4733</v>
      </c>
      <c r="E4736" t="s">
        <v>35</v>
      </c>
      <c r="F4736" t="str">
        <f>VLOOKUP(tbStoricoOrdini[[#This Row],[CLIENTE]],tbClienti[],3,FALSE)</f>
        <v>Veneto</v>
      </c>
      <c r="G4736" t="str">
        <f>VLOOKUP(tbStoricoOrdini[[#This Row],[CLIENTE]],tbClienti[],7,FALSE)</f>
        <v>CC</v>
      </c>
      <c r="H4736" t="s">
        <v>67</v>
      </c>
      <c r="I4736" t="str">
        <f>IF(LEFT(tbStoricoOrdini[[#This Row],[ARTICOLO]],3) = "COG","COG",LEFT(tbStoricoOrdini[[#This Row],[ARTICOLO]],FIND(" ",tbStoricoOrdini[[#This Row],[ARTICOLO]])-1))</f>
        <v>BAG</v>
      </c>
      <c r="J4736" t="str">
        <f>MID(tbStoricoOrdini[[#This Row],[ARTICOLO]],FIND(" ",tbStoricoOrdini[[#This Row],[ARTICOLO]])+1,4)</f>
        <v>2500</v>
      </c>
      <c r="K4736" t="str">
        <f>IFERROR(RIGHT(tbStoricoOrdini[[#This Row],[ARTICOLO]],LEN(tbStoricoOrdini[[#This Row],[ARTICOLO]])-FIND(" ",tbStoricoOrdini[[#This Row],[ARTICOLO]],FIND(" ",tbStoricoOrdini[[#This Row],[ARTICOLO]]) +1)),"")</f>
        <v>Medium</v>
      </c>
      <c r="L4736" s="3">
        <f>VLOOKUP(tbStoricoOrdini[[#This Row],[ARTICOLO]],tbArticoli[],2,FALSE)</f>
        <v>210</v>
      </c>
      <c r="M4736" s="22">
        <f>tbStoricoOrdini[[#This Row],[IMPORTO]]/tbStoricoOrdini[[#This Row],[PREZZO]]</f>
        <v>3.4857142857142858</v>
      </c>
      <c r="N4736" t="s">
        <v>6</v>
      </c>
      <c r="O4736" s="8">
        <f>VLOOKUP(tbStoricoOrdini[[#This Row],[AGENTE]],tbAgenti[],2,FALSE)</f>
        <v>7.4999999999999997E-2</v>
      </c>
      <c r="P4736" s="2">
        <v>732</v>
      </c>
      <c r="Q4736" s="2">
        <f>tbStoricoOrdini[[#This Row],[IMPORTO]]*tbStoricoOrdini[[#This Row],[% COMM.]]</f>
        <v>54.9</v>
      </c>
      <c r="R4736" s="2">
        <f>tbStoricoOrdini[[#This Row],[TOT. COMM.]]+tbStoricoOrdini[[#This Row],[IMPORTO]]</f>
        <v>786.9</v>
      </c>
    </row>
    <row r="4737" spans="1:18">
      <c r="A4737" s="1">
        <v>43983</v>
      </c>
      <c r="B4737" s="7">
        <f>MONTH(tbStoricoOrdini[[#This Row],[DATA]])</f>
        <v>6</v>
      </c>
      <c r="C4737" t="s">
        <v>4832</v>
      </c>
      <c r="D4737" t="str">
        <f>RIGHT(tbStoricoOrdini[[#This Row],[ORDINE]],4)</f>
        <v>4734</v>
      </c>
      <c r="E4737" t="s">
        <v>35</v>
      </c>
      <c r="F4737" t="str">
        <f>VLOOKUP(tbStoricoOrdini[[#This Row],[CLIENTE]],tbClienti[],3,FALSE)</f>
        <v>Veneto</v>
      </c>
      <c r="G4737" t="str">
        <f>VLOOKUP(tbStoricoOrdini[[#This Row],[CLIENTE]],tbClienti[],7,FALSE)</f>
        <v>CC</v>
      </c>
      <c r="H4737" t="s">
        <v>82</v>
      </c>
      <c r="I4737" t="str">
        <f>IF(LEFT(tbStoricoOrdini[[#This Row],[ARTICOLO]],3) = "COG","COG",LEFT(tbStoricoOrdini[[#This Row],[ARTICOLO]],FIND(" ",tbStoricoOrdini[[#This Row],[ARTICOLO]])-1))</f>
        <v>COG</v>
      </c>
      <c r="J4737" t="str">
        <f>MID(tbStoricoOrdini[[#This Row],[ARTICOLO]],FIND(" ",tbStoricoOrdini[[#This Row],[ARTICOLO]])+1,4)</f>
        <v>7000</v>
      </c>
      <c r="K4737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4737" s="3">
        <f>VLOOKUP(tbStoricoOrdini[[#This Row],[ARTICOLO]],tbArticoli[],2,FALSE)</f>
        <v>500</v>
      </c>
      <c r="M4737" s="22">
        <f>tbStoricoOrdini[[#This Row],[IMPORTO]]/tbStoricoOrdini[[#This Row],[PREZZO]]</f>
        <v>49.29</v>
      </c>
      <c r="N4737" t="s">
        <v>6</v>
      </c>
      <c r="O4737" s="8">
        <f>VLOOKUP(tbStoricoOrdini[[#This Row],[AGENTE]],tbAgenti[],2,FALSE)</f>
        <v>7.4999999999999997E-2</v>
      </c>
      <c r="P4737" s="2">
        <v>24645</v>
      </c>
      <c r="Q4737" s="2">
        <f>tbStoricoOrdini[[#This Row],[IMPORTO]]*tbStoricoOrdini[[#This Row],[% COMM.]]</f>
        <v>1848.375</v>
      </c>
      <c r="R4737" s="2">
        <f>tbStoricoOrdini[[#This Row],[TOT. COMM.]]+tbStoricoOrdini[[#This Row],[IMPORTO]]</f>
        <v>26493.375</v>
      </c>
    </row>
    <row r="4738" spans="1:18">
      <c r="A4738" s="1">
        <v>43983</v>
      </c>
      <c r="B4738" s="7">
        <f>MONTH(tbStoricoOrdini[[#This Row],[DATA]])</f>
        <v>6</v>
      </c>
      <c r="C4738" t="s">
        <v>4833</v>
      </c>
      <c r="D4738" t="str">
        <f>RIGHT(tbStoricoOrdini[[#This Row],[ORDINE]],4)</f>
        <v>4735</v>
      </c>
      <c r="E4738" t="s">
        <v>35</v>
      </c>
      <c r="F4738" t="str">
        <f>VLOOKUP(tbStoricoOrdini[[#This Row],[CLIENTE]],tbClienti[],3,FALSE)</f>
        <v>Veneto</v>
      </c>
      <c r="G4738" t="str">
        <f>VLOOKUP(tbStoricoOrdini[[#This Row],[CLIENTE]],tbClienti[],7,FALSE)</f>
        <v>CC</v>
      </c>
      <c r="H4738" t="s">
        <v>68</v>
      </c>
      <c r="I4738" t="str">
        <f>IF(LEFT(tbStoricoOrdini[[#This Row],[ARTICOLO]],3) = "COG","COG",LEFT(tbStoricoOrdini[[#This Row],[ARTICOLO]],FIND(" ",tbStoricoOrdini[[#This Row],[ARTICOLO]])-1))</f>
        <v>BAG</v>
      </c>
      <c r="J4738" t="str">
        <f>MID(tbStoricoOrdini[[#This Row],[ARTICOLO]],FIND(" ",tbStoricoOrdini[[#This Row],[ARTICOLO]])+1,4)</f>
        <v>5000</v>
      </c>
      <c r="K4738" t="str">
        <f>IFERROR(RIGHT(tbStoricoOrdini[[#This Row],[ARTICOLO]],LEN(tbStoricoOrdini[[#This Row],[ARTICOLO]])-FIND(" ",tbStoricoOrdini[[#This Row],[ARTICOLO]],FIND(" ",tbStoricoOrdini[[#This Row],[ARTICOLO]]) +1)),"")</f>
        <v/>
      </c>
      <c r="L4738" s="3">
        <f>VLOOKUP(tbStoricoOrdini[[#This Row],[ARTICOLO]],tbArticoli[],2,FALSE)</f>
        <v>250</v>
      </c>
      <c r="M4738" s="22">
        <f>tbStoricoOrdini[[#This Row],[IMPORTO]]/tbStoricoOrdini[[#This Row],[PREZZO]]</f>
        <v>5.5839999999999996</v>
      </c>
      <c r="N4738" t="s">
        <v>7</v>
      </c>
      <c r="O4738" s="8">
        <f>VLOOKUP(tbStoricoOrdini[[#This Row],[AGENTE]],tbAgenti[],2,FALSE)</f>
        <v>0.03</v>
      </c>
      <c r="P4738" s="2">
        <v>1396</v>
      </c>
      <c r="Q4738" s="2">
        <f>tbStoricoOrdini[[#This Row],[IMPORTO]]*tbStoricoOrdini[[#This Row],[% COMM.]]</f>
        <v>41.879999999999995</v>
      </c>
      <c r="R4738" s="2">
        <f>tbStoricoOrdini[[#This Row],[TOT. COMM.]]+tbStoricoOrdini[[#This Row],[IMPORTO]]</f>
        <v>1437.88</v>
      </c>
    </row>
    <row r="4739" spans="1:18">
      <c r="A4739" s="1">
        <v>43983</v>
      </c>
      <c r="B4739" s="7">
        <f>MONTH(tbStoricoOrdini[[#This Row],[DATA]])</f>
        <v>6</v>
      </c>
      <c r="C4739" t="s">
        <v>4834</v>
      </c>
      <c r="D4739" t="str">
        <f>RIGHT(tbStoricoOrdini[[#This Row],[ORDINE]],4)</f>
        <v>4736</v>
      </c>
      <c r="E4739" t="s">
        <v>35</v>
      </c>
      <c r="F4739" t="str">
        <f>VLOOKUP(tbStoricoOrdini[[#This Row],[CLIENTE]],tbClienti[],3,FALSE)</f>
        <v>Veneto</v>
      </c>
      <c r="G4739" t="str">
        <f>VLOOKUP(tbStoricoOrdini[[#This Row],[CLIENTE]],tbClienti[],7,FALSE)</f>
        <v>CC</v>
      </c>
      <c r="H4739" t="s">
        <v>68</v>
      </c>
      <c r="I4739" t="str">
        <f>IF(LEFT(tbStoricoOrdini[[#This Row],[ARTICOLO]],3) = "COG","COG",LEFT(tbStoricoOrdini[[#This Row],[ARTICOLO]],FIND(" ",tbStoricoOrdini[[#This Row],[ARTICOLO]])-1))</f>
        <v>BAG</v>
      </c>
      <c r="J4739" t="str">
        <f>MID(tbStoricoOrdini[[#This Row],[ARTICOLO]],FIND(" ",tbStoricoOrdini[[#This Row],[ARTICOLO]])+1,4)</f>
        <v>5000</v>
      </c>
      <c r="K4739" t="str">
        <f>IFERROR(RIGHT(tbStoricoOrdini[[#This Row],[ARTICOLO]],LEN(tbStoricoOrdini[[#This Row],[ARTICOLO]])-FIND(" ",tbStoricoOrdini[[#This Row],[ARTICOLO]],FIND(" ",tbStoricoOrdini[[#This Row],[ARTICOLO]]) +1)),"")</f>
        <v/>
      </c>
      <c r="L4739" s="3">
        <f>VLOOKUP(tbStoricoOrdini[[#This Row],[ARTICOLO]],tbArticoli[],2,FALSE)</f>
        <v>250</v>
      </c>
      <c r="M4739" s="22">
        <f>tbStoricoOrdini[[#This Row],[IMPORTO]]/tbStoricoOrdini[[#This Row],[PREZZO]]</f>
        <v>3.26</v>
      </c>
      <c r="N4739" t="s">
        <v>12</v>
      </c>
      <c r="O4739" s="8">
        <f>VLOOKUP(tbStoricoOrdini[[#This Row],[AGENTE]],tbAgenti[],2,FALSE)</f>
        <v>0.05</v>
      </c>
      <c r="P4739" s="2">
        <v>815</v>
      </c>
      <c r="Q4739" s="2">
        <f>tbStoricoOrdini[[#This Row],[IMPORTO]]*tbStoricoOrdini[[#This Row],[% COMM.]]</f>
        <v>40.75</v>
      </c>
      <c r="R4739" s="2">
        <f>tbStoricoOrdini[[#This Row],[TOT. COMM.]]+tbStoricoOrdini[[#This Row],[IMPORTO]]</f>
        <v>855.75</v>
      </c>
    </row>
    <row r="4740" spans="1:18">
      <c r="A4740" s="1">
        <v>43983</v>
      </c>
      <c r="B4740" s="7">
        <f>MONTH(tbStoricoOrdini[[#This Row],[DATA]])</f>
        <v>6</v>
      </c>
      <c r="C4740" t="s">
        <v>4835</v>
      </c>
      <c r="D4740" t="str">
        <f>RIGHT(tbStoricoOrdini[[#This Row],[ORDINE]],4)</f>
        <v>4737</v>
      </c>
      <c r="E4740" t="s">
        <v>35</v>
      </c>
      <c r="F4740" t="str">
        <f>VLOOKUP(tbStoricoOrdini[[#This Row],[CLIENTE]],tbClienti[],3,FALSE)</f>
        <v>Veneto</v>
      </c>
      <c r="G4740" t="str">
        <f>VLOOKUP(tbStoricoOrdini[[#This Row],[CLIENTE]],tbClienti[],7,FALSE)</f>
        <v>CC</v>
      </c>
      <c r="H4740" t="s">
        <v>70</v>
      </c>
      <c r="I4740" t="str">
        <f>IF(LEFT(tbStoricoOrdini[[#This Row],[ARTICOLO]],3) = "COG","COG",LEFT(tbStoricoOrdini[[#This Row],[ARTICOLO]],FIND(" ",tbStoricoOrdini[[#This Row],[ARTICOLO]])-1))</f>
        <v>EB08</v>
      </c>
      <c r="J4740" t="str">
        <f>MID(tbStoricoOrdini[[#This Row],[ARTICOLO]],FIND(" ",tbStoricoOrdini[[#This Row],[ARTICOLO]])+1,4)</f>
        <v>7500</v>
      </c>
      <c r="K4740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4740" s="3">
        <f>VLOOKUP(tbStoricoOrdini[[#This Row],[ARTICOLO]],tbArticoli[],2,FALSE)</f>
        <v>180</v>
      </c>
      <c r="M4740" s="22">
        <f>tbStoricoOrdini[[#This Row],[IMPORTO]]/tbStoricoOrdini[[#This Row],[PREZZO]]</f>
        <v>0.05</v>
      </c>
      <c r="N4740" t="s">
        <v>15</v>
      </c>
      <c r="O4740" s="8">
        <f>VLOOKUP(tbStoricoOrdini[[#This Row],[AGENTE]],tbAgenti[],2,FALSE)</f>
        <v>0.08</v>
      </c>
      <c r="P4740" s="2">
        <v>9</v>
      </c>
      <c r="Q4740" s="2">
        <f>tbStoricoOrdini[[#This Row],[IMPORTO]]*tbStoricoOrdini[[#This Row],[% COMM.]]</f>
        <v>0.72</v>
      </c>
      <c r="R4740" s="2">
        <f>tbStoricoOrdini[[#This Row],[TOT. COMM.]]+tbStoricoOrdini[[#This Row],[IMPORTO]]</f>
        <v>9.7200000000000006</v>
      </c>
    </row>
    <row r="4741" spans="1:18">
      <c r="A4741" s="1">
        <v>43983</v>
      </c>
      <c r="B4741" s="7">
        <f>MONTH(tbStoricoOrdini[[#This Row],[DATA]])</f>
        <v>6</v>
      </c>
      <c r="C4741" t="s">
        <v>4836</v>
      </c>
      <c r="D4741" t="str">
        <f>RIGHT(tbStoricoOrdini[[#This Row],[ORDINE]],4)</f>
        <v>4738</v>
      </c>
      <c r="E4741" t="s">
        <v>35</v>
      </c>
      <c r="F4741" t="str">
        <f>VLOOKUP(tbStoricoOrdini[[#This Row],[CLIENTE]],tbClienti[],3,FALSE)</f>
        <v>Veneto</v>
      </c>
      <c r="G4741" t="str">
        <f>VLOOKUP(tbStoricoOrdini[[#This Row],[CLIENTE]],tbClienti[],7,FALSE)</f>
        <v>CC</v>
      </c>
      <c r="H4741" t="s">
        <v>75</v>
      </c>
      <c r="I4741" t="str">
        <f>IF(LEFT(tbStoricoOrdini[[#This Row],[ARTICOLO]],3) = "COG","COG",LEFT(tbStoricoOrdini[[#This Row],[ARTICOLO]],FIND(" ",tbStoricoOrdini[[#This Row],[ARTICOLO]])-1))</f>
        <v>AVRC</v>
      </c>
      <c r="J4741" t="str">
        <f>MID(tbStoricoOrdini[[#This Row],[ARTICOLO]],FIND(" ",tbStoricoOrdini[[#This Row],[ARTICOLO]])+1,4)</f>
        <v>1000</v>
      </c>
      <c r="K4741" t="str">
        <f>IFERROR(RIGHT(tbStoricoOrdini[[#This Row],[ARTICOLO]],LEN(tbStoricoOrdini[[#This Row],[ARTICOLO]])-FIND(" ",tbStoricoOrdini[[#This Row],[ARTICOLO]],FIND(" ",tbStoricoOrdini[[#This Row],[ARTICOLO]]) +1)),"")</f>
        <v>Silver</v>
      </c>
      <c r="L4741" s="3">
        <f>VLOOKUP(tbStoricoOrdini[[#This Row],[ARTICOLO]],tbArticoli[],2,FALSE)</f>
        <v>390</v>
      </c>
      <c r="M4741" s="22">
        <f>tbStoricoOrdini[[#This Row],[IMPORTO]]/tbStoricoOrdini[[#This Row],[PREZZO]]</f>
        <v>0.26666666666666666</v>
      </c>
      <c r="N4741" t="s">
        <v>9</v>
      </c>
      <c r="O4741" s="8">
        <f>VLOOKUP(tbStoricoOrdini[[#This Row],[AGENTE]],tbAgenti[],2,FALSE)</f>
        <v>0.05</v>
      </c>
      <c r="P4741" s="2">
        <v>104</v>
      </c>
      <c r="Q4741" s="2">
        <f>tbStoricoOrdini[[#This Row],[IMPORTO]]*tbStoricoOrdini[[#This Row],[% COMM.]]</f>
        <v>5.2</v>
      </c>
      <c r="R4741" s="2">
        <f>tbStoricoOrdini[[#This Row],[TOT. COMM.]]+tbStoricoOrdini[[#This Row],[IMPORTO]]</f>
        <v>109.2</v>
      </c>
    </row>
    <row r="4742" spans="1:18">
      <c r="A4742" s="1">
        <v>43983</v>
      </c>
      <c r="B4742" s="7">
        <f>MONTH(tbStoricoOrdini[[#This Row],[DATA]])</f>
        <v>6</v>
      </c>
      <c r="C4742" t="s">
        <v>4837</v>
      </c>
      <c r="D4742" t="str">
        <f>RIGHT(tbStoricoOrdini[[#This Row],[ORDINE]],4)</f>
        <v>4739</v>
      </c>
      <c r="E4742" t="s">
        <v>35</v>
      </c>
      <c r="F4742" t="str">
        <f>VLOOKUP(tbStoricoOrdini[[#This Row],[CLIENTE]],tbClienti[],3,FALSE)</f>
        <v>Veneto</v>
      </c>
      <c r="G4742" t="str">
        <f>VLOOKUP(tbStoricoOrdini[[#This Row],[CLIENTE]],tbClienti[],7,FALSE)</f>
        <v>CC</v>
      </c>
      <c r="H4742" t="s">
        <v>71</v>
      </c>
      <c r="I4742" t="str">
        <f>IF(LEFT(tbStoricoOrdini[[#This Row],[ARTICOLO]],3) = "COG","COG",LEFT(tbStoricoOrdini[[#This Row],[ARTICOLO]],FIND(" ",tbStoricoOrdini[[#This Row],[ARTICOLO]])-1))</f>
        <v>EB07</v>
      </c>
      <c r="J4742" t="str">
        <f>MID(tbStoricoOrdini[[#This Row],[ARTICOLO]],FIND(" ",tbStoricoOrdini[[#This Row],[ARTICOLO]])+1,4)</f>
        <v>5000</v>
      </c>
      <c r="K4742" t="str">
        <f>IFERROR(RIGHT(tbStoricoOrdini[[#This Row],[ARTICOLO]],LEN(tbStoricoOrdini[[#This Row],[ARTICOLO]])-FIND(" ",tbStoricoOrdini[[#This Row],[ARTICOLO]],FIND(" ",tbStoricoOrdini[[#This Row],[ARTICOLO]]) +1)),"")</f>
        <v/>
      </c>
      <c r="L4742" s="3">
        <f>VLOOKUP(tbStoricoOrdini[[#This Row],[ARTICOLO]],tbArticoli[],2,FALSE)</f>
        <v>140</v>
      </c>
      <c r="M4742" s="22">
        <f>tbStoricoOrdini[[#This Row],[IMPORTO]]/tbStoricoOrdini[[#This Row],[PREZZO]]</f>
        <v>1.4285714285714285E-2</v>
      </c>
      <c r="N4742" t="s">
        <v>7</v>
      </c>
      <c r="O4742" s="8">
        <f>VLOOKUP(tbStoricoOrdini[[#This Row],[AGENTE]],tbAgenti[],2,FALSE)</f>
        <v>0.03</v>
      </c>
      <c r="P4742" s="2">
        <v>2</v>
      </c>
      <c r="Q4742" s="2">
        <f>tbStoricoOrdini[[#This Row],[IMPORTO]]*tbStoricoOrdini[[#This Row],[% COMM.]]</f>
        <v>0.06</v>
      </c>
      <c r="R4742" s="2">
        <f>tbStoricoOrdini[[#This Row],[TOT. COMM.]]+tbStoricoOrdini[[#This Row],[IMPORTO]]</f>
        <v>2.06</v>
      </c>
    </row>
    <row r="4743" spans="1:18">
      <c r="A4743" s="1">
        <v>43983</v>
      </c>
      <c r="B4743" s="7">
        <f>MONTH(tbStoricoOrdini[[#This Row],[DATA]])</f>
        <v>6</v>
      </c>
      <c r="C4743" t="s">
        <v>4838</v>
      </c>
      <c r="D4743" t="str">
        <f>RIGHT(tbStoricoOrdini[[#This Row],[ORDINE]],4)</f>
        <v>4740</v>
      </c>
      <c r="E4743" t="s">
        <v>35</v>
      </c>
      <c r="F4743" t="str">
        <f>VLOOKUP(tbStoricoOrdini[[#This Row],[CLIENTE]],tbClienti[],3,FALSE)</f>
        <v>Veneto</v>
      </c>
      <c r="G4743" t="str">
        <f>VLOOKUP(tbStoricoOrdini[[#This Row],[CLIENTE]],tbClienti[],7,FALSE)</f>
        <v>CC</v>
      </c>
      <c r="H4743" t="s">
        <v>71</v>
      </c>
      <c r="I4743" t="str">
        <f>IF(LEFT(tbStoricoOrdini[[#This Row],[ARTICOLO]],3) = "COG","COG",LEFT(tbStoricoOrdini[[#This Row],[ARTICOLO]],FIND(" ",tbStoricoOrdini[[#This Row],[ARTICOLO]])-1))</f>
        <v>EB07</v>
      </c>
      <c r="J4743" t="str">
        <f>MID(tbStoricoOrdini[[#This Row],[ARTICOLO]],FIND(" ",tbStoricoOrdini[[#This Row],[ARTICOLO]])+1,4)</f>
        <v>5000</v>
      </c>
      <c r="K4743" t="str">
        <f>IFERROR(RIGHT(tbStoricoOrdini[[#This Row],[ARTICOLO]],LEN(tbStoricoOrdini[[#This Row],[ARTICOLO]])-FIND(" ",tbStoricoOrdini[[#This Row],[ARTICOLO]],FIND(" ",tbStoricoOrdini[[#This Row],[ARTICOLO]]) +1)),"")</f>
        <v/>
      </c>
      <c r="L4743" s="3">
        <f>VLOOKUP(tbStoricoOrdini[[#This Row],[ARTICOLO]],tbArticoli[],2,FALSE)</f>
        <v>140</v>
      </c>
      <c r="M4743" s="22">
        <f>tbStoricoOrdini[[#This Row],[IMPORTO]]/tbStoricoOrdini[[#This Row],[PREZZO]]</f>
        <v>4.2857142857142858E-2</v>
      </c>
      <c r="N4743" t="s">
        <v>12</v>
      </c>
      <c r="O4743" s="8">
        <f>VLOOKUP(tbStoricoOrdini[[#This Row],[AGENTE]],tbAgenti[],2,FALSE)</f>
        <v>0.05</v>
      </c>
      <c r="P4743" s="2">
        <v>6</v>
      </c>
      <c r="Q4743" s="2">
        <f>tbStoricoOrdini[[#This Row],[IMPORTO]]*tbStoricoOrdini[[#This Row],[% COMM.]]</f>
        <v>0.30000000000000004</v>
      </c>
      <c r="R4743" s="2">
        <f>tbStoricoOrdini[[#This Row],[TOT. COMM.]]+tbStoricoOrdini[[#This Row],[IMPORTO]]</f>
        <v>6.3</v>
      </c>
    </row>
    <row r="4744" spans="1:18">
      <c r="A4744" s="1">
        <v>43983</v>
      </c>
      <c r="B4744" s="7">
        <f>MONTH(tbStoricoOrdini[[#This Row],[DATA]])</f>
        <v>6</v>
      </c>
      <c r="C4744" t="s">
        <v>4839</v>
      </c>
      <c r="D4744" t="str">
        <f>RIGHT(tbStoricoOrdini[[#This Row],[ORDINE]],4)</f>
        <v>4741</v>
      </c>
      <c r="E4744" t="s">
        <v>35</v>
      </c>
      <c r="F4744" t="str">
        <f>VLOOKUP(tbStoricoOrdini[[#This Row],[CLIENTE]],tbClienti[],3,FALSE)</f>
        <v>Veneto</v>
      </c>
      <c r="G4744" t="str">
        <f>VLOOKUP(tbStoricoOrdini[[#This Row],[CLIENTE]],tbClienti[],7,FALSE)</f>
        <v>CC</v>
      </c>
      <c r="H4744" t="s">
        <v>71</v>
      </c>
      <c r="I4744" t="str">
        <f>IF(LEFT(tbStoricoOrdini[[#This Row],[ARTICOLO]],3) = "COG","COG",LEFT(tbStoricoOrdini[[#This Row],[ARTICOLO]],FIND(" ",tbStoricoOrdini[[#This Row],[ARTICOLO]])-1))</f>
        <v>EB07</v>
      </c>
      <c r="J4744" t="str">
        <f>MID(tbStoricoOrdini[[#This Row],[ARTICOLO]],FIND(" ",tbStoricoOrdini[[#This Row],[ARTICOLO]])+1,4)</f>
        <v>5000</v>
      </c>
      <c r="K4744" t="str">
        <f>IFERROR(RIGHT(tbStoricoOrdini[[#This Row],[ARTICOLO]],LEN(tbStoricoOrdini[[#This Row],[ARTICOLO]])-FIND(" ",tbStoricoOrdini[[#This Row],[ARTICOLO]],FIND(" ",tbStoricoOrdini[[#This Row],[ARTICOLO]]) +1)),"")</f>
        <v/>
      </c>
      <c r="L4744" s="3">
        <f>VLOOKUP(tbStoricoOrdini[[#This Row],[ARTICOLO]],tbArticoli[],2,FALSE)</f>
        <v>140</v>
      </c>
      <c r="M4744" s="22">
        <f>tbStoricoOrdini[[#This Row],[IMPORTO]]/tbStoricoOrdini[[#This Row],[PREZZO]]</f>
        <v>0.97857142857142854</v>
      </c>
      <c r="N4744" t="s">
        <v>6</v>
      </c>
      <c r="O4744" s="8">
        <f>VLOOKUP(tbStoricoOrdini[[#This Row],[AGENTE]],tbAgenti[],2,FALSE)</f>
        <v>7.4999999999999997E-2</v>
      </c>
      <c r="P4744" s="2">
        <v>137</v>
      </c>
      <c r="Q4744" s="2">
        <f>tbStoricoOrdini[[#This Row],[IMPORTO]]*tbStoricoOrdini[[#This Row],[% COMM.]]</f>
        <v>10.275</v>
      </c>
      <c r="R4744" s="2">
        <f>tbStoricoOrdini[[#This Row],[TOT. COMM.]]+tbStoricoOrdini[[#This Row],[IMPORTO]]</f>
        <v>147.27500000000001</v>
      </c>
    </row>
    <row r="4745" spans="1:18">
      <c r="A4745" s="1">
        <v>43983</v>
      </c>
      <c r="B4745" s="7">
        <f>MONTH(tbStoricoOrdini[[#This Row],[DATA]])</f>
        <v>6</v>
      </c>
      <c r="C4745" t="s">
        <v>4840</v>
      </c>
      <c r="D4745" t="str">
        <f>RIGHT(tbStoricoOrdini[[#This Row],[ORDINE]],4)</f>
        <v>4742</v>
      </c>
      <c r="E4745" t="s">
        <v>35</v>
      </c>
      <c r="F4745" t="str">
        <f>VLOOKUP(tbStoricoOrdini[[#This Row],[CLIENTE]],tbClienti[],3,FALSE)</f>
        <v>Veneto</v>
      </c>
      <c r="G4745" t="str">
        <f>VLOOKUP(tbStoricoOrdini[[#This Row],[CLIENTE]],tbClienti[],7,FALSE)</f>
        <v>CC</v>
      </c>
      <c r="H4745" t="s">
        <v>71</v>
      </c>
      <c r="I4745" t="str">
        <f>IF(LEFT(tbStoricoOrdini[[#This Row],[ARTICOLO]],3) = "COG","COG",LEFT(tbStoricoOrdini[[#This Row],[ARTICOLO]],FIND(" ",tbStoricoOrdini[[#This Row],[ARTICOLO]])-1))</f>
        <v>EB07</v>
      </c>
      <c r="J4745" t="str">
        <f>MID(tbStoricoOrdini[[#This Row],[ARTICOLO]],FIND(" ",tbStoricoOrdini[[#This Row],[ARTICOLO]])+1,4)</f>
        <v>5000</v>
      </c>
      <c r="K4745" t="str">
        <f>IFERROR(RIGHT(tbStoricoOrdini[[#This Row],[ARTICOLO]],LEN(tbStoricoOrdini[[#This Row],[ARTICOLO]])-FIND(" ",tbStoricoOrdini[[#This Row],[ARTICOLO]],FIND(" ",tbStoricoOrdini[[#This Row],[ARTICOLO]]) +1)),"")</f>
        <v/>
      </c>
      <c r="L4745" s="3">
        <f>VLOOKUP(tbStoricoOrdini[[#This Row],[ARTICOLO]],tbArticoli[],2,FALSE)</f>
        <v>140</v>
      </c>
      <c r="M4745" s="22">
        <f>tbStoricoOrdini[[#This Row],[IMPORTO]]/tbStoricoOrdini[[#This Row],[PREZZO]]</f>
        <v>1.5571428571428572</v>
      </c>
      <c r="N4745" t="s">
        <v>9</v>
      </c>
      <c r="O4745" s="8">
        <f>VLOOKUP(tbStoricoOrdini[[#This Row],[AGENTE]],tbAgenti[],2,FALSE)</f>
        <v>0.05</v>
      </c>
      <c r="P4745" s="2">
        <v>218</v>
      </c>
      <c r="Q4745" s="2">
        <f>tbStoricoOrdini[[#This Row],[IMPORTO]]*tbStoricoOrdini[[#This Row],[% COMM.]]</f>
        <v>10.9</v>
      </c>
      <c r="R4745" s="2">
        <f>tbStoricoOrdini[[#This Row],[TOT. COMM.]]+tbStoricoOrdini[[#This Row],[IMPORTO]]</f>
        <v>228.9</v>
      </c>
    </row>
    <row r="4746" spans="1:18">
      <c r="A4746" s="1">
        <v>43983</v>
      </c>
      <c r="B4746" s="7">
        <f>MONTH(tbStoricoOrdini[[#This Row],[DATA]])</f>
        <v>6</v>
      </c>
      <c r="C4746" t="s">
        <v>4841</v>
      </c>
      <c r="D4746" t="str">
        <f>RIGHT(tbStoricoOrdini[[#This Row],[ORDINE]],4)</f>
        <v>4743</v>
      </c>
      <c r="E4746" t="s">
        <v>35</v>
      </c>
      <c r="F4746" t="str">
        <f>VLOOKUP(tbStoricoOrdini[[#This Row],[CLIENTE]],tbClienti[],3,FALSE)</f>
        <v>Veneto</v>
      </c>
      <c r="G4746" t="str">
        <f>VLOOKUP(tbStoricoOrdini[[#This Row],[CLIENTE]],tbClienti[],7,FALSE)</f>
        <v>CC</v>
      </c>
      <c r="H4746" t="s">
        <v>76</v>
      </c>
      <c r="I4746" t="str">
        <f>IF(LEFT(tbStoricoOrdini[[#This Row],[ARTICOLO]],3) = "COG","COG",LEFT(tbStoricoOrdini[[#This Row],[ARTICOLO]],FIND(" ",tbStoricoOrdini[[#This Row],[ARTICOLO]])-1))</f>
        <v>COG</v>
      </c>
      <c r="J4746" t="str">
        <f>MID(tbStoricoOrdini[[#This Row],[ARTICOLO]],FIND(" ",tbStoricoOrdini[[#This Row],[ARTICOLO]])+1,4)</f>
        <v>1000</v>
      </c>
      <c r="K4746" t="str">
        <f>IFERROR(RIGHT(tbStoricoOrdini[[#This Row],[ARTICOLO]],LEN(tbStoricoOrdini[[#This Row],[ARTICOLO]])-FIND(" ",tbStoricoOrdini[[#This Row],[ARTICOLO]],FIND(" ",tbStoricoOrdini[[#This Row],[ARTICOLO]]) +1)),"")</f>
        <v/>
      </c>
      <c r="L4746" s="3">
        <f>VLOOKUP(tbStoricoOrdini[[#This Row],[ARTICOLO]],tbArticoli[],2,FALSE)</f>
        <v>150</v>
      </c>
      <c r="M4746" s="22">
        <f>tbStoricoOrdini[[#This Row],[IMPORTO]]/tbStoricoOrdini[[#This Row],[PREZZO]]</f>
        <v>6.0666666666666664</v>
      </c>
      <c r="N4746" t="s">
        <v>19</v>
      </c>
      <c r="O4746" s="8">
        <f>VLOOKUP(tbStoricoOrdini[[#This Row],[AGENTE]],tbAgenti[],2,FALSE)</f>
        <v>0.05</v>
      </c>
      <c r="P4746" s="2">
        <v>910</v>
      </c>
      <c r="Q4746" s="2">
        <f>tbStoricoOrdini[[#This Row],[IMPORTO]]*tbStoricoOrdini[[#This Row],[% COMM.]]</f>
        <v>45.5</v>
      </c>
      <c r="R4746" s="2">
        <f>tbStoricoOrdini[[#This Row],[TOT. COMM.]]+tbStoricoOrdini[[#This Row],[IMPORTO]]</f>
        <v>955.5</v>
      </c>
    </row>
    <row r="4747" spans="1:18">
      <c r="A4747" s="1">
        <v>43983</v>
      </c>
      <c r="B4747" s="7">
        <f>MONTH(tbStoricoOrdini[[#This Row],[DATA]])</f>
        <v>6</v>
      </c>
      <c r="C4747" t="s">
        <v>4842</v>
      </c>
      <c r="D4747" t="str">
        <f>RIGHT(tbStoricoOrdini[[#This Row],[ORDINE]],4)</f>
        <v>4744</v>
      </c>
      <c r="E4747" t="s">
        <v>35</v>
      </c>
      <c r="F4747" t="str">
        <f>VLOOKUP(tbStoricoOrdini[[#This Row],[CLIENTE]],tbClienti[],3,FALSE)</f>
        <v>Veneto</v>
      </c>
      <c r="G4747" t="str">
        <f>VLOOKUP(tbStoricoOrdini[[#This Row],[CLIENTE]],tbClienti[],7,FALSE)</f>
        <v>CC</v>
      </c>
      <c r="H4747" t="s">
        <v>76</v>
      </c>
      <c r="I4747" t="str">
        <f>IF(LEFT(tbStoricoOrdini[[#This Row],[ARTICOLO]],3) = "COG","COG",LEFT(tbStoricoOrdini[[#This Row],[ARTICOLO]],FIND(" ",tbStoricoOrdini[[#This Row],[ARTICOLO]])-1))</f>
        <v>COG</v>
      </c>
      <c r="J4747" t="str">
        <f>MID(tbStoricoOrdini[[#This Row],[ARTICOLO]],FIND(" ",tbStoricoOrdini[[#This Row],[ARTICOLO]])+1,4)</f>
        <v>1000</v>
      </c>
      <c r="K4747" t="str">
        <f>IFERROR(RIGHT(tbStoricoOrdini[[#This Row],[ARTICOLO]],LEN(tbStoricoOrdini[[#This Row],[ARTICOLO]])-FIND(" ",tbStoricoOrdini[[#This Row],[ARTICOLO]],FIND(" ",tbStoricoOrdini[[#This Row],[ARTICOLO]]) +1)),"")</f>
        <v/>
      </c>
      <c r="L4747" s="3">
        <f>VLOOKUP(tbStoricoOrdini[[#This Row],[ARTICOLO]],tbArticoli[],2,FALSE)</f>
        <v>150</v>
      </c>
      <c r="M4747" s="22">
        <f>tbStoricoOrdini[[#This Row],[IMPORTO]]/tbStoricoOrdini[[#This Row],[PREZZO]]</f>
        <v>5.4933333333333332</v>
      </c>
      <c r="N4747" t="s">
        <v>15</v>
      </c>
      <c r="O4747" s="8">
        <f>VLOOKUP(tbStoricoOrdini[[#This Row],[AGENTE]],tbAgenti[],2,FALSE)</f>
        <v>0.08</v>
      </c>
      <c r="P4747" s="2">
        <v>824</v>
      </c>
      <c r="Q4747" s="2">
        <f>tbStoricoOrdini[[#This Row],[IMPORTO]]*tbStoricoOrdini[[#This Row],[% COMM.]]</f>
        <v>65.92</v>
      </c>
      <c r="R4747" s="2">
        <f>tbStoricoOrdini[[#This Row],[TOT. COMM.]]+tbStoricoOrdini[[#This Row],[IMPORTO]]</f>
        <v>889.92</v>
      </c>
    </row>
    <row r="4748" spans="1:18">
      <c r="A4748" s="1">
        <v>43983</v>
      </c>
      <c r="B4748" s="7">
        <f>MONTH(tbStoricoOrdini[[#This Row],[DATA]])</f>
        <v>6</v>
      </c>
      <c r="C4748" t="s">
        <v>4843</v>
      </c>
      <c r="D4748" t="str">
        <f>RIGHT(tbStoricoOrdini[[#This Row],[ORDINE]],4)</f>
        <v>4745</v>
      </c>
      <c r="E4748" t="s">
        <v>35</v>
      </c>
      <c r="F4748" t="str">
        <f>VLOOKUP(tbStoricoOrdini[[#This Row],[CLIENTE]],tbClienti[],3,FALSE)</f>
        <v>Veneto</v>
      </c>
      <c r="G4748" t="str">
        <f>VLOOKUP(tbStoricoOrdini[[#This Row],[CLIENTE]],tbClienti[],7,FALSE)</f>
        <v>CC</v>
      </c>
      <c r="H4748" t="s">
        <v>76</v>
      </c>
      <c r="I4748" t="str">
        <f>IF(LEFT(tbStoricoOrdini[[#This Row],[ARTICOLO]],3) = "COG","COG",LEFT(tbStoricoOrdini[[#This Row],[ARTICOLO]],FIND(" ",tbStoricoOrdini[[#This Row],[ARTICOLO]])-1))</f>
        <v>COG</v>
      </c>
      <c r="J4748" t="str">
        <f>MID(tbStoricoOrdini[[#This Row],[ARTICOLO]],FIND(" ",tbStoricoOrdini[[#This Row],[ARTICOLO]])+1,4)</f>
        <v>1000</v>
      </c>
      <c r="K4748" t="str">
        <f>IFERROR(RIGHT(tbStoricoOrdini[[#This Row],[ARTICOLO]],LEN(tbStoricoOrdini[[#This Row],[ARTICOLO]])-FIND(" ",tbStoricoOrdini[[#This Row],[ARTICOLO]],FIND(" ",tbStoricoOrdini[[#This Row],[ARTICOLO]]) +1)),"")</f>
        <v/>
      </c>
      <c r="L4748" s="3">
        <f>VLOOKUP(tbStoricoOrdini[[#This Row],[ARTICOLO]],tbArticoli[],2,FALSE)</f>
        <v>150</v>
      </c>
      <c r="M4748" s="22">
        <f>tbStoricoOrdini[[#This Row],[IMPORTO]]/tbStoricoOrdini[[#This Row],[PREZZO]]</f>
        <v>0.78666666666666663</v>
      </c>
      <c r="N4748" t="s">
        <v>7</v>
      </c>
      <c r="O4748" s="8">
        <f>VLOOKUP(tbStoricoOrdini[[#This Row],[AGENTE]],tbAgenti[],2,FALSE)</f>
        <v>0.03</v>
      </c>
      <c r="P4748" s="2">
        <v>118</v>
      </c>
      <c r="Q4748" s="2">
        <f>tbStoricoOrdini[[#This Row],[IMPORTO]]*tbStoricoOrdini[[#This Row],[% COMM.]]</f>
        <v>3.54</v>
      </c>
      <c r="R4748" s="2">
        <f>tbStoricoOrdini[[#This Row],[TOT. COMM.]]+tbStoricoOrdini[[#This Row],[IMPORTO]]</f>
        <v>121.54</v>
      </c>
    </row>
    <row r="4749" spans="1:18">
      <c r="A4749" s="1">
        <v>43983</v>
      </c>
      <c r="B4749" s="7">
        <f>MONTH(tbStoricoOrdini[[#This Row],[DATA]])</f>
        <v>6</v>
      </c>
      <c r="C4749" t="s">
        <v>4844</v>
      </c>
      <c r="D4749" t="str">
        <f>RIGHT(tbStoricoOrdini[[#This Row],[ORDINE]],4)</f>
        <v>4746</v>
      </c>
      <c r="E4749" t="s">
        <v>35</v>
      </c>
      <c r="F4749" t="str">
        <f>VLOOKUP(tbStoricoOrdini[[#This Row],[CLIENTE]],tbClienti[],3,FALSE)</f>
        <v>Veneto</v>
      </c>
      <c r="G4749" t="str">
        <f>VLOOKUP(tbStoricoOrdini[[#This Row],[CLIENTE]],tbClienti[],7,FALSE)</f>
        <v>CC</v>
      </c>
      <c r="H4749" t="s">
        <v>76</v>
      </c>
      <c r="I4749" t="str">
        <f>IF(LEFT(tbStoricoOrdini[[#This Row],[ARTICOLO]],3) = "COG","COG",LEFT(tbStoricoOrdini[[#This Row],[ARTICOLO]],FIND(" ",tbStoricoOrdini[[#This Row],[ARTICOLO]])-1))</f>
        <v>COG</v>
      </c>
      <c r="J4749" t="str">
        <f>MID(tbStoricoOrdini[[#This Row],[ARTICOLO]],FIND(" ",tbStoricoOrdini[[#This Row],[ARTICOLO]])+1,4)</f>
        <v>1000</v>
      </c>
      <c r="K4749" t="str">
        <f>IFERROR(RIGHT(tbStoricoOrdini[[#This Row],[ARTICOLO]],LEN(tbStoricoOrdini[[#This Row],[ARTICOLO]])-FIND(" ",tbStoricoOrdini[[#This Row],[ARTICOLO]],FIND(" ",tbStoricoOrdini[[#This Row],[ARTICOLO]]) +1)),"")</f>
        <v/>
      </c>
      <c r="L4749" s="3">
        <f>VLOOKUP(tbStoricoOrdini[[#This Row],[ARTICOLO]],tbArticoli[],2,FALSE)</f>
        <v>150</v>
      </c>
      <c r="M4749" s="22">
        <f>tbStoricoOrdini[[#This Row],[IMPORTO]]/tbStoricoOrdini[[#This Row],[PREZZO]]</f>
        <v>6.0733333333333333</v>
      </c>
      <c r="N4749" t="s">
        <v>6</v>
      </c>
      <c r="O4749" s="8">
        <f>VLOOKUP(tbStoricoOrdini[[#This Row],[AGENTE]],tbAgenti[],2,FALSE)</f>
        <v>7.4999999999999997E-2</v>
      </c>
      <c r="P4749" s="2">
        <v>911</v>
      </c>
      <c r="Q4749" s="2">
        <f>tbStoricoOrdini[[#This Row],[IMPORTO]]*tbStoricoOrdini[[#This Row],[% COMM.]]</f>
        <v>68.325000000000003</v>
      </c>
      <c r="R4749" s="2">
        <f>tbStoricoOrdini[[#This Row],[TOT. COMM.]]+tbStoricoOrdini[[#This Row],[IMPORTO]]</f>
        <v>979.32500000000005</v>
      </c>
    </row>
    <row r="4750" spans="1:18">
      <c r="A4750" s="1">
        <v>43983</v>
      </c>
      <c r="B4750" s="7">
        <f>MONTH(tbStoricoOrdini[[#This Row],[DATA]])</f>
        <v>6</v>
      </c>
      <c r="C4750" t="s">
        <v>4845</v>
      </c>
      <c r="D4750" t="str">
        <f>RIGHT(tbStoricoOrdini[[#This Row],[ORDINE]],4)</f>
        <v>4747</v>
      </c>
      <c r="E4750" t="s">
        <v>35</v>
      </c>
      <c r="F4750" t="str">
        <f>VLOOKUP(tbStoricoOrdini[[#This Row],[CLIENTE]],tbClienti[],3,FALSE)</f>
        <v>Veneto</v>
      </c>
      <c r="G4750" t="str">
        <f>VLOOKUP(tbStoricoOrdini[[#This Row],[CLIENTE]],tbClienti[],7,FALSE)</f>
        <v>CC</v>
      </c>
      <c r="H4750" t="s">
        <v>72</v>
      </c>
      <c r="I4750" t="str">
        <f>IF(LEFT(tbStoricoOrdini[[#This Row],[ARTICOLO]],3) = "COG","COG",LEFT(tbStoricoOrdini[[#This Row],[ARTICOLO]],FIND(" ",tbStoricoOrdini[[#This Row],[ARTICOLO]])-1))</f>
        <v>EB06</v>
      </c>
      <c r="J4750" t="str">
        <f>MID(tbStoricoOrdini[[#This Row],[ARTICOLO]],FIND(" ",tbStoricoOrdini[[#This Row],[ARTICOLO]])+1,4)</f>
        <v>3000</v>
      </c>
      <c r="K4750" t="str">
        <f>IFERROR(RIGHT(tbStoricoOrdini[[#This Row],[ARTICOLO]],LEN(tbStoricoOrdini[[#This Row],[ARTICOLO]])-FIND(" ",tbStoricoOrdini[[#This Row],[ARTICOLO]],FIND(" ",tbStoricoOrdini[[#This Row],[ARTICOLO]]) +1)),"")</f>
        <v>Medium</v>
      </c>
      <c r="L4750" s="3">
        <f>VLOOKUP(tbStoricoOrdini[[#This Row],[ARTICOLO]],tbArticoli[],2,FALSE)</f>
        <v>120</v>
      </c>
      <c r="M4750" s="22">
        <f>tbStoricoOrdini[[#This Row],[IMPORTO]]/tbStoricoOrdini[[#This Row],[PREZZO]]</f>
        <v>42.19166666666667</v>
      </c>
      <c r="N4750" t="s">
        <v>15</v>
      </c>
      <c r="O4750" s="8">
        <f>VLOOKUP(tbStoricoOrdini[[#This Row],[AGENTE]],tbAgenti[],2,FALSE)</f>
        <v>0.08</v>
      </c>
      <c r="P4750" s="2">
        <v>5063</v>
      </c>
      <c r="Q4750" s="2">
        <f>tbStoricoOrdini[[#This Row],[IMPORTO]]*tbStoricoOrdini[[#This Row],[% COMM.]]</f>
        <v>405.04</v>
      </c>
      <c r="R4750" s="2">
        <f>tbStoricoOrdini[[#This Row],[TOT. COMM.]]+tbStoricoOrdini[[#This Row],[IMPORTO]]</f>
        <v>5468.04</v>
      </c>
    </row>
    <row r="4751" spans="1:18">
      <c r="A4751" s="1">
        <v>43983</v>
      </c>
      <c r="B4751" s="7">
        <f>MONTH(tbStoricoOrdini[[#This Row],[DATA]])</f>
        <v>6</v>
      </c>
      <c r="C4751" t="s">
        <v>4846</v>
      </c>
      <c r="D4751" t="str">
        <f>RIGHT(tbStoricoOrdini[[#This Row],[ORDINE]],4)</f>
        <v>4748</v>
      </c>
      <c r="E4751" t="s">
        <v>35</v>
      </c>
      <c r="F4751" t="str">
        <f>VLOOKUP(tbStoricoOrdini[[#This Row],[CLIENTE]],tbClienti[],3,FALSE)</f>
        <v>Veneto</v>
      </c>
      <c r="G4751" t="str">
        <f>VLOOKUP(tbStoricoOrdini[[#This Row],[CLIENTE]],tbClienti[],7,FALSE)</f>
        <v>CC</v>
      </c>
      <c r="H4751" t="s">
        <v>72</v>
      </c>
      <c r="I4751" t="str">
        <f>IF(LEFT(tbStoricoOrdini[[#This Row],[ARTICOLO]],3) = "COG","COG",LEFT(tbStoricoOrdini[[#This Row],[ARTICOLO]],FIND(" ",tbStoricoOrdini[[#This Row],[ARTICOLO]])-1))</f>
        <v>EB06</v>
      </c>
      <c r="J4751" t="str">
        <f>MID(tbStoricoOrdini[[#This Row],[ARTICOLO]],FIND(" ",tbStoricoOrdini[[#This Row],[ARTICOLO]])+1,4)</f>
        <v>3000</v>
      </c>
      <c r="K4751" t="str">
        <f>IFERROR(RIGHT(tbStoricoOrdini[[#This Row],[ARTICOLO]],LEN(tbStoricoOrdini[[#This Row],[ARTICOLO]])-FIND(" ",tbStoricoOrdini[[#This Row],[ARTICOLO]],FIND(" ",tbStoricoOrdini[[#This Row],[ARTICOLO]]) +1)),"")</f>
        <v>Medium</v>
      </c>
      <c r="L4751" s="3">
        <f>VLOOKUP(tbStoricoOrdini[[#This Row],[ARTICOLO]],tbArticoli[],2,FALSE)</f>
        <v>120</v>
      </c>
      <c r="M4751" s="22">
        <f>tbStoricoOrdini[[#This Row],[IMPORTO]]/tbStoricoOrdini[[#This Row],[PREZZO]]</f>
        <v>10.716666666666667</v>
      </c>
      <c r="N4751" t="s">
        <v>7</v>
      </c>
      <c r="O4751" s="8">
        <f>VLOOKUP(tbStoricoOrdini[[#This Row],[AGENTE]],tbAgenti[],2,FALSE)</f>
        <v>0.03</v>
      </c>
      <c r="P4751" s="2">
        <v>1286</v>
      </c>
      <c r="Q4751" s="2">
        <f>tbStoricoOrdini[[#This Row],[IMPORTO]]*tbStoricoOrdini[[#This Row],[% COMM.]]</f>
        <v>38.58</v>
      </c>
      <c r="R4751" s="2">
        <f>tbStoricoOrdini[[#This Row],[TOT. COMM.]]+tbStoricoOrdini[[#This Row],[IMPORTO]]</f>
        <v>1324.58</v>
      </c>
    </row>
    <row r="4752" spans="1:18">
      <c r="A4752" s="1">
        <v>43983</v>
      </c>
      <c r="B4752" s="7">
        <f>MONTH(tbStoricoOrdini[[#This Row],[DATA]])</f>
        <v>6</v>
      </c>
      <c r="C4752" t="s">
        <v>4847</v>
      </c>
      <c r="D4752" t="str">
        <f>RIGHT(tbStoricoOrdini[[#This Row],[ORDINE]],4)</f>
        <v>4749</v>
      </c>
      <c r="E4752" t="s">
        <v>35</v>
      </c>
      <c r="F4752" t="str">
        <f>VLOOKUP(tbStoricoOrdini[[#This Row],[CLIENTE]],tbClienti[],3,FALSE)</f>
        <v>Veneto</v>
      </c>
      <c r="G4752" t="str">
        <f>VLOOKUP(tbStoricoOrdini[[#This Row],[CLIENTE]],tbClienti[],7,FALSE)</f>
        <v>CC</v>
      </c>
      <c r="H4752" t="s">
        <v>72</v>
      </c>
      <c r="I4752" t="str">
        <f>IF(LEFT(tbStoricoOrdini[[#This Row],[ARTICOLO]],3) = "COG","COG",LEFT(tbStoricoOrdini[[#This Row],[ARTICOLO]],FIND(" ",tbStoricoOrdini[[#This Row],[ARTICOLO]])-1))</f>
        <v>EB06</v>
      </c>
      <c r="J4752" t="str">
        <f>MID(tbStoricoOrdini[[#This Row],[ARTICOLO]],FIND(" ",tbStoricoOrdini[[#This Row],[ARTICOLO]])+1,4)</f>
        <v>3000</v>
      </c>
      <c r="K4752" t="str">
        <f>IFERROR(RIGHT(tbStoricoOrdini[[#This Row],[ARTICOLO]],LEN(tbStoricoOrdini[[#This Row],[ARTICOLO]])-FIND(" ",tbStoricoOrdini[[#This Row],[ARTICOLO]],FIND(" ",tbStoricoOrdini[[#This Row],[ARTICOLO]]) +1)),"")</f>
        <v>Medium</v>
      </c>
      <c r="L4752" s="3">
        <f>VLOOKUP(tbStoricoOrdini[[#This Row],[ARTICOLO]],tbArticoli[],2,FALSE)</f>
        <v>120</v>
      </c>
      <c r="M4752" s="22">
        <f>tbStoricoOrdini[[#This Row],[IMPORTO]]/tbStoricoOrdini[[#This Row],[PREZZO]]</f>
        <v>8.1833333333333336</v>
      </c>
      <c r="N4752" t="s">
        <v>12</v>
      </c>
      <c r="O4752" s="8">
        <f>VLOOKUP(tbStoricoOrdini[[#This Row],[AGENTE]],tbAgenti[],2,FALSE)</f>
        <v>0.05</v>
      </c>
      <c r="P4752" s="2">
        <v>982</v>
      </c>
      <c r="Q4752" s="2">
        <f>tbStoricoOrdini[[#This Row],[IMPORTO]]*tbStoricoOrdini[[#This Row],[% COMM.]]</f>
        <v>49.1</v>
      </c>
      <c r="R4752" s="2">
        <f>tbStoricoOrdini[[#This Row],[TOT. COMM.]]+tbStoricoOrdini[[#This Row],[IMPORTO]]</f>
        <v>1031.0999999999999</v>
      </c>
    </row>
    <row r="4753" spans="1:18">
      <c r="A4753" s="1">
        <v>43983</v>
      </c>
      <c r="B4753" s="7">
        <f>MONTH(tbStoricoOrdini[[#This Row],[DATA]])</f>
        <v>6</v>
      </c>
      <c r="C4753" t="s">
        <v>4848</v>
      </c>
      <c r="D4753" t="str">
        <f>RIGHT(tbStoricoOrdini[[#This Row],[ORDINE]],4)</f>
        <v>4750</v>
      </c>
      <c r="E4753" t="s">
        <v>35</v>
      </c>
      <c r="F4753" t="str">
        <f>VLOOKUP(tbStoricoOrdini[[#This Row],[CLIENTE]],tbClienti[],3,FALSE)</f>
        <v>Veneto</v>
      </c>
      <c r="G4753" t="str">
        <f>VLOOKUP(tbStoricoOrdini[[#This Row],[CLIENTE]],tbClienti[],7,FALSE)</f>
        <v>CC</v>
      </c>
      <c r="H4753" t="s">
        <v>72</v>
      </c>
      <c r="I4753" t="str">
        <f>IF(LEFT(tbStoricoOrdini[[#This Row],[ARTICOLO]],3) = "COG","COG",LEFT(tbStoricoOrdini[[#This Row],[ARTICOLO]],FIND(" ",tbStoricoOrdini[[#This Row],[ARTICOLO]])-1))</f>
        <v>EB06</v>
      </c>
      <c r="J4753" t="str">
        <f>MID(tbStoricoOrdini[[#This Row],[ARTICOLO]],FIND(" ",tbStoricoOrdini[[#This Row],[ARTICOLO]])+1,4)</f>
        <v>3000</v>
      </c>
      <c r="K4753" t="str">
        <f>IFERROR(RIGHT(tbStoricoOrdini[[#This Row],[ARTICOLO]],LEN(tbStoricoOrdini[[#This Row],[ARTICOLO]])-FIND(" ",tbStoricoOrdini[[#This Row],[ARTICOLO]],FIND(" ",tbStoricoOrdini[[#This Row],[ARTICOLO]]) +1)),"")</f>
        <v>Medium</v>
      </c>
      <c r="L4753" s="3">
        <f>VLOOKUP(tbStoricoOrdini[[#This Row],[ARTICOLO]],tbArticoli[],2,FALSE)</f>
        <v>120</v>
      </c>
      <c r="M4753" s="22">
        <f>tbStoricoOrdini[[#This Row],[IMPORTO]]/tbStoricoOrdini[[#This Row],[PREZZO]]</f>
        <v>0.13333333333333333</v>
      </c>
      <c r="N4753" t="s">
        <v>18</v>
      </c>
      <c r="O4753" s="8">
        <f>VLOOKUP(tbStoricoOrdini[[#This Row],[AGENTE]],tbAgenti[],2,FALSE)</f>
        <v>0.03</v>
      </c>
      <c r="P4753" s="2">
        <v>16</v>
      </c>
      <c r="Q4753" s="2">
        <f>tbStoricoOrdini[[#This Row],[IMPORTO]]*tbStoricoOrdini[[#This Row],[% COMM.]]</f>
        <v>0.48</v>
      </c>
      <c r="R4753" s="2">
        <f>tbStoricoOrdini[[#This Row],[TOT. COMM.]]+tbStoricoOrdini[[#This Row],[IMPORTO]]</f>
        <v>16.48</v>
      </c>
    </row>
    <row r="4754" spans="1:18">
      <c r="A4754" s="1">
        <v>43983</v>
      </c>
      <c r="B4754" s="7">
        <f>MONTH(tbStoricoOrdini[[#This Row],[DATA]])</f>
        <v>6</v>
      </c>
      <c r="C4754" t="s">
        <v>4849</v>
      </c>
      <c r="D4754" t="str">
        <f>RIGHT(tbStoricoOrdini[[#This Row],[ORDINE]],4)</f>
        <v>4751</v>
      </c>
      <c r="E4754" t="s">
        <v>35</v>
      </c>
      <c r="F4754" t="str">
        <f>VLOOKUP(tbStoricoOrdini[[#This Row],[CLIENTE]],tbClienti[],3,FALSE)</f>
        <v>Veneto</v>
      </c>
      <c r="G4754" t="str">
        <f>VLOOKUP(tbStoricoOrdini[[#This Row],[CLIENTE]],tbClienti[],7,FALSE)</f>
        <v>CC</v>
      </c>
      <c r="H4754" t="s">
        <v>72</v>
      </c>
      <c r="I4754" t="str">
        <f>IF(LEFT(tbStoricoOrdini[[#This Row],[ARTICOLO]],3) = "COG","COG",LEFT(tbStoricoOrdini[[#This Row],[ARTICOLO]],FIND(" ",tbStoricoOrdini[[#This Row],[ARTICOLO]])-1))</f>
        <v>EB06</v>
      </c>
      <c r="J4754" t="str">
        <f>MID(tbStoricoOrdini[[#This Row],[ARTICOLO]],FIND(" ",tbStoricoOrdini[[#This Row],[ARTICOLO]])+1,4)</f>
        <v>3000</v>
      </c>
      <c r="K4754" t="str">
        <f>IFERROR(RIGHT(tbStoricoOrdini[[#This Row],[ARTICOLO]],LEN(tbStoricoOrdini[[#This Row],[ARTICOLO]])-FIND(" ",tbStoricoOrdini[[#This Row],[ARTICOLO]],FIND(" ",tbStoricoOrdini[[#This Row],[ARTICOLO]]) +1)),"")</f>
        <v>Medium</v>
      </c>
      <c r="L4754" s="3">
        <f>VLOOKUP(tbStoricoOrdini[[#This Row],[ARTICOLO]],tbArticoli[],2,FALSE)</f>
        <v>120</v>
      </c>
      <c r="M4754" s="22">
        <f>tbStoricoOrdini[[#This Row],[IMPORTO]]/tbStoricoOrdini[[#This Row],[PREZZO]]</f>
        <v>61.216666666666669</v>
      </c>
      <c r="N4754" t="s">
        <v>6</v>
      </c>
      <c r="O4754" s="8">
        <f>VLOOKUP(tbStoricoOrdini[[#This Row],[AGENTE]],tbAgenti[],2,FALSE)</f>
        <v>7.4999999999999997E-2</v>
      </c>
      <c r="P4754" s="2">
        <v>7346</v>
      </c>
      <c r="Q4754" s="2">
        <f>tbStoricoOrdini[[#This Row],[IMPORTO]]*tbStoricoOrdini[[#This Row],[% COMM.]]</f>
        <v>550.94999999999993</v>
      </c>
      <c r="R4754" s="2">
        <f>tbStoricoOrdini[[#This Row],[TOT. COMM.]]+tbStoricoOrdini[[#This Row],[IMPORTO]]</f>
        <v>7896.95</v>
      </c>
    </row>
    <row r="4755" spans="1:18">
      <c r="A4755" s="1">
        <v>43983</v>
      </c>
      <c r="B4755" s="7">
        <f>MONTH(tbStoricoOrdini[[#This Row],[DATA]])</f>
        <v>6</v>
      </c>
      <c r="C4755" t="s">
        <v>4850</v>
      </c>
      <c r="D4755" t="str">
        <f>RIGHT(tbStoricoOrdini[[#This Row],[ORDINE]],4)</f>
        <v>4752</v>
      </c>
      <c r="E4755" t="s">
        <v>35</v>
      </c>
      <c r="F4755" t="str">
        <f>VLOOKUP(tbStoricoOrdini[[#This Row],[CLIENTE]],tbClienti[],3,FALSE)</f>
        <v>Veneto</v>
      </c>
      <c r="G4755" t="str">
        <f>VLOOKUP(tbStoricoOrdini[[#This Row],[CLIENTE]],tbClienti[],7,FALSE)</f>
        <v>CC</v>
      </c>
      <c r="H4755" t="s">
        <v>72</v>
      </c>
      <c r="I4755" t="str">
        <f>IF(LEFT(tbStoricoOrdini[[#This Row],[ARTICOLO]],3) = "COG","COG",LEFT(tbStoricoOrdini[[#This Row],[ARTICOLO]],FIND(" ",tbStoricoOrdini[[#This Row],[ARTICOLO]])-1))</f>
        <v>EB06</v>
      </c>
      <c r="J4755" t="str">
        <f>MID(tbStoricoOrdini[[#This Row],[ARTICOLO]],FIND(" ",tbStoricoOrdini[[#This Row],[ARTICOLO]])+1,4)</f>
        <v>3000</v>
      </c>
      <c r="K4755" t="str">
        <f>IFERROR(RIGHT(tbStoricoOrdini[[#This Row],[ARTICOLO]],LEN(tbStoricoOrdini[[#This Row],[ARTICOLO]])-FIND(" ",tbStoricoOrdini[[#This Row],[ARTICOLO]],FIND(" ",tbStoricoOrdini[[#This Row],[ARTICOLO]]) +1)),"")</f>
        <v>Medium</v>
      </c>
      <c r="L4755" s="3">
        <f>VLOOKUP(tbStoricoOrdini[[#This Row],[ARTICOLO]],tbArticoli[],2,FALSE)</f>
        <v>120</v>
      </c>
      <c r="M4755" s="22">
        <f>tbStoricoOrdini[[#This Row],[IMPORTO]]/tbStoricoOrdini[[#This Row],[PREZZO]]</f>
        <v>17.708333333333332</v>
      </c>
      <c r="N4755" t="s">
        <v>9</v>
      </c>
      <c r="O4755" s="8">
        <f>VLOOKUP(tbStoricoOrdini[[#This Row],[AGENTE]],tbAgenti[],2,FALSE)</f>
        <v>0.05</v>
      </c>
      <c r="P4755" s="2">
        <v>2125</v>
      </c>
      <c r="Q4755" s="2">
        <f>tbStoricoOrdini[[#This Row],[IMPORTO]]*tbStoricoOrdini[[#This Row],[% COMM.]]</f>
        <v>106.25</v>
      </c>
      <c r="R4755" s="2">
        <f>tbStoricoOrdini[[#This Row],[TOT. COMM.]]+tbStoricoOrdini[[#This Row],[IMPORTO]]</f>
        <v>2231.25</v>
      </c>
    </row>
    <row r="4756" spans="1:18">
      <c r="A4756" s="1">
        <v>43983</v>
      </c>
      <c r="B4756" s="7">
        <f>MONTH(tbStoricoOrdini[[#This Row],[DATA]])</f>
        <v>6</v>
      </c>
      <c r="C4756" t="s">
        <v>4851</v>
      </c>
      <c r="D4756" t="str">
        <f>RIGHT(tbStoricoOrdini[[#This Row],[ORDINE]],4)</f>
        <v>4753</v>
      </c>
      <c r="E4756" t="s">
        <v>35</v>
      </c>
      <c r="F4756" t="str">
        <f>VLOOKUP(tbStoricoOrdini[[#This Row],[CLIENTE]],tbClienti[],3,FALSE)</f>
        <v>Veneto</v>
      </c>
      <c r="G4756" t="str">
        <f>VLOOKUP(tbStoricoOrdini[[#This Row],[CLIENTE]],tbClienti[],7,FALSE)</f>
        <v>CC</v>
      </c>
      <c r="H4756" t="s">
        <v>73</v>
      </c>
      <c r="I4756" t="str">
        <f>IF(LEFT(tbStoricoOrdini[[#This Row],[ARTICOLO]],3) = "COG","COG",LEFT(tbStoricoOrdini[[#This Row],[ARTICOLO]],FIND(" ",tbStoricoOrdini[[#This Row],[ARTICOLO]])-1))</f>
        <v>EB06</v>
      </c>
      <c r="J4756" t="str">
        <f>MID(tbStoricoOrdini[[#This Row],[ARTICOLO]],FIND(" ",tbStoricoOrdini[[#This Row],[ARTICOLO]])+1,4)</f>
        <v>3000</v>
      </c>
      <c r="K4756" t="str">
        <f>IFERROR(RIGHT(tbStoricoOrdini[[#This Row],[ARTICOLO]],LEN(tbStoricoOrdini[[#This Row],[ARTICOLO]])-FIND(" ",tbStoricoOrdini[[#This Row],[ARTICOLO]],FIND(" ",tbStoricoOrdini[[#This Row],[ARTICOLO]]) +1)),"")</f>
        <v>Plus</v>
      </c>
      <c r="L4756" s="3">
        <f>VLOOKUP(tbStoricoOrdini[[#This Row],[ARTICOLO]],tbArticoli[],2,FALSE)</f>
        <v>130</v>
      </c>
      <c r="M4756" s="22">
        <f>tbStoricoOrdini[[#This Row],[IMPORTO]]/tbStoricoOrdini[[#This Row],[PREZZO]]</f>
        <v>4.4000000000000004</v>
      </c>
      <c r="N4756" t="s">
        <v>15</v>
      </c>
      <c r="O4756" s="8">
        <f>VLOOKUP(tbStoricoOrdini[[#This Row],[AGENTE]],tbAgenti[],2,FALSE)</f>
        <v>0.08</v>
      </c>
      <c r="P4756" s="2">
        <v>572</v>
      </c>
      <c r="Q4756" s="2">
        <f>tbStoricoOrdini[[#This Row],[IMPORTO]]*tbStoricoOrdini[[#This Row],[% COMM.]]</f>
        <v>45.76</v>
      </c>
      <c r="R4756" s="2">
        <f>tbStoricoOrdini[[#This Row],[TOT. COMM.]]+tbStoricoOrdini[[#This Row],[IMPORTO]]</f>
        <v>617.76</v>
      </c>
    </row>
    <row r="4757" spans="1:18">
      <c r="A4757" s="1">
        <v>43983</v>
      </c>
      <c r="B4757" s="7">
        <f>MONTH(tbStoricoOrdini[[#This Row],[DATA]])</f>
        <v>6</v>
      </c>
      <c r="C4757" t="s">
        <v>4852</v>
      </c>
      <c r="D4757" t="str">
        <f>RIGHT(tbStoricoOrdini[[#This Row],[ORDINE]],4)</f>
        <v>4754</v>
      </c>
      <c r="E4757" t="s">
        <v>35</v>
      </c>
      <c r="F4757" t="str">
        <f>VLOOKUP(tbStoricoOrdini[[#This Row],[CLIENTE]],tbClienti[],3,FALSE)</f>
        <v>Veneto</v>
      </c>
      <c r="G4757" t="str">
        <f>VLOOKUP(tbStoricoOrdini[[#This Row],[CLIENTE]],tbClienti[],7,FALSE)</f>
        <v>CC</v>
      </c>
      <c r="H4757" t="s">
        <v>73</v>
      </c>
      <c r="I4757" t="str">
        <f>IF(LEFT(tbStoricoOrdini[[#This Row],[ARTICOLO]],3) = "COG","COG",LEFT(tbStoricoOrdini[[#This Row],[ARTICOLO]],FIND(" ",tbStoricoOrdini[[#This Row],[ARTICOLO]])-1))</f>
        <v>EB06</v>
      </c>
      <c r="J4757" t="str">
        <f>MID(tbStoricoOrdini[[#This Row],[ARTICOLO]],FIND(" ",tbStoricoOrdini[[#This Row],[ARTICOLO]])+1,4)</f>
        <v>3000</v>
      </c>
      <c r="K4757" t="str">
        <f>IFERROR(RIGHT(tbStoricoOrdini[[#This Row],[ARTICOLO]],LEN(tbStoricoOrdini[[#This Row],[ARTICOLO]])-FIND(" ",tbStoricoOrdini[[#This Row],[ARTICOLO]],FIND(" ",tbStoricoOrdini[[#This Row],[ARTICOLO]]) +1)),"")</f>
        <v>Plus</v>
      </c>
      <c r="L4757" s="3">
        <f>VLOOKUP(tbStoricoOrdini[[#This Row],[ARTICOLO]],tbArticoli[],2,FALSE)</f>
        <v>130</v>
      </c>
      <c r="M4757" s="22">
        <f>tbStoricoOrdini[[#This Row],[IMPORTO]]/tbStoricoOrdini[[#This Row],[PREZZO]]</f>
        <v>1.1615384615384616</v>
      </c>
      <c r="N4757" t="s">
        <v>6</v>
      </c>
      <c r="O4757" s="8">
        <f>VLOOKUP(tbStoricoOrdini[[#This Row],[AGENTE]],tbAgenti[],2,FALSE)</f>
        <v>7.4999999999999997E-2</v>
      </c>
      <c r="P4757" s="2">
        <v>151</v>
      </c>
      <c r="Q4757" s="2">
        <f>tbStoricoOrdini[[#This Row],[IMPORTO]]*tbStoricoOrdini[[#This Row],[% COMM.]]</f>
        <v>11.324999999999999</v>
      </c>
      <c r="R4757" s="2">
        <f>tbStoricoOrdini[[#This Row],[TOT. COMM.]]+tbStoricoOrdini[[#This Row],[IMPORTO]]</f>
        <v>162.32499999999999</v>
      </c>
    </row>
    <row r="4758" spans="1:18">
      <c r="A4758" s="1">
        <v>43983</v>
      </c>
      <c r="B4758" s="7">
        <f>MONTH(tbStoricoOrdini[[#This Row],[DATA]])</f>
        <v>6</v>
      </c>
      <c r="C4758" t="s">
        <v>4853</v>
      </c>
      <c r="D4758" t="str">
        <f>RIGHT(tbStoricoOrdini[[#This Row],[ORDINE]],4)</f>
        <v>4755</v>
      </c>
      <c r="E4758" t="s">
        <v>36</v>
      </c>
      <c r="F4758" t="str">
        <f>VLOOKUP(tbStoricoOrdini[[#This Row],[CLIENTE]],tbClienti[],3,FALSE)</f>
        <v>Lombardia</v>
      </c>
      <c r="G4758" t="str">
        <f>VLOOKUP(tbStoricoOrdini[[#This Row],[CLIENTE]],tbClienti[],7,FALSE)</f>
        <v>AC</v>
      </c>
      <c r="H4758" t="s">
        <v>77</v>
      </c>
      <c r="I4758" t="str">
        <f>IF(LEFT(tbStoricoOrdini[[#This Row],[ARTICOLO]],3) = "COG","COG",LEFT(tbStoricoOrdini[[#This Row],[ARTICOLO]],FIND(" ",tbStoricoOrdini[[#This Row],[ARTICOLO]])-1))</f>
        <v>COG</v>
      </c>
      <c r="J4758" t="str">
        <f>MID(tbStoricoOrdini[[#This Row],[ARTICOLO]],FIND(" ",tbStoricoOrdini[[#This Row],[ARTICOLO]])+1,4)</f>
        <v>2000</v>
      </c>
      <c r="K4758" t="str">
        <f>IFERROR(RIGHT(tbStoricoOrdini[[#This Row],[ARTICOLO]],LEN(tbStoricoOrdini[[#This Row],[ARTICOLO]])-FIND(" ",tbStoricoOrdini[[#This Row],[ARTICOLO]],FIND(" ",tbStoricoOrdini[[#This Row],[ARTICOLO]]) +1)),"")</f>
        <v>Medium</v>
      </c>
      <c r="L4758" s="3">
        <f>VLOOKUP(tbStoricoOrdini[[#This Row],[ARTICOLO]],tbArticoli[],2,FALSE)</f>
        <v>200</v>
      </c>
      <c r="M4758" s="22">
        <f>tbStoricoOrdini[[#This Row],[IMPORTO]]/tbStoricoOrdini[[#This Row],[PREZZO]]</f>
        <v>0.02</v>
      </c>
      <c r="N4758" t="s">
        <v>9</v>
      </c>
      <c r="O4758" s="8">
        <f>VLOOKUP(tbStoricoOrdini[[#This Row],[AGENTE]],tbAgenti[],2,FALSE)</f>
        <v>0.05</v>
      </c>
      <c r="P4758" s="2">
        <v>4</v>
      </c>
      <c r="Q4758" s="2">
        <f>tbStoricoOrdini[[#This Row],[IMPORTO]]*tbStoricoOrdini[[#This Row],[% COMM.]]</f>
        <v>0.2</v>
      </c>
      <c r="R4758" s="2">
        <f>tbStoricoOrdini[[#This Row],[TOT. COMM.]]+tbStoricoOrdini[[#This Row],[IMPORTO]]</f>
        <v>4.2</v>
      </c>
    </row>
    <row r="4759" spans="1:18">
      <c r="A4759" s="1">
        <v>43983</v>
      </c>
      <c r="B4759" s="7">
        <f>MONTH(tbStoricoOrdini[[#This Row],[DATA]])</f>
        <v>6</v>
      </c>
      <c r="C4759" t="s">
        <v>4854</v>
      </c>
      <c r="D4759" t="str">
        <f>RIGHT(tbStoricoOrdini[[#This Row],[ORDINE]],4)</f>
        <v>4756</v>
      </c>
      <c r="E4759" t="s">
        <v>36</v>
      </c>
      <c r="F4759" t="str">
        <f>VLOOKUP(tbStoricoOrdini[[#This Row],[CLIENTE]],tbClienti[],3,FALSE)</f>
        <v>Lombardia</v>
      </c>
      <c r="G4759" t="str">
        <f>VLOOKUP(tbStoricoOrdini[[#This Row],[CLIENTE]],tbClienti[],7,FALSE)</f>
        <v>AC</v>
      </c>
      <c r="H4759" t="s">
        <v>61</v>
      </c>
      <c r="I4759" t="str">
        <f>IF(LEFT(tbStoricoOrdini[[#This Row],[ARTICOLO]],3) = "COG","COG",LEFT(tbStoricoOrdini[[#This Row],[ARTICOLO]],FIND(" ",tbStoricoOrdini[[#This Row],[ARTICOLO]])-1))</f>
        <v>KLM</v>
      </c>
      <c r="J4759" t="str">
        <f>MID(tbStoricoOrdini[[#This Row],[ARTICOLO]],FIND(" ",tbStoricoOrdini[[#This Row],[ARTICOLO]])+1,4)</f>
        <v>5000</v>
      </c>
      <c r="K4759" t="str">
        <f>IFERROR(RIGHT(tbStoricoOrdini[[#This Row],[ARTICOLO]],LEN(tbStoricoOrdini[[#This Row],[ARTICOLO]])-FIND(" ",tbStoricoOrdini[[#This Row],[ARTICOLO]],FIND(" ",tbStoricoOrdini[[#This Row],[ARTICOLO]]) +1)),"")</f>
        <v>Medium</v>
      </c>
      <c r="L4759" s="3">
        <f>VLOOKUP(tbStoricoOrdini[[#This Row],[ARTICOLO]],tbArticoli[],2,FALSE)</f>
        <v>150</v>
      </c>
      <c r="M4759" s="22">
        <f>tbStoricoOrdini[[#This Row],[IMPORTO]]/tbStoricoOrdini[[#This Row],[PREZZO]]</f>
        <v>568.28</v>
      </c>
      <c r="N4759" t="s">
        <v>6</v>
      </c>
      <c r="O4759" s="8">
        <f>VLOOKUP(tbStoricoOrdini[[#This Row],[AGENTE]],tbAgenti[],2,FALSE)</f>
        <v>7.4999999999999997E-2</v>
      </c>
      <c r="P4759" s="2">
        <v>85242</v>
      </c>
      <c r="Q4759" s="2">
        <f>tbStoricoOrdini[[#This Row],[IMPORTO]]*tbStoricoOrdini[[#This Row],[% COMM.]]</f>
        <v>6393.15</v>
      </c>
      <c r="R4759" s="2">
        <f>tbStoricoOrdini[[#This Row],[TOT. COMM.]]+tbStoricoOrdini[[#This Row],[IMPORTO]]</f>
        <v>91635.15</v>
      </c>
    </row>
    <row r="4760" spans="1:18">
      <c r="A4760" s="1">
        <v>43983</v>
      </c>
      <c r="B4760" s="7">
        <f>MONTH(tbStoricoOrdini[[#This Row],[DATA]])</f>
        <v>6</v>
      </c>
      <c r="C4760" t="s">
        <v>4855</v>
      </c>
      <c r="D4760" t="str">
        <f>RIGHT(tbStoricoOrdini[[#This Row],[ORDINE]],4)</f>
        <v>4757</v>
      </c>
      <c r="E4760" t="s">
        <v>36</v>
      </c>
      <c r="F4760" t="str">
        <f>VLOOKUP(tbStoricoOrdini[[#This Row],[CLIENTE]],tbClienti[],3,FALSE)</f>
        <v>Lombardia</v>
      </c>
      <c r="G4760" t="str">
        <f>VLOOKUP(tbStoricoOrdini[[#This Row],[CLIENTE]],tbClienti[],7,FALSE)</f>
        <v>AC</v>
      </c>
      <c r="H4760" t="s">
        <v>61</v>
      </c>
      <c r="I4760" t="str">
        <f>IF(LEFT(tbStoricoOrdini[[#This Row],[ARTICOLO]],3) = "COG","COG",LEFT(tbStoricoOrdini[[#This Row],[ARTICOLO]],FIND(" ",tbStoricoOrdini[[#This Row],[ARTICOLO]])-1))</f>
        <v>KLM</v>
      </c>
      <c r="J4760" t="str">
        <f>MID(tbStoricoOrdini[[#This Row],[ARTICOLO]],FIND(" ",tbStoricoOrdini[[#This Row],[ARTICOLO]])+1,4)</f>
        <v>5000</v>
      </c>
      <c r="K4760" t="str">
        <f>IFERROR(RIGHT(tbStoricoOrdini[[#This Row],[ARTICOLO]],LEN(tbStoricoOrdini[[#This Row],[ARTICOLO]])-FIND(" ",tbStoricoOrdini[[#This Row],[ARTICOLO]],FIND(" ",tbStoricoOrdini[[#This Row],[ARTICOLO]]) +1)),"")</f>
        <v>Medium</v>
      </c>
      <c r="L4760" s="3">
        <f>VLOOKUP(tbStoricoOrdini[[#This Row],[ARTICOLO]],tbArticoli[],2,FALSE)</f>
        <v>150</v>
      </c>
      <c r="M4760" s="22">
        <f>tbStoricoOrdini[[#This Row],[IMPORTO]]/tbStoricoOrdini[[#This Row],[PREZZO]]</f>
        <v>2062.3866666666668</v>
      </c>
      <c r="N4760" t="s">
        <v>9</v>
      </c>
      <c r="O4760" s="8">
        <f>VLOOKUP(tbStoricoOrdini[[#This Row],[AGENTE]],tbAgenti[],2,FALSE)</f>
        <v>0.05</v>
      </c>
      <c r="P4760" s="2">
        <v>309358</v>
      </c>
      <c r="Q4760" s="2">
        <f>tbStoricoOrdini[[#This Row],[IMPORTO]]*tbStoricoOrdini[[#This Row],[% COMM.]]</f>
        <v>15467.900000000001</v>
      </c>
      <c r="R4760" s="2">
        <f>tbStoricoOrdini[[#This Row],[TOT. COMM.]]+tbStoricoOrdini[[#This Row],[IMPORTO]]</f>
        <v>324825.90000000002</v>
      </c>
    </row>
    <row r="4761" spans="1:18">
      <c r="A4761" s="1">
        <v>43983</v>
      </c>
      <c r="B4761" s="7">
        <f>MONTH(tbStoricoOrdini[[#This Row],[DATA]])</f>
        <v>6</v>
      </c>
      <c r="C4761" t="s">
        <v>4856</v>
      </c>
      <c r="D4761" t="str">
        <f>RIGHT(tbStoricoOrdini[[#This Row],[ORDINE]],4)</f>
        <v>4758</v>
      </c>
      <c r="E4761" t="s">
        <v>36</v>
      </c>
      <c r="F4761" t="str">
        <f>VLOOKUP(tbStoricoOrdini[[#This Row],[CLIENTE]],tbClienti[],3,FALSE)</f>
        <v>Lombardia</v>
      </c>
      <c r="G4761" t="str">
        <f>VLOOKUP(tbStoricoOrdini[[#This Row],[CLIENTE]],tbClienti[],7,FALSE)</f>
        <v>AC</v>
      </c>
      <c r="H4761" t="s">
        <v>79</v>
      </c>
      <c r="I4761" t="str">
        <f>IF(LEFT(tbStoricoOrdini[[#This Row],[ARTICOLO]],3) = "COG","COG",LEFT(tbStoricoOrdini[[#This Row],[ARTICOLO]],FIND(" ",tbStoricoOrdini[[#This Row],[ARTICOLO]])-1))</f>
        <v>COG</v>
      </c>
      <c r="J4761" t="str">
        <f>MID(tbStoricoOrdini[[#This Row],[ARTICOLO]],FIND(" ",tbStoricoOrdini[[#This Row],[ARTICOLO]])+1,4)</f>
        <v>4000</v>
      </c>
      <c r="K4761" t="str">
        <f>IFERROR(RIGHT(tbStoricoOrdini[[#This Row],[ARTICOLO]],LEN(tbStoricoOrdini[[#This Row],[ARTICOLO]])-FIND(" ",tbStoricoOrdini[[#This Row],[ARTICOLO]],FIND(" ",tbStoricoOrdini[[#This Row],[ARTICOLO]]) +1)),"")</f>
        <v>Plus</v>
      </c>
      <c r="L4761" s="3">
        <f>VLOOKUP(tbStoricoOrdini[[#This Row],[ARTICOLO]],tbArticoli[],2,FALSE)</f>
        <v>240</v>
      </c>
      <c r="M4761" s="22">
        <f>tbStoricoOrdini[[#This Row],[IMPORTO]]/tbStoricoOrdini[[#This Row],[PREZZO]]</f>
        <v>8.1</v>
      </c>
      <c r="N4761" t="s">
        <v>9</v>
      </c>
      <c r="O4761" s="8">
        <f>VLOOKUP(tbStoricoOrdini[[#This Row],[AGENTE]],tbAgenti[],2,FALSE)</f>
        <v>0.05</v>
      </c>
      <c r="P4761" s="2">
        <v>1944</v>
      </c>
      <c r="Q4761" s="2">
        <f>tbStoricoOrdini[[#This Row],[IMPORTO]]*tbStoricoOrdini[[#This Row],[% COMM.]]</f>
        <v>97.2</v>
      </c>
      <c r="R4761" s="2">
        <f>tbStoricoOrdini[[#This Row],[TOT. COMM.]]+tbStoricoOrdini[[#This Row],[IMPORTO]]</f>
        <v>2041.2</v>
      </c>
    </row>
    <row r="4762" spans="1:18">
      <c r="A4762" s="1">
        <v>43983</v>
      </c>
      <c r="B4762" s="7">
        <f>MONTH(tbStoricoOrdini[[#This Row],[DATA]])</f>
        <v>6</v>
      </c>
      <c r="C4762" t="s">
        <v>4857</v>
      </c>
      <c r="D4762" t="str">
        <f>RIGHT(tbStoricoOrdini[[#This Row],[ORDINE]],4)</f>
        <v>4759</v>
      </c>
      <c r="E4762" t="s">
        <v>36</v>
      </c>
      <c r="F4762" t="str">
        <f>VLOOKUP(tbStoricoOrdini[[#This Row],[CLIENTE]],tbClienti[],3,FALSE)</f>
        <v>Lombardia</v>
      </c>
      <c r="G4762" t="str">
        <f>VLOOKUP(tbStoricoOrdini[[#This Row],[CLIENTE]],tbClienti[],7,FALSE)</f>
        <v>AC</v>
      </c>
      <c r="H4762" t="s">
        <v>60</v>
      </c>
      <c r="I4762" t="str">
        <f>IF(LEFT(tbStoricoOrdini[[#This Row],[ARTICOLO]],3) = "COG","COG",LEFT(tbStoricoOrdini[[#This Row],[ARTICOLO]],FIND(" ",tbStoricoOrdini[[#This Row],[ARTICOLO]])-1))</f>
        <v>KLM</v>
      </c>
      <c r="J4762" t="str">
        <f>MID(tbStoricoOrdini[[#This Row],[ARTICOLO]],FIND(" ",tbStoricoOrdini[[#This Row],[ARTICOLO]])+1,4)</f>
        <v>5000</v>
      </c>
      <c r="K4762" t="str">
        <f>IFERROR(RIGHT(tbStoricoOrdini[[#This Row],[ARTICOLO]],LEN(tbStoricoOrdini[[#This Row],[ARTICOLO]])-FIND(" ",tbStoricoOrdini[[#This Row],[ARTICOLO]],FIND(" ",tbStoricoOrdini[[#This Row],[ARTICOLO]]) +1)),"")</f>
        <v>Plus</v>
      </c>
      <c r="L4762" s="3">
        <f>VLOOKUP(tbStoricoOrdini[[#This Row],[ARTICOLO]],tbArticoli[],2,FALSE)</f>
        <v>175</v>
      </c>
      <c r="M4762" s="22">
        <f>tbStoricoOrdini[[#This Row],[IMPORTO]]/tbStoricoOrdini[[#This Row],[PREZZO]]</f>
        <v>0.15428571428571428</v>
      </c>
      <c r="N4762" t="s">
        <v>9</v>
      </c>
      <c r="O4762" s="8">
        <f>VLOOKUP(tbStoricoOrdini[[#This Row],[AGENTE]],tbAgenti[],2,FALSE)</f>
        <v>0.05</v>
      </c>
      <c r="P4762" s="2">
        <v>27</v>
      </c>
      <c r="Q4762" s="2">
        <f>tbStoricoOrdini[[#This Row],[IMPORTO]]*tbStoricoOrdini[[#This Row],[% COMM.]]</f>
        <v>1.35</v>
      </c>
      <c r="R4762" s="2">
        <f>tbStoricoOrdini[[#This Row],[TOT. COMM.]]+tbStoricoOrdini[[#This Row],[IMPORTO]]</f>
        <v>28.35</v>
      </c>
    </row>
    <row r="4763" spans="1:18">
      <c r="A4763" s="1">
        <v>43983</v>
      </c>
      <c r="B4763" s="7">
        <f>MONTH(tbStoricoOrdini[[#This Row],[DATA]])</f>
        <v>6</v>
      </c>
      <c r="C4763" t="s">
        <v>4858</v>
      </c>
      <c r="D4763" t="str">
        <f>RIGHT(tbStoricoOrdini[[#This Row],[ORDINE]],4)</f>
        <v>4760</v>
      </c>
      <c r="E4763" t="s">
        <v>36</v>
      </c>
      <c r="F4763" t="str">
        <f>VLOOKUP(tbStoricoOrdini[[#This Row],[CLIENTE]],tbClienti[],3,FALSE)</f>
        <v>Lombardia</v>
      </c>
      <c r="G4763" t="str">
        <f>VLOOKUP(tbStoricoOrdini[[#This Row],[CLIENTE]],tbClienti[],7,FALSE)</f>
        <v>AC</v>
      </c>
      <c r="H4763" t="s">
        <v>63</v>
      </c>
      <c r="I4763" t="str">
        <f>IF(LEFT(tbStoricoOrdini[[#This Row],[ARTICOLO]],3) = "COG","COG",LEFT(tbStoricoOrdini[[#This Row],[ARTICOLO]],FIND(" ",tbStoricoOrdini[[#This Row],[ARTICOLO]])-1))</f>
        <v>KLM</v>
      </c>
      <c r="J4763" t="str">
        <f>MID(tbStoricoOrdini[[#This Row],[ARTICOLO]],FIND(" ",tbStoricoOrdini[[#This Row],[ARTICOLO]])+1,4)</f>
        <v>3000</v>
      </c>
      <c r="K4763" t="str">
        <f>IFERROR(RIGHT(tbStoricoOrdini[[#This Row],[ARTICOLO]],LEN(tbStoricoOrdini[[#This Row],[ARTICOLO]])-FIND(" ",tbStoricoOrdini[[#This Row],[ARTICOLO]],FIND(" ",tbStoricoOrdini[[#This Row],[ARTICOLO]]) +1)),"")</f>
        <v>Plus</v>
      </c>
      <c r="L4763" s="3">
        <f>VLOOKUP(tbStoricoOrdini[[#This Row],[ARTICOLO]],tbArticoli[],2,FALSE)</f>
        <v>145</v>
      </c>
      <c r="M4763" s="22">
        <f>tbStoricoOrdini[[#This Row],[IMPORTO]]/tbStoricoOrdini[[#This Row],[PREZZO]]</f>
        <v>2.7862068965517239</v>
      </c>
      <c r="N4763" t="s">
        <v>18</v>
      </c>
      <c r="O4763" s="8">
        <f>VLOOKUP(tbStoricoOrdini[[#This Row],[AGENTE]],tbAgenti[],2,FALSE)</f>
        <v>0.03</v>
      </c>
      <c r="P4763" s="2">
        <v>404</v>
      </c>
      <c r="Q4763" s="2">
        <f>tbStoricoOrdini[[#This Row],[IMPORTO]]*tbStoricoOrdini[[#This Row],[% COMM.]]</f>
        <v>12.12</v>
      </c>
      <c r="R4763" s="2">
        <f>tbStoricoOrdini[[#This Row],[TOT. COMM.]]+tbStoricoOrdini[[#This Row],[IMPORTO]]</f>
        <v>416.12</v>
      </c>
    </row>
    <row r="4764" spans="1:18">
      <c r="A4764" s="1">
        <v>43983</v>
      </c>
      <c r="B4764" s="7">
        <f>MONTH(tbStoricoOrdini[[#This Row],[DATA]])</f>
        <v>6</v>
      </c>
      <c r="C4764" t="s">
        <v>4859</v>
      </c>
      <c r="D4764" t="str">
        <f>RIGHT(tbStoricoOrdini[[#This Row],[ORDINE]],4)</f>
        <v>4761</v>
      </c>
      <c r="E4764" t="s">
        <v>36</v>
      </c>
      <c r="F4764" t="str">
        <f>VLOOKUP(tbStoricoOrdini[[#This Row],[CLIENTE]],tbClienti[],3,FALSE)</f>
        <v>Lombardia</v>
      </c>
      <c r="G4764" t="str">
        <f>VLOOKUP(tbStoricoOrdini[[#This Row],[CLIENTE]],tbClienti[],7,FALSE)</f>
        <v>AC</v>
      </c>
      <c r="H4764" t="s">
        <v>63</v>
      </c>
      <c r="I4764" t="str">
        <f>IF(LEFT(tbStoricoOrdini[[#This Row],[ARTICOLO]],3) = "COG","COG",LEFT(tbStoricoOrdini[[#This Row],[ARTICOLO]],FIND(" ",tbStoricoOrdini[[#This Row],[ARTICOLO]])-1))</f>
        <v>KLM</v>
      </c>
      <c r="J4764" t="str">
        <f>MID(tbStoricoOrdini[[#This Row],[ARTICOLO]],FIND(" ",tbStoricoOrdini[[#This Row],[ARTICOLO]])+1,4)</f>
        <v>3000</v>
      </c>
      <c r="K4764" t="str">
        <f>IFERROR(RIGHT(tbStoricoOrdini[[#This Row],[ARTICOLO]],LEN(tbStoricoOrdini[[#This Row],[ARTICOLO]])-FIND(" ",tbStoricoOrdini[[#This Row],[ARTICOLO]],FIND(" ",tbStoricoOrdini[[#This Row],[ARTICOLO]]) +1)),"")</f>
        <v>Plus</v>
      </c>
      <c r="L4764" s="3">
        <f>VLOOKUP(tbStoricoOrdini[[#This Row],[ARTICOLO]],tbArticoli[],2,FALSE)</f>
        <v>145</v>
      </c>
      <c r="M4764" s="22">
        <f>tbStoricoOrdini[[#This Row],[IMPORTO]]/tbStoricoOrdini[[#This Row],[PREZZO]]</f>
        <v>0.2</v>
      </c>
      <c r="N4764" t="s">
        <v>9</v>
      </c>
      <c r="O4764" s="8">
        <f>VLOOKUP(tbStoricoOrdini[[#This Row],[AGENTE]],tbAgenti[],2,FALSE)</f>
        <v>0.05</v>
      </c>
      <c r="P4764" s="2">
        <v>29</v>
      </c>
      <c r="Q4764" s="2">
        <f>tbStoricoOrdini[[#This Row],[IMPORTO]]*tbStoricoOrdini[[#This Row],[% COMM.]]</f>
        <v>1.4500000000000002</v>
      </c>
      <c r="R4764" s="2">
        <f>tbStoricoOrdini[[#This Row],[TOT. COMM.]]+tbStoricoOrdini[[#This Row],[IMPORTO]]</f>
        <v>30.45</v>
      </c>
    </row>
    <row r="4765" spans="1:18">
      <c r="A4765" s="1">
        <v>43983</v>
      </c>
      <c r="B4765" s="7">
        <f>MONTH(tbStoricoOrdini[[#This Row],[DATA]])</f>
        <v>6</v>
      </c>
      <c r="C4765" t="s">
        <v>4860</v>
      </c>
      <c r="D4765" t="str">
        <f>RIGHT(tbStoricoOrdini[[#This Row],[ORDINE]],4)</f>
        <v>4762</v>
      </c>
      <c r="E4765" t="s">
        <v>36</v>
      </c>
      <c r="F4765" t="str">
        <f>VLOOKUP(tbStoricoOrdini[[#This Row],[CLIENTE]],tbClienti[],3,FALSE)</f>
        <v>Lombardia</v>
      </c>
      <c r="G4765" t="str">
        <f>VLOOKUP(tbStoricoOrdini[[#This Row],[CLIENTE]],tbClienti[],7,FALSE)</f>
        <v>AC</v>
      </c>
      <c r="H4765" t="s">
        <v>66</v>
      </c>
      <c r="I4765" t="str">
        <f>IF(LEFT(tbStoricoOrdini[[#This Row],[ARTICOLO]],3) = "COG","COG",LEFT(tbStoricoOrdini[[#This Row],[ARTICOLO]],FIND(" ",tbStoricoOrdini[[#This Row],[ARTICOLO]])-1))</f>
        <v>BAG</v>
      </c>
      <c r="J4765" t="str">
        <f>MID(tbStoricoOrdini[[#This Row],[ARTICOLO]],FIND(" ",tbStoricoOrdini[[#This Row],[ARTICOLO]])+1,4)</f>
        <v>2500</v>
      </c>
      <c r="K4765" t="str">
        <f>IFERROR(RIGHT(tbStoricoOrdini[[#This Row],[ARTICOLO]],LEN(tbStoricoOrdini[[#This Row],[ARTICOLO]])-FIND(" ",tbStoricoOrdini[[#This Row],[ARTICOLO]],FIND(" ",tbStoricoOrdini[[#This Row],[ARTICOLO]]) +1)),"")</f>
        <v>Plus</v>
      </c>
      <c r="L4765" s="3">
        <f>VLOOKUP(tbStoricoOrdini[[#This Row],[ARTICOLO]],tbArticoli[],2,FALSE)</f>
        <v>220</v>
      </c>
      <c r="M4765" s="22">
        <f>tbStoricoOrdini[[#This Row],[IMPORTO]]/tbStoricoOrdini[[#This Row],[PREZZO]]</f>
        <v>0.68181818181818177</v>
      </c>
      <c r="N4765" t="s">
        <v>9</v>
      </c>
      <c r="O4765" s="8">
        <f>VLOOKUP(tbStoricoOrdini[[#This Row],[AGENTE]],tbAgenti[],2,FALSE)</f>
        <v>0.05</v>
      </c>
      <c r="P4765" s="2">
        <v>150</v>
      </c>
      <c r="Q4765" s="2">
        <f>tbStoricoOrdini[[#This Row],[IMPORTO]]*tbStoricoOrdini[[#This Row],[% COMM.]]</f>
        <v>7.5</v>
      </c>
      <c r="R4765" s="2">
        <f>tbStoricoOrdini[[#This Row],[TOT. COMM.]]+tbStoricoOrdini[[#This Row],[IMPORTO]]</f>
        <v>157.5</v>
      </c>
    </row>
    <row r="4766" spans="1:18">
      <c r="A4766" s="1">
        <v>43983</v>
      </c>
      <c r="B4766" s="7">
        <f>MONTH(tbStoricoOrdini[[#This Row],[DATA]])</f>
        <v>6</v>
      </c>
      <c r="C4766" t="s">
        <v>4861</v>
      </c>
      <c r="D4766" t="str">
        <f>RIGHT(tbStoricoOrdini[[#This Row],[ORDINE]],4)</f>
        <v>4763</v>
      </c>
      <c r="E4766" t="s">
        <v>36</v>
      </c>
      <c r="F4766" t="str">
        <f>VLOOKUP(tbStoricoOrdini[[#This Row],[CLIENTE]],tbClienti[],3,FALSE)</f>
        <v>Lombardia</v>
      </c>
      <c r="G4766" t="str">
        <f>VLOOKUP(tbStoricoOrdini[[#This Row],[CLIENTE]],tbClienti[],7,FALSE)</f>
        <v>AC</v>
      </c>
      <c r="H4766" t="s">
        <v>69</v>
      </c>
      <c r="I4766" t="str">
        <f>IF(LEFT(tbStoricoOrdini[[#This Row],[ARTICOLO]],3) = "COG","COG",LEFT(tbStoricoOrdini[[#This Row],[ARTICOLO]],FIND(" ",tbStoricoOrdini[[#This Row],[ARTICOLO]])-1))</f>
        <v>BAG</v>
      </c>
      <c r="J4766" t="str">
        <f>MID(tbStoricoOrdini[[#This Row],[ARTICOLO]],FIND(" ",tbStoricoOrdini[[#This Row],[ARTICOLO]])+1,4)</f>
        <v>1121</v>
      </c>
      <c r="K4766" t="str">
        <f>IFERROR(RIGHT(tbStoricoOrdini[[#This Row],[ARTICOLO]],LEN(tbStoricoOrdini[[#This Row],[ARTICOLO]])-FIND(" ",tbStoricoOrdini[[#This Row],[ARTICOLO]],FIND(" ",tbStoricoOrdini[[#This Row],[ARTICOLO]]) +1)),"")</f>
        <v>Gold</v>
      </c>
      <c r="L4766" s="3">
        <f>VLOOKUP(tbStoricoOrdini[[#This Row],[ARTICOLO]],tbArticoli[],2,FALSE)</f>
        <v>230</v>
      </c>
      <c r="M4766" s="22">
        <f>tbStoricoOrdini[[#This Row],[IMPORTO]]/tbStoricoOrdini[[#This Row],[PREZZO]]</f>
        <v>6.5217391304347824E-2</v>
      </c>
      <c r="N4766" t="s">
        <v>9</v>
      </c>
      <c r="O4766" s="8">
        <f>VLOOKUP(tbStoricoOrdini[[#This Row],[AGENTE]],tbAgenti[],2,FALSE)</f>
        <v>0.05</v>
      </c>
      <c r="P4766" s="2">
        <v>15</v>
      </c>
      <c r="Q4766" s="2">
        <f>tbStoricoOrdini[[#This Row],[IMPORTO]]*tbStoricoOrdini[[#This Row],[% COMM.]]</f>
        <v>0.75</v>
      </c>
      <c r="R4766" s="2">
        <f>tbStoricoOrdini[[#This Row],[TOT. COMM.]]+tbStoricoOrdini[[#This Row],[IMPORTO]]</f>
        <v>15.75</v>
      </c>
    </row>
    <row r="4767" spans="1:18">
      <c r="A4767" s="1">
        <v>43983</v>
      </c>
      <c r="B4767" s="7">
        <f>MONTH(tbStoricoOrdini[[#This Row],[DATA]])</f>
        <v>6</v>
      </c>
      <c r="C4767" t="s">
        <v>4862</v>
      </c>
      <c r="D4767" t="str">
        <f>RIGHT(tbStoricoOrdini[[#This Row],[ORDINE]],4)</f>
        <v>4764</v>
      </c>
      <c r="E4767" t="s">
        <v>36</v>
      </c>
      <c r="F4767" t="str">
        <f>VLOOKUP(tbStoricoOrdini[[#This Row],[CLIENTE]],tbClienti[],3,FALSE)</f>
        <v>Lombardia</v>
      </c>
      <c r="G4767" t="str">
        <f>VLOOKUP(tbStoricoOrdini[[#This Row],[CLIENTE]],tbClienti[],7,FALSE)</f>
        <v>AC</v>
      </c>
      <c r="H4767" t="s">
        <v>83</v>
      </c>
      <c r="I4767" t="str">
        <f>IF(LEFT(tbStoricoOrdini[[#This Row],[ARTICOLO]],3) = "COG","COG",LEFT(tbStoricoOrdini[[#This Row],[ARTICOLO]],FIND(" ",tbStoricoOrdini[[#This Row],[ARTICOLO]])-1))</f>
        <v>COG</v>
      </c>
      <c r="J4767" t="str">
        <f>MID(tbStoricoOrdini[[#This Row],[ARTICOLO]],FIND(" ",tbStoricoOrdini[[#This Row],[ARTICOLO]])+1,4)</f>
        <v>8000</v>
      </c>
      <c r="K4767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4767" s="3">
        <f>VLOOKUP(tbStoricoOrdini[[#This Row],[ARTICOLO]],tbArticoli[],2,FALSE)</f>
        <v>670</v>
      </c>
      <c r="M4767" s="22">
        <f>tbStoricoOrdini[[#This Row],[IMPORTO]]/tbStoricoOrdini[[#This Row],[PREZZO]]</f>
        <v>65.364179104477614</v>
      </c>
      <c r="N4767" t="s">
        <v>6</v>
      </c>
      <c r="O4767" s="8">
        <f>VLOOKUP(tbStoricoOrdini[[#This Row],[AGENTE]],tbAgenti[],2,FALSE)</f>
        <v>7.4999999999999997E-2</v>
      </c>
      <c r="P4767" s="2">
        <v>43794</v>
      </c>
      <c r="Q4767" s="2">
        <f>tbStoricoOrdini[[#This Row],[IMPORTO]]*tbStoricoOrdini[[#This Row],[% COMM.]]</f>
        <v>3284.5499999999997</v>
      </c>
      <c r="R4767" s="2">
        <f>tbStoricoOrdini[[#This Row],[TOT. COMM.]]+tbStoricoOrdini[[#This Row],[IMPORTO]]</f>
        <v>47078.55</v>
      </c>
    </row>
    <row r="4768" spans="1:18">
      <c r="A4768" s="1">
        <v>43983</v>
      </c>
      <c r="B4768" s="7">
        <f>MONTH(tbStoricoOrdini[[#This Row],[DATA]])</f>
        <v>6</v>
      </c>
      <c r="C4768" t="s">
        <v>4863</v>
      </c>
      <c r="D4768" t="str">
        <f>RIGHT(tbStoricoOrdini[[#This Row],[ORDINE]],4)</f>
        <v>4765</v>
      </c>
      <c r="E4768" t="s">
        <v>36</v>
      </c>
      <c r="F4768" t="str">
        <f>VLOOKUP(tbStoricoOrdini[[#This Row],[CLIENTE]],tbClienti[],3,FALSE)</f>
        <v>Lombardia</v>
      </c>
      <c r="G4768" t="str">
        <f>VLOOKUP(tbStoricoOrdini[[#This Row],[CLIENTE]],tbClienti[],7,FALSE)</f>
        <v>AC</v>
      </c>
      <c r="H4768" t="s">
        <v>83</v>
      </c>
      <c r="I4768" t="str">
        <f>IF(LEFT(tbStoricoOrdini[[#This Row],[ARTICOLO]],3) = "COG","COG",LEFT(tbStoricoOrdini[[#This Row],[ARTICOLO]],FIND(" ",tbStoricoOrdini[[#This Row],[ARTICOLO]])-1))</f>
        <v>COG</v>
      </c>
      <c r="J4768" t="str">
        <f>MID(tbStoricoOrdini[[#This Row],[ARTICOLO]],FIND(" ",tbStoricoOrdini[[#This Row],[ARTICOLO]])+1,4)</f>
        <v>8000</v>
      </c>
      <c r="K4768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4768" s="3">
        <f>VLOOKUP(tbStoricoOrdini[[#This Row],[ARTICOLO]],tbArticoli[],2,FALSE)</f>
        <v>670</v>
      </c>
      <c r="M4768" s="22">
        <f>tbStoricoOrdini[[#This Row],[IMPORTO]]/tbStoricoOrdini[[#This Row],[PREZZO]]</f>
        <v>6.3761194029850747</v>
      </c>
      <c r="N4768" t="s">
        <v>9</v>
      </c>
      <c r="O4768" s="8">
        <f>VLOOKUP(tbStoricoOrdini[[#This Row],[AGENTE]],tbAgenti[],2,FALSE)</f>
        <v>0.05</v>
      </c>
      <c r="P4768" s="2">
        <v>4272</v>
      </c>
      <c r="Q4768" s="2">
        <f>tbStoricoOrdini[[#This Row],[IMPORTO]]*tbStoricoOrdini[[#This Row],[% COMM.]]</f>
        <v>213.60000000000002</v>
      </c>
      <c r="R4768" s="2">
        <f>tbStoricoOrdini[[#This Row],[TOT. COMM.]]+tbStoricoOrdini[[#This Row],[IMPORTO]]</f>
        <v>4485.6000000000004</v>
      </c>
    </row>
    <row r="4769" spans="1:18">
      <c r="A4769" s="1">
        <v>43983</v>
      </c>
      <c r="B4769" s="7">
        <f>MONTH(tbStoricoOrdini[[#This Row],[DATA]])</f>
        <v>6</v>
      </c>
      <c r="C4769" t="s">
        <v>4864</v>
      </c>
      <c r="D4769" t="str">
        <f>RIGHT(tbStoricoOrdini[[#This Row],[ORDINE]],4)</f>
        <v>4766</v>
      </c>
      <c r="E4769" t="s">
        <v>36</v>
      </c>
      <c r="F4769" t="str">
        <f>VLOOKUP(tbStoricoOrdini[[#This Row],[CLIENTE]],tbClienti[],3,FALSE)</f>
        <v>Lombardia</v>
      </c>
      <c r="G4769" t="str">
        <f>VLOOKUP(tbStoricoOrdini[[#This Row],[CLIENTE]],tbClienti[],7,FALSE)</f>
        <v>AC</v>
      </c>
      <c r="H4769" t="s">
        <v>75</v>
      </c>
      <c r="I4769" t="str">
        <f>IF(LEFT(tbStoricoOrdini[[#This Row],[ARTICOLO]],3) = "COG","COG",LEFT(tbStoricoOrdini[[#This Row],[ARTICOLO]],FIND(" ",tbStoricoOrdini[[#This Row],[ARTICOLO]])-1))</f>
        <v>AVRC</v>
      </c>
      <c r="J4769" t="str">
        <f>MID(tbStoricoOrdini[[#This Row],[ARTICOLO]],FIND(" ",tbStoricoOrdini[[#This Row],[ARTICOLO]])+1,4)</f>
        <v>1000</v>
      </c>
      <c r="K4769" t="str">
        <f>IFERROR(RIGHT(tbStoricoOrdini[[#This Row],[ARTICOLO]],LEN(tbStoricoOrdini[[#This Row],[ARTICOLO]])-FIND(" ",tbStoricoOrdini[[#This Row],[ARTICOLO]],FIND(" ",tbStoricoOrdini[[#This Row],[ARTICOLO]]) +1)),"")</f>
        <v>Silver</v>
      </c>
      <c r="L4769" s="3">
        <f>VLOOKUP(tbStoricoOrdini[[#This Row],[ARTICOLO]],tbArticoli[],2,FALSE)</f>
        <v>390</v>
      </c>
      <c r="M4769" s="22">
        <f>tbStoricoOrdini[[#This Row],[IMPORTO]]/tbStoricoOrdini[[#This Row],[PREZZO]]</f>
        <v>0.58974358974358976</v>
      </c>
      <c r="N4769" t="s">
        <v>9</v>
      </c>
      <c r="O4769" s="8">
        <f>VLOOKUP(tbStoricoOrdini[[#This Row],[AGENTE]],tbAgenti[],2,FALSE)</f>
        <v>0.05</v>
      </c>
      <c r="P4769" s="2">
        <v>230</v>
      </c>
      <c r="Q4769" s="2">
        <f>tbStoricoOrdini[[#This Row],[IMPORTO]]*tbStoricoOrdini[[#This Row],[% COMM.]]</f>
        <v>11.5</v>
      </c>
      <c r="R4769" s="2">
        <f>tbStoricoOrdini[[#This Row],[TOT. COMM.]]+tbStoricoOrdini[[#This Row],[IMPORTO]]</f>
        <v>241.5</v>
      </c>
    </row>
    <row r="4770" spans="1:18">
      <c r="A4770" s="1">
        <v>43983</v>
      </c>
      <c r="B4770" s="7">
        <f>MONTH(tbStoricoOrdini[[#This Row],[DATA]])</f>
        <v>6</v>
      </c>
      <c r="C4770" t="s">
        <v>4865</v>
      </c>
      <c r="D4770" t="str">
        <f>RIGHT(tbStoricoOrdini[[#This Row],[ORDINE]],4)</f>
        <v>4767</v>
      </c>
      <c r="E4770" t="s">
        <v>36</v>
      </c>
      <c r="F4770" t="str">
        <f>VLOOKUP(tbStoricoOrdini[[#This Row],[CLIENTE]],tbClienti[],3,FALSE)</f>
        <v>Lombardia</v>
      </c>
      <c r="G4770" t="str">
        <f>VLOOKUP(tbStoricoOrdini[[#This Row],[CLIENTE]],tbClienti[],7,FALSE)</f>
        <v>AC</v>
      </c>
      <c r="H4770" t="s">
        <v>71</v>
      </c>
      <c r="I4770" t="str">
        <f>IF(LEFT(tbStoricoOrdini[[#This Row],[ARTICOLO]],3) = "COG","COG",LEFT(tbStoricoOrdini[[#This Row],[ARTICOLO]],FIND(" ",tbStoricoOrdini[[#This Row],[ARTICOLO]])-1))</f>
        <v>EB07</v>
      </c>
      <c r="J4770" t="str">
        <f>MID(tbStoricoOrdini[[#This Row],[ARTICOLO]],FIND(" ",tbStoricoOrdini[[#This Row],[ARTICOLO]])+1,4)</f>
        <v>5000</v>
      </c>
      <c r="K4770" t="str">
        <f>IFERROR(RIGHT(tbStoricoOrdini[[#This Row],[ARTICOLO]],LEN(tbStoricoOrdini[[#This Row],[ARTICOLO]])-FIND(" ",tbStoricoOrdini[[#This Row],[ARTICOLO]],FIND(" ",tbStoricoOrdini[[#This Row],[ARTICOLO]]) +1)),"")</f>
        <v/>
      </c>
      <c r="L4770" s="3">
        <f>VLOOKUP(tbStoricoOrdini[[#This Row],[ARTICOLO]],tbArticoli[],2,FALSE)</f>
        <v>140</v>
      </c>
      <c r="M4770" s="22">
        <f>tbStoricoOrdini[[#This Row],[IMPORTO]]/tbStoricoOrdini[[#This Row],[PREZZO]]</f>
        <v>126.77142857142857</v>
      </c>
      <c r="N4770" t="s">
        <v>9</v>
      </c>
      <c r="O4770" s="8">
        <f>VLOOKUP(tbStoricoOrdini[[#This Row],[AGENTE]],tbAgenti[],2,FALSE)</f>
        <v>0.05</v>
      </c>
      <c r="P4770" s="2">
        <v>17748</v>
      </c>
      <c r="Q4770" s="2">
        <f>tbStoricoOrdini[[#This Row],[IMPORTO]]*tbStoricoOrdini[[#This Row],[% COMM.]]</f>
        <v>887.40000000000009</v>
      </c>
      <c r="R4770" s="2">
        <f>tbStoricoOrdini[[#This Row],[TOT. COMM.]]+tbStoricoOrdini[[#This Row],[IMPORTO]]</f>
        <v>18635.400000000001</v>
      </c>
    </row>
    <row r="4771" spans="1:18">
      <c r="A4771" s="1">
        <v>43983</v>
      </c>
      <c r="B4771" s="7">
        <f>MONTH(tbStoricoOrdini[[#This Row],[DATA]])</f>
        <v>6</v>
      </c>
      <c r="C4771" t="s">
        <v>4866</v>
      </c>
      <c r="D4771" t="str">
        <f>RIGHT(tbStoricoOrdini[[#This Row],[ORDINE]],4)</f>
        <v>4768</v>
      </c>
      <c r="E4771" t="s">
        <v>37</v>
      </c>
      <c r="F4771" t="str">
        <f>VLOOKUP(tbStoricoOrdini[[#This Row],[CLIENTE]],tbClienti[],3,FALSE)</f>
        <v>Emilia Romagna</v>
      </c>
      <c r="G4771" t="str">
        <f>VLOOKUP(tbStoricoOrdini[[#This Row],[CLIENTE]],tbClienti[],7,FALSE)</f>
        <v>AC</v>
      </c>
      <c r="H4771" t="s">
        <v>78</v>
      </c>
      <c r="I4771" t="str">
        <f>IF(LEFT(tbStoricoOrdini[[#This Row],[ARTICOLO]],3) = "COG","COG",LEFT(tbStoricoOrdini[[#This Row],[ARTICOLO]],FIND(" ",tbStoricoOrdini[[#This Row],[ARTICOLO]])-1))</f>
        <v>COG</v>
      </c>
      <c r="J4771" t="str">
        <f>MID(tbStoricoOrdini[[#This Row],[ARTICOLO]],FIND(" ",tbStoricoOrdini[[#This Row],[ARTICOLO]])+1,4)</f>
        <v>3000</v>
      </c>
      <c r="K4771" t="str">
        <f>IFERROR(RIGHT(tbStoricoOrdini[[#This Row],[ARTICOLO]],LEN(tbStoricoOrdini[[#This Row],[ARTICOLO]])-FIND(" ",tbStoricoOrdini[[#This Row],[ARTICOLO]],FIND(" ",tbStoricoOrdini[[#This Row],[ARTICOLO]]) +1)),"")</f>
        <v>Medium</v>
      </c>
      <c r="L4771" s="3">
        <f>VLOOKUP(tbStoricoOrdini[[#This Row],[ARTICOLO]],tbArticoli[],2,FALSE)</f>
        <v>220</v>
      </c>
      <c r="M4771" s="22">
        <f>tbStoricoOrdini[[#This Row],[IMPORTO]]/tbStoricoOrdini[[#This Row],[PREZZO]]</f>
        <v>15.940909090909091</v>
      </c>
      <c r="N4771" t="s">
        <v>9</v>
      </c>
      <c r="O4771" s="8">
        <f>VLOOKUP(tbStoricoOrdini[[#This Row],[AGENTE]],tbAgenti[],2,FALSE)</f>
        <v>0.05</v>
      </c>
      <c r="P4771" s="2">
        <v>3507</v>
      </c>
      <c r="Q4771" s="2">
        <f>tbStoricoOrdini[[#This Row],[IMPORTO]]*tbStoricoOrdini[[#This Row],[% COMM.]]</f>
        <v>175.35000000000002</v>
      </c>
      <c r="R4771" s="2">
        <f>tbStoricoOrdini[[#This Row],[TOT. COMM.]]+tbStoricoOrdini[[#This Row],[IMPORTO]]</f>
        <v>3682.35</v>
      </c>
    </row>
    <row r="4772" spans="1:18">
      <c r="A4772" s="1">
        <v>43983</v>
      </c>
      <c r="B4772" s="7">
        <f>MONTH(tbStoricoOrdini[[#This Row],[DATA]])</f>
        <v>6</v>
      </c>
      <c r="C4772" t="s">
        <v>4867</v>
      </c>
      <c r="D4772" t="str">
        <f>RIGHT(tbStoricoOrdini[[#This Row],[ORDINE]],4)</f>
        <v>4769</v>
      </c>
      <c r="E4772" t="s">
        <v>37</v>
      </c>
      <c r="F4772" t="str">
        <f>VLOOKUP(tbStoricoOrdini[[#This Row],[CLIENTE]],tbClienti[],3,FALSE)</f>
        <v>Emilia Romagna</v>
      </c>
      <c r="G4772" t="str">
        <f>VLOOKUP(tbStoricoOrdini[[#This Row],[CLIENTE]],tbClienti[],7,FALSE)</f>
        <v>AC</v>
      </c>
      <c r="H4772" t="s">
        <v>74</v>
      </c>
      <c r="I4772" t="str">
        <f>IF(LEFT(tbStoricoOrdini[[#This Row],[ARTICOLO]],3) = "COG","COG",LEFT(tbStoricoOrdini[[#This Row],[ARTICOLO]],FIND(" ",tbStoricoOrdini[[#This Row],[ARTICOLO]])-1))</f>
        <v>AVRC</v>
      </c>
      <c r="J4772" t="str">
        <f>MID(tbStoricoOrdini[[#This Row],[ARTICOLO]],FIND(" ",tbStoricoOrdini[[#This Row],[ARTICOLO]])+1,4)</f>
        <v>2500</v>
      </c>
      <c r="K4772" t="str">
        <f>IFERROR(RIGHT(tbStoricoOrdini[[#This Row],[ARTICOLO]],LEN(tbStoricoOrdini[[#This Row],[ARTICOLO]])-FIND(" ",tbStoricoOrdini[[#This Row],[ARTICOLO]],FIND(" ",tbStoricoOrdini[[#This Row],[ARTICOLO]]) +1)),"")</f>
        <v>Gold</v>
      </c>
      <c r="L4772" s="3">
        <f>VLOOKUP(tbStoricoOrdini[[#This Row],[ARTICOLO]],tbArticoli[],2,FALSE)</f>
        <v>500</v>
      </c>
      <c r="M4772" s="22">
        <f>tbStoricoOrdini[[#This Row],[IMPORTO]]/tbStoricoOrdini[[#This Row],[PREZZO]]</f>
        <v>91.623999999999995</v>
      </c>
      <c r="N4772" t="s">
        <v>9</v>
      </c>
      <c r="O4772" s="8">
        <f>VLOOKUP(tbStoricoOrdini[[#This Row],[AGENTE]],tbAgenti[],2,FALSE)</f>
        <v>0.05</v>
      </c>
      <c r="P4772" s="2">
        <v>45812</v>
      </c>
      <c r="Q4772" s="2">
        <f>tbStoricoOrdini[[#This Row],[IMPORTO]]*tbStoricoOrdini[[#This Row],[% COMM.]]</f>
        <v>2290.6</v>
      </c>
      <c r="R4772" s="2">
        <f>tbStoricoOrdini[[#This Row],[TOT. COMM.]]+tbStoricoOrdini[[#This Row],[IMPORTO]]</f>
        <v>48102.6</v>
      </c>
    </row>
    <row r="4773" spans="1:18">
      <c r="A4773" s="1">
        <v>43983</v>
      </c>
      <c r="B4773" s="7">
        <f>MONTH(tbStoricoOrdini[[#This Row],[DATA]])</f>
        <v>6</v>
      </c>
      <c r="C4773" t="s">
        <v>4868</v>
      </c>
      <c r="D4773" t="str">
        <f>RIGHT(tbStoricoOrdini[[#This Row],[ORDINE]],4)</f>
        <v>4770</v>
      </c>
      <c r="E4773" t="s">
        <v>37</v>
      </c>
      <c r="F4773" t="str">
        <f>VLOOKUP(tbStoricoOrdini[[#This Row],[CLIENTE]],tbClienti[],3,FALSE)</f>
        <v>Emilia Romagna</v>
      </c>
      <c r="G4773" t="str">
        <f>VLOOKUP(tbStoricoOrdini[[#This Row],[CLIENTE]],tbClienti[],7,FALSE)</f>
        <v>AC</v>
      </c>
      <c r="H4773" t="s">
        <v>77</v>
      </c>
      <c r="I4773" t="str">
        <f>IF(LEFT(tbStoricoOrdini[[#This Row],[ARTICOLO]],3) = "COG","COG",LEFT(tbStoricoOrdini[[#This Row],[ARTICOLO]],FIND(" ",tbStoricoOrdini[[#This Row],[ARTICOLO]])-1))</f>
        <v>COG</v>
      </c>
      <c r="J4773" t="str">
        <f>MID(tbStoricoOrdini[[#This Row],[ARTICOLO]],FIND(" ",tbStoricoOrdini[[#This Row],[ARTICOLO]])+1,4)</f>
        <v>2000</v>
      </c>
      <c r="K4773" t="str">
        <f>IFERROR(RIGHT(tbStoricoOrdini[[#This Row],[ARTICOLO]],LEN(tbStoricoOrdini[[#This Row],[ARTICOLO]])-FIND(" ",tbStoricoOrdini[[#This Row],[ARTICOLO]],FIND(" ",tbStoricoOrdini[[#This Row],[ARTICOLO]]) +1)),"")</f>
        <v>Medium</v>
      </c>
      <c r="L4773" s="3">
        <f>VLOOKUP(tbStoricoOrdini[[#This Row],[ARTICOLO]],tbArticoli[],2,FALSE)</f>
        <v>200</v>
      </c>
      <c r="M4773" s="22">
        <f>tbStoricoOrdini[[#This Row],[IMPORTO]]/tbStoricoOrdini[[#This Row],[PREZZO]]</f>
        <v>0.19</v>
      </c>
      <c r="N4773" t="s">
        <v>9</v>
      </c>
      <c r="O4773" s="8">
        <f>VLOOKUP(tbStoricoOrdini[[#This Row],[AGENTE]],tbAgenti[],2,FALSE)</f>
        <v>0.05</v>
      </c>
      <c r="P4773" s="2">
        <v>38</v>
      </c>
      <c r="Q4773" s="2">
        <f>tbStoricoOrdini[[#This Row],[IMPORTO]]*tbStoricoOrdini[[#This Row],[% COMM.]]</f>
        <v>1.9000000000000001</v>
      </c>
      <c r="R4773" s="2">
        <f>tbStoricoOrdini[[#This Row],[TOT. COMM.]]+tbStoricoOrdini[[#This Row],[IMPORTO]]</f>
        <v>39.9</v>
      </c>
    </row>
    <row r="4774" spans="1:18">
      <c r="A4774" s="1">
        <v>43983</v>
      </c>
      <c r="B4774" s="7">
        <f>MONTH(tbStoricoOrdini[[#This Row],[DATA]])</f>
        <v>6</v>
      </c>
      <c r="C4774" t="s">
        <v>4869</v>
      </c>
      <c r="D4774" t="str">
        <f>RIGHT(tbStoricoOrdini[[#This Row],[ORDINE]],4)</f>
        <v>4771</v>
      </c>
      <c r="E4774" t="s">
        <v>37</v>
      </c>
      <c r="F4774" t="str">
        <f>VLOOKUP(tbStoricoOrdini[[#This Row],[CLIENTE]],tbClienti[],3,FALSE)</f>
        <v>Emilia Romagna</v>
      </c>
      <c r="G4774" t="str">
        <f>VLOOKUP(tbStoricoOrdini[[#This Row],[CLIENTE]],tbClienti[],7,FALSE)</f>
        <v>AC</v>
      </c>
      <c r="H4774" t="s">
        <v>61</v>
      </c>
      <c r="I4774" t="str">
        <f>IF(LEFT(tbStoricoOrdini[[#This Row],[ARTICOLO]],3) = "COG","COG",LEFT(tbStoricoOrdini[[#This Row],[ARTICOLO]],FIND(" ",tbStoricoOrdini[[#This Row],[ARTICOLO]])-1))</f>
        <v>KLM</v>
      </c>
      <c r="J4774" t="str">
        <f>MID(tbStoricoOrdini[[#This Row],[ARTICOLO]],FIND(" ",tbStoricoOrdini[[#This Row],[ARTICOLO]])+1,4)</f>
        <v>5000</v>
      </c>
      <c r="K4774" t="str">
        <f>IFERROR(RIGHT(tbStoricoOrdini[[#This Row],[ARTICOLO]],LEN(tbStoricoOrdini[[#This Row],[ARTICOLO]])-FIND(" ",tbStoricoOrdini[[#This Row],[ARTICOLO]],FIND(" ",tbStoricoOrdini[[#This Row],[ARTICOLO]]) +1)),"")</f>
        <v>Medium</v>
      </c>
      <c r="L4774" s="3">
        <f>VLOOKUP(tbStoricoOrdini[[#This Row],[ARTICOLO]],tbArticoli[],2,FALSE)</f>
        <v>150</v>
      </c>
      <c r="M4774" s="22">
        <f>tbStoricoOrdini[[#This Row],[IMPORTO]]/tbStoricoOrdini[[#This Row],[PREZZO]]</f>
        <v>3222.5466666666666</v>
      </c>
      <c r="N4774" t="s">
        <v>9</v>
      </c>
      <c r="O4774" s="8">
        <f>VLOOKUP(tbStoricoOrdini[[#This Row],[AGENTE]],tbAgenti[],2,FALSE)</f>
        <v>0.05</v>
      </c>
      <c r="P4774" s="2">
        <v>483382</v>
      </c>
      <c r="Q4774" s="2">
        <f>tbStoricoOrdini[[#This Row],[IMPORTO]]*tbStoricoOrdini[[#This Row],[% COMM.]]</f>
        <v>24169.100000000002</v>
      </c>
      <c r="R4774" s="2">
        <f>tbStoricoOrdini[[#This Row],[TOT. COMM.]]+tbStoricoOrdini[[#This Row],[IMPORTO]]</f>
        <v>507551.1</v>
      </c>
    </row>
    <row r="4775" spans="1:18">
      <c r="A4775" s="1">
        <v>43983</v>
      </c>
      <c r="B4775" s="7">
        <f>MONTH(tbStoricoOrdini[[#This Row],[DATA]])</f>
        <v>6</v>
      </c>
      <c r="C4775" t="s">
        <v>4870</v>
      </c>
      <c r="D4775" t="str">
        <f>RIGHT(tbStoricoOrdini[[#This Row],[ORDINE]],4)</f>
        <v>4772</v>
      </c>
      <c r="E4775" t="s">
        <v>37</v>
      </c>
      <c r="F4775" t="str">
        <f>VLOOKUP(tbStoricoOrdini[[#This Row],[CLIENTE]],tbClienti[],3,FALSE)</f>
        <v>Emilia Romagna</v>
      </c>
      <c r="G4775" t="str">
        <f>VLOOKUP(tbStoricoOrdini[[#This Row],[CLIENTE]],tbClienti[],7,FALSE)</f>
        <v>AC</v>
      </c>
      <c r="H4775" t="s">
        <v>79</v>
      </c>
      <c r="I4775" t="str">
        <f>IF(LEFT(tbStoricoOrdini[[#This Row],[ARTICOLO]],3) = "COG","COG",LEFT(tbStoricoOrdini[[#This Row],[ARTICOLO]],FIND(" ",tbStoricoOrdini[[#This Row],[ARTICOLO]])-1))</f>
        <v>COG</v>
      </c>
      <c r="J4775" t="str">
        <f>MID(tbStoricoOrdini[[#This Row],[ARTICOLO]],FIND(" ",tbStoricoOrdini[[#This Row],[ARTICOLO]])+1,4)</f>
        <v>4000</v>
      </c>
      <c r="K4775" t="str">
        <f>IFERROR(RIGHT(tbStoricoOrdini[[#This Row],[ARTICOLO]],LEN(tbStoricoOrdini[[#This Row],[ARTICOLO]])-FIND(" ",tbStoricoOrdini[[#This Row],[ARTICOLO]],FIND(" ",tbStoricoOrdini[[#This Row],[ARTICOLO]]) +1)),"")</f>
        <v>Plus</v>
      </c>
      <c r="L4775" s="3">
        <f>VLOOKUP(tbStoricoOrdini[[#This Row],[ARTICOLO]],tbArticoli[],2,FALSE)</f>
        <v>240</v>
      </c>
      <c r="M4775" s="22">
        <f>tbStoricoOrdini[[#This Row],[IMPORTO]]/tbStoricoOrdini[[#This Row],[PREZZO]]</f>
        <v>12.758333333333333</v>
      </c>
      <c r="N4775" t="s">
        <v>9</v>
      </c>
      <c r="O4775" s="8">
        <f>VLOOKUP(tbStoricoOrdini[[#This Row],[AGENTE]],tbAgenti[],2,FALSE)</f>
        <v>0.05</v>
      </c>
      <c r="P4775" s="2">
        <v>3062</v>
      </c>
      <c r="Q4775" s="2">
        <f>tbStoricoOrdini[[#This Row],[IMPORTO]]*tbStoricoOrdini[[#This Row],[% COMM.]]</f>
        <v>153.1</v>
      </c>
      <c r="R4775" s="2">
        <f>tbStoricoOrdini[[#This Row],[TOT. COMM.]]+tbStoricoOrdini[[#This Row],[IMPORTO]]</f>
        <v>3215.1</v>
      </c>
    </row>
    <row r="4776" spans="1:18">
      <c r="A4776" s="1">
        <v>43983</v>
      </c>
      <c r="B4776" s="7">
        <f>MONTH(tbStoricoOrdini[[#This Row],[DATA]])</f>
        <v>6</v>
      </c>
      <c r="C4776" t="s">
        <v>4871</v>
      </c>
      <c r="D4776" t="str">
        <f>RIGHT(tbStoricoOrdini[[#This Row],[ORDINE]],4)</f>
        <v>4773</v>
      </c>
      <c r="E4776" t="s">
        <v>37</v>
      </c>
      <c r="F4776" t="str">
        <f>VLOOKUP(tbStoricoOrdini[[#This Row],[CLIENTE]],tbClienti[],3,FALSE)</f>
        <v>Emilia Romagna</v>
      </c>
      <c r="G4776" t="str">
        <f>VLOOKUP(tbStoricoOrdini[[#This Row],[CLIENTE]],tbClienti[],7,FALSE)</f>
        <v>AC</v>
      </c>
      <c r="H4776" t="s">
        <v>60</v>
      </c>
      <c r="I4776" t="str">
        <f>IF(LEFT(tbStoricoOrdini[[#This Row],[ARTICOLO]],3) = "COG","COG",LEFT(tbStoricoOrdini[[#This Row],[ARTICOLO]],FIND(" ",tbStoricoOrdini[[#This Row],[ARTICOLO]])-1))</f>
        <v>KLM</v>
      </c>
      <c r="J4776" t="str">
        <f>MID(tbStoricoOrdini[[#This Row],[ARTICOLO]],FIND(" ",tbStoricoOrdini[[#This Row],[ARTICOLO]])+1,4)</f>
        <v>5000</v>
      </c>
      <c r="K4776" t="str">
        <f>IFERROR(RIGHT(tbStoricoOrdini[[#This Row],[ARTICOLO]],LEN(tbStoricoOrdini[[#This Row],[ARTICOLO]])-FIND(" ",tbStoricoOrdini[[#This Row],[ARTICOLO]],FIND(" ",tbStoricoOrdini[[#This Row],[ARTICOLO]]) +1)),"")</f>
        <v>Plus</v>
      </c>
      <c r="L4776" s="3">
        <f>VLOOKUP(tbStoricoOrdini[[#This Row],[ARTICOLO]],tbArticoli[],2,FALSE)</f>
        <v>175</v>
      </c>
      <c r="M4776" s="22">
        <f>tbStoricoOrdini[[#This Row],[IMPORTO]]/tbStoricoOrdini[[#This Row],[PREZZO]]</f>
        <v>0.44571428571428573</v>
      </c>
      <c r="N4776" t="s">
        <v>9</v>
      </c>
      <c r="O4776" s="8">
        <f>VLOOKUP(tbStoricoOrdini[[#This Row],[AGENTE]],tbAgenti[],2,FALSE)</f>
        <v>0.05</v>
      </c>
      <c r="P4776" s="2">
        <v>78</v>
      </c>
      <c r="Q4776" s="2">
        <f>tbStoricoOrdini[[#This Row],[IMPORTO]]*tbStoricoOrdini[[#This Row],[% COMM.]]</f>
        <v>3.9000000000000004</v>
      </c>
      <c r="R4776" s="2">
        <f>tbStoricoOrdini[[#This Row],[TOT. COMM.]]+tbStoricoOrdini[[#This Row],[IMPORTO]]</f>
        <v>81.900000000000006</v>
      </c>
    </row>
    <row r="4777" spans="1:18">
      <c r="A4777" s="1">
        <v>43983</v>
      </c>
      <c r="B4777" s="7">
        <f>MONTH(tbStoricoOrdini[[#This Row],[DATA]])</f>
        <v>6</v>
      </c>
      <c r="C4777" t="s">
        <v>4872</v>
      </c>
      <c r="D4777" t="str">
        <f>RIGHT(tbStoricoOrdini[[#This Row],[ORDINE]],4)</f>
        <v>4774</v>
      </c>
      <c r="E4777" t="s">
        <v>37</v>
      </c>
      <c r="F4777" t="str">
        <f>VLOOKUP(tbStoricoOrdini[[#This Row],[CLIENTE]],tbClienti[],3,FALSE)</f>
        <v>Emilia Romagna</v>
      </c>
      <c r="G4777" t="str">
        <f>VLOOKUP(tbStoricoOrdini[[#This Row],[CLIENTE]],tbClienti[],7,FALSE)</f>
        <v>AC</v>
      </c>
      <c r="H4777" t="s">
        <v>63</v>
      </c>
      <c r="I4777" t="str">
        <f>IF(LEFT(tbStoricoOrdini[[#This Row],[ARTICOLO]],3) = "COG","COG",LEFT(tbStoricoOrdini[[#This Row],[ARTICOLO]],FIND(" ",tbStoricoOrdini[[#This Row],[ARTICOLO]])-1))</f>
        <v>KLM</v>
      </c>
      <c r="J4777" t="str">
        <f>MID(tbStoricoOrdini[[#This Row],[ARTICOLO]],FIND(" ",tbStoricoOrdini[[#This Row],[ARTICOLO]])+1,4)</f>
        <v>3000</v>
      </c>
      <c r="K4777" t="str">
        <f>IFERROR(RIGHT(tbStoricoOrdini[[#This Row],[ARTICOLO]],LEN(tbStoricoOrdini[[#This Row],[ARTICOLO]])-FIND(" ",tbStoricoOrdini[[#This Row],[ARTICOLO]],FIND(" ",tbStoricoOrdini[[#This Row],[ARTICOLO]]) +1)),"")</f>
        <v>Plus</v>
      </c>
      <c r="L4777" s="3">
        <f>VLOOKUP(tbStoricoOrdini[[#This Row],[ARTICOLO]],tbArticoli[],2,FALSE)</f>
        <v>145</v>
      </c>
      <c r="M4777" s="22">
        <f>tbStoricoOrdini[[#This Row],[IMPORTO]]/tbStoricoOrdini[[#This Row],[PREZZO]]</f>
        <v>5.9379310344827587</v>
      </c>
      <c r="N4777" t="s">
        <v>6</v>
      </c>
      <c r="O4777" s="8">
        <f>VLOOKUP(tbStoricoOrdini[[#This Row],[AGENTE]],tbAgenti[],2,FALSE)</f>
        <v>7.4999999999999997E-2</v>
      </c>
      <c r="P4777" s="2">
        <v>861</v>
      </c>
      <c r="Q4777" s="2">
        <f>tbStoricoOrdini[[#This Row],[IMPORTO]]*tbStoricoOrdini[[#This Row],[% COMM.]]</f>
        <v>64.575000000000003</v>
      </c>
      <c r="R4777" s="2">
        <f>tbStoricoOrdini[[#This Row],[TOT. COMM.]]+tbStoricoOrdini[[#This Row],[IMPORTO]]</f>
        <v>925.57500000000005</v>
      </c>
    </row>
    <row r="4778" spans="1:18">
      <c r="A4778" s="1">
        <v>43983</v>
      </c>
      <c r="B4778" s="7">
        <f>MONTH(tbStoricoOrdini[[#This Row],[DATA]])</f>
        <v>6</v>
      </c>
      <c r="C4778" t="s">
        <v>4873</v>
      </c>
      <c r="D4778" t="str">
        <f>RIGHT(tbStoricoOrdini[[#This Row],[ORDINE]],4)</f>
        <v>4775</v>
      </c>
      <c r="E4778" t="s">
        <v>37</v>
      </c>
      <c r="F4778" t="str">
        <f>VLOOKUP(tbStoricoOrdini[[#This Row],[CLIENTE]],tbClienti[],3,FALSE)</f>
        <v>Emilia Romagna</v>
      </c>
      <c r="G4778" t="str">
        <f>VLOOKUP(tbStoricoOrdini[[#This Row],[CLIENTE]],tbClienti[],7,FALSE)</f>
        <v>AC</v>
      </c>
      <c r="H4778" t="s">
        <v>63</v>
      </c>
      <c r="I4778" t="str">
        <f>IF(LEFT(tbStoricoOrdini[[#This Row],[ARTICOLO]],3) = "COG","COG",LEFT(tbStoricoOrdini[[#This Row],[ARTICOLO]],FIND(" ",tbStoricoOrdini[[#This Row],[ARTICOLO]])-1))</f>
        <v>KLM</v>
      </c>
      <c r="J4778" t="str">
        <f>MID(tbStoricoOrdini[[#This Row],[ARTICOLO]],FIND(" ",tbStoricoOrdini[[#This Row],[ARTICOLO]])+1,4)</f>
        <v>3000</v>
      </c>
      <c r="K4778" t="str">
        <f>IFERROR(RIGHT(tbStoricoOrdini[[#This Row],[ARTICOLO]],LEN(tbStoricoOrdini[[#This Row],[ARTICOLO]])-FIND(" ",tbStoricoOrdini[[#This Row],[ARTICOLO]],FIND(" ",tbStoricoOrdini[[#This Row],[ARTICOLO]]) +1)),"")</f>
        <v>Plus</v>
      </c>
      <c r="L4778" s="3">
        <f>VLOOKUP(tbStoricoOrdini[[#This Row],[ARTICOLO]],tbArticoli[],2,FALSE)</f>
        <v>145</v>
      </c>
      <c r="M4778" s="22">
        <f>tbStoricoOrdini[[#This Row],[IMPORTO]]/tbStoricoOrdini[[#This Row],[PREZZO]]</f>
        <v>587.17931034482763</v>
      </c>
      <c r="N4778" t="s">
        <v>9</v>
      </c>
      <c r="O4778" s="8">
        <f>VLOOKUP(tbStoricoOrdini[[#This Row],[AGENTE]],tbAgenti[],2,FALSE)</f>
        <v>0.05</v>
      </c>
      <c r="P4778" s="2">
        <v>85141</v>
      </c>
      <c r="Q4778" s="2">
        <f>tbStoricoOrdini[[#This Row],[IMPORTO]]*tbStoricoOrdini[[#This Row],[% COMM.]]</f>
        <v>4257.05</v>
      </c>
      <c r="R4778" s="2">
        <f>tbStoricoOrdini[[#This Row],[TOT. COMM.]]+tbStoricoOrdini[[#This Row],[IMPORTO]]</f>
        <v>89398.05</v>
      </c>
    </row>
    <row r="4779" spans="1:18">
      <c r="A4779" s="1">
        <v>43983</v>
      </c>
      <c r="B4779" s="7">
        <f>MONTH(tbStoricoOrdini[[#This Row],[DATA]])</f>
        <v>6</v>
      </c>
      <c r="C4779" t="s">
        <v>4874</v>
      </c>
      <c r="D4779" t="str">
        <f>RIGHT(tbStoricoOrdini[[#This Row],[ORDINE]],4)</f>
        <v>4776</v>
      </c>
      <c r="E4779" t="s">
        <v>37</v>
      </c>
      <c r="F4779" t="str">
        <f>VLOOKUP(tbStoricoOrdini[[#This Row],[CLIENTE]],tbClienti[],3,FALSE)</f>
        <v>Emilia Romagna</v>
      </c>
      <c r="G4779" t="str">
        <f>VLOOKUP(tbStoricoOrdini[[#This Row],[CLIENTE]],tbClienti[],7,FALSE)</f>
        <v>AC</v>
      </c>
      <c r="H4779" t="s">
        <v>65</v>
      </c>
      <c r="I4779" t="str">
        <f>IF(LEFT(tbStoricoOrdini[[#This Row],[ARTICOLO]],3) = "COG","COG",LEFT(tbStoricoOrdini[[#This Row],[ARTICOLO]],FIND(" ",tbStoricoOrdini[[#This Row],[ARTICOLO]])-1))</f>
        <v>GKLM</v>
      </c>
      <c r="J4779" t="str">
        <f>MID(tbStoricoOrdini[[#This Row],[ARTICOLO]],FIND(" ",tbStoricoOrdini[[#This Row],[ARTICOLO]])+1,4)</f>
        <v>5000</v>
      </c>
      <c r="K4779" t="str">
        <f>IFERROR(RIGHT(tbStoricoOrdini[[#This Row],[ARTICOLO]],LEN(tbStoricoOrdini[[#This Row],[ARTICOLO]])-FIND(" ",tbStoricoOrdini[[#This Row],[ARTICOLO]],FIND(" ",tbStoricoOrdini[[#This Row],[ARTICOLO]]) +1)),"")</f>
        <v/>
      </c>
      <c r="L4779" s="3">
        <f>VLOOKUP(tbStoricoOrdini[[#This Row],[ARTICOLO]],tbArticoli[],2,FALSE)</f>
        <v>75</v>
      </c>
      <c r="M4779" s="22">
        <f>tbStoricoOrdini[[#This Row],[IMPORTO]]/tbStoricoOrdini[[#This Row],[PREZZO]]</f>
        <v>19.586666666666666</v>
      </c>
      <c r="N4779" t="s">
        <v>9</v>
      </c>
      <c r="O4779" s="8">
        <f>VLOOKUP(tbStoricoOrdini[[#This Row],[AGENTE]],tbAgenti[],2,FALSE)</f>
        <v>0.05</v>
      </c>
      <c r="P4779" s="2">
        <v>1469</v>
      </c>
      <c r="Q4779" s="2">
        <f>tbStoricoOrdini[[#This Row],[IMPORTO]]*tbStoricoOrdini[[#This Row],[% COMM.]]</f>
        <v>73.45</v>
      </c>
      <c r="R4779" s="2">
        <f>tbStoricoOrdini[[#This Row],[TOT. COMM.]]+tbStoricoOrdini[[#This Row],[IMPORTO]]</f>
        <v>1542.45</v>
      </c>
    </row>
    <row r="4780" spans="1:18">
      <c r="A4780" s="1">
        <v>43983</v>
      </c>
      <c r="B4780" s="7">
        <f>MONTH(tbStoricoOrdini[[#This Row],[DATA]])</f>
        <v>6</v>
      </c>
      <c r="C4780" t="s">
        <v>4875</v>
      </c>
      <c r="D4780" t="str">
        <f>RIGHT(tbStoricoOrdini[[#This Row],[ORDINE]],4)</f>
        <v>4777</v>
      </c>
      <c r="E4780" t="s">
        <v>37</v>
      </c>
      <c r="F4780" t="str">
        <f>VLOOKUP(tbStoricoOrdini[[#This Row],[CLIENTE]],tbClienti[],3,FALSE)</f>
        <v>Emilia Romagna</v>
      </c>
      <c r="G4780" t="str">
        <f>VLOOKUP(tbStoricoOrdini[[#This Row],[CLIENTE]],tbClienti[],7,FALSE)</f>
        <v>AC</v>
      </c>
      <c r="H4780" t="s">
        <v>69</v>
      </c>
      <c r="I4780" t="str">
        <f>IF(LEFT(tbStoricoOrdini[[#This Row],[ARTICOLO]],3) = "COG","COG",LEFT(tbStoricoOrdini[[#This Row],[ARTICOLO]],FIND(" ",tbStoricoOrdini[[#This Row],[ARTICOLO]])-1))</f>
        <v>BAG</v>
      </c>
      <c r="J4780" t="str">
        <f>MID(tbStoricoOrdini[[#This Row],[ARTICOLO]],FIND(" ",tbStoricoOrdini[[#This Row],[ARTICOLO]])+1,4)</f>
        <v>1121</v>
      </c>
      <c r="K4780" t="str">
        <f>IFERROR(RIGHT(tbStoricoOrdini[[#This Row],[ARTICOLO]],LEN(tbStoricoOrdini[[#This Row],[ARTICOLO]])-FIND(" ",tbStoricoOrdini[[#This Row],[ARTICOLO]],FIND(" ",tbStoricoOrdini[[#This Row],[ARTICOLO]]) +1)),"")</f>
        <v>Gold</v>
      </c>
      <c r="L4780" s="3">
        <f>VLOOKUP(tbStoricoOrdini[[#This Row],[ARTICOLO]],tbArticoli[],2,FALSE)</f>
        <v>230</v>
      </c>
      <c r="M4780" s="22">
        <f>tbStoricoOrdini[[#This Row],[IMPORTO]]/tbStoricoOrdini[[#This Row],[PREZZO]]</f>
        <v>26.643478260869564</v>
      </c>
      <c r="N4780" t="s">
        <v>9</v>
      </c>
      <c r="O4780" s="8">
        <f>VLOOKUP(tbStoricoOrdini[[#This Row],[AGENTE]],tbAgenti[],2,FALSE)</f>
        <v>0.05</v>
      </c>
      <c r="P4780" s="2">
        <v>6128</v>
      </c>
      <c r="Q4780" s="2">
        <f>tbStoricoOrdini[[#This Row],[IMPORTO]]*tbStoricoOrdini[[#This Row],[% COMM.]]</f>
        <v>306.40000000000003</v>
      </c>
      <c r="R4780" s="2">
        <f>tbStoricoOrdini[[#This Row],[TOT. COMM.]]+tbStoricoOrdini[[#This Row],[IMPORTO]]</f>
        <v>6434.4</v>
      </c>
    </row>
    <row r="4781" spans="1:18">
      <c r="A4781" s="1">
        <v>43983</v>
      </c>
      <c r="B4781" s="7">
        <f>MONTH(tbStoricoOrdini[[#This Row],[DATA]])</f>
        <v>6</v>
      </c>
      <c r="C4781" t="s">
        <v>4876</v>
      </c>
      <c r="D4781" t="str">
        <f>RIGHT(tbStoricoOrdini[[#This Row],[ORDINE]],4)</f>
        <v>4778</v>
      </c>
      <c r="E4781" t="s">
        <v>37</v>
      </c>
      <c r="F4781" t="str">
        <f>VLOOKUP(tbStoricoOrdini[[#This Row],[CLIENTE]],tbClienti[],3,FALSE)</f>
        <v>Emilia Romagna</v>
      </c>
      <c r="G4781" t="str">
        <f>VLOOKUP(tbStoricoOrdini[[#This Row],[CLIENTE]],tbClienti[],7,FALSE)</f>
        <v>AC</v>
      </c>
      <c r="H4781" t="s">
        <v>83</v>
      </c>
      <c r="I4781" t="str">
        <f>IF(LEFT(tbStoricoOrdini[[#This Row],[ARTICOLO]],3) = "COG","COG",LEFT(tbStoricoOrdini[[#This Row],[ARTICOLO]],FIND(" ",tbStoricoOrdini[[#This Row],[ARTICOLO]])-1))</f>
        <v>COG</v>
      </c>
      <c r="J4781" t="str">
        <f>MID(tbStoricoOrdini[[#This Row],[ARTICOLO]],FIND(" ",tbStoricoOrdini[[#This Row],[ARTICOLO]])+1,4)</f>
        <v>8000</v>
      </c>
      <c r="K4781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4781" s="3">
        <f>VLOOKUP(tbStoricoOrdini[[#This Row],[ARTICOLO]],tbArticoli[],2,FALSE)</f>
        <v>670</v>
      </c>
      <c r="M4781" s="22">
        <f>tbStoricoOrdini[[#This Row],[IMPORTO]]/tbStoricoOrdini[[#This Row],[PREZZO]]</f>
        <v>488.58656716417909</v>
      </c>
      <c r="N4781" t="s">
        <v>9</v>
      </c>
      <c r="O4781" s="8">
        <f>VLOOKUP(tbStoricoOrdini[[#This Row],[AGENTE]],tbAgenti[],2,FALSE)</f>
        <v>0.05</v>
      </c>
      <c r="P4781" s="2">
        <v>327353</v>
      </c>
      <c r="Q4781" s="2">
        <f>tbStoricoOrdini[[#This Row],[IMPORTO]]*tbStoricoOrdini[[#This Row],[% COMM.]]</f>
        <v>16367.650000000001</v>
      </c>
      <c r="R4781" s="2">
        <f>tbStoricoOrdini[[#This Row],[TOT. COMM.]]+tbStoricoOrdini[[#This Row],[IMPORTO]]</f>
        <v>343720.65</v>
      </c>
    </row>
    <row r="4782" spans="1:18">
      <c r="A4782" s="1">
        <v>43983</v>
      </c>
      <c r="B4782" s="7">
        <f>MONTH(tbStoricoOrdini[[#This Row],[DATA]])</f>
        <v>6</v>
      </c>
      <c r="C4782" t="s">
        <v>4877</v>
      </c>
      <c r="D4782" t="str">
        <f>RIGHT(tbStoricoOrdini[[#This Row],[ORDINE]],4)</f>
        <v>4779</v>
      </c>
      <c r="E4782" t="s">
        <v>37</v>
      </c>
      <c r="F4782" t="str">
        <f>VLOOKUP(tbStoricoOrdini[[#This Row],[CLIENTE]],tbClienti[],3,FALSE)</f>
        <v>Emilia Romagna</v>
      </c>
      <c r="G4782" t="str">
        <f>VLOOKUP(tbStoricoOrdini[[#This Row],[CLIENTE]],tbClienti[],7,FALSE)</f>
        <v>AC</v>
      </c>
      <c r="H4782" t="s">
        <v>75</v>
      </c>
      <c r="I4782" t="str">
        <f>IF(LEFT(tbStoricoOrdini[[#This Row],[ARTICOLO]],3) = "COG","COG",LEFT(tbStoricoOrdini[[#This Row],[ARTICOLO]],FIND(" ",tbStoricoOrdini[[#This Row],[ARTICOLO]])-1))</f>
        <v>AVRC</v>
      </c>
      <c r="J4782" t="str">
        <f>MID(tbStoricoOrdini[[#This Row],[ARTICOLO]],FIND(" ",tbStoricoOrdini[[#This Row],[ARTICOLO]])+1,4)</f>
        <v>1000</v>
      </c>
      <c r="K4782" t="str">
        <f>IFERROR(RIGHT(tbStoricoOrdini[[#This Row],[ARTICOLO]],LEN(tbStoricoOrdini[[#This Row],[ARTICOLO]])-FIND(" ",tbStoricoOrdini[[#This Row],[ARTICOLO]],FIND(" ",tbStoricoOrdini[[#This Row],[ARTICOLO]]) +1)),"")</f>
        <v>Silver</v>
      </c>
      <c r="L4782" s="3">
        <f>VLOOKUP(tbStoricoOrdini[[#This Row],[ARTICOLO]],tbArticoli[],2,FALSE)</f>
        <v>390</v>
      </c>
      <c r="M4782" s="22">
        <f>tbStoricoOrdini[[#This Row],[IMPORTO]]/tbStoricoOrdini[[#This Row],[PREZZO]]</f>
        <v>8.3410256410256416</v>
      </c>
      <c r="N4782" t="s">
        <v>9</v>
      </c>
      <c r="O4782" s="8">
        <f>VLOOKUP(tbStoricoOrdini[[#This Row],[AGENTE]],tbAgenti[],2,FALSE)</f>
        <v>0.05</v>
      </c>
      <c r="P4782" s="2">
        <v>3253</v>
      </c>
      <c r="Q4782" s="2">
        <f>tbStoricoOrdini[[#This Row],[IMPORTO]]*tbStoricoOrdini[[#This Row],[% COMM.]]</f>
        <v>162.65</v>
      </c>
      <c r="R4782" s="2">
        <f>tbStoricoOrdini[[#This Row],[TOT. COMM.]]+tbStoricoOrdini[[#This Row],[IMPORTO]]</f>
        <v>3415.65</v>
      </c>
    </row>
    <row r="4783" spans="1:18">
      <c r="A4783" s="1">
        <v>43983</v>
      </c>
      <c r="B4783" s="7">
        <f>MONTH(tbStoricoOrdini[[#This Row],[DATA]])</f>
        <v>6</v>
      </c>
      <c r="C4783" t="s">
        <v>4878</v>
      </c>
      <c r="D4783" t="str">
        <f>RIGHT(tbStoricoOrdini[[#This Row],[ORDINE]],4)</f>
        <v>4780</v>
      </c>
      <c r="E4783" t="s">
        <v>37</v>
      </c>
      <c r="F4783" t="str">
        <f>VLOOKUP(tbStoricoOrdini[[#This Row],[CLIENTE]],tbClienti[],3,FALSE)</f>
        <v>Emilia Romagna</v>
      </c>
      <c r="G4783" t="str">
        <f>VLOOKUP(tbStoricoOrdini[[#This Row],[CLIENTE]],tbClienti[],7,FALSE)</f>
        <v>AC</v>
      </c>
      <c r="H4783" t="s">
        <v>71</v>
      </c>
      <c r="I4783" t="str">
        <f>IF(LEFT(tbStoricoOrdini[[#This Row],[ARTICOLO]],3) = "COG","COG",LEFT(tbStoricoOrdini[[#This Row],[ARTICOLO]],FIND(" ",tbStoricoOrdini[[#This Row],[ARTICOLO]])-1))</f>
        <v>EB07</v>
      </c>
      <c r="J4783" t="str">
        <f>MID(tbStoricoOrdini[[#This Row],[ARTICOLO]],FIND(" ",tbStoricoOrdini[[#This Row],[ARTICOLO]])+1,4)</f>
        <v>5000</v>
      </c>
      <c r="K4783" t="str">
        <f>IFERROR(RIGHT(tbStoricoOrdini[[#This Row],[ARTICOLO]],LEN(tbStoricoOrdini[[#This Row],[ARTICOLO]])-FIND(" ",tbStoricoOrdini[[#This Row],[ARTICOLO]],FIND(" ",tbStoricoOrdini[[#This Row],[ARTICOLO]]) +1)),"")</f>
        <v/>
      </c>
      <c r="L4783" s="3">
        <f>VLOOKUP(tbStoricoOrdini[[#This Row],[ARTICOLO]],tbArticoli[],2,FALSE)</f>
        <v>140</v>
      </c>
      <c r="M4783" s="22">
        <f>tbStoricoOrdini[[#This Row],[IMPORTO]]/tbStoricoOrdini[[#This Row],[PREZZO]]</f>
        <v>7.121428571428571</v>
      </c>
      <c r="N4783" t="s">
        <v>9</v>
      </c>
      <c r="O4783" s="8">
        <f>VLOOKUP(tbStoricoOrdini[[#This Row],[AGENTE]],tbAgenti[],2,FALSE)</f>
        <v>0.05</v>
      </c>
      <c r="P4783" s="2">
        <v>997</v>
      </c>
      <c r="Q4783" s="2">
        <f>tbStoricoOrdini[[#This Row],[IMPORTO]]*tbStoricoOrdini[[#This Row],[% COMM.]]</f>
        <v>49.85</v>
      </c>
      <c r="R4783" s="2">
        <f>tbStoricoOrdini[[#This Row],[TOT. COMM.]]+tbStoricoOrdini[[#This Row],[IMPORTO]]</f>
        <v>1046.8499999999999</v>
      </c>
    </row>
    <row r="4784" spans="1:18">
      <c r="A4784" s="1">
        <v>43983</v>
      </c>
      <c r="B4784" s="7">
        <f>MONTH(tbStoricoOrdini[[#This Row],[DATA]])</f>
        <v>6</v>
      </c>
      <c r="C4784" t="s">
        <v>4879</v>
      </c>
      <c r="D4784" t="str">
        <f>RIGHT(tbStoricoOrdini[[#This Row],[ORDINE]],4)</f>
        <v>4781</v>
      </c>
      <c r="E4784" t="s">
        <v>37</v>
      </c>
      <c r="F4784" t="str">
        <f>VLOOKUP(tbStoricoOrdini[[#This Row],[CLIENTE]],tbClienti[],3,FALSE)</f>
        <v>Emilia Romagna</v>
      </c>
      <c r="G4784" t="str">
        <f>VLOOKUP(tbStoricoOrdini[[#This Row],[CLIENTE]],tbClienti[],7,FALSE)</f>
        <v>AC</v>
      </c>
      <c r="H4784" t="s">
        <v>76</v>
      </c>
      <c r="I4784" t="str">
        <f>IF(LEFT(tbStoricoOrdini[[#This Row],[ARTICOLO]],3) = "COG","COG",LEFT(tbStoricoOrdini[[#This Row],[ARTICOLO]],FIND(" ",tbStoricoOrdini[[#This Row],[ARTICOLO]])-1))</f>
        <v>COG</v>
      </c>
      <c r="J4784" t="str">
        <f>MID(tbStoricoOrdini[[#This Row],[ARTICOLO]],FIND(" ",tbStoricoOrdini[[#This Row],[ARTICOLO]])+1,4)</f>
        <v>1000</v>
      </c>
      <c r="K4784" t="str">
        <f>IFERROR(RIGHT(tbStoricoOrdini[[#This Row],[ARTICOLO]],LEN(tbStoricoOrdini[[#This Row],[ARTICOLO]])-FIND(" ",tbStoricoOrdini[[#This Row],[ARTICOLO]],FIND(" ",tbStoricoOrdini[[#This Row],[ARTICOLO]]) +1)),"")</f>
        <v/>
      </c>
      <c r="L4784" s="3">
        <f>VLOOKUP(tbStoricoOrdini[[#This Row],[ARTICOLO]],tbArticoli[],2,FALSE)</f>
        <v>150</v>
      </c>
      <c r="M4784" s="22">
        <f>tbStoricoOrdini[[#This Row],[IMPORTO]]/tbStoricoOrdini[[#This Row],[PREZZO]]</f>
        <v>1.9133333333333333</v>
      </c>
      <c r="N4784" t="s">
        <v>9</v>
      </c>
      <c r="O4784" s="8">
        <f>VLOOKUP(tbStoricoOrdini[[#This Row],[AGENTE]],tbAgenti[],2,FALSE)</f>
        <v>0.05</v>
      </c>
      <c r="P4784" s="2">
        <v>287</v>
      </c>
      <c r="Q4784" s="2">
        <f>tbStoricoOrdini[[#This Row],[IMPORTO]]*tbStoricoOrdini[[#This Row],[% COMM.]]</f>
        <v>14.350000000000001</v>
      </c>
      <c r="R4784" s="2">
        <f>tbStoricoOrdini[[#This Row],[TOT. COMM.]]+tbStoricoOrdini[[#This Row],[IMPORTO]]</f>
        <v>301.35000000000002</v>
      </c>
    </row>
    <row r="4785" spans="1:18">
      <c r="A4785" s="1">
        <v>43983</v>
      </c>
      <c r="B4785" s="7">
        <f>MONTH(tbStoricoOrdini[[#This Row],[DATA]])</f>
        <v>6</v>
      </c>
      <c r="C4785" t="s">
        <v>4880</v>
      </c>
      <c r="D4785" t="str">
        <f>RIGHT(tbStoricoOrdini[[#This Row],[ORDINE]],4)</f>
        <v>4782</v>
      </c>
      <c r="E4785" t="s">
        <v>37</v>
      </c>
      <c r="F4785" t="str">
        <f>VLOOKUP(tbStoricoOrdini[[#This Row],[CLIENTE]],tbClienti[],3,FALSE)</f>
        <v>Emilia Romagna</v>
      </c>
      <c r="G4785" t="str">
        <f>VLOOKUP(tbStoricoOrdini[[#This Row],[CLIENTE]],tbClienti[],7,FALSE)</f>
        <v>AC</v>
      </c>
      <c r="H4785" t="s">
        <v>72</v>
      </c>
      <c r="I4785" t="str">
        <f>IF(LEFT(tbStoricoOrdini[[#This Row],[ARTICOLO]],3) = "COG","COG",LEFT(tbStoricoOrdini[[#This Row],[ARTICOLO]],FIND(" ",tbStoricoOrdini[[#This Row],[ARTICOLO]])-1))</f>
        <v>EB06</v>
      </c>
      <c r="J4785" t="str">
        <f>MID(tbStoricoOrdini[[#This Row],[ARTICOLO]],FIND(" ",tbStoricoOrdini[[#This Row],[ARTICOLO]])+1,4)</f>
        <v>3000</v>
      </c>
      <c r="K4785" t="str">
        <f>IFERROR(RIGHT(tbStoricoOrdini[[#This Row],[ARTICOLO]],LEN(tbStoricoOrdini[[#This Row],[ARTICOLO]])-FIND(" ",tbStoricoOrdini[[#This Row],[ARTICOLO]],FIND(" ",tbStoricoOrdini[[#This Row],[ARTICOLO]]) +1)),"")</f>
        <v>Medium</v>
      </c>
      <c r="L4785" s="3">
        <f>VLOOKUP(tbStoricoOrdini[[#This Row],[ARTICOLO]],tbArticoli[],2,FALSE)</f>
        <v>120</v>
      </c>
      <c r="M4785" s="22">
        <f>tbStoricoOrdini[[#This Row],[IMPORTO]]/tbStoricoOrdini[[#This Row],[PREZZO]]</f>
        <v>12.425000000000001</v>
      </c>
      <c r="N4785" t="s">
        <v>6</v>
      </c>
      <c r="O4785" s="8">
        <f>VLOOKUP(tbStoricoOrdini[[#This Row],[AGENTE]],tbAgenti[],2,FALSE)</f>
        <v>7.4999999999999997E-2</v>
      </c>
      <c r="P4785" s="2">
        <v>1491</v>
      </c>
      <c r="Q4785" s="2">
        <f>tbStoricoOrdini[[#This Row],[IMPORTO]]*tbStoricoOrdini[[#This Row],[% COMM.]]</f>
        <v>111.825</v>
      </c>
      <c r="R4785" s="2">
        <f>tbStoricoOrdini[[#This Row],[TOT. COMM.]]+tbStoricoOrdini[[#This Row],[IMPORTO]]</f>
        <v>1602.825</v>
      </c>
    </row>
    <row r="4786" spans="1:18">
      <c r="A4786" s="1">
        <v>43983</v>
      </c>
      <c r="B4786" s="7">
        <f>MONTH(tbStoricoOrdini[[#This Row],[DATA]])</f>
        <v>6</v>
      </c>
      <c r="C4786" t="s">
        <v>4881</v>
      </c>
      <c r="D4786" t="str">
        <f>RIGHT(tbStoricoOrdini[[#This Row],[ORDINE]],4)</f>
        <v>4783</v>
      </c>
      <c r="E4786" t="s">
        <v>37</v>
      </c>
      <c r="F4786" t="str">
        <f>VLOOKUP(tbStoricoOrdini[[#This Row],[CLIENTE]],tbClienti[],3,FALSE)</f>
        <v>Emilia Romagna</v>
      </c>
      <c r="G4786" t="str">
        <f>VLOOKUP(tbStoricoOrdini[[#This Row],[CLIENTE]],tbClienti[],7,FALSE)</f>
        <v>AC</v>
      </c>
      <c r="H4786" t="s">
        <v>73</v>
      </c>
      <c r="I4786" t="str">
        <f>IF(LEFT(tbStoricoOrdini[[#This Row],[ARTICOLO]],3) = "COG","COG",LEFT(tbStoricoOrdini[[#This Row],[ARTICOLO]],FIND(" ",tbStoricoOrdini[[#This Row],[ARTICOLO]])-1))</f>
        <v>EB06</v>
      </c>
      <c r="J4786" t="str">
        <f>MID(tbStoricoOrdini[[#This Row],[ARTICOLO]],FIND(" ",tbStoricoOrdini[[#This Row],[ARTICOLO]])+1,4)</f>
        <v>3000</v>
      </c>
      <c r="K4786" t="str">
        <f>IFERROR(RIGHT(tbStoricoOrdini[[#This Row],[ARTICOLO]],LEN(tbStoricoOrdini[[#This Row],[ARTICOLO]])-FIND(" ",tbStoricoOrdini[[#This Row],[ARTICOLO]],FIND(" ",tbStoricoOrdini[[#This Row],[ARTICOLO]]) +1)),"")</f>
        <v>Plus</v>
      </c>
      <c r="L4786" s="3">
        <f>VLOOKUP(tbStoricoOrdini[[#This Row],[ARTICOLO]],tbArticoli[],2,FALSE)</f>
        <v>130</v>
      </c>
      <c r="M4786" s="22">
        <f>tbStoricoOrdini[[#This Row],[IMPORTO]]/tbStoricoOrdini[[#This Row],[PREZZO]]</f>
        <v>7.6923076923076927E-3</v>
      </c>
      <c r="N4786" t="s">
        <v>6</v>
      </c>
      <c r="O4786" s="8">
        <f>VLOOKUP(tbStoricoOrdini[[#This Row],[AGENTE]],tbAgenti[],2,FALSE)</f>
        <v>7.4999999999999997E-2</v>
      </c>
      <c r="P4786" s="2">
        <v>1</v>
      </c>
      <c r="Q4786" s="2">
        <f>tbStoricoOrdini[[#This Row],[IMPORTO]]*tbStoricoOrdini[[#This Row],[% COMM.]]</f>
        <v>7.4999999999999997E-2</v>
      </c>
      <c r="R4786" s="2">
        <f>tbStoricoOrdini[[#This Row],[TOT. COMM.]]+tbStoricoOrdini[[#This Row],[IMPORTO]]</f>
        <v>1.075</v>
      </c>
    </row>
    <row r="4787" spans="1:18">
      <c r="A4787" s="1">
        <v>43983</v>
      </c>
      <c r="B4787" s="7">
        <f>MONTH(tbStoricoOrdini[[#This Row],[DATA]])</f>
        <v>6</v>
      </c>
      <c r="C4787" t="s">
        <v>4882</v>
      </c>
      <c r="D4787" t="str">
        <f>RIGHT(tbStoricoOrdini[[#This Row],[ORDINE]],4)</f>
        <v>4784</v>
      </c>
      <c r="E4787" t="s">
        <v>38</v>
      </c>
      <c r="F4787" t="str">
        <f>VLOOKUP(tbStoricoOrdini[[#This Row],[CLIENTE]],tbClienti[],3,FALSE)</f>
        <v>Emilia Romagna</v>
      </c>
      <c r="G4787" t="str">
        <f>VLOOKUP(tbStoricoOrdini[[#This Row],[CLIENTE]],tbClienti[],7,FALSE)</f>
        <v>DB</v>
      </c>
      <c r="H4787" t="s">
        <v>74</v>
      </c>
      <c r="I4787" t="str">
        <f>IF(LEFT(tbStoricoOrdini[[#This Row],[ARTICOLO]],3) = "COG","COG",LEFT(tbStoricoOrdini[[#This Row],[ARTICOLO]],FIND(" ",tbStoricoOrdini[[#This Row],[ARTICOLO]])-1))</f>
        <v>AVRC</v>
      </c>
      <c r="J4787" t="str">
        <f>MID(tbStoricoOrdini[[#This Row],[ARTICOLO]],FIND(" ",tbStoricoOrdini[[#This Row],[ARTICOLO]])+1,4)</f>
        <v>2500</v>
      </c>
      <c r="K4787" t="str">
        <f>IFERROR(RIGHT(tbStoricoOrdini[[#This Row],[ARTICOLO]],LEN(tbStoricoOrdini[[#This Row],[ARTICOLO]])-FIND(" ",tbStoricoOrdini[[#This Row],[ARTICOLO]],FIND(" ",tbStoricoOrdini[[#This Row],[ARTICOLO]]) +1)),"")</f>
        <v>Gold</v>
      </c>
      <c r="L4787" s="3">
        <f>VLOOKUP(tbStoricoOrdini[[#This Row],[ARTICOLO]],tbArticoli[],2,FALSE)</f>
        <v>500</v>
      </c>
      <c r="M4787" s="22">
        <f>tbStoricoOrdini[[#This Row],[IMPORTO]]/tbStoricoOrdini[[#This Row],[PREZZO]]</f>
        <v>4.0000000000000001E-3</v>
      </c>
      <c r="N4787" t="s">
        <v>16</v>
      </c>
      <c r="O4787" s="8">
        <f>VLOOKUP(tbStoricoOrdini[[#This Row],[AGENTE]],tbAgenti[],2,FALSE)</f>
        <v>0.05</v>
      </c>
      <c r="P4787" s="2">
        <v>2</v>
      </c>
      <c r="Q4787" s="2">
        <f>tbStoricoOrdini[[#This Row],[IMPORTO]]*tbStoricoOrdini[[#This Row],[% COMM.]]</f>
        <v>0.1</v>
      </c>
      <c r="R4787" s="2">
        <f>tbStoricoOrdini[[#This Row],[TOT. COMM.]]+tbStoricoOrdini[[#This Row],[IMPORTO]]</f>
        <v>2.1</v>
      </c>
    </row>
    <row r="4788" spans="1:18">
      <c r="A4788" s="1">
        <v>43983</v>
      </c>
      <c r="B4788" s="7">
        <f>MONTH(tbStoricoOrdini[[#This Row],[DATA]])</f>
        <v>6</v>
      </c>
      <c r="C4788" t="s">
        <v>4883</v>
      </c>
      <c r="D4788" t="str">
        <f>RIGHT(tbStoricoOrdini[[#This Row],[ORDINE]],4)</f>
        <v>4785</v>
      </c>
      <c r="E4788" t="s">
        <v>38</v>
      </c>
      <c r="F4788" t="str">
        <f>VLOOKUP(tbStoricoOrdini[[#This Row],[CLIENTE]],tbClienti[],3,FALSE)</f>
        <v>Emilia Romagna</v>
      </c>
      <c r="G4788" t="str">
        <f>VLOOKUP(tbStoricoOrdini[[#This Row],[CLIENTE]],tbClienti[],7,FALSE)</f>
        <v>DB</v>
      </c>
      <c r="H4788" t="s">
        <v>79</v>
      </c>
      <c r="I4788" t="str">
        <f>IF(LEFT(tbStoricoOrdini[[#This Row],[ARTICOLO]],3) = "COG","COG",LEFT(tbStoricoOrdini[[#This Row],[ARTICOLO]],FIND(" ",tbStoricoOrdini[[#This Row],[ARTICOLO]])-1))</f>
        <v>COG</v>
      </c>
      <c r="J4788" t="str">
        <f>MID(tbStoricoOrdini[[#This Row],[ARTICOLO]],FIND(" ",tbStoricoOrdini[[#This Row],[ARTICOLO]])+1,4)</f>
        <v>4000</v>
      </c>
      <c r="K4788" t="str">
        <f>IFERROR(RIGHT(tbStoricoOrdini[[#This Row],[ARTICOLO]],LEN(tbStoricoOrdini[[#This Row],[ARTICOLO]])-FIND(" ",tbStoricoOrdini[[#This Row],[ARTICOLO]],FIND(" ",tbStoricoOrdini[[#This Row],[ARTICOLO]]) +1)),"")</f>
        <v>Plus</v>
      </c>
      <c r="L4788" s="3">
        <f>VLOOKUP(tbStoricoOrdini[[#This Row],[ARTICOLO]],tbArticoli[],2,FALSE)</f>
        <v>240</v>
      </c>
      <c r="M4788" s="22">
        <f>tbStoricoOrdini[[#This Row],[IMPORTO]]/tbStoricoOrdini[[#This Row],[PREZZO]]</f>
        <v>1.0333333333333334</v>
      </c>
      <c r="N4788" t="s">
        <v>9</v>
      </c>
      <c r="O4788" s="8">
        <f>VLOOKUP(tbStoricoOrdini[[#This Row],[AGENTE]],tbAgenti[],2,FALSE)</f>
        <v>0.05</v>
      </c>
      <c r="P4788" s="2">
        <v>248</v>
      </c>
      <c r="Q4788" s="2">
        <f>tbStoricoOrdini[[#This Row],[IMPORTO]]*tbStoricoOrdini[[#This Row],[% COMM.]]</f>
        <v>12.4</v>
      </c>
      <c r="R4788" s="2">
        <f>tbStoricoOrdini[[#This Row],[TOT. COMM.]]+tbStoricoOrdini[[#This Row],[IMPORTO]]</f>
        <v>260.39999999999998</v>
      </c>
    </row>
    <row r="4789" spans="1:18">
      <c r="A4789" s="1">
        <v>43983</v>
      </c>
      <c r="B4789" s="7">
        <f>MONTH(tbStoricoOrdini[[#This Row],[DATA]])</f>
        <v>6</v>
      </c>
      <c r="C4789" t="s">
        <v>4884</v>
      </c>
      <c r="D4789" t="str">
        <f>RIGHT(tbStoricoOrdini[[#This Row],[ORDINE]],4)</f>
        <v>4786</v>
      </c>
      <c r="E4789" t="s">
        <v>38</v>
      </c>
      <c r="F4789" t="str">
        <f>VLOOKUP(tbStoricoOrdini[[#This Row],[CLIENTE]],tbClienti[],3,FALSE)</f>
        <v>Emilia Romagna</v>
      </c>
      <c r="G4789" t="str">
        <f>VLOOKUP(tbStoricoOrdini[[#This Row],[CLIENTE]],tbClienti[],7,FALSE)</f>
        <v>DB</v>
      </c>
      <c r="H4789" t="s">
        <v>63</v>
      </c>
      <c r="I4789" t="str">
        <f>IF(LEFT(tbStoricoOrdini[[#This Row],[ARTICOLO]],3) = "COG","COG",LEFT(tbStoricoOrdini[[#This Row],[ARTICOLO]],FIND(" ",tbStoricoOrdini[[#This Row],[ARTICOLO]])-1))</f>
        <v>KLM</v>
      </c>
      <c r="J4789" t="str">
        <f>MID(tbStoricoOrdini[[#This Row],[ARTICOLO]],FIND(" ",tbStoricoOrdini[[#This Row],[ARTICOLO]])+1,4)</f>
        <v>3000</v>
      </c>
      <c r="K4789" t="str">
        <f>IFERROR(RIGHT(tbStoricoOrdini[[#This Row],[ARTICOLO]],LEN(tbStoricoOrdini[[#This Row],[ARTICOLO]])-FIND(" ",tbStoricoOrdini[[#This Row],[ARTICOLO]],FIND(" ",tbStoricoOrdini[[#This Row],[ARTICOLO]]) +1)),"")</f>
        <v>Plus</v>
      </c>
      <c r="L4789" s="3">
        <f>VLOOKUP(tbStoricoOrdini[[#This Row],[ARTICOLO]],tbArticoli[],2,FALSE)</f>
        <v>145</v>
      </c>
      <c r="M4789" s="22">
        <f>tbStoricoOrdini[[#This Row],[IMPORTO]]/tbStoricoOrdini[[#This Row],[PREZZO]]</f>
        <v>134.90344827586208</v>
      </c>
      <c r="N4789" t="s">
        <v>9</v>
      </c>
      <c r="O4789" s="8">
        <f>VLOOKUP(tbStoricoOrdini[[#This Row],[AGENTE]],tbAgenti[],2,FALSE)</f>
        <v>0.05</v>
      </c>
      <c r="P4789" s="2">
        <v>19561</v>
      </c>
      <c r="Q4789" s="2">
        <f>tbStoricoOrdini[[#This Row],[IMPORTO]]*tbStoricoOrdini[[#This Row],[% COMM.]]</f>
        <v>978.05000000000007</v>
      </c>
      <c r="R4789" s="2">
        <f>tbStoricoOrdini[[#This Row],[TOT. COMM.]]+tbStoricoOrdini[[#This Row],[IMPORTO]]</f>
        <v>20539.05</v>
      </c>
    </row>
    <row r="4790" spans="1:18">
      <c r="A4790" s="1">
        <v>43983</v>
      </c>
      <c r="B4790" s="7">
        <f>MONTH(tbStoricoOrdini[[#This Row],[DATA]])</f>
        <v>6</v>
      </c>
      <c r="C4790" t="s">
        <v>4885</v>
      </c>
      <c r="D4790" t="str">
        <f>RIGHT(tbStoricoOrdini[[#This Row],[ORDINE]],4)</f>
        <v>4787</v>
      </c>
      <c r="E4790" t="s">
        <v>38</v>
      </c>
      <c r="F4790" t="str">
        <f>VLOOKUP(tbStoricoOrdini[[#This Row],[CLIENTE]],tbClienti[],3,FALSE)</f>
        <v>Emilia Romagna</v>
      </c>
      <c r="G4790" t="str">
        <f>VLOOKUP(tbStoricoOrdini[[#This Row],[CLIENTE]],tbClienti[],7,FALSE)</f>
        <v>DB</v>
      </c>
      <c r="H4790" t="s">
        <v>65</v>
      </c>
      <c r="I4790" t="str">
        <f>IF(LEFT(tbStoricoOrdini[[#This Row],[ARTICOLO]],3) = "COG","COG",LEFT(tbStoricoOrdini[[#This Row],[ARTICOLO]],FIND(" ",tbStoricoOrdini[[#This Row],[ARTICOLO]])-1))</f>
        <v>GKLM</v>
      </c>
      <c r="J4790" t="str">
        <f>MID(tbStoricoOrdini[[#This Row],[ARTICOLO]],FIND(" ",tbStoricoOrdini[[#This Row],[ARTICOLO]])+1,4)</f>
        <v>5000</v>
      </c>
      <c r="K4790" t="str">
        <f>IFERROR(RIGHT(tbStoricoOrdini[[#This Row],[ARTICOLO]],LEN(tbStoricoOrdini[[#This Row],[ARTICOLO]])-FIND(" ",tbStoricoOrdini[[#This Row],[ARTICOLO]],FIND(" ",tbStoricoOrdini[[#This Row],[ARTICOLO]]) +1)),"")</f>
        <v/>
      </c>
      <c r="L4790" s="3">
        <f>VLOOKUP(tbStoricoOrdini[[#This Row],[ARTICOLO]],tbArticoli[],2,FALSE)</f>
        <v>75</v>
      </c>
      <c r="M4790" s="22">
        <f>tbStoricoOrdini[[#This Row],[IMPORTO]]/tbStoricoOrdini[[#This Row],[PREZZO]]</f>
        <v>19.613333333333333</v>
      </c>
      <c r="N4790" t="s">
        <v>9</v>
      </c>
      <c r="O4790" s="8">
        <f>VLOOKUP(tbStoricoOrdini[[#This Row],[AGENTE]],tbAgenti[],2,FALSE)</f>
        <v>0.05</v>
      </c>
      <c r="P4790" s="2">
        <v>1471</v>
      </c>
      <c r="Q4790" s="2">
        <f>tbStoricoOrdini[[#This Row],[IMPORTO]]*tbStoricoOrdini[[#This Row],[% COMM.]]</f>
        <v>73.55</v>
      </c>
      <c r="R4790" s="2">
        <f>tbStoricoOrdini[[#This Row],[TOT. COMM.]]+tbStoricoOrdini[[#This Row],[IMPORTO]]</f>
        <v>1544.55</v>
      </c>
    </row>
    <row r="4791" spans="1:18">
      <c r="A4791" s="1">
        <v>43983</v>
      </c>
      <c r="B4791" s="7">
        <f>MONTH(tbStoricoOrdini[[#This Row],[DATA]])</f>
        <v>6</v>
      </c>
      <c r="C4791" t="s">
        <v>4886</v>
      </c>
      <c r="D4791" t="str">
        <f>RIGHT(tbStoricoOrdini[[#This Row],[ORDINE]],4)</f>
        <v>4788</v>
      </c>
      <c r="E4791" t="s">
        <v>38</v>
      </c>
      <c r="F4791" t="str">
        <f>VLOOKUP(tbStoricoOrdini[[#This Row],[CLIENTE]],tbClienti[],3,FALSE)</f>
        <v>Emilia Romagna</v>
      </c>
      <c r="G4791" t="str">
        <f>VLOOKUP(tbStoricoOrdini[[#This Row],[CLIENTE]],tbClienti[],7,FALSE)</f>
        <v>DB</v>
      </c>
      <c r="H4791" t="s">
        <v>66</v>
      </c>
      <c r="I4791" t="str">
        <f>IF(LEFT(tbStoricoOrdini[[#This Row],[ARTICOLO]],3) = "COG","COG",LEFT(tbStoricoOrdini[[#This Row],[ARTICOLO]],FIND(" ",tbStoricoOrdini[[#This Row],[ARTICOLO]])-1))</f>
        <v>BAG</v>
      </c>
      <c r="J4791" t="str">
        <f>MID(tbStoricoOrdini[[#This Row],[ARTICOLO]],FIND(" ",tbStoricoOrdini[[#This Row],[ARTICOLO]])+1,4)</f>
        <v>2500</v>
      </c>
      <c r="K4791" t="str">
        <f>IFERROR(RIGHT(tbStoricoOrdini[[#This Row],[ARTICOLO]],LEN(tbStoricoOrdini[[#This Row],[ARTICOLO]])-FIND(" ",tbStoricoOrdini[[#This Row],[ARTICOLO]],FIND(" ",tbStoricoOrdini[[#This Row],[ARTICOLO]]) +1)),"")</f>
        <v>Plus</v>
      </c>
      <c r="L4791" s="3">
        <f>VLOOKUP(tbStoricoOrdini[[#This Row],[ARTICOLO]],tbArticoli[],2,FALSE)</f>
        <v>220</v>
      </c>
      <c r="M4791" s="22">
        <f>tbStoricoOrdini[[#This Row],[IMPORTO]]/tbStoricoOrdini[[#This Row],[PREZZO]]</f>
        <v>29.322727272727274</v>
      </c>
      <c r="N4791" t="s">
        <v>9</v>
      </c>
      <c r="O4791" s="8">
        <f>VLOOKUP(tbStoricoOrdini[[#This Row],[AGENTE]],tbAgenti[],2,FALSE)</f>
        <v>0.05</v>
      </c>
      <c r="P4791" s="2">
        <v>6451</v>
      </c>
      <c r="Q4791" s="2">
        <f>tbStoricoOrdini[[#This Row],[IMPORTO]]*tbStoricoOrdini[[#This Row],[% COMM.]]</f>
        <v>322.55</v>
      </c>
      <c r="R4791" s="2">
        <f>tbStoricoOrdini[[#This Row],[TOT. COMM.]]+tbStoricoOrdini[[#This Row],[IMPORTO]]</f>
        <v>6773.55</v>
      </c>
    </row>
    <row r="4792" spans="1:18">
      <c r="A4792" s="1">
        <v>43983</v>
      </c>
      <c r="B4792" s="7">
        <f>MONTH(tbStoricoOrdini[[#This Row],[DATA]])</f>
        <v>6</v>
      </c>
      <c r="C4792" t="s">
        <v>4887</v>
      </c>
      <c r="D4792" t="str">
        <f>RIGHT(tbStoricoOrdini[[#This Row],[ORDINE]],4)</f>
        <v>4789</v>
      </c>
      <c r="E4792" t="s">
        <v>38</v>
      </c>
      <c r="F4792" t="str">
        <f>VLOOKUP(tbStoricoOrdini[[#This Row],[CLIENTE]],tbClienti[],3,FALSE)</f>
        <v>Emilia Romagna</v>
      </c>
      <c r="G4792" t="str">
        <f>VLOOKUP(tbStoricoOrdini[[#This Row],[CLIENTE]],tbClienti[],7,FALSE)</f>
        <v>DB</v>
      </c>
      <c r="H4792" t="s">
        <v>83</v>
      </c>
      <c r="I4792" t="str">
        <f>IF(LEFT(tbStoricoOrdini[[#This Row],[ARTICOLO]],3) = "COG","COG",LEFT(tbStoricoOrdini[[#This Row],[ARTICOLO]],FIND(" ",tbStoricoOrdini[[#This Row],[ARTICOLO]])-1))</f>
        <v>COG</v>
      </c>
      <c r="J4792" t="str">
        <f>MID(tbStoricoOrdini[[#This Row],[ARTICOLO]],FIND(" ",tbStoricoOrdini[[#This Row],[ARTICOLO]])+1,4)</f>
        <v>8000</v>
      </c>
      <c r="K4792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4792" s="3">
        <f>VLOOKUP(tbStoricoOrdini[[#This Row],[ARTICOLO]],tbArticoli[],2,FALSE)</f>
        <v>670</v>
      </c>
      <c r="M4792" s="22">
        <f>tbStoricoOrdini[[#This Row],[IMPORTO]]/tbStoricoOrdini[[#This Row],[PREZZO]]</f>
        <v>0.80447761194029854</v>
      </c>
      <c r="N4792" t="s">
        <v>9</v>
      </c>
      <c r="O4792" s="8">
        <f>VLOOKUP(tbStoricoOrdini[[#This Row],[AGENTE]],tbAgenti[],2,FALSE)</f>
        <v>0.05</v>
      </c>
      <c r="P4792" s="2">
        <v>539</v>
      </c>
      <c r="Q4792" s="2">
        <f>tbStoricoOrdini[[#This Row],[IMPORTO]]*tbStoricoOrdini[[#This Row],[% COMM.]]</f>
        <v>26.950000000000003</v>
      </c>
      <c r="R4792" s="2">
        <f>tbStoricoOrdini[[#This Row],[TOT. COMM.]]+tbStoricoOrdini[[#This Row],[IMPORTO]]</f>
        <v>565.95000000000005</v>
      </c>
    </row>
    <row r="4793" spans="1:18">
      <c r="A4793" s="1">
        <v>43983</v>
      </c>
      <c r="B4793" s="7">
        <f>MONTH(tbStoricoOrdini[[#This Row],[DATA]])</f>
        <v>6</v>
      </c>
      <c r="C4793" t="s">
        <v>4888</v>
      </c>
      <c r="D4793" t="str">
        <f>RIGHT(tbStoricoOrdini[[#This Row],[ORDINE]],4)</f>
        <v>4790</v>
      </c>
      <c r="E4793" t="s">
        <v>38</v>
      </c>
      <c r="F4793" t="str">
        <f>VLOOKUP(tbStoricoOrdini[[#This Row],[CLIENTE]],tbClienti[],3,FALSE)</f>
        <v>Emilia Romagna</v>
      </c>
      <c r="G4793" t="str">
        <f>VLOOKUP(tbStoricoOrdini[[#This Row],[CLIENTE]],tbClienti[],7,FALSE)</f>
        <v>DB</v>
      </c>
      <c r="H4793" t="s">
        <v>70</v>
      </c>
      <c r="I4793" t="str">
        <f>IF(LEFT(tbStoricoOrdini[[#This Row],[ARTICOLO]],3) = "COG","COG",LEFT(tbStoricoOrdini[[#This Row],[ARTICOLO]],FIND(" ",tbStoricoOrdini[[#This Row],[ARTICOLO]])-1))</f>
        <v>EB08</v>
      </c>
      <c r="J4793" t="str">
        <f>MID(tbStoricoOrdini[[#This Row],[ARTICOLO]],FIND(" ",tbStoricoOrdini[[#This Row],[ARTICOLO]])+1,4)</f>
        <v>7500</v>
      </c>
      <c r="K4793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4793" s="3">
        <f>VLOOKUP(tbStoricoOrdini[[#This Row],[ARTICOLO]],tbArticoli[],2,FALSE)</f>
        <v>180</v>
      </c>
      <c r="M4793" s="22">
        <f>tbStoricoOrdini[[#This Row],[IMPORTO]]/tbStoricoOrdini[[#This Row],[PREZZO]]</f>
        <v>0.68888888888888888</v>
      </c>
      <c r="N4793" t="s">
        <v>9</v>
      </c>
      <c r="O4793" s="8">
        <f>VLOOKUP(tbStoricoOrdini[[#This Row],[AGENTE]],tbAgenti[],2,FALSE)</f>
        <v>0.05</v>
      </c>
      <c r="P4793" s="2">
        <v>124</v>
      </c>
      <c r="Q4793" s="2">
        <f>tbStoricoOrdini[[#This Row],[IMPORTO]]*tbStoricoOrdini[[#This Row],[% COMM.]]</f>
        <v>6.2</v>
      </c>
      <c r="R4793" s="2">
        <f>tbStoricoOrdini[[#This Row],[TOT. COMM.]]+tbStoricoOrdini[[#This Row],[IMPORTO]]</f>
        <v>130.19999999999999</v>
      </c>
    </row>
    <row r="4794" spans="1:18">
      <c r="A4794" s="1">
        <v>43983</v>
      </c>
      <c r="B4794" s="7">
        <f>MONTH(tbStoricoOrdini[[#This Row],[DATA]])</f>
        <v>6</v>
      </c>
      <c r="C4794" t="s">
        <v>4889</v>
      </c>
      <c r="D4794" t="str">
        <f>RIGHT(tbStoricoOrdini[[#This Row],[ORDINE]],4)</f>
        <v>4791</v>
      </c>
      <c r="E4794" t="s">
        <v>38</v>
      </c>
      <c r="F4794" t="str">
        <f>VLOOKUP(tbStoricoOrdini[[#This Row],[CLIENTE]],tbClienti[],3,FALSE)</f>
        <v>Emilia Romagna</v>
      </c>
      <c r="G4794" t="str">
        <f>VLOOKUP(tbStoricoOrdini[[#This Row],[CLIENTE]],tbClienti[],7,FALSE)</f>
        <v>DB</v>
      </c>
      <c r="H4794" t="s">
        <v>71</v>
      </c>
      <c r="I4794" t="str">
        <f>IF(LEFT(tbStoricoOrdini[[#This Row],[ARTICOLO]],3) = "COG","COG",LEFT(tbStoricoOrdini[[#This Row],[ARTICOLO]],FIND(" ",tbStoricoOrdini[[#This Row],[ARTICOLO]])-1))</f>
        <v>EB07</v>
      </c>
      <c r="J4794" t="str">
        <f>MID(tbStoricoOrdini[[#This Row],[ARTICOLO]],FIND(" ",tbStoricoOrdini[[#This Row],[ARTICOLO]])+1,4)</f>
        <v>5000</v>
      </c>
      <c r="K4794" t="str">
        <f>IFERROR(RIGHT(tbStoricoOrdini[[#This Row],[ARTICOLO]],LEN(tbStoricoOrdini[[#This Row],[ARTICOLO]])-FIND(" ",tbStoricoOrdini[[#This Row],[ARTICOLO]],FIND(" ",tbStoricoOrdini[[#This Row],[ARTICOLO]]) +1)),"")</f>
        <v/>
      </c>
      <c r="L4794" s="3">
        <f>VLOOKUP(tbStoricoOrdini[[#This Row],[ARTICOLO]],tbArticoli[],2,FALSE)</f>
        <v>140</v>
      </c>
      <c r="M4794" s="22">
        <f>tbStoricoOrdini[[#This Row],[IMPORTO]]/tbStoricoOrdini[[#This Row],[PREZZO]]</f>
        <v>3.6714285714285713</v>
      </c>
      <c r="N4794" t="s">
        <v>9</v>
      </c>
      <c r="O4794" s="8">
        <f>VLOOKUP(tbStoricoOrdini[[#This Row],[AGENTE]],tbAgenti[],2,FALSE)</f>
        <v>0.05</v>
      </c>
      <c r="P4794" s="2">
        <v>514</v>
      </c>
      <c r="Q4794" s="2">
        <f>tbStoricoOrdini[[#This Row],[IMPORTO]]*tbStoricoOrdini[[#This Row],[% COMM.]]</f>
        <v>25.700000000000003</v>
      </c>
      <c r="R4794" s="2">
        <f>tbStoricoOrdini[[#This Row],[TOT. COMM.]]+tbStoricoOrdini[[#This Row],[IMPORTO]]</f>
        <v>539.70000000000005</v>
      </c>
    </row>
    <row r="4795" spans="1:18">
      <c r="A4795" s="1">
        <v>43983</v>
      </c>
      <c r="B4795" s="7">
        <f>MONTH(tbStoricoOrdini[[#This Row],[DATA]])</f>
        <v>6</v>
      </c>
      <c r="C4795" t="s">
        <v>4890</v>
      </c>
      <c r="D4795" t="str">
        <f>RIGHT(tbStoricoOrdini[[#This Row],[ORDINE]],4)</f>
        <v>4792</v>
      </c>
      <c r="E4795" t="s">
        <v>38</v>
      </c>
      <c r="F4795" t="str">
        <f>VLOOKUP(tbStoricoOrdini[[#This Row],[CLIENTE]],tbClienti[],3,FALSE)</f>
        <v>Emilia Romagna</v>
      </c>
      <c r="G4795" t="str">
        <f>VLOOKUP(tbStoricoOrdini[[#This Row],[CLIENTE]],tbClienti[],7,FALSE)</f>
        <v>DB</v>
      </c>
      <c r="H4795" t="s">
        <v>72</v>
      </c>
      <c r="I4795" t="str">
        <f>IF(LEFT(tbStoricoOrdini[[#This Row],[ARTICOLO]],3) = "COG","COG",LEFT(tbStoricoOrdini[[#This Row],[ARTICOLO]],FIND(" ",tbStoricoOrdini[[#This Row],[ARTICOLO]])-1))</f>
        <v>EB06</v>
      </c>
      <c r="J4795" t="str">
        <f>MID(tbStoricoOrdini[[#This Row],[ARTICOLO]],FIND(" ",tbStoricoOrdini[[#This Row],[ARTICOLO]])+1,4)</f>
        <v>3000</v>
      </c>
      <c r="K4795" t="str">
        <f>IFERROR(RIGHT(tbStoricoOrdini[[#This Row],[ARTICOLO]],LEN(tbStoricoOrdini[[#This Row],[ARTICOLO]])-FIND(" ",tbStoricoOrdini[[#This Row],[ARTICOLO]],FIND(" ",tbStoricoOrdini[[#This Row],[ARTICOLO]]) +1)),"")</f>
        <v>Medium</v>
      </c>
      <c r="L4795" s="3">
        <f>VLOOKUP(tbStoricoOrdini[[#This Row],[ARTICOLO]],tbArticoli[],2,FALSE)</f>
        <v>120</v>
      </c>
      <c r="M4795" s="22">
        <f>tbStoricoOrdini[[#This Row],[IMPORTO]]/tbStoricoOrdini[[#This Row],[PREZZO]]</f>
        <v>7.0750000000000002</v>
      </c>
      <c r="N4795" t="s">
        <v>9</v>
      </c>
      <c r="O4795" s="8">
        <f>VLOOKUP(tbStoricoOrdini[[#This Row],[AGENTE]],tbAgenti[],2,FALSE)</f>
        <v>0.05</v>
      </c>
      <c r="P4795" s="2">
        <v>849</v>
      </c>
      <c r="Q4795" s="2">
        <f>tbStoricoOrdini[[#This Row],[IMPORTO]]*tbStoricoOrdini[[#This Row],[% COMM.]]</f>
        <v>42.45</v>
      </c>
      <c r="R4795" s="2">
        <f>tbStoricoOrdini[[#This Row],[TOT. COMM.]]+tbStoricoOrdini[[#This Row],[IMPORTO]]</f>
        <v>891.45</v>
      </c>
    </row>
    <row r="4796" spans="1:18">
      <c r="A4796" s="1">
        <v>43983</v>
      </c>
      <c r="B4796" s="7">
        <f>MONTH(tbStoricoOrdini[[#This Row],[DATA]])</f>
        <v>6</v>
      </c>
      <c r="C4796" t="s">
        <v>4891</v>
      </c>
      <c r="D4796" t="str">
        <f>RIGHT(tbStoricoOrdini[[#This Row],[ORDINE]],4)</f>
        <v>4793</v>
      </c>
      <c r="E4796" t="s">
        <v>57</v>
      </c>
      <c r="F4796" t="str">
        <f>VLOOKUP(tbStoricoOrdini[[#This Row],[CLIENTE]],tbClienti[],3,FALSE)</f>
        <v>Piemonte</v>
      </c>
      <c r="G4796" t="str">
        <f>VLOOKUP(tbStoricoOrdini[[#This Row],[CLIENTE]],tbClienti[],7,FALSE)</f>
        <v>DA</v>
      </c>
      <c r="H4796" t="s">
        <v>63</v>
      </c>
      <c r="I4796" t="str">
        <f>IF(LEFT(tbStoricoOrdini[[#This Row],[ARTICOLO]],3) = "COG","COG",LEFT(tbStoricoOrdini[[#This Row],[ARTICOLO]],FIND(" ",tbStoricoOrdini[[#This Row],[ARTICOLO]])-1))</f>
        <v>KLM</v>
      </c>
      <c r="J4796" t="str">
        <f>MID(tbStoricoOrdini[[#This Row],[ARTICOLO]],FIND(" ",tbStoricoOrdini[[#This Row],[ARTICOLO]])+1,4)</f>
        <v>3000</v>
      </c>
      <c r="K4796" t="str">
        <f>IFERROR(RIGHT(tbStoricoOrdini[[#This Row],[ARTICOLO]],LEN(tbStoricoOrdini[[#This Row],[ARTICOLO]])-FIND(" ",tbStoricoOrdini[[#This Row],[ARTICOLO]],FIND(" ",tbStoricoOrdini[[#This Row],[ARTICOLO]]) +1)),"")</f>
        <v>Plus</v>
      </c>
      <c r="L4796" s="3">
        <f>VLOOKUP(tbStoricoOrdini[[#This Row],[ARTICOLO]],tbArticoli[],2,FALSE)</f>
        <v>145</v>
      </c>
      <c r="M4796" s="22">
        <f>tbStoricoOrdini[[#This Row],[IMPORTO]]/tbStoricoOrdini[[#This Row],[PREZZO]]</f>
        <v>0.10344827586206896</v>
      </c>
      <c r="N4796" t="s">
        <v>9</v>
      </c>
      <c r="O4796" s="8">
        <f>VLOOKUP(tbStoricoOrdini[[#This Row],[AGENTE]],tbAgenti[],2,FALSE)</f>
        <v>0.05</v>
      </c>
      <c r="P4796" s="2">
        <v>15</v>
      </c>
      <c r="Q4796" s="2">
        <f>tbStoricoOrdini[[#This Row],[IMPORTO]]*tbStoricoOrdini[[#This Row],[% COMM.]]</f>
        <v>0.75</v>
      </c>
      <c r="R4796" s="2">
        <f>tbStoricoOrdini[[#This Row],[TOT. COMM.]]+tbStoricoOrdini[[#This Row],[IMPORTO]]</f>
        <v>15.75</v>
      </c>
    </row>
    <row r="4797" spans="1:18">
      <c r="A4797" s="1">
        <v>43983</v>
      </c>
      <c r="B4797" s="7">
        <f>MONTH(tbStoricoOrdini[[#This Row],[DATA]])</f>
        <v>6</v>
      </c>
      <c r="C4797" t="s">
        <v>4892</v>
      </c>
      <c r="D4797" t="str">
        <f>RIGHT(tbStoricoOrdini[[#This Row],[ORDINE]],4)</f>
        <v>4794</v>
      </c>
      <c r="E4797" t="s">
        <v>57</v>
      </c>
      <c r="F4797" t="str">
        <f>VLOOKUP(tbStoricoOrdini[[#This Row],[CLIENTE]],tbClienti[],3,FALSE)</f>
        <v>Piemonte</v>
      </c>
      <c r="G4797" t="str">
        <f>VLOOKUP(tbStoricoOrdini[[#This Row],[CLIENTE]],tbClienti[],7,FALSE)</f>
        <v>DA</v>
      </c>
      <c r="H4797" t="s">
        <v>71</v>
      </c>
      <c r="I4797" t="str">
        <f>IF(LEFT(tbStoricoOrdini[[#This Row],[ARTICOLO]],3) = "COG","COG",LEFT(tbStoricoOrdini[[#This Row],[ARTICOLO]],FIND(" ",tbStoricoOrdini[[#This Row],[ARTICOLO]])-1))</f>
        <v>EB07</v>
      </c>
      <c r="J4797" t="str">
        <f>MID(tbStoricoOrdini[[#This Row],[ARTICOLO]],FIND(" ",tbStoricoOrdini[[#This Row],[ARTICOLO]])+1,4)</f>
        <v>5000</v>
      </c>
      <c r="K4797" t="str">
        <f>IFERROR(RIGHT(tbStoricoOrdini[[#This Row],[ARTICOLO]],LEN(tbStoricoOrdini[[#This Row],[ARTICOLO]])-FIND(" ",tbStoricoOrdini[[#This Row],[ARTICOLO]],FIND(" ",tbStoricoOrdini[[#This Row],[ARTICOLO]]) +1)),"")</f>
        <v/>
      </c>
      <c r="L4797" s="3">
        <f>VLOOKUP(tbStoricoOrdini[[#This Row],[ARTICOLO]],tbArticoli[],2,FALSE)</f>
        <v>140</v>
      </c>
      <c r="M4797" s="22">
        <f>tbStoricoOrdini[[#This Row],[IMPORTO]]/tbStoricoOrdini[[#This Row],[PREZZO]]</f>
        <v>0.17142857142857143</v>
      </c>
      <c r="N4797" t="s">
        <v>9</v>
      </c>
      <c r="O4797" s="8">
        <f>VLOOKUP(tbStoricoOrdini[[#This Row],[AGENTE]],tbAgenti[],2,FALSE)</f>
        <v>0.05</v>
      </c>
      <c r="P4797" s="2">
        <v>24</v>
      </c>
      <c r="Q4797" s="2">
        <f>tbStoricoOrdini[[#This Row],[IMPORTO]]*tbStoricoOrdini[[#This Row],[% COMM.]]</f>
        <v>1.2000000000000002</v>
      </c>
      <c r="R4797" s="2">
        <f>tbStoricoOrdini[[#This Row],[TOT. COMM.]]+tbStoricoOrdini[[#This Row],[IMPORTO]]</f>
        <v>25.2</v>
      </c>
    </row>
    <row r="4798" spans="1:18">
      <c r="A4798" s="1">
        <v>43983</v>
      </c>
      <c r="B4798" s="7">
        <f>MONTH(tbStoricoOrdini[[#This Row],[DATA]])</f>
        <v>6</v>
      </c>
      <c r="C4798" t="s">
        <v>4893</v>
      </c>
      <c r="D4798" t="str">
        <f>RIGHT(tbStoricoOrdini[[#This Row],[ORDINE]],4)</f>
        <v>4795</v>
      </c>
      <c r="E4798" t="s">
        <v>27</v>
      </c>
      <c r="F4798" t="str">
        <f>VLOOKUP(tbStoricoOrdini[[#This Row],[CLIENTE]],tbClienti[],3,FALSE)</f>
        <v>Veneto</v>
      </c>
      <c r="G4798" t="str">
        <f>VLOOKUP(tbStoricoOrdini[[#This Row],[CLIENTE]],tbClienti[],7,FALSE)</f>
        <v>BD</v>
      </c>
      <c r="H4798" t="s">
        <v>78</v>
      </c>
      <c r="I4798" t="str">
        <f>IF(LEFT(tbStoricoOrdini[[#This Row],[ARTICOLO]],3) = "COG","COG",LEFT(tbStoricoOrdini[[#This Row],[ARTICOLO]],FIND(" ",tbStoricoOrdini[[#This Row],[ARTICOLO]])-1))</f>
        <v>COG</v>
      </c>
      <c r="J4798" t="str">
        <f>MID(tbStoricoOrdini[[#This Row],[ARTICOLO]],FIND(" ",tbStoricoOrdini[[#This Row],[ARTICOLO]])+1,4)</f>
        <v>3000</v>
      </c>
      <c r="K4798" t="str">
        <f>IFERROR(RIGHT(tbStoricoOrdini[[#This Row],[ARTICOLO]],LEN(tbStoricoOrdini[[#This Row],[ARTICOLO]])-FIND(" ",tbStoricoOrdini[[#This Row],[ARTICOLO]],FIND(" ",tbStoricoOrdini[[#This Row],[ARTICOLO]]) +1)),"")</f>
        <v>Medium</v>
      </c>
      <c r="L4798" s="3">
        <f>VLOOKUP(tbStoricoOrdini[[#This Row],[ARTICOLO]],tbArticoli[],2,FALSE)</f>
        <v>220</v>
      </c>
      <c r="M4798" s="22">
        <f>tbStoricoOrdini[[#This Row],[IMPORTO]]/tbStoricoOrdini[[#This Row],[PREZZO]]</f>
        <v>4.0909090909090909E-2</v>
      </c>
      <c r="N4798" t="s">
        <v>10</v>
      </c>
      <c r="O4798" s="8">
        <f>VLOOKUP(tbStoricoOrdini[[#This Row],[AGENTE]],tbAgenti[],2,FALSE)</f>
        <v>3.6999999999999998E-2</v>
      </c>
      <c r="P4798" s="2">
        <v>9</v>
      </c>
      <c r="Q4798" s="2">
        <f>tbStoricoOrdini[[#This Row],[IMPORTO]]*tbStoricoOrdini[[#This Row],[% COMM.]]</f>
        <v>0.33299999999999996</v>
      </c>
      <c r="R4798" s="2">
        <f>tbStoricoOrdini[[#This Row],[TOT. COMM.]]+tbStoricoOrdini[[#This Row],[IMPORTO]]</f>
        <v>9.3330000000000002</v>
      </c>
    </row>
    <row r="4799" spans="1:18">
      <c r="A4799" s="1">
        <v>43983</v>
      </c>
      <c r="B4799" s="7">
        <f>MONTH(tbStoricoOrdini[[#This Row],[DATA]])</f>
        <v>6</v>
      </c>
      <c r="C4799" t="s">
        <v>4894</v>
      </c>
      <c r="D4799" t="str">
        <f>RIGHT(tbStoricoOrdini[[#This Row],[ORDINE]],4)</f>
        <v>4796</v>
      </c>
      <c r="E4799" t="s">
        <v>27</v>
      </c>
      <c r="F4799" t="str">
        <f>VLOOKUP(tbStoricoOrdini[[#This Row],[CLIENTE]],tbClienti[],3,FALSE)</f>
        <v>Veneto</v>
      </c>
      <c r="G4799" t="str">
        <f>VLOOKUP(tbStoricoOrdini[[#This Row],[CLIENTE]],tbClienti[],7,FALSE)</f>
        <v>BD</v>
      </c>
      <c r="H4799" t="s">
        <v>78</v>
      </c>
      <c r="I4799" t="str">
        <f>IF(LEFT(tbStoricoOrdini[[#This Row],[ARTICOLO]],3) = "COG","COG",LEFT(tbStoricoOrdini[[#This Row],[ARTICOLO]],FIND(" ",tbStoricoOrdini[[#This Row],[ARTICOLO]])-1))</f>
        <v>COG</v>
      </c>
      <c r="J4799" t="str">
        <f>MID(tbStoricoOrdini[[#This Row],[ARTICOLO]],FIND(" ",tbStoricoOrdini[[#This Row],[ARTICOLO]])+1,4)</f>
        <v>3000</v>
      </c>
      <c r="K4799" t="str">
        <f>IFERROR(RIGHT(tbStoricoOrdini[[#This Row],[ARTICOLO]],LEN(tbStoricoOrdini[[#This Row],[ARTICOLO]])-FIND(" ",tbStoricoOrdini[[#This Row],[ARTICOLO]],FIND(" ",tbStoricoOrdini[[#This Row],[ARTICOLO]]) +1)),"")</f>
        <v>Medium</v>
      </c>
      <c r="L4799" s="3">
        <f>VLOOKUP(tbStoricoOrdini[[#This Row],[ARTICOLO]],tbArticoli[],2,FALSE)</f>
        <v>220</v>
      </c>
      <c r="M4799" s="22">
        <f>tbStoricoOrdini[[#This Row],[IMPORTO]]/tbStoricoOrdini[[#This Row],[PREZZO]]</f>
        <v>37.390909090909091</v>
      </c>
      <c r="N4799" t="s">
        <v>19</v>
      </c>
      <c r="O4799" s="8">
        <f>VLOOKUP(tbStoricoOrdini[[#This Row],[AGENTE]],tbAgenti[],2,FALSE)</f>
        <v>0.05</v>
      </c>
      <c r="P4799" s="2">
        <v>8226</v>
      </c>
      <c r="Q4799" s="2">
        <f>tbStoricoOrdini[[#This Row],[IMPORTO]]*tbStoricoOrdini[[#This Row],[% COMM.]]</f>
        <v>411.3</v>
      </c>
      <c r="R4799" s="2">
        <f>tbStoricoOrdini[[#This Row],[TOT. COMM.]]+tbStoricoOrdini[[#This Row],[IMPORTO]]</f>
        <v>8637.2999999999993</v>
      </c>
    </row>
    <row r="4800" spans="1:18">
      <c r="A4800" s="1">
        <v>43983</v>
      </c>
      <c r="B4800" s="7">
        <f>MONTH(tbStoricoOrdini[[#This Row],[DATA]])</f>
        <v>6</v>
      </c>
      <c r="C4800" t="s">
        <v>4895</v>
      </c>
      <c r="D4800" t="str">
        <f>RIGHT(tbStoricoOrdini[[#This Row],[ORDINE]],4)</f>
        <v>4797</v>
      </c>
      <c r="E4800" t="s">
        <v>27</v>
      </c>
      <c r="F4800" t="str">
        <f>VLOOKUP(tbStoricoOrdini[[#This Row],[CLIENTE]],tbClienti[],3,FALSE)</f>
        <v>Veneto</v>
      </c>
      <c r="G4800" t="str">
        <f>VLOOKUP(tbStoricoOrdini[[#This Row],[CLIENTE]],tbClienti[],7,FALSE)</f>
        <v>BD</v>
      </c>
      <c r="H4800" t="s">
        <v>78</v>
      </c>
      <c r="I4800" t="str">
        <f>IF(LEFT(tbStoricoOrdini[[#This Row],[ARTICOLO]],3) = "COG","COG",LEFT(tbStoricoOrdini[[#This Row],[ARTICOLO]],FIND(" ",tbStoricoOrdini[[#This Row],[ARTICOLO]])-1))</f>
        <v>COG</v>
      </c>
      <c r="J4800" t="str">
        <f>MID(tbStoricoOrdini[[#This Row],[ARTICOLO]],FIND(" ",tbStoricoOrdini[[#This Row],[ARTICOLO]])+1,4)</f>
        <v>3000</v>
      </c>
      <c r="K4800" t="str">
        <f>IFERROR(RIGHT(tbStoricoOrdini[[#This Row],[ARTICOLO]],LEN(tbStoricoOrdini[[#This Row],[ARTICOLO]])-FIND(" ",tbStoricoOrdini[[#This Row],[ARTICOLO]],FIND(" ",tbStoricoOrdini[[#This Row],[ARTICOLO]]) +1)),"")</f>
        <v>Medium</v>
      </c>
      <c r="L4800" s="3">
        <f>VLOOKUP(tbStoricoOrdini[[#This Row],[ARTICOLO]],tbArticoli[],2,FALSE)</f>
        <v>220</v>
      </c>
      <c r="M4800" s="22">
        <f>tbStoricoOrdini[[#This Row],[IMPORTO]]/tbStoricoOrdini[[#This Row],[PREZZO]]</f>
        <v>9.6954545454545453</v>
      </c>
      <c r="N4800" t="s">
        <v>15</v>
      </c>
      <c r="O4800" s="8">
        <f>VLOOKUP(tbStoricoOrdini[[#This Row],[AGENTE]],tbAgenti[],2,FALSE)</f>
        <v>0.08</v>
      </c>
      <c r="P4800" s="2">
        <v>2133</v>
      </c>
      <c r="Q4800" s="2">
        <f>tbStoricoOrdini[[#This Row],[IMPORTO]]*tbStoricoOrdini[[#This Row],[% COMM.]]</f>
        <v>170.64000000000001</v>
      </c>
      <c r="R4800" s="2">
        <f>tbStoricoOrdini[[#This Row],[TOT. COMM.]]+tbStoricoOrdini[[#This Row],[IMPORTO]]</f>
        <v>2303.64</v>
      </c>
    </row>
    <row r="4801" spans="1:18">
      <c r="A4801" s="1">
        <v>43983</v>
      </c>
      <c r="B4801" s="7">
        <f>MONTH(tbStoricoOrdini[[#This Row],[DATA]])</f>
        <v>6</v>
      </c>
      <c r="C4801" t="s">
        <v>4896</v>
      </c>
      <c r="D4801" t="str">
        <f>RIGHT(tbStoricoOrdini[[#This Row],[ORDINE]],4)</f>
        <v>4798</v>
      </c>
      <c r="E4801" t="s">
        <v>27</v>
      </c>
      <c r="F4801" t="str">
        <f>VLOOKUP(tbStoricoOrdini[[#This Row],[CLIENTE]],tbClienti[],3,FALSE)</f>
        <v>Veneto</v>
      </c>
      <c r="G4801" t="str">
        <f>VLOOKUP(tbStoricoOrdini[[#This Row],[CLIENTE]],tbClienti[],7,FALSE)</f>
        <v>BD</v>
      </c>
      <c r="H4801" t="s">
        <v>78</v>
      </c>
      <c r="I4801" t="str">
        <f>IF(LEFT(tbStoricoOrdini[[#This Row],[ARTICOLO]],3) = "COG","COG",LEFT(tbStoricoOrdini[[#This Row],[ARTICOLO]],FIND(" ",tbStoricoOrdini[[#This Row],[ARTICOLO]])-1))</f>
        <v>COG</v>
      </c>
      <c r="J4801" t="str">
        <f>MID(tbStoricoOrdini[[#This Row],[ARTICOLO]],FIND(" ",tbStoricoOrdini[[#This Row],[ARTICOLO]])+1,4)</f>
        <v>3000</v>
      </c>
      <c r="K4801" t="str">
        <f>IFERROR(RIGHT(tbStoricoOrdini[[#This Row],[ARTICOLO]],LEN(tbStoricoOrdini[[#This Row],[ARTICOLO]])-FIND(" ",tbStoricoOrdini[[#This Row],[ARTICOLO]],FIND(" ",tbStoricoOrdini[[#This Row],[ARTICOLO]]) +1)),"")</f>
        <v>Medium</v>
      </c>
      <c r="L4801" s="3">
        <f>VLOOKUP(tbStoricoOrdini[[#This Row],[ARTICOLO]],tbArticoli[],2,FALSE)</f>
        <v>220</v>
      </c>
      <c r="M4801" s="22">
        <f>tbStoricoOrdini[[#This Row],[IMPORTO]]/tbStoricoOrdini[[#This Row],[PREZZO]]</f>
        <v>0.85909090909090913</v>
      </c>
      <c r="N4801" t="s">
        <v>14</v>
      </c>
      <c r="O4801" s="8">
        <f>VLOOKUP(tbStoricoOrdini[[#This Row],[AGENTE]],tbAgenti[],2,FALSE)</f>
        <v>0.05</v>
      </c>
      <c r="P4801" s="2">
        <v>189</v>
      </c>
      <c r="Q4801" s="2">
        <f>tbStoricoOrdini[[#This Row],[IMPORTO]]*tbStoricoOrdini[[#This Row],[% COMM.]]</f>
        <v>9.4500000000000011</v>
      </c>
      <c r="R4801" s="2">
        <f>tbStoricoOrdini[[#This Row],[TOT. COMM.]]+tbStoricoOrdini[[#This Row],[IMPORTO]]</f>
        <v>198.45</v>
      </c>
    </row>
    <row r="4802" spans="1:18">
      <c r="A4802" s="1">
        <v>43983</v>
      </c>
      <c r="B4802" s="7">
        <f>MONTH(tbStoricoOrdini[[#This Row],[DATA]])</f>
        <v>6</v>
      </c>
      <c r="C4802" t="s">
        <v>4897</v>
      </c>
      <c r="D4802" t="str">
        <f>RIGHT(tbStoricoOrdini[[#This Row],[ORDINE]],4)</f>
        <v>4799</v>
      </c>
      <c r="E4802" t="s">
        <v>27</v>
      </c>
      <c r="F4802" t="str">
        <f>VLOOKUP(tbStoricoOrdini[[#This Row],[CLIENTE]],tbClienti[],3,FALSE)</f>
        <v>Veneto</v>
      </c>
      <c r="G4802" t="str">
        <f>VLOOKUP(tbStoricoOrdini[[#This Row],[CLIENTE]],tbClienti[],7,FALSE)</f>
        <v>BD</v>
      </c>
      <c r="H4802" t="s">
        <v>78</v>
      </c>
      <c r="I4802" t="str">
        <f>IF(LEFT(tbStoricoOrdini[[#This Row],[ARTICOLO]],3) = "COG","COG",LEFT(tbStoricoOrdini[[#This Row],[ARTICOLO]],FIND(" ",tbStoricoOrdini[[#This Row],[ARTICOLO]])-1))</f>
        <v>COG</v>
      </c>
      <c r="J4802" t="str">
        <f>MID(tbStoricoOrdini[[#This Row],[ARTICOLO]],FIND(" ",tbStoricoOrdini[[#This Row],[ARTICOLO]])+1,4)</f>
        <v>3000</v>
      </c>
      <c r="K4802" t="str">
        <f>IFERROR(RIGHT(tbStoricoOrdini[[#This Row],[ARTICOLO]],LEN(tbStoricoOrdini[[#This Row],[ARTICOLO]])-FIND(" ",tbStoricoOrdini[[#This Row],[ARTICOLO]],FIND(" ",tbStoricoOrdini[[#This Row],[ARTICOLO]]) +1)),"")</f>
        <v>Medium</v>
      </c>
      <c r="L4802" s="3">
        <f>VLOOKUP(tbStoricoOrdini[[#This Row],[ARTICOLO]],tbArticoli[],2,FALSE)</f>
        <v>220</v>
      </c>
      <c r="M4802" s="22">
        <f>tbStoricoOrdini[[#This Row],[IMPORTO]]/tbStoricoOrdini[[#This Row],[PREZZO]]</f>
        <v>7.6454545454545455</v>
      </c>
      <c r="N4802" t="s">
        <v>7</v>
      </c>
      <c r="O4802" s="8">
        <f>VLOOKUP(tbStoricoOrdini[[#This Row],[AGENTE]],tbAgenti[],2,FALSE)</f>
        <v>0.03</v>
      </c>
      <c r="P4802" s="2">
        <v>1682</v>
      </c>
      <c r="Q4802" s="2">
        <f>tbStoricoOrdini[[#This Row],[IMPORTO]]*tbStoricoOrdini[[#This Row],[% COMM.]]</f>
        <v>50.46</v>
      </c>
      <c r="R4802" s="2">
        <f>tbStoricoOrdini[[#This Row],[TOT. COMM.]]+tbStoricoOrdini[[#This Row],[IMPORTO]]</f>
        <v>1732.46</v>
      </c>
    </row>
    <row r="4803" spans="1:18">
      <c r="A4803" s="1">
        <v>43983</v>
      </c>
      <c r="B4803" s="7">
        <f>MONTH(tbStoricoOrdini[[#This Row],[DATA]])</f>
        <v>6</v>
      </c>
      <c r="C4803" t="s">
        <v>4898</v>
      </c>
      <c r="D4803" t="str">
        <f>RIGHT(tbStoricoOrdini[[#This Row],[ORDINE]],4)</f>
        <v>4800</v>
      </c>
      <c r="E4803" t="s">
        <v>27</v>
      </c>
      <c r="F4803" t="str">
        <f>VLOOKUP(tbStoricoOrdini[[#This Row],[CLIENTE]],tbClienti[],3,FALSE)</f>
        <v>Veneto</v>
      </c>
      <c r="G4803" t="str">
        <f>VLOOKUP(tbStoricoOrdini[[#This Row],[CLIENTE]],tbClienti[],7,FALSE)</f>
        <v>BD</v>
      </c>
      <c r="H4803" t="s">
        <v>78</v>
      </c>
      <c r="I4803" t="str">
        <f>IF(LEFT(tbStoricoOrdini[[#This Row],[ARTICOLO]],3) = "COG","COG",LEFT(tbStoricoOrdini[[#This Row],[ARTICOLO]],FIND(" ",tbStoricoOrdini[[#This Row],[ARTICOLO]])-1))</f>
        <v>COG</v>
      </c>
      <c r="J4803" t="str">
        <f>MID(tbStoricoOrdini[[#This Row],[ARTICOLO]],FIND(" ",tbStoricoOrdini[[#This Row],[ARTICOLO]])+1,4)</f>
        <v>3000</v>
      </c>
      <c r="K4803" t="str">
        <f>IFERROR(RIGHT(tbStoricoOrdini[[#This Row],[ARTICOLO]],LEN(tbStoricoOrdini[[#This Row],[ARTICOLO]])-FIND(" ",tbStoricoOrdini[[#This Row],[ARTICOLO]],FIND(" ",tbStoricoOrdini[[#This Row],[ARTICOLO]]) +1)),"")</f>
        <v>Medium</v>
      </c>
      <c r="L4803" s="3">
        <f>VLOOKUP(tbStoricoOrdini[[#This Row],[ARTICOLO]],tbArticoli[],2,FALSE)</f>
        <v>220</v>
      </c>
      <c r="M4803" s="22">
        <f>tbStoricoOrdini[[#This Row],[IMPORTO]]/tbStoricoOrdini[[#This Row],[PREZZO]]</f>
        <v>126.15909090909091</v>
      </c>
      <c r="N4803" t="s">
        <v>20</v>
      </c>
      <c r="O4803" s="8">
        <f>VLOOKUP(tbStoricoOrdini[[#This Row],[AGENTE]],tbAgenti[],2,FALSE)</f>
        <v>0.05</v>
      </c>
      <c r="P4803" s="2">
        <v>27755</v>
      </c>
      <c r="Q4803" s="2">
        <f>tbStoricoOrdini[[#This Row],[IMPORTO]]*tbStoricoOrdini[[#This Row],[% COMM.]]</f>
        <v>1387.75</v>
      </c>
      <c r="R4803" s="2">
        <f>tbStoricoOrdini[[#This Row],[TOT. COMM.]]+tbStoricoOrdini[[#This Row],[IMPORTO]]</f>
        <v>29142.75</v>
      </c>
    </row>
    <row r="4804" spans="1:18">
      <c r="A4804" s="1">
        <v>43983</v>
      </c>
      <c r="B4804" s="7">
        <f>MONTH(tbStoricoOrdini[[#This Row],[DATA]])</f>
        <v>6</v>
      </c>
      <c r="C4804" t="s">
        <v>4899</v>
      </c>
      <c r="D4804" t="str">
        <f>RIGHT(tbStoricoOrdini[[#This Row],[ORDINE]],4)</f>
        <v>4801</v>
      </c>
      <c r="E4804" t="s">
        <v>27</v>
      </c>
      <c r="F4804" t="str">
        <f>VLOOKUP(tbStoricoOrdini[[#This Row],[CLIENTE]],tbClienti[],3,FALSE)</f>
        <v>Veneto</v>
      </c>
      <c r="G4804" t="str">
        <f>VLOOKUP(tbStoricoOrdini[[#This Row],[CLIENTE]],tbClienti[],7,FALSE)</f>
        <v>BD</v>
      </c>
      <c r="H4804" t="s">
        <v>78</v>
      </c>
      <c r="I4804" t="str">
        <f>IF(LEFT(tbStoricoOrdini[[#This Row],[ARTICOLO]],3) = "COG","COG",LEFT(tbStoricoOrdini[[#This Row],[ARTICOLO]],FIND(" ",tbStoricoOrdini[[#This Row],[ARTICOLO]])-1))</f>
        <v>COG</v>
      </c>
      <c r="J4804" t="str">
        <f>MID(tbStoricoOrdini[[#This Row],[ARTICOLO]],FIND(" ",tbStoricoOrdini[[#This Row],[ARTICOLO]])+1,4)</f>
        <v>3000</v>
      </c>
      <c r="K4804" t="str">
        <f>IFERROR(RIGHT(tbStoricoOrdini[[#This Row],[ARTICOLO]],LEN(tbStoricoOrdini[[#This Row],[ARTICOLO]])-FIND(" ",tbStoricoOrdini[[#This Row],[ARTICOLO]],FIND(" ",tbStoricoOrdini[[#This Row],[ARTICOLO]]) +1)),"")</f>
        <v>Medium</v>
      </c>
      <c r="L4804" s="3">
        <f>VLOOKUP(tbStoricoOrdini[[#This Row],[ARTICOLO]],tbArticoli[],2,FALSE)</f>
        <v>220</v>
      </c>
      <c r="M4804" s="22">
        <f>tbStoricoOrdini[[#This Row],[IMPORTO]]/tbStoricoOrdini[[#This Row],[PREZZO]]</f>
        <v>0.9363636363636364</v>
      </c>
      <c r="N4804" t="s">
        <v>18</v>
      </c>
      <c r="O4804" s="8">
        <f>VLOOKUP(tbStoricoOrdini[[#This Row],[AGENTE]],tbAgenti[],2,FALSE)</f>
        <v>0.03</v>
      </c>
      <c r="P4804" s="2">
        <v>206</v>
      </c>
      <c r="Q4804" s="2">
        <f>tbStoricoOrdini[[#This Row],[IMPORTO]]*tbStoricoOrdini[[#This Row],[% COMM.]]</f>
        <v>6.18</v>
      </c>
      <c r="R4804" s="2">
        <f>tbStoricoOrdini[[#This Row],[TOT. COMM.]]+tbStoricoOrdini[[#This Row],[IMPORTO]]</f>
        <v>212.18</v>
      </c>
    </row>
    <row r="4805" spans="1:18">
      <c r="A4805" s="1">
        <v>43983</v>
      </c>
      <c r="B4805" s="7">
        <f>MONTH(tbStoricoOrdini[[#This Row],[DATA]])</f>
        <v>6</v>
      </c>
      <c r="C4805" t="s">
        <v>4900</v>
      </c>
      <c r="D4805" t="str">
        <f>RIGHT(tbStoricoOrdini[[#This Row],[ORDINE]],4)</f>
        <v>4802</v>
      </c>
      <c r="E4805" t="s">
        <v>27</v>
      </c>
      <c r="F4805" t="str">
        <f>VLOOKUP(tbStoricoOrdini[[#This Row],[CLIENTE]],tbClienti[],3,FALSE)</f>
        <v>Veneto</v>
      </c>
      <c r="G4805" t="str">
        <f>VLOOKUP(tbStoricoOrdini[[#This Row],[CLIENTE]],tbClienti[],7,FALSE)</f>
        <v>BD</v>
      </c>
      <c r="H4805" t="s">
        <v>78</v>
      </c>
      <c r="I4805" t="str">
        <f>IF(LEFT(tbStoricoOrdini[[#This Row],[ARTICOLO]],3) = "COG","COG",LEFT(tbStoricoOrdini[[#This Row],[ARTICOLO]],FIND(" ",tbStoricoOrdini[[#This Row],[ARTICOLO]])-1))</f>
        <v>COG</v>
      </c>
      <c r="J4805" t="str">
        <f>MID(tbStoricoOrdini[[#This Row],[ARTICOLO]],FIND(" ",tbStoricoOrdini[[#This Row],[ARTICOLO]])+1,4)</f>
        <v>3000</v>
      </c>
      <c r="K4805" t="str">
        <f>IFERROR(RIGHT(tbStoricoOrdini[[#This Row],[ARTICOLO]],LEN(tbStoricoOrdini[[#This Row],[ARTICOLO]])-FIND(" ",tbStoricoOrdini[[#This Row],[ARTICOLO]],FIND(" ",tbStoricoOrdini[[#This Row],[ARTICOLO]]) +1)),"")</f>
        <v>Medium</v>
      </c>
      <c r="L4805" s="3">
        <f>VLOOKUP(tbStoricoOrdini[[#This Row],[ARTICOLO]],tbArticoli[],2,FALSE)</f>
        <v>220</v>
      </c>
      <c r="M4805" s="22">
        <f>tbStoricoOrdini[[#This Row],[IMPORTO]]/tbStoricoOrdini[[#This Row],[PREZZO]]</f>
        <v>0</v>
      </c>
      <c r="N4805" t="s">
        <v>9</v>
      </c>
      <c r="O4805" s="8">
        <f>VLOOKUP(tbStoricoOrdini[[#This Row],[AGENTE]],tbAgenti[],2,FALSE)</f>
        <v>0.05</v>
      </c>
      <c r="P4805" s="2">
        <v>0</v>
      </c>
      <c r="Q4805" s="2">
        <f>tbStoricoOrdini[[#This Row],[IMPORTO]]*tbStoricoOrdini[[#This Row],[% COMM.]]</f>
        <v>0</v>
      </c>
      <c r="R4805" s="2">
        <f>tbStoricoOrdini[[#This Row],[TOT. COMM.]]+tbStoricoOrdini[[#This Row],[IMPORTO]]</f>
        <v>0</v>
      </c>
    </row>
    <row r="4806" spans="1:18">
      <c r="A4806" s="1">
        <v>43983</v>
      </c>
      <c r="B4806" s="7">
        <f>MONTH(tbStoricoOrdini[[#This Row],[DATA]])</f>
        <v>6</v>
      </c>
      <c r="C4806" t="s">
        <v>4901</v>
      </c>
      <c r="D4806" t="str">
        <f>RIGHT(tbStoricoOrdini[[#This Row],[ORDINE]],4)</f>
        <v>4803</v>
      </c>
      <c r="E4806" t="s">
        <v>27</v>
      </c>
      <c r="F4806" t="str">
        <f>VLOOKUP(tbStoricoOrdini[[#This Row],[CLIENTE]],tbClienti[],3,FALSE)</f>
        <v>Veneto</v>
      </c>
      <c r="G4806" t="str">
        <f>VLOOKUP(tbStoricoOrdini[[#This Row],[CLIENTE]],tbClienti[],7,FALSE)</f>
        <v>BD</v>
      </c>
      <c r="H4806" t="s">
        <v>74</v>
      </c>
      <c r="I4806" t="str">
        <f>IF(LEFT(tbStoricoOrdini[[#This Row],[ARTICOLO]],3) = "COG","COG",LEFT(tbStoricoOrdini[[#This Row],[ARTICOLO]],FIND(" ",tbStoricoOrdini[[#This Row],[ARTICOLO]])-1))</f>
        <v>AVRC</v>
      </c>
      <c r="J4806" t="str">
        <f>MID(tbStoricoOrdini[[#This Row],[ARTICOLO]],FIND(" ",tbStoricoOrdini[[#This Row],[ARTICOLO]])+1,4)</f>
        <v>2500</v>
      </c>
      <c r="K4806" t="str">
        <f>IFERROR(RIGHT(tbStoricoOrdini[[#This Row],[ARTICOLO]],LEN(tbStoricoOrdini[[#This Row],[ARTICOLO]])-FIND(" ",tbStoricoOrdini[[#This Row],[ARTICOLO]],FIND(" ",tbStoricoOrdini[[#This Row],[ARTICOLO]]) +1)),"")</f>
        <v>Gold</v>
      </c>
      <c r="L4806" s="3">
        <f>VLOOKUP(tbStoricoOrdini[[#This Row],[ARTICOLO]],tbArticoli[],2,FALSE)</f>
        <v>500</v>
      </c>
      <c r="M4806" s="22">
        <f>tbStoricoOrdini[[#This Row],[IMPORTO]]/tbStoricoOrdini[[#This Row],[PREZZO]]</f>
        <v>3.8140000000000001</v>
      </c>
      <c r="N4806" t="s">
        <v>10</v>
      </c>
      <c r="O4806" s="8">
        <f>VLOOKUP(tbStoricoOrdini[[#This Row],[AGENTE]],tbAgenti[],2,FALSE)</f>
        <v>3.6999999999999998E-2</v>
      </c>
      <c r="P4806" s="2">
        <v>1907</v>
      </c>
      <c r="Q4806" s="2">
        <f>tbStoricoOrdini[[#This Row],[IMPORTO]]*tbStoricoOrdini[[#This Row],[% COMM.]]</f>
        <v>70.558999999999997</v>
      </c>
      <c r="R4806" s="2">
        <f>tbStoricoOrdini[[#This Row],[TOT. COMM.]]+tbStoricoOrdini[[#This Row],[IMPORTO]]</f>
        <v>1977.559</v>
      </c>
    </row>
    <row r="4807" spans="1:18">
      <c r="A4807" s="1">
        <v>43983</v>
      </c>
      <c r="B4807" s="7">
        <f>MONTH(tbStoricoOrdini[[#This Row],[DATA]])</f>
        <v>6</v>
      </c>
      <c r="C4807" t="s">
        <v>4902</v>
      </c>
      <c r="D4807" t="str">
        <f>RIGHT(tbStoricoOrdini[[#This Row],[ORDINE]],4)</f>
        <v>4804</v>
      </c>
      <c r="E4807" t="s">
        <v>27</v>
      </c>
      <c r="F4807" t="str">
        <f>VLOOKUP(tbStoricoOrdini[[#This Row],[CLIENTE]],tbClienti[],3,FALSE)</f>
        <v>Veneto</v>
      </c>
      <c r="G4807" t="str">
        <f>VLOOKUP(tbStoricoOrdini[[#This Row],[CLIENTE]],tbClienti[],7,FALSE)</f>
        <v>BD</v>
      </c>
      <c r="H4807" t="s">
        <v>74</v>
      </c>
      <c r="I4807" t="str">
        <f>IF(LEFT(tbStoricoOrdini[[#This Row],[ARTICOLO]],3) = "COG","COG",LEFT(tbStoricoOrdini[[#This Row],[ARTICOLO]],FIND(" ",tbStoricoOrdini[[#This Row],[ARTICOLO]])-1))</f>
        <v>AVRC</v>
      </c>
      <c r="J4807" t="str">
        <f>MID(tbStoricoOrdini[[#This Row],[ARTICOLO]],FIND(" ",tbStoricoOrdini[[#This Row],[ARTICOLO]])+1,4)</f>
        <v>2500</v>
      </c>
      <c r="K4807" t="str">
        <f>IFERROR(RIGHT(tbStoricoOrdini[[#This Row],[ARTICOLO]],LEN(tbStoricoOrdini[[#This Row],[ARTICOLO]])-FIND(" ",tbStoricoOrdini[[#This Row],[ARTICOLO]],FIND(" ",tbStoricoOrdini[[#This Row],[ARTICOLO]]) +1)),"")</f>
        <v>Gold</v>
      </c>
      <c r="L4807" s="3">
        <f>VLOOKUP(tbStoricoOrdini[[#This Row],[ARTICOLO]],tbArticoli[],2,FALSE)</f>
        <v>500</v>
      </c>
      <c r="M4807" s="22">
        <f>tbStoricoOrdini[[#This Row],[IMPORTO]]/tbStoricoOrdini[[#This Row],[PREZZO]]</f>
        <v>37.594000000000001</v>
      </c>
      <c r="N4807" t="s">
        <v>19</v>
      </c>
      <c r="O4807" s="8">
        <f>VLOOKUP(tbStoricoOrdini[[#This Row],[AGENTE]],tbAgenti[],2,FALSE)</f>
        <v>0.05</v>
      </c>
      <c r="P4807" s="2">
        <v>18797</v>
      </c>
      <c r="Q4807" s="2">
        <f>tbStoricoOrdini[[#This Row],[IMPORTO]]*tbStoricoOrdini[[#This Row],[% COMM.]]</f>
        <v>939.85</v>
      </c>
      <c r="R4807" s="2">
        <f>tbStoricoOrdini[[#This Row],[TOT. COMM.]]+tbStoricoOrdini[[#This Row],[IMPORTO]]</f>
        <v>19736.849999999999</v>
      </c>
    </row>
    <row r="4808" spans="1:18">
      <c r="A4808" s="1">
        <v>43983</v>
      </c>
      <c r="B4808" s="7">
        <f>MONTH(tbStoricoOrdini[[#This Row],[DATA]])</f>
        <v>6</v>
      </c>
      <c r="C4808" t="s">
        <v>4903</v>
      </c>
      <c r="D4808" t="str">
        <f>RIGHT(tbStoricoOrdini[[#This Row],[ORDINE]],4)</f>
        <v>4805</v>
      </c>
      <c r="E4808" t="s">
        <v>27</v>
      </c>
      <c r="F4808" t="str">
        <f>VLOOKUP(tbStoricoOrdini[[#This Row],[CLIENTE]],tbClienti[],3,FALSE)</f>
        <v>Veneto</v>
      </c>
      <c r="G4808" t="str">
        <f>VLOOKUP(tbStoricoOrdini[[#This Row],[CLIENTE]],tbClienti[],7,FALSE)</f>
        <v>BD</v>
      </c>
      <c r="H4808" t="s">
        <v>74</v>
      </c>
      <c r="I4808" t="str">
        <f>IF(LEFT(tbStoricoOrdini[[#This Row],[ARTICOLO]],3) = "COG","COG",LEFT(tbStoricoOrdini[[#This Row],[ARTICOLO]],FIND(" ",tbStoricoOrdini[[#This Row],[ARTICOLO]])-1))</f>
        <v>AVRC</v>
      </c>
      <c r="J4808" t="str">
        <f>MID(tbStoricoOrdini[[#This Row],[ARTICOLO]],FIND(" ",tbStoricoOrdini[[#This Row],[ARTICOLO]])+1,4)</f>
        <v>2500</v>
      </c>
      <c r="K4808" t="str">
        <f>IFERROR(RIGHT(tbStoricoOrdini[[#This Row],[ARTICOLO]],LEN(tbStoricoOrdini[[#This Row],[ARTICOLO]])-FIND(" ",tbStoricoOrdini[[#This Row],[ARTICOLO]],FIND(" ",tbStoricoOrdini[[#This Row],[ARTICOLO]]) +1)),"")</f>
        <v>Gold</v>
      </c>
      <c r="L4808" s="3">
        <f>VLOOKUP(tbStoricoOrdini[[#This Row],[ARTICOLO]],tbArticoli[],2,FALSE)</f>
        <v>500</v>
      </c>
      <c r="M4808" s="22">
        <f>tbStoricoOrdini[[#This Row],[IMPORTO]]/tbStoricoOrdini[[#This Row],[PREZZO]]</f>
        <v>7.0000000000000007E-2</v>
      </c>
      <c r="N4808" t="s">
        <v>15</v>
      </c>
      <c r="O4808" s="8">
        <f>VLOOKUP(tbStoricoOrdini[[#This Row],[AGENTE]],tbAgenti[],2,FALSE)</f>
        <v>0.08</v>
      </c>
      <c r="P4808" s="2">
        <v>35</v>
      </c>
      <c r="Q4808" s="2">
        <f>tbStoricoOrdini[[#This Row],[IMPORTO]]*tbStoricoOrdini[[#This Row],[% COMM.]]</f>
        <v>2.8000000000000003</v>
      </c>
      <c r="R4808" s="2">
        <f>tbStoricoOrdini[[#This Row],[TOT. COMM.]]+tbStoricoOrdini[[#This Row],[IMPORTO]]</f>
        <v>37.799999999999997</v>
      </c>
    </row>
    <row r="4809" spans="1:18">
      <c r="A4809" s="1">
        <v>43983</v>
      </c>
      <c r="B4809" s="7">
        <f>MONTH(tbStoricoOrdini[[#This Row],[DATA]])</f>
        <v>6</v>
      </c>
      <c r="C4809" t="s">
        <v>4904</v>
      </c>
      <c r="D4809" t="str">
        <f>RIGHT(tbStoricoOrdini[[#This Row],[ORDINE]],4)</f>
        <v>4806</v>
      </c>
      <c r="E4809" t="s">
        <v>27</v>
      </c>
      <c r="F4809" t="str">
        <f>VLOOKUP(tbStoricoOrdini[[#This Row],[CLIENTE]],tbClienti[],3,FALSE)</f>
        <v>Veneto</v>
      </c>
      <c r="G4809" t="str">
        <f>VLOOKUP(tbStoricoOrdini[[#This Row],[CLIENTE]],tbClienti[],7,FALSE)</f>
        <v>BD</v>
      </c>
      <c r="H4809" t="s">
        <v>74</v>
      </c>
      <c r="I4809" t="str">
        <f>IF(LEFT(tbStoricoOrdini[[#This Row],[ARTICOLO]],3) = "COG","COG",LEFT(tbStoricoOrdini[[#This Row],[ARTICOLO]],FIND(" ",tbStoricoOrdini[[#This Row],[ARTICOLO]])-1))</f>
        <v>AVRC</v>
      </c>
      <c r="J4809" t="str">
        <f>MID(tbStoricoOrdini[[#This Row],[ARTICOLO]],FIND(" ",tbStoricoOrdini[[#This Row],[ARTICOLO]])+1,4)</f>
        <v>2500</v>
      </c>
      <c r="K4809" t="str">
        <f>IFERROR(RIGHT(tbStoricoOrdini[[#This Row],[ARTICOLO]],LEN(tbStoricoOrdini[[#This Row],[ARTICOLO]])-FIND(" ",tbStoricoOrdini[[#This Row],[ARTICOLO]],FIND(" ",tbStoricoOrdini[[#This Row],[ARTICOLO]]) +1)),"")</f>
        <v>Gold</v>
      </c>
      <c r="L4809" s="3">
        <f>VLOOKUP(tbStoricoOrdini[[#This Row],[ARTICOLO]],tbArticoli[],2,FALSE)</f>
        <v>500</v>
      </c>
      <c r="M4809" s="22">
        <f>tbStoricoOrdini[[#This Row],[IMPORTO]]/tbStoricoOrdini[[#This Row],[PREZZO]]</f>
        <v>13.343999999999999</v>
      </c>
      <c r="N4809" t="s">
        <v>14</v>
      </c>
      <c r="O4809" s="8">
        <f>VLOOKUP(tbStoricoOrdini[[#This Row],[AGENTE]],tbAgenti[],2,FALSE)</f>
        <v>0.05</v>
      </c>
      <c r="P4809" s="2">
        <v>6672</v>
      </c>
      <c r="Q4809" s="2">
        <f>tbStoricoOrdini[[#This Row],[IMPORTO]]*tbStoricoOrdini[[#This Row],[% COMM.]]</f>
        <v>333.6</v>
      </c>
      <c r="R4809" s="2">
        <f>tbStoricoOrdini[[#This Row],[TOT. COMM.]]+tbStoricoOrdini[[#This Row],[IMPORTO]]</f>
        <v>7005.6</v>
      </c>
    </row>
    <row r="4810" spans="1:18">
      <c r="A4810" s="1">
        <v>43983</v>
      </c>
      <c r="B4810" s="7">
        <f>MONTH(tbStoricoOrdini[[#This Row],[DATA]])</f>
        <v>6</v>
      </c>
      <c r="C4810" t="s">
        <v>4905</v>
      </c>
      <c r="D4810" t="str">
        <f>RIGHT(tbStoricoOrdini[[#This Row],[ORDINE]],4)</f>
        <v>4807</v>
      </c>
      <c r="E4810" t="s">
        <v>27</v>
      </c>
      <c r="F4810" t="str">
        <f>VLOOKUP(tbStoricoOrdini[[#This Row],[CLIENTE]],tbClienti[],3,FALSE)</f>
        <v>Veneto</v>
      </c>
      <c r="G4810" t="str">
        <f>VLOOKUP(tbStoricoOrdini[[#This Row],[CLIENTE]],tbClienti[],7,FALSE)</f>
        <v>BD</v>
      </c>
      <c r="H4810" t="s">
        <v>74</v>
      </c>
      <c r="I4810" t="str">
        <f>IF(LEFT(tbStoricoOrdini[[#This Row],[ARTICOLO]],3) = "COG","COG",LEFT(tbStoricoOrdini[[#This Row],[ARTICOLO]],FIND(" ",tbStoricoOrdini[[#This Row],[ARTICOLO]])-1))</f>
        <v>AVRC</v>
      </c>
      <c r="J4810" t="str">
        <f>MID(tbStoricoOrdini[[#This Row],[ARTICOLO]],FIND(" ",tbStoricoOrdini[[#This Row],[ARTICOLO]])+1,4)</f>
        <v>2500</v>
      </c>
      <c r="K4810" t="str">
        <f>IFERROR(RIGHT(tbStoricoOrdini[[#This Row],[ARTICOLO]],LEN(tbStoricoOrdini[[#This Row],[ARTICOLO]])-FIND(" ",tbStoricoOrdini[[#This Row],[ARTICOLO]],FIND(" ",tbStoricoOrdini[[#This Row],[ARTICOLO]]) +1)),"")</f>
        <v>Gold</v>
      </c>
      <c r="L4810" s="3">
        <f>VLOOKUP(tbStoricoOrdini[[#This Row],[ARTICOLO]],tbArticoli[],2,FALSE)</f>
        <v>500</v>
      </c>
      <c r="M4810" s="22">
        <f>tbStoricoOrdini[[#This Row],[IMPORTO]]/tbStoricoOrdini[[#This Row],[PREZZO]]</f>
        <v>32.387999999999998</v>
      </c>
      <c r="N4810" t="s">
        <v>7</v>
      </c>
      <c r="O4810" s="8">
        <f>VLOOKUP(tbStoricoOrdini[[#This Row],[AGENTE]],tbAgenti[],2,FALSE)</f>
        <v>0.03</v>
      </c>
      <c r="P4810" s="2">
        <v>16194</v>
      </c>
      <c r="Q4810" s="2">
        <f>tbStoricoOrdini[[#This Row],[IMPORTO]]*tbStoricoOrdini[[#This Row],[% COMM.]]</f>
        <v>485.82</v>
      </c>
      <c r="R4810" s="2">
        <f>tbStoricoOrdini[[#This Row],[TOT. COMM.]]+tbStoricoOrdini[[#This Row],[IMPORTO]]</f>
        <v>16679.82</v>
      </c>
    </row>
    <row r="4811" spans="1:18">
      <c r="A4811" s="1">
        <v>43983</v>
      </c>
      <c r="B4811" s="7">
        <f>MONTH(tbStoricoOrdini[[#This Row],[DATA]])</f>
        <v>6</v>
      </c>
      <c r="C4811" t="s">
        <v>4906</v>
      </c>
      <c r="D4811" t="str">
        <f>RIGHT(tbStoricoOrdini[[#This Row],[ORDINE]],4)</f>
        <v>4808</v>
      </c>
      <c r="E4811" t="s">
        <v>27</v>
      </c>
      <c r="F4811" t="str">
        <f>VLOOKUP(tbStoricoOrdini[[#This Row],[CLIENTE]],tbClienti[],3,FALSE)</f>
        <v>Veneto</v>
      </c>
      <c r="G4811" t="str">
        <f>VLOOKUP(tbStoricoOrdini[[#This Row],[CLIENTE]],tbClienti[],7,FALSE)</f>
        <v>BD</v>
      </c>
      <c r="H4811" t="s">
        <v>74</v>
      </c>
      <c r="I4811" t="str">
        <f>IF(LEFT(tbStoricoOrdini[[#This Row],[ARTICOLO]],3) = "COG","COG",LEFT(tbStoricoOrdini[[#This Row],[ARTICOLO]],FIND(" ",tbStoricoOrdini[[#This Row],[ARTICOLO]])-1))</f>
        <v>AVRC</v>
      </c>
      <c r="J4811" t="str">
        <f>MID(tbStoricoOrdini[[#This Row],[ARTICOLO]],FIND(" ",tbStoricoOrdini[[#This Row],[ARTICOLO]])+1,4)</f>
        <v>2500</v>
      </c>
      <c r="K4811" t="str">
        <f>IFERROR(RIGHT(tbStoricoOrdini[[#This Row],[ARTICOLO]],LEN(tbStoricoOrdini[[#This Row],[ARTICOLO]])-FIND(" ",tbStoricoOrdini[[#This Row],[ARTICOLO]],FIND(" ",tbStoricoOrdini[[#This Row],[ARTICOLO]]) +1)),"")</f>
        <v>Gold</v>
      </c>
      <c r="L4811" s="3">
        <f>VLOOKUP(tbStoricoOrdini[[#This Row],[ARTICOLO]],tbArticoli[],2,FALSE)</f>
        <v>500</v>
      </c>
      <c r="M4811" s="22">
        <f>tbStoricoOrdini[[#This Row],[IMPORTO]]/tbStoricoOrdini[[#This Row],[PREZZO]]</f>
        <v>81.805999999999997</v>
      </c>
      <c r="N4811" t="s">
        <v>20</v>
      </c>
      <c r="O4811" s="8">
        <f>VLOOKUP(tbStoricoOrdini[[#This Row],[AGENTE]],tbAgenti[],2,FALSE)</f>
        <v>0.05</v>
      </c>
      <c r="P4811" s="2">
        <v>40903</v>
      </c>
      <c r="Q4811" s="2">
        <f>tbStoricoOrdini[[#This Row],[IMPORTO]]*tbStoricoOrdini[[#This Row],[% COMM.]]</f>
        <v>2045.15</v>
      </c>
      <c r="R4811" s="2">
        <f>tbStoricoOrdini[[#This Row],[TOT. COMM.]]+tbStoricoOrdini[[#This Row],[IMPORTO]]</f>
        <v>42948.15</v>
      </c>
    </row>
    <row r="4812" spans="1:18">
      <c r="A4812" s="1">
        <v>43983</v>
      </c>
      <c r="B4812" s="7">
        <f>MONTH(tbStoricoOrdini[[#This Row],[DATA]])</f>
        <v>6</v>
      </c>
      <c r="C4812" t="s">
        <v>4907</v>
      </c>
      <c r="D4812" t="str">
        <f>RIGHT(tbStoricoOrdini[[#This Row],[ORDINE]],4)</f>
        <v>4809</v>
      </c>
      <c r="E4812" t="s">
        <v>27</v>
      </c>
      <c r="F4812" t="str">
        <f>VLOOKUP(tbStoricoOrdini[[#This Row],[CLIENTE]],tbClienti[],3,FALSE)</f>
        <v>Veneto</v>
      </c>
      <c r="G4812" t="str">
        <f>VLOOKUP(tbStoricoOrdini[[#This Row],[CLIENTE]],tbClienti[],7,FALSE)</f>
        <v>BD</v>
      </c>
      <c r="H4812" t="s">
        <v>74</v>
      </c>
      <c r="I4812" t="str">
        <f>IF(LEFT(tbStoricoOrdini[[#This Row],[ARTICOLO]],3) = "COG","COG",LEFT(tbStoricoOrdini[[#This Row],[ARTICOLO]],FIND(" ",tbStoricoOrdini[[#This Row],[ARTICOLO]])-1))</f>
        <v>AVRC</v>
      </c>
      <c r="J4812" t="str">
        <f>MID(tbStoricoOrdini[[#This Row],[ARTICOLO]],FIND(" ",tbStoricoOrdini[[#This Row],[ARTICOLO]])+1,4)</f>
        <v>2500</v>
      </c>
      <c r="K4812" t="str">
        <f>IFERROR(RIGHT(tbStoricoOrdini[[#This Row],[ARTICOLO]],LEN(tbStoricoOrdini[[#This Row],[ARTICOLO]])-FIND(" ",tbStoricoOrdini[[#This Row],[ARTICOLO]],FIND(" ",tbStoricoOrdini[[#This Row],[ARTICOLO]]) +1)),"")</f>
        <v>Gold</v>
      </c>
      <c r="L4812" s="3">
        <f>VLOOKUP(tbStoricoOrdini[[#This Row],[ARTICOLO]],tbArticoli[],2,FALSE)</f>
        <v>500</v>
      </c>
      <c r="M4812" s="22">
        <f>tbStoricoOrdini[[#This Row],[IMPORTO]]/tbStoricoOrdini[[#This Row],[PREZZO]]</f>
        <v>0.32400000000000001</v>
      </c>
      <c r="N4812" t="s">
        <v>18</v>
      </c>
      <c r="O4812" s="8">
        <f>VLOOKUP(tbStoricoOrdini[[#This Row],[AGENTE]],tbAgenti[],2,FALSE)</f>
        <v>0.03</v>
      </c>
      <c r="P4812" s="2">
        <v>162</v>
      </c>
      <c r="Q4812" s="2">
        <f>tbStoricoOrdini[[#This Row],[IMPORTO]]*tbStoricoOrdini[[#This Row],[% COMM.]]</f>
        <v>4.8599999999999994</v>
      </c>
      <c r="R4812" s="2">
        <f>tbStoricoOrdini[[#This Row],[TOT. COMM.]]+tbStoricoOrdini[[#This Row],[IMPORTO]]</f>
        <v>166.86</v>
      </c>
    </row>
    <row r="4813" spans="1:18">
      <c r="A4813" s="1">
        <v>43983</v>
      </c>
      <c r="B4813" s="7">
        <f>MONTH(tbStoricoOrdini[[#This Row],[DATA]])</f>
        <v>6</v>
      </c>
      <c r="C4813" t="s">
        <v>4908</v>
      </c>
      <c r="D4813" t="str">
        <f>RIGHT(tbStoricoOrdini[[#This Row],[ORDINE]],4)</f>
        <v>4810</v>
      </c>
      <c r="E4813" t="s">
        <v>27</v>
      </c>
      <c r="F4813" t="str">
        <f>VLOOKUP(tbStoricoOrdini[[#This Row],[CLIENTE]],tbClienti[],3,FALSE)</f>
        <v>Veneto</v>
      </c>
      <c r="G4813" t="str">
        <f>VLOOKUP(tbStoricoOrdini[[#This Row],[CLIENTE]],tbClienti[],7,FALSE)</f>
        <v>BD</v>
      </c>
      <c r="H4813" t="s">
        <v>74</v>
      </c>
      <c r="I4813" t="str">
        <f>IF(LEFT(tbStoricoOrdini[[#This Row],[ARTICOLO]],3) = "COG","COG",LEFT(tbStoricoOrdini[[#This Row],[ARTICOLO]],FIND(" ",tbStoricoOrdini[[#This Row],[ARTICOLO]])-1))</f>
        <v>AVRC</v>
      </c>
      <c r="J4813" t="str">
        <f>MID(tbStoricoOrdini[[#This Row],[ARTICOLO]],FIND(" ",tbStoricoOrdini[[#This Row],[ARTICOLO]])+1,4)</f>
        <v>2500</v>
      </c>
      <c r="K4813" t="str">
        <f>IFERROR(RIGHT(tbStoricoOrdini[[#This Row],[ARTICOLO]],LEN(tbStoricoOrdini[[#This Row],[ARTICOLO]])-FIND(" ",tbStoricoOrdini[[#This Row],[ARTICOLO]],FIND(" ",tbStoricoOrdini[[#This Row],[ARTICOLO]]) +1)),"")</f>
        <v>Gold</v>
      </c>
      <c r="L4813" s="3">
        <f>VLOOKUP(tbStoricoOrdini[[#This Row],[ARTICOLO]],tbArticoli[],2,FALSE)</f>
        <v>500</v>
      </c>
      <c r="M4813" s="22">
        <f>tbStoricoOrdini[[#This Row],[IMPORTO]]/tbStoricoOrdini[[#This Row],[PREZZO]]</f>
        <v>2.1779999999999999</v>
      </c>
      <c r="N4813" t="s">
        <v>6</v>
      </c>
      <c r="O4813" s="8">
        <f>VLOOKUP(tbStoricoOrdini[[#This Row],[AGENTE]],tbAgenti[],2,FALSE)</f>
        <v>7.4999999999999997E-2</v>
      </c>
      <c r="P4813" s="2">
        <v>1089</v>
      </c>
      <c r="Q4813" s="2">
        <f>tbStoricoOrdini[[#This Row],[IMPORTO]]*tbStoricoOrdini[[#This Row],[% COMM.]]</f>
        <v>81.674999999999997</v>
      </c>
      <c r="R4813" s="2">
        <f>tbStoricoOrdini[[#This Row],[TOT. COMM.]]+tbStoricoOrdini[[#This Row],[IMPORTO]]</f>
        <v>1170.675</v>
      </c>
    </row>
    <row r="4814" spans="1:18">
      <c r="A4814" s="1">
        <v>43983</v>
      </c>
      <c r="B4814" s="7">
        <f>MONTH(tbStoricoOrdini[[#This Row],[DATA]])</f>
        <v>6</v>
      </c>
      <c r="C4814" t="s">
        <v>4909</v>
      </c>
      <c r="D4814" t="str">
        <f>RIGHT(tbStoricoOrdini[[#This Row],[ORDINE]],4)</f>
        <v>4811</v>
      </c>
      <c r="E4814" t="s">
        <v>27</v>
      </c>
      <c r="F4814" t="str">
        <f>VLOOKUP(tbStoricoOrdini[[#This Row],[CLIENTE]],tbClienti[],3,FALSE)</f>
        <v>Veneto</v>
      </c>
      <c r="G4814" t="str">
        <f>VLOOKUP(tbStoricoOrdini[[#This Row],[CLIENTE]],tbClienti[],7,FALSE)</f>
        <v>BD</v>
      </c>
      <c r="H4814" t="s">
        <v>74</v>
      </c>
      <c r="I4814" t="str">
        <f>IF(LEFT(tbStoricoOrdini[[#This Row],[ARTICOLO]],3) = "COG","COG",LEFT(tbStoricoOrdini[[#This Row],[ARTICOLO]],FIND(" ",tbStoricoOrdini[[#This Row],[ARTICOLO]])-1))</f>
        <v>AVRC</v>
      </c>
      <c r="J4814" t="str">
        <f>MID(tbStoricoOrdini[[#This Row],[ARTICOLO]],FIND(" ",tbStoricoOrdini[[#This Row],[ARTICOLO]])+1,4)</f>
        <v>2500</v>
      </c>
      <c r="K4814" t="str">
        <f>IFERROR(RIGHT(tbStoricoOrdini[[#This Row],[ARTICOLO]],LEN(tbStoricoOrdini[[#This Row],[ARTICOLO]])-FIND(" ",tbStoricoOrdini[[#This Row],[ARTICOLO]],FIND(" ",tbStoricoOrdini[[#This Row],[ARTICOLO]]) +1)),"")</f>
        <v>Gold</v>
      </c>
      <c r="L4814" s="3">
        <f>VLOOKUP(tbStoricoOrdini[[#This Row],[ARTICOLO]],tbArticoli[],2,FALSE)</f>
        <v>500</v>
      </c>
      <c r="M4814" s="22">
        <f>tbStoricoOrdini[[#This Row],[IMPORTO]]/tbStoricoOrdini[[#This Row],[PREZZO]]</f>
        <v>53.021999999999998</v>
      </c>
      <c r="N4814" t="s">
        <v>9</v>
      </c>
      <c r="O4814" s="8">
        <f>VLOOKUP(tbStoricoOrdini[[#This Row],[AGENTE]],tbAgenti[],2,FALSE)</f>
        <v>0.05</v>
      </c>
      <c r="P4814" s="2">
        <v>26511</v>
      </c>
      <c r="Q4814" s="2">
        <f>tbStoricoOrdini[[#This Row],[IMPORTO]]*tbStoricoOrdini[[#This Row],[% COMM.]]</f>
        <v>1325.5500000000002</v>
      </c>
      <c r="R4814" s="2">
        <f>tbStoricoOrdini[[#This Row],[TOT. COMM.]]+tbStoricoOrdini[[#This Row],[IMPORTO]]</f>
        <v>27836.55</v>
      </c>
    </row>
    <row r="4815" spans="1:18">
      <c r="A4815" s="1">
        <v>43983</v>
      </c>
      <c r="B4815" s="7">
        <f>MONTH(tbStoricoOrdini[[#This Row],[DATA]])</f>
        <v>6</v>
      </c>
      <c r="C4815" t="s">
        <v>4910</v>
      </c>
      <c r="D4815" t="str">
        <f>RIGHT(tbStoricoOrdini[[#This Row],[ORDINE]],4)</f>
        <v>4812</v>
      </c>
      <c r="E4815" t="s">
        <v>27</v>
      </c>
      <c r="F4815" t="str">
        <f>VLOOKUP(tbStoricoOrdini[[#This Row],[CLIENTE]],tbClienti[],3,FALSE)</f>
        <v>Veneto</v>
      </c>
      <c r="G4815" t="str">
        <f>VLOOKUP(tbStoricoOrdini[[#This Row],[CLIENTE]],tbClienti[],7,FALSE)</f>
        <v>BD</v>
      </c>
      <c r="H4815" t="s">
        <v>77</v>
      </c>
      <c r="I4815" t="str">
        <f>IF(LEFT(tbStoricoOrdini[[#This Row],[ARTICOLO]],3) = "COG","COG",LEFT(tbStoricoOrdini[[#This Row],[ARTICOLO]],FIND(" ",tbStoricoOrdini[[#This Row],[ARTICOLO]])-1))</f>
        <v>COG</v>
      </c>
      <c r="J4815" t="str">
        <f>MID(tbStoricoOrdini[[#This Row],[ARTICOLO]],FIND(" ",tbStoricoOrdini[[#This Row],[ARTICOLO]])+1,4)</f>
        <v>2000</v>
      </c>
      <c r="K4815" t="str">
        <f>IFERROR(RIGHT(tbStoricoOrdini[[#This Row],[ARTICOLO]],LEN(tbStoricoOrdini[[#This Row],[ARTICOLO]])-FIND(" ",tbStoricoOrdini[[#This Row],[ARTICOLO]],FIND(" ",tbStoricoOrdini[[#This Row],[ARTICOLO]]) +1)),"")</f>
        <v>Medium</v>
      </c>
      <c r="L4815" s="3">
        <f>VLOOKUP(tbStoricoOrdini[[#This Row],[ARTICOLO]],tbArticoli[],2,FALSE)</f>
        <v>200</v>
      </c>
      <c r="M4815" s="22">
        <f>tbStoricoOrdini[[#This Row],[IMPORTO]]/tbStoricoOrdini[[#This Row],[PREZZO]]</f>
        <v>15.065</v>
      </c>
      <c r="N4815" t="s">
        <v>9</v>
      </c>
      <c r="O4815" s="8">
        <f>VLOOKUP(tbStoricoOrdini[[#This Row],[AGENTE]],tbAgenti[],2,FALSE)</f>
        <v>0.05</v>
      </c>
      <c r="P4815" s="2">
        <v>3013</v>
      </c>
      <c r="Q4815" s="2">
        <f>tbStoricoOrdini[[#This Row],[IMPORTO]]*tbStoricoOrdini[[#This Row],[% COMM.]]</f>
        <v>150.65</v>
      </c>
      <c r="R4815" s="2">
        <f>tbStoricoOrdini[[#This Row],[TOT. COMM.]]+tbStoricoOrdini[[#This Row],[IMPORTO]]</f>
        <v>3163.65</v>
      </c>
    </row>
    <row r="4816" spans="1:18">
      <c r="A4816" s="1">
        <v>43983</v>
      </c>
      <c r="B4816" s="7">
        <f>MONTH(tbStoricoOrdini[[#This Row],[DATA]])</f>
        <v>6</v>
      </c>
      <c r="C4816" t="s">
        <v>4911</v>
      </c>
      <c r="D4816" t="str">
        <f>RIGHT(tbStoricoOrdini[[#This Row],[ORDINE]],4)</f>
        <v>4813</v>
      </c>
      <c r="E4816" t="s">
        <v>27</v>
      </c>
      <c r="F4816" t="str">
        <f>VLOOKUP(tbStoricoOrdini[[#This Row],[CLIENTE]],tbClienti[],3,FALSE)</f>
        <v>Veneto</v>
      </c>
      <c r="G4816" t="str">
        <f>VLOOKUP(tbStoricoOrdini[[#This Row],[CLIENTE]],tbClienti[],7,FALSE)</f>
        <v>BD</v>
      </c>
      <c r="H4816" t="s">
        <v>61</v>
      </c>
      <c r="I4816" t="str">
        <f>IF(LEFT(tbStoricoOrdini[[#This Row],[ARTICOLO]],3) = "COG","COG",LEFT(tbStoricoOrdini[[#This Row],[ARTICOLO]],FIND(" ",tbStoricoOrdini[[#This Row],[ARTICOLO]])-1))</f>
        <v>KLM</v>
      </c>
      <c r="J4816" t="str">
        <f>MID(tbStoricoOrdini[[#This Row],[ARTICOLO]],FIND(" ",tbStoricoOrdini[[#This Row],[ARTICOLO]])+1,4)</f>
        <v>5000</v>
      </c>
      <c r="K4816" t="str">
        <f>IFERROR(RIGHT(tbStoricoOrdini[[#This Row],[ARTICOLO]],LEN(tbStoricoOrdini[[#This Row],[ARTICOLO]])-FIND(" ",tbStoricoOrdini[[#This Row],[ARTICOLO]],FIND(" ",tbStoricoOrdini[[#This Row],[ARTICOLO]]) +1)),"")</f>
        <v>Medium</v>
      </c>
      <c r="L4816" s="3">
        <f>VLOOKUP(tbStoricoOrdini[[#This Row],[ARTICOLO]],tbArticoli[],2,FALSE)</f>
        <v>150</v>
      </c>
      <c r="M4816" s="22">
        <f>tbStoricoOrdini[[#This Row],[IMPORTO]]/tbStoricoOrdini[[#This Row],[PREZZO]]</f>
        <v>19.513333333333332</v>
      </c>
      <c r="N4816" t="s">
        <v>10</v>
      </c>
      <c r="O4816" s="8">
        <f>VLOOKUP(tbStoricoOrdini[[#This Row],[AGENTE]],tbAgenti[],2,FALSE)</f>
        <v>3.6999999999999998E-2</v>
      </c>
      <c r="P4816" s="2">
        <v>2927</v>
      </c>
      <c r="Q4816" s="2">
        <f>tbStoricoOrdini[[#This Row],[IMPORTO]]*tbStoricoOrdini[[#This Row],[% COMM.]]</f>
        <v>108.29899999999999</v>
      </c>
      <c r="R4816" s="2">
        <f>tbStoricoOrdini[[#This Row],[TOT. COMM.]]+tbStoricoOrdini[[#This Row],[IMPORTO]]</f>
        <v>3035.299</v>
      </c>
    </row>
    <row r="4817" spans="1:18">
      <c r="A4817" s="1">
        <v>43983</v>
      </c>
      <c r="B4817" s="7">
        <f>MONTH(tbStoricoOrdini[[#This Row],[DATA]])</f>
        <v>6</v>
      </c>
      <c r="C4817" t="s">
        <v>4912</v>
      </c>
      <c r="D4817" t="str">
        <f>RIGHT(tbStoricoOrdini[[#This Row],[ORDINE]],4)</f>
        <v>4814</v>
      </c>
      <c r="E4817" t="s">
        <v>27</v>
      </c>
      <c r="F4817" t="str">
        <f>VLOOKUP(tbStoricoOrdini[[#This Row],[CLIENTE]],tbClienti[],3,FALSE)</f>
        <v>Veneto</v>
      </c>
      <c r="G4817" t="str">
        <f>VLOOKUP(tbStoricoOrdini[[#This Row],[CLIENTE]],tbClienti[],7,FALSE)</f>
        <v>BD</v>
      </c>
      <c r="H4817" t="s">
        <v>61</v>
      </c>
      <c r="I4817" t="str">
        <f>IF(LEFT(tbStoricoOrdini[[#This Row],[ARTICOLO]],3) = "COG","COG",LEFT(tbStoricoOrdini[[#This Row],[ARTICOLO]],FIND(" ",tbStoricoOrdini[[#This Row],[ARTICOLO]])-1))</f>
        <v>KLM</v>
      </c>
      <c r="J4817" t="str">
        <f>MID(tbStoricoOrdini[[#This Row],[ARTICOLO]],FIND(" ",tbStoricoOrdini[[#This Row],[ARTICOLO]])+1,4)</f>
        <v>5000</v>
      </c>
      <c r="K4817" t="str">
        <f>IFERROR(RIGHT(tbStoricoOrdini[[#This Row],[ARTICOLO]],LEN(tbStoricoOrdini[[#This Row],[ARTICOLO]])-FIND(" ",tbStoricoOrdini[[#This Row],[ARTICOLO]],FIND(" ",tbStoricoOrdini[[#This Row],[ARTICOLO]]) +1)),"")</f>
        <v>Medium</v>
      </c>
      <c r="L4817" s="3">
        <f>VLOOKUP(tbStoricoOrdini[[#This Row],[ARTICOLO]],tbArticoli[],2,FALSE)</f>
        <v>150</v>
      </c>
      <c r="M4817" s="22">
        <f>tbStoricoOrdini[[#This Row],[IMPORTO]]/tbStoricoOrdini[[#This Row],[PREZZO]]</f>
        <v>779.11333333333334</v>
      </c>
      <c r="N4817" t="s">
        <v>19</v>
      </c>
      <c r="O4817" s="8">
        <f>VLOOKUP(tbStoricoOrdini[[#This Row],[AGENTE]],tbAgenti[],2,FALSE)</f>
        <v>0.05</v>
      </c>
      <c r="P4817" s="2">
        <v>116867</v>
      </c>
      <c r="Q4817" s="2">
        <f>tbStoricoOrdini[[#This Row],[IMPORTO]]*tbStoricoOrdini[[#This Row],[% COMM.]]</f>
        <v>5843.35</v>
      </c>
      <c r="R4817" s="2">
        <f>tbStoricoOrdini[[#This Row],[TOT. COMM.]]+tbStoricoOrdini[[#This Row],[IMPORTO]]</f>
        <v>122710.35</v>
      </c>
    </row>
    <row r="4818" spans="1:18">
      <c r="A4818" s="1">
        <v>43983</v>
      </c>
      <c r="B4818" s="7">
        <f>MONTH(tbStoricoOrdini[[#This Row],[DATA]])</f>
        <v>6</v>
      </c>
      <c r="C4818" t="s">
        <v>4913</v>
      </c>
      <c r="D4818" t="str">
        <f>RIGHT(tbStoricoOrdini[[#This Row],[ORDINE]],4)</f>
        <v>4815</v>
      </c>
      <c r="E4818" t="s">
        <v>27</v>
      </c>
      <c r="F4818" t="str">
        <f>VLOOKUP(tbStoricoOrdini[[#This Row],[CLIENTE]],tbClienti[],3,FALSE)</f>
        <v>Veneto</v>
      </c>
      <c r="G4818" t="str">
        <f>VLOOKUP(tbStoricoOrdini[[#This Row],[CLIENTE]],tbClienti[],7,FALSE)</f>
        <v>BD</v>
      </c>
      <c r="H4818" t="s">
        <v>61</v>
      </c>
      <c r="I4818" t="str">
        <f>IF(LEFT(tbStoricoOrdini[[#This Row],[ARTICOLO]],3) = "COG","COG",LEFT(tbStoricoOrdini[[#This Row],[ARTICOLO]],FIND(" ",tbStoricoOrdini[[#This Row],[ARTICOLO]])-1))</f>
        <v>KLM</v>
      </c>
      <c r="J4818" t="str">
        <f>MID(tbStoricoOrdini[[#This Row],[ARTICOLO]],FIND(" ",tbStoricoOrdini[[#This Row],[ARTICOLO]])+1,4)</f>
        <v>5000</v>
      </c>
      <c r="K4818" t="str">
        <f>IFERROR(RIGHT(tbStoricoOrdini[[#This Row],[ARTICOLO]],LEN(tbStoricoOrdini[[#This Row],[ARTICOLO]])-FIND(" ",tbStoricoOrdini[[#This Row],[ARTICOLO]],FIND(" ",tbStoricoOrdini[[#This Row],[ARTICOLO]]) +1)),"")</f>
        <v>Medium</v>
      </c>
      <c r="L4818" s="3">
        <f>VLOOKUP(tbStoricoOrdini[[#This Row],[ARTICOLO]],tbArticoli[],2,FALSE)</f>
        <v>150</v>
      </c>
      <c r="M4818" s="22">
        <f>tbStoricoOrdini[[#This Row],[IMPORTO]]/tbStoricoOrdini[[#This Row],[PREZZO]]</f>
        <v>9.32</v>
      </c>
      <c r="N4818" t="s">
        <v>14</v>
      </c>
      <c r="O4818" s="8">
        <f>VLOOKUP(tbStoricoOrdini[[#This Row],[AGENTE]],tbAgenti[],2,FALSE)</f>
        <v>0.05</v>
      </c>
      <c r="P4818" s="2">
        <v>1398</v>
      </c>
      <c r="Q4818" s="2">
        <f>tbStoricoOrdini[[#This Row],[IMPORTO]]*tbStoricoOrdini[[#This Row],[% COMM.]]</f>
        <v>69.900000000000006</v>
      </c>
      <c r="R4818" s="2">
        <f>tbStoricoOrdini[[#This Row],[TOT. COMM.]]+tbStoricoOrdini[[#This Row],[IMPORTO]]</f>
        <v>1467.9</v>
      </c>
    </row>
    <row r="4819" spans="1:18">
      <c r="A4819" s="1">
        <v>43983</v>
      </c>
      <c r="B4819" s="7">
        <f>MONTH(tbStoricoOrdini[[#This Row],[DATA]])</f>
        <v>6</v>
      </c>
      <c r="C4819" t="s">
        <v>4914</v>
      </c>
      <c r="D4819" t="str">
        <f>RIGHT(tbStoricoOrdini[[#This Row],[ORDINE]],4)</f>
        <v>4816</v>
      </c>
      <c r="E4819" t="s">
        <v>27</v>
      </c>
      <c r="F4819" t="str">
        <f>VLOOKUP(tbStoricoOrdini[[#This Row],[CLIENTE]],tbClienti[],3,FALSE)</f>
        <v>Veneto</v>
      </c>
      <c r="G4819" t="str">
        <f>VLOOKUP(tbStoricoOrdini[[#This Row],[CLIENTE]],tbClienti[],7,FALSE)</f>
        <v>BD</v>
      </c>
      <c r="H4819" t="s">
        <v>61</v>
      </c>
      <c r="I4819" t="str">
        <f>IF(LEFT(tbStoricoOrdini[[#This Row],[ARTICOLO]],3) = "COG","COG",LEFT(tbStoricoOrdini[[#This Row],[ARTICOLO]],FIND(" ",tbStoricoOrdini[[#This Row],[ARTICOLO]])-1))</f>
        <v>KLM</v>
      </c>
      <c r="J4819" t="str">
        <f>MID(tbStoricoOrdini[[#This Row],[ARTICOLO]],FIND(" ",tbStoricoOrdini[[#This Row],[ARTICOLO]])+1,4)</f>
        <v>5000</v>
      </c>
      <c r="K4819" t="str">
        <f>IFERROR(RIGHT(tbStoricoOrdini[[#This Row],[ARTICOLO]],LEN(tbStoricoOrdini[[#This Row],[ARTICOLO]])-FIND(" ",tbStoricoOrdini[[#This Row],[ARTICOLO]],FIND(" ",tbStoricoOrdini[[#This Row],[ARTICOLO]]) +1)),"")</f>
        <v>Medium</v>
      </c>
      <c r="L4819" s="3">
        <f>VLOOKUP(tbStoricoOrdini[[#This Row],[ARTICOLO]],tbArticoli[],2,FALSE)</f>
        <v>150</v>
      </c>
      <c r="M4819" s="22">
        <f>tbStoricoOrdini[[#This Row],[IMPORTO]]/tbStoricoOrdini[[#This Row],[PREZZO]]</f>
        <v>20.693333333333332</v>
      </c>
      <c r="N4819" t="s">
        <v>7</v>
      </c>
      <c r="O4819" s="8">
        <f>VLOOKUP(tbStoricoOrdini[[#This Row],[AGENTE]],tbAgenti[],2,FALSE)</f>
        <v>0.03</v>
      </c>
      <c r="P4819" s="2">
        <v>3104</v>
      </c>
      <c r="Q4819" s="2">
        <f>tbStoricoOrdini[[#This Row],[IMPORTO]]*tbStoricoOrdini[[#This Row],[% COMM.]]</f>
        <v>93.11999999999999</v>
      </c>
      <c r="R4819" s="2">
        <f>tbStoricoOrdini[[#This Row],[TOT. COMM.]]+tbStoricoOrdini[[#This Row],[IMPORTO]]</f>
        <v>3197.12</v>
      </c>
    </row>
    <row r="4820" spans="1:18">
      <c r="A4820" s="1">
        <v>43983</v>
      </c>
      <c r="B4820" s="7">
        <f>MONTH(tbStoricoOrdini[[#This Row],[DATA]])</f>
        <v>6</v>
      </c>
      <c r="C4820" t="s">
        <v>4915</v>
      </c>
      <c r="D4820" t="str">
        <f>RIGHT(tbStoricoOrdini[[#This Row],[ORDINE]],4)</f>
        <v>4817</v>
      </c>
      <c r="E4820" t="s">
        <v>27</v>
      </c>
      <c r="F4820" t="str">
        <f>VLOOKUP(tbStoricoOrdini[[#This Row],[CLIENTE]],tbClienti[],3,FALSE)</f>
        <v>Veneto</v>
      </c>
      <c r="G4820" t="str">
        <f>VLOOKUP(tbStoricoOrdini[[#This Row],[CLIENTE]],tbClienti[],7,FALSE)</f>
        <v>BD</v>
      </c>
      <c r="H4820" t="s">
        <v>61</v>
      </c>
      <c r="I4820" t="str">
        <f>IF(LEFT(tbStoricoOrdini[[#This Row],[ARTICOLO]],3) = "COG","COG",LEFT(tbStoricoOrdini[[#This Row],[ARTICOLO]],FIND(" ",tbStoricoOrdini[[#This Row],[ARTICOLO]])-1))</f>
        <v>KLM</v>
      </c>
      <c r="J4820" t="str">
        <f>MID(tbStoricoOrdini[[#This Row],[ARTICOLO]],FIND(" ",tbStoricoOrdini[[#This Row],[ARTICOLO]])+1,4)</f>
        <v>5000</v>
      </c>
      <c r="K4820" t="str">
        <f>IFERROR(RIGHT(tbStoricoOrdini[[#This Row],[ARTICOLO]],LEN(tbStoricoOrdini[[#This Row],[ARTICOLO]])-FIND(" ",tbStoricoOrdini[[#This Row],[ARTICOLO]],FIND(" ",tbStoricoOrdini[[#This Row],[ARTICOLO]]) +1)),"")</f>
        <v>Medium</v>
      </c>
      <c r="L4820" s="3">
        <f>VLOOKUP(tbStoricoOrdini[[#This Row],[ARTICOLO]],tbArticoli[],2,FALSE)</f>
        <v>150</v>
      </c>
      <c r="M4820" s="22">
        <f>tbStoricoOrdini[[#This Row],[IMPORTO]]/tbStoricoOrdini[[#This Row],[PREZZO]]</f>
        <v>77.226666666666674</v>
      </c>
      <c r="N4820" t="s">
        <v>8</v>
      </c>
      <c r="O4820" s="8">
        <f>VLOOKUP(tbStoricoOrdini[[#This Row],[AGENTE]],tbAgenti[],2,FALSE)</f>
        <v>0.05</v>
      </c>
      <c r="P4820" s="2">
        <v>11584</v>
      </c>
      <c r="Q4820" s="2">
        <f>tbStoricoOrdini[[#This Row],[IMPORTO]]*tbStoricoOrdini[[#This Row],[% COMM.]]</f>
        <v>579.20000000000005</v>
      </c>
      <c r="R4820" s="2">
        <f>tbStoricoOrdini[[#This Row],[TOT. COMM.]]+tbStoricoOrdini[[#This Row],[IMPORTO]]</f>
        <v>12163.2</v>
      </c>
    </row>
    <row r="4821" spans="1:18">
      <c r="A4821" s="1">
        <v>43983</v>
      </c>
      <c r="B4821" s="7">
        <f>MONTH(tbStoricoOrdini[[#This Row],[DATA]])</f>
        <v>6</v>
      </c>
      <c r="C4821" t="s">
        <v>4916</v>
      </c>
      <c r="D4821" t="str">
        <f>RIGHT(tbStoricoOrdini[[#This Row],[ORDINE]],4)</f>
        <v>4818</v>
      </c>
      <c r="E4821" t="s">
        <v>27</v>
      </c>
      <c r="F4821" t="str">
        <f>VLOOKUP(tbStoricoOrdini[[#This Row],[CLIENTE]],tbClienti[],3,FALSE)</f>
        <v>Veneto</v>
      </c>
      <c r="G4821" t="str">
        <f>VLOOKUP(tbStoricoOrdini[[#This Row],[CLIENTE]],tbClienti[],7,FALSE)</f>
        <v>BD</v>
      </c>
      <c r="H4821" t="s">
        <v>61</v>
      </c>
      <c r="I4821" t="str">
        <f>IF(LEFT(tbStoricoOrdini[[#This Row],[ARTICOLO]],3) = "COG","COG",LEFT(tbStoricoOrdini[[#This Row],[ARTICOLO]],FIND(" ",tbStoricoOrdini[[#This Row],[ARTICOLO]])-1))</f>
        <v>KLM</v>
      </c>
      <c r="J4821" t="str">
        <f>MID(tbStoricoOrdini[[#This Row],[ARTICOLO]],FIND(" ",tbStoricoOrdini[[#This Row],[ARTICOLO]])+1,4)</f>
        <v>5000</v>
      </c>
      <c r="K4821" t="str">
        <f>IFERROR(RIGHT(tbStoricoOrdini[[#This Row],[ARTICOLO]],LEN(tbStoricoOrdini[[#This Row],[ARTICOLO]])-FIND(" ",tbStoricoOrdini[[#This Row],[ARTICOLO]],FIND(" ",tbStoricoOrdini[[#This Row],[ARTICOLO]]) +1)),"")</f>
        <v>Medium</v>
      </c>
      <c r="L4821" s="3">
        <f>VLOOKUP(tbStoricoOrdini[[#This Row],[ARTICOLO]],tbArticoli[],2,FALSE)</f>
        <v>150</v>
      </c>
      <c r="M4821" s="22">
        <f>tbStoricoOrdini[[#This Row],[IMPORTO]]/tbStoricoOrdini[[#This Row],[PREZZO]]</f>
        <v>194.28</v>
      </c>
      <c r="N4821" t="s">
        <v>20</v>
      </c>
      <c r="O4821" s="8">
        <f>VLOOKUP(tbStoricoOrdini[[#This Row],[AGENTE]],tbAgenti[],2,FALSE)</f>
        <v>0.05</v>
      </c>
      <c r="P4821" s="2">
        <v>29142</v>
      </c>
      <c r="Q4821" s="2">
        <f>tbStoricoOrdini[[#This Row],[IMPORTO]]*tbStoricoOrdini[[#This Row],[% COMM.]]</f>
        <v>1457.1000000000001</v>
      </c>
      <c r="R4821" s="2">
        <f>tbStoricoOrdini[[#This Row],[TOT. COMM.]]+tbStoricoOrdini[[#This Row],[IMPORTO]]</f>
        <v>30599.1</v>
      </c>
    </row>
    <row r="4822" spans="1:18">
      <c r="A4822" s="1">
        <v>43983</v>
      </c>
      <c r="B4822" s="7">
        <f>MONTH(tbStoricoOrdini[[#This Row],[DATA]])</f>
        <v>6</v>
      </c>
      <c r="C4822" t="s">
        <v>4917</v>
      </c>
      <c r="D4822" t="str">
        <f>RIGHT(tbStoricoOrdini[[#This Row],[ORDINE]],4)</f>
        <v>4819</v>
      </c>
      <c r="E4822" t="s">
        <v>27</v>
      </c>
      <c r="F4822" t="str">
        <f>VLOOKUP(tbStoricoOrdini[[#This Row],[CLIENTE]],tbClienti[],3,FALSE)</f>
        <v>Veneto</v>
      </c>
      <c r="G4822" t="str">
        <f>VLOOKUP(tbStoricoOrdini[[#This Row],[CLIENTE]],tbClienti[],7,FALSE)</f>
        <v>BD</v>
      </c>
      <c r="H4822" t="s">
        <v>61</v>
      </c>
      <c r="I4822" t="str">
        <f>IF(LEFT(tbStoricoOrdini[[#This Row],[ARTICOLO]],3) = "COG","COG",LEFT(tbStoricoOrdini[[#This Row],[ARTICOLO]],FIND(" ",tbStoricoOrdini[[#This Row],[ARTICOLO]])-1))</f>
        <v>KLM</v>
      </c>
      <c r="J4822" t="str">
        <f>MID(tbStoricoOrdini[[#This Row],[ARTICOLO]],FIND(" ",tbStoricoOrdini[[#This Row],[ARTICOLO]])+1,4)</f>
        <v>5000</v>
      </c>
      <c r="K4822" t="str">
        <f>IFERROR(RIGHT(tbStoricoOrdini[[#This Row],[ARTICOLO]],LEN(tbStoricoOrdini[[#This Row],[ARTICOLO]])-FIND(" ",tbStoricoOrdini[[#This Row],[ARTICOLO]],FIND(" ",tbStoricoOrdini[[#This Row],[ARTICOLO]]) +1)),"")</f>
        <v>Medium</v>
      </c>
      <c r="L4822" s="3">
        <f>VLOOKUP(tbStoricoOrdini[[#This Row],[ARTICOLO]],tbArticoli[],2,FALSE)</f>
        <v>150</v>
      </c>
      <c r="M4822" s="22">
        <f>tbStoricoOrdini[[#This Row],[IMPORTO]]/tbStoricoOrdini[[#This Row],[PREZZO]]</f>
        <v>28.546666666666667</v>
      </c>
      <c r="N4822" t="s">
        <v>18</v>
      </c>
      <c r="O4822" s="8">
        <f>VLOOKUP(tbStoricoOrdini[[#This Row],[AGENTE]],tbAgenti[],2,FALSE)</f>
        <v>0.03</v>
      </c>
      <c r="P4822" s="2">
        <v>4282</v>
      </c>
      <c r="Q4822" s="2">
        <f>tbStoricoOrdini[[#This Row],[IMPORTO]]*tbStoricoOrdini[[#This Row],[% COMM.]]</f>
        <v>128.46</v>
      </c>
      <c r="R4822" s="2">
        <f>tbStoricoOrdini[[#This Row],[TOT. COMM.]]+tbStoricoOrdini[[#This Row],[IMPORTO]]</f>
        <v>4410.46</v>
      </c>
    </row>
    <row r="4823" spans="1:18">
      <c r="A4823" s="1">
        <v>43983</v>
      </c>
      <c r="B4823" s="7">
        <f>MONTH(tbStoricoOrdini[[#This Row],[DATA]])</f>
        <v>6</v>
      </c>
      <c r="C4823" t="s">
        <v>4918</v>
      </c>
      <c r="D4823" t="str">
        <f>RIGHT(tbStoricoOrdini[[#This Row],[ORDINE]],4)</f>
        <v>4820</v>
      </c>
      <c r="E4823" t="s">
        <v>27</v>
      </c>
      <c r="F4823" t="str">
        <f>VLOOKUP(tbStoricoOrdini[[#This Row],[CLIENTE]],tbClienti[],3,FALSE)</f>
        <v>Veneto</v>
      </c>
      <c r="G4823" t="str">
        <f>VLOOKUP(tbStoricoOrdini[[#This Row],[CLIENTE]],tbClienti[],7,FALSE)</f>
        <v>BD</v>
      </c>
      <c r="H4823" t="s">
        <v>61</v>
      </c>
      <c r="I4823" t="str">
        <f>IF(LEFT(tbStoricoOrdini[[#This Row],[ARTICOLO]],3) = "COG","COG",LEFT(tbStoricoOrdini[[#This Row],[ARTICOLO]],FIND(" ",tbStoricoOrdini[[#This Row],[ARTICOLO]])-1))</f>
        <v>KLM</v>
      </c>
      <c r="J4823" t="str">
        <f>MID(tbStoricoOrdini[[#This Row],[ARTICOLO]],FIND(" ",tbStoricoOrdini[[#This Row],[ARTICOLO]])+1,4)</f>
        <v>5000</v>
      </c>
      <c r="K4823" t="str">
        <f>IFERROR(RIGHT(tbStoricoOrdini[[#This Row],[ARTICOLO]],LEN(tbStoricoOrdini[[#This Row],[ARTICOLO]])-FIND(" ",tbStoricoOrdini[[#This Row],[ARTICOLO]],FIND(" ",tbStoricoOrdini[[#This Row],[ARTICOLO]]) +1)),"")</f>
        <v>Medium</v>
      </c>
      <c r="L4823" s="3">
        <f>VLOOKUP(tbStoricoOrdini[[#This Row],[ARTICOLO]],tbArticoli[],2,FALSE)</f>
        <v>150</v>
      </c>
      <c r="M4823" s="22">
        <f>tbStoricoOrdini[[#This Row],[IMPORTO]]/tbStoricoOrdini[[#This Row],[PREZZO]]</f>
        <v>6.66</v>
      </c>
      <c r="N4823" t="s">
        <v>6</v>
      </c>
      <c r="O4823" s="8">
        <f>VLOOKUP(tbStoricoOrdini[[#This Row],[AGENTE]],tbAgenti[],2,FALSE)</f>
        <v>7.4999999999999997E-2</v>
      </c>
      <c r="P4823" s="2">
        <v>999</v>
      </c>
      <c r="Q4823" s="2">
        <f>tbStoricoOrdini[[#This Row],[IMPORTO]]*tbStoricoOrdini[[#This Row],[% COMM.]]</f>
        <v>74.924999999999997</v>
      </c>
      <c r="R4823" s="2">
        <f>tbStoricoOrdini[[#This Row],[TOT. COMM.]]+tbStoricoOrdini[[#This Row],[IMPORTO]]</f>
        <v>1073.925</v>
      </c>
    </row>
    <row r="4824" spans="1:18">
      <c r="A4824" s="1">
        <v>43983</v>
      </c>
      <c r="B4824" s="7">
        <f>MONTH(tbStoricoOrdini[[#This Row],[DATA]])</f>
        <v>6</v>
      </c>
      <c r="C4824" t="s">
        <v>4919</v>
      </c>
      <c r="D4824" t="str">
        <f>RIGHT(tbStoricoOrdini[[#This Row],[ORDINE]],4)</f>
        <v>4821</v>
      </c>
      <c r="E4824" t="s">
        <v>27</v>
      </c>
      <c r="F4824" t="str">
        <f>VLOOKUP(tbStoricoOrdini[[#This Row],[CLIENTE]],tbClienti[],3,FALSE)</f>
        <v>Veneto</v>
      </c>
      <c r="G4824" t="str">
        <f>VLOOKUP(tbStoricoOrdini[[#This Row],[CLIENTE]],tbClienti[],7,FALSE)</f>
        <v>BD</v>
      </c>
      <c r="H4824" t="s">
        <v>61</v>
      </c>
      <c r="I4824" t="str">
        <f>IF(LEFT(tbStoricoOrdini[[#This Row],[ARTICOLO]],3) = "COG","COG",LEFT(tbStoricoOrdini[[#This Row],[ARTICOLO]],FIND(" ",tbStoricoOrdini[[#This Row],[ARTICOLO]])-1))</f>
        <v>KLM</v>
      </c>
      <c r="J4824" t="str">
        <f>MID(tbStoricoOrdini[[#This Row],[ARTICOLO]],FIND(" ",tbStoricoOrdini[[#This Row],[ARTICOLO]])+1,4)</f>
        <v>5000</v>
      </c>
      <c r="K4824" t="str">
        <f>IFERROR(RIGHT(tbStoricoOrdini[[#This Row],[ARTICOLO]],LEN(tbStoricoOrdini[[#This Row],[ARTICOLO]])-FIND(" ",tbStoricoOrdini[[#This Row],[ARTICOLO]],FIND(" ",tbStoricoOrdini[[#This Row],[ARTICOLO]]) +1)),"")</f>
        <v>Medium</v>
      </c>
      <c r="L4824" s="3">
        <f>VLOOKUP(tbStoricoOrdini[[#This Row],[ARTICOLO]],tbArticoli[],2,FALSE)</f>
        <v>150</v>
      </c>
      <c r="M4824" s="22">
        <f>tbStoricoOrdini[[#This Row],[IMPORTO]]/tbStoricoOrdini[[#This Row],[PREZZO]]</f>
        <v>145.51333333333332</v>
      </c>
      <c r="N4824" t="s">
        <v>9</v>
      </c>
      <c r="O4824" s="8">
        <f>VLOOKUP(tbStoricoOrdini[[#This Row],[AGENTE]],tbAgenti[],2,FALSE)</f>
        <v>0.05</v>
      </c>
      <c r="P4824" s="2">
        <v>21827</v>
      </c>
      <c r="Q4824" s="2">
        <f>tbStoricoOrdini[[#This Row],[IMPORTO]]*tbStoricoOrdini[[#This Row],[% COMM.]]</f>
        <v>1091.3500000000001</v>
      </c>
      <c r="R4824" s="2">
        <f>tbStoricoOrdini[[#This Row],[TOT. COMM.]]+tbStoricoOrdini[[#This Row],[IMPORTO]]</f>
        <v>22918.35</v>
      </c>
    </row>
    <row r="4825" spans="1:18">
      <c r="A4825" s="1">
        <v>43983</v>
      </c>
      <c r="B4825" s="7">
        <f>MONTH(tbStoricoOrdini[[#This Row],[DATA]])</f>
        <v>6</v>
      </c>
      <c r="C4825" t="s">
        <v>4920</v>
      </c>
      <c r="D4825" t="str">
        <f>RIGHT(tbStoricoOrdini[[#This Row],[ORDINE]],4)</f>
        <v>4822</v>
      </c>
      <c r="E4825" t="s">
        <v>27</v>
      </c>
      <c r="F4825" t="str">
        <f>VLOOKUP(tbStoricoOrdini[[#This Row],[CLIENTE]],tbClienti[],3,FALSE)</f>
        <v>Veneto</v>
      </c>
      <c r="G4825" t="str">
        <f>VLOOKUP(tbStoricoOrdini[[#This Row],[CLIENTE]],tbClienti[],7,FALSE)</f>
        <v>BD</v>
      </c>
      <c r="H4825" t="s">
        <v>79</v>
      </c>
      <c r="I4825" t="str">
        <f>IF(LEFT(tbStoricoOrdini[[#This Row],[ARTICOLO]],3) = "COG","COG",LEFT(tbStoricoOrdini[[#This Row],[ARTICOLO]],FIND(" ",tbStoricoOrdini[[#This Row],[ARTICOLO]])-1))</f>
        <v>COG</v>
      </c>
      <c r="J4825" t="str">
        <f>MID(tbStoricoOrdini[[#This Row],[ARTICOLO]],FIND(" ",tbStoricoOrdini[[#This Row],[ARTICOLO]])+1,4)</f>
        <v>4000</v>
      </c>
      <c r="K4825" t="str">
        <f>IFERROR(RIGHT(tbStoricoOrdini[[#This Row],[ARTICOLO]],LEN(tbStoricoOrdini[[#This Row],[ARTICOLO]])-FIND(" ",tbStoricoOrdini[[#This Row],[ARTICOLO]],FIND(" ",tbStoricoOrdini[[#This Row],[ARTICOLO]]) +1)),"")</f>
        <v>Plus</v>
      </c>
      <c r="L4825" s="3">
        <f>VLOOKUP(tbStoricoOrdini[[#This Row],[ARTICOLO]],tbArticoli[],2,FALSE)</f>
        <v>240</v>
      </c>
      <c r="M4825" s="22">
        <f>tbStoricoOrdini[[#This Row],[IMPORTO]]/tbStoricoOrdini[[#This Row],[PREZZO]]</f>
        <v>76.645833333333329</v>
      </c>
      <c r="N4825" t="s">
        <v>19</v>
      </c>
      <c r="O4825" s="8">
        <f>VLOOKUP(tbStoricoOrdini[[#This Row],[AGENTE]],tbAgenti[],2,FALSE)</f>
        <v>0.05</v>
      </c>
      <c r="P4825" s="2">
        <v>18395</v>
      </c>
      <c r="Q4825" s="2">
        <f>tbStoricoOrdini[[#This Row],[IMPORTO]]*tbStoricoOrdini[[#This Row],[% COMM.]]</f>
        <v>919.75</v>
      </c>
      <c r="R4825" s="2">
        <f>tbStoricoOrdini[[#This Row],[TOT. COMM.]]+tbStoricoOrdini[[#This Row],[IMPORTO]]</f>
        <v>19314.75</v>
      </c>
    </row>
    <row r="4826" spans="1:18">
      <c r="A4826" s="1">
        <v>43983</v>
      </c>
      <c r="B4826" s="7">
        <f>MONTH(tbStoricoOrdini[[#This Row],[DATA]])</f>
        <v>6</v>
      </c>
      <c r="C4826" t="s">
        <v>4921</v>
      </c>
      <c r="D4826" t="str">
        <f>RIGHT(tbStoricoOrdini[[#This Row],[ORDINE]],4)</f>
        <v>4823</v>
      </c>
      <c r="E4826" t="s">
        <v>27</v>
      </c>
      <c r="F4826" t="str">
        <f>VLOOKUP(tbStoricoOrdini[[#This Row],[CLIENTE]],tbClienti[],3,FALSE)</f>
        <v>Veneto</v>
      </c>
      <c r="G4826" t="str">
        <f>VLOOKUP(tbStoricoOrdini[[#This Row],[CLIENTE]],tbClienti[],7,FALSE)</f>
        <v>BD</v>
      </c>
      <c r="H4826" t="s">
        <v>79</v>
      </c>
      <c r="I4826" t="str">
        <f>IF(LEFT(tbStoricoOrdini[[#This Row],[ARTICOLO]],3) = "COG","COG",LEFT(tbStoricoOrdini[[#This Row],[ARTICOLO]],FIND(" ",tbStoricoOrdini[[#This Row],[ARTICOLO]])-1))</f>
        <v>COG</v>
      </c>
      <c r="J4826" t="str">
        <f>MID(tbStoricoOrdini[[#This Row],[ARTICOLO]],FIND(" ",tbStoricoOrdini[[#This Row],[ARTICOLO]])+1,4)</f>
        <v>4000</v>
      </c>
      <c r="K4826" t="str">
        <f>IFERROR(RIGHT(tbStoricoOrdini[[#This Row],[ARTICOLO]],LEN(tbStoricoOrdini[[#This Row],[ARTICOLO]])-FIND(" ",tbStoricoOrdini[[#This Row],[ARTICOLO]],FIND(" ",tbStoricoOrdini[[#This Row],[ARTICOLO]]) +1)),"")</f>
        <v>Plus</v>
      </c>
      <c r="L4826" s="3">
        <f>VLOOKUP(tbStoricoOrdini[[#This Row],[ARTICOLO]],tbArticoli[],2,FALSE)</f>
        <v>240</v>
      </c>
      <c r="M4826" s="22">
        <f>tbStoricoOrdini[[#This Row],[IMPORTO]]/tbStoricoOrdini[[#This Row],[PREZZO]]</f>
        <v>5.2750000000000004</v>
      </c>
      <c r="N4826" t="s">
        <v>20</v>
      </c>
      <c r="O4826" s="8">
        <f>VLOOKUP(tbStoricoOrdini[[#This Row],[AGENTE]],tbAgenti[],2,FALSE)</f>
        <v>0.05</v>
      </c>
      <c r="P4826" s="2">
        <v>1266</v>
      </c>
      <c r="Q4826" s="2">
        <f>tbStoricoOrdini[[#This Row],[IMPORTO]]*tbStoricoOrdini[[#This Row],[% COMM.]]</f>
        <v>63.300000000000004</v>
      </c>
      <c r="R4826" s="2">
        <f>tbStoricoOrdini[[#This Row],[TOT. COMM.]]+tbStoricoOrdini[[#This Row],[IMPORTO]]</f>
        <v>1329.3</v>
      </c>
    </row>
    <row r="4827" spans="1:18">
      <c r="A4827" s="1">
        <v>43983</v>
      </c>
      <c r="B4827" s="7">
        <f>MONTH(tbStoricoOrdini[[#This Row],[DATA]])</f>
        <v>6</v>
      </c>
      <c r="C4827" t="s">
        <v>4922</v>
      </c>
      <c r="D4827" t="str">
        <f>RIGHT(tbStoricoOrdini[[#This Row],[ORDINE]],4)</f>
        <v>4824</v>
      </c>
      <c r="E4827" t="s">
        <v>27</v>
      </c>
      <c r="F4827" t="str">
        <f>VLOOKUP(tbStoricoOrdini[[#This Row],[CLIENTE]],tbClienti[],3,FALSE)</f>
        <v>Veneto</v>
      </c>
      <c r="G4827" t="str">
        <f>VLOOKUP(tbStoricoOrdini[[#This Row],[CLIENTE]],tbClienti[],7,FALSE)</f>
        <v>BD</v>
      </c>
      <c r="H4827" t="s">
        <v>79</v>
      </c>
      <c r="I4827" t="str">
        <f>IF(LEFT(tbStoricoOrdini[[#This Row],[ARTICOLO]],3) = "COG","COG",LEFT(tbStoricoOrdini[[#This Row],[ARTICOLO]],FIND(" ",tbStoricoOrdini[[#This Row],[ARTICOLO]])-1))</f>
        <v>COG</v>
      </c>
      <c r="J4827" t="str">
        <f>MID(tbStoricoOrdini[[#This Row],[ARTICOLO]],FIND(" ",tbStoricoOrdini[[#This Row],[ARTICOLO]])+1,4)</f>
        <v>4000</v>
      </c>
      <c r="K4827" t="str">
        <f>IFERROR(RIGHT(tbStoricoOrdini[[#This Row],[ARTICOLO]],LEN(tbStoricoOrdini[[#This Row],[ARTICOLO]])-FIND(" ",tbStoricoOrdini[[#This Row],[ARTICOLO]],FIND(" ",tbStoricoOrdini[[#This Row],[ARTICOLO]]) +1)),"")</f>
        <v>Plus</v>
      </c>
      <c r="L4827" s="3">
        <f>VLOOKUP(tbStoricoOrdini[[#This Row],[ARTICOLO]],tbArticoli[],2,FALSE)</f>
        <v>240</v>
      </c>
      <c r="M4827" s="22">
        <f>tbStoricoOrdini[[#This Row],[IMPORTO]]/tbStoricoOrdini[[#This Row],[PREZZO]]</f>
        <v>3.7666666666666666</v>
      </c>
      <c r="N4827" t="s">
        <v>18</v>
      </c>
      <c r="O4827" s="8">
        <f>VLOOKUP(tbStoricoOrdini[[#This Row],[AGENTE]],tbAgenti[],2,FALSE)</f>
        <v>0.03</v>
      </c>
      <c r="P4827" s="2">
        <v>904</v>
      </c>
      <c r="Q4827" s="2">
        <f>tbStoricoOrdini[[#This Row],[IMPORTO]]*tbStoricoOrdini[[#This Row],[% COMM.]]</f>
        <v>27.119999999999997</v>
      </c>
      <c r="R4827" s="2">
        <f>tbStoricoOrdini[[#This Row],[TOT. COMM.]]+tbStoricoOrdini[[#This Row],[IMPORTO]]</f>
        <v>931.12</v>
      </c>
    </row>
    <row r="4828" spans="1:18">
      <c r="A4828" s="1">
        <v>43983</v>
      </c>
      <c r="B4828" s="7">
        <f>MONTH(tbStoricoOrdini[[#This Row],[DATA]])</f>
        <v>6</v>
      </c>
      <c r="C4828" t="s">
        <v>4923</v>
      </c>
      <c r="D4828" t="str">
        <f>RIGHT(tbStoricoOrdini[[#This Row],[ORDINE]],4)</f>
        <v>4825</v>
      </c>
      <c r="E4828" t="s">
        <v>27</v>
      </c>
      <c r="F4828" t="str">
        <f>VLOOKUP(tbStoricoOrdini[[#This Row],[CLIENTE]],tbClienti[],3,FALSE)</f>
        <v>Veneto</v>
      </c>
      <c r="G4828" t="str">
        <f>VLOOKUP(tbStoricoOrdini[[#This Row],[CLIENTE]],tbClienti[],7,FALSE)</f>
        <v>BD</v>
      </c>
      <c r="H4828" t="s">
        <v>79</v>
      </c>
      <c r="I4828" t="str">
        <f>IF(LEFT(tbStoricoOrdini[[#This Row],[ARTICOLO]],3) = "COG","COG",LEFT(tbStoricoOrdini[[#This Row],[ARTICOLO]],FIND(" ",tbStoricoOrdini[[#This Row],[ARTICOLO]])-1))</f>
        <v>COG</v>
      </c>
      <c r="J4828" t="str">
        <f>MID(tbStoricoOrdini[[#This Row],[ARTICOLO]],FIND(" ",tbStoricoOrdini[[#This Row],[ARTICOLO]])+1,4)</f>
        <v>4000</v>
      </c>
      <c r="K4828" t="str">
        <f>IFERROR(RIGHT(tbStoricoOrdini[[#This Row],[ARTICOLO]],LEN(tbStoricoOrdini[[#This Row],[ARTICOLO]])-FIND(" ",tbStoricoOrdini[[#This Row],[ARTICOLO]],FIND(" ",tbStoricoOrdini[[#This Row],[ARTICOLO]]) +1)),"")</f>
        <v>Plus</v>
      </c>
      <c r="L4828" s="3">
        <f>VLOOKUP(tbStoricoOrdini[[#This Row],[ARTICOLO]],tbArticoli[],2,FALSE)</f>
        <v>240</v>
      </c>
      <c r="M4828" s="22">
        <f>tbStoricoOrdini[[#This Row],[IMPORTO]]/tbStoricoOrdini[[#This Row],[PREZZO]]</f>
        <v>83.604166666666671</v>
      </c>
      <c r="N4828" t="s">
        <v>9</v>
      </c>
      <c r="O4828" s="8">
        <f>VLOOKUP(tbStoricoOrdini[[#This Row],[AGENTE]],tbAgenti[],2,FALSE)</f>
        <v>0.05</v>
      </c>
      <c r="P4828" s="2">
        <v>20065</v>
      </c>
      <c r="Q4828" s="2">
        <f>tbStoricoOrdini[[#This Row],[IMPORTO]]*tbStoricoOrdini[[#This Row],[% COMM.]]</f>
        <v>1003.25</v>
      </c>
      <c r="R4828" s="2">
        <f>tbStoricoOrdini[[#This Row],[TOT. COMM.]]+tbStoricoOrdini[[#This Row],[IMPORTO]]</f>
        <v>21068.25</v>
      </c>
    </row>
    <row r="4829" spans="1:18">
      <c r="A4829" s="1">
        <v>43983</v>
      </c>
      <c r="B4829" s="7">
        <f>MONTH(tbStoricoOrdini[[#This Row],[DATA]])</f>
        <v>6</v>
      </c>
      <c r="C4829" t="s">
        <v>4924</v>
      </c>
      <c r="D4829" t="str">
        <f>RIGHT(tbStoricoOrdini[[#This Row],[ORDINE]],4)</f>
        <v>4826</v>
      </c>
      <c r="E4829" t="s">
        <v>27</v>
      </c>
      <c r="F4829" t="str">
        <f>VLOOKUP(tbStoricoOrdini[[#This Row],[CLIENTE]],tbClienti[],3,FALSE)</f>
        <v>Veneto</v>
      </c>
      <c r="G4829" t="str">
        <f>VLOOKUP(tbStoricoOrdini[[#This Row],[CLIENTE]],tbClienti[],7,FALSE)</f>
        <v>BD</v>
      </c>
      <c r="H4829" t="s">
        <v>60</v>
      </c>
      <c r="I4829" t="str">
        <f>IF(LEFT(tbStoricoOrdini[[#This Row],[ARTICOLO]],3) = "COG","COG",LEFT(tbStoricoOrdini[[#This Row],[ARTICOLO]],FIND(" ",tbStoricoOrdini[[#This Row],[ARTICOLO]])-1))</f>
        <v>KLM</v>
      </c>
      <c r="J4829" t="str">
        <f>MID(tbStoricoOrdini[[#This Row],[ARTICOLO]],FIND(" ",tbStoricoOrdini[[#This Row],[ARTICOLO]])+1,4)</f>
        <v>5000</v>
      </c>
      <c r="K4829" t="str">
        <f>IFERROR(RIGHT(tbStoricoOrdini[[#This Row],[ARTICOLO]],LEN(tbStoricoOrdini[[#This Row],[ARTICOLO]])-FIND(" ",tbStoricoOrdini[[#This Row],[ARTICOLO]],FIND(" ",tbStoricoOrdini[[#This Row],[ARTICOLO]]) +1)),"")</f>
        <v>Plus</v>
      </c>
      <c r="L4829" s="3">
        <f>VLOOKUP(tbStoricoOrdini[[#This Row],[ARTICOLO]],tbArticoli[],2,FALSE)</f>
        <v>175</v>
      </c>
      <c r="M4829" s="22">
        <f>tbStoricoOrdini[[#This Row],[IMPORTO]]/tbStoricoOrdini[[#This Row],[PREZZO]]</f>
        <v>7.5714285714285712</v>
      </c>
      <c r="N4829" t="s">
        <v>10</v>
      </c>
      <c r="O4829" s="8">
        <f>VLOOKUP(tbStoricoOrdini[[#This Row],[AGENTE]],tbAgenti[],2,FALSE)</f>
        <v>3.6999999999999998E-2</v>
      </c>
      <c r="P4829" s="2">
        <v>1325</v>
      </c>
      <c r="Q4829" s="2">
        <f>tbStoricoOrdini[[#This Row],[IMPORTO]]*tbStoricoOrdini[[#This Row],[% COMM.]]</f>
        <v>49.024999999999999</v>
      </c>
      <c r="R4829" s="2">
        <f>tbStoricoOrdini[[#This Row],[TOT. COMM.]]+tbStoricoOrdini[[#This Row],[IMPORTO]]</f>
        <v>1374.0250000000001</v>
      </c>
    </row>
    <row r="4830" spans="1:18">
      <c r="A4830" s="1">
        <v>43983</v>
      </c>
      <c r="B4830" s="7">
        <f>MONTH(tbStoricoOrdini[[#This Row],[DATA]])</f>
        <v>6</v>
      </c>
      <c r="C4830" t="s">
        <v>4925</v>
      </c>
      <c r="D4830" t="str">
        <f>RIGHT(tbStoricoOrdini[[#This Row],[ORDINE]],4)</f>
        <v>4827</v>
      </c>
      <c r="E4830" t="s">
        <v>27</v>
      </c>
      <c r="F4830" t="str">
        <f>VLOOKUP(tbStoricoOrdini[[#This Row],[CLIENTE]],tbClienti[],3,FALSE)</f>
        <v>Veneto</v>
      </c>
      <c r="G4830" t="str">
        <f>VLOOKUP(tbStoricoOrdini[[#This Row],[CLIENTE]],tbClienti[],7,FALSE)</f>
        <v>BD</v>
      </c>
      <c r="H4830" t="s">
        <v>60</v>
      </c>
      <c r="I4830" t="str">
        <f>IF(LEFT(tbStoricoOrdini[[#This Row],[ARTICOLO]],3) = "COG","COG",LEFT(tbStoricoOrdini[[#This Row],[ARTICOLO]],FIND(" ",tbStoricoOrdini[[#This Row],[ARTICOLO]])-1))</f>
        <v>KLM</v>
      </c>
      <c r="J4830" t="str">
        <f>MID(tbStoricoOrdini[[#This Row],[ARTICOLO]],FIND(" ",tbStoricoOrdini[[#This Row],[ARTICOLO]])+1,4)</f>
        <v>5000</v>
      </c>
      <c r="K4830" t="str">
        <f>IFERROR(RIGHT(tbStoricoOrdini[[#This Row],[ARTICOLO]],LEN(tbStoricoOrdini[[#This Row],[ARTICOLO]])-FIND(" ",tbStoricoOrdini[[#This Row],[ARTICOLO]],FIND(" ",tbStoricoOrdini[[#This Row],[ARTICOLO]]) +1)),"")</f>
        <v>Plus</v>
      </c>
      <c r="L4830" s="3">
        <f>VLOOKUP(tbStoricoOrdini[[#This Row],[ARTICOLO]],tbArticoli[],2,FALSE)</f>
        <v>175</v>
      </c>
      <c r="M4830" s="22">
        <f>tbStoricoOrdini[[#This Row],[IMPORTO]]/tbStoricoOrdini[[#This Row],[PREZZO]]</f>
        <v>3.0742857142857143</v>
      </c>
      <c r="N4830" t="s">
        <v>19</v>
      </c>
      <c r="O4830" s="8">
        <f>VLOOKUP(tbStoricoOrdini[[#This Row],[AGENTE]],tbAgenti[],2,FALSE)</f>
        <v>0.05</v>
      </c>
      <c r="P4830" s="2">
        <v>538</v>
      </c>
      <c r="Q4830" s="2">
        <f>tbStoricoOrdini[[#This Row],[IMPORTO]]*tbStoricoOrdini[[#This Row],[% COMM.]]</f>
        <v>26.900000000000002</v>
      </c>
      <c r="R4830" s="2">
        <f>tbStoricoOrdini[[#This Row],[TOT. COMM.]]+tbStoricoOrdini[[#This Row],[IMPORTO]]</f>
        <v>564.9</v>
      </c>
    </row>
    <row r="4831" spans="1:18">
      <c r="A4831" s="1">
        <v>43983</v>
      </c>
      <c r="B4831" s="7">
        <f>MONTH(tbStoricoOrdini[[#This Row],[DATA]])</f>
        <v>6</v>
      </c>
      <c r="C4831" t="s">
        <v>4926</v>
      </c>
      <c r="D4831" t="str">
        <f>RIGHT(tbStoricoOrdini[[#This Row],[ORDINE]],4)</f>
        <v>4828</v>
      </c>
      <c r="E4831" t="s">
        <v>27</v>
      </c>
      <c r="F4831" t="str">
        <f>VLOOKUP(tbStoricoOrdini[[#This Row],[CLIENTE]],tbClienti[],3,FALSE)</f>
        <v>Veneto</v>
      </c>
      <c r="G4831" t="str">
        <f>VLOOKUP(tbStoricoOrdini[[#This Row],[CLIENTE]],tbClienti[],7,FALSE)</f>
        <v>BD</v>
      </c>
      <c r="H4831" t="s">
        <v>60</v>
      </c>
      <c r="I4831" t="str">
        <f>IF(LEFT(tbStoricoOrdini[[#This Row],[ARTICOLO]],3) = "COG","COG",LEFT(tbStoricoOrdini[[#This Row],[ARTICOLO]],FIND(" ",tbStoricoOrdini[[#This Row],[ARTICOLO]])-1))</f>
        <v>KLM</v>
      </c>
      <c r="J4831" t="str">
        <f>MID(tbStoricoOrdini[[#This Row],[ARTICOLO]],FIND(" ",tbStoricoOrdini[[#This Row],[ARTICOLO]])+1,4)</f>
        <v>5000</v>
      </c>
      <c r="K4831" t="str">
        <f>IFERROR(RIGHT(tbStoricoOrdini[[#This Row],[ARTICOLO]],LEN(tbStoricoOrdini[[#This Row],[ARTICOLO]])-FIND(" ",tbStoricoOrdini[[#This Row],[ARTICOLO]],FIND(" ",tbStoricoOrdini[[#This Row],[ARTICOLO]]) +1)),"")</f>
        <v>Plus</v>
      </c>
      <c r="L4831" s="3">
        <f>VLOOKUP(tbStoricoOrdini[[#This Row],[ARTICOLO]],tbArticoli[],2,FALSE)</f>
        <v>175</v>
      </c>
      <c r="M4831" s="22">
        <f>tbStoricoOrdini[[#This Row],[IMPORTO]]/tbStoricoOrdini[[#This Row],[PREZZO]]</f>
        <v>2.5028571428571427</v>
      </c>
      <c r="N4831" t="s">
        <v>14</v>
      </c>
      <c r="O4831" s="8">
        <f>VLOOKUP(tbStoricoOrdini[[#This Row],[AGENTE]],tbAgenti[],2,FALSE)</f>
        <v>0.05</v>
      </c>
      <c r="P4831" s="2">
        <v>438</v>
      </c>
      <c r="Q4831" s="2">
        <f>tbStoricoOrdini[[#This Row],[IMPORTO]]*tbStoricoOrdini[[#This Row],[% COMM.]]</f>
        <v>21.900000000000002</v>
      </c>
      <c r="R4831" s="2">
        <f>tbStoricoOrdini[[#This Row],[TOT. COMM.]]+tbStoricoOrdini[[#This Row],[IMPORTO]]</f>
        <v>459.9</v>
      </c>
    </row>
    <row r="4832" spans="1:18">
      <c r="A4832" s="1">
        <v>43983</v>
      </c>
      <c r="B4832" s="7">
        <f>MONTH(tbStoricoOrdini[[#This Row],[DATA]])</f>
        <v>6</v>
      </c>
      <c r="C4832" t="s">
        <v>4927</v>
      </c>
      <c r="D4832" t="str">
        <f>RIGHT(tbStoricoOrdini[[#This Row],[ORDINE]],4)</f>
        <v>4829</v>
      </c>
      <c r="E4832" t="s">
        <v>27</v>
      </c>
      <c r="F4832" t="str">
        <f>VLOOKUP(tbStoricoOrdini[[#This Row],[CLIENTE]],tbClienti[],3,FALSE)</f>
        <v>Veneto</v>
      </c>
      <c r="G4832" t="str">
        <f>VLOOKUP(tbStoricoOrdini[[#This Row],[CLIENTE]],tbClienti[],7,FALSE)</f>
        <v>BD</v>
      </c>
      <c r="H4832" t="s">
        <v>60</v>
      </c>
      <c r="I4832" t="str">
        <f>IF(LEFT(tbStoricoOrdini[[#This Row],[ARTICOLO]],3) = "COG","COG",LEFT(tbStoricoOrdini[[#This Row],[ARTICOLO]],FIND(" ",tbStoricoOrdini[[#This Row],[ARTICOLO]])-1))</f>
        <v>KLM</v>
      </c>
      <c r="J4832" t="str">
        <f>MID(tbStoricoOrdini[[#This Row],[ARTICOLO]],FIND(" ",tbStoricoOrdini[[#This Row],[ARTICOLO]])+1,4)</f>
        <v>5000</v>
      </c>
      <c r="K4832" t="str">
        <f>IFERROR(RIGHT(tbStoricoOrdini[[#This Row],[ARTICOLO]],LEN(tbStoricoOrdini[[#This Row],[ARTICOLO]])-FIND(" ",tbStoricoOrdini[[#This Row],[ARTICOLO]],FIND(" ",tbStoricoOrdini[[#This Row],[ARTICOLO]]) +1)),"")</f>
        <v>Plus</v>
      </c>
      <c r="L4832" s="3">
        <f>VLOOKUP(tbStoricoOrdini[[#This Row],[ARTICOLO]],tbArticoli[],2,FALSE)</f>
        <v>175</v>
      </c>
      <c r="M4832" s="22">
        <f>tbStoricoOrdini[[#This Row],[IMPORTO]]/tbStoricoOrdini[[#This Row],[PREZZO]]</f>
        <v>33.034285714285716</v>
      </c>
      <c r="N4832" t="s">
        <v>7</v>
      </c>
      <c r="O4832" s="8">
        <f>VLOOKUP(tbStoricoOrdini[[#This Row],[AGENTE]],tbAgenti[],2,FALSE)</f>
        <v>0.03</v>
      </c>
      <c r="P4832" s="2">
        <v>5781</v>
      </c>
      <c r="Q4832" s="2">
        <f>tbStoricoOrdini[[#This Row],[IMPORTO]]*tbStoricoOrdini[[#This Row],[% COMM.]]</f>
        <v>173.43</v>
      </c>
      <c r="R4832" s="2">
        <f>tbStoricoOrdini[[#This Row],[TOT. COMM.]]+tbStoricoOrdini[[#This Row],[IMPORTO]]</f>
        <v>5954.43</v>
      </c>
    </row>
    <row r="4833" spans="1:18">
      <c r="A4833" s="1">
        <v>43983</v>
      </c>
      <c r="B4833" s="7">
        <f>MONTH(tbStoricoOrdini[[#This Row],[DATA]])</f>
        <v>6</v>
      </c>
      <c r="C4833" t="s">
        <v>4928</v>
      </c>
      <c r="D4833" t="str">
        <f>RIGHT(tbStoricoOrdini[[#This Row],[ORDINE]],4)</f>
        <v>4830</v>
      </c>
      <c r="E4833" t="s">
        <v>27</v>
      </c>
      <c r="F4833" t="str">
        <f>VLOOKUP(tbStoricoOrdini[[#This Row],[CLIENTE]],tbClienti[],3,FALSE)</f>
        <v>Veneto</v>
      </c>
      <c r="G4833" t="str">
        <f>VLOOKUP(tbStoricoOrdini[[#This Row],[CLIENTE]],tbClienti[],7,FALSE)</f>
        <v>BD</v>
      </c>
      <c r="H4833" t="s">
        <v>60</v>
      </c>
      <c r="I4833" t="str">
        <f>IF(LEFT(tbStoricoOrdini[[#This Row],[ARTICOLO]],3) = "COG","COG",LEFT(tbStoricoOrdini[[#This Row],[ARTICOLO]],FIND(" ",tbStoricoOrdini[[#This Row],[ARTICOLO]])-1))</f>
        <v>KLM</v>
      </c>
      <c r="J4833" t="str">
        <f>MID(tbStoricoOrdini[[#This Row],[ARTICOLO]],FIND(" ",tbStoricoOrdini[[#This Row],[ARTICOLO]])+1,4)</f>
        <v>5000</v>
      </c>
      <c r="K4833" t="str">
        <f>IFERROR(RIGHT(tbStoricoOrdini[[#This Row],[ARTICOLO]],LEN(tbStoricoOrdini[[#This Row],[ARTICOLO]])-FIND(" ",tbStoricoOrdini[[#This Row],[ARTICOLO]],FIND(" ",tbStoricoOrdini[[#This Row],[ARTICOLO]]) +1)),"")</f>
        <v>Plus</v>
      </c>
      <c r="L4833" s="3">
        <f>VLOOKUP(tbStoricoOrdini[[#This Row],[ARTICOLO]],tbArticoli[],2,FALSE)</f>
        <v>175</v>
      </c>
      <c r="M4833" s="22">
        <f>tbStoricoOrdini[[#This Row],[IMPORTO]]/tbStoricoOrdini[[#This Row],[PREZZO]]</f>
        <v>6.8571428571428575E-2</v>
      </c>
      <c r="N4833" t="s">
        <v>8</v>
      </c>
      <c r="O4833" s="8">
        <f>VLOOKUP(tbStoricoOrdini[[#This Row],[AGENTE]],tbAgenti[],2,FALSE)</f>
        <v>0.05</v>
      </c>
      <c r="P4833" s="2">
        <v>12</v>
      </c>
      <c r="Q4833" s="2">
        <f>tbStoricoOrdini[[#This Row],[IMPORTO]]*tbStoricoOrdini[[#This Row],[% COMM.]]</f>
        <v>0.60000000000000009</v>
      </c>
      <c r="R4833" s="2">
        <f>tbStoricoOrdini[[#This Row],[TOT. COMM.]]+tbStoricoOrdini[[#This Row],[IMPORTO]]</f>
        <v>12.6</v>
      </c>
    </row>
    <row r="4834" spans="1:18">
      <c r="A4834" s="1">
        <v>43983</v>
      </c>
      <c r="B4834" s="7">
        <f>MONTH(tbStoricoOrdini[[#This Row],[DATA]])</f>
        <v>6</v>
      </c>
      <c r="C4834" t="s">
        <v>4929</v>
      </c>
      <c r="D4834" t="str">
        <f>RIGHT(tbStoricoOrdini[[#This Row],[ORDINE]],4)</f>
        <v>4831</v>
      </c>
      <c r="E4834" t="s">
        <v>27</v>
      </c>
      <c r="F4834" t="str">
        <f>VLOOKUP(tbStoricoOrdini[[#This Row],[CLIENTE]],tbClienti[],3,FALSE)</f>
        <v>Veneto</v>
      </c>
      <c r="G4834" t="str">
        <f>VLOOKUP(tbStoricoOrdini[[#This Row],[CLIENTE]],tbClienti[],7,FALSE)</f>
        <v>BD</v>
      </c>
      <c r="H4834" t="s">
        <v>60</v>
      </c>
      <c r="I4834" t="str">
        <f>IF(LEFT(tbStoricoOrdini[[#This Row],[ARTICOLO]],3) = "COG","COG",LEFT(tbStoricoOrdini[[#This Row],[ARTICOLO]],FIND(" ",tbStoricoOrdini[[#This Row],[ARTICOLO]])-1))</f>
        <v>KLM</v>
      </c>
      <c r="J4834" t="str">
        <f>MID(tbStoricoOrdini[[#This Row],[ARTICOLO]],FIND(" ",tbStoricoOrdini[[#This Row],[ARTICOLO]])+1,4)</f>
        <v>5000</v>
      </c>
      <c r="K4834" t="str">
        <f>IFERROR(RIGHT(tbStoricoOrdini[[#This Row],[ARTICOLO]],LEN(tbStoricoOrdini[[#This Row],[ARTICOLO]])-FIND(" ",tbStoricoOrdini[[#This Row],[ARTICOLO]],FIND(" ",tbStoricoOrdini[[#This Row],[ARTICOLO]]) +1)),"")</f>
        <v>Plus</v>
      </c>
      <c r="L4834" s="3">
        <f>VLOOKUP(tbStoricoOrdini[[#This Row],[ARTICOLO]],tbArticoli[],2,FALSE)</f>
        <v>175</v>
      </c>
      <c r="M4834" s="22">
        <f>tbStoricoOrdini[[#This Row],[IMPORTO]]/tbStoricoOrdini[[#This Row],[PREZZO]]</f>
        <v>22.12</v>
      </c>
      <c r="N4834" t="s">
        <v>20</v>
      </c>
      <c r="O4834" s="8">
        <f>VLOOKUP(tbStoricoOrdini[[#This Row],[AGENTE]],tbAgenti[],2,FALSE)</f>
        <v>0.05</v>
      </c>
      <c r="P4834" s="2">
        <v>3871</v>
      </c>
      <c r="Q4834" s="2">
        <f>tbStoricoOrdini[[#This Row],[IMPORTO]]*tbStoricoOrdini[[#This Row],[% COMM.]]</f>
        <v>193.55</v>
      </c>
      <c r="R4834" s="2">
        <f>tbStoricoOrdini[[#This Row],[TOT. COMM.]]+tbStoricoOrdini[[#This Row],[IMPORTO]]</f>
        <v>4064.55</v>
      </c>
    </row>
    <row r="4835" spans="1:18">
      <c r="A4835" s="1">
        <v>43983</v>
      </c>
      <c r="B4835" s="7">
        <f>MONTH(tbStoricoOrdini[[#This Row],[DATA]])</f>
        <v>6</v>
      </c>
      <c r="C4835" t="s">
        <v>4930</v>
      </c>
      <c r="D4835" t="str">
        <f>RIGHT(tbStoricoOrdini[[#This Row],[ORDINE]],4)</f>
        <v>4832</v>
      </c>
      <c r="E4835" t="s">
        <v>27</v>
      </c>
      <c r="F4835" t="str">
        <f>VLOOKUP(tbStoricoOrdini[[#This Row],[CLIENTE]],tbClienti[],3,FALSE)</f>
        <v>Veneto</v>
      </c>
      <c r="G4835" t="str">
        <f>VLOOKUP(tbStoricoOrdini[[#This Row],[CLIENTE]],tbClienti[],7,FALSE)</f>
        <v>BD</v>
      </c>
      <c r="H4835" t="s">
        <v>63</v>
      </c>
      <c r="I4835" t="str">
        <f>IF(LEFT(tbStoricoOrdini[[#This Row],[ARTICOLO]],3) = "COG","COG",LEFT(tbStoricoOrdini[[#This Row],[ARTICOLO]],FIND(" ",tbStoricoOrdini[[#This Row],[ARTICOLO]])-1))</f>
        <v>KLM</v>
      </c>
      <c r="J4835" t="str">
        <f>MID(tbStoricoOrdini[[#This Row],[ARTICOLO]],FIND(" ",tbStoricoOrdini[[#This Row],[ARTICOLO]])+1,4)</f>
        <v>3000</v>
      </c>
      <c r="K4835" t="str">
        <f>IFERROR(RIGHT(tbStoricoOrdini[[#This Row],[ARTICOLO]],LEN(tbStoricoOrdini[[#This Row],[ARTICOLO]])-FIND(" ",tbStoricoOrdini[[#This Row],[ARTICOLO]],FIND(" ",tbStoricoOrdini[[#This Row],[ARTICOLO]]) +1)),"")</f>
        <v>Plus</v>
      </c>
      <c r="L4835" s="3">
        <f>VLOOKUP(tbStoricoOrdini[[#This Row],[ARTICOLO]],tbArticoli[],2,FALSE)</f>
        <v>145</v>
      </c>
      <c r="M4835" s="22">
        <f>tbStoricoOrdini[[#This Row],[IMPORTO]]/tbStoricoOrdini[[#This Row],[PREZZO]]</f>
        <v>26.296551724137931</v>
      </c>
      <c r="N4835" t="s">
        <v>10</v>
      </c>
      <c r="O4835" s="8">
        <f>VLOOKUP(tbStoricoOrdini[[#This Row],[AGENTE]],tbAgenti[],2,FALSE)</f>
        <v>3.6999999999999998E-2</v>
      </c>
      <c r="P4835" s="2">
        <v>3813</v>
      </c>
      <c r="Q4835" s="2">
        <f>tbStoricoOrdini[[#This Row],[IMPORTO]]*tbStoricoOrdini[[#This Row],[% COMM.]]</f>
        <v>141.08099999999999</v>
      </c>
      <c r="R4835" s="2">
        <f>tbStoricoOrdini[[#This Row],[TOT. COMM.]]+tbStoricoOrdini[[#This Row],[IMPORTO]]</f>
        <v>3954.0810000000001</v>
      </c>
    </row>
    <row r="4836" spans="1:18">
      <c r="A4836" s="1">
        <v>43983</v>
      </c>
      <c r="B4836" s="7">
        <f>MONTH(tbStoricoOrdini[[#This Row],[DATA]])</f>
        <v>6</v>
      </c>
      <c r="C4836" t="s">
        <v>4931</v>
      </c>
      <c r="D4836" t="str">
        <f>RIGHT(tbStoricoOrdini[[#This Row],[ORDINE]],4)</f>
        <v>4833</v>
      </c>
      <c r="E4836" t="s">
        <v>27</v>
      </c>
      <c r="F4836" t="str">
        <f>VLOOKUP(tbStoricoOrdini[[#This Row],[CLIENTE]],tbClienti[],3,FALSE)</f>
        <v>Veneto</v>
      </c>
      <c r="G4836" t="str">
        <f>VLOOKUP(tbStoricoOrdini[[#This Row],[CLIENTE]],tbClienti[],7,FALSE)</f>
        <v>BD</v>
      </c>
      <c r="H4836" t="s">
        <v>63</v>
      </c>
      <c r="I4836" t="str">
        <f>IF(LEFT(tbStoricoOrdini[[#This Row],[ARTICOLO]],3) = "COG","COG",LEFT(tbStoricoOrdini[[#This Row],[ARTICOLO]],FIND(" ",tbStoricoOrdini[[#This Row],[ARTICOLO]])-1))</f>
        <v>KLM</v>
      </c>
      <c r="J4836" t="str">
        <f>MID(tbStoricoOrdini[[#This Row],[ARTICOLO]],FIND(" ",tbStoricoOrdini[[#This Row],[ARTICOLO]])+1,4)</f>
        <v>3000</v>
      </c>
      <c r="K4836" t="str">
        <f>IFERROR(RIGHT(tbStoricoOrdini[[#This Row],[ARTICOLO]],LEN(tbStoricoOrdini[[#This Row],[ARTICOLO]])-FIND(" ",tbStoricoOrdini[[#This Row],[ARTICOLO]],FIND(" ",tbStoricoOrdini[[#This Row],[ARTICOLO]]) +1)),"")</f>
        <v>Plus</v>
      </c>
      <c r="L4836" s="3">
        <f>VLOOKUP(tbStoricoOrdini[[#This Row],[ARTICOLO]],tbArticoli[],2,FALSE)</f>
        <v>145</v>
      </c>
      <c r="M4836" s="22">
        <f>tbStoricoOrdini[[#This Row],[IMPORTO]]/tbStoricoOrdini[[#This Row],[PREZZO]]</f>
        <v>1011.8482758620689</v>
      </c>
      <c r="N4836" t="s">
        <v>19</v>
      </c>
      <c r="O4836" s="8">
        <f>VLOOKUP(tbStoricoOrdini[[#This Row],[AGENTE]],tbAgenti[],2,FALSE)</f>
        <v>0.05</v>
      </c>
      <c r="P4836" s="2">
        <v>146718</v>
      </c>
      <c r="Q4836" s="2">
        <f>tbStoricoOrdini[[#This Row],[IMPORTO]]*tbStoricoOrdini[[#This Row],[% COMM.]]</f>
        <v>7335.9000000000005</v>
      </c>
      <c r="R4836" s="2">
        <f>tbStoricoOrdini[[#This Row],[TOT. COMM.]]+tbStoricoOrdini[[#This Row],[IMPORTO]]</f>
        <v>154053.9</v>
      </c>
    </row>
    <row r="4837" spans="1:18">
      <c r="A4837" s="1">
        <v>43983</v>
      </c>
      <c r="B4837" s="7">
        <f>MONTH(tbStoricoOrdini[[#This Row],[DATA]])</f>
        <v>6</v>
      </c>
      <c r="C4837" t="s">
        <v>4932</v>
      </c>
      <c r="D4837" t="str">
        <f>RIGHT(tbStoricoOrdini[[#This Row],[ORDINE]],4)</f>
        <v>4834</v>
      </c>
      <c r="E4837" t="s">
        <v>27</v>
      </c>
      <c r="F4837" t="str">
        <f>VLOOKUP(tbStoricoOrdini[[#This Row],[CLIENTE]],tbClienti[],3,FALSE)</f>
        <v>Veneto</v>
      </c>
      <c r="G4837" t="str">
        <f>VLOOKUP(tbStoricoOrdini[[#This Row],[CLIENTE]],tbClienti[],7,FALSE)</f>
        <v>BD</v>
      </c>
      <c r="H4837" t="s">
        <v>63</v>
      </c>
      <c r="I4837" t="str">
        <f>IF(LEFT(tbStoricoOrdini[[#This Row],[ARTICOLO]],3) = "COG","COG",LEFT(tbStoricoOrdini[[#This Row],[ARTICOLO]],FIND(" ",tbStoricoOrdini[[#This Row],[ARTICOLO]])-1))</f>
        <v>KLM</v>
      </c>
      <c r="J4837" t="str">
        <f>MID(tbStoricoOrdini[[#This Row],[ARTICOLO]],FIND(" ",tbStoricoOrdini[[#This Row],[ARTICOLO]])+1,4)</f>
        <v>3000</v>
      </c>
      <c r="K4837" t="str">
        <f>IFERROR(RIGHT(tbStoricoOrdini[[#This Row],[ARTICOLO]],LEN(tbStoricoOrdini[[#This Row],[ARTICOLO]])-FIND(" ",tbStoricoOrdini[[#This Row],[ARTICOLO]],FIND(" ",tbStoricoOrdini[[#This Row],[ARTICOLO]]) +1)),"")</f>
        <v>Plus</v>
      </c>
      <c r="L4837" s="3">
        <f>VLOOKUP(tbStoricoOrdini[[#This Row],[ARTICOLO]],tbArticoli[],2,FALSE)</f>
        <v>145</v>
      </c>
      <c r="M4837" s="22">
        <f>tbStoricoOrdini[[#This Row],[IMPORTO]]/tbStoricoOrdini[[#This Row],[PREZZO]]</f>
        <v>17.165517241379309</v>
      </c>
      <c r="N4837" t="s">
        <v>15</v>
      </c>
      <c r="O4837" s="8">
        <f>VLOOKUP(tbStoricoOrdini[[#This Row],[AGENTE]],tbAgenti[],2,FALSE)</f>
        <v>0.08</v>
      </c>
      <c r="P4837" s="2">
        <v>2489</v>
      </c>
      <c r="Q4837" s="2">
        <f>tbStoricoOrdini[[#This Row],[IMPORTO]]*tbStoricoOrdini[[#This Row],[% COMM.]]</f>
        <v>199.12</v>
      </c>
      <c r="R4837" s="2">
        <f>tbStoricoOrdini[[#This Row],[TOT. COMM.]]+tbStoricoOrdini[[#This Row],[IMPORTO]]</f>
        <v>2688.12</v>
      </c>
    </row>
    <row r="4838" spans="1:18">
      <c r="A4838" s="1">
        <v>43983</v>
      </c>
      <c r="B4838" s="7">
        <f>MONTH(tbStoricoOrdini[[#This Row],[DATA]])</f>
        <v>6</v>
      </c>
      <c r="C4838" t="s">
        <v>4933</v>
      </c>
      <c r="D4838" t="str">
        <f>RIGHT(tbStoricoOrdini[[#This Row],[ORDINE]],4)</f>
        <v>4835</v>
      </c>
      <c r="E4838" t="s">
        <v>27</v>
      </c>
      <c r="F4838" t="str">
        <f>VLOOKUP(tbStoricoOrdini[[#This Row],[CLIENTE]],tbClienti[],3,FALSE)</f>
        <v>Veneto</v>
      </c>
      <c r="G4838" t="str">
        <f>VLOOKUP(tbStoricoOrdini[[#This Row],[CLIENTE]],tbClienti[],7,FALSE)</f>
        <v>BD</v>
      </c>
      <c r="H4838" t="s">
        <v>63</v>
      </c>
      <c r="I4838" t="str">
        <f>IF(LEFT(tbStoricoOrdini[[#This Row],[ARTICOLO]],3) = "COG","COG",LEFT(tbStoricoOrdini[[#This Row],[ARTICOLO]],FIND(" ",tbStoricoOrdini[[#This Row],[ARTICOLO]])-1))</f>
        <v>KLM</v>
      </c>
      <c r="J4838" t="str">
        <f>MID(tbStoricoOrdini[[#This Row],[ARTICOLO]],FIND(" ",tbStoricoOrdini[[#This Row],[ARTICOLO]])+1,4)</f>
        <v>3000</v>
      </c>
      <c r="K4838" t="str">
        <f>IFERROR(RIGHT(tbStoricoOrdini[[#This Row],[ARTICOLO]],LEN(tbStoricoOrdini[[#This Row],[ARTICOLO]])-FIND(" ",tbStoricoOrdini[[#This Row],[ARTICOLO]],FIND(" ",tbStoricoOrdini[[#This Row],[ARTICOLO]]) +1)),"")</f>
        <v>Plus</v>
      </c>
      <c r="L4838" s="3">
        <f>VLOOKUP(tbStoricoOrdini[[#This Row],[ARTICOLO]],tbArticoli[],2,FALSE)</f>
        <v>145</v>
      </c>
      <c r="M4838" s="22">
        <f>tbStoricoOrdini[[#This Row],[IMPORTO]]/tbStoricoOrdini[[#This Row],[PREZZO]]</f>
        <v>165.27586206896552</v>
      </c>
      <c r="N4838" t="s">
        <v>14</v>
      </c>
      <c r="O4838" s="8">
        <f>VLOOKUP(tbStoricoOrdini[[#This Row],[AGENTE]],tbAgenti[],2,FALSE)</f>
        <v>0.05</v>
      </c>
      <c r="P4838" s="2">
        <v>23965</v>
      </c>
      <c r="Q4838" s="2">
        <f>tbStoricoOrdini[[#This Row],[IMPORTO]]*tbStoricoOrdini[[#This Row],[% COMM.]]</f>
        <v>1198.25</v>
      </c>
      <c r="R4838" s="2">
        <f>tbStoricoOrdini[[#This Row],[TOT. COMM.]]+tbStoricoOrdini[[#This Row],[IMPORTO]]</f>
        <v>25163.25</v>
      </c>
    </row>
    <row r="4839" spans="1:18">
      <c r="A4839" s="1">
        <v>43983</v>
      </c>
      <c r="B4839" s="7">
        <f>MONTH(tbStoricoOrdini[[#This Row],[DATA]])</f>
        <v>6</v>
      </c>
      <c r="C4839" t="s">
        <v>4934</v>
      </c>
      <c r="D4839" t="str">
        <f>RIGHT(tbStoricoOrdini[[#This Row],[ORDINE]],4)</f>
        <v>4836</v>
      </c>
      <c r="E4839" t="s">
        <v>27</v>
      </c>
      <c r="F4839" t="str">
        <f>VLOOKUP(tbStoricoOrdini[[#This Row],[CLIENTE]],tbClienti[],3,FALSE)</f>
        <v>Veneto</v>
      </c>
      <c r="G4839" t="str">
        <f>VLOOKUP(tbStoricoOrdini[[#This Row],[CLIENTE]],tbClienti[],7,FALSE)</f>
        <v>BD</v>
      </c>
      <c r="H4839" t="s">
        <v>63</v>
      </c>
      <c r="I4839" t="str">
        <f>IF(LEFT(tbStoricoOrdini[[#This Row],[ARTICOLO]],3) = "COG","COG",LEFT(tbStoricoOrdini[[#This Row],[ARTICOLO]],FIND(" ",tbStoricoOrdini[[#This Row],[ARTICOLO]])-1))</f>
        <v>KLM</v>
      </c>
      <c r="J4839" t="str">
        <f>MID(tbStoricoOrdini[[#This Row],[ARTICOLO]],FIND(" ",tbStoricoOrdini[[#This Row],[ARTICOLO]])+1,4)</f>
        <v>3000</v>
      </c>
      <c r="K4839" t="str">
        <f>IFERROR(RIGHT(tbStoricoOrdini[[#This Row],[ARTICOLO]],LEN(tbStoricoOrdini[[#This Row],[ARTICOLO]])-FIND(" ",tbStoricoOrdini[[#This Row],[ARTICOLO]],FIND(" ",tbStoricoOrdini[[#This Row],[ARTICOLO]]) +1)),"")</f>
        <v>Plus</v>
      </c>
      <c r="L4839" s="3">
        <f>VLOOKUP(tbStoricoOrdini[[#This Row],[ARTICOLO]],tbArticoli[],2,FALSE)</f>
        <v>145</v>
      </c>
      <c r="M4839" s="22">
        <f>tbStoricoOrdini[[#This Row],[IMPORTO]]/tbStoricoOrdini[[#This Row],[PREZZO]]</f>
        <v>28.986206896551725</v>
      </c>
      <c r="N4839" t="s">
        <v>7</v>
      </c>
      <c r="O4839" s="8">
        <f>VLOOKUP(tbStoricoOrdini[[#This Row],[AGENTE]],tbAgenti[],2,FALSE)</f>
        <v>0.03</v>
      </c>
      <c r="P4839" s="2">
        <v>4203</v>
      </c>
      <c r="Q4839" s="2">
        <f>tbStoricoOrdini[[#This Row],[IMPORTO]]*tbStoricoOrdini[[#This Row],[% COMM.]]</f>
        <v>126.08999999999999</v>
      </c>
      <c r="R4839" s="2">
        <f>tbStoricoOrdini[[#This Row],[TOT. COMM.]]+tbStoricoOrdini[[#This Row],[IMPORTO]]</f>
        <v>4329.09</v>
      </c>
    </row>
    <row r="4840" spans="1:18">
      <c r="A4840" s="1">
        <v>43983</v>
      </c>
      <c r="B4840" s="7">
        <f>MONTH(tbStoricoOrdini[[#This Row],[DATA]])</f>
        <v>6</v>
      </c>
      <c r="C4840" t="s">
        <v>4935</v>
      </c>
      <c r="D4840" t="str">
        <f>RIGHT(tbStoricoOrdini[[#This Row],[ORDINE]],4)</f>
        <v>4837</v>
      </c>
      <c r="E4840" t="s">
        <v>27</v>
      </c>
      <c r="F4840" t="str">
        <f>VLOOKUP(tbStoricoOrdini[[#This Row],[CLIENTE]],tbClienti[],3,FALSE)</f>
        <v>Veneto</v>
      </c>
      <c r="G4840" t="str">
        <f>VLOOKUP(tbStoricoOrdini[[#This Row],[CLIENTE]],tbClienti[],7,FALSE)</f>
        <v>BD</v>
      </c>
      <c r="H4840" t="s">
        <v>63</v>
      </c>
      <c r="I4840" t="str">
        <f>IF(LEFT(tbStoricoOrdini[[#This Row],[ARTICOLO]],3) = "COG","COG",LEFT(tbStoricoOrdini[[#This Row],[ARTICOLO]],FIND(" ",tbStoricoOrdini[[#This Row],[ARTICOLO]])-1))</f>
        <v>KLM</v>
      </c>
      <c r="J4840" t="str">
        <f>MID(tbStoricoOrdini[[#This Row],[ARTICOLO]],FIND(" ",tbStoricoOrdini[[#This Row],[ARTICOLO]])+1,4)</f>
        <v>3000</v>
      </c>
      <c r="K4840" t="str">
        <f>IFERROR(RIGHT(tbStoricoOrdini[[#This Row],[ARTICOLO]],LEN(tbStoricoOrdini[[#This Row],[ARTICOLO]])-FIND(" ",tbStoricoOrdini[[#This Row],[ARTICOLO]],FIND(" ",tbStoricoOrdini[[#This Row],[ARTICOLO]]) +1)),"")</f>
        <v>Plus</v>
      </c>
      <c r="L4840" s="3">
        <f>VLOOKUP(tbStoricoOrdini[[#This Row],[ARTICOLO]],tbArticoli[],2,FALSE)</f>
        <v>145</v>
      </c>
      <c r="M4840" s="22">
        <f>tbStoricoOrdini[[#This Row],[IMPORTO]]/tbStoricoOrdini[[#This Row],[PREZZO]]</f>
        <v>606.22068965517246</v>
      </c>
      <c r="N4840" t="s">
        <v>20</v>
      </c>
      <c r="O4840" s="8">
        <f>VLOOKUP(tbStoricoOrdini[[#This Row],[AGENTE]],tbAgenti[],2,FALSE)</f>
        <v>0.05</v>
      </c>
      <c r="P4840" s="2">
        <v>87902</v>
      </c>
      <c r="Q4840" s="2">
        <f>tbStoricoOrdini[[#This Row],[IMPORTO]]*tbStoricoOrdini[[#This Row],[% COMM.]]</f>
        <v>4395.1000000000004</v>
      </c>
      <c r="R4840" s="2">
        <f>tbStoricoOrdini[[#This Row],[TOT. COMM.]]+tbStoricoOrdini[[#This Row],[IMPORTO]]</f>
        <v>92297.1</v>
      </c>
    </row>
    <row r="4841" spans="1:18">
      <c r="A4841" s="1">
        <v>43983</v>
      </c>
      <c r="B4841" s="7">
        <f>MONTH(tbStoricoOrdini[[#This Row],[DATA]])</f>
        <v>6</v>
      </c>
      <c r="C4841" t="s">
        <v>4936</v>
      </c>
      <c r="D4841" t="str">
        <f>RIGHT(tbStoricoOrdini[[#This Row],[ORDINE]],4)</f>
        <v>4838</v>
      </c>
      <c r="E4841" t="s">
        <v>27</v>
      </c>
      <c r="F4841" t="str">
        <f>VLOOKUP(tbStoricoOrdini[[#This Row],[CLIENTE]],tbClienti[],3,FALSE)</f>
        <v>Veneto</v>
      </c>
      <c r="G4841" t="str">
        <f>VLOOKUP(tbStoricoOrdini[[#This Row],[CLIENTE]],tbClienti[],7,FALSE)</f>
        <v>BD</v>
      </c>
      <c r="H4841" t="s">
        <v>63</v>
      </c>
      <c r="I4841" t="str">
        <f>IF(LEFT(tbStoricoOrdini[[#This Row],[ARTICOLO]],3) = "COG","COG",LEFT(tbStoricoOrdini[[#This Row],[ARTICOLO]],FIND(" ",tbStoricoOrdini[[#This Row],[ARTICOLO]])-1))</f>
        <v>KLM</v>
      </c>
      <c r="J4841" t="str">
        <f>MID(tbStoricoOrdini[[#This Row],[ARTICOLO]],FIND(" ",tbStoricoOrdini[[#This Row],[ARTICOLO]])+1,4)</f>
        <v>3000</v>
      </c>
      <c r="K4841" t="str">
        <f>IFERROR(RIGHT(tbStoricoOrdini[[#This Row],[ARTICOLO]],LEN(tbStoricoOrdini[[#This Row],[ARTICOLO]])-FIND(" ",tbStoricoOrdini[[#This Row],[ARTICOLO]],FIND(" ",tbStoricoOrdini[[#This Row],[ARTICOLO]]) +1)),"")</f>
        <v>Plus</v>
      </c>
      <c r="L4841" s="3">
        <f>VLOOKUP(tbStoricoOrdini[[#This Row],[ARTICOLO]],tbArticoli[],2,FALSE)</f>
        <v>145</v>
      </c>
      <c r="M4841" s="22">
        <f>tbStoricoOrdini[[#This Row],[IMPORTO]]/tbStoricoOrdini[[#This Row],[PREZZO]]</f>
        <v>192.98620689655172</v>
      </c>
      <c r="N4841" t="s">
        <v>18</v>
      </c>
      <c r="O4841" s="8">
        <f>VLOOKUP(tbStoricoOrdini[[#This Row],[AGENTE]],tbAgenti[],2,FALSE)</f>
        <v>0.03</v>
      </c>
      <c r="P4841" s="2">
        <v>27983</v>
      </c>
      <c r="Q4841" s="2">
        <f>tbStoricoOrdini[[#This Row],[IMPORTO]]*tbStoricoOrdini[[#This Row],[% COMM.]]</f>
        <v>839.49</v>
      </c>
      <c r="R4841" s="2">
        <f>tbStoricoOrdini[[#This Row],[TOT. COMM.]]+tbStoricoOrdini[[#This Row],[IMPORTO]]</f>
        <v>28822.49</v>
      </c>
    </row>
    <row r="4842" spans="1:18">
      <c r="A4842" s="1">
        <v>43983</v>
      </c>
      <c r="B4842" s="7">
        <f>MONTH(tbStoricoOrdini[[#This Row],[DATA]])</f>
        <v>6</v>
      </c>
      <c r="C4842" t="s">
        <v>4937</v>
      </c>
      <c r="D4842" t="str">
        <f>RIGHT(tbStoricoOrdini[[#This Row],[ORDINE]],4)</f>
        <v>4839</v>
      </c>
      <c r="E4842" t="s">
        <v>27</v>
      </c>
      <c r="F4842" t="str">
        <f>VLOOKUP(tbStoricoOrdini[[#This Row],[CLIENTE]],tbClienti[],3,FALSE)</f>
        <v>Veneto</v>
      </c>
      <c r="G4842" t="str">
        <f>VLOOKUP(tbStoricoOrdini[[#This Row],[CLIENTE]],tbClienti[],7,FALSE)</f>
        <v>BD</v>
      </c>
      <c r="H4842" t="s">
        <v>63</v>
      </c>
      <c r="I4842" t="str">
        <f>IF(LEFT(tbStoricoOrdini[[#This Row],[ARTICOLO]],3) = "COG","COG",LEFT(tbStoricoOrdini[[#This Row],[ARTICOLO]],FIND(" ",tbStoricoOrdini[[#This Row],[ARTICOLO]])-1))</f>
        <v>KLM</v>
      </c>
      <c r="J4842" t="str">
        <f>MID(tbStoricoOrdini[[#This Row],[ARTICOLO]],FIND(" ",tbStoricoOrdini[[#This Row],[ARTICOLO]])+1,4)</f>
        <v>3000</v>
      </c>
      <c r="K4842" t="str">
        <f>IFERROR(RIGHT(tbStoricoOrdini[[#This Row],[ARTICOLO]],LEN(tbStoricoOrdini[[#This Row],[ARTICOLO]])-FIND(" ",tbStoricoOrdini[[#This Row],[ARTICOLO]],FIND(" ",tbStoricoOrdini[[#This Row],[ARTICOLO]]) +1)),"")</f>
        <v>Plus</v>
      </c>
      <c r="L4842" s="3">
        <f>VLOOKUP(tbStoricoOrdini[[#This Row],[ARTICOLO]],tbArticoli[],2,FALSE)</f>
        <v>145</v>
      </c>
      <c r="M4842" s="22">
        <f>tbStoricoOrdini[[#This Row],[IMPORTO]]/tbStoricoOrdini[[#This Row],[PREZZO]]</f>
        <v>57.013793103448279</v>
      </c>
      <c r="N4842" t="s">
        <v>6</v>
      </c>
      <c r="O4842" s="8">
        <f>VLOOKUP(tbStoricoOrdini[[#This Row],[AGENTE]],tbAgenti[],2,FALSE)</f>
        <v>7.4999999999999997E-2</v>
      </c>
      <c r="P4842" s="2">
        <v>8267</v>
      </c>
      <c r="Q4842" s="2">
        <f>tbStoricoOrdini[[#This Row],[IMPORTO]]*tbStoricoOrdini[[#This Row],[% COMM.]]</f>
        <v>620.02499999999998</v>
      </c>
      <c r="R4842" s="2">
        <f>tbStoricoOrdini[[#This Row],[TOT. COMM.]]+tbStoricoOrdini[[#This Row],[IMPORTO]]</f>
        <v>8887.0249999999996</v>
      </c>
    </row>
    <row r="4843" spans="1:18">
      <c r="A4843" s="1">
        <v>43983</v>
      </c>
      <c r="B4843" s="7">
        <f>MONTH(tbStoricoOrdini[[#This Row],[DATA]])</f>
        <v>6</v>
      </c>
      <c r="C4843" t="s">
        <v>4938</v>
      </c>
      <c r="D4843" t="str">
        <f>RIGHT(tbStoricoOrdini[[#This Row],[ORDINE]],4)</f>
        <v>4840</v>
      </c>
      <c r="E4843" t="s">
        <v>27</v>
      </c>
      <c r="F4843" t="str">
        <f>VLOOKUP(tbStoricoOrdini[[#This Row],[CLIENTE]],tbClienti[],3,FALSE)</f>
        <v>Veneto</v>
      </c>
      <c r="G4843" t="str">
        <f>VLOOKUP(tbStoricoOrdini[[#This Row],[CLIENTE]],tbClienti[],7,FALSE)</f>
        <v>BD</v>
      </c>
      <c r="H4843" t="s">
        <v>63</v>
      </c>
      <c r="I4843" t="str">
        <f>IF(LEFT(tbStoricoOrdini[[#This Row],[ARTICOLO]],3) = "COG","COG",LEFT(tbStoricoOrdini[[#This Row],[ARTICOLO]],FIND(" ",tbStoricoOrdini[[#This Row],[ARTICOLO]])-1))</f>
        <v>KLM</v>
      </c>
      <c r="J4843" t="str">
        <f>MID(tbStoricoOrdini[[#This Row],[ARTICOLO]],FIND(" ",tbStoricoOrdini[[#This Row],[ARTICOLO]])+1,4)</f>
        <v>3000</v>
      </c>
      <c r="K4843" t="str">
        <f>IFERROR(RIGHT(tbStoricoOrdini[[#This Row],[ARTICOLO]],LEN(tbStoricoOrdini[[#This Row],[ARTICOLO]])-FIND(" ",tbStoricoOrdini[[#This Row],[ARTICOLO]],FIND(" ",tbStoricoOrdini[[#This Row],[ARTICOLO]]) +1)),"")</f>
        <v>Plus</v>
      </c>
      <c r="L4843" s="3">
        <f>VLOOKUP(tbStoricoOrdini[[#This Row],[ARTICOLO]],tbArticoli[],2,FALSE)</f>
        <v>145</v>
      </c>
      <c r="M4843" s="22">
        <f>tbStoricoOrdini[[#This Row],[IMPORTO]]/tbStoricoOrdini[[#This Row],[PREZZO]]</f>
        <v>4592.8482758620694</v>
      </c>
      <c r="N4843" t="s">
        <v>9</v>
      </c>
      <c r="O4843" s="8">
        <f>VLOOKUP(tbStoricoOrdini[[#This Row],[AGENTE]],tbAgenti[],2,FALSE)</f>
        <v>0.05</v>
      </c>
      <c r="P4843" s="2">
        <v>665963</v>
      </c>
      <c r="Q4843" s="2">
        <f>tbStoricoOrdini[[#This Row],[IMPORTO]]*tbStoricoOrdini[[#This Row],[% COMM.]]</f>
        <v>33298.15</v>
      </c>
      <c r="R4843" s="2">
        <f>tbStoricoOrdini[[#This Row],[TOT. COMM.]]+tbStoricoOrdini[[#This Row],[IMPORTO]]</f>
        <v>699261.15</v>
      </c>
    </row>
    <row r="4844" spans="1:18">
      <c r="A4844" s="1">
        <v>43983</v>
      </c>
      <c r="B4844" s="7">
        <f>MONTH(tbStoricoOrdini[[#This Row],[DATA]])</f>
        <v>6</v>
      </c>
      <c r="C4844" t="s">
        <v>4939</v>
      </c>
      <c r="D4844" t="str">
        <f>RIGHT(tbStoricoOrdini[[#This Row],[ORDINE]],4)</f>
        <v>4841</v>
      </c>
      <c r="E4844" t="s">
        <v>27</v>
      </c>
      <c r="F4844" t="str">
        <f>VLOOKUP(tbStoricoOrdini[[#This Row],[CLIENTE]],tbClienti[],3,FALSE)</f>
        <v>Veneto</v>
      </c>
      <c r="G4844" t="str">
        <f>VLOOKUP(tbStoricoOrdini[[#This Row],[CLIENTE]],tbClienti[],7,FALSE)</f>
        <v>BD</v>
      </c>
      <c r="H4844" t="s">
        <v>66</v>
      </c>
      <c r="I4844" t="str">
        <f>IF(LEFT(tbStoricoOrdini[[#This Row],[ARTICOLO]],3) = "COG","COG",LEFT(tbStoricoOrdini[[#This Row],[ARTICOLO]],FIND(" ",tbStoricoOrdini[[#This Row],[ARTICOLO]])-1))</f>
        <v>BAG</v>
      </c>
      <c r="J4844" t="str">
        <f>MID(tbStoricoOrdini[[#This Row],[ARTICOLO]],FIND(" ",tbStoricoOrdini[[#This Row],[ARTICOLO]])+1,4)</f>
        <v>2500</v>
      </c>
      <c r="K4844" t="str">
        <f>IFERROR(RIGHT(tbStoricoOrdini[[#This Row],[ARTICOLO]],LEN(tbStoricoOrdini[[#This Row],[ARTICOLO]])-FIND(" ",tbStoricoOrdini[[#This Row],[ARTICOLO]],FIND(" ",tbStoricoOrdini[[#This Row],[ARTICOLO]]) +1)),"")</f>
        <v>Plus</v>
      </c>
      <c r="L4844" s="3">
        <f>VLOOKUP(tbStoricoOrdini[[#This Row],[ARTICOLO]],tbArticoli[],2,FALSE)</f>
        <v>220</v>
      </c>
      <c r="M4844" s="22">
        <f>tbStoricoOrdini[[#This Row],[IMPORTO]]/tbStoricoOrdini[[#This Row],[PREZZO]]</f>
        <v>0.1409090909090909</v>
      </c>
      <c r="N4844" t="s">
        <v>10</v>
      </c>
      <c r="O4844" s="8">
        <f>VLOOKUP(tbStoricoOrdini[[#This Row],[AGENTE]],tbAgenti[],2,FALSE)</f>
        <v>3.6999999999999998E-2</v>
      </c>
      <c r="P4844" s="2">
        <v>31</v>
      </c>
      <c r="Q4844" s="2">
        <f>tbStoricoOrdini[[#This Row],[IMPORTO]]*tbStoricoOrdini[[#This Row],[% COMM.]]</f>
        <v>1.147</v>
      </c>
      <c r="R4844" s="2">
        <f>tbStoricoOrdini[[#This Row],[TOT. COMM.]]+tbStoricoOrdini[[#This Row],[IMPORTO]]</f>
        <v>32.146999999999998</v>
      </c>
    </row>
    <row r="4845" spans="1:18">
      <c r="A4845" s="1">
        <v>43983</v>
      </c>
      <c r="B4845" s="7">
        <f>MONTH(tbStoricoOrdini[[#This Row],[DATA]])</f>
        <v>6</v>
      </c>
      <c r="C4845" t="s">
        <v>4940</v>
      </c>
      <c r="D4845" t="str">
        <f>RIGHT(tbStoricoOrdini[[#This Row],[ORDINE]],4)</f>
        <v>4842</v>
      </c>
      <c r="E4845" t="s">
        <v>27</v>
      </c>
      <c r="F4845" t="str">
        <f>VLOOKUP(tbStoricoOrdini[[#This Row],[CLIENTE]],tbClienti[],3,FALSE)</f>
        <v>Veneto</v>
      </c>
      <c r="G4845" t="str">
        <f>VLOOKUP(tbStoricoOrdini[[#This Row],[CLIENTE]],tbClienti[],7,FALSE)</f>
        <v>BD</v>
      </c>
      <c r="H4845" t="s">
        <v>66</v>
      </c>
      <c r="I4845" t="str">
        <f>IF(LEFT(tbStoricoOrdini[[#This Row],[ARTICOLO]],3) = "COG","COG",LEFT(tbStoricoOrdini[[#This Row],[ARTICOLO]],FIND(" ",tbStoricoOrdini[[#This Row],[ARTICOLO]])-1))</f>
        <v>BAG</v>
      </c>
      <c r="J4845" t="str">
        <f>MID(tbStoricoOrdini[[#This Row],[ARTICOLO]],FIND(" ",tbStoricoOrdini[[#This Row],[ARTICOLO]])+1,4)</f>
        <v>2500</v>
      </c>
      <c r="K4845" t="str">
        <f>IFERROR(RIGHT(tbStoricoOrdini[[#This Row],[ARTICOLO]],LEN(tbStoricoOrdini[[#This Row],[ARTICOLO]])-FIND(" ",tbStoricoOrdini[[#This Row],[ARTICOLO]],FIND(" ",tbStoricoOrdini[[#This Row],[ARTICOLO]]) +1)),"")</f>
        <v>Plus</v>
      </c>
      <c r="L4845" s="3">
        <f>VLOOKUP(tbStoricoOrdini[[#This Row],[ARTICOLO]],tbArticoli[],2,FALSE)</f>
        <v>220</v>
      </c>
      <c r="M4845" s="22">
        <f>tbStoricoOrdini[[#This Row],[IMPORTO]]/tbStoricoOrdini[[#This Row],[PREZZO]]</f>
        <v>416.73636363636365</v>
      </c>
      <c r="N4845" t="s">
        <v>19</v>
      </c>
      <c r="O4845" s="8">
        <f>VLOOKUP(tbStoricoOrdini[[#This Row],[AGENTE]],tbAgenti[],2,FALSE)</f>
        <v>0.05</v>
      </c>
      <c r="P4845" s="2">
        <v>91682</v>
      </c>
      <c r="Q4845" s="2">
        <f>tbStoricoOrdini[[#This Row],[IMPORTO]]*tbStoricoOrdini[[#This Row],[% COMM.]]</f>
        <v>4584.1000000000004</v>
      </c>
      <c r="R4845" s="2">
        <f>tbStoricoOrdini[[#This Row],[TOT. COMM.]]+tbStoricoOrdini[[#This Row],[IMPORTO]]</f>
        <v>96266.1</v>
      </c>
    </row>
    <row r="4846" spans="1:18">
      <c r="A4846" s="1">
        <v>43983</v>
      </c>
      <c r="B4846" s="7">
        <f>MONTH(tbStoricoOrdini[[#This Row],[DATA]])</f>
        <v>6</v>
      </c>
      <c r="C4846" t="s">
        <v>4941</v>
      </c>
      <c r="D4846" t="str">
        <f>RIGHT(tbStoricoOrdini[[#This Row],[ORDINE]],4)</f>
        <v>4843</v>
      </c>
      <c r="E4846" t="s">
        <v>27</v>
      </c>
      <c r="F4846" t="str">
        <f>VLOOKUP(tbStoricoOrdini[[#This Row],[CLIENTE]],tbClienti[],3,FALSE)</f>
        <v>Veneto</v>
      </c>
      <c r="G4846" t="str">
        <f>VLOOKUP(tbStoricoOrdini[[#This Row],[CLIENTE]],tbClienti[],7,FALSE)</f>
        <v>BD</v>
      </c>
      <c r="H4846" t="s">
        <v>66</v>
      </c>
      <c r="I4846" t="str">
        <f>IF(LEFT(tbStoricoOrdini[[#This Row],[ARTICOLO]],3) = "COG","COG",LEFT(tbStoricoOrdini[[#This Row],[ARTICOLO]],FIND(" ",tbStoricoOrdini[[#This Row],[ARTICOLO]])-1))</f>
        <v>BAG</v>
      </c>
      <c r="J4846" t="str">
        <f>MID(tbStoricoOrdini[[#This Row],[ARTICOLO]],FIND(" ",tbStoricoOrdini[[#This Row],[ARTICOLO]])+1,4)</f>
        <v>2500</v>
      </c>
      <c r="K4846" t="str">
        <f>IFERROR(RIGHT(tbStoricoOrdini[[#This Row],[ARTICOLO]],LEN(tbStoricoOrdini[[#This Row],[ARTICOLO]])-FIND(" ",tbStoricoOrdini[[#This Row],[ARTICOLO]],FIND(" ",tbStoricoOrdini[[#This Row],[ARTICOLO]]) +1)),"")</f>
        <v>Plus</v>
      </c>
      <c r="L4846" s="3">
        <f>VLOOKUP(tbStoricoOrdini[[#This Row],[ARTICOLO]],tbArticoli[],2,FALSE)</f>
        <v>220</v>
      </c>
      <c r="M4846" s="22">
        <f>tbStoricoOrdini[[#This Row],[IMPORTO]]/tbStoricoOrdini[[#This Row],[PREZZO]]</f>
        <v>0.10909090909090909</v>
      </c>
      <c r="N4846" t="s">
        <v>15</v>
      </c>
      <c r="O4846" s="8">
        <f>VLOOKUP(tbStoricoOrdini[[#This Row],[AGENTE]],tbAgenti[],2,FALSE)</f>
        <v>0.08</v>
      </c>
      <c r="P4846" s="2">
        <v>24</v>
      </c>
      <c r="Q4846" s="2">
        <f>tbStoricoOrdini[[#This Row],[IMPORTO]]*tbStoricoOrdini[[#This Row],[% COMM.]]</f>
        <v>1.92</v>
      </c>
      <c r="R4846" s="2">
        <f>tbStoricoOrdini[[#This Row],[TOT. COMM.]]+tbStoricoOrdini[[#This Row],[IMPORTO]]</f>
        <v>25.92</v>
      </c>
    </row>
    <row r="4847" spans="1:18">
      <c r="A4847" s="1">
        <v>43983</v>
      </c>
      <c r="B4847" s="7">
        <f>MONTH(tbStoricoOrdini[[#This Row],[DATA]])</f>
        <v>6</v>
      </c>
      <c r="C4847" t="s">
        <v>4942</v>
      </c>
      <c r="D4847" t="str">
        <f>RIGHT(tbStoricoOrdini[[#This Row],[ORDINE]],4)</f>
        <v>4844</v>
      </c>
      <c r="E4847" t="s">
        <v>27</v>
      </c>
      <c r="F4847" t="str">
        <f>VLOOKUP(tbStoricoOrdini[[#This Row],[CLIENTE]],tbClienti[],3,FALSE)</f>
        <v>Veneto</v>
      </c>
      <c r="G4847" t="str">
        <f>VLOOKUP(tbStoricoOrdini[[#This Row],[CLIENTE]],tbClienti[],7,FALSE)</f>
        <v>BD</v>
      </c>
      <c r="H4847" t="s">
        <v>66</v>
      </c>
      <c r="I4847" t="str">
        <f>IF(LEFT(tbStoricoOrdini[[#This Row],[ARTICOLO]],3) = "COG","COG",LEFT(tbStoricoOrdini[[#This Row],[ARTICOLO]],FIND(" ",tbStoricoOrdini[[#This Row],[ARTICOLO]])-1))</f>
        <v>BAG</v>
      </c>
      <c r="J4847" t="str">
        <f>MID(tbStoricoOrdini[[#This Row],[ARTICOLO]],FIND(" ",tbStoricoOrdini[[#This Row],[ARTICOLO]])+1,4)</f>
        <v>2500</v>
      </c>
      <c r="K4847" t="str">
        <f>IFERROR(RIGHT(tbStoricoOrdini[[#This Row],[ARTICOLO]],LEN(tbStoricoOrdini[[#This Row],[ARTICOLO]])-FIND(" ",tbStoricoOrdini[[#This Row],[ARTICOLO]],FIND(" ",tbStoricoOrdini[[#This Row],[ARTICOLO]]) +1)),"")</f>
        <v>Plus</v>
      </c>
      <c r="L4847" s="3">
        <f>VLOOKUP(tbStoricoOrdini[[#This Row],[ARTICOLO]],tbArticoli[],2,FALSE)</f>
        <v>220</v>
      </c>
      <c r="M4847" s="22">
        <f>tbStoricoOrdini[[#This Row],[IMPORTO]]/tbStoricoOrdini[[#This Row],[PREZZO]]</f>
        <v>7.2727272727272724E-2</v>
      </c>
      <c r="N4847" t="s">
        <v>14</v>
      </c>
      <c r="O4847" s="8">
        <f>VLOOKUP(tbStoricoOrdini[[#This Row],[AGENTE]],tbAgenti[],2,FALSE)</f>
        <v>0.05</v>
      </c>
      <c r="P4847" s="2">
        <v>16</v>
      </c>
      <c r="Q4847" s="2">
        <f>tbStoricoOrdini[[#This Row],[IMPORTO]]*tbStoricoOrdini[[#This Row],[% COMM.]]</f>
        <v>0.8</v>
      </c>
      <c r="R4847" s="2">
        <f>tbStoricoOrdini[[#This Row],[TOT. COMM.]]+tbStoricoOrdini[[#This Row],[IMPORTO]]</f>
        <v>16.8</v>
      </c>
    </row>
    <row r="4848" spans="1:18">
      <c r="A4848" s="1">
        <v>43983</v>
      </c>
      <c r="B4848" s="7">
        <f>MONTH(tbStoricoOrdini[[#This Row],[DATA]])</f>
        <v>6</v>
      </c>
      <c r="C4848" t="s">
        <v>4943</v>
      </c>
      <c r="D4848" t="str">
        <f>RIGHT(tbStoricoOrdini[[#This Row],[ORDINE]],4)</f>
        <v>4845</v>
      </c>
      <c r="E4848" t="s">
        <v>27</v>
      </c>
      <c r="F4848" t="str">
        <f>VLOOKUP(tbStoricoOrdini[[#This Row],[CLIENTE]],tbClienti[],3,FALSE)</f>
        <v>Veneto</v>
      </c>
      <c r="G4848" t="str">
        <f>VLOOKUP(tbStoricoOrdini[[#This Row],[CLIENTE]],tbClienti[],7,FALSE)</f>
        <v>BD</v>
      </c>
      <c r="H4848" t="s">
        <v>66</v>
      </c>
      <c r="I4848" t="str">
        <f>IF(LEFT(tbStoricoOrdini[[#This Row],[ARTICOLO]],3) = "COG","COG",LEFT(tbStoricoOrdini[[#This Row],[ARTICOLO]],FIND(" ",tbStoricoOrdini[[#This Row],[ARTICOLO]])-1))</f>
        <v>BAG</v>
      </c>
      <c r="J4848" t="str">
        <f>MID(tbStoricoOrdini[[#This Row],[ARTICOLO]],FIND(" ",tbStoricoOrdini[[#This Row],[ARTICOLO]])+1,4)</f>
        <v>2500</v>
      </c>
      <c r="K4848" t="str">
        <f>IFERROR(RIGHT(tbStoricoOrdini[[#This Row],[ARTICOLO]],LEN(tbStoricoOrdini[[#This Row],[ARTICOLO]])-FIND(" ",tbStoricoOrdini[[#This Row],[ARTICOLO]],FIND(" ",tbStoricoOrdini[[#This Row],[ARTICOLO]]) +1)),"")</f>
        <v>Plus</v>
      </c>
      <c r="L4848" s="3">
        <f>VLOOKUP(tbStoricoOrdini[[#This Row],[ARTICOLO]],tbArticoli[],2,FALSE)</f>
        <v>220</v>
      </c>
      <c r="M4848" s="22">
        <f>tbStoricoOrdini[[#This Row],[IMPORTO]]/tbStoricoOrdini[[#This Row],[PREZZO]]</f>
        <v>3.8909090909090911</v>
      </c>
      <c r="N4848" t="s">
        <v>7</v>
      </c>
      <c r="O4848" s="8">
        <f>VLOOKUP(tbStoricoOrdini[[#This Row],[AGENTE]],tbAgenti[],2,FALSE)</f>
        <v>0.03</v>
      </c>
      <c r="P4848" s="2">
        <v>856</v>
      </c>
      <c r="Q4848" s="2">
        <f>tbStoricoOrdini[[#This Row],[IMPORTO]]*tbStoricoOrdini[[#This Row],[% COMM.]]</f>
        <v>25.68</v>
      </c>
      <c r="R4848" s="2">
        <f>tbStoricoOrdini[[#This Row],[TOT. COMM.]]+tbStoricoOrdini[[#This Row],[IMPORTO]]</f>
        <v>881.68</v>
      </c>
    </row>
    <row r="4849" spans="1:18">
      <c r="A4849" s="1">
        <v>43983</v>
      </c>
      <c r="B4849" s="7">
        <f>MONTH(tbStoricoOrdini[[#This Row],[DATA]])</f>
        <v>6</v>
      </c>
      <c r="C4849" t="s">
        <v>4944</v>
      </c>
      <c r="D4849" t="str">
        <f>RIGHT(tbStoricoOrdini[[#This Row],[ORDINE]],4)</f>
        <v>4846</v>
      </c>
      <c r="E4849" t="s">
        <v>27</v>
      </c>
      <c r="F4849" t="str">
        <f>VLOOKUP(tbStoricoOrdini[[#This Row],[CLIENTE]],tbClienti[],3,FALSE)</f>
        <v>Veneto</v>
      </c>
      <c r="G4849" t="str">
        <f>VLOOKUP(tbStoricoOrdini[[#This Row],[CLIENTE]],tbClienti[],7,FALSE)</f>
        <v>BD</v>
      </c>
      <c r="H4849" t="s">
        <v>66</v>
      </c>
      <c r="I4849" t="str">
        <f>IF(LEFT(tbStoricoOrdini[[#This Row],[ARTICOLO]],3) = "COG","COG",LEFT(tbStoricoOrdini[[#This Row],[ARTICOLO]],FIND(" ",tbStoricoOrdini[[#This Row],[ARTICOLO]])-1))</f>
        <v>BAG</v>
      </c>
      <c r="J4849" t="str">
        <f>MID(tbStoricoOrdini[[#This Row],[ARTICOLO]],FIND(" ",tbStoricoOrdini[[#This Row],[ARTICOLO]])+1,4)</f>
        <v>2500</v>
      </c>
      <c r="K4849" t="str">
        <f>IFERROR(RIGHT(tbStoricoOrdini[[#This Row],[ARTICOLO]],LEN(tbStoricoOrdini[[#This Row],[ARTICOLO]])-FIND(" ",tbStoricoOrdini[[#This Row],[ARTICOLO]],FIND(" ",tbStoricoOrdini[[#This Row],[ARTICOLO]]) +1)),"")</f>
        <v>Plus</v>
      </c>
      <c r="L4849" s="3">
        <f>VLOOKUP(tbStoricoOrdini[[#This Row],[ARTICOLO]],tbArticoli[],2,FALSE)</f>
        <v>220</v>
      </c>
      <c r="M4849" s="22">
        <f>tbStoricoOrdini[[#This Row],[IMPORTO]]/tbStoricoOrdini[[#This Row],[PREZZO]]</f>
        <v>106.27727272727273</v>
      </c>
      <c r="N4849" t="s">
        <v>20</v>
      </c>
      <c r="O4849" s="8">
        <f>VLOOKUP(tbStoricoOrdini[[#This Row],[AGENTE]],tbAgenti[],2,FALSE)</f>
        <v>0.05</v>
      </c>
      <c r="P4849" s="2">
        <v>23381</v>
      </c>
      <c r="Q4849" s="2">
        <f>tbStoricoOrdini[[#This Row],[IMPORTO]]*tbStoricoOrdini[[#This Row],[% COMM.]]</f>
        <v>1169.05</v>
      </c>
      <c r="R4849" s="2">
        <f>tbStoricoOrdini[[#This Row],[TOT. COMM.]]+tbStoricoOrdini[[#This Row],[IMPORTO]]</f>
        <v>24550.05</v>
      </c>
    </row>
    <row r="4850" spans="1:18">
      <c r="A4850" s="1">
        <v>43983</v>
      </c>
      <c r="B4850" s="7">
        <f>MONTH(tbStoricoOrdini[[#This Row],[DATA]])</f>
        <v>6</v>
      </c>
      <c r="C4850" t="s">
        <v>4945</v>
      </c>
      <c r="D4850" t="str">
        <f>RIGHT(tbStoricoOrdini[[#This Row],[ORDINE]],4)</f>
        <v>4847</v>
      </c>
      <c r="E4850" t="s">
        <v>27</v>
      </c>
      <c r="F4850" t="str">
        <f>VLOOKUP(tbStoricoOrdini[[#This Row],[CLIENTE]],tbClienti[],3,FALSE)</f>
        <v>Veneto</v>
      </c>
      <c r="G4850" t="str">
        <f>VLOOKUP(tbStoricoOrdini[[#This Row],[CLIENTE]],tbClienti[],7,FALSE)</f>
        <v>BD</v>
      </c>
      <c r="H4850" t="s">
        <v>66</v>
      </c>
      <c r="I4850" t="str">
        <f>IF(LEFT(tbStoricoOrdini[[#This Row],[ARTICOLO]],3) = "COG","COG",LEFT(tbStoricoOrdini[[#This Row],[ARTICOLO]],FIND(" ",tbStoricoOrdini[[#This Row],[ARTICOLO]])-1))</f>
        <v>BAG</v>
      </c>
      <c r="J4850" t="str">
        <f>MID(tbStoricoOrdini[[#This Row],[ARTICOLO]],FIND(" ",tbStoricoOrdini[[#This Row],[ARTICOLO]])+1,4)</f>
        <v>2500</v>
      </c>
      <c r="K4850" t="str">
        <f>IFERROR(RIGHT(tbStoricoOrdini[[#This Row],[ARTICOLO]],LEN(tbStoricoOrdini[[#This Row],[ARTICOLO]])-FIND(" ",tbStoricoOrdini[[#This Row],[ARTICOLO]],FIND(" ",tbStoricoOrdini[[#This Row],[ARTICOLO]]) +1)),"")</f>
        <v>Plus</v>
      </c>
      <c r="L4850" s="3">
        <f>VLOOKUP(tbStoricoOrdini[[#This Row],[ARTICOLO]],tbArticoli[],2,FALSE)</f>
        <v>220</v>
      </c>
      <c r="M4850" s="22">
        <f>tbStoricoOrdini[[#This Row],[IMPORTO]]/tbStoricoOrdini[[#This Row],[PREZZO]]</f>
        <v>178.29545454545453</v>
      </c>
      <c r="N4850" t="s">
        <v>9</v>
      </c>
      <c r="O4850" s="8">
        <f>VLOOKUP(tbStoricoOrdini[[#This Row],[AGENTE]],tbAgenti[],2,FALSE)</f>
        <v>0.05</v>
      </c>
      <c r="P4850" s="2">
        <v>39225</v>
      </c>
      <c r="Q4850" s="2">
        <f>tbStoricoOrdini[[#This Row],[IMPORTO]]*tbStoricoOrdini[[#This Row],[% COMM.]]</f>
        <v>1961.25</v>
      </c>
      <c r="R4850" s="2">
        <f>tbStoricoOrdini[[#This Row],[TOT. COMM.]]+tbStoricoOrdini[[#This Row],[IMPORTO]]</f>
        <v>41186.25</v>
      </c>
    </row>
    <row r="4851" spans="1:18">
      <c r="A4851" s="1">
        <v>43983</v>
      </c>
      <c r="B4851" s="7">
        <f>MONTH(tbStoricoOrdini[[#This Row],[DATA]])</f>
        <v>6</v>
      </c>
      <c r="C4851" t="s">
        <v>4946</v>
      </c>
      <c r="D4851" t="str">
        <f>RIGHT(tbStoricoOrdini[[#This Row],[ORDINE]],4)</f>
        <v>4848</v>
      </c>
      <c r="E4851" t="s">
        <v>27</v>
      </c>
      <c r="F4851" t="str">
        <f>VLOOKUP(tbStoricoOrdini[[#This Row],[CLIENTE]],tbClienti[],3,FALSE)</f>
        <v>Veneto</v>
      </c>
      <c r="G4851" t="str">
        <f>VLOOKUP(tbStoricoOrdini[[#This Row],[CLIENTE]],tbClienti[],7,FALSE)</f>
        <v>BD</v>
      </c>
      <c r="H4851" t="s">
        <v>82</v>
      </c>
      <c r="I4851" t="str">
        <f>IF(LEFT(tbStoricoOrdini[[#This Row],[ARTICOLO]],3) = "COG","COG",LEFT(tbStoricoOrdini[[#This Row],[ARTICOLO]],FIND(" ",tbStoricoOrdini[[#This Row],[ARTICOLO]])-1))</f>
        <v>COG</v>
      </c>
      <c r="J4851" t="str">
        <f>MID(tbStoricoOrdini[[#This Row],[ARTICOLO]],FIND(" ",tbStoricoOrdini[[#This Row],[ARTICOLO]])+1,4)</f>
        <v>7000</v>
      </c>
      <c r="K4851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4851" s="3">
        <f>VLOOKUP(tbStoricoOrdini[[#This Row],[ARTICOLO]],tbArticoli[],2,FALSE)</f>
        <v>500</v>
      </c>
      <c r="M4851" s="22">
        <f>tbStoricoOrdini[[#This Row],[IMPORTO]]/tbStoricoOrdini[[#This Row],[PREZZO]]</f>
        <v>3.8039999999999998</v>
      </c>
      <c r="N4851" t="s">
        <v>20</v>
      </c>
      <c r="O4851" s="8">
        <f>VLOOKUP(tbStoricoOrdini[[#This Row],[AGENTE]],tbAgenti[],2,FALSE)</f>
        <v>0.05</v>
      </c>
      <c r="P4851" s="2">
        <v>1902</v>
      </c>
      <c r="Q4851" s="2">
        <f>tbStoricoOrdini[[#This Row],[IMPORTO]]*tbStoricoOrdini[[#This Row],[% COMM.]]</f>
        <v>95.100000000000009</v>
      </c>
      <c r="R4851" s="2">
        <f>tbStoricoOrdini[[#This Row],[TOT. COMM.]]+tbStoricoOrdini[[#This Row],[IMPORTO]]</f>
        <v>1997.1</v>
      </c>
    </row>
    <row r="4852" spans="1:18">
      <c r="A4852" s="1">
        <v>43983</v>
      </c>
      <c r="B4852" s="7">
        <f>MONTH(tbStoricoOrdini[[#This Row],[DATA]])</f>
        <v>6</v>
      </c>
      <c r="C4852" t="s">
        <v>4947</v>
      </c>
      <c r="D4852" t="str">
        <f>RIGHT(tbStoricoOrdini[[#This Row],[ORDINE]],4)</f>
        <v>4849</v>
      </c>
      <c r="E4852" t="s">
        <v>27</v>
      </c>
      <c r="F4852" t="str">
        <f>VLOOKUP(tbStoricoOrdini[[#This Row],[CLIENTE]],tbClienti[],3,FALSE)</f>
        <v>Veneto</v>
      </c>
      <c r="G4852" t="str">
        <f>VLOOKUP(tbStoricoOrdini[[#This Row],[CLIENTE]],tbClienti[],7,FALSE)</f>
        <v>BD</v>
      </c>
      <c r="H4852" t="s">
        <v>82</v>
      </c>
      <c r="I4852" t="str">
        <f>IF(LEFT(tbStoricoOrdini[[#This Row],[ARTICOLO]],3) = "COG","COG",LEFT(tbStoricoOrdini[[#This Row],[ARTICOLO]],FIND(" ",tbStoricoOrdini[[#This Row],[ARTICOLO]])-1))</f>
        <v>COG</v>
      </c>
      <c r="J4852" t="str">
        <f>MID(tbStoricoOrdini[[#This Row],[ARTICOLO]],FIND(" ",tbStoricoOrdini[[#This Row],[ARTICOLO]])+1,4)</f>
        <v>7000</v>
      </c>
      <c r="K4852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4852" s="3">
        <f>VLOOKUP(tbStoricoOrdini[[#This Row],[ARTICOLO]],tbArticoli[],2,FALSE)</f>
        <v>500</v>
      </c>
      <c r="M4852" s="22">
        <f>tbStoricoOrdini[[#This Row],[IMPORTO]]/tbStoricoOrdini[[#This Row],[PREZZO]]</f>
        <v>46.143999999999998</v>
      </c>
      <c r="N4852" t="s">
        <v>9</v>
      </c>
      <c r="O4852" s="8">
        <f>VLOOKUP(tbStoricoOrdini[[#This Row],[AGENTE]],tbAgenti[],2,FALSE)</f>
        <v>0.05</v>
      </c>
      <c r="P4852" s="2">
        <v>23072</v>
      </c>
      <c r="Q4852" s="2">
        <f>tbStoricoOrdini[[#This Row],[IMPORTO]]*tbStoricoOrdini[[#This Row],[% COMM.]]</f>
        <v>1153.6000000000001</v>
      </c>
      <c r="R4852" s="2">
        <f>tbStoricoOrdini[[#This Row],[TOT. COMM.]]+tbStoricoOrdini[[#This Row],[IMPORTO]]</f>
        <v>24225.599999999999</v>
      </c>
    </row>
    <row r="4853" spans="1:18">
      <c r="A4853" s="1">
        <v>43983</v>
      </c>
      <c r="B4853" s="7">
        <f>MONTH(tbStoricoOrdini[[#This Row],[DATA]])</f>
        <v>6</v>
      </c>
      <c r="C4853" t="s">
        <v>4948</v>
      </c>
      <c r="D4853" t="str">
        <f>RIGHT(tbStoricoOrdini[[#This Row],[ORDINE]],4)</f>
        <v>4850</v>
      </c>
      <c r="E4853" t="s">
        <v>27</v>
      </c>
      <c r="F4853" t="str">
        <f>VLOOKUP(tbStoricoOrdini[[#This Row],[CLIENTE]],tbClienti[],3,FALSE)</f>
        <v>Veneto</v>
      </c>
      <c r="G4853" t="str">
        <f>VLOOKUP(tbStoricoOrdini[[#This Row],[CLIENTE]],tbClienti[],7,FALSE)</f>
        <v>BD</v>
      </c>
      <c r="H4853" t="s">
        <v>80</v>
      </c>
      <c r="I4853" t="str">
        <f>IF(LEFT(tbStoricoOrdini[[#This Row],[ARTICOLO]],3) = "COG","COG",LEFT(tbStoricoOrdini[[#This Row],[ARTICOLO]],FIND(" ",tbStoricoOrdini[[#This Row],[ARTICOLO]])-1))</f>
        <v>COG</v>
      </c>
      <c r="J4853" t="str">
        <f>MID(tbStoricoOrdini[[#This Row],[ARTICOLO]],FIND(" ",tbStoricoOrdini[[#This Row],[ARTICOLO]])+1,4)</f>
        <v>5000</v>
      </c>
      <c r="K4853" t="str">
        <f>IFERROR(RIGHT(tbStoricoOrdini[[#This Row],[ARTICOLO]],LEN(tbStoricoOrdini[[#This Row],[ARTICOLO]])-FIND(" ",tbStoricoOrdini[[#This Row],[ARTICOLO]],FIND(" ",tbStoricoOrdini[[#This Row],[ARTICOLO]]) +1)),"")</f>
        <v>Silver</v>
      </c>
      <c r="L4853" s="3">
        <f>VLOOKUP(tbStoricoOrdini[[#This Row],[ARTICOLO]],tbArticoli[],2,FALSE)</f>
        <v>300</v>
      </c>
      <c r="M4853" s="22">
        <f>tbStoricoOrdini[[#This Row],[IMPORTO]]/tbStoricoOrdini[[#This Row],[PREZZO]]</f>
        <v>8.8800000000000008</v>
      </c>
      <c r="N4853" t="s">
        <v>9</v>
      </c>
      <c r="O4853" s="8">
        <f>VLOOKUP(tbStoricoOrdini[[#This Row],[AGENTE]],tbAgenti[],2,FALSE)</f>
        <v>0.05</v>
      </c>
      <c r="P4853" s="2">
        <v>2664</v>
      </c>
      <c r="Q4853" s="2">
        <f>tbStoricoOrdini[[#This Row],[IMPORTO]]*tbStoricoOrdini[[#This Row],[% COMM.]]</f>
        <v>133.20000000000002</v>
      </c>
      <c r="R4853" s="2">
        <f>tbStoricoOrdini[[#This Row],[TOT. COMM.]]+tbStoricoOrdini[[#This Row],[IMPORTO]]</f>
        <v>2797.2</v>
      </c>
    </row>
    <row r="4854" spans="1:18">
      <c r="A4854" s="1">
        <v>43983</v>
      </c>
      <c r="B4854" s="7">
        <f>MONTH(tbStoricoOrdini[[#This Row],[DATA]])</f>
        <v>6</v>
      </c>
      <c r="C4854" t="s">
        <v>4949</v>
      </c>
      <c r="D4854" t="str">
        <f>RIGHT(tbStoricoOrdini[[#This Row],[ORDINE]],4)</f>
        <v>4851</v>
      </c>
      <c r="E4854" t="s">
        <v>27</v>
      </c>
      <c r="F4854" t="str">
        <f>VLOOKUP(tbStoricoOrdini[[#This Row],[CLIENTE]],tbClienti[],3,FALSE)</f>
        <v>Veneto</v>
      </c>
      <c r="G4854" t="str">
        <f>VLOOKUP(tbStoricoOrdini[[#This Row],[CLIENTE]],tbClienti[],7,FALSE)</f>
        <v>BD</v>
      </c>
      <c r="H4854" t="s">
        <v>68</v>
      </c>
      <c r="I4854" t="str">
        <f>IF(LEFT(tbStoricoOrdini[[#This Row],[ARTICOLO]],3) = "COG","COG",LEFT(tbStoricoOrdini[[#This Row],[ARTICOLO]],FIND(" ",tbStoricoOrdini[[#This Row],[ARTICOLO]])-1))</f>
        <v>BAG</v>
      </c>
      <c r="J4854" t="str">
        <f>MID(tbStoricoOrdini[[#This Row],[ARTICOLO]],FIND(" ",tbStoricoOrdini[[#This Row],[ARTICOLO]])+1,4)</f>
        <v>5000</v>
      </c>
      <c r="K4854" t="str">
        <f>IFERROR(RIGHT(tbStoricoOrdini[[#This Row],[ARTICOLO]],LEN(tbStoricoOrdini[[#This Row],[ARTICOLO]])-FIND(" ",tbStoricoOrdini[[#This Row],[ARTICOLO]],FIND(" ",tbStoricoOrdini[[#This Row],[ARTICOLO]]) +1)),"")</f>
        <v/>
      </c>
      <c r="L4854" s="3">
        <f>VLOOKUP(tbStoricoOrdini[[#This Row],[ARTICOLO]],tbArticoli[],2,FALSE)</f>
        <v>250</v>
      </c>
      <c r="M4854" s="22">
        <f>tbStoricoOrdini[[#This Row],[IMPORTO]]/tbStoricoOrdini[[#This Row],[PREZZO]]</f>
        <v>0.84399999999999997</v>
      </c>
      <c r="N4854" t="s">
        <v>10</v>
      </c>
      <c r="O4854" s="8">
        <f>VLOOKUP(tbStoricoOrdini[[#This Row],[AGENTE]],tbAgenti[],2,FALSE)</f>
        <v>3.6999999999999998E-2</v>
      </c>
      <c r="P4854" s="2">
        <v>211</v>
      </c>
      <c r="Q4854" s="2">
        <f>tbStoricoOrdini[[#This Row],[IMPORTO]]*tbStoricoOrdini[[#This Row],[% COMM.]]</f>
        <v>7.8069999999999995</v>
      </c>
      <c r="R4854" s="2">
        <f>tbStoricoOrdini[[#This Row],[TOT. COMM.]]+tbStoricoOrdini[[#This Row],[IMPORTO]]</f>
        <v>218.80699999999999</v>
      </c>
    </row>
    <row r="4855" spans="1:18">
      <c r="A4855" s="1">
        <v>43983</v>
      </c>
      <c r="B4855" s="7">
        <f>MONTH(tbStoricoOrdini[[#This Row],[DATA]])</f>
        <v>6</v>
      </c>
      <c r="C4855" t="s">
        <v>4950</v>
      </c>
      <c r="D4855" t="str">
        <f>RIGHT(tbStoricoOrdini[[#This Row],[ORDINE]],4)</f>
        <v>4852</v>
      </c>
      <c r="E4855" t="s">
        <v>27</v>
      </c>
      <c r="F4855" t="str">
        <f>VLOOKUP(tbStoricoOrdini[[#This Row],[CLIENTE]],tbClienti[],3,FALSE)</f>
        <v>Veneto</v>
      </c>
      <c r="G4855" t="str">
        <f>VLOOKUP(tbStoricoOrdini[[#This Row],[CLIENTE]],tbClienti[],7,FALSE)</f>
        <v>BD</v>
      </c>
      <c r="H4855" t="s">
        <v>68</v>
      </c>
      <c r="I4855" t="str">
        <f>IF(LEFT(tbStoricoOrdini[[#This Row],[ARTICOLO]],3) = "COG","COG",LEFT(tbStoricoOrdini[[#This Row],[ARTICOLO]],FIND(" ",tbStoricoOrdini[[#This Row],[ARTICOLO]])-1))</f>
        <v>BAG</v>
      </c>
      <c r="J4855" t="str">
        <f>MID(tbStoricoOrdini[[#This Row],[ARTICOLO]],FIND(" ",tbStoricoOrdini[[#This Row],[ARTICOLO]])+1,4)</f>
        <v>5000</v>
      </c>
      <c r="K4855" t="str">
        <f>IFERROR(RIGHT(tbStoricoOrdini[[#This Row],[ARTICOLO]],LEN(tbStoricoOrdini[[#This Row],[ARTICOLO]])-FIND(" ",tbStoricoOrdini[[#This Row],[ARTICOLO]],FIND(" ",tbStoricoOrdini[[#This Row],[ARTICOLO]]) +1)),"")</f>
        <v/>
      </c>
      <c r="L4855" s="3">
        <f>VLOOKUP(tbStoricoOrdini[[#This Row],[ARTICOLO]],tbArticoli[],2,FALSE)</f>
        <v>250</v>
      </c>
      <c r="M4855" s="22">
        <f>tbStoricoOrdini[[#This Row],[IMPORTO]]/tbStoricoOrdini[[#This Row],[PREZZO]]</f>
        <v>4.2839999999999998</v>
      </c>
      <c r="N4855" t="s">
        <v>7</v>
      </c>
      <c r="O4855" s="8">
        <f>VLOOKUP(tbStoricoOrdini[[#This Row],[AGENTE]],tbAgenti[],2,FALSE)</f>
        <v>0.03</v>
      </c>
      <c r="P4855" s="2">
        <v>1071</v>
      </c>
      <c r="Q4855" s="2">
        <f>tbStoricoOrdini[[#This Row],[IMPORTO]]*tbStoricoOrdini[[#This Row],[% COMM.]]</f>
        <v>32.129999999999995</v>
      </c>
      <c r="R4855" s="2">
        <f>tbStoricoOrdini[[#This Row],[TOT. COMM.]]+tbStoricoOrdini[[#This Row],[IMPORTO]]</f>
        <v>1103.1300000000001</v>
      </c>
    </row>
    <row r="4856" spans="1:18">
      <c r="A4856" s="1">
        <v>43983</v>
      </c>
      <c r="B4856" s="7">
        <f>MONTH(tbStoricoOrdini[[#This Row],[DATA]])</f>
        <v>6</v>
      </c>
      <c r="C4856" t="s">
        <v>4951</v>
      </c>
      <c r="D4856" t="str">
        <f>RIGHT(tbStoricoOrdini[[#This Row],[ORDINE]],4)</f>
        <v>4853</v>
      </c>
      <c r="E4856" t="s">
        <v>27</v>
      </c>
      <c r="F4856" t="str">
        <f>VLOOKUP(tbStoricoOrdini[[#This Row],[CLIENTE]],tbClienti[],3,FALSE)</f>
        <v>Veneto</v>
      </c>
      <c r="G4856" t="str">
        <f>VLOOKUP(tbStoricoOrdini[[#This Row],[CLIENTE]],tbClienti[],7,FALSE)</f>
        <v>BD</v>
      </c>
      <c r="H4856" t="s">
        <v>69</v>
      </c>
      <c r="I4856" t="str">
        <f>IF(LEFT(tbStoricoOrdini[[#This Row],[ARTICOLO]],3) = "COG","COG",LEFT(tbStoricoOrdini[[#This Row],[ARTICOLO]],FIND(" ",tbStoricoOrdini[[#This Row],[ARTICOLO]])-1))</f>
        <v>BAG</v>
      </c>
      <c r="J4856" t="str">
        <f>MID(tbStoricoOrdini[[#This Row],[ARTICOLO]],FIND(" ",tbStoricoOrdini[[#This Row],[ARTICOLO]])+1,4)</f>
        <v>1121</v>
      </c>
      <c r="K4856" t="str">
        <f>IFERROR(RIGHT(tbStoricoOrdini[[#This Row],[ARTICOLO]],LEN(tbStoricoOrdini[[#This Row],[ARTICOLO]])-FIND(" ",tbStoricoOrdini[[#This Row],[ARTICOLO]],FIND(" ",tbStoricoOrdini[[#This Row],[ARTICOLO]]) +1)),"")</f>
        <v>Gold</v>
      </c>
      <c r="L4856" s="3">
        <f>VLOOKUP(tbStoricoOrdini[[#This Row],[ARTICOLO]],tbArticoli[],2,FALSE)</f>
        <v>230</v>
      </c>
      <c r="M4856" s="22">
        <f>tbStoricoOrdini[[#This Row],[IMPORTO]]/tbStoricoOrdini[[#This Row],[PREZZO]]</f>
        <v>5.1391304347826088</v>
      </c>
      <c r="N4856" t="s">
        <v>19</v>
      </c>
      <c r="O4856" s="8">
        <f>VLOOKUP(tbStoricoOrdini[[#This Row],[AGENTE]],tbAgenti[],2,FALSE)</f>
        <v>0.05</v>
      </c>
      <c r="P4856" s="2">
        <v>1182</v>
      </c>
      <c r="Q4856" s="2">
        <f>tbStoricoOrdini[[#This Row],[IMPORTO]]*tbStoricoOrdini[[#This Row],[% COMM.]]</f>
        <v>59.1</v>
      </c>
      <c r="R4856" s="2">
        <f>tbStoricoOrdini[[#This Row],[TOT. COMM.]]+tbStoricoOrdini[[#This Row],[IMPORTO]]</f>
        <v>1241.0999999999999</v>
      </c>
    </row>
    <row r="4857" spans="1:18">
      <c r="A4857" s="1">
        <v>43983</v>
      </c>
      <c r="B4857" s="7">
        <f>MONTH(tbStoricoOrdini[[#This Row],[DATA]])</f>
        <v>6</v>
      </c>
      <c r="C4857" t="s">
        <v>4952</v>
      </c>
      <c r="D4857" t="str">
        <f>RIGHT(tbStoricoOrdini[[#This Row],[ORDINE]],4)</f>
        <v>4854</v>
      </c>
      <c r="E4857" t="s">
        <v>27</v>
      </c>
      <c r="F4857" t="str">
        <f>VLOOKUP(tbStoricoOrdini[[#This Row],[CLIENTE]],tbClienti[],3,FALSE)</f>
        <v>Veneto</v>
      </c>
      <c r="G4857" t="str">
        <f>VLOOKUP(tbStoricoOrdini[[#This Row],[CLIENTE]],tbClienti[],7,FALSE)</f>
        <v>BD</v>
      </c>
      <c r="H4857" t="s">
        <v>69</v>
      </c>
      <c r="I4857" t="str">
        <f>IF(LEFT(tbStoricoOrdini[[#This Row],[ARTICOLO]],3) = "COG","COG",LEFT(tbStoricoOrdini[[#This Row],[ARTICOLO]],FIND(" ",tbStoricoOrdini[[#This Row],[ARTICOLO]])-1))</f>
        <v>BAG</v>
      </c>
      <c r="J4857" t="str">
        <f>MID(tbStoricoOrdini[[#This Row],[ARTICOLO]],FIND(" ",tbStoricoOrdini[[#This Row],[ARTICOLO]])+1,4)</f>
        <v>1121</v>
      </c>
      <c r="K4857" t="str">
        <f>IFERROR(RIGHT(tbStoricoOrdini[[#This Row],[ARTICOLO]],LEN(tbStoricoOrdini[[#This Row],[ARTICOLO]])-FIND(" ",tbStoricoOrdini[[#This Row],[ARTICOLO]],FIND(" ",tbStoricoOrdini[[#This Row],[ARTICOLO]]) +1)),"")</f>
        <v>Gold</v>
      </c>
      <c r="L4857" s="3">
        <f>VLOOKUP(tbStoricoOrdini[[#This Row],[ARTICOLO]],tbArticoli[],2,FALSE)</f>
        <v>230</v>
      </c>
      <c r="M4857" s="22">
        <f>tbStoricoOrdini[[#This Row],[IMPORTO]]/tbStoricoOrdini[[#This Row],[PREZZO]]</f>
        <v>154.0695652173913</v>
      </c>
      <c r="N4857" t="s">
        <v>9</v>
      </c>
      <c r="O4857" s="8">
        <f>VLOOKUP(tbStoricoOrdini[[#This Row],[AGENTE]],tbAgenti[],2,FALSE)</f>
        <v>0.05</v>
      </c>
      <c r="P4857" s="2">
        <v>35436</v>
      </c>
      <c r="Q4857" s="2">
        <f>tbStoricoOrdini[[#This Row],[IMPORTO]]*tbStoricoOrdini[[#This Row],[% COMM.]]</f>
        <v>1771.8000000000002</v>
      </c>
      <c r="R4857" s="2">
        <f>tbStoricoOrdini[[#This Row],[TOT. COMM.]]+tbStoricoOrdini[[#This Row],[IMPORTO]]</f>
        <v>37207.800000000003</v>
      </c>
    </row>
    <row r="4858" spans="1:18">
      <c r="A4858" s="1">
        <v>43983</v>
      </c>
      <c r="B4858" s="7">
        <f>MONTH(tbStoricoOrdini[[#This Row],[DATA]])</f>
        <v>6</v>
      </c>
      <c r="C4858" t="s">
        <v>4953</v>
      </c>
      <c r="D4858" t="str">
        <f>RIGHT(tbStoricoOrdini[[#This Row],[ORDINE]],4)</f>
        <v>4855</v>
      </c>
      <c r="E4858" t="s">
        <v>27</v>
      </c>
      <c r="F4858" t="str">
        <f>VLOOKUP(tbStoricoOrdini[[#This Row],[CLIENTE]],tbClienti[],3,FALSE)</f>
        <v>Veneto</v>
      </c>
      <c r="G4858" t="str">
        <f>VLOOKUP(tbStoricoOrdini[[#This Row],[CLIENTE]],tbClienti[],7,FALSE)</f>
        <v>BD</v>
      </c>
      <c r="H4858" t="s">
        <v>83</v>
      </c>
      <c r="I4858" t="str">
        <f>IF(LEFT(tbStoricoOrdini[[#This Row],[ARTICOLO]],3) = "COG","COG",LEFT(tbStoricoOrdini[[#This Row],[ARTICOLO]],FIND(" ",tbStoricoOrdini[[#This Row],[ARTICOLO]])-1))</f>
        <v>COG</v>
      </c>
      <c r="J4858" t="str">
        <f>MID(tbStoricoOrdini[[#This Row],[ARTICOLO]],FIND(" ",tbStoricoOrdini[[#This Row],[ARTICOLO]])+1,4)</f>
        <v>8000</v>
      </c>
      <c r="K4858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4858" s="3">
        <f>VLOOKUP(tbStoricoOrdini[[#This Row],[ARTICOLO]],tbArticoli[],2,FALSE)</f>
        <v>670</v>
      </c>
      <c r="M4858" s="22">
        <f>tbStoricoOrdini[[#This Row],[IMPORTO]]/tbStoricoOrdini[[#This Row],[PREZZO]]</f>
        <v>0.17462686567164179</v>
      </c>
      <c r="N4858" t="s">
        <v>19</v>
      </c>
      <c r="O4858" s="8">
        <f>VLOOKUP(tbStoricoOrdini[[#This Row],[AGENTE]],tbAgenti[],2,FALSE)</f>
        <v>0.05</v>
      </c>
      <c r="P4858" s="2">
        <v>117</v>
      </c>
      <c r="Q4858" s="2">
        <f>tbStoricoOrdini[[#This Row],[IMPORTO]]*tbStoricoOrdini[[#This Row],[% COMM.]]</f>
        <v>5.8500000000000005</v>
      </c>
      <c r="R4858" s="2">
        <f>tbStoricoOrdini[[#This Row],[TOT. COMM.]]+tbStoricoOrdini[[#This Row],[IMPORTO]]</f>
        <v>122.85</v>
      </c>
    </row>
    <row r="4859" spans="1:18">
      <c r="A4859" s="1">
        <v>43983</v>
      </c>
      <c r="B4859" s="7">
        <f>MONTH(tbStoricoOrdini[[#This Row],[DATA]])</f>
        <v>6</v>
      </c>
      <c r="C4859" t="s">
        <v>4954</v>
      </c>
      <c r="D4859" t="str">
        <f>RIGHT(tbStoricoOrdini[[#This Row],[ORDINE]],4)</f>
        <v>4856</v>
      </c>
      <c r="E4859" t="s">
        <v>27</v>
      </c>
      <c r="F4859" t="str">
        <f>VLOOKUP(tbStoricoOrdini[[#This Row],[CLIENTE]],tbClienti[],3,FALSE)</f>
        <v>Veneto</v>
      </c>
      <c r="G4859" t="str">
        <f>VLOOKUP(tbStoricoOrdini[[#This Row],[CLIENTE]],tbClienti[],7,FALSE)</f>
        <v>BD</v>
      </c>
      <c r="H4859" t="s">
        <v>83</v>
      </c>
      <c r="I4859" t="str">
        <f>IF(LEFT(tbStoricoOrdini[[#This Row],[ARTICOLO]],3) = "COG","COG",LEFT(tbStoricoOrdini[[#This Row],[ARTICOLO]],FIND(" ",tbStoricoOrdini[[#This Row],[ARTICOLO]])-1))</f>
        <v>COG</v>
      </c>
      <c r="J4859" t="str">
        <f>MID(tbStoricoOrdini[[#This Row],[ARTICOLO]],FIND(" ",tbStoricoOrdini[[#This Row],[ARTICOLO]])+1,4)</f>
        <v>8000</v>
      </c>
      <c r="K4859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4859" s="3">
        <f>VLOOKUP(tbStoricoOrdini[[#This Row],[ARTICOLO]],tbArticoli[],2,FALSE)</f>
        <v>670</v>
      </c>
      <c r="M4859" s="22">
        <f>tbStoricoOrdini[[#This Row],[IMPORTO]]/tbStoricoOrdini[[#This Row],[PREZZO]]</f>
        <v>195.36268656716419</v>
      </c>
      <c r="N4859" t="s">
        <v>9</v>
      </c>
      <c r="O4859" s="8">
        <f>VLOOKUP(tbStoricoOrdini[[#This Row],[AGENTE]],tbAgenti[],2,FALSE)</f>
        <v>0.05</v>
      </c>
      <c r="P4859" s="2">
        <v>130893</v>
      </c>
      <c r="Q4859" s="2">
        <f>tbStoricoOrdini[[#This Row],[IMPORTO]]*tbStoricoOrdini[[#This Row],[% COMM.]]</f>
        <v>6544.6500000000005</v>
      </c>
      <c r="R4859" s="2">
        <f>tbStoricoOrdini[[#This Row],[TOT. COMM.]]+tbStoricoOrdini[[#This Row],[IMPORTO]]</f>
        <v>137437.65</v>
      </c>
    </row>
    <row r="4860" spans="1:18">
      <c r="A4860" s="1">
        <v>43983</v>
      </c>
      <c r="B4860" s="7">
        <f>MONTH(tbStoricoOrdini[[#This Row],[DATA]])</f>
        <v>6</v>
      </c>
      <c r="C4860" t="s">
        <v>4955</v>
      </c>
      <c r="D4860" t="str">
        <f>RIGHT(tbStoricoOrdini[[#This Row],[ORDINE]],4)</f>
        <v>4857</v>
      </c>
      <c r="E4860" t="s">
        <v>27</v>
      </c>
      <c r="F4860" t="str">
        <f>VLOOKUP(tbStoricoOrdini[[#This Row],[CLIENTE]],tbClienti[],3,FALSE)</f>
        <v>Veneto</v>
      </c>
      <c r="G4860" t="str">
        <f>VLOOKUP(tbStoricoOrdini[[#This Row],[CLIENTE]],tbClienti[],7,FALSE)</f>
        <v>BD</v>
      </c>
      <c r="H4860" t="s">
        <v>70</v>
      </c>
      <c r="I4860" t="str">
        <f>IF(LEFT(tbStoricoOrdini[[#This Row],[ARTICOLO]],3) = "COG","COG",LEFT(tbStoricoOrdini[[#This Row],[ARTICOLO]],FIND(" ",tbStoricoOrdini[[#This Row],[ARTICOLO]])-1))</f>
        <v>EB08</v>
      </c>
      <c r="J4860" t="str">
        <f>MID(tbStoricoOrdini[[#This Row],[ARTICOLO]],FIND(" ",tbStoricoOrdini[[#This Row],[ARTICOLO]])+1,4)</f>
        <v>7500</v>
      </c>
      <c r="K4860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4860" s="3">
        <f>VLOOKUP(tbStoricoOrdini[[#This Row],[ARTICOLO]],tbArticoli[],2,FALSE)</f>
        <v>180</v>
      </c>
      <c r="M4860" s="22">
        <f>tbStoricoOrdini[[#This Row],[IMPORTO]]/tbStoricoOrdini[[#This Row],[PREZZO]]</f>
        <v>7.7777777777777779E-2</v>
      </c>
      <c r="N4860" t="s">
        <v>10</v>
      </c>
      <c r="O4860" s="8">
        <f>VLOOKUP(tbStoricoOrdini[[#This Row],[AGENTE]],tbAgenti[],2,FALSE)</f>
        <v>3.6999999999999998E-2</v>
      </c>
      <c r="P4860" s="2">
        <v>14</v>
      </c>
      <c r="Q4860" s="2">
        <f>tbStoricoOrdini[[#This Row],[IMPORTO]]*tbStoricoOrdini[[#This Row],[% COMM.]]</f>
        <v>0.51800000000000002</v>
      </c>
      <c r="R4860" s="2">
        <f>tbStoricoOrdini[[#This Row],[TOT. COMM.]]+tbStoricoOrdini[[#This Row],[IMPORTO]]</f>
        <v>14.518000000000001</v>
      </c>
    </row>
    <row r="4861" spans="1:18">
      <c r="A4861" s="1">
        <v>43983</v>
      </c>
      <c r="B4861" s="7">
        <f>MONTH(tbStoricoOrdini[[#This Row],[DATA]])</f>
        <v>6</v>
      </c>
      <c r="C4861" t="s">
        <v>4956</v>
      </c>
      <c r="D4861" t="str">
        <f>RIGHT(tbStoricoOrdini[[#This Row],[ORDINE]],4)</f>
        <v>4858</v>
      </c>
      <c r="E4861" t="s">
        <v>27</v>
      </c>
      <c r="F4861" t="str">
        <f>VLOOKUP(tbStoricoOrdini[[#This Row],[CLIENTE]],tbClienti[],3,FALSE)</f>
        <v>Veneto</v>
      </c>
      <c r="G4861" t="str">
        <f>VLOOKUP(tbStoricoOrdini[[#This Row],[CLIENTE]],tbClienti[],7,FALSE)</f>
        <v>BD</v>
      </c>
      <c r="H4861" t="s">
        <v>70</v>
      </c>
      <c r="I4861" t="str">
        <f>IF(LEFT(tbStoricoOrdini[[#This Row],[ARTICOLO]],3) = "COG","COG",LEFT(tbStoricoOrdini[[#This Row],[ARTICOLO]],FIND(" ",tbStoricoOrdini[[#This Row],[ARTICOLO]])-1))</f>
        <v>EB08</v>
      </c>
      <c r="J4861" t="str">
        <f>MID(tbStoricoOrdini[[#This Row],[ARTICOLO]],FIND(" ",tbStoricoOrdini[[#This Row],[ARTICOLO]])+1,4)</f>
        <v>7500</v>
      </c>
      <c r="K4861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4861" s="3">
        <f>VLOOKUP(tbStoricoOrdini[[#This Row],[ARTICOLO]],tbArticoli[],2,FALSE)</f>
        <v>180</v>
      </c>
      <c r="M4861" s="22">
        <f>tbStoricoOrdini[[#This Row],[IMPORTO]]/tbStoricoOrdini[[#This Row],[PREZZO]]</f>
        <v>24.177777777777777</v>
      </c>
      <c r="N4861" t="s">
        <v>14</v>
      </c>
      <c r="O4861" s="8">
        <f>VLOOKUP(tbStoricoOrdini[[#This Row],[AGENTE]],tbAgenti[],2,FALSE)</f>
        <v>0.05</v>
      </c>
      <c r="P4861" s="2">
        <v>4352</v>
      </c>
      <c r="Q4861" s="2">
        <f>tbStoricoOrdini[[#This Row],[IMPORTO]]*tbStoricoOrdini[[#This Row],[% COMM.]]</f>
        <v>217.60000000000002</v>
      </c>
      <c r="R4861" s="2">
        <f>tbStoricoOrdini[[#This Row],[TOT. COMM.]]+tbStoricoOrdini[[#This Row],[IMPORTO]]</f>
        <v>4569.6000000000004</v>
      </c>
    </row>
    <row r="4862" spans="1:18">
      <c r="A4862" s="1">
        <v>43983</v>
      </c>
      <c r="B4862" s="7">
        <f>MONTH(tbStoricoOrdini[[#This Row],[DATA]])</f>
        <v>6</v>
      </c>
      <c r="C4862" t="s">
        <v>4957</v>
      </c>
      <c r="D4862" t="str">
        <f>RIGHT(tbStoricoOrdini[[#This Row],[ORDINE]],4)</f>
        <v>4859</v>
      </c>
      <c r="E4862" t="s">
        <v>27</v>
      </c>
      <c r="F4862" t="str">
        <f>VLOOKUP(tbStoricoOrdini[[#This Row],[CLIENTE]],tbClienti[],3,FALSE)</f>
        <v>Veneto</v>
      </c>
      <c r="G4862" t="str">
        <f>VLOOKUP(tbStoricoOrdini[[#This Row],[CLIENTE]],tbClienti[],7,FALSE)</f>
        <v>BD</v>
      </c>
      <c r="H4862" t="s">
        <v>70</v>
      </c>
      <c r="I4862" t="str">
        <f>IF(LEFT(tbStoricoOrdini[[#This Row],[ARTICOLO]],3) = "COG","COG",LEFT(tbStoricoOrdini[[#This Row],[ARTICOLO]],FIND(" ",tbStoricoOrdini[[#This Row],[ARTICOLO]])-1))</f>
        <v>EB08</v>
      </c>
      <c r="J4862" t="str">
        <f>MID(tbStoricoOrdini[[#This Row],[ARTICOLO]],FIND(" ",tbStoricoOrdini[[#This Row],[ARTICOLO]])+1,4)</f>
        <v>7500</v>
      </c>
      <c r="K4862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4862" s="3">
        <f>VLOOKUP(tbStoricoOrdini[[#This Row],[ARTICOLO]],tbArticoli[],2,FALSE)</f>
        <v>180</v>
      </c>
      <c r="M4862" s="22">
        <f>tbStoricoOrdini[[#This Row],[IMPORTO]]/tbStoricoOrdini[[#This Row],[PREZZO]]</f>
        <v>4.8166666666666664</v>
      </c>
      <c r="N4862" t="s">
        <v>20</v>
      </c>
      <c r="O4862" s="8">
        <f>VLOOKUP(tbStoricoOrdini[[#This Row],[AGENTE]],tbAgenti[],2,FALSE)</f>
        <v>0.05</v>
      </c>
      <c r="P4862" s="2">
        <v>867</v>
      </c>
      <c r="Q4862" s="2">
        <f>tbStoricoOrdini[[#This Row],[IMPORTO]]*tbStoricoOrdini[[#This Row],[% COMM.]]</f>
        <v>43.35</v>
      </c>
      <c r="R4862" s="2">
        <f>tbStoricoOrdini[[#This Row],[TOT. COMM.]]+tbStoricoOrdini[[#This Row],[IMPORTO]]</f>
        <v>910.35</v>
      </c>
    </row>
    <row r="4863" spans="1:18">
      <c r="A4863" s="1">
        <v>43983</v>
      </c>
      <c r="B4863" s="7">
        <f>MONTH(tbStoricoOrdini[[#This Row],[DATA]])</f>
        <v>6</v>
      </c>
      <c r="C4863" t="s">
        <v>4958</v>
      </c>
      <c r="D4863" t="str">
        <f>RIGHT(tbStoricoOrdini[[#This Row],[ORDINE]],4)</f>
        <v>4860</v>
      </c>
      <c r="E4863" t="s">
        <v>27</v>
      </c>
      <c r="F4863" t="str">
        <f>VLOOKUP(tbStoricoOrdini[[#This Row],[CLIENTE]],tbClienti[],3,FALSE)</f>
        <v>Veneto</v>
      </c>
      <c r="G4863" t="str">
        <f>VLOOKUP(tbStoricoOrdini[[#This Row],[CLIENTE]],tbClienti[],7,FALSE)</f>
        <v>BD</v>
      </c>
      <c r="H4863" t="s">
        <v>70</v>
      </c>
      <c r="I4863" t="str">
        <f>IF(LEFT(tbStoricoOrdini[[#This Row],[ARTICOLO]],3) = "COG","COG",LEFT(tbStoricoOrdini[[#This Row],[ARTICOLO]],FIND(" ",tbStoricoOrdini[[#This Row],[ARTICOLO]])-1))</f>
        <v>EB08</v>
      </c>
      <c r="J4863" t="str">
        <f>MID(tbStoricoOrdini[[#This Row],[ARTICOLO]],FIND(" ",tbStoricoOrdini[[#This Row],[ARTICOLO]])+1,4)</f>
        <v>7500</v>
      </c>
      <c r="K4863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4863" s="3">
        <f>VLOOKUP(tbStoricoOrdini[[#This Row],[ARTICOLO]],tbArticoli[],2,FALSE)</f>
        <v>180</v>
      </c>
      <c r="M4863" s="22">
        <f>tbStoricoOrdini[[#This Row],[IMPORTO]]/tbStoricoOrdini[[#This Row],[PREZZO]]</f>
        <v>4.427777777777778</v>
      </c>
      <c r="N4863" t="s">
        <v>9</v>
      </c>
      <c r="O4863" s="8">
        <f>VLOOKUP(tbStoricoOrdini[[#This Row],[AGENTE]],tbAgenti[],2,FALSE)</f>
        <v>0.05</v>
      </c>
      <c r="P4863" s="2">
        <v>797</v>
      </c>
      <c r="Q4863" s="2">
        <f>tbStoricoOrdini[[#This Row],[IMPORTO]]*tbStoricoOrdini[[#This Row],[% COMM.]]</f>
        <v>39.85</v>
      </c>
      <c r="R4863" s="2">
        <f>tbStoricoOrdini[[#This Row],[TOT. COMM.]]+tbStoricoOrdini[[#This Row],[IMPORTO]]</f>
        <v>836.85</v>
      </c>
    </row>
    <row r="4864" spans="1:18">
      <c r="A4864" s="1">
        <v>43983</v>
      </c>
      <c r="B4864" s="7">
        <f>MONTH(tbStoricoOrdini[[#This Row],[DATA]])</f>
        <v>6</v>
      </c>
      <c r="C4864" t="s">
        <v>4959</v>
      </c>
      <c r="D4864" t="str">
        <f>RIGHT(tbStoricoOrdini[[#This Row],[ORDINE]],4)</f>
        <v>4861</v>
      </c>
      <c r="E4864" t="s">
        <v>27</v>
      </c>
      <c r="F4864" t="str">
        <f>VLOOKUP(tbStoricoOrdini[[#This Row],[CLIENTE]],tbClienti[],3,FALSE)</f>
        <v>Veneto</v>
      </c>
      <c r="G4864" t="str">
        <f>VLOOKUP(tbStoricoOrdini[[#This Row],[CLIENTE]],tbClienti[],7,FALSE)</f>
        <v>BD</v>
      </c>
      <c r="H4864" t="s">
        <v>75</v>
      </c>
      <c r="I4864" t="str">
        <f>IF(LEFT(tbStoricoOrdini[[#This Row],[ARTICOLO]],3) = "COG","COG",LEFT(tbStoricoOrdini[[#This Row],[ARTICOLO]],FIND(" ",tbStoricoOrdini[[#This Row],[ARTICOLO]])-1))</f>
        <v>AVRC</v>
      </c>
      <c r="J4864" t="str">
        <f>MID(tbStoricoOrdini[[#This Row],[ARTICOLO]],FIND(" ",tbStoricoOrdini[[#This Row],[ARTICOLO]])+1,4)</f>
        <v>1000</v>
      </c>
      <c r="K4864" t="str">
        <f>IFERROR(RIGHT(tbStoricoOrdini[[#This Row],[ARTICOLO]],LEN(tbStoricoOrdini[[#This Row],[ARTICOLO]])-FIND(" ",tbStoricoOrdini[[#This Row],[ARTICOLO]],FIND(" ",tbStoricoOrdini[[#This Row],[ARTICOLO]]) +1)),"")</f>
        <v>Silver</v>
      </c>
      <c r="L4864" s="3">
        <f>VLOOKUP(tbStoricoOrdini[[#This Row],[ARTICOLO]],tbArticoli[],2,FALSE)</f>
        <v>390</v>
      </c>
      <c r="M4864" s="22">
        <f>tbStoricoOrdini[[#This Row],[IMPORTO]]/tbStoricoOrdini[[#This Row],[PREZZO]]</f>
        <v>5.7076923076923078</v>
      </c>
      <c r="N4864" t="s">
        <v>9</v>
      </c>
      <c r="O4864" s="8">
        <f>VLOOKUP(tbStoricoOrdini[[#This Row],[AGENTE]],tbAgenti[],2,FALSE)</f>
        <v>0.05</v>
      </c>
      <c r="P4864" s="2">
        <v>2226</v>
      </c>
      <c r="Q4864" s="2">
        <f>tbStoricoOrdini[[#This Row],[IMPORTO]]*tbStoricoOrdini[[#This Row],[% COMM.]]</f>
        <v>111.30000000000001</v>
      </c>
      <c r="R4864" s="2">
        <f>tbStoricoOrdini[[#This Row],[TOT. COMM.]]+tbStoricoOrdini[[#This Row],[IMPORTO]]</f>
        <v>2337.3000000000002</v>
      </c>
    </row>
    <row r="4865" spans="1:18">
      <c r="A4865" s="1">
        <v>43983</v>
      </c>
      <c r="B4865" s="7">
        <f>MONTH(tbStoricoOrdini[[#This Row],[DATA]])</f>
        <v>6</v>
      </c>
      <c r="C4865" t="s">
        <v>4960</v>
      </c>
      <c r="D4865" t="str">
        <f>RIGHT(tbStoricoOrdini[[#This Row],[ORDINE]],4)</f>
        <v>4862</v>
      </c>
      <c r="E4865" t="s">
        <v>27</v>
      </c>
      <c r="F4865" t="str">
        <f>VLOOKUP(tbStoricoOrdini[[#This Row],[CLIENTE]],tbClienti[],3,FALSE)</f>
        <v>Veneto</v>
      </c>
      <c r="G4865" t="str">
        <f>VLOOKUP(tbStoricoOrdini[[#This Row],[CLIENTE]],tbClienti[],7,FALSE)</f>
        <v>BD</v>
      </c>
      <c r="H4865" t="s">
        <v>71</v>
      </c>
      <c r="I4865" t="str">
        <f>IF(LEFT(tbStoricoOrdini[[#This Row],[ARTICOLO]],3) = "COG","COG",LEFT(tbStoricoOrdini[[#This Row],[ARTICOLO]],FIND(" ",tbStoricoOrdini[[#This Row],[ARTICOLO]])-1))</f>
        <v>EB07</v>
      </c>
      <c r="J4865" t="str">
        <f>MID(tbStoricoOrdini[[#This Row],[ARTICOLO]],FIND(" ",tbStoricoOrdini[[#This Row],[ARTICOLO]])+1,4)</f>
        <v>5000</v>
      </c>
      <c r="K4865" t="str">
        <f>IFERROR(RIGHT(tbStoricoOrdini[[#This Row],[ARTICOLO]],LEN(tbStoricoOrdini[[#This Row],[ARTICOLO]])-FIND(" ",tbStoricoOrdini[[#This Row],[ARTICOLO]],FIND(" ",tbStoricoOrdini[[#This Row],[ARTICOLO]]) +1)),"")</f>
        <v/>
      </c>
      <c r="L4865" s="3">
        <f>VLOOKUP(tbStoricoOrdini[[#This Row],[ARTICOLO]],tbArticoli[],2,FALSE)</f>
        <v>140</v>
      </c>
      <c r="M4865" s="22">
        <f>tbStoricoOrdini[[#This Row],[IMPORTO]]/tbStoricoOrdini[[#This Row],[PREZZO]]</f>
        <v>1.0142857142857142</v>
      </c>
      <c r="N4865" t="s">
        <v>10</v>
      </c>
      <c r="O4865" s="8">
        <f>VLOOKUP(tbStoricoOrdini[[#This Row],[AGENTE]],tbAgenti[],2,FALSE)</f>
        <v>3.6999999999999998E-2</v>
      </c>
      <c r="P4865" s="2">
        <v>142</v>
      </c>
      <c r="Q4865" s="2">
        <f>tbStoricoOrdini[[#This Row],[IMPORTO]]*tbStoricoOrdini[[#This Row],[% COMM.]]</f>
        <v>5.2539999999999996</v>
      </c>
      <c r="R4865" s="2">
        <f>tbStoricoOrdini[[#This Row],[TOT. COMM.]]+tbStoricoOrdini[[#This Row],[IMPORTO]]</f>
        <v>147.25399999999999</v>
      </c>
    </row>
    <row r="4866" spans="1:18">
      <c r="A4866" s="1">
        <v>43983</v>
      </c>
      <c r="B4866" s="7">
        <f>MONTH(tbStoricoOrdini[[#This Row],[DATA]])</f>
        <v>6</v>
      </c>
      <c r="C4866" t="s">
        <v>4961</v>
      </c>
      <c r="D4866" t="str">
        <f>RIGHT(tbStoricoOrdini[[#This Row],[ORDINE]],4)</f>
        <v>4863</v>
      </c>
      <c r="E4866" t="s">
        <v>27</v>
      </c>
      <c r="F4866" t="str">
        <f>VLOOKUP(tbStoricoOrdini[[#This Row],[CLIENTE]],tbClienti[],3,FALSE)</f>
        <v>Veneto</v>
      </c>
      <c r="G4866" t="str">
        <f>VLOOKUP(tbStoricoOrdini[[#This Row],[CLIENTE]],tbClienti[],7,FALSE)</f>
        <v>BD</v>
      </c>
      <c r="H4866" t="s">
        <v>71</v>
      </c>
      <c r="I4866" t="str">
        <f>IF(LEFT(tbStoricoOrdini[[#This Row],[ARTICOLO]],3) = "COG","COG",LEFT(tbStoricoOrdini[[#This Row],[ARTICOLO]],FIND(" ",tbStoricoOrdini[[#This Row],[ARTICOLO]])-1))</f>
        <v>EB07</v>
      </c>
      <c r="J4866" t="str">
        <f>MID(tbStoricoOrdini[[#This Row],[ARTICOLO]],FIND(" ",tbStoricoOrdini[[#This Row],[ARTICOLO]])+1,4)</f>
        <v>5000</v>
      </c>
      <c r="K4866" t="str">
        <f>IFERROR(RIGHT(tbStoricoOrdini[[#This Row],[ARTICOLO]],LEN(tbStoricoOrdini[[#This Row],[ARTICOLO]])-FIND(" ",tbStoricoOrdini[[#This Row],[ARTICOLO]],FIND(" ",tbStoricoOrdini[[#This Row],[ARTICOLO]]) +1)),"")</f>
        <v/>
      </c>
      <c r="L4866" s="3">
        <f>VLOOKUP(tbStoricoOrdini[[#This Row],[ARTICOLO]],tbArticoli[],2,FALSE)</f>
        <v>140</v>
      </c>
      <c r="M4866" s="22">
        <f>tbStoricoOrdini[[#This Row],[IMPORTO]]/tbStoricoOrdini[[#This Row],[PREZZO]]</f>
        <v>173.92142857142858</v>
      </c>
      <c r="N4866" t="s">
        <v>19</v>
      </c>
      <c r="O4866" s="8">
        <f>VLOOKUP(tbStoricoOrdini[[#This Row],[AGENTE]],tbAgenti[],2,FALSE)</f>
        <v>0.05</v>
      </c>
      <c r="P4866" s="2">
        <v>24349</v>
      </c>
      <c r="Q4866" s="2">
        <f>tbStoricoOrdini[[#This Row],[IMPORTO]]*tbStoricoOrdini[[#This Row],[% COMM.]]</f>
        <v>1217.45</v>
      </c>
      <c r="R4866" s="2">
        <f>tbStoricoOrdini[[#This Row],[TOT. COMM.]]+tbStoricoOrdini[[#This Row],[IMPORTO]]</f>
        <v>25566.45</v>
      </c>
    </row>
    <row r="4867" spans="1:18">
      <c r="A4867" s="1">
        <v>43983</v>
      </c>
      <c r="B4867" s="7">
        <f>MONTH(tbStoricoOrdini[[#This Row],[DATA]])</f>
        <v>6</v>
      </c>
      <c r="C4867" t="s">
        <v>4962</v>
      </c>
      <c r="D4867" t="str">
        <f>RIGHT(tbStoricoOrdini[[#This Row],[ORDINE]],4)</f>
        <v>4864</v>
      </c>
      <c r="E4867" t="s">
        <v>27</v>
      </c>
      <c r="F4867" t="str">
        <f>VLOOKUP(tbStoricoOrdini[[#This Row],[CLIENTE]],tbClienti[],3,FALSE)</f>
        <v>Veneto</v>
      </c>
      <c r="G4867" t="str">
        <f>VLOOKUP(tbStoricoOrdini[[#This Row],[CLIENTE]],tbClienti[],7,FALSE)</f>
        <v>BD</v>
      </c>
      <c r="H4867" t="s">
        <v>71</v>
      </c>
      <c r="I4867" t="str">
        <f>IF(LEFT(tbStoricoOrdini[[#This Row],[ARTICOLO]],3) = "COG","COG",LEFT(tbStoricoOrdini[[#This Row],[ARTICOLO]],FIND(" ",tbStoricoOrdini[[#This Row],[ARTICOLO]])-1))</f>
        <v>EB07</v>
      </c>
      <c r="J4867" t="str">
        <f>MID(tbStoricoOrdini[[#This Row],[ARTICOLO]],FIND(" ",tbStoricoOrdini[[#This Row],[ARTICOLO]])+1,4)</f>
        <v>5000</v>
      </c>
      <c r="K4867" t="str">
        <f>IFERROR(RIGHT(tbStoricoOrdini[[#This Row],[ARTICOLO]],LEN(tbStoricoOrdini[[#This Row],[ARTICOLO]])-FIND(" ",tbStoricoOrdini[[#This Row],[ARTICOLO]],FIND(" ",tbStoricoOrdini[[#This Row],[ARTICOLO]]) +1)),"")</f>
        <v/>
      </c>
      <c r="L4867" s="3">
        <f>VLOOKUP(tbStoricoOrdini[[#This Row],[ARTICOLO]],tbArticoli[],2,FALSE)</f>
        <v>140</v>
      </c>
      <c r="M4867" s="22">
        <f>tbStoricoOrdini[[#This Row],[IMPORTO]]/tbStoricoOrdini[[#This Row],[PREZZO]]</f>
        <v>29.078571428571429</v>
      </c>
      <c r="N4867" t="s">
        <v>14</v>
      </c>
      <c r="O4867" s="8">
        <f>VLOOKUP(tbStoricoOrdini[[#This Row],[AGENTE]],tbAgenti[],2,FALSE)</f>
        <v>0.05</v>
      </c>
      <c r="P4867" s="2">
        <v>4071</v>
      </c>
      <c r="Q4867" s="2">
        <f>tbStoricoOrdini[[#This Row],[IMPORTO]]*tbStoricoOrdini[[#This Row],[% COMM.]]</f>
        <v>203.55</v>
      </c>
      <c r="R4867" s="2">
        <f>tbStoricoOrdini[[#This Row],[TOT. COMM.]]+tbStoricoOrdini[[#This Row],[IMPORTO]]</f>
        <v>4274.55</v>
      </c>
    </row>
    <row r="4868" spans="1:18">
      <c r="A4868" s="1">
        <v>43983</v>
      </c>
      <c r="B4868" s="7">
        <f>MONTH(tbStoricoOrdini[[#This Row],[DATA]])</f>
        <v>6</v>
      </c>
      <c r="C4868" t="s">
        <v>4963</v>
      </c>
      <c r="D4868" t="str">
        <f>RIGHT(tbStoricoOrdini[[#This Row],[ORDINE]],4)</f>
        <v>4865</v>
      </c>
      <c r="E4868" t="s">
        <v>27</v>
      </c>
      <c r="F4868" t="str">
        <f>VLOOKUP(tbStoricoOrdini[[#This Row],[CLIENTE]],tbClienti[],3,FALSE)</f>
        <v>Veneto</v>
      </c>
      <c r="G4868" t="str">
        <f>VLOOKUP(tbStoricoOrdini[[#This Row],[CLIENTE]],tbClienti[],7,FALSE)</f>
        <v>BD</v>
      </c>
      <c r="H4868" t="s">
        <v>71</v>
      </c>
      <c r="I4868" t="str">
        <f>IF(LEFT(tbStoricoOrdini[[#This Row],[ARTICOLO]],3) = "COG","COG",LEFT(tbStoricoOrdini[[#This Row],[ARTICOLO]],FIND(" ",tbStoricoOrdini[[#This Row],[ARTICOLO]])-1))</f>
        <v>EB07</v>
      </c>
      <c r="J4868" t="str">
        <f>MID(tbStoricoOrdini[[#This Row],[ARTICOLO]],FIND(" ",tbStoricoOrdini[[#This Row],[ARTICOLO]])+1,4)</f>
        <v>5000</v>
      </c>
      <c r="K4868" t="str">
        <f>IFERROR(RIGHT(tbStoricoOrdini[[#This Row],[ARTICOLO]],LEN(tbStoricoOrdini[[#This Row],[ARTICOLO]])-FIND(" ",tbStoricoOrdini[[#This Row],[ARTICOLO]],FIND(" ",tbStoricoOrdini[[#This Row],[ARTICOLO]]) +1)),"")</f>
        <v/>
      </c>
      <c r="L4868" s="3">
        <f>VLOOKUP(tbStoricoOrdini[[#This Row],[ARTICOLO]],tbArticoli[],2,FALSE)</f>
        <v>140</v>
      </c>
      <c r="M4868" s="22">
        <f>tbStoricoOrdini[[#This Row],[IMPORTO]]/tbStoricoOrdini[[#This Row],[PREZZO]]</f>
        <v>8.5714285714285715E-2</v>
      </c>
      <c r="N4868" t="s">
        <v>7</v>
      </c>
      <c r="O4868" s="8">
        <f>VLOOKUP(tbStoricoOrdini[[#This Row],[AGENTE]],tbAgenti[],2,FALSE)</f>
        <v>0.03</v>
      </c>
      <c r="P4868" s="2">
        <v>12</v>
      </c>
      <c r="Q4868" s="2">
        <f>tbStoricoOrdini[[#This Row],[IMPORTO]]*tbStoricoOrdini[[#This Row],[% COMM.]]</f>
        <v>0.36</v>
      </c>
      <c r="R4868" s="2">
        <f>tbStoricoOrdini[[#This Row],[TOT. COMM.]]+tbStoricoOrdini[[#This Row],[IMPORTO]]</f>
        <v>12.36</v>
      </c>
    </row>
    <row r="4869" spans="1:18">
      <c r="A4869" s="1">
        <v>43983</v>
      </c>
      <c r="B4869" s="7">
        <f>MONTH(tbStoricoOrdini[[#This Row],[DATA]])</f>
        <v>6</v>
      </c>
      <c r="C4869" t="s">
        <v>4964</v>
      </c>
      <c r="D4869" t="str">
        <f>RIGHT(tbStoricoOrdini[[#This Row],[ORDINE]],4)</f>
        <v>4866</v>
      </c>
      <c r="E4869" t="s">
        <v>27</v>
      </c>
      <c r="F4869" t="str">
        <f>VLOOKUP(tbStoricoOrdini[[#This Row],[CLIENTE]],tbClienti[],3,FALSE)</f>
        <v>Veneto</v>
      </c>
      <c r="G4869" t="str">
        <f>VLOOKUP(tbStoricoOrdini[[#This Row],[CLIENTE]],tbClienti[],7,FALSE)</f>
        <v>BD</v>
      </c>
      <c r="H4869" t="s">
        <v>71</v>
      </c>
      <c r="I4869" t="str">
        <f>IF(LEFT(tbStoricoOrdini[[#This Row],[ARTICOLO]],3) = "COG","COG",LEFT(tbStoricoOrdini[[#This Row],[ARTICOLO]],FIND(" ",tbStoricoOrdini[[#This Row],[ARTICOLO]])-1))</f>
        <v>EB07</v>
      </c>
      <c r="J4869" t="str">
        <f>MID(tbStoricoOrdini[[#This Row],[ARTICOLO]],FIND(" ",tbStoricoOrdini[[#This Row],[ARTICOLO]])+1,4)</f>
        <v>5000</v>
      </c>
      <c r="K4869" t="str">
        <f>IFERROR(RIGHT(tbStoricoOrdini[[#This Row],[ARTICOLO]],LEN(tbStoricoOrdini[[#This Row],[ARTICOLO]])-FIND(" ",tbStoricoOrdini[[#This Row],[ARTICOLO]],FIND(" ",tbStoricoOrdini[[#This Row],[ARTICOLO]]) +1)),"")</f>
        <v/>
      </c>
      <c r="L4869" s="3">
        <f>VLOOKUP(tbStoricoOrdini[[#This Row],[ARTICOLO]],tbArticoli[],2,FALSE)</f>
        <v>140</v>
      </c>
      <c r="M4869" s="22">
        <f>tbStoricoOrdini[[#This Row],[IMPORTO]]/tbStoricoOrdini[[#This Row],[PREZZO]]</f>
        <v>56.178571428571431</v>
      </c>
      <c r="N4869" t="s">
        <v>20</v>
      </c>
      <c r="O4869" s="8">
        <f>VLOOKUP(tbStoricoOrdini[[#This Row],[AGENTE]],tbAgenti[],2,FALSE)</f>
        <v>0.05</v>
      </c>
      <c r="P4869" s="2">
        <v>7865</v>
      </c>
      <c r="Q4869" s="2">
        <f>tbStoricoOrdini[[#This Row],[IMPORTO]]*tbStoricoOrdini[[#This Row],[% COMM.]]</f>
        <v>393.25</v>
      </c>
      <c r="R4869" s="2">
        <f>tbStoricoOrdini[[#This Row],[TOT. COMM.]]+tbStoricoOrdini[[#This Row],[IMPORTO]]</f>
        <v>8258.25</v>
      </c>
    </row>
    <row r="4870" spans="1:18">
      <c r="A4870" s="1">
        <v>43983</v>
      </c>
      <c r="B4870" s="7">
        <f>MONTH(tbStoricoOrdini[[#This Row],[DATA]])</f>
        <v>6</v>
      </c>
      <c r="C4870" t="s">
        <v>4965</v>
      </c>
      <c r="D4870" t="str">
        <f>RIGHT(tbStoricoOrdini[[#This Row],[ORDINE]],4)</f>
        <v>4867</v>
      </c>
      <c r="E4870" t="s">
        <v>27</v>
      </c>
      <c r="F4870" t="str">
        <f>VLOOKUP(tbStoricoOrdini[[#This Row],[CLIENTE]],tbClienti[],3,FALSE)</f>
        <v>Veneto</v>
      </c>
      <c r="G4870" t="str">
        <f>VLOOKUP(tbStoricoOrdini[[#This Row],[CLIENTE]],tbClienti[],7,FALSE)</f>
        <v>BD</v>
      </c>
      <c r="H4870" t="s">
        <v>71</v>
      </c>
      <c r="I4870" t="str">
        <f>IF(LEFT(tbStoricoOrdini[[#This Row],[ARTICOLO]],3) = "COG","COG",LEFT(tbStoricoOrdini[[#This Row],[ARTICOLO]],FIND(" ",tbStoricoOrdini[[#This Row],[ARTICOLO]])-1))</f>
        <v>EB07</v>
      </c>
      <c r="J4870" t="str">
        <f>MID(tbStoricoOrdini[[#This Row],[ARTICOLO]],FIND(" ",tbStoricoOrdini[[#This Row],[ARTICOLO]])+1,4)</f>
        <v>5000</v>
      </c>
      <c r="K4870" t="str">
        <f>IFERROR(RIGHT(tbStoricoOrdini[[#This Row],[ARTICOLO]],LEN(tbStoricoOrdini[[#This Row],[ARTICOLO]])-FIND(" ",tbStoricoOrdini[[#This Row],[ARTICOLO]],FIND(" ",tbStoricoOrdini[[#This Row],[ARTICOLO]]) +1)),"")</f>
        <v/>
      </c>
      <c r="L4870" s="3">
        <f>VLOOKUP(tbStoricoOrdini[[#This Row],[ARTICOLO]],tbArticoli[],2,FALSE)</f>
        <v>140</v>
      </c>
      <c r="M4870" s="22">
        <f>tbStoricoOrdini[[#This Row],[IMPORTO]]/tbStoricoOrdini[[#This Row],[PREZZO]]</f>
        <v>0.47142857142857142</v>
      </c>
      <c r="N4870" t="s">
        <v>6</v>
      </c>
      <c r="O4870" s="8">
        <f>VLOOKUP(tbStoricoOrdini[[#This Row],[AGENTE]],tbAgenti[],2,FALSE)</f>
        <v>7.4999999999999997E-2</v>
      </c>
      <c r="P4870" s="2">
        <v>66</v>
      </c>
      <c r="Q4870" s="2">
        <f>tbStoricoOrdini[[#This Row],[IMPORTO]]*tbStoricoOrdini[[#This Row],[% COMM.]]</f>
        <v>4.95</v>
      </c>
      <c r="R4870" s="2">
        <f>tbStoricoOrdini[[#This Row],[TOT. COMM.]]+tbStoricoOrdini[[#This Row],[IMPORTO]]</f>
        <v>70.95</v>
      </c>
    </row>
    <row r="4871" spans="1:18">
      <c r="A4871" s="1">
        <v>43983</v>
      </c>
      <c r="B4871" s="7">
        <f>MONTH(tbStoricoOrdini[[#This Row],[DATA]])</f>
        <v>6</v>
      </c>
      <c r="C4871" t="s">
        <v>4966</v>
      </c>
      <c r="D4871" t="str">
        <f>RIGHT(tbStoricoOrdini[[#This Row],[ORDINE]],4)</f>
        <v>4868</v>
      </c>
      <c r="E4871" t="s">
        <v>27</v>
      </c>
      <c r="F4871" t="str">
        <f>VLOOKUP(tbStoricoOrdini[[#This Row],[CLIENTE]],tbClienti[],3,FALSE)</f>
        <v>Veneto</v>
      </c>
      <c r="G4871" t="str">
        <f>VLOOKUP(tbStoricoOrdini[[#This Row],[CLIENTE]],tbClienti[],7,FALSE)</f>
        <v>BD</v>
      </c>
      <c r="H4871" t="s">
        <v>71</v>
      </c>
      <c r="I4871" t="str">
        <f>IF(LEFT(tbStoricoOrdini[[#This Row],[ARTICOLO]],3) = "COG","COG",LEFT(tbStoricoOrdini[[#This Row],[ARTICOLO]],FIND(" ",tbStoricoOrdini[[#This Row],[ARTICOLO]])-1))</f>
        <v>EB07</v>
      </c>
      <c r="J4871" t="str">
        <f>MID(tbStoricoOrdini[[#This Row],[ARTICOLO]],FIND(" ",tbStoricoOrdini[[#This Row],[ARTICOLO]])+1,4)</f>
        <v>5000</v>
      </c>
      <c r="K4871" t="str">
        <f>IFERROR(RIGHT(tbStoricoOrdini[[#This Row],[ARTICOLO]],LEN(tbStoricoOrdini[[#This Row],[ARTICOLO]])-FIND(" ",tbStoricoOrdini[[#This Row],[ARTICOLO]],FIND(" ",tbStoricoOrdini[[#This Row],[ARTICOLO]]) +1)),"")</f>
        <v/>
      </c>
      <c r="L4871" s="3">
        <f>VLOOKUP(tbStoricoOrdini[[#This Row],[ARTICOLO]],tbArticoli[],2,FALSE)</f>
        <v>140</v>
      </c>
      <c r="M4871" s="22">
        <f>tbStoricoOrdini[[#This Row],[IMPORTO]]/tbStoricoOrdini[[#This Row],[PREZZO]]</f>
        <v>210.1</v>
      </c>
      <c r="N4871" t="s">
        <v>9</v>
      </c>
      <c r="O4871" s="8">
        <f>VLOOKUP(tbStoricoOrdini[[#This Row],[AGENTE]],tbAgenti[],2,FALSE)</f>
        <v>0.05</v>
      </c>
      <c r="P4871" s="2">
        <v>29414</v>
      </c>
      <c r="Q4871" s="2">
        <f>tbStoricoOrdini[[#This Row],[IMPORTO]]*tbStoricoOrdini[[#This Row],[% COMM.]]</f>
        <v>1470.7</v>
      </c>
      <c r="R4871" s="2">
        <f>tbStoricoOrdini[[#This Row],[TOT. COMM.]]+tbStoricoOrdini[[#This Row],[IMPORTO]]</f>
        <v>30884.7</v>
      </c>
    </row>
    <row r="4872" spans="1:18">
      <c r="A4872" s="1">
        <v>43983</v>
      </c>
      <c r="B4872" s="7">
        <f>MONTH(tbStoricoOrdini[[#This Row],[DATA]])</f>
        <v>6</v>
      </c>
      <c r="C4872" t="s">
        <v>4967</v>
      </c>
      <c r="D4872" t="str">
        <f>RIGHT(tbStoricoOrdini[[#This Row],[ORDINE]],4)</f>
        <v>4869</v>
      </c>
      <c r="E4872" t="s">
        <v>27</v>
      </c>
      <c r="F4872" t="str">
        <f>VLOOKUP(tbStoricoOrdini[[#This Row],[CLIENTE]],tbClienti[],3,FALSE)</f>
        <v>Veneto</v>
      </c>
      <c r="G4872" t="str">
        <f>VLOOKUP(tbStoricoOrdini[[#This Row],[CLIENTE]],tbClienti[],7,FALSE)</f>
        <v>BD</v>
      </c>
      <c r="H4872" t="s">
        <v>76</v>
      </c>
      <c r="I4872" t="str">
        <f>IF(LEFT(tbStoricoOrdini[[#This Row],[ARTICOLO]],3) = "COG","COG",LEFT(tbStoricoOrdini[[#This Row],[ARTICOLO]],FIND(" ",tbStoricoOrdini[[#This Row],[ARTICOLO]])-1))</f>
        <v>COG</v>
      </c>
      <c r="J4872" t="str">
        <f>MID(tbStoricoOrdini[[#This Row],[ARTICOLO]],FIND(" ",tbStoricoOrdini[[#This Row],[ARTICOLO]])+1,4)</f>
        <v>1000</v>
      </c>
      <c r="K4872" t="str">
        <f>IFERROR(RIGHT(tbStoricoOrdini[[#This Row],[ARTICOLO]],LEN(tbStoricoOrdini[[#This Row],[ARTICOLO]])-FIND(" ",tbStoricoOrdini[[#This Row],[ARTICOLO]],FIND(" ",tbStoricoOrdini[[#This Row],[ARTICOLO]]) +1)),"")</f>
        <v/>
      </c>
      <c r="L4872" s="3">
        <f>VLOOKUP(tbStoricoOrdini[[#This Row],[ARTICOLO]],tbArticoli[],2,FALSE)</f>
        <v>150</v>
      </c>
      <c r="M4872" s="22">
        <f>tbStoricoOrdini[[#This Row],[IMPORTO]]/tbStoricoOrdini[[#This Row],[PREZZO]]</f>
        <v>0.91333333333333333</v>
      </c>
      <c r="N4872" t="s">
        <v>15</v>
      </c>
      <c r="O4872" s="8">
        <f>VLOOKUP(tbStoricoOrdini[[#This Row],[AGENTE]],tbAgenti[],2,FALSE)</f>
        <v>0.08</v>
      </c>
      <c r="P4872" s="2">
        <v>137</v>
      </c>
      <c r="Q4872" s="2">
        <f>tbStoricoOrdini[[#This Row],[IMPORTO]]*tbStoricoOrdini[[#This Row],[% COMM.]]</f>
        <v>10.96</v>
      </c>
      <c r="R4872" s="2">
        <f>tbStoricoOrdini[[#This Row],[TOT. COMM.]]+tbStoricoOrdini[[#This Row],[IMPORTO]]</f>
        <v>147.96</v>
      </c>
    </row>
    <row r="4873" spans="1:18">
      <c r="A4873" s="1">
        <v>43983</v>
      </c>
      <c r="B4873" s="7">
        <f>MONTH(tbStoricoOrdini[[#This Row],[DATA]])</f>
        <v>6</v>
      </c>
      <c r="C4873" t="s">
        <v>4968</v>
      </c>
      <c r="D4873" t="str">
        <f>RIGHT(tbStoricoOrdini[[#This Row],[ORDINE]],4)</f>
        <v>4870</v>
      </c>
      <c r="E4873" t="s">
        <v>27</v>
      </c>
      <c r="F4873" t="str">
        <f>VLOOKUP(tbStoricoOrdini[[#This Row],[CLIENTE]],tbClienti[],3,FALSE)</f>
        <v>Veneto</v>
      </c>
      <c r="G4873" t="str">
        <f>VLOOKUP(tbStoricoOrdini[[#This Row],[CLIENTE]],tbClienti[],7,FALSE)</f>
        <v>BD</v>
      </c>
      <c r="H4873" t="s">
        <v>76</v>
      </c>
      <c r="I4873" t="str">
        <f>IF(LEFT(tbStoricoOrdini[[#This Row],[ARTICOLO]],3) = "COG","COG",LEFT(tbStoricoOrdini[[#This Row],[ARTICOLO]],FIND(" ",tbStoricoOrdini[[#This Row],[ARTICOLO]])-1))</f>
        <v>COG</v>
      </c>
      <c r="J4873" t="str">
        <f>MID(tbStoricoOrdini[[#This Row],[ARTICOLO]],FIND(" ",tbStoricoOrdini[[#This Row],[ARTICOLO]])+1,4)</f>
        <v>1000</v>
      </c>
      <c r="K4873" t="str">
        <f>IFERROR(RIGHT(tbStoricoOrdini[[#This Row],[ARTICOLO]],LEN(tbStoricoOrdini[[#This Row],[ARTICOLO]])-FIND(" ",tbStoricoOrdini[[#This Row],[ARTICOLO]],FIND(" ",tbStoricoOrdini[[#This Row],[ARTICOLO]]) +1)),"")</f>
        <v/>
      </c>
      <c r="L4873" s="3">
        <f>VLOOKUP(tbStoricoOrdini[[#This Row],[ARTICOLO]],tbArticoli[],2,FALSE)</f>
        <v>150</v>
      </c>
      <c r="M4873" s="22">
        <f>tbStoricoOrdini[[#This Row],[IMPORTO]]/tbStoricoOrdini[[#This Row],[PREZZO]]</f>
        <v>21.093333333333334</v>
      </c>
      <c r="N4873" t="s">
        <v>9</v>
      </c>
      <c r="O4873" s="8">
        <f>VLOOKUP(tbStoricoOrdini[[#This Row],[AGENTE]],tbAgenti[],2,FALSE)</f>
        <v>0.05</v>
      </c>
      <c r="P4873" s="2">
        <v>3164</v>
      </c>
      <c r="Q4873" s="2">
        <f>tbStoricoOrdini[[#This Row],[IMPORTO]]*tbStoricoOrdini[[#This Row],[% COMM.]]</f>
        <v>158.20000000000002</v>
      </c>
      <c r="R4873" s="2">
        <f>tbStoricoOrdini[[#This Row],[TOT. COMM.]]+tbStoricoOrdini[[#This Row],[IMPORTO]]</f>
        <v>3322.2</v>
      </c>
    </row>
    <row r="4874" spans="1:18">
      <c r="A4874" s="1">
        <v>43983</v>
      </c>
      <c r="B4874" s="7">
        <f>MONTH(tbStoricoOrdini[[#This Row],[DATA]])</f>
        <v>6</v>
      </c>
      <c r="C4874" t="s">
        <v>4969</v>
      </c>
      <c r="D4874" t="str">
        <f>RIGHT(tbStoricoOrdini[[#This Row],[ORDINE]],4)</f>
        <v>4871</v>
      </c>
      <c r="E4874" t="s">
        <v>27</v>
      </c>
      <c r="F4874" t="str">
        <f>VLOOKUP(tbStoricoOrdini[[#This Row],[CLIENTE]],tbClienti[],3,FALSE)</f>
        <v>Veneto</v>
      </c>
      <c r="G4874" t="str">
        <f>VLOOKUP(tbStoricoOrdini[[#This Row],[CLIENTE]],tbClienti[],7,FALSE)</f>
        <v>BD</v>
      </c>
      <c r="H4874" t="s">
        <v>72</v>
      </c>
      <c r="I4874" t="str">
        <f>IF(LEFT(tbStoricoOrdini[[#This Row],[ARTICOLO]],3) = "COG","COG",LEFT(tbStoricoOrdini[[#This Row],[ARTICOLO]],FIND(" ",tbStoricoOrdini[[#This Row],[ARTICOLO]])-1))</f>
        <v>EB06</v>
      </c>
      <c r="J4874" t="str">
        <f>MID(tbStoricoOrdini[[#This Row],[ARTICOLO]],FIND(" ",tbStoricoOrdini[[#This Row],[ARTICOLO]])+1,4)</f>
        <v>3000</v>
      </c>
      <c r="K4874" t="str">
        <f>IFERROR(RIGHT(tbStoricoOrdini[[#This Row],[ARTICOLO]],LEN(tbStoricoOrdini[[#This Row],[ARTICOLO]])-FIND(" ",tbStoricoOrdini[[#This Row],[ARTICOLO]],FIND(" ",tbStoricoOrdini[[#This Row],[ARTICOLO]]) +1)),"")</f>
        <v>Medium</v>
      </c>
      <c r="L4874" s="3">
        <f>VLOOKUP(tbStoricoOrdini[[#This Row],[ARTICOLO]],tbArticoli[],2,FALSE)</f>
        <v>120</v>
      </c>
      <c r="M4874" s="22">
        <f>tbStoricoOrdini[[#This Row],[IMPORTO]]/tbStoricoOrdini[[#This Row],[PREZZO]]</f>
        <v>31.633333333333333</v>
      </c>
      <c r="N4874" t="s">
        <v>19</v>
      </c>
      <c r="O4874" s="8">
        <f>VLOOKUP(tbStoricoOrdini[[#This Row],[AGENTE]],tbAgenti[],2,FALSE)</f>
        <v>0.05</v>
      </c>
      <c r="P4874" s="2">
        <v>3796</v>
      </c>
      <c r="Q4874" s="2">
        <f>tbStoricoOrdini[[#This Row],[IMPORTO]]*tbStoricoOrdini[[#This Row],[% COMM.]]</f>
        <v>189.8</v>
      </c>
      <c r="R4874" s="2">
        <f>tbStoricoOrdini[[#This Row],[TOT. COMM.]]+tbStoricoOrdini[[#This Row],[IMPORTO]]</f>
        <v>3985.8</v>
      </c>
    </row>
    <row r="4875" spans="1:18">
      <c r="A4875" s="1">
        <v>43983</v>
      </c>
      <c r="B4875" s="7">
        <f>MONTH(tbStoricoOrdini[[#This Row],[DATA]])</f>
        <v>6</v>
      </c>
      <c r="C4875" t="s">
        <v>4970</v>
      </c>
      <c r="D4875" t="str">
        <f>RIGHT(tbStoricoOrdini[[#This Row],[ORDINE]],4)</f>
        <v>4872</v>
      </c>
      <c r="E4875" t="s">
        <v>27</v>
      </c>
      <c r="F4875" t="str">
        <f>VLOOKUP(tbStoricoOrdini[[#This Row],[CLIENTE]],tbClienti[],3,FALSE)</f>
        <v>Veneto</v>
      </c>
      <c r="G4875" t="str">
        <f>VLOOKUP(tbStoricoOrdini[[#This Row],[CLIENTE]],tbClienti[],7,FALSE)</f>
        <v>BD</v>
      </c>
      <c r="H4875" t="s">
        <v>72</v>
      </c>
      <c r="I4875" t="str">
        <f>IF(LEFT(tbStoricoOrdini[[#This Row],[ARTICOLO]],3) = "COG","COG",LEFT(tbStoricoOrdini[[#This Row],[ARTICOLO]],FIND(" ",tbStoricoOrdini[[#This Row],[ARTICOLO]])-1))</f>
        <v>EB06</v>
      </c>
      <c r="J4875" t="str">
        <f>MID(tbStoricoOrdini[[#This Row],[ARTICOLO]],FIND(" ",tbStoricoOrdini[[#This Row],[ARTICOLO]])+1,4)</f>
        <v>3000</v>
      </c>
      <c r="K4875" t="str">
        <f>IFERROR(RIGHT(tbStoricoOrdini[[#This Row],[ARTICOLO]],LEN(tbStoricoOrdini[[#This Row],[ARTICOLO]])-FIND(" ",tbStoricoOrdini[[#This Row],[ARTICOLO]],FIND(" ",tbStoricoOrdini[[#This Row],[ARTICOLO]]) +1)),"")</f>
        <v>Medium</v>
      </c>
      <c r="L4875" s="3">
        <f>VLOOKUP(tbStoricoOrdini[[#This Row],[ARTICOLO]],tbArticoli[],2,FALSE)</f>
        <v>120</v>
      </c>
      <c r="M4875" s="22">
        <f>tbStoricoOrdini[[#This Row],[IMPORTO]]/tbStoricoOrdini[[#This Row],[PREZZO]]</f>
        <v>1.1083333333333334</v>
      </c>
      <c r="N4875" t="s">
        <v>15</v>
      </c>
      <c r="O4875" s="8">
        <f>VLOOKUP(tbStoricoOrdini[[#This Row],[AGENTE]],tbAgenti[],2,FALSE)</f>
        <v>0.08</v>
      </c>
      <c r="P4875" s="2">
        <v>133</v>
      </c>
      <c r="Q4875" s="2">
        <f>tbStoricoOrdini[[#This Row],[IMPORTO]]*tbStoricoOrdini[[#This Row],[% COMM.]]</f>
        <v>10.64</v>
      </c>
      <c r="R4875" s="2">
        <f>tbStoricoOrdini[[#This Row],[TOT. COMM.]]+tbStoricoOrdini[[#This Row],[IMPORTO]]</f>
        <v>143.63999999999999</v>
      </c>
    </row>
    <row r="4876" spans="1:18">
      <c r="A4876" s="1">
        <v>43983</v>
      </c>
      <c r="B4876" s="7">
        <f>MONTH(tbStoricoOrdini[[#This Row],[DATA]])</f>
        <v>6</v>
      </c>
      <c r="C4876" t="s">
        <v>4971</v>
      </c>
      <c r="D4876" t="str">
        <f>RIGHT(tbStoricoOrdini[[#This Row],[ORDINE]],4)</f>
        <v>4873</v>
      </c>
      <c r="E4876" t="s">
        <v>27</v>
      </c>
      <c r="F4876" t="str">
        <f>VLOOKUP(tbStoricoOrdini[[#This Row],[CLIENTE]],tbClienti[],3,FALSE)</f>
        <v>Veneto</v>
      </c>
      <c r="G4876" t="str">
        <f>VLOOKUP(tbStoricoOrdini[[#This Row],[CLIENTE]],tbClienti[],7,FALSE)</f>
        <v>BD</v>
      </c>
      <c r="H4876" t="s">
        <v>72</v>
      </c>
      <c r="I4876" t="str">
        <f>IF(LEFT(tbStoricoOrdini[[#This Row],[ARTICOLO]],3) = "COG","COG",LEFT(tbStoricoOrdini[[#This Row],[ARTICOLO]],FIND(" ",tbStoricoOrdini[[#This Row],[ARTICOLO]])-1))</f>
        <v>EB06</v>
      </c>
      <c r="J4876" t="str">
        <f>MID(tbStoricoOrdini[[#This Row],[ARTICOLO]],FIND(" ",tbStoricoOrdini[[#This Row],[ARTICOLO]])+1,4)</f>
        <v>3000</v>
      </c>
      <c r="K4876" t="str">
        <f>IFERROR(RIGHT(tbStoricoOrdini[[#This Row],[ARTICOLO]],LEN(tbStoricoOrdini[[#This Row],[ARTICOLO]])-FIND(" ",tbStoricoOrdini[[#This Row],[ARTICOLO]],FIND(" ",tbStoricoOrdini[[#This Row],[ARTICOLO]]) +1)),"")</f>
        <v>Medium</v>
      </c>
      <c r="L4876" s="3">
        <f>VLOOKUP(tbStoricoOrdini[[#This Row],[ARTICOLO]],tbArticoli[],2,FALSE)</f>
        <v>120</v>
      </c>
      <c r="M4876" s="22">
        <f>tbStoricoOrdini[[#This Row],[IMPORTO]]/tbStoricoOrdini[[#This Row],[PREZZO]]</f>
        <v>2.0083333333333333</v>
      </c>
      <c r="N4876" t="s">
        <v>14</v>
      </c>
      <c r="O4876" s="8">
        <f>VLOOKUP(tbStoricoOrdini[[#This Row],[AGENTE]],tbAgenti[],2,FALSE)</f>
        <v>0.05</v>
      </c>
      <c r="P4876" s="2">
        <v>241</v>
      </c>
      <c r="Q4876" s="2">
        <f>tbStoricoOrdini[[#This Row],[IMPORTO]]*tbStoricoOrdini[[#This Row],[% COMM.]]</f>
        <v>12.05</v>
      </c>
      <c r="R4876" s="2">
        <f>tbStoricoOrdini[[#This Row],[TOT. COMM.]]+tbStoricoOrdini[[#This Row],[IMPORTO]]</f>
        <v>253.05</v>
      </c>
    </row>
    <row r="4877" spans="1:18">
      <c r="A4877" s="1">
        <v>43983</v>
      </c>
      <c r="B4877" s="7">
        <f>MONTH(tbStoricoOrdini[[#This Row],[DATA]])</f>
        <v>6</v>
      </c>
      <c r="C4877" t="s">
        <v>4972</v>
      </c>
      <c r="D4877" t="str">
        <f>RIGHT(tbStoricoOrdini[[#This Row],[ORDINE]],4)</f>
        <v>4874</v>
      </c>
      <c r="E4877" t="s">
        <v>27</v>
      </c>
      <c r="F4877" t="str">
        <f>VLOOKUP(tbStoricoOrdini[[#This Row],[CLIENTE]],tbClienti[],3,FALSE)</f>
        <v>Veneto</v>
      </c>
      <c r="G4877" t="str">
        <f>VLOOKUP(tbStoricoOrdini[[#This Row],[CLIENTE]],tbClienti[],7,FALSE)</f>
        <v>BD</v>
      </c>
      <c r="H4877" t="s">
        <v>72</v>
      </c>
      <c r="I4877" t="str">
        <f>IF(LEFT(tbStoricoOrdini[[#This Row],[ARTICOLO]],3) = "COG","COG",LEFT(tbStoricoOrdini[[#This Row],[ARTICOLO]],FIND(" ",tbStoricoOrdini[[#This Row],[ARTICOLO]])-1))</f>
        <v>EB06</v>
      </c>
      <c r="J4877" t="str">
        <f>MID(tbStoricoOrdini[[#This Row],[ARTICOLO]],FIND(" ",tbStoricoOrdini[[#This Row],[ARTICOLO]])+1,4)</f>
        <v>3000</v>
      </c>
      <c r="K4877" t="str">
        <f>IFERROR(RIGHT(tbStoricoOrdini[[#This Row],[ARTICOLO]],LEN(tbStoricoOrdini[[#This Row],[ARTICOLO]])-FIND(" ",tbStoricoOrdini[[#This Row],[ARTICOLO]],FIND(" ",tbStoricoOrdini[[#This Row],[ARTICOLO]]) +1)),"")</f>
        <v>Medium</v>
      </c>
      <c r="L4877" s="3">
        <f>VLOOKUP(tbStoricoOrdini[[#This Row],[ARTICOLO]],tbArticoli[],2,FALSE)</f>
        <v>120</v>
      </c>
      <c r="M4877" s="22">
        <f>tbStoricoOrdini[[#This Row],[IMPORTO]]/tbStoricoOrdini[[#This Row],[PREZZO]]</f>
        <v>9.6333333333333329</v>
      </c>
      <c r="N4877" t="s">
        <v>7</v>
      </c>
      <c r="O4877" s="8">
        <f>VLOOKUP(tbStoricoOrdini[[#This Row],[AGENTE]],tbAgenti[],2,FALSE)</f>
        <v>0.03</v>
      </c>
      <c r="P4877" s="2">
        <v>1156</v>
      </c>
      <c r="Q4877" s="2">
        <f>tbStoricoOrdini[[#This Row],[IMPORTO]]*tbStoricoOrdini[[#This Row],[% COMM.]]</f>
        <v>34.68</v>
      </c>
      <c r="R4877" s="2">
        <f>tbStoricoOrdini[[#This Row],[TOT. COMM.]]+tbStoricoOrdini[[#This Row],[IMPORTO]]</f>
        <v>1190.68</v>
      </c>
    </row>
    <row r="4878" spans="1:18">
      <c r="A4878" s="1">
        <v>43983</v>
      </c>
      <c r="B4878" s="7">
        <f>MONTH(tbStoricoOrdini[[#This Row],[DATA]])</f>
        <v>6</v>
      </c>
      <c r="C4878" t="s">
        <v>4973</v>
      </c>
      <c r="D4878" t="str">
        <f>RIGHT(tbStoricoOrdini[[#This Row],[ORDINE]],4)</f>
        <v>4875</v>
      </c>
      <c r="E4878" t="s">
        <v>27</v>
      </c>
      <c r="F4878" t="str">
        <f>VLOOKUP(tbStoricoOrdini[[#This Row],[CLIENTE]],tbClienti[],3,FALSE)</f>
        <v>Veneto</v>
      </c>
      <c r="G4878" t="str">
        <f>VLOOKUP(tbStoricoOrdini[[#This Row],[CLIENTE]],tbClienti[],7,FALSE)</f>
        <v>BD</v>
      </c>
      <c r="H4878" t="s">
        <v>72</v>
      </c>
      <c r="I4878" t="str">
        <f>IF(LEFT(tbStoricoOrdini[[#This Row],[ARTICOLO]],3) = "COG","COG",LEFT(tbStoricoOrdini[[#This Row],[ARTICOLO]],FIND(" ",tbStoricoOrdini[[#This Row],[ARTICOLO]])-1))</f>
        <v>EB06</v>
      </c>
      <c r="J4878" t="str">
        <f>MID(tbStoricoOrdini[[#This Row],[ARTICOLO]],FIND(" ",tbStoricoOrdini[[#This Row],[ARTICOLO]])+1,4)</f>
        <v>3000</v>
      </c>
      <c r="K4878" t="str">
        <f>IFERROR(RIGHT(tbStoricoOrdini[[#This Row],[ARTICOLO]],LEN(tbStoricoOrdini[[#This Row],[ARTICOLO]])-FIND(" ",tbStoricoOrdini[[#This Row],[ARTICOLO]],FIND(" ",tbStoricoOrdini[[#This Row],[ARTICOLO]]) +1)),"")</f>
        <v>Medium</v>
      </c>
      <c r="L4878" s="3">
        <f>VLOOKUP(tbStoricoOrdini[[#This Row],[ARTICOLO]],tbArticoli[],2,FALSE)</f>
        <v>120</v>
      </c>
      <c r="M4878" s="22">
        <f>tbStoricoOrdini[[#This Row],[IMPORTO]]/tbStoricoOrdini[[#This Row],[PREZZO]]</f>
        <v>25.15</v>
      </c>
      <c r="N4878" t="s">
        <v>20</v>
      </c>
      <c r="O4878" s="8">
        <f>VLOOKUP(tbStoricoOrdini[[#This Row],[AGENTE]],tbAgenti[],2,FALSE)</f>
        <v>0.05</v>
      </c>
      <c r="P4878" s="2">
        <v>3018</v>
      </c>
      <c r="Q4878" s="2">
        <f>tbStoricoOrdini[[#This Row],[IMPORTO]]*tbStoricoOrdini[[#This Row],[% COMM.]]</f>
        <v>150.9</v>
      </c>
      <c r="R4878" s="2">
        <f>tbStoricoOrdini[[#This Row],[TOT. COMM.]]+tbStoricoOrdini[[#This Row],[IMPORTO]]</f>
        <v>3168.9</v>
      </c>
    </row>
    <row r="4879" spans="1:18">
      <c r="A4879" s="1">
        <v>43983</v>
      </c>
      <c r="B4879" s="7">
        <f>MONTH(tbStoricoOrdini[[#This Row],[DATA]])</f>
        <v>6</v>
      </c>
      <c r="C4879" t="s">
        <v>4974</v>
      </c>
      <c r="D4879" t="str">
        <f>RIGHT(tbStoricoOrdini[[#This Row],[ORDINE]],4)</f>
        <v>4876</v>
      </c>
      <c r="E4879" t="s">
        <v>27</v>
      </c>
      <c r="F4879" t="str">
        <f>VLOOKUP(tbStoricoOrdini[[#This Row],[CLIENTE]],tbClienti[],3,FALSE)</f>
        <v>Veneto</v>
      </c>
      <c r="G4879" t="str">
        <f>VLOOKUP(tbStoricoOrdini[[#This Row],[CLIENTE]],tbClienti[],7,FALSE)</f>
        <v>BD</v>
      </c>
      <c r="H4879" t="s">
        <v>72</v>
      </c>
      <c r="I4879" t="str">
        <f>IF(LEFT(tbStoricoOrdini[[#This Row],[ARTICOLO]],3) = "COG","COG",LEFT(tbStoricoOrdini[[#This Row],[ARTICOLO]],FIND(" ",tbStoricoOrdini[[#This Row],[ARTICOLO]])-1))</f>
        <v>EB06</v>
      </c>
      <c r="J4879" t="str">
        <f>MID(tbStoricoOrdini[[#This Row],[ARTICOLO]],FIND(" ",tbStoricoOrdini[[#This Row],[ARTICOLO]])+1,4)</f>
        <v>3000</v>
      </c>
      <c r="K4879" t="str">
        <f>IFERROR(RIGHT(tbStoricoOrdini[[#This Row],[ARTICOLO]],LEN(tbStoricoOrdini[[#This Row],[ARTICOLO]])-FIND(" ",tbStoricoOrdini[[#This Row],[ARTICOLO]],FIND(" ",tbStoricoOrdini[[#This Row],[ARTICOLO]]) +1)),"")</f>
        <v>Medium</v>
      </c>
      <c r="L4879" s="3">
        <f>VLOOKUP(tbStoricoOrdini[[#This Row],[ARTICOLO]],tbArticoli[],2,FALSE)</f>
        <v>120</v>
      </c>
      <c r="M4879" s="22">
        <f>tbStoricoOrdini[[#This Row],[IMPORTO]]/tbStoricoOrdini[[#This Row],[PREZZO]]</f>
        <v>19.091666666666665</v>
      </c>
      <c r="N4879" t="s">
        <v>6</v>
      </c>
      <c r="O4879" s="8">
        <f>VLOOKUP(tbStoricoOrdini[[#This Row],[AGENTE]],tbAgenti[],2,FALSE)</f>
        <v>7.4999999999999997E-2</v>
      </c>
      <c r="P4879" s="2">
        <v>2291</v>
      </c>
      <c r="Q4879" s="2">
        <f>tbStoricoOrdini[[#This Row],[IMPORTO]]*tbStoricoOrdini[[#This Row],[% COMM.]]</f>
        <v>171.82499999999999</v>
      </c>
      <c r="R4879" s="2">
        <f>tbStoricoOrdini[[#This Row],[TOT. COMM.]]+tbStoricoOrdini[[#This Row],[IMPORTO]]</f>
        <v>2462.8249999999998</v>
      </c>
    </row>
    <row r="4880" spans="1:18">
      <c r="A4880" s="1">
        <v>43983</v>
      </c>
      <c r="B4880" s="7">
        <f>MONTH(tbStoricoOrdini[[#This Row],[DATA]])</f>
        <v>6</v>
      </c>
      <c r="C4880" t="s">
        <v>4975</v>
      </c>
      <c r="D4880" t="str">
        <f>RIGHT(tbStoricoOrdini[[#This Row],[ORDINE]],4)</f>
        <v>4877</v>
      </c>
      <c r="E4880" t="s">
        <v>27</v>
      </c>
      <c r="F4880" t="str">
        <f>VLOOKUP(tbStoricoOrdini[[#This Row],[CLIENTE]],tbClienti[],3,FALSE)</f>
        <v>Veneto</v>
      </c>
      <c r="G4880" t="str">
        <f>VLOOKUP(tbStoricoOrdini[[#This Row],[CLIENTE]],tbClienti[],7,FALSE)</f>
        <v>BD</v>
      </c>
      <c r="H4880" t="s">
        <v>72</v>
      </c>
      <c r="I4880" t="str">
        <f>IF(LEFT(tbStoricoOrdini[[#This Row],[ARTICOLO]],3) = "COG","COG",LEFT(tbStoricoOrdini[[#This Row],[ARTICOLO]],FIND(" ",tbStoricoOrdini[[#This Row],[ARTICOLO]])-1))</f>
        <v>EB06</v>
      </c>
      <c r="J4880" t="str">
        <f>MID(tbStoricoOrdini[[#This Row],[ARTICOLO]],FIND(" ",tbStoricoOrdini[[#This Row],[ARTICOLO]])+1,4)</f>
        <v>3000</v>
      </c>
      <c r="K4880" t="str">
        <f>IFERROR(RIGHT(tbStoricoOrdini[[#This Row],[ARTICOLO]],LEN(tbStoricoOrdini[[#This Row],[ARTICOLO]])-FIND(" ",tbStoricoOrdini[[#This Row],[ARTICOLO]],FIND(" ",tbStoricoOrdini[[#This Row],[ARTICOLO]]) +1)),"")</f>
        <v>Medium</v>
      </c>
      <c r="L4880" s="3">
        <f>VLOOKUP(tbStoricoOrdini[[#This Row],[ARTICOLO]],tbArticoli[],2,FALSE)</f>
        <v>120</v>
      </c>
      <c r="M4880" s="22">
        <f>tbStoricoOrdini[[#This Row],[IMPORTO]]/tbStoricoOrdini[[#This Row],[PREZZO]]</f>
        <v>7.9833333333333334</v>
      </c>
      <c r="N4880" t="s">
        <v>9</v>
      </c>
      <c r="O4880" s="8">
        <f>VLOOKUP(tbStoricoOrdini[[#This Row],[AGENTE]],tbAgenti[],2,FALSE)</f>
        <v>0.05</v>
      </c>
      <c r="P4880" s="2">
        <v>958</v>
      </c>
      <c r="Q4880" s="2">
        <f>tbStoricoOrdini[[#This Row],[IMPORTO]]*tbStoricoOrdini[[#This Row],[% COMM.]]</f>
        <v>47.900000000000006</v>
      </c>
      <c r="R4880" s="2">
        <f>tbStoricoOrdini[[#This Row],[TOT. COMM.]]+tbStoricoOrdini[[#This Row],[IMPORTO]]</f>
        <v>1005.9</v>
      </c>
    </row>
    <row r="4881" spans="1:18">
      <c r="A4881" s="1">
        <v>43983</v>
      </c>
      <c r="B4881" s="7">
        <f>MONTH(tbStoricoOrdini[[#This Row],[DATA]])</f>
        <v>6</v>
      </c>
      <c r="C4881" t="s">
        <v>4976</v>
      </c>
      <c r="D4881" t="str">
        <f>RIGHT(tbStoricoOrdini[[#This Row],[ORDINE]],4)</f>
        <v>4878</v>
      </c>
      <c r="E4881" t="s">
        <v>27</v>
      </c>
      <c r="F4881" t="str">
        <f>VLOOKUP(tbStoricoOrdini[[#This Row],[CLIENTE]],tbClienti[],3,FALSE)</f>
        <v>Veneto</v>
      </c>
      <c r="G4881" t="str">
        <f>VLOOKUP(tbStoricoOrdini[[#This Row],[CLIENTE]],tbClienti[],7,FALSE)</f>
        <v>BD</v>
      </c>
      <c r="H4881" t="s">
        <v>73</v>
      </c>
      <c r="I4881" t="str">
        <f>IF(LEFT(tbStoricoOrdini[[#This Row],[ARTICOLO]],3) = "COG","COG",LEFT(tbStoricoOrdini[[#This Row],[ARTICOLO]],FIND(" ",tbStoricoOrdini[[#This Row],[ARTICOLO]])-1))</f>
        <v>EB06</v>
      </c>
      <c r="J4881" t="str">
        <f>MID(tbStoricoOrdini[[#This Row],[ARTICOLO]],FIND(" ",tbStoricoOrdini[[#This Row],[ARTICOLO]])+1,4)</f>
        <v>3000</v>
      </c>
      <c r="K4881" t="str">
        <f>IFERROR(RIGHT(tbStoricoOrdini[[#This Row],[ARTICOLO]],LEN(tbStoricoOrdini[[#This Row],[ARTICOLO]])-FIND(" ",tbStoricoOrdini[[#This Row],[ARTICOLO]],FIND(" ",tbStoricoOrdini[[#This Row],[ARTICOLO]]) +1)),"")</f>
        <v>Plus</v>
      </c>
      <c r="L4881" s="3">
        <f>VLOOKUP(tbStoricoOrdini[[#This Row],[ARTICOLO]],tbArticoli[],2,FALSE)</f>
        <v>130</v>
      </c>
      <c r="M4881" s="22">
        <f>tbStoricoOrdini[[#This Row],[IMPORTO]]/tbStoricoOrdini[[#This Row],[PREZZO]]</f>
        <v>1.8153846153846154</v>
      </c>
      <c r="N4881" t="s">
        <v>19</v>
      </c>
      <c r="O4881" s="8">
        <f>VLOOKUP(tbStoricoOrdini[[#This Row],[AGENTE]],tbAgenti[],2,FALSE)</f>
        <v>0.05</v>
      </c>
      <c r="P4881" s="2">
        <v>236</v>
      </c>
      <c r="Q4881" s="2">
        <f>tbStoricoOrdini[[#This Row],[IMPORTO]]*tbStoricoOrdini[[#This Row],[% COMM.]]</f>
        <v>11.8</v>
      </c>
      <c r="R4881" s="2">
        <f>tbStoricoOrdini[[#This Row],[TOT. COMM.]]+tbStoricoOrdini[[#This Row],[IMPORTO]]</f>
        <v>247.8</v>
      </c>
    </row>
    <row r="4882" spans="1:18">
      <c r="A4882" s="1">
        <v>43983</v>
      </c>
      <c r="B4882" s="7">
        <f>MONTH(tbStoricoOrdini[[#This Row],[DATA]])</f>
        <v>6</v>
      </c>
      <c r="C4882" t="s">
        <v>4977</v>
      </c>
      <c r="D4882" t="str">
        <f>RIGHT(tbStoricoOrdini[[#This Row],[ORDINE]],4)</f>
        <v>4879</v>
      </c>
      <c r="E4882" t="s">
        <v>27</v>
      </c>
      <c r="F4882" t="str">
        <f>VLOOKUP(tbStoricoOrdini[[#This Row],[CLIENTE]],tbClienti[],3,FALSE)</f>
        <v>Veneto</v>
      </c>
      <c r="G4882" t="str">
        <f>VLOOKUP(tbStoricoOrdini[[#This Row],[CLIENTE]],tbClienti[],7,FALSE)</f>
        <v>BD</v>
      </c>
      <c r="H4882" t="s">
        <v>73</v>
      </c>
      <c r="I4882" t="str">
        <f>IF(LEFT(tbStoricoOrdini[[#This Row],[ARTICOLO]],3) = "COG","COG",LEFT(tbStoricoOrdini[[#This Row],[ARTICOLO]],FIND(" ",tbStoricoOrdini[[#This Row],[ARTICOLO]])-1))</f>
        <v>EB06</v>
      </c>
      <c r="J4882" t="str">
        <f>MID(tbStoricoOrdini[[#This Row],[ARTICOLO]],FIND(" ",tbStoricoOrdini[[#This Row],[ARTICOLO]])+1,4)</f>
        <v>3000</v>
      </c>
      <c r="K4882" t="str">
        <f>IFERROR(RIGHT(tbStoricoOrdini[[#This Row],[ARTICOLO]],LEN(tbStoricoOrdini[[#This Row],[ARTICOLO]])-FIND(" ",tbStoricoOrdini[[#This Row],[ARTICOLO]],FIND(" ",tbStoricoOrdini[[#This Row],[ARTICOLO]]) +1)),"")</f>
        <v>Plus</v>
      </c>
      <c r="L4882" s="3">
        <f>VLOOKUP(tbStoricoOrdini[[#This Row],[ARTICOLO]],tbArticoli[],2,FALSE)</f>
        <v>130</v>
      </c>
      <c r="M4882" s="22">
        <f>tbStoricoOrdini[[#This Row],[IMPORTO]]/tbStoricoOrdini[[#This Row],[PREZZO]]</f>
        <v>6.9230769230769235E-2</v>
      </c>
      <c r="N4882" t="s">
        <v>18</v>
      </c>
      <c r="O4882" s="8">
        <f>VLOOKUP(tbStoricoOrdini[[#This Row],[AGENTE]],tbAgenti[],2,FALSE)</f>
        <v>0.03</v>
      </c>
      <c r="P4882" s="2">
        <v>9</v>
      </c>
      <c r="Q4882" s="2">
        <f>tbStoricoOrdini[[#This Row],[IMPORTO]]*tbStoricoOrdini[[#This Row],[% COMM.]]</f>
        <v>0.27</v>
      </c>
      <c r="R4882" s="2">
        <f>tbStoricoOrdini[[#This Row],[TOT. COMM.]]+tbStoricoOrdini[[#This Row],[IMPORTO]]</f>
        <v>9.27</v>
      </c>
    </row>
    <row r="4883" spans="1:18">
      <c r="A4883" s="1">
        <v>43983</v>
      </c>
      <c r="B4883" s="7">
        <f>MONTH(tbStoricoOrdini[[#This Row],[DATA]])</f>
        <v>6</v>
      </c>
      <c r="C4883" t="s">
        <v>4978</v>
      </c>
      <c r="D4883" t="str">
        <f>RIGHT(tbStoricoOrdini[[#This Row],[ORDINE]],4)</f>
        <v>4880</v>
      </c>
      <c r="E4883" t="s">
        <v>27</v>
      </c>
      <c r="F4883" t="str">
        <f>VLOOKUP(tbStoricoOrdini[[#This Row],[CLIENTE]],tbClienti[],3,FALSE)</f>
        <v>Veneto</v>
      </c>
      <c r="G4883" t="str">
        <f>VLOOKUP(tbStoricoOrdini[[#This Row],[CLIENTE]],tbClienti[],7,FALSE)</f>
        <v>BD</v>
      </c>
      <c r="H4883" t="s">
        <v>73</v>
      </c>
      <c r="I4883" t="str">
        <f>IF(LEFT(tbStoricoOrdini[[#This Row],[ARTICOLO]],3) = "COG","COG",LEFT(tbStoricoOrdini[[#This Row],[ARTICOLO]],FIND(" ",tbStoricoOrdini[[#This Row],[ARTICOLO]])-1))</f>
        <v>EB06</v>
      </c>
      <c r="J4883" t="str">
        <f>MID(tbStoricoOrdini[[#This Row],[ARTICOLO]],FIND(" ",tbStoricoOrdini[[#This Row],[ARTICOLO]])+1,4)</f>
        <v>3000</v>
      </c>
      <c r="K4883" t="str">
        <f>IFERROR(RIGHT(tbStoricoOrdini[[#This Row],[ARTICOLO]],LEN(tbStoricoOrdini[[#This Row],[ARTICOLO]])-FIND(" ",tbStoricoOrdini[[#This Row],[ARTICOLO]],FIND(" ",tbStoricoOrdini[[#This Row],[ARTICOLO]]) +1)),"")</f>
        <v>Plus</v>
      </c>
      <c r="L4883" s="3">
        <f>VLOOKUP(tbStoricoOrdini[[#This Row],[ARTICOLO]],tbArticoli[],2,FALSE)</f>
        <v>130</v>
      </c>
      <c r="M4883" s="22">
        <f>tbStoricoOrdini[[#This Row],[IMPORTO]]/tbStoricoOrdini[[#This Row],[PREZZO]]</f>
        <v>1.5384615384615385E-2</v>
      </c>
      <c r="N4883" t="s">
        <v>6</v>
      </c>
      <c r="O4883" s="8">
        <f>VLOOKUP(tbStoricoOrdini[[#This Row],[AGENTE]],tbAgenti[],2,FALSE)</f>
        <v>7.4999999999999997E-2</v>
      </c>
      <c r="P4883" s="2">
        <v>2</v>
      </c>
      <c r="Q4883" s="2">
        <f>tbStoricoOrdini[[#This Row],[IMPORTO]]*tbStoricoOrdini[[#This Row],[% COMM.]]</f>
        <v>0.15</v>
      </c>
      <c r="R4883" s="2">
        <f>tbStoricoOrdini[[#This Row],[TOT. COMM.]]+tbStoricoOrdini[[#This Row],[IMPORTO]]</f>
        <v>2.15</v>
      </c>
    </row>
    <row r="4884" spans="1:18">
      <c r="A4884" s="1">
        <v>43983</v>
      </c>
      <c r="B4884" s="7">
        <f>MONTH(tbStoricoOrdini[[#This Row],[DATA]])</f>
        <v>6</v>
      </c>
      <c r="C4884" t="s">
        <v>4979</v>
      </c>
      <c r="D4884" t="str">
        <f>RIGHT(tbStoricoOrdini[[#This Row],[ORDINE]],4)</f>
        <v>4881</v>
      </c>
      <c r="E4884" t="s">
        <v>40</v>
      </c>
      <c r="F4884" t="str">
        <f>VLOOKUP(tbStoricoOrdini[[#This Row],[CLIENTE]],tbClienti[],3,FALSE)</f>
        <v>NYC</v>
      </c>
      <c r="G4884" t="str">
        <f>VLOOKUP(tbStoricoOrdini[[#This Row],[CLIENTE]],tbClienti[],7,FALSE)</f>
        <v>BC</v>
      </c>
      <c r="H4884" t="s">
        <v>74</v>
      </c>
      <c r="I4884" t="str">
        <f>IF(LEFT(tbStoricoOrdini[[#This Row],[ARTICOLO]],3) = "COG","COG",LEFT(tbStoricoOrdini[[#This Row],[ARTICOLO]],FIND(" ",tbStoricoOrdini[[#This Row],[ARTICOLO]])-1))</f>
        <v>AVRC</v>
      </c>
      <c r="J4884" t="str">
        <f>MID(tbStoricoOrdini[[#This Row],[ARTICOLO]],FIND(" ",tbStoricoOrdini[[#This Row],[ARTICOLO]])+1,4)</f>
        <v>2500</v>
      </c>
      <c r="K4884" t="str">
        <f>IFERROR(RIGHT(tbStoricoOrdini[[#This Row],[ARTICOLO]],LEN(tbStoricoOrdini[[#This Row],[ARTICOLO]])-FIND(" ",tbStoricoOrdini[[#This Row],[ARTICOLO]],FIND(" ",tbStoricoOrdini[[#This Row],[ARTICOLO]]) +1)),"")</f>
        <v>Gold</v>
      </c>
      <c r="L4884" s="3">
        <f>VLOOKUP(tbStoricoOrdini[[#This Row],[ARTICOLO]],tbArticoli[],2,FALSE)</f>
        <v>500</v>
      </c>
      <c r="M4884" s="22">
        <f>tbStoricoOrdini[[#This Row],[IMPORTO]]/tbStoricoOrdini[[#This Row],[PREZZO]]</f>
        <v>27.036000000000001</v>
      </c>
      <c r="N4884" t="s">
        <v>6</v>
      </c>
      <c r="O4884" s="8">
        <f>VLOOKUP(tbStoricoOrdini[[#This Row],[AGENTE]],tbAgenti[],2,FALSE)</f>
        <v>7.4999999999999997E-2</v>
      </c>
      <c r="P4884" s="2">
        <v>13518</v>
      </c>
      <c r="Q4884" s="2">
        <f>tbStoricoOrdini[[#This Row],[IMPORTO]]*tbStoricoOrdini[[#This Row],[% COMM.]]</f>
        <v>1013.8499999999999</v>
      </c>
      <c r="R4884" s="2">
        <f>tbStoricoOrdini[[#This Row],[TOT. COMM.]]+tbStoricoOrdini[[#This Row],[IMPORTO]]</f>
        <v>14531.85</v>
      </c>
    </row>
    <row r="4885" spans="1:18">
      <c r="A4885" s="1">
        <v>43983</v>
      </c>
      <c r="B4885" s="7">
        <f>MONTH(tbStoricoOrdini[[#This Row],[DATA]])</f>
        <v>6</v>
      </c>
      <c r="C4885" t="s">
        <v>4980</v>
      </c>
      <c r="D4885" t="str">
        <f>RIGHT(tbStoricoOrdini[[#This Row],[ORDINE]],4)</f>
        <v>4882</v>
      </c>
      <c r="E4885" t="s">
        <v>40</v>
      </c>
      <c r="F4885" t="str">
        <f>VLOOKUP(tbStoricoOrdini[[#This Row],[CLIENTE]],tbClienti[],3,FALSE)</f>
        <v>NYC</v>
      </c>
      <c r="G4885" t="str">
        <f>VLOOKUP(tbStoricoOrdini[[#This Row],[CLIENTE]],tbClienti[],7,FALSE)</f>
        <v>BC</v>
      </c>
      <c r="H4885" t="s">
        <v>74</v>
      </c>
      <c r="I4885" t="str">
        <f>IF(LEFT(tbStoricoOrdini[[#This Row],[ARTICOLO]],3) = "COG","COG",LEFT(tbStoricoOrdini[[#This Row],[ARTICOLO]],FIND(" ",tbStoricoOrdini[[#This Row],[ARTICOLO]])-1))</f>
        <v>AVRC</v>
      </c>
      <c r="J4885" t="str">
        <f>MID(tbStoricoOrdini[[#This Row],[ARTICOLO]],FIND(" ",tbStoricoOrdini[[#This Row],[ARTICOLO]])+1,4)</f>
        <v>2500</v>
      </c>
      <c r="K4885" t="str">
        <f>IFERROR(RIGHT(tbStoricoOrdini[[#This Row],[ARTICOLO]],LEN(tbStoricoOrdini[[#This Row],[ARTICOLO]])-FIND(" ",tbStoricoOrdini[[#This Row],[ARTICOLO]],FIND(" ",tbStoricoOrdini[[#This Row],[ARTICOLO]]) +1)),"")</f>
        <v>Gold</v>
      </c>
      <c r="L4885" s="3">
        <f>VLOOKUP(tbStoricoOrdini[[#This Row],[ARTICOLO]],tbArticoli[],2,FALSE)</f>
        <v>500</v>
      </c>
      <c r="M4885" s="22">
        <f>tbStoricoOrdini[[#This Row],[IMPORTO]]/tbStoricoOrdini[[#This Row],[PREZZO]]</f>
        <v>4.1180000000000003</v>
      </c>
      <c r="N4885" t="s">
        <v>9</v>
      </c>
      <c r="O4885" s="8">
        <f>VLOOKUP(tbStoricoOrdini[[#This Row],[AGENTE]],tbAgenti[],2,FALSE)</f>
        <v>0.05</v>
      </c>
      <c r="P4885" s="2">
        <v>2059</v>
      </c>
      <c r="Q4885" s="2">
        <f>tbStoricoOrdini[[#This Row],[IMPORTO]]*tbStoricoOrdini[[#This Row],[% COMM.]]</f>
        <v>102.95</v>
      </c>
      <c r="R4885" s="2">
        <f>tbStoricoOrdini[[#This Row],[TOT. COMM.]]+tbStoricoOrdini[[#This Row],[IMPORTO]]</f>
        <v>2161.9499999999998</v>
      </c>
    </row>
    <row r="4886" spans="1:18">
      <c r="A4886" s="1">
        <v>43983</v>
      </c>
      <c r="B4886" s="7">
        <f>MONTH(tbStoricoOrdini[[#This Row],[DATA]])</f>
        <v>6</v>
      </c>
      <c r="C4886" t="s">
        <v>4981</v>
      </c>
      <c r="D4886" t="str">
        <f>RIGHT(tbStoricoOrdini[[#This Row],[ORDINE]],4)</f>
        <v>4883</v>
      </c>
      <c r="E4886" t="s">
        <v>40</v>
      </c>
      <c r="F4886" t="str">
        <f>VLOOKUP(tbStoricoOrdini[[#This Row],[CLIENTE]],tbClienti[],3,FALSE)</f>
        <v>NYC</v>
      </c>
      <c r="G4886" t="str">
        <f>VLOOKUP(tbStoricoOrdini[[#This Row],[CLIENTE]],tbClienti[],7,FALSE)</f>
        <v>BC</v>
      </c>
      <c r="H4886" t="s">
        <v>61</v>
      </c>
      <c r="I4886" t="str">
        <f>IF(LEFT(tbStoricoOrdini[[#This Row],[ARTICOLO]],3) = "COG","COG",LEFT(tbStoricoOrdini[[#This Row],[ARTICOLO]],FIND(" ",tbStoricoOrdini[[#This Row],[ARTICOLO]])-1))</f>
        <v>KLM</v>
      </c>
      <c r="J4886" t="str">
        <f>MID(tbStoricoOrdini[[#This Row],[ARTICOLO]],FIND(" ",tbStoricoOrdini[[#This Row],[ARTICOLO]])+1,4)</f>
        <v>5000</v>
      </c>
      <c r="K4886" t="str">
        <f>IFERROR(RIGHT(tbStoricoOrdini[[#This Row],[ARTICOLO]],LEN(tbStoricoOrdini[[#This Row],[ARTICOLO]])-FIND(" ",tbStoricoOrdini[[#This Row],[ARTICOLO]],FIND(" ",tbStoricoOrdini[[#This Row],[ARTICOLO]]) +1)),"")</f>
        <v>Medium</v>
      </c>
      <c r="L4886" s="3">
        <f>VLOOKUP(tbStoricoOrdini[[#This Row],[ARTICOLO]],tbArticoli[],2,FALSE)</f>
        <v>150</v>
      </c>
      <c r="M4886" s="22">
        <f>tbStoricoOrdini[[#This Row],[IMPORTO]]/tbStoricoOrdini[[#This Row],[PREZZO]]</f>
        <v>14.153333333333334</v>
      </c>
      <c r="N4886" t="s">
        <v>6</v>
      </c>
      <c r="O4886" s="8">
        <f>VLOOKUP(tbStoricoOrdini[[#This Row],[AGENTE]],tbAgenti[],2,FALSE)</f>
        <v>7.4999999999999997E-2</v>
      </c>
      <c r="P4886" s="2">
        <v>2123</v>
      </c>
      <c r="Q4886" s="2">
        <f>tbStoricoOrdini[[#This Row],[IMPORTO]]*tbStoricoOrdini[[#This Row],[% COMM.]]</f>
        <v>159.22499999999999</v>
      </c>
      <c r="R4886" s="2">
        <f>tbStoricoOrdini[[#This Row],[TOT. COMM.]]+tbStoricoOrdini[[#This Row],[IMPORTO]]</f>
        <v>2282.2249999999999</v>
      </c>
    </row>
    <row r="4887" spans="1:18">
      <c r="A4887" s="1">
        <v>43983</v>
      </c>
      <c r="B4887" s="7">
        <f>MONTH(tbStoricoOrdini[[#This Row],[DATA]])</f>
        <v>6</v>
      </c>
      <c r="C4887" t="s">
        <v>4982</v>
      </c>
      <c r="D4887" t="str">
        <f>RIGHT(tbStoricoOrdini[[#This Row],[ORDINE]],4)</f>
        <v>4884</v>
      </c>
      <c r="E4887" t="s">
        <v>40</v>
      </c>
      <c r="F4887" t="str">
        <f>VLOOKUP(tbStoricoOrdini[[#This Row],[CLIENTE]],tbClienti[],3,FALSE)</f>
        <v>NYC</v>
      </c>
      <c r="G4887" t="str">
        <f>VLOOKUP(tbStoricoOrdini[[#This Row],[CLIENTE]],tbClienti[],7,FALSE)</f>
        <v>BC</v>
      </c>
      <c r="H4887" t="s">
        <v>61</v>
      </c>
      <c r="I4887" t="str">
        <f>IF(LEFT(tbStoricoOrdini[[#This Row],[ARTICOLO]],3) = "COG","COG",LEFT(tbStoricoOrdini[[#This Row],[ARTICOLO]],FIND(" ",tbStoricoOrdini[[#This Row],[ARTICOLO]])-1))</f>
        <v>KLM</v>
      </c>
      <c r="J4887" t="str">
        <f>MID(tbStoricoOrdini[[#This Row],[ARTICOLO]],FIND(" ",tbStoricoOrdini[[#This Row],[ARTICOLO]])+1,4)</f>
        <v>5000</v>
      </c>
      <c r="K4887" t="str">
        <f>IFERROR(RIGHT(tbStoricoOrdini[[#This Row],[ARTICOLO]],LEN(tbStoricoOrdini[[#This Row],[ARTICOLO]])-FIND(" ",tbStoricoOrdini[[#This Row],[ARTICOLO]],FIND(" ",tbStoricoOrdini[[#This Row],[ARTICOLO]]) +1)),"")</f>
        <v>Medium</v>
      </c>
      <c r="L4887" s="3">
        <f>VLOOKUP(tbStoricoOrdini[[#This Row],[ARTICOLO]],tbArticoli[],2,FALSE)</f>
        <v>150</v>
      </c>
      <c r="M4887" s="22">
        <f>tbStoricoOrdini[[#This Row],[IMPORTO]]/tbStoricoOrdini[[#This Row],[PREZZO]]</f>
        <v>154.41333333333333</v>
      </c>
      <c r="N4887" t="s">
        <v>9</v>
      </c>
      <c r="O4887" s="8">
        <f>VLOOKUP(tbStoricoOrdini[[#This Row],[AGENTE]],tbAgenti[],2,FALSE)</f>
        <v>0.05</v>
      </c>
      <c r="P4887" s="2">
        <v>23162</v>
      </c>
      <c r="Q4887" s="2">
        <f>tbStoricoOrdini[[#This Row],[IMPORTO]]*tbStoricoOrdini[[#This Row],[% COMM.]]</f>
        <v>1158.1000000000001</v>
      </c>
      <c r="R4887" s="2">
        <f>tbStoricoOrdini[[#This Row],[TOT. COMM.]]+tbStoricoOrdini[[#This Row],[IMPORTO]]</f>
        <v>24320.1</v>
      </c>
    </row>
    <row r="4888" spans="1:18">
      <c r="A4888" s="1">
        <v>43983</v>
      </c>
      <c r="B4888" s="7">
        <f>MONTH(tbStoricoOrdini[[#This Row],[DATA]])</f>
        <v>6</v>
      </c>
      <c r="C4888" t="s">
        <v>4983</v>
      </c>
      <c r="D4888" t="str">
        <f>RIGHT(tbStoricoOrdini[[#This Row],[ORDINE]],4)</f>
        <v>4885</v>
      </c>
      <c r="E4888" t="s">
        <v>40</v>
      </c>
      <c r="F4888" t="str">
        <f>VLOOKUP(tbStoricoOrdini[[#This Row],[CLIENTE]],tbClienti[],3,FALSE)</f>
        <v>NYC</v>
      </c>
      <c r="G4888" t="str">
        <f>VLOOKUP(tbStoricoOrdini[[#This Row],[CLIENTE]],tbClienti[],7,FALSE)</f>
        <v>BC</v>
      </c>
      <c r="H4888" t="s">
        <v>63</v>
      </c>
      <c r="I4888" t="str">
        <f>IF(LEFT(tbStoricoOrdini[[#This Row],[ARTICOLO]],3) = "COG","COG",LEFT(tbStoricoOrdini[[#This Row],[ARTICOLO]],FIND(" ",tbStoricoOrdini[[#This Row],[ARTICOLO]])-1))</f>
        <v>KLM</v>
      </c>
      <c r="J4888" t="str">
        <f>MID(tbStoricoOrdini[[#This Row],[ARTICOLO]],FIND(" ",tbStoricoOrdini[[#This Row],[ARTICOLO]])+1,4)</f>
        <v>3000</v>
      </c>
      <c r="K4888" t="str">
        <f>IFERROR(RIGHT(tbStoricoOrdini[[#This Row],[ARTICOLO]],LEN(tbStoricoOrdini[[#This Row],[ARTICOLO]])-FIND(" ",tbStoricoOrdini[[#This Row],[ARTICOLO]],FIND(" ",tbStoricoOrdini[[#This Row],[ARTICOLO]]) +1)),"")</f>
        <v>Plus</v>
      </c>
      <c r="L4888" s="3">
        <f>VLOOKUP(tbStoricoOrdini[[#This Row],[ARTICOLO]],tbArticoli[],2,FALSE)</f>
        <v>145</v>
      </c>
      <c r="M4888" s="22">
        <f>tbStoricoOrdini[[#This Row],[IMPORTO]]/tbStoricoOrdini[[#This Row],[PREZZO]]</f>
        <v>22.682758620689654</v>
      </c>
      <c r="N4888" t="s">
        <v>6</v>
      </c>
      <c r="O4888" s="8">
        <f>VLOOKUP(tbStoricoOrdini[[#This Row],[AGENTE]],tbAgenti[],2,FALSE)</f>
        <v>7.4999999999999997E-2</v>
      </c>
      <c r="P4888" s="2">
        <v>3289</v>
      </c>
      <c r="Q4888" s="2">
        <f>tbStoricoOrdini[[#This Row],[IMPORTO]]*tbStoricoOrdini[[#This Row],[% COMM.]]</f>
        <v>246.67499999999998</v>
      </c>
      <c r="R4888" s="2">
        <f>tbStoricoOrdini[[#This Row],[TOT. COMM.]]+tbStoricoOrdini[[#This Row],[IMPORTO]]</f>
        <v>3535.6750000000002</v>
      </c>
    </row>
    <row r="4889" spans="1:18">
      <c r="A4889" s="1">
        <v>43983</v>
      </c>
      <c r="B4889" s="7">
        <f>MONTH(tbStoricoOrdini[[#This Row],[DATA]])</f>
        <v>6</v>
      </c>
      <c r="C4889" t="s">
        <v>4984</v>
      </c>
      <c r="D4889" t="str">
        <f>RIGHT(tbStoricoOrdini[[#This Row],[ORDINE]],4)</f>
        <v>4886</v>
      </c>
      <c r="E4889" t="s">
        <v>40</v>
      </c>
      <c r="F4889" t="str">
        <f>VLOOKUP(tbStoricoOrdini[[#This Row],[CLIENTE]],tbClienti[],3,FALSE)</f>
        <v>NYC</v>
      </c>
      <c r="G4889" t="str">
        <f>VLOOKUP(tbStoricoOrdini[[#This Row],[CLIENTE]],tbClienti[],7,FALSE)</f>
        <v>BC</v>
      </c>
      <c r="H4889" t="s">
        <v>63</v>
      </c>
      <c r="I4889" t="str">
        <f>IF(LEFT(tbStoricoOrdini[[#This Row],[ARTICOLO]],3) = "COG","COG",LEFT(tbStoricoOrdini[[#This Row],[ARTICOLO]],FIND(" ",tbStoricoOrdini[[#This Row],[ARTICOLO]])-1))</f>
        <v>KLM</v>
      </c>
      <c r="J4889" t="str">
        <f>MID(tbStoricoOrdini[[#This Row],[ARTICOLO]],FIND(" ",tbStoricoOrdini[[#This Row],[ARTICOLO]])+1,4)</f>
        <v>3000</v>
      </c>
      <c r="K4889" t="str">
        <f>IFERROR(RIGHT(tbStoricoOrdini[[#This Row],[ARTICOLO]],LEN(tbStoricoOrdini[[#This Row],[ARTICOLO]])-FIND(" ",tbStoricoOrdini[[#This Row],[ARTICOLO]],FIND(" ",tbStoricoOrdini[[#This Row],[ARTICOLO]]) +1)),"")</f>
        <v>Plus</v>
      </c>
      <c r="L4889" s="3">
        <f>VLOOKUP(tbStoricoOrdini[[#This Row],[ARTICOLO]],tbArticoli[],2,FALSE)</f>
        <v>145</v>
      </c>
      <c r="M4889" s="22">
        <f>tbStoricoOrdini[[#This Row],[IMPORTO]]/tbStoricoOrdini[[#This Row],[PREZZO]]</f>
        <v>0.10344827586206896</v>
      </c>
      <c r="N4889" t="s">
        <v>9</v>
      </c>
      <c r="O4889" s="8">
        <f>VLOOKUP(tbStoricoOrdini[[#This Row],[AGENTE]],tbAgenti[],2,FALSE)</f>
        <v>0.05</v>
      </c>
      <c r="P4889" s="2">
        <v>15</v>
      </c>
      <c r="Q4889" s="2">
        <f>tbStoricoOrdini[[#This Row],[IMPORTO]]*tbStoricoOrdini[[#This Row],[% COMM.]]</f>
        <v>0.75</v>
      </c>
      <c r="R4889" s="2">
        <f>tbStoricoOrdini[[#This Row],[TOT. COMM.]]+tbStoricoOrdini[[#This Row],[IMPORTO]]</f>
        <v>15.75</v>
      </c>
    </row>
    <row r="4890" spans="1:18">
      <c r="A4890" s="1">
        <v>43983</v>
      </c>
      <c r="B4890" s="7">
        <f>MONTH(tbStoricoOrdini[[#This Row],[DATA]])</f>
        <v>6</v>
      </c>
      <c r="C4890" t="s">
        <v>4985</v>
      </c>
      <c r="D4890" t="str">
        <f>RIGHT(tbStoricoOrdini[[#This Row],[ORDINE]],4)</f>
        <v>4887</v>
      </c>
      <c r="E4890" t="s">
        <v>40</v>
      </c>
      <c r="F4890" t="str">
        <f>VLOOKUP(tbStoricoOrdini[[#This Row],[CLIENTE]],tbClienti[],3,FALSE)</f>
        <v>NYC</v>
      </c>
      <c r="G4890" t="str">
        <f>VLOOKUP(tbStoricoOrdini[[#This Row],[CLIENTE]],tbClienti[],7,FALSE)</f>
        <v>BC</v>
      </c>
      <c r="H4890" t="s">
        <v>66</v>
      </c>
      <c r="I4890" t="str">
        <f>IF(LEFT(tbStoricoOrdini[[#This Row],[ARTICOLO]],3) = "COG","COG",LEFT(tbStoricoOrdini[[#This Row],[ARTICOLO]],FIND(" ",tbStoricoOrdini[[#This Row],[ARTICOLO]])-1))</f>
        <v>BAG</v>
      </c>
      <c r="J4890" t="str">
        <f>MID(tbStoricoOrdini[[#This Row],[ARTICOLO]],FIND(" ",tbStoricoOrdini[[#This Row],[ARTICOLO]])+1,4)</f>
        <v>2500</v>
      </c>
      <c r="K4890" t="str">
        <f>IFERROR(RIGHT(tbStoricoOrdini[[#This Row],[ARTICOLO]],LEN(tbStoricoOrdini[[#This Row],[ARTICOLO]])-FIND(" ",tbStoricoOrdini[[#This Row],[ARTICOLO]],FIND(" ",tbStoricoOrdini[[#This Row],[ARTICOLO]]) +1)),"")</f>
        <v>Plus</v>
      </c>
      <c r="L4890" s="3">
        <f>VLOOKUP(tbStoricoOrdini[[#This Row],[ARTICOLO]],tbArticoli[],2,FALSE)</f>
        <v>220</v>
      </c>
      <c r="M4890" s="22">
        <f>tbStoricoOrdini[[#This Row],[IMPORTO]]/tbStoricoOrdini[[#This Row],[PREZZO]]</f>
        <v>58.218181818181819</v>
      </c>
      <c r="N4890" t="s">
        <v>6</v>
      </c>
      <c r="O4890" s="8">
        <f>VLOOKUP(tbStoricoOrdini[[#This Row],[AGENTE]],tbAgenti[],2,FALSE)</f>
        <v>7.4999999999999997E-2</v>
      </c>
      <c r="P4890" s="2">
        <v>12808</v>
      </c>
      <c r="Q4890" s="2">
        <f>tbStoricoOrdini[[#This Row],[IMPORTO]]*tbStoricoOrdini[[#This Row],[% COMM.]]</f>
        <v>960.59999999999991</v>
      </c>
      <c r="R4890" s="2">
        <f>tbStoricoOrdini[[#This Row],[TOT. COMM.]]+tbStoricoOrdini[[#This Row],[IMPORTO]]</f>
        <v>13768.6</v>
      </c>
    </row>
    <row r="4891" spans="1:18">
      <c r="A4891" s="1">
        <v>43983</v>
      </c>
      <c r="B4891" s="7">
        <f>MONTH(tbStoricoOrdini[[#This Row],[DATA]])</f>
        <v>6</v>
      </c>
      <c r="C4891" t="s">
        <v>4986</v>
      </c>
      <c r="D4891" t="str">
        <f>RIGHT(tbStoricoOrdini[[#This Row],[ORDINE]],4)</f>
        <v>4888</v>
      </c>
      <c r="E4891" t="s">
        <v>40</v>
      </c>
      <c r="F4891" t="str">
        <f>VLOOKUP(tbStoricoOrdini[[#This Row],[CLIENTE]],tbClienti[],3,FALSE)</f>
        <v>NYC</v>
      </c>
      <c r="G4891" t="str">
        <f>VLOOKUP(tbStoricoOrdini[[#This Row],[CLIENTE]],tbClienti[],7,FALSE)</f>
        <v>BC</v>
      </c>
      <c r="H4891" t="s">
        <v>67</v>
      </c>
      <c r="I4891" t="str">
        <f>IF(LEFT(tbStoricoOrdini[[#This Row],[ARTICOLO]],3) = "COG","COG",LEFT(tbStoricoOrdini[[#This Row],[ARTICOLO]],FIND(" ",tbStoricoOrdini[[#This Row],[ARTICOLO]])-1))</f>
        <v>BAG</v>
      </c>
      <c r="J4891" t="str">
        <f>MID(tbStoricoOrdini[[#This Row],[ARTICOLO]],FIND(" ",tbStoricoOrdini[[#This Row],[ARTICOLO]])+1,4)</f>
        <v>2500</v>
      </c>
      <c r="K4891" t="str">
        <f>IFERROR(RIGHT(tbStoricoOrdini[[#This Row],[ARTICOLO]],LEN(tbStoricoOrdini[[#This Row],[ARTICOLO]])-FIND(" ",tbStoricoOrdini[[#This Row],[ARTICOLO]],FIND(" ",tbStoricoOrdini[[#This Row],[ARTICOLO]]) +1)),"")</f>
        <v>Medium</v>
      </c>
      <c r="L4891" s="3">
        <f>VLOOKUP(tbStoricoOrdini[[#This Row],[ARTICOLO]],tbArticoli[],2,FALSE)</f>
        <v>210</v>
      </c>
      <c r="M4891" s="22">
        <f>tbStoricoOrdini[[#This Row],[IMPORTO]]/tbStoricoOrdini[[#This Row],[PREZZO]]</f>
        <v>6.9666666666666668</v>
      </c>
      <c r="N4891" t="s">
        <v>6</v>
      </c>
      <c r="O4891" s="8">
        <f>VLOOKUP(tbStoricoOrdini[[#This Row],[AGENTE]],tbAgenti[],2,FALSE)</f>
        <v>7.4999999999999997E-2</v>
      </c>
      <c r="P4891" s="2">
        <v>1463</v>
      </c>
      <c r="Q4891" s="2">
        <f>tbStoricoOrdini[[#This Row],[IMPORTO]]*tbStoricoOrdini[[#This Row],[% COMM.]]</f>
        <v>109.72499999999999</v>
      </c>
      <c r="R4891" s="2">
        <f>tbStoricoOrdini[[#This Row],[TOT. COMM.]]+tbStoricoOrdini[[#This Row],[IMPORTO]]</f>
        <v>1572.7249999999999</v>
      </c>
    </row>
    <row r="4892" spans="1:18">
      <c r="A4892" s="1">
        <v>43983</v>
      </c>
      <c r="B4892" s="7">
        <f>MONTH(tbStoricoOrdini[[#This Row],[DATA]])</f>
        <v>6</v>
      </c>
      <c r="C4892" t="s">
        <v>4987</v>
      </c>
      <c r="D4892" t="str">
        <f>RIGHT(tbStoricoOrdini[[#This Row],[ORDINE]],4)</f>
        <v>4889</v>
      </c>
      <c r="E4892" t="s">
        <v>40</v>
      </c>
      <c r="F4892" t="str">
        <f>VLOOKUP(tbStoricoOrdini[[#This Row],[CLIENTE]],tbClienti[],3,FALSE)</f>
        <v>NYC</v>
      </c>
      <c r="G4892" t="str">
        <f>VLOOKUP(tbStoricoOrdini[[#This Row],[CLIENTE]],tbClienti[],7,FALSE)</f>
        <v>BC</v>
      </c>
      <c r="H4892" t="s">
        <v>69</v>
      </c>
      <c r="I4892" t="str">
        <f>IF(LEFT(tbStoricoOrdini[[#This Row],[ARTICOLO]],3) = "COG","COG",LEFT(tbStoricoOrdini[[#This Row],[ARTICOLO]],FIND(" ",tbStoricoOrdini[[#This Row],[ARTICOLO]])-1))</f>
        <v>BAG</v>
      </c>
      <c r="J4892" t="str">
        <f>MID(tbStoricoOrdini[[#This Row],[ARTICOLO]],FIND(" ",tbStoricoOrdini[[#This Row],[ARTICOLO]])+1,4)</f>
        <v>1121</v>
      </c>
      <c r="K4892" t="str">
        <f>IFERROR(RIGHT(tbStoricoOrdini[[#This Row],[ARTICOLO]],LEN(tbStoricoOrdini[[#This Row],[ARTICOLO]])-FIND(" ",tbStoricoOrdini[[#This Row],[ARTICOLO]],FIND(" ",tbStoricoOrdini[[#This Row],[ARTICOLO]]) +1)),"")</f>
        <v>Gold</v>
      </c>
      <c r="L4892" s="3">
        <f>VLOOKUP(tbStoricoOrdini[[#This Row],[ARTICOLO]],tbArticoli[],2,FALSE)</f>
        <v>230</v>
      </c>
      <c r="M4892" s="22">
        <f>tbStoricoOrdini[[#This Row],[IMPORTO]]/tbStoricoOrdini[[#This Row],[PREZZO]]</f>
        <v>12.221739130434782</v>
      </c>
      <c r="N4892" t="s">
        <v>9</v>
      </c>
      <c r="O4892" s="8">
        <f>VLOOKUP(tbStoricoOrdini[[#This Row],[AGENTE]],tbAgenti[],2,FALSE)</f>
        <v>0.05</v>
      </c>
      <c r="P4892" s="2">
        <v>2811</v>
      </c>
      <c r="Q4892" s="2">
        <f>tbStoricoOrdini[[#This Row],[IMPORTO]]*tbStoricoOrdini[[#This Row],[% COMM.]]</f>
        <v>140.55000000000001</v>
      </c>
      <c r="R4892" s="2">
        <f>tbStoricoOrdini[[#This Row],[TOT. COMM.]]+tbStoricoOrdini[[#This Row],[IMPORTO]]</f>
        <v>2951.55</v>
      </c>
    </row>
    <row r="4893" spans="1:18">
      <c r="A4893" s="1">
        <v>43983</v>
      </c>
      <c r="B4893" s="7">
        <f>MONTH(tbStoricoOrdini[[#This Row],[DATA]])</f>
        <v>6</v>
      </c>
      <c r="C4893" t="s">
        <v>4988</v>
      </c>
      <c r="D4893" t="str">
        <f>RIGHT(tbStoricoOrdini[[#This Row],[ORDINE]],4)</f>
        <v>4890</v>
      </c>
      <c r="E4893" t="s">
        <v>40</v>
      </c>
      <c r="F4893" t="str">
        <f>VLOOKUP(tbStoricoOrdini[[#This Row],[CLIENTE]],tbClienti[],3,FALSE)</f>
        <v>NYC</v>
      </c>
      <c r="G4893" t="str">
        <f>VLOOKUP(tbStoricoOrdini[[#This Row],[CLIENTE]],tbClienti[],7,FALSE)</f>
        <v>BC</v>
      </c>
      <c r="H4893" t="s">
        <v>83</v>
      </c>
      <c r="I4893" t="str">
        <f>IF(LEFT(tbStoricoOrdini[[#This Row],[ARTICOLO]],3) = "COG","COG",LEFT(tbStoricoOrdini[[#This Row],[ARTICOLO]],FIND(" ",tbStoricoOrdini[[#This Row],[ARTICOLO]])-1))</f>
        <v>COG</v>
      </c>
      <c r="J4893" t="str">
        <f>MID(tbStoricoOrdini[[#This Row],[ARTICOLO]],FIND(" ",tbStoricoOrdini[[#This Row],[ARTICOLO]])+1,4)</f>
        <v>8000</v>
      </c>
      <c r="K4893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4893" s="3">
        <f>VLOOKUP(tbStoricoOrdini[[#This Row],[ARTICOLO]],tbArticoli[],2,FALSE)</f>
        <v>670</v>
      </c>
      <c r="M4893" s="22">
        <f>tbStoricoOrdini[[#This Row],[IMPORTO]]/tbStoricoOrdini[[#This Row],[PREZZO]]</f>
        <v>30.816417910447761</v>
      </c>
      <c r="N4893" t="s">
        <v>9</v>
      </c>
      <c r="O4893" s="8">
        <f>VLOOKUP(tbStoricoOrdini[[#This Row],[AGENTE]],tbAgenti[],2,FALSE)</f>
        <v>0.05</v>
      </c>
      <c r="P4893" s="2">
        <v>20647</v>
      </c>
      <c r="Q4893" s="2">
        <f>tbStoricoOrdini[[#This Row],[IMPORTO]]*tbStoricoOrdini[[#This Row],[% COMM.]]</f>
        <v>1032.3500000000001</v>
      </c>
      <c r="R4893" s="2">
        <f>tbStoricoOrdini[[#This Row],[TOT. COMM.]]+tbStoricoOrdini[[#This Row],[IMPORTO]]</f>
        <v>21679.35</v>
      </c>
    </row>
    <row r="4894" spans="1:18">
      <c r="A4894" s="1">
        <v>43983</v>
      </c>
      <c r="B4894" s="7">
        <f>MONTH(tbStoricoOrdini[[#This Row],[DATA]])</f>
        <v>6</v>
      </c>
      <c r="C4894" t="s">
        <v>4989</v>
      </c>
      <c r="D4894" t="str">
        <f>RIGHT(tbStoricoOrdini[[#This Row],[ORDINE]],4)</f>
        <v>4891</v>
      </c>
      <c r="E4894" t="s">
        <v>40</v>
      </c>
      <c r="F4894" t="str">
        <f>VLOOKUP(tbStoricoOrdini[[#This Row],[CLIENTE]],tbClienti[],3,FALSE)</f>
        <v>NYC</v>
      </c>
      <c r="G4894" t="str">
        <f>VLOOKUP(tbStoricoOrdini[[#This Row],[CLIENTE]],tbClienti[],7,FALSE)</f>
        <v>BC</v>
      </c>
      <c r="H4894" t="s">
        <v>75</v>
      </c>
      <c r="I4894" t="str">
        <f>IF(LEFT(tbStoricoOrdini[[#This Row],[ARTICOLO]],3) = "COG","COG",LEFT(tbStoricoOrdini[[#This Row],[ARTICOLO]],FIND(" ",tbStoricoOrdini[[#This Row],[ARTICOLO]])-1))</f>
        <v>AVRC</v>
      </c>
      <c r="J4894" t="str">
        <f>MID(tbStoricoOrdini[[#This Row],[ARTICOLO]],FIND(" ",tbStoricoOrdini[[#This Row],[ARTICOLO]])+1,4)</f>
        <v>1000</v>
      </c>
      <c r="K4894" t="str">
        <f>IFERROR(RIGHT(tbStoricoOrdini[[#This Row],[ARTICOLO]],LEN(tbStoricoOrdini[[#This Row],[ARTICOLO]])-FIND(" ",tbStoricoOrdini[[#This Row],[ARTICOLO]],FIND(" ",tbStoricoOrdini[[#This Row],[ARTICOLO]]) +1)),"")</f>
        <v>Silver</v>
      </c>
      <c r="L4894" s="3">
        <f>VLOOKUP(tbStoricoOrdini[[#This Row],[ARTICOLO]],tbArticoli[],2,FALSE)</f>
        <v>390</v>
      </c>
      <c r="M4894" s="22">
        <f>tbStoricoOrdini[[#This Row],[IMPORTO]]/tbStoricoOrdini[[#This Row],[PREZZO]]</f>
        <v>2.1538461538461537</v>
      </c>
      <c r="N4894" t="s">
        <v>9</v>
      </c>
      <c r="O4894" s="8">
        <f>VLOOKUP(tbStoricoOrdini[[#This Row],[AGENTE]],tbAgenti[],2,FALSE)</f>
        <v>0.05</v>
      </c>
      <c r="P4894" s="2">
        <v>840</v>
      </c>
      <c r="Q4894" s="2">
        <f>tbStoricoOrdini[[#This Row],[IMPORTO]]*tbStoricoOrdini[[#This Row],[% COMM.]]</f>
        <v>42</v>
      </c>
      <c r="R4894" s="2">
        <f>tbStoricoOrdini[[#This Row],[TOT. COMM.]]+tbStoricoOrdini[[#This Row],[IMPORTO]]</f>
        <v>882</v>
      </c>
    </row>
    <row r="4895" spans="1:18">
      <c r="A4895" s="1">
        <v>43983</v>
      </c>
      <c r="B4895" s="7">
        <f>MONTH(tbStoricoOrdini[[#This Row],[DATA]])</f>
        <v>6</v>
      </c>
      <c r="C4895" t="s">
        <v>4990</v>
      </c>
      <c r="D4895" t="str">
        <f>RIGHT(tbStoricoOrdini[[#This Row],[ORDINE]],4)</f>
        <v>4892</v>
      </c>
      <c r="E4895" t="s">
        <v>40</v>
      </c>
      <c r="F4895" t="str">
        <f>VLOOKUP(tbStoricoOrdini[[#This Row],[CLIENTE]],tbClienti[],3,FALSE)</f>
        <v>NYC</v>
      </c>
      <c r="G4895" t="str">
        <f>VLOOKUP(tbStoricoOrdini[[#This Row],[CLIENTE]],tbClienti[],7,FALSE)</f>
        <v>BC</v>
      </c>
      <c r="H4895" t="s">
        <v>71</v>
      </c>
      <c r="I4895" t="str">
        <f>IF(LEFT(tbStoricoOrdini[[#This Row],[ARTICOLO]],3) = "COG","COG",LEFT(tbStoricoOrdini[[#This Row],[ARTICOLO]],FIND(" ",tbStoricoOrdini[[#This Row],[ARTICOLO]])-1))</f>
        <v>EB07</v>
      </c>
      <c r="J4895" t="str">
        <f>MID(tbStoricoOrdini[[#This Row],[ARTICOLO]],FIND(" ",tbStoricoOrdini[[#This Row],[ARTICOLO]])+1,4)</f>
        <v>5000</v>
      </c>
      <c r="K4895" t="str">
        <f>IFERROR(RIGHT(tbStoricoOrdini[[#This Row],[ARTICOLO]],LEN(tbStoricoOrdini[[#This Row],[ARTICOLO]])-FIND(" ",tbStoricoOrdini[[#This Row],[ARTICOLO]],FIND(" ",tbStoricoOrdini[[#This Row],[ARTICOLO]]) +1)),"")</f>
        <v/>
      </c>
      <c r="L4895" s="3">
        <f>VLOOKUP(tbStoricoOrdini[[#This Row],[ARTICOLO]],tbArticoli[],2,FALSE)</f>
        <v>140</v>
      </c>
      <c r="M4895" s="22">
        <f>tbStoricoOrdini[[#This Row],[IMPORTO]]/tbStoricoOrdini[[#This Row],[PREZZO]]</f>
        <v>1.0714285714285714</v>
      </c>
      <c r="N4895" t="s">
        <v>6</v>
      </c>
      <c r="O4895" s="8">
        <f>VLOOKUP(tbStoricoOrdini[[#This Row],[AGENTE]],tbAgenti[],2,FALSE)</f>
        <v>7.4999999999999997E-2</v>
      </c>
      <c r="P4895" s="2">
        <v>150</v>
      </c>
      <c r="Q4895" s="2">
        <f>tbStoricoOrdini[[#This Row],[IMPORTO]]*tbStoricoOrdini[[#This Row],[% COMM.]]</f>
        <v>11.25</v>
      </c>
      <c r="R4895" s="2">
        <f>tbStoricoOrdini[[#This Row],[TOT. COMM.]]+tbStoricoOrdini[[#This Row],[IMPORTO]]</f>
        <v>161.25</v>
      </c>
    </row>
    <row r="4896" spans="1:18">
      <c r="A4896" s="1">
        <v>43983</v>
      </c>
      <c r="B4896" s="7">
        <f>MONTH(tbStoricoOrdini[[#This Row],[DATA]])</f>
        <v>6</v>
      </c>
      <c r="C4896" t="s">
        <v>4991</v>
      </c>
      <c r="D4896" t="str">
        <f>RIGHT(tbStoricoOrdini[[#This Row],[ORDINE]],4)</f>
        <v>4893</v>
      </c>
      <c r="E4896" t="s">
        <v>40</v>
      </c>
      <c r="F4896" t="str">
        <f>VLOOKUP(tbStoricoOrdini[[#This Row],[CLIENTE]],tbClienti[],3,FALSE)</f>
        <v>NYC</v>
      </c>
      <c r="G4896" t="str">
        <f>VLOOKUP(tbStoricoOrdini[[#This Row],[CLIENTE]],tbClienti[],7,FALSE)</f>
        <v>BC</v>
      </c>
      <c r="H4896" t="s">
        <v>71</v>
      </c>
      <c r="I4896" t="str">
        <f>IF(LEFT(tbStoricoOrdini[[#This Row],[ARTICOLO]],3) = "COG","COG",LEFT(tbStoricoOrdini[[#This Row],[ARTICOLO]],FIND(" ",tbStoricoOrdini[[#This Row],[ARTICOLO]])-1))</f>
        <v>EB07</v>
      </c>
      <c r="J4896" t="str">
        <f>MID(tbStoricoOrdini[[#This Row],[ARTICOLO]],FIND(" ",tbStoricoOrdini[[#This Row],[ARTICOLO]])+1,4)</f>
        <v>5000</v>
      </c>
      <c r="K4896" t="str">
        <f>IFERROR(RIGHT(tbStoricoOrdini[[#This Row],[ARTICOLO]],LEN(tbStoricoOrdini[[#This Row],[ARTICOLO]])-FIND(" ",tbStoricoOrdini[[#This Row],[ARTICOLO]],FIND(" ",tbStoricoOrdini[[#This Row],[ARTICOLO]]) +1)),"")</f>
        <v/>
      </c>
      <c r="L4896" s="3">
        <f>VLOOKUP(tbStoricoOrdini[[#This Row],[ARTICOLO]],tbArticoli[],2,FALSE)</f>
        <v>140</v>
      </c>
      <c r="M4896" s="22">
        <f>tbStoricoOrdini[[#This Row],[IMPORTO]]/tbStoricoOrdini[[#This Row],[PREZZO]]</f>
        <v>1.1285714285714286</v>
      </c>
      <c r="N4896" t="s">
        <v>9</v>
      </c>
      <c r="O4896" s="8">
        <f>VLOOKUP(tbStoricoOrdini[[#This Row],[AGENTE]],tbAgenti[],2,FALSE)</f>
        <v>0.05</v>
      </c>
      <c r="P4896" s="2">
        <v>158</v>
      </c>
      <c r="Q4896" s="2">
        <f>tbStoricoOrdini[[#This Row],[IMPORTO]]*tbStoricoOrdini[[#This Row],[% COMM.]]</f>
        <v>7.9</v>
      </c>
      <c r="R4896" s="2">
        <f>tbStoricoOrdini[[#This Row],[TOT. COMM.]]+tbStoricoOrdini[[#This Row],[IMPORTO]]</f>
        <v>165.9</v>
      </c>
    </row>
    <row r="4897" spans="1:18">
      <c r="A4897" s="1">
        <v>43983</v>
      </c>
      <c r="B4897" s="7">
        <f>MONTH(tbStoricoOrdini[[#This Row],[DATA]])</f>
        <v>6</v>
      </c>
      <c r="C4897" t="s">
        <v>4992</v>
      </c>
      <c r="D4897" t="str">
        <f>RIGHT(tbStoricoOrdini[[#This Row],[ORDINE]],4)</f>
        <v>4894</v>
      </c>
      <c r="E4897" t="s">
        <v>40</v>
      </c>
      <c r="F4897" t="str">
        <f>VLOOKUP(tbStoricoOrdini[[#This Row],[CLIENTE]],tbClienti[],3,FALSE)</f>
        <v>NYC</v>
      </c>
      <c r="G4897" t="str">
        <f>VLOOKUP(tbStoricoOrdini[[#This Row],[CLIENTE]],tbClienti[],7,FALSE)</f>
        <v>BC</v>
      </c>
      <c r="H4897" t="s">
        <v>76</v>
      </c>
      <c r="I4897" t="str">
        <f>IF(LEFT(tbStoricoOrdini[[#This Row],[ARTICOLO]],3) = "COG","COG",LEFT(tbStoricoOrdini[[#This Row],[ARTICOLO]],FIND(" ",tbStoricoOrdini[[#This Row],[ARTICOLO]])-1))</f>
        <v>COG</v>
      </c>
      <c r="J4897" t="str">
        <f>MID(tbStoricoOrdini[[#This Row],[ARTICOLO]],FIND(" ",tbStoricoOrdini[[#This Row],[ARTICOLO]])+1,4)</f>
        <v>1000</v>
      </c>
      <c r="K4897" t="str">
        <f>IFERROR(RIGHT(tbStoricoOrdini[[#This Row],[ARTICOLO]],LEN(tbStoricoOrdini[[#This Row],[ARTICOLO]])-FIND(" ",tbStoricoOrdini[[#This Row],[ARTICOLO]],FIND(" ",tbStoricoOrdini[[#This Row],[ARTICOLO]]) +1)),"")</f>
        <v/>
      </c>
      <c r="L4897" s="3">
        <f>VLOOKUP(tbStoricoOrdini[[#This Row],[ARTICOLO]],tbArticoli[],2,FALSE)</f>
        <v>150</v>
      </c>
      <c r="M4897" s="22">
        <f>tbStoricoOrdini[[#This Row],[IMPORTO]]/tbStoricoOrdini[[#This Row],[PREZZO]]</f>
        <v>2.1133333333333333</v>
      </c>
      <c r="N4897" t="s">
        <v>6</v>
      </c>
      <c r="O4897" s="8">
        <f>VLOOKUP(tbStoricoOrdini[[#This Row],[AGENTE]],tbAgenti[],2,FALSE)</f>
        <v>7.4999999999999997E-2</v>
      </c>
      <c r="P4897" s="2">
        <v>317</v>
      </c>
      <c r="Q4897" s="2">
        <f>tbStoricoOrdini[[#This Row],[IMPORTO]]*tbStoricoOrdini[[#This Row],[% COMM.]]</f>
        <v>23.774999999999999</v>
      </c>
      <c r="R4897" s="2">
        <f>tbStoricoOrdini[[#This Row],[TOT. COMM.]]+tbStoricoOrdini[[#This Row],[IMPORTO]]</f>
        <v>340.77499999999998</v>
      </c>
    </row>
    <row r="4898" spans="1:18">
      <c r="A4898" s="1">
        <v>43983</v>
      </c>
      <c r="B4898" s="7">
        <f>MONTH(tbStoricoOrdini[[#This Row],[DATA]])</f>
        <v>6</v>
      </c>
      <c r="C4898" t="s">
        <v>4993</v>
      </c>
      <c r="D4898" t="str">
        <f>RIGHT(tbStoricoOrdini[[#This Row],[ORDINE]],4)</f>
        <v>4895</v>
      </c>
      <c r="E4898" t="s">
        <v>40</v>
      </c>
      <c r="F4898" t="str">
        <f>VLOOKUP(tbStoricoOrdini[[#This Row],[CLIENTE]],tbClienti[],3,FALSE)</f>
        <v>NYC</v>
      </c>
      <c r="G4898" t="str">
        <f>VLOOKUP(tbStoricoOrdini[[#This Row],[CLIENTE]],tbClienti[],7,FALSE)</f>
        <v>BC</v>
      </c>
      <c r="H4898" t="s">
        <v>72</v>
      </c>
      <c r="I4898" t="str">
        <f>IF(LEFT(tbStoricoOrdini[[#This Row],[ARTICOLO]],3) = "COG","COG",LEFT(tbStoricoOrdini[[#This Row],[ARTICOLO]],FIND(" ",tbStoricoOrdini[[#This Row],[ARTICOLO]])-1))</f>
        <v>EB06</v>
      </c>
      <c r="J4898" t="str">
        <f>MID(tbStoricoOrdini[[#This Row],[ARTICOLO]],FIND(" ",tbStoricoOrdini[[#This Row],[ARTICOLO]])+1,4)</f>
        <v>3000</v>
      </c>
      <c r="K4898" t="str">
        <f>IFERROR(RIGHT(tbStoricoOrdini[[#This Row],[ARTICOLO]],LEN(tbStoricoOrdini[[#This Row],[ARTICOLO]])-FIND(" ",tbStoricoOrdini[[#This Row],[ARTICOLO]],FIND(" ",tbStoricoOrdini[[#This Row],[ARTICOLO]]) +1)),"")</f>
        <v>Medium</v>
      </c>
      <c r="L4898" s="3">
        <f>VLOOKUP(tbStoricoOrdini[[#This Row],[ARTICOLO]],tbArticoli[],2,FALSE)</f>
        <v>120</v>
      </c>
      <c r="M4898" s="22">
        <f>tbStoricoOrdini[[#This Row],[IMPORTO]]/tbStoricoOrdini[[#This Row],[PREZZO]]</f>
        <v>9.0416666666666661</v>
      </c>
      <c r="N4898" t="s">
        <v>6</v>
      </c>
      <c r="O4898" s="8">
        <f>VLOOKUP(tbStoricoOrdini[[#This Row],[AGENTE]],tbAgenti[],2,FALSE)</f>
        <v>7.4999999999999997E-2</v>
      </c>
      <c r="P4898" s="2">
        <v>1085</v>
      </c>
      <c r="Q4898" s="2">
        <f>tbStoricoOrdini[[#This Row],[IMPORTO]]*tbStoricoOrdini[[#This Row],[% COMM.]]</f>
        <v>81.375</v>
      </c>
      <c r="R4898" s="2">
        <f>tbStoricoOrdini[[#This Row],[TOT. COMM.]]+tbStoricoOrdini[[#This Row],[IMPORTO]]</f>
        <v>1166.375</v>
      </c>
    </row>
    <row r="4899" spans="1:18">
      <c r="A4899" s="1">
        <v>43983</v>
      </c>
      <c r="B4899" s="7">
        <f>MONTH(tbStoricoOrdini[[#This Row],[DATA]])</f>
        <v>6</v>
      </c>
      <c r="C4899" t="s">
        <v>4994</v>
      </c>
      <c r="D4899" t="str">
        <f>RIGHT(tbStoricoOrdini[[#This Row],[ORDINE]],4)</f>
        <v>4896</v>
      </c>
      <c r="E4899" t="s">
        <v>40</v>
      </c>
      <c r="F4899" t="str">
        <f>VLOOKUP(tbStoricoOrdini[[#This Row],[CLIENTE]],tbClienti[],3,FALSE)</f>
        <v>NYC</v>
      </c>
      <c r="G4899" t="str">
        <f>VLOOKUP(tbStoricoOrdini[[#This Row],[CLIENTE]],tbClienti[],7,FALSE)</f>
        <v>BC</v>
      </c>
      <c r="H4899" t="s">
        <v>73</v>
      </c>
      <c r="I4899" t="str">
        <f>IF(LEFT(tbStoricoOrdini[[#This Row],[ARTICOLO]],3) = "COG","COG",LEFT(tbStoricoOrdini[[#This Row],[ARTICOLO]],FIND(" ",tbStoricoOrdini[[#This Row],[ARTICOLO]])-1))</f>
        <v>EB06</v>
      </c>
      <c r="J4899" t="str">
        <f>MID(tbStoricoOrdini[[#This Row],[ARTICOLO]],FIND(" ",tbStoricoOrdini[[#This Row],[ARTICOLO]])+1,4)</f>
        <v>3000</v>
      </c>
      <c r="K4899" t="str">
        <f>IFERROR(RIGHT(tbStoricoOrdini[[#This Row],[ARTICOLO]],LEN(tbStoricoOrdini[[#This Row],[ARTICOLO]])-FIND(" ",tbStoricoOrdini[[#This Row],[ARTICOLO]],FIND(" ",tbStoricoOrdini[[#This Row],[ARTICOLO]]) +1)),"")</f>
        <v>Plus</v>
      </c>
      <c r="L4899" s="3">
        <f>VLOOKUP(tbStoricoOrdini[[#This Row],[ARTICOLO]],tbArticoli[],2,FALSE)</f>
        <v>130</v>
      </c>
      <c r="M4899" s="22">
        <f>tbStoricoOrdini[[#This Row],[IMPORTO]]/tbStoricoOrdini[[#This Row],[PREZZO]]</f>
        <v>1.7076923076923076</v>
      </c>
      <c r="N4899" t="s">
        <v>6</v>
      </c>
      <c r="O4899" s="8">
        <f>VLOOKUP(tbStoricoOrdini[[#This Row],[AGENTE]],tbAgenti[],2,FALSE)</f>
        <v>7.4999999999999997E-2</v>
      </c>
      <c r="P4899" s="2">
        <v>222</v>
      </c>
      <c r="Q4899" s="2">
        <f>tbStoricoOrdini[[#This Row],[IMPORTO]]*tbStoricoOrdini[[#This Row],[% COMM.]]</f>
        <v>16.649999999999999</v>
      </c>
      <c r="R4899" s="2">
        <f>tbStoricoOrdini[[#This Row],[TOT. COMM.]]+tbStoricoOrdini[[#This Row],[IMPORTO]]</f>
        <v>238.65</v>
      </c>
    </row>
    <row r="4900" spans="1:18">
      <c r="A4900" s="1">
        <v>43983</v>
      </c>
      <c r="B4900" s="7">
        <f>MONTH(tbStoricoOrdini[[#This Row],[DATA]])</f>
        <v>6</v>
      </c>
      <c r="C4900" t="s">
        <v>4995</v>
      </c>
      <c r="D4900" t="str">
        <f>RIGHT(tbStoricoOrdini[[#This Row],[ORDINE]],4)</f>
        <v>4897</v>
      </c>
      <c r="E4900" t="s">
        <v>41</v>
      </c>
      <c r="F4900" t="str">
        <f>VLOOKUP(tbStoricoOrdini[[#This Row],[CLIENTE]],tbClienti[],3,FALSE)</f>
        <v>Lazio</v>
      </c>
      <c r="G4900" t="str">
        <f>VLOOKUP(tbStoricoOrdini[[#This Row],[CLIENTE]],tbClienti[],7,FALSE)</f>
        <v>AC</v>
      </c>
      <c r="H4900" t="s">
        <v>74</v>
      </c>
      <c r="I4900" t="str">
        <f>IF(LEFT(tbStoricoOrdini[[#This Row],[ARTICOLO]],3) = "COG","COG",LEFT(tbStoricoOrdini[[#This Row],[ARTICOLO]],FIND(" ",tbStoricoOrdini[[#This Row],[ARTICOLO]])-1))</f>
        <v>AVRC</v>
      </c>
      <c r="J4900" t="str">
        <f>MID(tbStoricoOrdini[[#This Row],[ARTICOLO]],FIND(" ",tbStoricoOrdini[[#This Row],[ARTICOLO]])+1,4)</f>
        <v>2500</v>
      </c>
      <c r="K4900" t="str">
        <f>IFERROR(RIGHT(tbStoricoOrdini[[#This Row],[ARTICOLO]],LEN(tbStoricoOrdini[[#This Row],[ARTICOLO]])-FIND(" ",tbStoricoOrdini[[#This Row],[ARTICOLO]],FIND(" ",tbStoricoOrdini[[#This Row],[ARTICOLO]]) +1)),"")</f>
        <v>Gold</v>
      </c>
      <c r="L4900" s="3">
        <f>VLOOKUP(tbStoricoOrdini[[#This Row],[ARTICOLO]],tbArticoli[],2,FALSE)</f>
        <v>500</v>
      </c>
      <c r="M4900" s="22">
        <f>tbStoricoOrdini[[#This Row],[IMPORTO]]/tbStoricoOrdini[[#This Row],[PREZZO]]</f>
        <v>0.66600000000000004</v>
      </c>
      <c r="N4900" t="s">
        <v>11</v>
      </c>
      <c r="O4900" s="8">
        <f>VLOOKUP(tbStoricoOrdini[[#This Row],[AGENTE]],tbAgenti[],2,FALSE)</f>
        <v>0.04</v>
      </c>
      <c r="P4900" s="2">
        <v>333</v>
      </c>
      <c r="Q4900" s="2">
        <f>tbStoricoOrdini[[#This Row],[IMPORTO]]*tbStoricoOrdini[[#This Row],[% COMM.]]</f>
        <v>13.32</v>
      </c>
      <c r="R4900" s="2">
        <f>tbStoricoOrdini[[#This Row],[TOT. COMM.]]+tbStoricoOrdini[[#This Row],[IMPORTO]]</f>
        <v>346.32</v>
      </c>
    </row>
    <row r="4901" spans="1:18">
      <c r="A4901" s="1">
        <v>43983</v>
      </c>
      <c r="B4901" s="7">
        <f>MONTH(tbStoricoOrdini[[#This Row],[DATA]])</f>
        <v>6</v>
      </c>
      <c r="C4901" t="s">
        <v>4996</v>
      </c>
      <c r="D4901" t="str">
        <f>RIGHT(tbStoricoOrdini[[#This Row],[ORDINE]],4)</f>
        <v>4898</v>
      </c>
      <c r="E4901" t="s">
        <v>41</v>
      </c>
      <c r="F4901" t="str">
        <f>VLOOKUP(tbStoricoOrdini[[#This Row],[CLIENTE]],tbClienti[],3,FALSE)</f>
        <v>Lazio</v>
      </c>
      <c r="G4901" t="str">
        <f>VLOOKUP(tbStoricoOrdini[[#This Row],[CLIENTE]],tbClienti[],7,FALSE)</f>
        <v>AC</v>
      </c>
      <c r="H4901" t="s">
        <v>74</v>
      </c>
      <c r="I4901" t="str">
        <f>IF(LEFT(tbStoricoOrdini[[#This Row],[ARTICOLO]],3) = "COG","COG",LEFT(tbStoricoOrdini[[#This Row],[ARTICOLO]],FIND(" ",tbStoricoOrdini[[#This Row],[ARTICOLO]])-1))</f>
        <v>AVRC</v>
      </c>
      <c r="J4901" t="str">
        <f>MID(tbStoricoOrdini[[#This Row],[ARTICOLO]],FIND(" ",tbStoricoOrdini[[#This Row],[ARTICOLO]])+1,4)</f>
        <v>2500</v>
      </c>
      <c r="K4901" t="str">
        <f>IFERROR(RIGHT(tbStoricoOrdini[[#This Row],[ARTICOLO]],LEN(tbStoricoOrdini[[#This Row],[ARTICOLO]])-FIND(" ",tbStoricoOrdini[[#This Row],[ARTICOLO]],FIND(" ",tbStoricoOrdini[[#This Row],[ARTICOLO]]) +1)),"")</f>
        <v>Gold</v>
      </c>
      <c r="L4901" s="3">
        <f>VLOOKUP(tbStoricoOrdini[[#This Row],[ARTICOLO]],tbArticoli[],2,FALSE)</f>
        <v>500</v>
      </c>
      <c r="M4901" s="22">
        <f>tbStoricoOrdini[[#This Row],[IMPORTO]]/tbStoricoOrdini[[#This Row],[PREZZO]]</f>
        <v>0.01</v>
      </c>
      <c r="N4901" t="s">
        <v>8</v>
      </c>
      <c r="O4901" s="8">
        <f>VLOOKUP(tbStoricoOrdini[[#This Row],[AGENTE]],tbAgenti[],2,FALSE)</f>
        <v>0.05</v>
      </c>
      <c r="P4901" s="2">
        <v>5</v>
      </c>
      <c r="Q4901" s="2">
        <f>tbStoricoOrdini[[#This Row],[IMPORTO]]*tbStoricoOrdini[[#This Row],[% COMM.]]</f>
        <v>0.25</v>
      </c>
      <c r="R4901" s="2">
        <f>tbStoricoOrdini[[#This Row],[TOT. COMM.]]+tbStoricoOrdini[[#This Row],[IMPORTO]]</f>
        <v>5.25</v>
      </c>
    </row>
    <row r="4902" spans="1:18">
      <c r="A4902" s="1">
        <v>43983</v>
      </c>
      <c r="B4902" s="7">
        <f>MONTH(tbStoricoOrdini[[#This Row],[DATA]])</f>
        <v>6</v>
      </c>
      <c r="C4902" t="s">
        <v>4997</v>
      </c>
      <c r="D4902" t="str">
        <f>RIGHT(tbStoricoOrdini[[#This Row],[ORDINE]],4)</f>
        <v>4899</v>
      </c>
      <c r="E4902" t="s">
        <v>41</v>
      </c>
      <c r="F4902" t="str">
        <f>VLOOKUP(tbStoricoOrdini[[#This Row],[CLIENTE]],tbClienti[],3,FALSE)</f>
        <v>Lazio</v>
      </c>
      <c r="G4902" t="str">
        <f>VLOOKUP(tbStoricoOrdini[[#This Row],[CLIENTE]],tbClienti[],7,FALSE)</f>
        <v>AC</v>
      </c>
      <c r="H4902" t="s">
        <v>74</v>
      </c>
      <c r="I4902" t="str">
        <f>IF(LEFT(tbStoricoOrdini[[#This Row],[ARTICOLO]],3) = "COG","COG",LEFT(tbStoricoOrdini[[#This Row],[ARTICOLO]],FIND(" ",tbStoricoOrdini[[#This Row],[ARTICOLO]])-1))</f>
        <v>AVRC</v>
      </c>
      <c r="J4902" t="str">
        <f>MID(tbStoricoOrdini[[#This Row],[ARTICOLO]],FIND(" ",tbStoricoOrdini[[#This Row],[ARTICOLO]])+1,4)</f>
        <v>2500</v>
      </c>
      <c r="K4902" t="str">
        <f>IFERROR(RIGHT(tbStoricoOrdini[[#This Row],[ARTICOLO]],LEN(tbStoricoOrdini[[#This Row],[ARTICOLO]])-FIND(" ",tbStoricoOrdini[[#This Row],[ARTICOLO]],FIND(" ",tbStoricoOrdini[[#This Row],[ARTICOLO]]) +1)),"")</f>
        <v>Gold</v>
      </c>
      <c r="L4902" s="3">
        <f>VLOOKUP(tbStoricoOrdini[[#This Row],[ARTICOLO]],tbArticoli[],2,FALSE)</f>
        <v>500</v>
      </c>
      <c r="M4902" s="22">
        <f>tbStoricoOrdini[[#This Row],[IMPORTO]]/tbStoricoOrdini[[#This Row],[PREZZO]]</f>
        <v>1.1120000000000001</v>
      </c>
      <c r="N4902" t="s">
        <v>13</v>
      </c>
      <c r="O4902" s="8">
        <f>VLOOKUP(tbStoricoOrdini[[#This Row],[AGENTE]],tbAgenti[],2,FALSE)</f>
        <v>0.1</v>
      </c>
      <c r="P4902" s="2">
        <v>556</v>
      </c>
      <c r="Q4902" s="2">
        <f>tbStoricoOrdini[[#This Row],[IMPORTO]]*tbStoricoOrdini[[#This Row],[% COMM.]]</f>
        <v>55.6</v>
      </c>
      <c r="R4902" s="2">
        <f>tbStoricoOrdini[[#This Row],[TOT. COMM.]]+tbStoricoOrdini[[#This Row],[IMPORTO]]</f>
        <v>611.6</v>
      </c>
    </row>
    <row r="4903" spans="1:18">
      <c r="A4903" s="1">
        <v>43983</v>
      </c>
      <c r="B4903" s="7">
        <f>MONTH(tbStoricoOrdini[[#This Row],[DATA]])</f>
        <v>6</v>
      </c>
      <c r="C4903" t="s">
        <v>4998</v>
      </c>
      <c r="D4903" t="str">
        <f>RIGHT(tbStoricoOrdini[[#This Row],[ORDINE]],4)</f>
        <v>4900</v>
      </c>
      <c r="E4903" t="s">
        <v>41</v>
      </c>
      <c r="F4903" t="str">
        <f>VLOOKUP(tbStoricoOrdini[[#This Row],[CLIENTE]],tbClienti[],3,FALSE)</f>
        <v>Lazio</v>
      </c>
      <c r="G4903" t="str">
        <f>VLOOKUP(tbStoricoOrdini[[#This Row],[CLIENTE]],tbClienti[],7,FALSE)</f>
        <v>AC</v>
      </c>
      <c r="H4903" t="s">
        <v>74</v>
      </c>
      <c r="I4903" t="str">
        <f>IF(LEFT(tbStoricoOrdini[[#This Row],[ARTICOLO]],3) = "COG","COG",LEFT(tbStoricoOrdini[[#This Row],[ARTICOLO]],FIND(" ",tbStoricoOrdini[[#This Row],[ARTICOLO]])-1))</f>
        <v>AVRC</v>
      </c>
      <c r="J4903" t="str">
        <f>MID(tbStoricoOrdini[[#This Row],[ARTICOLO]],FIND(" ",tbStoricoOrdini[[#This Row],[ARTICOLO]])+1,4)</f>
        <v>2500</v>
      </c>
      <c r="K4903" t="str">
        <f>IFERROR(RIGHT(tbStoricoOrdini[[#This Row],[ARTICOLO]],LEN(tbStoricoOrdini[[#This Row],[ARTICOLO]])-FIND(" ",tbStoricoOrdini[[#This Row],[ARTICOLO]],FIND(" ",tbStoricoOrdini[[#This Row],[ARTICOLO]]) +1)),"")</f>
        <v>Gold</v>
      </c>
      <c r="L4903" s="3">
        <f>VLOOKUP(tbStoricoOrdini[[#This Row],[ARTICOLO]],tbArticoli[],2,FALSE)</f>
        <v>500</v>
      </c>
      <c r="M4903" s="22">
        <f>tbStoricoOrdini[[#This Row],[IMPORTO]]/tbStoricoOrdini[[#This Row],[PREZZO]]</f>
        <v>10.504</v>
      </c>
      <c r="N4903" t="s">
        <v>6</v>
      </c>
      <c r="O4903" s="8">
        <f>VLOOKUP(tbStoricoOrdini[[#This Row],[AGENTE]],tbAgenti[],2,FALSE)</f>
        <v>7.4999999999999997E-2</v>
      </c>
      <c r="P4903" s="2">
        <v>5252</v>
      </c>
      <c r="Q4903" s="2">
        <f>tbStoricoOrdini[[#This Row],[IMPORTO]]*tbStoricoOrdini[[#This Row],[% COMM.]]</f>
        <v>393.9</v>
      </c>
      <c r="R4903" s="2">
        <f>tbStoricoOrdini[[#This Row],[TOT. COMM.]]+tbStoricoOrdini[[#This Row],[IMPORTO]]</f>
        <v>5645.9</v>
      </c>
    </row>
    <row r="4904" spans="1:18">
      <c r="A4904" s="1">
        <v>43983</v>
      </c>
      <c r="B4904" s="7">
        <f>MONTH(tbStoricoOrdini[[#This Row],[DATA]])</f>
        <v>6</v>
      </c>
      <c r="C4904" t="s">
        <v>4999</v>
      </c>
      <c r="D4904" t="str">
        <f>RIGHT(tbStoricoOrdini[[#This Row],[ORDINE]],4)</f>
        <v>4901</v>
      </c>
      <c r="E4904" t="s">
        <v>41</v>
      </c>
      <c r="F4904" t="str">
        <f>VLOOKUP(tbStoricoOrdini[[#This Row],[CLIENTE]],tbClienti[],3,FALSE)</f>
        <v>Lazio</v>
      </c>
      <c r="G4904" t="str">
        <f>VLOOKUP(tbStoricoOrdini[[#This Row],[CLIENTE]],tbClienti[],7,FALSE)</f>
        <v>AC</v>
      </c>
      <c r="H4904" t="s">
        <v>74</v>
      </c>
      <c r="I4904" t="str">
        <f>IF(LEFT(tbStoricoOrdini[[#This Row],[ARTICOLO]],3) = "COG","COG",LEFT(tbStoricoOrdini[[#This Row],[ARTICOLO]],FIND(" ",tbStoricoOrdini[[#This Row],[ARTICOLO]])-1))</f>
        <v>AVRC</v>
      </c>
      <c r="J4904" t="str">
        <f>MID(tbStoricoOrdini[[#This Row],[ARTICOLO]],FIND(" ",tbStoricoOrdini[[#This Row],[ARTICOLO]])+1,4)</f>
        <v>2500</v>
      </c>
      <c r="K4904" t="str">
        <f>IFERROR(RIGHT(tbStoricoOrdini[[#This Row],[ARTICOLO]],LEN(tbStoricoOrdini[[#This Row],[ARTICOLO]])-FIND(" ",tbStoricoOrdini[[#This Row],[ARTICOLO]],FIND(" ",tbStoricoOrdini[[#This Row],[ARTICOLO]]) +1)),"")</f>
        <v>Gold</v>
      </c>
      <c r="L4904" s="3">
        <f>VLOOKUP(tbStoricoOrdini[[#This Row],[ARTICOLO]],tbArticoli[],2,FALSE)</f>
        <v>500</v>
      </c>
      <c r="M4904" s="22">
        <f>tbStoricoOrdini[[#This Row],[IMPORTO]]/tbStoricoOrdini[[#This Row],[PREZZO]]</f>
        <v>75.073999999999998</v>
      </c>
      <c r="N4904" t="s">
        <v>9</v>
      </c>
      <c r="O4904" s="8">
        <f>VLOOKUP(tbStoricoOrdini[[#This Row],[AGENTE]],tbAgenti[],2,FALSE)</f>
        <v>0.05</v>
      </c>
      <c r="P4904" s="2">
        <v>37537</v>
      </c>
      <c r="Q4904" s="2">
        <f>tbStoricoOrdini[[#This Row],[IMPORTO]]*tbStoricoOrdini[[#This Row],[% COMM.]]</f>
        <v>1876.8500000000001</v>
      </c>
      <c r="R4904" s="2">
        <f>tbStoricoOrdini[[#This Row],[TOT. COMM.]]+tbStoricoOrdini[[#This Row],[IMPORTO]]</f>
        <v>39413.85</v>
      </c>
    </row>
    <row r="4905" spans="1:18">
      <c r="A4905" s="1">
        <v>43983</v>
      </c>
      <c r="B4905" s="7">
        <f>MONTH(tbStoricoOrdini[[#This Row],[DATA]])</f>
        <v>6</v>
      </c>
      <c r="C4905" t="s">
        <v>5000</v>
      </c>
      <c r="D4905" t="str">
        <f>RIGHT(tbStoricoOrdini[[#This Row],[ORDINE]],4)</f>
        <v>4902</v>
      </c>
      <c r="E4905" t="s">
        <v>41</v>
      </c>
      <c r="F4905" t="str">
        <f>VLOOKUP(tbStoricoOrdini[[#This Row],[CLIENTE]],tbClienti[],3,FALSE)</f>
        <v>Lazio</v>
      </c>
      <c r="G4905" t="str">
        <f>VLOOKUP(tbStoricoOrdini[[#This Row],[CLIENTE]],tbClienti[],7,FALSE)</f>
        <v>AC</v>
      </c>
      <c r="H4905" t="s">
        <v>77</v>
      </c>
      <c r="I4905" t="str">
        <f>IF(LEFT(tbStoricoOrdini[[#This Row],[ARTICOLO]],3) = "COG","COG",LEFT(tbStoricoOrdini[[#This Row],[ARTICOLO]],FIND(" ",tbStoricoOrdini[[#This Row],[ARTICOLO]])-1))</f>
        <v>COG</v>
      </c>
      <c r="J4905" t="str">
        <f>MID(tbStoricoOrdini[[#This Row],[ARTICOLO]],FIND(" ",tbStoricoOrdini[[#This Row],[ARTICOLO]])+1,4)</f>
        <v>2000</v>
      </c>
      <c r="K4905" t="str">
        <f>IFERROR(RIGHT(tbStoricoOrdini[[#This Row],[ARTICOLO]],LEN(tbStoricoOrdini[[#This Row],[ARTICOLO]])-FIND(" ",tbStoricoOrdini[[#This Row],[ARTICOLO]],FIND(" ",tbStoricoOrdini[[#This Row],[ARTICOLO]]) +1)),"")</f>
        <v>Medium</v>
      </c>
      <c r="L4905" s="3">
        <f>VLOOKUP(tbStoricoOrdini[[#This Row],[ARTICOLO]],tbArticoli[],2,FALSE)</f>
        <v>200</v>
      </c>
      <c r="M4905" s="22">
        <f>tbStoricoOrdini[[#This Row],[IMPORTO]]/tbStoricoOrdini[[#This Row],[PREZZO]]</f>
        <v>0.01</v>
      </c>
      <c r="N4905" t="s">
        <v>9</v>
      </c>
      <c r="O4905" s="8">
        <f>VLOOKUP(tbStoricoOrdini[[#This Row],[AGENTE]],tbAgenti[],2,FALSE)</f>
        <v>0.05</v>
      </c>
      <c r="P4905" s="2">
        <v>2</v>
      </c>
      <c r="Q4905" s="2">
        <f>tbStoricoOrdini[[#This Row],[IMPORTO]]*tbStoricoOrdini[[#This Row],[% COMM.]]</f>
        <v>0.1</v>
      </c>
      <c r="R4905" s="2">
        <f>tbStoricoOrdini[[#This Row],[TOT. COMM.]]+tbStoricoOrdini[[#This Row],[IMPORTO]]</f>
        <v>2.1</v>
      </c>
    </row>
    <row r="4906" spans="1:18">
      <c r="A4906" s="1">
        <v>43983</v>
      </c>
      <c r="B4906" s="7">
        <f>MONTH(tbStoricoOrdini[[#This Row],[DATA]])</f>
        <v>6</v>
      </c>
      <c r="C4906" t="s">
        <v>5001</v>
      </c>
      <c r="D4906" t="str">
        <f>RIGHT(tbStoricoOrdini[[#This Row],[ORDINE]],4)</f>
        <v>4903</v>
      </c>
      <c r="E4906" t="s">
        <v>41</v>
      </c>
      <c r="F4906" t="str">
        <f>VLOOKUP(tbStoricoOrdini[[#This Row],[CLIENTE]],tbClienti[],3,FALSE)</f>
        <v>Lazio</v>
      </c>
      <c r="G4906" t="str">
        <f>VLOOKUP(tbStoricoOrdini[[#This Row],[CLIENTE]],tbClienti[],7,FALSE)</f>
        <v>AC</v>
      </c>
      <c r="H4906" t="s">
        <v>61</v>
      </c>
      <c r="I4906" t="str">
        <f>IF(LEFT(tbStoricoOrdini[[#This Row],[ARTICOLO]],3) = "COG","COG",LEFT(tbStoricoOrdini[[#This Row],[ARTICOLO]],FIND(" ",tbStoricoOrdini[[#This Row],[ARTICOLO]])-1))</f>
        <v>KLM</v>
      </c>
      <c r="J4906" t="str">
        <f>MID(tbStoricoOrdini[[#This Row],[ARTICOLO]],FIND(" ",tbStoricoOrdini[[#This Row],[ARTICOLO]])+1,4)</f>
        <v>5000</v>
      </c>
      <c r="K4906" t="str">
        <f>IFERROR(RIGHT(tbStoricoOrdini[[#This Row],[ARTICOLO]],LEN(tbStoricoOrdini[[#This Row],[ARTICOLO]])-FIND(" ",tbStoricoOrdini[[#This Row],[ARTICOLO]],FIND(" ",tbStoricoOrdini[[#This Row],[ARTICOLO]]) +1)),"")</f>
        <v>Medium</v>
      </c>
      <c r="L4906" s="3">
        <f>VLOOKUP(tbStoricoOrdini[[#This Row],[ARTICOLO]],tbArticoli[],2,FALSE)</f>
        <v>150</v>
      </c>
      <c r="M4906" s="22">
        <f>tbStoricoOrdini[[#This Row],[IMPORTO]]/tbStoricoOrdini[[#This Row],[PREZZO]]</f>
        <v>853.05333333333328</v>
      </c>
      <c r="N4906" t="s">
        <v>14</v>
      </c>
      <c r="O4906" s="8">
        <f>VLOOKUP(tbStoricoOrdini[[#This Row],[AGENTE]],tbAgenti[],2,FALSE)</f>
        <v>0.05</v>
      </c>
      <c r="P4906" s="2">
        <v>127958</v>
      </c>
      <c r="Q4906" s="2">
        <f>tbStoricoOrdini[[#This Row],[IMPORTO]]*tbStoricoOrdini[[#This Row],[% COMM.]]</f>
        <v>6397.9000000000005</v>
      </c>
      <c r="R4906" s="2">
        <f>tbStoricoOrdini[[#This Row],[TOT. COMM.]]+tbStoricoOrdini[[#This Row],[IMPORTO]]</f>
        <v>134355.9</v>
      </c>
    </row>
    <row r="4907" spans="1:18">
      <c r="A4907" s="1">
        <v>43983</v>
      </c>
      <c r="B4907" s="7">
        <f>MONTH(tbStoricoOrdini[[#This Row],[DATA]])</f>
        <v>6</v>
      </c>
      <c r="C4907" t="s">
        <v>5002</v>
      </c>
      <c r="D4907" t="str">
        <f>RIGHT(tbStoricoOrdini[[#This Row],[ORDINE]],4)</f>
        <v>4904</v>
      </c>
      <c r="E4907" t="s">
        <v>41</v>
      </c>
      <c r="F4907" t="str">
        <f>VLOOKUP(tbStoricoOrdini[[#This Row],[CLIENTE]],tbClienti[],3,FALSE)</f>
        <v>Lazio</v>
      </c>
      <c r="G4907" t="str">
        <f>VLOOKUP(tbStoricoOrdini[[#This Row],[CLIENTE]],tbClienti[],7,FALSE)</f>
        <v>AC</v>
      </c>
      <c r="H4907" t="s">
        <v>61</v>
      </c>
      <c r="I4907" t="str">
        <f>IF(LEFT(tbStoricoOrdini[[#This Row],[ARTICOLO]],3) = "COG","COG",LEFT(tbStoricoOrdini[[#This Row],[ARTICOLO]],FIND(" ",tbStoricoOrdini[[#This Row],[ARTICOLO]])-1))</f>
        <v>KLM</v>
      </c>
      <c r="J4907" t="str">
        <f>MID(tbStoricoOrdini[[#This Row],[ARTICOLO]],FIND(" ",tbStoricoOrdini[[#This Row],[ARTICOLO]])+1,4)</f>
        <v>5000</v>
      </c>
      <c r="K4907" t="str">
        <f>IFERROR(RIGHT(tbStoricoOrdini[[#This Row],[ARTICOLO]],LEN(tbStoricoOrdini[[#This Row],[ARTICOLO]])-FIND(" ",tbStoricoOrdini[[#This Row],[ARTICOLO]],FIND(" ",tbStoricoOrdini[[#This Row],[ARTICOLO]]) +1)),"")</f>
        <v>Medium</v>
      </c>
      <c r="L4907" s="3">
        <f>VLOOKUP(tbStoricoOrdini[[#This Row],[ARTICOLO]],tbArticoli[],2,FALSE)</f>
        <v>150</v>
      </c>
      <c r="M4907" s="22">
        <f>tbStoricoOrdini[[#This Row],[IMPORTO]]/tbStoricoOrdini[[#This Row],[PREZZO]]</f>
        <v>102.27333333333333</v>
      </c>
      <c r="N4907" t="s">
        <v>8</v>
      </c>
      <c r="O4907" s="8">
        <f>VLOOKUP(tbStoricoOrdini[[#This Row],[AGENTE]],tbAgenti[],2,FALSE)</f>
        <v>0.05</v>
      </c>
      <c r="P4907" s="2">
        <v>15341</v>
      </c>
      <c r="Q4907" s="2">
        <f>tbStoricoOrdini[[#This Row],[IMPORTO]]*tbStoricoOrdini[[#This Row],[% COMM.]]</f>
        <v>767.05000000000007</v>
      </c>
      <c r="R4907" s="2">
        <f>tbStoricoOrdini[[#This Row],[TOT. COMM.]]+tbStoricoOrdini[[#This Row],[IMPORTO]]</f>
        <v>16108.05</v>
      </c>
    </row>
    <row r="4908" spans="1:18">
      <c r="A4908" s="1">
        <v>43983</v>
      </c>
      <c r="B4908" s="7">
        <f>MONTH(tbStoricoOrdini[[#This Row],[DATA]])</f>
        <v>6</v>
      </c>
      <c r="C4908" t="s">
        <v>5003</v>
      </c>
      <c r="D4908" t="str">
        <f>RIGHT(tbStoricoOrdini[[#This Row],[ORDINE]],4)</f>
        <v>4905</v>
      </c>
      <c r="E4908" t="s">
        <v>41</v>
      </c>
      <c r="F4908" t="str">
        <f>VLOOKUP(tbStoricoOrdini[[#This Row],[CLIENTE]],tbClienti[],3,FALSE)</f>
        <v>Lazio</v>
      </c>
      <c r="G4908" t="str">
        <f>VLOOKUP(tbStoricoOrdini[[#This Row],[CLIENTE]],tbClienti[],7,FALSE)</f>
        <v>AC</v>
      </c>
      <c r="H4908" t="s">
        <v>61</v>
      </c>
      <c r="I4908" t="str">
        <f>IF(LEFT(tbStoricoOrdini[[#This Row],[ARTICOLO]],3) = "COG","COG",LEFT(tbStoricoOrdini[[#This Row],[ARTICOLO]],FIND(" ",tbStoricoOrdini[[#This Row],[ARTICOLO]])-1))</f>
        <v>KLM</v>
      </c>
      <c r="J4908" t="str">
        <f>MID(tbStoricoOrdini[[#This Row],[ARTICOLO]],FIND(" ",tbStoricoOrdini[[#This Row],[ARTICOLO]])+1,4)</f>
        <v>5000</v>
      </c>
      <c r="K4908" t="str">
        <f>IFERROR(RIGHT(tbStoricoOrdini[[#This Row],[ARTICOLO]],LEN(tbStoricoOrdini[[#This Row],[ARTICOLO]])-FIND(" ",tbStoricoOrdini[[#This Row],[ARTICOLO]],FIND(" ",tbStoricoOrdini[[#This Row],[ARTICOLO]]) +1)),"")</f>
        <v>Medium</v>
      </c>
      <c r="L4908" s="3">
        <f>VLOOKUP(tbStoricoOrdini[[#This Row],[ARTICOLO]],tbArticoli[],2,FALSE)</f>
        <v>150</v>
      </c>
      <c r="M4908" s="22">
        <f>tbStoricoOrdini[[#This Row],[IMPORTO]]/tbStoricoOrdini[[#This Row],[PREZZO]]</f>
        <v>18.946666666666665</v>
      </c>
      <c r="N4908" t="s">
        <v>13</v>
      </c>
      <c r="O4908" s="8">
        <f>VLOOKUP(tbStoricoOrdini[[#This Row],[AGENTE]],tbAgenti[],2,FALSE)</f>
        <v>0.1</v>
      </c>
      <c r="P4908" s="2">
        <v>2842</v>
      </c>
      <c r="Q4908" s="2">
        <f>tbStoricoOrdini[[#This Row],[IMPORTO]]*tbStoricoOrdini[[#This Row],[% COMM.]]</f>
        <v>284.2</v>
      </c>
      <c r="R4908" s="2">
        <f>tbStoricoOrdini[[#This Row],[TOT. COMM.]]+tbStoricoOrdini[[#This Row],[IMPORTO]]</f>
        <v>3126.2</v>
      </c>
    </row>
    <row r="4909" spans="1:18">
      <c r="A4909" s="1">
        <v>43983</v>
      </c>
      <c r="B4909" s="7">
        <f>MONTH(tbStoricoOrdini[[#This Row],[DATA]])</f>
        <v>6</v>
      </c>
      <c r="C4909" t="s">
        <v>5004</v>
      </c>
      <c r="D4909" t="str">
        <f>RIGHT(tbStoricoOrdini[[#This Row],[ORDINE]],4)</f>
        <v>4906</v>
      </c>
      <c r="E4909" t="s">
        <v>41</v>
      </c>
      <c r="F4909" t="str">
        <f>VLOOKUP(tbStoricoOrdini[[#This Row],[CLIENTE]],tbClienti[],3,FALSE)</f>
        <v>Lazio</v>
      </c>
      <c r="G4909" t="str">
        <f>VLOOKUP(tbStoricoOrdini[[#This Row],[CLIENTE]],tbClienti[],7,FALSE)</f>
        <v>AC</v>
      </c>
      <c r="H4909" t="s">
        <v>61</v>
      </c>
      <c r="I4909" t="str">
        <f>IF(LEFT(tbStoricoOrdini[[#This Row],[ARTICOLO]],3) = "COG","COG",LEFT(tbStoricoOrdini[[#This Row],[ARTICOLO]],FIND(" ",tbStoricoOrdini[[#This Row],[ARTICOLO]])-1))</f>
        <v>KLM</v>
      </c>
      <c r="J4909" t="str">
        <f>MID(tbStoricoOrdini[[#This Row],[ARTICOLO]],FIND(" ",tbStoricoOrdini[[#This Row],[ARTICOLO]])+1,4)</f>
        <v>5000</v>
      </c>
      <c r="K4909" t="str">
        <f>IFERROR(RIGHT(tbStoricoOrdini[[#This Row],[ARTICOLO]],LEN(tbStoricoOrdini[[#This Row],[ARTICOLO]])-FIND(" ",tbStoricoOrdini[[#This Row],[ARTICOLO]],FIND(" ",tbStoricoOrdini[[#This Row],[ARTICOLO]]) +1)),"")</f>
        <v>Medium</v>
      </c>
      <c r="L4909" s="3">
        <f>VLOOKUP(tbStoricoOrdini[[#This Row],[ARTICOLO]],tbArticoli[],2,FALSE)</f>
        <v>150</v>
      </c>
      <c r="M4909" s="22">
        <f>tbStoricoOrdini[[#This Row],[IMPORTO]]/tbStoricoOrdini[[#This Row],[PREZZO]]</f>
        <v>8.48</v>
      </c>
      <c r="N4909" t="s">
        <v>6</v>
      </c>
      <c r="O4909" s="8">
        <f>VLOOKUP(tbStoricoOrdini[[#This Row],[AGENTE]],tbAgenti[],2,FALSE)</f>
        <v>7.4999999999999997E-2</v>
      </c>
      <c r="P4909" s="2">
        <v>1272</v>
      </c>
      <c r="Q4909" s="2">
        <f>tbStoricoOrdini[[#This Row],[IMPORTO]]*tbStoricoOrdini[[#This Row],[% COMM.]]</f>
        <v>95.399999999999991</v>
      </c>
      <c r="R4909" s="2">
        <f>tbStoricoOrdini[[#This Row],[TOT. COMM.]]+tbStoricoOrdini[[#This Row],[IMPORTO]]</f>
        <v>1367.4</v>
      </c>
    </row>
    <row r="4910" spans="1:18">
      <c r="A4910" s="1">
        <v>43983</v>
      </c>
      <c r="B4910" s="7">
        <f>MONTH(tbStoricoOrdini[[#This Row],[DATA]])</f>
        <v>6</v>
      </c>
      <c r="C4910" t="s">
        <v>5005</v>
      </c>
      <c r="D4910" t="str">
        <f>RIGHT(tbStoricoOrdini[[#This Row],[ORDINE]],4)</f>
        <v>4907</v>
      </c>
      <c r="E4910" t="s">
        <v>41</v>
      </c>
      <c r="F4910" t="str">
        <f>VLOOKUP(tbStoricoOrdini[[#This Row],[CLIENTE]],tbClienti[],3,FALSE)</f>
        <v>Lazio</v>
      </c>
      <c r="G4910" t="str">
        <f>VLOOKUP(tbStoricoOrdini[[#This Row],[CLIENTE]],tbClienti[],7,FALSE)</f>
        <v>AC</v>
      </c>
      <c r="H4910" t="s">
        <v>61</v>
      </c>
      <c r="I4910" t="str">
        <f>IF(LEFT(tbStoricoOrdini[[#This Row],[ARTICOLO]],3) = "COG","COG",LEFT(tbStoricoOrdini[[#This Row],[ARTICOLO]],FIND(" ",tbStoricoOrdini[[#This Row],[ARTICOLO]])-1))</f>
        <v>KLM</v>
      </c>
      <c r="J4910" t="str">
        <f>MID(tbStoricoOrdini[[#This Row],[ARTICOLO]],FIND(" ",tbStoricoOrdini[[#This Row],[ARTICOLO]])+1,4)</f>
        <v>5000</v>
      </c>
      <c r="K4910" t="str">
        <f>IFERROR(RIGHT(tbStoricoOrdini[[#This Row],[ARTICOLO]],LEN(tbStoricoOrdini[[#This Row],[ARTICOLO]])-FIND(" ",tbStoricoOrdini[[#This Row],[ARTICOLO]],FIND(" ",tbStoricoOrdini[[#This Row],[ARTICOLO]]) +1)),"")</f>
        <v>Medium</v>
      </c>
      <c r="L4910" s="3">
        <f>VLOOKUP(tbStoricoOrdini[[#This Row],[ARTICOLO]],tbArticoli[],2,FALSE)</f>
        <v>150</v>
      </c>
      <c r="M4910" s="22">
        <f>tbStoricoOrdini[[#This Row],[IMPORTO]]/tbStoricoOrdini[[#This Row],[PREZZO]]</f>
        <v>1057.06</v>
      </c>
      <c r="N4910" t="s">
        <v>9</v>
      </c>
      <c r="O4910" s="8">
        <f>VLOOKUP(tbStoricoOrdini[[#This Row],[AGENTE]],tbAgenti[],2,FALSE)</f>
        <v>0.05</v>
      </c>
      <c r="P4910" s="2">
        <v>158559</v>
      </c>
      <c r="Q4910" s="2">
        <f>tbStoricoOrdini[[#This Row],[IMPORTO]]*tbStoricoOrdini[[#This Row],[% COMM.]]</f>
        <v>7927.9500000000007</v>
      </c>
      <c r="R4910" s="2">
        <f>tbStoricoOrdini[[#This Row],[TOT. COMM.]]+tbStoricoOrdini[[#This Row],[IMPORTO]]</f>
        <v>166486.95000000001</v>
      </c>
    </row>
    <row r="4911" spans="1:18">
      <c r="A4911" s="1">
        <v>43983</v>
      </c>
      <c r="B4911" s="7">
        <f>MONTH(tbStoricoOrdini[[#This Row],[DATA]])</f>
        <v>6</v>
      </c>
      <c r="C4911" t="s">
        <v>5006</v>
      </c>
      <c r="D4911" t="str">
        <f>RIGHT(tbStoricoOrdini[[#This Row],[ORDINE]],4)</f>
        <v>4908</v>
      </c>
      <c r="E4911" t="s">
        <v>41</v>
      </c>
      <c r="F4911" t="str">
        <f>VLOOKUP(tbStoricoOrdini[[#This Row],[CLIENTE]],tbClienti[],3,FALSE)</f>
        <v>Lazio</v>
      </c>
      <c r="G4911" t="str">
        <f>VLOOKUP(tbStoricoOrdini[[#This Row],[CLIENTE]],tbClienti[],7,FALSE)</f>
        <v>AC</v>
      </c>
      <c r="H4911" t="s">
        <v>79</v>
      </c>
      <c r="I4911" t="str">
        <f>IF(LEFT(tbStoricoOrdini[[#This Row],[ARTICOLO]],3) = "COG","COG",LEFT(tbStoricoOrdini[[#This Row],[ARTICOLO]],FIND(" ",tbStoricoOrdini[[#This Row],[ARTICOLO]])-1))</f>
        <v>COG</v>
      </c>
      <c r="J4911" t="str">
        <f>MID(tbStoricoOrdini[[#This Row],[ARTICOLO]],FIND(" ",tbStoricoOrdini[[#This Row],[ARTICOLO]])+1,4)</f>
        <v>4000</v>
      </c>
      <c r="K4911" t="str">
        <f>IFERROR(RIGHT(tbStoricoOrdini[[#This Row],[ARTICOLO]],LEN(tbStoricoOrdini[[#This Row],[ARTICOLO]])-FIND(" ",tbStoricoOrdini[[#This Row],[ARTICOLO]],FIND(" ",tbStoricoOrdini[[#This Row],[ARTICOLO]]) +1)),"")</f>
        <v>Plus</v>
      </c>
      <c r="L4911" s="3">
        <f>VLOOKUP(tbStoricoOrdini[[#This Row],[ARTICOLO]],tbArticoli[],2,FALSE)</f>
        <v>240</v>
      </c>
      <c r="M4911" s="22">
        <f>tbStoricoOrdini[[#This Row],[IMPORTO]]/tbStoricoOrdini[[#This Row],[PREZZO]]</f>
        <v>55.75416666666667</v>
      </c>
      <c r="N4911" t="s">
        <v>13</v>
      </c>
      <c r="O4911" s="8">
        <f>VLOOKUP(tbStoricoOrdini[[#This Row],[AGENTE]],tbAgenti[],2,FALSE)</f>
        <v>0.1</v>
      </c>
      <c r="P4911" s="2">
        <v>13381</v>
      </c>
      <c r="Q4911" s="2">
        <f>tbStoricoOrdini[[#This Row],[IMPORTO]]*tbStoricoOrdini[[#This Row],[% COMM.]]</f>
        <v>1338.1000000000001</v>
      </c>
      <c r="R4911" s="2">
        <f>tbStoricoOrdini[[#This Row],[TOT. COMM.]]+tbStoricoOrdini[[#This Row],[IMPORTO]]</f>
        <v>14719.1</v>
      </c>
    </row>
    <row r="4912" spans="1:18">
      <c r="A4912" s="1">
        <v>43983</v>
      </c>
      <c r="B4912" s="7">
        <f>MONTH(tbStoricoOrdini[[#This Row],[DATA]])</f>
        <v>6</v>
      </c>
      <c r="C4912" t="s">
        <v>5007</v>
      </c>
      <c r="D4912" t="str">
        <f>RIGHT(tbStoricoOrdini[[#This Row],[ORDINE]],4)</f>
        <v>4909</v>
      </c>
      <c r="E4912" t="s">
        <v>41</v>
      </c>
      <c r="F4912" t="str">
        <f>VLOOKUP(tbStoricoOrdini[[#This Row],[CLIENTE]],tbClienti[],3,FALSE)</f>
        <v>Lazio</v>
      </c>
      <c r="G4912" t="str">
        <f>VLOOKUP(tbStoricoOrdini[[#This Row],[CLIENTE]],tbClienti[],7,FALSE)</f>
        <v>AC</v>
      </c>
      <c r="H4912" t="s">
        <v>79</v>
      </c>
      <c r="I4912" t="str">
        <f>IF(LEFT(tbStoricoOrdini[[#This Row],[ARTICOLO]],3) = "COG","COG",LEFT(tbStoricoOrdini[[#This Row],[ARTICOLO]],FIND(" ",tbStoricoOrdini[[#This Row],[ARTICOLO]])-1))</f>
        <v>COG</v>
      </c>
      <c r="J4912" t="str">
        <f>MID(tbStoricoOrdini[[#This Row],[ARTICOLO]],FIND(" ",tbStoricoOrdini[[#This Row],[ARTICOLO]])+1,4)</f>
        <v>4000</v>
      </c>
      <c r="K4912" t="str">
        <f>IFERROR(RIGHT(tbStoricoOrdini[[#This Row],[ARTICOLO]],LEN(tbStoricoOrdini[[#This Row],[ARTICOLO]])-FIND(" ",tbStoricoOrdini[[#This Row],[ARTICOLO]],FIND(" ",tbStoricoOrdini[[#This Row],[ARTICOLO]]) +1)),"")</f>
        <v>Plus</v>
      </c>
      <c r="L4912" s="3">
        <f>VLOOKUP(tbStoricoOrdini[[#This Row],[ARTICOLO]],tbArticoli[],2,FALSE)</f>
        <v>240</v>
      </c>
      <c r="M4912" s="22">
        <f>tbStoricoOrdini[[#This Row],[IMPORTO]]/tbStoricoOrdini[[#This Row],[PREZZO]]</f>
        <v>593.2166666666667</v>
      </c>
      <c r="N4912" t="s">
        <v>6</v>
      </c>
      <c r="O4912" s="8">
        <f>VLOOKUP(tbStoricoOrdini[[#This Row],[AGENTE]],tbAgenti[],2,FALSE)</f>
        <v>7.4999999999999997E-2</v>
      </c>
      <c r="P4912" s="2">
        <v>142372</v>
      </c>
      <c r="Q4912" s="2">
        <f>tbStoricoOrdini[[#This Row],[IMPORTO]]*tbStoricoOrdini[[#This Row],[% COMM.]]</f>
        <v>10677.9</v>
      </c>
      <c r="R4912" s="2">
        <f>tbStoricoOrdini[[#This Row],[TOT. COMM.]]+tbStoricoOrdini[[#This Row],[IMPORTO]]</f>
        <v>153049.9</v>
      </c>
    </row>
    <row r="4913" spans="1:18">
      <c r="A4913" s="1">
        <v>43983</v>
      </c>
      <c r="B4913" s="7">
        <f>MONTH(tbStoricoOrdini[[#This Row],[DATA]])</f>
        <v>6</v>
      </c>
      <c r="C4913" t="s">
        <v>5008</v>
      </c>
      <c r="D4913" t="str">
        <f>RIGHT(tbStoricoOrdini[[#This Row],[ORDINE]],4)</f>
        <v>4910</v>
      </c>
      <c r="E4913" t="s">
        <v>41</v>
      </c>
      <c r="F4913" t="str">
        <f>VLOOKUP(tbStoricoOrdini[[#This Row],[CLIENTE]],tbClienti[],3,FALSE)</f>
        <v>Lazio</v>
      </c>
      <c r="G4913" t="str">
        <f>VLOOKUP(tbStoricoOrdini[[#This Row],[CLIENTE]],tbClienti[],7,FALSE)</f>
        <v>AC</v>
      </c>
      <c r="H4913" t="s">
        <v>79</v>
      </c>
      <c r="I4913" t="str">
        <f>IF(LEFT(tbStoricoOrdini[[#This Row],[ARTICOLO]],3) = "COG","COG",LEFT(tbStoricoOrdini[[#This Row],[ARTICOLO]],FIND(" ",tbStoricoOrdini[[#This Row],[ARTICOLO]])-1))</f>
        <v>COG</v>
      </c>
      <c r="J4913" t="str">
        <f>MID(tbStoricoOrdini[[#This Row],[ARTICOLO]],FIND(" ",tbStoricoOrdini[[#This Row],[ARTICOLO]])+1,4)</f>
        <v>4000</v>
      </c>
      <c r="K4913" t="str">
        <f>IFERROR(RIGHT(tbStoricoOrdini[[#This Row],[ARTICOLO]],LEN(tbStoricoOrdini[[#This Row],[ARTICOLO]])-FIND(" ",tbStoricoOrdini[[#This Row],[ARTICOLO]],FIND(" ",tbStoricoOrdini[[#This Row],[ARTICOLO]]) +1)),"")</f>
        <v>Plus</v>
      </c>
      <c r="L4913" s="3">
        <f>VLOOKUP(tbStoricoOrdini[[#This Row],[ARTICOLO]],tbArticoli[],2,FALSE)</f>
        <v>240</v>
      </c>
      <c r="M4913" s="22">
        <f>tbStoricoOrdini[[#This Row],[IMPORTO]]/tbStoricoOrdini[[#This Row],[PREZZO]]</f>
        <v>762.8125</v>
      </c>
      <c r="N4913" t="s">
        <v>9</v>
      </c>
      <c r="O4913" s="8">
        <f>VLOOKUP(tbStoricoOrdini[[#This Row],[AGENTE]],tbAgenti[],2,FALSE)</f>
        <v>0.05</v>
      </c>
      <c r="P4913" s="2">
        <v>183075</v>
      </c>
      <c r="Q4913" s="2">
        <f>tbStoricoOrdini[[#This Row],[IMPORTO]]*tbStoricoOrdini[[#This Row],[% COMM.]]</f>
        <v>9153.75</v>
      </c>
      <c r="R4913" s="2">
        <f>tbStoricoOrdini[[#This Row],[TOT. COMM.]]+tbStoricoOrdini[[#This Row],[IMPORTO]]</f>
        <v>192228.75</v>
      </c>
    </row>
    <row r="4914" spans="1:18">
      <c r="A4914" s="1">
        <v>43983</v>
      </c>
      <c r="B4914" s="7">
        <f>MONTH(tbStoricoOrdini[[#This Row],[DATA]])</f>
        <v>6</v>
      </c>
      <c r="C4914" t="s">
        <v>5009</v>
      </c>
      <c r="D4914" t="str">
        <f>RIGHT(tbStoricoOrdini[[#This Row],[ORDINE]],4)</f>
        <v>4911</v>
      </c>
      <c r="E4914" t="s">
        <v>41</v>
      </c>
      <c r="F4914" t="str">
        <f>VLOOKUP(tbStoricoOrdini[[#This Row],[CLIENTE]],tbClienti[],3,FALSE)</f>
        <v>Lazio</v>
      </c>
      <c r="G4914" t="str">
        <f>VLOOKUP(tbStoricoOrdini[[#This Row],[CLIENTE]],tbClienti[],7,FALSE)</f>
        <v>AC</v>
      </c>
      <c r="H4914" t="s">
        <v>60</v>
      </c>
      <c r="I4914" t="str">
        <f>IF(LEFT(tbStoricoOrdini[[#This Row],[ARTICOLO]],3) = "COG","COG",LEFT(tbStoricoOrdini[[#This Row],[ARTICOLO]],FIND(" ",tbStoricoOrdini[[#This Row],[ARTICOLO]])-1))</f>
        <v>KLM</v>
      </c>
      <c r="J4914" t="str">
        <f>MID(tbStoricoOrdini[[#This Row],[ARTICOLO]],FIND(" ",tbStoricoOrdini[[#This Row],[ARTICOLO]])+1,4)</f>
        <v>5000</v>
      </c>
      <c r="K4914" t="str">
        <f>IFERROR(RIGHT(tbStoricoOrdini[[#This Row],[ARTICOLO]],LEN(tbStoricoOrdini[[#This Row],[ARTICOLO]])-FIND(" ",tbStoricoOrdini[[#This Row],[ARTICOLO]],FIND(" ",tbStoricoOrdini[[#This Row],[ARTICOLO]]) +1)),"")</f>
        <v>Plus</v>
      </c>
      <c r="L4914" s="3">
        <f>VLOOKUP(tbStoricoOrdini[[#This Row],[ARTICOLO]],tbArticoli[],2,FALSE)</f>
        <v>175</v>
      </c>
      <c r="M4914" s="22">
        <f>tbStoricoOrdini[[#This Row],[IMPORTO]]/tbStoricoOrdini[[#This Row],[PREZZO]]</f>
        <v>41.902857142857144</v>
      </c>
      <c r="N4914" t="s">
        <v>13</v>
      </c>
      <c r="O4914" s="8">
        <f>VLOOKUP(tbStoricoOrdini[[#This Row],[AGENTE]],tbAgenti[],2,FALSE)</f>
        <v>0.1</v>
      </c>
      <c r="P4914" s="2">
        <v>7333</v>
      </c>
      <c r="Q4914" s="2">
        <f>tbStoricoOrdini[[#This Row],[IMPORTO]]*tbStoricoOrdini[[#This Row],[% COMM.]]</f>
        <v>733.30000000000007</v>
      </c>
      <c r="R4914" s="2">
        <f>tbStoricoOrdini[[#This Row],[TOT. COMM.]]+tbStoricoOrdini[[#This Row],[IMPORTO]]</f>
        <v>8066.3</v>
      </c>
    </row>
    <row r="4915" spans="1:18">
      <c r="A4915" s="1">
        <v>43983</v>
      </c>
      <c r="B4915" s="7">
        <f>MONTH(tbStoricoOrdini[[#This Row],[DATA]])</f>
        <v>6</v>
      </c>
      <c r="C4915" t="s">
        <v>5010</v>
      </c>
      <c r="D4915" t="str">
        <f>RIGHT(tbStoricoOrdini[[#This Row],[ORDINE]],4)</f>
        <v>4912</v>
      </c>
      <c r="E4915" t="s">
        <v>41</v>
      </c>
      <c r="F4915" t="str">
        <f>VLOOKUP(tbStoricoOrdini[[#This Row],[CLIENTE]],tbClienti[],3,FALSE)</f>
        <v>Lazio</v>
      </c>
      <c r="G4915" t="str">
        <f>VLOOKUP(tbStoricoOrdini[[#This Row],[CLIENTE]],tbClienti[],7,FALSE)</f>
        <v>AC</v>
      </c>
      <c r="H4915" t="s">
        <v>60</v>
      </c>
      <c r="I4915" t="str">
        <f>IF(LEFT(tbStoricoOrdini[[#This Row],[ARTICOLO]],3) = "COG","COG",LEFT(tbStoricoOrdini[[#This Row],[ARTICOLO]],FIND(" ",tbStoricoOrdini[[#This Row],[ARTICOLO]])-1))</f>
        <v>KLM</v>
      </c>
      <c r="J4915" t="str">
        <f>MID(tbStoricoOrdini[[#This Row],[ARTICOLO]],FIND(" ",tbStoricoOrdini[[#This Row],[ARTICOLO]])+1,4)</f>
        <v>5000</v>
      </c>
      <c r="K4915" t="str">
        <f>IFERROR(RIGHT(tbStoricoOrdini[[#This Row],[ARTICOLO]],LEN(tbStoricoOrdini[[#This Row],[ARTICOLO]])-FIND(" ",tbStoricoOrdini[[#This Row],[ARTICOLO]],FIND(" ",tbStoricoOrdini[[#This Row],[ARTICOLO]]) +1)),"")</f>
        <v>Plus</v>
      </c>
      <c r="L4915" s="3">
        <f>VLOOKUP(tbStoricoOrdini[[#This Row],[ARTICOLO]],tbArticoli[],2,FALSE)</f>
        <v>175</v>
      </c>
      <c r="M4915" s="22">
        <f>tbStoricoOrdini[[#This Row],[IMPORTO]]/tbStoricoOrdini[[#This Row],[PREZZO]]</f>
        <v>54.365714285714283</v>
      </c>
      <c r="N4915" t="s">
        <v>9</v>
      </c>
      <c r="O4915" s="8">
        <f>VLOOKUP(tbStoricoOrdini[[#This Row],[AGENTE]],tbAgenti[],2,FALSE)</f>
        <v>0.05</v>
      </c>
      <c r="P4915" s="2">
        <v>9514</v>
      </c>
      <c r="Q4915" s="2">
        <f>tbStoricoOrdini[[#This Row],[IMPORTO]]*tbStoricoOrdini[[#This Row],[% COMM.]]</f>
        <v>475.70000000000005</v>
      </c>
      <c r="R4915" s="2">
        <f>tbStoricoOrdini[[#This Row],[TOT. COMM.]]+tbStoricoOrdini[[#This Row],[IMPORTO]]</f>
        <v>9989.7000000000007</v>
      </c>
    </row>
    <row r="4916" spans="1:18">
      <c r="A4916" s="1">
        <v>43983</v>
      </c>
      <c r="B4916" s="7">
        <f>MONTH(tbStoricoOrdini[[#This Row],[DATA]])</f>
        <v>6</v>
      </c>
      <c r="C4916" t="s">
        <v>5011</v>
      </c>
      <c r="D4916" t="str">
        <f>RIGHT(tbStoricoOrdini[[#This Row],[ORDINE]],4)</f>
        <v>4913</v>
      </c>
      <c r="E4916" t="s">
        <v>41</v>
      </c>
      <c r="F4916" t="str">
        <f>VLOOKUP(tbStoricoOrdini[[#This Row],[CLIENTE]],tbClienti[],3,FALSE)</f>
        <v>Lazio</v>
      </c>
      <c r="G4916" t="str">
        <f>VLOOKUP(tbStoricoOrdini[[#This Row],[CLIENTE]],tbClienti[],7,FALSE)</f>
        <v>AC</v>
      </c>
      <c r="H4916" t="s">
        <v>63</v>
      </c>
      <c r="I4916" t="str">
        <f>IF(LEFT(tbStoricoOrdini[[#This Row],[ARTICOLO]],3) = "COG","COG",LEFT(tbStoricoOrdini[[#This Row],[ARTICOLO]],FIND(" ",tbStoricoOrdini[[#This Row],[ARTICOLO]])-1))</f>
        <v>KLM</v>
      </c>
      <c r="J4916" t="str">
        <f>MID(tbStoricoOrdini[[#This Row],[ARTICOLO]],FIND(" ",tbStoricoOrdini[[#This Row],[ARTICOLO]])+1,4)</f>
        <v>3000</v>
      </c>
      <c r="K4916" t="str">
        <f>IFERROR(RIGHT(tbStoricoOrdini[[#This Row],[ARTICOLO]],LEN(tbStoricoOrdini[[#This Row],[ARTICOLO]])-FIND(" ",tbStoricoOrdini[[#This Row],[ARTICOLO]],FIND(" ",tbStoricoOrdini[[#This Row],[ARTICOLO]]) +1)),"")</f>
        <v>Plus</v>
      </c>
      <c r="L4916" s="3">
        <f>VLOOKUP(tbStoricoOrdini[[#This Row],[ARTICOLO]],tbArticoli[],2,FALSE)</f>
        <v>145</v>
      </c>
      <c r="M4916" s="22">
        <f>tbStoricoOrdini[[#This Row],[IMPORTO]]/tbStoricoOrdini[[#This Row],[PREZZO]]</f>
        <v>107.89655172413794</v>
      </c>
      <c r="N4916" t="s">
        <v>15</v>
      </c>
      <c r="O4916" s="8">
        <f>VLOOKUP(tbStoricoOrdini[[#This Row],[AGENTE]],tbAgenti[],2,FALSE)</f>
        <v>0.08</v>
      </c>
      <c r="P4916" s="2">
        <v>15645</v>
      </c>
      <c r="Q4916" s="2">
        <f>tbStoricoOrdini[[#This Row],[IMPORTO]]*tbStoricoOrdini[[#This Row],[% COMM.]]</f>
        <v>1251.6000000000001</v>
      </c>
      <c r="R4916" s="2">
        <f>tbStoricoOrdini[[#This Row],[TOT. COMM.]]+tbStoricoOrdini[[#This Row],[IMPORTO]]</f>
        <v>16896.599999999999</v>
      </c>
    </row>
    <row r="4917" spans="1:18">
      <c r="A4917" s="1">
        <v>43983</v>
      </c>
      <c r="B4917" s="7">
        <f>MONTH(tbStoricoOrdini[[#This Row],[DATA]])</f>
        <v>6</v>
      </c>
      <c r="C4917" t="s">
        <v>5012</v>
      </c>
      <c r="D4917" t="str">
        <f>RIGHT(tbStoricoOrdini[[#This Row],[ORDINE]],4)</f>
        <v>4914</v>
      </c>
      <c r="E4917" t="s">
        <v>41</v>
      </c>
      <c r="F4917" t="str">
        <f>VLOOKUP(tbStoricoOrdini[[#This Row],[CLIENTE]],tbClienti[],3,FALSE)</f>
        <v>Lazio</v>
      </c>
      <c r="G4917" t="str">
        <f>VLOOKUP(tbStoricoOrdini[[#This Row],[CLIENTE]],tbClienti[],7,FALSE)</f>
        <v>AC</v>
      </c>
      <c r="H4917" t="s">
        <v>63</v>
      </c>
      <c r="I4917" t="str">
        <f>IF(LEFT(tbStoricoOrdini[[#This Row],[ARTICOLO]],3) = "COG","COG",LEFT(tbStoricoOrdini[[#This Row],[ARTICOLO]],FIND(" ",tbStoricoOrdini[[#This Row],[ARTICOLO]])-1))</f>
        <v>KLM</v>
      </c>
      <c r="J4917" t="str">
        <f>MID(tbStoricoOrdini[[#This Row],[ARTICOLO]],FIND(" ",tbStoricoOrdini[[#This Row],[ARTICOLO]])+1,4)</f>
        <v>3000</v>
      </c>
      <c r="K4917" t="str">
        <f>IFERROR(RIGHT(tbStoricoOrdini[[#This Row],[ARTICOLO]],LEN(tbStoricoOrdini[[#This Row],[ARTICOLO]])-FIND(" ",tbStoricoOrdini[[#This Row],[ARTICOLO]],FIND(" ",tbStoricoOrdini[[#This Row],[ARTICOLO]]) +1)),"")</f>
        <v>Plus</v>
      </c>
      <c r="L4917" s="3">
        <f>VLOOKUP(tbStoricoOrdini[[#This Row],[ARTICOLO]],tbArticoli[],2,FALSE)</f>
        <v>145</v>
      </c>
      <c r="M4917" s="22">
        <f>tbStoricoOrdini[[#This Row],[IMPORTO]]/tbStoricoOrdini[[#This Row],[PREZZO]]</f>
        <v>56.993103448275861</v>
      </c>
      <c r="N4917" t="s">
        <v>13</v>
      </c>
      <c r="O4917" s="8">
        <f>VLOOKUP(tbStoricoOrdini[[#This Row],[AGENTE]],tbAgenti[],2,FALSE)</f>
        <v>0.1</v>
      </c>
      <c r="P4917" s="2">
        <v>8264</v>
      </c>
      <c r="Q4917" s="2">
        <f>tbStoricoOrdini[[#This Row],[IMPORTO]]*tbStoricoOrdini[[#This Row],[% COMM.]]</f>
        <v>826.40000000000009</v>
      </c>
      <c r="R4917" s="2">
        <f>tbStoricoOrdini[[#This Row],[TOT. COMM.]]+tbStoricoOrdini[[#This Row],[IMPORTO]]</f>
        <v>9090.4</v>
      </c>
    </row>
    <row r="4918" spans="1:18">
      <c r="A4918" s="1">
        <v>43983</v>
      </c>
      <c r="B4918" s="7">
        <f>MONTH(tbStoricoOrdini[[#This Row],[DATA]])</f>
        <v>6</v>
      </c>
      <c r="C4918" t="s">
        <v>5013</v>
      </c>
      <c r="D4918" t="str">
        <f>RIGHT(tbStoricoOrdini[[#This Row],[ORDINE]],4)</f>
        <v>4915</v>
      </c>
      <c r="E4918" t="s">
        <v>41</v>
      </c>
      <c r="F4918" t="str">
        <f>VLOOKUP(tbStoricoOrdini[[#This Row],[CLIENTE]],tbClienti[],3,FALSE)</f>
        <v>Lazio</v>
      </c>
      <c r="G4918" t="str">
        <f>VLOOKUP(tbStoricoOrdini[[#This Row],[CLIENTE]],tbClienti[],7,FALSE)</f>
        <v>AC</v>
      </c>
      <c r="H4918" t="s">
        <v>63</v>
      </c>
      <c r="I4918" t="str">
        <f>IF(LEFT(tbStoricoOrdini[[#This Row],[ARTICOLO]],3) = "COG","COG",LEFT(tbStoricoOrdini[[#This Row],[ARTICOLO]],FIND(" ",tbStoricoOrdini[[#This Row],[ARTICOLO]])-1))</f>
        <v>KLM</v>
      </c>
      <c r="J4918" t="str">
        <f>MID(tbStoricoOrdini[[#This Row],[ARTICOLO]],FIND(" ",tbStoricoOrdini[[#This Row],[ARTICOLO]])+1,4)</f>
        <v>3000</v>
      </c>
      <c r="K4918" t="str">
        <f>IFERROR(RIGHT(tbStoricoOrdini[[#This Row],[ARTICOLO]],LEN(tbStoricoOrdini[[#This Row],[ARTICOLO]])-FIND(" ",tbStoricoOrdini[[#This Row],[ARTICOLO]],FIND(" ",tbStoricoOrdini[[#This Row],[ARTICOLO]]) +1)),"")</f>
        <v>Plus</v>
      </c>
      <c r="L4918" s="3">
        <f>VLOOKUP(tbStoricoOrdini[[#This Row],[ARTICOLO]],tbArticoli[],2,FALSE)</f>
        <v>145</v>
      </c>
      <c r="M4918" s="22">
        <f>tbStoricoOrdini[[#This Row],[IMPORTO]]/tbStoricoOrdini[[#This Row],[PREZZO]]</f>
        <v>86.42068965517241</v>
      </c>
      <c r="N4918" t="s">
        <v>6</v>
      </c>
      <c r="O4918" s="8">
        <f>VLOOKUP(tbStoricoOrdini[[#This Row],[AGENTE]],tbAgenti[],2,FALSE)</f>
        <v>7.4999999999999997E-2</v>
      </c>
      <c r="P4918" s="2">
        <v>12531</v>
      </c>
      <c r="Q4918" s="2">
        <f>tbStoricoOrdini[[#This Row],[IMPORTO]]*tbStoricoOrdini[[#This Row],[% COMM.]]</f>
        <v>939.82499999999993</v>
      </c>
      <c r="R4918" s="2">
        <f>tbStoricoOrdini[[#This Row],[TOT. COMM.]]+tbStoricoOrdini[[#This Row],[IMPORTO]]</f>
        <v>13470.825000000001</v>
      </c>
    </row>
    <row r="4919" spans="1:18">
      <c r="A4919" s="1">
        <v>43983</v>
      </c>
      <c r="B4919" s="7">
        <f>MONTH(tbStoricoOrdini[[#This Row],[DATA]])</f>
        <v>6</v>
      </c>
      <c r="C4919" t="s">
        <v>5014</v>
      </c>
      <c r="D4919" t="str">
        <f>RIGHT(tbStoricoOrdini[[#This Row],[ORDINE]],4)</f>
        <v>4916</v>
      </c>
      <c r="E4919" t="s">
        <v>41</v>
      </c>
      <c r="F4919" t="str">
        <f>VLOOKUP(tbStoricoOrdini[[#This Row],[CLIENTE]],tbClienti[],3,FALSE)</f>
        <v>Lazio</v>
      </c>
      <c r="G4919" t="str">
        <f>VLOOKUP(tbStoricoOrdini[[#This Row],[CLIENTE]],tbClienti[],7,FALSE)</f>
        <v>AC</v>
      </c>
      <c r="H4919" t="s">
        <v>63</v>
      </c>
      <c r="I4919" t="str">
        <f>IF(LEFT(tbStoricoOrdini[[#This Row],[ARTICOLO]],3) = "COG","COG",LEFT(tbStoricoOrdini[[#This Row],[ARTICOLO]],FIND(" ",tbStoricoOrdini[[#This Row],[ARTICOLO]])-1))</f>
        <v>KLM</v>
      </c>
      <c r="J4919" t="str">
        <f>MID(tbStoricoOrdini[[#This Row],[ARTICOLO]],FIND(" ",tbStoricoOrdini[[#This Row],[ARTICOLO]])+1,4)</f>
        <v>3000</v>
      </c>
      <c r="K4919" t="str">
        <f>IFERROR(RIGHT(tbStoricoOrdini[[#This Row],[ARTICOLO]],LEN(tbStoricoOrdini[[#This Row],[ARTICOLO]])-FIND(" ",tbStoricoOrdini[[#This Row],[ARTICOLO]],FIND(" ",tbStoricoOrdini[[#This Row],[ARTICOLO]]) +1)),"")</f>
        <v>Plus</v>
      </c>
      <c r="L4919" s="3">
        <f>VLOOKUP(tbStoricoOrdini[[#This Row],[ARTICOLO]],tbArticoli[],2,FALSE)</f>
        <v>145</v>
      </c>
      <c r="M4919" s="22">
        <f>tbStoricoOrdini[[#This Row],[IMPORTO]]/tbStoricoOrdini[[#This Row],[PREZZO]]</f>
        <v>320.60689655172416</v>
      </c>
      <c r="N4919" t="s">
        <v>9</v>
      </c>
      <c r="O4919" s="8">
        <f>VLOOKUP(tbStoricoOrdini[[#This Row],[AGENTE]],tbAgenti[],2,FALSE)</f>
        <v>0.05</v>
      </c>
      <c r="P4919" s="2">
        <v>46488</v>
      </c>
      <c r="Q4919" s="2">
        <f>tbStoricoOrdini[[#This Row],[IMPORTO]]*tbStoricoOrdini[[#This Row],[% COMM.]]</f>
        <v>2324.4</v>
      </c>
      <c r="R4919" s="2">
        <f>tbStoricoOrdini[[#This Row],[TOT. COMM.]]+tbStoricoOrdini[[#This Row],[IMPORTO]]</f>
        <v>48812.4</v>
      </c>
    </row>
    <row r="4920" spans="1:18">
      <c r="A4920" s="1">
        <v>43983</v>
      </c>
      <c r="B4920" s="7">
        <f>MONTH(tbStoricoOrdini[[#This Row],[DATA]])</f>
        <v>6</v>
      </c>
      <c r="C4920" t="s">
        <v>5015</v>
      </c>
      <c r="D4920" t="str">
        <f>RIGHT(tbStoricoOrdini[[#This Row],[ORDINE]],4)</f>
        <v>4917</v>
      </c>
      <c r="E4920" t="s">
        <v>41</v>
      </c>
      <c r="F4920" t="str">
        <f>VLOOKUP(tbStoricoOrdini[[#This Row],[CLIENTE]],tbClienti[],3,FALSE)</f>
        <v>Lazio</v>
      </c>
      <c r="G4920" t="str">
        <f>VLOOKUP(tbStoricoOrdini[[#This Row],[CLIENTE]],tbClienti[],7,FALSE)</f>
        <v>AC</v>
      </c>
      <c r="H4920" t="s">
        <v>65</v>
      </c>
      <c r="I4920" t="str">
        <f>IF(LEFT(tbStoricoOrdini[[#This Row],[ARTICOLO]],3) = "COG","COG",LEFT(tbStoricoOrdini[[#This Row],[ARTICOLO]],FIND(" ",tbStoricoOrdini[[#This Row],[ARTICOLO]])-1))</f>
        <v>GKLM</v>
      </c>
      <c r="J4920" t="str">
        <f>MID(tbStoricoOrdini[[#This Row],[ARTICOLO]],FIND(" ",tbStoricoOrdini[[#This Row],[ARTICOLO]])+1,4)</f>
        <v>5000</v>
      </c>
      <c r="K4920" t="str">
        <f>IFERROR(RIGHT(tbStoricoOrdini[[#This Row],[ARTICOLO]],LEN(tbStoricoOrdini[[#This Row],[ARTICOLO]])-FIND(" ",tbStoricoOrdini[[#This Row],[ARTICOLO]],FIND(" ",tbStoricoOrdini[[#This Row],[ARTICOLO]]) +1)),"")</f>
        <v/>
      </c>
      <c r="L4920" s="3">
        <f>VLOOKUP(tbStoricoOrdini[[#This Row],[ARTICOLO]],tbArticoli[],2,FALSE)</f>
        <v>75</v>
      </c>
      <c r="M4920" s="22">
        <f>tbStoricoOrdini[[#This Row],[IMPORTO]]/tbStoricoOrdini[[#This Row],[PREZZO]]</f>
        <v>0.37333333333333335</v>
      </c>
      <c r="N4920" t="s">
        <v>13</v>
      </c>
      <c r="O4920" s="8">
        <f>VLOOKUP(tbStoricoOrdini[[#This Row],[AGENTE]],tbAgenti[],2,FALSE)</f>
        <v>0.1</v>
      </c>
      <c r="P4920" s="2">
        <v>28</v>
      </c>
      <c r="Q4920" s="2">
        <f>tbStoricoOrdini[[#This Row],[IMPORTO]]*tbStoricoOrdini[[#This Row],[% COMM.]]</f>
        <v>2.8000000000000003</v>
      </c>
      <c r="R4920" s="2">
        <f>tbStoricoOrdini[[#This Row],[TOT. COMM.]]+tbStoricoOrdini[[#This Row],[IMPORTO]]</f>
        <v>30.8</v>
      </c>
    </row>
    <row r="4921" spans="1:18">
      <c r="A4921" s="1">
        <v>43983</v>
      </c>
      <c r="B4921" s="7">
        <f>MONTH(tbStoricoOrdini[[#This Row],[DATA]])</f>
        <v>6</v>
      </c>
      <c r="C4921" t="s">
        <v>5016</v>
      </c>
      <c r="D4921" t="str">
        <f>RIGHT(tbStoricoOrdini[[#This Row],[ORDINE]],4)</f>
        <v>4918</v>
      </c>
      <c r="E4921" t="s">
        <v>41</v>
      </c>
      <c r="F4921" t="str">
        <f>VLOOKUP(tbStoricoOrdini[[#This Row],[CLIENTE]],tbClienti[],3,FALSE)</f>
        <v>Lazio</v>
      </c>
      <c r="G4921" t="str">
        <f>VLOOKUP(tbStoricoOrdini[[#This Row],[CLIENTE]],tbClienti[],7,FALSE)</f>
        <v>AC</v>
      </c>
      <c r="H4921" t="s">
        <v>66</v>
      </c>
      <c r="I4921" t="str">
        <f>IF(LEFT(tbStoricoOrdini[[#This Row],[ARTICOLO]],3) = "COG","COG",LEFT(tbStoricoOrdini[[#This Row],[ARTICOLO]],FIND(" ",tbStoricoOrdini[[#This Row],[ARTICOLO]])-1))</f>
        <v>BAG</v>
      </c>
      <c r="J4921" t="str">
        <f>MID(tbStoricoOrdini[[#This Row],[ARTICOLO]],FIND(" ",tbStoricoOrdini[[#This Row],[ARTICOLO]])+1,4)</f>
        <v>2500</v>
      </c>
      <c r="K4921" t="str">
        <f>IFERROR(RIGHT(tbStoricoOrdini[[#This Row],[ARTICOLO]],LEN(tbStoricoOrdini[[#This Row],[ARTICOLO]])-FIND(" ",tbStoricoOrdini[[#This Row],[ARTICOLO]],FIND(" ",tbStoricoOrdini[[#This Row],[ARTICOLO]]) +1)),"")</f>
        <v>Plus</v>
      </c>
      <c r="L4921" s="3">
        <f>VLOOKUP(tbStoricoOrdini[[#This Row],[ARTICOLO]],tbArticoli[],2,FALSE)</f>
        <v>220</v>
      </c>
      <c r="M4921" s="22">
        <f>tbStoricoOrdini[[#This Row],[IMPORTO]]/tbStoricoOrdini[[#This Row],[PREZZO]]</f>
        <v>9.0909090909090905E-3</v>
      </c>
      <c r="N4921" t="s">
        <v>11</v>
      </c>
      <c r="O4921" s="8">
        <f>VLOOKUP(tbStoricoOrdini[[#This Row],[AGENTE]],tbAgenti[],2,FALSE)</f>
        <v>0.04</v>
      </c>
      <c r="P4921" s="2">
        <v>2</v>
      </c>
      <c r="Q4921" s="2">
        <f>tbStoricoOrdini[[#This Row],[IMPORTO]]*tbStoricoOrdini[[#This Row],[% COMM.]]</f>
        <v>0.08</v>
      </c>
      <c r="R4921" s="2">
        <f>tbStoricoOrdini[[#This Row],[TOT. COMM.]]+tbStoricoOrdini[[#This Row],[IMPORTO]]</f>
        <v>2.08</v>
      </c>
    </row>
    <row r="4922" spans="1:18">
      <c r="A4922" s="1">
        <v>43983</v>
      </c>
      <c r="B4922" s="7">
        <f>MONTH(tbStoricoOrdini[[#This Row],[DATA]])</f>
        <v>6</v>
      </c>
      <c r="C4922" t="s">
        <v>5017</v>
      </c>
      <c r="D4922" t="str">
        <f>RIGHT(tbStoricoOrdini[[#This Row],[ORDINE]],4)</f>
        <v>4919</v>
      </c>
      <c r="E4922" t="s">
        <v>41</v>
      </c>
      <c r="F4922" t="str">
        <f>VLOOKUP(tbStoricoOrdini[[#This Row],[CLIENTE]],tbClienti[],3,FALSE)</f>
        <v>Lazio</v>
      </c>
      <c r="G4922" t="str">
        <f>VLOOKUP(tbStoricoOrdini[[#This Row],[CLIENTE]],tbClienti[],7,FALSE)</f>
        <v>AC</v>
      </c>
      <c r="H4922" t="s">
        <v>66</v>
      </c>
      <c r="I4922" t="str">
        <f>IF(LEFT(tbStoricoOrdini[[#This Row],[ARTICOLO]],3) = "COG","COG",LEFT(tbStoricoOrdini[[#This Row],[ARTICOLO]],FIND(" ",tbStoricoOrdini[[#This Row],[ARTICOLO]])-1))</f>
        <v>BAG</v>
      </c>
      <c r="J4922" t="str">
        <f>MID(tbStoricoOrdini[[#This Row],[ARTICOLO]],FIND(" ",tbStoricoOrdini[[#This Row],[ARTICOLO]])+1,4)</f>
        <v>2500</v>
      </c>
      <c r="K4922" t="str">
        <f>IFERROR(RIGHT(tbStoricoOrdini[[#This Row],[ARTICOLO]],LEN(tbStoricoOrdini[[#This Row],[ARTICOLO]])-FIND(" ",tbStoricoOrdini[[#This Row],[ARTICOLO]],FIND(" ",tbStoricoOrdini[[#This Row],[ARTICOLO]]) +1)),"")</f>
        <v>Plus</v>
      </c>
      <c r="L4922" s="3">
        <f>VLOOKUP(tbStoricoOrdini[[#This Row],[ARTICOLO]],tbArticoli[],2,FALSE)</f>
        <v>220</v>
      </c>
      <c r="M4922" s="22">
        <f>tbStoricoOrdini[[#This Row],[IMPORTO]]/tbStoricoOrdini[[#This Row],[PREZZO]]</f>
        <v>0.61818181818181817</v>
      </c>
      <c r="N4922" t="s">
        <v>8</v>
      </c>
      <c r="O4922" s="8">
        <f>VLOOKUP(tbStoricoOrdini[[#This Row],[AGENTE]],tbAgenti[],2,FALSE)</f>
        <v>0.05</v>
      </c>
      <c r="P4922" s="2">
        <v>136</v>
      </c>
      <c r="Q4922" s="2">
        <f>tbStoricoOrdini[[#This Row],[IMPORTO]]*tbStoricoOrdini[[#This Row],[% COMM.]]</f>
        <v>6.8000000000000007</v>
      </c>
      <c r="R4922" s="2">
        <f>tbStoricoOrdini[[#This Row],[TOT. COMM.]]+tbStoricoOrdini[[#This Row],[IMPORTO]]</f>
        <v>142.80000000000001</v>
      </c>
    </row>
    <row r="4923" spans="1:18">
      <c r="A4923" s="1">
        <v>43983</v>
      </c>
      <c r="B4923" s="7">
        <f>MONTH(tbStoricoOrdini[[#This Row],[DATA]])</f>
        <v>6</v>
      </c>
      <c r="C4923" t="s">
        <v>5018</v>
      </c>
      <c r="D4923" t="str">
        <f>RIGHT(tbStoricoOrdini[[#This Row],[ORDINE]],4)</f>
        <v>4920</v>
      </c>
      <c r="E4923" t="s">
        <v>41</v>
      </c>
      <c r="F4923" t="str">
        <f>VLOOKUP(tbStoricoOrdini[[#This Row],[CLIENTE]],tbClienti[],3,FALSE)</f>
        <v>Lazio</v>
      </c>
      <c r="G4923" t="str">
        <f>VLOOKUP(tbStoricoOrdini[[#This Row],[CLIENTE]],tbClienti[],7,FALSE)</f>
        <v>AC</v>
      </c>
      <c r="H4923" t="s">
        <v>66</v>
      </c>
      <c r="I4923" t="str">
        <f>IF(LEFT(tbStoricoOrdini[[#This Row],[ARTICOLO]],3) = "COG","COG",LEFT(tbStoricoOrdini[[#This Row],[ARTICOLO]],FIND(" ",tbStoricoOrdini[[#This Row],[ARTICOLO]])-1))</f>
        <v>BAG</v>
      </c>
      <c r="J4923" t="str">
        <f>MID(tbStoricoOrdini[[#This Row],[ARTICOLO]],FIND(" ",tbStoricoOrdini[[#This Row],[ARTICOLO]])+1,4)</f>
        <v>2500</v>
      </c>
      <c r="K4923" t="str">
        <f>IFERROR(RIGHT(tbStoricoOrdini[[#This Row],[ARTICOLO]],LEN(tbStoricoOrdini[[#This Row],[ARTICOLO]])-FIND(" ",tbStoricoOrdini[[#This Row],[ARTICOLO]],FIND(" ",tbStoricoOrdini[[#This Row],[ARTICOLO]]) +1)),"")</f>
        <v>Plus</v>
      </c>
      <c r="L4923" s="3">
        <f>VLOOKUP(tbStoricoOrdini[[#This Row],[ARTICOLO]],tbArticoli[],2,FALSE)</f>
        <v>220</v>
      </c>
      <c r="M4923" s="22">
        <f>tbStoricoOrdini[[#This Row],[IMPORTO]]/tbStoricoOrdini[[#This Row],[PREZZO]]</f>
        <v>23.959090909090911</v>
      </c>
      <c r="N4923" t="s">
        <v>13</v>
      </c>
      <c r="O4923" s="8">
        <f>VLOOKUP(tbStoricoOrdini[[#This Row],[AGENTE]],tbAgenti[],2,FALSE)</f>
        <v>0.1</v>
      </c>
      <c r="P4923" s="2">
        <v>5271</v>
      </c>
      <c r="Q4923" s="2">
        <f>tbStoricoOrdini[[#This Row],[IMPORTO]]*tbStoricoOrdini[[#This Row],[% COMM.]]</f>
        <v>527.1</v>
      </c>
      <c r="R4923" s="2">
        <f>tbStoricoOrdini[[#This Row],[TOT. COMM.]]+tbStoricoOrdini[[#This Row],[IMPORTO]]</f>
        <v>5798.1</v>
      </c>
    </row>
    <row r="4924" spans="1:18">
      <c r="A4924" s="1">
        <v>43983</v>
      </c>
      <c r="B4924" s="7">
        <f>MONTH(tbStoricoOrdini[[#This Row],[DATA]])</f>
        <v>6</v>
      </c>
      <c r="C4924" t="s">
        <v>5019</v>
      </c>
      <c r="D4924" t="str">
        <f>RIGHT(tbStoricoOrdini[[#This Row],[ORDINE]],4)</f>
        <v>4921</v>
      </c>
      <c r="E4924" t="s">
        <v>41</v>
      </c>
      <c r="F4924" t="str">
        <f>VLOOKUP(tbStoricoOrdini[[#This Row],[CLIENTE]],tbClienti[],3,FALSE)</f>
        <v>Lazio</v>
      </c>
      <c r="G4924" t="str">
        <f>VLOOKUP(tbStoricoOrdini[[#This Row],[CLIENTE]],tbClienti[],7,FALSE)</f>
        <v>AC</v>
      </c>
      <c r="H4924" t="s">
        <v>66</v>
      </c>
      <c r="I4924" t="str">
        <f>IF(LEFT(tbStoricoOrdini[[#This Row],[ARTICOLO]],3) = "COG","COG",LEFT(tbStoricoOrdini[[#This Row],[ARTICOLO]],FIND(" ",tbStoricoOrdini[[#This Row],[ARTICOLO]])-1))</f>
        <v>BAG</v>
      </c>
      <c r="J4924" t="str">
        <f>MID(tbStoricoOrdini[[#This Row],[ARTICOLO]],FIND(" ",tbStoricoOrdini[[#This Row],[ARTICOLO]])+1,4)</f>
        <v>2500</v>
      </c>
      <c r="K4924" t="str">
        <f>IFERROR(RIGHT(tbStoricoOrdini[[#This Row],[ARTICOLO]],LEN(tbStoricoOrdini[[#This Row],[ARTICOLO]])-FIND(" ",tbStoricoOrdini[[#This Row],[ARTICOLO]],FIND(" ",tbStoricoOrdini[[#This Row],[ARTICOLO]]) +1)),"")</f>
        <v>Plus</v>
      </c>
      <c r="L4924" s="3">
        <f>VLOOKUP(tbStoricoOrdini[[#This Row],[ARTICOLO]],tbArticoli[],2,FALSE)</f>
        <v>220</v>
      </c>
      <c r="M4924" s="22">
        <f>tbStoricoOrdini[[#This Row],[IMPORTO]]/tbStoricoOrdini[[#This Row],[PREZZO]]</f>
        <v>1.4045454545454545</v>
      </c>
      <c r="N4924" t="s">
        <v>6</v>
      </c>
      <c r="O4924" s="8">
        <f>VLOOKUP(tbStoricoOrdini[[#This Row],[AGENTE]],tbAgenti[],2,FALSE)</f>
        <v>7.4999999999999997E-2</v>
      </c>
      <c r="P4924" s="2">
        <v>309</v>
      </c>
      <c r="Q4924" s="2">
        <f>tbStoricoOrdini[[#This Row],[IMPORTO]]*tbStoricoOrdini[[#This Row],[% COMM.]]</f>
        <v>23.175000000000001</v>
      </c>
      <c r="R4924" s="2">
        <f>tbStoricoOrdini[[#This Row],[TOT. COMM.]]+tbStoricoOrdini[[#This Row],[IMPORTO]]</f>
        <v>332.17500000000001</v>
      </c>
    </row>
    <row r="4925" spans="1:18">
      <c r="A4925" s="1">
        <v>43983</v>
      </c>
      <c r="B4925" s="7">
        <f>MONTH(tbStoricoOrdini[[#This Row],[DATA]])</f>
        <v>6</v>
      </c>
      <c r="C4925" t="s">
        <v>5020</v>
      </c>
      <c r="D4925" t="str">
        <f>RIGHT(tbStoricoOrdini[[#This Row],[ORDINE]],4)</f>
        <v>4922</v>
      </c>
      <c r="E4925" t="s">
        <v>41</v>
      </c>
      <c r="F4925" t="str">
        <f>VLOOKUP(tbStoricoOrdini[[#This Row],[CLIENTE]],tbClienti[],3,FALSE)</f>
        <v>Lazio</v>
      </c>
      <c r="G4925" t="str">
        <f>VLOOKUP(tbStoricoOrdini[[#This Row],[CLIENTE]],tbClienti[],7,FALSE)</f>
        <v>AC</v>
      </c>
      <c r="H4925" t="s">
        <v>66</v>
      </c>
      <c r="I4925" t="str">
        <f>IF(LEFT(tbStoricoOrdini[[#This Row],[ARTICOLO]],3) = "COG","COG",LEFT(tbStoricoOrdini[[#This Row],[ARTICOLO]],FIND(" ",tbStoricoOrdini[[#This Row],[ARTICOLO]])-1))</f>
        <v>BAG</v>
      </c>
      <c r="J4925" t="str">
        <f>MID(tbStoricoOrdini[[#This Row],[ARTICOLO]],FIND(" ",tbStoricoOrdini[[#This Row],[ARTICOLO]])+1,4)</f>
        <v>2500</v>
      </c>
      <c r="K4925" t="str">
        <f>IFERROR(RIGHT(tbStoricoOrdini[[#This Row],[ARTICOLO]],LEN(tbStoricoOrdini[[#This Row],[ARTICOLO]])-FIND(" ",tbStoricoOrdini[[#This Row],[ARTICOLO]],FIND(" ",tbStoricoOrdini[[#This Row],[ARTICOLO]]) +1)),"")</f>
        <v>Plus</v>
      </c>
      <c r="L4925" s="3">
        <f>VLOOKUP(tbStoricoOrdini[[#This Row],[ARTICOLO]],tbArticoli[],2,FALSE)</f>
        <v>220</v>
      </c>
      <c r="M4925" s="22">
        <f>tbStoricoOrdini[[#This Row],[IMPORTO]]/tbStoricoOrdini[[#This Row],[PREZZO]]</f>
        <v>13.063636363636364</v>
      </c>
      <c r="N4925" t="s">
        <v>9</v>
      </c>
      <c r="O4925" s="8">
        <f>VLOOKUP(tbStoricoOrdini[[#This Row],[AGENTE]],tbAgenti[],2,FALSE)</f>
        <v>0.05</v>
      </c>
      <c r="P4925" s="2">
        <v>2874</v>
      </c>
      <c r="Q4925" s="2">
        <f>tbStoricoOrdini[[#This Row],[IMPORTO]]*tbStoricoOrdini[[#This Row],[% COMM.]]</f>
        <v>143.70000000000002</v>
      </c>
      <c r="R4925" s="2">
        <f>tbStoricoOrdini[[#This Row],[TOT. COMM.]]+tbStoricoOrdini[[#This Row],[IMPORTO]]</f>
        <v>3017.7</v>
      </c>
    </row>
    <row r="4926" spans="1:18">
      <c r="A4926" s="1">
        <v>43983</v>
      </c>
      <c r="B4926" s="7">
        <f>MONTH(tbStoricoOrdini[[#This Row],[DATA]])</f>
        <v>6</v>
      </c>
      <c r="C4926" t="s">
        <v>5021</v>
      </c>
      <c r="D4926" t="str">
        <f>RIGHT(tbStoricoOrdini[[#This Row],[ORDINE]],4)</f>
        <v>4923</v>
      </c>
      <c r="E4926" t="s">
        <v>41</v>
      </c>
      <c r="F4926" t="str">
        <f>VLOOKUP(tbStoricoOrdini[[#This Row],[CLIENTE]],tbClienti[],3,FALSE)</f>
        <v>Lazio</v>
      </c>
      <c r="G4926" t="str">
        <f>VLOOKUP(tbStoricoOrdini[[#This Row],[CLIENTE]],tbClienti[],7,FALSE)</f>
        <v>AC</v>
      </c>
      <c r="H4926" t="s">
        <v>69</v>
      </c>
      <c r="I4926" t="str">
        <f>IF(LEFT(tbStoricoOrdini[[#This Row],[ARTICOLO]],3) = "COG","COG",LEFT(tbStoricoOrdini[[#This Row],[ARTICOLO]],FIND(" ",tbStoricoOrdini[[#This Row],[ARTICOLO]])-1))</f>
        <v>BAG</v>
      </c>
      <c r="J4926" t="str">
        <f>MID(tbStoricoOrdini[[#This Row],[ARTICOLO]],FIND(" ",tbStoricoOrdini[[#This Row],[ARTICOLO]])+1,4)</f>
        <v>1121</v>
      </c>
      <c r="K4926" t="str">
        <f>IFERROR(RIGHT(tbStoricoOrdini[[#This Row],[ARTICOLO]],LEN(tbStoricoOrdini[[#This Row],[ARTICOLO]])-FIND(" ",tbStoricoOrdini[[#This Row],[ARTICOLO]],FIND(" ",tbStoricoOrdini[[#This Row],[ARTICOLO]]) +1)),"")</f>
        <v>Gold</v>
      </c>
      <c r="L4926" s="3">
        <f>VLOOKUP(tbStoricoOrdini[[#This Row],[ARTICOLO]],tbArticoli[],2,FALSE)</f>
        <v>230</v>
      </c>
      <c r="M4926" s="22">
        <f>tbStoricoOrdini[[#This Row],[IMPORTO]]/tbStoricoOrdini[[#This Row],[PREZZO]]</f>
        <v>41.139130434782608</v>
      </c>
      <c r="N4926" t="s">
        <v>6</v>
      </c>
      <c r="O4926" s="8">
        <f>VLOOKUP(tbStoricoOrdini[[#This Row],[AGENTE]],tbAgenti[],2,FALSE)</f>
        <v>7.4999999999999997E-2</v>
      </c>
      <c r="P4926" s="2">
        <v>9462</v>
      </c>
      <c r="Q4926" s="2">
        <f>tbStoricoOrdini[[#This Row],[IMPORTO]]*tbStoricoOrdini[[#This Row],[% COMM.]]</f>
        <v>709.65</v>
      </c>
      <c r="R4926" s="2">
        <f>tbStoricoOrdini[[#This Row],[TOT. COMM.]]+tbStoricoOrdini[[#This Row],[IMPORTO]]</f>
        <v>10171.65</v>
      </c>
    </row>
    <row r="4927" spans="1:18">
      <c r="A4927" s="1">
        <v>43983</v>
      </c>
      <c r="B4927" s="7">
        <f>MONTH(tbStoricoOrdini[[#This Row],[DATA]])</f>
        <v>6</v>
      </c>
      <c r="C4927" t="s">
        <v>5022</v>
      </c>
      <c r="D4927" t="str">
        <f>RIGHT(tbStoricoOrdini[[#This Row],[ORDINE]],4)</f>
        <v>4924</v>
      </c>
      <c r="E4927" t="s">
        <v>41</v>
      </c>
      <c r="F4927" t="str">
        <f>VLOOKUP(tbStoricoOrdini[[#This Row],[CLIENTE]],tbClienti[],3,FALSE)</f>
        <v>Lazio</v>
      </c>
      <c r="G4927" t="str">
        <f>VLOOKUP(tbStoricoOrdini[[#This Row],[CLIENTE]],tbClienti[],7,FALSE)</f>
        <v>AC</v>
      </c>
      <c r="H4927" t="s">
        <v>69</v>
      </c>
      <c r="I4927" t="str">
        <f>IF(LEFT(tbStoricoOrdini[[#This Row],[ARTICOLO]],3) = "COG","COG",LEFT(tbStoricoOrdini[[#This Row],[ARTICOLO]],FIND(" ",tbStoricoOrdini[[#This Row],[ARTICOLO]])-1))</f>
        <v>BAG</v>
      </c>
      <c r="J4927" t="str">
        <f>MID(tbStoricoOrdini[[#This Row],[ARTICOLO]],FIND(" ",tbStoricoOrdini[[#This Row],[ARTICOLO]])+1,4)</f>
        <v>1121</v>
      </c>
      <c r="K4927" t="str">
        <f>IFERROR(RIGHT(tbStoricoOrdini[[#This Row],[ARTICOLO]],LEN(tbStoricoOrdini[[#This Row],[ARTICOLO]])-FIND(" ",tbStoricoOrdini[[#This Row],[ARTICOLO]],FIND(" ",tbStoricoOrdini[[#This Row],[ARTICOLO]]) +1)),"")</f>
        <v>Gold</v>
      </c>
      <c r="L4927" s="3">
        <f>VLOOKUP(tbStoricoOrdini[[#This Row],[ARTICOLO]],tbArticoli[],2,FALSE)</f>
        <v>230</v>
      </c>
      <c r="M4927" s="22">
        <f>tbStoricoOrdini[[#This Row],[IMPORTO]]/tbStoricoOrdini[[#This Row],[PREZZO]]</f>
        <v>2.1739130434782608E-2</v>
      </c>
      <c r="N4927" t="s">
        <v>9</v>
      </c>
      <c r="O4927" s="8">
        <f>VLOOKUP(tbStoricoOrdini[[#This Row],[AGENTE]],tbAgenti[],2,FALSE)</f>
        <v>0.05</v>
      </c>
      <c r="P4927" s="2">
        <v>5</v>
      </c>
      <c r="Q4927" s="2">
        <f>tbStoricoOrdini[[#This Row],[IMPORTO]]*tbStoricoOrdini[[#This Row],[% COMM.]]</f>
        <v>0.25</v>
      </c>
      <c r="R4927" s="2">
        <f>tbStoricoOrdini[[#This Row],[TOT. COMM.]]+tbStoricoOrdini[[#This Row],[IMPORTO]]</f>
        <v>5.25</v>
      </c>
    </row>
    <row r="4928" spans="1:18">
      <c r="A4928" s="1">
        <v>43983</v>
      </c>
      <c r="B4928" s="7">
        <f>MONTH(tbStoricoOrdini[[#This Row],[DATA]])</f>
        <v>6</v>
      </c>
      <c r="C4928" t="s">
        <v>5023</v>
      </c>
      <c r="D4928" t="str">
        <f>RIGHT(tbStoricoOrdini[[#This Row],[ORDINE]],4)</f>
        <v>4925</v>
      </c>
      <c r="E4928" t="s">
        <v>41</v>
      </c>
      <c r="F4928" t="str">
        <f>VLOOKUP(tbStoricoOrdini[[#This Row],[CLIENTE]],tbClienti[],3,FALSE)</f>
        <v>Lazio</v>
      </c>
      <c r="G4928" t="str">
        <f>VLOOKUP(tbStoricoOrdini[[#This Row],[CLIENTE]],tbClienti[],7,FALSE)</f>
        <v>AC</v>
      </c>
      <c r="H4928" t="s">
        <v>83</v>
      </c>
      <c r="I4928" t="str">
        <f>IF(LEFT(tbStoricoOrdini[[#This Row],[ARTICOLO]],3) = "COG","COG",LEFT(tbStoricoOrdini[[#This Row],[ARTICOLO]],FIND(" ",tbStoricoOrdini[[#This Row],[ARTICOLO]])-1))</f>
        <v>COG</v>
      </c>
      <c r="J4928" t="str">
        <f>MID(tbStoricoOrdini[[#This Row],[ARTICOLO]],FIND(" ",tbStoricoOrdini[[#This Row],[ARTICOLO]])+1,4)</f>
        <v>8000</v>
      </c>
      <c r="K4928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4928" s="3">
        <f>VLOOKUP(tbStoricoOrdini[[#This Row],[ARTICOLO]],tbArticoli[],2,FALSE)</f>
        <v>670</v>
      </c>
      <c r="M4928" s="22">
        <f>tbStoricoOrdini[[#This Row],[IMPORTO]]/tbStoricoOrdini[[#This Row],[PREZZO]]</f>
        <v>171.73432835820896</v>
      </c>
      <c r="N4928" t="s">
        <v>9</v>
      </c>
      <c r="O4928" s="8">
        <f>VLOOKUP(tbStoricoOrdini[[#This Row],[AGENTE]],tbAgenti[],2,FALSE)</f>
        <v>0.05</v>
      </c>
      <c r="P4928" s="2">
        <v>115062</v>
      </c>
      <c r="Q4928" s="2">
        <f>tbStoricoOrdini[[#This Row],[IMPORTO]]*tbStoricoOrdini[[#This Row],[% COMM.]]</f>
        <v>5753.1</v>
      </c>
      <c r="R4928" s="2">
        <f>tbStoricoOrdini[[#This Row],[TOT. COMM.]]+tbStoricoOrdini[[#This Row],[IMPORTO]]</f>
        <v>120815.1</v>
      </c>
    </row>
    <row r="4929" spans="1:18">
      <c r="A4929" s="1">
        <v>43983</v>
      </c>
      <c r="B4929" s="7">
        <f>MONTH(tbStoricoOrdini[[#This Row],[DATA]])</f>
        <v>6</v>
      </c>
      <c r="C4929" t="s">
        <v>5024</v>
      </c>
      <c r="D4929" t="str">
        <f>RIGHT(tbStoricoOrdini[[#This Row],[ORDINE]],4)</f>
        <v>4926</v>
      </c>
      <c r="E4929" t="s">
        <v>41</v>
      </c>
      <c r="F4929" t="str">
        <f>VLOOKUP(tbStoricoOrdini[[#This Row],[CLIENTE]],tbClienti[],3,FALSE)</f>
        <v>Lazio</v>
      </c>
      <c r="G4929" t="str">
        <f>VLOOKUP(tbStoricoOrdini[[#This Row],[CLIENTE]],tbClienti[],7,FALSE)</f>
        <v>AC</v>
      </c>
      <c r="H4929" t="s">
        <v>70</v>
      </c>
      <c r="I4929" t="str">
        <f>IF(LEFT(tbStoricoOrdini[[#This Row],[ARTICOLO]],3) = "COG","COG",LEFT(tbStoricoOrdini[[#This Row],[ARTICOLO]],FIND(" ",tbStoricoOrdini[[#This Row],[ARTICOLO]])-1))</f>
        <v>EB08</v>
      </c>
      <c r="J4929" t="str">
        <f>MID(tbStoricoOrdini[[#This Row],[ARTICOLO]],FIND(" ",tbStoricoOrdini[[#This Row],[ARTICOLO]])+1,4)</f>
        <v>7500</v>
      </c>
      <c r="K4929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4929" s="3">
        <f>VLOOKUP(tbStoricoOrdini[[#This Row],[ARTICOLO]],tbArticoli[],2,FALSE)</f>
        <v>180</v>
      </c>
      <c r="M4929" s="22">
        <f>tbStoricoOrdini[[#This Row],[IMPORTO]]/tbStoricoOrdini[[#This Row],[PREZZO]]</f>
        <v>9.0777777777777775</v>
      </c>
      <c r="N4929" t="s">
        <v>13</v>
      </c>
      <c r="O4929" s="8">
        <f>VLOOKUP(tbStoricoOrdini[[#This Row],[AGENTE]],tbAgenti[],2,FALSE)</f>
        <v>0.1</v>
      </c>
      <c r="P4929" s="2">
        <v>1634</v>
      </c>
      <c r="Q4929" s="2">
        <f>tbStoricoOrdini[[#This Row],[IMPORTO]]*tbStoricoOrdini[[#This Row],[% COMM.]]</f>
        <v>163.4</v>
      </c>
      <c r="R4929" s="2">
        <f>tbStoricoOrdini[[#This Row],[TOT. COMM.]]+tbStoricoOrdini[[#This Row],[IMPORTO]]</f>
        <v>1797.4</v>
      </c>
    </row>
    <row r="4930" spans="1:18">
      <c r="A4930" s="1">
        <v>43983</v>
      </c>
      <c r="B4930" s="7">
        <f>MONTH(tbStoricoOrdini[[#This Row],[DATA]])</f>
        <v>6</v>
      </c>
      <c r="C4930" t="s">
        <v>5025</v>
      </c>
      <c r="D4930" t="str">
        <f>RIGHT(tbStoricoOrdini[[#This Row],[ORDINE]],4)</f>
        <v>4927</v>
      </c>
      <c r="E4930" t="s">
        <v>41</v>
      </c>
      <c r="F4930" t="str">
        <f>VLOOKUP(tbStoricoOrdini[[#This Row],[CLIENTE]],tbClienti[],3,FALSE)</f>
        <v>Lazio</v>
      </c>
      <c r="G4930" t="str">
        <f>VLOOKUP(tbStoricoOrdini[[#This Row],[CLIENTE]],tbClienti[],7,FALSE)</f>
        <v>AC</v>
      </c>
      <c r="H4930" t="s">
        <v>70</v>
      </c>
      <c r="I4930" t="str">
        <f>IF(LEFT(tbStoricoOrdini[[#This Row],[ARTICOLO]],3) = "COG","COG",LEFT(tbStoricoOrdini[[#This Row],[ARTICOLO]],FIND(" ",tbStoricoOrdini[[#This Row],[ARTICOLO]])-1))</f>
        <v>EB08</v>
      </c>
      <c r="J4930" t="str">
        <f>MID(tbStoricoOrdini[[#This Row],[ARTICOLO]],FIND(" ",tbStoricoOrdini[[#This Row],[ARTICOLO]])+1,4)</f>
        <v>7500</v>
      </c>
      <c r="K4930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4930" s="3">
        <f>VLOOKUP(tbStoricoOrdini[[#This Row],[ARTICOLO]],tbArticoli[],2,FALSE)</f>
        <v>180</v>
      </c>
      <c r="M4930" s="22">
        <f>tbStoricoOrdini[[#This Row],[IMPORTO]]/tbStoricoOrdini[[#This Row],[PREZZO]]</f>
        <v>0.90555555555555556</v>
      </c>
      <c r="N4930" t="s">
        <v>9</v>
      </c>
      <c r="O4930" s="8">
        <f>VLOOKUP(tbStoricoOrdini[[#This Row],[AGENTE]],tbAgenti[],2,FALSE)</f>
        <v>0.05</v>
      </c>
      <c r="P4930" s="2">
        <v>163</v>
      </c>
      <c r="Q4930" s="2">
        <f>tbStoricoOrdini[[#This Row],[IMPORTO]]*tbStoricoOrdini[[#This Row],[% COMM.]]</f>
        <v>8.15</v>
      </c>
      <c r="R4930" s="2">
        <f>tbStoricoOrdini[[#This Row],[TOT. COMM.]]+tbStoricoOrdini[[#This Row],[IMPORTO]]</f>
        <v>171.15</v>
      </c>
    </row>
    <row r="4931" spans="1:18">
      <c r="A4931" s="1">
        <v>43983</v>
      </c>
      <c r="B4931" s="7">
        <f>MONTH(tbStoricoOrdini[[#This Row],[DATA]])</f>
        <v>6</v>
      </c>
      <c r="C4931" t="s">
        <v>5026</v>
      </c>
      <c r="D4931" t="str">
        <f>RIGHT(tbStoricoOrdini[[#This Row],[ORDINE]],4)</f>
        <v>4928</v>
      </c>
      <c r="E4931" t="s">
        <v>41</v>
      </c>
      <c r="F4931" t="str">
        <f>VLOOKUP(tbStoricoOrdini[[#This Row],[CLIENTE]],tbClienti[],3,FALSE)</f>
        <v>Lazio</v>
      </c>
      <c r="G4931" t="str">
        <f>VLOOKUP(tbStoricoOrdini[[#This Row],[CLIENTE]],tbClienti[],7,FALSE)</f>
        <v>AC</v>
      </c>
      <c r="H4931" t="s">
        <v>75</v>
      </c>
      <c r="I4931" t="str">
        <f>IF(LEFT(tbStoricoOrdini[[#This Row],[ARTICOLO]],3) = "COG","COG",LEFT(tbStoricoOrdini[[#This Row],[ARTICOLO]],FIND(" ",tbStoricoOrdini[[#This Row],[ARTICOLO]])-1))</f>
        <v>AVRC</v>
      </c>
      <c r="J4931" t="str">
        <f>MID(tbStoricoOrdini[[#This Row],[ARTICOLO]],FIND(" ",tbStoricoOrdini[[#This Row],[ARTICOLO]])+1,4)</f>
        <v>1000</v>
      </c>
      <c r="K4931" t="str">
        <f>IFERROR(RIGHT(tbStoricoOrdini[[#This Row],[ARTICOLO]],LEN(tbStoricoOrdini[[#This Row],[ARTICOLO]])-FIND(" ",tbStoricoOrdini[[#This Row],[ARTICOLO]],FIND(" ",tbStoricoOrdini[[#This Row],[ARTICOLO]]) +1)),"")</f>
        <v>Silver</v>
      </c>
      <c r="L4931" s="3">
        <f>VLOOKUP(tbStoricoOrdini[[#This Row],[ARTICOLO]],tbArticoli[],2,FALSE)</f>
        <v>390</v>
      </c>
      <c r="M4931" s="22">
        <f>tbStoricoOrdini[[#This Row],[IMPORTO]]/tbStoricoOrdini[[#This Row],[PREZZO]]</f>
        <v>11.115384615384615</v>
      </c>
      <c r="N4931" t="s">
        <v>9</v>
      </c>
      <c r="O4931" s="8">
        <f>VLOOKUP(tbStoricoOrdini[[#This Row],[AGENTE]],tbAgenti[],2,FALSE)</f>
        <v>0.05</v>
      </c>
      <c r="P4931" s="2">
        <v>4335</v>
      </c>
      <c r="Q4931" s="2">
        <f>tbStoricoOrdini[[#This Row],[IMPORTO]]*tbStoricoOrdini[[#This Row],[% COMM.]]</f>
        <v>216.75</v>
      </c>
      <c r="R4931" s="2">
        <f>tbStoricoOrdini[[#This Row],[TOT. COMM.]]+tbStoricoOrdini[[#This Row],[IMPORTO]]</f>
        <v>4551.75</v>
      </c>
    </row>
    <row r="4932" spans="1:18">
      <c r="A4932" s="1">
        <v>43983</v>
      </c>
      <c r="B4932" s="7">
        <f>MONTH(tbStoricoOrdini[[#This Row],[DATA]])</f>
        <v>6</v>
      </c>
      <c r="C4932" t="s">
        <v>5027</v>
      </c>
      <c r="D4932" t="str">
        <f>RIGHT(tbStoricoOrdini[[#This Row],[ORDINE]],4)</f>
        <v>4929</v>
      </c>
      <c r="E4932" t="s">
        <v>41</v>
      </c>
      <c r="F4932" t="str">
        <f>VLOOKUP(tbStoricoOrdini[[#This Row],[CLIENTE]],tbClienti[],3,FALSE)</f>
        <v>Lazio</v>
      </c>
      <c r="G4932" t="str">
        <f>VLOOKUP(tbStoricoOrdini[[#This Row],[CLIENTE]],tbClienti[],7,FALSE)</f>
        <v>AC</v>
      </c>
      <c r="H4932" t="s">
        <v>71</v>
      </c>
      <c r="I4932" t="str">
        <f>IF(LEFT(tbStoricoOrdini[[#This Row],[ARTICOLO]],3) = "COG","COG",LEFT(tbStoricoOrdini[[#This Row],[ARTICOLO]],FIND(" ",tbStoricoOrdini[[#This Row],[ARTICOLO]])-1))</f>
        <v>EB07</v>
      </c>
      <c r="J4932" t="str">
        <f>MID(tbStoricoOrdini[[#This Row],[ARTICOLO]],FIND(" ",tbStoricoOrdini[[#This Row],[ARTICOLO]])+1,4)</f>
        <v>5000</v>
      </c>
      <c r="K4932" t="str">
        <f>IFERROR(RIGHT(tbStoricoOrdini[[#This Row],[ARTICOLO]],LEN(tbStoricoOrdini[[#This Row],[ARTICOLO]])-FIND(" ",tbStoricoOrdini[[#This Row],[ARTICOLO]],FIND(" ",tbStoricoOrdini[[#This Row],[ARTICOLO]]) +1)),"")</f>
        <v/>
      </c>
      <c r="L4932" s="3">
        <f>VLOOKUP(tbStoricoOrdini[[#This Row],[ARTICOLO]],tbArticoli[],2,FALSE)</f>
        <v>140</v>
      </c>
      <c r="M4932" s="22">
        <f>tbStoricoOrdini[[#This Row],[IMPORTO]]/tbStoricoOrdini[[#This Row],[PREZZO]]</f>
        <v>19.907142857142858</v>
      </c>
      <c r="N4932" t="s">
        <v>11</v>
      </c>
      <c r="O4932" s="8">
        <f>VLOOKUP(tbStoricoOrdini[[#This Row],[AGENTE]],tbAgenti[],2,FALSE)</f>
        <v>0.04</v>
      </c>
      <c r="P4932" s="2">
        <v>2787</v>
      </c>
      <c r="Q4932" s="2">
        <f>tbStoricoOrdini[[#This Row],[IMPORTO]]*tbStoricoOrdini[[#This Row],[% COMM.]]</f>
        <v>111.48</v>
      </c>
      <c r="R4932" s="2">
        <f>tbStoricoOrdini[[#This Row],[TOT. COMM.]]+tbStoricoOrdini[[#This Row],[IMPORTO]]</f>
        <v>2898.48</v>
      </c>
    </row>
    <row r="4933" spans="1:18">
      <c r="A4933" s="1">
        <v>43983</v>
      </c>
      <c r="B4933" s="7">
        <f>MONTH(tbStoricoOrdini[[#This Row],[DATA]])</f>
        <v>6</v>
      </c>
      <c r="C4933" t="s">
        <v>5028</v>
      </c>
      <c r="D4933" t="str">
        <f>RIGHT(tbStoricoOrdini[[#This Row],[ORDINE]],4)</f>
        <v>4930</v>
      </c>
      <c r="E4933" t="s">
        <v>41</v>
      </c>
      <c r="F4933" t="str">
        <f>VLOOKUP(tbStoricoOrdini[[#This Row],[CLIENTE]],tbClienti[],3,FALSE)</f>
        <v>Lazio</v>
      </c>
      <c r="G4933" t="str">
        <f>VLOOKUP(tbStoricoOrdini[[#This Row],[CLIENTE]],tbClienti[],7,FALSE)</f>
        <v>AC</v>
      </c>
      <c r="H4933" t="s">
        <v>71</v>
      </c>
      <c r="I4933" t="str">
        <f>IF(LEFT(tbStoricoOrdini[[#This Row],[ARTICOLO]],3) = "COG","COG",LEFT(tbStoricoOrdini[[#This Row],[ARTICOLO]],FIND(" ",tbStoricoOrdini[[#This Row],[ARTICOLO]])-1))</f>
        <v>EB07</v>
      </c>
      <c r="J4933" t="str">
        <f>MID(tbStoricoOrdini[[#This Row],[ARTICOLO]],FIND(" ",tbStoricoOrdini[[#This Row],[ARTICOLO]])+1,4)</f>
        <v>5000</v>
      </c>
      <c r="K4933" t="str">
        <f>IFERROR(RIGHT(tbStoricoOrdini[[#This Row],[ARTICOLO]],LEN(tbStoricoOrdini[[#This Row],[ARTICOLO]])-FIND(" ",tbStoricoOrdini[[#This Row],[ARTICOLO]],FIND(" ",tbStoricoOrdini[[#This Row],[ARTICOLO]]) +1)),"")</f>
        <v/>
      </c>
      <c r="L4933" s="3">
        <f>VLOOKUP(tbStoricoOrdini[[#This Row],[ARTICOLO]],tbArticoli[],2,FALSE)</f>
        <v>140</v>
      </c>
      <c r="M4933" s="22">
        <f>tbStoricoOrdini[[#This Row],[IMPORTO]]/tbStoricoOrdini[[#This Row],[PREZZO]]</f>
        <v>2.95</v>
      </c>
      <c r="N4933" t="s">
        <v>8</v>
      </c>
      <c r="O4933" s="8">
        <f>VLOOKUP(tbStoricoOrdini[[#This Row],[AGENTE]],tbAgenti[],2,FALSE)</f>
        <v>0.05</v>
      </c>
      <c r="P4933" s="2">
        <v>413</v>
      </c>
      <c r="Q4933" s="2">
        <f>tbStoricoOrdini[[#This Row],[IMPORTO]]*tbStoricoOrdini[[#This Row],[% COMM.]]</f>
        <v>20.650000000000002</v>
      </c>
      <c r="R4933" s="2">
        <f>tbStoricoOrdini[[#This Row],[TOT. COMM.]]+tbStoricoOrdini[[#This Row],[IMPORTO]]</f>
        <v>433.65</v>
      </c>
    </row>
    <row r="4934" spans="1:18">
      <c r="A4934" s="1">
        <v>43983</v>
      </c>
      <c r="B4934" s="7">
        <f>MONTH(tbStoricoOrdini[[#This Row],[DATA]])</f>
        <v>6</v>
      </c>
      <c r="C4934" t="s">
        <v>5029</v>
      </c>
      <c r="D4934" t="str">
        <f>RIGHT(tbStoricoOrdini[[#This Row],[ORDINE]],4)</f>
        <v>4931</v>
      </c>
      <c r="E4934" t="s">
        <v>41</v>
      </c>
      <c r="F4934" t="str">
        <f>VLOOKUP(tbStoricoOrdini[[#This Row],[CLIENTE]],tbClienti[],3,FALSE)</f>
        <v>Lazio</v>
      </c>
      <c r="G4934" t="str">
        <f>VLOOKUP(tbStoricoOrdini[[#This Row],[CLIENTE]],tbClienti[],7,FALSE)</f>
        <v>AC</v>
      </c>
      <c r="H4934" t="s">
        <v>71</v>
      </c>
      <c r="I4934" t="str">
        <f>IF(LEFT(tbStoricoOrdini[[#This Row],[ARTICOLO]],3) = "COG","COG",LEFT(tbStoricoOrdini[[#This Row],[ARTICOLO]],FIND(" ",tbStoricoOrdini[[#This Row],[ARTICOLO]])-1))</f>
        <v>EB07</v>
      </c>
      <c r="J4934" t="str">
        <f>MID(tbStoricoOrdini[[#This Row],[ARTICOLO]],FIND(" ",tbStoricoOrdini[[#This Row],[ARTICOLO]])+1,4)</f>
        <v>5000</v>
      </c>
      <c r="K4934" t="str">
        <f>IFERROR(RIGHT(tbStoricoOrdini[[#This Row],[ARTICOLO]],LEN(tbStoricoOrdini[[#This Row],[ARTICOLO]])-FIND(" ",tbStoricoOrdini[[#This Row],[ARTICOLO]],FIND(" ",tbStoricoOrdini[[#This Row],[ARTICOLO]]) +1)),"")</f>
        <v/>
      </c>
      <c r="L4934" s="3">
        <f>VLOOKUP(tbStoricoOrdini[[#This Row],[ARTICOLO]],tbArticoli[],2,FALSE)</f>
        <v>140</v>
      </c>
      <c r="M4934" s="22">
        <f>tbStoricoOrdini[[#This Row],[IMPORTO]]/tbStoricoOrdini[[#This Row],[PREZZO]]</f>
        <v>16.914285714285715</v>
      </c>
      <c r="N4934" t="s">
        <v>13</v>
      </c>
      <c r="O4934" s="8">
        <f>VLOOKUP(tbStoricoOrdini[[#This Row],[AGENTE]],tbAgenti[],2,FALSE)</f>
        <v>0.1</v>
      </c>
      <c r="P4934" s="2">
        <v>2368</v>
      </c>
      <c r="Q4934" s="2">
        <f>tbStoricoOrdini[[#This Row],[IMPORTO]]*tbStoricoOrdini[[#This Row],[% COMM.]]</f>
        <v>236.8</v>
      </c>
      <c r="R4934" s="2">
        <f>tbStoricoOrdini[[#This Row],[TOT. COMM.]]+tbStoricoOrdini[[#This Row],[IMPORTO]]</f>
        <v>2604.8000000000002</v>
      </c>
    </row>
    <row r="4935" spans="1:18">
      <c r="A4935" s="1">
        <v>43983</v>
      </c>
      <c r="B4935" s="7">
        <f>MONTH(tbStoricoOrdini[[#This Row],[DATA]])</f>
        <v>6</v>
      </c>
      <c r="C4935" t="s">
        <v>5030</v>
      </c>
      <c r="D4935" t="str">
        <f>RIGHT(tbStoricoOrdini[[#This Row],[ORDINE]],4)</f>
        <v>4932</v>
      </c>
      <c r="E4935" t="s">
        <v>41</v>
      </c>
      <c r="F4935" t="str">
        <f>VLOOKUP(tbStoricoOrdini[[#This Row],[CLIENTE]],tbClienti[],3,FALSE)</f>
        <v>Lazio</v>
      </c>
      <c r="G4935" t="str">
        <f>VLOOKUP(tbStoricoOrdini[[#This Row],[CLIENTE]],tbClienti[],7,FALSE)</f>
        <v>AC</v>
      </c>
      <c r="H4935" t="s">
        <v>71</v>
      </c>
      <c r="I4935" t="str">
        <f>IF(LEFT(tbStoricoOrdini[[#This Row],[ARTICOLO]],3) = "COG","COG",LEFT(tbStoricoOrdini[[#This Row],[ARTICOLO]],FIND(" ",tbStoricoOrdini[[#This Row],[ARTICOLO]])-1))</f>
        <v>EB07</v>
      </c>
      <c r="J4935" t="str">
        <f>MID(tbStoricoOrdini[[#This Row],[ARTICOLO]],FIND(" ",tbStoricoOrdini[[#This Row],[ARTICOLO]])+1,4)</f>
        <v>5000</v>
      </c>
      <c r="K4935" t="str">
        <f>IFERROR(RIGHT(tbStoricoOrdini[[#This Row],[ARTICOLO]],LEN(tbStoricoOrdini[[#This Row],[ARTICOLO]])-FIND(" ",tbStoricoOrdini[[#This Row],[ARTICOLO]],FIND(" ",tbStoricoOrdini[[#This Row],[ARTICOLO]]) +1)),"")</f>
        <v/>
      </c>
      <c r="L4935" s="3">
        <f>VLOOKUP(tbStoricoOrdini[[#This Row],[ARTICOLO]],tbArticoli[],2,FALSE)</f>
        <v>140</v>
      </c>
      <c r="M4935" s="22">
        <f>tbStoricoOrdini[[#This Row],[IMPORTO]]/tbStoricoOrdini[[#This Row],[PREZZO]]</f>
        <v>20.135714285714286</v>
      </c>
      <c r="N4935" t="s">
        <v>6</v>
      </c>
      <c r="O4935" s="8">
        <f>VLOOKUP(tbStoricoOrdini[[#This Row],[AGENTE]],tbAgenti[],2,FALSE)</f>
        <v>7.4999999999999997E-2</v>
      </c>
      <c r="P4935" s="2">
        <v>2819</v>
      </c>
      <c r="Q4935" s="2">
        <f>tbStoricoOrdini[[#This Row],[IMPORTO]]*tbStoricoOrdini[[#This Row],[% COMM.]]</f>
        <v>211.42499999999998</v>
      </c>
      <c r="R4935" s="2">
        <f>tbStoricoOrdini[[#This Row],[TOT. COMM.]]+tbStoricoOrdini[[#This Row],[IMPORTO]]</f>
        <v>3030.4250000000002</v>
      </c>
    </row>
    <row r="4936" spans="1:18">
      <c r="A4936" s="1">
        <v>43983</v>
      </c>
      <c r="B4936" s="7">
        <f>MONTH(tbStoricoOrdini[[#This Row],[DATA]])</f>
        <v>6</v>
      </c>
      <c r="C4936" t="s">
        <v>5031</v>
      </c>
      <c r="D4936" t="str">
        <f>RIGHT(tbStoricoOrdini[[#This Row],[ORDINE]],4)</f>
        <v>4933</v>
      </c>
      <c r="E4936" t="s">
        <v>41</v>
      </c>
      <c r="F4936" t="str">
        <f>VLOOKUP(tbStoricoOrdini[[#This Row],[CLIENTE]],tbClienti[],3,FALSE)</f>
        <v>Lazio</v>
      </c>
      <c r="G4936" t="str">
        <f>VLOOKUP(tbStoricoOrdini[[#This Row],[CLIENTE]],tbClienti[],7,FALSE)</f>
        <v>AC</v>
      </c>
      <c r="H4936" t="s">
        <v>71</v>
      </c>
      <c r="I4936" t="str">
        <f>IF(LEFT(tbStoricoOrdini[[#This Row],[ARTICOLO]],3) = "COG","COG",LEFT(tbStoricoOrdini[[#This Row],[ARTICOLO]],FIND(" ",tbStoricoOrdini[[#This Row],[ARTICOLO]])-1))</f>
        <v>EB07</v>
      </c>
      <c r="J4936" t="str">
        <f>MID(tbStoricoOrdini[[#This Row],[ARTICOLO]],FIND(" ",tbStoricoOrdini[[#This Row],[ARTICOLO]])+1,4)</f>
        <v>5000</v>
      </c>
      <c r="K4936" t="str">
        <f>IFERROR(RIGHT(tbStoricoOrdini[[#This Row],[ARTICOLO]],LEN(tbStoricoOrdini[[#This Row],[ARTICOLO]])-FIND(" ",tbStoricoOrdini[[#This Row],[ARTICOLO]],FIND(" ",tbStoricoOrdini[[#This Row],[ARTICOLO]]) +1)),"")</f>
        <v/>
      </c>
      <c r="L4936" s="3">
        <f>VLOOKUP(tbStoricoOrdini[[#This Row],[ARTICOLO]],tbArticoli[],2,FALSE)</f>
        <v>140</v>
      </c>
      <c r="M4936" s="22">
        <f>tbStoricoOrdini[[#This Row],[IMPORTO]]/tbStoricoOrdini[[#This Row],[PREZZO]]</f>
        <v>2446.4714285714285</v>
      </c>
      <c r="N4936" t="s">
        <v>9</v>
      </c>
      <c r="O4936" s="8">
        <f>VLOOKUP(tbStoricoOrdini[[#This Row],[AGENTE]],tbAgenti[],2,FALSE)</f>
        <v>0.05</v>
      </c>
      <c r="P4936" s="2">
        <v>342506</v>
      </c>
      <c r="Q4936" s="2">
        <f>tbStoricoOrdini[[#This Row],[IMPORTO]]*tbStoricoOrdini[[#This Row],[% COMM.]]</f>
        <v>17125.3</v>
      </c>
      <c r="R4936" s="2">
        <f>tbStoricoOrdini[[#This Row],[TOT. COMM.]]+tbStoricoOrdini[[#This Row],[IMPORTO]]</f>
        <v>359631.3</v>
      </c>
    </row>
    <row r="4937" spans="1:18">
      <c r="A4937" s="1">
        <v>43983</v>
      </c>
      <c r="B4937" s="7">
        <f>MONTH(tbStoricoOrdini[[#This Row],[DATA]])</f>
        <v>6</v>
      </c>
      <c r="C4937" t="s">
        <v>5032</v>
      </c>
      <c r="D4937" t="str">
        <f>RIGHT(tbStoricoOrdini[[#This Row],[ORDINE]],4)</f>
        <v>4934</v>
      </c>
      <c r="E4937" t="s">
        <v>41</v>
      </c>
      <c r="F4937" t="str">
        <f>VLOOKUP(tbStoricoOrdini[[#This Row],[CLIENTE]],tbClienti[],3,FALSE)</f>
        <v>Lazio</v>
      </c>
      <c r="G4937" t="str">
        <f>VLOOKUP(tbStoricoOrdini[[#This Row],[CLIENTE]],tbClienti[],7,FALSE)</f>
        <v>AC</v>
      </c>
      <c r="H4937" t="s">
        <v>76</v>
      </c>
      <c r="I4937" t="str">
        <f>IF(LEFT(tbStoricoOrdini[[#This Row],[ARTICOLO]],3) = "COG","COG",LEFT(tbStoricoOrdini[[#This Row],[ARTICOLO]],FIND(" ",tbStoricoOrdini[[#This Row],[ARTICOLO]])-1))</f>
        <v>COG</v>
      </c>
      <c r="J4937" t="str">
        <f>MID(tbStoricoOrdini[[#This Row],[ARTICOLO]],FIND(" ",tbStoricoOrdini[[#This Row],[ARTICOLO]])+1,4)</f>
        <v>1000</v>
      </c>
      <c r="K4937" t="str">
        <f>IFERROR(RIGHT(tbStoricoOrdini[[#This Row],[ARTICOLO]],LEN(tbStoricoOrdini[[#This Row],[ARTICOLO]])-FIND(" ",tbStoricoOrdini[[#This Row],[ARTICOLO]],FIND(" ",tbStoricoOrdini[[#This Row],[ARTICOLO]]) +1)),"")</f>
        <v/>
      </c>
      <c r="L4937" s="3">
        <f>VLOOKUP(tbStoricoOrdini[[#This Row],[ARTICOLO]],tbArticoli[],2,FALSE)</f>
        <v>150</v>
      </c>
      <c r="M4937" s="22">
        <f>tbStoricoOrdini[[#This Row],[IMPORTO]]/tbStoricoOrdini[[#This Row],[PREZZO]]</f>
        <v>0.73333333333333328</v>
      </c>
      <c r="N4937" t="s">
        <v>13</v>
      </c>
      <c r="O4937" s="8">
        <f>VLOOKUP(tbStoricoOrdini[[#This Row],[AGENTE]],tbAgenti[],2,FALSE)</f>
        <v>0.1</v>
      </c>
      <c r="P4937" s="2">
        <v>110</v>
      </c>
      <c r="Q4937" s="2">
        <f>tbStoricoOrdini[[#This Row],[IMPORTO]]*tbStoricoOrdini[[#This Row],[% COMM.]]</f>
        <v>11</v>
      </c>
      <c r="R4937" s="2">
        <f>tbStoricoOrdini[[#This Row],[TOT. COMM.]]+tbStoricoOrdini[[#This Row],[IMPORTO]]</f>
        <v>121</v>
      </c>
    </row>
    <row r="4938" spans="1:18">
      <c r="A4938" s="1">
        <v>43983</v>
      </c>
      <c r="B4938" s="7">
        <f>MONTH(tbStoricoOrdini[[#This Row],[DATA]])</f>
        <v>6</v>
      </c>
      <c r="C4938" t="s">
        <v>5033</v>
      </c>
      <c r="D4938" t="str">
        <f>RIGHT(tbStoricoOrdini[[#This Row],[ORDINE]],4)</f>
        <v>4935</v>
      </c>
      <c r="E4938" t="s">
        <v>41</v>
      </c>
      <c r="F4938" t="str">
        <f>VLOOKUP(tbStoricoOrdini[[#This Row],[CLIENTE]],tbClienti[],3,FALSE)</f>
        <v>Lazio</v>
      </c>
      <c r="G4938" t="str">
        <f>VLOOKUP(tbStoricoOrdini[[#This Row],[CLIENTE]],tbClienti[],7,FALSE)</f>
        <v>AC</v>
      </c>
      <c r="H4938" t="s">
        <v>76</v>
      </c>
      <c r="I4938" t="str">
        <f>IF(LEFT(tbStoricoOrdini[[#This Row],[ARTICOLO]],3) = "COG","COG",LEFT(tbStoricoOrdini[[#This Row],[ARTICOLO]],FIND(" ",tbStoricoOrdini[[#This Row],[ARTICOLO]])-1))</f>
        <v>COG</v>
      </c>
      <c r="J4938" t="str">
        <f>MID(tbStoricoOrdini[[#This Row],[ARTICOLO]],FIND(" ",tbStoricoOrdini[[#This Row],[ARTICOLO]])+1,4)</f>
        <v>1000</v>
      </c>
      <c r="K4938" t="str">
        <f>IFERROR(RIGHT(tbStoricoOrdini[[#This Row],[ARTICOLO]],LEN(tbStoricoOrdini[[#This Row],[ARTICOLO]])-FIND(" ",tbStoricoOrdini[[#This Row],[ARTICOLO]],FIND(" ",tbStoricoOrdini[[#This Row],[ARTICOLO]]) +1)),"")</f>
        <v/>
      </c>
      <c r="L4938" s="3">
        <f>VLOOKUP(tbStoricoOrdini[[#This Row],[ARTICOLO]],tbArticoli[],2,FALSE)</f>
        <v>150</v>
      </c>
      <c r="M4938" s="22">
        <f>tbStoricoOrdini[[#This Row],[IMPORTO]]/tbStoricoOrdini[[#This Row],[PREZZO]]</f>
        <v>0.41333333333333333</v>
      </c>
      <c r="N4938" t="s">
        <v>6</v>
      </c>
      <c r="O4938" s="8">
        <f>VLOOKUP(tbStoricoOrdini[[#This Row],[AGENTE]],tbAgenti[],2,FALSE)</f>
        <v>7.4999999999999997E-2</v>
      </c>
      <c r="P4938" s="2">
        <v>62</v>
      </c>
      <c r="Q4938" s="2">
        <f>tbStoricoOrdini[[#This Row],[IMPORTO]]*tbStoricoOrdini[[#This Row],[% COMM.]]</f>
        <v>4.6499999999999995</v>
      </c>
      <c r="R4938" s="2">
        <f>tbStoricoOrdini[[#This Row],[TOT. COMM.]]+tbStoricoOrdini[[#This Row],[IMPORTO]]</f>
        <v>66.650000000000006</v>
      </c>
    </row>
    <row r="4939" spans="1:18">
      <c r="A4939" s="1">
        <v>43983</v>
      </c>
      <c r="B4939" s="7">
        <f>MONTH(tbStoricoOrdini[[#This Row],[DATA]])</f>
        <v>6</v>
      </c>
      <c r="C4939" t="s">
        <v>5034</v>
      </c>
      <c r="D4939" t="str">
        <f>RIGHT(tbStoricoOrdini[[#This Row],[ORDINE]],4)</f>
        <v>4936</v>
      </c>
      <c r="E4939" t="s">
        <v>41</v>
      </c>
      <c r="F4939" t="str">
        <f>VLOOKUP(tbStoricoOrdini[[#This Row],[CLIENTE]],tbClienti[],3,FALSE)</f>
        <v>Lazio</v>
      </c>
      <c r="G4939" t="str">
        <f>VLOOKUP(tbStoricoOrdini[[#This Row],[CLIENTE]],tbClienti[],7,FALSE)</f>
        <v>AC</v>
      </c>
      <c r="H4939" t="s">
        <v>72</v>
      </c>
      <c r="I4939" t="str">
        <f>IF(LEFT(tbStoricoOrdini[[#This Row],[ARTICOLO]],3) = "COG","COG",LEFT(tbStoricoOrdini[[#This Row],[ARTICOLO]],FIND(" ",tbStoricoOrdini[[#This Row],[ARTICOLO]])-1))</f>
        <v>EB06</v>
      </c>
      <c r="J4939" t="str">
        <f>MID(tbStoricoOrdini[[#This Row],[ARTICOLO]],FIND(" ",tbStoricoOrdini[[#This Row],[ARTICOLO]])+1,4)</f>
        <v>3000</v>
      </c>
      <c r="K4939" t="str">
        <f>IFERROR(RIGHT(tbStoricoOrdini[[#This Row],[ARTICOLO]],LEN(tbStoricoOrdini[[#This Row],[ARTICOLO]])-FIND(" ",tbStoricoOrdini[[#This Row],[ARTICOLO]],FIND(" ",tbStoricoOrdini[[#This Row],[ARTICOLO]]) +1)),"")</f>
        <v>Medium</v>
      </c>
      <c r="L4939" s="3">
        <f>VLOOKUP(tbStoricoOrdini[[#This Row],[ARTICOLO]],tbArticoli[],2,FALSE)</f>
        <v>120</v>
      </c>
      <c r="M4939" s="22">
        <f>tbStoricoOrdini[[#This Row],[IMPORTO]]/tbStoricoOrdini[[#This Row],[PREZZO]]</f>
        <v>6.541666666666667</v>
      </c>
      <c r="N4939" t="s">
        <v>13</v>
      </c>
      <c r="O4939" s="8">
        <f>VLOOKUP(tbStoricoOrdini[[#This Row],[AGENTE]],tbAgenti[],2,FALSE)</f>
        <v>0.1</v>
      </c>
      <c r="P4939" s="2">
        <v>785</v>
      </c>
      <c r="Q4939" s="2">
        <f>tbStoricoOrdini[[#This Row],[IMPORTO]]*tbStoricoOrdini[[#This Row],[% COMM.]]</f>
        <v>78.5</v>
      </c>
      <c r="R4939" s="2">
        <f>tbStoricoOrdini[[#This Row],[TOT. COMM.]]+tbStoricoOrdini[[#This Row],[IMPORTO]]</f>
        <v>863.5</v>
      </c>
    </row>
    <row r="4940" spans="1:18">
      <c r="A4940" s="1">
        <v>43983</v>
      </c>
      <c r="B4940" s="7">
        <f>MONTH(tbStoricoOrdini[[#This Row],[DATA]])</f>
        <v>6</v>
      </c>
      <c r="C4940" t="s">
        <v>5035</v>
      </c>
      <c r="D4940" t="str">
        <f>RIGHT(tbStoricoOrdini[[#This Row],[ORDINE]],4)</f>
        <v>4937</v>
      </c>
      <c r="E4940" t="s">
        <v>41</v>
      </c>
      <c r="F4940" t="str">
        <f>VLOOKUP(tbStoricoOrdini[[#This Row],[CLIENTE]],tbClienti[],3,FALSE)</f>
        <v>Lazio</v>
      </c>
      <c r="G4940" t="str">
        <f>VLOOKUP(tbStoricoOrdini[[#This Row],[CLIENTE]],tbClienti[],7,FALSE)</f>
        <v>AC</v>
      </c>
      <c r="H4940" t="s">
        <v>72</v>
      </c>
      <c r="I4940" t="str">
        <f>IF(LEFT(tbStoricoOrdini[[#This Row],[ARTICOLO]],3) = "COG","COG",LEFT(tbStoricoOrdini[[#This Row],[ARTICOLO]],FIND(" ",tbStoricoOrdini[[#This Row],[ARTICOLO]])-1))</f>
        <v>EB06</v>
      </c>
      <c r="J4940" t="str">
        <f>MID(tbStoricoOrdini[[#This Row],[ARTICOLO]],FIND(" ",tbStoricoOrdini[[#This Row],[ARTICOLO]])+1,4)</f>
        <v>3000</v>
      </c>
      <c r="K4940" t="str">
        <f>IFERROR(RIGHT(tbStoricoOrdini[[#This Row],[ARTICOLO]],LEN(tbStoricoOrdini[[#This Row],[ARTICOLO]])-FIND(" ",tbStoricoOrdini[[#This Row],[ARTICOLO]],FIND(" ",tbStoricoOrdini[[#This Row],[ARTICOLO]]) +1)),"")</f>
        <v>Medium</v>
      </c>
      <c r="L4940" s="3">
        <f>VLOOKUP(tbStoricoOrdini[[#This Row],[ARTICOLO]],tbArticoli[],2,FALSE)</f>
        <v>120</v>
      </c>
      <c r="M4940" s="22">
        <f>tbStoricoOrdini[[#This Row],[IMPORTO]]/tbStoricoOrdini[[#This Row],[PREZZO]]</f>
        <v>0.125</v>
      </c>
      <c r="N4940" t="s">
        <v>6</v>
      </c>
      <c r="O4940" s="8">
        <f>VLOOKUP(tbStoricoOrdini[[#This Row],[AGENTE]],tbAgenti[],2,FALSE)</f>
        <v>7.4999999999999997E-2</v>
      </c>
      <c r="P4940" s="2">
        <v>15</v>
      </c>
      <c r="Q4940" s="2">
        <f>tbStoricoOrdini[[#This Row],[IMPORTO]]*tbStoricoOrdini[[#This Row],[% COMM.]]</f>
        <v>1.125</v>
      </c>
      <c r="R4940" s="2">
        <f>tbStoricoOrdini[[#This Row],[TOT. COMM.]]+tbStoricoOrdini[[#This Row],[IMPORTO]]</f>
        <v>16.125</v>
      </c>
    </row>
    <row r="4941" spans="1:18">
      <c r="A4941" s="1">
        <v>43983</v>
      </c>
      <c r="B4941" s="7">
        <f>MONTH(tbStoricoOrdini[[#This Row],[DATA]])</f>
        <v>6</v>
      </c>
      <c r="C4941" t="s">
        <v>5036</v>
      </c>
      <c r="D4941" t="str">
        <f>RIGHT(tbStoricoOrdini[[#This Row],[ORDINE]],4)</f>
        <v>4938</v>
      </c>
      <c r="E4941" t="s">
        <v>41</v>
      </c>
      <c r="F4941" t="str">
        <f>VLOOKUP(tbStoricoOrdini[[#This Row],[CLIENTE]],tbClienti[],3,FALSE)</f>
        <v>Lazio</v>
      </c>
      <c r="G4941" t="str">
        <f>VLOOKUP(tbStoricoOrdini[[#This Row],[CLIENTE]],tbClienti[],7,FALSE)</f>
        <v>AC</v>
      </c>
      <c r="H4941" t="s">
        <v>72</v>
      </c>
      <c r="I4941" t="str">
        <f>IF(LEFT(tbStoricoOrdini[[#This Row],[ARTICOLO]],3) = "COG","COG",LEFT(tbStoricoOrdini[[#This Row],[ARTICOLO]],FIND(" ",tbStoricoOrdini[[#This Row],[ARTICOLO]])-1))</f>
        <v>EB06</v>
      </c>
      <c r="J4941" t="str">
        <f>MID(tbStoricoOrdini[[#This Row],[ARTICOLO]],FIND(" ",tbStoricoOrdini[[#This Row],[ARTICOLO]])+1,4)</f>
        <v>3000</v>
      </c>
      <c r="K4941" t="str">
        <f>IFERROR(RIGHT(tbStoricoOrdini[[#This Row],[ARTICOLO]],LEN(tbStoricoOrdini[[#This Row],[ARTICOLO]])-FIND(" ",tbStoricoOrdini[[#This Row],[ARTICOLO]],FIND(" ",tbStoricoOrdini[[#This Row],[ARTICOLO]]) +1)),"")</f>
        <v>Medium</v>
      </c>
      <c r="L4941" s="3">
        <f>VLOOKUP(tbStoricoOrdini[[#This Row],[ARTICOLO]],tbArticoli[],2,FALSE)</f>
        <v>120</v>
      </c>
      <c r="M4941" s="22">
        <f>tbStoricoOrdini[[#This Row],[IMPORTO]]/tbStoricoOrdini[[#This Row],[PREZZO]]</f>
        <v>12.441666666666666</v>
      </c>
      <c r="N4941" t="s">
        <v>9</v>
      </c>
      <c r="O4941" s="8">
        <f>VLOOKUP(tbStoricoOrdini[[#This Row],[AGENTE]],tbAgenti[],2,FALSE)</f>
        <v>0.05</v>
      </c>
      <c r="P4941" s="2">
        <v>1493</v>
      </c>
      <c r="Q4941" s="2">
        <f>tbStoricoOrdini[[#This Row],[IMPORTO]]*tbStoricoOrdini[[#This Row],[% COMM.]]</f>
        <v>74.650000000000006</v>
      </c>
      <c r="R4941" s="2">
        <f>tbStoricoOrdini[[#This Row],[TOT. COMM.]]+tbStoricoOrdini[[#This Row],[IMPORTO]]</f>
        <v>1567.65</v>
      </c>
    </row>
    <row r="4942" spans="1:18">
      <c r="A4942" s="1">
        <v>43983</v>
      </c>
      <c r="B4942" s="7">
        <f>MONTH(tbStoricoOrdini[[#This Row],[DATA]])</f>
        <v>6</v>
      </c>
      <c r="C4942" t="s">
        <v>5037</v>
      </c>
      <c r="D4942" t="str">
        <f>RIGHT(tbStoricoOrdini[[#This Row],[ORDINE]],4)</f>
        <v>4939</v>
      </c>
      <c r="E4942" t="s">
        <v>41</v>
      </c>
      <c r="F4942" t="str">
        <f>VLOOKUP(tbStoricoOrdini[[#This Row],[CLIENTE]],tbClienti[],3,FALSE)</f>
        <v>Lazio</v>
      </c>
      <c r="G4942" t="str">
        <f>VLOOKUP(tbStoricoOrdini[[#This Row],[CLIENTE]],tbClienti[],7,FALSE)</f>
        <v>AC</v>
      </c>
      <c r="H4942" t="s">
        <v>73</v>
      </c>
      <c r="I4942" t="str">
        <f>IF(LEFT(tbStoricoOrdini[[#This Row],[ARTICOLO]],3) = "COG","COG",LEFT(tbStoricoOrdini[[#This Row],[ARTICOLO]],FIND(" ",tbStoricoOrdini[[#This Row],[ARTICOLO]])-1))</f>
        <v>EB06</v>
      </c>
      <c r="J4942" t="str">
        <f>MID(tbStoricoOrdini[[#This Row],[ARTICOLO]],FIND(" ",tbStoricoOrdini[[#This Row],[ARTICOLO]])+1,4)</f>
        <v>3000</v>
      </c>
      <c r="K4942" t="str">
        <f>IFERROR(RIGHT(tbStoricoOrdini[[#This Row],[ARTICOLO]],LEN(tbStoricoOrdini[[#This Row],[ARTICOLO]])-FIND(" ",tbStoricoOrdini[[#This Row],[ARTICOLO]],FIND(" ",tbStoricoOrdini[[#This Row],[ARTICOLO]]) +1)),"")</f>
        <v>Plus</v>
      </c>
      <c r="L4942" s="3">
        <f>VLOOKUP(tbStoricoOrdini[[#This Row],[ARTICOLO]],tbArticoli[],2,FALSE)</f>
        <v>130</v>
      </c>
      <c r="M4942" s="22">
        <f>tbStoricoOrdini[[#This Row],[IMPORTO]]/tbStoricoOrdini[[#This Row],[PREZZO]]</f>
        <v>1.4076923076923078</v>
      </c>
      <c r="N4942" t="s">
        <v>13</v>
      </c>
      <c r="O4942" s="8">
        <f>VLOOKUP(tbStoricoOrdini[[#This Row],[AGENTE]],tbAgenti[],2,FALSE)</f>
        <v>0.1</v>
      </c>
      <c r="P4942" s="2">
        <v>183</v>
      </c>
      <c r="Q4942" s="2">
        <f>tbStoricoOrdini[[#This Row],[IMPORTO]]*tbStoricoOrdini[[#This Row],[% COMM.]]</f>
        <v>18.3</v>
      </c>
      <c r="R4942" s="2">
        <f>tbStoricoOrdini[[#This Row],[TOT. COMM.]]+tbStoricoOrdini[[#This Row],[IMPORTO]]</f>
        <v>201.3</v>
      </c>
    </row>
    <row r="4943" spans="1:18">
      <c r="A4943" s="1">
        <v>43983</v>
      </c>
      <c r="B4943" s="7">
        <f>MONTH(tbStoricoOrdini[[#This Row],[DATA]])</f>
        <v>6</v>
      </c>
      <c r="C4943" t="s">
        <v>5038</v>
      </c>
      <c r="D4943" t="str">
        <f>RIGHT(tbStoricoOrdini[[#This Row],[ORDINE]],4)</f>
        <v>4940</v>
      </c>
      <c r="E4943" t="s">
        <v>41</v>
      </c>
      <c r="F4943" t="str">
        <f>VLOOKUP(tbStoricoOrdini[[#This Row],[CLIENTE]],tbClienti[],3,FALSE)</f>
        <v>Lazio</v>
      </c>
      <c r="G4943" t="str">
        <f>VLOOKUP(tbStoricoOrdini[[#This Row],[CLIENTE]],tbClienti[],7,FALSE)</f>
        <v>AC</v>
      </c>
      <c r="H4943" t="s">
        <v>73</v>
      </c>
      <c r="I4943" t="str">
        <f>IF(LEFT(tbStoricoOrdini[[#This Row],[ARTICOLO]],3) = "COG","COG",LEFT(tbStoricoOrdini[[#This Row],[ARTICOLO]],FIND(" ",tbStoricoOrdini[[#This Row],[ARTICOLO]])-1))</f>
        <v>EB06</v>
      </c>
      <c r="J4943" t="str">
        <f>MID(tbStoricoOrdini[[#This Row],[ARTICOLO]],FIND(" ",tbStoricoOrdini[[#This Row],[ARTICOLO]])+1,4)</f>
        <v>3000</v>
      </c>
      <c r="K4943" t="str">
        <f>IFERROR(RIGHT(tbStoricoOrdini[[#This Row],[ARTICOLO]],LEN(tbStoricoOrdini[[#This Row],[ARTICOLO]])-FIND(" ",tbStoricoOrdini[[#This Row],[ARTICOLO]],FIND(" ",tbStoricoOrdini[[#This Row],[ARTICOLO]]) +1)),"")</f>
        <v>Plus</v>
      </c>
      <c r="L4943" s="3">
        <f>VLOOKUP(tbStoricoOrdini[[#This Row],[ARTICOLO]],tbArticoli[],2,FALSE)</f>
        <v>130</v>
      </c>
      <c r="M4943" s="22">
        <f>tbStoricoOrdini[[#This Row],[IMPORTO]]/tbStoricoOrdini[[#This Row],[PREZZO]]</f>
        <v>6.1307692307692312</v>
      </c>
      <c r="N4943" t="s">
        <v>6</v>
      </c>
      <c r="O4943" s="8">
        <f>VLOOKUP(tbStoricoOrdini[[#This Row],[AGENTE]],tbAgenti[],2,FALSE)</f>
        <v>7.4999999999999997E-2</v>
      </c>
      <c r="P4943" s="2">
        <v>797</v>
      </c>
      <c r="Q4943" s="2">
        <f>tbStoricoOrdini[[#This Row],[IMPORTO]]*tbStoricoOrdini[[#This Row],[% COMM.]]</f>
        <v>59.774999999999999</v>
      </c>
      <c r="R4943" s="2">
        <f>tbStoricoOrdini[[#This Row],[TOT. COMM.]]+tbStoricoOrdini[[#This Row],[IMPORTO]]</f>
        <v>856.77499999999998</v>
      </c>
    </row>
    <row r="4944" spans="1:18">
      <c r="A4944" s="1">
        <v>43983</v>
      </c>
      <c r="B4944" s="7">
        <f>MONTH(tbStoricoOrdini[[#This Row],[DATA]])</f>
        <v>6</v>
      </c>
      <c r="C4944" t="s">
        <v>5039</v>
      </c>
      <c r="D4944" t="str">
        <f>RIGHT(tbStoricoOrdini[[#This Row],[ORDINE]],4)</f>
        <v>4941</v>
      </c>
      <c r="E4944" t="s">
        <v>42</v>
      </c>
      <c r="F4944" t="str">
        <f>VLOOKUP(tbStoricoOrdini[[#This Row],[CLIENTE]],tbClienti[],3,FALSE)</f>
        <v>Lazio</v>
      </c>
      <c r="G4944" t="str">
        <f>VLOOKUP(tbStoricoOrdini[[#This Row],[CLIENTE]],tbClienti[],7,FALSE)</f>
        <v>AC</v>
      </c>
      <c r="H4944" t="s">
        <v>78</v>
      </c>
      <c r="I4944" t="str">
        <f>IF(LEFT(tbStoricoOrdini[[#This Row],[ARTICOLO]],3) = "COG","COG",LEFT(tbStoricoOrdini[[#This Row],[ARTICOLO]],FIND(" ",tbStoricoOrdini[[#This Row],[ARTICOLO]])-1))</f>
        <v>COG</v>
      </c>
      <c r="J4944" t="str">
        <f>MID(tbStoricoOrdini[[#This Row],[ARTICOLO]],FIND(" ",tbStoricoOrdini[[#This Row],[ARTICOLO]])+1,4)</f>
        <v>3000</v>
      </c>
      <c r="K4944" t="str">
        <f>IFERROR(RIGHT(tbStoricoOrdini[[#This Row],[ARTICOLO]],LEN(tbStoricoOrdini[[#This Row],[ARTICOLO]])-FIND(" ",tbStoricoOrdini[[#This Row],[ARTICOLO]],FIND(" ",tbStoricoOrdini[[#This Row],[ARTICOLO]]) +1)),"")</f>
        <v>Medium</v>
      </c>
      <c r="L4944" s="3">
        <f>VLOOKUP(tbStoricoOrdini[[#This Row],[ARTICOLO]],tbArticoli[],2,FALSE)</f>
        <v>220</v>
      </c>
      <c r="M4944" s="22">
        <f>tbStoricoOrdini[[#This Row],[IMPORTO]]/tbStoricoOrdini[[#This Row],[PREZZO]]</f>
        <v>1237.3727272727272</v>
      </c>
      <c r="N4944" t="s">
        <v>9</v>
      </c>
      <c r="O4944" s="8">
        <f>VLOOKUP(tbStoricoOrdini[[#This Row],[AGENTE]],tbAgenti[],2,FALSE)</f>
        <v>0.05</v>
      </c>
      <c r="P4944" s="2">
        <v>272222</v>
      </c>
      <c r="Q4944" s="2">
        <f>tbStoricoOrdini[[#This Row],[IMPORTO]]*tbStoricoOrdini[[#This Row],[% COMM.]]</f>
        <v>13611.1</v>
      </c>
      <c r="R4944" s="2">
        <f>tbStoricoOrdini[[#This Row],[TOT. COMM.]]+tbStoricoOrdini[[#This Row],[IMPORTO]]</f>
        <v>285833.09999999998</v>
      </c>
    </row>
    <row r="4945" spans="1:18">
      <c r="A4945" s="1">
        <v>43983</v>
      </c>
      <c r="B4945" s="7">
        <f>MONTH(tbStoricoOrdini[[#This Row],[DATA]])</f>
        <v>6</v>
      </c>
      <c r="C4945" t="s">
        <v>5040</v>
      </c>
      <c r="D4945" t="str">
        <f>RIGHT(tbStoricoOrdini[[#This Row],[ORDINE]],4)</f>
        <v>4942</v>
      </c>
      <c r="E4945" t="s">
        <v>42</v>
      </c>
      <c r="F4945" t="str">
        <f>VLOOKUP(tbStoricoOrdini[[#This Row],[CLIENTE]],tbClienti[],3,FALSE)</f>
        <v>Lazio</v>
      </c>
      <c r="G4945" t="str">
        <f>VLOOKUP(tbStoricoOrdini[[#This Row],[CLIENTE]],tbClienti[],7,FALSE)</f>
        <v>AC</v>
      </c>
      <c r="H4945" t="s">
        <v>74</v>
      </c>
      <c r="I4945" t="str">
        <f>IF(LEFT(tbStoricoOrdini[[#This Row],[ARTICOLO]],3) = "COG","COG",LEFT(tbStoricoOrdini[[#This Row],[ARTICOLO]],FIND(" ",tbStoricoOrdini[[#This Row],[ARTICOLO]])-1))</f>
        <v>AVRC</v>
      </c>
      <c r="J4945" t="str">
        <f>MID(tbStoricoOrdini[[#This Row],[ARTICOLO]],FIND(" ",tbStoricoOrdini[[#This Row],[ARTICOLO]])+1,4)</f>
        <v>2500</v>
      </c>
      <c r="K4945" t="str">
        <f>IFERROR(RIGHT(tbStoricoOrdini[[#This Row],[ARTICOLO]],LEN(tbStoricoOrdini[[#This Row],[ARTICOLO]])-FIND(" ",tbStoricoOrdini[[#This Row],[ARTICOLO]],FIND(" ",tbStoricoOrdini[[#This Row],[ARTICOLO]]) +1)),"")</f>
        <v>Gold</v>
      </c>
      <c r="L4945" s="3">
        <f>VLOOKUP(tbStoricoOrdini[[#This Row],[ARTICOLO]],tbArticoli[],2,FALSE)</f>
        <v>500</v>
      </c>
      <c r="M4945" s="22">
        <f>tbStoricoOrdini[[#This Row],[IMPORTO]]/tbStoricoOrdini[[#This Row],[PREZZO]]</f>
        <v>8.0000000000000002E-3</v>
      </c>
      <c r="N4945" t="s">
        <v>10</v>
      </c>
      <c r="O4945" s="8">
        <f>VLOOKUP(tbStoricoOrdini[[#This Row],[AGENTE]],tbAgenti[],2,FALSE)</f>
        <v>3.6999999999999998E-2</v>
      </c>
      <c r="P4945" s="2">
        <v>4</v>
      </c>
      <c r="Q4945" s="2">
        <f>tbStoricoOrdini[[#This Row],[IMPORTO]]*tbStoricoOrdini[[#This Row],[% COMM.]]</f>
        <v>0.14799999999999999</v>
      </c>
      <c r="R4945" s="2">
        <f>tbStoricoOrdini[[#This Row],[TOT. COMM.]]+tbStoricoOrdini[[#This Row],[IMPORTO]]</f>
        <v>4.1479999999999997</v>
      </c>
    </row>
    <row r="4946" spans="1:18">
      <c r="A4946" s="1">
        <v>43983</v>
      </c>
      <c r="B4946" s="7">
        <f>MONTH(tbStoricoOrdini[[#This Row],[DATA]])</f>
        <v>6</v>
      </c>
      <c r="C4946" t="s">
        <v>5041</v>
      </c>
      <c r="D4946" t="str">
        <f>RIGHT(tbStoricoOrdini[[#This Row],[ORDINE]],4)</f>
        <v>4943</v>
      </c>
      <c r="E4946" t="s">
        <v>42</v>
      </c>
      <c r="F4946" t="str">
        <f>VLOOKUP(tbStoricoOrdini[[#This Row],[CLIENTE]],tbClienti[],3,FALSE)</f>
        <v>Lazio</v>
      </c>
      <c r="G4946" t="str">
        <f>VLOOKUP(tbStoricoOrdini[[#This Row],[CLIENTE]],tbClienti[],7,FALSE)</f>
        <v>AC</v>
      </c>
      <c r="H4946" t="s">
        <v>74</v>
      </c>
      <c r="I4946" t="str">
        <f>IF(LEFT(tbStoricoOrdini[[#This Row],[ARTICOLO]],3) = "COG","COG",LEFT(tbStoricoOrdini[[#This Row],[ARTICOLO]],FIND(" ",tbStoricoOrdini[[#This Row],[ARTICOLO]])-1))</f>
        <v>AVRC</v>
      </c>
      <c r="J4946" t="str">
        <f>MID(tbStoricoOrdini[[#This Row],[ARTICOLO]],FIND(" ",tbStoricoOrdini[[#This Row],[ARTICOLO]])+1,4)</f>
        <v>2500</v>
      </c>
      <c r="K4946" t="str">
        <f>IFERROR(RIGHT(tbStoricoOrdini[[#This Row],[ARTICOLO]],LEN(tbStoricoOrdini[[#This Row],[ARTICOLO]])-FIND(" ",tbStoricoOrdini[[#This Row],[ARTICOLO]],FIND(" ",tbStoricoOrdini[[#This Row],[ARTICOLO]]) +1)),"")</f>
        <v>Gold</v>
      </c>
      <c r="L4946" s="3">
        <f>VLOOKUP(tbStoricoOrdini[[#This Row],[ARTICOLO]],tbArticoli[],2,FALSE)</f>
        <v>500</v>
      </c>
      <c r="M4946" s="22">
        <f>tbStoricoOrdini[[#This Row],[IMPORTO]]/tbStoricoOrdini[[#This Row],[PREZZO]]</f>
        <v>96.884</v>
      </c>
      <c r="N4946" t="s">
        <v>9</v>
      </c>
      <c r="O4946" s="8">
        <f>VLOOKUP(tbStoricoOrdini[[#This Row],[AGENTE]],tbAgenti[],2,FALSE)</f>
        <v>0.05</v>
      </c>
      <c r="P4946" s="2">
        <v>48442</v>
      </c>
      <c r="Q4946" s="2">
        <f>tbStoricoOrdini[[#This Row],[IMPORTO]]*tbStoricoOrdini[[#This Row],[% COMM.]]</f>
        <v>2422.1</v>
      </c>
      <c r="R4946" s="2">
        <f>tbStoricoOrdini[[#This Row],[TOT. COMM.]]+tbStoricoOrdini[[#This Row],[IMPORTO]]</f>
        <v>50864.1</v>
      </c>
    </row>
    <row r="4947" spans="1:18">
      <c r="A4947" s="1">
        <v>43983</v>
      </c>
      <c r="B4947" s="7">
        <f>MONTH(tbStoricoOrdini[[#This Row],[DATA]])</f>
        <v>6</v>
      </c>
      <c r="C4947" t="s">
        <v>5042</v>
      </c>
      <c r="D4947" t="str">
        <f>RIGHT(tbStoricoOrdini[[#This Row],[ORDINE]],4)</f>
        <v>4944</v>
      </c>
      <c r="E4947" t="s">
        <v>42</v>
      </c>
      <c r="F4947" t="str">
        <f>VLOOKUP(tbStoricoOrdini[[#This Row],[CLIENTE]],tbClienti[],3,FALSE)</f>
        <v>Lazio</v>
      </c>
      <c r="G4947" t="str">
        <f>VLOOKUP(tbStoricoOrdini[[#This Row],[CLIENTE]],tbClienti[],7,FALSE)</f>
        <v>AC</v>
      </c>
      <c r="H4947" t="s">
        <v>77</v>
      </c>
      <c r="I4947" t="str">
        <f>IF(LEFT(tbStoricoOrdini[[#This Row],[ARTICOLO]],3) = "COG","COG",LEFT(tbStoricoOrdini[[#This Row],[ARTICOLO]],FIND(" ",tbStoricoOrdini[[#This Row],[ARTICOLO]])-1))</f>
        <v>COG</v>
      </c>
      <c r="J4947" t="str">
        <f>MID(tbStoricoOrdini[[#This Row],[ARTICOLO]],FIND(" ",tbStoricoOrdini[[#This Row],[ARTICOLO]])+1,4)</f>
        <v>2000</v>
      </c>
      <c r="K4947" t="str">
        <f>IFERROR(RIGHT(tbStoricoOrdini[[#This Row],[ARTICOLO]],LEN(tbStoricoOrdini[[#This Row],[ARTICOLO]])-FIND(" ",tbStoricoOrdini[[#This Row],[ARTICOLO]],FIND(" ",tbStoricoOrdini[[#This Row],[ARTICOLO]]) +1)),"")</f>
        <v>Medium</v>
      </c>
      <c r="L4947" s="3">
        <f>VLOOKUP(tbStoricoOrdini[[#This Row],[ARTICOLO]],tbArticoli[],2,FALSE)</f>
        <v>200</v>
      </c>
      <c r="M4947" s="22">
        <f>tbStoricoOrdini[[#This Row],[IMPORTO]]/tbStoricoOrdini[[#This Row],[PREZZO]]</f>
        <v>4.7</v>
      </c>
      <c r="N4947" t="s">
        <v>9</v>
      </c>
      <c r="O4947" s="8">
        <f>VLOOKUP(tbStoricoOrdini[[#This Row],[AGENTE]],tbAgenti[],2,FALSE)</f>
        <v>0.05</v>
      </c>
      <c r="P4947" s="2">
        <v>940</v>
      </c>
      <c r="Q4947" s="2">
        <f>tbStoricoOrdini[[#This Row],[IMPORTO]]*tbStoricoOrdini[[#This Row],[% COMM.]]</f>
        <v>47</v>
      </c>
      <c r="R4947" s="2">
        <f>tbStoricoOrdini[[#This Row],[TOT. COMM.]]+tbStoricoOrdini[[#This Row],[IMPORTO]]</f>
        <v>987</v>
      </c>
    </row>
    <row r="4948" spans="1:18">
      <c r="A4948" s="1">
        <v>43983</v>
      </c>
      <c r="B4948" s="7">
        <f>MONTH(tbStoricoOrdini[[#This Row],[DATA]])</f>
        <v>6</v>
      </c>
      <c r="C4948" t="s">
        <v>5043</v>
      </c>
      <c r="D4948" t="str">
        <f>RIGHT(tbStoricoOrdini[[#This Row],[ORDINE]],4)</f>
        <v>4945</v>
      </c>
      <c r="E4948" t="s">
        <v>42</v>
      </c>
      <c r="F4948" t="str">
        <f>VLOOKUP(tbStoricoOrdini[[#This Row],[CLIENTE]],tbClienti[],3,FALSE)</f>
        <v>Lazio</v>
      </c>
      <c r="G4948" t="str">
        <f>VLOOKUP(tbStoricoOrdini[[#This Row],[CLIENTE]],tbClienti[],7,FALSE)</f>
        <v>AC</v>
      </c>
      <c r="H4948" t="s">
        <v>61</v>
      </c>
      <c r="I4948" t="str">
        <f>IF(LEFT(tbStoricoOrdini[[#This Row],[ARTICOLO]],3) = "COG","COG",LEFT(tbStoricoOrdini[[#This Row],[ARTICOLO]],FIND(" ",tbStoricoOrdini[[#This Row],[ARTICOLO]])-1))</f>
        <v>KLM</v>
      </c>
      <c r="J4948" t="str">
        <f>MID(tbStoricoOrdini[[#This Row],[ARTICOLO]],FIND(" ",tbStoricoOrdini[[#This Row],[ARTICOLO]])+1,4)</f>
        <v>5000</v>
      </c>
      <c r="K4948" t="str">
        <f>IFERROR(RIGHT(tbStoricoOrdini[[#This Row],[ARTICOLO]],LEN(tbStoricoOrdini[[#This Row],[ARTICOLO]])-FIND(" ",tbStoricoOrdini[[#This Row],[ARTICOLO]],FIND(" ",tbStoricoOrdini[[#This Row],[ARTICOLO]]) +1)),"")</f>
        <v>Medium</v>
      </c>
      <c r="L4948" s="3">
        <f>VLOOKUP(tbStoricoOrdini[[#This Row],[ARTICOLO]],tbArticoli[],2,FALSE)</f>
        <v>150</v>
      </c>
      <c r="M4948" s="22">
        <f>tbStoricoOrdini[[#This Row],[IMPORTO]]/tbStoricoOrdini[[#This Row],[PREZZO]]</f>
        <v>3.2666666666666666</v>
      </c>
      <c r="N4948" t="s">
        <v>7</v>
      </c>
      <c r="O4948" s="8">
        <f>VLOOKUP(tbStoricoOrdini[[#This Row],[AGENTE]],tbAgenti[],2,FALSE)</f>
        <v>0.03</v>
      </c>
      <c r="P4948" s="2">
        <v>490</v>
      </c>
      <c r="Q4948" s="2">
        <f>tbStoricoOrdini[[#This Row],[IMPORTO]]*tbStoricoOrdini[[#This Row],[% COMM.]]</f>
        <v>14.7</v>
      </c>
      <c r="R4948" s="2">
        <f>tbStoricoOrdini[[#This Row],[TOT. COMM.]]+tbStoricoOrdini[[#This Row],[IMPORTO]]</f>
        <v>504.7</v>
      </c>
    </row>
    <row r="4949" spans="1:18">
      <c r="A4949" s="1">
        <v>43983</v>
      </c>
      <c r="B4949" s="7">
        <f>MONTH(tbStoricoOrdini[[#This Row],[DATA]])</f>
        <v>6</v>
      </c>
      <c r="C4949" t="s">
        <v>5044</v>
      </c>
      <c r="D4949" t="str">
        <f>RIGHT(tbStoricoOrdini[[#This Row],[ORDINE]],4)</f>
        <v>4946</v>
      </c>
      <c r="E4949" t="s">
        <v>42</v>
      </c>
      <c r="F4949" t="str">
        <f>VLOOKUP(tbStoricoOrdini[[#This Row],[CLIENTE]],tbClienti[],3,FALSE)</f>
        <v>Lazio</v>
      </c>
      <c r="G4949" t="str">
        <f>VLOOKUP(tbStoricoOrdini[[#This Row],[CLIENTE]],tbClienti[],7,FALSE)</f>
        <v>AC</v>
      </c>
      <c r="H4949" t="s">
        <v>61</v>
      </c>
      <c r="I4949" t="str">
        <f>IF(LEFT(tbStoricoOrdini[[#This Row],[ARTICOLO]],3) = "COG","COG",LEFT(tbStoricoOrdini[[#This Row],[ARTICOLO]],FIND(" ",tbStoricoOrdini[[#This Row],[ARTICOLO]])-1))</f>
        <v>KLM</v>
      </c>
      <c r="J4949" t="str">
        <f>MID(tbStoricoOrdini[[#This Row],[ARTICOLO]],FIND(" ",tbStoricoOrdini[[#This Row],[ARTICOLO]])+1,4)</f>
        <v>5000</v>
      </c>
      <c r="K4949" t="str">
        <f>IFERROR(RIGHT(tbStoricoOrdini[[#This Row],[ARTICOLO]],LEN(tbStoricoOrdini[[#This Row],[ARTICOLO]])-FIND(" ",tbStoricoOrdini[[#This Row],[ARTICOLO]],FIND(" ",tbStoricoOrdini[[#This Row],[ARTICOLO]]) +1)),"")</f>
        <v>Medium</v>
      </c>
      <c r="L4949" s="3">
        <f>VLOOKUP(tbStoricoOrdini[[#This Row],[ARTICOLO]],tbArticoli[],2,FALSE)</f>
        <v>150</v>
      </c>
      <c r="M4949" s="22">
        <f>tbStoricoOrdini[[#This Row],[IMPORTO]]/tbStoricoOrdini[[#This Row],[PREZZO]]</f>
        <v>2116.6066666666666</v>
      </c>
      <c r="N4949" t="s">
        <v>9</v>
      </c>
      <c r="O4949" s="8">
        <f>VLOOKUP(tbStoricoOrdini[[#This Row],[AGENTE]],tbAgenti[],2,FALSE)</f>
        <v>0.05</v>
      </c>
      <c r="P4949" s="2">
        <v>317491</v>
      </c>
      <c r="Q4949" s="2">
        <f>tbStoricoOrdini[[#This Row],[IMPORTO]]*tbStoricoOrdini[[#This Row],[% COMM.]]</f>
        <v>15874.550000000001</v>
      </c>
      <c r="R4949" s="2">
        <f>tbStoricoOrdini[[#This Row],[TOT. COMM.]]+tbStoricoOrdini[[#This Row],[IMPORTO]]</f>
        <v>333365.55</v>
      </c>
    </row>
    <row r="4950" spans="1:18">
      <c r="A4950" s="1">
        <v>43983</v>
      </c>
      <c r="B4950" s="7">
        <f>MONTH(tbStoricoOrdini[[#This Row],[DATA]])</f>
        <v>6</v>
      </c>
      <c r="C4950" t="s">
        <v>5045</v>
      </c>
      <c r="D4950" t="str">
        <f>RIGHT(tbStoricoOrdini[[#This Row],[ORDINE]],4)</f>
        <v>4947</v>
      </c>
      <c r="E4950" t="s">
        <v>42</v>
      </c>
      <c r="F4950" t="str">
        <f>VLOOKUP(tbStoricoOrdini[[#This Row],[CLIENTE]],tbClienti[],3,FALSE)</f>
        <v>Lazio</v>
      </c>
      <c r="G4950" t="str">
        <f>VLOOKUP(tbStoricoOrdini[[#This Row],[CLIENTE]],tbClienti[],7,FALSE)</f>
        <v>AC</v>
      </c>
      <c r="H4950" t="s">
        <v>79</v>
      </c>
      <c r="I4950" t="str">
        <f>IF(LEFT(tbStoricoOrdini[[#This Row],[ARTICOLO]],3) = "COG","COG",LEFT(tbStoricoOrdini[[#This Row],[ARTICOLO]],FIND(" ",tbStoricoOrdini[[#This Row],[ARTICOLO]])-1))</f>
        <v>COG</v>
      </c>
      <c r="J4950" t="str">
        <f>MID(tbStoricoOrdini[[#This Row],[ARTICOLO]],FIND(" ",tbStoricoOrdini[[#This Row],[ARTICOLO]])+1,4)</f>
        <v>4000</v>
      </c>
      <c r="K4950" t="str">
        <f>IFERROR(RIGHT(tbStoricoOrdini[[#This Row],[ARTICOLO]],LEN(tbStoricoOrdini[[#This Row],[ARTICOLO]])-FIND(" ",tbStoricoOrdini[[#This Row],[ARTICOLO]],FIND(" ",tbStoricoOrdini[[#This Row],[ARTICOLO]]) +1)),"")</f>
        <v>Plus</v>
      </c>
      <c r="L4950" s="3">
        <f>VLOOKUP(tbStoricoOrdini[[#This Row],[ARTICOLO]],tbArticoli[],2,FALSE)</f>
        <v>240</v>
      </c>
      <c r="M4950" s="22">
        <f>tbStoricoOrdini[[#This Row],[IMPORTO]]/tbStoricoOrdini[[#This Row],[PREZZO]]</f>
        <v>0.22083333333333333</v>
      </c>
      <c r="N4950" t="s">
        <v>6</v>
      </c>
      <c r="O4950" s="8">
        <f>VLOOKUP(tbStoricoOrdini[[#This Row],[AGENTE]],tbAgenti[],2,FALSE)</f>
        <v>7.4999999999999997E-2</v>
      </c>
      <c r="P4950" s="2">
        <v>53</v>
      </c>
      <c r="Q4950" s="2">
        <f>tbStoricoOrdini[[#This Row],[IMPORTO]]*tbStoricoOrdini[[#This Row],[% COMM.]]</f>
        <v>3.9749999999999996</v>
      </c>
      <c r="R4950" s="2">
        <f>tbStoricoOrdini[[#This Row],[TOT. COMM.]]+tbStoricoOrdini[[#This Row],[IMPORTO]]</f>
        <v>56.975000000000001</v>
      </c>
    </row>
    <row r="4951" spans="1:18">
      <c r="A4951" s="1">
        <v>43983</v>
      </c>
      <c r="B4951" s="7">
        <f>MONTH(tbStoricoOrdini[[#This Row],[DATA]])</f>
        <v>6</v>
      </c>
      <c r="C4951" t="s">
        <v>5046</v>
      </c>
      <c r="D4951" t="str">
        <f>RIGHT(tbStoricoOrdini[[#This Row],[ORDINE]],4)</f>
        <v>4948</v>
      </c>
      <c r="E4951" t="s">
        <v>42</v>
      </c>
      <c r="F4951" t="str">
        <f>VLOOKUP(tbStoricoOrdini[[#This Row],[CLIENTE]],tbClienti[],3,FALSE)</f>
        <v>Lazio</v>
      </c>
      <c r="G4951" t="str">
        <f>VLOOKUP(tbStoricoOrdini[[#This Row],[CLIENTE]],tbClienti[],7,FALSE)</f>
        <v>AC</v>
      </c>
      <c r="H4951" t="s">
        <v>79</v>
      </c>
      <c r="I4951" t="str">
        <f>IF(LEFT(tbStoricoOrdini[[#This Row],[ARTICOLO]],3) = "COG","COG",LEFT(tbStoricoOrdini[[#This Row],[ARTICOLO]],FIND(" ",tbStoricoOrdini[[#This Row],[ARTICOLO]])-1))</f>
        <v>COG</v>
      </c>
      <c r="J4951" t="str">
        <f>MID(tbStoricoOrdini[[#This Row],[ARTICOLO]],FIND(" ",tbStoricoOrdini[[#This Row],[ARTICOLO]])+1,4)</f>
        <v>4000</v>
      </c>
      <c r="K4951" t="str">
        <f>IFERROR(RIGHT(tbStoricoOrdini[[#This Row],[ARTICOLO]],LEN(tbStoricoOrdini[[#This Row],[ARTICOLO]])-FIND(" ",tbStoricoOrdini[[#This Row],[ARTICOLO]],FIND(" ",tbStoricoOrdini[[#This Row],[ARTICOLO]]) +1)),"")</f>
        <v>Plus</v>
      </c>
      <c r="L4951" s="3">
        <f>VLOOKUP(tbStoricoOrdini[[#This Row],[ARTICOLO]],tbArticoli[],2,FALSE)</f>
        <v>240</v>
      </c>
      <c r="M4951" s="22">
        <f>tbStoricoOrdini[[#This Row],[IMPORTO]]/tbStoricoOrdini[[#This Row],[PREZZO]]</f>
        <v>28.979166666666668</v>
      </c>
      <c r="N4951" t="s">
        <v>9</v>
      </c>
      <c r="O4951" s="8">
        <f>VLOOKUP(tbStoricoOrdini[[#This Row],[AGENTE]],tbAgenti[],2,FALSE)</f>
        <v>0.05</v>
      </c>
      <c r="P4951" s="2">
        <v>6955</v>
      </c>
      <c r="Q4951" s="2">
        <f>tbStoricoOrdini[[#This Row],[IMPORTO]]*tbStoricoOrdini[[#This Row],[% COMM.]]</f>
        <v>347.75</v>
      </c>
      <c r="R4951" s="2">
        <f>tbStoricoOrdini[[#This Row],[TOT. COMM.]]+tbStoricoOrdini[[#This Row],[IMPORTO]]</f>
        <v>7302.75</v>
      </c>
    </row>
    <row r="4952" spans="1:18">
      <c r="A4952" s="1">
        <v>43983</v>
      </c>
      <c r="B4952" s="7">
        <f>MONTH(tbStoricoOrdini[[#This Row],[DATA]])</f>
        <v>6</v>
      </c>
      <c r="C4952" t="s">
        <v>5047</v>
      </c>
      <c r="D4952" t="str">
        <f>RIGHT(tbStoricoOrdini[[#This Row],[ORDINE]],4)</f>
        <v>4949</v>
      </c>
      <c r="E4952" t="s">
        <v>42</v>
      </c>
      <c r="F4952" t="str">
        <f>VLOOKUP(tbStoricoOrdini[[#This Row],[CLIENTE]],tbClienti[],3,FALSE)</f>
        <v>Lazio</v>
      </c>
      <c r="G4952" t="str">
        <f>VLOOKUP(tbStoricoOrdini[[#This Row],[CLIENTE]],tbClienti[],7,FALSE)</f>
        <v>AC</v>
      </c>
      <c r="H4952" t="s">
        <v>60</v>
      </c>
      <c r="I4952" t="str">
        <f>IF(LEFT(tbStoricoOrdini[[#This Row],[ARTICOLO]],3) = "COG","COG",LEFT(tbStoricoOrdini[[#This Row],[ARTICOLO]],FIND(" ",tbStoricoOrdini[[#This Row],[ARTICOLO]])-1))</f>
        <v>KLM</v>
      </c>
      <c r="J4952" t="str">
        <f>MID(tbStoricoOrdini[[#This Row],[ARTICOLO]],FIND(" ",tbStoricoOrdini[[#This Row],[ARTICOLO]])+1,4)</f>
        <v>5000</v>
      </c>
      <c r="K4952" t="str">
        <f>IFERROR(RIGHT(tbStoricoOrdini[[#This Row],[ARTICOLO]],LEN(tbStoricoOrdini[[#This Row],[ARTICOLO]])-FIND(" ",tbStoricoOrdini[[#This Row],[ARTICOLO]],FIND(" ",tbStoricoOrdini[[#This Row],[ARTICOLO]]) +1)),"")</f>
        <v>Plus</v>
      </c>
      <c r="L4952" s="3">
        <f>VLOOKUP(tbStoricoOrdini[[#This Row],[ARTICOLO]],tbArticoli[],2,FALSE)</f>
        <v>175</v>
      </c>
      <c r="M4952" s="22">
        <f>tbStoricoOrdini[[#This Row],[IMPORTO]]/tbStoricoOrdini[[#This Row],[PREZZO]]</f>
        <v>36.708571428571432</v>
      </c>
      <c r="N4952" t="s">
        <v>7</v>
      </c>
      <c r="O4952" s="8">
        <f>VLOOKUP(tbStoricoOrdini[[#This Row],[AGENTE]],tbAgenti[],2,FALSE)</f>
        <v>0.03</v>
      </c>
      <c r="P4952" s="2">
        <v>6424</v>
      </c>
      <c r="Q4952" s="2">
        <f>tbStoricoOrdini[[#This Row],[IMPORTO]]*tbStoricoOrdini[[#This Row],[% COMM.]]</f>
        <v>192.72</v>
      </c>
      <c r="R4952" s="2">
        <f>tbStoricoOrdini[[#This Row],[TOT. COMM.]]+tbStoricoOrdini[[#This Row],[IMPORTO]]</f>
        <v>6616.72</v>
      </c>
    </row>
    <row r="4953" spans="1:18">
      <c r="A4953" s="1">
        <v>43983</v>
      </c>
      <c r="B4953" s="7">
        <f>MONTH(tbStoricoOrdini[[#This Row],[DATA]])</f>
        <v>6</v>
      </c>
      <c r="C4953" t="s">
        <v>5048</v>
      </c>
      <c r="D4953" t="str">
        <f>RIGHT(tbStoricoOrdini[[#This Row],[ORDINE]],4)</f>
        <v>4950</v>
      </c>
      <c r="E4953" t="s">
        <v>42</v>
      </c>
      <c r="F4953" t="str">
        <f>VLOOKUP(tbStoricoOrdini[[#This Row],[CLIENTE]],tbClienti[],3,FALSE)</f>
        <v>Lazio</v>
      </c>
      <c r="G4953" t="str">
        <f>VLOOKUP(tbStoricoOrdini[[#This Row],[CLIENTE]],tbClienti[],7,FALSE)</f>
        <v>AC</v>
      </c>
      <c r="H4953" t="s">
        <v>62</v>
      </c>
      <c r="I4953" t="str">
        <f>IF(LEFT(tbStoricoOrdini[[#This Row],[ARTICOLO]],3) = "COG","COG",LEFT(tbStoricoOrdini[[#This Row],[ARTICOLO]],FIND(" ",tbStoricoOrdini[[#This Row],[ARTICOLO]])-1))</f>
        <v>KLM</v>
      </c>
      <c r="J4953" t="str">
        <f>MID(tbStoricoOrdini[[#This Row],[ARTICOLO]],FIND(" ",tbStoricoOrdini[[#This Row],[ARTICOLO]])+1,4)</f>
        <v>2500</v>
      </c>
      <c r="K4953" t="str">
        <f>IFERROR(RIGHT(tbStoricoOrdini[[#This Row],[ARTICOLO]],LEN(tbStoricoOrdini[[#This Row],[ARTICOLO]])-FIND(" ",tbStoricoOrdini[[#This Row],[ARTICOLO]],FIND(" ",tbStoricoOrdini[[#This Row],[ARTICOLO]]) +1)),"")</f>
        <v>Plus</v>
      </c>
      <c r="L4953" s="3">
        <f>VLOOKUP(tbStoricoOrdini[[#This Row],[ARTICOLO]],tbArticoli[],2,FALSE)</f>
        <v>130</v>
      </c>
      <c r="M4953" s="22">
        <f>tbStoricoOrdini[[#This Row],[IMPORTO]]/tbStoricoOrdini[[#This Row],[PREZZO]]</f>
        <v>163.03846153846155</v>
      </c>
      <c r="N4953" t="s">
        <v>6</v>
      </c>
      <c r="O4953" s="8">
        <f>VLOOKUP(tbStoricoOrdini[[#This Row],[AGENTE]],tbAgenti[],2,FALSE)</f>
        <v>7.4999999999999997E-2</v>
      </c>
      <c r="P4953" s="2">
        <v>21195</v>
      </c>
      <c r="Q4953" s="2">
        <f>tbStoricoOrdini[[#This Row],[IMPORTO]]*tbStoricoOrdini[[#This Row],[% COMM.]]</f>
        <v>1589.625</v>
      </c>
      <c r="R4953" s="2">
        <f>tbStoricoOrdini[[#This Row],[TOT. COMM.]]+tbStoricoOrdini[[#This Row],[IMPORTO]]</f>
        <v>22784.625</v>
      </c>
    </row>
    <row r="4954" spans="1:18">
      <c r="A4954" s="1">
        <v>43983</v>
      </c>
      <c r="B4954" s="7">
        <f>MONTH(tbStoricoOrdini[[#This Row],[DATA]])</f>
        <v>6</v>
      </c>
      <c r="C4954" t="s">
        <v>5049</v>
      </c>
      <c r="D4954" t="str">
        <f>RIGHT(tbStoricoOrdini[[#This Row],[ORDINE]],4)</f>
        <v>4951</v>
      </c>
      <c r="E4954" t="s">
        <v>42</v>
      </c>
      <c r="F4954" t="str">
        <f>VLOOKUP(tbStoricoOrdini[[#This Row],[CLIENTE]],tbClienti[],3,FALSE)</f>
        <v>Lazio</v>
      </c>
      <c r="G4954" t="str">
        <f>VLOOKUP(tbStoricoOrdini[[#This Row],[CLIENTE]],tbClienti[],7,FALSE)</f>
        <v>AC</v>
      </c>
      <c r="H4954" t="s">
        <v>63</v>
      </c>
      <c r="I4954" t="str">
        <f>IF(LEFT(tbStoricoOrdini[[#This Row],[ARTICOLO]],3) = "COG","COG",LEFT(tbStoricoOrdini[[#This Row],[ARTICOLO]],FIND(" ",tbStoricoOrdini[[#This Row],[ARTICOLO]])-1))</f>
        <v>KLM</v>
      </c>
      <c r="J4954" t="str">
        <f>MID(tbStoricoOrdini[[#This Row],[ARTICOLO]],FIND(" ",tbStoricoOrdini[[#This Row],[ARTICOLO]])+1,4)</f>
        <v>3000</v>
      </c>
      <c r="K4954" t="str">
        <f>IFERROR(RIGHT(tbStoricoOrdini[[#This Row],[ARTICOLO]],LEN(tbStoricoOrdini[[#This Row],[ARTICOLO]])-FIND(" ",tbStoricoOrdini[[#This Row],[ARTICOLO]],FIND(" ",tbStoricoOrdini[[#This Row],[ARTICOLO]]) +1)),"")</f>
        <v>Plus</v>
      </c>
      <c r="L4954" s="3">
        <f>VLOOKUP(tbStoricoOrdini[[#This Row],[ARTICOLO]],tbArticoli[],2,FALSE)</f>
        <v>145</v>
      </c>
      <c r="M4954" s="22">
        <f>tbStoricoOrdini[[#This Row],[IMPORTO]]/tbStoricoOrdini[[#This Row],[PREZZO]]</f>
        <v>47.896551724137929</v>
      </c>
      <c r="N4954" t="s">
        <v>19</v>
      </c>
      <c r="O4954" s="8">
        <f>VLOOKUP(tbStoricoOrdini[[#This Row],[AGENTE]],tbAgenti[],2,FALSE)</f>
        <v>0.05</v>
      </c>
      <c r="P4954" s="2">
        <v>6945</v>
      </c>
      <c r="Q4954" s="2">
        <f>tbStoricoOrdini[[#This Row],[IMPORTO]]*tbStoricoOrdini[[#This Row],[% COMM.]]</f>
        <v>347.25</v>
      </c>
      <c r="R4954" s="2">
        <f>tbStoricoOrdini[[#This Row],[TOT. COMM.]]+tbStoricoOrdini[[#This Row],[IMPORTO]]</f>
        <v>7292.25</v>
      </c>
    </row>
    <row r="4955" spans="1:18">
      <c r="A4955" s="1">
        <v>43983</v>
      </c>
      <c r="B4955" s="7">
        <f>MONTH(tbStoricoOrdini[[#This Row],[DATA]])</f>
        <v>6</v>
      </c>
      <c r="C4955" t="s">
        <v>5050</v>
      </c>
      <c r="D4955" t="str">
        <f>RIGHT(tbStoricoOrdini[[#This Row],[ORDINE]],4)</f>
        <v>4952</v>
      </c>
      <c r="E4955" t="s">
        <v>42</v>
      </c>
      <c r="F4955" t="str">
        <f>VLOOKUP(tbStoricoOrdini[[#This Row],[CLIENTE]],tbClienti[],3,FALSE)</f>
        <v>Lazio</v>
      </c>
      <c r="G4955" t="str">
        <f>VLOOKUP(tbStoricoOrdini[[#This Row],[CLIENTE]],tbClienti[],7,FALSE)</f>
        <v>AC</v>
      </c>
      <c r="H4955" t="s">
        <v>63</v>
      </c>
      <c r="I4955" t="str">
        <f>IF(LEFT(tbStoricoOrdini[[#This Row],[ARTICOLO]],3) = "COG","COG",LEFT(tbStoricoOrdini[[#This Row],[ARTICOLO]],FIND(" ",tbStoricoOrdini[[#This Row],[ARTICOLO]])-1))</f>
        <v>KLM</v>
      </c>
      <c r="J4955" t="str">
        <f>MID(tbStoricoOrdini[[#This Row],[ARTICOLO]],FIND(" ",tbStoricoOrdini[[#This Row],[ARTICOLO]])+1,4)</f>
        <v>3000</v>
      </c>
      <c r="K4955" t="str">
        <f>IFERROR(RIGHT(tbStoricoOrdini[[#This Row],[ARTICOLO]],LEN(tbStoricoOrdini[[#This Row],[ARTICOLO]])-FIND(" ",tbStoricoOrdini[[#This Row],[ARTICOLO]],FIND(" ",tbStoricoOrdini[[#This Row],[ARTICOLO]]) +1)),"")</f>
        <v>Plus</v>
      </c>
      <c r="L4955" s="3">
        <f>VLOOKUP(tbStoricoOrdini[[#This Row],[ARTICOLO]],tbArticoli[],2,FALSE)</f>
        <v>145</v>
      </c>
      <c r="M4955" s="22">
        <f>tbStoricoOrdini[[#This Row],[IMPORTO]]/tbStoricoOrdini[[#This Row],[PREZZO]]</f>
        <v>34.448275862068968</v>
      </c>
      <c r="N4955" t="s">
        <v>6</v>
      </c>
      <c r="O4955" s="8">
        <f>VLOOKUP(tbStoricoOrdini[[#This Row],[AGENTE]],tbAgenti[],2,FALSE)</f>
        <v>7.4999999999999997E-2</v>
      </c>
      <c r="P4955" s="2">
        <v>4995</v>
      </c>
      <c r="Q4955" s="2">
        <f>tbStoricoOrdini[[#This Row],[IMPORTO]]*tbStoricoOrdini[[#This Row],[% COMM.]]</f>
        <v>374.625</v>
      </c>
      <c r="R4955" s="2">
        <f>tbStoricoOrdini[[#This Row],[TOT. COMM.]]+tbStoricoOrdini[[#This Row],[IMPORTO]]</f>
        <v>5369.625</v>
      </c>
    </row>
    <row r="4956" spans="1:18">
      <c r="A4956" s="1">
        <v>43983</v>
      </c>
      <c r="B4956" s="7">
        <f>MONTH(tbStoricoOrdini[[#This Row],[DATA]])</f>
        <v>6</v>
      </c>
      <c r="C4956" t="s">
        <v>5051</v>
      </c>
      <c r="D4956" t="str">
        <f>RIGHT(tbStoricoOrdini[[#This Row],[ORDINE]],4)</f>
        <v>4953</v>
      </c>
      <c r="E4956" t="s">
        <v>42</v>
      </c>
      <c r="F4956" t="str">
        <f>VLOOKUP(tbStoricoOrdini[[#This Row],[CLIENTE]],tbClienti[],3,FALSE)</f>
        <v>Lazio</v>
      </c>
      <c r="G4956" t="str">
        <f>VLOOKUP(tbStoricoOrdini[[#This Row],[CLIENTE]],tbClienti[],7,FALSE)</f>
        <v>AC</v>
      </c>
      <c r="H4956" t="s">
        <v>63</v>
      </c>
      <c r="I4956" t="str">
        <f>IF(LEFT(tbStoricoOrdini[[#This Row],[ARTICOLO]],3) = "COG","COG",LEFT(tbStoricoOrdini[[#This Row],[ARTICOLO]],FIND(" ",tbStoricoOrdini[[#This Row],[ARTICOLO]])-1))</f>
        <v>KLM</v>
      </c>
      <c r="J4956" t="str">
        <f>MID(tbStoricoOrdini[[#This Row],[ARTICOLO]],FIND(" ",tbStoricoOrdini[[#This Row],[ARTICOLO]])+1,4)</f>
        <v>3000</v>
      </c>
      <c r="K4956" t="str">
        <f>IFERROR(RIGHT(tbStoricoOrdini[[#This Row],[ARTICOLO]],LEN(tbStoricoOrdini[[#This Row],[ARTICOLO]])-FIND(" ",tbStoricoOrdini[[#This Row],[ARTICOLO]],FIND(" ",tbStoricoOrdini[[#This Row],[ARTICOLO]]) +1)),"")</f>
        <v>Plus</v>
      </c>
      <c r="L4956" s="3">
        <f>VLOOKUP(tbStoricoOrdini[[#This Row],[ARTICOLO]],tbArticoli[],2,FALSE)</f>
        <v>145</v>
      </c>
      <c r="M4956" s="22">
        <f>tbStoricoOrdini[[#This Row],[IMPORTO]]/tbStoricoOrdini[[#This Row],[PREZZO]]</f>
        <v>2581.6965517241379</v>
      </c>
      <c r="N4956" t="s">
        <v>9</v>
      </c>
      <c r="O4956" s="8">
        <f>VLOOKUP(tbStoricoOrdini[[#This Row],[AGENTE]],tbAgenti[],2,FALSE)</f>
        <v>0.05</v>
      </c>
      <c r="P4956" s="2">
        <v>374346</v>
      </c>
      <c r="Q4956" s="2">
        <f>tbStoricoOrdini[[#This Row],[IMPORTO]]*tbStoricoOrdini[[#This Row],[% COMM.]]</f>
        <v>18717.3</v>
      </c>
      <c r="R4956" s="2">
        <f>tbStoricoOrdini[[#This Row],[TOT. COMM.]]+tbStoricoOrdini[[#This Row],[IMPORTO]]</f>
        <v>393063.3</v>
      </c>
    </row>
    <row r="4957" spans="1:18">
      <c r="A4957" s="1">
        <v>43983</v>
      </c>
      <c r="B4957" s="7">
        <f>MONTH(tbStoricoOrdini[[#This Row],[DATA]])</f>
        <v>6</v>
      </c>
      <c r="C4957" t="s">
        <v>5052</v>
      </c>
      <c r="D4957" t="str">
        <f>RIGHT(tbStoricoOrdini[[#This Row],[ORDINE]],4)</f>
        <v>4954</v>
      </c>
      <c r="E4957" t="s">
        <v>42</v>
      </c>
      <c r="F4957" t="str">
        <f>VLOOKUP(tbStoricoOrdini[[#This Row],[CLIENTE]],tbClienti[],3,FALSE)</f>
        <v>Lazio</v>
      </c>
      <c r="G4957" t="str">
        <f>VLOOKUP(tbStoricoOrdini[[#This Row],[CLIENTE]],tbClienti[],7,FALSE)</f>
        <v>AC</v>
      </c>
      <c r="H4957" t="s">
        <v>66</v>
      </c>
      <c r="I4957" t="str">
        <f>IF(LEFT(tbStoricoOrdini[[#This Row],[ARTICOLO]],3) = "COG","COG",LEFT(tbStoricoOrdini[[#This Row],[ARTICOLO]],FIND(" ",tbStoricoOrdini[[#This Row],[ARTICOLO]])-1))</f>
        <v>BAG</v>
      </c>
      <c r="J4957" t="str">
        <f>MID(tbStoricoOrdini[[#This Row],[ARTICOLO]],FIND(" ",tbStoricoOrdini[[#This Row],[ARTICOLO]])+1,4)</f>
        <v>2500</v>
      </c>
      <c r="K4957" t="str">
        <f>IFERROR(RIGHT(tbStoricoOrdini[[#This Row],[ARTICOLO]],LEN(tbStoricoOrdini[[#This Row],[ARTICOLO]])-FIND(" ",tbStoricoOrdini[[#This Row],[ARTICOLO]],FIND(" ",tbStoricoOrdini[[#This Row],[ARTICOLO]]) +1)),"")</f>
        <v>Plus</v>
      </c>
      <c r="L4957" s="3">
        <f>VLOOKUP(tbStoricoOrdini[[#This Row],[ARTICOLO]],tbArticoli[],2,FALSE)</f>
        <v>220</v>
      </c>
      <c r="M4957" s="22">
        <f>tbStoricoOrdini[[#This Row],[IMPORTO]]/tbStoricoOrdini[[#This Row],[PREZZO]]</f>
        <v>157.64545454545456</v>
      </c>
      <c r="N4957" t="s">
        <v>6</v>
      </c>
      <c r="O4957" s="8">
        <f>VLOOKUP(tbStoricoOrdini[[#This Row],[AGENTE]],tbAgenti[],2,FALSE)</f>
        <v>7.4999999999999997E-2</v>
      </c>
      <c r="P4957" s="2">
        <v>34682</v>
      </c>
      <c r="Q4957" s="2">
        <f>tbStoricoOrdini[[#This Row],[IMPORTO]]*tbStoricoOrdini[[#This Row],[% COMM.]]</f>
        <v>2601.15</v>
      </c>
      <c r="R4957" s="2">
        <f>tbStoricoOrdini[[#This Row],[TOT. COMM.]]+tbStoricoOrdini[[#This Row],[IMPORTO]]</f>
        <v>37283.15</v>
      </c>
    </row>
    <row r="4958" spans="1:18">
      <c r="A4958" s="1">
        <v>43983</v>
      </c>
      <c r="B4958" s="7">
        <f>MONTH(tbStoricoOrdini[[#This Row],[DATA]])</f>
        <v>6</v>
      </c>
      <c r="C4958" t="s">
        <v>5053</v>
      </c>
      <c r="D4958" t="str">
        <f>RIGHT(tbStoricoOrdini[[#This Row],[ORDINE]],4)</f>
        <v>4955</v>
      </c>
      <c r="E4958" t="s">
        <v>42</v>
      </c>
      <c r="F4958" t="str">
        <f>VLOOKUP(tbStoricoOrdini[[#This Row],[CLIENTE]],tbClienti[],3,FALSE)</f>
        <v>Lazio</v>
      </c>
      <c r="G4958" t="str">
        <f>VLOOKUP(tbStoricoOrdini[[#This Row],[CLIENTE]],tbClienti[],7,FALSE)</f>
        <v>AC</v>
      </c>
      <c r="H4958" t="s">
        <v>66</v>
      </c>
      <c r="I4958" t="str">
        <f>IF(LEFT(tbStoricoOrdini[[#This Row],[ARTICOLO]],3) = "COG","COG",LEFT(tbStoricoOrdini[[#This Row],[ARTICOLO]],FIND(" ",tbStoricoOrdini[[#This Row],[ARTICOLO]])-1))</f>
        <v>BAG</v>
      </c>
      <c r="J4958" t="str">
        <f>MID(tbStoricoOrdini[[#This Row],[ARTICOLO]],FIND(" ",tbStoricoOrdini[[#This Row],[ARTICOLO]])+1,4)</f>
        <v>2500</v>
      </c>
      <c r="K4958" t="str">
        <f>IFERROR(RIGHT(tbStoricoOrdini[[#This Row],[ARTICOLO]],LEN(tbStoricoOrdini[[#This Row],[ARTICOLO]])-FIND(" ",tbStoricoOrdini[[#This Row],[ARTICOLO]],FIND(" ",tbStoricoOrdini[[#This Row],[ARTICOLO]]) +1)),"")</f>
        <v>Plus</v>
      </c>
      <c r="L4958" s="3">
        <f>VLOOKUP(tbStoricoOrdini[[#This Row],[ARTICOLO]],tbArticoli[],2,FALSE)</f>
        <v>220</v>
      </c>
      <c r="M4958" s="22">
        <f>tbStoricoOrdini[[#This Row],[IMPORTO]]/tbStoricoOrdini[[#This Row],[PREZZO]]</f>
        <v>2.1409090909090911</v>
      </c>
      <c r="N4958" t="s">
        <v>9</v>
      </c>
      <c r="O4958" s="8">
        <f>VLOOKUP(tbStoricoOrdini[[#This Row],[AGENTE]],tbAgenti[],2,FALSE)</f>
        <v>0.05</v>
      </c>
      <c r="P4958" s="2">
        <v>471</v>
      </c>
      <c r="Q4958" s="2">
        <f>tbStoricoOrdini[[#This Row],[IMPORTO]]*tbStoricoOrdini[[#This Row],[% COMM.]]</f>
        <v>23.55</v>
      </c>
      <c r="R4958" s="2">
        <f>tbStoricoOrdini[[#This Row],[TOT. COMM.]]+tbStoricoOrdini[[#This Row],[IMPORTO]]</f>
        <v>494.55</v>
      </c>
    </row>
    <row r="4959" spans="1:18">
      <c r="A4959" s="1">
        <v>43983</v>
      </c>
      <c r="B4959" s="7">
        <f>MONTH(tbStoricoOrdini[[#This Row],[DATA]])</f>
        <v>6</v>
      </c>
      <c r="C4959" t="s">
        <v>5054</v>
      </c>
      <c r="D4959" t="str">
        <f>RIGHT(tbStoricoOrdini[[#This Row],[ORDINE]],4)</f>
        <v>4956</v>
      </c>
      <c r="E4959" t="s">
        <v>42</v>
      </c>
      <c r="F4959" t="str">
        <f>VLOOKUP(tbStoricoOrdini[[#This Row],[CLIENTE]],tbClienti[],3,FALSE)</f>
        <v>Lazio</v>
      </c>
      <c r="G4959" t="str">
        <f>VLOOKUP(tbStoricoOrdini[[#This Row],[CLIENTE]],tbClienti[],7,FALSE)</f>
        <v>AC</v>
      </c>
      <c r="H4959" t="s">
        <v>67</v>
      </c>
      <c r="I4959" t="str">
        <f>IF(LEFT(tbStoricoOrdini[[#This Row],[ARTICOLO]],3) = "COG","COG",LEFT(tbStoricoOrdini[[#This Row],[ARTICOLO]],FIND(" ",tbStoricoOrdini[[#This Row],[ARTICOLO]])-1))</f>
        <v>BAG</v>
      </c>
      <c r="J4959" t="str">
        <f>MID(tbStoricoOrdini[[#This Row],[ARTICOLO]],FIND(" ",tbStoricoOrdini[[#This Row],[ARTICOLO]])+1,4)</f>
        <v>2500</v>
      </c>
      <c r="K4959" t="str">
        <f>IFERROR(RIGHT(tbStoricoOrdini[[#This Row],[ARTICOLO]],LEN(tbStoricoOrdini[[#This Row],[ARTICOLO]])-FIND(" ",tbStoricoOrdini[[#This Row],[ARTICOLO]],FIND(" ",tbStoricoOrdini[[#This Row],[ARTICOLO]]) +1)),"")</f>
        <v>Medium</v>
      </c>
      <c r="L4959" s="3">
        <f>VLOOKUP(tbStoricoOrdini[[#This Row],[ARTICOLO]],tbArticoli[],2,FALSE)</f>
        <v>210</v>
      </c>
      <c r="M4959" s="22">
        <f>tbStoricoOrdini[[#This Row],[IMPORTO]]/tbStoricoOrdini[[#This Row],[PREZZO]]</f>
        <v>15.042857142857143</v>
      </c>
      <c r="N4959" t="s">
        <v>6</v>
      </c>
      <c r="O4959" s="8">
        <f>VLOOKUP(tbStoricoOrdini[[#This Row],[AGENTE]],tbAgenti[],2,FALSE)</f>
        <v>7.4999999999999997E-2</v>
      </c>
      <c r="P4959" s="2">
        <v>3159</v>
      </c>
      <c r="Q4959" s="2">
        <f>tbStoricoOrdini[[#This Row],[IMPORTO]]*tbStoricoOrdini[[#This Row],[% COMM.]]</f>
        <v>236.92499999999998</v>
      </c>
      <c r="R4959" s="2">
        <f>tbStoricoOrdini[[#This Row],[TOT. COMM.]]+tbStoricoOrdini[[#This Row],[IMPORTO]]</f>
        <v>3395.9250000000002</v>
      </c>
    </row>
    <row r="4960" spans="1:18">
      <c r="A4960" s="1">
        <v>43983</v>
      </c>
      <c r="B4960" s="7">
        <f>MONTH(tbStoricoOrdini[[#This Row],[DATA]])</f>
        <v>6</v>
      </c>
      <c r="C4960" t="s">
        <v>5055</v>
      </c>
      <c r="D4960" t="str">
        <f>RIGHT(tbStoricoOrdini[[#This Row],[ORDINE]],4)</f>
        <v>4957</v>
      </c>
      <c r="E4960" t="s">
        <v>42</v>
      </c>
      <c r="F4960" t="str">
        <f>VLOOKUP(tbStoricoOrdini[[#This Row],[CLIENTE]],tbClienti[],3,FALSE)</f>
        <v>Lazio</v>
      </c>
      <c r="G4960" t="str">
        <f>VLOOKUP(tbStoricoOrdini[[#This Row],[CLIENTE]],tbClienti[],7,FALSE)</f>
        <v>AC</v>
      </c>
      <c r="H4960" t="s">
        <v>67</v>
      </c>
      <c r="I4960" t="str">
        <f>IF(LEFT(tbStoricoOrdini[[#This Row],[ARTICOLO]],3) = "COG","COG",LEFT(tbStoricoOrdini[[#This Row],[ARTICOLO]],FIND(" ",tbStoricoOrdini[[#This Row],[ARTICOLO]])-1))</f>
        <v>BAG</v>
      </c>
      <c r="J4960" t="str">
        <f>MID(tbStoricoOrdini[[#This Row],[ARTICOLO]],FIND(" ",tbStoricoOrdini[[#This Row],[ARTICOLO]])+1,4)</f>
        <v>2500</v>
      </c>
      <c r="K4960" t="str">
        <f>IFERROR(RIGHT(tbStoricoOrdini[[#This Row],[ARTICOLO]],LEN(tbStoricoOrdini[[#This Row],[ARTICOLO]])-FIND(" ",tbStoricoOrdini[[#This Row],[ARTICOLO]],FIND(" ",tbStoricoOrdini[[#This Row],[ARTICOLO]]) +1)),"")</f>
        <v>Medium</v>
      </c>
      <c r="L4960" s="3">
        <f>VLOOKUP(tbStoricoOrdini[[#This Row],[ARTICOLO]],tbArticoli[],2,FALSE)</f>
        <v>210</v>
      </c>
      <c r="M4960" s="22">
        <f>tbStoricoOrdini[[#This Row],[IMPORTO]]/tbStoricoOrdini[[#This Row],[PREZZO]]</f>
        <v>1.2238095238095239</v>
      </c>
      <c r="N4960" t="s">
        <v>9</v>
      </c>
      <c r="O4960" s="8">
        <f>VLOOKUP(tbStoricoOrdini[[#This Row],[AGENTE]],tbAgenti[],2,FALSE)</f>
        <v>0.05</v>
      </c>
      <c r="P4960" s="2">
        <v>257</v>
      </c>
      <c r="Q4960" s="2">
        <f>tbStoricoOrdini[[#This Row],[IMPORTO]]*tbStoricoOrdini[[#This Row],[% COMM.]]</f>
        <v>12.850000000000001</v>
      </c>
      <c r="R4960" s="2">
        <f>tbStoricoOrdini[[#This Row],[TOT. COMM.]]+tbStoricoOrdini[[#This Row],[IMPORTO]]</f>
        <v>269.85000000000002</v>
      </c>
    </row>
    <row r="4961" spans="1:18">
      <c r="A4961" s="1">
        <v>43983</v>
      </c>
      <c r="B4961" s="7">
        <f>MONTH(tbStoricoOrdini[[#This Row],[DATA]])</f>
        <v>6</v>
      </c>
      <c r="C4961" t="s">
        <v>5056</v>
      </c>
      <c r="D4961" t="str">
        <f>RIGHT(tbStoricoOrdini[[#This Row],[ORDINE]],4)</f>
        <v>4958</v>
      </c>
      <c r="E4961" t="s">
        <v>42</v>
      </c>
      <c r="F4961" t="str">
        <f>VLOOKUP(tbStoricoOrdini[[#This Row],[CLIENTE]],tbClienti[],3,FALSE)</f>
        <v>Lazio</v>
      </c>
      <c r="G4961" t="str">
        <f>VLOOKUP(tbStoricoOrdini[[#This Row],[CLIENTE]],tbClienti[],7,FALSE)</f>
        <v>AC</v>
      </c>
      <c r="H4961" t="s">
        <v>69</v>
      </c>
      <c r="I4961" t="str">
        <f>IF(LEFT(tbStoricoOrdini[[#This Row],[ARTICOLO]],3) = "COG","COG",LEFT(tbStoricoOrdini[[#This Row],[ARTICOLO]],FIND(" ",tbStoricoOrdini[[#This Row],[ARTICOLO]])-1))</f>
        <v>BAG</v>
      </c>
      <c r="J4961" t="str">
        <f>MID(tbStoricoOrdini[[#This Row],[ARTICOLO]],FIND(" ",tbStoricoOrdini[[#This Row],[ARTICOLO]])+1,4)</f>
        <v>1121</v>
      </c>
      <c r="K4961" t="str">
        <f>IFERROR(RIGHT(tbStoricoOrdini[[#This Row],[ARTICOLO]],LEN(tbStoricoOrdini[[#This Row],[ARTICOLO]])-FIND(" ",tbStoricoOrdini[[#This Row],[ARTICOLO]],FIND(" ",tbStoricoOrdini[[#This Row],[ARTICOLO]]) +1)),"")</f>
        <v>Gold</v>
      </c>
      <c r="L4961" s="3">
        <f>VLOOKUP(tbStoricoOrdini[[#This Row],[ARTICOLO]],tbArticoli[],2,FALSE)</f>
        <v>230</v>
      </c>
      <c r="M4961" s="22">
        <f>tbStoricoOrdini[[#This Row],[IMPORTO]]/tbStoricoOrdini[[#This Row],[PREZZO]]</f>
        <v>767.95217391304345</v>
      </c>
      <c r="N4961" t="s">
        <v>9</v>
      </c>
      <c r="O4961" s="8">
        <f>VLOOKUP(tbStoricoOrdini[[#This Row],[AGENTE]],tbAgenti[],2,FALSE)</f>
        <v>0.05</v>
      </c>
      <c r="P4961" s="2">
        <v>176629</v>
      </c>
      <c r="Q4961" s="2">
        <f>tbStoricoOrdini[[#This Row],[IMPORTO]]*tbStoricoOrdini[[#This Row],[% COMM.]]</f>
        <v>8831.4500000000007</v>
      </c>
      <c r="R4961" s="2">
        <f>tbStoricoOrdini[[#This Row],[TOT. COMM.]]+tbStoricoOrdini[[#This Row],[IMPORTO]]</f>
        <v>185460.45</v>
      </c>
    </row>
    <row r="4962" spans="1:18">
      <c r="A4962" s="1">
        <v>43983</v>
      </c>
      <c r="B4962" s="7">
        <f>MONTH(tbStoricoOrdini[[#This Row],[DATA]])</f>
        <v>6</v>
      </c>
      <c r="C4962" t="s">
        <v>5057</v>
      </c>
      <c r="D4962" t="str">
        <f>RIGHT(tbStoricoOrdini[[#This Row],[ORDINE]],4)</f>
        <v>4959</v>
      </c>
      <c r="E4962" t="s">
        <v>42</v>
      </c>
      <c r="F4962" t="str">
        <f>VLOOKUP(tbStoricoOrdini[[#This Row],[CLIENTE]],tbClienti[],3,FALSE)</f>
        <v>Lazio</v>
      </c>
      <c r="G4962" t="str">
        <f>VLOOKUP(tbStoricoOrdini[[#This Row],[CLIENTE]],tbClienti[],7,FALSE)</f>
        <v>AC</v>
      </c>
      <c r="H4962" t="s">
        <v>83</v>
      </c>
      <c r="I4962" t="str">
        <f>IF(LEFT(tbStoricoOrdini[[#This Row],[ARTICOLO]],3) = "COG","COG",LEFT(tbStoricoOrdini[[#This Row],[ARTICOLO]],FIND(" ",tbStoricoOrdini[[#This Row],[ARTICOLO]])-1))</f>
        <v>COG</v>
      </c>
      <c r="J4962" t="str">
        <f>MID(tbStoricoOrdini[[#This Row],[ARTICOLO]],FIND(" ",tbStoricoOrdini[[#This Row],[ARTICOLO]])+1,4)</f>
        <v>8000</v>
      </c>
      <c r="K4962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4962" s="3">
        <f>VLOOKUP(tbStoricoOrdini[[#This Row],[ARTICOLO]],tbArticoli[],2,FALSE)</f>
        <v>670</v>
      </c>
      <c r="M4962" s="22">
        <f>tbStoricoOrdini[[#This Row],[IMPORTO]]/tbStoricoOrdini[[#This Row],[PREZZO]]</f>
        <v>496.10298507462687</v>
      </c>
      <c r="N4962" t="s">
        <v>9</v>
      </c>
      <c r="O4962" s="8">
        <f>VLOOKUP(tbStoricoOrdini[[#This Row],[AGENTE]],tbAgenti[],2,FALSE)</f>
        <v>0.05</v>
      </c>
      <c r="P4962" s="2">
        <v>332389</v>
      </c>
      <c r="Q4962" s="2">
        <f>tbStoricoOrdini[[#This Row],[IMPORTO]]*tbStoricoOrdini[[#This Row],[% COMM.]]</f>
        <v>16619.45</v>
      </c>
      <c r="R4962" s="2">
        <f>tbStoricoOrdini[[#This Row],[TOT. COMM.]]+tbStoricoOrdini[[#This Row],[IMPORTO]]</f>
        <v>349008.45</v>
      </c>
    </row>
    <row r="4963" spans="1:18">
      <c r="A4963" s="1">
        <v>43983</v>
      </c>
      <c r="B4963" s="7">
        <f>MONTH(tbStoricoOrdini[[#This Row],[DATA]])</f>
        <v>6</v>
      </c>
      <c r="C4963" t="s">
        <v>5058</v>
      </c>
      <c r="D4963" t="str">
        <f>RIGHT(tbStoricoOrdini[[#This Row],[ORDINE]],4)</f>
        <v>4960</v>
      </c>
      <c r="E4963" t="s">
        <v>42</v>
      </c>
      <c r="F4963" t="str">
        <f>VLOOKUP(tbStoricoOrdini[[#This Row],[CLIENTE]],tbClienti[],3,FALSE)</f>
        <v>Lazio</v>
      </c>
      <c r="G4963" t="str">
        <f>VLOOKUP(tbStoricoOrdini[[#This Row],[CLIENTE]],tbClienti[],7,FALSE)</f>
        <v>AC</v>
      </c>
      <c r="H4963" t="s">
        <v>70</v>
      </c>
      <c r="I4963" t="str">
        <f>IF(LEFT(tbStoricoOrdini[[#This Row],[ARTICOLO]],3) = "COG","COG",LEFT(tbStoricoOrdini[[#This Row],[ARTICOLO]],FIND(" ",tbStoricoOrdini[[#This Row],[ARTICOLO]])-1))</f>
        <v>EB08</v>
      </c>
      <c r="J4963" t="str">
        <f>MID(tbStoricoOrdini[[#This Row],[ARTICOLO]],FIND(" ",tbStoricoOrdini[[#This Row],[ARTICOLO]])+1,4)</f>
        <v>7500</v>
      </c>
      <c r="K4963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4963" s="3">
        <f>VLOOKUP(tbStoricoOrdini[[#This Row],[ARTICOLO]],tbArticoli[],2,FALSE)</f>
        <v>180</v>
      </c>
      <c r="M4963" s="22">
        <f>tbStoricoOrdini[[#This Row],[IMPORTO]]/tbStoricoOrdini[[#This Row],[PREZZO]]</f>
        <v>2.25</v>
      </c>
      <c r="N4963" t="s">
        <v>9</v>
      </c>
      <c r="O4963" s="8">
        <f>VLOOKUP(tbStoricoOrdini[[#This Row],[AGENTE]],tbAgenti[],2,FALSE)</f>
        <v>0.05</v>
      </c>
      <c r="P4963" s="2">
        <v>405</v>
      </c>
      <c r="Q4963" s="2">
        <f>tbStoricoOrdini[[#This Row],[IMPORTO]]*tbStoricoOrdini[[#This Row],[% COMM.]]</f>
        <v>20.25</v>
      </c>
      <c r="R4963" s="2">
        <f>tbStoricoOrdini[[#This Row],[TOT. COMM.]]+tbStoricoOrdini[[#This Row],[IMPORTO]]</f>
        <v>425.25</v>
      </c>
    </row>
    <row r="4964" spans="1:18">
      <c r="A4964" s="1">
        <v>43983</v>
      </c>
      <c r="B4964" s="7">
        <f>MONTH(tbStoricoOrdini[[#This Row],[DATA]])</f>
        <v>6</v>
      </c>
      <c r="C4964" t="s">
        <v>5059</v>
      </c>
      <c r="D4964" t="str">
        <f>RIGHT(tbStoricoOrdini[[#This Row],[ORDINE]],4)</f>
        <v>4961</v>
      </c>
      <c r="E4964" t="s">
        <v>42</v>
      </c>
      <c r="F4964" t="str">
        <f>VLOOKUP(tbStoricoOrdini[[#This Row],[CLIENTE]],tbClienti[],3,FALSE)</f>
        <v>Lazio</v>
      </c>
      <c r="G4964" t="str">
        <f>VLOOKUP(tbStoricoOrdini[[#This Row],[CLIENTE]],tbClienti[],7,FALSE)</f>
        <v>AC</v>
      </c>
      <c r="H4964" t="s">
        <v>75</v>
      </c>
      <c r="I4964" t="str">
        <f>IF(LEFT(tbStoricoOrdini[[#This Row],[ARTICOLO]],3) = "COG","COG",LEFT(tbStoricoOrdini[[#This Row],[ARTICOLO]],FIND(" ",tbStoricoOrdini[[#This Row],[ARTICOLO]])-1))</f>
        <v>AVRC</v>
      </c>
      <c r="J4964" t="str">
        <f>MID(tbStoricoOrdini[[#This Row],[ARTICOLO]],FIND(" ",tbStoricoOrdini[[#This Row],[ARTICOLO]])+1,4)</f>
        <v>1000</v>
      </c>
      <c r="K4964" t="str">
        <f>IFERROR(RIGHT(tbStoricoOrdini[[#This Row],[ARTICOLO]],LEN(tbStoricoOrdini[[#This Row],[ARTICOLO]])-FIND(" ",tbStoricoOrdini[[#This Row],[ARTICOLO]],FIND(" ",tbStoricoOrdini[[#This Row],[ARTICOLO]]) +1)),"")</f>
        <v>Silver</v>
      </c>
      <c r="L4964" s="3">
        <f>VLOOKUP(tbStoricoOrdini[[#This Row],[ARTICOLO]],tbArticoli[],2,FALSE)</f>
        <v>390</v>
      </c>
      <c r="M4964" s="22">
        <f>tbStoricoOrdini[[#This Row],[IMPORTO]]/tbStoricoOrdini[[#This Row],[PREZZO]]</f>
        <v>5.9615384615384617</v>
      </c>
      <c r="N4964" t="s">
        <v>9</v>
      </c>
      <c r="O4964" s="8">
        <f>VLOOKUP(tbStoricoOrdini[[#This Row],[AGENTE]],tbAgenti[],2,FALSE)</f>
        <v>0.05</v>
      </c>
      <c r="P4964" s="2">
        <v>2325</v>
      </c>
      <c r="Q4964" s="2">
        <f>tbStoricoOrdini[[#This Row],[IMPORTO]]*tbStoricoOrdini[[#This Row],[% COMM.]]</f>
        <v>116.25</v>
      </c>
      <c r="R4964" s="2">
        <f>tbStoricoOrdini[[#This Row],[TOT. COMM.]]+tbStoricoOrdini[[#This Row],[IMPORTO]]</f>
        <v>2441.25</v>
      </c>
    </row>
    <row r="4965" spans="1:18">
      <c r="A4965" s="1">
        <v>43983</v>
      </c>
      <c r="B4965" s="7">
        <f>MONTH(tbStoricoOrdini[[#This Row],[DATA]])</f>
        <v>6</v>
      </c>
      <c r="C4965" t="s">
        <v>5060</v>
      </c>
      <c r="D4965" t="str">
        <f>RIGHT(tbStoricoOrdini[[#This Row],[ORDINE]],4)</f>
        <v>4962</v>
      </c>
      <c r="E4965" t="s">
        <v>42</v>
      </c>
      <c r="F4965" t="str">
        <f>VLOOKUP(tbStoricoOrdini[[#This Row],[CLIENTE]],tbClienti[],3,FALSE)</f>
        <v>Lazio</v>
      </c>
      <c r="G4965" t="str">
        <f>VLOOKUP(tbStoricoOrdini[[#This Row],[CLIENTE]],tbClienti[],7,FALSE)</f>
        <v>AC</v>
      </c>
      <c r="H4965" t="s">
        <v>71</v>
      </c>
      <c r="I4965" t="str">
        <f>IF(LEFT(tbStoricoOrdini[[#This Row],[ARTICOLO]],3) = "COG","COG",LEFT(tbStoricoOrdini[[#This Row],[ARTICOLO]],FIND(" ",tbStoricoOrdini[[#This Row],[ARTICOLO]])-1))</f>
        <v>EB07</v>
      </c>
      <c r="J4965" t="str">
        <f>MID(tbStoricoOrdini[[#This Row],[ARTICOLO]],FIND(" ",tbStoricoOrdini[[#This Row],[ARTICOLO]])+1,4)</f>
        <v>5000</v>
      </c>
      <c r="K4965" t="str">
        <f>IFERROR(RIGHT(tbStoricoOrdini[[#This Row],[ARTICOLO]],LEN(tbStoricoOrdini[[#This Row],[ARTICOLO]])-FIND(" ",tbStoricoOrdini[[#This Row],[ARTICOLO]],FIND(" ",tbStoricoOrdini[[#This Row],[ARTICOLO]]) +1)),"")</f>
        <v/>
      </c>
      <c r="L4965" s="3">
        <f>VLOOKUP(tbStoricoOrdini[[#This Row],[ARTICOLO]],tbArticoli[],2,FALSE)</f>
        <v>140</v>
      </c>
      <c r="M4965" s="22">
        <f>tbStoricoOrdini[[#This Row],[IMPORTO]]/tbStoricoOrdini[[#This Row],[PREZZO]]</f>
        <v>8.5714285714285715E-2</v>
      </c>
      <c r="N4965" t="s">
        <v>10</v>
      </c>
      <c r="O4965" s="8">
        <f>VLOOKUP(tbStoricoOrdini[[#This Row],[AGENTE]],tbAgenti[],2,FALSE)</f>
        <v>3.6999999999999998E-2</v>
      </c>
      <c r="P4965" s="2">
        <v>12</v>
      </c>
      <c r="Q4965" s="2">
        <f>tbStoricoOrdini[[#This Row],[IMPORTO]]*tbStoricoOrdini[[#This Row],[% COMM.]]</f>
        <v>0.44399999999999995</v>
      </c>
      <c r="R4965" s="2">
        <f>tbStoricoOrdini[[#This Row],[TOT. COMM.]]+tbStoricoOrdini[[#This Row],[IMPORTO]]</f>
        <v>12.443999999999999</v>
      </c>
    </row>
    <row r="4966" spans="1:18">
      <c r="A4966" s="1">
        <v>43983</v>
      </c>
      <c r="B4966" s="7">
        <f>MONTH(tbStoricoOrdini[[#This Row],[DATA]])</f>
        <v>6</v>
      </c>
      <c r="C4966" t="s">
        <v>5061</v>
      </c>
      <c r="D4966" t="str">
        <f>RIGHT(tbStoricoOrdini[[#This Row],[ORDINE]],4)</f>
        <v>4963</v>
      </c>
      <c r="E4966" t="s">
        <v>42</v>
      </c>
      <c r="F4966" t="str">
        <f>VLOOKUP(tbStoricoOrdini[[#This Row],[CLIENTE]],tbClienti[],3,FALSE)</f>
        <v>Lazio</v>
      </c>
      <c r="G4966" t="str">
        <f>VLOOKUP(tbStoricoOrdini[[#This Row],[CLIENTE]],tbClienti[],7,FALSE)</f>
        <v>AC</v>
      </c>
      <c r="H4966" t="s">
        <v>71</v>
      </c>
      <c r="I4966" t="str">
        <f>IF(LEFT(tbStoricoOrdini[[#This Row],[ARTICOLO]],3) = "COG","COG",LEFT(tbStoricoOrdini[[#This Row],[ARTICOLO]],FIND(" ",tbStoricoOrdini[[#This Row],[ARTICOLO]])-1))</f>
        <v>EB07</v>
      </c>
      <c r="J4966" t="str">
        <f>MID(tbStoricoOrdini[[#This Row],[ARTICOLO]],FIND(" ",tbStoricoOrdini[[#This Row],[ARTICOLO]])+1,4)</f>
        <v>5000</v>
      </c>
      <c r="K4966" t="str">
        <f>IFERROR(RIGHT(tbStoricoOrdini[[#This Row],[ARTICOLO]],LEN(tbStoricoOrdini[[#This Row],[ARTICOLO]])-FIND(" ",tbStoricoOrdini[[#This Row],[ARTICOLO]],FIND(" ",tbStoricoOrdini[[#This Row],[ARTICOLO]]) +1)),"")</f>
        <v/>
      </c>
      <c r="L4966" s="3">
        <f>VLOOKUP(tbStoricoOrdini[[#This Row],[ARTICOLO]],tbArticoli[],2,FALSE)</f>
        <v>140</v>
      </c>
      <c r="M4966" s="22">
        <f>tbStoricoOrdini[[#This Row],[IMPORTO]]/tbStoricoOrdini[[#This Row],[PREZZO]]</f>
        <v>35.964285714285715</v>
      </c>
      <c r="N4966" t="s">
        <v>6</v>
      </c>
      <c r="O4966" s="8">
        <f>VLOOKUP(tbStoricoOrdini[[#This Row],[AGENTE]],tbAgenti[],2,FALSE)</f>
        <v>7.4999999999999997E-2</v>
      </c>
      <c r="P4966" s="2">
        <v>5035</v>
      </c>
      <c r="Q4966" s="2">
        <f>tbStoricoOrdini[[#This Row],[IMPORTO]]*tbStoricoOrdini[[#This Row],[% COMM.]]</f>
        <v>377.625</v>
      </c>
      <c r="R4966" s="2">
        <f>tbStoricoOrdini[[#This Row],[TOT. COMM.]]+tbStoricoOrdini[[#This Row],[IMPORTO]]</f>
        <v>5412.625</v>
      </c>
    </row>
    <row r="4967" spans="1:18">
      <c r="A4967" s="1">
        <v>43983</v>
      </c>
      <c r="B4967" s="7">
        <f>MONTH(tbStoricoOrdini[[#This Row],[DATA]])</f>
        <v>6</v>
      </c>
      <c r="C4967" t="s">
        <v>5062</v>
      </c>
      <c r="D4967" t="str">
        <f>RIGHT(tbStoricoOrdini[[#This Row],[ORDINE]],4)</f>
        <v>4964</v>
      </c>
      <c r="E4967" t="s">
        <v>42</v>
      </c>
      <c r="F4967" t="str">
        <f>VLOOKUP(tbStoricoOrdini[[#This Row],[CLIENTE]],tbClienti[],3,FALSE)</f>
        <v>Lazio</v>
      </c>
      <c r="G4967" t="str">
        <f>VLOOKUP(tbStoricoOrdini[[#This Row],[CLIENTE]],tbClienti[],7,FALSE)</f>
        <v>AC</v>
      </c>
      <c r="H4967" t="s">
        <v>71</v>
      </c>
      <c r="I4967" t="str">
        <f>IF(LEFT(tbStoricoOrdini[[#This Row],[ARTICOLO]],3) = "COG","COG",LEFT(tbStoricoOrdini[[#This Row],[ARTICOLO]],FIND(" ",tbStoricoOrdini[[#This Row],[ARTICOLO]])-1))</f>
        <v>EB07</v>
      </c>
      <c r="J4967" t="str">
        <f>MID(tbStoricoOrdini[[#This Row],[ARTICOLO]],FIND(" ",tbStoricoOrdini[[#This Row],[ARTICOLO]])+1,4)</f>
        <v>5000</v>
      </c>
      <c r="K4967" t="str">
        <f>IFERROR(RIGHT(tbStoricoOrdini[[#This Row],[ARTICOLO]],LEN(tbStoricoOrdini[[#This Row],[ARTICOLO]])-FIND(" ",tbStoricoOrdini[[#This Row],[ARTICOLO]],FIND(" ",tbStoricoOrdini[[#This Row],[ARTICOLO]]) +1)),"")</f>
        <v/>
      </c>
      <c r="L4967" s="3">
        <f>VLOOKUP(tbStoricoOrdini[[#This Row],[ARTICOLO]],tbArticoli[],2,FALSE)</f>
        <v>140</v>
      </c>
      <c r="M4967" s="22">
        <f>tbStoricoOrdini[[#This Row],[IMPORTO]]/tbStoricoOrdini[[#This Row],[PREZZO]]</f>
        <v>42.907142857142858</v>
      </c>
      <c r="N4967" t="s">
        <v>9</v>
      </c>
      <c r="O4967" s="8">
        <f>VLOOKUP(tbStoricoOrdini[[#This Row],[AGENTE]],tbAgenti[],2,FALSE)</f>
        <v>0.05</v>
      </c>
      <c r="P4967" s="2">
        <v>6007</v>
      </c>
      <c r="Q4967" s="2">
        <f>tbStoricoOrdini[[#This Row],[IMPORTO]]*tbStoricoOrdini[[#This Row],[% COMM.]]</f>
        <v>300.35000000000002</v>
      </c>
      <c r="R4967" s="2">
        <f>tbStoricoOrdini[[#This Row],[TOT. COMM.]]+tbStoricoOrdini[[#This Row],[IMPORTO]]</f>
        <v>6307.35</v>
      </c>
    </row>
    <row r="4968" spans="1:18">
      <c r="A4968" s="1">
        <v>43983</v>
      </c>
      <c r="B4968" s="7">
        <f>MONTH(tbStoricoOrdini[[#This Row],[DATA]])</f>
        <v>6</v>
      </c>
      <c r="C4968" t="s">
        <v>5063</v>
      </c>
      <c r="D4968" t="str">
        <f>RIGHT(tbStoricoOrdini[[#This Row],[ORDINE]],4)</f>
        <v>4965</v>
      </c>
      <c r="E4968" t="s">
        <v>42</v>
      </c>
      <c r="F4968" t="str">
        <f>VLOOKUP(tbStoricoOrdini[[#This Row],[CLIENTE]],tbClienti[],3,FALSE)</f>
        <v>Lazio</v>
      </c>
      <c r="G4968" t="str">
        <f>VLOOKUP(tbStoricoOrdini[[#This Row],[CLIENTE]],tbClienti[],7,FALSE)</f>
        <v>AC</v>
      </c>
      <c r="H4968" t="s">
        <v>76</v>
      </c>
      <c r="I4968" t="str">
        <f>IF(LEFT(tbStoricoOrdini[[#This Row],[ARTICOLO]],3) = "COG","COG",LEFT(tbStoricoOrdini[[#This Row],[ARTICOLO]],FIND(" ",tbStoricoOrdini[[#This Row],[ARTICOLO]])-1))</f>
        <v>COG</v>
      </c>
      <c r="J4968" t="str">
        <f>MID(tbStoricoOrdini[[#This Row],[ARTICOLO]],FIND(" ",tbStoricoOrdini[[#This Row],[ARTICOLO]])+1,4)</f>
        <v>1000</v>
      </c>
      <c r="K4968" t="str">
        <f>IFERROR(RIGHT(tbStoricoOrdini[[#This Row],[ARTICOLO]],LEN(tbStoricoOrdini[[#This Row],[ARTICOLO]])-FIND(" ",tbStoricoOrdini[[#This Row],[ARTICOLO]],FIND(" ",tbStoricoOrdini[[#This Row],[ARTICOLO]]) +1)),"")</f>
        <v/>
      </c>
      <c r="L4968" s="3">
        <f>VLOOKUP(tbStoricoOrdini[[#This Row],[ARTICOLO]],tbArticoli[],2,FALSE)</f>
        <v>150</v>
      </c>
      <c r="M4968" s="22">
        <f>tbStoricoOrdini[[#This Row],[IMPORTO]]/tbStoricoOrdini[[#This Row],[PREZZO]]</f>
        <v>1.0133333333333334</v>
      </c>
      <c r="N4968" t="s">
        <v>6</v>
      </c>
      <c r="O4968" s="8">
        <f>VLOOKUP(tbStoricoOrdini[[#This Row],[AGENTE]],tbAgenti[],2,FALSE)</f>
        <v>7.4999999999999997E-2</v>
      </c>
      <c r="P4968" s="2">
        <v>152</v>
      </c>
      <c r="Q4968" s="2">
        <f>tbStoricoOrdini[[#This Row],[IMPORTO]]*tbStoricoOrdini[[#This Row],[% COMM.]]</f>
        <v>11.4</v>
      </c>
      <c r="R4968" s="2">
        <f>tbStoricoOrdini[[#This Row],[TOT. COMM.]]+tbStoricoOrdini[[#This Row],[IMPORTO]]</f>
        <v>163.4</v>
      </c>
    </row>
    <row r="4969" spans="1:18">
      <c r="A4969" s="1">
        <v>43983</v>
      </c>
      <c r="B4969" s="7">
        <f>MONTH(tbStoricoOrdini[[#This Row],[DATA]])</f>
        <v>6</v>
      </c>
      <c r="C4969" t="s">
        <v>5064</v>
      </c>
      <c r="D4969" t="str">
        <f>RIGHT(tbStoricoOrdini[[#This Row],[ORDINE]],4)</f>
        <v>4966</v>
      </c>
      <c r="E4969" t="s">
        <v>42</v>
      </c>
      <c r="F4969" t="str">
        <f>VLOOKUP(tbStoricoOrdini[[#This Row],[CLIENTE]],tbClienti[],3,FALSE)</f>
        <v>Lazio</v>
      </c>
      <c r="G4969" t="str">
        <f>VLOOKUP(tbStoricoOrdini[[#This Row],[CLIENTE]],tbClienti[],7,FALSE)</f>
        <v>AC</v>
      </c>
      <c r="H4969" t="s">
        <v>76</v>
      </c>
      <c r="I4969" t="str">
        <f>IF(LEFT(tbStoricoOrdini[[#This Row],[ARTICOLO]],3) = "COG","COG",LEFT(tbStoricoOrdini[[#This Row],[ARTICOLO]],FIND(" ",tbStoricoOrdini[[#This Row],[ARTICOLO]])-1))</f>
        <v>COG</v>
      </c>
      <c r="J4969" t="str">
        <f>MID(tbStoricoOrdini[[#This Row],[ARTICOLO]],FIND(" ",tbStoricoOrdini[[#This Row],[ARTICOLO]])+1,4)</f>
        <v>1000</v>
      </c>
      <c r="K4969" t="str">
        <f>IFERROR(RIGHT(tbStoricoOrdini[[#This Row],[ARTICOLO]],LEN(tbStoricoOrdini[[#This Row],[ARTICOLO]])-FIND(" ",tbStoricoOrdini[[#This Row],[ARTICOLO]],FIND(" ",tbStoricoOrdini[[#This Row],[ARTICOLO]]) +1)),"")</f>
        <v/>
      </c>
      <c r="L4969" s="3">
        <f>VLOOKUP(tbStoricoOrdini[[#This Row],[ARTICOLO]],tbArticoli[],2,FALSE)</f>
        <v>150</v>
      </c>
      <c r="M4969" s="22">
        <f>tbStoricoOrdini[[#This Row],[IMPORTO]]/tbStoricoOrdini[[#This Row],[PREZZO]]</f>
        <v>45.88</v>
      </c>
      <c r="N4969" t="s">
        <v>9</v>
      </c>
      <c r="O4969" s="8">
        <f>VLOOKUP(tbStoricoOrdini[[#This Row],[AGENTE]],tbAgenti[],2,FALSE)</f>
        <v>0.05</v>
      </c>
      <c r="P4969" s="2">
        <v>6882</v>
      </c>
      <c r="Q4969" s="2">
        <f>tbStoricoOrdini[[#This Row],[IMPORTO]]*tbStoricoOrdini[[#This Row],[% COMM.]]</f>
        <v>344.1</v>
      </c>
      <c r="R4969" s="2">
        <f>tbStoricoOrdini[[#This Row],[TOT. COMM.]]+tbStoricoOrdini[[#This Row],[IMPORTO]]</f>
        <v>7226.1</v>
      </c>
    </row>
    <row r="4970" spans="1:18">
      <c r="A4970" s="1">
        <v>43983</v>
      </c>
      <c r="B4970" s="7">
        <f>MONTH(tbStoricoOrdini[[#This Row],[DATA]])</f>
        <v>6</v>
      </c>
      <c r="C4970" t="s">
        <v>5065</v>
      </c>
      <c r="D4970" t="str">
        <f>RIGHT(tbStoricoOrdini[[#This Row],[ORDINE]],4)</f>
        <v>4967</v>
      </c>
      <c r="E4970" t="s">
        <v>42</v>
      </c>
      <c r="F4970" t="str">
        <f>VLOOKUP(tbStoricoOrdini[[#This Row],[CLIENTE]],tbClienti[],3,FALSE)</f>
        <v>Lazio</v>
      </c>
      <c r="G4970" t="str">
        <f>VLOOKUP(tbStoricoOrdini[[#This Row],[CLIENTE]],tbClienti[],7,FALSE)</f>
        <v>AC</v>
      </c>
      <c r="H4970" t="s">
        <v>72</v>
      </c>
      <c r="I4970" t="str">
        <f>IF(LEFT(tbStoricoOrdini[[#This Row],[ARTICOLO]],3) = "COG","COG",LEFT(tbStoricoOrdini[[#This Row],[ARTICOLO]],FIND(" ",tbStoricoOrdini[[#This Row],[ARTICOLO]])-1))</f>
        <v>EB06</v>
      </c>
      <c r="J4970" t="str">
        <f>MID(tbStoricoOrdini[[#This Row],[ARTICOLO]],FIND(" ",tbStoricoOrdini[[#This Row],[ARTICOLO]])+1,4)</f>
        <v>3000</v>
      </c>
      <c r="K4970" t="str">
        <f>IFERROR(RIGHT(tbStoricoOrdini[[#This Row],[ARTICOLO]],LEN(tbStoricoOrdini[[#This Row],[ARTICOLO]])-FIND(" ",tbStoricoOrdini[[#This Row],[ARTICOLO]],FIND(" ",tbStoricoOrdini[[#This Row],[ARTICOLO]]) +1)),"")</f>
        <v>Medium</v>
      </c>
      <c r="L4970" s="3">
        <f>VLOOKUP(tbStoricoOrdini[[#This Row],[ARTICOLO]],tbArticoli[],2,FALSE)</f>
        <v>120</v>
      </c>
      <c r="M4970" s="22">
        <f>tbStoricoOrdini[[#This Row],[IMPORTO]]/tbStoricoOrdini[[#This Row],[PREZZO]]</f>
        <v>1.0249999999999999</v>
      </c>
      <c r="N4970" t="s">
        <v>6</v>
      </c>
      <c r="O4970" s="8">
        <f>VLOOKUP(tbStoricoOrdini[[#This Row],[AGENTE]],tbAgenti[],2,FALSE)</f>
        <v>7.4999999999999997E-2</v>
      </c>
      <c r="P4970" s="2">
        <v>123</v>
      </c>
      <c r="Q4970" s="2">
        <f>tbStoricoOrdini[[#This Row],[IMPORTO]]*tbStoricoOrdini[[#This Row],[% COMM.]]</f>
        <v>9.2249999999999996</v>
      </c>
      <c r="R4970" s="2">
        <f>tbStoricoOrdini[[#This Row],[TOT. COMM.]]+tbStoricoOrdini[[#This Row],[IMPORTO]]</f>
        <v>132.22499999999999</v>
      </c>
    </row>
    <row r="4971" spans="1:18">
      <c r="A4971" s="1">
        <v>43983</v>
      </c>
      <c r="B4971" s="7">
        <f>MONTH(tbStoricoOrdini[[#This Row],[DATA]])</f>
        <v>6</v>
      </c>
      <c r="C4971" t="s">
        <v>5066</v>
      </c>
      <c r="D4971" t="str">
        <f>RIGHT(tbStoricoOrdini[[#This Row],[ORDINE]],4)</f>
        <v>4968</v>
      </c>
      <c r="E4971" t="s">
        <v>42</v>
      </c>
      <c r="F4971" t="str">
        <f>VLOOKUP(tbStoricoOrdini[[#This Row],[CLIENTE]],tbClienti[],3,FALSE)</f>
        <v>Lazio</v>
      </c>
      <c r="G4971" t="str">
        <f>VLOOKUP(tbStoricoOrdini[[#This Row],[CLIENTE]],tbClienti[],7,FALSE)</f>
        <v>AC</v>
      </c>
      <c r="H4971" t="s">
        <v>72</v>
      </c>
      <c r="I4971" t="str">
        <f>IF(LEFT(tbStoricoOrdini[[#This Row],[ARTICOLO]],3) = "COG","COG",LEFT(tbStoricoOrdini[[#This Row],[ARTICOLO]],FIND(" ",tbStoricoOrdini[[#This Row],[ARTICOLO]])-1))</f>
        <v>EB06</v>
      </c>
      <c r="J4971" t="str">
        <f>MID(tbStoricoOrdini[[#This Row],[ARTICOLO]],FIND(" ",tbStoricoOrdini[[#This Row],[ARTICOLO]])+1,4)</f>
        <v>3000</v>
      </c>
      <c r="K4971" t="str">
        <f>IFERROR(RIGHT(tbStoricoOrdini[[#This Row],[ARTICOLO]],LEN(tbStoricoOrdini[[#This Row],[ARTICOLO]])-FIND(" ",tbStoricoOrdini[[#This Row],[ARTICOLO]],FIND(" ",tbStoricoOrdini[[#This Row],[ARTICOLO]]) +1)),"")</f>
        <v>Medium</v>
      </c>
      <c r="L4971" s="3">
        <f>VLOOKUP(tbStoricoOrdini[[#This Row],[ARTICOLO]],tbArticoli[],2,FALSE)</f>
        <v>120</v>
      </c>
      <c r="M4971" s="22">
        <f>tbStoricoOrdini[[#This Row],[IMPORTO]]/tbStoricoOrdini[[#This Row],[PREZZO]]</f>
        <v>10.616666666666667</v>
      </c>
      <c r="N4971" t="s">
        <v>9</v>
      </c>
      <c r="O4971" s="8">
        <f>VLOOKUP(tbStoricoOrdini[[#This Row],[AGENTE]],tbAgenti[],2,FALSE)</f>
        <v>0.05</v>
      </c>
      <c r="P4971" s="2">
        <v>1274</v>
      </c>
      <c r="Q4971" s="2">
        <f>tbStoricoOrdini[[#This Row],[IMPORTO]]*tbStoricoOrdini[[#This Row],[% COMM.]]</f>
        <v>63.7</v>
      </c>
      <c r="R4971" s="2">
        <f>tbStoricoOrdini[[#This Row],[TOT. COMM.]]+tbStoricoOrdini[[#This Row],[IMPORTO]]</f>
        <v>1337.7</v>
      </c>
    </row>
    <row r="4972" spans="1:18">
      <c r="A4972" s="1">
        <v>43983</v>
      </c>
      <c r="B4972" s="7">
        <f>MONTH(tbStoricoOrdini[[#This Row],[DATA]])</f>
        <v>6</v>
      </c>
      <c r="C4972" t="s">
        <v>5067</v>
      </c>
      <c r="D4972" t="str">
        <f>RIGHT(tbStoricoOrdini[[#This Row],[ORDINE]],4)</f>
        <v>4969</v>
      </c>
      <c r="E4972" t="s">
        <v>42</v>
      </c>
      <c r="F4972" t="str">
        <f>VLOOKUP(tbStoricoOrdini[[#This Row],[CLIENTE]],tbClienti[],3,FALSE)</f>
        <v>Lazio</v>
      </c>
      <c r="G4972" t="str">
        <f>VLOOKUP(tbStoricoOrdini[[#This Row],[CLIENTE]],tbClienti[],7,FALSE)</f>
        <v>AC</v>
      </c>
      <c r="H4972" t="s">
        <v>73</v>
      </c>
      <c r="I4972" t="str">
        <f>IF(LEFT(tbStoricoOrdini[[#This Row],[ARTICOLO]],3) = "COG","COG",LEFT(tbStoricoOrdini[[#This Row],[ARTICOLO]],FIND(" ",tbStoricoOrdini[[#This Row],[ARTICOLO]])-1))</f>
        <v>EB06</v>
      </c>
      <c r="J4972" t="str">
        <f>MID(tbStoricoOrdini[[#This Row],[ARTICOLO]],FIND(" ",tbStoricoOrdini[[#This Row],[ARTICOLO]])+1,4)</f>
        <v>3000</v>
      </c>
      <c r="K4972" t="str">
        <f>IFERROR(RIGHT(tbStoricoOrdini[[#This Row],[ARTICOLO]],LEN(tbStoricoOrdini[[#This Row],[ARTICOLO]])-FIND(" ",tbStoricoOrdini[[#This Row],[ARTICOLO]],FIND(" ",tbStoricoOrdini[[#This Row],[ARTICOLO]]) +1)),"")</f>
        <v>Plus</v>
      </c>
      <c r="L4972" s="3">
        <f>VLOOKUP(tbStoricoOrdini[[#This Row],[ARTICOLO]],tbArticoli[],2,FALSE)</f>
        <v>130</v>
      </c>
      <c r="M4972" s="22">
        <f>tbStoricoOrdini[[#This Row],[IMPORTO]]/tbStoricoOrdini[[#This Row],[PREZZO]]</f>
        <v>7.6923076923076927E-3</v>
      </c>
      <c r="N4972" t="s">
        <v>6</v>
      </c>
      <c r="O4972" s="8">
        <f>VLOOKUP(tbStoricoOrdini[[#This Row],[AGENTE]],tbAgenti[],2,FALSE)</f>
        <v>7.4999999999999997E-2</v>
      </c>
      <c r="P4972" s="2">
        <v>1</v>
      </c>
      <c r="Q4972" s="2">
        <f>tbStoricoOrdini[[#This Row],[IMPORTO]]*tbStoricoOrdini[[#This Row],[% COMM.]]</f>
        <v>7.4999999999999997E-2</v>
      </c>
      <c r="R4972" s="2">
        <f>tbStoricoOrdini[[#This Row],[TOT. COMM.]]+tbStoricoOrdini[[#This Row],[IMPORTO]]</f>
        <v>1.075</v>
      </c>
    </row>
    <row r="4973" spans="1:18">
      <c r="A4973" s="1">
        <v>43983</v>
      </c>
      <c r="B4973" s="7">
        <f>MONTH(tbStoricoOrdini[[#This Row],[DATA]])</f>
        <v>6</v>
      </c>
      <c r="C4973" t="s">
        <v>5068</v>
      </c>
      <c r="D4973" t="str">
        <f>RIGHT(tbStoricoOrdini[[#This Row],[ORDINE]],4)</f>
        <v>4970</v>
      </c>
      <c r="E4973" t="s">
        <v>45</v>
      </c>
      <c r="F4973" t="str">
        <f>VLOOKUP(tbStoricoOrdini[[#This Row],[CLIENTE]],tbClienti[],3,FALSE)</f>
        <v>Lazio</v>
      </c>
      <c r="G4973" t="str">
        <f>VLOOKUP(tbStoricoOrdini[[#This Row],[CLIENTE]],tbClienti[],7,FALSE)</f>
        <v>DB</v>
      </c>
      <c r="H4973" t="s">
        <v>77</v>
      </c>
      <c r="I4973" t="str">
        <f>IF(LEFT(tbStoricoOrdini[[#This Row],[ARTICOLO]],3) = "COG","COG",LEFT(tbStoricoOrdini[[#This Row],[ARTICOLO]],FIND(" ",tbStoricoOrdini[[#This Row],[ARTICOLO]])-1))</f>
        <v>COG</v>
      </c>
      <c r="J4973" t="str">
        <f>MID(tbStoricoOrdini[[#This Row],[ARTICOLO]],FIND(" ",tbStoricoOrdini[[#This Row],[ARTICOLO]])+1,4)</f>
        <v>2000</v>
      </c>
      <c r="K4973" t="str">
        <f>IFERROR(RIGHT(tbStoricoOrdini[[#This Row],[ARTICOLO]],LEN(tbStoricoOrdini[[#This Row],[ARTICOLO]])-FIND(" ",tbStoricoOrdini[[#This Row],[ARTICOLO]],FIND(" ",tbStoricoOrdini[[#This Row],[ARTICOLO]]) +1)),"")</f>
        <v>Medium</v>
      </c>
      <c r="L4973" s="3">
        <f>VLOOKUP(tbStoricoOrdini[[#This Row],[ARTICOLO]],tbArticoli[],2,FALSE)</f>
        <v>200</v>
      </c>
      <c r="M4973" s="22">
        <f>tbStoricoOrdini[[#This Row],[IMPORTO]]/tbStoricoOrdini[[#This Row],[PREZZO]]</f>
        <v>1.02</v>
      </c>
      <c r="N4973" t="s">
        <v>9</v>
      </c>
      <c r="O4973" s="8">
        <f>VLOOKUP(tbStoricoOrdini[[#This Row],[AGENTE]],tbAgenti[],2,FALSE)</f>
        <v>0.05</v>
      </c>
      <c r="P4973" s="2">
        <v>204</v>
      </c>
      <c r="Q4973" s="2">
        <f>tbStoricoOrdini[[#This Row],[IMPORTO]]*tbStoricoOrdini[[#This Row],[% COMM.]]</f>
        <v>10.200000000000001</v>
      </c>
      <c r="R4973" s="2">
        <f>tbStoricoOrdini[[#This Row],[TOT. COMM.]]+tbStoricoOrdini[[#This Row],[IMPORTO]]</f>
        <v>214.2</v>
      </c>
    </row>
    <row r="4974" spans="1:18">
      <c r="A4974" s="1">
        <v>43983</v>
      </c>
      <c r="B4974" s="7">
        <f>MONTH(tbStoricoOrdini[[#This Row],[DATA]])</f>
        <v>6</v>
      </c>
      <c r="C4974" t="s">
        <v>5069</v>
      </c>
      <c r="D4974" t="str">
        <f>RIGHT(tbStoricoOrdini[[#This Row],[ORDINE]],4)</f>
        <v>4971</v>
      </c>
      <c r="E4974" t="s">
        <v>45</v>
      </c>
      <c r="F4974" t="str">
        <f>VLOOKUP(tbStoricoOrdini[[#This Row],[CLIENTE]],tbClienti[],3,FALSE)</f>
        <v>Lazio</v>
      </c>
      <c r="G4974" t="str">
        <f>VLOOKUP(tbStoricoOrdini[[#This Row],[CLIENTE]],tbClienti[],7,FALSE)</f>
        <v>DB</v>
      </c>
      <c r="H4974" t="s">
        <v>61</v>
      </c>
      <c r="I4974" t="str">
        <f>IF(LEFT(tbStoricoOrdini[[#This Row],[ARTICOLO]],3) = "COG","COG",LEFT(tbStoricoOrdini[[#This Row],[ARTICOLO]],FIND(" ",tbStoricoOrdini[[#This Row],[ARTICOLO]])-1))</f>
        <v>KLM</v>
      </c>
      <c r="J4974" t="str">
        <f>MID(tbStoricoOrdini[[#This Row],[ARTICOLO]],FIND(" ",tbStoricoOrdini[[#This Row],[ARTICOLO]])+1,4)</f>
        <v>5000</v>
      </c>
      <c r="K4974" t="str">
        <f>IFERROR(RIGHT(tbStoricoOrdini[[#This Row],[ARTICOLO]],LEN(tbStoricoOrdini[[#This Row],[ARTICOLO]])-FIND(" ",tbStoricoOrdini[[#This Row],[ARTICOLO]],FIND(" ",tbStoricoOrdini[[#This Row],[ARTICOLO]]) +1)),"")</f>
        <v>Medium</v>
      </c>
      <c r="L4974" s="3">
        <f>VLOOKUP(tbStoricoOrdini[[#This Row],[ARTICOLO]],tbArticoli[],2,FALSE)</f>
        <v>150</v>
      </c>
      <c r="M4974" s="22">
        <f>tbStoricoOrdini[[#This Row],[IMPORTO]]/tbStoricoOrdini[[#This Row],[PREZZO]]</f>
        <v>46.786666666666669</v>
      </c>
      <c r="N4974" t="s">
        <v>9</v>
      </c>
      <c r="O4974" s="8">
        <f>VLOOKUP(tbStoricoOrdini[[#This Row],[AGENTE]],tbAgenti[],2,FALSE)</f>
        <v>0.05</v>
      </c>
      <c r="P4974" s="2">
        <v>7018</v>
      </c>
      <c r="Q4974" s="2">
        <f>tbStoricoOrdini[[#This Row],[IMPORTO]]*tbStoricoOrdini[[#This Row],[% COMM.]]</f>
        <v>350.90000000000003</v>
      </c>
      <c r="R4974" s="2">
        <f>tbStoricoOrdini[[#This Row],[TOT. COMM.]]+tbStoricoOrdini[[#This Row],[IMPORTO]]</f>
        <v>7368.9</v>
      </c>
    </row>
    <row r="4975" spans="1:18">
      <c r="A4975" s="1">
        <v>43983</v>
      </c>
      <c r="B4975" s="7">
        <f>MONTH(tbStoricoOrdini[[#This Row],[DATA]])</f>
        <v>6</v>
      </c>
      <c r="C4975" t="s">
        <v>5070</v>
      </c>
      <c r="D4975" t="str">
        <f>RIGHT(tbStoricoOrdini[[#This Row],[ORDINE]],4)</f>
        <v>4972</v>
      </c>
      <c r="E4975" t="s">
        <v>45</v>
      </c>
      <c r="F4975" t="str">
        <f>VLOOKUP(tbStoricoOrdini[[#This Row],[CLIENTE]],tbClienti[],3,FALSE)</f>
        <v>Lazio</v>
      </c>
      <c r="G4975" t="str">
        <f>VLOOKUP(tbStoricoOrdini[[#This Row],[CLIENTE]],tbClienti[],7,FALSE)</f>
        <v>DB</v>
      </c>
      <c r="H4975" t="s">
        <v>79</v>
      </c>
      <c r="I4975" t="str">
        <f>IF(LEFT(tbStoricoOrdini[[#This Row],[ARTICOLO]],3) = "COG","COG",LEFT(tbStoricoOrdini[[#This Row],[ARTICOLO]],FIND(" ",tbStoricoOrdini[[#This Row],[ARTICOLO]])-1))</f>
        <v>COG</v>
      </c>
      <c r="J4975" t="str">
        <f>MID(tbStoricoOrdini[[#This Row],[ARTICOLO]],FIND(" ",tbStoricoOrdini[[#This Row],[ARTICOLO]])+1,4)</f>
        <v>4000</v>
      </c>
      <c r="K4975" t="str">
        <f>IFERROR(RIGHT(tbStoricoOrdini[[#This Row],[ARTICOLO]],LEN(tbStoricoOrdini[[#This Row],[ARTICOLO]])-FIND(" ",tbStoricoOrdini[[#This Row],[ARTICOLO]],FIND(" ",tbStoricoOrdini[[#This Row],[ARTICOLO]]) +1)),"")</f>
        <v>Plus</v>
      </c>
      <c r="L4975" s="3">
        <f>VLOOKUP(tbStoricoOrdini[[#This Row],[ARTICOLO]],tbArticoli[],2,FALSE)</f>
        <v>240</v>
      </c>
      <c r="M4975" s="22">
        <f>tbStoricoOrdini[[#This Row],[IMPORTO]]/tbStoricoOrdini[[#This Row],[PREZZO]]</f>
        <v>0.12916666666666668</v>
      </c>
      <c r="N4975" t="s">
        <v>9</v>
      </c>
      <c r="O4975" s="8">
        <f>VLOOKUP(tbStoricoOrdini[[#This Row],[AGENTE]],tbAgenti[],2,FALSE)</f>
        <v>0.05</v>
      </c>
      <c r="P4975" s="2">
        <v>31</v>
      </c>
      <c r="Q4975" s="2">
        <f>tbStoricoOrdini[[#This Row],[IMPORTO]]*tbStoricoOrdini[[#This Row],[% COMM.]]</f>
        <v>1.55</v>
      </c>
      <c r="R4975" s="2">
        <f>tbStoricoOrdini[[#This Row],[TOT. COMM.]]+tbStoricoOrdini[[#This Row],[IMPORTO]]</f>
        <v>32.549999999999997</v>
      </c>
    </row>
    <row r="4976" spans="1:18">
      <c r="A4976" s="1">
        <v>43983</v>
      </c>
      <c r="B4976" s="7">
        <f>MONTH(tbStoricoOrdini[[#This Row],[DATA]])</f>
        <v>6</v>
      </c>
      <c r="C4976" t="s">
        <v>5071</v>
      </c>
      <c r="D4976" t="str">
        <f>RIGHT(tbStoricoOrdini[[#This Row],[ORDINE]],4)</f>
        <v>4973</v>
      </c>
      <c r="E4976" t="s">
        <v>45</v>
      </c>
      <c r="F4976" t="str">
        <f>VLOOKUP(tbStoricoOrdini[[#This Row],[CLIENTE]],tbClienti[],3,FALSE)</f>
        <v>Lazio</v>
      </c>
      <c r="G4976" t="str">
        <f>VLOOKUP(tbStoricoOrdini[[#This Row],[CLIENTE]],tbClienti[],7,FALSE)</f>
        <v>DB</v>
      </c>
      <c r="H4976" t="s">
        <v>63</v>
      </c>
      <c r="I4976" t="str">
        <f>IF(LEFT(tbStoricoOrdini[[#This Row],[ARTICOLO]],3) = "COG","COG",LEFT(tbStoricoOrdini[[#This Row],[ARTICOLO]],FIND(" ",tbStoricoOrdini[[#This Row],[ARTICOLO]])-1))</f>
        <v>KLM</v>
      </c>
      <c r="J4976" t="str">
        <f>MID(tbStoricoOrdini[[#This Row],[ARTICOLO]],FIND(" ",tbStoricoOrdini[[#This Row],[ARTICOLO]])+1,4)</f>
        <v>3000</v>
      </c>
      <c r="K4976" t="str">
        <f>IFERROR(RIGHT(tbStoricoOrdini[[#This Row],[ARTICOLO]],LEN(tbStoricoOrdini[[#This Row],[ARTICOLO]])-FIND(" ",tbStoricoOrdini[[#This Row],[ARTICOLO]],FIND(" ",tbStoricoOrdini[[#This Row],[ARTICOLO]]) +1)),"")</f>
        <v>Plus</v>
      </c>
      <c r="L4976" s="3">
        <f>VLOOKUP(tbStoricoOrdini[[#This Row],[ARTICOLO]],tbArticoli[],2,FALSE)</f>
        <v>145</v>
      </c>
      <c r="M4976" s="22">
        <f>tbStoricoOrdini[[#This Row],[IMPORTO]]/tbStoricoOrdini[[#This Row],[PREZZO]]</f>
        <v>443.3241379310345</v>
      </c>
      <c r="N4976" t="s">
        <v>9</v>
      </c>
      <c r="O4976" s="8">
        <f>VLOOKUP(tbStoricoOrdini[[#This Row],[AGENTE]],tbAgenti[],2,FALSE)</f>
        <v>0.05</v>
      </c>
      <c r="P4976" s="2">
        <v>64282</v>
      </c>
      <c r="Q4976" s="2">
        <f>tbStoricoOrdini[[#This Row],[IMPORTO]]*tbStoricoOrdini[[#This Row],[% COMM.]]</f>
        <v>3214.1000000000004</v>
      </c>
      <c r="R4976" s="2">
        <f>tbStoricoOrdini[[#This Row],[TOT. COMM.]]+tbStoricoOrdini[[#This Row],[IMPORTO]]</f>
        <v>67496.100000000006</v>
      </c>
    </row>
    <row r="4977" spans="1:18">
      <c r="A4977" s="1">
        <v>43983</v>
      </c>
      <c r="B4977" s="7">
        <f>MONTH(tbStoricoOrdini[[#This Row],[DATA]])</f>
        <v>6</v>
      </c>
      <c r="C4977" t="s">
        <v>5072</v>
      </c>
      <c r="D4977" t="str">
        <f>RIGHT(tbStoricoOrdini[[#This Row],[ORDINE]],4)</f>
        <v>4974</v>
      </c>
      <c r="E4977" t="s">
        <v>45</v>
      </c>
      <c r="F4977" t="str">
        <f>VLOOKUP(tbStoricoOrdini[[#This Row],[CLIENTE]],tbClienti[],3,FALSE)</f>
        <v>Lazio</v>
      </c>
      <c r="G4977" t="str">
        <f>VLOOKUP(tbStoricoOrdini[[#This Row],[CLIENTE]],tbClienti[],7,FALSE)</f>
        <v>DB</v>
      </c>
      <c r="H4977" t="s">
        <v>66</v>
      </c>
      <c r="I4977" t="str">
        <f>IF(LEFT(tbStoricoOrdini[[#This Row],[ARTICOLO]],3) = "COG","COG",LEFT(tbStoricoOrdini[[#This Row],[ARTICOLO]],FIND(" ",tbStoricoOrdini[[#This Row],[ARTICOLO]])-1))</f>
        <v>BAG</v>
      </c>
      <c r="J4977" t="str">
        <f>MID(tbStoricoOrdini[[#This Row],[ARTICOLO]],FIND(" ",tbStoricoOrdini[[#This Row],[ARTICOLO]])+1,4)</f>
        <v>2500</v>
      </c>
      <c r="K4977" t="str">
        <f>IFERROR(RIGHT(tbStoricoOrdini[[#This Row],[ARTICOLO]],LEN(tbStoricoOrdini[[#This Row],[ARTICOLO]])-FIND(" ",tbStoricoOrdini[[#This Row],[ARTICOLO]],FIND(" ",tbStoricoOrdini[[#This Row],[ARTICOLO]]) +1)),"")</f>
        <v>Plus</v>
      </c>
      <c r="L4977" s="3">
        <f>VLOOKUP(tbStoricoOrdini[[#This Row],[ARTICOLO]],tbArticoli[],2,FALSE)</f>
        <v>220</v>
      </c>
      <c r="M4977" s="22">
        <f>tbStoricoOrdini[[#This Row],[IMPORTO]]/tbStoricoOrdini[[#This Row],[PREZZO]]</f>
        <v>12.790909090909091</v>
      </c>
      <c r="N4977" t="s">
        <v>9</v>
      </c>
      <c r="O4977" s="8">
        <f>VLOOKUP(tbStoricoOrdini[[#This Row],[AGENTE]],tbAgenti[],2,FALSE)</f>
        <v>0.05</v>
      </c>
      <c r="P4977" s="2">
        <v>2814</v>
      </c>
      <c r="Q4977" s="2">
        <f>tbStoricoOrdini[[#This Row],[IMPORTO]]*tbStoricoOrdini[[#This Row],[% COMM.]]</f>
        <v>140.70000000000002</v>
      </c>
      <c r="R4977" s="2">
        <f>tbStoricoOrdini[[#This Row],[TOT. COMM.]]+tbStoricoOrdini[[#This Row],[IMPORTO]]</f>
        <v>2954.7</v>
      </c>
    </row>
    <row r="4978" spans="1:18">
      <c r="A4978" s="1">
        <v>43983</v>
      </c>
      <c r="B4978" s="7">
        <f>MONTH(tbStoricoOrdini[[#This Row],[DATA]])</f>
        <v>6</v>
      </c>
      <c r="C4978" t="s">
        <v>5073</v>
      </c>
      <c r="D4978" t="str">
        <f>RIGHT(tbStoricoOrdini[[#This Row],[ORDINE]],4)</f>
        <v>4975</v>
      </c>
      <c r="E4978" t="s">
        <v>45</v>
      </c>
      <c r="F4978" t="str">
        <f>VLOOKUP(tbStoricoOrdini[[#This Row],[CLIENTE]],tbClienti[],3,FALSE)</f>
        <v>Lazio</v>
      </c>
      <c r="G4978" t="str">
        <f>VLOOKUP(tbStoricoOrdini[[#This Row],[CLIENTE]],tbClienti[],7,FALSE)</f>
        <v>DB</v>
      </c>
      <c r="H4978" t="s">
        <v>67</v>
      </c>
      <c r="I4978" t="str">
        <f>IF(LEFT(tbStoricoOrdini[[#This Row],[ARTICOLO]],3) = "COG","COG",LEFT(tbStoricoOrdini[[#This Row],[ARTICOLO]],FIND(" ",tbStoricoOrdini[[#This Row],[ARTICOLO]])-1))</f>
        <v>BAG</v>
      </c>
      <c r="J4978" t="str">
        <f>MID(tbStoricoOrdini[[#This Row],[ARTICOLO]],FIND(" ",tbStoricoOrdini[[#This Row],[ARTICOLO]])+1,4)</f>
        <v>2500</v>
      </c>
      <c r="K4978" t="str">
        <f>IFERROR(RIGHT(tbStoricoOrdini[[#This Row],[ARTICOLO]],LEN(tbStoricoOrdini[[#This Row],[ARTICOLO]])-FIND(" ",tbStoricoOrdini[[#This Row],[ARTICOLO]],FIND(" ",tbStoricoOrdini[[#This Row],[ARTICOLO]]) +1)),"")</f>
        <v>Medium</v>
      </c>
      <c r="L4978" s="3">
        <f>VLOOKUP(tbStoricoOrdini[[#This Row],[ARTICOLO]],tbArticoli[],2,FALSE)</f>
        <v>210</v>
      </c>
      <c r="M4978" s="22">
        <f>tbStoricoOrdini[[#This Row],[IMPORTO]]/tbStoricoOrdini[[#This Row],[PREZZO]]</f>
        <v>1.1285714285714286</v>
      </c>
      <c r="N4978" t="s">
        <v>9</v>
      </c>
      <c r="O4978" s="8">
        <f>VLOOKUP(tbStoricoOrdini[[#This Row],[AGENTE]],tbAgenti[],2,FALSE)</f>
        <v>0.05</v>
      </c>
      <c r="P4978" s="2">
        <v>237</v>
      </c>
      <c r="Q4978" s="2">
        <f>tbStoricoOrdini[[#This Row],[IMPORTO]]*tbStoricoOrdini[[#This Row],[% COMM.]]</f>
        <v>11.850000000000001</v>
      </c>
      <c r="R4978" s="2">
        <f>tbStoricoOrdini[[#This Row],[TOT. COMM.]]+tbStoricoOrdini[[#This Row],[IMPORTO]]</f>
        <v>248.85</v>
      </c>
    </row>
    <row r="4979" spans="1:18">
      <c r="A4979" s="1">
        <v>43983</v>
      </c>
      <c r="B4979" s="7">
        <f>MONTH(tbStoricoOrdini[[#This Row],[DATA]])</f>
        <v>6</v>
      </c>
      <c r="C4979" t="s">
        <v>5074</v>
      </c>
      <c r="D4979" t="str">
        <f>RIGHT(tbStoricoOrdini[[#This Row],[ORDINE]],4)</f>
        <v>4976</v>
      </c>
      <c r="E4979" t="s">
        <v>45</v>
      </c>
      <c r="F4979" t="str">
        <f>VLOOKUP(tbStoricoOrdini[[#This Row],[CLIENTE]],tbClienti[],3,FALSE)</f>
        <v>Lazio</v>
      </c>
      <c r="G4979" t="str">
        <f>VLOOKUP(tbStoricoOrdini[[#This Row],[CLIENTE]],tbClienti[],7,FALSE)</f>
        <v>DB</v>
      </c>
      <c r="H4979" t="s">
        <v>69</v>
      </c>
      <c r="I4979" t="str">
        <f>IF(LEFT(tbStoricoOrdini[[#This Row],[ARTICOLO]],3) = "COG","COG",LEFT(tbStoricoOrdini[[#This Row],[ARTICOLO]],FIND(" ",tbStoricoOrdini[[#This Row],[ARTICOLO]])-1))</f>
        <v>BAG</v>
      </c>
      <c r="J4979" t="str">
        <f>MID(tbStoricoOrdini[[#This Row],[ARTICOLO]],FIND(" ",tbStoricoOrdini[[#This Row],[ARTICOLO]])+1,4)</f>
        <v>1121</v>
      </c>
      <c r="K4979" t="str">
        <f>IFERROR(RIGHT(tbStoricoOrdini[[#This Row],[ARTICOLO]],LEN(tbStoricoOrdini[[#This Row],[ARTICOLO]])-FIND(" ",tbStoricoOrdini[[#This Row],[ARTICOLO]],FIND(" ",tbStoricoOrdini[[#This Row],[ARTICOLO]]) +1)),"")</f>
        <v>Gold</v>
      </c>
      <c r="L4979" s="3">
        <f>VLOOKUP(tbStoricoOrdini[[#This Row],[ARTICOLO]],tbArticoli[],2,FALSE)</f>
        <v>230</v>
      </c>
      <c r="M4979" s="22">
        <f>tbStoricoOrdini[[#This Row],[IMPORTO]]/tbStoricoOrdini[[#This Row],[PREZZO]]</f>
        <v>43.065217391304351</v>
      </c>
      <c r="N4979" t="s">
        <v>9</v>
      </c>
      <c r="O4979" s="8">
        <f>VLOOKUP(tbStoricoOrdini[[#This Row],[AGENTE]],tbAgenti[],2,FALSE)</f>
        <v>0.05</v>
      </c>
      <c r="P4979" s="2">
        <v>9905</v>
      </c>
      <c r="Q4979" s="2">
        <f>tbStoricoOrdini[[#This Row],[IMPORTO]]*tbStoricoOrdini[[#This Row],[% COMM.]]</f>
        <v>495.25</v>
      </c>
      <c r="R4979" s="2">
        <f>tbStoricoOrdini[[#This Row],[TOT. COMM.]]+tbStoricoOrdini[[#This Row],[IMPORTO]]</f>
        <v>10400.25</v>
      </c>
    </row>
    <row r="4980" spans="1:18">
      <c r="A4980" s="1">
        <v>43983</v>
      </c>
      <c r="B4980" s="7">
        <f>MONTH(tbStoricoOrdini[[#This Row],[DATA]])</f>
        <v>6</v>
      </c>
      <c r="C4980" t="s">
        <v>5075</v>
      </c>
      <c r="D4980" t="str">
        <f>RIGHT(tbStoricoOrdini[[#This Row],[ORDINE]],4)</f>
        <v>4977</v>
      </c>
      <c r="E4980" t="s">
        <v>45</v>
      </c>
      <c r="F4980" t="str">
        <f>VLOOKUP(tbStoricoOrdini[[#This Row],[CLIENTE]],tbClienti[],3,FALSE)</f>
        <v>Lazio</v>
      </c>
      <c r="G4980" t="str">
        <f>VLOOKUP(tbStoricoOrdini[[#This Row],[CLIENTE]],tbClienti[],7,FALSE)</f>
        <v>DB</v>
      </c>
      <c r="H4980" t="s">
        <v>83</v>
      </c>
      <c r="I4980" t="str">
        <f>IF(LEFT(tbStoricoOrdini[[#This Row],[ARTICOLO]],3) = "COG","COG",LEFT(tbStoricoOrdini[[#This Row],[ARTICOLO]],FIND(" ",tbStoricoOrdini[[#This Row],[ARTICOLO]])-1))</f>
        <v>COG</v>
      </c>
      <c r="J4980" t="str">
        <f>MID(tbStoricoOrdini[[#This Row],[ARTICOLO]],FIND(" ",tbStoricoOrdini[[#This Row],[ARTICOLO]])+1,4)</f>
        <v>8000</v>
      </c>
      <c r="K4980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4980" s="3">
        <f>VLOOKUP(tbStoricoOrdini[[#This Row],[ARTICOLO]],tbArticoli[],2,FALSE)</f>
        <v>670</v>
      </c>
      <c r="M4980" s="22">
        <f>tbStoricoOrdini[[#This Row],[IMPORTO]]/tbStoricoOrdini[[#This Row],[PREZZO]]</f>
        <v>6.473134328358209</v>
      </c>
      <c r="N4980" t="s">
        <v>9</v>
      </c>
      <c r="O4980" s="8">
        <f>VLOOKUP(tbStoricoOrdini[[#This Row],[AGENTE]],tbAgenti[],2,FALSE)</f>
        <v>0.05</v>
      </c>
      <c r="P4980" s="2">
        <v>4337</v>
      </c>
      <c r="Q4980" s="2">
        <f>tbStoricoOrdini[[#This Row],[IMPORTO]]*tbStoricoOrdini[[#This Row],[% COMM.]]</f>
        <v>216.85000000000002</v>
      </c>
      <c r="R4980" s="2">
        <f>tbStoricoOrdini[[#This Row],[TOT. COMM.]]+tbStoricoOrdini[[#This Row],[IMPORTO]]</f>
        <v>4553.8500000000004</v>
      </c>
    </row>
    <row r="4981" spans="1:18">
      <c r="A4981" s="1">
        <v>43983</v>
      </c>
      <c r="B4981" s="7">
        <f>MONTH(tbStoricoOrdini[[#This Row],[DATA]])</f>
        <v>6</v>
      </c>
      <c r="C4981" t="s">
        <v>5076</v>
      </c>
      <c r="D4981" t="str">
        <f>RIGHT(tbStoricoOrdini[[#This Row],[ORDINE]],4)</f>
        <v>4978</v>
      </c>
      <c r="E4981" t="s">
        <v>45</v>
      </c>
      <c r="F4981" t="str">
        <f>VLOOKUP(tbStoricoOrdini[[#This Row],[CLIENTE]],tbClienti[],3,FALSE)</f>
        <v>Lazio</v>
      </c>
      <c r="G4981" t="str">
        <f>VLOOKUP(tbStoricoOrdini[[#This Row],[CLIENTE]],tbClienti[],7,FALSE)</f>
        <v>DB</v>
      </c>
      <c r="H4981" t="s">
        <v>71</v>
      </c>
      <c r="I4981" t="str">
        <f>IF(LEFT(tbStoricoOrdini[[#This Row],[ARTICOLO]],3) = "COG","COG",LEFT(tbStoricoOrdini[[#This Row],[ARTICOLO]],FIND(" ",tbStoricoOrdini[[#This Row],[ARTICOLO]])-1))</f>
        <v>EB07</v>
      </c>
      <c r="J4981" t="str">
        <f>MID(tbStoricoOrdini[[#This Row],[ARTICOLO]],FIND(" ",tbStoricoOrdini[[#This Row],[ARTICOLO]])+1,4)</f>
        <v>5000</v>
      </c>
      <c r="K4981" t="str">
        <f>IFERROR(RIGHT(tbStoricoOrdini[[#This Row],[ARTICOLO]],LEN(tbStoricoOrdini[[#This Row],[ARTICOLO]])-FIND(" ",tbStoricoOrdini[[#This Row],[ARTICOLO]],FIND(" ",tbStoricoOrdini[[#This Row],[ARTICOLO]]) +1)),"")</f>
        <v/>
      </c>
      <c r="L4981" s="3">
        <f>VLOOKUP(tbStoricoOrdini[[#This Row],[ARTICOLO]],tbArticoli[],2,FALSE)</f>
        <v>140</v>
      </c>
      <c r="M4981" s="22">
        <f>tbStoricoOrdini[[#This Row],[IMPORTO]]/tbStoricoOrdini[[#This Row],[PREZZO]]</f>
        <v>4.6357142857142861</v>
      </c>
      <c r="N4981" t="s">
        <v>9</v>
      </c>
      <c r="O4981" s="8">
        <f>VLOOKUP(tbStoricoOrdini[[#This Row],[AGENTE]],tbAgenti[],2,FALSE)</f>
        <v>0.05</v>
      </c>
      <c r="P4981" s="2">
        <v>649</v>
      </c>
      <c r="Q4981" s="2">
        <f>tbStoricoOrdini[[#This Row],[IMPORTO]]*tbStoricoOrdini[[#This Row],[% COMM.]]</f>
        <v>32.450000000000003</v>
      </c>
      <c r="R4981" s="2">
        <f>tbStoricoOrdini[[#This Row],[TOT. COMM.]]+tbStoricoOrdini[[#This Row],[IMPORTO]]</f>
        <v>681.45</v>
      </c>
    </row>
    <row r="4982" spans="1:18">
      <c r="A4982" s="1">
        <v>43983</v>
      </c>
      <c r="B4982" s="7">
        <f>MONTH(tbStoricoOrdini[[#This Row],[DATA]])</f>
        <v>6</v>
      </c>
      <c r="C4982" t="s">
        <v>5077</v>
      </c>
      <c r="D4982" t="str">
        <f>RIGHT(tbStoricoOrdini[[#This Row],[ORDINE]],4)</f>
        <v>4979</v>
      </c>
      <c r="E4982" t="s">
        <v>45</v>
      </c>
      <c r="F4982" t="str">
        <f>VLOOKUP(tbStoricoOrdini[[#This Row],[CLIENTE]],tbClienti[],3,FALSE)</f>
        <v>Lazio</v>
      </c>
      <c r="G4982" t="str">
        <f>VLOOKUP(tbStoricoOrdini[[#This Row],[CLIENTE]],tbClienti[],7,FALSE)</f>
        <v>DB</v>
      </c>
      <c r="H4982" t="s">
        <v>76</v>
      </c>
      <c r="I4982" t="str">
        <f>IF(LEFT(tbStoricoOrdini[[#This Row],[ARTICOLO]],3) = "COG","COG",LEFT(tbStoricoOrdini[[#This Row],[ARTICOLO]],FIND(" ",tbStoricoOrdini[[#This Row],[ARTICOLO]])-1))</f>
        <v>COG</v>
      </c>
      <c r="J4982" t="str">
        <f>MID(tbStoricoOrdini[[#This Row],[ARTICOLO]],FIND(" ",tbStoricoOrdini[[#This Row],[ARTICOLO]])+1,4)</f>
        <v>1000</v>
      </c>
      <c r="K4982" t="str">
        <f>IFERROR(RIGHT(tbStoricoOrdini[[#This Row],[ARTICOLO]],LEN(tbStoricoOrdini[[#This Row],[ARTICOLO]])-FIND(" ",tbStoricoOrdini[[#This Row],[ARTICOLO]],FIND(" ",tbStoricoOrdini[[#This Row],[ARTICOLO]]) +1)),"")</f>
        <v/>
      </c>
      <c r="L4982" s="3">
        <f>VLOOKUP(tbStoricoOrdini[[#This Row],[ARTICOLO]],tbArticoli[],2,FALSE)</f>
        <v>150</v>
      </c>
      <c r="M4982" s="22">
        <f>tbStoricoOrdini[[#This Row],[IMPORTO]]/tbStoricoOrdini[[#This Row],[PREZZO]]</f>
        <v>4.1066666666666665</v>
      </c>
      <c r="N4982" t="s">
        <v>9</v>
      </c>
      <c r="O4982" s="8">
        <f>VLOOKUP(tbStoricoOrdini[[#This Row],[AGENTE]],tbAgenti[],2,FALSE)</f>
        <v>0.05</v>
      </c>
      <c r="P4982" s="2">
        <v>616</v>
      </c>
      <c r="Q4982" s="2">
        <f>tbStoricoOrdini[[#This Row],[IMPORTO]]*tbStoricoOrdini[[#This Row],[% COMM.]]</f>
        <v>30.8</v>
      </c>
      <c r="R4982" s="2">
        <f>tbStoricoOrdini[[#This Row],[TOT. COMM.]]+tbStoricoOrdini[[#This Row],[IMPORTO]]</f>
        <v>646.79999999999995</v>
      </c>
    </row>
    <row r="4983" spans="1:18">
      <c r="A4983" s="1">
        <v>43983</v>
      </c>
      <c r="B4983" s="7">
        <f>MONTH(tbStoricoOrdini[[#This Row],[DATA]])</f>
        <v>6</v>
      </c>
      <c r="C4983" t="s">
        <v>5078</v>
      </c>
      <c r="D4983" t="str">
        <f>RIGHT(tbStoricoOrdini[[#This Row],[ORDINE]],4)</f>
        <v>4980</v>
      </c>
      <c r="E4983" t="s">
        <v>45</v>
      </c>
      <c r="F4983" t="str">
        <f>VLOOKUP(tbStoricoOrdini[[#This Row],[CLIENTE]],tbClienti[],3,FALSE)</f>
        <v>Lazio</v>
      </c>
      <c r="G4983" t="str">
        <f>VLOOKUP(tbStoricoOrdini[[#This Row],[CLIENTE]],tbClienti[],7,FALSE)</f>
        <v>DB</v>
      </c>
      <c r="H4983" t="s">
        <v>72</v>
      </c>
      <c r="I4983" t="str">
        <f>IF(LEFT(tbStoricoOrdini[[#This Row],[ARTICOLO]],3) = "COG","COG",LEFT(tbStoricoOrdini[[#This Row],[ARTICOLO]],FIND(" ",tbStoricoOrdini[[#This Row],[ARTICOLO]])-1))</f>
        <v>EB06</v>
      </c>
      <c r="J4983" t="str">
        <f>MID(tbStoricoOrdini[[#This Row],[ARTICOLO]],FIND(" ",tbStoricoOrdini[[#This Row],[ARTICOLO]])+1,4)</f>
        <v>3000</v>
      </c>
      <c r="K4983" t="str">
        <f>IFERROR(RIGHT(tbStoricoOrdini[[#This Row],[ARTICOLO]],LEN(tbStoricoOrdini[[#This Row],[ARTICOLO]])-FIND(" ",tbStoricoOrdini[[#This Row],[ARTICOLO]],FIND(" ",tbStoricoOrdini[[#This Row],[ARTICOLO]]) +1)),"")</f>
        <v>Medium</v>
      </c>
      <c r="L4983" s="3">
        <f>VLOOKUP(tbStoricoOrdini[[#This Row],[ARTICOLO]],tbArticoli[],2,FALSE)</f>
        <v>120</v>
      </c>
      <c r="M4983" s="22">
        <f>tbStoricoOrdini[[#This Row],[IMPORTO]]/tbStoricoOrdini[[#This Row],[PREZZO]]</f>
        <v>1.5249999999999999</v>
      </c>
      <c r="N4983" t="s">
        <v>9</v>
      </c>
      <c r="O4983" s="8">
        <f>VLOOKUP(tbStoricoOrdini[[#This Row],[AGENTE]],tbAgenti[],2,FALSE)</f>
        <v>0.05</v>
      </c>
      <c r="P4983" s="2">
        <v>183</v>
      </c>
      <c r="Q4983" s="2">
        <f>tbStoricoOrdini[[#This Row],[IMPORTO]]*tbStoricoOrdini[[#This Row],[% COMM.]]</f>
        <v>9.15</v>
      </c>
      <c r="R4983" s="2">
        <f>tbStoricoOrdini[[#This Row],[TOT. COMM.]]+tbStoricoOrdini[[#This Row],[IMPORTO]]</f>
        <v>192.15</v>
      </c>
    </row>
    <row r="4984" spans="1:18">
      <c r="A4984" s="1">
        <v>43983</v>
      </c>
      <c r="B4984" s="7">
        <f>MONTH(tbStoricoOrdini[[#This Row],[DATA]])</f>
        <v>6</v>
      </c>
      <c r="C4984" t="s">
        <v>5079</v>
      </c>
      <c r="D4984" t="str">
        <f>RIGHT(tbStoricoOrdini[[#This Row],[ORDINE]],4)</f>
        <v>4981</v>
      </c>
      <c r="E4984" t="s">
        <v>43</v>
      </c>
      <c r="F4984" t="str">
        <f>VLOOKUP(tbStoricoOrdini[[#This Row],[CLIENTE]],tbClienti[],3,FALSE)</f>
        <v>Lazio</v>
      </c>
      <c r="G4984" t="str">
        <f>VLOOKUP(tbStoricoOrdini[[#This Row],[CLIENTE]],tbClienti[],7,FALSE)</f>
        <v>CB</v>
      </c>
      <c r="H4984" t="s">
        <v>61</v>
      </c>
      <c r="I4984" t="str">
        <f>IF(LEFT(tbStoricoOrdini[[#This Row],[ARTICOLO]],3) = "COG","COG",LEFT(tbStoricoOrdini[[#This Row],[ARTICOLO]],FIND(" ",tbStoricoOrdini[[#This Row],[ARTICOLO]])-1))</f>
        <v>KLM</v>
      </c>
      <c r="J4984" t="str">
        <f>MID(tbStoricoOrdini[[#This Row],[ARTICOLO]],FIND(" ",tbStoricoOrdini[[#This Row],[ARTICOLO]])+1,4)</f>
        <v>5000</v>
      </c>
      <c r="K4984" t="str">
        <f>IFERROR(RIGHT(tbStoricoOrdini[[#This Row],[ARTICOLO]],LEN(tbStoricoOrdini[[#This Row],[ARTICOLO]])-FIND(" ",tbStoricoOrdini[[#This Row],[ARTICOLO]],FIND(" ",tbStoricoOrdini[[#This Row],[ARTICOLO]]) +1)),"")</f>
        <v>Medium</v>
      </c>
      <c r="L4984" s="3">
        <f>VLOOKUP(tbStoricoOrdini[[#This Row],[ARTICOLO]],tbArticoli[],2,FALSE)</f>
        <v>150</v>
      </c>
      <c r="M4984" s="22">
        <f>tbStoricoOrdini[[#This Row],[IMPORTO]]/tbStoricoOrdini[[#This Row],[PREZZO]]</f>
        <v>10.946666666666667</v>
      </c>
      <c r="N4984" t="s">
        <v>9</v>
      </c>
      <c r="O4984" s="8">
        <f>VLOOKUP(tbStoricoOrdini[[#This Row],[AGENTE]],tbAgenti[],2,FALSE)</f>
        <v>0.05</v>
      </c>
      <c r="P4984" s="2">
        <v>1642</v>
      </c>
      <c r="Q4984" s="2">
        <f>tbStoricoOrdini[[#This Row],[IMPORTO]]*tbStoricoOrdini[[#This Row],[% COMM.]]</f>
        <v>82.100000000000009</v>
      </c>
      <c r="R4984" s="2">
        <f>tbStoricoOrdini[[#This Row],[TOT. COMM.]]+tbStoricoOrdini[[#This Row],[IMPORTO]]</f>
        <v>1724.1</v>
      </c>
    </row>
    <row r="4985" spans="1:18">
      <c r="A4985" s="1">
        <v>43983</v>
      </c>
      <c r="B4985" s="7">
        <f>MONTH(tbStoricoOrdini[[#This Row],[DATA]])</f>
        <v>6</v>
      </c>
      <c r="C4985" t="s">
        <v>5080</v>
      </c>
      <c r="D4985" t="str">
        <f>RIGHT(tbStoricoOrdini[[#This Row],[ORDINE]],4)</f>
        <v>4982</v>
      </c>
      <c r="E4985" t="s">
        <v>43</v>
      </c>
      <c r="F4985" t="str">
        <f>VLOOKUP(tbStoricoOrdini[[#This Row],[CLIENTE]],tbClienti[],3,FALSE)</f>
        <v>Lazio</v>
      </c>
      <c r="G4985" t="str">
        <f>VLOOKUP(tbStoricoOrdini[[#This Row],[CLIENTE]],tbClienti[],7,FALSE)</f>
        <v>CB</v>
      </c>
      <c r="H4985" t="s">
        <v>63</v>
      </c>
      <c r="I4985" t="str">
        <f>IF(LEFT(tbStoricoOrdini[[#This Row],[ARTICOLO]],3) = "COG","COG",LEFT(tbStoricoOrdini[[#This Row],[ARTICOLO]],FIND(" ",tbStoricoOrdini[[#This Row],[ARTICOLO]])-1))</f>
        <v>KLM</v>
      </c>
      <c r="J4985" t="str">
        <f>MID(tbStoricoOrdini[[#This Row],[ARTICOLO]],FIND(" ",tbStoricoOrdini[[#This Row],[ARTICOLO]])+1,4)</f>
        <v>3000</v>
      </c>
      <c r="K4985" t="str">
        <f>IFERROR(RIGHT(tbStoricoOrdini[[#This Row],[ARTICOLO]],LEN(tbStoricoOrdini[[#This Row],[ARTICOLO]])-FIND(" ",tbStoricoOrdini[[#This Row],[ARTICOLO]],FIND(" ",tbStoricoOrdini[[#This Row],[ARTICOLO]]) +1)),"")</f>
        <v>Plus</v>
      </c>
      <c r="L4985" s="3">
        <f>VLOOKUP(tbStoricoOrdini[[#This Row],[ARTICOLO]],tbArticoli[],2,FALSE)</f>
        <v>145</v>
      </c>
      <c r="M4985" s="22">
        <f>tbStoricoOrdini[[#This Row],[IMPORTO]]/tbStoricoOrdini[[#This Row],[PREZZO]]</f>
        <v>445.16551724137929</v>
      </c>
      <c r="N4985" t="s">
        <v>9</v>
      </c>
      <c r="O4985" s="8">
        <f>VLOOKUP(tbStoricoOrdini[[#This Row],[AGENTE]],tbAgenti[],2,FALSE)</f>
        <v>0.05</v>
      </c>
      <c r="P4985" s="2">
        <v>64549</v>
      </c>
      <c r="Q4985" s="2">
        <f>tbStoricoOrdini[[#This Row],[IMPORTO]]*tbStoricoOrdini[[#This Row],[% COMM.]]</f>
        <v>3227.4500000000003</v>
      </c>
      <c r="R4985" s="2">
        <f>tbStoricoOrdini[[#This Row],[TOT. COMM.]]+tbStoricoOrdini[[#This Row],[IMPORTO]]</f>
        <v>67776.45</v>
      </c>
    </row>
    <row r="4986" spans="1:18">
      <c r="A4986" s="1">
        <v>43983</v>
      </c>
      <c r="B4986" s="7">
        <f>MONTH(tbStoricoOrdini[[#This Row],[DATA]])</f>
        <v>6</v>
      </c>
      <c r="C4986" t="s">
        <v>5081</v>
      </c>
      <c r="D4986" t="str">
        <f>RIGHT(tbStoricoOrdini[[#This Row],[ORDINE]],4)</f>
        <v>4983</v>
      </c>
      <c r="E4986" t="s">
        <v>43</v>
      </c>
      <c r="F4986" t="str">
        <f>VLOOKUP(tbStoricoOrdini[[#This Row],[CLIENTE]],tbClienti[],3,FALSE)</f>
        <v>Lazio</v>
      </c>
      <c r="G4986" t="str">
        <f>VLOOKUP(tbStoricoOrdini[[#This Row],[CLIENTE]],tbClienti[],7,FALSE)</f>
        <v>CB</v>
      </c>
      <c r="H4986" t="s">
        <v>66</v>
      </c>
      <c r="I4986" t="str">
        <f>IF(LEFT(tbStoricoOrdini[[#This Row],[ARTICOLO]],3) = "COG","COG",LEFT(tbStoricoOrdini[[#This Row],[ARTICOLO]],FIND(" ",tbStoricoOrdini[[#This Row],[ARTICOLO]])-1))</f>
        <v>BAG</v>
      </c>
      <c r="J4986" t="str">
        <f>MID(tbStoricoOrdini[[#This Row],[ARTICOLO]],FIND(" ",tbStoricoOrdini[[#This Row],[ARTICOLO]])+1,4)</f>
        <v>2500</v>
      </c>
      <c r="K4986" t="str">
        <f>IFERROR(RIGHT(tbStoricoOrdini[[#This Row],[ARTICOLO]],LEN(tbStoricoOrdini[[#This Row],[ARTICOLO]])-FIND(" ",tbStoricoOrdini[[#This Row],[ARTICOLO]],FIND(" ",tbStoricoOrdini[[#This Row],[ARTICOLO]]) +1)),"")</f>
        <v>Plus</v>
      </c>
      <c r="L4986" s="3">
        <f>VLOOKUP(tbStoricoOrdini[[#This Row],[ARTICOLO]],tbArticoli[],2,FALSE)</f>
        <v>220</v>
      </c>
      <c r="M4986" s="22">
        <f>tbStoricoOrdini[[#This Row],[IMPORTO]]/tbStoricoOrdini[[#This Row],[PREZZO]]</f>
        <v>34.522727272727273</v>
      </c>
      <c r="N4986" t="s">
        <v>9</v>
      </c>
      <c r="O4986" s="8">
        <f>VLOOKUP(tbStoricoOrdini[[#This Row],[AGENTE]],tbAgenti[],2,FALSE)</f>
        <v>0.05</v>
      </c>
      <c r="P4986" s="2">
        <v>7595</v>
      </c>
      <c r="Q4986" s="2">
        <f>tbStoricoOrdini[[#This Row],[IMPORTO]]*tbStoricoOrdini[[#This Row],[% COMM.]]</f>
        <v>379.75</v>
      </c>
      <c r="R4986" s="2">
        <f>tbStoricoOrdini[[#This Row],[TOT. COMM.]]+tbStoricoOrdini[[#This Row],[IMPORTO]]</f>
        <v>7974.75</v>
      </c>
    </row>
    <row r="4987" spans="1:18">
      <c r="A4987" s="1">
        <v>43983</v>
      </c>
      <c r="B4987" s="7">
        <f>MONTH(tbStoricoOrdini[[#This Row],[DATA]])</f>
        <v>6</v>
      </c>
      <c r="C4987" t="s">
        <v>5082</v>
      </c>
      <c r="D4987" t="str">
        <f>RIGHT(tbStoricoOrdini[[#This Row],[ORDINE]],4)</f>
        <v>4984</v>
      </c>
      <c r="E4987" t="s">
        <v>43</v>
      </c>
      <c r="F4987" t="str">
        <f>VLOOKUP(tbStoricoOrdini[[#This Row],[CLIENTE]],tbClienti[],3,FALSE)</f>
        <v>Lazio</v>
      </c>
      <c r="G4987" t="str">
        <f>VLOOKUP(tbStoricoOrdini[[#This Row],[CLIENTE]],tbClienti[],7,FALSE)</f>
        <v>CB</v>
      </c>
      <c r="H4987" t="s">
        <v>83</v>
      </c>
      <c r="I4987" t="str">
        <f>IF(LEFT(tbStoricoOrdini[[#This Row],[ARTICOLO]],3) = "COG","COG",LEFT(tbStoricoOrdini[[#This Row],[ARTICOLO]],FIND(" ",tbStoricoOrdini[[#This Row],[ARTICOLO]])-1))</f>
        <v>COG</v>
      </c>
      <c r="J4987" t="str">
        <f>MID(tbStoricoOrdini[[#This Row],[ARTICOLO]],FIND(" ",tbStoricoOrdini[[#This Row],[ARTICOLO]])+1,4)</f>
        <v>8000</v>
      </c>
      <c r="K4987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4987" s="3">
        <f>VLOOKUP(tbStoricoOrdini[[#This Row],[ARTICOLO]],tbArticoli[],2,FALSE)</f>
        <v>670</v>
      </c>
      <c r="M4987" s="22">
        <f>tbStoricoOrdini[[#This Row],[IMPORTO]]/tbStoricoOrdini[[#This Row],[PREZZO]]</f>
        <v>0.40149253731343282</v>
      </c>
      <c r="N4987" t="s">
        <v>9</v>
      </c>
      <c r="O4987" s="8">
        <f>VLOOKUP(tbStoricoOrdini[[#This Row],[AGENTE]],tbAgenti[],2,FALSE)</f>
        <v>0.05</v>
      </c>
      <c r="P4987" s="2">
        <v>269</v>
      </c>
      <c r="Q4987" s="2">
        <f>tbStoricoOrdini[[#This Row],[IMPORTO]]*tbStoricoOrdini[[#This Row],[% COMM.]]</f>
        <v>13.450000000000001</v>
      </c>
      <c r="R4987" s="2">
        <f>tbStoricoOrdini[[#This Row],[TOT. COMM.]]+tbStoricoOrdini[[#This Row],[IMPORTO]]</f>
        <v>282.45</v>
      </c>
    </row>
    <row r="4988" spans="1:18">
      <c r="A4988" s="1">
        <v>43983</v>
      </c>
      <c r="B4988" s="7">
        <f>MONTH(tbStoricoOrdini[[#This Row],[DATA]])</f>
        <v>6</v>
      </c>
      <c r="C4988" t="s">
        <v>5083</v>
      </c>
      <c r="D4988" t="str">
        <f>RIGHT(tbStoricoOrdini[[#This Row],[ORDINE]],4)</f>
        <v>4985</v>
      </c>
      <c r="E4988" t="s">
        <v>43</v>
      </c>
      <c r="F4988" t="str">
        <f>VLOOKUP(tbStoricoOrdini[[#This Row],[CLIENTE]],tbClienti[],3,FALSE)</f>
        <v>Lazio</v>
      </c>
      <c r="G4988" t="str">
        <f>VLOOKUP(tbStoricoOrdini[[#This Row],[CLIENTE]],tbClienti[],7,FALSE)</f>
        <v>CB</v>
      </c>
      <c r="H4988" t="s">
        <v>70</v>
      </c>
      <c r="I4988" t="str">
        <f>IF(LEFT(tbStoricoOrdini[[#This Row],[ARTICOLO]],3) = "COG","COG",LEFT(tbStoricoOrdini[[#This Row],[ARTICOLO]],FIND(" ",tbStoricoOrdini[[#This Row],[ARTICOLO]])-1))</f>
        <v>EB08</v>
      </c>
      <c r="J4988" t="str">
        <f>MID(tbStoricoOrdini[[#This Row],[ARTICOLO]],FIND(" ",tbStoricoOrdini[[#This Row],[ARTICOLO]])+1,4)</f>
        <v>7500</v>
      </c>
      <c r="K4988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4988" s="3">
        <f>VLOOKUP(tbStoricoOrdini[[#This Row],[ARTICOLO]],tbArticoli[],2,FALSE)</f>
        <v>180</v>
      </c>
      <c r="M4988" s="22">
        <f>tbStoricoOrdini[[#This Row],[IMPORTO]]/tbStoricoOrdini[[#This Row],[PREZZO]]</f>
        <v>0.53888888888888886</v>
      </c>
      <c r="N4988" t="s">
        <v>9</v>
      </c>
      <c r="O4988" s="8">
        <f>VLOOKUP(tbStoricoOrdini[[#This Row],[AGENTE]],tbAgenti[],2,FALSE)</f>
        <v>0.05</v>
      </c>
      <c r="P4988" s="2">
        <v>97</v>
      </c>
      <c r="Q4988" s="2">
        <f>tbStoricoOrdini[[#This Row],[IMPORTO]]*tbStoricoOrdini[[#This Row],[% COMM.]]</f>
        <v>4.8500000000000005</v>
      </c>
      <c r="R4988" s="2">
        <f>tbStoricoOrdini[[#This Row],[TOT. COMM.]]+tbStoricoOrdini[[#This Row],[IMPORTO]]</f>
        <v>101.85</v>
      </c>
    </row>
    <row r="4989" spans="1:18">
      <c r="A4989" s="1">
        <v>43983</v>
      </c>
      <c r="B4989" s="7">
        <f>MONTH(tbStoricoOrdini[[#This Row],[DATA]])</f>
        <v>6</v>
      </c>
      <c r="C4989" t="s">
        <v>5084</v>
      </c>
      <c r="D4989" t="str">
        <f>RIGHT(tbStoricoOrdini[[#This Row],[ORDINE]],4)</f>
        <v>4986</v>
      </c>
      <c r="E4989" t="s">
        <v>43</v>
      </c>
      <c r="F4989" t="str">
        <f>VLOOKUP(tbStoricoOrdini[[#This Row],[CLIENTE]],tbClienti[],3,FALSE)</f>
        <v>Lazio</v>
      </c>
      <c r="G4989" t="str">
        <f>VLOOKUP(tbStoricoOrdini[[#This Row],[CLIENTE]],tbClienti[],7,FALSE)</f>
        <v>CB</v>
      </c>
      <c r="H4989" t="s">
        <v>71</v>
      </c>
      <c r="I4989" t="str">
        <f>IF(LEFT(tbStoricoOrdini[[#This Row],[ARTICOLO]],3) = "COG","COG",LEFT(tbStoricoOrdini[[#This Row],[ARTICOLO]],FIND(" ",tbStoricoOrdini[[#This Row],[ARTICOLO]])-1))</f>
        <v>EB07</v>
      </c>
      <c r="J4989" t="str">
        <f>MID(tbStoricoOrdini[[#This Row],[ARTICOLO]],FIND(" ",tbStoricoOrdini[[#This Row],[ARTICOLO]])+1,4)</f>
        <v>5000</v>
      </c>
      <c r="K4989" t="str">
        <f>IFERROR(RIGHT(tbStoricoOrdini[[#This Row],[ARTICOLO]],LEN(tbStoricoOrdini[[#This Row],[ARTICOLO]])-FIND(" ",tbStoricoOrdini[[#This Row],[ARTICOLO]],FIND(" ",tbStoricoOrdini[[#This Row],[ARTICOLO]]) +1)),"")</f>
        <v/>
      </c>
      <c r="L4989" s="3">
        <f>VLOOKUP(tbStoricoOrdini[[#This Row],[ARTICOLO]],tbArticoli[],2,FALSE)</f>
        <v>140</v>
      </c>
      <c r="M4989" s="22">
        <f>tbStoricoOrdini[[#This Row],[IMPORTO]]/tbStoricoOrdini[[#This Row],[PREZZO]]</f>
        <v>3.95</v>
      </c>
      <c r="N4989" t="s">
        <v>9</v>
      </c>
      <c r="O4989" s="8">
        <f>VLOOKUP(tbStoricoOrdini[[#This Row],[AGENTE]],tbAgenti[],2,FALSE)</f>
        <v>0.05</v>
      </c>
      <c r="P4989" s="2">
        <v>553</v>
      </c>
      <c r="Q4989" s="2">
        <f>tbStoricoOrdini[[#This Row],[IMPORTO]]*tbStoricoOrdini[[#This Row],[% COMM.]]</f>
        <v>27.650000000000002</v>
      </c>
      <c r="R4989" s="2">
        <f>tbStoricoOrdini[[#This Row],[TOT. COMM.]]+tbStoricoOrdini[[#This Row],[IMPORTO]]</f>
        <v>580.65</v>
      </c>
    </row>
    <row r="4990" spans="1:18">
      <c r="A4990" s="1">
        <v>43983</v>
      </c>
      <c r="B4990" s="7">
        <f>MONTH(tbStoricoOrdini[[#This Row],[DATA]])</f>
        <v>6</v>
      </c>
      <c r="C4990" t="s">
        <v>5085</v>
      </c>
      <c r="D4990" t="str">
        <f>RIGHT(tbStoricoOrdini[[#This Row],[ORDINE]],4)</f>
        <v>4987</v>
      </c>
      <c r="E4990" t="s">
        <v>44</v>
      </c>
      <c r="F4990" t="str">
        <f>VLOOKUP(tbStoricoOrdini[[#This Row],[CLIENTE]],tbClienti[],3,FALSE)</f>
        <v>Umbria</v>
      </c>
      <c r="G4990" t="str">
        <f>VLOOKUP(tbStoricoOrdini[[#This Row],[CLIENTE]],tbClienti[],7,FALSE)</f>
        <v>BC</v>
      </c>
      <c r="H4990" t="s">
        <v>81</v>
      </c>
      <c r="I4990" t="str">
        <f>IF(LEFT(tbStoricoOrdini[[#This Row],[ARTICOLO]],3) = "COG","COG",LEFT(tbStoricoOrdini[[#This Row],[ARTICOLO]],FIND(" ",tbStoricoOrdini[[#This Row],[ARTICOLO]])-1))</f>
        <v>COG</v>
      </c>
      <c r="J4990" t="str">
        <f>MID(tbStoricoOrdini[[#This Row],[ARTICOLO]],FIND(" ",tbStoricoOrdini[[#This Row],[ARTICOLO]])+1,4)</f>
        <v>6000</v>
      </c>
      <c r="K4990" t="str">
        <f>IFERROR(RIGHT(tbStoricoOrdini[[#This Row],[ARTICOLO]],LEN(tbStoricoOrdini[[#This Row],[ARTICOLO]])-FIND(" ",tbStoricoOrdini[[#This Row],[ARTICOLO]],FIND(" ",tbStoricoOrdini[[#This Row],[ARTICOLO]]) +1)),"")</f>
        <v>Gold</v>
      </c>
      <c r="L4990" s="3">
        <f>VLOOKUP(tbStoricoOrdini[[#This Row],[ARTICOLO]],tbArticoli[],2,FALSE)</f>
        <v>450</v>
      </c>
      <c r="M4990" s="22">
        <f>tbStoricoOrdini[[#This Row],[IMPORTO]]/tbStoricoOrdini[[#This Row],[PREZZO]]</f>
        <v>3.7311111111111113</v>
      </c>
      <c r="N4990" t="s">
        <v>9</v>
      </c>
      <c r="O4990" s="8">
        <f>VLOOKUP(tbStoricoOrdini[[#This Row],[AGENTE]],tbAgenti[],2,FALSE)</f>
        <v>0.05</v>
      </c>
      <c r="P4990" s="2">
        <v>1679</v>
      </c>
      <c r="Q4990" s="2">
        <f>tbStoricoOrdini[[#This Row],[IMPORTO]]*tbStoricoOrdini[[#This Row],[% COMM.]]</f>
        <v>83.95</v>
      </c>
      <c r="R4990" s="2">
        <f>tbStoricoOrdini[[#This Row],[TOT. COMM.]]+tbStoricoOrdini[[#This Row],[IMPORTO]]</f>
        <v>1762.95</v>
      </c>
    </row>
    <row r="4991" spans="1:18">
      <c r="A4991" s="1">
        <v>43983</v>
      </c>
      <c r="B4991" s="7">
        <f>MONTH(tbStoricoOrdini[[#This Row],[DATA]])</f>
        <v>6</v>
      </c>
      <c r="C4991" t="s">
        <v>5086</v>
      </c>
      <c r="D4991" t="str">
        <f>RIGHT(tbStoricoOrdini[[#This Row],[ORDINE]],4)</f>
        <v>4988</v>
      </c>
      <c r="E4991" t="s">
        <v>44</v>
      </c>
      <c r="F4991" t="str">
        <f>VLOOKUP(tbStoricoOrdini[[#This Row],[CLIENTE]],tbClienti[],3,FALSE)</f>
        <v>Umbria</v>
      </c>
      <c r="G4991" t="str">
        <f>VLOOKUP(tbStoricoOrdini[[#This Row],[CLIENTE]],tbClienti[],7,FALSE)</f>
        <v>BC</v>
      </c>
      <c r="H4991" t="s">
        <v>74</v>
      </c>
      <c r="I4991" t="str">
        <f>IF(LEFT(tbStoricoOrdini[[#This Row],[ARTICOLO]],3) = "COG","COG",LEFT(tbStoricoOrdini[[#This Row],[ARTICOLO]],FIND(" ",tbStoricoOrdini[[#This Row],[ARTICOLO]])-1))</f>
        <v>AVRC</v>
      </c>
      <c r="J4991" t="str">
        <f>MID(tbStoricoOrdini[[#This Row],[ARTICOLO]],FIND(" ",tbStoricoOrdini[[#This Row],[ARTICOLO]])+1,4)</f>
        <v>2500</v>
      </c>
      <c r="K4991" t="str">
        <f>IFERROR(RIGHT(tbStoricoOrdini[[#This Row],[ARTICOLO]],LEN(tbStoricoOrdini[[#This Row],[ARTICOLO]])-FIND(" ",tbStoricoOrdini[[#This Row],[ARTICOLO]],FIND(" ",tbStoricoOrdini[[#This Row],[ARTICOLO]]) +1)),"")</f>
        <v>Gold</v>
      </c>
      <c r="L4991" s="3">
        <f>VLOOKUP(tbStoricoOrdini[[#This Row],[ARTICOLO]],tbArticoli[],2,FALSE)</f>
        <v>500</v>
      </c>
      <c r="M4991" s="22">
        <f>tbStoricoOrdini[[#This Row],[IMPORTO]]/tbStoricoOrdini[[#This Row],[PREZZO]]</f>
        <v>0.57399999999999995</v>
      </c>
      <c r="N4991" t="s">
        <v>9</v>
      </c>
      <c r="O4991" s="8">
        <f>VLOOKUP(tbStoricoOrdini[[#This Row],[AGENTE]],tbAgenti[],2,FALSE)</f>
        <v>0.05</v>
      </c>
      <c r="P4991" s="2">
        <v>287</v>
      </c>
      <c r="Q4991" s="2">
        <f>tbStoricoOrdini[[#This Row],[IMPORTO]]*tbStoricoOrdini[[#This Row],[% COMM.]]</f>
        <v>14.350000000000001</v>
      </c>
      <c r="R4991" s="2">
        <f>tbStoricoOrdini[[#This Row],[TOT. COMM.]]+tbStoricoOrdini[[#This Row],[IMPORTO]]</f>
        <v>301.35000000000002</v>
      </c>
    </row>
    <row r="4992" spans="1:18">
      <c r="A4992" s="1">
        <v>43983</v>
      </c>
      <c r="B4992" s="7">
        <f>MONTH(tbStoricoOrdini[[#This Row],[DATA]])</f>
        <v>6</v>
      </c>
      <c r="C4992" t="s">
        <v>5087</v>
      </c>
      <c r="D4992" t="str">
        <f>RIGHT(tbStoricoOrdini[[#This Row],[ORDINE]],4)</f>
        <v>4989</v>
      </c>
      <c r="E4992" t="s">
        <v>44</v>
      </c>
      <c r="F4992" t="str">
        <f>VLOOKUP(tbStoricoOrdini[[#This Row],[CLIENTE]],tbClienti[],3,FALSE)</f>
        <v>Umbria</v>
      </c>
      <c r="G4992" t="str">
        <f>VLOOKUP(tbStoricoOrdini[[#This Row],[CLIENTE]],tbClienti[],7,FALSE)</f>
        <v>BC</v>
      </c>
      <c r="H4992" t="s">
        <v>77</v>
      </c>
      <c r="I4992" t="str">
        <f>IF(LEFT(tbStoricoOrdini[[#This Row],[ARTICOLO]],3) = "COG","COG",LEFT(tbStoricoOrdini[[#This Row],[ARTICOLO]],FIND(" ",tbStoricoOrdini[[#This Row],[ARTICOLO]])-1))</f>
        <v>COG</v>
      </c>
      <c r="J4992" t="str">
        <f>MID(tbStoricoOrdini[[#This Row],[ARTICOLO]],FIND(" ",tbStoricoOrdini[[#This Row],[ARTICOLO]])+1,4)</f>
        <v>2000</v>
      </c>
      <c r="K4992" t="str">
        <f>IFERROR(RIGHT(tbStoricoOrdini[[#This Row],[ARTICOLO]],LEN(tbStoricoOrdini[[#This Row],[ARTICOLO]])-FIND(" ",tbStoricoOrdini[[#This Row],[ARTICOLO]],FIND(" ",tbStoricoOrdini[[#This Row],[ARTICOLO]]) +1)),"")</f>
        <v>Medium</v>
      </c>
      <c r="L4992" s="3">
        <f>VLOOKUP(tbStoricoOrdini[[#This Row],[ARTICOLO]],tbArticoli[],2,FALSE)</f>
        <v>200</v>
      </c>
      <c r="M4992" s="22">
        <f>tbStoricoOrdini[[#This Row],[IMPORTO]]/tbStoricoOrdini[[#This Row],[PREZZO]]</f>
        <v>0.75</v>
      </c>
      <c r="N4992" t="s">
        <v>9</v>
      </c>
      <c r="O4992" s="8">
        <f>VLOOKUP(tbStoricoOrdini[[#This Row],[AGENTE]],tbAgenti[],2,FALSE)</f>
        <v>0.05</v>
      </c>
      <c r="P4992" s="2">
        <v>150</v>
      </c>
      <c r="Q4992" s="2">
        <f>tbStoricoOrdini[[#This Row],[IMPORTO]]*tbStoricoOrdini[[#This Row],[% COMM.]]</f>
        <v>7.5</v>
      </c>
      <c r="R4992" s="2">
        <f>tbStoricoOrdini[[#This Row],[TOT. COMM.]]+tbStoricoOrdini[[#This Row],[IMPORTO]]</f>
        <v>157.5</v>
      </c>
    </row>
    <row r="4993" spans="1:18">
      <c r="A4993" s="1">
        <v>43983</v>
      </c>
      <c r="B4993" s="7">
        <f>MONTH(tbStoricoOrdini[[#This Row],[DATA]])</f>
        <v>6</v>
      </c>
      <c r="C4993" t="s">
        <v>5088</v>
      </c>
      <c r="D4993" t="str">
        <f>RIGHT(tbStoricoOrdini[[#This Row],[ORDINE]],4)</f>
        <v>4990</v>
      </c>
      <c r="E4993" t="s">
        <v>44</v>
      </c>
      <c r="F4993" t="str">
        <f>VLOOKUP(tbStoricoOrdini[[#This Row],[CLIENTE]],tbClienti[],3,FALSE)</f>
        <v>Umbria</v>
      </c>
      <c r="G4993" t="str">
        <f>VLOOKUP(tbStoricoOrdini[[#This Row],[CLIENTE]],tbClienti[],7,FALSE)</f>
        <v>BC</v>
      </c>
      <c r="H4993" t="s">
        <v>61</v>
      </c>
      <c r="I4993" t="str">
        <f>IF(LEFT(tbStoricoOrdini[[#This Row],[ARTICOLO]],3) = "COG","COG",LEFT(tbStoricoOrdini[[#This Row],[ARTICOLO]],FIND(" ",tbStoricoOrdini[[#This Row],[ARTICOLO]])-1))</f>
        <v>KLM</v>
      </c>
      <c r="J4993" t="str">
        <f>MID(tbStoricoOrdini[[#This Row],[ARTICOLO]],FIND(" ",tbStoricoOrdini[[#This Row],[ARTICOLO]])+1,4)</f>
        <v>5000</v>
      </c>
      <c r="K4993" t="str">
        <f>IFERROR(RIGHT(tbStoricoOrdini[[#This Row],[ARTICOLO]],LEN(tbStoricoOrdini[[#This Row],[ARTICOLO]])-FIND(" ",tbStoricoOrdini[[#This Row],[ARTICOLO]],FIND(" ",tbStoricoOrdini[[#This Row],[ARTICOLO]]) +1)),"")</f>
        <v>Medium</v>
      </c>
      <c r="L4993" s="3">
        <f>VLOOKUP(tbStoricoOrdini[[#This Row],[ARTICOLO]],tbArticoli[],2,FALSE)</f>
        <v>150</v>
      </c>
      <c r="M4993" s="22">
        <f>tbStoricoOrdini[[#This Row],[IMPORTO]]/tbStoricoOrdini[[#This Row],[PREZZO]]</f>
        <v>597.22666666666669</v>
      </c>
      <c r="N4993" t="s">
        <v>9</v>
      </c>
      <c r="O4993" s="8">
        <f>VLOOKUP(tbStoricoOrdini[[#This Row],[AGENTE]],tbAgenti[],2,FALSE)</f>
        <v>0.05</v>
      </c>
      <c r="P4993" s="2">
        <v>89584</v>
      </c>
      <c r="Q4993" s="2">
        <f>tbStoricoOrdini[[#This Row],[IMPORTO]]*tbStoricoOrdini[[#This Row],[% COMM.]]</f>
        <v>4479.2</v>
      </c>
      <c r="R4993" s="2">
        <f>tbStoricoOrdini[[#This Row],[TOT. COMM.]]+tbStoricoOrdini[[#This Row],[IMPORTO]]</f>
        <v>94063.2</v>
      </c>
    </row>
    <row r="4994" spans="1:18">
      <c r="A4994" s="1">
        <v>43983</v>
      </c>
      <c r="B4994" s="7">
        <f>MONTH(tbStoricoOrdini[[#This Row],[DATA]])</f>
        <v>6</v>
      </c>
      <c r="C4994" t="s">
        <v>5089</v>
      </c>
      <c r="D4994" t="str">
        <f>RIGHT(tbStoricoOrdini[[#This Row],[ORDINE]],4)</f>
        <v>4991</v>
      </c>
      <c r="E4994" t="s">
        <v>44</v>
      </c>
      <c r="F4994" t="str">
        <f>VLOOKUP(tbStoricoOrdini[[#This Row],[CLIENTE]],tbClienti[],3,FALSE)</f>
        <v>Umbria</v>
      </c>
      <c r="G4994" t="str">
        <f>VLOOKUP(tbStoricoOrdini[[#This Row],[CLIENTE]],tbClienti[],7,FALSE)</f>
        <v>BC</v>
      </c>
      <c r="H4994" t="s">
        <v>79</v>
      </c>
      <c r="I4994" t="str">
        <f>IF(LEFT(tbStoricoOrdini[[#This Row],[ARTICOLO]],3) = "COG","COG",LEFT(tbStoricoOrdini[[#This Row],[ARTICOLO]],FIND(" ",tbStoricoOrdini[[#This Row],[ARTICOLO]])-1))</f>
        <v>COG</v>
      </c>
      <c r="J4994" t="str">
        <f>MID(tbStoricoOrdini[[#This Row],[ARTICOLO]],FIND(" ",tbStoricoOrdini[[#This Row],[ARTICOLO]])+1,4)</f>
        <v>4000</v>
      </c>
      <c r="K4994" t="str">
        <f>IFERROR(RIGHT(tbStoricoOrdini[[#This Row],[ARTICOLO]],LEN(tbStoricoOrdini[[#This Row],[ARTICOLO]])-FIND(" ",tbStoricoOrdini[[#This Row],[ARTICOLO]],FIND(" ",tbStoricoOrdini[[#This Row],[ARTICOLO]]) +1)),"")</f>
        <v>Plus</v>
      </c>
      <c r="L4994" s="3">
        <f>VLOOKUP(tbStoricoOrdini[[#This Row],[ARTICOLO]],tbArticoli[],2,FALSE)</f>
        <v>240</v>
      </c>
      <c r="M4994" s="22">
        <f>tbStoricoOrdini[[#This Row],[IMPORTO]]/tbStoricoOrdini[[#This Row],[PREZZO]]</f>
        <v>1.0541666666666667</v>
      </c>
      <c r="N4994" t="s">
        <v>9</v>
      </c>
      <c r="O4994" s="8">
        <f>VLOOKUP(tbStoricoOrdini[[#This Row],[AGENTE]],tbAgenti[],2,FALSE)</f>
        <v>0.05</v>
      </c>
      <c r="P4994" s="2">
        <v>253</v>
      </c>
      <c r="Q4994" s="2">
        <f>tbStoricoOrdini[[#This Row],[IMPORTO]]*tbStoricoOrdini[[#This Row],[% COMM.]]</f>
        <v>12.65</v>
      </c>
      <c r="R4994" s="2">
        <f>tbStoricoOrdini[[#This Row],[TOT. COMM.]]+tbStoricoOrdini[[#This Row],[IMPORTO]]</f>
        <v>265.64999999999998</v>
      </c>
    </row>
    <row r="4995" spans="1:18">
      <c r="A4995" s="1">
        <v>43983</v>
      </c>
      <c r="B4995" s="7">
        <f>MONTH(tbStoricoOrdini[[#This Row],[DATA]])</f>
        <v>6</v>
      </c>
      <c r="C4995" t="s">
        <v>5090</v>
      </c>
      <c r="D4995" t="str">
        <f>RIGHT(tbStoricoOrdini[[#This Row],[ORDINE]],4)</f>
        <v>4992</v>
      </c>
      <c r="E4995" t="s">
        <v>44</v>
      </c>
      <c r="F4995" t="str">
        <f>VLOOKUP(tbStoricoOrdini[[#This Row],[CLIENTE]],tbClienti[],3,FALSE)</f>
        <v>Umbria</v>
      </c>
      <c r="G4995" t="str">
        <f>VLOOKUP(tbStoricoOrdini[[#This Row],[CLIENTE]],tbClienti[],7,FALSE)</f>
        <v>BC</v>
      </c>
      <c r="H4995" t="s">
        <v>63</v>
      </c>
      <c r="I4995" t="str">
        <f>IF(LEFT(tbStoricoOrdini[[#This Row],[ARTICOLO]],3) = "COG","COG",LEFT(tbStoricoOrdini[[#This Row],[ARTICOLO]],FIND(" ",tbStoricoOrdini[[#This Row],[ARTICOLO]])-1))</f>
        <v>KLM</v>
      </c>
      <c r="J4995" t="str">
        <f>MID(tbStoricoOrdini[[#This Row],[ARTICOLO]],FIND(" ",tbStoricoOrdini[[#This Row],[ARTICOLO]])+1,4)</f>
        <v>3000</v>
      </c>
      <c r="K4995" t="str">
        <f>IFERROR(RIGHT(tbStoricoOrdini[[#This Row],[ARTICOLO]],LEN(tbStoricoOrdini[[#This Row],[ARTICOLO]])-FIND(" ",tbStoricoOrdini[[#This Row],[ARTICOLO]],FIND(" ",tbStoricoOrdini[[#This Row],[ARTICOLO]]) +1)),"")</f>
        <v>Plus</v>
      </c>
      <c r="L4995" s="3">
        <f>VLOOKUP(tbStoricoOrdini[[#This Row],[ARTICOLO]],tbArticoli[],2,FALSE)</f>
        <v>145</v>
      </c>
      <c r="M4995" s="22">
        <f>tbStoricoOrdini[[#This Row],[IMPORTO]]/tbStoricoOrdini[[#This Row],[PREZZO]]</f>
        <v>731.351724137931</v>
      </c>
      <c r="N4995" t="s">
        <v>9</v>
      </c>
      <c r="O4995" s="8">
        <f>VLOOKUP(tbStoricoOrdini[[#This Row],[AGENTE]],tbAgenti[],2,FALSE)</f>
        <v>0.05</v>
      </c>
      <c r="P4995" s="2">
        <v>106046</v>
      </c>
      <c r="Q4995" s="2">
        <f>tbStoricoOrdini[[#This Row],[IMPORTO]]*tbStoricoOrdini[[#This Row],[% COMM.]]</f>
        <v>5302.3</v>
      </c>
      <c r="R4995" s="2">
        <f>tbStoricoOrdini[[#This Row],[TOT. COMM.]]+tbStoricoOrdini[[#This Row],[IMPORTO]]</f>
        <v>111348.3</v>
      </c>
    </row>
    <row r="4996" spans="1:18">
      <c r="A4996" s="1">
        <v>43983</v>
      </c>
      <c r="B4996" s="7">
        <f>MONTH(tbStoricoOrdini[[#This Row],[DATA]])</f>
        <v>6</v>
      </c>
      <c r="C4996" t="s">
        <v>5091</v>
      </c>
      <c r="D4996" t="str">
        <f>RIGHT(tbStoricoOrdini[[#This Row],[ORDINE]],4)</f>
        <v>4993</v>
      </c>
      <c r="E4996" t="s">
        <v>44</v>
      </c>
      <c r="F4996" t="str">
        <f>VLOOKUP(tbStoricoOrdini[[#This Row],[CLIENTE]],tbClienti[],3,FALSE)</f>
        <v>Umbria</v>
      </c>
      <c r="G4996" t="str">
        <f>VLOOKUP(tbStoricoOrdini[[#This Row],[CLIENTE]],tbClienti[],7,FALSE)</f>
        <v>BC</v>
      </c>
      <c r="H4996" t="s">
        <v>66</v>
      </c>
      <c r="I4996" t="str">
        <f>IF(LEFT(tbStoricoOrdini[[#This Row],[ARTICOLO]],3) = "COG","COG",LEFT(tbStoricoOrdini[[#This Row],[ARTICOLO]],FIND(" ",tbStoricoOrdini[[#This Row],[ARTICOLO]])-1))</f>
        <v>BAG</v>
      </c>
      <c r="J4996" t="str">
        <f>MID(tbStoricoOrdini[[#This Row],[ARTICOLO]],FIND(" ",tbStoricoOrdini[[#This Row],[ARTICOLO]])+1,4)</f>
        <v>2500</v>
      </c>
      <c r="K4996" t="str">
        <f>IFERROR(RIGHT(tbStoricoOrdini[[#This Row],[ARTICOLO]],LEN(tbStoricoOrdini[[#This Row],[ARTICOLO]])-FIND(" ",tbStoricoOrdini[[#This Row],[ARTICOLO]],FIND(" ",tbStoricoOrdini[[#This Row],[ARTICOLO]]) +1)),"")</f>
        <v>Plus</v>
      </c>
      <c r="L4996" s="3">
        <f>VLOOKUP(tbStoricoOrdini[[#This Row],[ARTICOLO]],tbArticoli[],2,FALSE)</f>
        <v>220</v>
      </c>
      <c r="M4996" s="22">
        <f>tbStoricoOrdini[[#This Row],[IMPORTO]]/tbStoricoOrdini[[#This Row],[PREZZO]]</f>
        <v>0.47272727272727272</v>
      </c>
      <c r="N4996" t="s">
        <v>9</v>
      </c>
      <c r="O4996" s="8">
        <f>VLOOKUP(tbStoricoOrdini[[#This Row],[AGENTE]],tbAgenti[],2,FALSE)</f>
        <v>0.05</v>
      </c>
      <c r="P4996" s="2">
        <v>104</v>
      </c>
      <c r="Q4996" s="2">
        <f>tbStoricoOrdini[[#This Row],[IMPORTO]]*tbStoricoOrdini[[#This Row],[% COMM.]]</f>
        <v>5.2</v>
      </c>
      <c r="R4996" s="2">
        <f>tbStoricoOrdini[[#This Row],[TOT. COMM.]]+tbStoricoOrdini[[#This Row],[IMPORTO]]</f>
        <v>109.2</v>
      </c>
    </row>
    <row r="4997" spans="1:18">
      <c r="A4997" s="1">
        <v>43983</v>
      </c>
      <c r="B4997" s="7">
        <f>MONTH(tbStoricoOrdini[[#This Row],[DATA]])</f>
        <v>6</v>
      </c>
      <c r="C4997" t="s">
        <v>5092</v>
      </c>
      <c r="D4997" t="str">
        <f>RIGHT(tbStoricoOrdini[[#This Row],[ORDINE]],4)</f>
        <v>4994</v>
      </c>
      <c r="E4997" t="s">
        <v>44</v>
      </c>
      <c r="F4997" t="str">
        <f>VLOOKUP(tbStoricoOrdini[[#This Row],[CLIENTE]],tbClienti[],3,FALSE)</f>
        <v>Umbria</v>
      </c>
      <c r="G4997" t="str">
        <f>VLOOKUP(tbStoricoOrdini[[#This Row],[CLIENTE]],tbClienti[],7,FALSE)</f>
        <v>BC</v>
      </c>
      <c r="H4997" t="s">
        <v>67</v>
      </c>
      <c r="I4997" t="str">
        <f>IF(LEFT(tbStoricoOrdini[[#This Row],[ARTICOLO]],3) = "COG","COG",LEFT(tbStoricoOrdini[[#This Row],[ARTICOLO]],FIND(" ",tbStoricoOrdini[[#This Row],[ARTICOLO]])-1))</f>
        <v>BAG</v>
      </c>
      <c r="J4997" t="str">
        <f>MID(tbStoricoOrdini[[#This Row],[ARTICOLO]],FIND(" ",tbStoricoOrdini[[#This Row],[ARTICOLO]])+1,4)</f>
        <v>2500</v>
      </c>
      <c r="K4997" t="str">
        <f>IFERROR(RIGHT(tbStoricoOrdini[[#This Row],[ARTICOLO]],LEN(tbStoricoOrdini[[#This Row],[ARTICOLO]])-FIND(" ",tbStoricoOrdini[[#This Row],[ARTICOLO]],FIND(" ",tbStoricoOrdini[[#This Row],[ARTICOLO]]) +1)),"")</f>
        <v>Medium</v>
      </c>
      <c r="L4997" s="3">
        <f>VLOOKUP(tbStoricoOrdini[[#This Row],[ARTICOLO]],tbArticoli[],2,FALSE)</f>
        <v>210</v>
      </c>
      <c r="M4997" s="22">
        <f>tbStoricoOrdini[[#This Row],[IMPORTO]]/tbStoricoOrdini[[#This Row],[PREZZO]]</f>
        <v>117.53809523809524</v>
      </c>
      <c r="N4997" t="s">
        <v>9</v>
      </c>
      <c r="O4997" s="8">
        <f>VLOOKUP(tbStoricoOrdini[[#This Row],[AGENTE]],tbAgenti[],2,FALSE)</f>
        <v>0.05</v>
      </c>
      <c r="P4997" s="2">
        <v>24683</v>
      </c>
      <c r="Q4997" s="2">
        <f>tbStoricoOrdini[[#This Row],[IMPORTO]]*tbStoricoOrdini[[#This Row],[% COMM.]]</f>
        <v>1234.1500000000001</v>
      </c>
      <c r="R4997" s="2">
        <f>tbStoricoOrdini[[#This Row],[TOT. COMM.]]+tbStoricoOrdini[[#This Row],[IMPORTO]]</f>
        <v>25917.15</v>
      </c>
    </row>
    <row r="4998" spans="1:18">
      <c r="A4998" s="1">
        <v>43983</v>
      </c>
      <c r="B4998" s="7">
        <f>MONTH(tbStoricoOrdini[[#This Row],[DATA]])</f>
        <v>6</v>
      </c>
      <c r="C4998" t="s">
        <v>5093</v>
      </c>
      <c r="D4998" t="str">
        <f>RIGHT(tbStoricoOrdini[[#This Row],[ORDINE]],4)</f>
        <v>4995</v>
      </c>
      <c r="E4998" t="s">
        <v>44</v>
      </c>
      <c r="F4998" t="str">
        <f>VLOOKUP(tbStoricoOrdini[[#This Row],[CLIENTE]],tbClienti[],3,FALSE)</f>
        <v>Umbria</v>
      </c>
      <c r="G4998" t="str">
        <f>VLOOKUP(tbStoricoOrdini[[#This Row],[CLIENTE]],tbClienti[],7,FALSE)</f>
        <v>BC</v>
      </c>
      <c r="H4998" t="s">
        <v>69</v>
      </c>
      <c r="I4998" t="str">
        <f>IF(LEFT(tbStoricoOrdini[[#This Row],[ARTICOLO]],3) = "COG","COG",LEFT(tbStoricoOrdini[[#This Row],[ARTICOLO]],FIND(" ",tbStoricoOrdini[[#This Row],[ARTICOLO]])-1))</f>
        <v>BAG</v>
      </c>
      <c r="J4998" t="str">
        <f>MID(tbStoricoOrdini[[#This Row],[ARTICOLO]],FIND(" ",tbStoricoOrdini[[#This Row],[ARTICOLO]])+1,4)</f>
        <v>1121</v>
      </c>
      <c r="K4998" t="str">
        <f>IFERROR(RIGHT(tbStoricoOrdini[[#This Row],[ARTICOLO]],LEN(tbStoricoOrdini[[#This Row],[ARTICOLO]])-FIND(" ",tbStoricoOrdini[[#This Row],[ARTICOLO]],FIND(" ",tbStoricoOrdini[[#This Row],[ARTICOLO]]) +1)),"")</f>
        <v>Gold</v>
      </c>
      <c r="L4998" s="3">
        <f>VLOOKUP(tbStoricoOrdini[[#This Row],[ARTICOLO]],tbArticoli[],2,FALSE)</f>
        <v>230</v>
      </c>
      <c r="M4998" s="22">
        <f>tbStoricoOrdini[[#This Row],[IMPORTO]]/tbStoricoOrdini[[#This Row],[PREZZO]]</f>
        <v>35.330434782608698</v>
      </c>
      <c r="N4998" t="s">
        <v>9</v>
      </c>
      <c r="O4998" s="8">
        <f>VLOOKUP(tbStoricoOrdini[[#This Row],[AGENTE]],tbAgenti[],2,FALSE)</f>
        <v>0.05</v>
      </c>
      <c r="P4998" s="2">
        <v>8126</v>
      </c>
      <c r="Q4998" s="2">
        <f>tbStoricoOrdini[[#This Row],[IMPORTO]]*tbStoricoOrdini[[#This Row],[% COMM.]]</f>
        <v>406.3</v>
      </c>
      <c r="R4998" s="2">
        <f>tbStoricoOrdini[[#This Row],[TOT. COMM.]]+tbStoricoOrdini[[#This Row],[IMPORTO]]</f>
        <v>8532.2999999999993</v>
      </c>
    </row>
    <row r="4999" spans="1:18">
      <c r="A4999" s="1">
        <v>43983</v>
      </c>
      <c r="B4999" s="7">
        <f>MONTH(tbStoricoOrdini[[#This Row],[DATA]])</f>
        <v>6</v>
      </c>
      <c r="C4999" t="s">
        <v>5094</v>
      </c>
      <c r="D4999" t="str">
        <f>RIGHT(tbStoricoOrdini[[#This Row],[ORDINE]],4)</f>
        <v>4996</v>
      </c>
      <c r="E4999" t="s">
        <v>44</v>
      </c>
      <c r="F4999" t="str">
        <f>VLOOKUP(tbStoricoOrdini[[#This Row],[CLIENTE]],tbClienti[],3,FALSE)</f>
        <v>Umbria</v>
      </c>
      <c r="G4999" t="str">
        <f>VLOOKUP(tbStoricoOrdini[[#This Row],[CLIENTE]],tbClienti[],7,FALSE)</f>
        <v>BC</v>
      </c>
      <c r="H4999" t="s">
        <v>83</v>
      </c>
      <c r="I4999" t="str">
        <f>IF(LEFT(tbStoricoOrdini[[#This Row],[ARTICOLO]],3) = "COG","COG",LEFT(tbStoricoOrdini[[#This Row],[ARTICOLO]],FIND(" ",tbStoricoOrdini[[#This Row],[ARTICOLO]])-1))</f>
        <v>COG</v>
      </c>
      <c r="J4999" t="str">
        <f>MID(tbStoricoOrdini[[#This Row],[ARTICOLO]],FIND(" ",tbStoricoOrdini[[#This Row],[ARTICOLO]])+1,4)</f>
        <v>8000</v>
      </c>
      <c r="K4999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4999" s="3">
        <f>VLOOKUP(tbStoricoOrdini[[#This Row],[ARTICOLO]],tbArticoli[],2,FALSE)</f>
        <v>670</v>
      </c>
      <c r="M4999" s="22">
        <f>tbStoricoOrdini[[#This Row],[IMPORTO]]/tbStoricoOrdini[[#This Row],[PREZZO]]</f>
        <v>0.71940298507462686</v>
      </c>
      <c r="N4999" t="s">
        <v>9</v>
      </c>
      <c r="O4999" s="8">
        <f>VLOOKUP(tbStoricoOrdini[[#This Row],[AGENTE]],tbAgenti[],2,FALSE)</f>
        <v>0.05</v>
      </c>
      <c r="P4999" s="2">
        <v>482</v>
      </c>
      <c r="Q4999" s="2">
        <f>tbStoricoOrdini[[#This Row],[IMPORTO]]*tbStoricoOrdini[[#This Row],[% COMM.]]</f>
        <v>24.1</v>
      </c>
      <c r="R4999" s="2">
        <f>tbStoricoOrdini[[#This Row],[TOT. COMM.]]+tbStoricoOrdini[[#This Row],[IMPORTO]]</f>
        <v>506.1</v>
      </c>
    </row>
    <row r="5000" spans="1:18">
      <c r="A5000" s="1">
        <v>43983</v>
      </c>
      <c r="B5000" s="7">
        <f>MONTH(tbStoricoOrdini[[#This Row],[DATA]])</f>
        <v>6</v>
      </c>
      <c r="C5000" t="s">
        <v>5095</v>
      </c>
      <c r="D5000" t="str">
        <f>RIGHT(tbStoricoOrdini[[#This Row],[ORDINE]],4)</f>
        <v>4997</v>
      </c>
      <c r="E5000" t="s">
        <v>44</v>
      </c>
      <c r="F5000" t="str">
        <f>VLOOKUP(tbStoricoOrdini[[#This Row],[CLIENTE]],tbClienti[],3,FALSE)</f>
        <v>Umbria</v>
      </c>
      <c r="G5000" t="str">
        <f>VLOOKUP(tbStoricoOrdini[[#This Row],[CLIENTE]],tbClienti[],7,FALSE)</f>
        <v>BC</v>
      </c>
      <c r="H5000" t="s">
        <v>70</v>
      </c>
      <c r="I5000" t="str">
        <f>IF(LEFT(tbStoricoOrdini[[#This Row],[ARTICOLO]],3) = "COG","COG",LEFT(tbStoricoOrdini[[#This Row],[ARTICOLO]],FIND(" ",tbStoricoOrdini[[#This Row],[ARTICOLO]])-1))</f>
        <v>EB08</v>
      </c>
      <c r="J5000" t="str">
        <f>MID(tbStoricoOrdini[[#This Row],[ARTICOLO]],FIND(" ",tbStoricoOrdini[[#This Row],[ARTICOLO]])+1,4)</f>
        <v>7500</v>
      </c>
      <c r="K5000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5000" s="3">
        <f>VLOOKUP(tbStoricoOrdini[[#This Row],[ARTICOLO]],tbArticoli[],2,FALSE)</f>
        <v>180</v>
      </c>
      <c r="M5000" s="22">
        <f>tbStoricoOrdini[[#This Row],[IMPORTO]]/tbStoricoOrdini[[#This Row],[PREZZO]]</f>
        <v>2.1777777777777776</v>
      </c>
      <c r="N5000" t="s">
        <v>9</v>
      </c>
      <c r="O5000" s="8">
        <f>VLOOKUP(tbStoricoOrdini[[#This Row],[AGENTE]],tbAgenti[],2,FALSE)</f>
        <v>0.05</v>
      </c>
      <c r="P5000" s="2">
        <v>392</v>
      </c>
      <c r="Q5000" s="2">
        <f>tbStoricoOrdini[[#This Row],[IMPORTO]]*tbStoricoOrdini[[#This Row],[% COMM.]]</f>
        <v>19.600000000000001</v>
      </c>
      <c r="R5000" s="2">
        <f>tbStoricoOrdini[[#This Row],[TOT. COMM.]]+tbStoricoOrdini[[#This Row],[IMPORTO]]</f>
        <v>411.6</v>
      </c>
    </row>
    <row r="5001" spans="1:18">
      <c r="A5001" s="1">
        <v>43983</v>
      </c>
      <c r="B5001" s="7">
        <f>MONTH(tbStoricoOrdini[[#This Row],[DATA]])</f>
        <v>6</v>
      </c>
      <c r="C5001" t="s">
        <v>5096</v>
      </c>
      <c r="D5001" t="str">
        <f>RIGHT(tbStoricoOrdini[[#This Row],[ORDINE]],4)</f>
        <v>4998</v>
      </c>
      <c r="E5001" t="s">
        <v>44</v>
      </c>
      <c r="F5001" t="str">
        <f>VLOOKUP(tbStoricoOrdini[[#This Row],[CLIENTE]],tbClienti[],3,FALSE)</f>
        <v>Umbria</v>
      </c>
      <c r="G5001" t="str">
        <f>VLOOKUP(tbStoricoOrdini[[#This Row],[CLIENTE]],tbClienti[],7,FALSE)</f>
        <v>BC</v>
      </c>
      <c r="H5001" t="s">
        <v>75</v>
      </c>
      <c r="I5001" t="str">
        <f>IF(LEFT(tbStoricoOrdini[[#This Row],[ARTICOLO]],3) = "COG","COG",LEFT(tbStoricoOrdini[[#This Row],[ARTICOLO]],FIND(" ",tbStoricoOrdini[[#This Row],[ARTICOLO]])-1))</f>
        <v>AVRC</v>
      </c>
      <c r="J5001" t="str">
        <f>MID(tbStoricoOrdini[[#This Row],[ARTICOLO]],FIND(" ",tbStoricoOrdini[[#This Row],[ARTICOLO]])+1,4)</f>
        <v>1000</v>
      </c>
      <c r="K5001" t="str">
        <f>IFERROR(RIGHT(tbStoricoOrdini[[#This Row],[ARTICOLO]],LEN(tbStoricoOrdini[[#This Row],[ARTICOLO]])-FIND(" ",tbStoricoOrdini[[#This Row],[ARTICOLO]],FIND(" ",tbStoricoOrdini[[#This Row],[ARTICOLO]]) +1)),"")</f>
        <v>Silver</v>
      </c>
      <c r="L5001" s="3">
        <f>VLOOKUP(tbStoricoOrdini[[#This Row],[ARTICOLO]],tbArticoli[],2,FALSE)</f>
        <v>390</v>
      </c>
      <c r="M5001" s="22">
        <f>tbStoricoOrdini[[#This Row],[IMPORTO]]/tbStoricoOrdini[[#This Row],[PREZZO]]</f>
        <v>0.24871794871794872</v>
      </c>
      <c r="N5001" t="s">
        <v>9</v>
      </c>
      <c r="O5001" s="8">
        <f>VLOOKUP(tbStoricoOrdini[[#This Row],[AGENTE]],tbAgenti[],2,FALSE)</f>
        <v>0.05</v>
      </c>
      <c r="P5001" s="2">
        <v>97</v>
      </c>
      <c r="Q5001" s="2">
        <f>tbStoricoOrdini[[#This Row],[IMPORTO]]*tbStoricoOrdini[[#This Row],[% COMM.]]</f>
        <v>4.8500000000000005</v>
      </c>
      <c r="R5001" s="2">
        <f>tbStoricoOrdini[[#This Row],[TOT. COMM.]]+tbStoricoOrdini[[#This Row],[IMPORTO]]</f>
        <v>101.85</v>
      </c>
    </row>
    <row r="5002" spans="1:18">
      <c r="A5002" s="1">
        <v>43983</v>
      </c>
      <c r="B5002" s="7">
        <f>MONTH(tbStoricoOrdini[[#This Row],[DATA]])</f>
        <v>6</v>
      </c>
      <c r="C5002" t="s">
        <v>5097</v>
      </c>
      <c r="D5002" t="str">
        <f>RIGHT(tbStoricoOrdini[[#This Row],[ORDINE]],4)</f>
        <v>4999</v>
      </c>
      <c r="E5002" t="s">
        <v>44</v>
      </c>
      <c r="F5002" t="str">
        <f>VLOOKUP(tbStoricoOrdini[[#This Row],[CLIENTE]],tbClienti[],3,FALSE)</f>
        <v>Umbria</v>
      </c>
      <c r="G5002" t="str">
        <f>VLOOKUP(tbStoricoOrdini[[#This Row],[CLIENTE]],tbClienti[],7,FALSE)</f>
        <v>BC</v>
      </c>
      <c r="H5002" t="s">
        <v>71</v>
      </c>
      <c r="I5002" t="str">
        <f>IF(LEFT(tbStoricoOrdini[[#This Row],[ARTICOLO]],3) = "COG","COG",LEFT(tbStoricoOrdini[[#This Row],[ARTICOLO]],FIND(" ",tbStoricoOrdini[[#This Row],[ARTICOLO]])-1))</f>
        <v>EB07</v>
      </c>
      <c r="J5002" t="str">
        <f>MID(tbStoricoOrdini[[#This Row],[ARTICOLO]],FIND(" ",tbStoricoOrdini[[#This Row],[ARTICOLO]])+1,4)</f>
        <v>5000</v>
      </c>
      <c r="K5002" t="str">
        <f>IFERROR(RIGHT(tbStoricoOrdini[[#This Row],[ARTICOLO]],LEN(tbStoricoOrdini[[#This Row],[ARTICOLO]])-FIND(" ",tbStoricoOrdini[[#This Row],[ARTICOLO]],FIND(" ",tbStoricoOrdini[[#This Row],[ARTICOLO]]) +1)),"")</f>
        <v/>
      </c>
      <c r="L5002" s="3">
        <f>VLOOKUP(tbStoricoOrdini[[#This Row],[ARTICOLO]],tbArticoli[],2,FALSE)</f>
        <v>140</v>
      </c>
      <c r="M5002" s="22">
        <f>tbStoricoOrdini[[#This Row],[IMPORTO]]/tbStoricoOrdini[[#This Row],[PREZZO]]</f>
        <v>7.7928571428571427</v>
      </c>
      <c r="N5002" t="s">
        <v>9</v>
      </c>
      <c r="O5002" s="8">
        <f>VLOOKUP(tbStoricoOrdini[[#This Row],[AGENTE]],tbAgenti[],2,FALSE)</f>
        <v>0.05</v>
      </c>
      <c r="P5002" s="2">
        <v>1091</v>
      </c>
      <c r="Q5002" s="2">
        <f>tbStoricoOrdini[[#This Row],[IMPORTO]]*tbStoricoOrdini[[#This Row],[% COMM.]]</f>
        <v>54.550000000000004</v>
      </c>
      <c r="R5002" s="2">
        <f>tbStoricoOrdini[[#This Row],[TOT. COMM.]]+tbStoricoOrdini[[#This Row],[IMPORTO]]</f>
        <v>1145.55</v>
      </c>
    </row>
    <row r="5003" spans="1:18">
      <c r="A5003" s="1">
        <v>43983</v>
      </c>
      <c r="B5003" s="7">
        <f>MONTH(tbStoricoOrdini[[#This Row],[DATA]])</f>
        <v>6</v>
      </c>
      <c r="C5003" t="s">
        <v>5098</v>
      </c>
      <c r="D5003" t="str">
        <f>RIGHT(tbStoricoOrdini[[#This Row],[ORDINE]],4)</f>
        <v>5000</v>
      </c>
      <c r="E5003" t="s">
        <v>44</v>
      </c>
      <c r="F5003" t="str">
        <f>VLOOKUP(tbStoricoOrdini[[#This Row],[CLIENTE]],tbClienti[],3,FALSE)</f>
        <v>Umbria</v>
      </c>
      <c r="G5003" t="str">
        <f>VLOOKUP(tbStoricoOrdini[[#This Row],[CLIENTE]],tbClienti[],7,FALSE)</f>
        <v>BC</v>
      </c>
      <c r="H5003" t="s">
        <v>76</v>
      </c>
      <c r="I5003" t="str">
        <f>IF(LEFT(tbStoricoOrdini[[#This Row],[ARTICOLO]],3) = "COG","COG",LEFT(tbStoricoOrdini[[#This Row],[ARTICOLO]],FIND(" ",tbStoricoOrdini[[#This Row],[ARTICOLO]])-1))</f>
        <v>COG</v>
      </c>
      <c r="J5003" t="str">
        <f>MID(tbStoricoOrdini[[#This Row],[ARTICOLO]],FIND(" ",tbStoricoOrdini[[#This Row],[ARTICOLO]])+1,4)</f>
        <v>1000</v>
      </c>
      <c r="K5003" t="str">
        <f>IFERROR(RIGHT(tbStoricoOrdini[[#This Row],[ARTICOLO]],LEN(tbStoricoOrdini[[#This Row],[ARTICOLO]])-FIND(" ",tbStoricoOrdini[[#This Row],[ARTICOLO]],FIND(" ",tbStoricoOrdini[[#This Row],[ARTICOLO]]) +1)),"")</f>
        <v/>
      </c>
      <c r="L5003" s="3">
        <f>VLOOKUP(tbStoricoOrdini[[#This Row],[ARTICOLO]],tbArticoli[],2,FALSE)</f>
        <v>150</v>
      </c>
      <c r="M5003" s="22">
        <f>tbStoricoOrdini[[#This Row],[IMPORTO]]/tbStoricoOrdini[[#This Row],[PREZZO]]</f>
        <v>4.3</v>
      </c>
      <c r="N5003" t="s">
        <v>9</v>
      </c>
      <c r="O5003" s="8">
        <f>VLOOKUP(tbStoricoOrdini[[#This Row],[AGENTE]],tbAgenti[],2,FALSE)</f>
        <v>0.05</v>
      </c>
      <c r="P5003" s="2">
        <v>645</v>
      </c>
      <c r="Q5003" s="2">
        <f>tbStoricoOrdini[[#This Row],[IMPORTO]]*tbStoricoOrdini[[#This Row],[% COMM.]]</f>
        <v>32.25</v>
      </c>
      <c r="R5003" s="2">
        <f>tbStoricoOrdini[[#This Row],[TOT. COMM.]]+tbStoricoOrdini[[#This Row],[IMPORTO]]</f>
        <v>677.25</v>
      </c>
    </row>
    <row r="5004" spans="1:18">
      <c r="A5004" s="1">
        <v>43983</v>
      </c>
      <c r="B5004" s="7">
        <f>MONTH(tbStoricoOrdini[[#This Row],[DATA]])</f>
        <v>6</v>
      </c>
      <c r="C5004" t="s">
        <v>5099</v>
      </c>
      <c r="D5004" t="str">
        <f>RIGHT(tbStoricoOrdini[[#This Row],[ORDINE]],4)</f>
        <v>5001</v>
      </c>
      <c r="E5004" t="s">
        <v>44</v>
      </c>
      <c r="F5004" t="str">
        <f>VLOOKUP(tbStoricoOrdini[[#This Row],[CLIENTE]],tbClienti[],3,FALSE)</f>
        <v>Umbria</v>
      </c>
      <c r="G5004" t="str">
        <f>VLOOKUP(tbStoricoOrdini[[#This Row],[CLIENTE]],tbClienti[],7,FALSE)</f>
        <v>BC</v>
      </c>
      <c r="H5004" t="s">
        <v>72</v>
      </c>
      <c r="I5004" t="str">
        <f>IF(LEFT(tbStoricoOrdini[[#This Row],[ARTICOLO]],3) = "COG","COG",LEFT(tbStoricoOrdini[[#This Row],[ARTICOLO]],FIND(" ",tbStoricoOrdini[[#This Row],[ARTICOLO]])-1))</f>
        <v>EB06</v>
      </c>
      <c r="J5004" t="str">
        <f>MID(tbStoricoOrdini[[#This Row],[ARTICOLO]],FIND(" ",tbStoricoOrdini[[#This Row],[ARTICOLO]])+1,4)</f>
        <v>3000</v>
      </c>
      <c r="K5004" t="str">
        <f>IFERROR(RIGHT(tbStoricoOrdini[[#This Row],[ARTICOLO]],LEN(tbStoricoOrdini[[#This Row],[ARTICOLO]])-FIND(" ",tbStoricoOrdini[[#This Row],[ARTICOLO]],FIND(" ",tbStoricoOrdini[[#This Row],[ARTICOLO]]) +1)),"")</f>
        <v>Medium</v>
      </c>
      <c r="L5004" s="3">
        <f>VLOOKUP(tbStoricoOrdini[[#This Row],[ARTICOLO]],tbArticoli[],2,FALSE)</f>
        <v>120</v>
      </c>
      <c r="M5004" s="22">
        <f>tbStoricoOrdini[[#This Row],[IMPORTO]]/tbStoricoOrdini[[#This Row],[PREZZO]]</f>
        <v>14.291666666666666</v>
      </c>
      <c r="N5004" t="s">
        <v>9</v>
      </c>
      <c r="O5004" s="8">
        <f>VLOOKUP(tbStoricoOrdini[[#This Row],[AGENTE]],tbAgenti[],2,FALSE)</f>
        <v>0.05</v>
      </c>
      <c r="P5004" s="2">
        <v>1715</v>
      </c>
      <c r="Q5004" s="2">
        <f>tbStoricoOrdini[[#This Row],[IMPORTO]]*tbStoricoOrdini[[#This Row],[% COMM.]]</f>
        <v>85.75</v>
      </c>
      <c r="R5004" s="2">
        <f>tbStoricoOrdini[[#This Row],[TOT. COMM.]]+tbStoricoOrdini[[#This Row],[IMPORTO]]</f>
        <v>1800.75</v>
      </c>
    </row>
    <row r="5005" spans="1:18">
      <c r="A5005" s="1">
        <v>43983</v>
      </c>
      <c r="B5005" s="7">
        <f>MONTH(tbStoricoOrdini[[#This Row],[DATA]])</f>
        <v>6</v>
      </c>
      <c r="C5005" t="s">
        <v>5100</v>
      </c>
      <c r="D5005" t="str">
        <f>RIGHT(tbStoricoOrdini[[#This Row],[ORDINE]],4)</f>
        <v>5002</v>
      </c>
      <c r="E5005" t="s">
        <v>46</v>
      </c>
      <c r="F5005" t="str">
        <f>VLOOKUP(tbStoricoOrdini[[#This Row],[CLIENTE]],tbClienti[],3,FALSE)</f>
        <v>Umbria</v>
      </c>
      <c r="G5005" t="str">
        <f>VLOOKUP(tbStoricoOrdini[[#This Row],[CLIENTE]],tbClienti[],7,FALSE)</f>
        <v>BD</v>
      </c>
      <c r="H5005" t="s">
        <v>78</v>
      </c>
      <c r="I5005" t="str">
        <f>IF(LEFT(tbStoricoOrdini[[#This Row],[ARTICOLO]],3) = "COG","COG",LEFT(tbStoricoOrdini[[#This Row],[ARTICOLO]],FIND(" ",tbStoricoOrdini[[#This Row],[ARTICOLO]])-1))</f>
        <v>COG</v>
      </c>
      <c r="J5005" t="str">
        <f>MID(tbStoricoOrdini[[#This Row],[ARTICOLO]],FIND(" ",tbStoricoOrdini[[#This Row],[ARTICOLO]])+1,4)</f>
        <v>3000</v>
      </c>
      <c r="K5005" t="str">
        <f>IFERROR(RIGHT(tbStoricoOrdini[[#This Row],[ARTICOLO]],LEN(tbStoricoOrdini[[#This Row],[ARTICOLO]])-FIND(" ",tbStoricoOrdini[[#This Row],[ARTICOLO]],FIND(" ",tbStoricoOrdini[[#This Row],[ARTICOLO]]) +1)),"")</f>
        <v>Medium</v>
      </c>
      <c r="L5005" s="3">
        <f>VLOOKUP(tbStoricoOrdini[[#This Row],[ARTICOLO]],tbArticoli[],2,FALSE)</f>
        <v>220</v>
      </c>
      <c r="M5005" s="22">
        <f>tbStoricoOrdini[[#This Row],[IMPORTO]]/tbStoricoOrdini[[#This Row],[PREZZO]]</f>
        <v>0.30454545454545456</v>
      </c>
      <c r="N5005" t="s">
        <v>19</v>
      </c>
      <c r="O5005" s="8">
        <f>VLOOKUP(tbStoricoOrdini[[#This Row],[AGENTE]],tbAgenti[],2,FALSE)</f>
        <v>0.05</v>
      </c>
      <c r="P5005" s="2">
        <v>67</v>
      </c>
      <c r="Q5005" s="2">
        <f>tbStoricoOrdini[[#This Row],[IMPORTO]]*tbStoricoOrdini[[#This Row],[% COMM.]]</f>
        <v>3.35</v>
      </c>
      <c r="R5005" s="2">
        <f>tbStoricoOrdini[[#This Row],[TOT. COMM.]]+tbStoricoOrdini[[#This Row],[IMPORTO]]</f>
        <v>70.349999999999994</v>
      </c>
    </row>
    <row r="5006" spans="1:18">
      <c r="A5006" s="1">
        <v>43983</v>
      </c>
      <c r="B5006" s="7">
        <f>MONTH(tbStoricoOrdini[[#This Row],[DATA]])</f>
        <v>6</v>
      </c>
      <c r="C5006" t="s">
        <v>5101</v>
      </c>
      <c r="D5006" t="str">
        <f>RIGHT(tbStoricoOrdini[[#This Row],[ORDINE]],4)</f>
        <v>5003</v>
      </c>
      <c r="E5006" t="s">
        <v>46</v>
      </c>
      <c r="F5006" t="str">
        <f>VLOOKUP(tbStoricoOrdini[[#This Row],[CLIENTE]],tbClienti[],3,FALSE)</f>
        <v>Umbria</v>
      </c>
      <c r="G5006" t="str">
        <f>VLOOKUP(tbStoricoOrdini[[#This Row],[CLIENTE]],tbClienti[],7,FALSE)</f>
        <v>BD</v>
      </c>
      <c r="H5006" t="s">
        <v>78</v>
      </c>
      <c r="I5006" t="str">
        <f>IF(LEFT(tbStoricoOrdini[[#This Row],[ARTICOLO]],3) = "COG","COG",LEFT(tbStoricoOrdini[[#This Row],[ARTICOLO]],FIND(" ",tbStoricoOrdini[[#This Row],[ARTICOLO]])-1))</f>
        <v>COG</v>
      </c>
      <c r="J5006" t="str">
        <f>MID(tbStoricoOrdini[[#This Row],[ARTICOLO]],FIND(" ",tbStoricoOrdini[[#This Row],[ARTICOLO]])+1,4)</f>
        <v>3000</v>
      </c>
      <c r="K5006" t="str">
        <f>IFERROR(RIGHT(tbStoricoOrdini[[#This Row],[ARTICOLO]],LEN(tbStoricoOrdini[[#This Row],[ARTICOLO]])-FIND(" ",tbStoricoOrdini[[#This Row],[ARTICOLO]],FIND(" ",tbStoricoOrdini[[#This Row],[ARTICOLO]]) +1)),"")</f>
        <v>Medium</v>
      </c>
      <c r="L5006" s="3">
        <f>VLOOKUP(tbStoricoOrdini[[#This Row],[ARTICOLO]],tbArticoli[],2,FALSE)</f>
        <v>220</v>
      </c>
      <c r="M5006" s="22">
        <f>tbStoricoOrdini[[#This Row],[IMPORTO]]/tbStoricoOrdini[[#This Row],[PREZZO]]</f>
        <v>7.8272727272727272</v>
      </c>
      <c r="N5006" t="s">
        <v>7</v>
      </c>
      <c r="O5006" s="8">
        <f>VLOOKUP(tbStoricoOrdini[[#This Row],[AGENTE]],tbAgenti[],2,FALSE)</f>
        <v>0.03</v>
      </c>
      <c r="P5006" s="2">
        <v>1722</v>
      </c>
      <c r="Q5006" s="2">
        <f>tbStoricoOrdini[[#This Row],[IMPORTO]]*tbStoricoOrdini[[#This Row],[% COMM.]]</f>
        <v>51.66</v>
      </c>
      <c r="R5006" s="2">
        <f>tbStoricoOrdini[[#This Row],[TOT. COMM.]]+tbStoricoOrdini[[#This Row],[IMPORTO]]</f>
        <v>1773.66</v>
      </c>
    </row>
    <row r="5007" spans="1:18">
      <c r="A5007" s="1">
        <v>43983</v>
      </c>
      <c r="B5007" s="7">
        <f>MONTH(tbStoricoOrdini[[#This Row],[DATA]])</f>
        <v>6</v>
      </c>
      <c r="C5007" t="s">
        <v>5102</v>
      </c>
      <c r="D5007" t="str">
        <f>RIGHT(tbStoricoOrdini[[#This Row],[ORDINE]],4)</f>
        <v>5004</v>
      </c>
      <c r="E5007" t="s">
        <v>46</v>
      </c>
      <c r="F5007" t="str">
        <f>VLOOKUP(tbStoricoOrdini[[#This Row],[CLIENTE]],tbClienti[],3,FALSE)</f>
        <v>Umbria</v>
      </c>
      <c r="G5007" t="str">
        <f>VLOOKUP(tbStoricoOrdini[[#This Row],[CLIENTE]],tbClienti[],7,FALSE)</f>
        <v>BD</v>
      </c>
      <c r="H5007" t="s">
        <v>81</v>
      </c>
      <c r="I5007" t="str">
        <f>IF(LEFT(tbStoricoOrdini[[#This Row],[ARTICOLO]],3) = "COG","COG",LEFT(tbStoricoOrdini[[#This Row],[ARTICOLO]],FIND(" ",tbStoricoOrdini[[#This Row],[ARTICOLO]])-1))</f>
        <v>COG</v>
      </c>
      <c r="J5007" t="str">
        <f>MID(tbStoricoOrdini[[#This Row],[ARTICOLO]],FIND(" ",tbStoricoOrdini[[#This Row],[ARTICOLO]])+1,4)</f>
        <v>6000</v>
      </c>
      <c r="K5007" t="str">
        <f>IFERROR(RIGHT(tbStoricoOrdini[[#This Row],[ARTICOLO]],LEN(tbStoricoOrdini[[#This Row],[ARTICOLO]])-FIND(" ",tbStoricoOrdini[[#This Row],[ARTICOLO]],FIND(" ",tbStoricoOrdini[[#This Row],[ARTICOLO]]) +1)),"")</f>
        <v>Gold</v>
      </c>
      <c r="L5007" s="3">
        <f>VLOOKUP(tbStoricoOrdini[[#This Row],[ARTICOLO]],tbArticoli[],2,FALSE)</f>
        <v>450</v>
      </c>
      <c r="M5007" s="22">
        <f>tbStoricoOrdini[[#This Row],[IMPORTO]]/tbStoricoOrdini[[#This Row],[PREZZO]]</f>
        <v>0.37111111111111111</v>
      </c>
      <c r="N5007" t="s">
        <v>9</v>
      </c>
      <c r="O5007" s="8">
        <f>VLOOKUP(tbStoricoOrdini[[#This Row],[AGENTE]],tbAgenti[],2,FALSE)</f>
        <v>0.05</v>
      </c>
      <c r="P5007" s="2">
        <v>167</v>
      </c>
      <c r="Q5007" s="2">
        <f>tbStoricoOrdini[[#This Row],[IMPORTO]]*tbStoricoOrdini[[#This Row],[% COMM.]]</f>
        <v>8.35</v>
      </c>
      <c r="R5007" s="2">
        <f>tbStoricoOrdini[[#This Row],[TOT. COMM.]]+tbStoricoOrdini[[#This Row],[IMPORTO]]</f>
        <v>175.35</v>
      </c>
    </row>
    <row r="5008" spans="1:18">
      <c r="A5008" s="1">
        <v>43983</v>
      </c>
      <c r="B5008" s="7">
        <f>MONTH(tbStoricoOrdini[[#This Row],[DATA]])</f>
        <v>6</v>
      </c>
      <c r="C5008" t="s">
        <v>5103</v>
      </c>
      <c r="D5008" t="str">
        <f>RIGHT(tbStoricoOrdini[[#This Row],[ORDINE]],4)</f>
        <v>5005</v>
      </c>
      <c r="E5008" t="s">
        <v>46</v>
      </c>
      <c r="F5008" t="str">
        <f>VLOOKUP(tbStoricoOrdini[[#This Row],[CLIENTE]],tbClienti[],3,FALSE)</f>
        <v>Umbria</v>
      </c>
      <c r="G5008" t="str">
        <f>VLOOKUP(tbStoricoOrdini[[#This Row],[CLIENTE]],tbClienti[],7,FALSE)</f>
        <v>BD</v>
      </c>
      <c r="H5008" t="s">
        <v>74</v>
      </c>
      <c r="I5008" t="str">
        <f>IF(LEFT(tbStoricoOrdini[[#This Row],[ARTICOLO]],3) = "COG","COG",LEFT(tbStoricoOrdini[[#This Row],[ARTICOLO]],FIND(" ",tbStoricoOrdini[[#This Row],[ARTICOLO]])-1))</f>
        <v>AVRC</v>
      </c>
      <c r="J5008" t="str">
        <f>MID(tbStoricoOrdini[[#This Row],[ARTICOLO]],FIND(" ",tbStoricoOrdini[[#This Row],[ARTICOLO]])+1,4)</f>
        <v>2500</v>
      </c>
      <c r="K5008" t="str">
        <f>IFERROR(RIGHT(tbStoricoOrdini[[#This Row],[ARTICOLO]],LEN(tbStoricoOrdini[[#This Row],[ARTICOLO]])-FIND(" ",tbStoricoOrdini[[#This Row],[ARTICOLO]],FIND(" ",tbStoricoOrdini[[#This Row],[ARTICOLO]]) +1)),"")</f>
        <v>Gold</v>
      </c>
      <c r="L5008" s="3">
        <f>VLOOKUP(tbStoricoOrdini[[#This Row],[ARTICOLO]],tbArticoli[],2,FALSE)</f>
        <v>500</v>
      </c>
      <c r="M5008" s="22">
        <f>tbStoricoOrdini[[#This Row],[IMPORTO]]/tbStoricoOrdini[[#This Row],[PREZZO]]</f>
        <v>0.71399999999999997</v>
      </c>
      <c r="N5008" t="s">
        <v>16</v>
      </c>
      <c r="O5008" s="8">
        <f>VLOOKUP(tbStoricoOrdini[[#This Row],[AGENTE]],tbAgenti[],2,FALSE)</f>
        <v>0.05</v>
      </c>
      <c r="P5008" s="2">
        <v>357</v>
      </c>
      <c r="Q5008" s="2">
        <f>tbStoricoOrdini[[#This Row],[IMPORTO]]*tbStoricoOrdini[[#This Row],[% COMM.]]</f>
        <v>17.850000000000001</v>
      </c>
      <c r="R5008" s="2">
        <f>tbStoricoOrdini[[#This Row],[TOT. COMM.]]+tbStoricoOrdini[[#This Row],[IMPORTO]]</f>
        <v>374.85</v>
      </c>
    </row>
    <row r="5009" spans="1:18">
      <c r="A5009" s="1">
        <v>43983</v>
      </c>
      <c r="B5009" s="7">
        <f>MONTH(tbStoricoOrdini[[#This Row],[DATA]])</f>
        <v>6</v>
      </c>
      <c r="C5009" t="s">
        <v>5104</v>
      </c>
      <c r="D5009" t="str">
        <f>RIGHT(tbStoricoOrdini[[#This Row],[ORDINE]],4)</f>
        <v>5006</v>
      </c>
      <c r="E5009" t="s">
        <v>46</v>
      </c>
      <c r="F5009" t="str">
        <f>VLOOKUP(tbStoricoOrdini[[#This Row],[CLIENTE]],tbClienti[],3,FALSE)</f>
        <v>Umbria</v>
      </c>
      <c r="G5009" t="str">
        <f>VLOOKUP(tbStoricoOrdini[[#This Row],[CLIENTE]],tbClienti[],7,FALSE)</f>
        <v>BD</v>
      </c>
      <c r="H5009" t="s">
        <v>74</v>
      </c>
      <c r="I5009" t="str">
        <f>IF(LEFT(tbStoricoOrdini[[#This Row],[ARTICOLO]],3) = "COG","COG",LEFT(tbStoricoOrdini[[#This Row],[ARTICOLO]],FIND(" ",tbStoricoOrdini[[#This Row],[ARTICOLO]])-1))</f>
        <v>AVRC</v>
      </c>
      <c r="J5009" t="str">
        <f>MID(tbStoricoOrdini[[#This Row],[ARTICOLO]],FIND(" ",tbStoricoOrdini[[#This Row],[ARTICOLO]])+1,4)</f>
        <v>2500</v>
      </c>
      <c r="K5009" t="str">
        <f>IFERROR(RIGHT(tbStoricoOrdini[[#This Row],[ARTICOLO]],LEN(tbStoricoOrdini[[#This Row],[ARTICOLO]])-FIND(" ",tbStoricoOrdini[[#This Row],[ARTICOLO]],FIND(" ",tbStoricoOrdini[[#This Row],[ARTICOLO]]) +1)),"")</f>
        <v>Gold</v>
      </c>
      <c r="L5009" s="3">
        <f>VLOOKUP(tbStoricoOrdini[[#This Row],[ARTICOLO]],tbArticoli[],2,FALSE)</f>
        <v>500</v>
      </c>
      <c r="M5009" s="22">
        <f>tbStoricoOrdini[[#This Row],[IMPORTO]]/tbStoricoOrdini[[#This Row],[PREZZO]]</f>
        <v>0.59799999999999998</v>
      </c>
      <c r="N5009" t="s">
        <v>39</v>
      </c>
      <c r="O5009" s="8">
        <f>VLOOKUP(tbStoricoOrdini[[#This Row],[AGENTE]],tbAgenti[],2,FALSE)</f>
        <v>0.05</v>
      </c>
      <c r="P5009" s="2">
        <v>299</v>
      </c>
      <c r="Q5009" s="2">
        <f>tbStoricoOrdini[[#This Row],[IMPORTO]]*tbStoricoOrdini[[#This Row],[% COMM.]]</f>
        <v>14.950000000000001</v>
      </c>
      <c r="R5009" s="2">
        <f>tbStoricoOrdini[[#This Row],[TOT. COMM.]]+tbStoricoOrdini[[#This Row],[IMPORTO]]</f>
        <v>313.95</v>
      </c>
    </row>
    <row r="5010" spans="1:18">
      <c r="A5010" s="1">
        <v>43983</v>
      </c>
      <c r="B5010" s="7">
        <f>MONTH(tbStoricoOrdini[[#This Row],[DATA]])</f>
        <v>6</v>
      </c>
      <c r="C5010" t="s">
        <v>5105</v>
      </c>
      <c r="D5010" t="str">
        <f>RIGHT(tbStoricoOrdini[[#This Row],[ORDINE]],4)</f>
        <v>5007</v>
      </c>
      <c r="E5010" t="s">
        <v>46</v>
      </c>
      <c r="F5010" t="str">
        <f>VLOOKUP(tbStoricoOrdini[[#This Row],[CLIENTE]],tbClienti[],3,FALSE)</f>
        <v>Umbria</v>
      </c>
      <c r="G5010" t="str">
        <f>VLOOKUP(tbStoricoOrdini[[#This Row],[CLIENTE]],tbClienti[],7,FALSE)</f>
        <v>BD</v>
      </c>
      <c r="H5010" t="s">
        <v>74</v>
      </c>
      <c r="I5010" t="str">
        <f>IF(LEFT(tbStoricoOrdini[[#This Row],[ARTICOLO]],3) = "COG","COG",LEFT(tbStoricoOrdini[[#This Row],[ARTICOLO]],FIND(" ",tbStoricoOrdini[[#This Row],[ARTICOLO]])-1))</f>
        <v>AVRC</v>
      </c>
      <c r="J5010" t="str">
        <f>MID(tbStoricoOrdini[[#This Row],[ARTICOLO]],FIND(" ",tbStoricoOrdini[[#This Row],[ARTICOLO]])+1,4)</f>
        <v>2500</v>
      </c>
      <c r="K5010" t="str">
        <f>IFERROR(RIGHT(tbStoricoOrdini[[#This Row],[ARTICOLO]],LEN(tbStoricoOrdini[[#This Row],[ARTICOLO]])-FIND(" ",tbStoricoOrdini[[#This Row],[ARTICOLO]],FIND(" ",tbStoricoOrdini[[#This Row],[ARTICOLO]]) +1)),"")</f>
        <v>Gold</v>
      </c>
      <c r="L5010" s="3">
        <f>VLOOKUP(tbStoricoOrdini[[#This Row],[ARTICOLO]],tbArticoli[],2,FALSE)</f>
        <v>500</v>
      </c>
      <c r="M5010" s="22">
        <f>tbStoricoOrdini[[#This Row],[IMPORTO]]/tbStoricoOrdini[[#This Row],[PREZZO]]</f>
        <v>2E-3</v>
      </c>
      <c r="N5010" t="s">
        <v>11</v>
      </c>
      <c r="O5010" s="8">
        <f>VLOOKUP(tbStoricoOrdini[[#This Row],[AGENTE]],tbAgenti[],2,FALSE)</f>
        <v>0.04</v>
      </c>
      <c r="P5010" s="2">
        <v>1</v>
      </c>
      <c r="Q5010" s="2">
        <f>tbStoricoOrdini[[#This Row],[IMPORTO]]*tbStoricoOrdini[[#This Row],[% COMM.]]</f>
        <v>0.04</v>
      </c>
      <c r="R5010" s="2">
        <f>tbStoricoOrdini[[#This Row],[TOT. COMM.]]+tbStoricoOrdini[[#This Row],[IMPORTO]]</f>
        <v>1.04</v>
      </c>
    </row>
    <row r="5011" spans="1:18">
      <c r="A5011" s="1">
        <v>43983</v>
      </c>
      <c r="B5011" s="7">
        <f>MONTH(tbStoricoOrdini[[#This Row],[DATA]])</f>
        <v>6</v>
      </c>
      <c r="C5011" t="s">
        <v>5106</v>
      </c>
      <c r="D5011" t="str">
        <f>RIGHT(tbStoricoOrdini[[#This Row],[ORDINE]],4)</f>
        <v>5008</v>
      </c>
      <c r="E5011" t="s">
        <v>46</v>
      </c>
      <c r="F5011" t="str">
        <f>VLOOKUP(tbStoricoOrdini[[#This Row],[CLIENTE]],tbClienti[],3,FALSE)</f>
        <v>Umbria</v>
      </c>
      <c r="G5011" t="str">
        <f>VLOOKUP(tbStoricoOrdini[[#This Row],[CLIENTE]],tbClienti[],7,FALSE)</f>
        <v>BD</v>
      </c>
      <c r="H5011" t="s">
        <v>74</v>
      </c>
      <c r="I5011" t="str">
        <f>IF(LEFT(tbStoricoOrdini[[#This Row],[ARTICOLO]],3) = "COG","COG",LEFT(tbStoricoOrdini[[#This Row],[ARTICOLO]],FIND(" ",tbStoricoOrdini[[#This Row],[ARTICOLO]])-1))</f>
        <v>AVRC</v>
      </c>
      <c r="J5011" t="str">
        <f>MID(tbStoricoOrdini[[#This Row],[ARTICOLO]],FIND(" ",tbStoricoOrdini[[#This Row],[ARTICOLO]])+1,4)</f>
        <v>2500</v>
      </c>
      <c r="K5011" t="str">
        <f>IFERROR(RIGHT(tbStoricoOrdini[[#This Row],[ARTICOLO]],LEN(tbStoricoOrdini[[#This Row],[ARTICOLO]])-FIND(" ",tbStoricoOrdini[[#This Row],[ARTICOLO]],FIND(" ",tbStoricoOrdini[[#This Row],[ARTICOLO]]) +1)),"")</f>
        <v>Gold</v>
      </c>
      <c r="L5011" s="3">
        <f>VLOOKUP(tbStoricoOrdini[[#This Row],[ARTICOLO]],tbArticoli[],2,FALSE)</f>
        <v>500</v>
      </c>
      <c r="M5011" s="22">
        <f>tbStoricoOrdini[[#This Row],[IMPORTO]]/tbStoricoOrdini[[#This Row],[PREZZO]]</f>
        <v>6.1440000000000001</v>
      </c>
      <c r="N5011" t="s">
        <v>19</v>
      </c>
      <c r="O5011" s="8">
        <f>VLOOKUP(tbStoricoOrdini[[#This Row],[AGENTE]],tbAgenti[],2,FALSE)</f>
        <v>0.05</v>
      </c>
      <c r="P5011" s="2">
        <v>3072</v>
      </c>
      <c r="Q5011" s="2">
        <f>tbStoricoOrdini[[#This Row],[IMPORTO]]*tbStoricoOrdini[[#This Row],[% COMM.]]</f>
        <v>153.60000000000002</v>
      </c>
      <c r="R5011" s="2">
        <f>tbStoricoOrdini[[#This Row],[TOT. COMM.]]+tbStoricoOrdini[[#This Row],[IMPORTO]]</f>
        <v>3225.6</v>
      </c>
    </row>
    <row r="5012" spans="1:18">
      <c r="A5012" s="1">
        <v>43983</v>
      </c>
      <c r="B5012" s="7">
        <f>MONTH(tbStoricoOrdini[[#This Row],[DATA]])</f>
        <v>6</v>
      </c>
      <c r="C5012" t="s">
        <v>5107</v>
      </c>
      <c r="D5012" t="str">
        <f>RIGHT(tbStoricoOrdini[[#This Row],[ORDINE]],4)</f>
        <v>5009</v>
      </c>
      <c r="E5012" t="s">
        <v>46</v>
      </c>
      <c r="F5012" t="str">
        <f>VLOOKUP(tbStoricoOrdini[[#This Row],[CLIENTE]],tbClienti[],3,FALSE)</f>
        <v>Umbria</v>
      </c>
      <c r="G5012" t="str">
        <f>VLOOKUP(tbStoricoOrdini[[#This Row],[CLIENTE]],tbClienti[],7,FALSE)</f>
        <v>BD</v>
      </c>
      <c r="H5012" t="s">
        <v>74</v>
      </c>
      <c r="I5012" t="str">
        <f>IF(LEFT(tbStoricoOrdini[[#This Row],[ARTICOLO]],3) = "COG","COG",LEFT(tbStoricoOrdini[[#This Row],[ARTICOLO]],FIND(" ",tbStoricoOrdini[[#This Row],[ARTICOLO]])-1))</f>
        <v>AVRC</v>
      </c>
      <c r="J5012" t="str">
        <f>MID(tbStoricoOrdini[[#This Row],[ARTICOLO]],FIND(" ",tbStoricoOrdini[[#This Row],[ARTICOLO]])+1,4)</f>
        <v>2500</v>
      </c>
      <c r="K5012" t="str">
        <f>IFERROR(RIGHT(tbStoricoOrdini[[#This Row],[ARTICOLO]],LEN(tbStoricoOrdini[[#This Row],[ARTICOLO]])-FIND(" ",tbStoricoOrdini[[#This Row],[ARTICOLO]],FIND(" ",tbStoricoOrdini[[#This Row],[ARTICOLO]]) +1)),"")</f>
        <v>Gold</v>
      </c>
      <c r="L5012" s="3">
        <f>VLOOKUP(tbStoricoOrdini[[#This Row],[ARTICOLO]],tbArticoli[],2,FALSE)</f>
        <v>500</v>
      </c>
      <c r="M5012" s="22">
        <f>tbStoricoOrdini[[#This Row],[IMPORTO]]/tbStoricoOrdini[[#This Row],[PREZZO]]</f>
        <v>9.31</v>
      </c>
      <c r="N5012" t="s">
        <v>15</v>
      </c>
      <c r="O5012" s="8">
        <f>VLOOKUP(tbStoricoOrdini[[#This Row],[AGENTE]],tbAgenti[],2,FALSE)</f>
        <v>0.08</v>
      </c>
      <c r="P5012" s="2">
        <v>4655</v>
      </c>
      <c r="Q5012" s="2">
        <f>tbStoricoOrdini[[#This Row],[IMPORTO]]*tbStoricoOrdini[[#This Row],[% COMM.]]</f>
        <v>372.40000000000003</v>
      </c>
      <c r="R5012" s="2">
        <f>tbStoricoOrdini[[#This Row],[TOT. COMM.]]+tbStoricoOrdini[[#This Row],[IMPORTO]]</f>
        <v>5027.3999999999996</v>
      </c>
    </row>
    <row r="5013" spans="1:18">
      <c r="A5013" s="1">
        <v>43983</v>
      </c>
      <c r="B5013" s="7">
        <f>MONTH(tbStoricoOrdini[[#This Row],[DATA]])</f>
        <v>6</v>
      </c>
      <c r="C5013" t="s">
        <v>5108</v>
      </c>
      <c r="D5013" t="str">
        <f>RIGHT(tbStoricoOrdini[[#This Row],[ORDINE]],4)</f>
        <v>5010</v>
      </c>
      <c r="E5013" t="s">
        <v>46</v>
      </c>
      <c r="F5013" t="str">
        <f>VLOOKUP(tbStoricoOrdini[[#This Row],[CLIENTE]],tbClienti[],3,FALSE)</f>
        <v>Umbria</v>
      </c>
      <c r="G5013" t="str">
        <f>VLOOKUP(tbStoricoOrdini[[#This Row],[CLIENTE]],tbClienti[],7,FALSE)</f>
        <v>BD</v>
      </c>
      <c r="H5013" t="s">
        <v>74</v>
      </c>
      <c r="I5013" t="str">
        <f>IF(LEFT(tbStoricoOrdini[[#This Row],[ARTICOLO]],3) = "COG","COG",LEFT(tbStoricoOrdini[[#This Row],[ARTICOLO]],FIND(" ",tbStoricoOrdini[[#This Row],[ARTICOLO]])-1))</f>
        <v>AVRC</v>
      </c>
      <c r="J5013" t="str">
        <f>MID(tbStoricoOrdini[[#This Row],[ARTICOLO]],FIND(" ",tbStoricoOrdini[[#This Row],[ARTICOLO]])+1,4)</f>
        <v>2500</v>
      </c>
      <c r="K5013" t="str">
        <f>IFERROR(RIGHT(tbStoricoOrdini[[#This Row],[ARTICOLO]],LEN(tbStoricoOrdini[[#This Row],[ARTICOLO]])-FIND(" ",tbStoricoOrdini[[#This Row],[ARTICOLO]],FIND(" ",tbStoricoOrdini[[#This Row],[ARTICOLO]]) +1)),"")</f>
        <v>Gold</v>
      </c>
      <c r="L5013" s="3">
        <f>VLOOKUP(tbStoricoOrdini[[#This Row],[ARTICOLO]],tbArticoli[],2,FALSE)</f>
        <v>500</v>
      </c>
      <c r="M5013" s="22">
        <f>tbStoricoOrdini[[#This Row],[IMPORTO]]/tbStoricoOrdini[[#This Row],[PREZZO]]</f>
        <v>8.7219999999999995</v>
      </c>
      <c r="N5013" t="s">
        <v>14</v>
      </c>
      <c r="O5013" s="8">
        <f>VLOOKUP(tbStoricoOrdini[[#This Row],[AGENTE]],tbAgenti[],2,FALSE)</f>
        <v>0.05</v>
      </c>
      <c r="P5013" s="2">
        <v>4361</v>
      </c>
      <c r="Q5013" s="2">
        <f>tbStoricoOrdini[[#This Row],[IMPORTO]]*tbStoricoOrdini[[#This Row],[% COMM.]]</f>
        <v>218.05</v>
      </c>
      <c r="R5013" s="2">
        <f>tbStoricoOrdini[[#This Row],[TOT. COMM.]]+tbStoricoOrdini[[#This Row],[IMPORTO]]</f>
        <v>4579.05</v>
      </c>
    </row>
    <row r="5014" spans="1:18">
      <c r="A5014" s="1">
        <v>43983</v>
      </c>
      <c r="B5014" s="7">
        <f>MONTH(tbStoricoOrdini[[#This Row],[DATA]])</f>
        <v>6</v>
      </c>
      <c r="C5014" t="s">
        <v>5109</v>
      </c>
      <c r="D5014" t="str">
        <f>RIGHT(tbStoricoOrdini[[#This Row],[ORDINE]],4)</f>
        <v>5011</v>
      </c>
      <c r="E5014" t="s">
        <v>46</v>
      </c>
      <c r="F5014" t="str">
        <f>VLOOKUP(tbStoricoOrdini[[#This Row],[CLIENTE]],tbClienti[],3,FALSE)</f>
        <v>Umbria</v>
      </c>
      <c r="G5014" t="str">
        <f>VLOOKUP(tbStoricoOrdini[[#This Row],[CLIENTE]],tbClienti[],7,FALSE)</f>
        <v>BD</v>
      </c>
      <c r="H5014" t="s">
        <v>74</v>
      </c>
      <c r="I5014" t="str">
        <f>IF(LEFT(tbStoricoOrdini[[#This Row],[ARTICOLO]],3) = "COG","COG",LEFT(tbStoricoOrdini[[#This Row],[ARTICOLO]],FIND(" ",tbStoricoOrdini[[#This Row],[ARTICOLO]])-1))</f>
        <v>AVRC</v>
      </c>
      <c r="J5014" t="str">
        <f>MID(tbStoricoOrdini[[#This Row],[ARTICOLO]],FIND(" ",tbStoricoOrdini[[#This Row],[ARTICOLO]])+1,4)</f>
        <v>2500</v>
      </c>
      <c r="K5014" t="str">
        <f>IFERROR(RIGHT(tbStoricoOrdini[[#This Row],[ARTICOLO]],LEN(tbStoricoOrdini[[#This Row],[ARTICOLO]])-FIND(" ",tbStoricoOrdini[[#This Row],[ARTICOLO]],FIND(" ",tbStoricoOrdini[[#This Row],[ARTICOLO]]) +1)),"")</f>
        <v>Gold</v>
      </c>
      <c r="L5014" s="3">
        <f>VLOOKUP(tbStoricoOrdini[[#This Row],[ARTICOLO]],tbArticoli[],2,FALSE)</f>
        <v>500</v>
      </c>
      <c r="M5014" s="22">
        <f>tbStoricoOrdini[[#This Row],[IMPORTO]]/tbStoricoOrdini[[#This Row],[PREZZO]]</f>
        <v>33.454000000000001</v>
      </c>
      <c r="N5014" t="s">
        <v>7</v>
      </c>
      <c r="O5014" s="8">
        <f>VLOOKUP(tbStoricoOrdini[[#This Row],[AGENTE]],tbAgenti[],2,FALSE)</f>
        <v>0.03</v>
      </c>
      <c r="P5014" s="2">
        <v>16727</v>
      </c>
      <c r="Q5014" s="2">
        <f>tbStoricoOrdini[[#This Row],[IMPORTO]]*tbStoricoOrdini[[#This Row],[% COMM.]]</f>
        <v>501.81</v>
      </c>
      <c r="R5014" s="2">
        <f>tbStoricoOrdini[[#This Row],[TOT. COMM.]]+tbStoricoOrdini[[#This Row],[IMPORTO]]</f>
        <v>17228.810000000001</v>
      </c>
    </row>
    <row r="5015" spans="1:18">
      <c r="A5015" s="1">
        <v>43983</v>
      </c>
      <c r="B5015" s="7">
        <f>MONTH(tbStoricoOrdini[[#This Row],[DATA]])</f>
        <v>6</v>
      </c>
      <c r="C5015" t="s">
        <v>5110</v>
      </c>
      <c r="D5015" t="str">
        <f>RIGHT(tbStoricoOrdini[[#This Row],[ORDINE]],4)</f>
        <v>5012</v>
      </c>
      <c r="E5015" t="s">
        <v>46</v>
      </c>
      <c r="F5015" t="str">
        <f>VLOOKUP(tbStoricoOrdini[[#This Row],[CLIENTE]],tbClienti[],3,FALSE)</f>
        <v>Umbria</v>
      </c>
      <c r="G5015" t="str">
        <f>VLOOKUP(tbStoricoOrdini[[#This Row],[CLIENTE]],tbClienti[],7,FALSE)</f>
        <v>BD</v>
      </c>
      <c r="H5015" t="s">
        <v>74</v>
      </c>
      <c r="I5015" t="str">
        <f>IF(LEFT(tbStoricoOrdini[[#This Row],[ARTICOLO]],3) = "COG","COG",LEFT(tbStoricoOrdini[[#This Row],[ARTICOLO]],FIND(" ",tbStoricoOrdini[[#This Row],[ARTICOLO]])-1))</f>
        <v>AVRC</v>
      </c>
      <c r="J5015" t="str">
        <f>MID(tbStoricoOrdini[[#This Row],[ARTICOLO]],FIND(" ",tbStoricoOrdini[[#This Row],[ARTICOLO]])+1,4)</f>
        <v>2500</v>
      </c>
      <c r="K5015" t="str">
        <f>IFERROR(RIGHT(tbStoricoOrdini[[#This Row],[ARTICOLO]],LEN(tbStoricoOrdini[[#This Row],[ARTICOLO]])-FIND(" ",tbStoricoOrdini[[#This Row],[ARTICOLO]],FIND(" ",tbStoricoOrdini[[#This Row],[ARTICOLO]]) +1)),"")</f>
        <v>Gold</v>
      </c>
      <c r="L5015" s="3">
        <f>VLOOKUP(tbStoricoOrdini[[#This Row],[ARTICOLO]],tbArticoli[],2,FALSE)</f>
        <v>500</v>
      </c>
      <c r="M5015" s="22">
        <f>tbStoricoOrdini[[#This Row],[IMPORTO]]/tbStoricoOrdini[[#This Row],[PREZZO]]</f>
        <v>0.59599999999999997</v>
      </c>
      <c r="N5015" t="s">
        <v>17</v>
      </c>
      <c r="O5015" s="8">
        <f>VLOOKUP(tbStoricoOrdini[[#This Row],[AGENTE]],tbAgenti[],2,FALSE)</f>
        <v>0.08</v>
      </c>
      <c r="P5015" s="2">
        <v>298</v>
      </c>
      <c r="Q5015" s="2">
        <f>tbStoricoOrdini[[#This Row],[IMPORTO]]*tbStoricoOrdini[[#This Row],[% COMM.]]</f>
        <v>23.84</v>
      </c>
      <c r="R5015" s="2">
        <f>tbStoricoOrdini[[#This Row],[TOT. COMM.]]+tbStoricoOrdini[[#This Row],[IMPORTO]]</f>
        <v>321.83999999999997</v>
      </c>
    </row>
    <row r="5016" spans="1:18">
      <c r="A5016" s="1">
        <v>43983</v>
      </c>
      <c r="B5016" s="7">
        <f>MONTH(tbStoricoOrdini[[#This Row],[DATA]])</f>
        <v>6</v>
      </c>
      <c r="C5016" t="s">
        <v>5111</v>
      </c>
      <c r="D5016" t="str">
        <f>RIGHT(tbStoricoOrdini[[#This Row],[ORDINE]],4)</f>
        <v>5013</v>
      </c>
      <c r="E5016" t="s">
        <v>46</v>
      </c>
      <c r="F5016" t="str">
        <f>VLOOKUP(tbStoricoOrdini[[#This Row],[CLIENTE]],tbClienti[],3,FALSE)</f>
        <v>Umbria</v>
      </c>
      <c r="G5016" t="str">
        <f>VLOOKUP(tbStoricoOrdini[[#This Row],[CLIENTE]],tbClienti[],7,FALSE)</f>
        <v>BD</v>
      </c>
      <c r="H5016" t="s">
        <v>74</v>
      </c>
      <c r="I5016" t="str">
        <f>IF(LEFT(tbStoricoOrdini[[#This Row],[ARTICOLO]],3) = "COG","COG",LEFT(tbStoricoOrdini[[#This Row],[ARTICOLO]],FIND(" ",tbStoricoOrdini[[#This Row],[ARTICOLO]])-1))</f>
        <v>AVRC</v>
      </c>
      <c r="J5016" t="str">
        <f>MID(tbStoricoOrdini[[#This Row],[ARTICOLO]],FIND(" ",tbStoricoOrdini[[#This Row],[ARTICOLO]])+1,4)</f>
        <v>2500</v>
      </c>
      <c r="K5016" t="str">
        <f>IFERROR(RIGHT(tbStoricoOrdini[[#This Row],[ARTICOLO]],LEN(tbStoricoOrdini[[#This Row],[ARTICOLO]])-FIND(" ",tbStoricoOrdini[[#This Row],[ARTICOLO]],FIND(" ",tbStoricoOrdini[[#This Row],[ARTICOLO]]) +1)),"")</f>
        <v>Gold</v>
      </c>
      <c r="L5016" s="3">
        <f>VLOOKUP(tbStoricoOrdini[[#This Row],[ARTICOLO]],tbArticoli[],2,FALSE)</f>
        <v>500</v>
      </c>
      <c r="M5016" s="22">
        <f>tbStoricoOrdini[[#This Row],[IMPORTO]]/tbStoricoOrdini[[#This Row],[PREZZO]]</f>
        <v>4.2859999999999996</v>
      </c>
      <c r="N5016" t="s">
        <v>18</v>
      </c>
      <c r="O5016" s="8">
        <f>VLOOKUP(tbStoricoOrdini[[#This Row],[AGENTE]],tbAgenti[],2,FALSE)</f>
        <v>0.03</v>
      </c>
      <c r="P5016" s="2">
        <v>2143</v>
      </c>
      <c r="Q5016" s="2">
        <f>tbStoricoOrdini[[#This Row],[IMPORTO]]*tbStoricoOrdini[[#This Row],[% COMM.]]</f>
        <v>64.289999999999992</v>
      </c>
      <c r="R5016" s="2">
        <f>tbStoricoOrdini[[#This Row],[TOT. COMM.]]+tbStoricoOrdini[[#This Row],[IMPORTO]]</f>
        <v>2207.29</v>
      </c>
    </row>
    <row r="5017" spans="1:18">
      <c r="A5017" s="1">
        <v>43983</v>
      </c>
      <c r="B5017" s="7">
        <f>MONTH(tbStoricoOrdini[[#This Row],[DATA]])</f>
        <v>6</v>
      </c>
      <c r="C5017" t="s">
        <v>5112</v>
      </c>
      <c r="D5017" t="str">
        <f>RIGHT(tbStoricoOrdini[[#This Row],[ORDINE]],4)</f>
        <v>5014</v>
      </c>
      <c r="E5017" t="s">
        <v>46</v>
      </c>
      <c r="F5017" t="str">
        <f>VLOOKUP(tbStoricoOrdini[[#This Row],[CLIENTE]],tbClienti[],3,FALSE)</f>
        <v>Umbria</v>
      </c>
      <c r="G5017" t="str">
        <f>VLOOKUP(tbStoricoOrdini[[#This Row],[CLIENTE]],tbClienti[],7,FALSE)</f>
        <v>BD</v>
      </c>
      <c r="H5017" t="s">
        <v>74</v>
      </c>
      <c r="I5017" t="str">
        <f>IF(LEFT(tbStoricoOrdini[[#This Row],[ARTICOLO]],3) = "COG","COG",LEFT(tbStoricoOrdini[[#This Row],[ARTICOLO]],FIND(" ",tbStoricoOrdini[[#This Row],[ARTICOLO]])-1))</f>
        <v>AVRC</v>
      </c>
      <c r="J5017" t="str">
        <f>MID(tbStoricoOrdini[[#This Row],[ARTICOLO]],FIND(" ",tbStoricoOrdini[[#This Row],[ARTICOLO]])+1,4)</f>
        <v>2500</v>
      </c>
      <c r="K5017" t="str">
        <f>IFERROR(RIGHT(tbStoricoOrdini[[#This Row],[ARTICOLO]],LEN(tbStoricoOrdini[[#This Row],[ARTICOLO]])-FIND(" ",tbStoricoOrdini[[#This Row],[ARTICOLO]],FIND(" ",tbStoricoOrdini[[#This Row],[ARTICOLO]]) +1)),"")</f>
        <v>Gold</v>
      </c>
      <c r="L5017" s="3">
        <f>VLOOKUP(tbStoricoOrdini[[#This Row],[ARTICOLO]],tbArticoli[],2,FALSE)</f>
        <v>500</v>
      </c>
      <c r="M5017" s="22">
        <f>tbStoricoOrdini[[#This Row],[IMPORTO]]/tbStoricoOrdini[[#This Row],[PREZZO]]</f>
        <v>0.872</v>
      </c>
      <c r="N5017" t="s">
        <v>13</v>
      </c>
      <c r="O5017" s="8">
        <f>VLOOKUP(tbStoricoOrdini[[#This Row],[AGENTE]],tbAgenti[],2,FALSE)</f>
        <v>0.1</v>
      </c>
      <c r="P5017" s="2">
        <v>436</v>
      </c>
      <c r="Q5017" s="2">
        <f>tbStoricoOrdini[[#This Row],[IMPORTO]]*tbStoricoOrdini[[#This Row],[% COMM.]]</f>
        <v>43.6</v>
      </c>
      <c r="R5017" s="2">
        <f>tbStoricoOrdini[[#This Row],[TOT. COMM.]]+tbStoricoOrdini[[#This Row],[IMPORTO]]</f>
        <v>479.6</v>
      </c>
    </row>
    <row r="5018" spans="1:18">
      <c r="A5018" s="1">
        <v>43983</v>
      </c>
      <c r="B5018" s="7">
        <f>MONTH(tbStoricoOrdini[[#This Row],[DATA]])</f>
        <v>6</v>
      </c>
      <c r="C5018" t="s">
        <v>5113</v>
      </c>
      <c r="D5018" t="str">
        <f>RIGHT(tbStoricoOrdini[[#This Row],[ORDINE]],4)</f>
        <v>5015</v>
      </c>
      <c r="E5018" t="s">
        <v>46</v>
      </c>
      <c r="F5018" t="str">
        <f>VLOOKUP(tbStoricoOrdini[[#This Row],[CLIENTE]],tbClienti[],3,FALSE)</f>
        <v>Umbria</v>
      </c>
      <c r="G5018" t="str">
        <f>VLOOKUP(tbStoricoOrdini[[#This Row],[CLIENTE]],tbClienti[],7,FALSE)</f>
        <v>BD</v>
      </c>
      <c r="H5018" t="s">
        <v>74</v>
      </c>
      <c r="I5018" t="str">
        <f>IF(LEFT(tbStoricoOrdini[[#This Row],[ARTICOLO]],3) = "COG","COG",LEFT(tbStoricoOrdini[[#This Row],[ARTICOLO]],FIND(" ",tbStoricoOrdini[[#This Row],[ARTICOLO]])-1))</f>
        <v>AVRC</v>
      </c>
      <c r="J5018" t="str">
        <f>MID(tbStoricoOrdini[[#This Row],[ARTICOLO]],FIND(" ",tbStoricoOrdini[[#This Row],[ARTICOLO]])+1,4)</f>
        <v>2500</v>
      </c>
      <c r="K5018" t="str">
        <f>IFERROR(RIGHT(tbStoricoOrdini[[#This Row],[ARTICOLO]],LEN(tbStoricoOrdini[[#This Row],[ARTICOLO]])-FIND(" ",tbStoricoOrdini[[#This Row],[ARTICOLO]],FIND(" ",tbStoricoOrdini[[#This Row],[ARTICOLO]]) +1)),"")</f>
        <v>Gold</v>
      </c>
      <c r="L5018" s="3">
        <f>VLOOKUP(tbStoricoOrdini[[#This Row],[ARTICOLO]],tbArticoli[],2,FALSE)</f>
        <v>500</v>
      </c>
      <c r="M5018" s="22">
        <f>tbStoricoOrdini[[#This Row],[IMPORTO]]/tbStoricoOrdini[[#This Row],[PREZZO]]</f>
        <v>0.28399999999999997</v>
      </c>
      <c r="N5018" t="s">
        <v>6</v>
      </c>
      <c r="O5018" s="8">
        <f>VLOOKUP(tbStoricoOrdini[[#This Row],[AGENTE]],tbAgenti[],2,FALSE)</f>
        <v>7.4999999999999997E-2</v>
      </c>
      <c r="P5018" s="2">
        <v>142</v>
      </c>
      <c r="Q5018" s="2">
        <f>tbStoricoOrdini[[#This Row],[IMPORTO]]*tbStoricoOrdini[[#This Row],[% COMM.]]</f>
        <v>10.65</v>
      </c>
      <c r="R5018" s="2">
        <f>tbStoricoOrdini[[#This Row],[TOT. COMM.]]+tbStoricoOrdini[[#This Row],[IMPORTO]]</f>
        <v>152.65</v>
      </c>
    </row>
    <row r="5019" spans="1:18">
      <c r="A5019" s="1">
        <v>43983</v>
      </c>
      <c r="B5019" s="7">
        <f>MONTH(tbStoricoOrdini[[#This Row],[DATA]])</f>
        <v>6</v>
      </c>
      <c r="C5019" t="s">
        <v>5114</v>
      </c>
      <c r="D5019" t="str">
        <f>RIGHT(tbStoricoOrdini[[#This Row],[ORDINE]],4)</f>
        <v>5016</v>
      </c>
      <c r="E5019" t="s">
        <v>46</v>
      </c>
      <c r="F5019" t="str">
        <f>VLOOKUP(tbStoricoOrdini[[#This Row],[CLIENTE]],tbClienti[],3,FALSE)</f>
        <v>Umbria</v>
      </c>
      <c r="G5019" t="str">
        <f>VLOOKUP(tbStoricoOrdini[[#This Row],[CLIENTE]],tbClienti[],7,FALSE)</f>
        <v>BD</v>
      </c>
      <c r="H5019" t="s">
        <v>74</v>
      </c>
      <c r="I5019" t="str">
        <f>IF(LEFT(tbStoricoOrdini[[#This Row],[ARTICOLO]],3) = "COG","COG",LEFT(tbStoricoOrdini[[#This Row],[ARTICOLO]],FIND(" ",tbStoricoOrdini[[#This Row],[ARTICOLO]])-1))</f>
        <v>AVRC</v>
      </c>
      <c r="J5019" t="str">
        <f>MID(tbStoricoOrdini[[#This Row],[ARTICOLO]],FIND(" ",tbStoricoOrdini[[#This Row],[ARTICOLO]])+1,4)</f>
        <v>2500</v>
      </c>
      <c r="K5019" t="str">
        <f>IFERROR(RIGHT(tbStoricoOrdini[[#This Row],[ARTICOLO]],LEN(tbStoricoOrdini[[#This Row],[ARTICOLO]])-FIND(" ",tbStoricoOrdini[[#This Row],[ARTICOLO]],FIND(" ",tbStoricoOrdini[[#This Row],[ARTICOLO]]) +1)),"")</f>
        <v>Gold</v>
      </c>
      <c r="L5019" s="3">
        <f>VLOOKUP(tbStoricoOrdini[[#This Row],[ARTICOLO]],tbArticoli[],2,FALSE)</f>
        <v>500</v>
      </c>
      <c r="M5019" s="22">
        <f>tbStoricoOrdini[[#This Row],[IMPORTO]]/tbStoricoOrdini[[#This Row],[PREZZO]]</f>
        <v>0.38800000000000001</v>
      </c>
      <c r="N5019" t="s">
        <v>9</v>
      </c>
      <c r="O5019" s="8">
        <f>VLOOKUP(tbStoricoOrdini[[#This Row],[AGENTE]],tbAgenti[],2,FALSE)</f>
        <v>0.05</v>
      </c>
      <c r="P5019" s="2">
        <v>194</v>
      </c>
      <c r="Q5019" s="2">
        <f>tbStoricoOrdini[[#This Row],[IMPORTO]]*tbStoricoOrdini[[#This Row],[% COMM.]]</f>
        <v>9.7000000000000011</v>
      </c>
      <c r="R5019" s="2">
        <f>tbStoricoOrdini[[#This Row],[TOT. COMM.]]+tbStoricoOrdini[[#This Row],[IMPORTO]]</f>
        <v>203.7</v>
      </c>
    </row>
    <row r="5020" spans="1:18">
      <c r="A5020" s="1">
        <v>43983</v>
      </c>
      <c r="B5020" s="7">
        <f>MONTH(tbStoricoOrdini[[#This Row],[DATA]])</f>
        <v>6</v>
      </c>
      <c r="C5020" t="s">
        <v>5115</v>
      </c>
      <c r="D5020" t="str">
        <f>RIGHT(tbStoricoOrdini[[#This Row],[ORDINE]],4)</f>
        <v>5017</v>
      </c>
      <c r="E5020" t="s">
        <v>46</v>
      </c>
      <c r="F5020" t="str">
        <f>VLOOKUP(tbStoricoOrdini[[#This Row],[CLIENTE]],tbClienti[],3,FALSE)</f>
        <v>Umbria</v>
      </c>
      <c r="G5020" t="str">
        <f>VLOOKUP(tbStoricoOrdini[[#This Row],[CLIENTE]],tbClienti[],7,FALSE)</f>
        <v>BD</v>
      </c>
      <c r="H5020" t="s">
        <v>77</v>
      </c>
      <c r="I5020" t="str">
        <f>IF(LEFT(tbStoricoOrdini[[#This Row],[ARTICOLO]],3) = "COG","COG",LEFT(tbStoricoOrdini[[#This Row],[ARTICOLO]],FIND(" ",tbStoricoOrdini[[#This Row],[ARTICOLO]])-1))</f>
        <v>COG</v>
      </c>
      <c r="J5020" t="str">
        <f>MID(tbStoricoOrdini[[#This Row],[ARTICOLO]],FIND(" ",tbStoricoOrdini[[#This Row],[ARTICOLO]])+1,4)</f>
        <v>2000</v>
      </c>
      <c r="K5020" t="str">
        <f>IFERROR(RIGHT(tbStoricoOrdini[[#This Row],[ARTICOLO]],LEN(tbStoricoOrdini[[#This Row],[ARTICOLO]])-FIND(" ",tbStoricoOrdini[[#This Row],[ARTICOLO]],FIND(" ",tbStoricoOrdini[[#This Row],[ARTICOLO]]) +1)),"")</f>
        <v>Medium</v>
      </c>
      <c r="L5020" s="3">
        <f>VLOOKUP(tbStoricoOrdini[[#This Row],[ARTICOLO]],tbArticoli[],2,FALSE)</f>
        <v>200</v>
      </c>
      <c r="M5020" s="22">
        <f>tbStoricoOrdini[[#This Row],[IMPORTO]]/tbStoricoOrdini[[#This Row],[PREZZO]]</f>
        <v>0.77</v>
      </c>
      <c r="N5020" t="s">
        <v>9</v>
      </c>
      <c r="O5020" s="8">
        <f>VLOOKUP(tbStoricoOrdini[[#This Row],[AGENTE]],tbAgenti[],2,FALSE)</f>
        <v>0.05</v>
      </c>
      <c r="P5020" s="2">
        <v>154</v>
      </c>
      <c r="Q5020" s="2">
        <f>tbStoricoOrdini[[#This Row],[IMPORTO]]*tbStoricoOrdini[[#This Row],[% COMM.]]</f>
        <v>7.7</v>
      </c>
      <c r="R5020" s="2">
        <f>tbStoricoOrdini[[#This Row],[TOT. COMM.]]+tbStoricoOrdini[[#This Row],[IMPORTO]]</f>
        <v>161.69999999999999</v>
      </c>
    </row>
    <row r="5021" spans="1:18">
      <c r="A5021" s="1">
        <v>43983</v>
      </c>
      <c r="B5021" s="7">
        <f>MONTH(tbStoricoOrdini[[#This Row],[DATA]])</f>
        <v>6</v>
      </c>
      <c r="C5021" t="s">
        <v>5116</v>
      </c>
      <c r="D5021" t="str">
        <f>RIGHT(tbStoricoOrdini[[#This Row],[ORDINE]],4)</f>
        <v>5018</v>
      </c>
      <c r="E5021" t="s">
        <v>46</v>
      </c>
      <c r="F5021" t="str">
        <f>VLOOKUP(tbStoricoOrdini[[#This Row],[CLIENTE]],tbClienti[],3,FALSE)</f>
        <v>Umbria</v>
      </c>
      <c r="G5021" t="str">
        <f>VLOOKUP(tbStoricoOrdini[[#This Row],[CLIENTE]],tbClienti[],7,FALSE)</f>
        <v>BD</v>
      </c>
      <c r="H5021" t="s">
        <v>61</v>
      </c>
      <c r="I5021" t="str">
        <f>IF(LEFT(tbStoricoOrdini[[#This Row],[ARTICOLO]],3) = "COG","COG",LEFT(tbStoricoOrdini[[#This Row],[ARTICOLO]],FIND(" ",tbStoricoOrdini[[#This Row],[ARTICOLO]])-1))</f>
        <v>KLM</v>
      </c>
      <c r="J5021" t="str">
        <f>MID(tbStoricoOrdini[[#This Row],[ARTICOLO]],FIND(" ",tbStoricoOrdini[[#This Row],[ARTICOLO]])+1,4)</f>
        <v>5000</v>
      </c>
      <c r="K5021" t="str">
        <f>IFERROR(RIGHT(tbStoricoOrdini[[#This Row],[ARTICOLO]],LEN(tbStoricoOrdini[[#This Row],[ARTICOLO]])-FIND(" ",tbStoricoOrdini[[#This Row],[ARTICOLO]],FIND(" ",tbStoricoOrdini[[#This Row],[ARTICOLO]]) +1)),"")</f>
        <v>Medium</v>
      </c>
      <c r="L5021" s="3">
        <f>VLOOKUP(tbStoricoOrdini[[#This Row],[ARTICOLO]],tbArticoli[],2,FALSE)</f>
        <v>150</v>
      </c>
      <c r="M5021" s="22">
        <f>tbStoricoOrdini[[#This Row],[IMPORTO]]/tbStoricoOrdini[[#This Row],[PREZZO]]</f>
        <v>2.3933333333333335</v>
      </c>
      <c r="N5021" t="s">
        <v>16</v>
      </c>
      <c r="O5021" s="8">
        <f>VLOOKUP(tbStoricoOrdini[[#This Row],[AGENTE]],tbAgenti[],2,FALSE)</f>
        <v>0.05</v>
      </c>
      <c r="P5021" s="2">
        <v>359</v>
      </c>
      <c r="Q5021" s="2">
        <f>tbStoricoOrdini[[#This Row],[IMPORTO]]*tbStoricoOrdini[[#This Row],[% COMM.]]</f>
        <v>17.95</v>
      </c>
      <c r="R5021" s="2">
        <f>tbStoricoOrdini[[#This Row],[TOT. COMM.]]+tbStoricoOrdini[[#This Row],[IMPORTO]]</f>
        <v>376.95</v>
      </c>
    </row>
    <row r="5022" spans="1:18">
      <c r="A5022" s="1">
        <v>43983</v>
      </c>
      <c r="B5022" s="7">
        <f>MONTH(tbStoricoOrdini[[#This Row],[DATA]])</f>
        <v>6</v>
      </c>
      <c r="C5022" t="s">
        <v>5117</v>
      </c>
      <c r="D5022" t="str">
        <f>RIGHT(tbStoricoOrdini[[#This Row],[ORDINE]],4)</f>
        <v>5019</v>
      </c>
      <c r="E5022" t="s">
        <v>46</v>
      </c>
      <c r="F5022" t="str">
        <f>VLOOKUP(tbStoricoOrdini[[#This Row],[CLIENTE]],tbClienti[],3,FALSE)</f>
        <v>Umbria</v>
      </c>
      <c r="G5022" t="str">
        <f>VLOOKUP(tbStoricoOrdini[[#This Row],[CLIENTE]],tbClienti[],7,FALSE)</f>
        <v>BD</v>
      </c>
      <c r="H5022" t="s">
        <v>61</v>
      </c>
      <c r="I5022" t="str">
        <f>IF(LEFT(tbStoricoOrdini[[#This Row],[ARTICOLO]],3) = "COG","COG",LEFT(tbStoricoOrdini[[#This Row],[ARTICOLO]],FIND(" ",tbStoricoOrdini[[#This Row],[ARTICOLO]])-1))</f>
        <v>KLM</v>
      </c>
      <c r="J5022" t="str">
        <f>MID(tbStoricoOrdini[[#This Row],[ARTICOLO]],FIND(" ",tbStoricoOrdini[[#This Row],[ARTICOLO]])+1,4)</f>
        <v>5000</v>
      </c>
      <c r="K5022" t="str">
        <f>IFERROR(RIGHT(tbStoricoOrdini[[#This Row],[ARTICOLO]],LEN(tbStoricoOrdini[[#This Row],[ARTICOLO]])-FIND(" ",tbStoricoOrdini[[#This Row],[ARTICOLO]],FIND(" ",tbStoricoOrdini[[#This Row],[ARTICOLO]]) +1)),"")</f>
        <v>Medium</v>
      </c>
      <c r="L5022" s="3">
        <f>VLOOKUP(tbStoricoOrdini[[#This Row],[ARTICOLO]],tbArticoli[],2,FALSE)</f>
        <v>150</v>
      </c>
      <c r="M5022" s="22">
        <f>tbStoricoOrdini[[#This Row],[IMPORTO]]/tbStoricoOrdini[[#This Row],[PREZZO]]</f>
        <v>14.146666666666667</v>
      </c>
      <c r="N5022" t="s">
        <v>39</v>
      </c>
      <c r="O5022" s="8">
        <f>VLOOKUP(tbStoricoOrdini[[#This Row],[AGENTE]],tbAgenti[],2,FALSE)</f>
        <v>0.05</v>
      </c>
      <c r="P5022" s="2">
        <v>2122</v>
      </c>
      <c r="Q5022" s="2">
        <f>tbStoricoOrdini[[#This Row],[IMPORTO]]*tbStoricoOrdini[[#This Row],[% COMM.]]</f>
        <v>106.10000000000001</v>
      </c>
      <c r="R5022" s="2">
        <f>tbStoricoOrdini[[#This Row],[TOT. COMM.]]+tbStoricoOrdini[[#This Row],[IMPORTO]]</f>
        <v>2228.1</v>
      </c>
    </row>
    <row r="5023" spans="1:18">
      <c r="A5023" s="1">
        <v>43983</v>
      </c>
      <c r="B5023" s="7">
        <f>MONTH(tbStoricoOrdini[[#This Row],[DATA]])</f>
        <v>6</v>
      </c>
      <c r="C5023" t="s">
        <v>5118</v>
      </c>
      <c r="D5023" t="str">
        <f>RIGHT(tbStoricoOrdini[[#This Row],[ORDINE]],4)</f>
        <v>5020</v>
      </c>
      <c r="E5023" t="s">
        <v>46</v>
      </c>
      <c r="F5023" t="str">
        <f>VLOOKUP(tbStoricoOrdini[[#This Row],[CLIENTE]],tbClienti[],3,FALSE)</f>
        <v>Umbria</v>
      </c>
      <c r="G5023" t="str">
        <f>VLOOKUP(tbStoricoOrdini[[#This Row],[CLIENTE]],tbClienti[],7,FALSE)</f>
        <v>BD</v>
      </c>
      <c r="H5023" t="s">
        <v>61</v>
      </c>
      <c r="I5023" t="str">
        <f>IF(LEFT(tbStoricoOrdini[[#This Row],[ARTICOLO]],3) = "COG","COG",LEFT(tbStoricoOrdini[[#This Row],[ARTICOLO]],FIND(" ",tbStoricoOrdini[[#This Row],[ARTICOLO]])-1))</f>
        <v>KLM</v>
      </c>
      <c r="J5023" t="str">
        <f>MID(tbStoricoOrdini[[#This Row],[ARTICOLO]],FIND(" ",tbStoricoOrdini[[#This Row],[ARTICOLO]])+1,4)</f>
        <v>5000</v>
      </c>
      <c r="K5023" t="str">
        <f>IFERROR(RIGHT(tbStoricoOrdini[[#This Row],[ARTICOLO]],LEN(tbStoricoOrdini[[#This Row],[ARTICOLO]])-FIND(" ",tbStoricoOrdini[[#This Row],[ARTICOLO]],FIND(" ",tbStoricoOrdini[[#This Row],[ARTICOLO]]) +1)),"")</f>
        <v>Medium</v>
      </c>
      <c r="L5023" s="3">
        <f>VLOOKUP(tbStoricoOrdini[[#This Row],[ARTICOLO]],tbArticoli[],2,FALSE)</f>
        <v>150</v>
      </c>
      <c r="M5023" s="22">
        <f>tbStoricoOrdini[[#This Row],[IMPORTO]]/tbStoricoOrdini[[#This Row],[PREZZO]]</f>
        <v>30.52</v>
      </c>
      <c r="N5023" t="s">
        <v>11</v>
      </c>
      <c r="O5023" s="8">
        <f>VLOOKUP(tbStoricoOrdini[[#This Row],[AGENTE]],tbAgenti[],2,FALSE)</f>
        <v>0.04</v>
      </c>
      <c r="P5023" s="2">
        <v>4578</v>
      </c>
      <c r="Q5023" s="2">
        <f>tbStoricoOrdini[[#This Row],[IMPORTO]]*tbStoricoOrdini[[#This Row],[% COMM.]]</f>
        <v>183.12</v>
      </c>
      <c r="R5023" s="2">
        <f>tbStoricoOrdini[[#This Row],[TOT. COMM.]]+tbStoricoOrdini[[#This Row],[IMPORTO]]</f>
        <v>4761.12</v>
      </c>
    </row>
    <row r="5024" spans="1:18">
      <c r="A5024" s="1">
        <v>43983</v>
      </c>
      <c r="B5024" s="7">
        <f>MONTH(tbStoricoOrdini[[#This Row],[DATA]])</f>
        <v>6</v>
      </c>
      <c r="C5024" t="s">
        <v>5119</v>
      </c>
      <c r="D5024" t="str">
        <f>RIGHT(tbStoricoOrdini[[#This Row],[ORDINE]],4)</f>
        <v>5021</v>
      </c>
      <c r="E5024" t="s">
        <v>46</v>
      </c>
      <c r="F5024" t="str">
        <f>VLOOKUP(tbStoricoOrdini[[#This Row],[CLIENTE]],tbClienti[],3,FALSE)</f>
        <v>Umbria</v>
      </c>
      <c r="G5024" t="str">
        <f>VLOOKUP(tbStoricoOrdini[[#This Row],[CLIENTE]],tbClienti[],7,FALSE)</f>
        <v>BD</v>
      </c>
      <c r="H5024" t="s">
        <v>61</v>
      </c>
      <c r="I5024" t="str">
        <f>IF(LEFT(tbStoricoOrdini[[#This Row],[ARTICOLO]],3) = "COG","COG",LEFT(tbStoricoOrdini[[#This Row],[ARTICOLO]],FIND(" ",tbStoricoOrdini[[#This Row],[ARTICOLO]])-1))</f>
        <v>KLM</v>
      </c>
      <c r="J5024" t="str">
        <f>MID(tbStoricoOrdini[[#This Row],[ARTICOLO]],FIND(" ",tbStoricoOrdini[[#This Row],[ARTICOLO]])+1,4)</f>
        <v>5000</v>
      </c>
      <c r="K5024" t="str">
        <f>IFERROR(RIGHT(tbStoricoOrdini[[#This Row],[ARTICOLO]],LEN(tbStoricoOrdini[[#This Row],[ARTICOLO]])-FIND(" ",tbStoricoOrdini[[#This Row],[ARTICOLO]],FIND(" ",tbStoricoOrdini[[#This Row],[ARTICOLO]]) +1)),"")</f>
        <v>Medium</v>
      </c>
      <c r="L5024" s="3">
        <f>VLOOKUP(tbStoricoOrdini[[#This Row],[ARTICOLO]],tbArticoli[],2,FALSE)</f>
        <v>150</v>
      </c>
      <c r="M5024" s="22">
        <f>tbStoricoOrdini[[#This Row],[IMPORTO]]/tbStoricoOrdini[[#This Row],[PREZZO]]</f>
        <v>9.706666666666667</v>
      </c>
      <c r="N5024" t="s">
        <v>19</v>
      </c>
      <c r="O5024" s="8">
        <f>VLOOKUP(tbStoricoOrdini[[#This Row],[AGENTE]],tbAgenti[],2,FALSE)</f>
        <v>0.05</v>
      </c>
      <c r="P5024" s="2">
        <v>1456</v>
      </c>
      <c r="Q5024" s="2">
        <f>tbStoricoOrdini[[#This Row],[IMPORTO]]*tbStoricoOrdini[[#This Row],[% COMM.]]</f>
        <v>72.8</v>
      </c>
      <c r="R5024" s="2">
        <f>tbStoricoOrdini[[#This Row],[TOT. COMM.]]+tbStoricoOrdini[[#This Row],[IMPORTO]]</f>
        <v>1528.8</v>
      </c>
    </row>
    <row r="5025" spans="1:18">
      <c r="A5025" s="1">
        <v>43983</v>
      </c>
      <c r="B5025" s="7">
        <f>MONTH(tbStoricoOrdini[[#This Row],[DATA]])</f>
        <v>6</v>
      </c>
      <c r="C5025" t="s">
        <v>5120</v>
      </c>
      <c r="D5025" t="str">
        <f>RIGHT(tbStoricoOrdini[[#This Row],[ORDINE]],4)</f>
        <v>5022</v>
      </c>
      <c r="E5025" t="s">
        <v>46</v>
      </c>
      <c r="F5025" t="str">
        <f>VLOOKUP(tbStoricoOrdini[[#This Row],[CLIENTE]],tbClienti[],3,FALSE)</f>
        <v>Umbria</v>
      </c>
      <c r="G5025" t="str">
        <f>VLOOKUP(tbStoricoOrdini[[#This Row],[CLIENTE]],tbClienti[],7,FALSE)</f>
        <v>BD</v>
      </c>
      <c r="H5025" t="s">
        <v>61</v>
      </c>
      <c r="I5025" t="str">
        <f>IF(LEFT(tbStoricoOrdini[[#This Row],[ARTICOLO]],3) = "COG","COG",LEFT(tbStoricoOrdini[[#This Row],[ARTICOLO]],FIND(" ",tbStoricoOrdini[[#This Row],[ARTICOLO]])-1))</f>
        <v>KLM</v>
      </c>
      <c r="J5025" t="str">
        <f>MID(tbStoricoOrdini[[#This Row],[ARTICOLO]],FIND(" ",tbStoricoOrdini[[#This Row],[ARTICOLO]])+1,4)</f>
        <v>5000</v>
      </c>
      <c r="K5025" t="str">
        <f>IFERROR(RIGHT(tbStoricoOrdini[[#This Row],[ARTICOLO]],LEN(tbStoricoOrdini[[#This Row],[ARTICOLO]])-FIND(" ",tbStoricoOrdini[[#This Row],[ARTICOLO]],FIND(" ",tbStoricoOrdini[[#This Row],[ARTICOLO]]) +1)),"")</f>
        <v>Medium</v>
      </c>
      <c r="L5025" s="3">
        <f>VLOOKUP(tbStoricoOrdini[[#This Row],[ARTICOLO]],tbArticoli[],2,FALSE)</f>
        <v>150</v>
      </c>
      <c r="M5025" s="22">
        <f>tbStoricoOrdini[[#This Row],[IMPORTO]]/tbStoricoOrdini[[#This Row],[PREZZO]]</f>
        <v>37.68</v>
      </c>
      <c r="N5025" t="s">
        <v>15</v>
      </c>
      <c r="O5025" s="8">
        <f>VLOOKUP(tbStoricoOrdini[[#This Row],[AGENTE]],tbAgenti[],2,FALSE)</f>
        <v>0.08</v>
      </c>
      <c r="P5025" s="2">
        <v>5652</v>
      </c>
      <c r="Q5025" s="2">
        <f>tbStoricoOrdini[[#This Row],[IMPORTO]]*tbStoricoOrdini[[#This Row],[% COMM.]]</f>
        <v>452.16</v>
      </c>
      <c r="R5025" s="2">
        <f>tbStoricoOrdini[[#This Row],[TOT. COMM.]]+tbStoricoOrdini[[#This Row],[IMPORTO]]</f>
        <v>6104.16</v>
      </c>
    </row>
    <row r="5026" spans="1:18">
      <c r="A5026" s="1">
        <v>43983</v>
      </c>
      <c r="B5026" s="7">
        <f>MONTH(tbStoricoOrdini[[#This Row],[DATA]])</f>
        <v>6</v>
      </c>
      <c r="C5026" t="s">
        <v>5121</v>
      </c>
      <c r="D5026" t="str">
        <f>RIGHT(tbStoricoOrdini[[#This Row],[ORDINE]],4)</f>
        <v>5023</v>
      </c>
      <c r="E5026" t="s">
        <v>46</v>
      </c>
      <c r="F5026" t="str">
        <f>VLOOKUP(tbStoricoOrdini[[#This Row],[CLIENTE]],tbClienti[],3,FALSE)</f>
        <v>Umbria</v>
      </c>
      <c r="G5026" t="str">
        <f>VLOOKUP(tbStoricoOrdini[[#This Row],[CLIENTE]],tbClienti[],7,FALSE)</f>
        <v>BD</v>
      </c>
      <c r="H5026" t="s">
        <v>61</v>
      </c>
      <c r="I5026" t="str">
        <f>IF(LEFT(tbStoricoOrdini[[#This Row],[ARTICOLO]],3) = "COG","COG",LEFT(tbStoricoOrdini[[#This Row],[ARTICOLO]],FIND(" ",tbStoricoOrdini[[#This Row],[ARTICOLO]])-1))</f>
        <v>KLM</v>
      </c>
      <c r="J5026" t="str">
        <f>MID(tbStoricoOrdini[[#This Row],[ARTICOLO]],FIND(" ",tbStoricoOrdini[[#This Row],[ARTICOLO]])+1,4)</f>
        <v>5000</v>
      </c>
      <c r="K5026" t="str">
        <f>IFERROR(RIGHT(tbStoricoOrdini[[#This Row],[ARTICOLO]],LEN(tbStoricoOrdini[[#This Row],[ARTICOLO]])-FIND(" ",tbStoricoOrdini[[#This Row],[ARTICOLO]],FIND(" ",tbStoricoOrdini[[#This Row],[ARTICOLO]]) +1)),"")</f>
        <v>Medium</v>
      </c>
      <c r="L5026" s="3">
        <f>VLOOKUP(tbStoricoOrdini[[#This Row],[ARTICOLO]],tbArticoli[],2,FALSE)</f>
        <v>150</v>
      </c>
      <c r="M5026" s="22">
        <f>tbStoricoOrdini[[#This Row],[IMPORTO]]/tbStoricoOrdini[[#This Row],[PREZZO]]</f>
        <v>217.18</v>
      </c>
      <c r="N5026" t="s">
        <v>14</v>
      </c>
      <c r="O5026" s="8">
        <f>VLOOKUP(tbStoricoOrdini[[#This Row],[AGENTE]],tbAgenti[],2,FALSE)</f>
        <v>0.05</v>
      </c>
      <c r="P5026" s="2">
        <v>32577</v>
      </c>
      <c r="Q5026" s="2">
        <f>tbStoricoOrdini[[#This Row],[IMPORTO]]*tbStoricoOrdini[[#This Row],[% COMM.]]</f>
        <v>1628.8500000000001</v>
      </c>
      <c r="R5026" s="2">
        <f>tbStoricoOrdini[[#This Row],[TOT. COMM.]]+tbStoricoOrdini[[#This Row],[IMPORTO]]</f>
        <v>34205.85</v>
      </c>
    </row>
    <row r="5027" spans="1:18">
      <c r="A5027" s="1">
        <v>43983</v>
      </c>
      <c r="B5027" s="7">
        <f>MONTH(tbStoricoOrdini[[#This Row],[DATA]])</f>
        <v>6</v>
      </c>
      <c r="C5027" t="s">
        <v>5122</v>
      </c>
      <c r="D5027" t="str">
        <f>RIGHT(tbStoricoOrdini[[#This Row],[ORDINE]],4)</f>
        <v>5024</v>
      </c>
      <c r="E5027" t="s">
        <v>46</v>
      </c>
      <c r="F5027" t="str">
        <f>VLOOKUP(tbStoricoOrdini[[#This Row],[CLIENTE]],tbClienti[],3,FALSE)</f>
        <v>Umbria</v>
      </c>
      <c r="G5027" t="str">
        <f>VLOOKUP(tbStoricoOrdini[[#This Row],[CLIENTE]],tbClienti[],7,FALSE)</f>
        <v>BD</v>
      </c>
      <c r="H5027" t="s">
        <v>61</v>
      </c>
      <c r="I5027" t="str">
        <f>IF(LEFT(tbStoricoOrdini[[#This Row],[ARTICOLO]],3) = "COG","COG",LEFT(tbStoricoOrdini[[#This Row],[ARTICOLO]],FIND(" ",tbStoricoOrdini[[#This Row],[ARTICOLO]])-1))</f>
        <v>KLM</v>
      </c>
      <c r="J5027" t="str">
        <f>MID(tbStoricoOrdini[[#This Row],[ARTICOLO]],FIND(" ",tbStoricoOrdini[[#This Row],[ARTICOLO]])+1,4)</f>
        <v>5000</v>
      </c>
      <c r="K5027" t="str">
        <f>IFERROR(RIGHT(tbStoricoOrdini[[#This Row],[ARTICOLO]],LEN(tbStoricoOrdini[[#This Row],[ARTICOLO]])-FIND(" ",tbStoricoOrdini[[#This Row],[ARTICOLO]],FIND(" ",tbStoricoOrdini[[#This Row],[ARTICOLO]]) +1)),"")</f>
        <v>Medium</v>
      </c>
      <c r="L5027" s="3">
        <f>VLOOKUP(tbStoricoOrdini[[#This Row],[ARTICOLO]],tbArticoli[],2,FALSE)</f>
        <v>150</v>
      </c>
      <c r="M5027" s="22">
        <f>tbStoricoOrdini[[#This Row],[IMPORTO]]/tbStoricoOrdini[[#This Row],[PREZZO]]</f>
        <v>230.70666666666668</v>
      </c>
      <c r="N5027" t="s">
        <v>7</v>
      </c>
      <c r="O5027" s="8">
        <f>VLOOKUP(tbStoricoOrdini[[#This Row],[AGENTE]],tbAgenti[],2,FALSE)</f>
        <v>0.03</v>
      </c>
      <c r="P5027" s="2">
        <v>34606</v>
      </c>
      <c r="Q5027" s="2">
        <f>tbStoricoOrdini[[#This Row],[IMPORTO]]*tbStoricoOrdini[[#This Row],[% COMM.]]</f>
        <v>1038.18</v>
      </c>
      <c r="R5027" s="2">
        <f>tbStoricoOrdini[[#This Row],[TOT. COMM.]]+tbStoricoOrdini[[#This Row],[IMPORTO]]</f>
        <v>35644.18</v>
      </c>
    </row>
    <row r="5028" spans="1:18">
      <c r="A5028" s="1">
        <v>43983</v>
      </c>
      <c r="B5028" s="7">
        <f>MONTH(tbStoricoOrdini[[#This Row],[DATA]])</f>
        <v>6</v>
      </c>
      <c r="C5028" t="s">
        <v>5123</v>
      </c>
      <c r="D5028" t="str">
        <f>RIGHT(tbStoricoOrdini[[#This Row],[ORDINE]],4)</f>
        <v>5025</v>
      </c>
      <c r="E5028" t="s">
        <v>46</v>
      </c>
      <c r="F5028" t="str">
        <f>VLOOKUP(tbStoricoOrdini[[#This Row],[CLIENTE]],tbClienti[],3,FALSE)</f>
        <v>Umbria</v>
      </c>
      <c r="G5028" t="str">
        <f>VLOOKUP(tbStoricoOrdini[[#This Row],[CLIENTE]],tbClienti[],7,FALSE)</f>
        <v>BD</v>
      </c>
      <c r="H5028" t="s">
        <v>61</v>
      </c>
      <c r="I5028" t="str">
        <f>IF(LEFT(tbStoricoOrdini[[#This Row],[ARTICOLO]],3) = "COG","COG",LEFT(tbStoricoOrdini[[#This Row],[ARTICOLO]],FIND(" ",tbStoricoOrdini[[#This Row],[ARTICOLO]])-1))</f>
        <v>KLM</v>
      </c>
      <c r="J5028" t="str">
        <f>MID(tbStoricoOrdini[[#This Row],[ARTICOLO]],FIND(" ",tbStoricoOrdini[[#This Row],[ARTICOLO]])+1,4)</f>
        <v>5000</v>
      </c>
      <c r="K5028" t="str">
        <f>IFERROR(RIGHT(tbStoricoOrdini[[#This Row],[ARTICOLO]],LEN(tbStoricoOrdini[[#This Row],[ARTICOLO]])-FIND(" ",tbStoricoOrdini[[#This Row],[ARTICOLO]],FIND(" ",tbStoricoOrdini[[#This Row],[ARTICOLO]]) +1)),"")</f>
        <v>Medium</v>
      </c>
      <c r="L5028" s="3">
        <f>VLOOKUP(tbStoricoOrdini[[#This Row],[ARTICOLO]],tbArticoli[],2,FALSE)</f>
        <v>150</v>
      </c>
      <c r="M5028" s="22">
        <f>tbStoricoOrdini[[#This Row],[IMPORTO]]/tbStoricoOrdini[[#This Row],[PREZZO]]</f>
        <v>12.34</v>
      </c>
      <c r="N5028" t="s">
        <v>17</v>
      </c>
      <c r="O5028" s="8">
        <f>VLOOKUP(tbStoricoOrdini[[#This Row],[AGENTE]],tbAgenti[],2,FALSE)</f>
        <v>0.08</v>
      </c>
      <c r="P5028" s="2">
        <v>1851</v>
      </c>
      <c r="Q5028" s="2">
        <f>tbStoricoOrdini[[#This Row],[IMPORTO]]*tbStoricoOrdini[[#This Row],[% COMM.]]</f>
        <v>148.08000000000001</v>
      </c>
      <c r="R5028" s="2">
        <f>tbStoricoOrdini[[#This Row],[TOT. COMM.]]+tbStoricoOrdini[[#This Row],[IMPORTO]]</f>
        <v>1999.08</v>
      </c>
    </row>
    <row r="5029" spans="1:18">
      <c r="A5029" s="1">
        <v>43983</v>
      </c>
      <c r="B5029" s="7">
        <f>MONTH(tbStoricoOrdini[[#This Row],[DATA]])</f>
        <v>6</v>
      </c>
      <c r="C5029" t="s">
        <v>5124</v>
      </c>
      <c r="D5029" t="str">
        <f>RIGHT(tbStoricoOrdini[[#This Row],[ORDINE]],4)</f>
        <v>5026</v>
      </c>
      <c r="E5029" t="s">
        <v>46</v>
      </c>
      <c r="F5029" t="str">
        <f>VLOOKUP(tbStoricoOrdini[[#This Row],[CLIENTE]],tbClienti[],3,FALSE)</f>
        <v>Umbria</v>
      </c>
      <c r="G5029" t="str">
        <f>VLOOKUP(tbStoricoOrdini[[#This Row],[CLIENTE]],tbClienti[],7,FALSE)</f>
        <v>BD</v>
      </c>
      <c r="H5029" t="s">
        <v>61</v>
      </c>
      <c r="I5029" t="str">
        <f>IF(LEFT(tbStoricoOrdini[[#This Row],[ARTICOLO]],3) = "COG","COG",LEFT(tbStoricoOrdini[[#This Row],[ARTICOLO]],FIND(" ",tbStoricoOrdini[[#This Row],[ARTICOLO]])-1))</f>
        <v>KLM</v>
      </c>
      <c r="J5029" t="str">
        <f>MID(tbStoricoOrdini[[#This Row],[ARTICOLO]],FIND(" ",tbStoricoOrdini[[#This Row],[ARTICOLO]])+1,4)</f>
        <v>5000</v>
      </c>
      <c r="K5029" t="str">
        <f>IFERROR(RIGHT(tbStoricoOrdini[[#This Row],[ARTICOLO]],LEN(tbStoricoOrdini[[#This Row],[ARTICOLO]])-FIND(" ",tbStoricoOrdini[[#This Row],[ARTICOLO]],FIND(" ",tbStoricoOrdini[[#This Row],[ARTICOLO]]) +1)),"")</f>
        <v>Medium</v>
      </c>
      <c r="L5029" s="3">
        <f>VLOOKUP(tbStoricoOrdini[[#This Row],[ARTICOLO]],tbArticoli[],2,FALSE)</f>
        <v>150</v>
      </c>
      <c r="M5029" s="22">
        <f>tbStoricoOrdini[[#This Row],[IMPORTO]]/tbStoricoOrdini[[#This Row],[PREZZO]]</f>
        <v>1042.82</v>
      </c>
      <c r="N5029" t="s">
        <v>18</v>
      </c>
      <c r="O5029" s="8">
        <f>VLOOKUP(tbStoricoOrdini[[#This Row],[AGENTE]],tbAgenti[],2,FALSE)</f>
        <v>0.03</v>
      </c>
      <c r="P5029" s="2">
        <v>156423</v>
      </c>
      <c r="Q5029" s="2">
        <f>tbStoricoOrdini[[#This Row],[IMPORTO]]*tbStoricoOrdini[[#This Row],[% COMM.]]</f>
        <v>4692.6899999999996</v>
      </c>
      <c r="R5029" s="2">
        <f>tbStoricoOrdini[[#This Row],[TOT. COMM.]]+tbStoricoOrdini[[#This Row],[IMPORTO]]</f>
        <v>161115.69</v>
      </c>
    </row>
    <row r="5030" spans="1:18">
      <c r="A5030" s="1">
        <v>43983</v>
      </c>
      <c r="B5030" s="7">
        <f>MONTH(tbStoricoOrdini[[#This Row],[DATA]])</f>
        <v>6</v>
      </c>
      <c r="C5030" t="s">
        <v>5125</v>
      </c>
      <c r="D5030" t="str">
        <f>RIGHT(tbStoricoOrdini[[#This Row],[ORDINE]],4)</f>
        <v>5027</v>
      </c>
      <c r="E5030" t="s">
        <v>46</v>
      </c>
      <c r="F5030" t="str">
        <f>VLOOKUP(tbStoricoOrdini[[#This Row],[CLIENTE]],tbClienti[],3,FALSE)</f>
        <v>Umbria</v>
      </c>
      <c r="G5030" t="str">
        <f>VLOOKUP(tbStoricoOrdini[[#This Row],[CLIENTE]],tbClienti[],7,FALSE)</f>
        <v>BD</v>
      </c>
      <c r="H5030" t="s">
        <v>61</v>
      </c>
      <c r="I5030" t="str">
        <f>IF(LEFT(tbStoricoOrdini[[#This Row],[ARTICOLO]],3) = "COG","COG",LEFT(tbStoricoOrdini[[#This Row],[ARTICOLO]],FIND(" ",tbStoricoOrdini[[#This Row],[ARTICOLO]])-1))</f>
        <v>KLM</v>
      </c>
      <c r="J5030" t="str">
        <f>MID(tbStoricoOrdini[[#This Row],[ARTICOLO]],FIND(" ",tbStoricoOrdini[[#This Row],[ARTICOLO]])+1,4)</f>
        <v>5000</v>
      </c>
      <c r="K5030" t="str">
        <f>IFERROR(RIGHT(tbStoricoOrdini[[#This Row],[ARTICOLO]],LEN(tbStoricoOrdini[[#This Row],[ARTICOLO]])-FIND(" ",tbStoricoOrdini[[#This Row],[ARTICOLO]],FIND(" ",tbStoricoOrdini[[#This Row],[ARTICOLO]]) +1)),"")</f>
        <v>Medium</v>
      </c>
      <c r="L5030" s="3">
        <f>VLOOKUP(tbStoricoOrdini[[#This Row],[ARTICOLO]],tbArticoli[],2,FALSE)</f>
        <v>150</v>
      </c>
      <c r="M5030" s="22">
        <f>tbStoricoOrdini[[#This Row],[IMPORTO]]/tbStoricoOrdini[[#This Row],[PREZZO]]</f>
        <v>9.9066666666666663</v>
      </c>
      <c r="N5030" t="s">
        <v>13</v>
      </c>
      <c r="O5030" s="8">
        <f>VLOOKUP(tbStoricoOrdini[[#This Row],[AGENTE]],tbAgenti[],2,FALSE)</f>
        <v>0.1</v>
      </c>
      <c r="P5030" s="2">
        <v>1486</v>
      </c>
      <c r="Q5030" s="2">
        <f>tbStoricoOrdini[[#This Row],[IMPORTO]]*tbStoricoOrdini[[#This Row],[% COMM.]]</f>
        <v>148.6</v>
      </c>
      <c r="R5030" s="2">
        <f>tbStoricoOrdini[[#This Row],[TOT. COMM.]]+tbStoricoOrdini[[#This Row],[IMPORTO]]</f>
        <v>1634.6</v>
      </c>
    </row>
    <row r="5031" spans="1:18">
      <c r="A5031" s="1">
        <v>43983</v>
      </c>
      <c r="B5031" s="7">
        <f>MONTH(tbStoricoOrdini[[#This Row],[DATA]])</f>
        <v>6</v>
      </c>
      <c r="C5031" t="s">
        <v>5126</v>
      </c>
      <c r="D5031" t="str">
        <f>RIGHT(tbStoricoOrdini[[#This Row],[ORDINE]],4)</f>
        <v>5028</v>
      </c>
      <c r="E5031" t="s">
        <v>46</v>
      </c>
      <c r="F5031" t="str">
        <f>VLOOKUP(tbStoricoOrdini[[#This Row],[CLIENTE]],tbClienti[],3,FALSE)</f>
        <v>Umbria</v>
      </c>
      <c r="G5031" t="str">
        <f>VLOOKUP(tbStoricoOrdini[[#This Row],[CLIENTE]],tbClienti[],7,FALSE)</f>
        <v>BD</v>
      </c>
      <c r="H5031" t="s">
        <v>61</v>
      </c>
      <c r="I5031" t="str">
        <f>IF(LEFT(tbStoricoOrdini[[#This Row],[ARTICOLO]],3) = "COG","COG",LEFT(tbStoricoOrdini[[#This Row],[ARTICOLO]],FIND(" ",tbStoricoOrdini[[#This Row],[ARTICOLO]])-1))</f>
        <v>KLM</v>
      </c>
      <c r="J5031" t="str">
        <f>MID(tbStoricoOrdini[[#This Row],[ARTICOLO]],FIND(" ",tbStoricoOrdini[[#This Row],[ARTICOLO]])+1,4)</f>
        <v>5000</v>
      </c>
      <c r="K5031" t="str">
        <f>IFERROR(RIGHT(tbStoricoOrdini[[#This Row],[ARTICOLO]],LEN(tbStoricoOrdini[[#This Row],[ARTICOLO]])-FIND(" ",tbStoricoOrdini[[#This Row],[ARTICOLO]],FIND(" ",tbStoricoOrdini[[#This Row],[ARTICOLO]]) +1)),"")</f>
        <v>Medium</v>
      </c>
      <c r="L5031" s="3">
        <f>VLOOKUP(tbStoricoOrdini[[#This Row],[ARTICOLO]],tbArticoli[],2,FALSE)</f>
        <v>150</v>
      </c>
      <c r="M5031" s="22">
        <f>tbStoricoOrdini[[#This Row],[IMPORTO]]/tbStoricoOrdini[[#This Row],[PREZZO]]</f>
        <v>512.57333333333338</v>
      </c>
      <c r="N5031" t="s">
        <v>6</v>
      </c>
      <c r="O5031" s="8">
        <f>VLOOKUP(tbStoricoOrdini[[#This Row],[AGENTE]],tbAgenti[],2,FALSE)</f>
        <v>7.4999999999999997E-2</v>
      </c>
      <c r="P5031" s="2">
        <v>76886</v>
      </c>
      <c r="Q5031" s="2">
        <f>tbStoricoOrdini[[#This Row],[IMPORTO]]*tbStoricoOrdini[[#This Row],[% COMM.]]</f>
        <v>5766.45</v>
      </c>
      <c r="R5031" s="2">
        <f>tbStoricoOrdini[[#This Row],[TOT. COMM.]]+tbStoricoOrdini[[#This Row],[IMPORTO]]</f>
        <v>82652.45</v>
      </c>
    </row>
    <row r="5032" spans="1:18">
      <c r="A5032" s="1">
        <v>43983</v>
      </c>
      <c r="B5032" s="7">
        <f>MONTH(tbStoricoOrdini[[#This Row],[DATA]])</f>
        <v>6</v>
      </c>
      <c r="C5032" t="s">
        <v>5127</v>
      </c>
      <c r="D5032" t="str">
        <f>RIGHT(tbStoricoOrdini[[#This Row],[ORDINE]],4)</f>
        <v>5029</v>
      </c>
      <c r="E5032" t="s">
        <v>46</v>
      </c>
      <c r="F5032" t="str">
        <f>VLOOKUP(tbStoricoOrdini[[#This Row],[CLIENTE]],tbClienti[],3,FALSE)</f>
        <v>Umbria</v>
      </c>
      <c r="G5032" t="str">
        <f>VLOOKUP(tbStoricoOrdini[[#This Row],[CLIENTE]],tbClienti[],7,FALSE)</f>
        <v>BD</v>
      </c>
      <c r="H5032" t="s">
        <v>61</v>
      </c>
      <c r="I5032" t="str">
        <f>IF(LEFT(tbStoricoOrdini[[#This Row],[ARTICOLO]],3) = "COG","COG",LEFT(tbStoricoOrdini[[#This Row],[ARTICOLO]],FIND(" ",tbStoricoOrdini[[#This Row],[ARTICOLO]])-1))</f>
        <v>KLM</v>
      </c>
      <c r="J5032" t="str">
        <f>MID(tbStoricoOrdini[[#This Row],[ARTICOLO]],FIND(" ",tbStoricoOrdini[[#This Row],[ARTICOLO]])+1,4)</f>
        <v>5000</v>
      </c>
      <c r="K5032" t="str">
        <f>IFERROR(RIGHT(tbStoricoOrdini[[#This Row],[ARTICOLO]],LEN(tbStoricoOrdini[[#This Row],[ARTICOLO]])-FIND(" ",tbStoricoOrdini[[#This Row],[ARTICOLO]],FIND(" ",tbStoricoOrdini[[#This Row],[ARTICOLO]]) +1)),"")</f>
        <v>Medium</v>
      </c>
      <c r="L5032" s="3">
        <f>VLOOKUP(tbStoricoOrdini[[#This Row],[ARTICOLO]],tbArticoli[],2,FALSE)</f>
        <v>150</v>
      </c>
      <c r="M5032" s="22">
        <f>tbStoricoOrdini[[#This Row],[IMPORTO]]/tbStoricoOrdini[[#This Row],[PREZZO]]</f>
        <v>4192.9266666666663</v>
      </c>
      <c r="N5032" t="s">
        <v>9</v>
      </c>
      <c r="O5032" s="8">
        <f>VLOOKUP(tbStoricoOrdini[[#This Row],[AGENTE]],tbAgenti[],2,FALSE)</f>
        <v>0.05</v>
      </c>
      <c r="P5032" s="2">
        <v>628939</v>
      </c>
      <c r="Q5032" s="2">
        <f>tbStoricoOrdini[[#This Row],[IMPORTO]]*tbStoricoOrdini[[#This Row],[% COMM.]]</f>
        <v>31446.95</v>
      </c>
      <c r="R5032" s="2">
        <f>tbStoricoOrdini[[#This Row],[TOT. COMM.]]+tbStoricoOrdini[[#This Row],[IMPORTO]]</f>
        <v>660385.94999999995</v>
      </c>
    </row>
    <row r="5033" spans="1:18">
      <c r="A5033" s="1">
        <v>43983</v>
      </c>
      <c r="B5033" s="7">
        <f>MONTH(tbStoricoOrdini[[#This Row],[DATA]])</f>
        <v>6</v>
      </c>
      <c r="C5033" t="s">
        <v>5128</v>
      </c>
      <c r="D5033" t="str">
        <f>RIGHT(tbStoricoOrdini[[#This Row],[ORDINE]],4)</f>
        <v>5030</v>
      </c>
      <c r="E5033" t="s">
        <v>46</v>
      </c>
      <c r="F5033" t="str">
        <f>VLOOKUP(tbStoricoOrdini[[#This Row],[CLIENTE]],tbClienti[],3,FALSE)</f>
        <v>Umbria</v>
      </c>
      <c r="G5033" t="str">
        <f>VLOOKUP(tbStoricoOrdini[[#This Row],[CLIENTE]],tbClienti[],7,FALSE)</f>
        <v>BD</v>
      </c>
      <c r="H5033" t="s">
        <v>79</v>
      </c>
      <c r="I5033" t="str">
        <f>IF(LEFT(tbStoricoOrdini[[#This Row],[ARTICOLO]],3) = "COG","COG",LEFT(tbStoricoOrdini[[#This Row],[ARTICOLO]],FIND(" ",tbStoricoOrdini[[#This Row],[ARTICOLO]])-1))</f>
        <v>COG</v>
      </c>
      <c r="J5033" t="str">
        <f>MID(tbStoricoOrdini[[#This Row],[ARTICOLO]],FIND(" ",tbStoricoOrdini[[#This Row],[ARTICOLO]])+1,4)</f>
        <v>4000</v>
      </c>
      <c r="K5033" t="str">
        <f>IFERROR(RIGHT(tbStoricoOrdini[[#This Row],[ARTICOLO]],LEN(tbStoricoOrdini[[#This Row],[ARTICOLO]])-FIND(" ",tbStoricoOrdini[[#This Row],[ARTICOLO]],FIND(" ",tbStoricoOrdini[[#This Row],[ARTICOLO]]) +1)),"")</f>
        <v>Plus</v>
      </c>
      <c r="L5033" s="3">
        <f>VLOOKUP(tbStoricoOrdini[[#This Row],[ARTICOLO]],tbArticoli[],2,FALSE)</f>
        <v>240</v>
      </c>
      <c r="M5033" s="22">
        <f>tbStoricoOrdini[[#This Row],[IMPORTO]]/tbStoricoOrdini[[#This Row],[PREZZO]]</f>
        <v>46.50416666666667</v>
      </c>
      <c r="N5033" t="s">
        <v>16</v>
      </c>
      <c r="O5033" s="8">
        <f>VLOOKUP(tbStoricoOrdini[[#This Row],[AGENTE]],tbAgenti[],2,FALSE)</f>
        <v>0.05</v>
      </c>
      <c r="P5033" s="2">
        <v>11161</v>
      </c>
      <c r="Q5033" s="2">
        <f>tbStoricoOrdini[[#This Row],[IMPORTO]]*tbStoricoOrdini[[#This Row],[% COMM.]]</f>
        <v>558.05000000000007</v>
      </c>
      <c r="R5033" s="2">
        <f>tbStoricoOrdini[[#This Row],[TOT. COMM.]]+tbStoricoOrdini[[#This Row],[IMPORTO]]</f>
        <v>11719.05</v>
      </c>
    </row>
    <row r="5034" spans="1:18">
      <c r="A5034" s="1">
        <v>43983</v>
      </c>
      <c r="B5034" s="7">
        <f>MONTH(tbStoricoOrdini[[#This Row],[DATA]])</f>
        <v>6</v>
      </c>
      <c r="C5034" t="s">
        <v>5129</v>
      </c>
      <c r="D5034" t="str">
        <f>RIGHT(tbStoricoOrdini[[#This Row],[ORDINE]],4)</f>
        <v>5031</v>
      </c>
      <c r="E5034" t="s">
        <v>46</v>
      </c>
      <c r="F5034" t="str">
        <f>VLOOKUP(tbStoricoOrdini[[#This Row],[CLIENTE]],tbClienti[],3,FALSE)</f>
        <v>Umbria</v>
      </c>
      <c r="G5034" t="str">
        <f>VLOOKUP(tbStoricoOrdini[[#This Row],[CLIENTE]],tbClienti[],7,FALSE)</f>
        <v>BD</v>
      </c>
      <c r="H5034" t="s">
        <v>79</v>
      </c>
      <c r="I5034" t="str">
        <f>IF(LEFT(tbStoricoOrdini[[#This Row],[ARTICOLO]],3) = "COG","COG",LEFT(tbStoricoOrdini[[#This Row],[ARTICOLO]],FIND(" ",tbStoricoOrdini[[#This Row],[ARTICOLO]])-1))</f>
        <v>COG</v>
      </c>
      <c r="J5034" t="str">
        <f>MID(tbStoricoOrdini[[#This Row],[ARTICOLO]],FIND(" ",tbStoricoOrdini[[#This Row],[ARTICOLO]])+1,4)</f>
        <v>4000</v>
      </c>
      <c r="K5034" t="str">
        <f>IFERROR(RIGHT(tbStoricoOrdini[[#This Row],[ARTICOLO]],LEN(tbStoricoOrdini[[#This Row],[ARTICOLO]])-FIND(" ",tbStoricoOrdini[[#This Row],[ARTICOLO]],FIND(" ",tbStoricoOrdini[[#This Row],[ARTICOLO]]) +1)),"")</f>
        <v>Plus</v>
      </c>
      <c r="L5034" s="3">
        <f>VLOOKUP(tbStoricoOrdini[[#This Row],[ARTICOLO]],tbArticoli[],2,FALSE)</f>
        <v>240</v>
      </c>
      <c r="M5034" s="22">
        <f>tbStoricoOrdini[[#This Row],[IMPORTO]]/tbStoricoOrdini[[#This Row],[PREZZO]]</f>
        <v>72.341666666666669</v>
      </c>
      <c r="N5034" t="s">
        <v>39</v>
      </c>
      <c r="O5034" s="8">
        <f>VLOOKUP(tbStoricoOrdini[[#This Row],[AGENTE]],tbAgenti[],2,FALSE)</f>
        <v>0.05</v>
      </c>
      <c r="P5034" s="2">
        <v>17362</v>
      </c>
      <c r="Q5034" s="2">
        <f>tbStoricoOrdini[[#This Row],[IMPORTO]]*tbStoricoOrdini[[#This Row],[% COMM.]]</f>
        <v>868.1</v>
      </c>
      <c r="R5034" s="2">
        <f>tbStoricoOrdini[[#This Row],[TOT. COMM.]]+tbStoricoOrdini[[#This Row],[IMPORTO]]</f>
        <v>18230.099999999999</v>
      </c>
    </row>
    <row r="5035" spans="1:18">
      <c r="A5035" s="1">
        <v>43983</v>
      </c>
      <c r="B5035" s="7">
        <f>MONTH(tbStoricoOrdini[[#This Row],[DATA]])</f>
        <v>6</v>
      </c>
      <c r="C5035" t="s">
        <v>5130</v>
      </c>
      <c r="D5035" t="str">
        <f>RIGHT(tbStoricoOrdini[[#This Row],[ORDINE]],4)</f>
        <v>5032</v>
      </c>
      <c r="E5035" t="s">
        <v>46</v>
      </c>
      <c r="F5035" t="str">
        <f>VLOOKUP(tbStoricoOrdini[[#This Row],[CLIENTE]],tbClienti[],3,FALSE)</f>
        <v>Umbria</v>
      </c>
      <c r="G5035" t="str">
        <f>VLOOKUP(tbStoricoOrdini[[#This Row],[CLIENTE]],tbClienti[],7,FALSE)</f>
        <v>BD</v>
      </c>
      <c r="H5035" t="s">
        <v>79</v>
      </c>
      <c r="I5035" t="str">
        <f>IF(LEFT(tbStoricoOrdini[[#This Row],[ARTICOLO]],3) = "COG","COG",LEFT(tbStoricoOrdini[[#This Row],[ARTICOLO]],FIND(" ",tbStoricoOrdini[[#This Row],[ARTICOLO]])-1))</f>
        <v>COG</v>
      </c>
      <c r="J5035" t="str">
        <f>MID(tbStoricoOrdini[[#This Row],[ARTICOLO]],FIND(" ",tbStoricoOrdini[[#This Row],[ARTICOLO]])+1,4)</f>
        <v>4000</v>
      </c>
      <c r="K5035" t="str">
        <f>IFERROR(RIGHT(tbStoricoOrdini[[#This Row],[ARTICOLO]],LEN(tbStoricoOrdini[[#This Row],[ARTICOLO]])-FIND(" ",tbStoricoOrdini[[#This Row],[ARTICOLO]],FIND(" ",tbStoricoOrdini[[#This Row],[ARTICOLO]]) +1)),"")</f>
        <v>Plus</v>
      </c>
      <c r="L5035" s="3">
        <f>VLOOKUP(tbStoricoOrdini[[#This Row],[ARTICOLO]],tbArticoli[],2,FALSE)</f>
        <v>240</v>
      </c>
      <c r="M5035" s="22">
        <f>tbStoricoOrdini[[#This Row],[IMPORTO]]/tbStoricoOrdini[[#This Row],[PREZZO]]</f>
        <v>0.26250000000000001</v>
      </c>
      <c r="N5035" t="s">
        <v>19</v>
      </c>
      <c r="O5035" s="8">
        <f>VLOOKUP(tbStoricoOrdini[[#This Row],[AGENTE]],tbAgenti[],2,FALSE)</f>
        <v>0.05</v>
      </c>
      <c r="P5035" s="2">
        <v>63</v>
      </c>
      <c r="Q5035" s="2">
        <f>tbStoricoOrdini[[#This Row],[IMPORTO]]*tbStoricoOrdini[[#This Row],[% COMM.]]</f>
        <v>3.1500000000000004</v>
      </c>
      <c r="R5035" s="2">
        <f>tbStoricoOrdini[[#This Row],[TOT. COMM.]]+tbStoricoOrdini[[#This Row],[IMPORTO]]</f>
        <v>66.150000000000006</v>
      </c>
    </row>
    <row r="5036" spans="1:18">
      <c r="A5036" s="1">
        <v>43983</v>
      </c>
      <c r="B5036" s="7">
        <f>MONTH(tbStoricoOrdini[[#This Row],[DATA]])</f>
        <v>6</v>
      </c>
      <c r="C5036" t="s">
        <v>5131</v>
      </c>
      <c r="D5036" t="str">
        <f>RIGHT(tbStoricoOrdini[[#This Row],[ORDINE]],4)</f>
        <v>5033</v>
      </c>
      <c r="E5036" t="s">
        <v>46</v>
      </c>
      <c r="F5036" t="str">
        <f>VLOOKUP(tbStoricoOrdini[[#This Row],[CLIENTE]],tbClienti[],3,FALSE)</f>
        <v>Umbria</v>
      </c>
      <c r="G5036" t="str">
        <f>VLOOKUP(tbStoricoOrdini[[#This Row],[CLIENTE]],tbClienti[],7,FALSE)</f>
        <v>BD</v>
      </c>
      <c r="H5036" t="s">
        <v>79</v>
      </c>
      <c r="I5036" t="str">
        <f>IF(LEFT(tbStoricoOrdini[[#This Row],[ARTICOLO]],3) = "COG","COG",LEFT(tbStoricoOrdini[[#This Row],[ARTICOLO]],FIND(" ",tbStoricoOrdini[[#This Row],[ARTICOLO]])-1))</f>
        <v>COG</v>
      </c>
      <c r="J5036" t="str">
        <f>MID(tbStoricoOrdini[[#This Row],[ARTICOLO]],FIND(" ",tbStoricoOrdini[[#This Row],[ARTICOLO]])+1,4)</f>
        <v>4000</v>
      </c>
      <c r="K5036" t="str">
        <f>IFERROR(RIGHT(tbStoricoOrdini[[#This Row],[ARTICOLO]],LEN(tbStoricoOrdini[[#This Row],[ARTICOLO]])-FIND(" ",tbStoricoOrdini[[#This Row],[ARTICOLO]],FIND(" ",tbStoricoOrdini[[#This Row],[ARTICOLO]]) +1)),"")</f>
        <v>Plus</v>
      </c>
      <c r="L5036" s="3">
        <f>VLOOKUP(tbStoricoOrdini[[#This Row],[ARTICOLO]],tbArticoli[],2,FALSE)</f>
        <v>240</v>
      </c>
      <c r="M5036" s="22">
        <f>tbStoricoOrdini[[#This Row],[IMPORTO]]/tbStoricoOrdini[[#This Row],[PREZZO]]</f>
        <v>177.76666666666668</v>
      </c>
      <c r="N5036" t="s">
        <v>15</v>
      </c>
      <c r="O5036" s="8">
        <f>VLOOKUP(tbStoricoOrdini[[#This Row],[AGENTE]],tbAgenti[],2,FALSE)</f>
        <v>0.08</v>
      </c>
      <c r="P5036" s="2">
        <v>42664</v>
      </c>
      <c r="Q5036" s="2">
        <f>tbStoricoOrdini[[#This Row],[IMPORTO]]*tbStoricoOrdini[[#This Row],[% COMM.]]</f>
        <v>3413.12</v>
      </c>
      <c r="R5036" s="2">
        <f>tbStoricoOrdini[[#This Row],[TOT. COMM.]]+tbStoricoOrdini[[#This Row],[IMPORTO]]</f>
        <v>46077.120000000003</v>
      </c>
    </row>
    <row r="5037" spans="1:18">
      <c r="A5037" s="1">
        <v>43983</v>
      </c>
      <c r="B5037" s="7">
        <f>MONTH(tbStoricoOrdini[[#This Row],[DATA]])</f>
        <v>6</v>
      </c>
      <c r="C5037" t="s">
        <v>5132</v>
      </c>
      <c r="D5037" t="str">
        <f>RIGHT(tbStoricoOrdini[[#This Row],[ORDINE]],4)</f>
        <v>5034</v>
      </c>
      <c r="E5037" t="s">
        <v>46</v>
      </c>
      <c r="F5037" t="str">
        <f>VLOOKUP(tbStoricoOrdini[[#This Row],[CLIENTE]],tbClienti[],3,FALSE)</f>
        <v>Umbria</v>
      </c>
      <c r="G5037" t="str">
        <f>VLOOKUP(tbStoricoOrdini[[#This Row],[CLIENTE]],tbClienti[],7,FALSE)</f>
        <v>BD</v>
      </c>
      <c r="H5037" t="s">
        <v>79</v>
      </c>
      <c r="I5037" t="str">
        <f>IF(LEFT(tbStoricoOrdini[[#This Row],[ARTICOLO]],3) = "COG","COG",LEFT(tbStoricoOrdini[[#This Row],[ARTICOLO]],FIND(" ",tbStoricoOrdini[[#This Row],[ARTICOLO]])-1))</f>
        <v>COG</v>
      </c>
      <c r="J5037" t="str">
        <f>MID(tbStoricoOrdini[[#This Row],[ARTICOLO]],FIND(" ",tbStoricoOrdini[[#This Row],[ARTICOLO]])+1,4)</f>
        <v>4000</v>
      </c>
      <c r="K5037" t="str">
        <f>IFERROR(RIGHT(tbStoricoOrdini[[#This Row],[ARTICOLO]],LEN(tbStoricoOrdini[[#This Row],[ARTICOLO]])-FIND(" ",tbStoricoOrdini[[#This Row],[ARTICOLO]],FIND(" ",tbStoricoOrdini[[#This Row],[ARTICOLO]]) +1)),"")</f>
        <v>Plus</v>
      </c>
      <c r="L5037" s="3">
        <f>VLOOKUP(tbStoricoOrdini[[#This Row],[ARTICOLO]],tbArticoli[],2,FALSE)</f>
        <v>240</v>
      </c>
      <c r="M5037" s="22">
        <f>tbStoricoOrdini[[#This Row],[IMPORTO]]/tbStoricoOrdini[[#This Row],[PREZZO]]</f>
        <v>5.4124999999999996</v>
      </c>
      <c r="N5037" t="s">
        <v>14</v>
      </c>
      <c r="O5037" s="8">
        <f>VLOOKUP(tbStoricoOrdini[[#This Row],[AGENTE]],tbAgenti[],2,FALSE)</f>
        <v>0.05</v>
      </c>
      <c r="P5037" s="2">
        <v>1299</v>
      </c>
      <c r="Q5037" s="2">
        <f>tbStoricoOrdini[[#This Row],[IMPORTO]]*tbStoricoOrdini[[#This Row],[% COMM.]]</f>
        <v>64.95</v>
      </c>
      <c r="R5037" s="2">
        <f>tbStoricoOrdini[[#This Row],[TOT. COMM.]]+tbStoricoOrdini[[#This Row],[IMPORTO]]</f>
        <v>1363.95</v>
      </c>
    </row>
    <row r="5038" spans="1:18">
      <c r="A5038" s="1">
        <v>43983</v>
      </c>
      <c r="B5038" s="7">
        <f>MONTH(tbStoricoOrdini[[#This Row],[DATA]])</f>
        <v>6</v>
      </c>
      <c r="C5038" t="s">
        <v>5133</v>
      </c>
      <c r="D5038" t="str">
        <f>RIGHT(tbStoricoOrdini[[#This Row],[ORDINE]],4)</f>
        <v>5035</v>
      </c>
      <c r="E5038" t="s">
        <v>46</v>
      </c>
      <c r="F5038" t="str">
        <f>VLOOKUP(tbStoricoOrdini[[#This Row],[CLIENTE]],tbClienti[],3,FALSE)</f>
        <v>Umbria</v>
      </c>
      <c r="G5038" t="str">
        <f>VLOOKUP(tbStoricoOrdini[[#This Row],[CLIENTE]],tbClienti[],7,FALSE)</f>
        <v>BD</v>
      </c>
      <c r="H5038" t="s">
        <v>79</v>
      </c>
      <c r="I5038" t="str">
        <f>IF(LEFT(tbStoricoOrdini[[#This Row],[ARTICOLO]],3) = "COG","COG",LEFT(tbStoricoOrdini[[#This Row],[ARTICOLO]],FIND(" ",tbStoricoOrdini[[#This Row],[ARTICOLO]])-1))</f>
        <v>COG</v>
      </c>
      <c r="J5038" t="str">
        <f>MID(tbStoricoOrdini[[#This Row],[ARTICOLO]],FIND(" ",tbStoricoOrdini[[#This Row],[ARTICOLO]])+1,4)</f>
        <v>4000</v>
      </c>
      <c r="K5038" t="str">
        <f>IFERROR(RIGHT(tbStoricoOrdini[[#This Row],[ARTICOLO]],LEN(tbStoricoOrdini[[#This Row],[ARTICOLO]])-FIND(" ",tbStoricoOrdini[[#This Row],[ARTICOLO]],FIND(" ",tbStoricoOrdini[[#This Row],[ARTICOLO]]) +1)),"")</f>
        <v>Plus</v>
      </c>
      <c r="L5038" s="3">
        <f>VLOOKUP(tbStoricoOrdini[[#This Row],[ARTICOLO]],tbArticoli[],2,FALSE)</f>
        <v>240</v>
      </c>
      <c r="M5038" s="22">
        <f>tbStoricoOrdini[[#This Row],[IMPORTO]]/tbStoricoOrdini[[#This Row],[PREZZO]]</f>
        <v>83.358333333333334</v>
      </c>
      <c r="N5038" t="s">
        <v>17</v>
      </c>
      <c r="O5038" s="8">
        <f>VLOOKUP(tbStoricoOrdini[[#This Row],[AGENTE]],tbAgenti[],2,FALSE)</f>
        <v>0.08</v>
      </c>
      <c r="P5038" s="2">
        <v>20006</v>
      </c>
      <c r="Q5038" s="2">
        <f>tbStoricoOrdini[[#This Row],[IMPORTO]]*tbStoricoOrdini[[#This Row],[% COMM.]]</f>
        <v>1600.48</v>
      </c>
      <c r="R5038" s="2">
        <f>tbStoricoOrdini[[#This Row],[TOT. COMM.]]+tbStoricoOrdini[[#This Row],[IMPORTO]]</f>
        <v>21606.48</v>
      </c>
    </row>
    <row r="5039" spans="1:18">
      <c r="A5039" s="1">
        <v>43983</v>
      </c>
      <c r="B5039" s="7">
        <f>MONTH(tbStoricoOrdini[[#This Row],[DATA]])</f>
        <v>6</v>
      </c>
      <c r="C5039" t="s">
        <v>5134</v>
      </c>
      <c r="D5039" t="str">
        <f>RIGHT(tbStoricoOrdini[[#This Row],[ORDINE]],4)</f>
        <v>5036</v>
      </c>
      <c r="E5039" t="s">
        <v>46</v>
      </c>
      <c r="F5039" t="str">
        <f>VLOOKUP(tbStoricoOrdini[[#This Row],[CLIENTE]],tbClienti[],3,FALSE)</f>
        <v>Umbria</v>
      </c>
      <c r="G5039" t="str">
        <f>VLOOKUP(tbStoricoOrdini[[#This Row],[CLIENTE]],tbClienti[],7,FALSE)</f>
        <v>BD</v>
      </c>
      <c r="H5039" t="s">
        <v>79</v>
      </c>
      <c r="I5039" t="str">
        <f>IF(LEFT(tbStoricoOrdini[[#This Row],[ARTICOLO]],3) = "COG","COG",LEFT(tbStoricoOrdini[[#This Row],[ARTICOLO]],FIND(" ",tbStoricoOrdini[[#This Row],[ARTICOLO]])-1))</f>
        <v>COG</v>
      </c>
      <c r="J5039" t="str">
        <f>MID(tbStoricoOrdini[[#This Row],[ARTICOLO]],FIND(" ",tbStoricoOrdini[[#This Row],[ARTICOLO]])+1,4)</f>
        <v>4000</v>
      </c>
      <c r="K5039" t="str">
        <f>IFERROR(RIGHT(tbStoricoOrdini[[#This Row],[ARTICOLO]],LEN(tbStoricoOrdini[[#This Row],[ARTICOLO]])-FIND(" ",tbStoricoOrdini[[#This Row],[ARTICOLO]],FIND(" ",tbStoricoOrdini[[#This Row],[ARTICOLO]]) +1)),"")</f>
        <v>Plus</v>
      </c>
      <c r="L5039" s="3">
        <f>VLOOKUP(tbStoricoOrdini[[#This Row],[ARTICOLO]],tbArticoli[],2,FALSE)</f>
        <v>240</v>
      </c>
      <c r="M5039" s="22">
        <f>tbStoricoOrdini[[#This Row],[IMPORTO]]/tbStoricoOrdini[[#This Row],[PREZZO]]</f>
        <v>222.15833333333333</v>
      </c>
      <c r="N5039" t="s">
        <v>18</v>
      </c>
      <c r="O5039" s="8">
        <f>VLOOKUP(tbStoricoOrdini[[#This Row],[AGENTE]],tbAgenti[],2,FALSE)</f>
        <v>0.03</v>
      </c>
      <c r="P5039" s="2">
        <v>53318</v>
      </c>
      <c r="Q5039" s="2">
        <f>tbStoricoOrdini[[#This Row],[IMPORTO]]*tbStoricoOrdini[[#This Row],[% COMM.]]</f>
        <v>1599.54</v>
      </c>
      <c r="R5039" s="2">
        <f>tbStoricoOrdini[[#This Row],[TOT. COMM.]]+tbStoricoOrdini[[#This Row],[IMPORTO]]</f>
        <v>54917.54</v>
      </c>
    </row>
    <row r="5040" spans="1:18">
      <c r="A5040" s="1">
        <v>43983</v>
      </c>
      <c r="B5040" s="7">
        <f>MONTH(tbStoricoOrdini[[#This Row],[DATA]])</f>
        <v>6</v>
      </c>
      <c r="C5040" t="s">
        <v>5135</v>
      </c>
      <c r="D5040" t="str">
        <f>RIGHT(tbStoricoOrdini[[#This Row],[ORDINE]],4)</f>
        <v>5037</v>
      </c>
      <c r="E5040" t="s">
        <v>46</v>
      </c>
      <c r="F5040" t="str">
        <f>VLOOKUP(tbStoricoOrdini[[#This Row],[CLIENTE]],tbClienti[],3,FALSE)</f>
        <v>Umbria</v>
      </c>
      <c r="G5040" t="str">
        <f>VLOOKUP(tbStoricoOrdini[[#This Row],[CLIENTE]],tbClienti[],7,FALSE)</f>
        <v>BD</v>
      </c>
      <c r="H5040" t="s">
        <v>79</v>
      </c>
      <c r="I5040" t="str">
        <f>IF(LEFT(tbStoricoOrdini[[#This Row],[ARTICOLO]],3) = "COG","COG",LEFT(tbStoricoOrdini[[#This Row],[ARTICOLO]],FIND(" ",tbStoricoOrdini[[#This Row],[ARTICOLO]])-1))</f>
        <v>COG</v>
      </c>
      <c r="J5040" t="str">
        <f>MID(tbStoricoOrdini[[#This Row],[ARTICOLO]],FIND(" ",tbStoricoOrdini[[#This Row],[ARTICOLO]])+1,4)</f>
        <v>4000</v>
      </c>
      <c r="K5040" t="str">
        <f>IFERROR(RIGHT(tbStoricoOrdini[[#This Row],[ARTICOLO]],LEN(tbStoricoOrdini[[#This Row],[ARTICOLO]])-FIND(" ",tbStoricoOrdini[[#This Row],[ARTICOLO]],FIND(" ",tbStoricoOrdini[[#This Row],[ARTICOLO]]) +1)),"")</f>
        <v>Plus</v>
      </c>
      <c r="L5040" s="3">
        <f>VLOOKUP(tbStoricoOrdini[[#This Row],[ARTICOLO]],tbArticoli[],2,FALSE)</f>
        <v>240</v>
      </c>
      <c r="M5040" s="22">
        <f>tbStoricoOrdini[[#This Row],[IMPORTO]]/tbStoricoOrdini[[#This Row],[PREZZO]]</f>
        <v>0.49583333333333335</v>
      </c>
      <c r="N5040" t="s">
        <v>13</v>
      </c>
      <c r="O5040" s="8">
        <f>VLOOKUP(tbStoricoOrdini[[#This Row],[AGENTE]],tbAgenti[],2,FALSE)</f>
        <v>0.1</v>
      </c>
      <c r="P5040" s="2">
        <v>119</v>
      </c>
      <c r="Q5040" s="2">
        <f>tbStoricoOrdini[[#This Row],[IMPORTO]]*tbStoricoOrdini[[#This Row],[% COMM.]]</f>
        <v>11.9</v>
      </c>
      <c r="R5040" s="2">
        <f>tbStoricoOrdini[[#This Row],[TOT. COMM.]]+tbStoricoOrdini[[#This Row],[IMPORTO]]</f>
        <v>130.9</v>
      </c>
    </row>
    <row r="5041" spans="1:18">
      <c r="A5041" s="1">
        <v>43983</v>
      </c>
      <c r="B5041" s="7">
        <f>MONTH(tbStoricoOrdini[[#This Row],[DATA]])</f>
        <v>6</v>
      </c>
      <c r="C5041" t="s">
        <v>5136</v>
      </c>
      <c r="D5041" t="str">
        <f>RIGHT(tbStoricoOrdini[[#This Row],[ORDINE]],4)</f>
        <v>5038</v>
      </c>
      <c r="E5041" t="s">
        <v>46</v>
      </c>
      <c r="F5041" t="str">
        <f>VLOOKUP(tbStoricoOrdini[[#This Row],[CLIENTE]],tbClienti[],3,FALSE)</f>
        <v>Umbria</v>
      </c>
      <c r="G5041" t="str">
        <f>VLOOKUP(tbStoricoOrdini[[#This Row],[CLIENTE]],tbClienti[],7,FALSE)</f>
        <v>BD</v>
      </c>
      <c r="H5041" t="s">
        <v>79</v>
      </c>
      <c r="I5041" t="str">
        <f>IF(LEFT(tbStoricoOrdini[[#This Row],[ARTICOLO]],3) = "COG","COG",LEFT(tbStoricoOrdini[[#This Row],[ARTICOLO]],FIND(" ",tbStoricoOrdini[[#This Row],[ARTICOLO]])-1))</f>
        <v>COG</v>
      </c>
      <c r="J5041" t="str">
        <f>MID(tbStoricoOrdini[[#This Row],[ARTICOLO]],FIND(" ",tbStoricoOrdini[[#This Row],[ARTICOLO]])+1,4)</f>
        <v>4000</v>
      </c>
      <c r="K5041" t="str">
        <f>IFERROR(RIGHT(tbStoricoOrdini[[#This Row],[ARTICOLO]],LEN(tbStoricoOrdini[[#This Row],[ARTICOLO]])-FIND(" ",tbStoricoOrdini[[#This Row],[ARTICOLO]],FIND(" ",tbStoricoOrdini[[#This Row],[ARTICOLO]]) +1)),"")</f>
        <v>Plus</v>
      </c>
      <c r="L5041" s="3">
        <f>VLOOKUP(tbStoricoOrdini[[#This Row],[ARTICOLO]],tbArticoli[],2,FALSE)</f>
        <v>240</v>
      </c>
      <c r="M5041" s="22">
        <f>tbStoricoOrdini[[#This Row],[IMPORTO]]/tbStoricoOrdini[[#This Row],[PREZZO]]</f>
        <v>47.658333333333331</v>
      </c>
      <c r="N5041" t="s">
        <v>6</v>
      </c>
      <c r="O5041" s="8">
        <f>VLOOKUP(tbStoricoOrdini[[#This Row],[AGENTE]],tbAgenti[],2,FALSE)</f>
        <v>7.4999999999999997E-2</v>
      </c>
      <c r="P5041" s="2">
        <v>11438</v>
      </c>
      <c r="Q5041" s="2">
        <f>tbStoricoOrdini[[#This Row],[IMPORTO]]*tbStoricoOrdini[[#This Row],[% COMM.]]</f>
        <v>857.85</v>
      </c>
      <c r="R5041" s="2">
        <f>tbStoricoOrdini[[#This Row],[TOT. COMM.]]+tbStoricoOrdini[[#This Row],[IMPORTO]]</f>
        <v>12295.85</v>
      </c>
    </row>
    <row r="5042" spans="1:18">
      <c r="A5042" s="1">
        <v>43983</v>
      </c>
      <c r="B5042" s="7">
        <f>MONTH(tbStoricoOrdini[[#This Row],[DATA]])</f>
        <v>6</v>
      </c>
      <c r="C5042" t="s">
        <v>5137</v>
      </c>
      <c r="D5042" t="str">
        <f>RIGHT(tbStoricoOrdini[[#This Row],[ORDINE]],4)</f>
        <v>5039</v>
      </c>
      <c r="E5042" t="s">
        <v>46</v>
      </c>
      <c r="F5042" t="str">
        <f>VLOOKUP(tbStoricoOrdini[[#This Row],[CLIENTE]],tbClienti[],3,FALSE)</f>
        <v>Umbria</v>
      </c>
      <c r="G5042" t="str">
        <f>VLOOKUP(tbStoricoOrdini[[#This Row],[CLIENTE]],tbClienti[],7,FALSE)</f>
        <v>BD</v>
      </c>
      <c r="H5042" t="s">
        <v>79</v>
      </c>
      <c r="I5042" t="str">
        <f>IF(LEFT(tbStoricoOrdini[[#This Row],[ARTICOLO]],3) = "COG","COG",LEFT(tbStoricoOrdini[[#This Row],[ARTICOLO]],FIND(" ",tbStoricoOrdini[[#This Row],[ARTICOLO]])-1))</f>
        <v>COG</v>
      </c>
      <c r="J5042" t="str">
        <f>MID(tbStoricoOrdini[[#This Row],[ARTICOLO]],FIND(" ",tbStoricoOrdini[[#This Row],[ARTICOLO]])+1,4)</f>
        <v>4000</v>
      </c>
      <c r="K5042" t="str">
        <f>IFERROR(RIGHT(tbStoricoOrdini[[#This Row],[ARTICOLO]],LEN(tbStoricoOrdini[[#This Row],[ARTICOLO]])-FIND(" ",tbStoricoOrdini[[#This Row],[ARTICOLO]],FIND(" ",tbStoricoOrdini[[#This Row],[ARTICOLO]]) +1)),"")</f>
        <v>Plus</v>
      </c>
      <c r="L5042" s="3">
        <f>VLOOKUP(tbStoricoOrdini[[#This Row],[ARTICOLO]],tbArticoli[],2,FALSE)</f>
        <v>240</v>
      </c>
      <c r="M5042" s="22">
        <f>tbStoricoOrdini[[#This Row],[IMPORTO]]/tbStoricoOrdini[[#This Row],[PREZZO]]</f>
        <v>2993.4791666666665</v>
      </c>
      <c r="N5042" t="s">
        <v>9</v>
      </c>
      <c r="O5042" s="8">
        <f>VLOOKUP(tbStoricoOrdini[[#This Row],[AGENTE]],tbAgenti[],2,FALSE)</f>
        <v>0.05</v>
      </c>
      <c r="P5042" s="2">
        <v>718435</v>
      </c>
      <c r="Q5042" s="2">
        <f>tbStoricoOrdini[[#This Row],[IMPORTO]]*tbStoricoOrdini[[#This Row],[% COMM.]]</f>
        <v>35921.75</v>
      </c>
      <c r="R5042" s="2">
        <f>tbStoricoOrdini[[#This Row],[TOT. COMM.]]+tbStoricoOrdini[[#This Row],[IMPORTO]]</f>
        <v>754356.75</v>
      </c>
    </row>
    <row r="5043" spans="1:18">
      <c r="A5043" s="1">
        <v>43983</v>
      </c>
      <c r="B5043" s="7">
        <f>MONTH(tbStoricoOrdini[[#This Row],[DATA]])</f>
        <v>6</v>
      </c>
      <c r="C5043" t="s">
        <v>5138</v>
      </c>
      <c r="D5043" t="str">
        <f>RIGHT(tbStoricoOrdini[[#This Row],[ORDINE]],4)</f>
        <v>5040</v>
      </c>
      <c r="E5043" t="s">
        <v>46</v>
      </c>
      <c r="F5043" t="str">
        <f>VLOOKUP(tbStoricoOrdini[[#This Row],[CLIENTE]],tbClienti[],3,FALSE)</f>
        <v>Umbria</v>
      </c>
      <c r="G5043" t="str">
        <f>VLOOKUP(tbStoricoOrdini[[#This Row],[CLIENTE]],tbClienti[],7,FALSE)</f>
        <v>BD</v>
      </c>
      <c r="H5043" t="s">
        <v>60</v>
      </c>
      <c r="I5043" t="str">
        <f>IF(LEFT(tbStoricoOrdini[[#This Row],[ARTICOLO]],3) = "COG","COG",LEFT(tbStoricoOrdini[[#This Row],[ARTICOLO]],FIND(" ",tbStoricoOrdini[[#This Row],[ARTICOLO]])-1))</f>
        <v>KLM</v>
      </c>
      <c r="J5043" t="str">
        <f>MID(tbStoricoOrdini[[#This Row],[ARTICOLO]],FIND(" ",tbStoricoOrdini[[#This Row],[ARTICOLO]])+1,4)</f>
        <v>5000</v>
      </c>
      <c r="K5043" t="str">
        <f>IFERROR(RIGHT(tbStoricoOrdini[[#This Row],[ARTICOLO]],LEN(tbStoricoOrdini[[#This Row],[ARTICOLO]])-FIND(" ",tbStoricoOrdini[[#This Row],[ARTICOLO]],FIND(" ",tbStoricoOrdini[[#This Row],[ARTICOLO]]) +1)),"")</f>
        <v>Plus</v>
      </c>
      <c r="L5043" s="3">
        <f>VLOOKUP(tbStoricoOrdini[[#This Row],[ARTICOLO]],tbArticoli[],2,FALSE)</f>
        <v>175</v>
      </c>
      <c r="M5043" s="22">
        <f>tbStoricoOrdini[[#This Row],[IMPORTO]]/tbStoricoOrdini[[#This Row],[PREZZO]]</f>
        <v>12.588571428571429</v>
      </c>
      <c r="N5043" t="s">
        <v>16</v>
      </c>
      <c r="O5043" s="8">
        <f>VLOOKUP(tbStoricoOrdini[[#This Row],[AGENTE]],tbAgenti[],2,FALSE)</f>
        <v>0.05</v>
      </c>
      <c r="P5043" s="2">
        <v>2203</v>
      </c>
      <c r="Q5043" s="2">
        <f>tbStoricoOrdini[[#This Row],[IMPORTO]]*tbStoricoOrdini[[#This Row],[% COMM.]]</f>
        <v>110.15</v>
      </c>
      <c r="R5043" s="2">
        <f>tbStoricoOrdini[[#This Row],[TOT. COMM.]]+tbStoricoOrdini[[#This Row],[IMPORTO]]</f>
        <v>2313.15</v>
      </c>
    </row>
    <row r="5044" spans="1:18">
      <c r="A5044" s="1">
        <v>43983</v>
      </c>
      <c r="B5044" s="7">
        <f>MONTH(tbStoricoOrdini[[#This Row],[DATA]])</f>
        <v>6</v>
      </c>
      <c r="C5044" t="s">
        <v>5139</v>
      </c>
      <c r="D5044" t="str">
        <f>RIGHT(tbStoricoOrdini[[#This Row],[ORDINE]],4)</f>
        <v>5041</v>
      </c>
      <c r="E5044" t="s">
        <v>46</v>
      </c>
      <c r="F5044" t="str">
        <f>VLOOKUP(tbStoricoOrdini[[#This Row],[CLIENTE]],tbClienti[],3,FALSE)</f>
        <v>Umbria</v>
      </c>
      <c r="G5044" t="str">
        <f>VLOOKUP(tbStoricoOrdini[[#This Row],[CLIENTE]],tbClienti[],7,FALSE)</f>
        <v>BD</v>
      </c>
      <c r="H5044" t="s">
        <v>60</v>
      </c>
      <c r="I5044" t="str">
        <f>IF(LEFT(tbStoricoOrdini[[#This Row],[ARTICOLO]],3) = "COG","COG",LEFT(tbStoricoOrdini[[#This Row],[ARTICOLO]],FIND(" ",tbStoricoOrdini[[#This Row],[ARTICOLO]])-1))</f>
        <v>KLM</v>
      </c>
      <c r="J5044" t="str">
        <f>MID(tbStoricoOrdini[[#This Row],[ARTICOLO]],FIND(" ",tbStoricoOrdini[[#This Row],[ARTICOLO]])+1,4)</f>
        <v>5000</v>
      </c>
      <c r="K5044" t="str">
        <f>IFERROR(RIGHT(tbStoricoOrdini[[#This Row],[ARTICOLO]],LEN(tbStoricoOrdini[[#This Row],[ARTICOLO]])-FIND(" ",tbStoricoOrdini[[#This Row],[ARTICOLO]],FIND(" ",tbStoricoOrdini[[#This Row],[ARTICOLO]]) +1)),"")</f>
        <v>Plus</v>
      </c>
      <c r="L5044" s="3">
        <f>VLOOKUP(tbStoricoOrdini[[#This Row],[ARTICOLO]],tbArticoli[],2,FALSE)</f>
        <v>175</v>
      </c>
      <c r="M5044" s="22">
        <f>tbStoricoOrdini[[#This Row],[IMPORTO]]/tbStoricoOrdini[[#This Row],[PREZZO]]</f>
        <v>77.862857142857138</v>
      </c>
      <c r="N5044" t="s">
        <v>19</v>
      </c>
      <c r="O5044" s="8">
        <f>VLOOKUP(tbStoricoOrdini[[#This Row],[AGENTE]],tbAgenti[],2,FALSE)</f>
        <v>0.05</v>
      </c>
      <c r="P5044" s="2">
        <v>13626</v>
      </c>
      <c r="Q5044" s="2">
        <f>tbStoricoOrdini[[#This Row],[IMPORTO]]*tbStoricoOrdini[[#This Row],[% COMM.]]</f>
        <v>681.30000000000007</v>
      </c>
      <c r="R5044" s="2">
        <f>tbStoricoOrdini[[#This Row],[TOT. COMM.]]+tbStoricoOrdini[[#This Row],[IMPORTO]]</f>
        <v>14307.3</v>
      </c>
    </row>
    <row r="5045" spans="1:18">
      <c r="A5045" s="1">
        <v>43983</v>
      </c>
      <c r="B5045" s="7">
        <f>MONTH(tbStoricoOrdini[[#This Row],[DATA]])</f>
        <v>6</v>
      </c>
      <c r="C5045" t="s">
        <v>5140</v>
      </c>
      <c r="D5045" t="str">
        <f>RIGHT(tbStoricoOrdini[[#This Row],[ORDINE]],4)</f>
        <v>5042</v>
      </c>
      <c r="E5045" t="s">
        <v>46</v>
      </c>
      <c r="F5045" t="str">
        <f>VLOOKUP(tbStoricoOrdini[[#This Row],[CLIENTE]],tbClienti[],3,FALSE)</f>
        <v>Umbria</v>
      </c>
      <c r="G5045" t="str">
        <f>VLOOKUP(tbStoricoOrdini[[#This Row],[CLIENTE]],tbClienti[],7,FALSE)</f>
        <v>BD</v>
      </c>
      <c r="H5045" t="s">
        <v>60</v>
      </c>
      <c r="I5045" t="str">
        <f>IF(LEFT(tbStoricoOrdini[[#This Row],[ARTICOLO]],3) = "COG","COG",LEFT(tbStoricoOrdini[[#This Row],[ARTICOLO]],FIND(" ",tbStoricoOrdini[[#This Row],[ARTICOLO]])-1))</f>
        <v>KLM</v>
      </c>
      <c r="J5045" t="str">
        <f>MID(tbStoricoOrdini[[#This Row],[ARTICOLO]],FIND(" ",tbStoricoOrdini[[#This Row],[ARTICOLO]])+1,4)</f>
        <v>5000</v>
      </c>
      <c r="K5045" t="str">
        <f>IFERROR(RIGHT(tbStoricoOrdini[[#This Row],[ARTICOLO]],LEN(tbStoricoOrdini[[#This Row],[ARTICOLO]])-FIND(" ",tbStoricoOrdini[[#This Row],[ARTICOLO]],FIND(" ",tbStoricoOrdini[[#This Row],[ARTICOLO]]) +1)),"")</f>
        <v>Plus</v>
      </c>
      <c r="L5045" s="3">
        <f>VLOOKUP(tbStoricoOrdini[[#This Row],[ARTICOLO]],tbArticoli[],2,FALSE)</f>
        <v>175</v>
      </c>
      <c r="M5045" s="22">
        <f>tbStoricoOrdini[[#This Row],[IMPORTO]]/tbStoricoOrdini[[#This Row],[PREZZO]]</f>
        <v>98.325714285714284</v>
      </c>
      <c r="N5045" t="s">
        <v>14</v>
      </c>
      <c r="O5045" s="8">
        <f>VLOOKUP(tbStoricoOrdini[[#This Row],[AGENTE]],tbAgenti[],2,FALSE)</f>
        <v>0.05</v>
      </c>
      <c r="P5045" s="2">
        <v>17207</v>
      </c>
      <c r="Q5045" s="2">
        <f>tbStoricoOrdini[[#This Row],[IMPORTO]]*tbStoricoOrdini[[#This Row],[% COMM.]]</f>
        <v>860.35</v>
      </c>
      <c r="R5045" s="2">
        <f>tbStoricoOrdini[[#This Row],[TOT. COMM.]]+tbStoricoOrdini[[#This Row],[IMPORTO]]</f>
        <v>18067.349999999999</v>
      </c>
    </row>
    <row r="5046" spans="1:18">
      <c r="A5046" s="1">
        <v>43983</v>
      </c>
      <c r="B5046" s="7">
        <f>MONTH(tbStoricoOrdini[[#This Row],[DATA]])</f>
        <v>6</v>
      </c>
      <c r="C5046" t="s">
        <v>5141</v>
      </c>
      <c r="D5046" t="str">
        <f>RIGHT(tbStoricoOrdini[[#This Row],[ORDINE]],4)</f>
        <v>5043</v>
      </c>
      <c r="E5046" t="s">
        <v>46</v>
      </c>
      <c r="F5046" t="str">
        <f>VLOOKUP(tbStoricoOrdini[[#This Row],[CLIENTE]],tbClienti[],3,FALSE)</f>
        <v>Umbria</v>
      </c>
      <c r="G5046" t="str">
        <f>VLOOKUP(tbStoricoOrdini[[#This Row],[CLIENTE]],tbClienti[],7,FALSE)</f>
        <v>BD</v>
      </c>
      <c r="H5046" t="s">
        <v>60</v>
      </c>
      <c r="I5046" t="str">
        <f>IF(LEFT(tbStoricoOrdini[[#This Row],[ARTICOLO]],3) = "COG","COG",LEFT(tbStoricoOrdini[[#This Row],[ARTICOLO]],FIND(" ",tbStoricoOrdini[[#This Row],[ARTICOLO]])-1))</f>
        <v>KLM</v>
      </c>
      <c r="J5046" t="str">
        <f>MID(tbStoricoOrdini[[#This Row],[ARTICOLO]],FIND(" ",tbStoricoOrdini[[#This Row],[ARTICOLO]])+1,4)</f>
        <v>5000</v>
      </c>
      <c r="K5046" t="str">
        <f>IFERROR(RIGHT(tbStoricoOrdini[[#This Row],[ARTICOLO]],LEN(tbStoricoOrdini[[#This Row],[ARTICOLO]])-FIND(" ",tbStoricoOrdini[[#This Row],[ARTICOLO]],FIND(" ",tbStoricoOrdini[[#This Row],[ARTICOLO]]) +1)),"")</f>
        <v>Plus</v>
      </c>
      <c r="L5046" s="3">
        <f>VLOOKUP(tbStoricoOrdini[[#This Row],[ARTICOLO]],tbArticoli[],2,FALSE)</f>
        <v>175</v>
      </c>
      <c r="M5046" s="22">
        <f>tbStoricoOrdini[[#This Row],[IMPORTO]]/tbStoricoOrdini[[#This Row],[PREZZO]]</f>
        <v>24.668571428571429</v>
      </c>
      <c r="N5046" t="s">
        <v>7</v>
      </c>
      <c r="O5046" s="8">
        <f>VLOOKUP(tbStoricoOrdini[[#This Row],[AGENTE]],tbAgenti[],2,FALSE)</f>
        <v>0.03</v>
      </c>
      <c r="P5046" s="2">
        <v>4317</v>
      </c>
      <c r="Q5046" s="2">
        <f>tbStoricoOrdini[[#This Row],[IMPORTO]]*tbStoricoOrdini[[#This Row],[% COMM.]]</f>
        <v>129.51</v>
      </c>
      <c r="R5046" s="2">
        <f>tbStoricoOrdini[[#This Row],[TOT. COMM.]]+tbStoricoOrdini[[#This Row],[IMPORTO]]</f>
        <v>4446.51</v>
      </c>
    </row>
    <row r="5047" spans="1:18">
      <c r="A5047" s="1">
        <v>43983</v>
      </c>
      <c r="B5047" s="7">
        <f>MONTH(tbStoricoOrdini[[#This Row],[DATA]])</f>
        <v>6</v>
      </c>
      <c r="C5047" t="s">
        <v>5142</v>
      </c>
      <c r="D5047" t="str">
        <f>RIGHT(tbStoricoOrdini[[#This Row],[ORDINE]],4)</f>
        <v>5044</v>
      </c>
      <c r="E5047" t="s">
        <v>46</v>
      </c>
      <c r="F5047" t="str">
        <f>VLOOKUP(tbStoricoOrdini[[#This Row],[CLIENTE]],tbClienti[],3,FALSE)</f>
        <v>Umbria</v>
      </c>
      <c r="G5047" t="str">
        <f>VLOOKUP(tbStoricoOrdini[[#This Row],[CLIENTE]],tbClienti[],7,FALSE)</f>
        <v>BD</v>
      </c>
      <c r="H5047" t="s">
        <v>60</v>
      </c>
      <c r="I5047" t="str">
        <f>IF(LEFT(tbStoricoOrdini[[#This Row],[ARTICOLO]],3) = "COG","COG",LEFT(tbStoricoOrdini[[#This Row],[ARTICOLO]],FIND(" ",tbStoricoOrdini[[#This Row],[ARTICOLO]])-1))</f>
        <v>KLM</v>
      </c>
      <c r="J5047" t="str">
        <f>MID(tbStoricoOrdini[[#This Row],[ARTICOLO]],FIND(" ",tbStoricoOrdini[[#This Row],[ARTICOLO]])+1,4)</f>
        <v>5000</v>
      </c>
      <c r="K5047" t="str">
        <f>IFERROR(RIGHT(tbStoricoOrdini[[#This Row],[ARTICOLO]],LEN(tbStoricoOrdini[[#This Row],[ARTICOLO]])-FIND(" ",tbStoricoOrdini[[#This Row],[ARTICOLO]],FIND(" ",tbStoricoOrdini[[#This Row],[ARTICOLO]]) +1)),"")</f>
        <v>Plus</v>
      </c>
      <c r="L5047" s="3">
        <f>VLOOKUP(tbStoricoOrdini[[#This Row],[ARTICOLO]],tbArticoli[],2,FALSE)</f>
        <v>175</v>
      </c>
      <c r="M5047" s="22">
        <f>tbStoricoOrdini[[#This Row],[IMPORTO]]/tbStoricoOrdini[[#This Row],[PREZZO]]</f>
        <v>17.131428571428572</v>
      </c>
      <c r="N5047" t="s">
        <v>18</v>
      </c>
      <c r="O5047" s="8">
        <f>VLOOKUP(tbStoricoOrdini[[#This Row],[AGENTE]],tbAgenti[],2,FALSE)</f>
        <v>0.03</v>
      </c>
      <c r="P5047" s="2">
        <v>2998</v>
      </c>
      <c r="Q5047" s="2">
        <f>tbStoricoOrdini[[#This Row],[IMPORTO]]*tbStoricoOrdini[[#This Row],[% COMM.]]</f>
        <v>89.94</v>
      </c>
      <c r="R5047" s="2">
        <f>tbStoricoOrdini[[#This Row],[TOT. COMM.]]+tbStoricoOrdini[[#This Row],[IMPORTO]]</f>
        <v>3087.94</v>
      </c>
    </row>
    <row r="5048" spans="1:18">
      <c r="A5048" s="1">
        <v>43983</v>
      </c>
      <c r="B5048" s="7">
        <f>MONTH(tbStoricoOrdini[[#This Row],[DATA]])</f>
        <v>6</v>
      </c>
      <c r="C5048" t="s">
        <v>5143</v>
      </c>
      <c r="D5048" t="str">
        <f>RIGHT(tbStoricoOrdini[[#This Row],[ORDINE]],4)</f>
        <v>5045</v>
      </c>
      <c r="E5048" t="s">
        <v>46</v>
      </c>
      <c r="F5048" t="str">
        <f>VLOOKUP(tbStoricoOrdini[[#This Row],[CLIENTE]],tbClienti[],3,FALSE)</f>
        <v>Umbria</v>
      </c>
      <c r="G5048" t="str">
        <f>VLOOKUP(tbStoricoOrdini[[#This Row],[CLIENTE]],tbClienti[],7,FALSE)</f>
        <v>BD</v>
      </c>
      <c r="H5048" t="s">
        <v>60</v>
      </c>
      <c r="I5048" t="str">
        <f>IF(LEFT(tbStoricoOrdini[[#This Row],[ARTICOLO]],3) = "COG","COG",LEFT(tbStoricoOrdini[[#This Row],[ARTICOLO]],FIND(" ",tbStoricoOrdini[[#This Row],[ARTICOLO]])-1))</f>
        <v>KLM</v>
      </c>
      <c r="J5048" t="str">
        <f>MID(tbStoricoOrdini[[#This Row],[ARTICOLO]],FIND(" ",tbStoricoOrdini[[#This Row],[ARTICOLO]])+1,4)</f>
        <v>5000</v>
      </c>
      <c r="K5048" t="str">
        <f>IFERROR(RIGHT(tbStoricoOrdini[[#This Row],[ARTICOLO]],LEN(tbStoricoOrdini[[#This Row],[ARTICOLO]])-FIND(" ",tbStoricoOrdini[[#This Row],[ARTICOLO]],FIND(" ",tbStoricoOrdini[[#This Row],[ARTICOLO]]) +1)),"")</f>
        <v>Plus</v>
      </c>
      <c r="L5048" s="3">
        <f>VLOOKUP(tbStoricoOrdini[[#This Row],[ARTICOLO]],tbArticoli[],2,FALSE)</f>
        <v>175</v>
      </c>
      <c r="M5048" s="22">
        <f>tbStoricoOrdini[[#This Row],[IMPORTO]]/tbStoricoOrdini[[#This Row],[PREZZO]]</f>
        <v>8.1257142857142863</v>
      </c>
      <c r="N5048" t="s">
        <v>13</v>
      </c>
      <c r="O5048" s="8">
        <f>VLOOKUP(tbStoricoOrdini[[#This Row],[AGENTE]],tbAgenti[],2,FALSE)</f>
        <v>0.1</v>
      </c>
      <c r="P5048" s="2">
        <v>1422</v>
      </c>
      <c r="Q5048" s="2">
        <f>tbStoricoOrdini[[#This Row],[IMPORTO]]*tbStoricoOrdini[[#This Row],[% COMM.]]</f>
        <v>142.20000000000002</v>
      </c>
      <c r="R5048" s="2">
        <f>tbStoricoOrdini[[#This Row],[TOT. COMM.]]+tbStoricoOrdini[[#This Row],[IMPORTO]]</f>
        <v>1564.2</v>
      </c>
    </row>
    <row r="5049" spans="1:18">
      <c r="A5049" s="1">
        <v>43983</v>
      </c>
      <c r="B5049" s="7">
        <f>MONTH(tbStoricoOrdini[[#This Row],[DATA]])</f>
        <v>6</v>
      </c>
      <c r="C5049" t="s">
        <v>5144</v>
      </c>
      <c r="D5049" t="str">
        <f>RIGHT(tbStoricoOrdini[[#This Row],[ORDINE]],4)</f>
        <v>5046</v>
      </c>
      <c r="E5049" t="s">
        <v>46</v>
      </c>
      <c r="F5049" t="str">
        <f>VLOOKUP(tbStoricoOrdini[[#This Row],[CLIENTE]],tbClienti[],3,FALSE)</f>
        <v>Umbria</v>
      </c>
      <c r="G5049" t="str">
        <f>VLOOKUP(tbStoricoOrdini[[#This Row],[CLIENTE]],tbClienti[],7,FALSE)</f>
        <v>BD</v>
      </c>
      <c r="H5049" t="s">
        <v>60</v>
      </c>
      <c r="I5049" t="str">
        <f>IF(LEFT(tbStoricoOrdini[[#This Row],[ARTICOLO]],3) = "COG","COG",LEFT(tbStoricoOrdini[[#This Row],[ARTICOLO]],FIND(" ",tbStoricoOrdini[[#This Row],[ARTICOLO]])-1))</f>
        <v>KLM</v>
      </c>
      <c r="J5049" t="str">
        <f>MID(tbStoricoOrdini[[#This Row],[ARTICOLO]],FIND(" ",tbStoricoOrdini[[#This Row],[ARTICOLO]])+1,4)</f>
        <v>5000</v>
      </c>
      <c r="K5049" t="str">
        <f>IFERROR(RIGHT(tbStoricoOrdini[[#This Row],[ARTICOLO]],LEN(tbStoricoOrdini[[#This Row],[ARTICOLO]])-FIND(" ",tbStoricoOrdini[[#This Row],[ARTICOLO]],FIND(" ",tbStoricoOrdini[[#This Row],[ARTICOLO]]) +1)),"")</f>
        <v>Plus</v>
      </c>
      <c r="L5049" s="3">
        <f>VLOOKUP(tbStoricoOrdini[[#This Row],[ARTICOLO]],tbArticoli[],2,FALSE)</f>
        <v>175</v>
      </c>
      <c r="M5049" s="22">
        <f>tbStoricoOrdini[[#This Row],[IMPORTO]]/tbStoricoOrdini[[#This Row],[PREZZO]]</f>
        <v>5.7142857142857143E-3</v>
      </c>
      <c r="N5049" t="s">
        <v>9</v>
      </c>
      <c r="O5049" s="8">
        <f>VLOOKUP(tbStoricoOrdini[[#This Row],[AGENTE]],tbAgenti[],2,FALSE)</f>
        <v>0.05</v>
      </c>
      <c r="P5049" s="2">
        <v>1</v>
      </c>
      <c r="Q5049" s="2">
        <f>tbStoricoOrdini[[#This Row],[IMPORTO]]*tbStoricoOrdini[[#This Row],[% COMM.]]</f>
        <v>0.05</v>
      </c>
      <c r="R5049" s="2">
        <f>tbStoricoOrdini[[#This Row],[TOT. COMM.]]+tbStoricoOrdini[[#This Row],[IMPORTO]]</f>
        <v>1.05</v>
      </c>
    </row>
    <row r="5050" spans="1:18">
      <c r="A5050" s="1">
        <v>43983</v>
      </c>
      <c r="B5050" s="7">
        <f>MONTH(tbStoricoOrdini[[#This Row],[DATA]])</f>
        <v>6</v>
      </c>
      <c r="C5050" t="s">
        <v>5145</v>
      </c>
      <c r="D5050" t="str">
        <f>RIGHT(tbStoricoOrdini[[#This Row],[ORDINE]],4)</f>
        <v>5047</v>
      </c>
      <c r="E5050" t="s">
        <v>46</v>
      </c>
      <c r="F5050" t="str">
        <f>VLOOKUP(tbStoricoOrdini[[#This Row],[CLIENTE]],tbClienti[],3,FALSE)</f>
        <v>Umbria</v>
      </c>
      <c r="G5050" t="str">
        <f>VLOOKUP(tbStoricoOrdini[[#This Row],[CLIENTE]],tbClienti[],7,FALSE)</f>
        <v>BD</v>
      </c>
      <c r="H5050" t="s">
        <v>62</v>
      </c>
      <c r="I5050" t="str">
        <f>IF(LEFT(tbStoricoOrdini[[#This Row],[ARTICOLO]],3) = "COG","COG",LEFT(tbStoricoOrdini[[#This Row],[ARTICOLO]],FIND(" ",tbStoricoOrdini[[#This Row],[ARTICOLO]])-1))</f>
        <v>KLM</v>
      </c>
      <c r="J5050" t="str">
        <f>MID(tbStoricoOrdini[[#This Row],[ARTICOLO]],FIND(" ",tbStoricoOrdini[[#This Row],[ARTICOLO]])+1,4)</f>
        <v>2500</v>
      </c>
      <c r="K5050" t="str">
        <f>IFERROR(RIGHT(tbStoricoOrdini[[#This Row],[ARTICOLO]],LEN(tbStoricoOrdini[[#This Row],[ARTICOLO]])-FIND(" ",tbStoricoOrdini[[#This Row],[ARTICOLO]],FIND(" ",tbStoricoOrdini[[#This Row],[ARTICOLO]]) +1)),"")</f>
        <v>Plus</v>
      </c>
      <c r="L5050" s="3">
        <f>VLOOKUP(tbStoricoOrdini[[#This Row],[ARTICOLO]],tbArticoli[],2,FALSE)</f>
        <v>130</v>
      </c>
      <c r="M5050" s="22">
        <f>tbStoricoOrdini[[#This Row],[IMPORTO]]/tbStoricoOrdini[[#This Row],[PREZZO]]</f>
        <v>1.2076923076923076</v>
      </c>
      <c r="N5050" t="s">
        <v>15</v>
      </c>
      <c r="O5050" s="8">
        <f>VLOOKUP(tbStoricoOrdini[[#This Row],[AGENTE]],tbAgenti[],2,FALSE)</f>
        <v>0.08</v>
      </c>
      <c r="P5050" s="2">
        <v>157</v>
      </c>
      <c r="Q5050" s="2">
        <f>tbStoricoOrdini[[#This Row],[IMPORTO]]*tbStoricoOrdini[[#This Row],[% COMM.]]</f>
        <v>12.56</v>
      </c>
      <c r="R5050" s="2">
        <f>tbStoricoOrdini[[#This Row],[TOT. COMM.]]+tbStoricoOrdini[[#This Row],[IMPORTO]]</f>
        <v>169.56</v>
      </c>
    </row>
    <row r="5051" spans="1:18">
      <c r="A5051" s="1">
        <v>43983</v>
      </c>
      <c r="B5051" s="7">
        <f>MONTH(tbStoricoOrdini[[#This Row],[DATA]])</f>
        <v>6</v>
      </c>
      <c r="C5051" t="s">
        <v>5146</v>
      </c>
      <c r="D5051" t="str">
        <f>RIGHT(tbStoricoOrdini[[#This Row],[ORDINE]],4)</f>
        <v>5048</v>
      </c>
      <c r="E5051" t="s">
        <v>46</v>
      </c>
      <c r="F5051" t="str">
        <f>VLOOKUP(tbStoricoOrdini[[#This Row],[CLIENTE]],tbClienti[],3,FALSE)</f>
        <v>Umbria</v>
      </c>
      <c r="G5051" t="str">
        <f>VLOOKUP(tbStoricoOrdini[[#This Row],[CLIENTE]],tbClienti[],7,FALSE)</f>
        <v>BD</v>
      </c>
      <c r="H5051" t="s">
        <v>62</v>
      </c>
      <c r="I5051" t="str">
        <f>IF(LEFT(tbStoricoOrdini[[#This Row],[ARTICOLO]],3) = "COG","COG",LEFT(tbStoricoOrdini[[#This Row],[ARTICOLO]],FIND(" ",tbStoricoOrdini[[#This Row],[ARTICOLO]])-1))</f>
        <v>KLM</v>
      </c>
      <c r="J5051" t="str">
        <f>MID(tbStoricoOrdini[[#This Row],[ARTICOLO]],FIND(" ",tbStoricoOrdini[[#This Row],[ARTICOLO]])+1,4)</f>
        <v>2500</v>
      </c>
      <c r="K5051" t="str">
        <f>IFERROR(RIGHT(tbStoricoOrdini[[#This Row],[ARTICOLO]],LEN(tbStoricoOrdini[[#This Row],[ARTICOLO]])-FIND(" ",tbStoricoOrdini[[#This Row],[ARTICOLO]],FIND(" ",tbStoricoOrdini[[#This Row],[ARTICOLO]]) +1)),"")</f>
        <v>Plus</v>
      </c>
      <c r="L5051" s="3">
        <f>VLOOKUP(tbStoricoOrdini[[#This Row],[ARTICOLO]],tbArticoli[],2,FALSE)</f>
        <v>130</v>
      </c>
      <c r="M5051" s="22">
        <f>tbStoricoOrdini[[#This Row],[IMPORTO]]/tbStoricoOrdini[[#This Row],[PREZZO]]</f>
        <v>11.092307692307692</v>
      </c>
      <c r="N5051" t="s">
        <v>18</v>
      </c>
      <c r="O5051" s="8">
        <f>VLOOKUP(tbStoricoOrdini[[#This Row],[AGENTE]],tbAgenti[],2,FALSE)</f>
        <v>0.03</v>
      </c>
      <c r="P5051" s="2">
        <v>1442</v>
      </c>
      <c r="Q5051" s="2">
        <f>tbStoricoOrdini[[#This Row],[IMPORTO]]*tbStoricoOrdini[[#This Row],[% COMM.]]</f>
        <v>43.26</v>
      </c>
      <c r="R5051" s="2">
        <f>tbStoricoOrdini[[#This Row],[TOT. COMM.]]+tbStoricoOrdini[[#This Row],[IMPORTO]]</f>
        <v>1485.26</v>
      </c>
    </row>
    <row r="5052" spans="1:18">
      <c r="A5052" s="1">
        <v>43983</v>
      </c>
      <c r="B5052" s="7">
        <f>MONTH(tbStoricoOrdini[[#This Row],[DATA]])</f>
        <v>6</v>
      </c>
      <c r="C5052" t="s">
        <v>5147</v>
      </c>
      <c r="D5052" t="str">
        <f>RIGHT(tbStoricoOrdini[[#This Row],[ORDINE]],4)</f>
        <v>5049</v>
      </c>
      <c r="E5052" t="s">
        <v>46</v>
      </c>
      <c r="F5052" t="str">
        <f>VLOOKUP(tbStoricoOrdini[[#This Row],[CLIENTE]],tbClienti[],3,FALSE)</f>
        <v>Umbria</v>
      </c>
      <c r="G5052" t="str">
        <f>VLOOKUP(tbStoricoOrdini[[#This Row],[CLIENTE]],tbClienti[],7,FALSE)</f>
        <v>BD</v>
      </c>
      <c r="H5052" t="s">
        <v>63</v>
      </c>
      <c r="I5052" t="str">
        <f>IF(LEFT(tbStoricoOrdini[[#This Row],[ARTICOLO]],3) = "COG","COG",LEFT(tbStoricoOrdini[[#This Row],[ARTICOLO]],FIND(" ",tbStoricoOrdini[[#This Row],[ARTICOLO]])-1))</f>
        <v>KLM</v>
      </c>
      <c r="J5052" t="str">
        <f>MID(tbStoricoOrdini[[#This Row],[ARTICOLO]],FIND(" ",tbStoricoOrdini[[#This Row],[ARTICOLO]])+1,4)</f>
        <v>3000</v>
      </c>
      <c r="K5052" t="str">
        <f>IFERROR(RIGHT(tbStoricoOrdini[[#This Row],[ARTICOLO]],LEN(tbStoricoOrdini[[#This Row],[ARTICOLO]])-FIND(" ",tbStoricoOrdini[[#This Row],[ARTICOLO]],FIND(" ",tbStoricoOrdini[[#This Row],[ARTICOLO]]) +1)),"")</f>
        <v>Plus</v>
      </c>
      <c r="L5052" s="3">
        <f>VLOOKUP(tbStoricoOrdini[[#This Row],[ARTICOLO]],tbArticoli[],2,FALSE)</f>
        <v>145</v>
      </c>
      <c r="M5052" s="22">
        <f>tbStoricoOrdini[[#This Row],[IMPORTO]]/tbStoricoOrdini[[#This Row],[PREZZO]]</f>
        <v>36.310344827586206</v>
      </c>
      <c r="N5052" t="s">
        <v>39</v>
      </c>
      <c r="O5052" s="8">
        <f>VLOOKUP(tbStoricoOrdini[[#This Row],[AGENTE]],tbAgenti[],2,FALSE)</f>
        <v>0.05</v>
      </c>
      <c r="P5052" s="2">
        <v>5265</v>
      </c>
      <c r="Q5052" s="2">
        <f>tbStoricoOrdini[[#This Row],[IMPORTO]]*tbStoricoOrdini[[#This Row],[% COMM.]]</f>
        <v>263.25</v>
      </c>
      <c r="R5052" s="2">
        <f>tbStoricoOrdini[[#This Row],[TOT. COMM.]]+tbStoricoOrdini[[#This Row],[IMPORTO]]</f>
        <v>5528.25</v>
      </c>
    </row>
    <row r="5053" spans="1:18">
      <c r="A5053" s="1">
        <v>43983</v>
      </c>
      <c r="B5053" s="7">
        <f>MONTH(tbStoricoOrdini[[#This Row],[DATA]])</f>
        <v>6</v>
      </c>
      <c r="C5053" t="s">
        <v>5148</v>
      </c>
      <c r="D5053" t="str">
        <f>RIGHT(tbStoricoOrdini[[#This Row],[ORDINE]],4)</f>
        <v>5050</v>
      </c>
      <c r="E5053" t="s">
        <v>46</v>
      </c>
      <c r="F5053" t="str">
        <f>VLOOKUP(tbStoricoOrdini[[#This Row],[CLIENTE]],tbClienti[],3,FALSE)</f>
        <v>Umbria</v>
      </c>
      <c r="G5053" t="str">
        <f>VLOOKUP(tbStoricoOrdini[[#This Row],[CLIENTE]],tbClienti[],7,FALSE)</f>
        <v>BD</v>
      </c>
      <c r="H5053" t="s">
        <v>63</v>
      </c>
      <c r="I5053" t="str">
        <f>IF(LEFT(tbStoricoOrdini[[#This Row],[ARTICOLO]],3) = "COG","COG",LEFT(tbStoricoOrdini[[#This Row],[ARTICOLO]],FIND(" ",tbStoricoOrdini[[#This Row],[ARTICOLO]])-1))</f>
        <v>KLM</v>
      </c>
      <c r="J5053" t="str">
        <f>MID(tbStoricoOrdini[[#This Row],[ARTICOLO]],FIND(" ",tbStoricoOrdini[[#This Row],[ARTICOLO]])+1,4)</f>
        <v>3000</v>
      </c>
      <c r="K5053" t="str">
        <f>IFERROR(RIGHT(tbStoricoOrdini[[#This Row],[ARTICOLO]],LEN(tbStoricoOrdini[[#This Row],[ARTICOLO]])-FIND(" ",tbStoricoOrdini[[#This Row],[ARTICOLO]],FIND(" ",tbStoricoOrdini[[#This Row],[ARTICOLO]]) +1)),"")</f>
        <v>Plus</v>
      </c>
      <c r="L5053" s="3">
        <f>VLOOKUP(tbStoricoOrdini[[#This Row],[ARTICOLO]],tbArticoli[],2,FALSE)</f>
        <v>145</v>
      </c>
      <c r="M5053" s="22">
        <f>tbStoricoOrdini[[#This Row],[IMPORTO]]/tbStoricoOrdini[[#This Row],[PREZZO]]</f>
        <v>58.096551724137932</v>
      </c>
      <c r="N5053" t="s">
        <v>19</v>
      </c>
      <c r="O5053" s="8">
        <f>VLOOKUP(tbStoricoOrdini[[#This Row],[AGENTE]],tbAgenti[],2,FALSE)</f>
        <v>0.05</v>
      </c>
      <c r="P5053" s="2">
        <v>8424</v>
      </c>
      <c r="Q5053" s="2">
        <f>tbStoricoOrdini[[#This Row],[IMPORTO]]*tbStoricoOrdini[[#This Row],[% COMM.]]</f>
        <v>421.20000000000005</v>
      </c>
      <c r="R5053" s="2">
        <f>tbStoricoOrdini[[#This Row],[TOT. COMM.]]+tbStoricoOrdini[[#This Row],[IMPORTO]]</f>
        <v>8845.2000000000007</v>
      </c>
    </row>
    <row r="5054" spans="1:18">
      <c r="A5054" s="1">
        <v>43983</v>
      </c>
      <c r="B5054" s="7">
        <f>MONTH(tbStoricoOrdini[[#This Row],[DATA]])</f>
        <v>6</v>
      </c>
      <c r="C5054" t="s">
        <v>5149</v>
      </c>
      <c r="D5054" t="str">
        <f>RIGHT(tbStoricoOrdini[[#This Row],[ORDINE]],4)</f>
        <v>5051</v>
      </c>
      <c r="E5054" t="s">
        <v>46</v>
      </c>
      <c r="F5054" t="str">
        <f>VLOOKUP(tbStoricoOrdini[[#This Row],[CLIENTE]],tbClienti[],3,FALSE)</f>
        <v>Umbria</v>
      </c>
      <c r="G5054" t="str">
        <f>VLOOKUP(tbStoricoOrdini[[#This Row],[CLIENTE]],tbClienti[],7,FALSE)</f>
        <v>BD</v>
      </c>
      <c r="H5054" t="s">
        <v>63</v>
      </c>
      <c r="I5054" t="str">
        <f>IF(LEFT(tbStoricoOrdini[[#This Row],[ARTICOLO]],3) = "COG","COG",LEFT(tbStoricoOrdini[[#This Row],[ARTICOLO]],FIND(" ",tbStoricoOrdini[[#This Row],[ARTICOLO]])-1))</f>
        <v>KLM</v>
      </c>
      <c r="J5054" t="str">
        <f>MID(tbStoricoOrdini[[#This Row],[ARTICOLO]],FIND(" ",tbStoricoOrdini[[#This Row],[ARTICOLO]])+1,4)</f>
        <v>3000</v>
      </c>
      <c r="K5054" t="str">
        <f>IFERROR(RIGHT(tbStoricoOrdini[[#This Row],[ARTICOLO]],LEN(tbStoricoOrdini[[#This Row],[ARTICOLO]])-FIND(" ",tbStoricoOrdini[[#This Row],[ARTICOLO]],FIND(" ",tbStoricoOrdini[[#This Row],[ARTICOLO]]) +1)),"")</f>
        <v>Plus</v>
      </c>
      <c r="L5054" s="3">
        <f>VLOOKUP(tbStoricoOrdini[[#This Row],[ARTICOLO]],tbArticoli[],2,FALSE)</f>
        <v>145</v>
      </c>
      <c r="M5054" s="22">
        <f>tbStoricoOrdini[[#This Row],[IMPORTO]]/tbStoricoOrdini[[#This Row],[PREZZO]]</f>
        <v>69.262068965517244</v>
      </c>
      <c r="N5054" t="s">
        <v>15</v>
      </c>
      <c r="O5054" s="8">
        <f>VLOOKUP(tbStoricoOrdini[[#This Row],[AGENTE]],tbAgenti[],2,FALSE)</f>
        <v>0.08</v>
      </c>
      <c r="P5054" s="2">
        <v>10043</v>
      </c>
      <c r="Q5054" s="2">
        <f>tbStoricoOrdini[[#This Row],[IMPORTO]]*tbStoricoOrdini[[#This Row],[% COMM.]]</f>
        <v>803.44</v>
      </c>
      <c r="R5054" s="2">
        <f>tbStoricoOrdini[[#This Row],[TOT. COMM.]]+tbStoricoOrdini[[#This Row],[IMPORTO]]</f>
        <v>10846.44</v>
      </c>
    </row>
    <row r="5055" spans="1:18">
      <c r="A5055" s="1">
        <v>43983</v>
      </c>
      <c r="B5055" s="7">
        <f>MONTH(tbStoricoOrdini[[#This Row],[DATA]])</f>
        <v>6</v>
      </c>
      <c r="C5055" t="s">
        <v>5150</v>
      </c>
      <c r="D5055" t="str">
        <f>RIGHT(tbStoricoOrdini[[#This Row],[ORDINE]],4)</f>
        <v>5052</v>
      </c>
      <c r="E5055" t="s">
        <v>46</v>
      </c>
      <c r="F5055" t="str">
        <f>VLOOKUP(tbStoricoOrdini[[#This Row],[CLIENTE]],tbClienti[],3,FALSE)</f>
        <v>Umbria</v>
      </c>
      <c r="G5055" t="str">
        <f>VLOOKUP(tbStoricoOrdini[[#This Row],[CLIENTE]],tbClienti[],7,FALSE)</f>
        <v>BD</v>
      </c>
      <c r="H5055" t="s">
        <v>63</v>
      </c>
      <c r="I5055" t="str">
        <f>IF(LEFT(tbStoricoOrdini[[#This Row],[ARTICOLO]],3) = "COG","COG",LEFT(tbStoricoOrdini[[#This Row],[ARTICOLO]],FIND(" ",tbStoricoOrdini[[#This Row],[ARTICOLO]])-1))</f>
        <v>KLM</v>
      </c>
      <c r="J5055" t="str">
        <f>MID(tbStoricoOrdini[[#This Row],[ARTICOLO]],FIND(" ",tbStoricoOrdini[[#This Row],[ARTICOLO]])+1,4)</f>
        <v>3000</v>
      </c>
      <c r="K5055" t="str">
        <f>IFERROR(RIGHT(tbStoricoOrdini[[#This Row],[ARTICOLO]],LEN(tbStoricoOrdini[[#This Row],[ARTICOLO]])-FIND(" ",tbStoricoOrdini[[#This Row],[ARTICOLO]],FIND(" ",tbStoricoOrdini[[#This Row],[ARTICOLO]]) +1)),"")</f>
        <v>Plus</v>
      </c>
      <c r="L5055" s="3">
        <f>VLOOKUP(tbStoricoOrdini[[#This Row],[ARTICOLO]],tbArticoli[],2,FALSE)</f>
        <v>145</v>
      </c>
      <c r="M5055" s="22">
        <f>tbStoricoOrdini[[#This Row],[IMPORTO]]/tbStoricoOrdini[[#This Row],[PREZZO]]</f>
        <v>50.903448275862068</v>
      </c>
      <c r="N5055" t="s">
        <v>7</v>
      </c>
      <c r="O5055" s="8">
        <f>VLOOKUP(tbStoricoOrdini[[#This Row],[AGENTE]],tbAgenti[],2,FALSE)</f>
        <v>0.03</v>
      </c>
      <c r="P5055" s="2">
        <v>7381</v>
      </c>
      <c r="Q5055" s="2">
        <f>tbStoricoOrdini[[#This Row],[IMPORTO]]*tbStoricoOrdini[[#This Row],[% COMM.]]</f>
        <v>221.42999999999998</v>
      </c>
      <c r="R5055" s="2">
        <f>tbStoricoOrdini[[#This Row],[TOT. COMM.]]+tbStoricoOrdini[[#This Row],[IMPORTO]]</f>
        <v>7602.43</v>
      </c>
    </row>
    <row r="5056" spans="1:18">
      <c r="A5056" s="1">
        <v>43983</v>
      </c>
      <c r="B5056" s="7">
        <f>MONTH(tbStoricoOrdini[[#This Row],[DATA]])</f>
        <v>6</v>
      </c>
      <c r="C5056" t="s">
        <v>5151</v>
      </c>
      <c r="D5056" t="str">
        <f>RIGHT(tbStoricoOrdini[[#This Row],[ORDINE]],4)</f>
        <v>5053</v>
      </c>
      <c r="E5056" t="s">
        <v>46</v>
      </c>
      <c r="F5056" t="str">
        <f>VLOOKUP(tbStoricoOrdini[[#This Row],[CLIENTE]],tbClienti[],3,FALSE)</f>
        <v>Umbria</v>
      </c>
      <c r="G5056" t="str">
        <f>VLOOKUP(tbStoricoOrdini[[#This Row],[CLIENTE]],tbClienti[],7,FALSE)</f>
        <v>BD</v>
      </c>
      <c r="H5056" t="s">
        <v>63</v>
      </c>
      <c r="I5056" t="str">
        <f>IF(LEFT(tbStoricoOrdini[[#This Row],[ARTICOLO]],3) = "COG","COG",LEFT(tbStoricoOrdini[[#This Row],[ARTICOLO]],FIND(" ",tbStoricoOrdini[[#This Row],[ARTICOLO]])-1))</f>
        <v>KLM</v>
      </c>
      <c r="J5056" t="str">
        <f>MID(tbStoricoOrdini[[#This Row],[ARTICOLO]],FIND(" ",tbStoricoOrdini[[#This Row],[ARTICOLO]])+1,4)</f>
        <v>3000</v>
      </c>
      <c r="K5056" t="str">
        <f>IFERROR(RIGHT(tbStoricoOrdini[[#This Row],[ARTICOLO]],LEN(tbStoricoOrdini[[#This Row],[ARTICOLO]])-FIND(" ",tbStoricoOrdini[[#This Row],[ARTICOLO]],FIND(" ",tbStoricoOrdini[[#This Row],[ARTICOLO]]) +1)),"")</f>
        <v>Plus</v>
      </c>
      <c r="L5056" s="3">
        <f>VLOOKUP(tbStoricoOrdini[[#This Row],[ARTICOLO]],tbArticoli[],2,FALSE)</f>
        <v>145</v>
      </c>
      <c r="M5056" s="22">
        <f>tbStoricoOrdini[[#This Row],[IMPORTO]]/tbStoricoOrdini[[#This Row],[PREZZO]]</f>
        <v>18.006896551724139</v>
      </c>
      <c r="N5056" t="s">
        <v>18</v>
      </c>
      <c r="O5056" s="8">
        <f>VLOOKUP(tbStoricoOrdini[[#This Row],[AGENTE]],tbAgenti[],2,FALSE)</f>
        <v>0.03</v>
      </c>
      <c r="P5056" s="2">
        <v>2611</v>
      </c>
      <c r="Q5056" s="2">
        <f>tbStoricoOrdini[[#This Row],[IMPORTO]]*tbStoricoOrdini[[#This Row],[% COMM.]]</f>
        <v>78.33</v>
      </c>
      <c r="R5056" s="2">
        <f>tbStoricoOrdini[[#This Row],[TOT. COMM.]]+tbStoricoOrdini[[#This Row],[IMPORTO]]</f>
        <v>2689.33</v>
      </c>
    </row>
    <row r="5057" spans="1:18">
      <c r="A5057" s="1">
        <v>43983</v>
      </c>
      <c r="B5057" s="7">
        <f>MONTH(tbStoricoOrdini[[#This Row],[DATA]])</f>
        <v>6</v>
      </c>
      <c r="C5057" t="s">
        <v>5152</v>
      </c>
      <c r="D5057" t="str">
        <f>RIGHT(tbStoricoOrdini[[#This Row],[ORDINE]],4)</f>
        <v>5054</v>
      </c>
      <c r="E5057" t="s">
        <v>46</v>
      </c>
      <c r="F5057" t="str">
        <f>VLOOKUP(tbStoricoOrdini[[#This Row],[CLIENTE]],tbClienti[],3,FALSE)</f>
        <v>Umbria</v>
      </c>
      <c r="G5057" t="str">
        <f>VLOOKUP(tbStoricoOrdini[[#This Row],[CLIENTE]],tbClienti[],7,FALSE)</f>
        <v>BD</v>
      </c>
      <c r="H5057" t="s">
        <v>63</v>
      </c>
      <c r="I5057" t="str">
        <f>IF(LEFT(tbStoricoOrdini[[#This Row],[ARTICOLO]],3) = "COG","COG",LEFT(tbStoricoOrdini[[#This Row],[ARTICOLO]],FIND(" ",tbStoricoOrdini[[#This Row],[ARTICOLO]])-1))</f>
        <v>KLM</v>
      </c>
      <c r="J5057" t="str">
        <f>MID(tbStoricoOrdini[[#This Row],[ARTICOLO]],FIND(" ",tbStoricoOrdini[[#This Row],[ARTICOLO]])+1,4)</f>
        <v>3000</v>
      </c>
      <c r="K5057" t="str">
        <f>IFERROR(RIGHT(tbStoricoOrdini[[#This Row],[ARTICOLO]],LEN(tbStoricoOrdini[[#This Row],[ARTICOLO]])-FIND(" ",tbStoricoOrdini[[#This Row],[ARTICOLO]],FIND(" ",tbStoricoOrdini[[#This Row],[ARTICOLO]]) +1)),"")</f>
        <v>Plus</v>
      </c>
      <c r="L5057" s="3">
        <f>VLOOKUP(tbStoricoOrdini[[#This Row],[ARTICOLO]],tbArticoli[],2,FALSE)</f>
        <v>145</v>
      </c>
      <c r="M5057" s="22">
        <f>tbStoricoOrdini[[#This Row],[IMPORTO]]/tbStoricoOrdini[[#This Row],[PREZZO]]</f>
        <v>259.70344827586206</v>
      </c>
      <c r="N5057" t="s">
        <v>13</v>
      </c>
      <c r="O5057" s="8">
        <f>VLOOKUP(tbStoricoOrdini[[#This Row],[AGENTE]],tbAgenti[],2,FALSE)</f>
        <v>0.1</v>
      </c>
      <c r="P5057" s="2">
        <v>37657</v>
      </c>
      <c r="Q5057" s="2">
        <f>tbStoricoOrdini[[#This Row],[IMPORTO]]*tbStoricoOrdini[[#This Row],[% COMM.]]</f>
        <v>3765.7000000000003</v>
      </c>
      <c r="R5057" s="2">
        <f>tbStoricoOrdini[[#This Row],[TOT. COMM.]]+tbStoricoOrdini[[#This Row],[IMPORTO]]</f>
        <v>41422.699999999997</v>
      </c>
    </row>
    <row r="5058" spans="1:18">
      <c r="A5058" s="1">
        <v>43983</v>
      </c>
      <c r="B5058" s="7">
        <f>MONTH(tbStoricoOrdini[[#This Row],[DATA]])</f>
        <v>6</v>
      </c>
      <c r="C5058" t="s">
        <v>5153</v>
      </c>
      <c r="D5058" t="str">
        <f>RIGHT(tbStoricoOrdini[[#This Row],[ORDINE]],4)</f>
        <v>5055</v>
      </c>
      <c r="E5058" t="s">
        <v>46</v>
      </c>
      <c r="F5058" t="str">
        <f>VLOOKUP(tbStoricoOrdini[[#This Row],[CLIENTE]],tbClienti[],3,FALSE)</f>
        <v>Umbria</v>
      </c>
      <c r="G5058" t="str">
        <f>VLOOKUP(tbStoricoOrdini[[#This Row],[CLIENTE]],tbClienti[],7,FALSE)</f>
        <v>BD</v>
      </c>
      <c r="H5058" t="s">
        <v>63</v>
      </c>
      <c r="I5058" t="str">
        <f>IF(LEFT(tbStoricoOrdini[[#This Row],[ARTICOLO]],3) = "COG","COG",LEFT(tbStoricoOrdini[[#This Row],[ARTICOLO]],FIND(" ",tbStoricoOrdini[[#This Row],[ARTICOLO]])-1))</f>
        <v>KLM</v>
      </c>
      <c r="J5058" t="str">
        <f>MID(tbStoricoOrdini[[#This Row],[ARTICOLO]],FIND(" ",tbStoricoOrdini[[#This Row],[ARTICOLO]])+1,4)</f>
        <v>3000</v>
      </c>
      <c r="K5058" t="str">
        <f>IFERROR(RIGHT(tbStoricoOrdini[[#This Row],[ARTICOLO]],LEN(tbStoricoOrdini[[#This Row],[ARTICOLO]])-FIND(" ",tbStoricoOrdini[[#This Row],[ARTICOLO]],FIND(" ",tbStoricoOrdini[[#This Row],[ARTICOLO]]) +1)),"")</f>
        <v>Plus</v>
      </c>
      <c r="L5058" s="3">
        <f>VLOOKUP(tbStoricoOrdini[[#This Row],[ARTICOLO]],tbArticoli[],2,FALSE)</f>
        <v>145</v>
      </c>
      <c r="M5058" s="22">
        <f>tbStoricoOrdini[[#This Row],[IMPORTO]]/tbStoricoOrdini[[#This Row],[PREZZO]]</f>
        <v>110.91724137931034</v>
      </c>
      <c r="N5058" t="s">
        <v>6</v>
      </c>
      <c r="O5058" s="8">
        <f>VLOOKUP(tbStoricoOrdini[[#This Row],[AGENTE]],tbAgenti[],2,FALSE)</f>
        <v>7.4999999999999997E-2</v>
      </c>
      <c r="P5058" s="2">
        <v>16083</v>
      </c>
      <c r="Q5058" s="2">
        <f>tbStoricoOrdini[[#This Row],[IMPORTO]]*tbStoricoOrdini[[#This Row],[% COMM.]]</f>
        <v>1206.2249999999999</v>
      </c>
      <c r="R5058" s="2">
        <f>tbStoricoOrdini[[#This Row],[TOT. COMM.]]+tbStoricoOrdini[[#This Row],[IMPORTO]]</f>
        <v>17289.224999999999</v>
      </c>
    </row>
    <row r="5059" spans="1:18">
      <c r="A5059" s="1">
        <v>43983</v>
      </c>
      <c r="B5059" s="7">
        <f>MONTH(tbStoricoOrdini[[#This Row],[DATA]])</f>
        <v>6</v>
      </c>
      <c r="C5059" t="s">
        <v>5154</v>
      </c>
      <c r="D5059" t="str">
        <f>RIGHT(tbStoricoOrdini[[#This Row],[ORDINE]],4)</f>
        <v>5056</v>
      </c>
      <c r="E5059" t="s">
        <v>46</v>
      </c>
      <c r="F5059" t="str">
        <f>VLOOKUP(tbStoricoOrdini[[#This Row],[CLIENTE]],tbClienti[],3,FALSE)</f>
        <v>Umbria</v>
      </c>
      <c r="G5059" t="str">
        <f>VLOOKUP(tbStoricoOrdini[[#This Row],[CLIENTE]],tbClienti[],7,FALSE)</f>
        <v>BD</v>
      </c>
      <c r="H5059" t="s">
        <v>63</v>
      </c>
      <c r="I5059" t="str">
        <f>IF(LEFT(tbStoricoOrdini[[#This Row],[ARTICOLO]],3) = "COG","COG",LEFT(tbStoricoOrdini[[#This Row],[ARTICOLO]],FIND(" ",tbStoricoOrdini[[#This Row],[ARTICOLO]])-1))</f>
        <v>KLM</v>
      </c>
      <c r="J5059" t="str">
        <f>MID(tbStoricoOrdini[[#This Row],[ARTICOLO]],FIND(" ",tbStoricoOrdini[[#This Row],[ARTICOLO]])+1,4)</f>
        <v>3000</v>
      </c>
      <c r="K5059" t="str">
        <f>IFERROR(RIGHT(tbStoricoOrdini[[#This Row],[ARTICOLO]],LEN(tbStoricoOrdini[[#This Row],[ARTICOLO]])-FIND(" ",tbStoricoOrdini[[#This Row],[ARTICOLO]],FIND(" ",tbStoricoOrdini[[#This Row],[ARTICOLO]]) +1)),"")</f>
        <v>Plus</v>
      </c>
      <c r="L5059" s="3">
        <f>VLOOKUP(tbStoricoOrdini[[#This Row],[ARTICOLO]],tbArticoli[],2,FALSE)</f>
        <v>145</v>
      </c>
      <c r="M5059" s="22">
        <f>tbStoricoOrdini[[#This Row],[IMPORTO]]/tbStoricoOrdini[[#This Row],[PREZZO]]</f>
        <v>454.09655172413795</v>
      </c>
      <c r="N5059" t="s">
        <v>9</v>
      </c>
      <c r="O5059" s="8">
        <f>VLOOKUP(tbStoricoOrdini[[#This Row],[AGENTE]],tbAgenti[],2,FALSE)</f>
        <v>0.05</v>
      </c>
      <c r="P5059" s="2">
        <v>65844</v>
      </c>
      <c r="Q5059" s="2">
        <f>tbStoricoOrdini[[#This Row],[IMPORTO]]*tbStoricoOrdini[[#This Row],[% COMM.]]</f>
        <v>3292.2000000000003</v>
      </c>
      <c r="R5059" s="2">
        <f>tbStoricoOrdini[[#This Row],[TOT. COMM.]]+tbStoricoOrdini[[#This Row],[IMPORTO]]</f>
        <v>69136.2</v>
      </c>
    </row>
    <row r="5060" spans="1:18">
      <c r="A5060" s="1">
        <v>43983</v>
      </c>
      <c r="B5060" s="7">
        <f>MONTH(tbStoricoOrdini[[#This Row],[DATA]])</f>
        <v>6</v>
      </c>
      <c r="C5060" t="s">
        <v>5155</v>
      </c>
      <c r="D5060" t="str">
        <f>RIGHT(tbStoricoOrdini[[#This Row],[ORDINE]],4)</f>
        <v>5057</v>
      </c>
      <c r="E5060" t="s">
        <v>46</v>
      </c>
      <c r="F5060" t="str">
        <f>VLOOKUP(tbStoricoOrdini[[#This Row],[CLIENTE]],tbClienti[],3,FALSE)</f>
        <v>Umbria</v>
      </c>
      <c r="G5060" t="str">
        <f>VLOOKUP(tbStoricoOrdini[[#This Row],[CLIENTE]],tbClienti[],7,FALSE)</f>
        <v>BD</v>
      </c>
      <c r="H5060" t="s">
        <v>64</v>
      </c>
      <c r="I5060" t="str">
        <f>IF(LEFT(tbStoricoOrdini[[#This Row],[ARTICOLO]],3) = "COG","COG",LEFT(tbStoricoOrdini[[#This Row],[ARTICOLO]],FIND(" ",tbStoricoOrdini[[#This Row],[ARTICOLO]])-1))</f>
        <v>GKLM</v>
      </c>
      <c r="J5060" t="str">
        <f>MID(tbStoricoOrdini[[#This Row],[ARTICOLO]],FIND(" ",tbStoricoOrdini[[#This Row],[ARTICOLO]])+1,4)</f>
        <v>1000</v>
      </c>
      <c r="K5060" t="str">
        <f>IFERROR(RIGHT(tbStoricoOrdini[[#This Row],[ARTICOLO]],LEN(tbStoricoOrdini[[#This Row],[ARTICOLO]])-FIND(" ",tbStoricoOrdini[[#This Row],[ARTICOLO]],FIND(" ",tbStoricoOrdini[[#This Row],[ARTICOLO]]) +1)),"")</f>
        <v/>
      </c>
      <c r="L5060" s="3">
        <f>VLOOKUP(tbStoricoOrdini[[#This Row],[ARTICOLO]],tbArticoli[],2,FALSE)</f>
        <v>50</v>
      </c>
      <c r="M5060" s="22">
        <f>tbStoricoOrdini[[#This Row],[IMPORTO]]/tbStoricoOrdini[[#This Row],[PREZZO]]</f>
        <v>2.68</v>
      </c>
      <c r="N5060" t="s">
        <v>16</v>
      </c>
      <c r="O5060" s="8">
        <f>VLOOKUP(tbStoricoOrdini[[#This Row],[AGENTE]],tbAgenti[],2,FALSE)</f>
        <v>0.05</v>
      </c>
      <c r="P5060" s="2">
        <v>134</v>
      </c>
      <c r="Q5060" s="2">
        <f>tbStoricoOrdini[[#This Row],[IMPORTO]]*tbStoricoOrdini[[#This Row],[% COMM.]]</f>
        <v>6.7</v>
      </c>
      <c r="R5060" s="2">
        <f>tbStoricoOrdini[[#This Row],[TOT. COMM.]]+tbStoricoOrdini[[#This Row],[IMPORTO]]</f>
        <v>140.69999999999999</v>
      </c>
    </row>
    <row r="5061" spans="1:18">
      <c r="A5061" s="1">
        <v>43983</v>
      </c>
      <c r="B5061" s="7">
        <f>MONTH(tbStoricoOrdini[[#This Row],[DATA]])</f>
        <v>6</v>
      </c>
      <c r="C5061" t="s">
        <v>5156</v>
      </c>
      <c r="D5061" t="str">
        <f>RIGHT(tbStoricoOrdini[[#This Row],[ORDINE]],4)</f>
        <v>5058</v>
      </c>
      <c r="E5061" t="s">
        <v>46</v>
      </c>
      <c r="F5061" t="str">
        <f>VLOOKUP(tbStoricoOrdini[[#This Row],[CLIENTE]],tbClienti[],3,FALSE)</f>
        <v>Umbria</v>
      </c>
      <c r="G5061" t="str">
        <f>VLOOKUP(tbStoricoOrdini[[#This Row],[CLIENTE]],tbClienti[],7,FALSE)</f>
        <v>BD</v>
      </c>
      <c r="H5061" t="s">
        <v>66</v>
      </c>
      <c r="I5061" t="str">
        <f>IF(LEFT(tbStoricoOrdini[[#This Row],[ARTICOLO]],3) = "COG","COG",LEFT(tbStoricoOrdini[[#This Row],[ARTICOLO]],FIND(" ",tbStoricoOrdini[[#This Row],[ARTICOLO]])-1))</f>
        <v>BAG</v>
      </c>
      <c r="J5061" t="str">
        <f>MID(tbStoricoOrdini[[#This Row],[ARTICOLO]],FIND(" ",tbStoricoOrdini[[#This Row],[ARTICOLO]])+1,4)</f>
        <v>2500</v>
      </c>
      <c r="K5061" t="str">
        <f>IFERROR(RIGHT(tbStoricoOrdini[[#This Row],[ARTICOLO]],LEN(tbStoricoOrdini[[#This Row],[ARTICOLO]])-FIND(" ",tbStoricoOrdini[[#This Row],[ARTICOLO]],FIND(" ",tbStoricoOrdini[[#This Row],[ARTICOLO]]) +1)),"")</f>
        <v>Plus</v>
      </c>
      <c r="L5061" s="3">
        <f>VLOOKUP(tbStoricoOrdini[[#This Row],[ARTICOLO]],tbArticoli[],2,FALSE)</f>
        <v>220</v>
      </c>
      <c r="M5061" s="22">
        <f>tbStoricoOrdini[[#This Row],[IMPORTO]]/tbStoricoOrdini[[#This Row],[PREZZO]]</f>
        <v>0.15909090909090909</v>
      </c>
      <c r="N5061" t="s">
        <v>39</v>
      </c>
      <c r="O5061" s="8">
        <f>VLOOKUP(tbStoricoOrdini[[#This Row],[AGENTE]],tbAgenti[],2,FALSE)</f>
        <v>0.05</v>
      </c>
      <c r="P5061" s="2">
        <v>35</v>
      </c>
      <c r="Q5061" s="2">
        <f>tbStoricoOrdini[[#This Row],[IMPORTO]]*tbStoricoOrdini[[#This Row],[% COMM.]]</f>
        <v>1.75</v>
      </c>
      <c r="R5061" s="2">
        <f>tbStoricoOrdini[[#This Row],[TOT. COMM.]]+tbStoricoOrdini[[#This Row],[IMPORTO]]</f>
        <v>36.75</v>
      </c>
    </row>
    <row r="5062" spans="1:18">
      <c r="A5062" s="1">
        <v>43983</v>
      </c>
      <c r="B5062" s="7">
        <f>MONTH(tbStoricoOrdini[[#This Row],[DATA]])</f>
        <v>6</v>
      </c>
      <c r="C5062" t="s">
        <v>5157</v>
      </c>
      <c r="D5062" t="str">
        <f>RIGHT(tbStoricoOrdini[[#This Row],[ORDINE]],4)</f>
        <v>5059</v>
      </c>
      <c r="E5062" t="s">
        <v>46</v>
      </c>
      <c r="F5062" t="str">
        <f>VLOOKUP(tbStoricoOrdini[[#This Row],[CLIENTE]],tbClienti[],3,FALSE)</f>
        <v>Umbria</v>
      </c>
      <c r="G5062" t="str">
        <f>VLOOKUP(tbStoricoOrdini[[#This Row],[CLIENTE]],tbClienti[],7,FALSE)</f>
        <v>BD</v>
      </c>
      <c r="H5062" t="s">
        <v>66</v>
      </c>
      <c r="I5062" t="str">
        <f>IF(LEFT(tbStoricoOrdini[[#This Row],[ARTICOLO]],3) = "COG","COG",LEFT(tbStoricoOrdini[[#This Row],[ARTICOLO]],FIND(" ",tbStoricoOrdini[[#This Row],[ARTICOLO]])-1))</f>
        <v>BAG</v>
      </c>
      <c r="J5062" t="str">
        <f>MID(tbStoricoOrdini[[#This Row],[ARTICOLO]],FIND(" ",tbStoricoOrdini[[#This Row],[ARTICOLO]])+1,4)</f>
        <v>2500</v>
      </c>
      <c r="K5062" t="str">
        <f>IFERROR(RIGHT(tbStoricoOrdini[[#This Row],[ARTICOLO]],LEN(tbStoricoOrdini[[#This Row],[ARTICOLO]])-FIND(" ",tbStoricoOrdini[[#This Row],[ARTICOLO]],FIND(" ",tbStoricoOrdini[[#This Row],[ARTICOLO]]) +1)),"")</f>
        <v>Plus</v>
      </c>
      <c r="L5062" s="3">
        <f>VLOOKUP(tbStoricoOrdini[[#This Row],[ARTICOLO]],tbArticoli[],2,FALSE)</f>
        <v>220</v>
      </c>
      <c r="M5062" s="22">
        <f>tbStoricoOrdini[[#This Row],[IMPORTO]]/tbStoricoOrdini[[#This Row],[PREZZO]]</f>
        <v>10.631818181818181</v>
      </c>
      <c r="N5062" t="s">
        <v>11</v>
      </c>
      <c r="O5062" s="8">
        <f>VLOOKUP(tbStoricoOrdini[[#This Row],[AGENTE]],tbAgenti[],2,FALSE)</f>
        <v>0.04</v>
      </c>
      <c r="P5062" s="2">
        <v>2339</v>
      </c>
      <c r="Q5062" s="2">
        <f>tbStoricoOrdini[[#This Row],[IMPORTO]]*tbStoricoOrdini[[#This Row],[% COMM.]]</f>
        <v>93.56</v>
      </c>
      <c r="R5062" s="2">
        <f>tbStoricoOrdini[[#This Row],[TOT. COMM.]]+tbStoricoOrdini[[#This Row],[IMPORTO]]</f>
        <v>2432.56</v>
      </c>
    </row>
    <row r="5063" spans="1:18">
      <c r="A5063" s="1">
        <v>43983</v>
      </c>
      <c r="B5063" s="7">
        <f>MONTH(tbStoricoOrdini[[#This Row],[DATA]])</f>
        <v>6</v>
      </c>
      <c r="C5063" t="s">
        <v>5158</v>
      </c>
      <c r="D5063" t="str">
        <f>RIGHT(tbStoricoOrdini[[#This Row],[ORDINE]],4)</f>
        <v>5060</v>
      </c>
      <c r="E5063" t="s">
        <v>46</v>
      </c>
      <c r="F5063" t="str">
        <f>VLOOKUP(tbStoricoOrdini[[#This Row],[CLIENTE]],tbClienti[],3,FALSE)</f>
        <v>Umbria</v>
      </c>
      <c r="G5063" t="str">
        <f>VLOOKUP(tbStoricoOrdini[[#This Row],[CLIENTE]],tbClienti[],7,FALSE)</f>
        <v>BD</v>
      </c>
      <c r="H5063" t="s">
        <v>66</v>
      </c>
      <c r="I5063" t="str">
        <f>IF(LEFT(tbStoricoOrdini[[#This Row],[ARTICOLO]],3) = "COG","COG",LEFT(tbStoricoOrdini[[#This Row],[ARTICOLO]],FIND(" ",tbStoricoOrdini[[#This Row],[ARTICOLO]])-1))</f>
        <v>BAG</v>
      </c>
      <c r="J5063" t="str">
        <f>MID(tbStoricoOrdini[[#This Row],[ARTICOLO]],FIND(" ",tbStoricoOrdini[[#This Row],[ARTICOLO]])+1,4)</f>
        <v>2500</v>
      </c>
      <c r="K5063" t="str">
        <f>IFERROR(RIGHT(tbStoricoOrdini[[#This Row],[ARTICOLO]],LEN(tbStoricoOrdini[[#This Row],[ARTICOLO]])-FIND(" ",tbStoricoOrdini[[#This Row],[ARTICOLO]],FIND(" ",tbStoricoOrdini[[#This Row],[ARTICOLO]]) +1)),"")</f>
        <v>Plus</v>
      </c>
      <c r="L5063" s="3">
        <f>VLOOKUP(tbStoricoOrdini[[#This Row],[ARTICOLO]],tbArticoli[],2,FALSE)</f>
        <v>220</v>
      </c>
      <c r="M5063" s="22">
        <f>tbStoricoOrdini[[#This Row],[IMPORTO]]/tbStoricoOrdini[[#This Row],[PREZZO]]</f>
        <v>13.881818181818181</v>
      </c>
      <c r="N5063" t="s">
        <v>7</v>
      </c>
      <c r="O5063" s="8">
        <f>VLOOKUP(tbStoricoOrdini[[#This Row],[AGENTE]],tbAgenti[],2,FALSE)</f>
        <v>0.03</v>
      </c>
      <c r="P5063" s="2">
        <v>3054</v>
      </c>
      <c r="Q5063" s="2">
        <f>tbStoricoOrdini[[#This Row],[IMPORTO]]*tbStoricoOrdini[[#This Row],[% COMM.]]</f>
        <v>91.61999999999999</v>
      </c>
      <c r="R5063" s="2">
        <f>tbStoricoOrdini[[#This Row],[TOT. COMM.]]+tbStoricoOrdini[[#This Row],[IMPORTO]]</f>
        <v>3145.62</v>
      </c>
    </row>
    <row r="5064" spans="1:18">
      <c r="A5064" s="1">
        <v>43983</v>
      </c>
      <c r="B5064" s="7">
        <f>MONTH(tbStoricoOrdini[[#This Row],[DATA]])</f>
        <v>6</v>
      </c>
      <c r="C5064" t="s">
        <v>5159</v>
      </c>
      <c r="D5064" t="str">
        <f>RIGHT(tbStoricoOrdini[[#This Row],[ORDINE]],4)</f>
        <v>5061</v>
      </c>
      <c r="E5064" t="s">
        <v>46</v>
      </c>
      <c r="F5064" t="str">
        <f>VLOOKUP(tbStoricoOrdini[[#This Row],[CLIENTE]],tbClienti[],3,FALSE)</f>
        <v>Umbria</v>
      </c>
      <c r="G5064" t="str">
        <f>VLOOKUP(tbStoricoOrdini[[#This Row],[CLIENTE]],tbClienti[],7,FALSE)</f>
        <v>BD</v>
      </c>
      <c r="H5064" t="s">
        <v>66</v>
      </c>
      <c r="I5064" t="str">
        <f>IF(LEFT(tbStoricoOrdini[[#This Row],[ARTICOLO]],3) = "COG","COG",LEFT(tbStoricoOrdini[[#This Row],[ARTICOLO]],FIND(" ",tbStoricoOrdini[[#This Row],[ARTICOLO]])-1))</f>
        <v>BAG</v>
      </c>
      <c r="J5064" t="str">
        <f>MID(tbStoricoOrdini[[#This Row],[ARTICOLO]],FIND(" ",tbStoricoOrdini[[#This Row],[ARTICOLO]])+1,4)</f>
        <v>2500</v>
      </c>
      <c r="K5064" t="str">
        <f>IFERROR(RIGHT(tbStoricoOrdini[[#This Row],[ARTICOLO]],LEN(tbStoricoOrdini[[#This Row],[ARTICOLO]])-FIND(" ",tbStoricoOrdini[[#This Row],[ARTICOLO]],FIND(" ",tbStoricoOrdini[[#This Row],[ARTICOLO]]) +1)),"")</f>
        <v>Plus</v>
      </c>
      <c r="L5064" s="3">
        <f>VLOOKUP(tbStoricoOrdini[[#This Row],[ARTICOLO]],tbArticoli[],2,FALSE)</f>
        <v>220</v>
      </c>
      <c r="M5064" s="22">
        <f>tbStoricoOrdini[[#This Row],[IMPORTO]]/tbStoricoOrdini[[#This Row],[PREZZO]]</f>
        <v>0.26818181818181819</v>
      </c>
      <c r="N5064" t="s">
        <v>13</v>
      </c>
      <c r="O5064" s="8">
        <f>VLOOKUP(tbStoricoOrdini[[#This Row],[AGENTE]],tbAgenti[],2,FALSE)</f>
        <v>0.1</v>
      </c>
      <c r="P5064" s="2">
        <v>59</v>
      </c>
      <c r="Q5064" s="2">
        <f>tbStoricoOrdini[[#This Row],[IMPORTO]]*tbStoricoOrdini[[#This Row],[% COMM.]]</f>
        <v>5.9</v>
      </c>
      <c r="R5064" s="2">
        <f>tbStoricoOrdini[[#This Row],[TOT. COMM.]]+tbStoricoOrdini[[#This Row],[IMPORTO]]</f>
        <v>64.900000000000006</v>
      </c>
    </row>
    <row r="5065" spans="1:18">
      <c r="A5065" s="1">
        <v>43983</v>
      </c>
      <c r="B5065" s="7">
        <f>MONTH(tbStoricoOrdini[[#This Row],[DATA]])</f>
        <v>6</v>
      </c>
      <c r="C5065" t="s">
        <v>5160</v>
      </c>
      <c r="D5065" t="str">
        <f>RIGHT(tbStoricoOrdini[[#This Row],[ORDINE]],4)</f>
        <v>5062</v>
      </c>
      <c r="E5065" t="s">
        <v>46</v>
      </c>
      <c r="F5065" t="str">
        <f>VLOOKUP(tbStoricoOrdini[[#This Row],[CLIENTE]],tbClienti[],3,FALSE)</f>
        <v>Umbria</v>
      </c>
      <c r="G5065" t="str">
        <f>VLOOKUP(tbStoricoOrdini[[#This Row],[CLIENTE]],tbClienti[],7,FALSE)</f>
        <v>BD</v>
      </c>
      <c r="H5065" t="s">
        <v>66</v>
      </c>
      <c r="I5065" t="str">
        <f>IF(LEFT(tbStoricoOrdini[[#This Row],[ARTICOLO]],3) = "COG","COG",LEFT(tbStoricoOrdini[[#This Row],[ARTICOLO]],FIND(" ",tbStoricoOrdini[[#This Row],[ARTICOLO]])-1))</f>
        <v>BAG</v>
      </c>
      <c r="J5065" t="str">
        <f>MID(tbStoricoOrdini[[#This Row],[ARTICOLO]],FIND(" ",tbStoricoOrdini[[#This Row],[ARTICOLO]])+1,4)</f>
        <v>2500</v>
      </c>
      <c r="K5065" t="str">
        <f>IFERROR(RIGHT(tbStoricoOrdini[[#This Row],[ARTICOLO]],LEN(tbStoricoOrdini[[#This Row],[ARTICOLO]])-FIND(" ",tbStoricoOrdini[[#This Row],[ARTICOLO]],FIND(" ",tbStoricoOrdini[[#This Row],[ARTICOLO]]) +1)),"")</f>
        <v>Plus</v>
      </c>
      <c r="L5065" s="3">
        <f>VLOOKUP(tbStoricoOrdini[[#This Row],[ARTICOLO]],tbArticoli[],2,FALSE)</f>
        <v>220</v>
      </c>
      <c r="M5065" s="22">
        <f>tbStoricoOrdini[[#This Row],[IMPORTO]]/tbStoricoOrdini[[#This Row],[PREZZO]]</f>
        <v>1.540909090909091</v>
      </c>
      <c r="N5065" t="s">
        <v>6</v>
      </c>
      <c r="O5065" s="8">
        <f>VLOOKUP(tbStoricoOrdini[[#This Row],[AGENTE]],tbAgenti[],2,FALSE)</f>
        <v>7.4999999999999997E-2</v>
      </c>
      <c r="P5065" s="2">
        <v>339</v>
      </c>
      <c r="Q5065" s="2">
        <f>tbStoricoOrdini[[#This Row],[IMPORTO]]*tbStoricoOrdini[[#This Row],[% COMM.]]</f>
        <v>25.425000000000001</v>
      </c>
      <c r="R5065" s="2">
        <f>tbStoricoOrdini[[#This Row],[TOT. COMM.]]+tbStoricoOrdini[[#This Row],[IMPORTO]]</f>
        <v>364.42500000000001</v>
      </c>
    </row>
    <row r="5066" spans="1:18">
      <c r="A5066" s="1">
        <v>43983</v>
      </c>
      <c r="B5066" s="7">
        <f>MONTH(tbStoricoOrdini[[#This Row],[DATA]])</f>
        <v>6</v>
      </c>
      <c r="C5066" t="s">
        <v>5161</v>
      </c>
      <c r="D5066" t="str">
        <f>RIGHT(tbStoricoOrdini[[#This Row],[ORDINE]],4)</f>
        <v>5063</v>
      </c>
      <c r="E5066" t="s">
        <v>46</v>
      </c>
      <c r="F5066" t="str">
        <f>VLOOKUP(tbStoricoOrdini[[#This Row],[CLIENTE]],tbClienti[],3,FALSE)</f>
        <v>Umbria</v>
      </c>
      <c r="G5066" t="str">
        <f>VLOOKUP(tbStoricoOrdini[[#This Row],[CLIENTE]],tbClienti[],7,FALSE)</f>
        <v>BD</v>
      </c>
      <c r="H5066" t="s">
        <v>66</v>
      </c>
      <c r="I5066" t="str">
        <f>IF(LEFT(tbStoricoOrdini[[#This Row],[ARTICOLO]],3) = "COG","COG",LEFT(tbStoricoOrdini[[#This Row],[ARTICOLO]],FIND(" ",tbStoricoOrdini[[#This Row],[ARTICOLO]])-1))</f>
        <v>BAG</v>
      </c>
      <c r="J5066" t="str">
        <f>MID(tbStoricoOrdini[[#This Row],[ARTICOLO]],FIND(" ",tbStoricoOrdini[[#This Row],[ARTICOLO]])+1,4)</f>
        <v>2500</v>
      </c>
      <c r="K5066" t="str">
        <f>IFERROR(RIGHT(tbStoricoOrdini[[#This Row],[ARTICOLO]],LEN(tbStoricoOrdini[[#This Row],[ARTICOLO]])-FIND(" ",tbStoricoOrdini[[#This Row],[ARTICOLO]],FIND(" ",tbStoricoOrdini[[#This Row],[ARTICOLO]]) +1)),"")</f>
        <v>Plus</v>
      </c>
      <c r="L5066" s="3">
        <f>VLOOKUP(tbStoricoOrdini[[#This Row],[ARTICOLO]],tbArticoli[],2,FALSE)</f>
        <v>220</v>
      </c>
      <c r="M5066" s="22">
        <f>tbStoricoOrdini[[#This Row],[IMPORTO]]/tbStoricoOrdini[[#This Row],[PREZZO]]</f>
        <v>115.49090909090908</v>
      </c>
      <c r="N5066" t="s">
        <v>9</v>
      </c>
      <c r="O5066" s="8">
        <f>VLOOKUP(tbStoricoOrdini[[#This Row],[AGENTE]],tbAgenti[],2,FALSE)</f>
        <v>0.05</v>
      </c>
      <c r="P5066" s="2">
        <v>25408</v>
      </c>
      <c r="Q5066" s="2">
        <f>tbStoricoOrdini[[#This Row],[IMPORTO]]*tbStoricoOrdini[[#This Row],[% COMM.]]</f>
        <v>1270.4000000000001</v>
      </c>
      <c r="R5066" s="2">
        <f>tbStoricoOrdini[[#This Row],[TOT. COMM.]]+tbStoricoOrdini[[#This Row],[IMPORTO]]</f>
        <v>26678.400000000001</v>
      </c>
    </row>
    <row r="5067" spans="1:18">
      <c r="A5067" s="1">
        <v>43983</v>
      </c>
      <c r="B5067" s="7">
        <f>MONTH(tbStoricoOrdini[[#This Row],[DATA]])</f>
        <v>6</v>
      </c>
      <c r="C5067" t="s">
        <v>5162</v>
      </c>
      <c r="D5067" t="str">
        <f>RIGHT(tbStoricoOrdini[[#This Row],[ORDINE]],4)</f>
        <v>5064</v>
      </c>
      <c r="E5067" t="s">
        <v>46</v>
      </c>
      <c r="F5067" t="str">
        <f>VLOOKUP(tbStoricoOrdini[[#This Row],[CLIENTE]],tbClienti[],3,FALSE)</f>
        <v>Umbria</v>
      </c>
      <c r="G5067" t="str">
        <f>VLOOKUP(tbStoricoOrdini[[#This Row],[CLIENTE]],tbClienti[],7,FALSE)</f>
        <v>BD</v>
      </c>
      <c r="H5067" t="s">
        <v>67</v>
      </c>
      <c r="I5067" t="str">
        <f>IF(LEFT(tbStoricoOrdini[[#This Row],[ARTICOLO]],3) = "COG","COG",LEFT(tbStoricoOrdini[[#This Row],[ARTICOLO]],FIND(" ",tbStoricoOrdini[[#This Row],[ARTICOLO]])-1))</f>
        <v>BAG</v>
      </c>
      <c r="J5067" t="str">
        <f>MID(tbStoricoOrdini[[#This Row],[ARTICOLO]],FIND(" ",tbStoricoOrdini[[#This Row],[ARTICOLO]])+1,4)</f>
        <v>2500</v>
      </c>
      <c r="K5067" t="str">
        <f>IFERROR(RIGHT(tbStoricoOrdini[[#This Row],[ARTICOLO]],LEN(tbStoricoOrdini[[#This Row],[ARTICOLO]])-FIND(" ",tbStoricoOrdini[[#This Row],[ARTICOLO]],FIND(" ",tbStoricoOrdini[[#This Row],[ARTICOLO]]) +1)),"")</f>
        <v>Medium</v>
      </c>
      <c r="L5067" s="3">
        <f>VLOOKUP(tbStoricoOrdini[[#This Row],[ARTICOLO]],tbArticoli[],2,FALSE)</f>
        <v>210</v>
      </c>
      <c r="M5067" s="22">
        <f>tbStoricoOrdini[[#This Row],[IMPORTO]]/tbStoricoOrdini[[#This Row],[PREZZO]]</f>
        <v>2.0904761904761906</v>
      </c>
      <c r="N5067" t="s">
        <v>6</v>
      </c>
      <c r="O5067" s="8">
        <f>VLOOKUP(tbStoricoOrdini[[#This Row],[AGENTE]],tbAgenti[],2,FALSE)</f>
        <v>7.4999999999999997E-2</v>
      </c>
      <c r="P5067" s="2">
        <v>439</v>
      </c>
      <c r="Q5067" s="2">
        <f>tbStoricoOrdini[[#This Row],[IMPORTO]]*tbStoricoOrdini[[#This Row],[% COMM.]]</f>
        <v>32.924999999999997</v>
      </c>
      <c r="R5067" s="2">
        <f>tbStoricoOrdini[[#This Row],[TOT. COMM.]]+tbStoricoOrdini[[#This Row],[IMPORTO]]</f>
        <v>471.92500000000001</v>
      </c>
    </row>
    <row r="5068" spans="1:18">
      <c r="A5068" s="1">
        <v>43983</v>
      </c>
      <c r="B5068" s="7">
        <f>MONTH(tbStoricoOrdini[[#This Row],[DATA]])</f>
        <v>6</v>
      </c>
      <c r="C5068" t="s">
        <v>5163</v>
      </c>
      <c r="D5068" t="str">
        <f>RIGHT(tbStoricoOrdini[[#This Row],[ORDINE]],4)</f>
        <v>5065</v>
      </c>
      <c r="E5068" t="s">
        <v>46</v>
      </c>
      <c r="F5068" t="str">
        <f>VLOOKUP(tbStoricoOrdini[[#This Row],[CLIENTE]],tbClienti[],3,FALSE)</f>
        <v>Umbria</v>
      </c>
      <c r="G5068" t="str">
        <f>VLOOKUP(tbStoricoOrdini[[#This Row],[CLIENTE]],tbClienti[],7,FALSE)</f>
        <v>BD</v>
      </c>
      <c r="H5068" t="s">
        <v>82</v>
      </c>
      <c r="I5068" t="str">
        <f>IF(LEFT(tbStoricoOrdini[[#This Row],[ARTICOLO]],3) = "COG","COG",LEFT(tbStoricoOrdini[[#This Row],[ARTICOLO]],FIND(" ",tbStoricoOrdini[[#This Row],[ARTICOLO]])-1))</f>
        <v>COG</v>
      </c>
      <c r="J5068" t="str">
        <f>MID(tbStoricoOrdini[[#This Row],[ARTICOLO]],FIND(" ",tbStoricoOrdini[[#This Row],[ARTICOLO]])+1,4)</f>
        <v>7000</v>
      </c>
      <c r="K5068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5068" s="3">
        <f>VLOOKUP(tbStoricoOrdini[[#This Row],[ARTICOLO]],tbArticoli[],2,FALSE)</f>
        <v>500</v>
      </c>
      <c r="M5068" s="22">
        <f>tbStoricoOrdini[[#This Row],[IMPORTO]]/tbStoricoOrdini[[#This Row],[PREZZO]]</f>
        <v>0.19600000000000001</v>
      </c>
      <c r="N5068" t="s">
        <v>6</v>
      </c>
      <c r="O5068" s="8">
        <f>VLOOKUP(tbStoricoOrdini[[#This Row],[AGENTE]],tbAgenti[],2,FALSE)</f>
        <v>7.4999999999999997E-2</v>
      </c>
      <c r="P5068" s="2">
        <v>98</v>
      </c>
      <c r="Q5068" s="2">
        <f>tbStoricoOrdini[[#This Row],[IMPORTO]]*tbStoricoOrdini[[#This Row],[% COMM.]]</f>
        <v>7.35</v>
      </c>
      <c r="R5068" s="2">
        <f>tbStoricoOrdini[[#This Row],[TOT. COMM.]]+tbStoricoOrdini[[#This Row],[IMPORTO]]</f>
        <v>105.35</v>
      </c>
    </row>
    <row r="5069" spans="1:18">
      <c r="A5069" s="1">
        <v>43983</v>
      </c>
      <c r="B5069" s="7">
        <f>MONTH(tbStoricoOrdini[[#This Row],[DATA]])</f>
        <v>6</v>
      </c>
      <c r="C5069" t="s">
        <v>5164</v>
      </c>
      <c r="D5069" t="str">
        <f>RIGHT(tbStoricoOrdini[[#This Row],[ORDINE]],4)</f>
        <v>5066</v>
      </c>
      <c r="E5069" t="s">
        <v>46</v>
      </c>
      <c r="F5069" t="str">
        <f>VLOOKUP(tbStoricoOrdini[[#This Row],[CLIENTE]],tbClienti[],3,FALSE)</f>
        <v>Umbria</v>
      </c>
      <c r="G5069" t="str">
        <f>VLOOKUP(tbStoricoOrdini[[#This Row],[CLIENTE]],tbClienti[],7,FALSE)</f>
        <v>BD</v>
      </c>
      <c r="H5069" t="s">
        <v>68</v>
      </c>
      <c r="I5069" t="str">
        <f>IF(LEFT(tbStoricoOrdini[[#This Row],[ARTICOLO]],3) = "COG","COG",LEFT(tbStoricoOrdini[[#This Row],[ARTICOLO]],FIND(" ",tbStoricoOrdini[[#This Row],[ARTICOLO]])-1))</f>
        <v>BAG</v>
      </c>
      <c r="J5069" t="str">
        <f>MID(tbStoricoOrdini[[#This Row],[ARTICOLO]],FIND(" ",tbStoricoOrdini[[#This Row],[ARTICOLO]])+1,4)</f>
        <v>5000</v>
      </c>
      <c r="K5069" t="str">
        <f>IFERROR(RIGHT(tbStoricoOrdini[[#This Row],[ARTICOLO]],LEN(tbStoricoOrdini[[#This Row],[ARTICOLO]])-FIND(" ",tbStoricoOrdini[[#This Row],[ARTICOLO]],FIND(" ",tbStoricoOrdini[[#This Row],[ARTICOLO]]) +1)),"")</f>
        <v/>
      </c>
      <c r="L5069" s="3">
        <f>VLOOKUP(tbStoricoOrdini[[#This Row],[ARTICOLO]],tbArticoli[],2,FALSE)</f>
        <v>250</v>
      </c>
      <c r="M5069" s="22">
        <f>tbStoricoOrdini[[#This Row],[IMPORTO]]/tbStoricoOrdini[[#This Row],[PREZZO]]</f>
        <v>2.536</v>
      </c>
      <c r="N5069" t="s">
        <v>7</v>
      </c>
      <c r="O5069" s="8">
        <f>VLOOKUP(tbStoricoOrdini[[#This Row],[AGENTE]],tbAgenti[],2,FALSE)</f>
        <v>0.03</v>
      </c>
      <c r="P5069" s="2">
        <v>634</v>
      </c>
      <c r="Q5069" s="2">
        <f>tbStoricoOrdini[[#This Row],[IMPORTO]]*tbStoricoOrdini[[#This Row],[% COMM.]]</f>
        <v>19.02</v>
      </c>
      <c r="R5069" s="2">
        <f>tbStoricoOrdini[[#This Row],[TOT. COMM.]]+tbStoricoOrdini[[#This Row],[IMPORTO]]</f>
        <v>653.02</v>
      </c>
    </row>
    <row r="5070" spans="1:18">
      <c r="A5070" s="1">
        <v>43983</v>
      </c>
      <c r="B5070" s="7">
        <f>MONTH(tbStoricoOrdini[[#This Row],[DATA]])</f>
        <v>6</v>
      </c>
      <c r="C5070" t="s">
        <v>5165</v>
      </c>
      <c r="D5070" t="str">
        <f>RIGHT(tbStoricoOrdini[[#This Row],[ORDINE]],4)</f>
        <v>5067</v>
      </c>
      <c r="E5070" t="s">
        <v>46</v>
      </c>
      <c r="F5070" t="str">
        <f>VLOOKUP(tbStoricoOrdini[[#This Row],[CLIENTE]],tbClienti[],3,FALSE)</f>
        <v>Umbria</v>
      </c>
      <c r="G5070" t="str">
        <f>VLOOKUP(tbStoricoOrdini[[#This Row],[CLIENTE]],tbClienti[],7,FALSE)</f>
        <v>BD</v>
      </c>
      <c r="H5070" t="s">
        <v>69</v>
      </c>
      <c r="I5070" t="str">
        <f>IF(LEFT(tbStoricoOrdini[[#This Row],[ARTICOLO]],3) = "COG","COG",LEFT(tbStoricoOrdini[[#This Row],[ARTICOLO]],FIND(" ",tbStoricoOrdini[[#This Row],[ARTICOLO]])-1))</f>
        <v>BAG</v>
      </c>
      <c r="J5070" t="str">
        <f>MID(tbStoricoOrdini[[#This Row],[ARTICOLO]],FIND(" ",tbStoricoOrdini[[#This Row],[ARTICOLO]])+1,4)</f>
        <v>1121</v>
      </c>
      <c r="K5070" t="str">
        <f>IFERROR(RIGHT(tbStoricoOrdini[[#This Row],[ARTICOLO]],LEN(tbStoricoOrdini[[#This Row],[ARTICOLO]])-FIND(" ",tbStoricoOrdini[[#This Row],[ARTICOLO]],FIND(" ",tbStoricoOrdini[[#This Row],[ARTICOLO]]) +1)),"")</f>
        <v>Gold</v>
      </c>
      <c r="L5070" s="3">
        <f>VLOOKUP(tbStoricoOrdini[[#This Row],[ARTICOLO]],tbArticoli[],2,FALSE)</f>
        <v>230</v>
      </c>
      <c r="M5070" s="22">
        <f>tbStoricoOrdini[[#This Row],[IMPORTO]]/tbStoricoOrdini[[#This Row],[PREZZO]]</f>
        <v>0.84782608695652173</v>
      </c>
      <c r="N5070" t="s">
        <v>39</v>
      </c>
      <c r="O5070" s="8">
        <f>VLOOKUP(tbStoricoOrdini[[#This Row],[AGENTE]],tbAgenti[],2,FALSE)</f>
        <v>0.05</v>
      </c>
      <c r="P5070" s="2">
        <v>195</v>
      </c>
      <c r="Q5070" s="2">
        <f>tbStoricoOrdini[[#This Row],[IMPORTO]]*tbStoricoOrdini[[#This Row],[% COMM.]]</f>
        <v>9.75</v>
      </c>
      <c r="R5070" s="2">
        <f>tbStoricoOrdini[[#This Row],[TOT. COMM.]]+tbStoricoOrdini[[#This Row],[IMPORTO]]</f>
        <v>204.75</v>
      </c>
    </row>
    <row r="5071" spans="1:18">
      <c r="A5071" s="1">
        <v>43983</v>
      </c>
      <c r="B5071" s="7">
        <f>MONTH(tbStoricoOrdini[[#This Row],[DATA]])</f>
        <v>6</v>
      </c>
      <c r="C5071" t="s">
        <v>5166</v>
      </c>
      <c r="D5071" t="str">
        <f>RIGHT(tbStoricoOrdini[[#This Row],[ORDINE]],4)</f>
        <v>5068</v>
      </c>
      <c r="E5071" t="s">
        <v>46</v>
      </c>
      <c r="F5071" t="str">
        <f>VLOOKUP(tbStoricoOrdini[[#This Row],[CLIENTE]],tbClienti[],3,FALSE)</f>
        <v>Umbria</v>
      </c>
      <c r="G5071" t="str">
        <f>VLOOKUP(tbStoricoOrdini[[#This Row],[CLIENTE]],tbClienti[],7,FALSE)</f>
        <v>BD</v>
      </c>
      <c r="H5071" t="s">
        <v>69</v>
      </c>
      <c r="I5071" t="str">
        <f>IF(LEFT(tbStoricoOrdini[[#This Row],[ARTICOLO]],3) = "COG","COG",LEFT(tbStoricoOrdini[[#This Row],[ARTICOLO]],FIND(" ",tbStoricoOrdini[[#This Row],[ARTICOLO]])-1))</f>
        <v>BAG</v>
      </c>
      <c r="J5071" t="str">
        <f>MID(tbStoricoOrdini[[#This Row],[ARTICOLO]],FIND(" ",tbStoricoOrdini[[#This Row],[ARTICOLO]])+1,4)</f>
        <v>1121</v>
      </c>
      <c r="K5071" t="str">
        <f>IFERROR(RIGHT(tbStoricoOrdini[[#This Row],[ARTICOLO]],LEN(tbStoricoOrdini[[#This Row],[ARTICOLO]])-FIND(" ",tbStoricoOrdini[[#This Row],[ARTICOLO]],FIND(" ",tbStoricoOrdini[[#This Row],[ARTICOLO]]) +1)),"")</f>
        <v>Gold</v>
      </c>
      <c r="L5071" s="3">
        <f>VLOOKUP(tbStoricoOrdini[[#This Row],[ARTICOLO]],tbArticoli[],2,FALSE)</f>
        <v>230</v>
      </c>
      <c r="M5071" s="22">
        <f>tbStoricoOrdini[[#This Row],[IMPORTO]]/tbStoricoOrdini[[#This Row],[PREZZO]]</f>
        <v>1.2739130434782608</v>
      </c>
      <c r="N5071" t="s">
        <v>19</v>
      </c>
      <c r="O5071" s="8">
        <f>VLOOKUP(tbStoricoOrdini[[#This Row],[AGENTE]],tbAgenti[],2,FALSE)</f>
        <v>0.05</v>
      </c>
      <c r="P5071" s="2">
        <v>293</v>
      </c>
      <c r="Q5071" s="2">
        <f>tbStoricoOrdini[[#This Row],[IMPORTO]]*tbStoricoOrdini[[#This Row],[% COMM.]]</f>
        <v>14.65</v>
      </c>
      <c r="R5071" s="2">
        <f>tbStoricoOrdini[[#This Row],[TOT. COMM.]]+tbStoricoOrdini[[#This Row],[IMPORTO]]</f>
        <v>307.64999999999998</v>
      </c>
    </row>
    <row r="5072" spans="1:18">
      <c r="A5072" s="1">
        <v>43983</v>
      </c>
      <c r="B5072" s="7">
        <f>MONTH(tbStoricoOrdini[[#This Row],[DATA]])</f>
        <v>6</v>
      </c>
      <c r="C5072" t="s">
        <v>5167</v>
      </c>
      <c r="D5072" t="str">
        <f>RIGHT(tbStoricoOrdini[[#This Row],[ORDINE]],4)</f>
        <v>5069</v>
      </c>
      <c r="E5072" t="s">
        <v>46</v>
      </c>
      <c r="F5072" t="str">
        <f>VLOOKUP(tbStoricoOrdini[[#This Row],[CLIENTE]],tbClienti[],3,FALSE)</f>
        <v>Umbria</v>
      </c>
      <c r="G5072" t="str">
        <f>VLOOKUP(tbStoricoOrdini[[#This Row],[CLIENTE]],tbClienti[],7,FALSE)</f>
        <v>BD</v>
      </c>
      <c r="H5072" t="s">
        <v>69</v>
      </c>
      <c r="I5072" t="str">
        <f>IF(LEFT(tbStoricoOrdini[[#This Row],[ARTICOLO]],3) = "COG","COG",LEFT(tbStoricoOrdini[[#This Row],[ARTICOLO]],FIND(" ",tbStoricoOrdini[[#This Row],[ARTICOLO]])-1))</f>
        <v>BAG</v>
      </c>
      <c r="J5072" t="str">
        <f>MID(tbStoricoOrdini[[#This Row],[ARTICOLO]],FIND(" ",tbStoricoOrdini[[#This Row],[ARTICOLO]])+1,4)</f>
        <v>1121</v>
      </c>
      <c r="K5072" t="str">
        <f>IFERROR(RIGHT(tbStoricoOrdini[[#This Row],[ARTICOLO]],LEN(tbStoricoOrdini[[#This Row],[ARTICOLO]])-FIND(" ",tbStoricoOrdini[[#This Row],[ARTICOLO]],FIND(" ",tbStoricoOrdini[[#This Row],[ARTICOLO]]) +1)),"")</f>
        <v>Gold</v>
      </c>
      <c r="L5072" s="3">
        <f>VLOOKUP(tbStoricoOrdini[[#This Row],[ARTICOLO]],tbArticoli[],2,FALSE)</f>
        <v>230</v>
      </c>
      <c r="M5072" s="22">
        <f>tbStoricoOrdini[[#This Row],[IMPORTO]]/tbStoricoOrdini[[#This Row],[PREZZO]]</f>
        <v>11.621739130434783</v>
      </c>
      <c r="N5072" t="s">
        <v>6</v>
      </c>
      <c r="O5072" s="8">
        <f>VLOOKUP(tbStoricoOrdini[[#This Row],[AGENTE]],tbAgenti[],2,FALSE)</f>
        <v>7.4999999999999997E-2</v>
      </c>
      <c r="P5072" s="2">
        <v>2673</v>
      </c>
      <c r="Q5072" s="2">
        <f>tbStoricoOrdini[[#This Row],[IMPORTO]]*tbStoricoOrdini[[#This Row],[% COMM.]]</f>
        <v>200.47499999999999</v>
      </c>
      <c r="R5072" s="2">
        <f>tbStoricoOrdini[[#This Row],[TOT. COMM.]]+tbStoricoOrdini[[#This Row],[IMPORTO]]</f>
        <v>2873.4749999999999</v>
      </c>
    </row>
    <row r="5073" spans="1:18">
      <c r="A5073" s="1">
        <v>43983</v>
      </c>
      <c r="B5073" s="7">
        <f>MONTH(tbStoricoOrdini[[#This Row],[DATA]])</f>
        <v>6</v>
      </c>
      <c r="C5073" t="s">
        <v>5168</v>
      </c>
      <c r="D5073" t="str">
        <f>RIGHT(tbStoricoOrdini[[#This Row],[ORDINE]],4)</f>
        <v>5070</v>
      </c>
      <c r="E5073" t="s">
        <v>46</v>
      </c>
      <c r="F5073" t="str">
        <f>VLOOKUP(tbStoricoOrdini[[#This Row],[CLIENTE]],tbClienti[],3,FALSE)</f>
        <v>Umbria</v>
      </c>
      <c r="G5073" t="str">
        <f>VLOOKUP(tbStoricoOrdini[[#This Row],[CLIENTE]],tbClienti[],7,FALSE)</f>
        <v>BD</v>
      </c>
      <c r="H5073" t="s">
        <v>69</v>
      </c>
      <c r="I5073" t="str">
        <f>IF(LEFT(tbStoricoOrdini[[#This Row],[ARTICOLO]],3) = "COG","COG",LEFT(tbStoricoOrdini[[#This Row],[ARTICOLO]],FIND(" ",tbStoricoOrdini[[#This Row],[ARTICOLO]])-1))</f>
        <v>BAG</v>
      </c>
      <c r="J5073" t="str">
        <f>MID(tbStoricoOrdini[[#This Row],[ARTICOLO]],FIND(" ",tbStoricoOrdini[[#This Row],[ARTICOLO]])+1,4)</f>
        <v>1121</v>
      </c>
      <c r="K5073" t="str">
        <f>IFERROR(RIGHT(tbStoricoOrdini[[#This Row],[ARTICOLO]],LEN(tbStoricoOrdini[[#This Row],[ARTICOLO]])-FIND(" ",tbStoricoOrdini[[#This Row],[ARTICOLO]],FIND(" ",tbStoricoOrdini[[#This Row],[ARTICOLO]]) +1)),"")</f>
        <v>Gold</v>
      </c>
      <c r="L5073" s="3">
        <f>VLOOKUP(tbStoricoOrdini[[#This Row],[ARTICOLO]],tbArticoli[],2,FALSE)</f>
        <v>230</v>
      </c>
      <c r="M5073" s="22">
        <f>tbStoricoOrdini[[#This Row],[IMPORTO]]/tbStoricoOrdini[[#This Row],[PREZZO]]</f>
        <v>732.38260869565215</v>
      </c>
      <c r="N5073" t="s">
        <v>9</v>
      </c>
      <c r="O5073" s="8">
        <f>VLOOKUP(tbStoricoOrdini[[#This Row],[AGENTE]],tbAgenti[],2,FALSE)</f>
        <v>0.05</v>
      </c>
      <c r="P5073" s="2">
        <v>168448</v>
      </c>
      <c r="Q5073" s="2">
        <f>tbStoricoOrdini[[#This Row],[IMPORTO]]*tbStoricoOrdini[[#This Row],[% COMM.]]</f>
        <v>8422.4</v>
      </c>
      <c r="R5073" s="2">
        <f>tbStoricoOrdini[[#This Row],[TOT. COMM.]]+tbStoricoOrdini[[#This Row],[IMPORTO]]</f>
        <v>176870.39999999999</v>
      </c>
    </row>
    <row r="5074" spans="1:18">
      <c r="A5074" s="1">
        <v>43983</v>
      </c>
      <c r="B5074" s="7">
        <f>MONTH(tbStoricoOrdini[[#This Row],[DATA]])</f>
        <v>6</v>
      </c>
      <c r="C5074" t="s">
        <v>5169</v>
      </c>
      <c r="D5074" t="str">
        <f>RIGHT(tbStoricoOrdini[[#This Row],[ORDINE]],4)</f>
        <v>5071</v>
      </c>
      <c r="E5074" t="s">
        <v>46</v>
      </c>
      <c r="F5074" t="str">
        <f>VLOOKUP(tbStoricoOrdini[[#This Row],[CLIENTE]],tbClienti[],3,FALSE)</f>
        <v>Umbria</v>
      </c>
      <c r="G5074" t="str">
        <f>VLOOKUP(tbStoricoOrdini[[#This Row],[CLIENTE]],tbClienti[],7,FALSE)</f>
        <v>BD</v>
      </c>
      <c r="H5074" t="s">
        <v>83</v>
      </c>
      <c r="I5074" t="str">
        <f>IF(LEFT(tbStoricoOrdini[[#This Row],[ARTICOLO]],3) = "COG","COG",LEFT(tbStoricoOrdini[[#This Row],[ARTICOLO]],FIND(" ",tbStoricoOrdini[[#This Row],[ARTICOLO]])-1))</f>
        <v>COG</v>
      </c>
      <c r="J5074" t="str">
        <f>MID(tbStoricoOrdini[[#This Row],[ARTICOLO]],FIND(" ",tbStoricoOrdini[[#This Row],[ARTICOLO]])+1,4)</f>
        <v>8000</v>
      </c>
      <c r="K5074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5074" s="3">
        <f>VLOOKUP(tbStoricoOrdini[[#This Row],[ARTICOLO]],tbArticoli[],2,FALSE)</f>
        <v>670</v>
      </c>
      <c r="M5074" s="22">
        <f>tbStoricoOrdini[[#This Row],[IMPORTO]]/tbStoricoOrdini[[#This Row],[PREZZO]]</f>
        <v>0.43582089552238806</v>
      </c>
      <c r="N5074" t="s">
        <v>7</v>
      </c>
      <c r="O5074" s="8">
        <f>VLOOKUP(tbStoricoOrdini[[#This Row],[AGENTE]],tbAgenti[],2,FALSE)</f>
        <v>0.03</v>
      </c>
      <c r="P5074" s="2">
        <v>292</v>
      </c>
      <c r="Q5074" s="2">
        <f>tbStoricoOrdini[[#This Row],[IMPORTO]]*tbStoricoOrdini[[#This Row],[% COMM.]]</f>
        <v>8.76</v>
      </c>
      <c r="R5074" s="2">
        <f>tbStoricoOrdini[[#This Row],[TOT. COMM.]]+tbStoricoOrdini[[#This Row],[IMPORTO]]</f>
        <v>300.76</v>
      </c>
    </row>
    <row r="5075" spans="1:18">
      <c r="A5075" s="1">
        <v>43983</v>
      </c>
      <c r="B5075" s="7">
        <f>MONTH(tbStoricoOrdini[[#This Row],[DATA]])</f>
        <v>6</v>
      </c>
      <c r="C5075" t="s">
        <v>5170</v>
      </c>
      <c r="D5075" t="str">
        <f>RIGHT(tbStoricoOrdini[[#This Row],[ORDINE]],4)</f>
        <v>5072</v>
      </c>
      <c r="E5075" t="s">
        <v>46</v>
      </c>
      <c r="F5075" t="str">
        <f>VLOOKUP(tbStoricoOrdini[[#This Row],[CLIENTE]],tbClienti[],3,FALSE)</f>
        <v>Umbria</v>
      </c>
      <c r="G5075" t="str">
        <f>VLOOKUP(tbStoricoOrdini[[#This Row],[CLIENTE]],tbClienti[],7,FALSE)</f>
        <v>BD</v>
      </c>
      <c r="H5075" t="s">
        <v>83</v>
      </c>
      <c r="I5075" t="str">
        <f>IF(LEFT(tbStoricoOrdini[[#This Row],[ARTICOLO]],3) = "COG","COG",LEFT(tbStoricoOrdini[[#This Row],[ARTICOLO]],FIND(" ",tbStoricoOrdini[[#This Row],[ARTICOLO]])-1))</f>
        <v>COG</v>
      </c>
      <c r="J5075" t="str">
        <f>MID(tbStoricoOrdini[[#This Row],[ARTICOLO]],FIND(" ",tbStoricoOrdini[[#This Row],[ARTICOLO]])+1,4)</f>
        <v>8000</v>
      </c>
      <c r="K5075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5075" s="3">
        <f>VLOOKUP(tbStoricoOrdini[[#This Row],[ARTICOLO]],tbArticoli[],2,FALSE)</f>
        <v>670</v>
      </c>
      <c r="M5075" s="22">
        <f>tbStoricoOrdini[[#This Row],[IMPORTO]]/tbStoricoOrdini[[#This Row],[PREZZO]]</f>
        <v>101.74328358208955</v>
      </c>
      <c r="N5075" t="s">
        <v>9</v>
      </c>
      <c r="O5075" s="8">
        <f>VLOOKUP(tbStoricoOrdini[[#This Row],[AGENTE]],tbAgenti[],2,FALSE)</f>
        <v>0.05</v>
      </c>
      <c r="P5075" s="2">
        <v>68168</v>
      </c>
      <c r="Q5075" s="2">
        <f>tbStoricoOrdini[[#This Row],[IMPORTO]]*tbStoricoOrdini[[#This Row],[% COMM.]]</f>
        <v>3408.4</v>
      </c>
      <c r="R5075" s="2">
        <f>tbStoricoOrdini[[#This Row],[TOT. COMM.]]+tbStoricoOrdini[[#This Row],[IMPORTO]]</f>
        <v>71576.399999999994</v>
      </c>
    </row>
    <row r="5076" spans="1:18">
      <c r="A5076" s="1">
        <v>43983</v>
      </c>
      <c r="B5076" s="7">
        <f>MONTH(tbStoricoOrdini[[#This Row],[DATA]])</f>
        <v>6</v>
      </c>
      <c r="C5076" t="s">
        <v>5171</v>
      </c>
      <c r="D5076" t="str">
        <f>RIGHT(tbStoricoOrdini[[#This Row],[ORDINE]],4)</f>
        <v>5073</v>
      </c>
      <c r="E5076" t="s">
        <v>46</v>
      </c>
      <c r="F5076" t="str">
        <f>VLOOKUP(tbStoricoOrdini[[#This Row],[CLIENTE]],tbClienti[],3,FALSE)</f>
        <v>Umbria</v>
      </c>
      <c r="G5076" t="str">
        <f>VLOOKUP(tbStoricoOrdini[[#This Row],[CLIENTE]],tbClienti[],7,FALSE)</f>
        <v>BD</v>
      </c>
      <c r="H5076" t="s">
        <v>70</v>
      </c>
      <c r="I5076" t="str">
        <f>IF(LEFT(tbStoricoOrdini[[#This Row],[ARTICOLO]],3) = "COG","COG",LEFT(tbStoricoOrdini[[#This Row],[ARTICOLO]],FIND(" ",tbStoricoOrdini[[#This Row],[ARTICOLO]])-1))</f>
        <v>EB08</v>
      </c>
      <c r="J5076" t="str">
        <f>MID(tbStoricoOrdini[[#This Row],[ARTICOLO]],FIND(" ",tbStoricoOrdini[[#This Row],[ARTICOLO]])+1,4)</f>
        <v>7500</v>
      </c>
      <c r="K5076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5076" s="3">
        <f>VLOOKUP(tbStoricoOrdini[[#This Row],[ARTICOLO]],tbArticoli[],2,FALSE)</f>
        <v>180</v>
      </c>
      <c r="M5076" s="22">
        <f>tbStoricoOrdini[[#This Row],[IMPORTO]]/tbStoricoOrdini[[#This Row],[PREZZO]]</f>
        <v>3.3277777777777779</v>
      </c>
      <c r="N5076" t="s">
        <v>39</v>
      </c>
      <c r="O5076" s="8">
        <f>VLOOKUP(tbStoricoOrdini[[#This Row],[AGENTE]],tbAgenti[],2,FALSE)</f>
        <v>0.05</v>
      </c>
      <c r="P5076" s="2">
        <v>599</v>
      </c>
      <c r="Q5076" s="2">
        <f>tbStoricoOrdini[[#This Row],[IMPORTO]]*tbStoricoOrdini[[#This Row],[% COMM.]]</f>
        <v>29.950000000000003</v>
      </c>
      <c r="R5076" s="2">
        <f>tbStoricoOrdini[[#This Row],[TOT. COMM.]]+tbStoricoOrdini[[#This Row],[IMPORTO]]</f>
        <v>628.95000000000005</v>
      </c>
    </row>
    <row r="5077" spans="1:18">
      <c r="A5077" s="1">
        <v>43983</v>
      </c>
      <c r="B5077" s="7">
        <f>MONTH(tbStoricoOrdini[[#This Row],[DATA]])</f>
        <v>6</v>
      </c>
      <c r="C5077" t="s">
        <v>5172</v>
      </c>
      <c r="D5077" t="str">
        <f>RIGHT(tbStoricoOrdini[[#This Row],[ORDINE]],4)</f>
        <v>5074</v>
      </c>
      <c r="E5077" t="s">
        <v>46</v>
      </c>
      <c r="F5077" t="str">
        <f>VLOOKUP(tbStoricoOrdini[[#This Row],[CLIENTE]],tbClienti[],3,FALSE)</f>
        <v>Umbria</v>
      </c>
      <c r="G5077" t="str">
        <f>VLOOKUP(tbStoricoOrdini[[#This Row],[CLIENTE]],tbClienti[],7,FALSE)</f>
        <v>BD</v>
      </c>
      <c r="H5077" t="s">
        <v>70</v>
      </c>
      <c r="I5077" t="str">
        <f>IF(LEFT(tbStoricoOrdini[[#This Row],[ARTICOLO]],3) = "COG","COG",LEFT(tbStoricoOrdini[[#This Row],[ARTICOLO]],FIND(" ",tbStoricoOrdini[[#This Row],[ARTICOLO]])-1))</f>
        <v>EB08</v>
      </c>
      <c r="J5077" t="str">
        <f>MID(tbStoricoOrdini[[#This Row],[ARTICOLO]],FIND(" ",tbStoricoOrdini[[#This Row],[ARTICOLO]])+1,4)</f>
        <v>7500</v>
      </c>
      <c r="K5077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5077" s="3">
        <f>VLOOKUP(tbStoricoOrdini[[#This Row],[ARTICOLO]],tbArticoli[],2,FALSE)</f>
        <v>180</v>
      </c>
      <c r="M5077" s="22">
        <f>tbStoricoOrdini[[#This Row],[IMPORTO]]/tbStoricoOrdini[[#This Row],[PREZZO]]</f>
        <v>11.266666666666667</v>
      </c>
      <c r="N5077" t="s">
        <v>11</v>
      </c>
      <c r="O5077" s="8">
        <f>VLOOKUP(tbStoricoOrdini[[#This Row],[AGENTE]],tbAgenti[],2,FALSE)</f>
        <v>0.04</v>
      </c>
      <c r="P5077" s="2">
        <v>2028</v>
      </c>
      <c r="Q5077" s="2">
        <f>tbStoricoOrdini[[#This Row],[IMPORTO]]*tbStoricoOrdini[[#This Row],[% COMM.]]</f>
        <v>81.12</v>
      </c>
      <c r="R5077" s="2">
        <f>tbStoricoOrdini[[#This Row],[TOT. COMM.]]+tbStoricoOrdini[[#This Row],[IMPORTO]]</f>
        <v>2109.12</v>
      </c>
    </row>
    <row r="5078" spans="1:18">
      <c r="A5078" s="1">
        <v>43983</v>
      </c>
      <c r="B5078" s="7">
        <f>MONTH(tbStoricoOrdini[[#This Row],[DATA]])</f>
        <v>6</v>
      </c>
      <c r="C5078" t="s">
        <v>5173</v>
      </c>
      <c r="D5078" t="str">
        <f>RIGHT(tbStoricoOrdini[[#This Row],[ORDINE]],4)</f>
        <v>5075</v>
      </c>
      <c r="E5078" t="s">
        <v>46</v>
      </c>
      <c r="F5078" t="str">
        <f>VLOOKUP(tbStoricoOrdini[[#This Row],[CLIENTE]],tbClienti[],3,FALSE)</f>
        <v>Umbria</v>
      </c>
      <c r="G5078" t="str">
        <f>VLOOKUP(tbStoricoOrdini[[#This Row],[CLIENTE]],tbClienti[],7,FALSE)</f>
        <v>BD</v>
      </c>
      <c r="H5078" t="s">
        <v>70</v>
      </c>
      <c r="I5078" t="str">
        <f>IF(LEFT(tbStoricoOrdini[[#This Row],[ARTICOLO]],3) = "COG","COG",LEFT(tbStoricoOrdini[[#This Row],[ARTICOLO]],FIND(" ",tbStoricoOrdini[[#This Row],[ARTICOLO]])-1))</f>
        <v>EB08</v>
      </c>
      <c r="J5078" t="str">
        <f>MID(tbStoricoOrdini[[#This Row],[ARTICOLO]],FIND(" ",tbStoricoOrdini[[#This Row],[ARTICOLO]])+1,4)</f>
        <v>7500</v>
      </c>
      <c r="K5078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5078" s="3">
        <f>VLOOKUP(tbStoricoOrdini[[#This Row],[ARTICOLO]],tbArticoli[],2,FALSE)</f>
        <v>180</v>
      </c>
      <c r="M5078" s="22">
        <f>tbStoricoOrdini[[#This Row],[IMPORTO]]/tbStoricoOrdini[[#This Row],[PREZZO]]</f>
        <v>20.588888888888889</v>
      </c>
      <c r="N5078" t="s">
        <v>15</v>
      </c>
      <c r="O5078" s="8">
        <f>VLOOKUP(tbStoricoOrdini[[#This Row],[AGENTE]],tbAgenti[],2,FALSE)</f>
        <v>0.08</v>
      </c>
      <c r="P5078" s="2">
        <v>3706</v>
      </c>
      <c r="Q5078" s="2">
        <f>tbStoricoOrdini[[#This Row],[IMPORTO]]*tbStoricoOrdini[[#This Row],[% COMM.]]</f>
        <v>296.48</v>
      </c>
      <c r="R5078" s="2">
        <f>tbStoricoOrdini[[#This Row],[TOT. COMM.]]+tbStoricoOrdini[[#This Row],[IMPORTO]]</f>
        <v>4002.48</v>
      </c>
    </row>
    <row r="5079" spans="1:18">
      <c r="A5079" s="1">
        <v>43983</v>
      </c>
      <c r="B5079" s="7">
        <f>MONTH(tbStoricoOrdini[[#This Row],[DATA]])</f>
        <v>6</v>
      </c>
      <c r="C5079" t="s">
        <v>5174</v>
      </c>
      <c r="D5079" t="str">
        <f>RIGHT(tbStoricoOrdini[[#This Row],[ORDINE]],4)</f>
        <v>5076</v>
      </c>
      <c r="E5079" t="s">
        <v>46</v>
      </c>
      <c r="F5079" t="str">
        <f>VLOOKUP(tbStoricoOrdini[[#This Row],[CLIENTE]],tbClienti[],3,FALSE)</f>
        <v>Umbria</v>
      </c>
      <c r="G5079" t="str">
        <f>VLOOKUP(tbStoricoOrdini[[#This Row],[CLIENTE]],tbClienti[],7,FALSE)</f>
        <v>BD</v>
      </c>
      <c r="H5079" t="s">
        <v>70</v>
      </c>
      <c r="I5079" t="str">
        <f>IF(LEFT(tbStoricoOrdini[[#This Row],[ARTICOLO]],3) = "COG","COG",LEFT(tbStoricoOrdini[[#This Row],[ARTICOLO]],FIND(" ",tbStoricoOrdini[[#This Row],[ARTICOLO]])-1))</f>
        <v>EB08</v>
      </c>
      <c r="J5079" t="str">
        <f>MID(tbStoricoOrdini[[#This Row],[ARTICOLO]],FIND(" ",tbStoricoOrdini[[#This Row],[ARTICOLO]])+1,4)</f>
        <v>7500</v>
      </c>
      <c r="K5079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5079" s="3">
        <f>VLOOKUP(tbStoricoOrdini[[#This Row],[ARTICOLO]],tbArticoli[],2,FALSE)</f>
        <v>180</v>
      </c>
      <c r="M5079" s="22">
        <f>tbStoricoOrdini[[#This Row],[IMPORTO]]/tbStoricoOrdini[[#This Row],[PREZZO]]</f>
        <v>11.911111111111111</v>
      </c>
      <c r="N5079" t="s">
        <v>14</v>
      </c>
      <c r="O5079" s="8">
        <f>VLOOKUP(tbStoricoOrdini[[#This Row],[AGENTE]],tbAgenti[],2,FALSE)</f>
        <v>0.05</v>
      </c>
      <c r="P5079" s="2">
        <v>2144</v>
      </c>
      <c r="Q5079" s="2">
        <f>tbStoricoOrdini[[#This Row],[IMPORTO]]*tbStoricoOrdini[[#This Row],[% COMM.]]</f>
        <v>107.2</v>
      </c>
      <c r="R5079" s="2">
        <f>tbStoricoOrdini[[#This Row],[TOT. COMM.]]+tbStoricoOrdini[[#This Row],[IMPORTO]]</f>
        <v>2251.1999999999998</v>
      </c>
    </row>
    <row r="5080" spans="1:18">
      <c r="A5080" s="1">
        <v>43983</v>
      </c>
      <c r="B5080" s="7">
        <f>MONTH(tbStoricoOrdini[[#This Row],[DATA]])</f>
        <v>6</v>
      </c>
      <c r="C5080" t="s">
        <v>5175</v>
      </c>
      <c r="D5080" t="str">
        <f>RIGHT(tbStoricoOrdini[[#This Row],[ORDINE]],4)</f>
        <v>5077</v>
      </c>
      <c r="E5080" t="s">
        <v>46</v>
      </c>
      <c r="F5080" t="str">
        <f>VLOOKUP(tbStoricoOrdini[[#This Row],[CLIENTE]],tbClienti[],3,FALSE)</f>
        <v>Umbria</v>
      </c>
      <c r="G5080" t="str">
        <f>VLOOKUP(tbStoricoOrdini[[#This Row],[CLIENTE]],tbClienti[],7,FALSE)</f>
        <v>BD</v>
      </c>
      <c r="H5080" t="s">
        <v>70</v>
      </c>
      <c r="I5080" t="str">
        <f>IF(LEFT(tbStoricoOrdini[[#This Row],[ARTICOLO]],3) = "COG","COG",LEFT(tbStoricoOrdini[[#This Row],[ARTICOLO]],FIND(" ",tbStoricoOrdini[[#This Row],[ARTICOLO]])-1))</f>
        <v>EB08</v>
      </c>
      <c r="J5080" t="str">
        <f>MID(tbStoricoOrdini[[#This Row],[ARTICOLO]],FIND(" ",tbStoricoOrdini[[#This Row],[ARTICOLO]])+1,4)</f>
        <v>7500</v>
      </c>
      <c r="K5080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5080" s="3">
        <f>VLOOKUP(tbStoricoOrdini[[#This Row],[ARTICOLO]],tbArticoli[],2,FALSE)</f>
        <v>180</v>
      </c>
      <c r="M5080" s="22">
        <f>tbStoricoOrdini[[#This Row],[IMPORTO]]/tbStoricoOrdini[[#This Row],[PREZZO]]</f>
        <v>0.66111111111111109</v>
      </c>
      <c r="N5080" t="s">
        <v>7</v>
      </c>
      <c r="O5080" s="8">
        <f>VLOOKUP(tbStoricoOrdini[[#This Row],[AGENTE]],tbAgenti[],2,FALSE)</f>
        <v>0.03</v>
      </c>
      <c r="P5080" s="2">
        <v>119</v>
      </c>
      <c r="Q5080" s="2">
        <f>tbStoricoOrdini[[#This Row],[IMPORTO]]*tbStoricoOrdini[[#This Row],[% COMM.]]</f>
        <v>3.57</v>
      </c>
      <c r="R5080" s="2">
        <f>tbStoricoOrdini[[#This Row],[TOT. COMM.]]+tbStoricoOrdini[[#This Row],[IMPORTO]]</f>
        <v>122.57</v>
      </c>
    </row>
    <row r="5081" spans="1:18">
      <c r="A5081" s="1">
        <v>43983</v>
      </c>
      <c r="B5081" s="7">
        <f>MONTH(tbStoricoOrdini[[#This Row],[DATA]])</f>
        <v>6</v>
      </c>
      <c r="C5081" t="s">
        <v>5176</v>
      </c>
      <c r="D5081" t="str">
        <f>RIGHT(tbStoricoOrdini[[#This Row],[ORDINE]],4)</f>
        <v>5078</v>
      </c>
      <c r="E5081" t="s">
        <v>46</v>
      </c>
      <c r="F5081" t="str">
        <f>VLOOKUP(tbStoricoOrdini[[#This Row],[CLIENTE]],tbClienti[],3,FALSE)</f>
        <v>Umbria</v>
      </c>
      <c r="G5081" t="str">
        <f>VLOOKUP(tbStoricoOrdini[[#This Row],[CLIENTE]],tbClienti[],7,FALSE)</f>
        <v>BD</v>
      </c>
      <c r="H5081" t="s">
        <v>70</v>
      </c>
      <c r="I5081" t="str">
        <f>IF(LEFT(tbStoricoOrdini[[#This Row],[ARTICOLO]],3) = "COG","COG",LEFT(tbStoricoOrdini[[#This Row],[ARTICOLO]],FIND(" ",tbStoricoOrdini[[#This Row],[ARTICOLO]])-1))</f>
        <v>EB08</v>
      </c>
      <c r="J5081" t="str">
        <f>MID(tbStoricoOrdini[[#This Row],[ARTICOLO]],FIND(" ",tbStoricoOrdini[[#This Row],[ARTICOLO]])+1,4)</f>
        <v>7500</v>
      </c>
      <c r="K5081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5081" s="3">
        <f>VLOOKUP(tbStoricoOrdini[[#This Row],[ARTICOLO]],tbArticoli[],2,FALSE)</f>
        <v>180</v>
      </c>
      <c r="M5081" s="22">
        <f>tbStoricoOrdini[[#This Row],[IMPORTO]]/tbStoricoOrdini[[#This Row],[PREZZO]]</f>
        <v>24.338888888888889</v>
      </c>
      <c r="N5081" t="s">
        <v>17</v>
      </c>
      <c r="O5081" s="8">
        <f>VLOOKUP(tbStoricoOrdini[[#This Row],[AGENTE]],tbAgenti[],2,FALSE)</f>
        <v>0.08</v>
      </c>
      <c r="P5081" s="2">
        <v>4381</v>
      </c>
      <c r="Q5081" s="2">
        <f>tbStoricoOrdini[[#This Row],[IMPORTO]]*tbStoricoOrdini[[#This Row],[% COMM.]]</f>
        <v>350.48</v>
      </c>
      <c r="R5081" s="2">
        <f>tbStoricoOrdini[[#This Row],[TOT. COMM.]]+tbStoricoOrdini[[#This Row],[IMPORTO]]</f>
        <v>4731.4799999999996</v>
      </c>
    </row>
    <row r="5082" spans="1:18">
      <c r="A5082" s="1">
        <v>43983</v>
      </c>
      <c r="B5082" s="7">
        <f>MONTH(tbStoricoOrdini[[#This Row],[DATA]])</f>
        <v>6</v>
      </c>
      <c r="C5082" t="s">
        <v>5177</v>
      </c>
      <c r="D5082" t="str">
        <f>RIGHT(tbStoricoOrdini[[#This Row],[ORDINE]],4)</f>
        <v>5079</v>
      </c>
      <c r="E5082" t="s">
        <v>46</v>
      </c>
      <c r="F5082" t="str">
        <f>VLOOKUP(tbStoricoOrdini[[#This Row],[CLIENTE]],tbClienti[],3,FALSE)</f>
        <v>Umbria</v>
      </c>
      <c r="G5082" t="str">
        <f>VLOOKUP(tbStoricoOrdini[[#This Row],[CLIENTE]],tbClienti[],7,FALSE)</f>
        <v>BD</v>
      </c>
      <c r="H5082" t="s">
        <v>70</v>
      </c>
      <c r="I5082" t="str">
        <f>IF(LEFT(tbStoricoOrdini[[#This Row],[ARTICOLO]],3) = "COG","COG",LEFT(tbStoricoOrdini[[#This Row],[ARTICOLO]],FIND(" ",tbStoricoOrdini[[#This Row],[ARTICOLO]])-1))</f>
        <v>EB08</v>
      </c>
      <c r="J5082" t="str">
        <f>MID(tbStoricoOrdini[[#This Row],[ARTICOLO]],FIND(" ",tbStoricoOrdini[[#This Row],[ARTICOLO]])+1,4)</f>
        <v>7500</v>
      </c>
      <c r="K5082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5082" s="3">
        <f>VLOOKUP(tbStoricoOrdini[[#This Row],[ARTICOLO]],tbArticoli[],2,FALSE)</f>
        <v>180</v>
      </c>
      <c r="M5082" s="22">
        <f>tbStoricoOrdini[[#This Row],[IMPORTO]]/tbStoricoOrdini[[#This Row],[PREZZO]]</f>
        <v>33.661111111111111</v>
      </c>
      <c r="N5082" t="s">
        <v>13</v>
      </c>
      <c r="O5082" s="8">
        <f>VLOOKUP(tbStoricoOrdini[[#This Row],[AGENTE]],tbAgenti[],2,FALSE)</f>
        <v>0.1</v>
      </c>
      <c r="P5082" s="2">
        <v>6059</v>
      </c>
      <c r="Q5082" s="2">
        <f>tbStoricoOrdini[[#This Row],[IMPORTO]]*tbStoricoOrdini[[#This Row],[% COMM.]]</f>
        <v>605.9</v>
      </c>
      <c r="R5082" s="2">
        <f>tbStoricoOrdini[[#This Row],[TOT. COMM.]]+tbStoricoOrdini[[#This Row],[IMPORTO]]</f>
        <v>6664.9</v>
      </c>
    </row>
    <row r="5083" spans="1:18">
      <c r="A5083" s="1">
        <v>43983</v>
      </c>
      <c r="B5083" s="7">
        <f>MONTH(tbStoricoOrdini[[#This Row],[DATA]])</f>
        <v>6</v>
      </c>
      <c r="C5083" t="s">
        <v>5178</v>
      </c>
      <c r="D5083" t="str">
        <f>RIGHT(tbStoricoOrdini[[#This Row],[ORDINE]],4)</f>
        <v>5080</v>
      </c>
      <c r="E5083" t="s">
        <v>46</v>
      </c>
      <c r="F5083" t="str">
        <f>VLOOKUP(tbStoricoOrdini[[#This Row],[CLIENTE]],tbClienti[],3,FALSE)</f>
        <v>Umbria</v>
      </c>
      <c r="G5083" t="str">
        <f>VLOOKUP(tbStoricoOrdini[[#This Row],[CLIENTE]],tbClienti[],7,FALSE)</f>
        <v>BD</v>
      </c>
      <c r="H5083" t="s">
        <v>70</v>
      </c>
      <c r="I5083" t="str">
        <f>IF(LEFT(tbStoricoOrdini[[#This Row],[ARTICOLO]],3) = "COG","COG",LEFT(tbStoricoOrdini[[#This Row],[ARTICOLO]],FIND(" ",tbStoricoOrdini[[#This Row],[ARTICOLO]])-1))</f>
        <v>EB08</v>
      </c>
      <c r="J5083" t="str">
        <f>MID(tbStoricoOrdini[[#This Row],[ARTICOLO]],FIND(" ",tbStoricoOrdini[[#This Row],[ARTICOLO]])+1,4)</f>
        <v>7500</v>
      </c>
      <c r="K5083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5083" s="3">
        <f>VLOOKUP(tbStoricoOrdini[[#This Row],[ARTICOLO]],tbArticoli[],2,FALSE)</f>
        <v>180</v>
      </c>
      <c r="M5083" s="22">
        <f>tbStoricoOrdini[[#This Row],[IMPORTO]]/tbStoricoOrdini[[#This Row],[PREZZO]]</f>
        <v>25.066666666666666</v>
      </c>
      <c r="N5083" t="s">
        <v>9</v>
      </c>
      <c r="O5083" s="8">
        <f>VLOOKUP(tbStoricoOrdini[[#This Row],[AGENTE]],tbAgenti[],2,FALSE)</f>
        <v>0.05</v>
      </c>
      <c r="P5083" s="2">
        <v>4512</v>
      </c>
      <c r="Q5083" s="2">
        <f>tbStoricoOrdini[[#This Row],[IMPORTO]]*tbStoricoOrdini[[#This Row],[% COMM.]]</f>
        <v>225.60000000000002</v>
      </c>
      <c r="R5083" s="2">
        <f>tbStoricoOrdini[[#This Row],[TOT. COMM.]]+tbStoricoOrdini[[#This Row],[IMPORTO]]</f>
        <v>4737.6000000000004</v>
      </c>
    </row>
    <row r="5084" spans="1:18">
      <c r="A5084" s="1">
        <v>43983</v>
      </c>
      <c r="B5084" s="7">
        <f>MONTH(tbStoricoOrdini[[#This Row],[DATA]])</f>
        <v>6</v>
      </c>
      <c r="C5084" t="s">
        <v>5179</v>
      </c>
      <c r="D5084" t="str">
        <f>RIGHT(tbStoricoOrdini[[#This Row],[ORDINE]],4)</f>
        <v>5081</v>
      </c>
      <c r="E5084" t="s">
        <v>46</v>
      </c>
      <c r="F5084" t="str">
        <f>VLOOKUP(tbStoricoOrdini[[#This Row],[CLIENTE]],tbClienti[],3,FALSE)</f>
        <v>Umbria</v>
      </c>
      <c r="G5084" t="str">
        <f>VLOOKUP(tbStoricoOrdini[[#This Row],[CLIENTE]],tbClienti[],7,FALSE)</f>
        <v>BD</v>
      </c>
      <c r="H5084" t="s">
        <v>75</v>
      </c>
      <c r="I5084" t="str">
        <f>IF(LEFT(tbStoricoOrdini[[#This Row],[ARTICOLO]],3) = "COG","COG",LEFT(tbStoricoOrdini[[#This Row],[ARTICOLO]],FIND(" ",tbStoricoOrdini[[#This Row],[ARTICOLO]])-1))</f>
        <v>AVRC</v>
      </c>
      <c r="J5084" t="str">
        <f>MID(tbStoricoOrdini[[#This Row],[ARTICOLO]],FIND(" ",tbStoricoOrdini[[#This Row],[ARTICOLO]])+1,4)</f>
        <v>1000</v>
      </c>
      <c r="K5084" t="str">
        <f>IFERROR(RIGHT(tbStoricoOrdini[[#This Row],[ARTICOLO]],LEN(tbStoricoOrdini[[#This Row],[ARTICOLO]])-FIND(" ",tbStoricoOrdini[[#This Row],[ARTICOLO]],FIND(" ",tbStoricoOrdini[[#This Row],[ARTICOLO]]) +1)),"")</f>
        <v>Silver</v>
      </c>
      <c r="L5084" s="3">
        <f>VLOOKUP(tbStoricoOrdini[[#This Row],[ARTICOLO]],tbArticoli[],2,FALSE)</f>
        <v>390</v>
      </c>
      <c r="M5084" s="22">
        <f>tbStoricoOrdini[[#This Row],[IMPORTO]]/tbStoricoOrdini[[#This Row],[PREZZO]]</f>
        <v>0.38205128205128203</v>
      </c>
      <c r="N5084" t="s">
        <v>9</v>
      </c>
      <c r="O5084" s="8">
        <f>VLOOKUP(tbStoricoOrdini[[#This Row],[AGENTE]],tbAgenti[],2,FALSE)</f>
        <v>0.05</v>
      </c>
      <c r="P5084" s="2">
        <v>149</v>
      </c>
      <c r="Q5084" s="2">
        <f>tbStoricoOrdini[[#This Row],[IMPORTO]]*tbStoricoOrdini[[#This Row],[% COMM.]]</f>
        <v>7.45</v>
      </c>
      <c r="R5084" s="2">
        <f>tbStoricoOrdini[[#This Row],[TOT. COMM.]]+tbStoricoOrdini[[#This Row],[IMPORTO]]</f>
        <v>156.44999999999999</v>
      </c>
    </row>
    <row r="5085" spans="1:18">
      <c r="A5085" s="1">
        <v>43983</v>
      </c>
      <c r="B5085" s="7">
        <f>MONTH(tbStoricoOrdini[[#This Row],[DATA]])</f>
        <v>6</v>
      </c>
      <c r="C5085" t="s">
        <v>5180</v>
      </c>
      <c r="D5085" t="str">
        <f>RIGHT(tbStoricoOrdini[[#This Row],[ORDINE]],4)</f>
        <v>5082</v>
      </c>
      <c r="E5085" t="s">
        <v>46</v>
      </c>
      <c r="F5085" t="str">
        <f>VLOOKUP(tbStoricoOrdini[[#This Row],[CLIENTE]],tbClienti[],3,FALSE)</f>
        <v>Umbria</v>
      </c>
      <c r="G5085" t="str">
        <f>VLOOKUP(tbStoricoOrdini[[#This Row],[CLIENTE]],tbClienti[],7,FALSE)</f>
        <v>BD</v>
      </c>
      <c r="H5085" t="s">
        <v>71</v>
      </c>
      <c r="I5085" t="str">
        <f>IF(LEFT(tbStoricoOrdini[[#This Row],[ARTICOLO]],3) = "COG","COG",LEFT(tbStoricoOrdini[[#This Row],[ARTICOLO]],FIND(" ",tbStoricoOrdini[[#This Row],[ARTICOLO]])-1))</f>
        <v>EB07</v>
      </c>
      <c r="J5085" t="str">
        <f>MID(tbStoricoOrdini[[#This Row],[ARTICOLO]],FIND(" ",tbStoricoOrdini[[#This Row],[ARTICOLO]])+1,4)</f>
        <v>5000</v>
      </c>
      <c r="K5085" t="str">
        <f>IFERROR(RIGHT(tbStoricoOrdini[[#This Row],[ARTICOLO]],LEN(tbStoricoOrdini[[#This Row],[ARTICOLO]])-FIND(" ",tbStoricoOrdini[[#This Row],[ARTICOLO]],FIND(" ",tbStoricoOrdini[[#This Row],[ARTICOLO]]) +1)),"")</f>
        <v/>
      </c>
      <c r="L5085" s="3">
        <f>VLOOKUP(tbStoricoOrdini[[#This Row],[ARTICOLO]],tbArticoli[],2,FALSE)</f>
        <v>140</v>
      </c>
      <c r="M5085" s="22">
        <f>tbStoricoOrdini[[#This Row],[IMPORTO]]/tbStoricoOrdini[[#This Row],[PREZZO]]</f>
        <v>0.7142857142857143</v>
      </c>
      <c r="N5085" t="s">
        <v>16</v>
      </c>
      <c r="O5085" s="8">
        <f>VLOOKUP(tbStoricoOrdini[[#This Row],[AGENTE]],tbAgenti[],2,FALSE)</f>
        <v>0.05</v>
      </c>
      <c r="P5085" s="2">
        <v>100</v>
      </c>
      <c r="Q5085" s="2">
        <f>tbStoricoOrdini[[#This Row],[IMPORTO]]*tbStoricoOrdini[[#This Row],[% COMM.]]</f>
        <v>5</v>
      </c>
      <c r="R5085" s="2">
        <f>tbStoricoOrdini[[#This Row],[TOT. COMM.]]+tbStoricoOrdini[[#This Row],[IMPORTO]]</f>
        <v>105</v>
      </c>
    </row>
    <row r="5086" spans="1:18">
      <c r="A5086" s="1">
        <v>43983</v>
      </c>
      <c r="B5086" s="7">
        <f>MONTH(tbStoricoOrdini[[#This Row],[DATA]])</f>
        <v>6</v>
      </c>
      <c r="C5086" t="s">
        <v>5181</v>
      </c>
      <c r="D5086" t="str">
        <f>RIGHT(tbStoricoOrdini[[#This Row],[ORDINE]],4)</f>
        <v>5083</v>
      </c>
      <c r="E5086" t="s">
        <v>46</v>
      </c>
      <c r="F5086" t="str">
        <f>VLOOKUP(tbStoricoOrdini[[#This Row],[CLIENTE]],tbClienti[],3,FALSE)</f>
        <v>Umbria</v>
      </c>
      <c r="G5086" t="str">
        <f>VLOOKUP(tbStoricoOrdini[[#This Row],[CLIENTE]],tbClienti[],7,FALSE)</f>
        <v>BD</v>
      </c>
      <c r="H5086" t="s">
        <v>71</v>
      </c>
      <c r="I5086" t="str">
        <f>IF(LEFT(tbStoricoOrdini[[#This Row],[ARTICOLO]],3) = "COG","COG",LEFT(tbStoricoOrdini[[#This Row],[ARTICOLO]],FIND(" ",tbStoricoOrdini[[#This Row],[ARTICOLO]])-1))</f>
        <v>EB07</v>
      </c>
      <c r="J5086" t="str">
        <f>MID(tbStoricoOrdini[[#This Row],[ARTICOLO]],FIND(" ",tbStoricoOrdini[[#This Row],[ARTICOLO]])+1,4)</f>
        <v>5000</v>
      </c>
      <c r="K5086" t="str">
        <f>IFERROR(RIGHT(tbStoricoOrdini[[#This Row],[ARTICOLO]],LEN(tbStoricoOrdini[[#This Row],[ARTICOLO]])-FIND(" ",tbStoricoOrdini[[#This Row],[ARTICOLO]],FIND(" ",tbStoricoOrdini[[#This Row],[ARTICOLO]]) +1)),"")</f>
        <v/>
      </c>
      <c r="L5086" s="3">
        <f>VLOOKUP(tbStoricoOrdini[[#This Row],[ARTICOLO]],tbArticoli[],2,FALSE)</f>
        <v>140</v>
      </c>
      <c r="M5086" s="22">
        <f>tbStoricoOrdini[[#This Row],[IMPORTO]]/tbStoricoOrdini[[#This Row],[PREZZO]]</f>
        <v>0.29285714285714287</v>
      </c>
      <c r="N5086" t="s">
        <v>39</v>
      </c>
      <c r="O5086" s="8">
        <f>VLOOKUP(tbStoricoOrdini[[#This Row],[AGENTE]],tbAgenti[],2,FALSE)</f>
        <v>0.05</v>
      </c>
      <c r="P5086" s="2">
        <v>41</v>
      </c>
      <c r="Q5086" s="2">
        <f>tbStoricoOrdini[[#This Row],[IMPORTO]]*tbStoricoOrdini[[#This Row],[% COMM.]]</f>
        <v>2.0500000000000003</v>
      </c>
      <c r="R5086" s="2">
        <f>tbStoricoOrdini[[#This Row],[TOT. COMM.]]+tbStoricoOrdini[[#This Row],[IMPORTO]]</f>
        <v>43.05</v>
      </c>
    </row>
    <row r="5087" spans="1:18">
      <c r="A5087" s="1">
        <v>43983</v>
      </c>
      <c r="B5087" s="7">
        <f>MONTH(tbStoricoOrdini[[#This Row],[DATA]])</f>
        <v>6</v>
      </c>
      <c r="C5087" t="s">
        <v>5182</v>
      </c>
      <c r="D5087" t="str">
        <f>RIGHT(tbStoricoOrdini[[#This Row],[ORDINE]],4)</f>
        <v>5084</v>
      </c>
      <c r="E5087" t="s">
        <v>46</v>
      </c>
      <c r="F5087" t="str">
        <f>VLOOKUP(tbStoricoOrdini[[#This Row],[CLIENTE]],tbClienti[],3,FALSE)</f>
        <v>Umbria</v>
      </c>
      <c r="G5087" t="str">
        <f>VLOOKUP(tbStoricoOrdini[[#This Row],[CLIENTE]],tbClienti[],7,FALSE)</f>
        <v>BD</v>
      </c>
      <c r="H5087" t="s">
        <v>71</v>
      </c>
      <c r="I5087" t="str">
        <f>IF(LEFT(tbStoricoOrdini[[#This Row],[ARTICOLO]],3) = "COG","COG",LEFT(tbStoricoOrdini[[#This Row],[ARTICOLO]],FIND(" ",tbStoricoOrdini[[#This Row],[ARTICOLO]])-1))</f>
        <v>EB07</v>
      </c>
      <c r="J5087" t="str">
        <f>MID(tbStoricoOrdini[[#This Row],[ARTICOLO]],FIND(" ",tbStoricoOrdini[[#This Row],[ARTICOLO]])+1,4)</f>
        <v>5000</v>
      </c>
      <c r="K5087" t="str">
        <f>IFERROR(RIGHT(tbStoricoOrdini[[#This Row],[ARTICOLO]],LEN(tbStoricoOrdini[[#This Row],[ARTICOLO]])-FIND(" ",tbStoricoOrdini[[#This Row],[ARTICOLO]],FIND(" ",tbStoricoOrdini[[#This Row],[ARTICOLO]]) +1)),"")</f>
        <v/>
      </c>
      <c r="L5087" s="3">
        <f>VLOOKUP(tbStoricoOrdini[[#This Row],[ARTICOLO]],tbArticoli[],2,FALSE)</f>
        <v>140</v>
      </c>
      <c r="M5087" s="22">
        <f>tbStoricoOrdini[[#This Row],[IMPORTO]]/tbStoricoOrdini[[#This Row],[PREZZO]]</f>
        <v>220.98571428571429</v>
      </c>
      <c r="N5087" t="s">
        <v>19</v>
      </c>
      <c r="O5087" s="8">
        <f>VLOOKUP(tbStoricoOrdini[[#This Row],[AGENTE]],tbAgenti[],2,FALSE)</f>
        <v>0.05</v>
      </c>
      <c r="P5087" s="2">
        <v>30938</v>
      </c>
      <c r="Q5087" s="2">
        <f>tbStoricoOrdini[[#This Row],[IMPORTO]]*tbStoricoOrdini[[#This Row],[% COMM.]]</f>
        <v>1546.9</v>
      </c>
      <c r="R5087" s="2">
        <f>tbStoricoOrdini[[#This Row],[TOT. COMM.]]+tbStoricoOrdini[[#This Row],[IMPORTO]]</f>
        <v>32484.9</v>
      </c>
    </row>
    <row r="5088" spans="1:18">
      <c r="A5088" s="1">
        <v>43983</v>
      </c>
      <c r="B5088" s="7">
        <f>MONTH(tbStoricoOrdini[[#This Row],[DATA]])</f>
        <v>6</v>
      </c>
      <c r="C5088" t="s">
        <v>5183</v>
      </c>
      <c r="D5088" t="str">
        <f>RIGHT(tbStoricoOrdini[[#This Row],[ORDINE]],4)</f>
        <v>5085</v>
      </c>
      <c r="E5088" t="s">
        <v>46</v>
      </c>
      <c r="F5088" t="str">
        <f>VLOOKUP(tbStoricoOrdini[[#This Row],[CLIENTE]],tbClienti[],3,FALSE)</f>
        <v>Umbria</v>
      </c>
      <c r="G5088" t="str">
        <f>VLOOKUP(tbStoricoOrdini[[#This Row],[CLIENTE]],tbClienti[],7,FALSE)</f>
        <v>BD</v>
      </c>
      <c r="H5088" t="s">
        <v>71</v>
      </c>
      <c r="I5088" t="str">
        <f>IF(LEFT(tbStoricoOrdini[[#This Row],[ARTICOLO]],3) = "COG","COG",LEFT(tbStoricoOrdini[[#This Row],[ARTICOLO]],FIND(" ",tbStoricoOrdini[[#This Row],[ARTICOLO]])-1))</f>
        <v>EB07</v>
      </c>
      <c r="J5088" t="str">
        <f>MID(tbStoricoOrdini[[#This Row],[ARTICOLO]],FIND(" ",tbStoricoOrdini[[#This Row],[ARTICOLO]])+1,4)</f>
        <v>5000</v>
      </c>
      <c r="K5088" t="str">
        <f>IFERROR(RIGHT(tbStoricoOrdini[[#This Row],[ARTICOLO]],LEN(tbStoricoOrdini[[#This Row],[ARTICOLO]])-FIND(" ",tbStoricoOrdini[[#This Row],[ARTICOLO]],FIND(" ",tbStoricoOrdini[[#This Row],[ARTICOLO]]) +1)),"")</f>
        <v/>
      </c>
      <c r="L5088" s="3">
        <f>VLOOKUP(tbStoricoOrdini[[#This Row],[ARTICOLO]],tbArticoli[],2,FALSE)</f>
        <v>140</v>
      </c>
      <c r="M5088" s="22">
        <f>tbStoricoOrdini[[#This Row],[IMPORTO]]/tbStoricoOrdini[[#This Row],[PREZZO]]</f>
        <v>792.87142857142862</v>
      </c>
      <c r="N5088" t="s">
        <v>15</v>
      </c>
      <c r="O5088" s="8">
        <f>VLOOKUP(tbStoricoOrdini[[#This Row],[AGENTE]],tbAgenti[],2,FALSE)</f>
        <v>0.08</v>
      </c>
      <c r="P5088" s="2">
        <v>111002</v>
      </c>
      <c r="Q5088" s="2">
        <f>tbStoricoOrdini[[#This Row],[IMPORTO]]*tbStoricoOrdini[[#This Row],[% COMM.]]</f>
        <v>8880.16</v>
      </c>
      <c r="R5088" s="2">
        <f>tbStoricoOrdini[[#This Row],[TOT. COMM.]]+tbStoricoOrdini[[#This Row],[IMPORTO]]</f>
        <v>119882.16</v>
      </c>
    </row>
    <row r="5089" spans="1:18">
      <c r="A5089" s="1">
        <v>43983</v>
      </c>
      <c r="B5089" s="7">
        <f>MONTH(tbStoricoOrdini[[#This Row],[DATA]])</f>
        <v>6</v>
      </c>
      <c r="C5089" t="s">
        <v>5184</v>
      </c>
      <c r="D5089" t="str">
        <f>RIGHT(tbStoricoOrdini[[#This Row],[ORDINE]],4)</f>
        <v>5086</v>
      </c>
      <c r="E5089" t="s">
        <v>46</v>
      </c>
      <c r="F5089" t="str">
        <f>VLOOKUP(tbStoricoOrdini[[#This Row],[CLIENTE]],tbClienti[],3,FALSE)</f>
        <v>Umbria</v>
      </c>
      <c r="G5089" t="str">
        <f>VLOOKUP(tbStoricoOrdini[[#This Row],[CLIENTE]],tbClienti[],7,FALSE)</f>
        <v>BD</v>
      </c>
      <c r="H5089" t="s">
        <v>71</v>
      </c>
      <c r="I5089" t="str">
        <f>IF(LEFT(tbStoricoOrdini[[#This Row],[ARTICOLO]],3) = "COG","COG",LEFT(tbStoricoOrdini[[#This Row],[ARTICOLO]],FIND(" ",tbStoricoOrdini[[#This Row],[ARTICOLO]])-1))</f>
        <v>EB07</v>
      </c>
      <c r="J5089" t="str">
        <f>MID(tbStoricoOrdini[[#This Row],[ARTICOLO]],FIND(" ",tbStoricoOrdini[[#This Row],[ARTICOLO]])+1,4)</f>
        <v>5000</v>
      </c>
      <c r="K5089" t="str">
        <f>IFERROR(RIGHT(tbStoricoOrdini[[#This Row],[ARTICOLO]],LEN(tbStoricoOrdini[[#This Row],[ARTICOLO]])-FIND(" ",tbStoricoOrdini[[#This Row],[ARTICOLO]],FIND(" ",tbStoricoOrdini[[#This Row],[ARTICOLO]]) +1)),"")</f>
        <v/>
      </c>
      <c r="L5089" s="3">
        <f>VLOOKUP(tbStoricoOrdini[[#This Row],[ARTICOLO]],tbArticoli[],2,FALSE)</f>
        <v>140</v>
      </c>
      <c r="M5089" s="22">
        <f>tbStoricoOrdini[[#This Row],[IMPORTO]]/tbStoricoOrdini[[#This Row],[PREZZO]]</f>
        <v>102.31428571428572</v>
      </c>
      <c r="N5089" t="s">
        <v>7</v>
      </c>
      <c r="O5089" s="8">
        <f>VLOOKUP(tbStoricoOrdini[[#This Row],[AGENTE]],tbAgenti[],2,FALSE)</f>
        <v>0.03</v>
      </c>
      <c r="P5089" s="2">
        <v>14324</v>
      </c>
      <c r="Q5089" s="2">
        <f>tbStoricoOrdini[[#This Row],[IMPORTO]]*tbStoricoOrdini[[#This Row],[% COMM.]]</f>
        <v>429.71999999999997</v>
      </c>
      <c r="R5089" s="2">
        <f>tbStoricoOrdini[[#This Row],[TOT. COMM.]]+tbStoricoOrdini[[#This Row],[IMPORTO]]</f>
        <v>14753.72</v>
      </c>
    </row>
    <row r="5090" spans="1:18">
      <c r="A5090" s="1">
        <v>43983</v>
      </c>
      <c r="B5090" s="7">
        <f>MONTH(tbStoricoOrdini[[#This Row],[DATA]])</f>
        <v>6</v>
      </c>
      <c r="C5090" t="s">
        <v>5185</v>
      </c>
      <c r="D5090" t="str">
        <f>RIGHT(tbStoricoOrdini[[#This Row],[ORDINE]],4)</f>
        <v>5087</v>
      </c>
      <c r="E5090" t="s">
        <v>46</v>
      </c>
      <c r="F5090" t="str">
        <f>VLOOKUP(tbStoricoOrdini[[#This Row],[CLIENTE]],tbClienti[],3,FALSE)</f>
        <v>Umbria</v>
      </c>
      <c r="G5090" t="str">
        <f>VLOOKUP(tbStoricoOrdini[[#This Row],[CLIENTE]],tbClienti[],7,FALSE)</f>
        <v>BD</v>
      </c>
      <c r="H5090" t="s">
        <v>71</v>
      </c>
      <c r="I5090" t="str">
        <f>IF(LEFT(tbStoricoOrdini[[#This Row],[ARTICOLO]],3) = "COG","COG",LEFT(tbStoricoOrdini[[#This Row],[ARTICOLO]],FIND(" ",tbStoricoOrdini[[#This Row],[ARTICOLO]])-1))</f>
        <v>EB07</v>
      </c>
      <c r="J5090" t="str">
        <f>MID(tbStoricoOrdini[[#This Row],[ARTICOLO]],FIND(" ",tbStoricoOrdini[[#This Row],[ARTICOLO]])+1,4)</f>
        <v>5000</v>
      </c>
      <c r="K5090" t="str">
        <f>IFERROR(RIGHT(tbStoricoOrdini[[#This Row],[ARTICOLO]],LEN(tbStoricoOrdini[[#This Row],[ARTICOLO]])-FIND(" ",tbStoricoOrdini[[#This Row],[ARTICOLO]],FIND(" ",tbStoricoOrdini[[#This Row],[ARTICOLO]]) +1)),"")</f>
        <v/>
      </c>
      <c r="L5090" s="3">
        <f>VLOOKUP(tbStoricoOrdini[[#This Row],[ARTICOLO]],tbArticoli[],2,FALSE)</f>
        <v>140</v>
      </c>
      <c r="M5090" s="22">
        <f>tbStoricoOrdini[[#This Row],[IMPORTO]]/tbStoricoOrdini[[#This Row],[PREZZO]]</f>
        <v>343.46428571428572</v>
      </c>
      <c r="N5090" t="s">
        <v>18</v>
      </c>
      <c r="O5090" s="8">
        <f>VLOOKUP(tbStoricoOrdini[[#This Row],[AGENTE]],tbAgenti[],2,FALSE)</f>
        <v>0.03</v>
      </c>
      <c r="P5090" s="2">
        <v>48085</v>
      </c>
      <c r="Q5090" s="2">
        <f>tbStoricoOrdini[[#This Row],[IMPORTO]]*tbStoricoOrdini[[#This Row],[% COMM.]]</f>
        <v>1442.55</v>
      </c>
      <c r="R5090" s="2">
        <f>tbStoricoOrdini[[#This Row],[TOT. COMM.]]+tbStoricoOrdini[[#This Row],[IMPORTO]]</f>
        <v>49527.55</v>
      </c>
    </row>
    <row r="5091" spans="1:18">
      <c r="A5091" s="1">
        <v>43983</v>
      </c>
      <c r="B5091" s="7">
        <f>MONTH(tbStoricoOrdini[[#This Row],[DATA]])</f>
        <v>6</v>
      </c>
      <c r="C5091" t="s">
        <v>5186</v>
      </c>
      <c r="D5091" t="str">
        <f>RIGHT(tbStoricoOrdini[[#This Row],[ORDINE]],4)</f>
        <v>5088</v>
      </c>
      <c r="E5091" t="s">
        <v>46</v>
      </c>
      <c r="F5091" t="str">
        <f>VLOOKUP(tbStoricoOrdini[[#This Row],[CLIENTE]],tbClienti[],3,FALSE)</f>
        <v>Umbria</v>
      </c>
      <c r="G5091" t="str">
        <f>VLOOKUP(tbStoricoOrdini[[#This Row],[CLIENTE]],tbClienti[],7,FALSE)</f>
        <v>BD</v>
      </c>
      <c r="H5091" t="s">
        <v>71</v>
      </c>
      <c r="I5091" t="str">
        <f>IF(LEFT(tbStoricoOrdini[[#This Row],[ARTICOLO]],3) = "COG","COG",LEFT(tbStoricoOrdini[[#This Row],[ARTICOLO]],FIND(" ",tbStoricoOrdini[[#This Row],[ARTICOLO]])-1))</f>
        <v>EB07</v>
      </c>
      <c r="J5091" t="str">
        <f>MID(tbStoricoOrdini[[#This Row],[ARTICOLO]],FIND(" ",tbStoricoOrdini[[#This Row],[ARTICOLO]])+1,4)</f>
        <v>5000</v>
      </c>
      <c r="K5091" t="str">
        <f>IFERROR(RIGHT(tbStoricoOrdini[[#This Row],[ARTICOLO]],LEN(tbStoricoOrdini[[#This Row],[ARTICOLO]])-FIND(" ",tbStoricoOrdini[[#This Row],[ARTICOLO]],FIND(" ",tbStoricoOrdini[[#This Row],[ARTICOLO]]) +1)),"")</f>
        <v/>
      </c>
      <c r="L5091" s="3">
        <f>VLOOKUP(tbStoricoOrdini[[#This Row],[ARTICOLO]],tbArticoli[],2,FALSE)</f>
        <v>140</v>
      </c>
      <c r="M5091" s="22">
        <f>tbStoricoOrdini[[#This Row],[IMPORTO]]/tbStoricoOrdini[[#This Row],[PREZZO]]</f>
        <v>1.8928571428571428</v>
      </c>
      <c r="N5091" t="s">
        <v>13</v>
      </c>
      <c r="O5091" s="8">
        <f>VLOOKUP(tbStoricoOrdini[[#This Row],[AGENTE]],tbAgenti[],2,FALSE)</f>
        <v>0.1</v>
      </c>
      <c r="P5091" s="2">
        <v>265</v>
      </c>
      <c r="Q5091" s="2">
        <f>tbStoricoOrdini[[#This Row],[IMPORTO]]*tbStoricoOrdini[[#This Row],[% COMM.]]</f>
        <v>26.5</v>
      </c>
      <c r="R5091" s="2">
        <f>tbStoricoOrdini[[#This Row],[TOT. COMM.]]+tbStoricoOrdini[[#This Row],[IMPORTO]]</f>
        <v>291.5</v>
      </c>
    </row>
    <row r="5092" spans="1:18">
      <c r="A5092" s="1">
        <v>43983</v>
      </c>
      <c r="B5092" s="7">
        <f>MONTH(tbStoricoOrdini[[#This Row],[DATA]])</f>
        <v>6</v>
      </c>
      <c r="C5092" t="s">
        <v>5187</v>
      </c>
      <c r="D5092" t="str">
        <f>RIGHT(tbStoricoOrdini[[#This Row],[ORDINE]],4)</f>
        <v>5089</v>
      </c>
      <c r="E5092" t="s">
        <v>46</v>
      </c>
      <c r="F5092" t="str">
        <f>VLOOKUP(tbStoricoOrdini[[#This Row],[CLIENTE]],tbClienti[],3,FALSE)</f>
        <v>Umbria</v>
      </c>
      <c r="G5092" t="str">
        <f>VLOOKUP(tbStoricoOrdini[[#This Row],[CLIENTE]],tbClienti[],7,FALSE)</f>
        <v>BD</v>
      </c>
      <c r="H5092" t="s">
        <v>71</v>
      </c>
      <c r="I5092" t="str">
        <f>IF(LEFT(tbStoricoOrdini[[#This Row],[ARTICOLO]],3) = "COG","COG",LEFT(tbStoricoOrdini[[#This Row],[ARTICOLO]],FIND(" ",tbStoricoOrdini[[#This Row],[ARTICOLO]])-1))</f>
        <v>EB07</v>
      </c>
      <c r="J5092" t="str">
        <f>MID(tbStoricoOrdini[[#This Row],[ARTICOLO]],FIND(" ",tbStoricoOrdini[[#This Row],[ARTICOLO]])+1,4)</f>
        <v>5000</v>
      </c>
      <c r="K5092" t="str">
        <f>IFERROR(RIGHT(tbStoricoOrdini[[#This Row],[ARTICOLO]],LEN(tbStoricoOrdini[[#This Row],[ARTICOLO]])-FIND(" ",tbStoricoOrdini[[#This Row],[ARTICOLO]],FIND(" ",tbStoricoOrdini[[#This Row],[ARTICOLO]]) +1)),"")</f>
        <v/>
      </c>
      <c r="L5092" s="3">
        <f>VLOOKUP(tbStoricoOrdini[[#This Row],[ARTICOLO]],tbArticoli[],2,FALSE)</f>
        <v>140</v>
      </c>
      <c r="M5092" s="22">
        <f>tbStoricoOrdini[[#This Row],[IMPORTO]]/tbStoricoOrdini[[#This Row],[PREZZO]]</f>
        <v>159.54285714285714</v>
      </c>
      <c r="N5092" t="s">
        <v>6</v>
      </c>
      <c r="O5092" s="8">
        <f>VLOOKUP(tbStoricoOrdini[[#This Row],[AGENTE]],tbAgenti[],2,FALSE)</f>
        <v>7.4999999999999997E-2</v>
      </c>
      <c r="P5092" s="2">
        <v>22336</v>
      </c>
      <c r="Q5092" s="2">
        <f>tbStoricoOrdini[[#This Row],[IMPORTO]]*tbStoricoOrdini[[#This Row],[% COMM.]]</f>
        <v>1675.2</v>
      </c>
      <c r="R5092" s="2">
        <f>tbStoricoOrdini[[#This Row],[TOT. COMM.]]+tbStoricoOrdini[[#This Row],[IMPORTO]]</f>
        <v>24011.200000000001</v>
      </c>
    </row>
    <row r="5093" spans="1:18">
      <c r="A5093" s="1">
        <v>43983</v>
      </c>
      <c r="B5093" s="7">
        <f>MONTH(tbStoricoOrdini[[#This Row],[DATA]])</f>
        <v>6</v>
      </c>
      <c r="C5093" t="s">
        <v>5188</v>
      </c>
      <c r="D5093" t="str">
        <f>RIGHT(tbStoricoOrdini[[#This Row],[ORDINE]],4)</f>
        <v>5090</v>
      </c>
      <c r="E5093" t="s">
        <v>46</v>
      </c>
      <c r="F5093" t="str">
        <f>VLOOKUP(tbStoricoOrdini[[#This Row],[CLIENTE]],tbClienti[],3,FALSE)</f>
        <v>Umbria</v>
      </c>
      <c r="G5093" t="str">
        <f>VLOOKUP(tbStoricoOrdini[[#This Row],[CLIENTE]],tbClienti[],7,FALSE)</f>
        <v>BD</v>
      </c>
      <c r="H5093" t="s">
        <v>71</v>
      </c>
      <c r="I5093" t="str">
        <f>IF(LEFT(tbStoricoOrdini[[#This Row],[ARTICOLO]],3) = "COG","COG",LEFT(tbStoricoOrdini[[#This Row],[ARTICOLO]],FIND(" ",tbStoricoOrdini[[#This Row],[ARTICOLO]])-1))</f>
        <v>EB07</v>
      </c>
      <c r="J5093" t="str">
        <f>MID(tbStoricoOrdini[[#This Row],[ARTICOLO]],FIND(" ",tbStoricoOrdini[[#This Row],[ARTICOLO]])+1,4)</f>
        <v>5000</v>
      </c>
      <c r="K5093" t="str">
        <f>IFERROR(RIGHT(tbStoricoOrdini[[#This Row],[ARTICOLO]],LEN(tbStoricoOrdini[[#This Row],[ARTICOLO]])-FIND(" ",tbStoricoOrdini[[#This Row],[ARTICOLO]],FIND(" ",tbStoricoOrdini[[#This Row],[ARTICOLO]]) +1)),"")</f>
        <v/>
      </c>
      <c r="L5093" s="3">
        <f>VLOOKUP(tbStoricoOrdini[[#This Row],[ARTICOLO]],tbArticoli[],2,FALSE)</f>
        <v>140</v>
      </c>
      <c r="M5093" s="22">
        <f>tbStoricoOrdini[[#This Row],[IMPORTO]]/tbStoricoOrdini[[#This Row],[PREZZO]]</f>
        <v>38.25714285714286</v>
      </c>
      <c r="N5093" t="s">
        <v>9</v>
      </c>
      <c r="O5093" s="8">
        <f>VLOOKUP(tbStoricoOrdini[[#This Row],[AGENTE]],tbAgenti[],2,FALSE)</f>
        <v>0.05</v>
      </c>
      <c r="P5093" s="2">
        <v>5356</v>
      </c>
      <c r="Q5093" s="2">
        <f>tbStoricoOrdini[[#This Row],[IMPORTO]]*tbStoricoOrdini[[#This Row],[% COMM.]]</f>
        <v>267.8</v>
      </c>
      <c r="R5093" s="2">
        <f>tbStoricoOrdini[[#This Row],[TOT. COMM.]]+tbStoricoOrdini[[#This Row],[IMPORTO]]</f>
        <v>5623.8</v>
      </c>
    </row>
    <row r="5094" spans="1:18">
      <c r="A5094" s="1">
        <v>43983</v>
      </c>
      <c r="B5094" s="7">
        <f>MONTH(tbStoricoOrdini[[#This Row],[DATA]])</f>
        <v>6</v>
      </c>
      <c r="C5094" t="s">
        <v>5189</v>
      </c>
      <c r="D5094" t="str">
        <f>RIGHT(tbStoricoOrdini[[#This Row],[ORDINE]],4)</f>
        <v>5091</v>
      </c>
      <c r="E5094" t="s">
        <v>46</v>
      </c>
      <c r="F5094" t="str">
        <f>VLOOKUP(tbStoricoOrdini[[#This Row],[CLIENTE]],tbClienti[],3,FALSE)</f>
        <v>Umbria</v>
      </c>
      <c r="G5094" t="str">
        <f>VLOOKUP(tbStoricoOrdini[[#This Row],[CLIENTE]],tbClienti[],7,FALSE)</f>
        <v>BD</v>
      </c>
      <c r="H5094" t="s">
        <v>76</v>
      </c>
      <c r="I5094" t="str">
        <f>IF(LEFT(tbStoricoOrdini[[#This Row],[ARTICOLO]],3) = "COG","COG",LEFT(tbStoricoOrdini[[#This Row],[ARTICOLO]],FIND(" ",tbStoricoOrdini[[#This Row],[ARTICOLO]])-1))</f>
        <v>COG</v>
      </c>
      <c r="J5094" t="str">
        <f>MID(tbStoricoOrdini[[#This Row],[ARTICOLO]],FIND(" ",tbStoricoOrdini[[#This Row],[ARTICOLO]])+1,4)</f>
        <v>1000</v>
      </c>
      <c r="K5094" t="str">
        <f>IFERROR(RIGHT(tbStoricoOrdini[[#This Row],[ARTICOLO]],LEN(tbStoricoOrdini[[#This Row],[ARTICOLO]])-FIND(" ",tbStoricoOrdini[[#This Row],[ARTICOLO]],FIND(" ",tbStoricoOrdini[[#This Row],[ARTICOLO]]) +1)),"")</f>
        <v/>
      </c>
      <c r="L5094" s="3">
        <f>VLOOKUP(tbStoricoOrdini[[#This Row],[ARTICOLO]],tbArticoli[],2,FALSE)</f>
        <v>150</v>
      </c>
      <c r="M5094" s="22">
        <f>tbStoricoOrdini[[#This Row],[IMPORTO]]/tbStoricoOrdini[[#This Row],[PREZZO]]</f>
        <v>2.0266666666666668</v>
      </c>
      <c r="N5094" t="s">
        <v>6</v>
      </c>
      <c r="O5094" s="8">
        <f>VLOOKUP(tbStoricoOrdini[[#This Row],[AGENTE]],tbAgenti[],2,FALSE)</f>
        <v>7.4999999999999997E-2</v>
      </c>
      <c r="P5094" s="2">
        <v>304</v>
      </c>
      <c r="Q5094" s="2">
        <f>tbStoricoOrdini[[#This Row],[IMPORTO]]*tbStoricoOrdini[[#This Row],[% COMM.]]</f>
        <v>22.8</v>
      </c>
      <c r="R5094" s="2">
        <f>tbStoricoOrdini[[#This Row],[TOT. COMM.]]+tbStoricoOrdini[[#This Row],[IMPORTO]]</f>
        <v>326.8</v>
      </c>
    </row>
    <row r="5095" spans="1:18">
      <c r="A5095" s="1">
        <v>43983</v>
      </c>
      <c r="B5095" s="7">
        <f>MONTH(tbStoricoOrdini[[#This Row],[DATA]])</f>
        <v>6</v>
      </c>
      <c r="C5095" t="s">
        <v>5190</v>
      </c>
      <c r="D5095" t="str">
        <f>RIGHT(tbStoricoOrdini[[#This Row],[ORDINE]],4)</f>
        <v>5092</v>
      </c>
      <c r="E5095" t="s">
        <v>46</v>
      </c>
      <c r="F5095" t="str">
        <f>VLOOKUP(tbStoricoOrdini[[#This Row],[CLIENTE]],tbClienti[],3,FALSE)</f>
        <v>Umbria</v>
      </c>
      <c r="G5095" t="str">
        <f>VLOOKUP(tbStoricoOrdini[[#This Row],[CLIENTE]],tbClienti[],7,FALSE)</f>
        <v>BD</v>
      </c>
      <c r="H5095" t="s">
        <v>76</v>
      </c>
      <c r="I5095" t="str">
        <f>IF(LEFT(tbStoricoOrdini[[#This Row],[ARTICOLO]],3) = "COG","COG",LEFT(tbStoricoOrdini[[#This Row],[ARTICOLO]],FIND(" ",tbStoricoOrdini[[#This Row],[ARTICOLO]])-1))</f>
        <v>COG</v>
      </c>
      <c r="J5095" t="str">
        <f>MID(tbStoricoOrdini[[#This Row],[ARTICOLO]],FIND(" ",tbStoricoOrdini[[#This Row],[ARTICOLO]])+1,4)</f>
        <v>1000</v>
      </c>
      <c r="K5095" t="str">
        <f>IFERROR(RIGHT(tbStoricoOrdini[[#This Row],[ARTICOLO]],LEN(tbStoricoOrdini[[#This Row],[ARTICOLO]])-FIND(" ",tbStoricoOrdini[[#This Row],[ARTICOLO]],FIND(" ",tbStoricoOrdini[[#This Row],[ARTICOLO]]) +1)),"")</f>
        <v/>
      </c>
      <c r="L5095" s="3">
        <f>VLOOKUP(tbStoricoOrdini[[#This Row],[ARTICOLO]],tbArticoli[],2,FALSE)</f>
        <v>150</v>
      </c>
      <c r="M5095" s="22">
        <f>tbStoricoOrdini[[#This Row],[IMPORTO]]/tbStoricoOrdini[[#This Row],[PREZZO]]</f>
        <v>9.0333333333333332</v>
      </c>
      <c r="N5095" t="s">
        <v>9</v>
      </c>
      <c r="O5095" s="8">
        <f>VLOOKUP(tbStoricoOrdini[[#This Row],[AGENTE]],tbAgenti[],2,FALSE)</f>
        <v>0.05</v>
      </c>
      <c r="P5095" s="2">
        <v>1355</v>
      </c>
      <c r="Q5095" s="2">
        <f>tbStoricoOrdini[[#This Row],[IMPORTO]]*tbStoricoOrdini[[#This Row],[% COMM.]]</f>
        <v>67.75</v>
      </c>
      <c r="R5095" s="2">
        <f>tbStoricoOrdini[[#This Row],[TOT. COMM.]]+tbStoricoOrdini[[#This Row],[IMPORTO]]</f>
        <v>1422.75</v>
      </c>
    </row>
    <row r="5096" spans="1:18">
      <c r="A5096" s="1">
        <v>43983</v>
      </c>
      <c r="B5096" s="7">
        <f>MONTH(tbStoricoOrdini[[#This Row],[DATA]])</f>
        <v>6</v>
      </c>
      <c r="C5096" t="s">
        <v>5191</v>
      </c>
      <c r="D5096" t="str">
        <f>RIGHT(tbStoricoOrdini[[#This Row],[ORDINE]],4)</f>
        <v>5093</v>
      </c>
      <c r="E5096" t="s">
        <v>46</v>
      </c>
      <c r="F5096" t="str">
        <f>VLOOKUP(tbStoricoOrdini[[#This Row],[CLIENTE]],tbClienti[],3,FALSE)</f>
        <v>Umbria</v>
      </c>
      <c r="G5096" t="str">
        <f>VLOOKUP(tbStoricoOrdini[[#This Row],[CLIENTE]],tbClienti[],7,FALSE)</f>
        <v>BD</v>
      </c>
      <c r="H5096" t="s">
        <v>72</v>
      </c>
      <c r="I5096" t="str">
        <f>IF(LEFT(tbStoricoOrdini[[#This Row],[ARTICOLO]],3) = "COG","COG",LEFT(tbStoricoOrdini[[#This Row],[ARTICOLO]],FIND(" ",tbStoricoOrdini[[#This Row],[ARTICOLO]])-1))</f>
        <v>EB06</v>
      </c>
      <c r="J5096" t="str">
        <f>MID(tbStoricoOrdini[[#This Row],[ARTICOLO]],FIND(" ",tbStoricoOrdini[[#This Row],[ARTICOLO]])+1,4)</f>
        <v>3000</v>
      </c>
      <c r="K5096" t="str">
        <f>IFERROR(RIGHT(tbStoricoOrdini[[#This Row],[ARTICOLO]],LEN(tbStoricoOrdini[[#This Row],[ARTICOLO]])-FIND(" ",tbStoricoOrdini[[#This Row],[ARTICOLO]],FIND(" ",tbStoricoOrdini[[#This Row],[ARTICOLO]]) +1)),"")</f>
        <v>Medium</v>
      </c>
      <c r="L5096" s="3">
        <f>VLOOKUP(tbStoricoOrdini[[#This Row],[ARTICOLO]],tbArticoli[],2,FALSE)</f>
        <v>120</v>
      </c>
      <c r="M5096" s="22">
        <f>tbStoricoOrdini[[#This Row],[IMPORTO]]/tbStoricoOrdini[[#This Row],[PREZZO]]</f>
        <v>0.35</v>
      </c>
      <c r="N5096" t="s">
        <v>39</v>
      </c>
      <c r="O5096" s="8">
        <f>VLOOKUP(tbStoricoOrdini[[#This Row],[AGENTE]],tbAgenti[],2,FALSE)</f>
        <v>0.05</v>
      </c>
      <c r="P5096" s="2">
        <v>42</v>
      </c>
      <c r="Q5096" s="2">
        <f>tbStoricoOrdini[[#This Row],[IMPORTO]]*tbStoricoOrdini[[#This Row],[% COMM.]]</f>
        <v>2.1</v>
      </c>
      <c r="R5096" s="2">
        <f>tbStoricoOrdini[[#This Row],[TOT. COMM.]]+tbStoricoOrdini[[#This Row],[IMPORTO]]</f>
        <v>44.1</v>
      </c>
    </row>
    <row r="5097" spans="1:18">
      <c r="A5097" s="1">
        <v>43983</v>
      </c>
      <c r="B5097" s="7">
        <f>MONTH(tbStoricoOrdini[[#This Row],[DATA]])</f>
        <v>6</v>
      </c>
      <c r="C5097" t="s">
        <v>5192</v>
      </c>
      <c r="D5097" t="str">
        <f>RIGHT(tbStoricoOrdini[[#This Row],[ORDINE]],4)</f>
        <v>5094</v>
      </c>
      <c r="E5097" t="s">
        <v>46</v>
      </c>
      <c r="F5097" t="str">
        <f>VLOOKUP(tbStoricoOrdini[[#This Row],[CLIENTE]],tbClienti[],3,FALSE)</f>
        <v>Umbria</v>
      </c>
      <c r="G5097" t="str">
        <f>VLOOKUP(tbStoricoOrdini[[#This Row],[CLIENTE]],tbClienti[],7,FALSE)</f>
        <v>BD</v>
      </c>
      <c r="H5097" t="s">
        <v>72</v>
      </c>
      <c r="I5097" t="str">
        <f>IF(LEFT(tbStoricoOrdini[[#This Row],[ARTICOLO]],3) = "COG","COG",LEFT(tbStoricoOrdini[[#This Row],[ARTICOLO]],FIND(" ",tbStoricoOrdini[[#This Row],[ARTICOLO]])-1))</f>
        <v>EB06</v>
      </c>
      <c r="J5097" t="str">
        <f>MID(tbStoricoOrdini[[#This Row],[ARTICOLO]],FIND(" ",tbStoricoOrdini[[#This Row],[ARTICOLO]])+1,4)</f>
        <v>3000</v>
      </c>
      <c r="K5097" t="str">
        <f>IFERROR(RIGHT(tbStoricoOrdini[[#This Row],[ARTICOLO]],LEN(tbStoricoOrdini[[#This Row],[ARTICOLO]])-FIND(" ",tbStoricoOrdini[[#This Row],[ARTICOLO]],FIND(" ",tbStoricoOrdini[[#This Row],[ARTICOLO]]) +1)),"")</f>
        <v>Medium</v>
      </c>
      <c r="L5097" s="3">
        <f>VLOOKUP(tbStoricoOrdini[[#This Row],[ARTICOLO]],tbArticoli[],2,FALSE)</f>
        <v>120</v>
      </c>
      <c r="M5097" s="22">
        <f>tbStoricoOrdini[[#This Row],[IMPORTO]]/tbStoricoOrdini[[#This Row],[PREZZO]]</f>
        <v>30.016666666666666</v>
      </c>
      <c r="N5097" t="s">
        <v>7</v>
      </c>
      <c r="O5097" s="8">
        <f>VLOOKUP(tbStoricoOrdini[[#This Row],[AGENTE]],tbAgenti[],2,FALSE)</f>
        <v>0.03</v>
      </c>
      <c r="P5097" s="2">
        <v>3602</v>
      </c>
      <c r="Q5097" s="2">
        <f>tbStoricoOrdini[[#This Row],[IMPORTO]]*tbStoricoOrdini[[#This Row],[% COMM.]]</f>
        <v>108.06</v>
      </c>
      <c r="R5097" s="2">
        <f>tbStoricoOrdini[[#This Row],[TOT. COMM.]]+tbStoricoOrdini[[#This Row],[IMPORTO]]</f>
        <v>3710.06</v>
      </c>
    </row>
    <row r="5098" spans="1:18">
      <c r="A5098" s="1">
        <v>43983</v>
      </c>
      <c r="B5098" s="7">
        <f>MONTH(tbStoricoOrdini[[#This Row],[DATA]])</f>
        <v>6</v>
      </c>
      <c r="C5098" t="s">
        <v>5193</v>
      </c>
      <c r="D5098" t="str">
        <f>RIGHT(tbStoricoOrdini[[#This Row],[ORDINE]],4)</f>
        <v>5095</v>
      </c>
      <c r="E5098" t="s">
        <v>46</v>
      </c>
      <c r="F5098" t="str">
        <f>VLOOKUP(tbStoricoOrdini[[#This Row],[CLIENTE]],tbClienti[],3,FALSE)</f>
        <v>Umbria</v>
      </c>
      <c r="G5098" t="str">
        <f>VLOOKUP(tbStoricoOrdini[[#This Row],[CLIENTE]],tbClienti[],7,FALSE)</f>
        <v>BD</v>
      </c>
      <c r="H5098" t="s">
        <v>72</v>
      </c>
      <c r="I5098" t="str">
        <f>IF(LEFT(tbStoricoOrdini[[#This Row],[ARTICOLO]],3) = "COG","COG",LEFT(tbStoricoOrdini[[#This Row],[ARTICOLO]],FIND(" ",tbStoricoOrdini[[#This Row],[ARTICOLO]])-1))</f>
        <v>EB06</v>
      </c>
      <c r="J5098" t="str">
        <f>MID(tbStoricoOrdini[[#This Row],[ARTICOLO]],FIND(" ",tbStoricoOrdini[[#This Row],[ARTICOLO]])+1,4)</f>
        <v>3000</v>
      </c>
      <c r="K5098" t="str">
        <f>IFERROR(RIGHT(tbStoricoOrdini[[#This Row],[ARTICOLO]],LEN(tbStoricoOrdini[[#This Row],[ARTICOLO]])-FIND(" ",tbStoricoOrdini[[#This Row],[ARTICOLO]],FIND(" ",tbStoricoOrdini[[#This Row],[ARTICOLO]]) +1)),"")</f>
        <v>Medium</v>
      </c>
      <c r="L5098" s="3">
        <f>VLOOKUP(tbStoricoOrdini[[#This Row],[ARTICOLO]],tbArticoli[],2,FALSE)</f>
        <v>120</v>
      </c>
      <c r="M5098" s="22">
        <f>tbStoricoOrdini[[#This Row],[IMPORTO]]/tbStoricoOrdini[[#This Row],[PREZZO]]</f>
        <v>4.9083333333333332</v>
      </c>
      <c r="N5098" t="s">
        <v>13</v>
      </c>
      <c r="O5098" s="8">
        <f>VLOOKUP(tbStoricoOrdini[[#This Row],[AGENTE]],tbAgenti[],2,FALSE)</f>
        <v>0.1</v>
      </c>
      <c r="P5098" s="2">
        <v>589</v>
      </c>
      <c r="Q5098" s="2">
        <f>tbStoricoOrdini[[#This Row],[IMPORTO]]*tbStoricoOrdini[[#This Row],[% COMM.]]</f>
        <v>58.900000000000006</v>
      </c>
      <c r="R5098" s="2">
        <f>tbStoricoOrdini[[#This Row],[TOT. COMM.]]+tbStoricoOrdini[[#This Row],[IMPORTO]]</f>
        <v>647.9</v>
      </c>
    </row>
    <row r="5099" spans="1:18">
      <c r="A5099" s="1">
        <v>43983</v>
      </c>
      <c r="B5099" s="7">
        <f>MONTH(tbStoricoOrdini[[#This Row],[DATA]])</f>
        <v>6</v>
      </c>
      <c r="C5099" t="s">
        <v>5194</v>
      </c>
      <c r="D5099" t="str">
        <f>RIGHT(tbStoricoOrdini[[#This Row],[ORDINE]],4)</f>
        <v>5096</v>
      </c>
      <c r="E5099" t="s">
        <v>46</v>
      </c>
      <c r="F5099" t="str">
        <f>VLOOKUP(tbStoricoOrdini[[#This Row],[CLIENTE]],tbClienti[],3,FALSE)</f>
        <v>Umbria</v>
      </c>
      <c r="G5099" t="str">
        <f>VLOOKUP(tbStoricoOrdini[[#This Row],[CLIENTE]],tbClienti[],7,FALSE)</f>
        <v>BD</v>
      </c>
      <c r="H5099" t="s">
        <v>72</v>
      </c>
      <c r="I5099" t="str">
        <f>IF(LEFT(tbStoricoOrdini[[#This Row],[ARTICOLO]],3) = "COG","COG",LEFT(tbStoricoOrdini[[#This Row],[ARTICOLO]],FIND(" ",tbStoricoOrdini[[#This Row],[ARTICOLO]])-1))</f>
        <v>EB06</v>
      </c>
      <c r="J5099" t="str">
        <f>MID(tbStoricoOrdini[[#This Row],[ARTICOLO]],FIND(" ",tbStoricoOrdini[[#This Row],[ARTICOLO]])+1,4)</f>
        <v>3000</v>
      </c>
      <c r="K5099" t="str">
        <f>IFERROR(RIGHT(tbStoricoOrdini[[#This Row],[ARTICOLO]],LEN(tbStoricoOrdini[[#This Row],[ARTICOLO]])-FIND(" ",tbStoricoOrdini[[#This Row],[ARTICOLO]],FIND(" ",tbStoricoOrdini[[#This Row],[ARTICOLO]]) +1)),"")</f>
        <v>Medium</v>
      </c>
      <c r="L5099" s="3">
        <f>VLOOKUP(tbStoricoOrdini[[#This Row],[ARTICOLO]],tbArticoli[],2,FALSE)</f>
        <v>120</v>
      </c>
      <c r="M5099" s="22">
        <f>tbStoricoOrdini[[#This Row],[IMPORTO]]/tbStoricoOrdini[[#This Row],[PREZZO]]</f>
        <v>19.658333333333335</v>
      </c>
      <c r="N5099" t="s">
        <v>6</v>
      </c>
      <c r="O5099" s="8">
        <f>VLOOKUP(tbStoricoOrdini[[#This Row],[AGENTE]],tbAgenti[],2,FALSE)</f>
        <v>7.4999999999999997E-2</v>
      </c>
      <c r="P5099" s="2">
        <v>2359</v>
      </c>
      <c r="Q5099" s="2">
        <f>tbStoricoOrdini[[#This Row],[IMPORTO]]*tbStoricoOrdini[[#This Row],[% COMM.]]</f>
        <v>176.92499999999998</v>
      </c>
      <c r="R5099" s="2">
        <f>tbStoricoOrdini[[#This Row],[TOT. COMM.]]+tbStoricoOrdini[[#This Row],[IMPORTO]]</f>
        <v>2535.9250000000002</v>
      </c>
    </row>
    <row r="5100" spans="1:18">
      <c r="A5100" s="1">
        <v>43983</v>
      </c>
      <c r="B5100" s="7">
        <f>MONTH(tbStoricoOrdini[[#This Row],[DATA]])</f>
        <v>6</v>
      </c>
      <c r="C5100" t="s">
        <v>5195</v>
      </c>
      <c r="D5100" t="str">
        <f>RIGHT(tbStoricoOrdini[[#This Row],[ORDINE]],4)</f>
        <v>5097</v>
      </c>
      <c r="E5100" t="s">
        <v>46</v>
      </c>
      <c r="F5100" t="str">
        <f>VLOOKUP(tbStoricoOrdini[[#This Row],[CLIENTE]],tbClienti[],3,FALSE)</f>
        <v>Umbria</v>
      </c>
      <c r="G5100" t="str">
        <f>VLOOKUP(tbStoricoOrdini[[#This Row],[CLIENTE]],tbClienti[],7,FALSE)</f>
        <v>BD</v>
      </c>
      <c r="H5100" t="s">
        <v>72</v>
      </c>
      <c r="I5100" t="str">
        <f>IF(LEFT(tbStoricoOrdini[[#This Row],[ARTICOLO]],3) = "COG","COG",LEFT(tbStoricoOrdini[[#This Row],[ARTICOLO]],FIND(" ",tbStoricoOrdini[[#This Row],[ARTICOLO]])-1))</f>
        <v>EB06</v>
      </c>
      <c r="J5100" t="str">
        <f>MID(tbStoricoOrdini[[#This Row],[ARTICOLO]],FIND(" ",tbStoricoOrdini[[#This Row],[ARTICOLO]])+1,4)</f>
        <v>3000</v>
      </c>
      <c r="K5100" t="str">
        <f>IFERROR(RIGHT(tbStoricoOrdini[[#This Row],[ARTICOLO]],LEN(tbStoricoOrdini[[#This Row],[ARTICOLO]])-FIND(" ",tbStoricoOrdini[[#This Row],[ARTICOLO]],FIND(" ",tbStoricoOrdini[[#This Row],[ARTICOLO]]) +1)),"")</f>
        <v>Medium</v>
      </c>
      <c r="L5100" s="3">
        <f>VLOOKUP(tbStoricoOrdini[[#This Row],[ARTICOLO]],tbArticoli[],2,FALSE)</f>
        <v>120</v>
      </c>
      <c r="M5100" s="22">
        <f>tbStoricoOrdini[[#This Row],[IMPORTO]]/tbStoricoOrdini[[#This Row],[PREZZO]]</f>
        <v>2.8</v>
      </c>
      <c r="N5100" t="s">
        <v>9</v>
      </c>
      <c r="O5100" s="8">
        <f>VLOOKUP(tbStoricoOrdini[[#This Row],[AGENTE]],tbAgenti[],2,FALSE)</f>
        <v>0.05</v>
      </c>
      <c r="P5100" s="2">
        <v>336</v>
      </c>
      <c r="Q5100" s="2">
        <f>tbStoricoOrdini[[#This Row],[IMPORTO]]*tbStoricoOrdini[[#This Row],[% COMM.]]</f>
        <v>16.8</v>
      </c>
      <c r="R5100" s="2">
        <f>tbStoricoOrdini[[#This Row],[TOT. COMM.]]+tbStoricoOrdini[[#This Row],[IMPORTO]]</f>
        <v>352.8</v>
      </c>
    </row>
    <row r="5101" spans="1:18">
      <c r="A5101" s="1">
        <v>43983</v>
      </c>
      <c r="B5101" s="7">
        <f>MONTH(tbStoricoOrdini[[#This Row],[DATA]])</f>
        <v>6</v>
      </c>
      <c r="C5101" t="s">
        <v>5196</v>
      </c>
      <c r="D5101" t="str">
        <f>RIGHT(tbStoricoOrdini[[#This Row],[ORDINE]],4)</f>
        <v>5098</v>
      </c>
      <c r="E5101" t="s">
        <v>46</v>
      </c>
      <c r="F5101" t="str">
        <f>VLOOKUP(tbStoricoOrdini[[#This Row],[CLIENTE]],tbClienti[],3,FALSE)</f>
        <v>Umbria</v>
      </c>
      <c r="G5101" t="str">
        <f>VLOOKUP(tbStoricoOrdini[[#This Row],[CLIENTE]],tbClienti[],7,FALSE)</f>
        <v>BD</v>
      </c>
      <c r="H5101" t="s">
        <v>73</v>
      </c>
      <c r="I5101" t="str">
        <f>IF(LEFT(tbStoricoOrdini[[#This Row],[ARTICOLO]],3) = "COG","COG",LEFT(tbStoricoOrdini[[#This Row],[ARTICOLO]],FIND(" ",tbStoricoOrdini[[#This Row],[ARTICOLO]])-1))</f>
        <v>EB06</v>
      </c>
      <c r="J5101" t="str">
        <f>MID(tbStoricoOrdini[[#This Row],[ARTICOLO]],FIND(" ",tbStoricoOrdini[[#This Row],[ARTICOLO]])+1,4)</f>
        <v>3000</v>
      </c>
      <c r="K5101" t="str">
        <f>IFERROR(RIGHT(tbStoricoOrdini[[#This Row],[ARTICOLO]],LEN(tbStoricoOrdini[[#This Row],[ARTICOLO]])-FIND(" ",tbStoricoOrdini[[#This Row],[ARTICOLO]],FIND(" ",tbStoricoOrdini[[#This Row],[ARTICOLO]]) +1)),"")</f>
        <v>Plus</v>
      </c>
      <c r="L5101" s="3">
        <f>VLOOKUP(tbStoricoOrdini[[#This Row],[ARTICOLO]],tbArticoli[],2,FALSE)</f>
        <v>130</v>
      </c>
      <c r="M5101" s="22">
        <f>tbStoricoOrdini[[#This Row],[IMPORTO]]/tbStoricoOrdini[[#This Row],[PREZZO]]</f>
        <v>5.2230769230769232</v>
      </c>
      <c r="N5101" t="s">
        <v>39</v>
      </c>
      <c r="O5101" s="8">
        <f>VLOOKUP(tbStoricoOrdini[[#This Row],[AGENTE]],tbAgenti[],2,FALSE)</f>
        <v>0.05</v>
      </c>
      <c r="P5101" s="2">
        <v>679</v>
      </c>
      <c r="Q5101" s="2">
        <f>tbStoricoOrdini[[#This Row],[IMPORTO]]*tbStoricoOrdini[[#This Row],[% COMM.]]</f>
        <v>33.950000000000003</v>
      </c>
      <c r="R5101" s="2">
        <f>tbStoricoOrdini[[#This Row],[TOT. COMM.]]+tbStoricoOrdini[[#This Row],[IMPORTO]]</f>
        <v>712.95</v>
      </c>
    </row>
    <row r="5102" spans="1:18">
      <c r="A5102" s="1">
        <v>43983</v>
      </c>
      <c r="B5102" s="7">
        <f>MONTH(tbStoricoOrdini[[#This Row],[DATA]])</f>
        <v>6</v>
      </c>
      <c r="C5102" t="s">
        <v>5197</v>
      </c>
      <c r="D5102" t="str">
        <f>RIGHT(tbStoricoOrdini[[#This Row],[ORDINE]],4)</f>
        <v>5099</v>
      </c>
      <c r="E5102" t="s">
        <v>46</v>
      </c>
      <c r="F5102" t="str">
        <f>VLOOKUP(tbStoricoOrdini[[#This Row],[CLIENTE]],tbClienti[],3,FALSE)</f>
        <v>Umbria</v>
      </c>
      <c r="G5102" t="str">
        <f>VLOOKUP(tbStoricoOrdini[[#This Row],[CLIENTE]],tbClienti[],7,FALSE)</f>
        <v>BD</v>
      </c>
      <c r="H5102" t="s">
        <v>73</v>
      </c>
      <c r="I5102" t="str">
        <f>IF(LEFT(tbStoricoOrdini[[#This Row],[ARTICOLO]],3) = "COG","COG",LEFT(tbStoricoOrdini[[#This Row],[ARTICOLO]],FIND(" ",tbStoricoOrdini[[#This Row],[ARTICOLO]])-1))</f>
        <v>EB06</v>
      </c>
      <c r="J5102" t="str">
        <f>MID(tbStoricoOrdini[[#This Row],[ARTICOLO]],FIND(" ",tbStoricoOrdini[[#This Row],[ARTICOLO]])+1,4)</f>
        <v>3000</v>
      </c>
      <c r="K5102" t="str">
        <f>IFERROR(RIGHT(tbStoricoOrdini[[#This Row],[ARTICOLO]],LEN(tbStoricoOrdini[[#This Row],[ARTICOLO]])-FIND(" ",tbStoricoOrdini[[#This Row],[ARTICOLO]],FIND(" ",tbStoricoOrdini[[#This Row],[ARTICOLO]]) +1)),"")</f>
        <v>Plus</v>
      </c>
      <c r="L5102" s="3">
        <f>VLOOKUP(tbStoricoOrdini[[#This Row],[ARTICOLO]],tbArticoli[],2,FALSE)</f>
        <v>130</v>
      </c>
      <c r="M5102" s="22">
        <f>tbStoricoOrdini[[#This Row],[IMPORTO]]/tbStoricoOrdini[[#This Row],[PREZZO]]</f>
        <v>0.60769230769230764</v>
      </c>
      <c r="N5102" t="s">
        <v>18</v>
      </c>
      <c r="O5102" s="8">
        <f>VLOOKUP(tbStoricoOrdini[[#This Row],[AGENTE]],tbAgenti[],2,FALSE)</f>
        <v>0.03</v>
      </c>
      <c r="P5102" s="2">
        <v>79</v>
      </c>
      <c r="Q5102" s="2">
        <f>tbStoricoOrdini[[#This Row],[IMPORTO]]*tbStoricoOrdini[[#This Row],[% COMM.]]</f>
        <v>2.37</v>
      </c>
      <c r="R5102" s="2">
        <f>tbStoricoOrdini[[#This Row],[TOT. COMM.]]+tbStoricoOrdini[[#This Row],[IMPORTO]]</f>
        <v>81.37</v>
      </c>
    </row>
    <row r="5103" spans="1:18">
      <c r="A5103" s="1">
        <v>43983</v>
      </c>
      <c r="B5103" s="7">
        <f>MONTH(tbStoricoOrdini[[#This Row],[DATA]])</f>
        <v>6</v>
      </c>
      <c r="C5103" t="s">
        <v>5198</v>
      </c>
      <c r="D5103" t="str">
        <f>RIGHT(tbStoricoOrdini[[#This Row],[ORDINE]],4)</f>
        <v>5100</v>
      </c>
      <c r="E5103" t="s">
        <v>46</v>
      </c>
      <c r="F5103" t="str">
        <f>VLOOKUP(tbStoricoOrdini[[#This Row],[CLIENTE]],tbClienti[],3,FALSE)</f>
        <v>Umbria</v>
      </c>
      <c r="G5103" t="str">
        <f>VLOOKUP(tbStoricoOrdini[[#This Row],[CLIENTE]],tbClienti[],7,FALSE)</f>
        <v>BD</v>
      </c>
      <c r="H5103" t="s">
        <v>73</v>
      </c>
      <c r="I5103" t="str">
        <f>IF(LEFT(tbStoricoOrdini[[#This Row],[ARTICOLO]],3) = "COG","COG",LEFT(tbStoricoOrdini[[#This Row],[ARTICOLO]],FIND(" ",tbStoricoOrdini[[#This Row],[ARTICOLO]])-1))</f>
        <v>EB06</v>
      </c>
      <c r="J5103" t="str">
        <f>MID(tbStoricoOrdini[[#This Row],[ARTICOLO]],FIND(" ",tbStoricoOrdini[[#This Row],[ARTICOLO]])+1,4)</f>
        <v>3000</v>
      </c>
      <c r="K5103" t="str">
        <f>IFERROR(RIGHT(tbStoricoOrdini[[#This Row],[ARTICOLO]],LEN(tbStoricoOrdini[[#This Row],[ARTICOLO]])-FIND(" ",tbStoricoOrdini[[#This Row],[ARTICOLO]],FIND(" ",tbStoricoOrdini[[#This Row],[ARTICOLO]]) +1)),"")</f>
        <v>Plus</v>
      </c>
      <c r="L5103" s="3">
        <f>VLOOKUP(tbStoricoOrdini[[#This Row],[ARTICOLO]],tbArticoli[],2,FALSE)</f>
        <v>130</v>
      </c>
      <c r="M5103" s="22">
        <f>tbStoricoOrdini[[#This Row],[IMPORTO]]/tbStoricoOrdini[[#This Row],[PREZZO]]</f>
        <v>6.3384615384615381</v>
      </c>
      <c r="N5103" t="s">
        <v>6</v>
      </c>
      <c r="O5103" s="8">
        <f>VLOOKUP(tbStoricoOrdini[[#This Row],[AGENTE]],tbAgenti[],2,FALSE)</f>
        <v>7.4999999999999997E-2</v>
      </c>
      <c r="P5103" s="2">
        <v>824</v>
      </c>
      <c r="Q5103" s="2">
        <f>tbStoricoOrdini[[#This Row],[IMPORTO]]*tbStoricoOrdini[[#This Row],[% COMM.]]</f>
        <v>61.8</v>
      </c>
      <c r="R5103" s="2">
        <f>tbStoricoOrdini[[#This Row],[TOT. COMM.]]+tbStoricoOrdini[[#This Row],[IMPORTO]]</f>
        <v>885.8</v>
      </c>
    </row>
    <row r="5104" spans="1:18">
      <c r="A5104" s="1">
        <v>43983</v>
      </c>
      <c r="B5104" s="7">
        <f>MONTH(tbStoricoOrdini[[#This Row],[DATA]])</f>
        <v>6</v>
      </c>
      <c r="C5104" t="s">
        <v>5199</v>
      </c>
      <c r="D5104" t="str">
        <f>RIGHT(tbStoricoOrdini[[#This Row],[ORDINE]],4)</f>
        <v>5101</v>
      </c>
      <c r="E5104" t="s">
        <v>47</v>
      </c>
      <c r="F5104" t="str">
        <f>VLOOKUP(tbStoricoOrdini[[#This Row],[CLIENTE]],tbClienti[],3,FALSE)</f>
        <v>Umbria</v>
      </c>
      <c r="G5104" t="str">
        <f>VLOOKUP(tbStoricoOrdini[[#This Row],[CLIENTE]],tbClienti[],7,FALSE)</f>
        <v>BB</v>
      </c>
      <c r="H5104" t="s">
        <v>77</v>
      </c>
      <c r="I5104" t="str">
        <f>IF(LEFT(tbStoricoOrdini[[#This Row],[ARTICOLO]],3) = "COG","COG",LEFT(tbStoricoOrdini[[#This Row],[ARTICOLO]],FIND(" ",tbStoricoOrdini[[#This Row],[ARTICOLO]])-1))</f>
        <v>COG</v>
      </c>
      <c r="J5104" t="str">
        <f>MID(tbStoricoOrdini[[#This Row],[ARTICOLO]],FIND(" ",tbStoricoOrdini[[#This Row],[ARTICOLO]])+1,4)</f>
        <v>2000</v>
      </c>
      <c r="K5104" t="str">
        <f>IFERROR(RIGHT(tbStoricoOrdini[[#This Row],[ARTICOLO]],LEN(tbStoricoOrdini[[#This Row],[ARTICOLO]])-FIND(" ",tbStoricoOrdini[[#This Row],[ARTICOLO]],FIND(" ",tbStoricoOrdini[[#This Row],[ARTICOLO]]) +1)),"")</f>
        <v>Medium</v>
      </c>
      <c r="L5104" s="3">
        <f>VLOOKUP(tbStoricoOrdini[[#This Row],[ARTICOLO]],tbArticoli[],2,FALSE)</f>
        <v>200</v>
      </c>
      <c r="M5104" s="22">
        <f>tbStoricoOrdini[[#This Row],[IMPORTO]]/tbStoricoOrdini[[#This Row],[PREZZO]]</f>
        <v>5.0000000000000001E-3</v>
      </c>
      <c r="N5104" t="s">
        <v>9</v>
      </c>
      <c r="O5104" s="8">
        <f>VLOOKUP(tbStoricoOrdini[[#This Row],[AGENTE]],tbAgenti[],2,FALSE)</f>
        <v>0.05</v>
      </c>
      <c r="P5104" s="2">
        <v>1</v>
      </c>
      <c r="Q5104" s="2">
        <f>tbStoricoOrdini[[#This Row],[IMPORTO]]*tbStoricoOrdini[[#This Row],[% COMM.]]</f>
        <v>0.05</v>
      </c>
      <c r="R5104" s="2">
        <f>tbStoricoOrdini[[#This Row],[TOT. COMM.]]+tbStoricoOrdini[[#This Row],[IMPORTO]]</f>
        <v>1.05</v>
      </c>
    </row>
    <row r="5105" spans="1:18">
      <c r="A5105" s="1">
        <v>43983</v>
      </c>
      <c r="B5105" s="7">
        <f>MONTH(tbStoricoOrdini[[#This Row],[DATA]])</f>
        <v>6</v>
      </c>
      <c r="C5105" t="s">
        <v>5200</v>
      </c>
      <c r="D5105" t="str">
        <f>RIGHT(tbStoricoOrdini[[#This Row],[ORDINE]],4)</f>
        <v>5102</v>
      </c>
      <c r="E5105" t="s">
        <v>47</v>
      </c>
      <c r="F5105" t="str">
        <f>VLOOKUP(tbStoricoOrdini[[#This Row],[CLIENTE]],tbClienti[],3,FALSE)</f>
        <v>Umbria</v>
      </c>
      <c r="G5105" t="str">
        <f>VLOOKUP(tbStoricoOrdini[[#This Row],[CLIENTE]],tbClienti[],7,FALSE)</f>
        <v>BB</v>
      </c>
      <c r="H5105" t="s">
        <v>61</v>
      </c>
      <c r="I5105" t="str">
        <f>IF(LEFT(tbStoricoOrdini[[#This Row],[ARTICOLO]],3) = "COG","COG",LEFT(tbStoricoOrdini[[#This Row],[ARTICOLO]],FIND(" ",tbStoricoOrdini[[#This Row],[ARTICOLO]])-1))</f>
        <v>KLM</v>
      </c>
      <c r="J5105" t="str">
        <f>MID(tbStoricoOrdini[[#This Row],[ARTICOLO]],FIND(" ",tbStoricoOrdini[[#This Row],[ARTICOLO]])+1,4)</f>
        <v>5000</v>
      </c>
      <c r="K5105" t="str">
        <f>IFERROR(RIGHT(tbStoricoOrdini[[#This Row],[ARTICOLO]],LEN(tbStoricoOrdini[[#This Row],[ARTICOLO]])-FIND(" ",tbStoricoOrdini[[#This Row],[ARTICOLO]],FIND(" ",tbStoricoOrdini[[#This Row],[ARTICOLO]]) +1)),"")</f>
        <v>Medium</v>
      </c>
      <c r="L5105" s="3">
        <f>VLOOKUP(tbStoricoOrdini[[#This Row],[ARTICOLO]],tbArticoli[],2,FALSE)</f>
        <v>150</v>
      </c>
      <c r="M5105" s="22">
        <f>tbStoricoOrdini[[#This Row],[IMPORTO]]/tbStoricoOrdini[[#This Row],[PREZZO]]</f>
        <v>898.27333333333331</v>
      </c>
      <c r="N5105" t="s">
        <v>9</v>
      </c>
      <c r="O5105" s="8">
        <f>VLOOKUP(tbStoricoOrdini[[#This Row],[AGENTE]],tbAgenti[],2,FALSE)</f>
        <v>0.05</v>
      </c>
      <c r="P5105" s="2">
        <v>134741</v>
      </c>
      <c r="Q5105" s="2">
        <f>tbStoricoOrdini[[#This Row],[IMPORTO]]*tbStoricoOrdini[[#This Row],[% COMM.]]</f>
        <v>6737.05</v>
      </c>
      <c r="R5105" s="2">
        <f>tbStoricoOrdini[[#This Row],[TOT. COMM.]]+tbStoricoOrdini[[#This Row],[IMPORTO]]</f>
        <v>141478.04999999999</v>
      </c>
    </row>
    <row r="5106" spans="1:18">
      <c r="A5106" s="1">
        <v>43983</v>
      </c>
      <c r="B5106" s="7">
        <f>MONTH(tbStoricoOrdini[[#This Row],[DATA]])</f>
        <v>6</v>
      </c>
      <c r="C5106" t="s">
        <v>5201</v>
      </c>
      <c r="D5106" t="str">
        <f>RIGHT(tbStoricoOrdini[[#This Row],[ORDINE]],4)</f>
        <v>5103</v>
      </c>
      <c r="E5106" t="s">
        <v>47</v>
      </c>
      <c r="F5106" t="str">
        <f>VLOOKUP(tbStoricoOrdini[[#This Row],[CLIENTE]],tbClienti[],3,FALSE)</f>
        <v>Umbria</v>
      </c>
      <c r="G5106" t="str">
        <f>VLOOKUP(tbStoricoOrdini[[#This Row],[CLIENTE]],tbClienti[],7,FALSE)</f>
        <v>BB</v>
      </c>
      <c r="H5106" t="s">
        <v>63</v>
      </c>
      <c r="I5106" t="str">
        <f>IF(LEFT(tbStoricoOrdini[[#This Row],[ARTICOLO]],3) = "COG","COG",LEFT(tbStoricoOrdini[[#This Row],[ARTICOLO]],FIND(" ",tbStoricoOrdini[[#This Row],[ARTICOLO]])-1))</f>
        <v>KLM</v>
      </c>
      <c r="J5106" t="str">
        <f>MID(tbStoricoOrdini[[#This Row],[ARTICOLO]],FIND(" ",tbStoricoOrdini[[#This Row],[ARTICOLO]])+1,4)</f>
        <v>3000</v>
      </c>
      <c r="K5106" t="str">
        <f>IFERROR(RIGHT(tbStoricoOrdini[[#This Row],[ARTICOLO]],LEN(tbStoricoOrdini[[#This Row],[ARTICOLO]])-FIND(" ",tbStoricoOrdini[[#This Row],[ARTICOLO]],FIND(" ",tbStoricoOrdini[[#This Row],[ARTICOLO]]) +1)),"")</f>
        <v>Plus</v>
      </c>
      <c r="L5106" s="3">
        <f>VLOOKUP(tbStoricoOrdini[[#This Row],[ARTICOLO]],tbArticoli[],2,FALSE)</f>
        <v>145</v>
      </c>
      <c r="M5106" s="22">
        <f>tbStoricoOrdini[[#This Row],[IMPORTO]]/tbStoricoOrdini[[#This Row],[PREZZO]]</f>
        <v>829.02068965517242</v>
      </c>
      <c r="N5106" t="s">
        <v>9</v>
      </c>
      <c r="O5106" s="8">
        <f>VLOOKUP(tbStoricoOrdini[[#This Row],[AGENTE]],tbAgenti[],2,FALSE)</f>
        <v>0.05</v>
      </c>
      <c r="P5106" s="2">
        <v>120208</v>
      </c>
      <c r="Q5106" s="2">
        <f>tbStoricoOrdini[[#This Row],[IMPORTO]]*tbStoricoOrdini[[#This Row],[% COMM.]]</f>
        <v>6010.4000000000005</v>
      </c>
      <c r="R5106" s="2">
        <f>tbStoricoOrdini[[#This Row],[TOT. COMM.]]+tbStoricoOrdini[[#This Row],[IMPORTO]]</f>
        <v>126218.4</v>
      </c>
    </row>
    <row r="5107" spans="1:18">
      <c r="A5107" s="1">
        <v>43983</v>
      </c>
      <c r="B5107" s="7">
        <f>MONTH(tbStoricoOrdini[[#This Row],[DATA]])</f>
        <v>6</v>
      </c>
      <c r="C5107" t="s">
        <v>5202</v>
      </c>
      <c r="D5107" t="str">
        <f>RIGHT(tbStoricoOrdini[[#This Row],[ORDINE]],4)</f>
        <v>5104</v>
      </c>
      <c r="E5107" t="s">
        <v>47</v>
      </c>
      <c r="F5107" t="str">
        <f>VLOOKUP(tbStoricoOrdini[[#This Row],[CLIENTE]],tbClienti[],3,FALSE)</f>
        <v>Umbria</v>
      </c>
      <c r="G5107" t="str">
        <f>VLOOKUP(tbStoricoOrdini[[#This Row],[CLIENTE]],tbClienti[],7,FALSE)</f>
        <v>BB</v>
      </c>
      <c r="H5107" t="s">
        <v>66</v>
      </c>
      <c r="I5107" t="str">
        <f>IF(LEFT(tbStoricoOrdini[[#This Row],[ARTICOLO]],3) = "COG","COG",LEFT(tbStoricoOrdini[[#This Row],[ARTICOLO]],FIND(" ",tbStoricoOrdini[[#This Row],[ARTICOLO]])-1))</f>
        <v>BAG</v>
      </c>
      <c r="J5107" t="str">
        <f>MID(tbStoricoOrdini[[#This Row],[ARTICOLO]],FIND(" ",tbStoricoOrdini[[#This Row],[ARTICOLO]])+1,4)</f>
        <v>2500</v>
      </c>
      <c r="K5107" t="str">
        <f>IFERROR(RIGHT(tbStoricoOrdini[[#This Row],[ARTICOLO]],LEN(tbStoricoOrdini[[#This Row],[ARTICOLO]])-FIND(" ",tbStoricoOrdini[[#This Row],[ARTICOLO]],FIND(" ",tbStoricoOrdini[[#This Row],[ARTICOLO]]) +1)),"")</f>
        <v>Plus</v>
      </c>
      <c r="L5107" s="3">
        <f>VLOOKUP(tbStoricoOrdini[[#This Row],[ARTICOLO]],tbArticoli[],2,FALSE)</f>
        <v>220</v>
      </c>
      <c r="M5107" s="22">
        <f>tbStoricoOrdini[[#This Row],[IMPORTO]]/tbStoricoOrdini[[#This Row],[PREZZO]]</f>
        <v>0.21363636363636362</v>
      </c>
      <c r="N5107" t="s">
        <v>9</v>
      </c>
      <c r="O5107" s="8">
        <f>VLOOKUP(tbStoricoOrdini[[#This Row],[AGENTE]],tbAgenti[],2,FALSE)</f>
        <v>0.05</v>
      </c>
      <c r="P5107" s="2">
        <v>47</v>
      </c>
      <c r="Q5107" s="2">
        <f>tbStoricoOrdini[[#This Row],[IMPORTO]]*tbStoricoOrdini[[#This Row],[% COMM.]]</f>
        <v>2.35</v>
      </c>
      <c r="R5107" s="2">
        <f>tbStoricoOrdini[[#This Row],[TOT. COMM.]]+tbStoricoOrdini[[#This Row],[IMPORTO]]</f>
        <v>49.35</v>
      </c>
    </row>
    <row r="5108" spans="1:18">
      <c r="A5108" s="1">
        <v>43983</v>
      </c>
      <c r="B5108" s="7">
        <f>MONTH(tbStoricoOrdini[[#This Row],[DATA]])</f>
        <v>6</v>
      </c>
      <c r="C5108" t="s">
        <v>5203</v>
      </c>
      <c r="D5108" t="str">
        <f>RIGHT(tbStoricoOrdini[[#This Row],[ORDINE]],4)</f>
        <v>5105</v>
      </c>
      <c r="E5108" t="s">
        <v>47</v>
      </c>
      <c r="F5108" t="str">
        <f>VLOOKUP(tbStoricoOrdini[[#This Row],[CLIENTE]],tbClienti[],3,FALSE)</f>
        <v>Umbria</v>
      </c>
      <c r="G5108" t="str">
        <f>VLOOKUP(tbStoricoOrdini[[#This Row],[CLIENTE]],tbClienti[],7,FALSE)</f>
        <v>BB</v>
      </c>
      <c r="H5108" t="s">
        <v>69</v>
      </c>
      <c r="I5108" t="str">
        <f>IF(LEFT(tbStoricoOrdini[[#This Row],[ARTICOLO]],3) = "COG","COG",LEFT(tbStoricoOrdini[[#This Row],[ARTICOLO]],FIND(" ",tbStoricoOrdini[[#This Row],[ARTICOLO]])-1))</f>
        <v>BAG</v>
      </c>
      <c r="J5108" t="str">
        <f>MID(tbStoricoOrdini[[#This Row],[ARTICOLO]],FIND(" ",tbStoricoOrdini[[#This Row],[ARTICOLO]])+1,4)</f>
        <v>1121</v>
      </c>
      <c r="K5108" t="str">
        <f>IFERROR(RIGHT(tbStoricoOrdini[[#This Row],[ARTICOLO]],LEN(tbStoricoOrdini[[#This Row],[ARTICOLO]])-FIND(" ",tbStoricoOrdini[[#This Row],[ARTICOLO]],FIND(" ",tbStoricoOrdini[[#This Row],[ARTICOLO]]) +1)),"")</f>
        <v>Gold</v>
      </c>
      <c r="L5108" s="3">
        <f>VLOOKUP(tbStoricoOrdini[[#This Row],[ARTICOLO]],tbArticoli[],2,FALSE)</f>
        <v>230</v>
      </c>
      <c r="M5108" s="22">
        <f>tbStoricoOrdini[[#This Row],[IMPORTO]]/tbStoricoOrdini[[#This Row],[PREZZO]]</f>
        <v>8.6956521739130432E-2</v>
      </c>
      <c r="N5108" t="s">
        <v>9</v>
      </c>
      <c r="O5108" s="8">
        <f>VLOOKUP(tbStoricoOrdini[[#This Row],[AGENTE]],tbAgenti[],2,FALSE)</f>
        <v>0.05</v>
      </c>
      <c r="P5108" s="2">
        <v>20</v>
      </c>
      <c r="Q5108" s="2">
        <f>tbStoricoOrdini[[#This Row],[IMPORTO]]*tbStoricoOrdini[[#This Row],[% COMM.]]</f>
        <v>1</v>
      </c>
      <c r="R5108" s="2">
        <f>tbStoricoOrdini[[#This Row],[TOT. COMM.]]+tbStoricoOrdini[[#This Row],[IMPORTO]]</f>
        <v>21</v>
      </c>
    </row>
    <row r="5109" spans="1:18">
      <c r="A5109" s="1">
        <v>43983</v>
      </c>
      <c r="B5109" s="7">
        <f>MONTH(tbStoricoOrdini[[#This Row],[DATA]])</f>
        <v>6</v>
      </c>
      <c r="C5109" t="s">
        <v>5204</v>
      </c>
      <c r="D5109" t="str">
        <f>RIGHT(tbStoricoOrdini[[#This Row],[ORDINE]],4)</f>
        <v>5106</v>
      </c>
      <c r="E5109" t="s">
        <v>47</v>
      </c>
      <c r="F5109" t="str">
        <f>VLOOKUP(tbStoricoOrdini[[#This Row],[CLIENTE]],tbClienti[],3,FALSE)</f>
        <v>Umbria</v>
      </c>
      <c r="G5109" t="str">
        <f>VLOOKUP(tbStoricoOrdini[[#This Row],[CLIENTE]],tbClienti[],7,FALSE)</f>
        <v>BB</v>
      </c>
      <c r="H5109" t="s">
        <v>83</v>
      </c>
      <c r="I5109" t="str">
        <f>IF(LEFT(tbStoricoOrdini[[#This Row],[ARTICOLO]],3) = "COG","COG",LEFT(tbStoricoOrdini[[#This Row],[ARTICOLO]],FIND(" ",tbStoricoOrdini[[#This Row],[ARTICOLO]])-1))</f>
        <v>COG</v>
      </c>
      <c r="J5109" t="str">
        <f>MID(tbStoricoOrdini[[#This Row],[ARTICOLO]],FIND(" ",tbStoricoOrdini[[#This Row],[ARTICOLO]])+1,4)</f>
        <v>8000</v>
      </c>
      <c r="K5109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5109" s="3">
        <f>VLOOKUP(tbStoricoOrdini[[#This Row],[ARTICOLO]],tbArticoli[],2,FALSE)</f>
        <v>670</v>
      </c>
      <c r="M5109" s="22">
        <f>tbStoricoOrdini[[#This Row],[IMPORTO]]/tbStoricoOrdini[[#This Row],[PREZZO]]</f>
        <v>3.6194029850746268</v>
      </c>
      <c r="N5109" t="s">
        <v>9</v>
      </c>
      <c r="O5109" s="8">
        <f>VLOOKUP(tbStoricoOrdini[[#This Row],[AGENTE]],tbAgenti[],2,FALSE)</f>
        <v>0.05</v>
      </c>
      <c r="P5109" s="2">
        <v>2425</v>
      </c>
      <c r="Q5109" s="2">
        <f>tbStoricoOrdini[[#This Row],[IMPORTO]]*tbStoricoOrdini[[#This Row],[% COMM.]]</f>
        <v>121.25</v>
      </c>
      <c r="R5109" s="2">
        <f>tbStoricoOrdini[[#This Row],[TOT. COMM.]]+tbStoricoOrdini[[#This Row],[IMPORTO]]</f>
        <v>2546.25</v>
      </c>
    </row>
    <row r="5110" spans="1:18">
      <c r="A5110" s="1">
        <v>43983</v>
      </c>
      <c r="B5110" s="7">
        <f>MONTH(tbStoricoOrdini[[#This Row],[DATA]])</f>
        <v>6</v>
      </c>
      <c r="C5110" t="s">
        <v>5205</v>
      </c>
      <c r="D5110" t="str">
        <f>RIGHT(tbStoricoOrdini[[#This Row],[ORDINE]],4)</f>
        <v>5107</v>
      </c>
      <c r="E5110" t="s">
        <v>47</v>
      </c>
      <c r="F5110" t="str">
        <f>VLOOKUP(tbStoricoOrdini[[#This Row],[CLIENTE]],tbClienti[],3,FALSE)</f>
        <v>Umbria</v>
      </c>
      <c r="G5110" t="str">
        <f>VLOOKUP(tbStoricoOrdini[[#This Row],[CLIENTE]],tbClienti[],7,FALSE)</f>
        <v>BB</v>
      </c>
      <c r="H5110" t="s">
        <v>70</v>
      </c>
      <c r="I5110" t="str">
        <f>IF(LEFT(tbStoricoOrdini[[#This Row],[ARTICOLO]],3) = "COG","COG",LEFT(tbStoricoOrdini[[#This Row],[ARTICOLO]],FIND(" ",tbStoricoOrdini[[#This Row],[ARTICOLO]])-1))</f>
        <v>EB08</v>
      </c>
      <c r="J5110" t="str">
        <f>MID(tbStoricoOrdini[[#This Row],[ARTICOLO]],FIND(" ",tbStoricoOrdini[[#This Row],[ARTICOLO]])+1,4)</f>
        <v>7500</v>
      </c>
      <c r="K5110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5110" s="3">
        <f>VLOOKUP(tbStoricoOrdini[[#This Row],[ARTICOLO]],tbArticoli[],2,FALSE)</f>
        <v>180</v>
      </c>
      <c r="M5110" s="22">
        <f>tbStoricoOrdini[[#This Row],[IMPORTO]]/tbStoricoOrdini[[#This Row],[PREZZO]]</f>
        <v>1.2166666666666666</v>
      </c>
      <c r="N5110" t="s">
        <v>9</v>
      </c>
      <c r="O5110" s="8">
        <f>VLOOKUP(tbStoricoOrdini[[#This Row],[AGENTE]],tbAgenti[],2,FALSE)</f>
        <v>0.05</v>
      </c>
      <c r="P5110" s="2">
        <v>219</v>
      </c>
      <c r="Q5110" s="2">
        <f>tbStoricoOrdini[[#This Row],[IMPORTO]]*tbStoricoOrdini[[#This Row],[% COMM.]]</f>
        <v>10.950000000000001</v>
      </c>
      <c r="R5110" s="2">
        <f>tbStoricoOrdini[[#This Row],[TOT. COMM.]]+tbStoricoOrdini[[#This Row],[IMPORTO]]</f>
        <v>229.95</v>
      </c>
    </row>
    <row r="5111" spans="1:18">
      <c r="A5111" s="1">
        <v>43983</v>
      </c>
      <c r="B5111" s="7">
        <f>MONTH(tbStoricoOrdini[[#This Row],[DATA]])</f>
        <v>6</v>
      </c>
      <c r="C5111" t="s">
        <v>5206</v>
      </c>
      <c r="D5111" t="str">
        <f>RIGHT(tbStoricoOrdini[[#This Row],[ORDINE]],4)</f>
        <v>5108</v>
      </c>
      <c r="E5111" t="s">
        <v>47</v>
      </c>
      <c r="F5111" t="str">
        <f>VLOOKUP(tbStoricoOrdini[[#This Row],[CLIENTE]],tbClienti[],3,FALSE)</f>
        <v>Umbria</v>
      </c>
      <c r="G5111" t="str">
        <f>VLOOKUP(tbStoricoOrdini[[#This Row],[CLIENTE]],tbClienti[],7,FALSE)</f>
        <v>BB</v>
      </c>
      <c r="H5111" t="s">
        <v>75</v>
      </c>
      <c r="I5111" t="str">
        <f>IF(LEFT(tbStoricoOrdini[[#This Row],[ARTICOLO]],3) = "COG","COG",LEFT(tbStoricoOrdini[[#This Row],[ARTICOLO]],FIND(" ",tbStoricoOrdini[[#This Row],[ARTICOLO]])-1))</f>
        <v>AVRC</v>
      </c>
      <c r="J5111" t="str">
        <f>MID(tbStoricoOrdini[[#This Row],[ARTICOLO]],FIND(" ",tbStoricoOrdini[[#This Row],[ARTICOLO]])+1,4)</f>
        <v>1000</v>
      </c>
      <c r="K5111" t="str">
        <f>IFERROR(RIGHT(tbStoricoOrdini[[#This Row],[ARTICOLO]],LEN(tbStoricoOrdini[[#This Row],[ARTICOLO]])-FIND(" ",tbStoricoOrdini[[#This Row],[ARTICOLO]],FIND(" ",tbStoricoOrdini[[#This Row],[ARTICOLO]]) +1)),"")</f>
        <v>Silver</v>
      </c>
      <c r="L5111" s="3">
        <f>VLOOKUP(tbStoricoOrdini[[#This Row],[ARTICOLO]],tbArticoli[],2,FALSE)</f>
        <v>390</v>
      </c>
      <c r="M5111" s="22">
        <f>tbStoricoOrdini[[#This Row],[IMPORTO]]/tbStoricoOrdini[[#This Row],[PREZZO]]</f>
        <v>1.282051282051282E-2</v>
      </c>
      <c r="N5111" t="s">
        <v>9</v>
      </c>
      <c r="O5111" s="8">
        <f>VLOOKUP(tbStoricoOrdini[[#This Row],[AGENTE]],tbAgenti[],2,FALSE)</f>
        <v>0.05</v>
      </c>
      <c r="P5111" s="2">
        <v>5</v>
      </c>
      <c r="Q5111" s="2">
        <f>tbStoricoOrdini[[#This Row],[IMPORTO]]*tbStoricoOrdini[[#This Row],[% COMM.]]</f>
        <v>0.25</v>
      </c>
      <c r="R5111" s="2">
        <f>tbStoricoOrdini[[#This Row],[TOT. COMM.]]+tbStoricoOrdini[[#This Row],[IMPORTO]]</f>
        <v>5.25</v>
      </c>
    </row>
    <row r="5112" spans="1:18">
      <c r="A5112" s="1">
        <v>43983</v>
      </c>
      <c r="B5112" s="7">
        <f>MONTH(tbStoricoOrdini[[#This Row],[DATA]])</f>
        <v>6</v>
      </c>
      <c r="C5112" t="s">
        <v>5207</v>
      </c>
      <c r="D5112" t="str">
        <f>RIGHT(tbStoricoOrdini[[#This Row],[ORDINE]],4)</f>
        <v>5109</v>
      </c>
      <c r="E5112" t="s">
        <v>47</v>
      </c>
      <c r="F5112" t="str">
        <f>VLOOKUP(tbStoricoOrdini[[#This Row],[CLIENTE]],tbClienti[],3,FALSE)</f>
        <v>Umbria</v>
      </c>
      <c r="G5112" t="str">
        <f>VLOOKUP(tbStoricoOrdini[[#This Row],[CLIENTE]],tbClienti[],7,FALSE)</f>
        <v>BB</v>
      </c>
      <c r="H5112" t="s">
        <v>71</v>
      </c>
      <c r="I5112" t="str">
        <f>IF(LEFT(tbStoricoOrdini[[#This Row],[ARTICOLO]],3) = "COG","COG",LEFT(tbStoricoOrdini[[#This Row],[ARTICOLO]],FIND(" ",tbStoricoOrdini[[#This Row],[ARTICOLO]])-1))</f>
        <v>EB07</v>
      </c>
      <c r="J5112" t="str">
        <f>MID(tbStoricoOrdini[[#This Row],[ARTICOLO]],FIND(" ",tbStoricoOrdini[[#This Row],[ARTICOLO]])+1,4)</f>
        <v>5000</v>
      </c>
      <c r="K5112" t="str">
        <f>IFERROR(RIGHT(tbStoricoOrdini[[#This Row],[ARTICOLO]],LEN(tbStoricoOrdini[[#This Row],[ARTICOLO]])-FIND(" ",tbStoricoOrdini[[#This Row],[ARTICOLO]],FIND(" ",tbStoricoOrdini[[#This Row],[ARTICOLO]]) +1)),"")</f>
        <v/>
      </c>
      <c r="L5112" s="3">
        <f>VLOOKUP(tbStoricoOrdini[[#This Row],[ARTICOLO]],tbArticoli[],2,FALSE)</f>
        <v>140</v>
      </c>
      <c r="M5112" s="22">
        <f>tbStoricoOrdini[[#This Row],[IMPORTO]]/tbStoricoOrdini[[#This Row],[PREZZO]]</f>
        <v>6.2</v>
      </c>
      <c r="N5112" t="s">
        <v>9</v>
      </c>
      <c r="O5112" s="8">
        <f>VLOOKUP(tbStoricoOrdini[[#This Row],[AGENTE]],tbAgenti[],2,FALSE)</f>
        <v>0.05</v>
      </c>
      <c r="P5112" s="2">
        <v>868</v>
      </c>
      <c r="Q5112" s="2">
        <f>tbStoricoOrdini[[#This Row],[IMPORTO]]*tbStoricoOrdini[[#This Row],[% COMM.]]</f>
        <v>43.400000000000006</v>
      </c>
      <c r="R5112" s="2">
        <f>tbStoricoOrdini[[#This Row],[TOT. COMM.]]+tbStoricoOrdini[[#This Row],[IMPORTO]]</f>
        <v>911.4</v>
      </c>
    </row>
    <row r="5113" spans="1:18">
      <c r="A5113" s="1">
        <v>43983</v>
      </c>
      <c r="B5113" s="7">
        <f>MONTH(tbStoricoOrdini[[#This Row],[DATA]])</f>
        <v>6</v>
      </c>
      <c r="C5113" t="s">
        <v>5208</v>
      </c>
      <c r="D5113" t="str">
        <f>RIGHT(tbStoricoOrdini[[#This Row],[ORDINE]],4)</f>
        <v>5110</v>
      </c>
      <c r="E5113" t="s">
        <v>47</v>
      </c>
      <c r="F5113" t="str">
        <f>VLOOKUP(tbStoricoOrdini[[#This Row],[CLIENTE]],tbClienti[],3,FALSE)</f>
        <v>Umbria</v>
      </c>
      <c r="G5113" t="str">
        <f>VLOOKUP(tbStoricoOrdini[[#This Row],[CLIENTE]],tbClienti[],7,FALSE)</f>
        <v>BB</v>
      </c>
      <c r="H5113" t="s">
        <v>76</v>
      </c>
      <c r="I5113" t="str">
        <f>IF(LEFT(tbStoricoOrdini[[#This Row],[ARTICOLO]],3) = "COG","COG",LEFT(tbStoricoOrdini[[#This Row],[ARTICOLO]],FIND(" ",tbStoricoOrdini[[#This Row],[ARTICOLO]])-1))</f>
        <v>COG</v>
      </c>
      <c r="J5113" t="str">
        <f>MID(tbStoricoOrdini[[#This Row],[ARTICOLO]],FIND(" ",tbStoricoOrdini[[#This Row],[ARTICOLO]])+1,4)</f>
        <v>1000</v>
      </c>
      <c r="K5113" t="str">
        <f>IFERROR(RIGHT(tbStoricoOrdini[[#This Row],[ARTICOLO]],LEN(tbStoricoOrdini[[#This Row],[ARTICOLO]])-FIND(" ",tbStoricoOrdini[[#This Row],[ARTICOLO]],FIND(" ",tbStoricoOrdini[[#This Row],[ARTICOLO]]) +1)),"")</f>
        <v/>
      </c>
      <c r="L5113" s="3">
        <f>VLOOKUP(tbStoricoOrdini[[#This Row],[ARTICOLO]],tbArticoli[],2,FALSE)</f>
        <v>150</v>
      </c>
      <c r="M5113" s="22">
        <f>tbStoricoOrdini[[#This Row],[IMPORTO]]/tbStoricoOrdini[[#This Row],[PREZZO]]</f>
        <v>1.9466666666666668</v>
      </c>
      <c r="N5113" t="s">
        <v>9</v>
      </c>
      <c r="O5113" s="8">
        <f>VLOOKUP(tbStoricoOrdini[[#This Row],[AGENTE]],tbAgenti[],2,FALSE)</f>
        <v>0.05</v>
      </c>
      <c r="P5113" s="2">
        <v>292</v>
      </c>
      <c r="Q5113" s="2">
        <f>tbStoricoOrdini[[#This Row],[IMPORTO]]*tbStoricoOrdini[[#This Row],[% COMM.]]</f>
        <v>14.600000000000001</v>
      </c>
      <c r="R5113" s="2">
        <f>tbStoricoOrdini[[#This Row],[TOT. COMM.]]+tbStoricoOrdini[[#This Row],[IMPORTO]]</f>
        <v>306.60000000000002</v>
      </c>
    </row>
    <row r="5114" spans="1:18">
      <c r="A5114" s="1">
        <v>43983</v>
      </c>
      <c r="B5114" s="7">
        <f>MONTH(tbStoricoOrdini[[#This Row],[DATA]])</f>
        <v>6</v>
      </c>
      <c r="C5114" t="s">
        <v>5209</v>
      </c>
      <c r="D5114" t="str">
        <f>RIGHT(tbStoricoOrdini[[#This Row],[ORDINE]],4)</f>
        <v>5111</v>
      </c>
      <c r="E5114" t="s">
        <v>47</v>
      </c>
      <c r="F5114" t="str">
        <f>VLOOKUP(tbStoricoOrdini[[#This Row],[CLIENTE]],tbClienti[],3,FALSE)</f>
        <v>Umbria</v>
      </c>
      <c r="G5114" t="str">
        <f>VLOOKUP(tbStoricoOrdini[[#This Row],[CLIENTE]],tbClienti[],7,FALSE)</f>
        <v>BB</v>
      </c>
      <c r="H5114" t="s">
        <v>72</v>
      </c>
      <c r="I5114" t="str">
        <f>IF(LEFT(tbStoricoOrdini[[#This Row],[ARTICOLO]],3) = "COG","COG",LEFT(tbStoricoOrdini[[#This Row],[ARTICOLO]],FIND(" ",tbStoricoOrdini[[#This Row],[ARTICOLO]])-1))</f>
        <v>EB06</v>
      </c>
      <c r="J5114" t="str">
        <f>MID(tbStoricoOrdini[[#This Row],[ARTICOLO]],FIND(" ",tbStoricoOrdini[[#This Row],[ARTICOLO]])+1,4)</f>
        <v>3000</v>
      </c>
      <c r="K5114" t="str">
        <f>IFERROR(RIGHT(tbStoricoOrdini[[#This Row],[ARTICOLO]],LEN(tbStoricoOrdini[[#This Row],[ARTICOLO]])-FIND(" ",tbStoricoOrdini[[#This Row],[ARTICOLO]],FIND(" ",tbStoricoOrdini[[#This Row],[ARTICOLO]]) +1)),"")</f>
        <v>Medium</v>
      </c>
      <c r="L5114" s="3">
        <f>VLOOKUP(tbStoricoOrdini[[#This Row],[ARTICOLO]],tbArticoli[],2,FALSE)</f>
        <v>120</v>
      </c>
      <c r="M5114" s="22">
        <f>tbStoricoOrdini[[#This Row],[IMPORTO]]/tbStoricoOrdini[[#This Row],[PREZZO]]</f>
        <v>31.883333333333333</v>
      </c>
      <c r="N5114" t="s">
        <v>9</v>
      </c>
      <c r="O5114" s="8">
        <f>VLOOKUP(tbStoricoOrdini[[#This Row],[AGENTE]],tbAgenti[],2,FALSE)</f>
        <v>0.05</v>
      </c>
      <c r="P5114" s="2">
        <v>3826</v>
      </c>
      <c r="Q5114" s="2">
        <f>tbStoricoOrdini[[#This Row],[IMPORTO]]*tbStoricoOrdini[[#This Row],[% COMM.]]</f>
        <v>191.3</v>
      </c>
      <c r="R5114" s="2">
        <f>tbStoricoOrdini[[#This Row],[TOT. COMM.]]+tbStoricoOrdini[[#This Row],[IMPORTO]]</f>
        <v>4017.3</v>
      </c>
    </row>
    <row r="5115" spans="1:18">
      <c r="A5115" s="1">
        <v>43983</v>
      </c>
      <c r="B5115" s="7">
        <f>MONTH(tbStoricoOrdini[[#This Row],[DATA]])</f>
        <v>6</v>
      </c>
      <c r="C5115" t="s">
        <v>5210</v>
      </c>
      <c r="D5115" t="str">
        <f>RIGHT(tbStoricoOrdini[[#This Row],[ORDINE]],4)</f>
        <v>5112</v>
      </c>
      <c r="E5115" t="s">
        <v>48</v>
      </c>
      <c r="F5115" t="str">
        <f>VLOOKUP(tbStoricoOrdini[[#This Row],[CLIENTE]],tbClienti[],3,FALSE)</f>
        <v>Umbria</v>
      </c>
      <c r="G5115" t="str">
        <f>VLOOKUP(tbStoricoOrdini[[#This Row],[CLIENTE]],tbClienti[],7,FALSE)</f>
        <v>BC</v>
      </c>
      <c r="H5115" t="s">
        <v>81</v>
      </c>
      <c r="I5115" t="str">
        <f>IF(LEFT(tbStoricoOrdini[[#This Row],[ARTICOLO]],3) = "COG","COG",LEFT(tbStoricoOrdini[[#This Row],[ARTICOLO]],FIND(" ",tbStoricoOrdini[[#This Row],[ARTICOLO]])-1))</f>
        <v>COG</v>
      </c>
      <c r="J5115" t="str">
        <f>MID(tbStoricoOrdini[[#This Row],[ARTICOLO]],FIND(" ",tbStoricoOrdini[[#This Row],[ARTICOLO]])+1,4)</f>
        <v>6000</v>
      </c>
      <c r="K5115" t="str">
        <f>IFERROR(RIGHT(tbStoricoOrdini[[#This Row],[ARTICOLO]],LEN(tbStoricoOrdini[[#This Row],[ARTICOLO]])-FIND(" ",tbStoricoOrdini[[#This Row],[ARTICOLO]],FIND(" ",tbStoricoOrdini[[#This Row],[ARTICOLO]]) +1)),"")</f>
        <v>Gold</v>
      </c>
      <c r="L5115" s="3">
        <f>VLOOKUP(tbStoricoOrdini[[#This Row],[ARTICOLO]],tbArticoli[],2,FALSE)</f>
        <v>450</v>
      </c>
      <c r="M5115" s="22">
        <f>tbStoricoOrdini[[#This Row],[IMPORTO]]/tbStoricoOrdini[[#This Row],[PREZZO]]</f>
        <v>4.8888888888888891E-2</v>
      </c>
      <c r="N5115" t="s">
        <v>6</v>
      </c>
      <c r="O5115" s="8">
        <f>VLOOKUP(tbStoricoOrdini[[#This Row],[AGENTE]],tbAgenti[],2,FALSE)</f>
        <v>7.4999999999999997E-2</v>
      </c>
      <c r="P5115" s="2">
        <v>22</v>
      </c>
      <c r="Q5115" s="2">
        <f>tbStoricoOrdini[[#This Row],[IMPORTO]]*tbStoricoOrdini[[#This Row],[% COMM.]]</f>
        <v>1.65</v>
      </c>
      <c r="R5115" s="2">
        <f>tbStoricoOrdini[[#This Row],[TOT. COMM.]]+tbStoricoOrdini[[#This Row],[IMPORTO]]</f>
        <v>23.65</v>
      </c>
    </row>
    <row r="5116" spans="1:18">
      <c r="A5116" s="1">
        <v>43983</v>
      </c>
      <c r="B5116" s="7">
        <f>MONTH(tbStoricoOrdini[[#This Row],[DATA]])</f>
        <v>6</v>
      </c>
      <c r="C5116" t="s">
        <v>5211</v>
      </c>
      <c r="D5116" t="str">
        <f>RIGHT(tbStoricoOrdini[[#This Row],[ORDINE]],4)</f>
        <v>5113</v>
      </c>
      <c r="E5116" t="s">
        <v>48</v>
      </c>
      <c r="F5116" t="str">
        <f>VLOOKUP(tbStoricoOrdini[[#This Row],[CLIENTE]],tbClienti[],3,FALSE)</f>
        <v>Umbria</v>
      </c>
      <c r="G5116" t="str">
        <f>VLOOKUP(tbStoricoOrdini[[#This Row],[CLIENTE]],tbClienti[],7,FALSE)</f>
        <v>BC</v>
      </c>
      <c r="H5116" t="s">
        <v>74</v>
      </c>
      <c r="I5116" t="str">
        <f>IF(LEFT(tbStoricoOrdini[[#This Row],[ARTICOLO]],3) = "COG","COG",LEFT(tbStoricoOrdini[[#This Row],[ARTICOLO]],FIND(" ",tbStoricoOrdini[[#This Row],[ARTICOLO]])-1))</f>
        <v>AVRC</v>
      </c>
      <c r="J5116" t="str">
        <f>MID(tbStoricoOrdini[[#This Row],[ARTICOLO]],FIND(" ",tbStoricoOrdini[[#This Row],[ARTICOLO]])+1,4)</f>
        <v>2500</v>
      </c>
      <c r="K5116" t="str">
        <f>IFERROR(RIGHT(tbStoricoOrdini[[#This Row],[ARTICOLO]],LEN(tbStoricoOrdini[[#This Row],[ARTICOLO]])-FIND(" ",tbStoricoOrdini[[#This Row],[ARTICOLO]],FIND(" ",tbStoricoOrdini[[#This Row],[ARTICOLO]]) +1)),"")</f>
        <v>Gold</v>
      </c>
      <c r="L5116" s="3">
        <f>VLOOKUP(tbStoricoOrdini[[#This Row],[ARTICOLO]],tbArticoli[],2,FALSE)</f>
        <v>500</v>
      </c>
      <c r="M5116" s="22">
        <f>tbStoricoOrdini[[#This Row],[IMPORTO]]/tbStoricoOrdini[[#This Row],[PREZZO]]</f>
        <v>1.212</v>
      </c>
      <c r="N5116" t="s">
        <v>18</v>
      </c>
      <c r="O5116" s="8">
        <f>VLOOKUP(tbStoricoOrdini[[#This Row],[AGENTE]],tbAgenti[],2,FALSE)</f>
        <v>0.03</v>
      </c>
      <c r="P5116" s="2">
        <v>606</v>
      </c>
      <c r="Q5116" s="2">
        <f>tbStoricoOrdini[[#This Row],[IMPORTO]]*tbStoricoOrdini[[#This Row],[% COMM.]]</f>
        <v>18.18</v>
      </c>
      <c r="R5116" s="2">
        <f>tbStoricoOrdini[[#This Row],[TOT. COMM.]]+tbStoricoOrdini[[#This Row],[IMPORTO]]</f>
        <v>624.17999999999995</v>
      </c>
    </row>
    <row r="5117" spans="1:18">
      <c r="A5117" s="1">
        <v>43983</v>
      </c>
      <c r="B5117" s="7">
        <f>MONTH(tbStoricoOrdini[[#This Row],[DATA]])</f>
        <v>6</v>
      </c>
      <c r="C5117" t="s">
        <v>5212</v>
      </c>
      <c r="D5117" t="str">
        <f>RIGHT(tbStoricoOrdini[[#This Row],[ORDINE]],4)</f>
        <v>5114</v>
      </c>
      <c r="E5117" t="s">
        <v>48</v>
      </c>
      <c r="F5117" t="str">
        <f>VLOOKUP(tbStoricoOrdini[[#This Row],[CLIENTE]],tbClienti[],3,FALSE)</f>
        <v>Umbria</v>
      </c>
      <c r="G5117" t="str">
        <f>VLOOKUP(tbStoricoOrdini[[#This Row],[CLIENTE]],tbClienti[],7,FALSE)</f>
        <v>BC</v>
      </c>
      <c r="H5117" t="s">
        <v>74</v>
      </c>
      <c r="I5117" t="str">
        <f>IF(LEFT(tbStoricoOrdini[[#This Row],[ARTICOLO]],3) = "COG","COG",LEFT(tbStoricoOrdini[[#This Row],[ARTICOLO]],FIND(" ",tbStoricoOrdini[[#This Row],[ARTICOLO]])-1))</f>
        <v>AVRC</v>
      </c>
      <c r="J5117" t="str">
        <f>MID(tbStoricoOrdini[[#This Row],[ARTICOLO]],FIND(" ",tbStoricoOrdini[[#This Row],[ARTICOLO]])+1,4)</f>
        <v>2500</v>
      </c>
      <c r="K5117" t="str">
        <f>IFERROR(RIGHT(tbStoricoOrdini[[#This Row],[ARTICOLO]],LEN(tbStoricoOrdini[[#This Row],[ARTICOLO]])-FIND(" ",tbStoricoOrdini[[#This Row],[ARTICOLO]],FIND(" ",tbStoricoOrdini[[#This Row],[ARTICOLO]]) +1)),"")</f>
        <v>Gold</v>
      </c>
      <c r="L5117" s="3">
        <f>VLOOKUP(tbStoricoOrdini[[#This Row],[ARTICOLO]],tbArticoli[],2,FALSE)</f>
        <v>500</v>
      </c>
      <c r="M5117" s="22">
        <f>tbStoricoOrdini[[#This Row],[IMPORTO]]/tbStoricoOrdini[[#This Row],[PREZZO]]</f>
        <v>3.8780000000000001</v>
      </c>
      <c r="N5117" t="s">
        <v>6</v>
      </c>
      <c r="O5117" s="8">
        <f>VLOOKUP(tbStoricoOrdini[[#This Row],[AGENTE]],tbAgenti[],2,FALSE)</f>
        <v>7.4999999999999997E-2</v>
      </c>
      <c r="P5117" s="2">
        <v>1939</v>
      </c>
      <c r="Q5117" s="2">
        <f>tbStoricoOrdini[[#This Row],[IMPORTO]]*tbStoricoOrdini[[#This Row],[% COMM.]]</f>
        <v>145.42499999999998</v>
      </c>
      <c r="R5117" s="2">
        <f>tbStoricoOrdini[[#This Row],[TOT. COMM.]]+tbStoricoOrdini[[#This Row],[IMPORTO]]</f>
        <v>2084.4250000000002</v>
      </c>
    </row>
    <row r="5118" spans="1:18">
      <c r="A5118" s="1">
        <v>43983</v>
      </c>
      <c r="B5118" s="7">
        <f>MONTH(tbStoricoOrdini[[#This Row],[DATA]])</f>
        <v>6</v>
      </c>
      <c r="C5118" t="s">
        <v>5213</v>
      </c>
      <c r="D5118" t="str">
        <f>RIGHT(tbStoricoOrdini[[#This Row],[ORDINE]],4)</f>
        <v>5115</v>
      </c>
      <c r="E5118" t="s">
        <v>48</v>
      </c>
      <c r="F5118" t="str">
        <f>VLOOKUP(tbStoricoOrdini[[#This Row],[CLIENTE]],tbClienti[],3,FALSE)</f>
        <v>Umbria</v>
      </c>
      <c r="G5118" t="str">
        <f>VLOOKUP(tbStoricoOrdini[[#This Row],[CLIENTE]],tbClienti[],7,FALSE)</f>
        <v>BC</v>
      </c>
      <c r="H5118" t="s">
        <v>77</v>
      </c>
      <c r="I5118" t="str">
        <f>IF(LEFT(tbStoricoOrdini[[#This Row],[ARTICOLO]],3) = "COG","COG",LEFT(tbStoricoOrdini[[#This Row],[ARTICOLO]],FIND(" ",tbStoricoOrdini[[#This Row],[ARTICOLO]])-1))</f>
        <v>COG</v>
      </c>
      <c r="J5118" t="str">
        <f>MID(tbStoricoOrdini[[#This Row],[ARTICOLO]],FIND(" ",tbStoricoOrdini[[#This Row],[ARTICOLO]])+1,4)</f>
        <v>2000</v>
      </c>
      <c r="K5118" t="str">
        <f>IFERROR(RIGHT(tbStoricoOrdini[[#This Row],[ARTICOLO]],LEN(tbStoricoOrdini[[#This Row],[ARTICOLO]])-FIND(" ",tbStoricoOrdini[[#This Row],[ARTICOLO]],FIND(" ",tbStoricoOrdini[[#This Row],[ARTICOLO]]) +1)),"")</f>
        <v>Medium</v>
      </c>
      <c r="L5118" s="3">
        <f>VLOOKUP(tbStoricoOrdini[[#This Row],[ARTICOLO]],tbArticoli[],2,FALSE)</f>
        <v>200</v>
      </c>
      <c r="M5118" s="22">
        <f>tbStoricoOrdini[[#This Row],[IMPORTO]]/tbStoricoOrdini[[#This Row],[PREZZO]]</f>
        <v>1.1499999999999999</v>
      </c>
      <c r="N5118" t="s">
        <v>9</v>
      </c>
      <c r="O5118" s="8">
        <f>VLOOKUP(tbStoricoOrdini[[#This Row],[AGENTE]],tbAgenti[],2,FALSE)</f>
        <v>0.05</v>
      </c>
      <c r="P5118" s="2">
        <v>230</v>
      </c>
      <c r="Q5118" s="2">
        <f>tbStoricoOrdini[[#This Row],[IMPORTO]]*tbStoricoOrdini[[#This Row],[% COMM.]]</f>
        <v>11.5</v>
      </c>
      <c r="R5118" s="2">
        <f>tbStoricoOrdini[[#This Row],[TOT. COMM.]]+tbStoricoOrdini[[#This Row],[IMPORTO]]</f>
        <v>241.5</v>
      </c>
    </row>
    <row r="5119" spans="1:18">
      <c r="A5119" s="1">
        <v>43983</v>
      </c>
      <c r="B5119" s="7">
        <f>MONTH(tbStoricoOrdini[[#This Row],[DATA]])</f>
        <v>6</v>
      </c>
      <c r="C5119" t="s">
        <v>5214</v>
      </c>
      <c r="D5119" t="str">
        <f>RIGHT(tbStoricoOrdini[[#This Row],[ORDINE]],4)</f>
        <v>5116</v>
      </c>
      <c r="E5119" t="s">
        <v>48</v>
      </c>
      <c r="F5119" t="str">
        <f>VLOOKUP(tbStoricoOrdini[[#This Row],[CLIENTE]],tbClienti[],3,FALSE)</f>
        <v>Umbria</v>
      </c>
      <c r="G5119" t="str">
        <f>VLOOKUP(tbStoricoOrdini[[#This Row],[CLIENTE]],tbClienti[],7,FALSE)</f>
        <v>BC</v>
      </c>
      <c r="H5119" t="s">
        <v>61</v>
      </c>
      <c r="I5119" t="str">
        <f>IF(LEFT(tbStoricoOrdini[[#This Row],[ARTICOLO]],3) = "COG","COG",LEFT(tbStoricoOrdini[[#This Row],[ARTICOLO]],FIND(" ",tbStoricoOrdini[[#This Row],[ARTICOLO]])-1))</f>
        <v>KLM</v>
      </c>
      <c r="J5119" t="str">
        <f>MID(tbStoricoOrdini[[#This Row],[ARTICOLO]],FIND(" ",tbStoricoOrdini[[#This Row],[ARTICOLO]])+1,4)</f>
        <v>5000</v>
      </c>
      <c r="K5119" t="str">
        <f>IFERROR(RIGHT(tbStoricoOrdini[[#This Row],[ARTICOLO]],LEN(tbStoricoOrdini[[#This Row],[ARTICOLO]])-FIND(" ",tbStoricoOrdini[[#This Row],[ARTICOLO]],FIND(" ",tbStoricoOrdini[[#This Row],[ARTICOLO]]) +1)),"")</f>
        <v>Medium</v>
      </c>
      <c r="L5119" s="3">
        <f>VLOOKUP(tbStoricoOrdini[[#This Row],[ARTICOLO]],tbArticoli[],2,FALSE)</f>
        <v>150</v>
      </c>
      <c r="M5119" s="22">
        <f>tbStoricoOrdini[[#This Row],[IMPORTO]]/tbStoricoOrdini[[#This Row],[PREZZO]]</f>
        <v>242.54</v>
      </c>
      <c r="N5119" t="s">
        <v>6</v>
      </c>
      <c r="O5119" s="8">
        <f>VLOOKUP(tbStoricoOrdini[[#This Row],[AGENTE]],tbAgenti[],2,FALSE)</f>
        <v>7.4999999999999997E-2</v>
      </c>
      <c r="P5119" s="2">
        <v>36381</v>
      </c>
      <c r="Q5119" s="2">
        <f>tbStoricoOrdini[[#This Row],[IMPORTO]]*tbStoricoOrdini[[#This Row],[% COMM.]]</f>
        <v>2728.5749999999998</v>
      </c>
      <c r="R5119" s="2">
        <f>tbStoricoOrdini[[#This Row],[TOT. COMM.]]+tbStoricoOrdini[[#This Row],[IMPORTO]]</f>
        <v>39109.574999999997</v>
      </c>
    </row>
    <row r="5120" spans="1:18">
      <c r="A5120" s="1">
        <v>43983</v>
      </c>
      <c r="B5120" s="7">
        <f>MONTH(tbStoricoOrdini[[#This Row],[DATA]])</f>
        <v>6</v>
      </c>
      <c r="C5120" t="s">
        <v>5215</v>
      </c>
      <c r="D5120" t="str">
        <f>RIGHT(tbStoricoOrdini[[#This Row],[ORDINE]],4)</f>
        <v>5117</v>
      </c>
      <c r="E5120" t="s">
        <v>48</v>
      </c>
      <c r="F5120" t="str">
        <f>VLOOKUP(tbStoricoOrdini[[#This Row],[CLIENTE]],tbClienti[],3,FALSE)</f>
        <v>Umbria</v>
      </c>
      <c r="G5120" t="str">
        <f>VLOOKUP(tbStoricoOrdini[[#This Row],[CLIENTE]],tbClienti[],7,FALSE)</f>
        <v>BC</v>
      </c>
      <c r="H5120" t="s">
        <v>61</v>
      </c>
      <c r="I5120" t="str">
        <f>IF(LEFT(tbStoricoOrdini[[#This Row],[ARTICOLO]],3) = "COG","COG",LEFT(tbStoricoOrdini[[#This Row],[ARTICOLO]],FIND(" ",tbStoricoOrdini[[#This Row],[ARTICOLO]])-1))</f>
        <v>KLM</v>
      </c>
      <c r="J5120" t="str">
        <f>MID(tbStoricoOrdini[[#This Row],[ARTICOLO]],FIND(" ",tbStoricoOrdini[[#This Row],[ARTICOLO]])+1,4)</f>
        <v>5000</v>
      </c>
      <c r="K5120" t="str">
        <f>IFERROR(RIGHT(tbStoricoOrdini[[#This Row],[ARTICOLO]],LEN(tbStoricoOrdini[[#This Row],[ARTICOLO]])-FIND(" ",tbStoricoOrdini[[#This Row],[ARTICOLO]],FIND(" ",tbStoricoOrdini[[#This Row],[ARTICOLO]]) +1)),"")</f>
        <v>Medium</v>
      </c>
      <c r="L5120" s="3">
        <f>VLOOKUP(tbStoricoOrdini[[#This Row],[ARTICOLO]],tbArticoli[],2,FALSE)</f>
        <v>150</v>
      </c>
      <c r="M5120" s="22">
        <f>tbStoricoOrdini[[#This Row],[IMPORTO]]/tbStoricoOrdini[[#This Row],[PREZZO]]</f>
        <v>473.20666666666665</v>
      </c>
      <c r="N5120" t="s">
        <v>9</v>
      </c>
      <c r="O5120" s="8">
        <f>VLOOKUP(tbStoricoOrdini[[#This Row],[AGENTE]],tbAgenti[],2,FALSE)</f>
        <v>0.05</v>
      </c>
      <c r="P5120" s="2">
        <v>70981</v>
      </c>
      <c r="Q5120" s="2">
        <f>tbStoricoOrdini[[#This Row],[IMPORTO]]*tbStoricoOrdini[[#This Row],[% COMM.]]</f>
        <v>3549.05</v>
      </c>
      <c r="R5120" s="2">
        <f>tbStoricoOrdini[[#This Row],[TOT. COMM.]]+tbStoricoOrdini[[#This Row],[IMPORTO]]</f>
        <v>74530.05</v>
      </c>
    </row>
    <row r="5121" spans="1:18">
      <c r="A5121" s="1">
        <v>43983</v>
      </c>
      <c r="B5121" s="7">
        <f>MONTH(tbStoricoOrdini[[#This Row],[DATA]])</f>
        <v>6</v>
      </c>
      <c r="C5121" t="s">
        <v>5216</v>
      </c>
      <c r="D5121" t="str">
        <f>RIGHT(tbStoricoOrdini[[#This Row],[ORDINE]],4)</f>
        <v>5118</v>
      </c>
      <c r="E5121" t="s">
        <v>48</v>
      </c>
      <c r="F5121" t="str">
        <f>VLOOKUP(tbStoricoOrdini[[#This Row],[CLIENTE]],tbClienti[],3,FALSE)</f>
        <v>Umbria</v>
      </c>
      <c r="G5121" t="str">
        <f>VLOOKUP(tbStoricoOrdini[[#This Row],[CLIENTE]],tbClienti[],7,FALSE)</f>
        <v>BC</v>
      </c>
      <c r="H5121" t="s">
        <v>79</v>
      </c>
      <c r="I5121" t="str">
        <f>IF(LEFT(tbStoricoOrdini[[#This Row],[ARTICOLO]],3) = "COG","COG",LEFT(tbStoricoOrdini[[#This Row],[ARTICOLO]],FIND(" ",tbStoricoOrdini[[#This Row],[ARTICOLO]])-1))</f>
        <v>COG</v>
      </c>
      <c r="J5121" t="str">
        <f>MID(tbStoricoOrdini[[#This Row],[ARTICOLO]],FIND(" ",tbStoricoOrdini[[#This Row],[ARTICOLO]])+1,4)</f>
        <v>4000</v>
      </c>
      <c r="K5121" t="str">
        <f>IFERROR(RIGHT(tbStoricoOrdini[[#This Row],[ARTICOLO]],LEN(tbStoricoOrdini[[#This Row],[ARTICOLO]])-FIND(" ",tbStoricoOrdini[[#This Row],[ARTICOLO]],FIND(" ",tbStoricoOrdini[[#This Row],[ARTICOLO]]) +1)),"")</f>
        <v>Plus</v>
      </c>
      <c r="L5121" s="3">
        <f>VLOOKUP(tbStoricoOrdini[[#This Row],[ARTICOLO]],tbArticoli[],2,FALSE)</f>
        <v>240</v>
      </c>
      <c r="M5121" s="22">
        <f>tbStoricoOrdini[[#This Row],[IMPORTO]]/tbStoricoOrdini[[#This Row],[PREZZO]]</f>
        <v>112.95416666666667</v>
      </c>
      <c r="N5121" t="s">
        <v>9</v>
      </c>
      <c r="O5121" s="8">
        <f>VLOOKUP(tbStoricoOrdini[[#This Row],[AGENTE]],tbAgenti[],2,FALSE)</f>
        <v>0.05</v>
      </c>
      <c r="P5121" s="2">
        <v>27109</v>
      </c>
      <c r="Q5121" s="2">
        <f>tbStoricoOrdini[[#This Row],[IMPORTO]]*tbStoricoOrdini[[#This Row],[% COMM.]]</f>
        <v>1355.45</v>
      </c>
      <c r="R5121" s="2">
        <f>tbStoricoOrdini[[#This Row],[TOT. COMM.]]+tbStoricoOrdini[[#This Row],[IMPORTO]]</f>
        <v>28464.45</v>
      </c>
    </row>
    <row r="5122" spans="1:18">
      <c r="A5122" s="1">
        <v>43983</v>
      </c>
      <c r="B5122" s="7">
        <f>MONTH(tbStoricoOrdini[[#This Row],[DATA]])</f>
        <v>6</v>
      </c>
      <c r="C5122" t="s">
        <v>5217</v>
      </c>
      <c r="D5122" t="str">
        <f>RIGHT(tbStoricoOrdini[[#This Row],[ORDINE]],4)</f>
        <v>5119</v>
      </c>
      <c r="E5122" t="s">
        <v>48</v>
      </c>
      <c r="F5122" t="str">
        <f>VLOOKUP(tbStoricoOrdini[[#This Row],[CLIENTE]],tbClienti[],3,FALSE)</f>
        <v>Umbria</v>
      </c>
      <c r="G5122" t="str">
        <f>VLOOKUP(tbStoricoOrdini[[#This Row],[CLIENTE]],tbClienti[],7,FALSE)</f>
        <v>BC</v>
      </c>
      <c r="H5122" t="s">
        <v>62</v>
      </c>
      <c r="I5122" t="str">
        <f>IF(LEFT(tbStoricoOrdini[[#This Row],[ARTICOLO]],3) = "COG","COG",LEFT(tbStoricoOrdini[[#This Row],[ARTICOLO]],FIND(" ",tbStoricoOrdini[[#This Row],[ARTICOLO]])-1))</f>
        <v>KLM</v>
      </c>
      <c r="J5122" t="str">
        <f>MID(tbStoricoOrdini[[#This Row],[ARTICOLO]],FIND(" ",tbStoricoOrdini[[#This Row],[ARTICOLO]])+1,4)</f>
        <v>2500</v>
      </c>
      <c r="K5122" t="str">
        <f>IFERROR(RIGHT(tbStoricoOrdini[[#This Row],[ARTICOLO]],LEN(tbStoricoOrdini[[#This Row],[ARTICOLO]])-FIND(" ",tbStoricoOrdini[[#This Row],[ARTICOLO]],FIND(" ",tbStoricoOrdini[[#This Row],[ARTICOLO]]) +1)),"")</f>
        <v>Plus</v>
      </c>
      <c r="L5122" s="3">
        <f>VLOOKUP(tbStoricoOrdini[[#This Row],[ARTICOLO]],tbArticoli[],2,FALSE)</f>
        <v>130</v>
      </c>
      <c r="M5122" s="22">
        <f>tbStoricoOrdini[[#This Row],[IMPORTO]]/tbStoricoOrdini[[#This Row],[PREZZO]]</f>
        <v>10.199999999999999</v>
      </c>
      <c r="N5122" t="s">
        <v>18</v>
      </c>
      <c r="O5122" s="8">
        <f>VLOOKUP(tbStoricoOrdini[[#This Row],[AGENTE]],tbAgenti[],2,FALSE)</f>
        <v>0.03</v>
      </c>
      <c r="P5122" s="2">
        <v>1326</v>
      </c>
      <c r="Q5122" s="2">
        <f>tbStoricoOrdini[[#This Row],[IMPORTO]]*tbStoricoOrdini[[#This Row],[% COMM.]]</f>
        <v>39.78</v>
      </c>
      <c r="R5122" s="2">
        <f>tbStoricoOrdini[[#This Row],[TOT. COMM.]]+tbStoricoOrdini[[#This Row],[IMPORTO]]</f>
        <v>1365.78</v>
      </c>
    </row>
    <row r="5123" spans="1:18">
      <c r="A5123" s="1">
        <v>43983</v>
      </c>
      <c r="B5123" s="7">
        <f>MONTH(tbStoricoOrdini[[#This Row],[DATA]])</f>
        <v>6</v>
      </c>
      <c r="C5123" t="s">
        <v>5218</v>
      </c>
      <c r="D5123" t="str">
        <f>RIGHT(tbStoricoOrdini[[#This Row],[ORDINE]],4)</f>
        <v>5120</v>
      </c>
      <c r="E5123" t="s">
        <v>48</v>
      </c>
      <c r="F5123" t="str">
        <f>VLOOKUP(tbStoricoOrdini[[#This Row],[CLIENTE]],tbClienti[],3,FALSE)</f>
        <v>Umbria</v>
      </c>
      <c r="G5123" t="str">
        <f>VLOOKUP(tbStoricoOrdini[[#This Row],[CLIENTE]],tbClienti[],7,FALSE)</f>
        <v>BC</v>
      </c>
      <c r="H5123" t="s">
        <v>63</v>
      </c>
      <c r="I5123" t="str">
        <f>IF(LEFT(tbStoricoOrdini[[#This Row],[ARTICOLO]],3) = "COG","COG",LEFT(tbStoricoOrdini[[#This Row],[ARTICOLO]],FIND(" ",tbStoricoOrdini[[#This Row],[ARTICOLO]])-1))</f>
        <v>KLM</v>
      </c>
      <c r="J5123" t="str">
        <f>MID(tbStoricoOrdini[[#This Row],[ARTICOLO]],FIND(" ",tbStoricoOrdini[[#This Row],[ARTICOLO]])+1,4)</f>
        <v>3000</v>
      </c>
      <c r="K5123" t="str">
        <f>IFERROR(RIGHT(tbStoricoOrdini[[#This Row],[ARTICOLO]],LEN(tbStoricoOrdini[[#This Row],[ARTICOLO]])-FIND(" ",tbStoricoOrdini[[#This Row],[ARTICOLO]],FIND(" ",tbStoricoOrdini[[#This Row],[ARTICOLO]]) +1)),"")</f>
        <v>Plus</v>
      </c>
      <c r="L5123" s="3">
        <f>VLOOKUP(tbStoricoOrdini[[#This Row],[ARTICOLO]],tbArticoli[],2,FALSE)</f>
        <v>145</v>
      </c>
      <c r="M5123" s="22">
        <f>tbStoricoOrdini[[#This Row],[IMPORTO]]/tbStoricoOrdini[[#This Row],[PREZZO]]</f>
        <v>68.903448275862075</v>
      </c>
      <c r="N5123" t="s">
        <v>18</v>
      </c>
      <c r="O5123" s="8">
        <f>VLOOKUP(tbStoricoOrdini[[#This Row],[AGENTE]],tbAgenti[],2,FALSE)</f>
        <v>0.03</v>
      </c>
      <c r="P5123" s="2">
        <v>9991</v>
      </c>
      <c r="Q5123" s="2">
        <f>tbStoricoOrdini[[#This Row],[IMPORTO]]*tbStoricoOrdini[[#This Row],[% COMM.]]</f>
        <v>299.72999999999996</v>
      </c>
      <c r="R5123" s="2">
        <f>tbStoricoOrdini[[#This Row],[TOT. COMM.]]+tbStoricoOrdini[[#This Row],[IMPORTO]]</f>
        <v>10290.73</v>
      </c>
    </row>
    <row r="5124" spans="1:18">
      <c r="A5124" s="1">
        <v>43983</v>
      </c>
      <c r="B5124" s="7">
        <f>MONTH(tbStoricoOrdini[[#This Row],[DATA]])</f>
        <v>6</v>
      </c>
      <c r="C5124" t="s">
        <v>5219</v>
      </c>
      <c r="D5124" t="str">
        <f>RIGHT(tbStoricoOrdini[[#This Row],[ORDINE]],4)</f>
        <v>5121</v>
      </c>
      <c r="E5124" t="s">
        <v>48</v>
      </c>
      <c r="F5124" t="str">
        <f>VLOOKUP(tbStoricoOrdini[[#This Row],[CLIENTE]],tbClienti[],3,FALSE)</f>
        <v>Umbria</v>
      </c>
      <c r="G5124" t="str">
        <f>VLOOKUP(tbStoricoOrdini[[#This Row],[CLIENTE]],tbClienti[],7,FALSE)</f>
        <v>BC</v>
      </c>
      <c r="H5124" t="s">
        <v>63</v>
      </c>
      <c r="I5124" t="str">
        <f>IF(LEFT(tbStoricoOrdini[[#This Row],[ARTICOLO]],3) = "COG","COG",LEFT(tbStoricoOrdini[[#This Row],[ARTICOLO]],FIND(" ",tbStoricoOrdini[[#This Row],[ARTICOLO]])-1))</f>
        <v>KLM</v>
      </c>
      <c r="J5124" t="str">
        <f>MID(tbStoricoOrdini[[#This Row],[ARTICOLO]],FIND(" ",tbStoricoOrdini[[#This Row],[ARTICOLO]])+1,4)</f>
        <v>3000</v>
      </c>
      <c r="K5124" t="str">
        <f>IFERROR(RIGHT(tbStoricoOrdini[[#This Row],[ARTICOLO]],LEN(tbStoricoOrdini[[#This Row],[ARTICOLO]])-FIND(" ",tbStoricoOrdini[[#This Row],[ARTICOLO]],FIND(" ",tbStoricoOrdini[[#This Row],[ARTICOLO]]) +1)),"")</f>
        <v>Plus</v>
      </c>
      <c r="L5124" s="3">
        <f>VLOOKUP(tbStoricoOrdini[[#This Row],[ARTICOLO]],tbArticoli[],2,FALSE)</f>
        <v>145</v>
      </c>
      <c r="M5124" s="22">
        <f>tbStoricoOrdini[[#This Row],[IMPORTO]]/tbStoricoOrdini[[#This Row],[PREZZO]]</f>
        <v>8.9103448275862061</v>
      </c>
      <c r="N5124" t="s">
        <v>6</v>
      </c>
      <c r="O5124" s="8">
        <f>VLOOKUP(tbStoricoOrdini[[#This Row],[AGENTE]],tbAgenti[],2,FALSE)</f>
        <v>7.4999999999999997E-2</v>
      </c>
      <c r="P5124" s="2">
        <v>1292</v>
      </c>
      <c r="Q5124" s="2">
        <f>tbStoricoOrdini[[#This Row],[IMPORTO]]*tbStoricoOrdini[[#This Row],[% COMM.]]</f>
        <v>96.899999999999991</v>
      </c>
      <c r="R5124" s="2">
        <f>tbStoricoOrdini[[#This Row],[TOT. COMM.]]+tbStoricoOrdini[[#This Row],[IMPORTO]]</f>
        <v>1388.9</v>
      </c>
    </row>
    <row r="5125" spans="1:18">
      <c r="A5125" s="1">
        <v>43983</v>
      </c>
      <c r="B5125" s="7">
        <f>MONTH(tbStoricoOrdini[[#This Row],[DATA]])</f>
        <v>6</v>
      </c>
      <c r="C5125" t="s">
        <v>5220</v>
      </c>
      <c r="D5125" t="str">
        <f>RIGHT(tbStoricoOrdini[[#This Row],[ORDINE]],4)</f>
        <v>5122</v>
      </c>
      <c r="E5125" t="s">
        <v>48</v>
      </c>
      <c r="F5125" t="str">
        <f>VLOOKUP(tbStoricoOrdini[[#This Row],[CLIENTE]],tbClienti[],3,FALSE)</f>
        <v>Umbria</v>
      </c>
      <c r="G5125" t="str">
        <f>VLOOKUP(tbStoricoOrdini[[#This Row],[CLIENTE]],tbClienti[],7,FALSE)</f>
        <v>BC</v>
      </c>
      <c r="H5125" t="s">
        <v>63</v>
      </c>
      <c r="I5125" t="str">
        <f>IF(LEFT(tbStoricoOrdini[[#This Row],[ARTICOLO]],3) = "COG","COG",LEFT(tbStoricoOrdini[[#This Row],[ARTICOLO]],FIND(" ",tbStoricoOrdini[[#This Row],[ARTICOLO]])-1))</f>
        <v>KLM</v>
      </c>
      <c r="J5125" t="str">
        <f>MID(tbStoricoOrdini[[#This Row],[ARTICOLO]],FIND(" ",tbStoricoOrdini[[#This Row],[ARTICOLO]])+1,4)</f>
        <v>3000</v>
      </c>
      <c r="K5125" t="str">
        <f>IFERROR(RIGHT(tbStoricoOrdini[[#This Row],[ARTICOLO]],LEN(tbStoricoOrdini[[#This Row],[ARTICOLO]])-FIND(" ",tbStoricoOrdini[[#This Row],[ARTICOLO]],FIND(" ",tbStoricoOrdini[[#This Row],[ARTICOLO]]) +1)),"")</f>
        <v>Plus</v>
      </c>
      <c r="L5125" s="3">
        <f>VLOOKUP(tbStoricoOrdini[[#This Row],[ARTICOLO]],tbArticoli[],2,FALSE)</f>
        <v>145</v>
      </c>
      <c r="M5125" s="22">
        <f>tbStoricoOrdini[[#This Row],[IMPORTO]]/tbStoricoOrdini[[#This Row],[PREZZO]]</f>
        <v>1263.0896551724138</v>
      </c>
      <c r="N5125" t="s">
        <v>9</v>
      </c>
      <c r="O5125" s="8">
        <f>VLOOKUP(tbStoricoOrdini[[#This Row],[AGENTE]],tbAgenti[],2,FALSE)</f>
        <v>0.05</v>
      </c>
      <c r="P5125" s="2">
        <v>183148</v>
      </c>
      <c r="Q5125" s="2">
        <f>tbStoricoOrdini[[#This Row],[IMPORTO]]*tbStoricoOrdini[[#This Row],[% COMM.]]</f>
        <v>9157.4</v>
      </c>
      <c r="R5125" s="2">
        <f>tbStoricoOrdini[[#This Row],[TOT. COMM.]]+tbStoricoOrdini[[#This Row],[IMPORTO]]</f>
        <v>192305.4</v>
      </c>
    </row>
    <row r="5126" spans="1:18">
      <c r="A5126" s="1">
        <v>43983</v>
      </c>
      <c r="B5126" s="7">
        <f>MONTH(tbStoricoOrdini[[#This Row],[DATA]])</f>
        <v>6</v>
      </c>
      <c r="C5126" t="s">
        <v>5221</v>
      </c>
      <c r="D5126" t="str">
        <f>RIGHT(tbStoricoOrdini[[#This Row],[ORDINE]],4)</f>
        <v>5123</v>
      </c>
      <c r="E5126" t="s">
        <v>48</v>
      </c>
      <c r="F5126" t="str">
        <f>VLOOKUP(tbStoricoOrdini[[#This Row],[CLIENTE]],tbClienti[],3,FALSE)</f>
        <v>Umbria</v>
      </c>
      <c r="G5126" t="str">
        <f>VLOOKUP(tbStoricoOrdini[[#This Row],[CLIENTE]],tbClienti[],7,FALSE)</f>
        <v>BC</v>
      </c>
      <c r="H5126" t="s">
        <v>65</v>
      </c>
      <c r="I5126" t="str">
        <f>IF(LEFT(tbStoricoOrdini[[#This Row],[ARTICOLO]],3) = "COG","COG",LEFT(tbStoricoOrdini[[#This Row],[ARTICOLO]],FIND(" ",tbStoricoOrdini[[#This Row],[ARTICOLO]])-1))</f>
        <v>GKLM</v>
      </c>
      <c r="J5126" t="str">
        <f>MID(tbStoricoOrdini[[#This Row],[ARTICOLO]],FIND(" ",tbStoricoOrdini[[#This Row],[ARTICOLO]])+1,4)</f>
        <v>5000</v>
      </c>
      <c r="K5126" t="str">
        <f>IFERROR(RIGHT(tbStoricoOrdini[[#This Row],[ARTICOLO]],LEN(tbStoricoOrdini[[#This Row],[ARTICOLO]])-FIND(" ",tbStoricoOrdini[[#This Row],[ARTICOLO]],FIND(" ",tbStoricoOrdini[[#This Row],[ARTICOLO]]) +1)),"")</f>
        <v/>
      </c>
      <c r="L5126" s="3">
        <f>VLOOKUP(tbStoricoOrdini[[#This Row],[ARTICOLO]],tbArticoli[],2,FALSE)</f>
        <v>75</v>
      </c>
      <c r="M5126" s="22">
        <f>tbStoricoOrdini[[#This Row],[IMPORTO]]/tbStoricoOrdini[[#This Row],[PREZZO]]</f>
        <v>367.8</v>
      </c>
      <c r="N5126" t="s">
        <v>6</v>
      </c>
      <c r="O5126" s="8">
        <f>VLOOKUP(tbStoricoOrdini[[#This Row],[AGENTE]],tbAgenti[],2,FALSE)</f>
        <v>7.4999999999999997E-2</v>
      </c>
      <c r="P5126" s="2">
        <v>27585</v>
      </c>
      <c r="Q5126" s="2">
        <f>tbStoricoOrdini[[#This Row],[IMPORTO]]*tbStoricoOrdini[[#This Row],[% COMM.]]</f>
        <v>2068.875</v>
      </c>
      <c r="R5126" s="2">
        <f>tbStoricoOrdini[[#This Row],[TOT. COMM.]]+tbStoricoOrdini[[#This Row],[IMPORTO]]</f>
        <v>29653.875</v>
      </c>
    </row>
    <row r="5127" spans="1:18">
      <c r="A5127" s="1">
        <v>43983</v>
      </c>
      <c r="B5127" s="7">
        <f>MONTH(tbStoricoOrdini[[#This Row],[DATA]])</f>
        <v>6</v>
      </c>
      <c r="C5127" t="s">
        <v>5222</v>
      </c>
      <c r="D5127" t="str">
        <f>RIGHT(tbStoricoOrdini[[#This Row],[ORDINE]],4)</f>
        <v>5124</v>
      </c>
      <c r="E5127" t="s">
        <v>48</v>
      </c>
      <c r="F5127" t="str">
        <f>VLOOKUP(tbStoricoOrdini[[#This Row],[CLIENTE]],tbClienti[],3,FALSE)</f>
        <v>Umbria</v>
      </c>
      <c r="G5127" t="str">
        <f>VLOOKUP(tbStoricoOrdini[[#This Row],[CLIENTE]],tbClienti[],7,FALSE)</f>
        <v>BC</v>
      </c>
      <c r="H5127" t="s">
        <v>66</v>
      </c>
      <c r="I5127" t="str">
        <f>IF(LEFT(tbStoricoOrdini[[#This Row],[ARTICOLO]],3) = "COG","COG",LEFT(tbStoricoOrdini[[#This Row],[ARTICOLO]],FIND(" ",tbStoricoOrdini[[#This Row],[ARTICOLO]])-1))</f>
        <v>BAG</v>
      </c>
      <c r="J5127" t="str">
        <f>MID(tbStoricoOrdini[[#This Row],[ARTICOLO]],FIND(" ",tbStoricoOrdini[[#This Row],[ARTICOLO]])+1,4)</f>
        <v>2500</v>
      </c>
      <c r="K5127" t="str">
        <f>IFERROR(RIGHT(tbStoricoOrdini[[#This Row],[ARTICOLO]],LEN(tbStoricoOrdini[[#This Row],[ARTICOLO]])-FIND(" ",tbStoricoOrdini[[#This Row],[ARTICOLO]],FIND(" ",tbStoricoOrdini[[#This Row],[ARTICOLO]]) +1)),"")</f>
        <v>Plus</v>
      </c>
      <c r="L5127" s="3">
        <f>VLOOKUP(tbStoricoOrdini[[#This Row],[ARTICOLO]],tbArticoli[],2,FALSE)</f>
        <v>220</v>
      </c>
      <c r="M5127" s="22">
        <f>tbStoricoOrdini[[#This Row],[IMPORTO]]/tbStoricoOrdini[[#This Row],[PREZZO]]</f>
        <v>0.50454545454545452</v>
      </c>
      <c r="N5127" t="s">
        <v>18</v>
      </c>
      <c r="O5127" s="8">
        <f>VLOOKUP(tbStoricoOrdini[[#This Row],[AGENTE]],tbAgenti[],2,FALSE)</f>
        <v>0.03</v>
      </c>
      <c r="P5127" s="2">
        <v>111</v>
      </c>
      <c r="Q5127" s="2">
        <f>tbStoricoOrdini[[#This Row],[IMPORTO]]*tbStoricoOrdini[[#This Row],[% COMM.]]</f>
        <v>3.33</v>
      </c>
      <c r="R5127" s="2">
        <f>tbStoricoOrdini[[#This Row],[TOT. COMM.]]+tbStoricoOrdini[[#This Row],[IMPORTO]]</f>
        <v>114.33</v>
      </c>
    </row>
    <row r="5128" spans="1:18">
      <c r="A5128" s="1">
        <v>43983</v>
      </c>
      <c r="B5128" s="7">
        <f>MONTH(tbStoricoOrdini[[#This Row],[DATA]])</f>
        <v>6</v>
      </c>
      <c r="C5128" t="s">
        <v>5223</v>
      </c>
      <c r="D5128" t="str">
        <f>RIGHT(tbStoricoOrdini[[#This Row],[ORDINE]],4)</f>
        <v>5125</v>
      </c>
      <c r="E5128" t="s">
        <v>48</v>
      </c>
      <c r="F5128" t="str">
        <f>VLOOKUP(tbStoricoOrdini[[#This Row],[CLIENTE]],tbClienti[],3,FALSE)</f>
        <v>Umbria</v>
      </c>
      <c r="G5128" t="str">
        <f>VLOOKUP(tbStoricoOrdini[[#This Row],[CLIENTE]],tbClienti[],7,FALSE)</f>
        <v>BC</v>
      </c>
      <c r="H5128" t="s">
        <v>66</v>
      </c>
      <c r="I5128" t="str">
        <f>IF(LEFT(tbStoricoOrdini[[#This Row],[ARTICOLO]],3) = "COG","COG",LEFT(tbStoricoOrdini[[#This Row],[ARTICOLO]],FIND(" ",tbStoricoOrdini[[#This Row],[ARTICOLO]])-1))</f>
        <v>BAG</v>
      </c>
      <c r="J5128" t="str">
        <f>MID(tbStoricoOrdini[[#This Row],[ARTICOLO]],FIND(" ",tbStoricoOrdini[[#This Row],[ARTICOLO]])+1,4)</f>
        <v>2500</v>
      </c>
      <c r="K5128" t="str">
        <f>IFERROR(RIGHT(tbStoricoOrdini[[#This Row],[ARTICOLO]],LEN(tbStoricoOrdini[[#This Row],[ARTICOLO]])-FIND(" ",tbStoricoOrdini[[#This Row],[ARTICOLO]],FIND(" ",tbStoricoOrdini[[#This Row],[ARTICOLO]]) +1)),"")</f>
        <v>Plus</v>
      </c>
      <c r="L5128" s="3">
        <f>VLOOKUP(tbStoricoOrdini[[#This Row],[ARTICOLO]],tbArticoli[],2,FALSE)</f>
        <v>220</v>
      </c>
      <c r="M5128" s="22">
        <f>tbStoricoOrdini[[#This Row],[IMPORTO]]/tbStoricoOrdini[[#This Row],[PREZZO]]</f>
        <v>1.8181818181818181E-2</v>
      </c>
      <c r="N5128" t="s">
        <v>6</v>
      </c>
      <c r="O5128" s="8">
        <f>VLOOKUP(tbStoricoOrdini[[#This Row],[AGENTE]],tbAgenti[],2,FALSE)</f>
        <v>7.4999999999999997E-2</v>
      </c>
      <c r="P5128" s="2">
        <v>4</v>
      </c>
      <c r="Q5128" s="2">
        <f>tbStoricoOrdini[[#This Row],[IMPORTO]]*tbStoricoOrdini[[#This Row],[% COMM.]]</f>
        <v>0.3</v>
      </c>
      <c r="R5128" s="2">
        <f>tbStoricoOrdini[[#This Row],[TOT. COMM.]]+tbStoricoOrdini[[#This Row],[IMPORTO]]</f>
        <v>4.3</v>
      </c>
    </row>
    <row r="5129" spans="1:18">
      <c r="A5129" s="1">
        <v>43983</v>
      </c>
      <c r="B5129" s="7">
        <f>MONTH(tbStoricoOrdini[[#This Row],[DATA]])</f>
        <v>6</v>
      </c>
      <c r="C5129" t="s">
        <v>5224</v>
      </c>
      <c r="D5129" t="str">
        <f>RIGHT(tbStoricoOrdini[[#This Row],[ORDINE]],4)</f>
        <v>5126</v>
      </c>
      <c r="E5129" t="s">
        <v>48</v>
      </c>
      <c r="F5129" t="str">
        <f>VLOOKUP(tbStoricoOrdini[[#This Row],[CLIENTE]],tbClienti[],3,FALSE)</f>
        <v>Umbria</v>
      </c>
      <c r="G5129" t="str">
        <f>VLOOKUP(tbStoricoOrdini[[#This Row],[CLIENTE]],tbClienti[],7,FALSE)</f>
        <v>BC</v>
      </c>
      <c r="H5129" t="s">
        <v>66</v>
      </c>
      <c r="I5129" t="str">
        <f>IF(LEFT(tbStoricoOrdini[[#This Row],[ARTICOLO]],3) = "COG","COG",LEFT(tbStoricoOrdini[[#This Row],[ARTICOLO]],FIND(" ",tbStoricoOrdini[[#This Row],[ARTICOLO]])-1))</f>
        <v>BAG</v>
      </c>
      <c r="J5129" t="str">
        <f>MID(tbStoricoOrdini[[#This Row],[ARTICOLO]],FIND(" ",tbStoricoOrdini[[#This Row],[ARTICOLO]])+1,4)</f>
        <v>2500</v>
      </c>
      <c r="K5129" t="str">
        <f>IFERROR(RIGHT(tbStoricoOrdini[[#This Row],[ARTICOLO]],LEN(tbStoricoOrdini[[#This Row],[ARTICOLO]])-FIND(" ",tbStoricoOrdini[[#This Row],[ARTICOLO]],FIND(" ",tbStoricoOrdini[[#This Row],[ARTICOLO]]) +1)),"")</f>
        <v>Plus</v>
      </c>
      <c r="L5129" s="3">
        <f>VLOOKUP(tbStoricoOrdini[[#This Row],[ARTICOLO]],tbArticoli[],2,FALSE)</f>
        <v>220</v>
      </c>
      <c r="M5129" s="22">
        <f>tbStoricoOrdini[[#This Row],[IMPORTO]]/tbStoricoOrdini[[#This Row],[PREZZO]]</f>
        <v>23.231818181818181</v>
      </c>
      <c r="N5129" t="s">
        <v>9</v>
      </c>
      <c r="O5129" s="8">
        <f>VLOOKUP(tbStoricoOrdini[[#This Row],[AGENTE]],tbAgenti[],2,FALSE)</f>
        <v>0.05</v>
      </c>
      <c r="P5129" s="2">
        <v>5111</v>
      </c>
      <c r="Q5129" s="2">
        <f>tbStoricoOrdini[[#This Row],[IMPORTO]]*tbStoricoOrdini[[#This Row],[% COMM.]]</f>
        <v>255.55</v>
      </c>
      <c r="R5129" s="2">
        <f>tbStoricoOrdini[[#This Row],[TOT. COMM.]]+tbStoricoOrdini[[#This Row],[IMPORTO]]</f>
        <v>5366.55</v>
      </c>
    </row>
    <row r="5130" spans="1:18">
      <c r="A5130" s="1">
        <v>43983</v>
      </c>
      <c r="B5130" s="7">
        <f>MONTH(tbStoricoOrdini[[#This Row],[DATA]])</f>
        <v>6</v>
      </c>
      <c r="C5130" t="s">
        <v>5225</v>
      </c>
      <c r="D5130" t="str">
        <f>RIGHT(tbStoricoOrdini[[#This Row],[ORDINE]],4)</f>
        <v>5127</v>
      </c>
      <c r="E5130" t="s">
        <v>48</v>
      </c>
      <c r="F5130" t="str">
        <f>VLOOKUP(tbStoricoOrdini[[#This Row],[CLIENTE]],tbClienti[],3,FALSE)</f>
        <v>Umbria</v>
      </c>
      <c r="G5130" t="str">
        <f>VLOOKUP(tbStoricoOrdini[[#This Row],[CLIENTE]],tbClienti[],7,FALSE)</f>
        <v>BC</v>
      </c>
      <c r="H5130" t="s">
        <v>67</v>
      </c>
      <c r="I5130" t="str">
        <f>IF(LEFT(tbStoricoOrdini[[#This Row],[ARTICOLO]],3) = "COG","COG",LEFT(tbStoricoOrdini[[#This Row],[ARTICOLO]],FIND(" ",tbStoricoOrdini[[#This Row],[ARTICOLO]])-1))</f>
        <v>BAG</v>
      </c>
      <c r="J5130" t="str">
        <f>MID(tbStoricoOrdini[[#This Row],[ARTICOLO]],FIND(" ",tbStoricoOrdini[[#This Row],[ARTICOLO]])+1,4)</f>
        <v>2500</v>
      </c>
      <c r="K5130" t="str">
        <f>IFERROR(RIGHT(tbStoricoOrdini[[#This Row],[ARTICOLO]],LEN(tbStoricoOrdini[[#This Row],[ARTICOLO]])-FIND(" ",tbStoricoOrdini[[#This Row],[ARTICOLO]],FIND(" ",tbStoricoOrdini[[#This Row],[ARTICOLO]]) +1)),"")</f>
        <v>Medium</v>
      </c>
      <c r="L5130" s="3">
        <f>VLOOKUP(tbStoricoOrdini[[#This Row],[ARTICOLO]],tbArticoli[],2,FALSE)</f>
        <v>210</v>
      </c>
      <c r="M5130" s="22">
        <f>tbStoricoOrdini[[#This Row],[IMPORTO]]/tbStoricoOrdini[[#This Row],[PREZZO]]</f>
        <v>8.9476190476190478</v>
      </c>
      <c r="N5130" t="s">
        <v>18</v>
      </c>
      <c r="O5130" s="8">
        <f>VLOOKUP(tbStoricoOrdini[[#This Row],[AGENTE]],tbAgenti[],2,FALSE)</f>
        <v>0.03</v>
      </c>
      <c r="P5130" s="2">
        <v>1879</v>
      </c>
      <c r="Q5130" s="2">
        <f>tbStoricoOrdini[[#This Row],[IMPORTO]]*tbStoricoOrdini[[#This Row],[% COMM.]]</f>
        <v>56.37</v>
      </c>
      <c r="R5130" s="2">
        <f>tbStoricoOrdini[[#This Row],[TOT. COMM.]]+tbStoricoOrdini[[#This Row],[IMPORTO]]</f>
        <v>1935.37</v>
      </c>
    </row>
    <row r="5131" spans="1:18">
      <c r="A5131" s="1">
        <v>43983</v>
      </c>
      <c r="B5131" s="7">
        <f>MONTH(tbStoricoOrdini[[#This Row],[DATA]])</f>
        <v>6</v>
      </c>
      <c r="C5131" t="s">
        <v>5226</v>
      </c>
      <c r="D5131" t="str">
        <f>RIGHT(tbStoricoOrdini[[#This Row],[ORDINE]],4)</f>
        <v>5128</v>
      </c>
      <c r="E5131" t="s">
        <v>48</v>
      </c>
      <c r="F5131" t="str">
        <f>VLOOKUP(tbStoricoOrdini[[#This Row],[CLIENTE]],tbClienti[],3,FALSE)</f>
        <v>Umbria</v>
      </c>
      <c r="G5131" t="str">
        <f>VLOOKUP(tbStoricoOrdini[[#This Row],[CLIENTE]],tbClienti[],7,FALSE)</f>
        <v>BC</v>
      </c>
      <c r="H5131" t="s">
        <v>67</v>
      </c>
      <c r="I5131" t="str">
        <f>IF(LEFT(tbStoricoOrdini[[#This Row],[ARTICOLO]],3) = "COG","COG",LEFT(tbStoricoOrdini[[#This Row],[ARTICOLO]],FIND(" ",tbStoricoOrdini[[#This Row],[ARTICOLO]])-1))</f>
        <v>BAG</v>
      </c>
      <c r="J5131" t="str">
        <f>MID(tbStoricoOrdini[[#This Row],[ARTICOLO]],FIND(" ",tbStoricoOrdini[[#This Row],[ARTICOLO]])+1,4)</f>
        <v>2500</v>
      </c>
      <c r="K5131" t="str">
        <f>IFERROR(RIGHT(tbStoricoOrdini[[#This Row],[ARTICOLO]],LEN(tbStoricoOrdini[[#This Row],[ARTICOLO]])-FIND(" ",tbStoricoOrdini[[#This Row],[ARTICOLO]],FIND(" ",tbStoricoOrdini[[#This Row],[ARTICOLO]]) +1)),"")</f>
        <v>Medium</v>
      </c>
      <c r="L5131" s="3">
        <f>VLOOKUP(tbStoricoOrdini[[#This Row],[ARTICOLO]],tbArticoli[],2,FALSE)</f>
        <v>210</v>
      </c>
      <c r="M5131" s="22">
        <f>tbStoricoOrdini[[#This Row],[IMPORTO]]/tbStoricoOrdini[[#This Row],[PREZZO]]</f>
        <v>27.447619047619046</v>
      </c>
      <c r="N5131" t="s">
        <v>6</v>
      </c>
      <c r="O5131" s="8">
        <f>VLOOKUP(tbStoricoOrdini[[#This Row],[AGENTE]],tbAgenti[],2,FALSE)</f>
        <v>7.4999999999999997E-2</v>
      </c>
      <c r="P5131" s="2">
        <v>5764</v>
      </c>
      <c r="Q5131" s="2">
        <f>tbStoricoOrdini[[#This Row],[IMPORTO]]*tbStoricoOrdini[[#This Row],[% COMM.]]</f>
        <v>432.3</v>
      </c>
      <c r="R5131" s="2">
        <f>tbStoricoOrdini[[#This Row],[TOT. COMM.]]+tbStoricoOrdini[[#This Row],[IMPORTO]]</f>
        <v>6196.3</v>
      </c>
    </row>
    <row r="5132" spans="1:18">
      <c r="A5132" s="1">
        <v>43983</v>
      </c>
      <c r="B5132" s="7">
        <f>MONTH(tbStoricoOrdini[[#This Row],[DATA]])</f>
        <v>6</v>
      </c>
      <c r="C5132" t="s">
        <v>5227</v>
      </c>
      <c r="D5132" t="str">
        <f>RIGHT(tbStoricoOrdini[[#This Row],[ORDINE]],4)</f>
        <v>5129</v>
      </c>
      <c r="E5132" t="s">
        <v>48</v>
      </c>
      <c r="F5132" t="str">
        <f>VLOOKUP(tbStoricoOrdini[[#This Row],[CLIENTE]],tbClienti[],3,FALSE)</f>
        <v>Umbria</v>
      </c>
      <c r="G5132" t="str">
        <f>VLOOKUP(tbStoricoOrdini[[#This Row],[CLIENTE]],tbClienti[],7,FALSE)</f>
        <v>BC</v>
      </c>
      <c r="H5132" t="s">
        <v>69</v>
      </c>
      <c r="I5132" t="str">
        <f>IF(LEFT(tbStoricoOrdini[[#This Row],[ARTICOLO]],3) = "COG","COG",LEFT(tbStoricoOrdini[[#This Row],[ARTICOLO]],FIND(" ",tbStoricoOrdini[[#This Row],[ARTICOLO]])-1))</f>
        <v>BAG</v>
      </c>
      <c r="J5132" t="str">
        <f>MID(tbStoricoOrdini[[#This Row],[ARTICOLO]],FIND(" ",tbStoricoOrdini[[#This Row],[ARTICOLO]])+1,4)</f>
        <v>1121</v>
      </c>
      <c r="K5132" t="str">
        <f>IFERROR(RIGHT(tbStoricoOrdini[[#This Row],[ARTICOLO]],LEN(tbStoricoOrdini[[#This Row],[ARTICOLO]])-FIND(" ",tbStoricoOrdini[[#This Row],[ARTICOLO]],FIND(" ",tbStoricoOrdini[[#This Row],[ARTICOLO]]) +1)),"")</f>
        <v>Gold</v>
      </c>
      <c r="L5132" s="3">
        <f>VLOOKUP(tbStoricoOrdini[[#This Row],[ARTICOLO]],tbArticoli[],2,FALSE)</f>
        <v>230</v>
      </c>
      <c r="M5132" s="22">
        <f>tbStoricoOrdini[[#This Row],[IMPORTO]]/tbStoricoOrdini[[#This Row],[PREZZO]]</f>
        <v>2.347826086956522</v>
      </c>
      <c r="N5132" t="s">
        <v>9</v>
      </c>
      <c r="O5132" s="8">
        <f>VLOOKUP(tbStoricoOrdini[[#This Row],[AGENTE]],tbAgenti[],2,FALSE)</f>
        <v>0.05</v>
      </c>
      <c r="P5132" s="2">
        <v>540</v>
      </c>
      <c r="Q5132" s="2">
        <f>tbStoricoOrdini[[#This Row],[IMPORTO]]*tbStoricoOrdini[[#This Row],[% COMM.]]</f>
        <v>27</v>
      </c>
      <c r="R5132" s="2">
        <f>tbStoricoOrdini[[#This Row],[TOT. COMM.]]+tbStoricoOrdini[[#This Row],[IMPORTO]]</f>
        <v>567</v>
      </c>
    </row>
    <row r="5133" spans="1:18">
      <c r="A5133" s="1">
        <v>43983</v>
      </c>
      <c r="B5133" s="7">
        <f>MONTH(tbStoricoOrdini[[#This Row],[DATA]])</f>
        <v>6</v>
      </c>
      <c r="C5133" t="s">
        <v>5228</v>
      </c>
      <c r="D5133" t="str">
        <f>RIGHT(tbStoricoOrdini[[#This Row],[ORDINE]],4)</f>
        <v>5130</v>
      </c>
      <c r="E5133" t="s">
        <v>48</v>
      </c>
      <c r="F5133" t="str">
        <f>VLOOKUP(tbStoricoOrdini[[#This Row],[CLIENTE]],tbClienti[],3,FALSE)</f>
        <v>Umbria</v>
      </c>
      <c r="G5133" t="str">
        <f>VLOOKUP(tbStoricoOrdini[[#This Row],[CLIENTE]],tbClienti[],7,FALSE)</f>
        <v>BC</v>
      </c>
      <c r="H5133" t="s">
        <v>83</v>
      </c>
      <c r="I5133" t="str">
        <f>IF(LEFT(tbStoricoOrdini[[#This Row],[ARTICOLO]],3) = "COG","COG",LEFT(tbStoricoOrdini[[#This Row],[ARTICOLO]],FIND(" ",tbStoricoOrdini[[#This Row],[ARTICOLO]])-1))</f>
        <v>COG</v>
      </c>
      <c r="J5133" t="str">
        <f>MID(tbStoricoOrdini[[#This Row],[ARTICOLO]],FIND(" ",tbStoricoOrdini[[#This Row],[ARTICOLO]])+1,4)</f>
        <v>8000</v>
      </c>
      <c r="K5133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5133" s="3">
        <f>VLOOKUP(tbStoricoOrdini[[#This Row],[ARTICOLO]],tbArticoli[],2,FALSE)</f>
        <v>670</v>
      </c>
      <c r="M5133" s="22">
        <f>tbStoricoOrdini[[#This Row],[IMPORTO]]/tbStoricoOrdini[[#This Row],[PREZZO]]</f>
        <v>28.905970149253733</v>
      </c>
      <c r="N5133" t="s">
        <v>9</v>
      </c>
      <c r="O5133" s="8">
        <f>VLOOKUP(tbStoricoOrdini[[#This Row],[AGENTE]],tbAgenti[],2,FALSE)</f>
        <v>0.05</v>
      </c>
      <c r="P5133" s="2">
        <v>19367</v>
      </c>
      <c r="Q5133" s="2">
        <f>tbStoricoOrdini[[#This Row],[IMPORTO]]*tbStoricoOrdini[[#This Row],[% COMM.]]</f>
        <v>968.35</v>
      </c>
      <c r="R5133" s="2">
        <f>tbStoricoOrdini[[#This Row],[TOT. COMM.]]+tbStoricoOrdini[[#This Row],[IMPORTO]]</f>
        <v>20335.349999999999</v>
      </c>
    </row>
    <row r="5134" spans="1:18">
      <c r="A5134" s="1">
        <v>43983</v>
      </c>
      <c r="B5134" s="7">
        <f>MONTH(tbStoricoOrdini[[#This Row],[DATA]])</f>
        <v>6</v>
      </c>
      <c r="C5134" t="s">
        <v>5229</v>
      </c>
      <c r="D5134" t="str">
        <f>RIGHT(tbStoricoOrdini[[#This Row],[ORDINE]],4)</f>
        <v>5131</v>
      </c>
      <c r="E5134" t="s">
        <v>48</v>
      </c>
      <c r="F5134" t="str">
        <f>VLOOKUP(tbStoricoOrdini[[#This Row],[CLIENTE]],tbClienti[],3,FALSE)</f>
        <v>Umbria</v>
      </c>
      <c r="G5134" t="str">
        <f>VLOOKUP(tbStoricoOrdini[[#This Row],[CLIENTE]],tbClienti[],7,FALSE)</f>
        <v>BC</v>
      </c>
      <c r="H5134" t="s">
        <v>70</v>
      </c>
      <c r="I5134" t="str">
        <f>IF(LEFT(tbStoricoOrdini[[#This Row],[ARTICOLO]],3) = "COG","COG",LEFT(tbStoricoOrdini[[#This Row],[ARTICOLO]],FIND(" ",tbStoricoOrdini[[#This Row],[ARTICOLO]])-1))</f>
        <v>EB08</v>
      </c>
      <c r="J5134" t="str">
        <f>MID(tbStoricoOrdini[[#This Row],[ARTICOLO]],FIND(" ",tbStoricoOrdini[[#This Row],[ARTICOLO]])+1,4)</f>
        <v>7500</v>
      </c>
      <c r="K5134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5134" s="3">
        <f>VLOOKUP(tbStoricoOrdini[[#This Row],[ARTICOLO]],tbArticoli[],2,FALSE)</f>
        <v>180</v>
      </c>
      <c r="M5134" s="22">
        <f>tbStoricoOrdini[[#This Row],[IMPORTO]]/tbStoricoOrdini[[#This Row],[PREZZO]]</f>
        <v>0.42777777777777776</v>
      </c>
      <c r="N5134" t="s">
        <v>9</v>
      </c>
      <c r="O5134" s="8">
        <f>VLOOKUP(tbStoricoOrdini[[#This Row],[AGENTE]],tbAgenti[],2,FALSE)</f>
        <v>0.05</v>
      </c>
      <c r="P5134" s="2">
        <v>77</v>
      </c>
      <c r="Q5134" s="2">
        <f>tbStoricoOrdini[[#This Row],[IMPORTO]]*tbStoricoOrdini[[#This Row],[% COMM.]]</f>
        <v>3.85</v>
      </c>
      <c r="R5134" s="2">
        <f>tbStoricoOrdini[[#This Row],[TOT. COMM.]]+tbStoricoOrdini[[#This Row],[IMPORTO]]</f>
        <v>80.849999999999994</v>
      </c>
    </row>
    <row r="5135" spans="1:18">
      <c r="A5135" s="1">
        <v>43983</v>
      </c>
      <c r="B5135" s="7">
        <f>MONTH(tbStoricoOrdini[[#This Row],[DATA]])</f>
        <v>6</v>
      </c>
      <c r="C5135" t="s">
        <v>5230</v>
      </c>
      <c r="D5135" t="str">
        <f>RIGHT(tbStoricoOrdini[[#This Row],[ORDINE]],4)</f>
        <v>5132</v>
      </c>
      <c r="E5135" t="s">
        <v>48</v>
      </c>
      <c r="F5135" t="str">
        <f>VLOOKUP(tbStoricoOrdini[[#This Row],[CLIENTE]],tbClienti[],3,FALSE)</f>
        <v>Umbria</v>
      </c>
      <c r="G5135" t="str">
        <f>VLOOKUP(tbStoricoOrdini[[#This Row],[CLIENTE]],tbClienti[],7,FALSE)</f>
        <v>BC</v>
      </c>
      <c r="H5135" t="s">
        <v>75</v>
      </c>
      <c r="I5135" t="str">
        <f>IF(LEFT(tbStoricoOrdini[[#This Row],[ARTICOLO]],3) = "COG","COG",LEFT(tbStoricoOrdini[[#This Row],[ARTICOLO]],FIND(" ",tbStoricoOrdini[[#This Row],[ARTICOLO]])-1))</f>
        <v>AVRC</v>
      </c>
      <c r="J5135" t="str">
        <f>MID(tbStoricoOrdini[[#This Row],[ARTICOLO]],FIND(" ",tbStoricoOrdini[[#This Row],[ARTICOLO]])+1,4)</f>
        <v>1000</v>
      </c>
      <c r="K5135" t="str">
        <f>IFERROR(RIGHT(tbStoricoOrdini[[#This Row],[ARTICOLO]],LEN(tbStoricoOrdini[[#This Row],[ARTICOLO]])-FIND(" ",tbStoricoOrdini[[#This Row],[ARTICOLO]],FIND(" ",tbStoricoOrdini[[#This Row],[ARTICOLO]]) +1)),"")</f>
        <v>Silver</v>
      </c>
      <c r="L5135" s="3">
        <f>VLOOKUP(tbStoricoOrdini[[#This Row],[ARTICOLO]],tbArticoli[],2,FALSE)</f>
        <v>390</v>
      </c>
      <c r="M5135" s="22">
        <f>tbStoricoOrdini[[#This Row],[IMPORTO]]/tbStoricoOrdini[[#This Row],[PREZZO]]</f>
        <v>3.8487179487179488</v>
      </c>
      <c r="N5135" t="s">
        <v>9</v>
      </c>
      <c r="O5135" s="8">
        <f>VLOOKUP(tbStoricoOrdini[[#This Row],[AGENTE]],tbAgenti[],2,FALSE)</f>
        <v>0.05</v>
      </c>
      <c r="P5135" s="2">
        <v>1501</v>
      </c>
      <c r="Q5135" s="2">
        <f>tbStoricoOrdini[[#This Row],[IMPORTO]]*tbStoricoOrdini[[#This Row],[% COMM.]]</f>
        <v>75.05</v>
      </c>
      <c r="R5135" s="2">
        <f>tbStoricoOrdini[[#This Row],[TOT. COMM.]]+tbStoricoOrdini[[#This Row],[IMPORTO]]</f>
        <v>1576.05</v>
      </c>
    </row>
    <row r="5136" spans="1:18">
      <c r="A5136" s="1">
        <v>43983</v>
      </c>
      <c r="B5136" s="7">
        <f>MONTH(tbStoricoOrdini[[#This Row],[DATA]])</f>
        <v>6</v>
      </c>
      <c r="C5136" t="s">
        <v>5231</v>
      </c>
      <c r="D5136" t="str">
        <f>RIGHT(tbStoricoOrdini[[#This Row],[ORDINE]],4)</f>
        <v>5133</v>
      </c>
      <c r="E5136" t="s">
        <v>48</v>
      </c>
      <c r="F5136" t="str">
        <f>VLOOKUP(tbStoricoOrdini[[#This Row],[CLIENTE]],tbClienti[],3,FALSE)</f>
        <v>Umbria</v>
      </c>
      <c r="G5136" t="str">
        <f>VLOOKUP(tbStoricoOrdini[[#This Row],[CLIENTE]],tbClienti[],7,FALSE)</f>
        <v>BC</v>
      </c>
      <c r="H5136" t="s">
        <v>71</v>
      </c>
      <c r="I5136" t="str">
        <f>IF(LEFT(tbStoricoOrdini[[#This Row],[ARTICOLO]],3) = "COG","COG",LEFT(tbStoricoOrdini[[#This Row],[ARTICOLO]],FIND(" ",tbStoricoOrdini[[#This Row],[ARTICOLO]])-1))</f>
        <v>EB07</v>
      </c>
      <c r="J5136" t="str">
        <f>MID(tbStoricoOrdini[[#This Row],[ARTICOLO]],FIND(" ",tbStoricoOrdini[[#This Row],[ARTICOLO]])+1,4)</f>
        <v>5000</v>
      </c>
      <c r="K5136" t="str">
        <f>IFERROR(RIGHT(tbStoricoOrdini[[#This Row],[ARTICOLO]],LEN(tbStoricoOrdini[[#This Row],[ARTICOLO]])-FIND(" ",tbStoricoOrdini[[#This Row],[ARTICOLO]],FIND(" ",tbStoricoOrdini[[#This Row],[ARTICOLO]]) +1)),"")</f>
        <v/>
      </c>
      <c r="L5136" s="3">
        <f>VLOOKUP(tbStoricoOrdini[[#This Row],[ARTICOLO]],tbArticoli[],2,FALSE)</f>
        <v>140</v>
      </c>
      <c r="M5136" s="22">
        <f>tbStoricoOrdini[[#This Row],[IMPORTO]]/tbStoricoOrdini[[#This Row],[PREZZO]]</f>
        <v>7.1428571428571426E-3</v>
      </c>
      <c r="N5136" t="s">
        <v>6</v>
      </c>
      <c r="O5136" s="8">
        <f>VLOOKUP(tbStoricoOrdini[[#This Row],[AGENTE]],tbAgenti[],2,FALSE)</f>
        <v>7.4999999999999997E-2</v>
      </c>
      <c r="P5136" s="2">
        <v>1</v>
      </c>
      <c r="Q5136" s="2">
        <f>tbStoricoOrdini[[#This Row],[IMPORTO]]*tbStoricoOrdini[[#This Row],[% COMM.]]</f>
        <v>7.4999999999999997E-2</v>
      </c>
      <c r="R5136" s="2">
        <f>tbStoricoOrdini[[#This Row],[TOT. COMM.]]+tbStoricoOrdini[[#This Row],[IMPORTO]]</f>
        <v>1.075</v>
      </c>
    </row>
    <row r="5137" spans="1:18">
      <c r="A5137" s="1">
        <v>43983</v>
      </c>
      <c r="B5137" s="7">
        <f>MONTH(tbStoricoOrdini[[#This Row],[DATA]])</f>
        <v>6</v>
      </c>
      <c r="C5137" t="s">
        <v>5232</v>
      </c>
      <c r="D5137" t="str">
        <f>RIGHT(tbStoricoOrdini[[#This Row],[ORDINE]],4)</f>
        <v>5134</v>
      </c>
      <c r="E5137" t="s">
        <v>48</v>
      </c>
      <c r="F5137" t="str">
        <f>VLOOKUP(tbStoricoOrdini[[#This Row],[CLIENTE]],tbClienti[],3,FALSE)</f>
        <v>Umbria</v>
      </c>
      <c r="G5137" t="str">
        <f>VLOOKUP(tbStoricoOrdini[[#This Row],[CLIENTE]],tbClienti[],7,FALSE)</f>
        <v>BC</v>
      </c>
      <c r="H5137" t="s">
        <v>71</v>
      </c>
      <c r="I5137" t="str">
        <f>IF(LEFT(tbStoricoOrdini[[#This Row],[ARTICOLO]],3) = "COG","COG",LEFT(tbStoricoOrdini[[#This Row],[ARTICOLO]],FIND(" ",tbStoricoOrdini[[#This Row],[ARTICOLO]])-1))</f>
        <v>EB07</v>
      </c>
      <c r="J5137" t="str">
        <f>MID(tbStoricoOrdini[[#This Row],[ARTICOLO]],FIND(" ",tbStoricoOrdini[[#This Row],[ARTICOLO]])+1,4)</f>
        <v>5000</v>
      </c>
      <c r="K5137" t="str">
        <f>IFERROR(RIGHT(tbStoricoOrdini[[#This Row],[ARTICOLO]],LEN(tbStoricoOrdini[[#This Row],[ARTICOLO]])-FIND(" ",tbStoricoOrdini[[#This Row],[ARTICOLO]],FIND(" ",tbStoricoOrdini[[#This Row],[ARTICOLO]]) +1)),"")</f>
        <v/>
      </c>
      <c r="L5137" s="3">
        <f>VLOOKUP(tbStoricoOrdini[[#This Row],[ARTICOLO]],tbArticoli[],2,FALSE)</f>
        <v>140</v>
      </c>
      <c r="M5137" s="22">
        <f>tbStoricoOrdini[[#This Row],[IMPORTO]]/tbStoricoOrdini[[#This Row],[PREZZO]]</f>
        <v>5.7571428571428571</v>
      </c>
      <c r="N5137" t="s">
        <v>9</v>
      </c>
      <c r="O5137" s="8">
        <f>VLOOKUP(tbStoricoOrdini[[#This Row],[AGENTE]],tbAgenti[],2,FALSE)</f>
        <v>0.05</v>
      </c>
      <c r="P5137" s="2">
        <v>806</v>
      </c>
      <c r="Q5137" s="2">
        <f>tbStoricoOrdini[[#This Row],[IMPORTO]]*tbStoricoOrdini[[#This Row],[% COMM.]]</f>
        <v>40.300000000000004</v>
      </c>
      <c r="R5137" s="2">
        <f>tbStoricoOrdini[[#This Row],[TOT. COMM.]]+tbStoricoOrdini[[#This Row],[IMPORTO]]</f>
        <v>846.3</v>
      </c>
    </row>
    <row r="5138" spans="1:18">
      <c r="A5138" s="1">
        <v>43983</v>
      </c>
      <c r="B5138" s="7">
        <f>MONTH(tbStoricoOrdini[[#This Row],[DATA]])</f>
        <v>6</v>
      </c>
      <c r="C5138" t="s">
        <v>5233</v>
      </c>
      <c r="D5138" t="str">
        <f>RIGHT(tbStoricoOrdini[[#This Row],[ORDINE]],4)</f>
        <v>5135</v>
      </c>
      <c r="E5138" t="s">
        <v>48</v>
      </c>
      <c r="F5138" t="str">
        <f>VLOOKUP(tbStoricoOrdini[[#This Row],[CLIENTE]],tbClienti[],3,FALSE)</f>
        <v>Umbria</v>
      </c>
      <c r="G5138" t="str">
        <f>VLOOKUP(tbStoricoOrdini[[#This Row],[CLIENTE]],tbClienti[],7,FALSE)</f>
        <v>BC</v>
      </c>
      <c r="H5138" t="s">
        <v>76</v>
      </c>
      <c r="I5138" t="str">
        <f>IF(LEFT(tbStoricoOrdini[[#This Row],[ARTICOLO]],3) = "COG","COG",LEFT(tbStoricoOrdini[[#This Row],[ARTICOLO]],FIND(" ",tbStoricoOrdini[[#This Row],[ARTICOLO]])-1))</f>
        <v>COG</v>
      </c>
      <c r="J5138" t="str">
        <f>MID(tbStoricoOrdini[[#This Row],[ARTICOLO]],FIND(" ",tbStoricoOrdini[[#This Row],[ARTICOLO]])+1,4)</f>
        <v>1000</v>
      </c>
      <c r="K5138" t="str">
        <f>IFERROR(RIGHT(tbStoricoOrdini[[#This Row],[ARTICOLO]],LEN(tbStoricoOrdini[[#This Row],[ARTICOLO]])-FIND(" ",tbStoricoOrdini[[#This Row],[ARTICOLO]],FIND(" ",tbStoricoOrdini[[#This Row],[ARTICOLO]]) +1)),"")</f>
        <v/>
      </c>
      <c r="L5138" s="3">
        <f>VLOOKUP(tbStoricoOrdini[[#This Row],[ARTICOLO]],tbArticoli[],2,FALSE)</f>
        <v>150</v>
      </c>
      <c r="M5138" s="22">
        <f>tbStoricoOrdini[[#This Row],[IMPORTO]]/tbStoricoOrdini[[#This Row],[PREZZO]]</f>
        <v>6.3933333333333335</v>
      </c>
      <c r="N5138" t="s">
        <v>6</v>
      </c>
      <c r="O5138" s="8">
        <f>VLOOKUP(tbStoricoOrdini[[#This Row],[AGENTE]],tbAgenti[],2,FALSE)</f>
        <v>7.4999999999999997E-2</v>
      </c>
      <c r="P5138" s="2">
        <v>959</v>
      </c>
      <c r="Q5138" s="2">
        <f>tbStoricoOrdini[[#This Row],[IMPORTO]]*tbStoricoOrdini[[#This Row],[% COMM.]]</f>
        <v>71.924999999999997</v>
      </c>
      <c r="R5138" s="2">
        <f>tbStoricoOrdini[[#This Row],[TOT. COMM.]]+tbStoricoOrdini[[#This Row],[IMPORTO]]</f>
        <v>1030.925</v>
      </c>
    </row>
    <row r="5139" spans="1:18">
      <c r="A5139" s="1">
        <v>43983</v>
      </c>
      <c r="B5139" s="7">
        <f>MONTH(tbStoricoOrdini[[#This Row],[DATA]])</f>
        <v>6</v>
      </c>
      <c r="C5139" t="s">
        <v>5234</v>
      </c>
      <c r="D5139" t="str">
        <f>RIGHT(tbStoricoOrdini[[#This Row],[ORDINE]],4)</f>
        <v>5136</v>
      </c>
      <c r="E5139" t="s">
        <v>48</v>
      </c>
      <c r="F5139" t="str">
        <f>VLOOKUP(tbStoricoOrdini[[#This Row],[CLIENTE]],tbClienti[],3,FALSE)</f>
        <v>Umbria</v>
      </c>
      <c r="G5139" t="str">
        <f>VLOOKUP(tbStoricoOrdini[[#This Row],[CLIENTE]],tbClienti[],7,FALSE)</f>
        <v>BC</v>
      </c>
      <c r="H5139" t="s">
        <v>76</v>
      </c>
      <c r="I5139" t="str">
        <f>IF(LEFT(tbStoricoOrdini[[#This Row],[ARTICOLO]],3) = "COG","COG",LEFT(tbStoricoOrdini[[#This Row],[ARTICOLO]],FIND(" ",tbStoricoOrdini[[#This Row],[ARTICOLO]])-1))</f>
        <v>COG</v>
      </c>
      <c r="J5139" t="str">
        <f>MID(tbStoricoOrdini[[#This Row],[ARTICOLO]],FIND(" ",tbStoricoOrdini[[#This Row],[ARTICOLO]])+1,4)</f>
        <v>1000</v>
      </c>
      <c r="K5139" t="str">
        <f>IFERROR(RIGHT(tbStoricoOrdini[[#This Row],[ARTICOLO]],LEN(tbStoricoOrdini[[#This Row],[ARTICOLO]])-FIND(" ",tbStoricoOrdini[[#This Row],[ARTICOLO]],FIND(" ",tbStoricoOrdini[[#This Row],[ARTICOLO]]) +1)),"")</f>
        <v/>
      </c>
      <c r="L5139" s="3">
        <f>VLOOKUP(tbStoricoOrdini[[#This Row],[ARTICOLO]],tbArticoli[],2,FALSE)</f>
        <v>150</v>
      </c>
      <c r="M5139" s="22">
        <f>tbStoricoOrdini[[#This Row],[IMPORTO]]/tbStoricoOrdini[[#This Row],[PREZZO]]</f>
        <v>2.8066666666666666</v>
      </c>
      <c r="N5139" t="s">
        <v>9</v>
      </c>
      <c r="O5139" s="8">
        <f>VLOOKUP(tbStoricoOrdini[[#This Row],[AGENTE]],tbAgenti[],2,FALSE)</f>
        <v>0.05</v>
      </c>
      <c r="P5139" s="2">
        <v>421</v>
      </c>
      <c r="Q5139" s="2">
        <f>tbStoricoOrdini[[#This Row],[IMPORTO]]*tbStoricoOrdini[[#This Row],[% COMM.]]</f>
        <v>21.05</v>
      </c>
      <c r="R5139" s="2">
        <f>tbStoricoOrdini[[#This Row],[TOT. COMM.]]+tbStoricoOrdini[[#This Row],[IMPORTO]]</f>
        <v>442.05</v>
      </c>
    </row>
    <row r="5140" spans="1:18">
      <c r="A5140" s="1">
        <v>43983</v>
      </c>
      <c r="B5140" s="7">
        <f>MONTH(tbStoricoOrdini[[#This Row],[DATA]])</f>
        <v>6</v>
      </c>
      <c r="C5140" t="s">
        <v>5235</v>
      </c>
      <c r="D5140" t="str">
        <f>RIGHT(tbStoricoOrdini[[#This Row],[ORDINE]],4)</f>
        <v>5137</v>
      </c>
      <c r="E5140" t="s">
        <v>48</v>
      </c>
      <c r="F5140" t="str">
        <f>VLOOKUP(tbStoricoOrdini[[#This Row],[CLIENTE]],tbClienti[],3,FALSE)</f>
        <v>Umbria</v>
      </c>
      <c r="G5140" t="str">
        <f>VLOOKUP(tbStoricoOrdini[[#This Row],[CLIENTE]],tbClienti[],7,FALSE)</f>
        <v>BC</v>
      </c>
      <c r="H5140" t="s">
        <v>72</v>
      </c>
      <c r="I5140" t="str">
        <f>IF(LEFT(tbStoricoOrdini[[#This Row],[ARTICOLO]],3) = "COG","COG",LEFT(tbStoricoOrdini[[#This Row],[ARTICOLO]],FIND(" ",tbStoricoOrdini[[#This Row],[ARTICOLO]])-1))</f>
        <v>EB06</v>
      </c>
      <c r="J5140" t="str">
        <f>MID(tbStoricoOrdini[[#This Row],[ARTICOLO]],FIND(" ",tbStoricoOrdini[[#This Row],[ARTICOLO]])+1,4)</f>
        <v>3000</v>
      </c>
      <c r="K5140" t="str">
        <f>IFERROR(RIGHT(tbStoricoOrdini[[#This Row],[ARTICOLO]],LEN(tbStoricoOrdini[[#This Row],[ARTICOLO]])-FIND(" ",tbStoricoOrdini[[#This Row],[ARTICOLO]],FIND(" ",tbStoricoOrdini[[#This Row],[ARTICOLO]]) +1)),"")</f>
        <v>Medium</v>
      </c>
      <c r="L5140" s="3">
        <f>VLOOKUP(tbStoricoOrdini[[#This Row],[ARTICOLO]],tbArticoli[],2,FALSE)</f>
        <v>120</v>
      </c>
      <c r="M5140" s="22">
        <f>tbStoricoOrdini[[#This Row],[IMPORTO]]/tbStoricoOrdini[[#This Row],[PREZZO]]</f>
        <v>8.5416666666666661</v>
      </c>
      <c r="N5140" t="s">
        <v>18</v>
      </c>
      <c r="O5140" s="8">
        <f>VLOOKUP(tbStoricoOrdini[[#This Row],[AGENTE]],tbAgenti[],2,FALSE)</f>
        <v>0.03</v>
      </c>
      <c r="P5140" s="2">
        <v>1025</v>
      </c>
      <c r="Q5140" s="2">
        <f>tbStoricoOrdini[[#This Row],[IMPORTO]]*tbStoricoOrdini[[#This Row],[% COMM.]]</f>
        <v>30.75</v>
      </c>
      <c r="R5140" s="2">
        <f>tbStoricoOrdini[[#This Row],[TOT. COMM.]]+tbStoricoOrdini[[#This Row],[IMPORTO]]</f>
        <v>1055.75</v>
      </c>
    </row>
    <row r="5141" spans="1:18">
      <c r="A5141" s="1">
        <v>43983</v>
      </c>
      <c r="B5141" s="7">
        <f>MONTH(tbStoricoOrdini[[#This Row],[DATA]])</f>
        <v>6</v>
      </c>
      <c r="C5141" t="s">
        <v>5236</v>
      </c>
      <c r="D5141" t="str">
        <f>RIGHT(tbStoricoOrdini[[#This Row],[ORDINE]],4)</f>
        <v>5138</v>
      </c>
      <c r="E5141" t="s">
        <v>48</v>
      </c>
      <c r="F5141" t="str">
        <f>VLOOKUP(tbStoricoOrdini[[#This Row],[CLIENTE]],tbClienti[],3,FALSE)</f>
        <v>Umbria</v>
      </c>
      <c r="G5141" t="str">
        <f>VLOOKUP(tbStoricoOrdini[[#This Row],[CLIENTE]],tbClienti[],7,FALSE)</f>
        <v>BC</v>
      </c>
      <c r="H5141" t="s">
        <v>72</v>
      </c>
      <c r="I5141" t="str">
        <f>IF(LEFT(tbStoricoOrdini[[#This Row],[ARTICOLO]],3) = "COG","COG",LEFT(tbStoricoOrdini[[#This Row],[ARTICOLO]],FIND(" ",tbStoricoOrdini[[#This Row],[ARTICOLO]])-1))</f>
        <v>EB06</v>
      </c>
      <c r="J5141" t="str">
        <f>MID(tbStoricoOrdini[[#This Row],[ARTICOLO]],FIND(" ",tbStoricoOrdini[[#This Row],[ARTICOLO]])+1,4)</f>
        <v>3000</v>
      </c>
      <c r="K5141" t="str">
        <f>IFERROR(RIGHT(tbStoricoOrdini[[#This Row],[ARTICOLO]],LEN(tbStoricoOrdini[[#This Row],[ARTICOLO]])-FIND(" ",tbStoricoOrdini[[#This Row],[ARTICOLO]],FIND(" ",tbStoricoOrdini[[#This Row],[ARTICOLO]]) +1)),"")</f>
        <v>Medium</v>
      </c>
      <c r="L5141" s="3">
        <f>VLOOKUP(tbStoricoOrdini[[#This Row],[ARTICOLO]],tbArticoli[],2,FALSE)</f>
        <v>120</v>
      </c>
      <c r="M5141" s="22">
        <f>tbStoricoOrdini[[#This Row],[IMPORTO]]/tbStoricoOrdini[[#This Row],[PREZZO]]</f>
        <v>3.4</v>
      </c>
      <c r="N5141" t="s">
        <v>6</v>
      </c>
      <c r="O5141" s="8">
        <f>VLOOKUP(tbStoricoOrdini[[#This Row],[AGENTE]],tbAgenti[],2,FALSE)</f>
        <v>7.4999999999999997E-2</v>
      </c>
      <c r="P5141" s="2">
        <v>408</v>
      </c>
      <c r="Q5141" s="2">
        <f>tbStoricoOrdini[[#This Row],[IMPORTO]]*tbStoricoOrdini[[#This Row],[% COMM.]]</f>
        <v>30.599999999999998</v>
      </c>
      <c r="R5141" s="2">
        <f>tbStoricoOrdini[[#This Row],[TOT. COMM.]]+tbStoricoOrdini[[#This Row],[IMPORTO]]</f>
        <v>438.6</v>
      </c>
    </row>
    <row r="5142" spans="1:18">
      <c r="A5142" s="1">
        <v>43983</v>
      </c>
      <c r="B5142" s="7">
        <f>MONTH(tbStoricoOrdini[[#This Row],[DATA]])</f>
        <v>6</v>
      </c>
      <c r="C5142" t="s">
        <v>5237</v>
      </c>
      <c r="D5142" t="str">
        <f>RIGHT(tbStoricoOrdini[[#This Row],[ORDINE]],4)</f>
        <v>5139</v>
      </c>
      <c r="E5142" t="s">
        <v>48</v>
      </c>
      <c r="F5142" t="str">
        <f>VLOOKUP(tbStoricoOrdini[[#This Row],[CLIENTE]],tbClienti[],3,FALSE)</f>
        <v>Umbria</v>
      </c>
      <c r="G5142" t="str">
        <f>VLOOKUP(tbStoricoOrdini[[#This Row],[CLIENTE]],tbClienti[],7,FALSE)</f>
        <v>BC</v>
      </c>
      <c r="H5142" t="s">
        <v>72</v>
      </c>
      <c r="I5142" t="str">
        <f>IF(LEFT(tbStoricoOrdini[[#This Row],[ARTICOLO]],3) = "COG","COG",LEFT(tbStoricoOrdini[[#This Row],[ARTICOLO]],FIND(" ",tbStoricoOrdini[[#This Row],[ARTICOLO]])-1))</f>
        <v>EB06</v>
      </c>
      <c r="J5142" t="str">
        <f>MID(tbStoricoOrdini[[#This Row],[ARTICOLO]],FIND(" ",tbStoricoOrdini[[#This Row],[ARTICOLO]])+1,4)</f>
        <v>3000</v>
      </c>
      <c r="K5142" t="str">
        <f>IFERROR(RIGHT(tbStoricoOrdini[[#This Row],[ARTICOLO]],LEN(tbStoricoOrdini[[#This Row],[ARTICOLO]])-FIND(" ",tbStoricoOrdini[[#This Row],[ARTICOLO]],FIND(" ",tbStoricoOrdini[[#This Row],[ARTICOLO]]) +1)),"")</f>
        <v>Medium</v>
      </c>
      <c r="L5142" s="3">
        <f>VLOOKUP(tbStoricoOrdini[[#This Row],[ARTICOLO]],tbArticoli[],2,FALSE)</f>
        <v>120</v>
      </c>
      <c r="M5142" s="22">
        <f>tbStoricoOrdini[[#This Row],[IMPORTO]]/tbStoricoOrdini[[#This Row],[PREZZO]]</f>
        <v>19.850000000000001</v>
      </c>
      <c r="N5142" t="s">
        <v>9</v>
      </c>
      <c r="O5142" s="8">
        <f>VLOOKUP(tbStoricoOrdini[[#This Row],[AGENTE]],tbAgenti[],2,FALSE)</f>
        <v>0.05</v>
      </c>
      <c r="P5142" s="2">
        <v>2382</v>
      </c>
      <c r="Q5142" s="2">
        <f>tbStoricoOrdini[[#This Row],[IMPORTO]]*tbStoricoOrdini[[#This Row],[% COMM.]]</f>
        <v>119.10000000000001</v>
      </c>
      <c r="R5142" s="2">
        <f>tbStoricoOrdini[[#This Row],[TOT. COMM.]]+tbStoricoOrdini[[#This Row],[IMPORTO]]</f>
        <v>2501.1</v>
      </c>
    </row>
    <row r="5143" spans="1:18">
      <c r="A5143" s="1">
        <v>43983</v>
      </c>
      <c r="B5143" s="7">
        <f>MONTH(tbStoricoOrdini[[#This Row],[DATA]])</f>
        <v>6</v>
      </c>
      <c r="C5143" t="s">
        <v>5238</v>
      </c>
      <c r="D5143" t="str">
        <f>RIGHT(tbStoricoOrdini[[#This Row],[ORDINE]],4)</f>
        <v>5140</v>
      </c>
      <c r="E5143" t="s">
        <v>48</v>
      </c>
      <c r="F5143" t="str">
        <f>VLOOKUP(tbStoricoOrdini[[#This Row],[CLIENTE]],tbClienti[],3,FALSE)</f>
        <v>Umbria</v>
      </c>
      <c r="G5143" t="str">
        <f>VLOOKUP(tbStoricoOrdini[[#This Row],[CLIENTE]],tbClienti[],7,FALSE)</f>
        <v>BC</v>
      </c>
      <c r="H5143" t="s">
        <v>73</v>
      </c>
      <c r="I5143" t="str">
        <f>IF(LEFT(tbStoricoOrdini[[#This Row],[ARTICOLO]],3) = "COG","COG",LEFT(tbStoricoOrdini[[#This Row],[ARTICOLO]],FIND(" ",tbStoricoOrdini[[#This Row],[ARTICOLO]])-1))</f>
        <v>EB06</v>
      </c>
      <c r="J5143" t="str">
        <f>MID(tbStoricoOrdini[[#This Row],[ARTICOLO]],FIND(" ",tbStoricoOrdini[[#This Row],[ARTICOLO]])+1,4)</f>
        <v>3000</v>
      </c>
      <c r="K5143" t="str">
        <f>IFERROR(RIGHT(tbStoricoOrdini[[#This Row],[ARTICOLO]],LEN(tbStoricoOrdini[[#This Row],[ARTICOLO]])-FIND(" ",tbStoricoOrdini[[#This Row],[ARTICOLO]],FIND(" ",tbStoricoOrdini[[#This Row],[ARTICOLO]]) +1)),"")</f>
        <v>Plus</v>
      </c>
      <c r="L5143" s="3">
        <f>VLOOKUP(tbStoricoOrdini[[#This Row],[ARTICOLO]],tbArticoli[],2,FALSE)</f>
        <v>130</v>
      </c>
      <c r="M5143" s="22">
        <f>tbStoricoOrdini[[#This Row],[IMPORTO]]/tbStoricoOrdini[[#This Row],[PREZZO]]</f>
        <v>1.8076923076923077</v>
      </c>
      <c r="N5143" t="s">
        <v>6</v>
      </c>
      <c r="O5143" s="8">
        <f>VLOOKUP(tbStoricoOrdini[[#This Row],[AGENTE]],tbAgenti[],2,FALSE)</f>
        <v>7.4999999999999997E-2</v>
      </c>
      <c r="P5143" s="2">
        <v>235</v>
      </c>
      <c r="Q5143" s="2">
        <f>tbStoricoOrdini[[#This Row],[IMPORTO]]*tbStoricoOrdini[[#This Row],[% COMM.]]</f>
        <v>17.625</v>
      </c>
      <c r="R5143" s="2">
        <f>tbStoricoOrdini[[#This Row],[TOT. COMM.]]+tbStoricoOrdini[[#This Row],[IMPORTO]]</f>
        <v>252.625</v>
      </c>
    </row>
    <row r="5144" spans="1:18">
      <c r="A5144" s="1">
        <v>43983</v>
      </c>
      <c r="B5144" s="7">
        <f>MONTH(tbStoricoOrdini[[#This Row],[DATA]])</f>
        <v>6</v>
      </c>
      <c r="C5144" t="s">
        <v>5239</v>
      </c>
      <c r="D5144" t="str">
        <f>RIGHT(tbStoricoOrdini[[#This Row],[ORDINE]],4)</f>
        <v>5141</v>
      </c>
      <c r="E5144" t="s">
        <v>49</v>
      </c>
      <c r="F5144" t="str">
        <f>VLOOKUP(tbStoricoOrdini[[#This Row],[CLIENTE]],tbClienti[],3,FALSE)</f>
        <v>Veneto</v>
      </c>
      <c r="G5144" t="str">
        <f>VLOOKUP(tbStoricoOrdini[[#This Row],[CLIENTE]],tbClienti[],7,FALSE)</f>
        <v>CC</v>
      </c>
      <c r="H5144" t="s">
        <v>74</v>
      </c>
      <c r="I5144" t="str">
        <f>IF(LEFT(tbStoricoOrdini[[#This Row],[ARTICOLO]],3) = "COG","COG",LEFT(tbStoricoOrdini[[#This Row],[ARTICOLO]],FIND(" ",tbStoricoOrdini[[#This Row],[ARTICOLO]])-1))</f>
        <v>AVRC</v>
      </c>
      <c r="J5144" t="str">
        <f>MID(tbStoricoOrdini[[#This Row],[ARTICOLO]],FIND(" ",tbStoricoOrdini[[#This Row],[ARTICOLO]])+1,4)</f>
        <v>2500</v>
      </c>
      <c r="K5144" t="str">
        <f>IFERROR(RIGHT(tbStoricoOrdini[[#This Row],[ARTICOLO]],LEN(tbStoricoOrdini[[#This Row],[ARTICOLO]])-FIND(" ",tbStoricoOrdini[[#This Row],[ARTICOLO]],FIND(" ",tbStoricoOrdini[[#This Row],[ARTICOLO]]) +1)),"")</f>
        <v>Gold</v>
      </c>
      <c r="L5144" s="3">
        <f>VLOOKUP(tbStoricoOrdini[[#This Row],[ARTICOLO]],tbArticoli[],2,FALSE)</f>
        <v>500</v>
      </c>
      <c r="M5144" s="22">
        <f>tbStoricoOrdini[[#This Row],[IMPORTO]]/tbStoricoOrdini[[#This Row],[PREZZO]]</f>
        <v>1.7999999999999999E-2</v>
      </c>
      <c r="N5144" t="s">
        <v>16</v>
      </c>
      <c r="O5144" s="8">
        <f>VLOOKUP(tbStoricoOrdini[[#This Row],[AGENTE]],tbAgenti[],2,FALSE)</f>
        <v>0.05</v>
      </c>
      <c r="P5144" s="2">
        <v>9</v>
      </c>
      <c r="Q5144" s="2">
        <f>tbStoricoOrdini[[#This Row],[IMPORTO]]*tbStoricoOrdini[[#This Row],[% COMM.]]</f>
        <v>0.45</v>
      </c>
      <c r="R5144" s="2">
        <f>tbStoricoOrdini[[#This Row],[TOT. COMM.]]+tbStoricoOrdini[[#This Row],[IMPORTO]]</f>
        <v>9.4499999999999993</v>
      </c>
    </row>
    <row r="5145" spans="1:18">
      <c r="A5145" s="1">
        <v>43983</v>
      </c>
      <c r="B5145" s="7">
        <f>MONTH(tbStoricoOrdini[[#This Row],[DATA]])</f>
        <v>6</v>
      </c>
      <c r="C5145" t="s">
        <v>5240</v>
      </c>
      <c r="D5145" t="str">
        <f>RIGHT(tbStoricoOrdini[[#This Row],[ORDINE]],4)</f>
        <v>5142</v>
      </c>
      <c r="E5145" t="s">
        <v>49</v>
      </c>
      <c r="F5145" t="str">
        <f>VLOOKUP(tbStoricoOrdini[[#This Row],[CLIENTE]],tbClienti[],3,FALSE)</f>
        <v>Veneto</v>
      </c>
      <c r="G5145" t="str">
        <f>VLOOKUP(tbStoricoOrdini[[#This Row],[CLIENTE]],tbClienti[],7,FALSE)</f>
        <v>CC</v>
      </c>
      <c r="H5145" t="s">
        <v>74</v>
      </c>
      <c r="I5145" t="str">
        <f>IF(LEFT(tbStoricoOrdini[[#This Row],[ARTICOLO]],3) = "COG","COG",LEFT(tbStoricoOrdini[[#This Row],[ARTICOLO]],FIND(" ",tbStoricoOrdini[[#This Row],[ARTICOLO]])-1))</f>
        <v>AVRC</v>
      </c>
      <c r="J5145" t="str">
        <f>MID(tbStoricoOrdini[[#This Row],[ARTICOLO]],FIND(" ",tbStoricoOrdini[[#This Row],[ARTICOLO]])+1,4)</f>
        <v>2500</v>
      </c>
      <c r="K5145" t="str">
        <f>IFERROR(RIGHT(tbStoricoOrdini[[#This Row],[ARTICOLO]],LEN(tbStoricoOrdini[[#This Row],[ARTICOLO]])-FIND(" ",tbStoricoOrdini[[#This Row],[ARTICOLO]],FIND(" ",tbStoricoOrdini[[#This Row],[ARTICOLO]]) +1)),"")</f>
        <v>Gold</v>
      </c>
      <c r="L5145" s="3">
        <f>VLOOKUP(tbStoricoOrdini[[#This Row],[ARTICOLO]],tbArticoli[],2,FALSE)</f>
        <v>500</v>
      </c>
      <c r="M5145" s="22">
        <f>tbStoricoOrdini[[#This Row],[IMPORTO]]/tbStoricoOrdini[[#This Row],[PREZZO]]</f>
        <v>8.0000000000000002E-3</v>
      </c>
      <c r="N5145" t="s">
        <v>39</v>
      </c>
      <c r="O5145" s="8">
        <f>VLOOKUP(tbStoricoOrdini[[#This Row],[AGENTE]],tbAgenti[],2,FALSE)</f>
        <v>0.05</v>
      </c>
      <c r="P5145" s="2">
        <v>4</v>
      </c>
      <c r="Q5145" s="2">
        <f>tbStoricoOrdini[[#This Row],[IMPORTO]]*tbStoricoOrdini[[#This Row],[% COMM.]]</f>
        <v>0.2</v>
      </c>
      <c r="R5145" s="2">
        <f>tbStoricoOrdini[[#This Row],[TOT. COMM.]]+tbStoricoOrdini[[#This Row],[IMPORTO]]</f>
        <v>4.2</v>
      </c>
    </row>
    <row r="5146" spans="1:18">
      <c r="A5146" s="1">
        <v>43983</v>
      </c>
      <c r="B5146" s="7">
        <f>MONTH(tbStoricoOrdini[[#This Row],[DATA]])</f>
        <v>6</v>
      </c>
      <c r="C5146" t="s">
        <v>5241</v>
      </c>
      <c r="D5146" t="str">
        <f>RIGHT(tbStoricoOrdini[[#This Row],[ORDINE]],4)</f>
        <v>5143</v>
      </c>
      <c r="E5146" t="s">
        <v>49</v>
      </c>
      <c r="F5146" t="str">
        <f>VLOOKUP(tbStoricoOrdini[[#This Row],[CLIENTE]],tbClienti[],3,FALSE)</f>
        <v>Veneto</v>
      </c>
      <c r="G5146" t="str">
        <f>VLOOKUP(tbStoricoOrdini[[#This Row],[CLIENTE]],tbClienti[],7,FALSE)</f>
        <v>CC</v>
      </c>
      <c r="H5146" t="s">
        <v>61</v>
      </c>
      <c r="I5146" t="str">
        <f>IF(LEFT(tbStoricoOrdini[[#This Row],[ARTICOLO]],3) = "COG","COG",LEFT(tbStoricoOrdini[[#This Row],[ARTICOLO]],FIND(" ",tbStoricoOrdini[[#This Row],[ARTICOLO]])-1))</f>
        <v>KLM</v>
      </c>
      <c r="J5146" t="str">
        <f>MID(tbStoricoOrdini[[#This Row],[ARTICOLO]],FIND(" ",tbStoricoOrdini[[#This Row],[ARTICOLO]])+1,4)</f>
        <v>5000</v>
      </c>
      <c r="K5146" t="str">
        <f>IFERROR(RIGHT(tbStoricoOrdini[[#This Row],[ARTICOLO]],LEN(tbStoricoOrdini[[#This Row],[ARTICOLO]])-FIND(" ",tbStoricoOrdini[[#This Row],[ARTICOLO]],FIND(" ",tbStoricoOrdini[[#This Row],[ARTICOLO]]) +1)),"")</f>
        <v>Medium</v>
      </c>
      <c r="L5146" s="3">
        <f>VLOOKUP(tbStoricoOrdini[[#This Row],[ARTICOLO]],tbArticoli[],2,FALSE)</f>
        <v>150</v>
      </c>
      <c r="M5146" s="22">
        <f>tbStoricoOrdini[[#This Row],[IMPORTO]]/tbStoricoOrdini[[#This Row],[PREZZO]]</f>
        <v>1186.3733333333332</v>
      </c>
      <c r="N5146" t="s">
        <v>39</v>
      </c>
      <c r="O5146" s="8">
        <f>VLOOKUP(tbStoricoOrdini[[#This Row],[AGENTE]],tbAgenti[],2,FALSE)</f>
        <v>0.05</v>
      </c>
      <c r="P5146" s="2">
        <v>177956</v>
      </c>
      <c r="Q5146" s="2">
        <f>tbStoricoOrdini[[#This Row],[IMPORTO]]*tbStoricoOrdini[[#This Row],[% COMM.]]</f>
        <v>8897.8000000000011</v>
      </c>
      <c r="R5146" s="2">
        <f>tbStoricoOrdini[[#This Row],[TOT. COMM.]]+tbStoricoOrdini[[#This Row],[IMPORTO]]</f>
        <v>186853.8</v>
      </c>
    </row>
    <row r="5147" spans="1:18">
      <c r="A5147" s="1">
        <v>43983</v>
      </c>
      <c r="B5147" s="7">
        <f>MONTH(tbStoricoOrdini[[#This Row],[DATA]])</f>
        <v>6</v>
      </c>
      <c r="C5147" t="s">
        <v>5242</v>
      </c>
      <c r="D5147" t="str">
        <f>RIGHT(tbStoricoOrdini[[#This Row],[ORDINE]],4)</f>
        <v>5144</v>
      </c>
      <c r="E5147" t="s">
        <v>49</v>
      </c>
      <c r="F5147" t="str">
        <f>VLOOKUP(tbStoricoOrdini[[#This Row],[CLIENTE]],tbClienti[],3,FALSE)</f>
        <v>Veneto</v>
      </c>
      <c r="G5147" t="str">
        <f>VLOOKUP(tbStoricoOrdini[[#This Row],[CLIENTE]],tbClienti[],7,FALSE)</f>
        <v>CC</v>
      </c>
      <c r="H5147" t="s">
        <v>61</v>
      </c>
      <c r="I5147" t="str">
        <f>IF(LEFT(tbStoricoOrdini[[#This Row],[ARTICOLO]],3) = "COG","COG",LEFT(tbStoricoOrdini[[#This Row],[ARTICOLO]],FIND(" ",tbStoricoOrdini[[#This Row],[ARTICOLO]])-1))</f>
        <v>KLM</v>
      </c>
      <c r="J5147" t="str">
        <f>MID(tbStoricoOrdini[[#This Row],[ARTICOLO]],FIND(" ",tbStoricoOrdini[[#This Row],[ARTICOLO]])+1,4)</f>
        <v>5000</v>
      </c>
      <c r="K5147" t="str">
        <f>IFERROR(RIGHT(tbStoricoOrdini[[#This Row],[ARTICOLO]],LEN(tbStoricoOrdini[[#This Row],[ARTICOLO]])-FIND(" ",tbStoricoOrdini[[#This Row],[ARTICOLO]],FIND(" ",tbStoricoOrdini[[#This Row],[ARTICOLO]]) +1)),"")</f>
        <v>Medium</v>
      </c>
      <c r="L5147" s="3">
        <f>VLOOKUP(tbStoricoOrdini[[#This Row],[ARTICOLO]],tbArticoli[],2,FALSE)</f>
        <v>150</v>
      </c>
      <c r="M5147" s="22">
        <f>tbStoricoOrdini[[#This Row],[IMPORTO]]/tbStoricoOrdini[[#This Row],[PREZZO]]</f>
        <v>15.553333333333333</v>
      </c>
      <c r="N5147" t="s">
        <v>6</v>
      </c>
      <c r="O5147" s="8">
        <f>VLOOKUP(tbStoricoOrdini[[#This Row],[AGENTE]],tbAgenti[],2,FALSE)</f>
        <v>7.4999999999999997E-2</v>
      </c>
      <c r="P5147" s="2">
        <v>2333</v>
      </c>
      <c r="Q5147" s="2">
        <f>tbStoricoOrdini[[#This Row],[IMPORTO]]*tbStoricoOrdini[[#This Row],[% COMM.]]</f>
        <v>174.97499999999999</v>
      </c>
      <c r="R5147" s="2">
        <f>tbStoricoOrdini[[#This Row],[TOT. COMM.]]+tbStoricoOrdini[[#This Row],[IMPORTO]]</f>
        <v>2507.9749999999999</v>
      </c>
    </row>
    <row r="5148" spans="1:18">
      <c r="A5148" s="1">
        <v>43983</v>
      </c>
      <c r="B5148" s="7">
        <f>MONTH(tbStoricoOrdini[[#This Row],[DATA]])</f>
        <v>6</v>
      </c>
      <c r="C5148" t="s">
        <v>5243</v>
      </c>
      <c r="D5148" t="str">
        <f>RIGHT(tbStoricoOrdini[[#This Row],[ORDINE]],4)</f>
        <v>5145</v>
      </c>
      <c r="E5148" t="s">
        <v>49</v>
      </c>
      <c r="F5148" t="str">
        <f>VLOOKUP(tbStoricoOrdini[[#This Row],[CLIENTE]],tbClienti[],3,FALSE)</f>
        <v>Veneto</v>
      </c>
      <c r="G5148" t="str">
        <f>VLOOKUP(tbStoricoOrdini[[#This Row],[CLIENTE]],tbClienti[],7,FALSE)</f>
        <v>CC</v>
      </c>
      <c r="H5148" t="s">
        <v>79</v>
      </c>
      <c r="I5148" t="str">
        <f>IF(LEFT(tbStoricoOrdini[[#This Row],[ARTICOLO]],3) = "COG","COG",LEFT(tbStoricoOrdini[[#This Row],[ARTICOLO]],FIND(" ",tbStoricoOrdini[[#This Row],[ARTICOLO]])-1))</f>
        <v>COG</v>
      </c>
      <c r="J5148" t="str">
        <f>MID(tbStoricoOrdini[[#This Row],[ARTICOLO]],FIND(" ",tbStoricoOrdini[[#This Row],[ARTICOLO]])+1,4)</f>
        <v>4000</v>
      </c>
      <c r="K5148" t="str">
        <f>IFERROR(RIGHT(tbStoricoOrdini[[#This Row],[ARTICOLO]],LEN(tbStoricoOrdini[[#This Row],[ARTICOLO]])-FIND(" ",tbStoricoOrdini[[#This Row],[ARTICOLO]],FIND(" ",tbStoricoOrdini[[#This Row],[ARTICOLO]]) +1)),"")</f>
        <v>Plus</v>
      </c>
      <c r="L5148" s="3">
        <f>VLOOKUP(tbStoricoOrdini[[#This Row],[ARTICOLO]],tbArticoli[],2,FALSE)</f>
        <v>240</v>
      </c>
      <c r="M5148" s="22">
        <f>tbStoricoOrdini[[#This Row],[IMPORTO]]/tbStoricoOrdini[[#This Row],[PREZZO]]</f>
        <v>0.31666666666666665</v>
      </c>
      <c r="N5148" t="s">
        <v>11</v>
      </c>
      <c r="O5148" s="8">
        <f>VLOOKUP(tbStoricoOrdini[[#This Row],[AGENTE]],tbAgenti[],2,FALSE)</f>
        <v>0.04</v>
      </c>
      <c r="P5148" s="2">
        <v>76</v>
      </c>
      <c r="Q5148" s="2">
        <f>tbStoricoOrdini[[#This Row],[IMPORTO]]*tbStoricoOrdini[[#This Row],[% COMM.]]</f>
        <v>3.04</v>
      </c>
      <c r="R5148" s="2">
        <f>tbStoricoOrdini[[#This Row],[TOT. COMM.]]+tbStoricoOrdini[[#This Row],[IMPORTO]]</f>
        <v>79.040000000000006</v>
      </c>
    </row>
    <row r="5149" spans="1:18">
      <c r="A5149" s="1">
        <v>43983</v>
      </c>
      <c r="B5149" s="7">
        <f>MONTH(tbStoricoOrdini[[#This Row],[DATA]])</f>
        <v>6</v>
      </c>
      <c r="C5149" t="s">
        <v>5244</v>
      </c>
      <c r="D5149" t="str">
        <f>RIGHT(tbStoricoOrdini[[#This Row],[ORDINE]],4)</f>
        <v>5146</v>
      </c>
      <c r="E5149" t="s">
        <v>49</v>
      </c>
      <c r="F5149" t="str">
        <f>VLOOKUP(tbStoricoOrdini[[#This Row],[CLIENTE]],tbClienti[],3,FALSE)</f>
        <v>Veneto</v>
      </c>
      <c r="G5149" t="str">
        <f>VLOOKUP(tbStoricoOrdini[[#This Row],[CLIENTE]],tbClienti[],7,FALSE)</f>
        <v>CC</v>
      </c>
      <c r="H5149" t="s">
        <v>63</v>
      </c>
      <c r="I5149" t="str">
        <f>IF(LEFT(tbStoricoOrdini[[#This Row],[ARTICOLO]],3) = "COG","COG",LEFT(tbStoricoOrdini[[#This Row],[ARTICOLO]],FIND(" ",tbStoricoOrdini[[#This Row],[ARTICOLO]])-1))</f>
        <v>KLM</v>
      </c>
      <c r="J5149" t="str">
        <f>MID(tbStoricoOrdini[[#This Row],[ARTICOLO]],FIND(" ",tbStoricoOrdini[[#This Row],[ARTICOLO]])+1,4)</f>
        <v>3000</v>
      </c>
      <c r="K5149" t="str">
        <f>IFERROR(RIGHT(tbStoricoOrdini[[#This Row],[ARTICOLO]],LEN(tbStoricoOrdini[[#This Row],[ARTICOLO]])-FIND(" ",tbStoricoOrdini[[#This Row],[ARTICOLO]],FIND(" ",tbStoricoOrdini[[#This Row],[ARTICOLO]]) +1)),"")</f>
        <v>Plus</v>
      </c>
      <c r="L5149" s="3">
        <f>VLOOKUP(tbStoricoOrdini[[#This Row],[ARTICOLO]],tbArticoli[],2,FALSE)</f>
        <v>145</v>
      </c>
      <c r="M5149" s="22">
        <f>tbStoricoOrdini[[#This Row],[IMPORTO]]/tbStoricoOrdini[[#This Row],[PREZZO]]</f>
        <v>158.73793103448276</v>
      </c>
      <c r="N5149" t="s">
        <v>16</v>
      </c>
      <c r="O5149" s="8">
        <f>VLOOKUP(tbStoricoOrdini[[#This Row],[AGENTE]],tbAgenti[],2,FALSE)</f>
        <v>0.05</v>
      </c>
      <c r="P5149" s="2">
        <v>23017</v>
      </c>
      <c r="Q5149" s="2">
        <f>tbStoricoOrdini[[#This Row],[IMPORTO]]*tbStoricoOrdini[[#This Row],[% COMM.]]</f>
        <v>1150.8500000000001</v>
      </c>
      <c r="R5149" s="2">
        <f>tbStoricoOrdini[[#This Row],[TOT. COMM.]]+tbStoricoOrdini[[#This Row],[IMPORTO]]</f>
        <v>24167.85</v>
      </c>
    </row>
    <row r="5150" spans="1:18">
      <c r="A5150" s="1">
        <v>43983</v>
      </c>
      <c r="B5150" s="7">
        <f>MONTH(tbStoricoOrdini[[#This Row],[DATA]])</f>
        <v>6</v>
      </c>
      <c r="C5150" t="s">
        <v>5245</v>
      </c>
      <c r="D5150" t="str">
        <f>RIGHT(tbStoricoOrdini[[#This Row],[ORDINE]],4)</f>
        <v>5147</v>
      </c>
      <c r="E5150" t="s">
        <v>49</v>
      </c>
      <c r="F5150" t="str">
        <f>VLOOKUP(tbStoricoOrdini[[#This Row],[CLIENTE]],tbClienti[],3,FALSE)</f>
        <v>Veneto</v>
      </c>
      <c r="G5150" t="str">
        <f>VLOOKUP(tbStoricoOrdini[[#This Row],[CLIENTE]],tbClienti[],7,FALSE)</f>
        <v>CC</v>
      </c>
      <c r="H5150" t="s">
        <v>63</v>
      </c>
      <c r="I5150" t="str">
        <f>IF(LEFT(tbStoricoOrdini[[#This Row],[ARTICOLO]],3) = "COG","COG",LEFT(tbStoricoOrdini[[#This Row],[ARTICOLO]],FIND(" ",tbStoricoOrdini[[#This Row],[ARTICOLO]])-1))</f>
        <v>KLM</v>
      </c>
      <c r="J5150" t="str">
        <f>MID(tbStoricoOrdini[[#This Row],[ARTICOLO]],FIND(" ",tbStoricoOrdini[[#This Row],[ARTICOLO]])+1,4)</f>
        <v>3000</v>
      </c>
      <c r="K5150" t="str">
        <f>IFERROR(RIGHT(tbStoricoOrdini[[#This Row],[ARTICOLO]],LEN(tbStoricoOrdini[[#This Row],[ARTICOLO]])-FIND(" ",tbStoricoOrdini[[#This Row],[ARTICOLO]],FIND(" ",tbStoricoOrdini[[#This Row],[ARTICOLO]]) +1)),"")</f>
        <v>Plus</v>
      </c>
      <c r="L5150" s="3">
        <f>VLOOKUP(tbStoricoOrdini[[#This Row],[ARTICOLO]],tbArticoli[],2,FALSE)</f>
        <v>145</v>
      </c>
      <c r="M5150" s="22">
        <f>tbStoricoOrdini[[#This Row],[IMPORTO]]/tbStoricoOrdini[[#This Row],[PREZZO]]</f>
        <v>155.75862068965517</v>
      </c>
      <c r="N5150" t="s">
        <v>39</v>
      </c>
      <c r="O5150" s="8">
        <f>VLOOKUP(tbStoricoOrdini[[#This Row],[AGENTE]],tbAgenti[],2,FALSE)</f>
        <v>0.05</v>
      </c>
      <c r="P5150" s="2">
        <v>22585</v>
      </c>
      <c r="Q5150" s="2">
        <f>tbStoricoOrdini[[#This Row],[IMPORTO]]*tbStoricoOrdini[[#This Row],[% COMM.]]</f>
        <v>1129.25</v>
      </c>
      <c r="R5150" s="2">
        <f>tbStoricoOrdini[[#This Row],[TOT. COMM.]]+tbStoricoOrdini[[#This Row],[IMPORTO]]</f>
        <v>23714.25</v>
      </c>
    </row>
    <row r="5151" spans="1:18">
      <c r="A5151" s="1">
        <v>43983</v>
      </c>
      <c r="B5151" s="7">
        <f>MONTH(tbStoricoOrdini[[#This Row],[DATA]])</f>
        <v>6</v>
      </c>
      <c r="C5151" t="s">
        <v>5246</v>
      </c>
      <c r="D5151" t="str">
        <f>RIGHT(tbStoricoOrdini[[#This Row],[ORDINE]],4)</f>
        <v>5148</v>
      </c>
      <c r="E5151" t="s">
        <v>49</v>
      </c>
      <c r="F5151" t="str">
        <f>VLOOKUP(tbStoricoOrdini[[#This Row],[CLIENTE]],tbClienti[],3,FALSE)</f>
        <v>Veneto</v>
      </c>
      <c r="G5151" t="str">
        <f>VLOOKUP(tbStoricoOrdini[[#This Row],[CLIENTE]],tbClienti[],7,FALSE)</f>
        <v>CC</v>
      </c>
      <c r="H5151" t="s">
        <v>63</v>
      </c>
      <c r="I5151" t="str">
        <f>IF(LEFT(tbStoricoOrdini[[#This Row],[ARTICOLO]],3) = "COG","COG",LEFT(tbStoricoOrdini[[#This Row],[ARTICOLO]],FIND(" ",tbStoricoOrdini[[#This Row],[ARTICOLO]])-1))</f>
        <v>KLM</v>
      </c>
      <c r="J5151" t="str">
        <f>MID(tbStoricoOrdini[[#This Row],[ARTICOLO]],FIND(" ",tbStoricoOrdini[[#This Row],[ARTICOLO]])+1,4)</f>
        <v>3000</v>
      </c>
      <c r="K5151" t="str">
        <f>IFERROR(RIGHT(tbStoricoOrdini[[#This Row],[ARTICOLO]],LEN(tbStoricoOrdini[[#This Row],[ARTICOLO]])-FIND(" ",tbStoricoOrdini[[#This Row],[ARTICOLO]],FIND(" ",tbStoricoOrdini[[#This Row],[ARTICOLO]]) +1)),"")</f>
        <v>Plus</v>
      </c>
      <c r="L5151" s="3">
        <f>VLOOKUP(tbStoricoOrdini[[#This Row],[ARTICOLO]],tbArticoli[],2,FALSE)</f>
        <v>145</v>
      </c>
      <c r="M5151" s="22">
        <f>tbStoricoOrdini[[#This Row],[IMPORTO]]/tbStoricoOrdini[[#This Row],[PREZZO]]</f>
        <v>77.179310344827584</v>
      </c>
      <c r="N5151" t="s">
        <v>11</v>
      </c>
      <c r="O5151" s="8">
        <f>VLOOKUP(tbStoricoOrdini[[#This Row],[AGENTE]],tbAgenti[],2,FALSE)</f>
        <v>0.04</v>
      </c>
      <c r="P5151" s="2">
        <v>11191</v>
      </c>
      <c r="Q5151" s="2">
        <f>tbStoricoOrdini[[#This Row],[IMPORTO]]*tbStoricoOrdini[[#This Row],[% COMM.]]</f>
        <v>447.64</v>
      </c>
      <c r="R5151" s="2">
        <f>tbStoricoOrdini[[#This Row],[TOT. COMM.]]+tbStoricoOrdini[[#This Row],[IMPORTO]]</f>
        <v>11638.64</v>
      </c>
    </row>
    <row r="5152" spans="1:18">
      <c r="A5152" s="1">
        <v>43983</v>
      </c>
      <c r="B5152" s="7">
        <f>MONTH(tbStoricoOrdini[[#This Row],[DATA]])</f>
        <v>6</v>
      </c>
      <c r="C5152" t="s">
        <v>5247</v>
      </c>
      <c r="D5152" t="str">
        <f>RIGHT(tbStoricoOrdini[[#This Row],[ORDINE]],4)</f>
        <v>5149</v>
      </c>
      <c r="E5152" t="s">
        <v>49</v>
      </c>
      <c r="F5152" t="str">
        <f>VLOOKUP(tbStoricoOrdini[[#This Row],[CLIENTE]],tbClienti[],3,FALSE)</f>
        <v>Veneto</v>
      </c>
      <c r="G5152" t="str">
        <f>VLOOKUP(tbStoricoOrdini[[#This Row],[CLIENTE]],tbClienti[],7,FALSE)</f>
        <v>CC</v>
      </c>
      <c r="H5152" t="s">
        <v>63</v>
      </c>
      <c r="I5152" t="str">
        <f>IF(LEFT(tbStoricoOrdini[[#This Row],[ARTICOLO]],3) = "COG","COG",LEFT(tbStoricoOrdini[[#This Row],[ARTICOLO]],FIND(" ",tbStoricoOrdini[[#This Row],[ARTICOLO]])-1))</f>
        <v>KLM</v>
      </c>
      <c r="J5152" t="str">
        <f>MID(tbStoricoOrdini[[#This Row],[ARTICOLO]],FIND(" ",tbStoricoOrdini[[#This Row],[ARTICOLO]])+1,4)</f>
        <v>3000</v>
      </c>
      <c r="K5152" t="str">
        <f>IFERROR(RIGHT(tbStoricoOrdini[[#This Row],[ARTICOLO]],LEN(tbStoricoOrdini[[#This Row],[ARTICOLO]])-FIND(" ",tbStoricoOrdini[[#This Row],[ARTICOLO]],FIND(" ",tbStoricoOrdini[[#This Row],[ARTICOLO]]) +1)),"")</f>
        <v>Plus</v>
      </c>
      <c r="L5152" s="3">
        <f>VLOOKUP(tbStoricoOrdini[[#This Row],[ARTICOLO]],tbArticoli[],2,FALSE)</f>
        <v>145</v>
      </c>
      <c r="M5152" s="22">
        <f>tbStoricoOrdini[[#This Row],[IMPORTO]]/tbStoricoOrdini[[#This Row],[PREZZO]]</f>
        <v>4.63448275862069</v>
      </c>
      <c r="N5152" t="s">
        <v>15</v>
      </c>
      <c r="O5152" s="8">
        <f>VLOOKUP(tbStoricoOrdini[[#This Row],[AGENTE]],tbAgenti[],2,FALSE)</f>
        <v>0.08</v>
      </c>
      <c r="P5152" s="2">
        <v>672</v>
      </c>
      <c r="Q5152" s="2">
        <f>tbStoricoOrdini[[#This Row],[IMPORTO]]*tbStoricoOrdini[[#This Row],[% COMM.]]</f>
        <v>53.76</v>
      </c>
      <c r="R5152" s="2">
        <f>tbStoricoOrdini[[#This Row],[TOT. COMM.]]+tbStoricoOrdini[[#This Row],[IMPORTO]]</f>
        <v>725.76</v>
      </c>
    </row>
    <row r="5153" spans="1:18">
      <c r="A5153" s="1">
        <v>43983</v>
      </c>
      <c r="B5153" s="7">
        <f>MONTH(tbStoricoOrdini[[#This Row],[DATA]])</f>
        <v>6</v>
      </c>
      <c r="C5153" t="s">
        <v>5248</v>
      </c>
      <c r="D5153" t="str">
        <f>RIGHT(tbStoricoOrdini[[#This Row],[ORDINE]],4)</f>
        <v>5150</v>
      </c>
      <c r="E5153" t="s">
        <v>49</v>
      </c>
      <c r="F5153" t="str">
        <f>VLOOKUP(tbStoricoOrdini[[#This Row],[CLIENTE]],tbClienti[],3,FALSE)</f>
        <v>Veneto</v>
      </c>
      <c r="G5153" t="str">
        <f>VLOOKUP(tbStoricoOrdini[[#This Row],[CLIENTE]],tbClienti[],7,FALSE)</f>
        <v>CC</v>
      </c>
      <c r="H5153" t="s">
        <v>63</v>
      </c>
      <c r="I5153" t="str">
        <f>IF(LEFT(tbStoricoOrdini[[#This Row],[ARTICOLO]],3) = "COG","COG",LEFT(tbStoricoOrdini[[#This Row],[ARTICOLO]],FIND(" ",tbStoricoOrdini[[#This Row],[ARTICOLO]])-1))</f>
        <v>KLM</v>
      </c>
      <c r="J5153" t="str">
        <f>MID(tbStoricoOrdini[[#This Row],[ARTICOLO]],FIND(" ",tbStoricoOrdini[[#This Row],[ARTICOLO]])+1,4)</f>
        <v>3000</v>
      </c>
      <c r="K5153" t="str">
        <f>IFERROR(RIGHT(tbStoricoOrdini[[#This Row],[ARTICOLO]],LEN(tbStoricoOrdini[[#This Row],[ARTICOLO]])-FIND(" ",tbStoricoOrdini[[#This Row],[ARTICOLO]],FIND(" ",tbStoricoOrdini[[#This Row],[ARTICOLO]]) +1)),"")</f>
        <v>Plus</v>
      </c>
      <c r="L5153" s="3">
        <f>VLOOKUP(tbStoricoOrdini[[#This Row],[ARTICOLO]],tbArticoli[],2,FALSE)</f>
        <v>145</v>
      </c>
      <c r="M5153" s="22">
        <f>tbStoricoOrdini[[#This Row],[IMPORTO]]/tbStoricoOrdini[[#This Row],[PREZZO]]</f>
        <v>17.027586206896551</v>
      </c>
      <c r="N5153" t="s">
        <v>18</v>
      </c>
      <c r="O5153" s="8">
        <f>VLOOKUP(tbStoricoOrdini[[#This Row],[AGENTE]],tbAgenti[],2,FALSE)</f>
        <v>0.03</v>
      </c>
      <c r="P5153" s="2">
        <v>2469</v>
      </c>
      <c r="Q5153" s="2">
        <f>tbStoricoOrdini[[#This Row],[IMPORTO]]*tbStoricoOrdini[[#This Row],[% COMM.]]</f>
        <v>74.069999999999993</v>
      </c>
      <c r="R5153" s="2">
        <f>tbStoricoOrdini[[#This Row],[TOT. COMM.]]+tbStoricoOrdini[[#This Row],[IMPORTO]]</f>
        <v>2543.0700000000002</v>
      </c>
    </row>
    <row r="5154" spans="1:18">
      <c r="A5154" s="1">
        <v>43983</v>
      </c>
      <c r="B5154" s="7">
        <f>MONTH(tbStoricoOrdini[[#This Row],[DATA]])</f>
        <v>6</v>
      </c>
      <c r="C5154" t="s">
        <v>5249</v>
      </c>
      <c r="D5154" t="str">
        <f>RIGHT(tbStoricoOrdini[[#This Row],[ORDINE]],4)</f>
        <v>5151</v>
      </c>
      <c r="E5154" t="s">
        <v>49</v>
      </c>
      <c r="F5154" t="str">
        <f>VLOOKUP(tbStoricoOrdini[[#This Row],[CLIENTE]],tbClienti[],3,FALSE)</f>
        <v>Veneto</v>
      </c>
      <c r="G5154" t="str">
        <f>VLOOKUP(tbStoricoOrdini[[#This Row],[CLIENTE]],tbClienti[],7,FALSE)</f>
        <v>CC</v>
      </c>
      <c r="H5154" t="s">
        <v>66</v>
      </c>
      <c r="I5154" t="str">
        <f>IF(LEFT(tbStoricoOrdini[[#This Row],[ARTICOLO]],3) = "COG","COG",LEFT(tbStoricoOrdini[[#This Row],[ARTICOLO]],FIND(" ",tbStoricoOrdini[[#This Row],[ARTICOLO]])-1))</f>
        <v>BAG</v>
      </c>
      <c r="J5154" t="str">
        <f>MID(tbStoricoOrdini[[#This Row],[ARTICOLO]],FIND(" ",tbStoricoOrdini[[#This Row],[ARTICOLO]])+1,4)</f>
        <v>2500</v>
      </c>
      <c r="K5154" t="str">
        <f>IFERROR(RIGHT(tbStoricoOrdini[[#This Row],[ARTICOLO]],LEN(tbStoricoOrdini[[#This Row],[ARTICOLO]])-FIND(" ",tbStoricoOrdini[[#This Row],[ARTICOLO]],FIND(" ",tbStoricoOrdini[[#This Row],[ARTICOLO]]) +1)),"")</f>
        <v>Plus</v>
      </c>
      <c r="L5154" s="3">
        <f>VLOOKUP(tbStoricoOrdini[[#This Row],[ARTICOLO]],tbArticoli[],2,FALSE)</f>
        <v>220</v>
      </c>
      <c r="M5154" s="22">
        <f>tbStoricoOrdini[[#This Row],[IMPORTO]]/tbStoricoOrdini[[#This Row],[PREZZO]]</f>
        <v>0.13181818181818181</v>
      </c>
      <c r="N5154" t="s">
        <v>16</v>
      </c>
      <c r="O5154" s="8">
        <f>VLOOKUP(tbStoricoOrdini[[#This Row],[AGENTE]],tbAgenti[],2,FALSE)</f>
        <v>0.05</v>
      </c>
      <c r="P5154" s="2">
        <v>29</v>
      </c>
      <c r="Q5154" s="2">
        <f>tbStoricoOrdini[[#This Row],[IMPORTO]]*tbStoricoOrdini[[#This Row],[% COMM.]]</f>
        <v>1.4500000000000002</v>
      </c>
      <c r="R5154" s="2">
        <f>tbStoricoOrdini[[#This Row],[TOT. COMM.]]+tbStoricoOrdini[[#This Row],[IMPORTO]]</f>
        <v>30.45</v>
      </c>
    </row>
    <row r="5155" spans="1:18">
      <c r="A5155" s="1">
        <v>43983</v>
      </c>
      <c r="B5155" s="7">
        <f>MONTH(tbStoricoOrdini[[#This Row],[DATA]])</f>
        <v>6</v>
      </c>
      <c r="C5155" t="s">
        <v>5250</v>
      </c>
      <c r="D5155" t="str">
        <f>RIGHT(tbStoricoOrdini[[#This Row],[ORDINE]],4)</f>
        <v>5152</v>
      </c>
      <c r="E5155" t="s">
        <v>49</v>
      </c>
      <c r="F5155" t="str">
        <f>VLOOKUP(tbStoricoOrdini[[#This Row],[CLIENTE]],tbClienti[],3,FALSE)</f>
        <v>Veneto</v>
      </c>
      <c r="G5155" t="str">
        <f>VLOOKUP(tbStoricoOrdini[[#This Row],[CLIENTE]],tbClienti[],7,FALSE)</f>
        <v>CC</v>
      </c>
      <c r="H5155" t="s">
        <v>66</v>
      </c>
      <c r="I5155" t="str">
        <f>IF(LEFT(tbStoricoOrdini[[#This Row],[ARTICOLO]],3) = "COG","COG",LEFT(tbStoricoOrdini[[#This Row],[ARTICOLO]],FIND(" ",tbStoricoOrdini[[#This Row],[ARTICOLO]])-1))</f>
        <v>BAG</v>
      </c>
      <c r="J5155" t="str">
        <f>MID(tbStoricoOrdini[[#This Row],[ARTICOLO]],FIND(" ",tbStoricoOrdini[[#This Row],[ARTICOLO]])+1,4)</f>
        <v>2500</v>
      </c>
      <c r="K5155" t="str">
        <f>IFERROR(RIGHT(tbStoricoOrdini[[#This Row],[ARTICOLO]],LEN(tbStoricoOrdini[[#This Row],[ARTICOLO]])-FIND(" ",tbStoricoOrdini[[#This Row],[ARTICOLO]],FIND(" ",tbStoricoOrdini[[#This Row],[ARTICOLO]]) +1)),"")</f>
        <v>Plus</v>
      </c>
      <c r="L5155" s="3">
        <f>VLOOKUP(tbStoricoOrdini[[#This Row],[ARTICOLO]],tbArticoli[],2,FALSE)</f>
        <v>220</v>
      </c>
      <c r="M5155" s="22">
        <f>tbStoricoOrdini[[#This Row],[IMPORTO]]/tbStoricoOrdini[[#This Row],[PREZZO]]</f>
        <v>0.52272727272727271</v>
      </c>
      <c r="N5155" t="s">
        <v>39</v>
      </c>
      <c r="O5155" s="8">
        <f>VLOOKUP(tbStoricoOrdini[[#This Row],[AGENTE]],tbAgenti[],2,FALSE)</f>
        <v>0.05</v>
      </c>
      <c r="P5155" s="2">
        <v>115</v>
      </c>
      <c r="Q5155" s="2">
        <f>tbStoricoOrdini[[#This Row],[IMPORTO]]*tbStoricoOrdini[[#This Row],[% COMM.]]</f>
        <v>5.75</v>
      </c>
      <c r="R5155" s="2">
        <f>tbStoricoOrdini[[#This Row],[TOT. COMM.]]+tbStoricoOrdini[[#This Row],[IMPORTO]]</f>
        <v>120.75</v>
      </c>
    </row>
    <row r="5156" spans="1:18">
      <c r="A5156" s="1">
        <v>43983</v>
      </c>
      <c r="B5156" s="7">
        <f>MONTH(tbStoricoOrdini[[#This Row],[DATA]])</f>
        <v>6</v>
      </c>
      <c r="C5156" t="s">
        <v>5251</v>
      </c>
      <c r="D5156" t="str">
        <f>RIGHT(tbStoricoOrdini[[#This Row],[ORDINE]],4)</f>
        <v>5153</v>
      </c>
      <c r="E5156" t="s">
        <v>49</v>
      </c>
      <c r="F5156" t="str">
        <f>VLOOKUP(tbStoricoOrdini[[#This Row],[CLIENTE]],tbClienti[],3,FALSE)</f>
        <v>Veneto</v>
      </c>
      <c r="G5156" t="str">
        <f>VLOOKUP(tbStoricoOrdini[[#This Row],[CLIENTE]],tbClienti[],7,FALSE)</f>
        <v>CC</v>
      </c>
      <c r="H5156" t="s">
        <v>80</v>
      </c>
      <c r="I5156" t="str">
        <f>IF(LEFT(tbStoricoOrdini[[#This Row],[ARTICOLO]],3) = "COG","COG",LEFT(tbStoricoOrdini[[#This Row],[ARTICOLO]],FIND(" ",tbStoricoOrdini[[#This Row],[ARTICOLO]])-1))</f>
        <v>COG</v>
      </c>
      <c r="J5156" t="str">
        <f>MID(tbStoricoOrdini[[#This Row],[ARTICOLO]],FIND(" ",tbStoricoOrdini[[#This Row],[ARTICOLO]])+1,4)</f>
        <v>5000</v>
      </c>
      <c r="K5156" t="str">
        <f>IFERROR(RIGHT(tbStoricoOrdini[[#This Row],[ARTICOLO]],LEN(tbStoricoOrdini[[#This Row],[ARTICOLO]])-FIND(" ",tbStoricoOrdini[[#This Row],[ARTICOLO]],FIND(" ",tbStoricoOrdini[[#This Row],[ARTICOLO]]) +1)),"")</f>
        <v>Silver</v>
      </c>
      <c r="L5156" s="3">
        <f>VLOOKUP(tbStoricoOrdini[[#This Row],[ARTICOLO]],tbArticoli[],2,FALSE)</f>
        <v>300</v>
      </c>
      <c r="M5156" s="22">
        <f>tbStoricoOrdini[[#This Row],[IMPORTO]]/tbStoricoOrdini[[#This Row],[PREZZO]]</f>
        <v>0.13666666666666666</v>
      </c>
      <c r="N5156" t="s">
        <v>16</v>
      </c>
      <c r="O5156" s="8">
        <f>VLOOKUP(tbStoricoOrdini[[#This Row],[AGENTE]],tbAgenti[],2,FALSE)</f>
        <v>0.05</v>
      </c>
      <c r="P5156" s="2">
        <v>41</v>
      </c>
      <c r="Q5156" s="2">
        <f>tbStoricoOrdini[[#This Row],[IMPORTO]]*tbStoricoOrdini[[#This Row],[% COMM.]]</f>
        <v>2.0500000000000003</v>
      </c>
      <c r="R5156" s="2">
        <f>tbStoricoOrdini[[#This Row],[TOT. COMM.]]+tbStoricoOrdini[[#This Row],[IMPORTO]]</f>
        <v>43.05</v>
      </c>
    </row>
    <row r="5157" spans="1:18">
      <c r="A5157" s="1">
        <v>43983</v>
      </c>
      <c r="B5157" s="7">
        <f>MONTH(tbStoricoOrdini[[#This Row],[DATA]])</f>
        <v>6</v>
      </c>
      <c r="C5157" t="s">
        <v>5252</v>
      </c>
      <c r="D5157" t="str">
        <f>RIGHT(tbStoricoOrdini[[#This Row],[ORDINE]],4)</f>
        <v>5154</v>
      </c>
      <c r="E5157" t="s">
        <v>49</v>
      </c>
      <c r="F5157" t="str">
        <f>VLOOKUP(tbStoricoOrdini[[#This Row],[CLIENTE]],tbClienti[],3,FALSE)</f>
        <v>Veneto</v>
      </c>
      <c r="G5157" t="str">
        <f>VLOOKUP(tbStoricoOrdini[[#This Row],[CLIENTE]],tbClienti[],7,FALSE)</f>
        <v>CC</v>
      </c>
      <c r="H5157" t="s">
        <v>68</v>
      </c>
      <c r="I5157" t="str">
        <f>IF(LEFT(tbStoricoOrdini[[#This Row],[ARTICOLO]],3) = "COG","COG",LEFT(tbStoricoOrdini[[#This Row],[ARTICOLO]],FIND(" ",tbStoricoOrdini[[#This Row],[ARTICOLO]])-1))</f>
        <v>BAG</v>
      </c>
      <c r="J5157" t="str">
        <f>MID(tbStoricoOrdini[[#This Row],[ARTICOLO]],FIND(" ",tbStoricoOrdini[[#This Row],[ARTICOLO]])+1,4)</f>
        <v>5000</v>
      </c>
      <c r="K5157" t="str">
        <f>IFERROR(RIGHT(tbStoricoOrdini[[#This Row],[ARTICOLO]],LEN(tbStoricoOrdini[[#This Row],[ARTICOLO]])-FIND(" ",tbStoricoOrdini[[#This Row],[ARTICOLO]],FIND(" ",tbStoricoOrdini[[#This Row],[ARTICOLO]]) +1)),"")</f>
        <v/>
      </c>
      <c r="L5157" s="3">
        <f>VLOOKUP(tbStoricoOrdini[[#This Row],[ARTICOLO]],tbArticoli[],2,FALSE)</f>
        <v>250</v>
      </c>
      <c r="M5157" s="22">
        <f>tbStoricoOrdini[[#This Row],[IMPORTO]]/tbStoricoOrdini[[#This Row],[PREZZO]]</f>
        <v>0.27200000000000002</v>
      </c>
      <c r="N5157" t="s">
        <v>16</v>
      </c>
      <c r="O5157" s="8">
        <f>VLOOKUP(tbStoricoOrdini[[#This Row],[AGENTE]],tbAgenti[],2,FALSE)</f>
        <v>0.05</v>
      </c>
      <c r="P5157" s="2">
        <v>68</v>
      </c>
      <c r="Q5157" s="2">
        <f>tbStoricoOrdini[[#This Row],[IMPORTO]]*tbStoricoOrdini[[#This Row],[% COMM.]]</f>
        <v>3.4000000000000004</v>
      </c>
      <c r="R5157" s="2">
        <f>tbStoricoOrdini[[#This Row],[TOT. COMM.]]+tbStoricoOrdini[[#This Row],[IMPORTO]]</f>
        <v>71.400000000000006</v>
      </c>
    </row>
    <row r="5158" spans="1:18">
      <c r="A5158" s="1">
        <v>43983</v>
      </c>
      <c r="B5158" s="7">
        <f>MONTH(tbStoricoOrdini[[#This Row],[DATA]])</f>
        <v>6</v>
      </c>
      <c r="C5158" t="s">
        <v>5253</v>
      </c>
      <c r="D5158" t="str">
        <f>RIGHT(tbStoricoOrdini[[#This Row],[ORDINE]],4)</f>
        <v>5155</v>
      </c>
      <c r="E5158" t="s">
        <v>49</v>
      </c>
      <c r="F5158" t="str">
        <f>VLOOKUP(tbStoricoOrdini[[#This Row],[CLIENTE]],tbClienti[],3,FALSE)</f>
        <v>Veneto</v>
      </c>
      <c r="G5158" t="str">
        <f>VLOOKUP(tbStoricoOrdini[[#This Row],[CLIENTE]],tbClienti[],7,FALSE)</f>
        <v>CC</v>
      </c>
      <c r="H5158" t="s">
        <v>71</v>
      </c>
      <c r="I5158" t="str">
        <f>IF(LEFT(tbStoricoOrdini[[#This Row],[ARTICOLO]],3) = "COG","COG",LEFT(tbStoricoOrdini[[#This Row],[ARTICOLO]],FIND(" ",tbStoricoOrdini[[#This Row],[ARTICOLO]])-1))</f>
        <v>EB07</v>
      </c>
      <c r="J5158" t="str">
        <f>MID(tbStoricoOrdini[[#This Row],[ARTICOLO]],FIND(" ",tbStoricoOrdini[[#This Row],[ARTICOLO]])+1,4)</f>
        <v>5000</v>
      </c>
      <c r="K5158" t="str">
        <f>IFERROR(RIGHT(tbStoricoOrdini[[#This Row],[ARTICOLO]],LEN(tbStoricoOrdini[[#This Row],[ARTICOLO]])-FIND(" ",tbStoricoOrdini[[#This Row],[ARTICOLO]],FIND(" ",tbStoricoOrdini[[#This Row],[ARTICOLO]]) +1)),"")</f>
        <v/>
      </c>
      <c r="L5158" s="3">
        <f>VLOOKUP(tbStoricoOrdini[[#This Row],[ARTICOLO]],tbArticoli[],2,FALSE)</f>
        <v>140</v>
      </c>
      <c r="M5158" s="22">
        <f>tbStoricoOrdini[[#This Row],[IMPORTO]]/tbStoricoOrdini[[#This Row],[PREZZO]]</f>
        <v>0.15714285714285714</v>
      </c>
      <c r="N5158" t="s">
        <v>16</v>
      </c>
      <c r="O5158" s="8">
        <f>VLOOKUP(tbStoricoOrdini[[#This Row],[AGENTE]],tbAgenti[],2,FALSE)</f>
        <v>0.05</v>
      </c>
      <c r="P5158" s="2">
        <v>22</v>
      </c>
      <c r="Q5158" s="2">
        <f>tbStoricoOrdini[[#This Row],[IMPORTO]]*tbStoricoOrdini[[#This Row],[% COMM.]]</f>
        <v>1.1000000000000001</v>
      </c>
      <c r="R5158" s="2">
        <f>tbStoricoOrdini[[#This Row],[TOT. COMM.]]+tbStoricoOrdini[[#This Row],[IMPORTO]]</f>
        <v>23.1</v>
      </c>
    </row>
    <row r="5159" spans="1:18">
      <c r="A5159" s="1">
        <v>43983</v>
      </c>
      <c r="B5159" s="7">
        <f>MONTH(tbStoricoOrdini[[#This Row],[DATA]])</f>
        <v>6</v>
      </c>
      <c r="C5159" t="s">
        <v>5254</v>
      </c>
      <c r="D5159" t="str">
        <f>RIGHT(tbStoricoOrdini[[#This Row],[ORDINE]],4)</f>
        <v>5156</v>
      </c>
      <c r="E5159" t="s">
        <v>49</v>
      </c>
      <c r="F5159" t="str">
        <f>VLOOKUP(tbStoricoOrdini[[#This Row],[CLIENTE]],tbClienti[],3,FALSE)</f>
        <v>Veneto</v>
      </c>
      <c r="G5159" t="str">
        <f>VLOOKUP(tbStoricoOrdini[[#This Row],[CLIENTE]],tbClienti[],7,FALSE)</f>
        <v>CC</v>
      </c>
      <c r="H5159" t="s">
        <v>71</v>
      </c>
      <c r="I5159" t="str">
        <f>IF(LEFT(tbStoricoOrdini[[#This Row],[ARTICOLO]],3) = "COG","COG",LEFT(tbStoricoOrdini[[#This Row],[ARTICOLO]],FIND(" ",tbStoricoOrdini[[#This Row],[ARTICOLO]])-1))</f>
        <v>EB07</v>
      </c>
      <c r="J5159" t="str">
        <f>MID(tbStoricoOrdini[[#This Row],[ARTICOLO]],FIND(" ",tbStoricoOrdini[[#This Row],[ARTICOLO]])+1,4)</f>
        <v>5000</v>
      </c>
      <c r="K5159" t="str">
        <f>IFERROR(RIGHT(tbStoricoOrdini[[#This Row],[ARTICOLO]],LEN(tbStoricoOrdini[[#This Row],[ARTICOLO]])-FIND(" ",tbStoricoOrdini[[#This Row],[ARTICOLO]],FIND(" ",tbStoricoOrdini[[#This Row],[ARTICOLO]]) +1)),"")</f>
        <v/>
      </c>
      <c r="L5159" s="3">
        <f>VLOOKUP(tbStoricoOrdini[[#This Row],[ARTICOLO]],tbArticoli[],2,FALSE)</f>
        <v>140</v>
      </c>
      <c r="M5159" s="22">
        <f>tbStoricoOrdini[[#This Row],[IMPORTO]]/tbStoricoOrdini[[#This Row],[PREZZO]]</f>
        <v>0.88571428571428568</v>
      </c>
      <c r="N5159" t="s">
        <v>39</v>
      </c>
      <c r="O5159" s="8">
        <f>VLOOKUP(tbStoricoOrdini[[#This Row],[AGENTE]],tbAgenti[],2,FALSE)</f>
        <v>0.05</v>
      </c>
      <c r="P5159" s="2">
        <v>124</v>
      </c>
      <c r="Q5159" s="2">
        <f>tbStoricoOrdini[[#This Row],[IMPORTO]]*tbStoricoOrdini[[#This Row],[% COMM.]]</f>
        <v>6.2</v>
      </c>
      <c r="R5159" s="2">
        <f>tbStoricoOrdini[[#This Row],[TOT. COMM.]]+tbStoricoOrdini[[#This Row],[IMPORTO]]</f>
        <v>130.19999999999999</v>
      </c>
    </row>
    <row r="5160" spans="1:18">
      <c r="A5160" s="1">
        <v>43983</v>
      </c>
      <c r="B5160" s="7">
        <f>MONTH(tbStoricoOrdini[[#This Row],[DATA]])</f>
        <v>6</v>
      </c>
      <c r="C5160" t="s">
        <v>5255</v>
      </c>
      <c r="D5160" t="str">
        <f>RIGHT(tbStoricoOrdini[[#This Row],[ORDINE]],4)</f>
        <v>5157</v>
      </c>
      <c r="E5160" t="s">
        <v>49</v>
      </c>
      <c r="F5160" t="str">
        <f>VLOOKUP(tbStoricoOrdini[[#This Row],[CLIENTE]],tbClienti[],3,FALSE)</f>
        <v>Veneto</v>
      </c>
      <c r="G5160" t="str">
        <f>VLOOKUP(tbStoricoOrdini[[#This Row],[CLIENTE]],tbClienti[],7,FALSE)</f>
        <v>CC</v>
      </c>
      <c r="H5160" t="s">
        <v>71</v>
      </c>
      <c r="I5160" t="str">
        <f>IF(LEFT(tbStoricoOrdini[[#This Row],[ARTICOLO]],3) = "COG","COG",LEFT(tbStoricoOrdini[[#This Row],[ARTICOLO]],FIND(" ",tbStoricoOrdini[[#This Row],[ARTICOLO]])-1))</f>
        <v>EB07</v>
      </c>
      <c r="J5160" t="str">
        <f>MID(tbStoricoOrdini[[#This Row],[ARTICOLO]],FIND(" ",tbStoricoOrdini[[#This Row],[ARTICOLO]])+1,4)</f>
        <v>5000</v>
      </c>
      <c r="K5160" t="str">
        <f>IFERROR(RIGHT(tbStoricoOrdini[[#This Row],[ARTICOLO]],LEN(tbStoricoOrdini[[#This Row],[ARTICOLO]])-FIND(" ",tbStoricoOrdini[[#This Row],[ARTICOLO]],FIND(" ",tbStoricoOrdini[[#This Row],[ARTICOLO]]) +1)),"")</f>
        <v/>
      </c>
      <c r="L5160" s="3">
        <f>VLOOKUP(tbStoricoOrdini[[#This Row],[ARTICOLO]],tbArticoli[],2,FALSE)</f>
        <v>140</v>
      </c>
      <c r="M5160" s="22">
        <f>tbStoricoOrdini[[#This Row],[IMPORTO]]/tbStoricoOrdini[[#This Row],[PREZZO]]</f>
        <v>0.17142857142857143</v>
      </c>
      <c r="N5160" t="s">
        <v>11</v>
      </c>
      <c r="O5160" s="8">
        <f>VLOOKUP(tbStoricoOrdini[[#This Row],[AGENTE]],tbAgenti[],2,FALSE)</f>
        <v>0.04</v>
      </c>
      <c r="P5160" s="2">
        <v>24</v>
      </c>
      <c r="Q5160" s="2">
        <f>tbStoricoOrdini[[#This Row],[IMPORTO]]*tbStoricoOrdini[[#This Row],[% COMM.]]</f>
        <v>0.96</v>
      </c>
      <c r="R5160" s="2">
        <f>tbStoricoOrdini[[#This Row],[TOT. COMM.]]+tbStoricoOrdini[[#This Row],[IMPORTO]]</f>
        <v>24.96</v>
      </c>
    </row>
    <row r="5161" spans="1:18">
      <c r="A5161" s="1">
        <v>43983</v>
      </c>
      <c r="B5161" s="7">
        <f>MONTH(tbStoricoOrdini[[#This Row],[DATA]])</f>
        <v>6</v>
      </c>
      <c r="C5161" t="s">
        <v>5256</v>
      </c>
      <c r="D5161" t="str">
        <f>RIGHT(tbStoricoOrdini[[#This Row],[ORDINE]],4)</f>
        <v>5158</v>
      </c>
      <c r="E5161" t="s">
        <v>49</v>
      </c>
      <c r="F5161" t="str">
        <f>VLOOKUP(tbStoricoOrdini[[#This Row],[CLIENTE]],tbClienti[],3,FALSE)</f>
        <v>Veneto</v>
      </c>
      <c r="G5161" t="str">
        <f>VLOOKUP(tbStoricoOrdini[[#This Row],[CLIENTE]],tbClienti[],7,FALSE)</f>
        <v>CC</v>
      </c>
      <c r="H5161" t="s">
        <v>71</v>
      </c>
      <c r="I5161" t="str">
        <f>IF(LEFT(tbStoricoOrdini[[#This Row],[ARTICOLO]],3) = "COG","COG",LEFT(tbStoricoOrdini[[#This Row],[ARTICOLO]],FIND(" ",tbStoricoOrdini[[#This Row],[ARTICOLO]])-1))</f>
        <v>EB07</v>
      </c>
      <c r="J5161" t="str">
        <f>MID(tbStoricoOrdini[[#This Row],[ARTICOLO]],FIND(" ",tbStoricoOrdini[[#This Row],[ARTICOLO]])+1,4)</f>
        <v>5000</v>
      </c>
      <c r="K5161" t="str">
        <f>IFERROR(RIGHT(tbStoricoOrdini[[#This Row],[ARTICOLO]],LEN(tbStoricoOrdini[[#This Row],[ARTICOLO]])-FIND(" ",tbStoricoOrdini[[#This Row],[ARTICOLO]],FIND(" ",tbStoricoOrdini[[#This Row],[ARTICOLO]]) +1)),"")</f>
        <v/>
      </c>
      <c r="L5161" s="3">
        <f>VLOOKUP(tbStoricoOrdini[[#This Row],[ARTICOLO]],tbArticoli[],2,FALSE)</f>
        <v>140</v>
      </c>
      <c r="M5161" s="22">
        <f>tbStoricoOrdini[[#This Row],[IMPORTO]]/tbStoricoOrdini[[#This Row],[PREZZO]]</f>
        <v>4.2857142857142858E-2</v>
      </c>
      <c r="N5161" t="s">
        <v>7</v>
      </c>
      <c r="O5161" s="8">
        <f>VLOOKUP(tbStoricoOrdini[[#This Row],[AGENTE]],tbAgenti[],2,FALSE)</f>
        <v>0.03</v>
      </c>
      <c r="P5161" s="2">
        <v>6</v>
      </c>
      <c r="Q5161" s="2">
        <f>tbStoricoOrdini[[#This Row],[IMPORTO]]*tbStoricoOrdini[[#This Row],[% COMM.]]</f>
        <v>0.18</v>
      </c>
      <c r="R5161" s="2">
        <f>tbStoricoOrdini[[#This Row],[TOT. COMM.]]+tbStoricoOrdini[[#This Row],[IMPORTO]]</f>
        <v>6.18</v>
      </c>
    </row>
    <row r="5162" spans="1:18">
      <c r="A5162" s="1">
        <v>43983</v>
      </c>
      <c r="B5162" s="7">
        <f>MONTH(tbStoricoOrdini[[#This Row],[DATA]])</f>
        <v>6</v>
      </c>
      <c r="C5162" t="s">
        <v>5257</v>
      </c>
      <c r="D5162" t="str">
        <f>RIGHT(tbStoricoOrdini[[#This Row],[ORDINE]],4)</f>
        <v>5159</v>
      </c>
      <c r="E5162" t="s">
        <v>49</v>
      </c>
      <c r="F5162" t="str">
        <f>VLOOKUP(tbStoricoOrdini[[#This Row],[CLIENTE]],tbClienti[],3,FALSE)</f>
        <v>Veneto</v>
      </c>
      <c r="G5162" t="str">
        <f>VLOOKUP(tbStoricoOrdini[[#This Row],[CLIENTE]],tbClienti[],7,FALSE)</f>
        <v>CC</v>
      </c>
      <c r="H5162" t="s">
        <v>72</v>
      </c>
      <c r="I5162" t="str">
        <f>IF(LEFT(tbStoricoOrdini[[#This Row],[ARTICOLO]],3) = "COG","COG",LEFT(tbStoricoOrdini[[#This Row],[ARTICOLO]],FIND(" ",tbStoricoOrdini[[#This Row],[ARTICOLO]])-1))</f>
        <v>EB06</v>
      </c>
      <c r="J5162" t="str">
        <f>MID(tbStoricoOrdini[[#This Row],[ARTICOLO]],FIND(" ",tbStoricoOrdini[[#This Row],[ARTICOLO]])+1,4)</f>
        <v>3000</v>
      </c>
      <c r="K5162" t="str">
        <f>IFERROR(RIGHT(tbStoricoOrdini[[#This Row],[ARTICOLO]],LEN(tbStoricoOrdini[[#This Row],[ARTICOLO]])-FIND(" ",tbStoricoOrdini[[#This Row],[ARTICOLO]],FIND(" ",tbStoricoOrdini[[#This Row],[ARTICOLO]]) +1)),"")</f>
        <v>Medium</v>
      </c>
      <c r="L5162" s="3">
        <f>VLOOKUP(tbStoricoOrdini[[#This Row],[ARTICOLO]],tbArticoli[],2,FALSE)</f>
        <v>120</v>
      </c>
      <c r="M5162" s="22">
        <f>tbStoricoOrdini[[#This Row],[IMPORTO]]/tbStoricoOrdini[[#This Row],[PREZZO]]</f>
        <v>14.2</v>
      </c>
      <c r="N5162" t="s">
        <v>39</v>
      </c>
      <c r="O5162" s="8">
        <f>VLOOKUP(tbStoricoOrdini[[#This Row],[AGENTE]],tbAgenti[],2,FALSE)</f>
        <v>0.05</v>
      </c>
      <c r="P5162" s="2">
        <v>1704</v>
      </c>
      <c r="Q5162" s="2">
        <f>tbStoricoOrdini[[#This Row],[IMPORTO]]*tbStoricoOrdini[[#This Row],[% COMM.]]</f>
        <v>85.2</v>
      </c>
      <c r="R5162" s="2">
        <f>tbStoricoOrdini[[#This Row],[TOT. COMM.]]+tbStoricoOrdini[[#This Row],[IMPORTO]]</f>
        <v>1789.2</v>
      </c>
    </row>
    <row r="5163" spans="1:18">
      <c r="A5163" s="1">
        <v>43983</v>
      </c>
      <c r="B5163" s="7">
        <f>MONTH(tbStoricoOrdini[[#This Row],[DATA]])</f>
        <v>6</v>
      </c>
      <c r="C5163" t="s">
        <v>5258</v>
      </c>
      <c r="D5163" t="str">
        <f>RIGHT(tbStoricoOrdini[[#This Row],[ORDINE]],4)</f>
        <v>5160</v>
      </c>
      <c r="E5163" t="s">
        <v>49</v>
      </c>
      <c r="F5163" t="str">
        <f>VLOOKUP(tbStoricoOrdini[[#This Row],[CLIENTE]],tbClienti[],3,FALSE)</f>
        <v>Veneto</v>
      </c>
      <c r="G5163" t="str">
        <f>VLOOKUP(tbStoricoOrdini[[#This Row],[CLIENTE]],tbClienti[],7,FALSE)</f>
        <v>CC</v>
      </c>
      <c r="H5163" t="s">
        <v>72</v>
      </c>
      <c r="I5163" t="str">
        <f>IF(LEFT(tbStoricoOrdini[[#This Row],[ARTICOLO]],3) = "COG","COG",LEFT(tbStoricoOrdini[[#This Row],[ARTICOLO]],FIND(" ",tbStoricoOrdini[[#This Row],[ARTICOLO]])-1))</f>
        <v>EB06</v>
      </c>
      <c r="J5163" t="str">
        <f>MID(tbStoricoOrdini[[#This Row],[ARTICOLO]],FIND(" ",tbStoricoOrdini[[#This Row],[ARTICOLO]])+1,4)</f>
        <v>3000</v>
      </c>
      <c r="K5163" t="str">
        <f>IFERROR(RIGHT(tbStoricoOrdini[[#This Row],[ARTICOLO]],LEN(tbStoricoOrdini[[#This Row],[ARTICOLO]])-FIND(" ",tbStoricoOrdini[[#This Row],[ARTICOLO]],FIND(" ",tbStoricoOrdini[[#This Row],[ARTICOLO]]) +1)),"")</f>
        <v>Medium</v>
      </c>
      <c r="L5163" s="3">
        <f>VLOOKUP(tbStoricoOrdini[[#This Row],[ARTICOLO]],tbArticoli[],2,FALSE)</f>
        <v>120</v>
      </c>
      <c r="M5163" s="22">
        <f>tbStoricoOrdini[[#This Row],[IMPORTO]]/tbStoricoOrdini[[#This Row],[PREZZO]]</f>
        <v>2.9333333333333331</v>
      </c>
      <c r="N5163" t="s">
        <v>15</v>
      </c>
      <c r="O5163" s="8">
        <f>VLOOKUP(tbStoricoOrdini[[#This Row],[AGENTE]],tbAgenti[],2,FALSE)</f>
        <v>0.08</v>
      </c>
      <c r="P5163" s="2">
        <v>352</v>
      </c>
      <c r="Q5163" s="2">
        <f>tbStoricoOrdini[[#This Row],[IMPORTO]]*tbStoricoOrdini[[#This Row],[% COMM.]]</f>
        <v>28.16</v>
      </c>
      <c r="R5163" s="2">
        <f>tbStoricoOrdini[[#This Row],[TOT. COMM.]]+tbStoricoOrdini[[#This Row],[IMPORTO]]</f>
        <v>380.16</v>
      </c>
    </row>
    <row r="5164" spans="1:18">
      <c r="A5164" s="1">
        <v>43983</v>
      </c>
      <c r="B5164" s="7">
        <f>MONTH(tbStoricoOrdini[[#This Row],[DATA]])</f>
        <v>6</v>
      </c>
      <c r="C5164" t="s">
        <v>5259</v>
      </c>
      <c r="D5164" t="str">
        <f>RIGHT(tbStoricoOrdini[[#This Row],[ORDINE]],4)</f>
        <v>5161</v>
      </c>
      <c r="E5164" t="s">
        <v>49</v>
      </c>
      <c r="F5164" t="str">
        <f>VLOOKUP(tbStoricoOrdini[[#This Row],[CLIENTE]],tbClienti[],3,FALSE)</f>
        <v>Veneto</v>
      </c>
      <c r="G5164" t="str">
        <f>VLOOKUP(tbStoricoOrdini[[#This Row],[CLIENTE]],tbClienti[],7,FALSE)</f>
        <v>CC</v>
      </c>
      <c r="H5164" t="s">
        <v>72</v>
      </c>
      <c r="I5164" t="str">
        <f>IF(LEFT(tbStoricoOrdini[[#This Row],[ARTICOLO]],3) = "COG","COG",LEFT(tbStoricoOrdini[[#This Row],[ARTICOLO]],FIND(" ",tbStoricoOrdini[[#This Row],[ARTICOLO]])-1))</f>
        <v>EB06</v>
      </c>
      <c r="J5164" t="str">
        <f>MID(tbStoricoOrdini[[#This Row],[ARTICOLO]],FIND(" ",tbStoricoOrdini[[#This Row],[ARTICOLO]])+1,4)</f>
        <v>3000</v>
      </c>
      <c r="K5164" t="str">
        <f>IFERROR(RIGHT(tbStoricoOrdini[[#This Row],[ARTICOLO]],LEN(tbStoricoOrdini[[#This Row],[ARTICOLO]])-FIND(" ",tbStoricoOrdini[[#This Row],[ARTICOLO]],FIND(" ",tbStoricoOrdini[[#This Row],[ARTICOLO]]) +1)),"")</f>
        <v>Medium</v>
      </c>
      <c r="L5164" s="3">
        <f>VLOOKUP(tbStoricoOrdini[[#This Row],[ARTICOLO]],tbArticoli[],2,FALSE)</f>
        <v>120</v>
      </c>
      <c r="M5164" s="22">
        <f>tbStoricoOrdini[[#This Row],[IMPORTO]]/tbStoricoOrdini[[#This Row],[PREZZO]]</f>
        <v>9.166666666666666E-2</v>
      </c>
      <c r="N5164" t="s">
        <v>18</v>
      </c>
      <c r="O5164" s="8">
        <f>VLOOKUP(tbStoricoOrdini[[#This Row],[AGENTE]],tbAgenti[],2,FALSE)</f>
        <v>0.03</v>
      </c>
      <c r="P5164" s="2">
        <v>11</v>
      </c>
      <c r="Q5164" s="2">
        <f>tbStoricoOrdini[[#This Row],[IMPORTO]]*tbStoricoOrdini[[#This Row],[% COMM.]]</f>
        <v>0.32999999999999996</v>
      </c>
      <c r="R5164" s="2">
        <f>tbStoricoOrdini[[#This Row],[TOT. COMM.]]+tbStoricoOrdini[[#This Row],[IMPORTO]]</f>
        <v>11.33</v>
      </c>
    </row>
    <row r="5165" spans="1:18">
      <c r="A5165" s="1">
        <v>43983</v>
      </c>
      <c r="B5165" s="7">
        <f>MONTH(tbStoricoOrdini[[#This Row],[DATA]])</f>
        <v>6</v>
      </c>
      <c r="C5165" t="s">
        <v>5260</v>
      </c>
      <c r="D5165" t="str">
        <f>RIGHT(tbStoricoOrdini[[#This Row],[ORDINE]],4)</f>
        <v>5162</v>
      </c>
      <c r="E5165" t="s">
        <v>49</v>
      </c>
      <c r="F5165" t="str">
        <f>VLOOKUP(tbStoricoOrdini[[#This Row],[CLIENTE]],tbClienti[],3,FALSE)</f>
        <v>Veneto</v>
      </c>
      <c r="G5165" t="str">
        <f>VLOOKUP(tbStoricoOrdini[[#This Row],[CLIENTE]],tbClienti[],7,FALSE)</f>
        <v>CC</v>
      </c>
      <c r="H5165" t="s">
        <v>73</v>
      </c>
      <c r="I5165" t="str">
        <f>IF(LEFT(tbStoricoOrdini[[#This Row],[ARTICOLO]],3) = "COG","COG",LEFT(tbStoricoOrdini[[#This Row],[ARTICOLO]],FIND(" ",tbStoricoOrdini[[#This Row],[ARTICOLO]])-1))</f>
        <v>EB06</v>
      </c>
      <c r="J5165" t="str">
        <f>MID(tbStoricoOrdini[[#This Row],[ARTICOLO]],FIND(" ",tbStoricoOrdini[[#This Row],[ARTICOLO]])+1,4)</f>
        <v>3000</v>
      </c>
      <c r="K5165" t="str">
        <f>IFERROR(RIGHT(tbStoricoOrdini[[#This Row],[ARTICOLO]],LEN(tbStoricoOrdini[[#This Row],[ARTICOLO]])-FIND(" ",tbStoricoOrdini[[#This Row],[ARTICOLO]],FIND(" ",tbStoricoOrdini[[#This Row],[ARTICOLO]]) +1)),"")</f>
        <v>Plus</v>
      </c>
      <c r="L5165" s="3">
        <f>VLOOKUP(tbStoricoOrdini[[#This Row],[ARTICOLO]],tbArticoli[],2,FALSE)</f>
        <v>130</v>
      </c>
      <c r="M5165" s="22">
        <f>tbStoricoOrdini[[#This Row],[IMPORTO]]/tbStoricoOrdini[[#This Row],[PREZZO]]</f>
        <v>7.615384615384615</v>
      </c>
      <c r="N5165" t="s">
        <v>39</v>
      </c>
      <c r="O5165" s="8">
        <f>VLOOKUP(tbStoricoOrdini[[#This Row],[AGENTE]],tbAgenti[],2,FALSE)</f>
        <v>0.05</v>
      </c>
      <c r="P5165" s="2">
        <v>990</v>
      </c>
      <c r="Q5165" s="2">
        <f>tbStoricoOrdini[[#This Row],[IMPORTO]]*tbStoricoOrdini[[#This Row],[% COMM.]]</f>
        <v>49.5</v>
      </c>
      <c r="R5165" s="2">
        <f>tbStoricoOrdini[[#This Row],[TOT. COMM.]]+tbStoricoOrdini[[#This Row],[IMPORTO]]</f>
        <v>1039.5</v>
      </c>
    </row>
    <row r="5166" spans="1:18">
      <c r="A5166" s="1">
        <v>43983</v>
      </c>
      <c r="B5166" s="7">
        <f>MONTH(tbStoricoOrdini[[#This Row],[DATA]])</f>
        <v>6</v>
      </c>
      <c r="C5166" t="s">
        <v>5261</v>
      </c>
      <c r="D5166" t="str">
        <f>RIGHT(tbStoricoOrdini[[#This Row],[ORDINE]],4)</f>
        <v>5163</v>
      </c>
      <c r="E5166" t="s">
        <v>50</v>
      </c>
      <c r="F5166" t="str">
        <f>VLOOKUP(tbStoricoOrdini[[#This Row],[CLIENTE]],tbClienti[],3,FALSE)</f>
        <v>Veneto</v>
      </c>
      <c r="G5166" t="str">
        <f>VLOOKUP(tbStoricoOrdini[[#This Row],[CLIENTE]],tbClienti[],7,FALSE)</f>
        <v>AD</v>
      </c>
      <c r="H5166" t="s">
        <v>78</v>
      </c>
      <c r="I5166" t="str">
        <f>IF(LEFT(tbStoricoOrdini[[#This Row],[ARTICOLO]],3) = "COG","COG",LEFT(tbStoricoOrdini[[#This Row],[ARTICOLO]],FIND(" ",tbStoricoOrdini[[#This Row],[ARTICOLO]])-1))</f>
        <v>COG</v>
      </c>
      <c r="J5166" t="str">
        <f>MID(tbStoricoOrdini[[#This Row],[ARTICOLO]],FIND(" ",tbStoricoOrdini[[#This Row],[ARTICOLO]])+1,4)</f>
        <v>3000</v>
      </c>
      <c r="K5166" t="str">
        <f>IFERROR(RIGHT(tbStoricoOrdini[[#This Row],[ARTICOLO]],LEN(tbStoricoOrdini[[#This Row],[ARTICOLO]])-FIND(" ",tbStoricoOrdini[[#This Row],[ARTICOLO]],FIND(" ",tbStoricoOrdini[[#This Row],[ARTICOLO]]) +1)),"")</f>
        <v>Medium</v>
      </c>
      <c r="L5166" s="3">
        <f>VLOOKUP(tbStoricoOrdini[[#This Row],[ARTICOLO]],tbArticoli[],2,FALSE)</f>
        <v>220</v>
      </c>
      <c r="M5166" s="22">
        <f>tbStoricoOrdini[[#This Row],[IMPORTO]]/tbStoricoOrdini[[#This Row],[PREZZO]]</f>
        <v>0.24545454545454545</v>
      </c>
      <c r="N5166" t="s">
        <v>8</v>
      </c>
      <c r="O5166" s="8">
        <f>VLOOKUP(tbStoricoOrdini[[#This Row],[AGENTE]],tbAgenti[],2,FALSE)</f>
        <v>0.05</v>
      </c>
      <c r="P5166" s="2">
        <v>54</v>
      </c>
      <c r="Q5166" s="2">
        <f>tbStoricoOrdini[[#This Row],[IMPORTO]]*tbStoricoOrdini[[#This Row],[% COMM.]]</f>
        <v>2.7</v>
      </c>
      <c r="R5166" s="2">
        <f>tbStoricoOrdini[[#This Row],[TOT. COMM.]]+tbStoricoOrdini[[#This Row],[IMPORTO]]</f>
        <v>56.7</v>
      </c>
    </row>
    <row r="5167" spans="1:18">
      <c r="A5167" s="1">
        <v>43983</v>
      </c>
      <c r="B5167" s="7">
        <f>MONTH(tbStoricoOrdini[[#This Row],[DATA]])</f>
        <v>6</v>
      </c>
      <c r="C5167" t="s">
        <v>5262</v>
      </c>
      <c r="D5167" t="str">
        <f>RIGHT(tbStoricoOrdini[[#This Row],[ORDINE]],4)</f>
        <v>5164</v>
      </c>
      <c r="E5167" t="s">
        <v>50</v>
      </c>
      <c r="F5167" t="str">
        <f>VLOOKUP(tbStoricoOrdini[[#This Row],[CLIENTE]],tbClienti[],3,FALSE)</f>
        <v>Veneto</v>
      </c>
      <c r="G5167" t="str">
        <f>VLOOKUP(tbStoricoOrdini[[#This Row],[CLIENTE]],tbClienti[],7,FALSE)</f>
        <v>AD</v>
      </c>
      <c r="H5167" t="s">
        <v>78</v>
      </c>
      <c r="I5167" t="str">
        <f>IF(LEFT(tbStoricoOrdini[[#This Row],[ARTICOLO]],3) = "COG","COG",LEFT(tbStoricoOrdini[[#This Row],[ARTICOLO]],FIND(" ",tbStoricoOrdini[[#This Row],[ARTICOLO]])-1))</f>
        <v>COG</v>
      </c>
      <c r="J5167" t="str">
        <f>MID(tbStoricoOrdini[[#This Row],[ARTICOLO]],FIND(" ",tbStoricoOrdini[[#This Row],[ARTICOLO]])+1,4)</f>
        <v>3000</v>
      </c>
      <c r="K5167" t="str">
        <f>IFERROR(RIGHT(tbStoricoOrdini[[#This Row],[ARTICOLO]],LEN(tbStoricoOrdini[[#This Row],[ARTICOLO]])-FIND(" ",tbStoricoOrdini[[#This Row],[ARTICOLO]],FIND(" ",tbStoricoOrdini[[#This Row],[ARTICOLO]]) +1)),"")</f>
        <v>Medium</v>
      </c>
      <c r="L5167" s="3">
        <f>VLOOKUP(tbStoricoOrdini[[#This Row],[ARTICOLO]],tbArticoli[],2,FALSE)</f>
        <v>220</v>
      </c>
      <c r="M5167" s="22">
        <f>tbStoricoOrdini[[#This Row],[IMPORTO]]/tbStoricoOrdini[[#This Row],[PREZZO]]</f>
        <v>16.386363636363637</v>
      </c>
      <c r="N5167" t="s">
        <v>6</v>
      </c>
      <c r="O5167" s="8">
        <f>VLOOKUP(tbStoricoOrdini[[#This Row],[AGENTE]],tbAgenti[],2,FALSE)</f>
        <v>7.4999999999999997E-2</v>
      </c>
      <c r="P5167" s="2">
        <v>3605</v>
      </c>
      <c r="Q5167" s="2">
        <f>tbStoricoOrdini[[#This Row],[IMPORTO]]*tbStoricoOrdini[[#This Row],[% COMM.]]</f>
        <v>270.375</v>
      </c>
      <c r="R5167" s="2">
        <f>tbStoricoOrdini[[#This Row],[TOT. COMM.]]+tbStoricoOrdini[[#This Row],[IMPORTO]]</f>
        <v>3875.375</v>
      </c>
    </row>
    <row r="5168" spans="1:18">
      <c r="A5168" s="1">
        <v>43983</v>
      </c>
      <c r="B5168" s="7">
        <f>MONTH(tbStoricoOrdini[[#This Row],[DATA]])</f>
        <v>6</v>
      </c>
      <c r="C5168" t="s">
        <v>5263</v>
      </c>
      <c r="D5168" t="str">
        <f>RIGHT(tbStoricoOrdini[[#This Row],[ORDINE]],4)</f>
        <v>5165</v>
      </c>
      <c r="E5168" t="s">
        <v>50</v>
      </c>
      <c r="F5168" t="str">
        <f>VLOOKUP(tbStoricoOrdini[[#This Row],[CLIENTE]],tbClienti[],3,FALSE)</f>
        <v>Veneto</v>
      </c>
      <c r="G5168" t="str">
        <f>VLOOKUP(tbStoricoOrdini[[#This Row],[CLIENTE]],tbClienti[],7,FALSE)</f>
        <v>AD</v>
      </c>
      <c r="H5168" t="s">
        <v>78</v>
      </c>
      <c r="I5168" t="str">
        <f>IF(LEFT(tbStoricoOrdini[[#This Row],[ARTICOLO]],3) = "COG","COG",LEFT(tbStoricoOrdini[[#This Row],[ARTICOLO]],FIND(" ",tbStoricoOrdini[[#This Row],[ARTICOLO]])-1))</f>
        <v>COG</v>
      </c>
      <c r="J5168" t="str">
        <f>MID(tbStoricoOrdini[[#This Row],[ARTICOLO]],FIND(" ",tbStoricoOrdini[[#This Row],[ARTICOLO]])+1,4)</f>
        <v>3000</v>
      </c>
      <c r="K5168" t="str">
        <f>IFERROR(RIGHT(tbStoricoOrdini[[#This Row],[ARTICOLO]],LEN(tbStoricoOrdini[[#This Row],[ARTICOLO]])-FIND(" ",tbStoricoOrdini[[#This Row],[ARTICOLO]],FIND(" ",tbStoricoOrdini[[#This Row],[ARTICOLO]]) +1)),"")</f>
        <v>Medium</v>
      </c>
      <c r="L5168" s="3">
        <f>VLOOKUP(tbStoricoOrdini[[#This Row],[ARTICOLO]],tbArticoli[],2,FALSE)</f>
        <v>220</v>
      </c>
      <c r="M5168" s="22">
        <f>tbStoricoOrdini[[#This Row],[IMPORTO]]/tbStoricoOrdini[[#This Row],[PREZZO]]</f>
        <v>0</v>
      </c>
      <c r="N5168" t="s">
        <v>9</v>
      </c>
      <c r="O5168" s="8">
        <f>VLOOKUP(tbStoricoOrdini[[#This Row],[AGENTE]],tbAgenti[],2,FALSE)</f>
        <v>0.05</v>
      </c>
      <c r="P5168" s="2">
        <v>0</v>
      </c>
      <c r="Q5168" s="2">
        <f>tbStoricoOrdini[[#This Row],[IMPORTO]]*tbStoricoOrdini[[#This Row],[% COMM.]]</f>
        <v>0</v>
      </c>
      <c r="R5168" s="2">
        <f>tbStoricoOrdini[[#This Row],[TOT. COMM.]]+tbStoricoOrdini[[#This Row],[IMPORTO]]</f>
        <v>0</v>
      </c>
    </row>
    <row r="5169" spans="1:18">
      <c r="A5169" s="1">
        <v>43983</v>
      </c>
      <c r="B5169" s="7">
        <f>MONTH(tbStoricoOrdini[[#This Row],[DATA]])</f>
        <v>6</v>
      </c>
      <c r="C5169" t="s">
        <v>5264</v>
      </c>
      <c r="D5169" t="str">
        <f>RIGHT(tbStoricoOrdini[[#This Row],[ORDINE]],4)</f>
        <v>5166</v>
      </c>
      <c r="E5169" t="s">
        <v>50</v>
      </c>
      <c r="F5169" t="str">
        <f>VLOOKUP(tbStoricoOrdini[[#This Row],[CLIENTE]],tbClienti[],3,FALSE)</f>
        <v>Veneto</v>
      </c>
      <c r="G5169" t="str">
        <f>VLOOKUP(tbStoricoOrdini[[#This Row],[CLIENTE]],tbClienti[],7,FALSE)</f>
        <v>AD</v>
      </c>
      <c r="H5169" t="s">
        <v>81</v>
      </c>
      <c r="I5169" t="str">
        <f>IF(LEFT(tbStoricoOrdini[[#This Row],[ARTICOLO]],3) = "COG","COG",LEFT(tbStoricoOrdini[[#This Row],[ARTICOLO]],FIND(" ",tbStoricoOrdini[[#This Row],[ARTICOLO]])-1))</f>
        <v>COG</v>
      </c>
      <c r="J5169" t="str">
        <f>MID(tbStoricoOrdini[[#This Row],[ARTICOLO]],FIND(" ",tbStoricoOrdini[[#This Row],[ARTICOLO]])+1,4)</f>
        <v>6000</v>
      </c>
      <c r="K5169" t="str">
        <f>IFERROR(RIGHT(tbStoricoOrdini[[#This Row],[ARTICOLO]],LEN(tbStoricoOrdini[[#This Row],[ARTICOLO]])-FIND(" ",tbStoricoOrdini[[#This Row],[ARTICOLO]],FIND(" ",tbStoricoOrdini[[#This Row],[ARTICOLO]]) +1)),"")</f>
        <v>Gold</v>
      </c>
      <c r="L5169" s="3">
        <f>VLOOKUP(tbStoricoOrdini[[#This Row],[ARTICOLO]],tbArticoli[],2,FALSE)</f>
        <v>450</v>
      </c>
      <c r="M5169" s="22">
        <f>tbStoricoOrdini[[#This Row],[IMPORTO]]/tbStoricoOrdini[[#This Row],[PREZZO]]</f>
        <v>1694.048888888889</v>
      </c>
      <c r="N5169" t="s">
        <v>9</v>
      </c>
      <c r="O5169" s="8">
        <f>VLOOKUP(tbStoricoOrdini[[#This Row],[AGENTE]],tbAgenti[],2,FALSE)</f>
        <v>0.05</v>
      </c>
      <c r="P5169" s="2">
        <v>762322</v>
      </c>
      <c r="Q5169" s="2">
        <f>tbStoricoOrdini[[#This Row],[IMPORTO]]*tbStoricoOrdini[[#This Row],[% COMM.]]</f>
        <v>38116.1</v>
      </c>
      <c r="R5169" s="2">
        <f>tbStoricoOrdini[[#This Row],[TOT. COMM.]]+tbStoricoOrdini[[#This Row],[IMPORTO]]</f>
        <v>800438.1</v>
      </c>
    </row>
    <row r="5170" spans="1:18">
      <c r="A5170" s="1">
        <v>43983</v>
      </c>
      <c r="B5170" s="7">
        <f>MONTH(tbStoricoOrdini[[#This Row],[DATA]])</f>
        <v>6</v>
      </c>
      <c r="C5170" t="s">
        <v>5265</v>
      </c>
      <c r="D5170" t="str">
        <f>RIGHT(tbStoricoOrdini[[#This Row],[ORDINE]],4)</f>
        <v>5167</v>
      </c>
      <c r="E5170" t="s">
        <v>50</v>
      </c>
      <c r="F5170" t="str">
        <f>VLOOKUP(tbStoricoOrdini[[#This Row],[CLIENTE]],tbClienti[],3,FALSE)</f>
        <v>Veneto</v>
      </c>
      <c r="G5170" t="str">
        <f>VLOOKUP(tbStoricoOrdini[[#This Row],[CLIENTE]],tbClienti[],7,FALSE)</f>
        <v>AD</v>
      </c>
      <c r="H5170" t="s">
        <v>74</v>
      </c>
      <c r="I5170" t="str">
        <f>IF(LEFT(tbStoricoOrdini[[#This Row],[ARTICOLO]],3) = "COG","COG",LEFT(tbStoricoOrdini[[#This Row],[ARTICOLO]],FIND(" ",tbStoricoOrdini[[#This Row],[ARTICOLO]])-1))</f>
        <v>AVRC</v>
      </c>
      <c r="J5170" t="str">
        <f>MID(tbStoricoOrdini[[#This Row],[ARTICOLO]],FIND(" ",tbStoricoOrdini[[#This Row],[ARTICOLO]])+1,4)</f>
        <v>2500</v>
      </c>
      <c r="K5170" t="str">
        <f>IFERROR(RIGHT(tbStoricoOrdini[[#This Row],[ARTICOLO]],LEN(tbStoricoOrdini[[#This Row],[ARTICOLO]])-FIND(" ",tbStoricoOrdini[[#This Row],[ARTICOLO]],FIND(" ",tbStoricoOrdini[[#This Row],[ARTICOLO]]) +1)),"")</f>
        <v>Gold</v>
      </c>
      <c r="L5170" s="3">
        <f>VLOOKUP(tbStoricoOrdini[[#This Row],[ARTICOLO]],tbArticoli[],2,FALSE)</f>
        <v>500</v>
      </c>
      <c r="M5170" s="22">
        <f>tbStoricoOrdini[[#This Row],[IMPORTO]]/tbStoricoOrdini[[#This Row],[PREZZO]]</f>
        <v>13.648</v>
      </c>
      <c r="N5170" t="s">
        <v>10</v>
      </c>
      <c r="O5170" s="8">
        <f>VLOOKUP(tbStoricoOrdini[[#This Row],[AGENTE]],tbAgenti[],2,FALSE)</f>
        <v>3.6999999999999998E-2</v>
      </c>
      <c r="P5170" s="2">
        <v>6824</v>
      </c>
      <c r="Q5170" s="2">
        <f>tbStoricoOrdini[[#This Row],[IMPORTO]]*tbStoricoOrdini[[#This Row],[% COMM.]]</f>
        <v>252.488</v>
      </c>
      <c r="R5170" s="2">
        <f>tbStoricoOrdini[[#This Row],[TOT. COMM.]]+tbStoricoOrdini[[#This Row],[IMPORTO]]</f>
        <v>7076.4880000000003</v>
      </c>
    </row>
    <row r="5171" spans="1:18">
      <c r="A5171" s="1">
        <v>43983</v>
      </c>
      <c r="B5171" s="7">
        <f>MONTH(tbStoricoOrdini[[#This Row],[DATA]])</f>
        <v>6</v>
      </c>
      <c r="C5171" t="s">
        <v>5266</v>
      </c>
      <c r="D5171" t="str">
        <f>RIGHT(tbStoricoOrdini[[#This Row],[ORDINE]],4)</f>
        <v>5168</v>
      </c>
      <c r="E5171" t="s">
        <v>50</v>
      </c>
      <c r="F5171" t="str">
        <f>VLOOKUP(tbStoricoOrdini[[#This Row],[CLIENTE]],tbClienti[],3,FALSE)</f>
        <v>Veneto</v>
      </c>
      <c r="G5171" t="str">
        <f>VLOOKUP(tbStoricoOrdini[[#This Row],[CLIENTE]],tbClienti[],7,FALSE)</f>
        <v>AD</v>
      </c>
      <c r="H5171" t="s">
        <v>74</v>
      </c>
      <c r="I5171" t="str">
        <f>IF(LEFT(tbStoricoOrdini[[#This Row],[ARTICOLO]],3) = "COG","COG",LEFT(tbStoricoOrdini[[#This Row],[ARTICOLO]],FIND(" ",tbStoricoOrdini[[#This Row],[ARTICOLO]])-1))</f>
        <v>AVRC</v>
      </c>
      <c r="J5171" t="str">
        <f>MID(tbStoricoOrdini[[#This Row],[ARTICOLO]],FIND(" ",tbStoricoOrdini[[#This Row],[ARTICOLO]])+1,4)</f>
        <v>2500</v>
      </c>
      <c r="K5171" t="str">
        <f>IFERROR(RIGHT(tbStoricoOrdini[[#This Row],[ARTICOLO]],LEN(tbStoricoOrdini[[#This Row],[ARTICOLO]])-FIND(" ",tbStoricoOrdini[[#This Row],[ARTICOLO]],FIND(" ",tbStoricoOrdini[[#This Row],[ARTICOLO]]) +1)),"")</f>
        <v>Gold</v>
      </c>
      <c r="L5171" s="3">
        <f>VLOOKUP(tbStoricoOrdini[[#This Row],[ARTICOLO]],tbArticoli[],2,FALSE)</f>
        <v>500</v>
      </c>
      <c r="M5171" s="22">
        <f>tbStoricoOrdini[[#This Row],[IMPORTO]]/tbStoricoOrdini[[#This Row],[PREZZO]]</f>
        <v>0.3</v>
      </c>
      <c r="N5171" t="s">
        <v>8</v>
      </c>
      <c r="O5171" s="8">
        <f>VLOOKUP(tbStoricoOrdini[[#This Row],[AGENTE]],tbAgenti[],2,FALSE)</f>
        <v>0.05</v>
      </c>
      <c r="P5171" s="2">
        <v>150</v>
      </c>
      <c r="Q5171" s="2">
        <f>tbStoricoOrdini[[#This Row],[IMPORTO]]*tbStoricoOrdini[[#This Row],[% COMM.]]</f>
        <v>7.5</v>
      </c>
      <c r="R5171" s="2">
        <f>tbStoricoOrdini[[#This Row],[TOT. COMM.]]+tbStoricoOrdini[[#This Row],[IMPORTO]]</f>
        <v>157.5</v>
      </c>
    </row>
    <row r="5172" spans="1:18">
      <c r="A5172" s="1">
        <v>43983</v>
      </c>
      <c r="B5172" s="7">
        <f>MONTH(tbStoricoOrdini[[#This Row],[DATA]])</f>
        <v>6</v>
      </c>
      <c r="C5172" t="s">
        <v>5267</v>
      </c>
      <c r="D5172" t="str">
        <f>RIGHT(tbStoricoOrdini[[#This Row],[ORDINE]],4)</f>
        <v>5169</v>
      </c>
      <c r="E5172" t="s">
        <v>50</v>
      </c>
      <c r="F5172" t="str">
        <f>VLOOKUP(tbStoricoOrdini[[#This Row],[CLIENTE]],tbClienti[],3,FALSE)</f>
        <v>Veneto</v>
      </c>
      <c r="G5172" t="str">
        <f>VLOOKUP(tbStoricoOrdini[[#This Row],[CLIENTE]],tbClienti[],7,FALSE)</f>
        <v>AD</v>
      </c>
      <c r="H5172" t="s">
        <v>74</v>
      </c>
      <c r="I5172" t="str">
        <f>IF(LEFT(tbStoricoOrdini[[#This Row],[ARTICOLO]],3) = "COG","COG",LEFT(tbStoricoOrdini[[#This Row],[ARTICOLO]],FIND(" ",tbStoricoOrdini[[#This Row],[ARTICOLO]])-1))</f>
        <v>AVRC</v>
      </c>
      <c r="J5172" t="str">
        <f>MID(tbStoricoOrdini[[#This Row],[ARTICOLO]],FIND(" ",tbStoricoOrdini[[#This Row],[ARTICOLO]])+1,4)</f>
        <v>2500</v>
      </c>
      <c r="K5172" t="str">
        <f>IFERROR(RIGHT(tbStoricoOrdini[[#This Row],[ARTICOLO]],LEN(tbStoricoOrdini[[#This Row],[ARTICOLO]])-FIND(" ",tbStoricoOrdini[[#This Row],[ARTICOLO]],FIND(" ",tbStoricoOrdini[[#This Row],[ARTICOLO]]) +1)),"")</f>
        <v>Gold</v>
      </c>
      <c r="L5172" s="3">
        <f>VLOOKUP(tbStoricoOrdini[[#This Row],[ARTICOLO]],tbArticoli[],2,FALSE)</f>
        <v>500</v>
      </c>
      <c r="M5172" s="22">
        <f>tbStoricoOrdini[[#This Row],[IMPORTO]]/tbStoricoOrdini[[#This Row],[PREZZO]]</f>
        <v>0.32</v>
      </c>
      <c r="N5172" t="s">
        <v>6</v>
      </c>
      <c r="O5172" s="8">
        <f>VLOOKUP(tbStoricoOrdini[[#This Row],[AGENTE]],tbAgenti[],2,FALSE)</f>
        <v>7.4999999999999997E-2</v>
      </c>
      <c r="P5172" s="2">
        <v>160</v>
      </c>
      <c r="Q5172" s="2">
        <f>tbStoricoOrdini[[#This Row],[IMPORTO]]*tbStoricoOrdini[[#This Row],[% COMM.]]</f>
        <v>12</v>
      </c>
      <c r="R5172" s="2">
        <f>tbStoricoOrdini[[#This Row],[TOT. COMM.]]+tbStoricoOrdini[[#This Row],[IMPORTO]]</f>
        <v>172</v>
      </c>
    </row>
    <row r="5173" spans="1:18">
      <c r="A5173" s="1">
        <v>43983</v>
      </c>
      <c r="B5173" s="7">
        <f>MONTH(tbStoricoOrdini[[#This Row],[DATA]])</f>
        <v>6</v>
      </c>
      <c r="C5173" t="s">
        <v>5268</v>
      </c>
      <c r="D5173" t="str">
        <f>RIGHT(tbStoricoOrdini[[#This Row],[ORDINE]],4)</f>
        <v>5170</v>
      </c>
      <c r="E5173" t="s">
        <v>50</v>
      </c>
      <c r="F5173" t="str">
        <f>VLOOKUP(tbStoricoOrdini[[#This Row],[CLIENTE]],tbClienti[],3,FALSE)</f>
        <v>Veneto</v>
      </c>
      <c r="G5173" t="str">
        <f>VLOOKUP(tbStoricoOrdini[[#This Row],[CLIENTE]],tbClienti[],7,FALSE)</f>
        <v>AD</v>
      </c>
      <c r="H5173" t="s">
        <v>74</v>
      </c>
      <c r="I5173" t="str">
        <f>IF(LEFT(tbStoricoOrdini[[#This Row],[ARTICOLO]],3) = "COG","COG",LEFT(tbStoricoOrdini[[#This Row],[ARTICOLO]],FIND(" ",tbStoricoOrdini[[#This Row],[ARTICOLO]])-1))</f>
        <v>AVRC</v>
      </c>
      <c r="J5173" t="str">
        <f>MID(tbStoricoOrdini[[#This Row],[ARTICOLO]],FIND(" ",tbStoricoOrdini[[#This Row],[ARTICOLO]])+1,4)</f>
        <v>2500</v>
      </c>
      <c r="K5173" t="str">
        <f>IFERROR(RIGHT(tbStoricoOrdini[[#This Row],[ARTICOLO]],LEN(tbStoricoOrdini[[#This Row],[ARTICOLO]])-FIND(" ",tbStoricoOrdini[[#This Row],[ARTICOLO]],FIND(" ",tbStoricoOrdini[[#This Row],[ARTICOLO]]) +1)),"")</f>
        <v>Gold</v>
      </c>
      <c r="L5173" s="3">
        <f>VLOOKUP(tbStoricoOrdini[[#This Row],[ARTICOLO]],tbArticoli[],2,FALSE)</f>
        <v>500</v>
      </c>
      <c r="M5173" s="22">
        <f>tbStoricoOrdini[[#This Row],[IMPORTO]]/tbStoricoOrdini[[#This Row],[PREZZO]]</f>
        <v>157.66200000000001</v>
      </c>
      <c r="N5173" t="s">
        <v>9</v>
      </c>
      <c r="O5173" s="8">
        <f>VLOOKUP(tbStoricoOrdini[[#This Row],[AGENTE]],tbAgenti[],2,FALSE)</f>
        <v>0.05</v>
      </c>
      <c r="P5173" s="2">
        <v>78831</v>
      </c>
      <c r="Q5173" s="2">
        <f>tbStoricoOrdini[[#This Row],[IMPORTO]]*tbStoricoOrdini[[#This Row],[% COMM.]]</f>
        <v>3941.55</v>
      </c>
      <c r="R5173" s="2">
        <f>tbStoricoOrdini[[#This Row],[TOT. COMM.]]+tbStoricoOrdini[[#This Row],[IMPORTO]]</f>
        <v>82772.55</v>
      </c>
    </row>
    <row r="5174" spans="1:18">
      <c r="A5174" s="1">
        <v>43983</v>
      </c>
      <c r="B5174" s="7">
        <f>MONTH(tbStoricoOrdini[[#This Row],[DATA]])</f>
        <v>6</v>
      </c>
      <c r="C5174" t="s">
        <v>5269</v>
      </c>
      <c r="D5174" t="str">
        <f>RIGHT(tbStoricoOrdini[[#This Row],[ORDINE]],4)</f>
        <v>5171</v>
      </c>
      <c r="E5174" t="s">
        <v>50</v>
      </c>
      <c r="F5174" t="str">
        <f>VLOOKUP(tbStoricoOrdini[[#This Row],[CLIENTE]],tbClienti[],3,FALSE)</f>
        <v>Veneto</v>
      </c>
      <c r="G5174" t="str">
        <f>VLOOKUP(tbStoricoOrdini[[#This Row],[CLIENTE]],tbClienti[],7,FALSE)</f>
        <v>AD</v>
      </c>
      <c r="H5174" t="s">
        <v>77</v>
      </c>
      <c r="I5174" t="str">
        <f>IF(LEFT(tbStoricoOrdini[[#This Row],[ARTICOLO]],3) = "COG","COG",LEFT(tbStoricoOrdini[[#This Row],[ARTICOLO]],FIND(" ",tbStoricoOrdini[[#This Row],[ARTICOLO]])-1))</f>
        <v>COG</v>
      </c>
      <c r="J5174" t="str">
        <f>MID(tbStoricoOrdini[[#This Row],[ARTICOLO]],FIND(" ",tbStoricoOrdini[[#This Row],[ARTICOLO]])+1,4)</f>
        <v>2000</v>
      </c>
      <c r="K5174" t="str">
        <f>IFERROR(RIGHT(tbStoricoOrdini[[#This Row],[ARTICOLO]],LEN(tbStoricoOrdini[[#This Row],[ARTICOLO]])-FIND(" ",tbStoricoOrdini[[#This Row],[ARTICOLO]],FIND(" ",tbStoricoOrdini[[#This Row],[ARTICOLO]]) +1)),"")</f>
        <v>Medium</v>
      </c>
      <c r="L5174" s="3">
        <f>VLOOKUP(tbStoricoOrdini[[#This Row],[ARTICOLO]],tbArticoli[],2,FALSE)</f>
        <v>200</v>
      </c>
      <c r="M5174" s="22">
        <f>tbStoricoOrdini[[#This Row],[IMPORTO]]/tbStoricoOrdini[[#This Row],[PREZZO]]</f>
        <v>1.595</v>
      </c>
      <c r="N5174" t="s">
        <v>9</v>
      </c>
      <c r="O5174" s="8">
        <f>VLOOKUP(tbStoricoOrdini[[#This Row],[AGENTE]],tbAgenti[],2,FALSE)</f>
        <v>0.05</v>
      </c>
      <c r="P5174" s="2">
        <v>319</v>
      </c>
      <c r="Q5174" s="2">
        <f>tbStoricoOrdini[[#This Row],[IMPORTO]]*tbStoricoOrdini[[#This Row],[% COMM.]]</f>
        <v>15.950000000000001</v>
      </c>
      <c r="R5174" s="2">
        <f>tbStoricoOrdini[[#This Row],[TOT. COMM.]]+tbStoricoOrdini[[#This Row],[IMPORTO]]</f>
        <v>334.95</v>
      </c>
    </row>
    <row r="5175" spans="1:18">
      <c r="A5175" s="1">
        <v>43983</v>
      </c>
      <c r="B5175" s="7">
        <f>MONTH(tbStoricoOrdini[[#This Row],[DATA]])</f>
        <v>6</v>
      </c>
      <c r="C5175" t="s">
        <v>5270</v>
      </c>
      <c r="D5175" t="str">
        <f>RIGHT(tbStoricoOrdini[[#This Row],[ORDINE]],4)</f>
        <v>5172</v>
      </c>
      <c r="E5175" t="s">
        <v>50</v>
      </c>
      <c r="F5175" t="str">
        <f>VLOOKUP(tbStoricoOrdini[[#This Row],[CLIENTE]],tbClienti[],3,FALSE)</f>
        <v>Veneto</v>
      </c>
      <c r="G5175" t="str">
        <f>VLOOKUP(tbStoricoOrdini[[#This Row],[CLIENTE]],tbClienti[],7,FALSE)</f>
        <v>AD</v>
      </c>
      <c r="H5175" t="s">
        <v>61</v>
      </c>
      <c r="I5175" t="str">
        <f>IF(LEFT(tbStoricoOrdini[[#This Row],[ARTICOLO]],3) = "COG","COG",LEFT(tbStoricoOrdini[[#This Row],[ARTICOLO]],FIND(" ",tbStoricoOrdini[[#This Row],[ARTICOLO]])-1))</f>
        <v>KLM</v>
      </c>
      <c r="J5175" t="str">
        <f>MID(tbStoricoOrdini[[#This Row],[ARTICOLO]],FIND(" ",tbStoricoOrdini[[#This Row],[ARTICOLO]])+1,4)</f>
        <v>5000</v>
      </c>
      <c r="K5175" t="str">
        <f>IFERROR(RIGHT(tbStoricoOrdini[[#This Row],[ARTICOLO]],LEN(tbStoricoOrdini[[#This Row],[ARTICOLO]])-FIND(" ",tbStoricoOrdini[[#This Row],[ARTICOLO]],FIND(" ",tbStoricoOrdini[[#This Row],[ARTICOLO]]) +1)),"")</f>
        <v>Medium</v>
      </c>
      <c r="L5175" s="3">
        <f>VLOOKUP(tbStoricoOrdini[[#This Row],[ARTICOLO]],tbArticoli[],2,FALSE)</f>
        <v>150</v>
      </c>
      <c r="M5175" s="22">
        <f>tbStoricoOrdini[[#This Row],[IMPORTO]]/tbStoricoOrdini[[#This Row],[PREZZO]]</f>
        <v>176.55333333333334</v>
      </c>
      <c r="N5175" t="s">
        <v>10</v>
      </c>
      <c r="O5175" s="8">
        <f>VLOOKUP(tbStoricoOrdini[[#This Row],[AGENTE]],tbAgenti[],2,FALSE)</f>
        <v>3.6999999999999998E-2</v>
      </c>
      <c r="P5175" s="2">
        <v>26483</v>
      </c>
      <c r="Q5175" s="2">
        <f>tbStoricoOrdini[[#This Row],[IMPORTO]]*tbStoricoOrdini[[#This Row],[% COMM.]]</f>
        <v>979.87099999999998</v>
      </c>
      <c r="R5175" s="2">
        <f>tbStoricoOrdini[[#This Row],[TOT. COMM.]]+tbStoricoOrdini[[#This Row],[IMPORTO]]</f>
        <v>27462.870999999999</v>
      </c>
    </row>
    <row r="5176" spans="1:18">
      <c r="A5176" s="1">
        <v>43983</v>
      </c>
      <c r="B5176" s="7">
        <f>MONTH(tbStoricoOrdini[[#This Row],[DATA]])</f>
        <v>6</v>
      </c>
      <c r="C5176" t="s">
        <v>5271</v>
      </c>
      <c r="D5176" t="str">
        <f>RIGHT(tbStoricoOrdini[[#This Row],[ORDINE]],4)</f>
        <v>5173</v>
      </c>
      <c r="E5176" t="s">
        <v>50</v>
      </c>
      <c r="F5176" t="str">
        <f>VLOOKUP(tbStoricoOrdini[[#This Row],[CLIENTE]],tbClienti[],3,FALSE)</f>
        <v>Veneto</v>
      </c>
      <c r="G5176" t="str">
        <f>VLOOKUP(tbStoricoOrdini[[#This Row],[CLIENTE]],tbClienti[],7,FALSE)</f>
        <v>AD</v>
      </c>
      <c r="H5176" t="s">
        <v>61</v>
      </c>
      <c r="I5176" t="str">
        <f>IF(LEFT(tbStoricoOrdini[[#This Row],[ARTICOLO]],3) = "COG","COG",LEFT(tbStoricoOrdini[[#This Row],[ARTICOLO]],FIND(" ",tbStoricoOrdini[[#This Row],[ARTICOLO]])-1))</f>
        <v>KLM</v>
      </c>
      <c r="J5176" t="str">
        <f>MID(tbStoricoOrdini[[#This Row],[ARTICOLO]],FIND(" ",tbStoricoOrdini[[#This Row],[ARTICOLO]])+1,4)</f>
        <v>5000</v>
      </c>
      <c r="K5176" t="str">
        <f>IFERROR(RIGHT(tbStoricoOrdini[[#This Row],[ARTICOLO]],LEN(tbStoricoOrdini[[#This Row],[ARTICOLO]])-FIND(" ",tbStoricoOrdini[[#This Row],[ARTICOLO]],FIND(" ",tbStoricoOrdini[[#This Row],[ARTICOLO]]) +1)),"")</f>
        <v>Medium</v>
      </c>
      <c r="L5176" s="3">
        <f>VLOOKUP(tbStoricoOrdini[[#This Row],[ARTICOLO]],tbArticoli[],2,FALSE)</f>
        <v>150</v>
      </c>
      <c r="M5176" s="22">
        <f>tbStoricoOrdini[[#This Row],[IMPORTO]]/tbStoricoOrdini[[#This Row],[PREZZO]]</f>
        <v>226.68666666666667</v>
      </c>
      <c r="N5176" t="s">
        <v>8</v>
      </c>
      <c r="O5176" s="8">
        <f>VLOOKUP(tbStoricoOrdini[[#This Row],[AGENTE]],tbAgenti[],2,FALSE)</f>
        <v>0.05</v>
      </c>
      <c r="P5176" s="2">
        <v>34003</v>
      </c>
      <c r="Q5176" s="2">
        <f>tbStoricoOrdini[[#This Row],[IMPORTO]]*tbStoricoOrdini[[#This Row],[% COMM.]]</f>
        <v>1700.15</v>
      </c>
      <c r="R5176" s="2">
        <f>tbStoricoOrdini[[#This Row],[TOT. COMM.]]+tbStoricoOrdini[[#This Row],[IMPORTO]]</f>
        <v>35703.15</v>
      </c>
    </row>
    <row r="5177" spans="1:18">
      <c r="A5177" s="1">
        <v>43983</v>
      </c>
      <c r="B5177" s="7">
        <f>MONTH(tbStoricoOrdini[[#This Row],[DATA]])</f>
        <v>6</v>
      </c>
      <c r="C5177" t="s">
        <v>5272</v>
      </c>
      <c r="D5177" t="str">
        <f>RIGHT(tbStoricoOrdini[[#This Row],[ORDINE]],4)</f>
        <v>5174</v>
      </c>
      <c r="E5177" t="s">
        <v>50</v>
      </c>
      <c r="F5177" t="str">
        <f>VLOOKUP(tbStoricoOrdini[[#This Row],[CLIENTE]],tbClienti[],3,FALSE)</f>
        <v>Veneto</v>
      </c>
      <c r="G5177" t="str">
        <f>VLOOKUP(tbStoricoOrdini[[#This Row],[CLIENTE]],tbClienti[],7,FALSE)</f>
        <v>AD</v>
      </c>
      <c r="H5177" t="s">
        <v>61</v>
      </c>
      <c r="I5177" t="str">
        <f>IF(LEFT(tbStoricoOrdini[[#This Row],[ARTICOLO]],3) = "COG","COG",LEFT(tbStoricoOrdini[[#This Row],[ARTICOLO]],FIND(" ",tbStoricoOrdini[[#This Row],[ARTICOLO]])-1))</f>
        <v>KLM</v>
      </c>
      <c r="J5177" t="str">
        <f>MID(tbStoricoOrdini[[#This Row],[ARTICOLO]],FIND(" ",tbStoricoOrdini[[#This Row],[ARTICOLO]])+1,4)</f>
        <v>5000</v>
      </c>
      <c r="K5177" t="str">
        <f>IFERROR(RIGHT(tbStoricoOrdini[[#This Row],[ARTICOLO]],LEN(tbStoricoOrdini[[#This Row],[ARTICOLO]])-FIND(" ",tbStoricoOrdini[[#This Row],[ARTICOLO]],FIND(" ",tbStoricoOrdini[[#This Row],[ARTICOLO]]) +1)),"")</f>
        <v>Medium</v>
      </c>
      <c r="L5177" s="3">
        <f>VLOOKUP(tbStoricoOrdini[[#This Row],[ARTICOLO]],tbArticoli[],2,FALSE)</f>
        <v>150</v>
      </c>
      <c r="M5177" s="22">
        <f>tbStoricoOrdini[[#This Row],[IMPORTO]]/tbStoricoOrdini[[#This Row],[PREZZO]]</f>
        <v>508.80666666666667</v>
      </c>
      <c r="N5177" t="s">
        <v>6</v>
      </c>
      <c r="O5177" s="8">
        <f>VLOOKUP(tbStoricoOrdini[[#This Row],[AGENTE]],tbAgenti[],2,FALSE)</f>
        <v>7.4999999999999997E-2</v>
      </c>
      <c r="P5177" s="2">
        <v>76321</v>
      </c>
      <c r="Q5177" s="2">
        <f>tbStoricoOrdini[[#This Row],[IMPORTO]]*tbStoricoOrdini[[#This Row],[% COMM.]]</f>
        <v>5724.0749999999998</v>
      </c>
      <c r="R5177" s="2">
        <f>tbStoricoOrdini[[#This Row],[TOT. COMM.]]+tbStoricoOrdini[[#This Row],[IMPORTO]]</f>
        <v>82045.074999999997</v>
      </c>
    </row>
    <row r="5178" spans="1:18">
      <c r="A5178" s="1">
        <v>43983</v>
      </c>
      <c r="B5178" s="7">
        <f>MONTH(tbStoricoOrdini[[#This Row],[DATA]])</f>
        <v>6</v>
      </c>
      <c r="C5178" t="s">
        <v>5273</v>
      </c>
      <c r="D5178" t="str">
        <f>RIGHT(tbStoricoOrdini[[#This Row],[ORDINE]],4)</f>
        <v>5175</v>
      </c>
      <c r="E5178" t="s">
        <v>50</v>
      </c>
      <c r="F5178" t="str">
        <f>VLOOKUP(tbStoricoOrdini[[#This Row],[CLIENTE]],tbClienti[],3,FALSE)</f>
        <v>Veneto</v>
      </c>
      <c r="G5178" t="str">
        <f>VLOOKUP(tbStoricoOrdini[[#This Row],[CLIENTE]],tbClienti[],7,FALSE)</f>
        <v>AD</v>
      </c>
      <c r="H5178" t="s">
        <v>61</v>
      </c>
      <c r="I5178" t="str">
        <f>IF(LEFT(tbStoricoOrdini[[#This Row],[ARTICOLO]],3) = "COG","COG",LEFT(tbStoricoOrdini[[#This Row],[ARTICOLO]],FIND(" ",tbStoricoOrdini[[#This Row],[ARTICOLO]])-1))</f>
        <v>KLM</v>
      </c>
      <c r="J5178" t="str">
        <f>MID(tbStoricoOrdini[[#This Row],[ARTICOLO]],FIND(" ",tbStoricoOrdini[[#This Row],[ARTICOLO]])+1,4)</f>
        <v>5000</v>
      </c>
      <c r="K5178" t="str">
        <f>IFERROR(RIGHT(tbStoricoOrdini[[#This Row],[ARTICOLO]],LEN(tbStoricoOrdini[[#This Row],[ARTICOLO]])-FIND(" ",tbStoricoOrdini[[#This Row],[ARTICOLO]],FIND(" ",tbStoricoOrdini[[#This Row],[ARTICOLO]]) +1)),"")</f>
        <v>Medium</v>
      </c>
      <c r="L5178" s="3">
        <f>VLOOKUP(tbStoricoOrdini[[#This Row],[ARTICOLO]],tbArticoli[],2,FALSE)</f>
        <v>150</v>
      </c>
      <c r="M5178" s="22">
        <f>tbStoricoOrdini[[#This Row],[IMPORTO]]/tbStoricoOrdini[[#This Row],[PREZZO]]</f>
        <v>0</v>
      </c>
      <c r="N5178" t="s">
        <v>9</v>
      </c>
      <c r="O5178" s="8">
        <f>VLOOKUP(tbStoricoOrdini[[#This Row],[AGENTE]],tbAgenti[],2,FALSE)</f>
        <v>0.05</v>
      </c>
      <c r="P5178" s="2">
        <v>0</v>
      </c>
      <c r="Q5178" s="2">
        <f>tbStoricoOrdini[[#This Row],[IMPORTO]]*tbStoricoOrdini[[#This Row],[% COMM.]]</f>
        <v>0</v>
      </c>
      <c r="R5178" s="2">
        <f>tbStoricoOrdini[[#This Row],[TOT. COMM.]]+tbStoricoOrdini[[#This Row],[IMPORTO]]</f>
        <v>0</v>
      </c>
    </row>
    <row r="5179" spans="1:18">
      <c r="A5179" s="1">
        <v>43983</v>
      </c>
      <c r="B5179" s="7">
        <f>MONTH(tbStoricoOrdini[[#This Row],[DATA]])</f>
        <v>6</v>
      </c>
      <c r="C5179" t="s">
        <v>5274</v>
      </c>
      <c r="D5179" t="str">
        <f>RIGHT(tbStoricoOrdini[[#This Row],[ORDINE]],4)</f>
        <v>5176</v>
      </c>
      <c r="E5179" t="s">
        <v>50</v>
      </c>
      <c r="F5179" t="str">
        <f>VLOOKUP(tbStoricoOrdini[[#This Row],[CLIENTE]],tbClienti[],3,FALSE)</f>
        <v>Veneto</v>
      </c>
      <c r="G5179" t="str">
        <f>VLOOKUP(tbStoricoOrdini[[#This Row],[CLIENTE]],tbClienti[],7,FALSE)</f>
        <v>AD</v>
      </c>
      <c r="H5179" t="s">
        <v>79</v>
      </c>
      <c r="I5179" t="str">
        <f>IF(LEFT(tbStoricoOrdini[[#This Row],[ARTICOLO]],3) = "COG","COG",LEFT(tbStoricoOrdini[[#This Row],[ARTICOLO]],FIND(" ",tbStoricoOrdini[[#This Row],[ARTICOLO]])-1))</f>
        <v>COG</v>
      </c>
      <c r="J5179" t="str">
        <f>MID(tbStoricoOrdini[[#This Row],[ARTICOLO]],FIND(" ",tbStoricoOrdini[[#This Row],[ARTICOLO]])+1,4)</f>
        <v>4000</v>
      </c>
      <c r="K5179" t="str">
        <f>IFERROR(RIGHT(tbStoricoOrdini[[#This Row],[ARTICOLO]],LEN(tbStoricoOrdini[[#This Row],[ARTICOLO]])-FIND(" ",tbStoricoOrdini[[#This Row],[ARTICOLO]],FIND(" ",tbStoricoOrdini[[#This Row],[ARTICOLO]]) +1)),"")</f>
        <v>Plus</v>
      </c>
      <c r="L5179" s="3">
        <f>VLOOKUP(tbStoricoOrdini[[#This Row],[ARTICOLO]],tbArticoli[],2,FALSE)</f>
        <v>240</v>
      </c>
      <c r="M5179" s="22">
        <f>tbStoricoOrdini[[#This Row],[IMPORTO]]/tbStoricoOrdini[[#This Row],[PREZZO]]</f>
        <v>31.762499999999999</v>
      </c>
      <c r="N5179" t="s">
        <v>9</v>
      </c>
      <c r="O5179" s="8">
        <f>VLOOKUP(tbStoricoOrdini[[#This Row],[AGENTE]],tbAgenti[],2,FALSE)</f>
        <v>0.05</v>
      </c>
      <c r="P5179" s="2">
        <v>7623</v>
      </c>
      <c r="Q5179" s="2">
        <f>tbStoricoOrdini[[#This Row],[IMPORTO]]*tbStoricoOrdini[[#This Row],[% COMM.]]</f>
        <v>381.15000000000003</v>
      </c>
      <c r="R5179" s="2">
        <f>tbStoricoOrdini[[#This Row],[TOT. COMM.]]+tbStoricoOrdini[[#This Row],[IMPORTO]]</f>
        <v>8004.15</v>
      </c>
    </row>
    <row r="5180" spans="1:18">
      <c r="A5180" s="1">
        <v>43983</v>
      </c>
      <c r="B5180" s="7">
        <f>MONTH(tbStoricoOrdini[[#This Row],[DATA]])</f>
        <v>6</v>
      </c>
      <c r="C5180" t="s">
        <v>5275</v>
      </c>
      <c r="D5180" t="str">
        <f>RIGHT(tbStoricoOrdini[[#This Row],[ORDINE]],4)</f>
        <v>5177</v>
      </c>
      <c r="E5180" t="s">
        <v>50</v>
      </c>
      <c r="F5180" t="str">
        <f>VLOOKUP(tbStoricoOrdini[[#This Row],[CLIENTE]],tbClienti[],3,FALSE)</f>
        <v>Veneto</v>
      </c>
      <c r="G5180" t="str">
        <f>VLOOKUP(tbStoricoOrdini[[#This Row],[CLIENTE]],tbClienti[],7,FALSE)</f>
        <v>AD</v>
      </c>
      <c r="H5180" t="s">
        <v>60</v>
      </c>
      <c r="I5180" t="str">
        <f>IF(LEFT(tbStoricoOrdini[[#This Row],[ARTICOLO]],3) = "COG","COG",LEFT(tbStoricoOrdini[[#This Row],[ARTICOLO]],FIND(" ",tbStoricoOrdini[[#This Row],[ARTICOLO]])-1))</f>
        <v>KLM</v>
      </c>
      <c r="J5180" t="str">
        <f>MID(tbStoricoOrdini[[#This Row],[ARTICOLO]],FIND(" ",tbStoricoOrdini[[#This Row],[ARTICOLO]])+1,4)</f>
        <v>5000</v>
      </c>
      <c r="K5180" t="str">
        <f>IFERROR(RIGHT(tbStoricoOrdini[[#This Row],[ARTICOLO]],LEN(tbStoricoOrdini[[#This Row],[ARTICOLO]])-FIND(" ",tbStoricoOrdini[[#This Row],[ARTICOLO]],FIND(" ",tbStoricoOrdini[[#This Row],[ARTICOLO]]) +1)),"")</f>
        <v>Plus</v>
      </c>
      <c r="L5180" s="3">
        <f>VLOOKUP(tbStoricoOrdini[[#This Row],[ARTICOLO]],tbArticoli[],2,FALSE)</f>
        <v>175</v>
      </c>
      <c r="M5180" s="22">
        <f>tbStoricoOrdini[[#This Row],[IMPORTO]]/tbStoricoOrdini[[#This Row],[PREZZO]]</f>
        <v>3.3942857142857141</v>
      </c>
      <c r="N5180" t="s">
        <v>10</v>
      </c>
      <c r="O5180" s="8">
        <f>VLOOKUP(tbStoricoOrdini[[#This Row],[AGENTE]],tbAgenti[],2,FALSE)</f>
        <v>3.6999999999999998E-2</v>
      </c>
      <c r="P5180" s="2">
        <v>594</v>
      </c>
      <c r="Q5180" s="2">
        <f>tbStoricoOrdini[[#This Row],[IMPORTO]]*tbStoricoOrdini[[#This Row],[% COMM.]]</f>
        <v>21.977999999999998</v>
      </c>
      <c r="R5180" s="2">
        <f>tbStoricoOrdini[[#This Row],[TOT. COMM.]]+tbStoricoOrdini[[#This Row],[IMPORTO]]</f>
        <v>615.97799999999995</v>
      </c>
    </row>
    <row r="5181" spans="1:18">
      <c r="A5181" s="1">
        <v>43983</v>
      </c>
      <c r="B5181" s="7">
        <f>MONTH(tbStoricoOrdini[[#This Row],[DATA]])</f>
        <v>6</v>
      </c>
      <c r="C5181" t="s">
        <v>5276</v>
      </c>
      <c r="D5181" t="str">
        <f>RIGHT(tbStoricoOrdini[[#This Row],[ORDINE]],4)</f>
        <v>5178</v>
      </c>
      <c r="E5181" t="s">
        <v>50</v>
      </c>
      <c r="F5181" t="str">
        <f>VLOOKUP(tbStoricoOrdini[[#This Row],[CLIENTE]],tbClienti[],3,FALSE)</f>
        <v>Veneto</v>
      </c>
      <c r="G5181" t="str">
        <f>VLOOKUP(tbStoricoOrdini[[#This Row],[CLIENTE]],tbClienti[],7,FALSE)</f>
        <v>AD</v>
      </c>
      <c r="H5181" t="s">
        <v>60</v>
      </c>
      <c r="I5181" t="str">
        <f>IF(LEFT(tbStoricoOrdini[[#This Row],[ARTICOLO]],3) = "COG","COG",LEFT(tbStoricoOrdini[[#This Row],[ARTICOLO]],FIND(" ",tbStoricoOrdini[[#This Row],[ARTICOLO]])-1))</f>
        <v>KLM</v>
      </c>
      <c r="J5181" t="str">
        <f>MID(tbStoricoOrdini[[#This Row],[ARTICOLO]],FIND(" ",tbStoricoOrdini[[#This Row],[ARTICOLO]])+1,4)</f>
        <v>5000</v>
      </c>
      <c r="K5181" t="str">
        <f>IFERROR(RIGHT(tbStoricoOrdini[[#This Row],[ARTICOLO]],LEN(tbStoricoOrdini[[#This Row],[ARTICOLO]])-FIND(" ",tbStoricoOrdini[[#This Row],[ARTICOLO]],FIND(" ",tbStoricoOrdini[[#This Row],[ARTICOLO]]) +1)),"")</f>
        <v>Plus</v>
      </c>
      <c r="L5181" s="3">
        <f>VLOOKUP(tbStoricoOrdini[[#This Row],[ARTICOLO]],tbArticoli[],2,FALSE)</f>
        <v>175</v>
      </c>
      <c r="M5181" s="22">
        <f>tbStoricoOrdini[[#This Row],[IMPORTO]]/tbStoricoOrdini[[#This Row],[PREZZO]]</f>
        <v>9.862857142857143</v>
      </c>
      <c r="N5181" t="s">
        <v>7</v>
      </c>
      <c r="O5181" s="8">
        <f>VLOOKUP(tbStoricoOrdini[[#This Row],[AGENTE]],tbAgenti[],2,FALSE)</f>
        <v>0.03</v>
      </c>
      <c r="P5181" s="2">
        <v>1726</v>
      </c>
      <c r="Q5181" s="2">
        <f>tbStoricoOrdini[[#This Row],[IMPORTO]]*tbStoricoOrdini[[#This Row],[% COMM.]]</f>
        <v>51.78</v>
      </c>
      <c r="R5181" s="2">
        <f>tbStoricoOrdini[[#This Row],[TOT. COMM.]]+tbStoricoOrdini[[#This Row],[IMPORTO]]</f>
        <v>1777.78</v>
      </c>
    </row>
    <row r="5182" spans="1:18">
      <c r="A5182" s="1">
        <v>43983</v>
      </c>
      <c r="B5182" s="7">
        <f>MONTH(tbStoricoOrdini[[#This Row],[DATA]])</f>
        <v>6</v>
      </c>
      <c r="C5182" t="s">
        <v>5277</v>
      </c>
      <c r="D5182" t="str">
        <f>RIGHT(tbStoricoOrdini[[#This Row],[ORDINE]],4)</f>
        <v>5179</v>
      </c>
      <c r="E5182" t="s">
        <v>50</v>
      </c>
      <c r="F5182" t="str">
        <f>VLOOKUP(tbStoricoOrdini[[#This Row],[CLIENTE]],tbClienti[],3,FALSE)</f>
        <v>Veneto</v>
      </c>
      <c r="G5182" t="str">
        <f>VLOOKUP(tbStoricoOrdini[[#This Row],[CLIENTE]],tbClienti[],7,FALSE)</f>
        <v>AD</v>
      </c>
      <c r="H5182" t="s">
        <v>60</v>
      </c>
      <c r="I5182" t="str">
        <f>IF(LEFT(tbStoricoOrdini[[#This Row],[ARTICOLO]],3) = "COG","COG",LEFT(tbStoricoOrdini[[#This Row],[ARTICOLO]],FIND(" ",tbStoricoOrdini[[#This Row],[ARTICOLO]])-1))</f>
        <v>KLM</v>
      </c>
      <c r="J5182" t="str">
        <f>MID(tbStoricoOrdini[[#This Row],[ARTICOLO]],FIND(" ",tbStoricoOrdini[[#This Row],[ARTICOLO]])+1,4)</f>
        <v>5000</v>
      </c>
      <c r="K5182" t="str">
        <f>IFERROR(RIGHT(tbStoricoOrdini[[#This Row],[ARTICOLO]],LEN(tbStoricoOrdini[[#This Row],[ARTICOLO]])-FIND(" ",tbStoricoOrdini[[#This Row],[ARTICOLO]],FIND(" ",tbStoricoOrdini[[#This Row],[ARTICOLO]]) +1)),"")</f>
        <v>Plus</v>
      </c>
      <c r="L5182" s="3">
        <f>VLOOKUP(tbStoricoOrdini[[#This Row],[ARTICOLO]],tbArticoli[],2,FALSE)</f>
        <v>175</v>
      </c>
      <c r="M5182" s="22">
        <f>tbStoricoOrdini[[#This Row],[IMPORTO]]/tbStoricoOrdini[[#This Row],[PREZZO]]</f>
        <v>0.75428571428571434</v>
      </c>
      <c r="N5182" t="s">
        <v>9</v>
      </c>
      <c r="O5182" s="8">
        <f>VLOOKUP(tbStoricoOrdini[[#This Row],[AGENTE]],tbAgenti[],2,FALSE)</f>
        <v>0.05</v>
      </c>
      <c r="P5182" s="2">
        <v>132</v>
      </c>
      <c r="Q5182" s="2">
        <f>tbStoricoOrdini[[#This Row],[IMPORTO]]*tbStoricoOrdini[[#This Row],[% COMM.]]</f>
        <v>6.6000000000000005</v>
      </c>
      <c r="R5182" s="2">
        <f>tbStoricoOrdini[[#This Row],[TOT. COMM.]]+tbStoricoOrdini[[#This Row],[IMPORTO]]</f>
        <v>138.6</v>
      </c>
    </row>
    <row r="5183" spans="1:18">
      <c r="A5183" s="1">
        <v>43983</v>
      </c>
      <c r="B5183" s="7">
        <f>MONTH(tbStoricoOrdini[[#This Row],[DATA]])</f>
        <v>6</v>
      </c>
      <c r="C5183" t="s">
        <v>5278</v>
      </c>
      <c r="D5183" t="str">
        <f>RIGHT(tbStoricoOrdini[[#This Row],[ORDINE]],4)</f>
        <v>5180</v>
      </c>
      <c r="E5183" t="s">
        <v>50</v>
      </c>
      <c r="F5183" t="str">
        <f>VLOOKUP(tbStoricoOrdini[[#This Row],[CLIENTE]],tbClienti[],3,FALSE)</f>
        <v>Veneto</v>
      </c>
      <c r="G5183" t="str">
        <f>VLOOKUP(tbStoricoOrdini[[#This Row],[CLIENTE]],tbClienti[],7,FALSE)</f>
        <v>AD</v>
      </c>
      <c r="H5183" t="s">
        <v>62</v>
      </c>
      <c r="I5183" t="str">
        <f>IF(LEFT(tbStoricoOrdini[[#This Row],[ARTICOLO]],3) = "COG","COG",LEFT(tbStoricoOrdini[[#This Row],[ARTICOLO]],FIND(" ",tbStoricoOrdini[[#This Row],[ARTICOLO]])-1))</f>
        <v>KLM</v>
      </c>
      <c r="J5183" t="str">
        <f>MID(tbStoricoOrdini[[#This Row],[ARTICOLO]],FIND(" ",tbStoricoOrdini[[#This Row],[ARTICOLO]])+1,4)</f>
        <v>2500</v>
      </c>
      <c r="K5183" t="str">
        <f>IFERROR(RIGHT(tbStoricoOrdini[[#This Row],[ARTICOLO]],LEN(tbStoricoOrdini[[#This Row],[ARTICOLO]])-FIND(" ",tbStoricoOrdini[[#This Row],[ARTICOLO]],FIND(" ",tbStoricoOrdini[[#This Row],[ARTICOLO]]) +1)),"")</f>
        <v>Plus</v>
      </c>
      <c r="L5183" s="3">
        <f>VLOOKUP(tbStoricoOrdini[[#This Row],[ARTICOLO]],tbArticoli[],2,FALSE)</f>
        <v>130</v>
      </c>
      <c r="M5183" s="22">
        <f>tbStoricoOrdini[[#This Row],[IMPORTO]]/tbStoricoOrdini[[#This Row],[PREZZO]]</f>
        <v>2.5538461538461537</v>
      </c>
      <c r="N5183" t="s">
        <v>10</v>
      </c>
      <c r="O5183" s="8">
        <f>VLOOKUP(tbStoricoOrdini[[#This Row],[AGENTE]],tbAgenti[],2,FALSE)</f>
        <v>3.6999999999999998E-2</v>
      </c>
      <c r="P5183" s="2">
        <v>332</v>
      </c>
      <c r="Q5183" s="2">
        <f>tbStoricoOrdini[[#This Row],[IMPORTO]]*tbStoricoOrdini[[#This Row],[% COMM.]]</f>
        <v>12.283999999999999</v>
      </c>
      <c r="R5183" s="2">
        <f>tbStoricoOrdini[[#This Row],[TOT. COMM.]]+tbStoricoOrdini[[#This Row],[IMPORTO]]</f>
        <v>344.28399999999999</v>
      </c>
    </row>
    <row r="5184" spans="1:18">
      <c r="A5184" s="1">
        <v>43983</v>
      </c>
      <c r="B5184" s="7">
        <f>MONTH(tbStoricoOrdini[[#This Row],[DATA]])</f>
        <v>6</v>
      </c>
      <c r="C5184" t="s">
        <v>5279</v>
      </c>
      <c r="D5184" t="str">
        <f>RIGHT(tbStoricoOrdini[[#This Row],[ORDINE]],4)</f>
        <v>5181</v>
      </c>
      <c r="E5184" t="s">
        <v>50</v>
      </c>
      <c r="F5184" t="str">
        <f>VLOOKUP(tbStoricoOrdini[[#This Row],[CLIENTE]],tbClienti[],3,FALSE)</f>
        <v>Veneto</v>
      </c>
      <c r="G5184" t="str">
        <f>VLOOKUP(tbStoricoOrdini[[#This Row],[CLIENTE]],tbClienti[],7,FALSE)</f>
        <v>AD</v>
      </c>
      <c r="H5184" t="s">
        <v>62</v>
      </c>
      <c r="I5184" t="str">
        <f>IF(LEFT(tbStoricoOrdini[[#This Row],[ARTICOLO]],3) = "COG","COG",LEFT(tbStoricoOrdini[[#This Row],[ARTICOLO]],FIND(" ",tbStoricoOrdini[[#This Row],[ARTICOLO]])-1))</f>
        <v>KLM</v>
      </c>
      <c r="J5184" t="str">
        <f>MID(tbStoricoOrdini[[#This Row],[ARTICOLO]],FIND(" ",tbStoricoOrdini[[#This Row],[ARTICOLO]])+1,4)</f>
        <v>2500</v>
      </c>
      <c r="K5184" t="str">
        <f>IFERROR(RIGHT(tbStoricoOrdini[[#This Row],[ARTICOLO]],LEN(tbStoricoOrdini[[#This Row],[ARTICOLO]])-FIND(" ",tbStoricoOrdini[[#This Row],[ARTICOLO]],FIND(" ",tbStoricoOrdini[[#This Row],[ARTICOLO]]) +1)),"")</f>
        <v>Plus</v>
      </c>
      <c r="L5184" s="3">
        <f>VLOOKUP(tbStoricoOrdini[[#This Row],[ARTICOLO]],tbArticoli[],2,FALSE)</f>
        <v>130</v>
      </c>
      <c r="M5184" s="22">
        <f>tbStoricoOrdini[[#This Row],[IMPORTO]]/tbStoricoOrdini[[#This Row],[PREZZO]]</f>
        <v>11.092307692307692</v>
      </c>
      <c r="N5184" t="s">
        <v>18</v>
      </c>
      <c r="O5184" s="8">
        <f>VLOOKUP(tbStoricoOrdini[[#This Row],[AGENTE]],tbAgenti[],2,FALSE)</f>
        <v>0.03</v>
      </c>
      <c r="P5184" s="2">
        <v>1442</v>
      </c>
      <c r="Q5184" s="2">
        <f>tbStoricoOrdini[[#This Row],[IMPORTO]]*tbStoricoOrdini[[#This Row],[% COMM.]]</f>
        <v>43.26</v>
      </c>
      <c r="R5184" s="2">
        <f>tbStoricoOrdini[[#This Row],[TOT. COMM.]]+tbStoricoOrdini[[#This Row],[IMPORTO]]</f>
        <v>1485.26</v>
      </c>
    </row>
    <row r="5185" spans="1:18">
      <c r="A5185" s="1">
        <v>43983</v>
      </c>
      <c r="B5185" s="7">
        <f>MONTH(tbStoricoOrdini[[#This Row],[DATA]])</f>
        <v>6</v>
      </c>
      <c r="C5185" t="s">
        <v>5280</v>
      </c>
      <c r="D5185" t="str">
        <f>RIGHT(tbStoricoOrdini[[#This Row],[ORDINE]],4)</f>
        <v>5182</v>
      </c>
      <c r="E5185" t="s">
        <v>50</v>
      </c>
      <c r="F5185" t="str">
        <f>VLOOKUP(tbStoricoOrdini[[#This Row],[CLIENTE]],tbClienti[],3,FALSE)</f>
        <v>Veneto</v>
      </c>
      <c r="G5185" t="str">
        <f>VLOOKUP(tbStoricoOrdini[[#This Row],[CLIENTE]],tbClienti[],7,FALSE)</f>
        <v>AD</v>
      </c>
      <c r="H5185" t="s">
        <v>63</v>
      </c>
      <c r="I5185" t="str">
        <f>IF(LEFT(tbStoricoOrdini[[#This Row],[ARTICOLO]],3) = "COG","COG",LEFT(tbStoricoOrdini[[#This Row],[ARTICOLO]],FIND(" ",tbStoricoOrdini[[#This Row],[ARTICOLO]])-1))</f>
        <v>KLM</v>
      </c>
      <c r="J5185" t="str">
        <f>MID(tbStoricoOrdini[[#This Row],[ARTICOLO]],FIND(" ",tbStoricoOrdini[[#This Row],[ARTICOLO]])+1,4)</f>
        <v>3000</v>
      </c>
      <c r="K5185" t="str">
        <f>IFERROR(RIGHT(tbStoricoOrdini[[#This Row],[ARTICOLO]],LEN(tbStoricoOrdini[[#This Row],[ARTICOLO]])-FIND(" ",tbStoricoOrdini[[#This Row],[ARTICOLO]],FIND(" ",tbStoricoOrdini[[#This Row],[ARTICOLO]]) +1)),"")</f>
        <v>Plus</v>
      </c>
      <c r="L5185" s="3">
        <f>VLOOKUP(tbStoricoOrdini[[#This Row],[ARTICOLO]],tbArticoli[],2,FALSE)</f>
        <v>145</v>
      </c>
      <c r="M5185" s="22">
        <f>tbStoricoOrdini[[#This Row],[IMPORTO]]/tbStoricoOrdini[[#This Row],[PREZZO]]</f>
        <v>33.744827586206895</v>
      </c>
      <c r="N5185" t="s">
        <v>39</v>
      </c>
      <c r="O5185" s="8">
        <f>VLOOKUP(tbStoricoOrdini[[#This Row],[AGENTE]],tbAgenti[],2,FALSE)</f>
        <v>0.05</v>
      </c>
      <c r="P5185" s="2">
        <v>4893</v>
      </c>
      <c r="Q5185" s="2">
        <f>tbStoricoOrdini[[#This Row],[IMPORTO]]*tbStoricoOrdini[[#This Row],[% COMM.]]</f>
        <v>244.65</v>
      </c>
      <c r="R5185" s="2">
        <f>tbStoricoOrdini[[#This Row],[TOT. COMM.]]+tbStoricoOrdini[[#This Row],[IMPORTO]]</f>
        <v>5137.6499999999996</v>
      </c>
    </row>
    <row r="5186" spans="1:18">
      <c r="A5186" s="1">
        <v>43983</v>
      </c>
      <c r="B5186" s="7">
        <f>MONTH(tbStoricoOrdini[[#This Row],[DATA]])</f>
        <v>6</v>
      </c>
      <c r="C5186" t="s">
        <v>5281</v>
      </c>
      <c r="D5186" t="str">
        <f>RIGHT(tbStoricoOrdini[[#This Row],[ORDINE]],4)</f>
        <v>5183</v>
      </c>
      <c r="E5186" t="s">
        <v>50</v>
      </c>
      <c r="F5186" t="str">
        <f>VLOOKUP(tbStoricoOrdini[[#This Row],[CLIENTE]],tbClienti[],3,FALSE)</f>
        <v>Veneto</v>
      </c>
      <c r="G5186" t="str">
        <f>VLOOKUP(tbStoricoOrdini[[#This Row],[CLIENTE]],tbClienti[],7,FALSE)</f>
        <v>AD</v>
      </c>
      <c r="H5186" t="s">
        <v>63</v>
      </c>
      <c r="I5186" t="str">
        <f>IF(LEFT(tbStoricoOrdini[[#This Row],[ARTICOLO]],3) = "COG","COG",LEFT(tbStoricoOrdini[[#This Row],[ARTICOLO]],FIND(" ",tbStoricoOrdini[[#This Row],[ARTICOLO]])-1))</f>
        <v>KLM</v>
      </c>
      <c r="J5186" t="str">
        <f>MID(tbStoricoOrdini[[#This Row],[ARTICOLO]],FIND(" ",tbStoricoOrdini[[#This Row],[ARTICOLO]])+1,4)</f>
        <v>3000</v>
      </c>
      <c r="K5186" t="str">
        <f>IFERROR(RIGHT(tbStoricoOrdini[[#This Row],[ARTICOLO]],LEN(tbStoricoOrdini[[#This Row],[ARTICOLO]])-FIND(" ",tbStoricoOrdini[[#This Row],[ARTICOLO]],FIND(" ",tbStoricoOrdini[[#This Row],[ARTICOLO]]) +1)),"")</f>
        <v>Plus</v>
      </c>
      <c r="L5186" s="3">
        <f>VLOOKUP(tbStoricoOrdini[[#This Row],[ARTICOLO]],tbArticoli[],2,FALSE)</f>
        <v>145</v>
      </c>
      <c r="M5186" s="22">
        <f>tbStoricoOrdini[[#This Row],[IMPORTO]]/tbStoricoOrdini[[#This Row],[PREZZO]]</f>
        <v>123.22758620689655</v>
      </c>
      <c r="N5186" t="s">
        <v>10</v>
      </c>
      <c r="O5186" s="8">
        <f>VLOOKUP(tbStoricoOrdini[[#This Row],[AGENTE]],tbAgenti[],2,FALSE)</f>
        <v>3.6999999999999998E-2</v>
      </c>
      <c r="P5186" s="2">
        <v>17868</v>
      </c>
      <c r="Q5186" s="2">
        <f>tbStoricoOrdini[[#This Row],[IMPORTO]]*tbStoricoOrdini[[#This Row],[% COMM.]]</f>
        <v>661.11599999999999</v>
      </c>
      <c r="R5186" s="2">
        <f>tbStoricoOrdini[[#This Row],[TOT. COMM.]]+tbStoricoOrdini[[#This Row],[IMPORTO]]</f>
        <v>18529.116000000002</v>
      </c>
    </row>
    <row r="5187" spans="1:18">
      <c r="A5187" s="1">
        <v>43983</v>
      </c>
      <c r="B5187" s="7">
        <f>MONTH(tbStoricoOrdini[[#This Row],[DATA]])</f>
        <v>6</v>
      </c>
      <c r="C5187" t="s">
        <v>5282</v>
      </c>
      <c r="D5187" t="str">
        <f>RIGHT(tbStoricoOrdini[[#This Row],[ORDINE]],4)</f>
        <v>5184</v>
      </c>
      <c r="E5187" t="s">
        <v>50</v>
      </c>
      <c r="F5187" t="str">
        <f>VLOOKUP(tbStoricoOrdini[[#This Row],[CLIENTE]],tbClienti[],3,FALSE)</f>
        <v>Veneto</v>
      </c>
      <c r="G5187" t="str">
        <f>VLOOKUP(tbStoricoOrdini[[#This Row],[CLIENTE]],tbClienti[],7,FALSE)</f>
        <v>AD</v>
      </c>
      <c r="H5187" t="s">
        <v>63</v>
      </c>
      <c r="I5187" t="str">
        <f>IF(LEFT(tbStoricoOrdini[[#This Row],[ARTICOLO]],3) = "COG","COG",LEFT(tbStoricoOrdini[[#This Row],[ARTICOLO]],FIND(" ",tbStoricoOrdini[[#This Row],[ARTICOLO]])-1))</f>
        <v>KLM</v>
      </c>
      <c r="J5187" t="str">
        <f>MID(tbStoricoOrdini[[#This Row],[ARTICOLO]],FIND(" ",tbStoricoOrdini[[#This Row],[ARTICOLO]])+1,4)</f>
        <v>3000</v>
      </c>
      <c r="K5187" t="str">
        <f>IFERROR(RIGHT(tbStoricoOrdini[[#This Row],[ARTICOLO]],LEN(tbStoricoOrdini[[#This Row],[ARTICOLO]])-FIND(" ",tbStoricoOrdini[[#This Row],[ARTICOLO]],FIND(" ",tbStoricoOrdini[[#This Row],[ARTICOLO]]) +1)),"")</f>
        <v>Plus</v>
      </c>
      <c r="L5187" s="3">
        <f>VLOOKUP(tbStoricoOrdini[[#This Row],[ARTICOLO]],tbArticoli[],2,FALSE)</f>
        <v>145</v>
      </c>
      <c r="M5187" s="22">
        <f>tbStoricoOrdini[[#This Row],[IMPORTO]]/tbStoricoOrdini[[#This Row],[PREZZO]]</f>
        <v>12.289655172413793</v>
      </c>
      <c r="N5187" t="s">
        <v>15</v>
      </c>
      <c r="O5187" s="8">
        <f>VLOOKUP(tbStoricoOrdini[[#This Row],[AGENTE]],tbAgenti[],2,FALSE)</f>
        <v>0.08</v>
      </c>
      <c r="P5187" s="2">
        <v>1782</v>
      </c>
      <c r="Q5187" s="2">
        <f>tbStoricoOrdini[[#This Row],[IMPORTO]]*tbStoricoOrdini[[#This Row],[% COMM.]]</f>
        <v>142.56</v>
      </c>
      <c r="R5187" s="2">
        <f>tbStoricoOrdini[[#This Row],[TOT. COMM.]]+tbStoricoOrdini[[#This Row],[IMPORTO]]</f>
        <v>1924.56</v>
      </c>
    </row>
    <row r="5188" spans="1:18">
      <c r="A5188" s="1">
        <v>43983</v>
      </c>
      <c r="B5188" s="7">
        <f>MONTH(tbStoricoOrdini[[#This Row],[DATA]])</f>
        <v>6</v>
      </c>
      <c r="C5188" t="s">
        <v>5283</v>
      </c>
      <c r="D5188" t="str">
        <f>RIGHT(tbStoricoOrdini[[#This Row],[ORDINE]],4)</f>
        <v>5185</v>
      </c>
      <c r="E5188" t="s">
        <v>50</v>
      </c>
      <c r="F5188" t="str">
        <f>VLOOKUP(tbStoricoOrdini[[#This Row],[CLIENTE]],tbClienti[],3,FALSE)</f>
        <v>Veneto</v>
      </c>
      <c r="G5188" t="str">
        <f>VLOOKUP(tbStoricoOrdini[[#This Row],[CLIENTE]],tbClienti[],7,FALSE)</f>
        <v>AD</v>
      </c>
      <c r="H5188" t="s">
        <v>63</v>
      </c>
      <c r="I5188" t="str">
        <f>IF(LEFT(tbStoricoOrdini[[#This Row],[ARTICOLO]],3) = "COG","COG",LEFT(tbStoricoOrdini[[#This Row],[ARTICOLO]],FIND(" ",tbStoricoOrdini[[#This Row],[ARTICOLO]])-1))</f>
        <v>KLM</v>
      </c>
      <c r="J5188" t="str">
        <f>MID(tbStoricoOrdini[[#This Row],[ARTICOLO]],FIND(" ",tbStoricoOrdini[[#This Row],[ARTICOLO]])+1,4)</f>
        <v>3000</v>
      </c>
      <c r="K5188" t="str">
        <f>IFERROR(RIGHT(tbStoricoOrdini[[#This Row],[ARTICOLO]],LEN(tbStoricoOrdini[[#This Row],[ARTICOLO]])-FIND(" ",tbStoricoOrdini[[#This Row],[ARTICOLO]],FIND(" ",tbStoricoOrdini[[#This Row],[ARTICOLO]]) +1)),"")</f>
        <v>Plus</v>
      </c>
      <c r="L5188" s="3">
        <f>VLOOKUP(tbStoricoOrdini[[#This Row],[ARTICOLO]],tbArticoli[],2,FALSE)</f>
        <v>145</v>
      </c>
      <c r="M5188" s="22">
        <f>tbStoricoOrdini[[#This Row],[IMPORTO]]/tbStoricoOrdini[[#This Row],[PREZZO]]</f>
        <v>16.324137931034482</v>
      </c>
      <c r="N5188" t="s">
        <v>7</v>
      </c>
      <c r="O5188" s="8">
        <f>VLOOKUP(tbStoricoOrdini[[#This Row],[AGENTE]],tbAgenti[],2,FALSE)</f>
        <v>0.03</v>
      </c>
      <c r="P5188" s="2">
        <v>2367</v>
      </c>
      <c r="Q5188" s="2">
        <f>tbStoricoOrdini[[#This Row],[IMPORTO]]*tbStoricoOrdini[[#This Row],[% COMM.]]</f>
        <v>71.009999999999991</v>
      </c>
      <c r="R5188" s="2">
        <f>tbStoricoOrdini[[#This Row],[TOT. COMM.]]+tbStoricoOrdini[[#This Row],[IMPORTO]]</f>
        <v>2438.0100000000002</v>
      </c>
    </row>
    <row r="5189" spans="1:18">
      <c r="A5189" s="1">
        <v>43983</v>
      </c>
      <c r="B5189" s="7">
        <f>MONTH(tbStoricoOrdini[[#This Row],[DATA]])</f>
        <v>6</v>
      </c>
      <c r="C5189" t="s">
        <v>5284</v>
      </c>
      <c r="D5189" t="str">
        <f>RIGHT(tbStoricoOrdini[[#This Row],[ORDINE]],4)</f>
        <v>5186</v>
      </c>
      <c r="E5189" t="s">
        <v>50</v>
      </c>
      <c r="F5189" t="str">
        <f>VLOOKUP(tbStoricoOrdini[[#This Row],[CLIENTE]],tbClienti[],3,FALSE)</f>
        <v>Veneto</v>
      </c>
      <c r="G5189" t="str">
        <f>VLOOKUP(tbStoricoOrdini[[#This Row],[CLIENTE]],tbClienti[],7,FALSE)</f>
        <v>AD</v>
      </c>
      <c r="H5189" t="s">
        <v>63</v>
      </c>
      <c r="I5189" t="str">
        <f>IF(LEFT(tbStoricoOrdini[[#This Row],[ARTICOLO]],3) = "COG","COG",LEFT(tbStoricoOrdini[[#This Row],[ARTICOLO]],FIND(" ",tbStoricoOrdini[[#This Row],[ARTICOLO]])-1))</f>
        <v>KLM</v>
      </c>
      <c r="J5189" t="str">
        <f>MID(tbStoricoOrdini[[#This Row],[ARTICOLO]],FIND(" ",tbStoricoOrdini[[#This Row],[ARTICOLO]])+1,4)</f>
        <v>3000</v>
      </c>
      <c r="K5189" t="str">
        <f>IFERROR(RIGHT(tbStoricoOrdini[[#This Row],[ARTICOLO]],LEN(tbStoricoOrdini[[#This Row],[ARTICOLO]])-FIND(" ",tbStoricoOrdini[[#This Row],[ARTICOLO]],FIND(" ",tbStoricoOrdini[[#This Row],[ARTICOLO]]) +1)),"")</f>
        <v>Plus</v>
      </c>
      <c r="L5189" s="3">
        <f>VLOOKUP(tbStoricoOrdini[[#This Row],[ARTICOLO]],tbArticoli[],2,FALSE)</f>
        <v>145</v>
      </c>
      <c r="M5189" s="22">
        <f>tbStoricoOrdini[[#This Row],[IMPORTO]]/tbStoricoOrdini[[#This Row],[PREZZO]]</f>
        <v>16.131034482758622</v>
      </c>
      <c r="N5189" t="s">
        <v>18</v>
      </c>
      <c r="O5189" s="8">
        <f>VLOOKUP(tbStoricoOrdini[[#This Row],[AGENTE]],tbAgenti[],2,FALSE)</f>
        <v>0.03</v>
      </c>
      <c r="P5189" s="2">
        <v>2339</v>
      </c>
      <c r="Q5189" s="2">
        <f>tbStoricoOrdini[[#This Row],[IMPORTO]]*tbStoricoOrdini[[#This Row],[% COMM.]]</f>
        <v>70.17</v>
      </c>
      <c r="R5189" s="2">
        <f>tbStoricoOrdini[[#This Row],[TOT. COMM.]]+tbStoricoOrdini[[#This Row],[IMPORTO]]</f>
        <v>2409.17</v>
      </c>
    </row>
    <row r="5190" spans="1:18">
      <c r="A5190" s="1">
        <v>43983</v>
      </c>
      <c r="B5190" s="7">
        <f>MONTH(tbStoricoOrdini[[#This Row],[DATA]])</f>
        <v>6</v>
      </c>
      <c r="C5190" t="s">
        <v>5285</v>
      </c>
      <c r="D5190" t="str">
        <f>RIGHT(tbStoricoOrdini[[#This Row],[ORDINE]],4)</f>
        <v>5187</v>
      </c>
      <c r="E5190" t="s">
        <v>50</v>
      </c>
      <c r="F5190" t="str">
        <f>VLOOKUP(tbStoricoOrdini[[#This Row],[CLIENTE]],tbClienti[],3,FALSE)</f>
        <v>Veneto</v>
      </c>
      <c r="G5190" t="str">
        <f>VLOOKUP(tbStoricoOrdini[[#This Row],[CLIENTE]],tbClienti[],7,FALSE)</f>
        <v>AD</v>
      </c>
      <c r="H5190" t="s">
        <v>63</v>
      </c>
      <c r="I5190" t="str">
        <f>IF(LEFT(tbStoricoOrdini[[#This Row],[ARTICOLO]],3) = "COG","COG",LEFT(tbStoricoOrdini[[#This Row],[ARTICOLO]],FIND(" ",tbStoricoOrdini[[#This Row],[ARTICOLO]])-1))</f>
        <v>KLM</v>
      </c>
      <c r="J5190" t="str">
        <f>MID(tbStoricoOrdini[[#This Row],[ARTICOLO]],FIND(" ",tbStoricoOrdini[[#This Row],[ARTICOLO]])+1,4)</f>
        <v>3000</v>
      </c>
      <c r="K5190" t="str">
        <f>IFERROR(RIGHT(tbStoricoOrdini[[#This Row],[ARTICOLO]],LEN(tbStoricoOrdini[[#This Row],[ARTICOLO]])-FIND(" ",tbStoricoOrdini[[#This Row],[ARTICOLO]],FIND(" ",tbStoricoOrdini[[#This Row],[ARTICOLO]]) +1)),"")</f>
        <v>Plus</v>
      </c>
      <c r="L5190" s="3">
        <f>VLOOKUP(tbStoricoOrdini[[#This Row],[ARTICOLO]],tbArticoli[],2,FALSE)</f>
        <v>145</v>
      </c>
      <c r="M5190" s="22">
        <f>tbStoricoOrdini[[#This Row],[IMPORTO]]/tbStoricoOrdini[[#This Row],[PREZZO]]</f>
        <v>40.931034482758619</v>
      </c>
      <c r="N5190" t="s">
        <v>13</v>
      </c>
      <c r="O5190" s="8">
        <f>VLOOKUP(tbStoricoOrdini[[#This Row],[AGENTE]],tbAgenti[],2,FALSE)</f>
        <v>0.1</v>
      </c>
      <c r="P5190" s="2">
        <v>5935</v>
      </c>
      <c r="Q5190" s="2">
        <f>tbStoricoOrdini[[#This Row],[IMPORTO]]*tbStoricoOrdini[[#This Row],[% COMM.]]</f>
        <v>593.5</v>
      </c>
      <c r="R5190" s="2">
        <f>tbStoricoOrdini[[#This Row],[TOT. COMM.]]+tbStoricoOrdini[[#This Row],[IMPORTO]]</f>
        <v>6528.5</v>
      </c>
    </row>
    <row r="5191" spans="1:18">
      <c r="A5191" s="1">
        <v>43983</v>
      </c>
      <c r="B5191" s="7">
        <f>MONTH(tbStoricoOrdini[[#This Row],[DATA]])</f>
        <v>6</v>
      </c>
      <c r="C5191" t="s">
        <v>5286</v>
      </c>
      <c r="D5191" t="str">
        <f>RIGHT(tbStoricoOrdini[[#This Row],[ORDINE]],4)</f>
        <v>5188</v>
      </c>
      <c r="E5191" t="s">
        <v>50</v>
      </c>
      <c r="F5191" t="str">
        <f>VLOOKUP(tbStoricoOrdini[[#This Row],[CLIENTE]],tbClienti[],3,FALSE)</f>
        <v>Veneto</v>
      </c>
      <c r="G5191" t="str">
        <f>VLOOKUP(tbStoricoOrdini[[#This Row],[CLIENTE]],tbClienti[],7,FALSE)</f>
        <v>AD</v>
      </c>
      <c r="H5191" t="s">
        <v>63</v>
      </c>
      <c r="I5191" t="str">
        <f>IF(LEFT(tbStoricoOrdini[[#This Row],[ARTICOLO]],3) = "COG","COG",LEFT(tbStoricoOrdini[[#This Row],[ARTICOLO]],FIND(" ",tbStoricoOrdini[[#This Row],[ARTICOLO]])-1))</f>
        <v>KLM</v>
      </c>
      <c r="J5191" t="str">
        <f>MID(tbStoricoOrdini[[#This Row],[ARTICOLO]],FIND(" ",tbStoricoOrdini[[#This Row],[ARTICOLO]])+1,4)</f>
        <v>3000</v>
      </c>
      <c r="K5191" t="str">
        <f>IFERROR(RIGHT(tbStoricoOrdini[[#This Row],[ARTICOLO]],LEN(tbStoricoOrdini[[#This Row],[ARTICOLO]])-FIND(" ",tbStoricoOrdini[[#This Row],[ARTICOLO]],FIND(" ",tbStoricoOrdini[[#This Row],[ARTICOLO]]) +1)),"")</f>
        <v>Plus</v>
      </c>
      <c r="L5191" s="3">
        <f>VLOOKUP(tbStoricoOrdini[[#This Row],[ARTICOLO]],tbArticoli[],2,FALSE)</f>
        <v>145</v>
      </c>
      <c r="M5191" s="22">
        <f>tbStoricoOrdini[[#This Row],[IMPORTO]]/tbStoricoOrdini[[#This Row],[PREZZO]]</f>
        <v>491.66206896551722</v>
      </c>
      <c r="N5191" t="s">
        <v>6</v>
      </c>
      <c r="O5191" s="8">
        <f>VLOOKUP(tbStoricoOrdini[[#This Row],[AGENTE]],tbAgenti[],2,FALSE)</f>
        <v>7.4999999999999997E-2</v>
      </c>
      <c r="P5191" s="2">
        <v>71291</v>
      </c>
      <c r="Q5191" s="2">
        <f>tbStoricoOrdini[[#This Row],[IMPORTO]]*tbStoricoOrdini[[#This Row],[% COMM.]]</f>
        <v>5346.8249999999998</v>
      </c>
      <c r="R5191" s="2">
        <f>tbStoricoOrdini[[#This Row],[TOT. COMM.]]+tbStoricoOrdini[[#This Row],[IMPORTO]]</f>
        <v>76637.824999999997</v>
      </c>
    </row>
    <row r="5192" spans="1:18">
      <c r="A5192" s="1">
        <v>43983</v>
      </c>
      <c r="B5192" s="7">
        <f>MONTH(tbStoricoOrdini[[#This Row],[DATA]])</f>
        <v>6</v>
      </c>
      <c r="C5192" t="s">
        <v>5287</v>
      </c>
      <c r="D5192" t="str">
        <f>RIGHT(tbStoricoOrdini[[#This Row],[ORDINE]],4)</f>
        <v>5189</v>
      </c>
      <c r="E5192" t="s">
        <v>50</v>
      </c>
      <c r="F5192" t="str">
        <f>VLOOKUP(tbStoricoOrdini[[#This Row],[CLIENTE]],tbClienti[],3,FALSE)</f>
        <v>Veneto</v>
      </c>
      <c r="G5192" t="str">
        <f>VLOOKUP(tbStoricoOrdini[[#This Row],[CLIENTE]],tbClienti[],7,FALSE)</f>
        <v>AD</v>
      </c>
      <c r="H5192" t="s">
        <v>63</v>
      </c>
      <c r="I5192" t="str">
        <f>IF(LEFT(tbStoricoOrdini[[#This Row],[ARTICOLO]],3) = "COG","COG",LEFT(tbStoricoOrdini[[#This Row],[ARTICOLO]],FIND(" ",tbStoricoOrdini[[#This Row],[ARTICOLO]])-1))</f>
        <v>KLM</v>
      </c>
      <c r="J5192" t="str">
        <f>MID(tbStoricoOrdini[[#This Row],[ARTICOLO]],FIND(" ",tbStoricoOrdini[[#This Row],[ARTICOLO]])+1,4)</f>
        <v>3000</v>
      </c>
      <c r="K5192" t="str">
        <f>IFERROR(RIGHT(tbStoricoOrdini[[#This Row],[ARTICOLO]],LEN(tbStoricoOrdini[[#This Row],[ARTICOLO]])-FIND(" ",tbStoricoOrdini[[#This Row],[ARTICOLO]],FIND(" ",tbStoricoOrdini[[#This Row],[ARTICOLO]]) +1)),"")</f>
        <v>Plus</v>
      </c>
      <c r="L5192" s="3">
        <f>VLOOKUP(tbStoricoOrdini[[#This Row],[ARTICOLO]],tbArticoli[],2,FALSE)</f>
        <v>145</v>
      </c>
      <c r="M5192" s="22">
        <f>tbStoricoOrdini[[#This Row],[IMPORTO]]/tbStoricoOrdini[[#This Row],[PREZZO]]</f>
        <v>4412.6758620689652</v>
      </c>
      <c r="N5192" t="s">
        <v>9</v>
      </c>
      <c r="O5192" s="8">
        <f>VLOOKUP(tbStoricoOrdini[[#This Row],[AGENTE]],tbAgenti[],2,FALSE)</f>
        <v>0.05</v>
      </c>
      <c r="P5192" s="2">
        <v>639838</v>
      </c>
      <c r="Q5192" s="2">
        <f>tbStoricoOrdini[[#This Row],[IMPORTO]]*tbStoricoOrdini[[#This Row],[% COMM.]]</f>
        <v>31991.9</v>
      </c>
      <c r="R5192" s="2">
        <f>tbStoricoOrdini[[#This Row],[TOT. COMM.]]+tbStoricoOrdini[[#This Row],[IMPORTO]]</f>
        <v>671829.9</v>
      </c>
    </row>
    <row r="5193" spans="1:18">
      <c r="A5193" s="1">
        <v>43983</v>
      </c>
      <c r="B5193" s="7">
        <f>MONTH(tbStoricoOrdini[[#This Row],[DATA]])</f>
        <v>6</v>
      </c>
      <c r="C5193" t="s">
        <v>5288</v>
      </c>
      <c r="D5193" t="str">
        <f>RIGHT(tbStoricoOrdini[[#This Row],[ORDINE]],4)</f>
        <v>5190</v>
      </c>
      <c r="E5193" t="s">
        <v>50</v>
      </c>
      <c r="F5193" t="str">
        <f>VLOOKUP(tbStoricoOrdini[[#This Row],[CLIENTE]],tbClienti[],3,FALSE)</f>
        <v>Veneto</v>
      </c>
      <c r="G5193" t="str">
        <f>VLOOKUP(tbStoricoOrdini[[#This Row],[CLIENTE]],tbClienti[],7,FALSE)</f>
        <v>AD</v>
      </c>
      <c r="H5193" t="s">
        <v>64</v>
      </c>
      <c r="I5193" t="str">
        <f>IF(LEFT(tbStoricoOrdini[[#This Row],[ARTICOLO]],3) = "COG","COG",LEFT(tbStoricoOrdini[[#This Row],[ARTICOLO]],FIND(" ",tbStoricoOrdini[[#This Row],[ARTICOLO]])-1))</f>
        <v>GKLM</v>
      </c>
      <c r="J5193" t="str">
        <f>MID(tbStoricoOrdini[[#This Row],[ARTICOLO]],FIND(" ",tbStoricoOrdini[[#This Row],[ARTICOLO]])+1,4)</f>
        <v>1000</v>
      </c>
      <c r="K5193" t="str">
        <f>IFERROR(RIGHT(tbStoricoOrdini[[#This Row],[ARTICOLO]],LEN(tbStoricoOrdini[[#This Row],[ARTICOLO]])-FIND(" ",tbStoricoOrdini[[#This Row],[ARTICOLO]],FIND(" ",tbStoricoOrdini[[#This Row],[ARTICOLO]]) +1)),"")</f>
        <v/>
      </c>
      <c r="L5193" s="3">
        <f>VLOOKUP(tbStoricoOrdini[[#This Row],[ARTICOLO]],tbArticoli[],2,FALSE)</f>
        <v>50</v>
      </c>
      <c r="M5193" s="22">
        <f>tbStoricoOrdini[[#This Row],[IMPORTO]]/tbStoricoOrdini[[#This Row],[PREZZO]]</f>
        <v>125.46</v>
      </c>
      <c r="N5193" t="s">
        <v>9</v>
      </c>
      <c r="O5193" s="8">
        <f>VLOOKUP(tbStoricoOrdini[[#This Row],[AGENTE]],tbAgenti[],2,FALSE)</f>
        <v>0.05</v>
      </c>
      <c r="P5193" s="2">
        <v>6273</v>
      </c>
      <c r="Q5193" s="2">
        <f>tbStoricoOrdini[[#This Row],[IMPORTO]]*tbStoricoOrdini[[#This Row],[% COMM.]]</f>
        <v>313.65000000000003</v>
      </c>
      <c r="R5193" s="2">
        <f>tbStoricoOrdini[[#This Row],[TOT. COMM.]]+tbStoricoOrdini[[#This Row],[IMPORTO]]</f>
        <v>6586.65</v>
      </c>
    </row>
    <row r="5194" spans="1:18">
      <c r="A5194" s="1">
        <v>43983</v>
      </c>
      <c r="B5194" s="7">
        <f>MONTH(tbStoricoOrdini[[#This Row],[DATA]])</f>
        <v>6</v>
      </c>
      <c r="C5194" t="s">
        <v>5289</v>
      </c>
      <c r="D5194" t="str">
        <f>RIGHT(tbStoricoOrdini[[#This Row],[ORDINE]],4)</f>
        <v>5191</v>
      </c>
      <c r="E5194" t="s">
        <v>50</v>
      </c>
      <c r="F5194" t="str">
        <f>VLOOKUP(tbStoricoOrdini[[#This Row],[CLIENTE]],tbClienti[],3,FALSE)</f>
        <v>Veneto</v>
      </c>
      <c r="G5194" t="str">
        <f>VLOOKUP(tbStoricoOrdini[[#This Row],[CLIENTE]],tbClienti[],7,FALSE)</f>
        <v>AD</v>
      </c>
      <c r="H5194" t="s">
        <v>65</v>
      </c>
      <c r="I5194" t="str">
        <f>IF(LEFT(tbStoricoOrdini[[#This Row],[ARTICOLO]],3) = "COG","COG",LEFT(tbStoricoOrdini[[#This Row],[ARTICOLO]],FIND(" ",tbStoricoOrdini[[#This Row],[ARTICOLO]])-1))</f>
        <v>GKLM</v>
      </c>
      <c r="J5194" t="str">
        <f>MID(tbStoricoOrdini[[#This Row],[ARTICOLO]],FIND(" ",tbStoricoOrdini[[#This Row],[ARTICOLO]])+1,4)</f>
        <v>5000</v>
      </c>
      <c r="K5194" t="str">
        <f>IFERROR(RIGHT(tbStoricoOrdini[[#This Row],[ARTICOLO]],LEN(tbStoricoOrdini[[#This Row],[ARTICOLO]])-FIND(" ",tbStoricoOrdini[[#This Row],[ARTICOLO]],FIND(" ",tbStoricoOrdini[[#This Row],[ARTICOLO]]) +1)),"")</f>
        <v/>
      </c>
      <c r="L5194" s="3">
        <f>VLOOKUP(tbStoricoOrdini[[#This Row],[ARTICOLO]],tbArticoli[],2,FALSE)</f>
        <v>75</v>
      </c>
      <c r="M5194" s="22">
        <f>tbStoricoOrdini[[#This Row],[IMPORTO]]/tbStoricoOrdini[[#This Row],[PREZZO]]</f>
        <v>40.213333333333331</v>
      </c>
      <c r="N5194" t="s">
        <v>9</v>
      </c>
      <c r="O5194" s="8">
        <f>VLOOKUP(tbStoricoOrdini[[#This Row],[AGENTE]],tbAgenti[],2,FALSE)</f>
        <v>0.05</v>
      </c>
      <c r="P5194" s="2">
        <v>3016</v>
      </c>
      <c r="Q5194" s="2">
        <f>tbStoricoOrdini[[#This Row],[IMPORTO]]*tbStoricoOrdini[[#This Row],[% COMM.]]</f>
        <v>150.80000000000001</v>
      </c>
      <c r="R5194" s="2">
        <f>tbStoricoOrdini[[#This Row],[TOT. COMM.]]+tbStoricoOrdini[[#This Row],[IMPORTO]]</f>
        <v>3166.8</v>
      </c>
    </row>
    <row r="5195" spans="1:18">
      <c r="A5195" s="1">
        <v>43983</v>
      </c>
      <c r="B5195" s="7">
        <f>MONTH(tbStoricoOrdini[[#This Row],[DATA]])</f>
        <v>6</v>
      </c>
      <c r="C5195" t="s">
        <v>5290</v>
      </c>
      <c r="D5195" t="str">
        <f>RIGHT(tbStoricoOrdini[[#This Row],[ORDINE]],4)</f>
        <v>5192</v>
      </c>
      <c r="E5195" t="s">
        <v>50</v>
      </c>
      <c r="F5195" t="str">
        <f>VLOOKUP(tbStoricoOrdini[[#This Row],[CLIENTE]],tbClienti[],3,FALSE)</f>
        <v>Veneto</v>
      </c>
      <c r="G5195" t="str">
        <f>VLOOKUP(tbStoricoOrdini[[#This Row],[CLIENTE]],tbClienti[],7,FALSE)</f>
        <v>AD</v>
      </c>
      <c r="H5195" t="s">
        <v>66</v>
      </c>
      <c r="I5195" t="str">
        <f>IF(LEFT(tbStoricoOrdini[[#This Row],[ARTICOLO]],3) = "COG","COG",LEFT(tbStoricoOrdini[[#This Row],[ARTICOLO]],FIND(" ",tbStoricoOrdini[[#This Row],[ARTICOLO]])-1))</f>
        <v>BAG</v>
      </c>
      <c r="J5195" t="str">
        <f>MID(tbStoricoOrdini[[#This Row],[ARTICOLO]],FIND(" ",tbStoricoOrdini[[#This Row],[ARTICOLO]])+1,4)</f>
        <v>2500</v>
      </c>
      <c r="K5195" t="str">
        <f>IFERROR(RIGHT(tbStoricoOrdini[[#This Row],[ARTICOLO]],LEN(tbStoricoOrdini[[#This Row],[ARTICOLO]])-FIND(" ",tbStoricoOrdini[[#This Row],[ARTICOLO]],FIND(" ",tbStoricoOrdini[[#This Row],[ARTICOLO]]) +1)),"")</f>
        <v>Plus</v>
      </c>
      <c r="L5195" s="3">
        <f>VLOOKUP(tbStoricoOrdini[[#This Row],[ARTICOLO]],tbArticoli[],2,FALSE)</f>
        <v>220</v>
      </c>
      <c r="M5195" s="22">
        <f>tbStoricoOrdini[[#This Row],[IMPORTO]]/tbStoricoOrdini[[#This Row],[PREZZO]]</f>
        <v>0.17272727272727273</v>
      </c>
      <c r="N5195" t="s">
        <v>39</v>
      </c>
      <c r="O5195" s="8">
        <f>VLOOKUP(tbStoricoOrdini[[#This Row],[AGENTE]],tbAgenti[],2,FALSE)</f>
        <v>0.05</v>
      </c>
      <c r="P5195" s="2">
        <v>38</v>
      </c>
      <c r="Q5195" s="2">
        <f>tbStoricoOrdini[[#This Row],[IMPORTO]]*tbStoricoOrdini[[#This Row],[% COMM.]]</f>
        <v>1.9000000000000001</v>
      </c>
      <c r="R5195" s="2">
        <f>tbStoricoOrdini[[#This Row],[TOT. COMM.]]+tbStoricoOrdini[[#This Row],[IMPORTO]]</f>
        <v>39.9</v>
      </c>
    </row>
    <row r="5196" spans="1:18">
      <c r="A5196" s="1">
        <v>43983</v>
      </c>
      <c r="B5196" s="7">
        <f>MONTH(tbStoricoOrdini[[#This Row],[DATA]])</f>
        <v>6</v>
      </c>
      <c r="C5196" t="s">
        <v>5291</v>
      </c>
      <c r="D5196" t="str">
        <f>RIGHT(tbStoricoOrdini[[#This Row],[ORDINE]],4)</f>
        <v>5193</v>
      </c>
      <c r="E5196" t="s">
        <v>50</v>
      </c>
      <c r="F5196" t="str">
        <f>VLOOKUP(tbStoricoOrdini[[#This Row],[CLIENTE]],tbClienti[],3,FALSE)</f>
        <v>Veneto</v>
      </c>
      <c r="G5196" t="str">
        <f>VLOOKUP(tbStoricoOrdini[[#This Row],[CLIENTE]],tbClienti[],7,FALSE)</f>
        <v>AD</v>
      </c>
      <c r="H5196" t="s">
        <v>66</v>
      </c>
      <c r="I5196" t="str">
        <f>IF(LEFT(tbStoricoOrdini[[#This Row],[ARTICOLO]],3) = "COG","COG",LEFT(tbStoricoOrdini[[#This Row],[ARTICOLO]],FIND(" ",tbStoricoOrdini[[#This Row],[ARTICOLO]])-1))</f>
        <v>BAG</v>
      </c>
      <c r="J5196" t="str">
        <f>MID(tbStoricoOrdini[[#This Row],[ARTICOLO]],FIND(" ",tbStoricoOrdini[[#This Row],[ARTICOLO]])+1,4)</f>
        <v>2500</v>
      </c>
      <c r="K5196" t="str">
        <f>IFERROR(RIGHT(tbStoricoOrdini[[#This Row],[ARTICOLO]],LEN(tbStoricoOrdini[[#This Row],[ARTICOLO]])-FIND(" ",tbStoricoOrdini[[#This Row],[ARTICOLO]],FIND(" ",tbStoricoOrdini[[#This Row],[ARTICOLO]]) +1)),"")</f>
        <v>Plus</v>
      </c>
      <c r="L5196" s="3">
        <f>VLOOKUP(tbStoricoOrdini[[#This Row],[ARTICOLO]],tbArticoli[],2,FALSE)</f>
        <v>220</v>
      </c>
      <c r="M5196" s="22">
        <f>tbStoricoOrdini[[#This Row],[IMPORTO]]/tbStoricoOrdini[[#This Row],[PREZZO]]</f>
        <v>10.768181818181818</v>
      </c>
      <c r="N5196" t="s">
        <v>10</v>
      </c>
      <c r="O5196" s="8">
        <f>VLOOKUP(tbStoricoOrdini[[#This Row],[AGENTE]],tbAgenti[],2,FALSE)</f>
        <v>3.6999999999999998E-2</v>
      </c>
      <c r="P5196" s="2">
        <v>2369</v>
      </c>
      <c r="Q5196" s="2">
        <f>tbStoricoOrdini[[#This Row],[IMPORTO]]*tbStoricoOrdini[[#This Row],[% COMM.]]</f>
        <v>87.652999999999992</v>
      </c>
      <c r="R5196" s="2">
        <f>tbStoricoOrdini[[#This Row],[TOT. COMM.]]+tbStoricoOrdini[[#This Row],[IMPORTO]]</f>
        <v>2456.6529999999998</v>
      </c>
    </row>
    <row r="5197" spans="1:18">
      <c r="A5197" s="1">
        <v>43983</v>
      </c>
      <c r="B5197" s="7">
        <f>MONTH(tbStoricoOrdini[[#This Row],[DATA]])</f>
        <v>6</v>
      </c>
      <c r="C5197" t="s">
        <v>5292</v>
      </c>
      <c r="D5197" t="str">
        <f>RIGHT(tbStoricoOrdini[[#This Row],[ORDINE]],4)</f>
        <v>5194</v>
      </c>
      <c r="E5197" t="s">
        <v>50</v>
      </c>
      <c r="F5197" t="str">
        <f>VLOOKUP(tbStoricoOrdini[[#This Row],[CLIENTE]],tbClienti[],3,FALSE)</f>
        <v>Veneto</v>
      </c>
      <c r="G5197" t="str">
        <f>VLOOKUP(tbStoricoOrdini[[#This Row],[CLIENTE]],tbClienti[],7,FALSE)</f>
        <v>AD</v>
      </c>
      <c r="H5197" t="s">
        <v>66</v>
      </c>
      <c r="I5197" t="str">
        <f>IF(LEFT(tbStoricoOrdini[[#This Row],[ARTICOLO]],3) = "COG","COG",LEFT(tbStoricoOrdini[[#This Row],[ARTICOLO]],FIND(" ",tbStoricoOrdini[[#This Row],[ARTICOLO]])-1))</f>
        <v>BAG</v>
      </c>
      <c r="J5197" t="str">
        <f>MID(tbStoricoOrdini[[#This Row],[ARTICOLO]],FIND(" ",tbStoricoOrdini[[#This Row],[ARTICOLO]])+1,4)</f>
        <v>2500</v>
      </c>
      <c r="K5197" t="str">
        <f>IFERROR(RIGHT(tbStoricoOrdini[[#This Row],[ARTICOLO]],LEN(tbStoricoOrdini[[#This Row],[ARTICOLO]])-FIND(" ",tbStoricoOrdini[[#This Row],[ARTICOLO]],FIND(" ",tbStoricoOrdini[[#This Row],[ARTICOLO]]) +1)),"")</f>
        <v>Plus</v>
      </c>
      <c r="L5197" s="3">
        <f>VLOOKUP(tbStoricoOrdini[[#This Row],[ARTICOLO]],tbArticoli[],2,FALSE)</f>
        <v>220</v>
      </c>
      <c r="M5197" s="22">
        <f>tbStoricoOrdini[[#This Row],[IMPORTO]]/tbStoricoOrdini[[#This Row],[PREZZO]]</f>
        <v>0.48636363636363639</v>
      </c>
      <c r="N5197" t="s">
        <v>18</v>
      </c>
      <c r="O5197" s="8">
        <f>VLOOKUP(tbStoricoOrdini[[#This Row],[AGENTE]],tbAgenti[],2,FALSE)</f>
        <v>0.03</v>
      </c>
      <c r="P5197" s="2">
        <v>107</v>
      </c>
      <c r="Q5197" s="2">
        <f>tbStoricoOrdini[[#This Row],[IMPORTO]]*tbStoricoOrdini[[#This Row],[% COMM.]]</f>
        <v>3.21</v>
      </c>
      <c r="R5197" s="2">
        <f>tbStoricoOrdini[[#This Row],[TOT. COMM.]]+tbStoricoOrdini[[#This Row],[IMPORTO]]</f>
        <v>110.21</v>
      </c>
    </row>
    <row r="5198" spans="1:18">
      <c r="A5198" s="1">
        <v>43983</v>
      </c>
      <c r="B5198" s="7">
        <f>MONTH(tbStoricoOrdini[[#This Row],[DATA]])</f>
        <v>6</v>
      </c>
      <c r="C5198" t="s">
        <v>5293</v>
      </c>
      <c r="D5198" t="str">
        <f>RIGHT(tbStoricoOrdini[[#This Row],[ORDINE]],4)</f>
        <v>5195</v>
      </c>
      <c r="E5198" t="s">
        <v>50</v>
      </c>
      <c r="F5198" t="str">
        <f>VLOOKUP(tbStoricoOrdini[[#This Row],[CLIENTE]],tbClienti[],3,FALSE)</f>
        <v>Veneto</v>
      </c>
      <c r="G5198" t="str">
        <f>VLOOKUP(tbStoricoOrdini[[#This Row],[CLIENTE]],tbClienti[],7,FALSE)</f>
        <v>AD</v>
      </c>
      <c r="H5198" t="s">
        <v>66</v>
      </c>
      <c r="I5198" t="str">
        <f>IF(LEFT(tbStoricoOrdini[[#This Row],[ARTICOLO]],3) = "COG","COG",LEFT(tbStoricoOrdini[[#This Row],[ARTICOLO]],FIND(" ",tbStoricoOrdini[[#This Row],[ARTICOLO]])-1))</f>
        <v>BAG</v>
      </c>
      <c r="J5198" t="str">
        <f>MID(tbStoricoOrdini[[#This Row],[ARTICOLO]],FIND(" ",tbStoricoOrdini[[#This Row],[ARTICOLO]])+1,4)</f>
        <v>2500</v>
      </c>
      <c r="K5198" t="str">
        <f>IFERROR(RIGHT(tbStoricoOrdini[[#This Row],[ARTICOLO]],LEN(tbStoricoOrdini[[#This Row],[ARTICOLO]])-FIND(" ",tbStoricoOrdini[[#This Row],[ARTICOLO]],FIND(" ",tbStoricoOrdini[[#This Row],[ARTICOLO]]) +1)),"")</f>
        <v>Plus</v>
      </c>
      <c r="L5198" s="3">
        <f>VLOOKUP(tbStoricoOrdini[[#This Row],[ARTICOLO]],tbArticoli[],2,FALSE)</f>
        <v>220</v>
      </c>
      <c r="M5198" s="22">
        <f>tbStoricoOrdini[[#This Row],[IMPORTO]]/tbStoricoOrdini[[#This Row],[PREZZO]]</f>
        <v>3.1272727272727274</v>
      </c>
      <c r="N5198" t="s">
        <v>6</v>
      </c>
      <c r="O5198" s="8">
        <f>VLOOKUP(tbStoricoOrdini[[#This Row],[AGENTE]],tbAgenti[],2,FALSE)</f>
        <v>7.4999999999999997E-2</v>
      </c>
      <c r="P5198" s="2">
        <v>688</v>
      </c>
      <c r="Q5198" s="2">
        <f>tbStoricoOrdini[[#This Row],[IMPORTO]]*tbStoricoOrdini[[#This Row],[% COMM.]]</f>
        <v>51.6</v>
      </c>
      <c r="R5198" s="2">
        <f>tbStoricoOrdini[[#This Row],[TOT. COMM.]]+tbStoricoOrdini[[#This Row],[IMPORTO]]</f>
        <v>739.6</v>
      </c>
    </row>
    <row r="5199" spans="1:18">
      <c r="A5199" s="1">
        <v>43983</v>
      </c>
      <c r="B5199" s="7">
        <f>MONTH(tbStoricoOrdini[[#This Row],[DATA]])</f>
        <v>6</v>
      </c>
      <c r="C5199" t="s">
        <v>5294</v>
      </c>
      <c r="D5199" t="str">
        <f>RIGHT(tbStoricoOrdini[[#This Row],[ORDINE]],4)</f>
        <v>5196</v>
      </c>
      <c r="E5199" t="s">
        <v>50</v>
      </c>
      <c r="F5199" t="str">
        <f>VLOOKUP(tbStoricoOrdini[[#This Row],[CLIENTE]],tbClienti[],3,FALSE)</f>
        <v>Veneto</v>
      </c>
      <c r="G5199" t="str">
        <f>VLOOKUP(tbStoricoOrdini[[#This Row],[CLIENTE]],tbClienti[],7,FALSE)</f>
        <v>AD</v>
      </c>
      <c r="H5199" t="s">
        <v>66</v>
      </c>
      <c r="I5199" t="str">
        <f>IF(LEFT(tbStoricoOrdini[[#This Row],[ARTICOLO]],3) = "COG","COG",LEFT(tbStoricoOrdini[[#This Row],[ARTICOLO]],FIND(" ",tbStoricoOrdini[[#This Row],[ARTICOLO]])-1))</f>
        <v>BAG</v>
      </c>
      <c r="J5199" t="str">
        <f>MID(tbStoricoOrdini[[#This Row],[ARTICOLO]],FIND(" ",tbStoricoOrdini[[#This Row],[ARTICOLO]])+1,4)</f>
        <v>2500</v>
      </c>
      <c r="K5199" t="str">
        <f>IFERROR(RIGHT(tbStoricoOrdini[[#This Row],[ARTICOLO]],LEN(tbStoricoOrdini[[#This Row],[ARTICOLO]])-FIND(" ",tbStoricoOrdini[[#This Row],[ARTICOLO]],FIND(" ",tbStoricoOrdini[[#This Row],[ARTICOLO]]) +1)),"")</f>
        <v>Plus</v>
      </c>
      <c r="L5199" s="3">
        <f>VLOOKUP(tbStoricoOrdini[[#This Row],[ARTICOLO]],tbArticoli[],2,FALSE)</f>
        <v>220</v>
      </c>
      <c r="M5199" s="22">
        <f>tbStoricoOrdini[[#This Row],[IMPORTO]]/tbStoricoOrdini[[#This Row],[PREZZO]]</f>
        <v>2.2636363636363637</v>
      </c>
      <c r="N5199" t="s">
        <v>9</v>
      </c>
      <c r="O5199" s="8">
        <f>VLOOKUP(tbStoricoOrdini[[#This Row],[AGENTE]],tbAgenti[],2,FALSE)</f>
        <v>0.05</v>
      </c>
      <c r="P5199" s="2">
        <v>498</v>
      </c>
      <c r="Q5199" s="2">
        <f>tbStoricoOrdini[[#This Row],[IMPORTO]]*tbStoricoOrdini[[#This Row],[% COMM.]]</f>
        <v>24.900000000000002</v>
      </c>
      <c r="R5199" s="2">
        <f>tbStoricoOrdini[[#This Row],[TOT. COMM.]]+tbStoricoOrdini[[#This Row],[IMPORTO]]</f>
        <v>522.9</v>
      </c>
    </row>
    <row r="5200" spans="1:18">
      <c r="A5200" s="1">
        <v>43983</v>
      </c>
      <c r="B5200" s="7">
        <f>MONTH(tbStoricoOrdini[[#This Row],[DATA]])</f>
        <v>6</v>
      </c>
      <c r="C5200" t="s">
        <v>5295</v>
      </c>
      <c r="D5200" t="str">
        <f>RIGHT(tbStoricoOrdini[[#This Row],[ORDINE]],4)</f>
        <v>5197</v>
      </c>
      <c r="E5200" t="s">
        <v>50</v>
      </c>
      <c r="F5200" t="str">
        <f>VLOOKUP(tbStoricoOrdini[[#This Row],[CLIENTE]],tbClienti[],3,FALSE)</f>
        <v>Veneto</v>
      </c>
      <c r="G5200" t="str">
        <f>VLOOKUP(tbStoricoOrdini[[#This Row],[CLIENTE]],tbClienti[],7,FALSE)</f>
        <v>AD</v>
      </c>
      <c r="H5200" t="s">
        <v>67</v>
      </c>
      <c r="I5200" t="str">
        <f>IF(LEFT(tbStoricoOrdini[[#This Row],[ARTICOLO]],3) = "COG","COG",LEFT(tbStoricoOrdini[[#This Row],[ARTICOLO]],FIND(" ",tbStoricoOrdini[[#This Row],[ARTICOLO]])-1))</f>
        <v>BAG</v>
      </c>
      <c r="J5200" t="str">
        <f>MID(tbStoricoOrdini[[#This Row],[ARTICOLO]],FIND(" ",tbStoricoOrdini[[#This Row],[ARTICOLO]])+1,4)</f>
        <v>2500</v>
      </c>
      <c r="K5200" t="str">
        <f>IFERROR(RIGHT(tbStoricoOrdini[[#This Row],[ARTICOLO]],LEN(tbStoricoOrdini[[#This Row],[ARTICOLO]])-FIND(" ",tbStoricoOrdini[[#This Row],[ARTICOLO]],FIND(" ",tbStoricoOrdini[[#This Row],[ARTICOLO]]) +1)),"")</f>
        <v>Medium</v>
      </c>
      <c r="L5200" s="3">
        <f>VLOOKUP(tbStoricoOrdini[[#This Row],[ARTICOLO]],tbArticoli[],2,FALSE)</f>
        <v>210</v>
      </c>
      <c r="M5200" s="22">
        <f>tbStoricoOrdini[[#This Row],[IMPORTO]]/tbStoricoOrdini[[#This Row],[PREZZO]]</f>
        <v>482.06666666666666</v>
      </c>
      <c r="N5200" t="s">
        <v>9</v>
      </c>
      <c r="O5200" s="8">
        <f>VLOOKUP(tbStoricoOrdini[[#This Row],[AGENTE]],tbAgenti[],2,FALSE)</f>
        <v>0.05</v>
      </c>
      <c r="P5200" s="2">
        <v>101234</v>
      </c>
      <c r="Q5200" s="2">
        <f>tbStoricoOrdini[[#This Row],[IMPORTO]]*tbStoricoOrdini[[#This Row],[% COMM.]]</f>
        <v>5061.7000000000007</v>
      </c>
      <c r="R5200" s="2">
        <f>tbStoricoOrdini[[#This Row],[TOT. COMM.]]+tbStoricoOrdini[[#This Row],[IMPORTO]]</f>
        <v>106295.7</v>
      </c>
    </row>
    <row r="5201" spans="1:18">
      <c r="A5201" s="1">
        <v>43983</v>
      </c>
      <c r="B5201" s="7">
        <f>MONTH(tbStoricoOrdini[[#This Row],[DATA]])</f>
        <v>6</v>
      </c>
      <c r="C5201" t="s">
        <v>5296</v>
      </c>
      <c r="D5201" t="str">
        <f>RIGHT(tbStoricoOrdini[[#This Row],[ORDINE]],4)</f>
        <v>5198</v>
      </c>
      <c r="E5201" t="s">
        <v>50</v>
      </c>
      <c r="F5201" t="str">
        <f>VLOOKUP(tbStoricoOrdini[[#This Row],[CLIENTE]],tbClienti[],3,FALSE)</f>
        <v>Veneto</v>
      </c>
      <c r="G5201" t="str">
        <f>VLOOKUP(tbStoricoOrdini[[#This Row],[CLIENTE]],tbClienti[],7,FALSE)</f>
        <v>AD</v>
      </c>
      <c r="H5201" t="s">
        <v>82</v>
      </c>
      <c r="I5201" t="str">
        <f>IF(LEFT(tbStoricoOrdini[[#This Row],[ARTICOLO]],3) = "COG","COG",LEFT(tbStoricoOrdini[[#This Row],[ARTICOLO]],FIND(" ",tbStoricoOrdini[[#This Row],[ARTICOLO]])-1))</f>
        <v>COG</v>
      </c>
      <c r="J5201" t="str">
        <f>MID(tbStoricoOrdini[[#This Row],[ARTICOLO]],FIND(" ",tbStoricoOrdini[[#This Row],[ARTICOLO]])+1,4)</f>
        <v>7000</v>
      </c>
      <c r="K5201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5201" s="3">
        <f>VLOOKUP(tbStoricoOrdini[[#This Row],[ARTICOLO]],tbArticoli[],2,FALSE)</f>
        <v>500</v>
      </c>
      <c r="M5201" s="22">
        <f>tbStoricoOrdini[[#This Row],[IMPORTO]]/tbStoricoOrdini[[#This Row],[PREZZO]]</f>
        <v>78.201999999999998</v>
      </c>
      <c r="N5201" t="s">
        <v>9</v>
      </c>
      <c r="O5201" s="8">
        <f>VLOOKUP(tbStoricoOrdini[[#This Row],[AGENTE]],tbAgenti[],2,FALSE)</f>
        <v>0.05</v>
      </c>
      <c r="P5201" s="2">
        <v>39101</v>
      </c>
      <c r="Q5201" s="2">
        <f>tbStoricoOrdini[[#This Row],[IMPORTO]]*tbStoricoOrdini[[#This Row],[% COMM.]]</f>
        <v>1955.0500000000002</v>
      </c>
      <c r="R5201" s="2">
        <f>tbStoricoOrdini[[#This Row],[TOT. COMM.]]+tbStoricoOrdini[[#This Row],[IMPORTO]]</f>
        <v>41056.050000000003</v>
      </c>
    </row>
    <row r="5202" spans="1:18">
      <c r="A5202" s="1">
        <v>43983</v>
      </c>
      <c r="B5202" s="7">
        <f>MONTH(tbStoricoOrdini[[#This Row],[DATA]])</f>
        <v>6</v>
      </c>
      <c r="C5202" t="s">
        <v>5297</v>
      </c>
      <c r="D5202" t="str">
        <f>RIGHT(tbStoricoOrdini[[#This Row],[ORDINE]],4)</f>
        <v>5199</v>
      </c>
      <c r="E5202" t="s">
        <v>50</v>
      </c>
      <c r="F5202" t="str">
        <f>VLOOKUP(tbStoricoOrdini[[#This Row],[CLIENTE]],tbClienti[],3,FALSE)</f>
        <v>Veneto</v>
      </c>
      <c r="G5202" t="str">
        <f>VLOOKUP(tbStoricoOrdini[[#This Row],[CLIENTE]],tbClienti[],7,FALSE)</f>
        <v>AD</v>
      </c>
      <c r="H5202" t="s">
        <v>80</v>
      </c>
      <c r="I5202" t="str">
        <f>IF(LEFT(tbStoricoOrdini[[#This Row],[ARTICOLO]],3) = "COG","COG",LEFT(tbStoricoOrdini[[#This Row],[ARTICOLO]],FIND(" ",tbStoricoOrdini[[#This Row],[ARTICOLO]])-1))</f>
        <v>COG</v>
      </c>
      <c r="J5202" t="str">
        <f>MID(tbStoricoOrdini[[#This Row],[ARTICOLO]],FIND(" ",tbStoricoOrdini[[#This Row],[ARTICOLO]])+1,4)</f>
        <v>5000</v>
      </c>
      <c r="K5202" t="str">
        <f>IFERROR(RIGHT(tbStoricoOrdini[[#This Row],[ARTICOLO]],LEN(tbStoricoOrdini[[#This Row],[ARTICOLO]])-FIND(" ",tbStoricoOrdini[[#This Row],[ARTICOLO]],FIND(" ",tbStoricoOrdini[[#This Row],[ARTICOLO]]) +1)),"")</f>
        <v>Silver</v>
      </c>
      <c r="L5202" s="3">
        <f>VLOOKUP(tbStoricoOrdini[[#This Row],[ARTICOLO]],tbArticoli[],2,FALSE)</f>
        <v>300</v>
      </c>
      <c r="M5202" s="22">
        <f>tbStoricoOrdini[[#This Row],[IMPORTO]]/tbStoricoOrdini[[#This Row],[PREZZO]]</f>
        <v>9.6666666666666665E-2</v>
      </c>
      <c r="N5202" t="s">
        <v>9</v>
      </c>
      <c r="O5202" s="8">
        <f>VLOOKUP(tbStoricoOrdini[[#This Row],[AGENTE]],tbAgenti[],2,FALSE)</f>
        <v>0.05</v>
      </c>
      <c r="P5202" s="2">
        <v>29</v>
      </c>
      <c r="Q5202" s="2">
        <f>tbStoricoOrdini[[#This Row],[IMPORTO]]*tbStoricoOrdini[[#This Row],[% COMM.]]</f>
        <v>1.4500000000000002</v>
      </c>
      <c r="R5202" s="2">
        <f>tbStoricoOrdini[[#This Row],[TOT. COMM.]]+tbStoricoOrdini[[#This Row],[IMPORTO]]</f>
        <v>30.45</v>
      </c>
    </row>
    <row r="5203" spans="1:18">
      <c r="A5203" s="1">
        <v>43983</v>
      </c>
      <c r="B5203" s="7">
        <f>MONTH(tbStoricoOrdini[[#This Row],[DATA]])</f>
        <v>6</v>
      </c>
      <c r="C5203" t="s">
        <v>5298</v>
      </c>
      <c r="D5203" t="str">
        <f>RIGHT(tbStoricoOrdini[[#This Row],[ORDINE]],4)</f>
        <v>5200</v>
      </c>
      <c r="E5203" t="s">
        <v>50</v>
      </c>
      <c r="F5203" t="str">
        <f>VLOOKUP(tbStoricoOrdini[[#This Row],[CLIENTE]],tbClienti[],3,FALSE)</f>
        <v>Veneto</v>
      </c>
      <c r="G5203" t="str">
        <f>VLOOKUP(tbStoricoOrdini[[#This Row],[CLIENTE]],tbClienti[],7,FALSE)</f>
        <v>AD</v>
      </c>
      <c r="H5203" t="s">
        <v>68</v>
      </c>
      <c r="I5203" t="str">
        <f>IF(LEFT(tbStoricoOrdini[[#This Row],[ARTICOLO]],3) = "COG","COG",LEFT(tbStoricoOrdini[[#This Row],[ARTICOLO]],FIND(" ",tbStoricoOrdini[[#This Row],[ARTICOLO]])-1))</f>
        <v>BAG</v>
      </c>
      <c r="J5203" t="str">
        <f>MID(tbStoricoOrdini[[#This Row],[ARTICOLO]],FIND(" ",tbStoricoOrdini[[#This Row],[ARTICOLO]])+1,4)</f>
        <v>5000</v>
      </c>
      <c r="K5203" t="str">
        <f>IFERROR(RIGHT(tbStoricoOrdini[[#This Row],[ARTICOLO]],LEN(tbStoricoOrdini[[#This Row],[ARTICOLO]])-FIND(" ",tbStoricoOrdini[[#This Row],[ARTICOLO]],FIND(" ",tbStoricoOrdini[[#This Row],[ARTICOLO]]) +1)),"")</f>
        <v/>
      </c>
      <c r="L5203" s="3">
        <f>VLOOKUP(tbStoricoOrdini[[#This Row],[ARTICOLO]],tbArticoli[],2,FALSE)</f>
        <v>250</v>
      </c>
      <c r="M5203" s="22">
        <f>tbStoricoOrdini[[#This Row],[IMPORTO]]/tbStoricoOrdini[[#This Row],[PREZZO]]</f>
        <v>3.1880000000000002</v>
      </c>
      <c r="N5203" t="s">
        <v>10</v>
      </c>
      <c r="O5203" s="8">
        <f>VLOOKUP(tbStoricoOrdini[[#This Row],[AGENTE]],tbAgenti[],2,FALSE)</f>
        <v>3.6999999999999998E-2</v>
      </c>
      <c r="P5203" s="2">
        <v>797</v>
      </c>
      <c r="Q5203" s="2">
        <f>tbStoricoOrdini[[#This Row],[IMPORTO]]*tbStoricoOrdini[[#This Row],[% COMM.]]</f>
        <v>29.488999999999997</v>
      </c>
      <c r="R5203" s="2">
        <f>tbStoricoOrdini[[#This Row],[TOT. COMM.]]+tbStoricoOrdini[[#This Row],[IMPORTO]]</f>
        <v>826.48900000000003</v>
      </c>
    </row>
    <row r="5204" spans="1:18">
      <c r="A5204" s="1">
        <v>43983</v>
      </c>
      <c r="B5204" s="7">
        <f>MONTH(tbStoricoOrdini[[#This Row],[DATA]])</f>
        <v>6</v>
      </c>
      <c r="C5204" t="s">
        <v>5299</v>
      </c>
      <c r="D5204" t="str">
        <f>RIGHT(tbStoricoOrdini[[#This Row],[ORDINE]],4)</f>
        <v>5201</v>
      </c>
      <c r="E5204" t="s">
        <v>50</v>
      </c>
      <c r="F5204" t="str">
        <f>VLOOKUP(tbStoricoOrdini[[#This Row],[CLIENTE]],tbClienti[],3,FALSE)</f>
        <v>Veneto</v>
      </c>
      <c r="G5204" t="str">
        <f>VLOOKUP(tbStoricoOrdini[[#This Row],[CLIENTE]],tbClienti[],7,FALSE)</f>
        <v>AD</v>
      </c>
      <c r="H5204" t="s">
        <v>68</v>
      </c>
      <c r="I5204" t="str">
        <f>IF(LEFT(tbStoricoOrdini[[#This Row],[ARTICOLO]],3) = "COG","COG",LEFT(tbStoricoOrdini[[#This Row],[ARTICOLO]],FIND(" ",tbStoricoOrdini[[#This Row],[ARTICOLO]])-1))</f>
        <v>BAG</v>
      </c>
      <c r="J5204" t="str">
        <f>MID(tbStoricoOrdini[[#This Row],[ARTICOLO]],FIND(" ",tbStoricoOrdini[[#This Row],[ARTICOLO]])+1,4)</f>
        <v>5000</v>
      </c>
      <c r="K5204" t="str">
        <f>IFERROR(RIGHT(tbStoricoOrdini[[#This Row],[ARTICOLO]],LEN(tbStoricoOrdini[[#This Row],[ARTICOLO]])-FIND(" ",tbStoricoOrdini[[#This Row],[ARTICOLO]],FIND(" ",tbStoricoOrdini[[#This Row],[ARTICOLO]]) +1)),"")</f>
        <v/>
      </c>
      <c r="L5204" s="3">
        <f>VLOOKUP(tbStoricoOrdini[[#This Row],[ARTICOLO]],tbArticoli[],2,FALSE)</f>
        <v>250</v>
      </c>
      <c r="M5204" s="22">
        <f>tbStoricoOrdini[[#This Row],[IMPORTO]]/tbStoricoOrdini[[#This Row],[PREZZO]]</f>
        <v>0.876</v>
      </c>
      <c r="N5204" t="s">
        <v>7</v>
      </c>
      <c r="O5204" s="8">
        <f>VLOOKUP(tbStoricoOrdini[[#This Row],[AGENTE]],tbAgenti[],2,FALSE)</f>
        <v>0.03</v>
      </c>
      <c r="P5204" s="2">
        <v>219</v>
      </c>
      <c r="Q5204" s="2">
        <f>tbStoricoOrdini[[#This Row],[IMPORTO]]*tbStoricoOrdini[[#This Row],[% COMM.]]</f>
        <v>6.5699999999999994</v>
      </c>
      <c r="R5204" s="2">
        <f>tbStoricoOrdini[[#This Row],[TOT. COMM.]]+tbStoricoOrdini[[#This Row],[IMPORTO]]</f>
        <v>225.57</v>
      </c>
    </row>
    <row r="5205" spans="1:18">
      <c r="A5205" s="1">
        <v>43983</v>
      </c>
      <c r="B5205" s="7">
        <f>MONTH(tbStoricoOrdini[[#This Row],[DATA]])</f>
        <v>6</v>
      </c>
      <c r="C5205" t="s">
        <v>5300</v>
      </c>
      <c r="D5205" t="str">
        <f>RIGHT(tbStoricoOrdini[[#This Row],[ORDINE]],4)</f>
        <v>5202</v>
      </c>
      <c r="E5205" t="s">
        <v>50</v>
      </c>
      <c r="F5205" t="str">
        <f>VLOOKUP(tbStoricoOrdini[[#This Row],[CLIENTE]],tbClienti[],3,FALSE)</f>
        <v>Veneto</v>
      </c>
      <c r="G5205" t="str">
        <f>VLOOKUP(tbStoricoOrdini[[#This Row],[CLIENTE]],tbClienti[],7,FALSE)</f>
        <v>AD</v>
      </c>
      <c r="H5205" t="s">
        <v>69</v>
      </c>
      <c r="I5205" t="str">
        <f>IF(LEFT(tbStoricoOrdini[[#This Row],[ARTICOLO]],3) = "COG","COG",LEFT(tbStoricoOrdini[[#This Row],[ARTICOLO]],FIND(" ",tbStoricoOrdini[[#This Row],[ARTICOLO]])-1))</f>
        <v>BAG</v>
      </c>
      <c r="J5205" t="str">
        <f>MID(tbStoricoOrdini[[#This Row],[ARTICOLO]],FIND(" ",tbStoricoOrdini[[#This Row],[ARTICOLO]])+1,4)</f>
        <v>1121</v>
      </c>
      <c r="K5205" t="str">
        <f>IFERROR(RIGHT(tbStoricoOrdini[[#This Row],[ARTICOLO]],LEN(tbStoricoOrdini[[#This Row],[ARTICOLO]])-FIND(" ",tbStoricoOrdini[[#This Row],[ARTICOLO]],FIND(" ",tbStoricoOrdini[[#This Row],[ARTICOLO]]) +1)),"")</f>
        <v>Gold</v>
      </c>
      <c r="L5205" s="3">
        <f>VLOOKUP(tbStoricoOrdini[[#This Row],[ARTICOLO]],tbArticoli[],2,FALSE)</f>
        <v>230</v>
      </c>
      <c r="M5205" s="22">
        <f>tbStoricoOrdini[[#This Row],[IMPORTO]]/tbStoricoOrdini[[#This Row],[PREZZO]]</f>
        <v>95.560869565217388</v>
      </c>
      <c r="N5205" t="s">
        <v>6</v>
      </c>
      <c r="O5205" s="8">
        <f>VLOOKUP(tbStoricoOrdini[[#This Row],[AGENTE]],tbAgenti[],2,FALSE)</f>
        <v>7.4999999999999997E-2</v>
      </c>
      <c r="P5205" s="2">
        <v>21979</v>
      </c>
      <c r="Q5205" s="2">
        <f>tbStoricoOrdini[[#This Row],[IMPORTO]]*tbStoricoOrdini[[#This Row],[% COMM.]]</f>
        <v>1648.425</v>
      </c>
      <c r="R5205" s="2">
        <f>tbStoricoOrdini[[#This Row],[TOT. COMM.]]+tbStoricoOrdini[[#This Row],[IMPORTO]]</f>
        <v>23627.424999999999</v>
      </c>
    </row>
    <row r="5206" spans="1:18">
      <c r="A5206" s="1">
        <v>43983</v>
      </c>
      <c r="B5206" s="7">
        <f>MONTH(tbStoricoOrdini[[#This Row],[DATA]])</f>
        <v>6</v>
      </c>
      <c r="C5206" t="s">
        <v>5301</v>
      </c>
      <c r="D5206" t="str">
        <f>RIGHT(tbStoricoOrdini[[#This Row],[ORDINE]],4)</f>
        <v>5203</v>
      </c>
      <c r="E5206" t="s">
        <v>50</v>
      </c>
      <c r="F5206" t="str">
        <f>VLOOKUP(tbStoricoOrdini[[#This Row],[CLIENTE]],tbClienti[],3,FALSE)</f>
        <v>Veneto</v>
      </c>
      <c r="G5206" t="str">
        <f>VLOOKUP(tbStoricoOrdini[[#This Row],[CLIENTE]],tbClienti[],7,FALSE)</f>
        <v>AD</v>
      </c>
      <c r="H5206" t="s">
        <v>69</v>
      </c>
      <c r="I5206" t="str">
        <f>IF(LEFT(tbStoricoOrdini[[#This Row],[ARTICOLO]],3) = "COG","COG",LEFT(tbStoricoOrdini[[#This Row],[ARTICOLO]],FIND(" ",tbStoricoOrdini[[#This Row],[ARTICOLO]])-1))</f>
        <v>BAG</v>
      </c>
      <c r="J5206" t="str">
        <f>MID(tbStoricoOrdini[[#This Row],[ARTICOLO]],FIND(" ",tbStoricoOrdini[[#This Row],[ARTICOLO]])+1,4)</f>
        <v>1121</v>
      </c>
      <c r="K5206" t="str">
        <f>IFERROR(RIGHT(tbStoricoOrdini[[#This Row],[ARTICOLO]],LEN(tbStoricoOrdini[[#This Row],[ARTICOLO]])-FIND(" ",tbStoricoOrdini[[#This Row],[ARTICOLO]],FIND(" ",tbStoricoOrdini[[#This Row],[ARTICOLO]]) +1)),"")</f>
        <v>Gold</v>
      </c>
      <c r="L5206" s="3">
        <f>VLOOKUP(tbStoricoOrdini[[#This Row],[ARTICOLO]],tbArticoli[],2,FALSE)</f>
        <v>230</v>
      </c>
      <c r="M5206" s="22">
        <f>tbStoricoOrdini[[#This Row],[IMPORTO]]/tbStoricoOrdini[[#This Row],[PREZZO]]</f>
        <v>1116.8478260869565</v>
      </c>
      <c r="N5206" t="s">
        <v>9</v>
      </c>
      <c r="O5206" s="8">
        <f>VLOOKUP(tbStoricoOrdini[[#This Row],[AGENTE]],tbAgenti[],2,FALSE)</f>
        <v>0.05</v>
      </c>
      <c r="P5206" s="2">
        <v>256875</v>
      </c>
      <c r="Q5206" s="2">
        <f>tbStoricoOrdini[[#This Row],[IMPORTO]]*tbStoricoOrdini[[#This Row],[% COMM.]]</f>
        <v>12843.75</v>
      </c>
      <c r="R5206" s="2">
        <f>tbStoricoOrdini[[#This Row],[TOT. COMM.]]+tbStoricoOrdini[[#This Row],[IMPORTO]]</f>
        <v>269718.75</v>
      </c>
    </row>
    <row r="5207" spans="1:18">
      <c r="A5207" s="1">
        <v>43983</v>
      </c>
      <c r="B5207" s="7">
        <f>MONTH(tbStoricoOrdini[[#This Row],[DATA]])</f>
        <v>6</v>
      </c>
      <c r="C5207" t="s">
        <v>5302</v>
      </c>
      <c r="D5207" t="str">
        <f>RIGHT(tbStoricoOrdini[[#This Row],[ORDINE]],4)</f>
        <v>5204</v>
      </c>
      <c r="E5207" t="s">
        <v>50</v>
      </c>
      <c r="F5207" t="str">
        <f>VLOOKUP(tbStoricoOrdini[[#This Row],[CLIENTE]],tbClienti[],3,FALSE)</f>
        <v>Veneto</v>
      </c>
      <c r="G5207" t="str">
        <f>VLOOKUP(tbStoricoOrdini[[#This Row],[CLIENTE]],tbClienti[],7,FALSE)</f>
        <v>AD</v>
      </c>
      <c r="H5207" t="s">
        <v>83</v>
      </c>
      <c r="I5207" t="str">
        <f>IF(LEFT(tbStoricoOrdini[[#This Row],[ARTICOLO]],3) = "COG","COG",LEFT(tbStoricoOrdini[[#This Row],[ARTICOLO]],FIND(" ",tbStoricoOrdini[[#This Row],[ARTICOLO]])-1))</f>
        <v>COG</v>
      </c>
      <c r="J5207" t="str">
        <f>MID(tbStoricoOrdini[[#This Row],[ARTICOLO]],FIND(" ",tbStoricoOrdini[[#This Row],[ARTICOLO]])+1,4)</f>
        <v>8000</v>
      </c>
      <c r="K5207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5207" s="3">
        <f>VLOOKUP(tbStoricoOrdini[[#This Row],[ARTICOLO]],tbArticoli[],2,FALSE)</f>
        <v>670</v>
      </c>
      <c r="M5207" s="22">
        <f>tbStoricoOrdini[[#This Row],[IMPORTO]]/tbStoricoOrdini[[#This Row],[PREZZO]]</f>
        <v>28.085074626865673</v>
      </c>
      <c r="N5207" t="s">
        <v>6</v>
      </c>
      <c r="O5207" s="8">
        <f>VLOOKUP(tbStoricoOrdini[[#This Row],[AGENTE]],tbAgenti[],2,FALSE)</f>
        <v>7.4999999999999997E-2</v>
      </c>
      <c r="P5207" s="2">
        <v>18817</v>
      </c>
      <c r="Q5207" s="2">
        <f>tbStoricoOrdini[[#This Row],[IMPORTO]]*tbStoricoOrdini[[#This Row],[% COMM.]]</f>
        <v>1411.2749999999999</v>
      </c>
      <c r="R5207" s="2">
        <f>tbStoricoOrdini[[#This Row],[TOT. COMM.]]+tbStoricoOrdini[[#This Row],[IMPORTO]]</f>
        <v>20228.275000000001</v>
      </c>
    </row>
    <row r="5208" spans="1:18">
      <c r="A5208" s="1">
        <v>43983</v>
      </c>
      <c r="B5208" s="7">
        <f>MONTH(tbStoricoOrdini[[#This Row],[DATA]])</f>
        <v>6</v>
      </c>
      <c r="C5208" t="s">
        <v>5303</v>
      </c>
      <c r="D5208" t="str">
        <f>RIGHT(tbStoricoOrdini[[#This Row],[ORDINE]],4)</f>
        <v>5205</v>
      </c>
      <c r="E5208" t="s">
        <v>50</v>
      </c>
      <c r="F5208" t="str">
        <f>VLOOKUP(tbStoricoOrdini[[#This Row],[CLIENTE]],tbClienti[],3,FALSE)</f>
        <v>Veneto</v>
      </c>
      <c r="G5208" t="str">
        <f>VLOOKUP(tbStoricoOrdini[[#This Row],[CLIENTE]],tbClienti[],7,FALSE)</f>
        <v>AD</v>
      </c>
      <c r="H5208" t="s">
        <v>83</v>
      </c>
      <c r="I5208" t="str">
        <f>IF(LEFT(tbStoricoOrdini[[#This Row],[ARTICOLO]],3) = "COG","COG",LEFT(tbStoricoOrdini[[#This Row],[ARTICOLO]],FIND(" ",tbStoricoOrdini[[#This Row],[ARTICOLO]])-1))</f>
        <v>COG</v>
      </c>
      <c r="J5208" t="str">
        <f>MID(tbStoricoOrdini[[#This Row],[ARTICOLO]],FIND(" ",tbStoricoOrdini[[#This Row],[ARTICOLO]])+1,4)</f>
        <v>8000</v>
      </c>
      <c r="K5208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5208" s="3">
        <f>VLOOKUP(tbStoricoOrdini[[#This Row],[ARTICOLO]],tbArticoli[],2,FALSE)</f>
        <v>670</v>
      </c>
      <c r="M5208" s="22">
        <f>tbStoricoOrdini[[#This Row],[IMPORTO]]/tbStoricoOrdini[[#This Row],[PREZZO]]</f>
        <v>105.46567164179105</v>
      </c>
      <c r="N5208" t="s">
        <v>9</v>
      </c>
      <c r="O5208" s="8">
        <f>VLOOKUP(tbStoricoOrdini[[#This Row],[AGENTE]],tbAgenti[],2,FALSE)</f>
        <v>0.05</v>
      </c>
      <c r="P5208" s="2">
        <v>70662</v>
      </c>
      <c r="Q5208" s="2">
        <f>tbStoricoOrdini[[#This Row],[IMPORTO]]*tbStoricoOrdini[[#This Row],[% COMM.]]</f>
        <v>3533.1000000000004</v>
      </c>
      <c r="R5208" s="2">
        <f>tbStoricoOrdini[[#This Row],[TOT. COMM.]]+tbStoricoOrdini[[#This Row],[IMPORTO]]</f>
        <v>74195.100000000006</v>
      </c>
    </row>
    <row r="5209" spans="1:18">
      <c r="A5209" s="1">
        <v>43983</v>
      </c>
      <c r="B5209" s="7">
        <f>MONTH(tbStoricoOrdini[[#This Row],[DATA]])</f>
        <v>6</v>
      </c>
      <c r="C5209" t="s">
        <v>5304</v>
      </c>
      <c r="D5209" t="str">
        <f>RIGHT(tbStoricoOrdini[[#This Row],[ORDINE]],4)</f>
        <v>5206</v>
      </c>
      <c r="E5209" t="s">
        <v>50</v>
      </c>
      <c r="F5209" t="str">
        <f>VLOOKUP(tbStoricoOrdini[[#This Row],[CLIENTE]],tbClienti[],3,FALSE)</f>
        <v>Veneto</v>
      </c>
      <c r="G5209" t="str">
        <f>VLOOKUP(tbStoricoOrdini[[#This Row],[CLIENTE]],tbClienti[],7,FALSE)</f>
        <v>AD</v>
      </c>
      <c r="H5209" t="s">
        <v>70</v>
      </c>
      <c r="I5209" t="str">
        <f>IF(LEFT(tbStoricoOrdini[[#This Row],[ARTICOLO]],3) = "COG","COG",LEFT(tbStoricoOrdini[[#This Row],[ARTICOLO]],FIND(" ",tbStoricoOrdini[[#This Row],[ARTICOLO]])-1))</f>
        <v>EB08</v>
      </c>
      <c r="J5209" t="str">
        <f>MID(tbStoricoOrdini[[#This Row],[ARTICOLO]],FIND(" ",tbStoricoOrdini[[#This Row],[ARTICOLO]])+1,4)</f>
        <v>7500</v>
      </c>
      <c r="K5209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5209" s="3">
        <f>VLOOKUP(tbStoricoOrdini[[#This Row],[ARTICOLO]],tbArticoli[],2,FALSE)</f>
        <v>180</v>
      </c>
      <c r="M5209" s="22">
        <f>tbStoricoOrdini[[#This Row],[IMPORTO]]/tbStoricoOrdini[[#This Row],[PREZZO]]</f>
        <v>3.1</v>
      </c>
      <c r="N5209" t="s">
        <v>10</v>
      </c>
      <c r="O5209" s="8">
        <f>VLOOKUP(tbStoricoOrdini[[#This Row],[AGENTE]],tbAgenti[],2,FALSE)</f>
        <v>3.6999999999999998E-2</v>
      </c>
      <c r="P5209" s="2">
        <v>558</v>
      </c>
      <c r="Q5209" s="2">
        <f>tbStoricoOrdini[[#This Row],[IMPORTO]]*tbStoricoOrdini[[#This Row],[% COMM.]]</f>
        <v>20.645999999999997</v>
      </c>
      <c r="R5209" s="2">
        <f>tbStoricoOrdini[[#This Row],[TOT. COMM.]]+tbStoricoOrdini[[#This Row],[IMPORTO]]</f>
        <v>578.64599999999996</v>
      </c>
    </row>
    <row r="5210" spans="1:18">
      <c r="A5210" s="1">
        <v>43983</v>
      </c>
      <c r="B5210" s="7">
        <f>MONTH(tbStoricoOrdini[[#This Row],[DATA]])</f>
        <v>6</v>
      </c>
      <c r="C5210" t="s">
        <v>5305</v>
      </c>
      <c r="D5210" t="str">
        <f>RIGHT(tbStoricoOrdini[[#This Row],[ORDINE]],4)</f>
        <v>5207</v>
      </c>
      <c r="E5210" t="s">
        <v>50</v>
      </c>
      <c r="F5210" t="str">
        <f>VLOOKUP(tbStoricoOrdini[[#This Row],[CLIENTE]],tbClienti[],3,FALSE)</f>
        <v>Veneto</v>
      </c>
      <c r="G5210" t="str">
        <f>VLOOKUP(tbStoricoOrdini[[#This Row],[CLIENTE]],tbClienti[],7,FALSE)</f>
        <v>AD</v>
      </c>
      <c r="H5210" t="s">
        <v>70</v>
      </c>
      <c r="I5210" t="str">
        <f>IF(LEFT(tbStoricoOrdini[[#This Row],[ARTICOLO]],3) = "COG","COG",LEFT(tbStoricoOrdini[[#This Row],[ARTICOLO]],FIND(" ",tbStoricoOrdini[[#This Row],[ARTICOLO]])-1))</f>
        <v>EB08</v>
      </c>
      <c r="J5210" t="str">
        <f>MID(tbStoricoOrdini[[#This Row],[ARTICOLO]],FIND(" ",tbStoricoOrdini[[#This Row],[ARTICOLO]])+1,4)</f>
        <v>7500</v>
      </c>
      <c r="K5210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5210" s="3">
        <f>VLOOKUP(tbStoricoOrdini[[#This Row],[ARTICOLO]],tbArticoli[],2,FALSE)</f>
        <v>180</v>
      </c>
      <c r="M5210" s="22">
        <f>tbStoricoOrdini[[#This Row],[IMPORTO]]/tbStoricoOrdini[[#This Row],[PREZZO]]</f>
        <v>0.25555555555555554</v>
      </c>
      <c r="N5210" t="s">
        <v>9</v>
      </c>
      <c r="O5210" s="8">
        <f>VLOOKUP(tbStoricoOrdini[[#This Row],[AGENTE]],tbAgenti[],2,FALSE)</f>
        <v>0.05</v>
      </c>
      <c r="P5210" s="2">
        <v>46</v>
      </c>
      <c r="Q5210" s="2">
        <f>tbStoricoOrdini[[#This Row],[IMPORTO]]*tbStoricoOrdini[[#This Row],[% COMM.]]</f>
        <v>2.3000000000000003</v>
      </c>
      <c r="R5210" s="2">
        <f>tbStoricoOrdini[[#This Row],[TOT. COMM.]]+tbStoricoOrdini[[#This Row],[IMPORTO]]</f>
        <v>48.3</v>
      </c>
    </row>
    <row r="5211" spans="1:18">
      <c r="A5211" s="1">
        <v>43983</v>
      </c>
      <c r="B5211" s="7">
        <f>MONTH(tbStoricoOrdini[[#This Row],[DATA]])</f>
        <v>6</v>
      </c>
      <c r="C5211" t="s">
        <v>5306</v>
      </c>
      <c r="D5211" t="str">
        <f>RIGHT(tbStoricoOrdini[[#This Row],[ORDINE]],4)</f>
        <v>5208</v>
      </c>
      <c r="E5211" t="s">
        <v>50</v>
      </c>
      <c r="F5211" t="str">
        <f>VLOOKUP(tbStoricoOrdini[[#This Row],[CLIENTE]],tbClienti[],3,FALSE)</f>
        <v>Veneto</v>
      </c>
      <c r="G5211" t="str">
        <f>VLOOKUP(tbStoricoOrdini[[#This Row],[CLIENTE]],tbClienti[],7,FALSE)</f>
        <v>AD</v>
      </c>
      <c r="H5211" t="s">
        <v>75</v>
      </c>
      <c r="I5211" t="str">
        <f>IF(LEFT(tbStoricoOrdini[[#This Row],[ARTICOLO]],3) = "COG","COG",LEFT(tbStoricoOrdini[[#This Row],[ARTICOLO]],FIND(" ",tbStoricoOrdini[[#This Row],[ARTICOLO]])-1))</f>
        <v>AVRC</v>
      </c>
      <c r="J5211" t="str">
        <f>MID(tbStoricoOrdini[[#This Row],[ARTICOLO]],FIND(" ",tbStoricoOrdini[[#This Row],[ARTICOLO]])+1,4)</f>
        <v>1000</v>
      </c>
      <c r="K5211" t="str">
        <f>IFERROR(RIGHT(tbStoricoOrdini[[#This Row],[ARTICOLO]],LEN(tbStoricoOrdini[[#This Row],[ARTICOLO]])-FIND(" ",tbStoricoOrdini[[#This Row],[ARTICOLO]],FIND(" ",tbStoricoOrdini[[#This Row],[ARTICOLO]]) +1)),"")</f>
        <v>Silver</v>
      </c>
      <c r="L5211" s="3">
        <f>VLOOKUP(tbStoricoOrdini[[#This Row],[ARTICOLO]],tbArticoli[],2,FALSE)</f>
        <v>390</v>
      </c>
      <c r="M5211" s="22">
        <f>tbStoricoOrdini[[#This Row],[IMPORTO]]/tbStoricoOrdini[[#This Row],[PREZZO]]</f>
        <v>14.158974358974358</v>
      </c>
      <c r="N5211" t="s">
        <v>9</v>
      </c>
      <c r="O5211" s="8">
        <f>VLOOKUP(tbStoricoOrdini[[#This Row],[AGENTE]],tbAgenti[],2,FALSE)</f>
        <v>0.05</v>
      </c>
      <c r="P5211" s="2">
        <v>5522</v>
      </c>
      <c r="Q5211" s="2">
        <f>tbStoricoOrdini[[#This Row],[IMPORTO]]*tbStoricoOrdini[[#This Row],[% COMM.]]</f>
        <v>276.10000000000002</v>
      </c>
      <c r="R5211" s="2">
        <f>tbStoricoOrdini[[#This Row],[TOT. COMM.]]+tbStoricoOrdini[[#This Row],[IMPORTO]]</f>
        <v>5798.1</v>
      </c>
    </row>
    <row r="5212" spans="1:18">
      <c r="A5212" s="1">
        <v>43983</v>
      </c>
      <c r="B5212" s="7">
        <f>MONTH(tbStoricoOrdini[[#This Row],[DATA]])</f>
        <v>6</v>
      </c>
      <c r="C5212" t="s">
        <v>5307</v>
      </c>
      <c r="D5212" t="str">
        <f>RIGHT(tbStoricoOrdini[[#This Row],[ORDINE]],4)</f>
        <v>5209</v>
      </c>
      <c r="E5212" t="s">
        <v>50</v>
      </c>
      <c r="F5212" t="str">
        <f>VLOOKUP(tbStoricoOrdini[[#This Row],[CLIENTE]],tbClienti[],3,FALSE)</f>
        <v>Veneto</v>
      </c>
      <c r="G5212" t="str">
        <f>VLOOKUP(tbStoricoOrdini[[#This Row],[CLIENTE]],tbClienti[],7,FALSE)</f>
        <v>AD</v>
      </c>
      <c r="H5212" t="s">
        <v>71</v>
      </c>
      <c r="I5212" t="str">
        <f>IF(LEFT(tbStoricoOrdini[[#This Row],[ARTICOLO]],3) = "COG","COG",LEFT(tbStoricoOrdini[[#This Row],[ARTICOLO]],FIND(" ",tbStoricoOrdini[[#This Row],[ARTICOLO]])-1))</f>
        <v>EB07</v>
      </c>
      <c r="J5212" t="str">
        <f>MID(tbStoricoOrdini[[#This Row],[ARTICOLO]],FIND(" ",tbStoricoOrdini[[#This Row],[ARTICOLO]])+1,4)</f>
        <v>5000</v>
      </c>
      <c r="K5212" t="str">
        <f>IFERROR(RIGHT(tbStoricoOrdini[[#This Row],[ARTICOLO]],LEN(tbStoricoOrdini[[#This Row],[ARTICOLO]])-FIND(" ",tbStoricoOrdini[[#This Row],[ARTICOLO]],FIND(" ",tbStoricoOrdini[[#This Row],[ARTICOLO]]) +1)),"")</f>
        <v/>
      </c>
      <c r="L5212" s="3">
        <f>VLOOKUP(tbStoricoOrdini[[#This Row],[ARTICOLO]],tbArticoli[],2,FALSE)</f>
        <v>140</v>
      </c>
      <c r="M5212" s="22">
        <f>tbStoricoOrdini[[#This Row],[IMPORTO]]/tbStoricoOrdini[[#This Row],[PREZZO]]</f>
        <v>1.9928571428571429</v>
      </c>
      <c r="N5212" t="s">
        <v>10</v>
      </c>
      <c r="O5212" s="8">
        <f>VLOOKUP(tbStoricoOrdini[[#This Row],[AGENTE]],tbAgenti[],2,FALSE)</f>
        <v>3.6999999999999998E-2</v>
      </c>
      <c r="P5212" s="2">
        <v>279</v>
      </c>
      <c r="Q5212" s="2">
        <f>tbStoricoOrdini[[#This Row],[IMPORTO]]*tbStoricoOrdini[[#This Row],[% COMM.]]</f>
        <v>10.322999999999999</v>
      </c>
      <c r="R5212" s="2">
        <f>tbStoricoOrdini[[#This Row],[TOT. COMM.]]+tbStoricoOrdini[[#This Row],[IMPORTO]]</f>
        <v>289.32299999999998</v>
      </c>
    </row>
    <row r="5213" spans="1:18">
      <c r="A5213" s="1">
        <v>43983</v>
      </c>
      <c r="B5213" s="7">
        <f>MONTH(tbStoricoOrdini[[#This Row],[DATA]])</f>
        <v>6</v>
      </c>
      <c r="C5213" t="s">
        <v>5308</v>
      </c>
      <c r="D5213" t="str">
        <f>RIGHT(tbStoricoOrdini[[#This Row],[ORDINE]],4)</f>
        <v>5210</v>
      </c>
      <c r="E5213" t="s">
        <v>50</v>
      </c>
      <c r="F5213" t="str">
        <f>VLOOKUP(tbStoricoOrdini[[#This Row],[CLIENTE]],tbClienti[],3,FALSE)</f>
        <v>Veneto</v>
      </c>
      <c r="G5213" t="str">
        <f>VLOOKUP(tbStoricoOrdini[[#This Row],[CLIENTE]],tbClienti[],7,FALSE)</f>
        <v>AD</v>
      </c>
      <c r="H5213" t="s">
        <v>71</v>
      </c>
      <c r="I5213" t="str">
        <f>IF(LEFT(tbStoricoOrdini[[#This Row],[ARTICOLO]],3) = "COG","COG",LEFT(tbStoricoOrdini[[#This Row],[ARTICOLO]],FIND(" ",tbStoricoOrdini[[#This Row],[ARTICOLO]])-1))</f>
        <v>EB07</v>
      </c>
      <c r="J5213" t="str">
        <f>MID(tbStoricoOrdini[[#This Row],[ARTICOLO]],FIND(" ",tbStoricoOrdini[[#This Row],[ARTICOLO]])+1,4)</f>
        <v>5000</v>
      </c>
      <c r="K5213" t="str">
        <f>IFERROR(RIGHT(tbStoricoOrdini[[#This Row],[ARTICOLO]],LEN(tbStoricoOrdini[[#This Row],[ARTICOLO]])-FIND(" ",tbStoricoOrdini[[#This Row],[ARTICOLO]],FIND(" ",tbStoricoOrdini[[#This Row],[ARTICOLO]]) +1)),"")</f>
        <v/>
      </c>
      <c r="L5213" s="3">
        <f>VLOOKUP(tbStoricoOrdini[[#This Row],[ARTICOLO]],tbArticoli[],2,FALSE)</f>
        <v>140</v>
      </c>
      <c r="M5213" s="22">
        <f>tbStoricoOrdini[[#This Row],[IMPORTO]]/tbStoricoOrdini[[#This Row],[PREZZO]]</f>
        <v>2.8571428571428571E-2</v>
      </c>
      <c r="N5213" t="s">
        <v>7</v>
      </c>
      <c r="O5213" s="8">
        <f>VLOOKUP(tbStoricoOrdini[[#This Row],[AGENTE]],tbAgenti[],2,FALSE)</f>
        <v>0.03</v>
      </c>
      <c r="P5213" s="2">
        <v>4</v>
      </c>
      <c r="Q5213" s="2">
        <f>tbStoricoOrdini[[#This Row],[IMPORTO]]*tbStoricoOrdini[[#This Row],[% COMM.]]</f>
        <v>0.12</v>
      </c>
      <c r="R5213" s="2">
        <f>tbStoricoOrdini[[#This Row],[TOT. COMM.]]+tbStoricoOrdini[[#This Row],[IMPORTO]]</f>
        <v>4.12</v>
      </c>
    </row>
    <row r="5214" spans="1:18">
      <c r="A5214" s="1">
        <v>43983</v>
      </c>
      <c r="B5214" s="7">
        <f>MONTH(tbStoricoOrdini[[#This Row],[DATA]])</f>
        <v>6</v>
      </c>
      <c r="C5214" t="s">
        <v>5309</v>
      </c>
      <c r="D5214" t="str">
        <f>RIGHT(tbStoricoOrdini[[#This Row],[ORDINE]],4)</f>
        <v>5211</v>
      </c>
      <c r="E5214" t="s">
        <v>50</v>
      </c>
      <c r="F5214" t="str">
        <f>VLOOKUP(tbStoricoOrdini[[#This Row],[CLIENTE]],tbClienti[],3,FALSE)</f>
        <v>Veneto</v>
      </c>
      <c r="G5214" t="str">
        <f>VLOOKUP(tbStoricoOrdini[[#This Row],[CLIENTE]],tbClienti[],7,FALSE)</f>
        <v>AD</v>
      </c>
      <c r="H5214" t="s">
        <v>71</v>
      </c>
      <c r="I5214" t="str">
        <f>IF(LEFT(tbStoricoOrdini[[#This Row],[ARTICOLO]],3) = "COG","COG",LEFT(tbStoricoOrdini[[#This Row],[ARTICOLO]],FIND(" ",tbStoricoOrdini[[#This Row],[ARTICOLO]])-1))</f>
        <v>EB07</v>
      </c>
      <c r="J5214" t="str">
        <f>MID(tbStoricoOrdini[[#This Row],[ARTICOLO]],FIND(" ",tbStoricoOrdini[[#This Row],[ARTICOLO]])+1,4)</f>
        <v>5000</v>
      </c>
      <c r="K5214" t="str">
        <f>IFERROR(RIGHT(tbStoricoOrdini[[#This Row],[ARTICOLO]],LEN(tbStoricoOrdini[[#This Row],[ARTICOLO]])-FIND(" ",tbStoricoOrdini[[#This Row],[ARTICOLO]],FIND(" ",tbStoricoOrdini[[#This Row],[ARTICOLO]]) +1)),"")</f>
        <v/>
      </c>
      <c r="L5214" s="3">
        <f>VLOOKUP(tbStoricoOrdini[[#This Row],[ARTICOLO]],tbArticoli[],2,FALSE)</f>
        <v>140</v>
      </c>
      <c r="M5214" s="22">
        <f>tbStoricoOrdini[[#This Row],[IMPORTO]]/tbStoricoOrdini[[#This Row],[PREZZO]]</f>
        <v>0.17857142857142858</v>
      </c>
      <c r="N5214" t="s">
        <v>13</v>
      </c>
      <c r="O5214" s="8">
        <f>VLOOKUP(tbStoricoOrdini[[#This Row],[AGENTE]],tbAgenti[],2,FALSE)</f>
        <v>0.1</v>
      </c>
      <c r="P5214" s="2">
        <v>25</v>
      </c>
      <c r="Q5214" s="2">
        <f>tbStoricoOrdini[[#This Row],[IMPORTO]]*tbStoricoOrdini[[#This Row],[% COMM.]]</f>
        <v>2.5</v>
      </c>
      <c r="R5214" s="2">
        <f>tbStoricoOrdini[[#This Row],[TOT. COMM.]]+tbStoricoOrdini[[#This Row],[IMPORTO]]</f>
        <v>27.5</v>
      </c>
    </row>
    <row r="5215" spans="1:18">
      <c r="A5215" s="1">
        <v>43983</v>
      </c>
      <c r="B5215" s="7">
        <f>MONTH(tbStoricoOrdini[[#This Row],[DATA]])</f>
        <v>6</v>
      </c>
      <c r="C5215" t="s">
        <v>5310</v>
      </c>
      <c r="D5215" t="str">
        <f>RIGHT(tbStoricoOrdini[[#This Row],[ORDINE]],4)</f>
        <v>5212</v>
      </c>
      <c r="E5215" t="s">
        <v>50</v>
      </c>
      <c r="F5215" t="str">
        <f>VLOOKUP(tbStoricoOrdini[[#This Row],[CLIENTE]],tbClienti[],3,FALSE)</f>
        <v>Veneto</v>
      </c>
      <c r="G5215" t="str">
        <f>VLOOKUP(tbStoricoOrdini[[#This Row],[CLIENTE]],tbClienti[],7,FALSE)</f>
        <v>AD</v>
      </c>
      <c r="H5215" t="s">
        <v>71</v>
      </c>
      <c r="I5215" t="str">
        <f>IF(LEFT(tbStoricoOrdini[[#This Row],[ARTICOLO]],3) = "COG","COG",LEFT(tbStoricoOrdini[[#This Row],[ARTICOLO]],FIND(" ",tbStoricoOrdini[[#This Row],[ARTICOLO]])-1))</f>
        <v>EB07</v>
      </c>
      <c r="J5215" t="str">
        <f>MID(tbStoricoOrdini[[#This Row],[ARTICOLO]],FIND(" ",tbStoricoOrdini[[#This Row],[ARTICOLO]])+1,4)</f>
        <v>5000</v>
      </c>
      <c r="K5215" t="str">
        <f>IFERROR(RIGHT(tbStoricoOrdini[[#This Row],[ARTICOLO]],LEN(tbStoricoOrdini[[#This Row],[ARTICOLO]])-FIND(" ",tbStoricoOrdini[[#This Row],[ARTICOLO]],FIND(" ",tbStoricoOrdini[[#This Row],[ARTICOLO]]) +1)),"")</f>
        <v/>
      </c>
      <c r="L5215" s="3">
        <f>VLOOKUP(tbStoricoOrdini[[#This Row],[ARTICOLO]],tbArticoli[],2,FALSE)</f>
        <v>140</v>
      </c>
      <c r="M5215" s="22">
        <f>tbStoricoOrdini[[#This Row],[IMPORTO]]/tbStoricoOrdini[[#This Row],[PREZZO]]</f>
        <v>3</v>
      </c>
      <c r="N5215" t="s">
        <v>6</v>
      </c>
      <c r="O5215" s="8">
        <f>VLOOKUP(tbStoricoOrdini[[#This Row],[AGENTE]],tbAgenti[],2,FALSE)</f>
        <v>7.4999999999999997E-2</v>
      </c>
      <c r="P5215" s="2">
        <v>420</v>
      </c>
      <c r="Q5215" s="2">
        <f>tbStoricoOrdini[[#This Row],[IMPORTO]]*tbStoricoOrdini[[#This Row],[% COMM.]]</f>
        <v>31.5</v>
      </c>
      <c r="R5215" s="2">
        <f>tbStoricoOrdini[[#This Row],[TOT. COMM.]]+tbStoricoOrdini[[#This Row],[IMPORTO]]</f>
        <v>451.5</v>
      </c>
    </row>
    <row r="5216" spans="1:18">
      <c r="A5216" s="1">
        <v>43983</v>
      </c>
      <c r="B5216" s="7">
        <f>MONTH(tbStoricoOrdini[[#This Row],[DATA]])</f>
        <v>6</v>
      </c>
      <c r="C5216" t="s">
        <v>5311</v>
      </c>
      <c r="D5216" t="str">
        <f>RIGHT(tbStoricoOrdini[[#This Row],[ORDINE]],4)</f>
        <v>5213</v>
      </c>
      <c r="E5216" t="s">
        <v>50</v>
      </c>
      <c r="F5216" t="str">
        <f>VLOOKUP(tbStoricoOrdini[[#This Row],[CLIENTE]],tbClienti[],3,FALSE)</f>
        <v>Veneto</v>
      </c>
      <c r="G5216" t="str">
        <f>VLOOKUP(tbStoricoOrdini[[#This Row],[CLIENTE]],tbClienti[],7,FALSE)</f>
        <v>AD</v>
      </c>
      <c r="H5216" t="s">
        <v>71</v>
      </c>
      <c r="I5216" t="str">
        <f>IF(LEFT(tbStoricoOrdini[[#This Row],[ARTICOLO]],3) = "COG","COG",LEFT(tbStoricoOrdini[[#This Row],[ARTICOLO]],FIND(" ",tbStoricoOrdini[[#This Row],[ARTICOLO]])-1))</f>
        <v>EB07</v>
      </c>
      <c r="J5216" t="str">
        <f>MID(tbStoricoOrdini[[#This Row],[ARTICOLO]],FIND(" ",tbStoricoOrdini[[#This Row],[ARTICOLO]])+1,4)</f>
        <v>5000</v>
      </c>
      <c r="K5216" t="str">
        <f>IFERROR(RIGHT(tbStoricoOrdini[[#This Row],[ARTICOLO]],LEN(tbStoricoOrdini[[#This Row],[ARTICOLO]])-FIND(" ",tbStoricoOrdini[[#This Row],[ARTICOLO]],FIND(" ",tbStoricoOrdini[[#This Row],[ARTICOLO]]) +1)),"")</f>
        <v/>
      </c>
      <c r="L5216" s="3">
        <f>VLOOKUP(tbStoricoOrdini[[#This Row],[ARTICOLO]],tbArticoli[],2,FALSE)</f>
        <v>140</v>
      </c>
      <c r="M5216" s="22">
        <f>tbStoricoOrdini[[#This Row],[IMPORTO]]/tbStoricoOrdini[[#This Row],[PREZZO]]</f>
        <v>57.264285714285712</v>
      </c>
      <c r="N5216" t="s">
        <v>9</v>
      </c>
      <c r="O5216" s="8">
        <f>VLOOKUP(tbStoricoOrdini[[#This Row],[AGENTE]],tbAgenti[],2,FALSE)</f>
        <v>0.05</v>
      </c>
      <c r="P5216" s="2">
        <v>8017</v>
      </c>
      <c r="Q5216" s="2">
        <f>tbStoricoOrdini[[#This Row],[IMPORTO]]*tbStoricoOrdini[[#This Row],[% COMM.]]</f>
        <v>400.85</v>
      </c>
      <c r="R5216" s="2">
        <f>tbStoricoOrdini[[#This Row],[TOT. COMM.]]+tbStoricoOrdini[[#This Row],[IMPORTO]]</f>
        <v>8417.85</v>
      </c>
    </row>
    <row r="5217" spans="1:18">
      <c r="A5217" s="1">
        <v>43983</v>
      </c>
      <c r="B5217" s="7">
        <f>MONTH(tbStoricoOrdini[[#This Row],[DATA]])</f>
        <v>6</v>
      </c>
      <c r="C5217" t="s">
        <v>5312</v>
      </c>
      <c r="D5217" t="str">
        <f>RIGHT(tbStoricoOrdini[[#This Row],[ORDINE]],4)</f>
        <v>5214</v>
      </c>
      <c r="E5217" t="s">
        <v>50</v>
      </c>
      <c r="F5217" t="str">
        <f>VLOOKUP(tbStoricoOrdini[[#This Row],[CLIENTE]],tbClienti[],3,FALSE)</f>
        <v>Veneto</v>
      </c>
      <c r="G5217" t="str">
        <f>VLOOKUP(tbStoricoOrdini[[#This Row],[CLIENTE]],tbClienti[],7,FALSE)</f>
        <v>AD</v>
      </c>
      <c r="H5217" t="s">
        <v>76</v>
      </c>
      <c r="I5217" t="str">
        <f>IF(LEFT(tbStoricoOrdini[[#This Row],[ARTICOLO]],3) = "COG","COG",LEFT(tbStoricoOrdini[[#This Row],[ARTICOLO]],FIND(" ",tbStoricoOrdini[[#This Row],[ARTICOLO]])-1))</f>
        <v>COG</v>
      </c>
      <c r="J5217" t="str">
        <f>MID(tbStoricoOrdini[[#This Row],[ARTICOLO]],FIND(" ",tbStoricoOrdini[[#This Row],[ARTICOLO]])+1,4)</f>
        <v>1000</v>
      </c>
      <c r="K5217" t="str">
        <f>IFERROR(RIGHT(tbStoricoOrdini[[#This Row],[ARTICOLO]],LEN(tbStoricoOrdini[[#This Row],[ARTICOLO]])-FIND(" ",tbStoricoOrdini[[#This Row],[ARTICOLO]],FIND(" ",tbStoricoOrdini[[#This Row],[ARTICOLO]]) +1)),"")</f>
        <v/>
      </c>
      <c r="L5217" s="3">
        <f>VLOOKUP(tbStoricoOrdini[[#This Row],[ARTICOLO]],tbArticoli[],2,FALSE)</f>
        <v>150</v>
      </c>
      <c r="M5217" s="22">
        <f>tbStoricoOrdini[[#This Row],[IMPORTO]]/tbStoricoOrdini[[#This Row],[PREZZO]]</f>
        <v>2.9733333333333332</v>
      </c>
      <c r="N5217" t="s">
        <v>6</v>
      </c>
      <c r="O5217" s="8">
        <f>VLOOKUP(tbStoricoOrdini[[#This Row],[AGENTE]],tbAgenti[],2,FALSE)</f>
        <v>7.4999999999999997E-2</v>
      </c>
      <c r="P5217" s="2">
        <v>446</v>
      </c>
      <c r="Q5217" s="2">
        <f>tbStoricoOrdini[[#This Row],[IMPORTO]]*tbStoricoOrdini[[#This Row],[% COMM.]]</f>
        <v>33.449999999999996</v>
      </c>
      <c r="R5217" s="2">
        <f>tbStoricoOrdini[[#This Row],[TOT. COMM.]]+tbStoricoOrdini[[#This Row],[IMPORTO]]</f>
        <v>479.45</v>
      </c>
    </row>
    <row r="5218" spans="1:18">
      <c r="A5218" s="1">
        <v>43983</v>
      </c>
      <c r="B5218" s="7">
        <f>MONTH(tbStoricoOrdini[[#This Row],[DATA]])</f>
        <v>6</v>
      </c>
      <c r="C5218" t="s">
        <v>5313</v>
      </c>
      <c r="D5218" t="str">
        <f>RIGHT(tbStoricoOrdini[[#This Row],[ORDINE]],4)</f>
        <v>5215</v>
      </c>
      <c r="E5218" t="s">
        <v>50</v>
      </c>
      <c r="F5218" t="str">
        <f>VLOOKUP(tbStoricoOrdini[[#This Row],[CLIENTE]],tbClienti[],3,FALSE)</f>
        <v>Veneto</v>
      </c>
      <c r="G5218" t="str">
        <f>VLOOKUP(tbStoricoOrdini[[#This Row],[CLIENTE]],tbClienti[],7,FALSE)</f>
        <v>AD</v>
      </c>
      <c r="H5218" t="s">
        <v>72</v>
      </c>
      <c r="I5218" t="str">
        <f>IF(LEFT(tbStoricoOrdini[[#This Row],[ARTICOLO]],3) = "COG","COG",LEFT(tbStoricoOrdini[[#This Row],[ARTICOLO]],FIND(" ",tbStoricoOrdini[[#This Row],[ARTICOLO]])-1))</f>
        <v>EB06</v>
      </c>
      <c r="J5218" t="str">
        <f>MID(tbStoricoOrdini[[#This Row],[ARTICOLO]],FIND(" ",tbStoricoOrdini[[#This Row],[ARTICOLO]])+1,4)</f>
        <v>3000</v>
      </c>
      <c r="K5218" t="str">
        <f>IFERROR(RIGHT(tbStoricoOrdini[[#This Row],[ARTICOLO]],LEN(tbStoricoOrdini[[#This Row],[ARTICOLO]])-FIND(" ",tbStoricoOrdini[[#This Row],[ARTICOLO]],FIND(" ",tbStoricoOrdini[[#This Row],[ARTICOLO]]) +1)),"")</f>
        <v>Medium</v>
      </c>
      <c r="L5218" s="3">
        <f>VLOOKUP(tbStoricoOrdini[[#This Row],[ARTICOLO]],tbArticoli[],2,FALSE)</f>
        <v>120</v>
      </c>
      <c r="M5218" s="22">
        <f>tbStoricoOrdini[[#This Row],[IMPORTO]]/tbStoricoOrdini[[#This Row],[PREZZO]]</f>
        <v>1.0166666666666666</v>
      </c>
      <c r="N5218" t="s">
        <v>39</v>
      </c>
      <c r="O5218" s="8">
        <f>VLOOKUP(tbStoricoOrdini[[#This Row],[AGENTE]],tbAgenti[],2,FALSE)</f>
        <v>0.05</v>
      </c>
      <c r="P5218" s="2">
        <v>122</v>
      </c>
      <c r="Q5218" s="2">
        <f>tbStoricoOrdini[[#This Row],[IMPORTO]]*tbStoricoOrdini[[#This Row],[% COMM.]]</f>
        <v>6.1000000000000005</v>
      </c>
      <c r="R5218" s="2">
        <f>tbStoricoOrdini[[#This Row],[TOT. COMM.]]+tbStoricoOrdini[[#This Row],[IMPORTO]]</f>
        <v>128.1</v>
      </c>
    </row>
    <row r="5219" spans="1:18">
      <c r="A5219" s="1">
        <v>43983</v>
      </c>
      <c r="B5219" s="7">
        <f>MONTH(tbStoricoOrdini[[#This Row],[DATA]])</f>
        <v>6</v>
      </c>
      <c r="C5219" t="s">
        <v>5314</v>
      </c>
      <c r="D5219" t="str">
        <f>RIGHT(tbStoricoOrdini[[#This Row],[ORDINE]],4)</f>
        <v>5216</v>
      </c>
      <c r="E5219" t="s">
        <v>50</v>
      </c>
      <c r="F5219" t="str">
        <f>VLOOKUP(tbStoricoOrdini[[#This Row],[CLIENTE]],tbClienti[],3,FALSE)</f>
        <v>Veneto</v>
      </c>
      <c r="G5219" t="str">
        <f>VLOOKUP(tbStoricoOrdini[[#This Row],[CLIENTE]],tbClienti[],7,FALSE)</f>
        <v>AD</v>
      </c>
      <c r="H5219" t="s">
        <v>72</v>
      </c>
      <c r="I5219" t="str">
        <f>IF(LEFT(tbStoricoOrdini[[#This Row],[ARTICOLO]],3) = "COG","COG",LEFT(tbStoricoOrdini[[#This Row],[ARTICOLO]],FIND(" ",tbStoricoOrdini[[#This Row],[ARTICOLO]])-1))</f>
        <v>EB06</v>
      </c>
      <c r="J5219" t="str">
        <f>MID(tbStoricoOrdini[[#This Row],[ARTICOLO]],FIND(" ",tbStoricoOrdini[[#This Row],[ARTICOLO]])+1,4)</f>
        <v>3000</v>
      </c>
      <c r="K5219" t="str">
        <f>IFERROR(RIGHT(tbStoricoOrdini[[#This Row],[ARTICOLO]],LEN(tbStoricoOrdini[[#This Row],[ARTICOLO]])-FIND(" ",tbStoricoOrdini[[#This Row],[ARTICOLO]],FIND(" ",tbStoricoOrdini[[#This Row],[ARTICOLO]]) +1)),"")</f>
        <v>Medium</v>
      </c>
      <c r="L5219" s="3">
        <f>VLOOKUP(tbStoricoOrdini[[#This Row],[ARTICOLO]],tbArticoli[],2,FALSE)</f>
        <v>120</v>
      </c>
      <c r="M5219" s="22">
        <f>tbStoricoOrdini[[#This Row],[IMPORTO]]/tbStoricoOrdini[[#This Row],[PREZZO]]</f>
        <v>0.125</v>
      </c>
      <c r="N5219" t="s">
        <v>10</v>
      </c>
      <c r="O5219" s="8">
        <f>VLOOKUP(tbStoricoOrdini[[#This Row],[AGENTE]],tbAgenti[],2,FALSE)</f>
        <v>3.6999999999999998E-2</v>
      </c>
      <c r="P5219" s="2">
        <v>15</v>
      </c>
      <c r="Q5219" s="2">
        <f>tbStoricoOrdini[[#This Row],[IMPORTO]]*tbStoricoOrdini[[#This Row],[% COMM.]]</f>
        <v>0.55499999999999994</v>
      </c>
      <c r="R5219" s="2">
        <f>tbStoricoOrdini[[#This Row],[TOT. COMM.]]+tbStoricoOrdini[[#This Row],[IMPORTO]]</f>
        <v>15.555</v>
      </c>
    </row>
    <row r="5220" spans="1:18">
      <c r="A5220" s="1">
        <v>43983</v>
      </c>
      <c r="B5220" s="7">
        <f>MONTH(tbStoricoOrdini[[#This Row],[DATA]])</f>
        <v>6</v>
      </c>
      <c r="C5220" t="s">
        <v>5315</v>
      </c>
      <c r="D5220" t="str">
        <f>RIGHT(tbStoricoOrdini[[#This Row],[ORDINE]],4)</f>
        <v>5217</v>
      </c>
      <c r="E5220" t="s">
        <v>50</v>
      </c>
      <c r="F5220" t="str">
        <f>VLOOKUP(tbStoricoOrdini[[#This Row],[CLIENTE]],tbClienti[],3,FALSE)</f>
        <v>Veneto</v>
      </c>
      <c r="G5220" t="str">
        <f>VLOOKUP(tbStoricoOrdini[[#This Row],[CLIENTE]],tbClienti[],7,FALSE)</f>
        <v>AD</v>
      </c>
      <c r="H5220" t="s">
        <v>72</v>
      </c>
      <c r="I5220" t="str">
        <f>IF(LEFT(tbStoricoOrdini[[#This Row],[ARTICOLO]],3) = "COG","COG",LEFT(tbStoricoOrdini[[#This Row],[ARTICOLO]],FIND(" ",tbStoricoOrdini[[#This Row],[ARTICOLO]])-1))</f>
        <v>EB06</v>
      </c>
      <c r="J5220" t="str">
        <f>MID(tbStoricoOrdini[[#This Row],[ARTICOLO]],FIND(" ",tbStoricoOrdini[[#This Row],[ARTICOLO]])+1,4)</f>
        <v>3000</v>
      </c>
      <c r="K5220" t="str">
        <f>IFERROR(RIGHT(tbStoricoOrdini[[#This Row],[ARTICOLO]],LEN(tbStoricoOrdini[[#This Row],[ARTICOLO]])-FIND(" ",tbStoricoOrdini[[#This Row],[ARTICOLO]],FIND(" ",tbStoricoOrdini[[#This Row],[ARTICOLO]]) +1)),"")</f>
        <v>Medium</v>
      </c>
      <c r="L5220" s="3">
        <f>VLOOKUP(tbStoricoOrdini[[#This Row],[ARTICOLO]],tbArticoli[],2,FALSE)</f>
        <v>120</v>
      </c>
      <c r="M5220" s="22">
        <f>tbStoricoOrdini[[#This Row],[IMPORTO]]/tbStoricoOrdini[[#This Row],[PREZZO]]</f>
        <v>2.8583333333333334</v>
      </c>
      <c r="N5220" t="s">
        <v>7</v>
      </c>
      <c r="O5220" s="8">
        <f>VLOOKUP(tbStoricoOrdini[[#This Row],[AGENTE]],tbAgenti[],2,FALSE)</f>
        <v>0.03</v>
      </c>
      <c r="P5220" s="2">
        <v>343</v>
      </c>
      <c r="Q5220" s="2">
        <f>tbStoricoOrdini[[#This Row],[IMPORTO]]*tbStoricoOrdini[[#This Row],[% COMM.]]</f>
        <v>10.29</v>
      </c>
      <c r="R5220" s="2">
        <f>tbStoricoOrdini[[#This Row],[TOT. COMM.]]+tbStoricoOrdini[[#This Row],[IMPORTO]]</f>
        <v>353.29</v>
      </c>
    </row>
    <row r="5221" spans="1:18">
      <c r="A5221" s="1">
        <v>43983</v>
      </c>
      <c r="B5221" s="7">
        <f>MONTH(tbStoricoOrdini[[#This Row],[DATA]])</f>
        <v>6</v>
      </c>
      <c r="C5221" t="s">
        <v>5316</v>
      </c>
      <c r="D5221" t="str">
        <f>RIGHT(tbStoricoOrdini[[#This Row],[ORDINE]],4)</f>
        <v>5218</v>
      </c>
      <c r="E5221" t="s">
        <v>50</v>
      </c>
      <c r="F5221" t="str">
        <f>VLOOKUP(tbStoricoOrdini[[#This Row],[CLIENTE]],tbClienti[],3,FALSE)</f>
        <v>Veneto</v>
      </c>
      <c r="G5221" t="str">
        <f>VLOOKUP(tbStoricoOrdini[[#This Row],[CLIENTE]],tbClienti[],7,FALSE)</f>
        <v>AD</v>
      </c>
      <c r="H5221" t="s">
        <v>72</v>
      </c>
      <c r="I5221" t="str">
        <f>IF(LEFT(tbStoricoOrdini[[#This Row],[ARTICOLO]],3) = "COG","COG",LEFT(tbStoricoOrdini[[#This Row],[ARTICOLO]],FIND(" ",tbStoricoOrdini[[#This Row],[ARTICOLO]])-1))</f>
        <v>EB06</v>
      </c>
      <c r="J5221" t="str">
        <f>MID(tbStoricoOrdini[[#This Row],[ARTICOLO]],FIND(" ",tbStoricoOrdini[[#This Row],[ARTICOLO]])+1,4)</f>
        <v>3000</v>
      </c>
      <c r="K5221" t="str">
        <f>IFERROR(RIGHT(tbStoricoOrdini[[#This Row],[ARTICOLO]],LEN(tbStoricoOrdini[[#This Row],[ARTICOLO]])-FIND(" ",tbStoricoOrdini[[#This Row],[ARTICOLO]],FIND(" ",tbStoricoOrdini[[#This Row],[ARTICOLO]]) +1)),"")</f>
        <v>Medium</v>
      </c>
      <c r="L5221" s="3">
        <f>VLOOKUP(tbStoricoOrdini[[#This Row],[ARTICOLO]],tbArticoli[],2,FALSE)</f>
        <v>120</v>
      </c>
      <c r="M5221" s="22">
        <f>tbStoricoOrdini[[#This Row],[IMPORTO]]/tbStoricoOrdini[[#This Row],[PREZZO]]</f>
        <v>4.3083333333333336</v>
      </c>
      <c r="N5221" t="s">
        <v>18</v>
      </c>
      <c r="O5221" s="8">
        <f>VLOOKUP(tbStoricoOrdini[[#This Row],[AGENTE]],tbAgenti[],2,FALSE)</f>
        <v>0.03</v>
      </c>
      <c r="P5221" s="2">
        <v>517</v>
      </c>
      <c r="Q5221" s="2">
        <f>tbStoricoOrdini[[#This Row],[IMPORTO]]*tbStoricoOrdini[[#This Row],[% COMM.]]</f>
        <v>15.51</v>
      </c>
      <c r="R5221" s="2">
        <f>tbStoricoOrdini[[#This Row],[TOT. COMM.]]+tbStoricoOrdini[[#This Row],[IMPORTO]]</f>
        <v>532.51</v>
      </c>
    </row>
    <row r="5222" spans="1:18">
      <c r="A5222" s="1">
        <v>43983</v>
      </c>
      <c r="B5222" s="7">
        <f>MONTH(tbStoricoOrdini[[#This Row],[DATA]])</f>
        <v>6</v>
      </c>
      <c r="C5222" t="s">
        <v>5317</v>
      </c>
      <c r="D5222" t="str">
        <f>RIGHT(tbStoricoOrdini[[#This Row],[ORDINE]],4)</f>
        <v>5219</v>
      </c>
      <c r="E5222" t="s">
        <v>50</v>
      </c>
      <c r="F5222" t="str">
        <f>VLOOKUP(tbStoricoOrdini[[#This Row],[CLIENTE]],tbClienti[],3,FALSE)</f>
        <v>Veneto</v>
      </c>
      <c r="G5222" t="str">
        <f>VLOOKUP(tbStoricoOrdini[[#This Row],[CLIENTE]],tbClienti[],7,FALSE)</f>
        <v>AD</v>
      </c>
      <c r="H5222" t="s">
        <v>72</v>
      </c>
      <c r="I5222" t="str">
        <f>IF(LEFT(tbStoricoOrdini[[#This Row],[ARTICOLO]],3) = "COG","COG",LEFT(tbStoricoOrdini[[#This Row],[ARTICOLO]],FIND(" ",tbStoricoOrdini[[#This Row],[ARTICOLO]])-1))</f>
        <v>EB06</v>
      </c>
      <c r="J5222" t="str">
        <f>MID(tbStoricoOrdini[[#This Row],[ARTICOLO]],FIND(" ",tbStoricoOrdini[[#This Row],[ARTICOLO]])+1,4)</f>
        <v>3000</v>
      </c>
      <c r="K5222" t="str">
        <f>IFERROR(RIGHT(tbStoricoOrdini[[#This Row],[ARTICOLO]],LEN(tbStoricoOrdini[[#This Row],[ARTICOLO]])-FIND(" ",tbStoricoOrdini[[#This Row],[ARTICOLO]],FIND(" ",tbStoricoOrdini[[#This Row],[ARTICOLO]]) +1)),"")</f>
        <v>Medium</v>
      </c>
      <c r="L5222" s="3">
        <f>VLOOKUP(tbStoricoOrdini[[#This Row],[ARTICOLO]],tbArticoli[],2,FALSE)</f>
        <v>120</v>
      </c>
      <c r="M5222" s="22">
        <f>tbStoricoOrdini[[#This Row],[IMPORTO]]/tbStoricoOrdini[[#This Row],[PREZZO]]</f>
        <v>0.46666666666666667</v>
      </c>
      <c r="N5222" t="s">
        <v>13</v>
      </c>
      <c r="O5222" s="8">
        <f>VLOOKUP(tbStoricoOrdini[[#This Row],[AGENTE]],tbAgenti[],2,FALSE)</f>
        <v>0.1</v>
      </c>
      <c r="P5222" s="2">
        <v>56</v>
      </c>
      <c r="Q5222" s="2">
        <f>tbStoricoOrdini[[#This Row],[IMPORTO]]*tbStoricoOrdini[[#This Row],[% COMM.]]</f>
        <v>5.6000000000000005</v>
      </c>
      <c r="R5222" s="2">
        <f>tbStoricoOrdini[[#This Row],[TOT. COMM.]]+tbStoricoOrdini[[#This Row],[IMPORTO]]</f>
        <v>61.6</v>
      </c>
    </row>
    <row r="5223" spans="1:18">
      <c r="A5223" s="1">
        <v>43983</v>
      </c>
      <c r="B5223" s="7">
        <f>MONTH(tbStoricoOrdini[[#This Row],[DATA]])</f>
        <v>6</v>
      </c>
      <c r="C5223" t="s">
        <v>5318</v>
      </c>
      <c r="D5223" t="str">
        <f>RIGHT(tbStoricoOrdini[[#This Row],[ORDINE]],4)</f>
        <v>5220</v>
      </c>
      <c r="E5223" t="s">
        <v>50</v>
      </c>
      <c r="F5223" t="str">
        <f>VLOOKUP(tbStoricoOrdini[[#This Row],[CLIENTE]],tbClienti[],3,FALSE)</f>
        <v>Veneto</v>
      </c>
      <c r="G5223" t="str">
        <f>VLOOKUP(tbStoricoOrdini[[#This Row],[CLIENTE]],tbClienti[],7,FALSE)</f>
        <v>AD</v>
      </c>
      <c r="H5223" t="s">
        <v>72</v>
      </c>
      <c r="I5223" t="str">
        <f>IF(LEFT(tbStoricoOrdini[[#This Row],[ARTICOLO]],3) = "COG","COG",LEFT(tbStoricoOrdini[[#This Row],[ARTICOLO]],FIND(" ",tbStoricoOrdini[[#This Row],[ARTICOLO]])-1))</f>
        <v>EB06</v>
      </c>
      <c r="J5223" t="str">
        <f>MID(tbStoricoOrdini[[#This Row],[ARTICOLO]],FIND(" ",tbStoricoOrdini[[#This Row],[ARTICOLO]])+1,4)</f>
        <v>3000</v>
      </c>
      <c r="K5223" t="str">
        <f>IFERROR(RIGHT(tbStoricoOrdini[[#This Row],[ARTICOLO]],LEN(tbStoricoOrdini[[#This Row],[ARTICOLO]])-FIND(" ",tbStoricoOrdini[[#This Row],[ARTICOLO]],FIND(" ",tbStoricoOrdini[[#This Row],[ARTICOLO]]) +1)),"")</f>
        <v>Medium</v>
      </c>
      <c r="L5223" s="3">
        <f>VLOOKUP(tbStoricoOrdini[[#This Row],[ARTICOLO]],tbArticoli[],2,FALSE)</f>
        <v>120</v>
      </c>
      <c r="M5223" s="22">
        <f>tbStoricoOrdini[[#This Row],[IMPORTO]]/tbStoricoOrdini[[#This Row],[PREZZO]]</f>
        <v>113.61666666666666</v>
      </c>
      <c r="N5223" t="s">
        <v>6</v>
      </c>
      <c r="O5223" s="8">
        <f>VLOOKUP(tbStoricoOrdini[[#This Row],[AGENTE]],tbAgenti[],2,FALSE)</f>
        <v>7.4999999999999997E-2</v>
      </c>
      <c r="P5223" s="2">
        <v>13634</v>
      </c>
      <c r="Q5223" s="2">
        <f>tbStoricoOrdini[[#This Row],[IMPORTO]]*tbStoricoOrdini[[#This Row],[% COMM.]]</f>
        <v>1022.55</v>
      </c>
      <c r="R5223" s="2">
        <f>tbStoricoOrdini[[#This Row],[TOT. COMM.]]+tbStoricoOrdini[[#This Row],[IMPORTO]]</f>
        <v>14656.55</v>
      </c>
    </row>
    <row r="5224" spans="1:18">
      <c r="A5224" s="1">
        <v>43983</v>
      </c>
      <c r="B5224" s="7">
        <f>MONTH(tbStoricoOrdini[[#This Row],[DATA]])</f>
        <v>6</v>
      </c>
      <c r="C5224" t="s">
        <v>5319</v>
      </c>
      <c r="D5224" t="str">
        <f>RIGHT(tbStoricoOrdini[[#This Row],[ORDINE]],4)</f>
        <v>5221</v>
      </c>
      <c r="E5224" t="s">
        <v>50</v>
      </c>
      <c r="F5224" t="str">
        <f>VLOOKUP(tbStoricoOrdini[[#This Row],[CLIENTE]],tbClienti[],3,FALSE)</f>
        <v>Veneto</v>
      </c>
      <c r="G5224" t="str">
        <f>VLOOKUP(tbStoricoOrdini[[#This Row],[CLIENTE]],tbClienti[],7,FALSE)</f>
        <v>AD</v>
      </c>
      <c r="H5224" t="s">
        <v>72</v>
      </c>
      <c r="I5224" t="str">
        <f>IF(LEFT(tbStoricoOrdini[[#This Row],[ARTICOLO]],3) = "COG","COG",LEFT(tbStoricoOrdini[[#This Row],[ARTICOLO]],FIND(" ",tbStoricoOrdini[[#This Row],[ARTICOLO]])-1))</f>
        <v>EB06</v>
      </c>
      <c r="J5224" t="str">
        <f>MID(tbStoricoOrdini[[#This Row],[ARTICOLO]],FIND(" ",tbStoricoOrdini[[#This Row],[ARTICOLO]])+1,4)</f>
        <v>3000</v>
      </c>
      <c r="K5224" t="str">
        <f>IFERROR(RIGHT(tbStoricoOrdini[[#This Row],[ARTICOLO]],LEN(tbStoricoOrdini[[#This Row],[ARTICOLO]])-FIND(" ",tbStoricoOrdini[[#This Row],[ARTICOLO]],FIND(" ",tbStoricoOrdini[[#This Row],[ARTICOLO]]) +1)),"")</f>
        <v>Medium</v>
      </c>
      <c r="L5224" s="3">
        <f>VLOOKUP(tbStoricoOrdini[[#This Row],[ARTICOLO]],tbArticoli[],2,FALSE)</f>
        <v>120</v>
      </c>
      <c r="M5224" s="22">
        <f>tbStoricoOrdini[[#This Row],[IMPORTO]]/tbStoricoOrdini[[#This Row],[PREZZO]]</f>
        <v>299.10833333333335</v>
      </c>
      <c r="N5224" t="s">
        <v>9</v>
      </c>
      <c r="O5224" s="8">
        <f>VLOOKUP(tbStoricoOrdini[[#This Row],[AGENTE]],tbAgenti[],2,FALSE)</f>
        <v>0.05</v>
      </c>
      <c r="P5224" s="2">
        <v>35893</v>
      </c>
      <c r="Q5224" s="2">
        <f>tbStoricoOrdini[[#This Row],[IMPORTO]]*tbStoricoOrdini[[#This Row],[% COMM.]]</f>
        <v>1794.65</v>
      </c>
      <c r="R5224" s="2">
        <f>tbStoricoOrdini[[#This Row],[TOT. COMM.]]+tbStoricoOrdini[[#This Row],[IMPORTO]]</f>
        <v>37687.65</v>
      </c>
    </row>
    <row r="5225" spans="1:18">
      <c r="A5225" s="1">
        <v>43983</v>
      </c>
      <c r="B5225" s="7">
        <f>MONTH(tbStoricoOrdini[[#This Row],[DATA]])</f>
        <v>6</v>
      </c>
      <c r="C5225" t="s">
        <v>5320</v>
      </c>
      <c r="D5225" t="str">
        <f>RIGHT(tbStoricoOrdini[[#This Row],[ORDINE]],4)</f>
        <v>5222</v>
      </c>
      <c r="E5225" t="s">
        <v>50</v>
      </c>
      <c r="F5225" t="str">
        <f>VLOOKUP(tbStoricoOrdini[[#This Row],[CLIENTE]],tbClienti[],3,FALSE)</f>
        <v>Veneto</v>
      </c>
      <c r="G5225" t="str">
        <f>VLOOKUP(tbStoricoOrdini[[#This Row],[CLIENTE]],tbClienti[],7,FALSE)</f>
        <v>AD</v>
      </c>
      <c r="H5225" t="s">
        <v>73</v>
      </c>
      <c r="I5225" t="str">
        <f>IF(LEFT(tbStoricoOrdini[[#This Row],[ARTICOLO]],3) = "COG","COG",LEFT(tbStoricoOrdini[[#This Row],[ARTICOLO]],FIND(" ",tbStoricoOrdini[[#This Row],[ARTICOLO]])-1))</f>
        <v>EB06</v>
      </c>
      <c r="J5225" t="str">
        <f>MID(tbStoricoOrdini[[#This Row],[ARTICOLO]],FIND(" ",tbStoricoOrdini[[#This Row],[ARTICOLO]])+1,4)</f>
        <v>3000</v>
      </c>
      <c r="K5225" t="str">
        <f>IFERROR(RIGHT(tbStoricoOrdini[[#This Row],[ARTICOLO]],LEN(tbStoricoOrdini[[#This Row],[ARTICOLO]])-FIND(" ",tbStoricoOrdini[[#This Row],[ARTICOLO]],FIND(" ",tbStoricoOrdini[[#This Row],[ARTICOLO]]) +1)),"")</f>
        <v>Plus</v>
      </c>
      <c r="L5225" s="3">
        <f>VLOOKUP(tbStoricoOrdini[[#This Row],[ARTICOLO]],tbArticoli[],2,FALSE)</f>
        <v>130</v>
      </c>
      <c r="M5225" s="22">
        <f>tbStoricoOrdini[[#This Row],[IMPORTO]]/tbStoricoOrdini[[#This Row],[PREZZO]]</f>
        <v>11.146153846153846</v>
      </c>
      <c r="N5225" t="s">
        <v>6</v>
      </c>
      <c r="O5225" s="8">
        <f>VLOOKUP(tbStoricoOrdini[[#This Row],[AGENTE]],tbAgenti[],2,FALSE)</f>
        <v>7.4999999999999997E-2</v>
      </c>
      <c r="P5225" s="2">
        <v>1449</v>
      </c>
      <c r="Q5225" s="2">
        <f>tbStoricoOrdini[[#This Row],[IMPORTO]]*tbStoricoOrdini[[#This Row],[% COMM.]]</f>
        <v>108.675</v>
      </c>
      <c r="R5225" s="2">
        <f>tbStoricoOrdini[[#This Row],[TOT. COMM.]]+tbStoricoOrdini[[#This Row],[IMPORTO]]</f>
        <v>1557.675</v>
      </c>
    </row>
    <row r="5226" spans="1:18">
      <c r="A5226" s="1">
        <v>43983</v>
      </c>
      <c r="B5226" s="7">
        <f>MONTH(tbStoricoOrdini[[#This Row],[DATA]])</f>
        <v>6</v>
      </c>
      <c r="C5226" t="s">
        <v>5321</v>
      </c>
      <c r="D5226" t="str">
        <f>RIGHT(tbStoricoOrdini[[#This Row],[ORDINE]],4)</f>
        <v>5223</v>
      </c>
      <c r="E5226" t="s">
        <v>51</v>
      </c>
      <c r="F5226" t="str">
        <f>VLOOKUP(tbStoricoOrdini[[#This Row],[CLIENTE]],tbClienti[],3,FALSE)</f>
        <v>Veneto</v>
      </c>
      <c r="G5226" t="str">
        <f>VLOOKUP(tbStoricoOrdini[[#This Row],[CLIENTE]],tbClienti[],7,FALSE)</f>
        <v>AC</v>
      </c>
      <c r="H5226" t="s">
        <v>78</v>
      </c>
      <c r="I5226" t="str">
        <f>IF(LEFT(tbStoricoOrdini[[#This Row],[ARTICOLO]],3) = "COG","COG",LEFT(tbStoricoOrdini[[#This Row],[ARTICOLO]],FIND(" ",tbStoricoOrdini[[#This Row],[ARTICOLO]])-1))</f>
        <v>COG</v>
      </c>
      <c r="J5226" t="str">
        <f>MID(tbStoricoOrdini[[#This Row],[ARTICOLO]],FIND(" ",tbStoricoOrdini[[#This Row],[ARTICOLO]])+1,4)</f>
        <v>3000</v>
      </c>
      <c r="K5226" t="str">
        <f>IFERROR(RIGHT(tbStoricoOrdini[[#This Row],[ARTICOLO]],LEN(tbStoricoOrdini[[#This Row],[ARTICOLO]])-FIND(" ",tbStoricoOrdini[[#This Row],[ARTICOLO]],FIND(" ",tbStoricoOrdini[[#This Row],[ARTICOLO]]) +1)),"")</f>
        <v>Medium</v>
      </c>
      <c r="L5226" s="3">
        <f>VLOOKUP(tbStoricoOrdini[[#This Row],[ARTICOLO]],tbArticoli[],2,FALSE)</f>
        <v>220</v>
      </c>
      <c r="M5226" s="22">
        <f>tbStoricoOrdini[[#This Row],[IMPORTO]]/tbStoricoOrdini[[#This Row],[PREZZO]]</f>
        <v>2529.6318181818183</v>
      </c>
      <c r="N5226" t="s">
        <v>9</v>
      </c>
      <c r="O5226" s="8">
        <f>VLOOKUP(tbStoricoOrdini[[#This Row],[AGENTE]],tbAgenti[],2,FALSE)</f>
        <v>0.05</v>
      </c>
      <c r="P5226" s="2">
        <v>556519</v>
      </c>
      <c r="Q5226" s="2">
        <f>tbStoricoOrdini[[#This Row],[IMPORTO]]*tbStoricoOrdini[[#This Row],[% COMM.]]</f>
        <v>27825.95</v>
      </c>
      <c r="R5226" s="2">
        <f>tbStoricoOrdini[[#This Row],[TOT. COMM.]]+tbStoricoOrdini[[#This Row],[IMPORTO]]</f>
        <v>584344.94999999995</v>
      </c>
    </row>
    <row r="5227" spans="1:18">
      <c r="A5227" s="1">
        <v>43983</v>
      </c>
      <c r="B5227" s="7">
        <f>MONTH(tbStoricoOrdini[[#This Row],[DATA]])</f>
        <v>6</v>
      </c>
      <c r="C5227" t="s">
        <v>5322</v>
      </c>
      <c r="D5227" t="str">
        <f>RIGHT(tbStoricoOrdini[[#This Row],[ORDINE]],4)</f>
        <v>5224</v>
      </c>
      <c r="E5227" t="s">
        <v>51</v>
      </c>
      <c r="F5227" t="str">
        <f>VLOOKUP(tbStoricoOrdini[[#This Row],[CLIENTE]],tbClienti[],3,FALSE)</f>
        <v>Veneto</v>
      </c>
      <c r="G5227" t="str">
        <f>VLOOKUP(tbStoricoOrdini[[#This Row],[CLIENTE]],tbClienti[],7,FALSE)</f>
        <v>AC</v>
      </c>
      <c r="H5227" t="s">
        <v>74</v>
      </c>
      <c r="I5227" t="str">
        <f>IF(LEFT(tbStoricoOrdini[[#This Row],[ARTICOLO]],3) = "COG","COG",LEFT(tbStoricoOrdini[[#This Row],[ARTICOLO]],FIND(" ",tbStoricoOrdini[[#This Row],[ARTICOLO]])-1))</f>
        <v>AVRC</v>
      </c>
      <c r="J5227" t="str">
        <f>MID(tbStoricoOrdini[[#This Row],[ARTICOLO]],FIND(" ",tbStoricoOrdini[[#This Row],[ARTICOLO]])+1,4)</f>
        <v>2500</v>
      </c>
      <c r="K5227" t="str">
        <f>IFERROR(RIGHT(tbStoricoOrdini[[#This Row],[ARTICOLO]],LEN(tbStoricoOrdini[[#This Row],[ARTICOLO]])-FIND(" ",tbStoricoOrdini[[#This Row],[ARTICOLO]],FIND(" ",tbStoricoOrdini[[#This Row],[ARTICOLO]]) +1)),"")</f>
        <v>Gold</v>
      </c>
      <c r="L5227" s="3">
        <f>VLOOKUP(tbStoricoOrdini[[#This Row],[ARTICOLO]],tbArticoli[],2,FALSE)</f>
        <v>500</v>
      </c>
      <c r="M5227" s="22">
        <f>tbStoricoOrdini[[#This Row],[IMPORTO]]/tbStoricoOrdini[[#This Row],[PREZZO]]</f>
        <v>7.1239999999999997</v>
      </c>
      <c r="N5227" t="s">
        <v>9</v>
      </c>
      <c r="O5227" s="8">
        <f>VLOOKUP(tbStoricoOrdini[[#This Row],[AGENTE]],tbAgenti[],2,FALSE)</f>
        <v>0.05</v>
      </c>
      <c r="P5227" s="2">
        <v>3562</v>
      </c>
      <c r="Q5227" s="2">
        <f>tbStoricoOrdini[[#This Row],[IMPORTO]]*tbStoricoOrdini[[#This Row],[% COMM.]]</f>
        <v>178.10000000000002</v>
      </c>
      <c r="R5227" s="2">
        <f>tbStoricoOrdini[[#This Row],[TOT. COMM.]]+tbStoricoOrdini[[#This Row],[IMPORTO]]</f>
        <v>3740.1</v>
      </c>
    </row>
    <row r="5228" spans="1:18">
      <c r="A5228" s="1">
        <v>43983</v>
      </c>
      <c r="B5228" s="7">
        <f>MONTH(tbStoricoOrdini[[#This Row],[DATA]])</f>
        <v>6</v>
      </c>
      <c r="C5228" t="s">
        <v>5323</v>
      </c>
      <c r="D5228" t="str">
        <f>RIGHT(tbStoricoOrdini[[#This Row],[ORDINE]],4)</f>
        <v>5225</v>
      </c>
      <c r="E5228" t="s">
        <v>51</v>
      </c>
      <c r="F5228" t="str">
        <f>VLOOKUP(tbStoricoOrdini[[#This Row],[CLIENTE]],tbClienti[],3,FALSE)</f>
        <v>Veneto</v>
      </c>
      <c r="G5228" t="str">
        <f>VLOOKUP(tbStoricoOrdini[[#This Row],[CLIENTE]],tbClienti[],7,FALSE)</f>
        <v>AC</v>
      </c>
      <c r="H5228" t="s">
        <v>61</v>
      </c>
      <c r="I5228" t="str">
        <f>IF(LEFT(tbStoricoOrdini[[#This Row],[ARTICOLO]],3) = "COG","COG",LEFT(tbStoricoOrdini[[#This Row],[ARTICOLO]],FIND(" ",tbStoricoOrdini[[#This Row],[ARTICOLO]])-1))</f>
        <v>KLM</v>
      </c>
      <c r="J5228" t="str">
        <f>MID(tbStoricoOrdini[[#This Row],[ARTICOLO]],FIND(" ",tbStoricoOrdini[[#This Row],[ARTICOLO]])+1,4)</f>
        <v>5000</v>
      </c>
      <c r="K5228" t="str">
        <f>IFERROR(RIGHT(tbStoricoOrdini[[#This Row],[ARTICOLO]],LEN(tbStoricoOrdini[[#This Row],[ARTICOLO]])-FIND(" ",tbStoricoOrdini[[#This Row],[ARTICOLO]],FIND(" ",tbStoricoOrdini[[#This Row],[ARTICOLO]]) +1)),"")</f>
        <v>Medium</v>
      </c>
      <c r="L5228" s="3">
        <f>VLOOKUP(tbStoricoOrdini[[#This Row],[ARTICOLO]],tbArticoli[],2,FALSE)</f>
        <v>150</v>
      </c>
      <c r="M5228" s="22">
        <f>tbStoricoOrdini[[#This Row],[IMPORTO]]/tbStoricoOrdini[[#This Row],[PREZZO]]</f>
        <v>12.526666666666667</v>
      </c>
      <c r="N5228" t="s">
        <v>6</v>
      </c>
      <c r="O5228" s="8">
        <f>VLOOKUP(tbStoricoOrdini[[#This Row],[AGENTE]],tbAgenti[],2,FALSE)</f>
        <v>7.4999999999999997E-2</v>
      </c>
      <c r="P5228" s="2">
        <v>1879</v>
      </c>
      <c r="Q5228" s="2">
        <f>tbStoricoOrdini[[#This Row],[IMPORTO]]*tbStoricoOrdini[[#This Row],[% COMM.]]</f>
        <v>140.92499999999998</v>
      </c>
      <c r="R5228" s="2">
        <f>tbStoricoOrdini[[#This Row],[TOT. COMM.]]+tbStoricoOrdini[[#This Row],[IMPORTO]]</f>
        <v>2019.925</v>
      </c>
    </row>
    <row r="5229" spans="1:18">
      <c r="A5229" s="1">
        <v>43983</v>
      </c>
      <c r="B5229" s="7">
        <f>MONTH(tbStoricoOrdini[[#This Row],[DATA]])</f>
        <v>6</v>
      </c>
      <c r="C5229" t="s">
        <v>5324</v>
      </c>
      <c r="D5229" t="str">
        <f>RIGHT(tbStoricoOrdini[[#This Row],[ORDINE]],4)</f>
        <v>5226</v>
      </c>
      <c r="E5229" t="s">
        <v>51</v>
      </c>
      <c r="F5229" t="str">
        <f>VLOOKUP(tbStoricoOrdini[[#This Row],[CLIENTE]],tbClienti[],3,FALSE)</f>
        <v>Veneto</v>
      </c>
      <c r="G5229" t="str">
        <f>VLOOKUP(tbStoricoOrdini[[#This Row],[CLIENTE]],tbClienti[],7,FALSE)</f>
        <v>AC</v>
      </c>
      <c r="H5229" t="s">
        <v>61</v>
      </c>
      <c r="I5229" t="str">
        <f>IF(LEFT(tbStoricoOrdini[[#This Row],[ARTICOLO]],3) = "COG","COG",LEFT(tbStoricoOrdini[[#This Row],[ARTICOLO]],FIND(" ",tbStoricoOrdini[[#This Row],[ARTICOLO]])-1))</f>
        <v>KLM</v>
      </c>
      <c r="J5229" t="str">
        <f>MID(tbStoricoOrdini[[#This Row],[ARTICOLO]],FIND(" ",tbStoricoOrdini[[#This Row],[ARTICOLO]])+1,4)</f>
        <v>5000</v>
      </c>
      <c r="K5229" t="str">
        <f>IFERROR(RIGHT(tbStoricoOrdini[[#This Row],[ARTICOLO]],LEN(tbStoricoOrdini[[#This Row],[ARTICOLO]])-FIND(" ",tbStoricoOrdini[[#This Row],[ARTICOLO]],FIND(" ",tbStoricoOrdini[[#This Row],[ARTICOLO]]) +1)),"")</f>
        <v>Medium</v>
      </c>
      <c r="L5229" s="3">
        <f>VLOOKUP(tbStoricoOrdini[[#This Row],[ARTICOLO]],tbArticoli[],2,FALSE)</f>
        <v>150</v>
      </c>
      <c r="M5229" s="22">
        <f>tbStoricoOrdini[[#This Row],[IMPORTO]]/tbStoricoOrdini[[#This Row],[PREZZO]]</f>
        <v>3184.5866666666666</v>
      </c>
      <c r="N5229" t="s">
        <v>9</v>
      </c>
      <c r="O5229" s="8">
        <f>VLOOKUP(tbStoricoOrdini[[#This Row],[AGENTE]],tbAgenti[],2,FALSE)</f>
        <v>0.05</v>
      </c>
      <c r="P5229" s="2">
        <v>477688</v>
      </c>
      <c r="Q5229" s="2">
        <f>tbStoricoOrdini[[#This Row],[IMPORTO]]*tbStoricoOrdini[[#This Row],[% COMM.]]</f>
        <v>23884.400000000001</v>
      </c>
      <c r="R5229" s="2">
        <f>tbStoricoOrdini[[#This Row],[TOT. COMM.]]+tbStoricoOrdini[[#This Row],[IMPORTO]]</f>
        <v>501572.4</v>
      </c>
    </row>
    <row r="5230" spans="1:18">
      <c r="A5230" s="1">
        <v>43983</v>
      </c>
      <c r="B5230" s="7">
        <f>MONTH(tbStoricoOrdini[[#This Row],[DATA]])</f>
        <v>6</v>
      </c>
      <c r="C5230" t="s">
        <v>5325</v>
      </c>
      <c r="D5230" t="str">
        <f>RIGHT(tbStoricoOrdini[[#This Row],[ORDINE]],4)</f>
        <v>5227</v>
      </c>
      <c r="E5230" t="s">
        <v>51</v>
      </c>
      <c r="F5230" t="str">
        <f>VLOOKUP(tbStoricoOrdini[[#This Row],[CLIENTE]],tbClienti[],3,FALSE)</f>
        <v>Veneto</v>
      </c>
      <c r="G5230" t="str">
        <f>VLOOKUP(tbStoricoOrdini[[#This Row],[CLIENTE]],tbClienti[],7,FALSE)</f>
        <v>AC</v>
      </c>
      <c r="H5230" t="s">
        <v>79</v>
      </c>
      <c r="I5230" t="str">
        <f>IF(LEFT(tbStoricoOrdini[[#This Row],[ARTICOLO]],3) = "COG","COG",LEFT(tbStoricoOrdini[[#This Row],[ARTICOLO]],FIND(" ",tbStoricoOrdini[[#This Row],[ARTICOLO]])-1))</f>
        <v>COG</v>
      </c>
      <c r="J5230" t="str">
        <f>MID(tbStoricoOrdini[[#This Row],[ARTICOLO]],FIND(" ",tbStoricoOrdini[[#This Row],[ARTICOLO]])+1,4)</f>
        <v>4000</v>
      </c>
      <c r="K5230" t="str">
        <f>IFERROR(RIGHT(tbStoricoOrdini[[#This Row],[ARTICOLO]],LEN(tbStoricoOrdini[[#This Row],[ARTICOLO]])-FIND(" ",tbStoricoOrdini[[#This Row],[ARTICOLO]],FIND(" ",tbStoricoOrdini[[#This Row],[ARTICOLO]]) +1)),"")</f>
        <v>Plus</v>
      </c>
      <c r="L5230" s="3">
        <f>VLOOKUP(tbStoricoOrdini[[#This Row],[ARTICOLO]],tbArticoli[],2,FALSE)</f>
        <v>240</v>
      </c>
      <c r="M5230" s="22">
        <f>tbStoricoOrdini[[#This Row],[IMPORTO]]/tbStoricoOrdini[[#This Row],[PREZZO]]</f>
        <v>0.13333333333333333</v>
      </c>
      <c r="N5230" t="s">
        <v>9</v>
      </c>
      <c r="O5230" s="8">
        <f>VLOOKUP(tbStoricoOrdini[[#This Row],[AGENTE]],tbAgenti[],2,FALSE)</f>
        <v>0.05</v>
      </c>
      <c r="P5230" s="2">
        <v>32</v>
      </c>
      <c r="Q5230" s="2">
        <f>tbStoricoOrdini[[#This Row],[IMPORTO]]*tbStoricoOrdini[[#This Row],[% COMM.]]</f>
        <v>1.6</v>
      </c>
      <c r="R5230" s="2">
        <f>tbStoricoOrdini[[#This Row],[TOT. COMM.]]+tbStoricoOrdini[[#This Row],[IMPORTO]]</f>
        <v>33.6</v>
      </c>
    </row>
    <row r="5231" spans="1:18">
      <c r="A5231" s="1">
        <v>43983</v>
      </c>
      <c r="B5231" s="7">
        <f>MONTH(tbStoricoOrdini[[#This Row],[DATA]])</f>
        <v>6</v>
      </c>
      <c r="C5231" t="s">
        <v>5326</v>
      </c>
      <c r="D5231" t="str">
        <f>RIGHT(tbStoricoOrdini[[#This Row],[ORDINE]],4)</f>
        <v>5228</v>
      </c>
      <c r="E5231" t="s">
        <v>51</v>
      </c>
      <c r="F5231" t="str">
        <f>VLOOKUP(tbStoricoOrdini[[#This Row],[CLIENTE]],tbClienti[],3,FALSE)</f>
        <v>Veneto</v>
      </c>
      <c r="G5231" t="str">
        <f>VLOOKUP(tbStoricoOrdini[[#This Row],[CLIENTE]],tbClienti[],7,FALSE)</f>
        <v>AC</v>
      </c>
      <c r="H5231" t="s">
        <v>63</v>
      </c>
      <c r="I5231" t="str">
        <f>IF(LEFT(tbStoricoOrdini[[#This Row],[ARTICOLO]],3) = "COG","COG",LEFT(tbStoricoOrdini[[#This Row],[ARTICOLO]],FIND(" ",tbStoricoOrdini[[#This Row],[ARTICOLO]])-1))</f>
        <v>KLM</v>
      </c>
      <c r="J5231" t="str">
        <f>MID(tbStoricoOrdini[[#This Row],[ARTICOLO]],FIND(" ",tbStoricoOrdini[[#This Row],[ARTICOLO]])+1,4)</f>
        <v>3000</v>
      </c>
      <c r="K5231" t="str">
        <f>IFERROR(RIGHT(tbStoricoOrdini[[#This Row],[ARTICOLO]],LEN(tbStoricoOrdini[[#This Row],[ARTICOLO]])-FIND(" ",tbStoricoOrdini[[#This Row],[ARTICOLO]],FIND(" ",tbStoricoOrdini[[#This Row],[ARTICOLO]]) +1)),"")</f>
        <v>Plus</v>
      </c>
      <c r="L5231" s="3">
        <f>VLOOKUP(tbStoricoOrdini[[#This Row],[ARTICOLO]],tbArticoli[],2,FALSE)</f>
        <v>145</v>
      </c>
      <c r="M5231" s="22">
        <f>tbStoricoOrdini[[#This Row],[IMPORTO]]/tbStoricoOrdini[[#This Row],[PREZZO]]</f>
        <v>50.682758620689654</v>
      </c>
      <c r="N5231" t="s">
        <v>39</v>
      </c>
      <c r="O5231" s="8">
        <f>VLOOKUP(tbStoricoOrdini[[#This Row],[AGENTE]],tbAgenti[],2,FALSE)</f>
        <v>0.05</v>
      </c>
      <c r="P5231" s="2">
        <v>7349</v>
      </c>
      <c r="Q5231" s="2">
        <f>tbStoricoOrdini[[#This Row],[IMPORTO]]*tbStoricoOrdini[[#This Row],[% COMM.]]</f>
        <v>367.45000000000005</v>
      </c>
      <c r="R5231" s="2">
        <f>tbStoricoOrdini[[#This Row],[TOT. COMM.]]+tbStoricoOrdini[[#This Row],[IMPORTO]]</f>
        <v>7716.45</v>
      </c>
    </row>
    <row r="5232" spans="1:18">
      <c r="A5232" s="1">
        <v>43983</v>
      </c>
      <c r="B5232" s="7">
        <f>MONTH(tbStoricoOrdini[[#This Row],[DATA]])</f>
        <v>6</v>
      </c>
      <c r="C5232" t="s">
        <v>5327</v>
      </c>
      <c r="D5232" t="str">
        <f>RIGHT(tbStoricoOrdini[[#This Row],[ORDINE]],4)</f>
        <v>5229</v>
      </c>
      <c r="E5232" t="s">
        <v>51</v>
      </c>
      <c r="F5232" t="str">
        <f>VLOOKUP(tbStoricoOrdini[[#This Row],[CLIENTE]],tbClienti[],3,FALSE)</f>
        <v>Veneto</v>
      </c>
      <c r="G5232" t="str">
        <f>VLOOKUP(tbStoricoOrdini[[#This Row],[CLIENTE]],tbClienti[],7,FALSE)</f>
        <v>AC</v>
      </c>
      <c r="H5232" t="s">
        <v>63</v>
      </c>
      <c r="I5232" t="str">
        <f>IF(LEFT(tbStoricoOrdini[[#This Row],[ARTICOLO]],3) = "COG","COG",LEFT(tbStoricoOrdini[[#This Row],[ARTICOLO]],FIND(" ",tbStoricoOrdini[[#This Row],[ARTICOLO]])-1))</f>
        <v>KLM</v>
      </c>
      <c r="J5232" t="str">
        <f>MID(tbStoricoOrdini[[#This Row],[ARTICOLO]],FIND(" ",tbStoricoOrdini[[#This Row],[ARTICOLO]])+1,4)</f>
        <v>3000</v>
      </c>
      <c r="K5232" t="str">
        <f>IFERROR(RIGHT(tbStoricoOrdini[[#This Row],[ARTICOLO]],LEN(tbStoricoOrdini[[#This Row],[ARTICOLO]])-FIND(" ",tbStoricoOrdini[[#This Row],[ARTICOLO]],FIND(" ",tbStoricoOrdini[[#This Row],[ARTICOLO]]) +1)),"")</f>
        <v>Plus</v>
      </c>
      <c r="L5232" s="3">
        <f>VLOOKUP(tbStoricoOrdini[[#This Row],[ARTICOLO]],tbArticoli[],2,FALSE)</f>
        <v>145</v>
      </c>
      <c r="M5232" s="22">
        <f>tbStoricoOrdini[[#This Row],[IMPORTO]]/tbStoricoOrdini[[#This Row],[PREZZO]]</f>
        <v>46.710344827586205</v>
      </c>
      <c r="N5232" t="s">
        <v>19</v>
      </c>
      <c r="O5232" s="8">
        <f>VLOOKUP(tbStoricoOrdini[[#This Row],[AGENTE]],tbAgenti[],2,FALSE)</f>
        <v>0.05</v>
      </c>
      <c r="P5232" s="2">
        <v>6773</v>
      </c>
      <c r="Q5232" s="2">
        <f>tbStoricoOrdini[[#This Row],[IMPORTO]]*tbStoricoOrdini[[#This Row],[% COMM.]]</f>
        <v>338.65000000000003</v>
      </c>
      <c r="R5232" s="2">
        <f>tbStoricoOrdini[[#This Row],[TOT. COMM.]]+tbStoricoOrdini[[#This Row],[IMPORTO]]</f>
        <v>7111.65</v>
      </c>
    </row>
    <row r="5233" spans="1:18">
      <c r="A5233" s="1">
        <v>43983</v>
      </c>
      <c r="B5233" s="7">
        <f>MONTH(tbStoricoOrdini[[#This Row],[DATA]])</f>
        <v>6</v>
      </c>
      <c r="C5233" t="s">
        <v>5328</v>
      </c>
      <c r="D5233" t="str">
        <f>RIGHT(tbStoricoOrdini[[#This Row],[ORDINE]],4)</f>
        <v>5230</v>
      </c>
      <c r="E5233" t="s">
        <v>51</v>
      </c>
      <c r="F5233" t="str">
        <f>VLOOKUP(tbStoricoOrdini[[#This Row],[CLIENTE]],tbClienti[],3,FALSE)</f>
        <v>Veneto</v>
      </c>
      <c r="G5233" t="str">
        <f>VLOOKUP(tbStoricoOrdini[[#This Row],[CLIENTE]],tbClienti[],7,FALSE)</f>
        <v>AC</v>
      </c>
      <c r="H5233" t="s">
        <v>63</v>
      </c>
      <c r="I5233" t="str">
        <f>IF(LEFT(tbStoricoOrdini[[#This Row],[ARTICOLO]],3) = "COG","COG",LEFT(tbStoricoOrdini[[#This Row],[ARTICOLO]],FIND(" ",tbStoricoOrdini[[#This Row],[ARTICOLO]])-1))</f>
        <v>KLM</v>
      </c>
      <c r="J5233" t="str">
        <f>MID(tbStoricoOrdini[[#This Row],[ARTICOLO]],FIND(" ",tbStoricoOrdini[[#This Row],[ARTICOLO]])+1,4)</f>
        <v>3000</v>
      </c>
      <c r="K5233" t="str">
        <f>IFERROR(RIGHT(tbStoricoOrdini[[#This Row],[ARTICOLO]],LEN(tbStoricoOrdini[[#This Row],[ARTICOLO]])-FIND(" ",tbStoricoOrdini[[#This Row],[ARTICOLO]],FIND(" ",tbStoricoOrdini[[#This Row],[ARTICOLO]]) +1)),"")</f>
        <v>Plus</v>
      </c>
      <c r="L5233" s="3">
        <f>VLOOKUP(tbStoricoOrdini[[#This Row],[ARTICOLO]],tbArticoli[],2,FALSE)</f>
        <v>145</v>
      </c>
      <c r="M5233" s="22">
        <f>tbStoricoOrdini[[#This Row],[IMPORTO]]/tbStoricoOrdini[[#This Row],[PREZZO]]</f>
        <v>62.2</v>
      </c>
      <c r="N5233" t="s">
        <v>15</v>
      </c>
      <c r="O5233" s="8">
        <f>VLOOKUP(tbStoricoOrdini[[#This Row],[AGENTE]],tbAgenti[],2,FALSE)</f>
        <v>0.08</v>
      </c>
      <c r="P5233" s="2">
        <v>9019</v>
      </c>
      <c r="Q5233" s="2">
        <f>tbStoricoOrdini[[#This Row],[IMPORTO]]*tbStoricoOrdini[[#This Row],[% COMM.]]</f>
        <v>721.52</v>
      </c>
      <c r="R5233" s="2">
        <f>tbStoricoOrdini[[#This Row],[TOT. COMM.]]+tbStoricoOrdini[[#This Row],[IMPORTO]]</f>
        <v>9740.52</v>
      </c>
    </row>
    <row r="5234" spans="1:18">
      <c r="A5234" s="1">
        <v>43983</v>
      </c>
      <c r="B5234" s="7">
        <f>MONTH(tbStoricoOrdini[[#This Row],[DATA]])</f>
        <v>6</v>
      </c>
      <c r="C5234" t="s">
        <v>5329</v>
      </c>
      <c r="D5234" t="str">
        <f>RIGHT(tbStoricoOrdini[[#This Row],[ORDINE]],4)</f>
        <v>5231</v>
      </c>
      <c r="E5234" t="s">
        <v>51</v>
      </c>
      <c r="F5234" t="str">
        <f>VLOOKUP(tbStoricoOrdini[[#This Row],[CLIENTE]],tbClienti[],3,FALSE)</f>
        <v>Veneto</v>
      </c>
      <c r="G5234" t="str">
        <f>VLOOKUP(tbStoricoOrdini[[#This Row],[CLIENTE]],tbClienti[],7,FALSE)</f>
        <v>AC</v>
      </c>
      <c r="H5234" t="s">
        <v>63</v>
      </c>
      <c r="I5234" t="str">
        <f>IF(LEFT(tbStoricoOrdini[[#This Row],[ARTICOLO]],3) = "COG","COG",LEFT(tbStoricoOrdini[[#This Row],[ARTICOLO]],FIND(" ",tbStoricoOrdini[[#This Row],[ARTICOLO]])-1))</f>
        <v>KLM</v>
      </c>
      <c r="J5234" t="str">
        <f>MID(tbStoricoOrdini[[#This Row],[ARTICOLO]],FIND(" ",tbStoricoOrdini[[#This Row],[ARTICOLO]])+1,4)</f>
        <v>3000</v>
      </c>
      <c r="K5234" t="str">
        <f>IFERROR(RIGHT(tbStoricoOrdini[[#This Row],[ARTICOLO]],LEN(tbStoricoOrdini[[#This Row],[ARTICOLO]])-FIND(" ",tbStoricoOrdini[[#This Row],[ARTICOLO]],FIND(" ",tbStoricoOrdini[[#This Row],[ARTICOLO]]) +1)),"")</f>
        <v>Plus</v>
      </c>
      <c r="L5234" s="3">
        <f>VLOOKUP(tbStoricoOrdini[[#This Row],[ARTICOLO]],tbArticoli[],2,FALSE)</f>
        <v>145</v>
      </c>
      <c r="M5234" s="22">
        <f>tbStoricoOrdini[[#This Row],[IMPORTO]]/tbStoricoOrdini[[#This Row],[PREZZO]]</f>
        <v>7.5241379310344829</v>
      </c>
      <c r="N5234" t="s">
        <v>18</v>
      </c>
      <c r="O5234" s="8">
        <f>VLOOKUP(tbStoricoOrdini[[#This Row],[AGENTE]],tbAgenti[],2,FALSE)</f>
        <v>0.03</v>
      </c>
      <c r="P5234" s="2">
        <v>1091</v>
      </c>
      <c r="Q5234" s="2">
        <f>tbStoricoOrdini[[#This Row],[IMPORTO]]*tbStoricoOrdini[[#This Row],[% COMM.]]</f>
        <v>32.729999999999997</v>
      </c>
      <c r="R5234" s="2">
        <f>tbStoricoOrdini[[#This Row],[TOT. COMM.]]+tbStoricoOrdini[[#This Row],[IMPORTO]]</f>
        <v>1123.73</v>
      </c>
    </row>
    <row r="5235" spans="1:18">
      <c r="A5235" s="1">
        <v>43983</v>
      </c>
      <c r="B5235" s="7">
        <f>MONTH(tbStoricoOrdini[[#This Row],[DATA]])</f>
        <v>6</v>
      </c>
      <c r="C5235" t="s">
        <v>5330</v>
      </c>
      <c r="D5235" t="str">
        <f>RIGHT(tbStoricoOrdini[[#This Row],[ORDINE]],4)</f>
        <v>5232</v>
      </c>
      <c r="E5235" t="s">
        <v>51</v>
      </c>
      <c r="F5235" t="str">
        <f>VLOOKUP(tbStoricoOrdini[[#This Row],[CLIENTE]],tbClienti[],3,FALSE)</f>
        <v>Veneto</v>
      </c>
      <c r="G5235" t="str">
        <f>VLOOKUP(tbStoricoOrdini[[#This Row],[CLIENTE]],tbClienti[],7,FALSE)</f>
        <v>AC</v>
      </c>
      <c r="H5235" t="s">
        <v>63</v>
      </c>
      <c r="I5235" t="str">
        <f>IF(LEFT(tbStoricoOrdini[[#This Row],[ARTICOLO]],3) = "COG","COG",LEFT(tbStoricoOrdini[[#This Row],[ARTICOLO]],FIND(" ",tbStoricoOrdini[[#This Row],[ARTICOLO]])-1))</f>
        <v>KLM</v>
      </c>
      <c r="J5235" t="str">
        <f>MID(tbStoricoOrdini[[#This Row],[ARTICOLO]],FIND(" ",tbStoricoOrdini[[#This Row],[ARTICOLO]])+1,4)</f>
        <v>3000</v>
      </c>
      <c r="K5235" t="str">
        <f>IFERROR(RIGHT(tbStoricoOrdini[[#This Row],[ARTICOLO]],LEN(tbStoricoOrdini[[#This Row],[ARTICOLO]])-FIND(" ",tbStoricoOrdini[[#This Row],[ARTICOLO]],FIND(" ",tbStoricoOrdini[[#This Row],[ARTICOLO]]) +1)),"")</f>
        <v>Plus</v>
      </c>
      <c r="L5235" s="3">
        <f>VLOOKUP(tbStoricoOrdini[[#This Row],[ARTICOLO]],tbArticoli[],2,FALSE)</f>
        <v>145</v>
      </c>
      <c r="M5235" s="22">
        <f>tbStoricoOrdini[[#This Row],[IMPORTO]]/tbStoricoOrdini[[#This Row],[PREZZO]]</f>
        <v>368.46206896551723</v>
      </c>
      <c r="N5235" t="s">
        <v>6</v>
      </c>
      <c r="O5235" s="8">
        <f>VLOOKUP(tbStoricoOrdini[[#This Row],[AGENTE]],tbAgenti[],2,FALSE)</f>
        <v>7.4999999999999997E-2</v>
      </c>
      <c r="P5235" s="2">
        <v>53427</v>
      </c>
      <c r="Q5235" s="2">
        <f>tbStoricoOrdini[[#This Row],[IMPORTO]]*tbStoricoOrdini[[#This Row],[% COMM.]]</f>
        <v>4007.0249999999996</v>
      </c>
      <c r="R5235" s="2">
        <f>tbStoricoOrdini[[#This Row],[TOT. COMM.]]+tbStoricoOrdini[[#This Row],[IMPORTO]]</f>
        <v>57434.025000000001</v>
      </c>
    </row>
    <row r="5236" spans="1:18">
      <c r="A5236" s="1">
        <v>43983</v>
      </c>
      <c r="B5236" s="7">
        <f>MONTH(tbStoricoOrdini[[#This Row],[DATA]])</f>
        <v>6</v>
      </c>
      <c r="C5236" t="s">
        <v>5331</v>
      </c>
      <c r="D5236" t="str">
        <f>RIGHT(tbStoricoOrdini[[#This Row],[ORDINE]],4)</f>
        <v>5233</v>
      </c>
      <c r="E5236" t="s">
        <v>51</v>
      </c>
      <c r="F5236" t="str">
        <f>VLOOKUP(tbStoricoOrdini[[#This Row],[CLIENTE]],tbClienti[],3,FALSE)</f>
        <v>Veneto</v>
      </c>
      <c r="G5236" t="str">
        <f>VLOOKUP(tbStoricoOrdini[[#This Row],[CLIENTE]],tbClienti[],7,FALSE)</f>
        <v>AC</v>
      </c>
      <c r="H5236" t="s">
        <v>63</v>
      </c>
      <c r="I5236" t="str">
        <f>IF(LEFT(tbStoricoOrdini[[#This Row],[ARTICOLO]],3) = "COG","COG",LEFT(tbStoricoOrdini[[#This Row],[ARTICOLO]],FIND(" ",tbStoricoOrdini[[#This Row],[ARTICOLO]])-1))</f>
        <v>KLM</v>
      </c>
      <c r="J5236" t="str">
        <f>MID(tbStoricoOrdini[[#This Row],[ARTICOLO]],FIND(" ",tbStoricoOrdini[[#This Row],[ARTICOLO]])+1,4)</f>
        <v>3000</v>
      </c>
      <c r="K5236" t="str">
        <f>IFERROR(RIGHT(tbStoricoOrdini[[#This Row],[ARTICOLO]],LEN(tbStoricoOrdini[[#This Row],[ARTICOLO]])-FIND(" ",tbStoricoOrdini[[#This Row],[ARTICOLO]],FIND(" ",tbStoricoOrdini[[#This Row],[ARTICOLO]]) +1)),"")</f>
        <v>Plus</v>
      </c>
      <c r="L5236" s="3">
        <f>VLOOKUP(tbStoricoOrdini[[#This Row],[ARTICOLO]],tbArticoli[],2,FALSE)</f>
        <v>145</v>
      </c>
      <c r="M5236" s="22">
        <f>tbStoricoOrdini[[#This Row],[IMPORTO]]/tbStoricoOrdini[[#This Row],[PREZZO]]</f>
        <v>243.97241379310344</v>
      </c>
      <c r="N5236" t="s">
        <v>9</v>
      </c>
      <c r="O5236" s="8">
        <f>VLOOKUP(tbStoricoOrdini[[#This Row],[AGENTE]],tbAgenti[],2,FALSE)</f>
        <v>0.05</v>
      </c>
      <c r="P5236" s="2">
        <v>35376</v>
      </c>
      <c r="Q5236" s="2">
        <f>tbStoricoOrdini[[#This Row],[IMPORTO]]*tbStoricoOrdini[[#This Row],[% COMM.]]</f>
        <v>1768.8000000000002</v>
      </c>
      <c r="R5236" s="2">
        <f>tbStoricoOrdini[[#This Row],[TOT. COMM.]]+tbStoricoOrdini[[#This Row],[IMPORTO]]</f>
        <v>37144.800000000003</v>
      </c>
    </row>
    <row r="5237" spans="1:18">
      <c r="A5237" s="1">
        <v>43983</v>
      </c>
      <c r="B5237" s="7">
        <f>MONTH(tbStoricoOrdini[[#This Row],[DATA]])</f>
        <v>6</v>
      </c>
      <c r="C5237" t="s">
        <v>5332</v>
      </c>
      <c r="D5237" t="str">
        <f>RIGHT(tbStoricoOrdini[[#This Row],[ORDINE]],4)</f>
        <v>5234</v>
      </c>
      <c r="E5237" t="s">
        <v>51</v>
      </c>
      <c r="F5237" t="str">
        <f>VLOOKUP(tbStoricoOrdini[[#This Row],[CLIENTE]],tbClienti[],3,FALSE)</f>
        <v>Veneto</v>
      </c>
      <c r="G5237" t="str">
        <f>VLOOKUP(tbStoricoOrdini[[#This Row],[CLIENTE]],tbClienti[],7,FALSE)</f>
        <v>AC</v>
      </c>
      <c r="H5237" t="s">
        <v>65</v>
      </c>
      <c r="I5237" t="str">
        <f>IF(LEFT(tbStoricoOrdini[[#This Row],[ARTICOLO]],3) = "COG","COG",LEFT(tbStoricoOrdini[[#This Row],[ARTICOLO]],FIND(" ",tbStoricoOrdini[[#This Row],[ARTICOLO]])-1))</f>
        <v>GKLM</v>
      </c>
      <c r="J5237" t="str">
        <f>MID(tbStoricoOrdini[[#This Row],[ARTICOLO]],FIND(" ",tbStoricoOrdini[[#This Row],[ARTICOLO]])+1,4)</f>
        <v>5000</v>
      </c>
      <c r="K5237" t="str">
        <f>IFERROR(RIGHT(tbStoricoOrdini[[#This Row],[ARTICOLO]],LEN(tbStoricoOrdini[[#This Row],[ARTICOLO]])-FIND(" ",tbStoricoOrdini[[#This Row],[ARTICOLO]],FIND(" ",tbStoricoOrdini[[#This Row],[ARTICOLO]]) +1)),"")</f>
        <v/>
      </c>
      <c r="L5237" s="3">
        <f>VLOOKUP(tbStoricoOrdini[[#This Row],[ARTICOLO]],tbArticoli[],2,FALSE)</f>
        <v>75</v>
      </c>
      <c r="M5237" s="22">
        <f>tbStoricoOrdini[[#This Row],[IMPORTO]]/tbStoricoOrdini[[#This Row],[PREZZO]]</f>
        <v>0.33333333333333331</v>
      </c>
      <c r="N5237" t="s">
        <v>6</v>
      </c>
      <c r="O5237" s="8">
        <f>VLOOKUP(tbStoricoOrdini[[#This Row],[AGENTE]],tbAgenti[],2,FALSE)</f>
        <v>7.4999999999999997E-2</v>
      </c>
      <c r="P5237" s="2">
        <v>25</v>
      </c>
      <c r="Q5237" s="2">
        <f>tbStoricoOrdini[[#This Row],[IMPORTO]]*tbStoricoOrdini[[#This Row],[% COMM.]]</f>
        <v>1.875</v>
      </c>
      <c r="R5237" s="2">
        <f>tbStoricoOrdini[[#This Row],[TOT. COMM.]]+tbStoricoOrdini[[#This Row],[IMPORTO]]</f>
        <v>26.875</v>
      </c>
    </row>
    <row r="5238" spans="1:18">
      <c r="A5238" s="1">
        <v>43983</v>
      </c>
      <c r="B5238" s="7">
        <f>MONTH(tbStoricoOrdini[[#This Row],[DATA]])</f>
        <v>6</v>
      </c>
      <c r="C5238" t="s">
        <v>5333</v>
      </c>
      <c r="D5238" t="str">
        <f>RIGHT(tbStoricoOrdini[[#This Row],[ORDINE]],4)</f>
        <v>5235</v>
      </c>
      <c r="E5238" t="s">
        <v>51</v>
      </c>
      <c r="F5238" t="str">
        <f>VLOOKUP(tbStoricoOrdini[[#This Row],[CLIENTE]],tbClienti[],3,FALSE)</f>
        <v>Veneto</v>
      </c>
      <c r="G5238" t="str">
        <f>VLOOKUP(tbStoricoOrdini[[#This Row],[CLIENTE]],tbClienti[],7,FALSE)</f>
        <v>AC</v>
      </c>
      <c r="H5238" t="s">
        <v>66</v>
      </c>
      <c r="I5238" t="str">
        <f>IF(LEFT(tbStoricoOrdini[[#This Row],[ARTICOLO]],3) = "COG","COG",LEFT(tbStoricoOrdini[[#This Row],[ARTICOLO]],FIND(" ",tbStoricoOrdini[[#This Row],[ARTICOLO]])-1))</f>
        <v>BAG</v>
      </c>
      <c r="J5238" t="str">
        <f>MID(tbStoricoOrdini[[#This Row],[ARTICOLO]],FIND(" ",tbStoricoOrdini[[#This Row],[ARTICOLO]])+1,4)</f>
        <v>2500</v>
      </c>
      <c r="K5238" t="str">
        <f>IFERROR(RIGHT(tbStoricoOrdini[[#This Row],[ARTICOLO]],LEN(tbStoricoOrdini[[#This Row],[ARTICOLO]])-FIND(" ",tbStoricoOrdini[[#This Row],[ARTICOLO]],FIND(" ",tbStoricoOrdini[[#This Row],[ARTICOLO]]) +1)),"")</f>
        <v>Plus</v>
      </c>
      <c r="L5238" s="3">
        <f>VLOOKUP(tbStoricoOrdini[[#This Row],[ARTICOLO]],tbArticoli[],2,FALSE)</f>
        <v>220</v>
      </c>
      <c r="M5238" s="22">
        <f>tbStoricoOrdini[[#This Row],[IMPORTO]]/tbStoricoOrdini[[#This Row],[PREZZO]]</f>
        <v>105.79545454545455</v>
      </c>
      <c r="N5238" t="s">
        <v>39</v>
      </c>
      <c r="O5238" s="8">
        <f>VLOOKUP(tbStoricoOrdini[[#This Row],[AGENTE]],tbAgenti[],2,FALSE)</f>
        <v>0.05</v>
      </c>
      <c r="P5238" s="2">
        <v>23275</v>
      </c>
      <c r="Q5238" s="2">
        <f>tbStoricoOrdini[[#This Row],[IMPORTO]]*tbStoricoOrdini[[#This Row],[% COMM.]]</f>
        <v>1163.75</v>
      </c>
      <c r="R5238" s="2">
        <f>tbStoricoOrdini[[#This Row],[TOT. COMM.]]+tbStoricoOrdini[[#This Row],[IMPORTO]]</f>
        <v>24438.75</v>
      </c>
    </row>
    <row r="5239" spans="1:18">
      <c r="A5239" s="1">
        <v>43983</v>
      </c>
      <c r="B5239" s="7">
        <f>MONTH(tbStoricoOrdini[[#This Row],[DATA]])</f>
        <v>6</v>
      </c>
      <c r="C5239" t="s">
        <v>5334</v>
      </c>
      <c r="D5239" t="str">
        <f>RIGHT(tbStoricoOrdini[[#This Row],[ORDINE]],4)</f>
        <v>5236</v>
      </c>
      <c r="E5239" t="s">
        <v>51</v>
      </c>
      <c r="F5239" t="str">
        <f>VLOOKUP(tbStoricoOrdini[[#This Row],[CLIENTE]],tbClienti[],3,FALSE)</f>
        <v>Veneto</v>
      </c>
      <c r="G5239" t="str">
        <f>VLOOKUP(tbStoricoOrdini[[#This Row],[CLIENTE]],tbClienti[],7,FALSE)</f>
        <v>AC</v>
      </c>
      <c r="H5239" t="s">
        <v>66</v>
      </c>
      <c r="I5239" t="str">
        <f>IF(LEFT(tbStoricoOrdini[[#This Row],[ARTICOLO]],3) = "COG","COG",LEFT(tbStoricoOrdini[[#This Row],[ARTICOLO]],FIND(" ",tbStoricoOrdini[[#This Row],[ARTICOLO]])-1))</f>
        <v>BAG</v>
      </c>
      <c r="J5239" t="str">
        <f>MID(tbStoricoOrdini[[#This Row],[ARTICOLO]],FIND(" ",tbStoricoOrdini[[#This Row],[ARTICOLO]])+1,4)</f>
        <v>2500</v>
      </c>
      <c r="K5239" t="str">
        <f>IFERROR(RIGHT(tbStoricoOrdini[[#This Row],[ARTICOLO]],LEN(tbStoricoOrdini[[#This Row],[ARTICOLO]])-FIND(" ",tbStoricoOrdini[[#This Row],[ARTICOLO]],FIND(" ",tbStoricoOrdini[[#This Row],[ARTICOLO]]) +1)),"")</f>
        <v>Plus</v>
      </c>
      <c r="L5239" s="3">
        <f>VLOOKUP(tbStoricoOrdini[[#This Row],[ARTICOLO]],tbArticoli[],2,FALSE)</f>
        <v>220</v>
      </c>
      <c r="M5239" s="22">
        <f>tbStoricoOrdini[[#This Row],[IMPORTO]]/tbStoricoOrdini[[#This Row],[PREZZO]]</f>
        <v>63.881818181818183</v>
      </c>
      <c r="N5239" t="s">
        <v>13</v>
      </c>
      <c r="O5239" s="8">
        <f>VLOOKUP(tbStoricoOrdini[[#This Row],[AGENTE]],tbAgenti[],2,FALSE)</f>
        <v>0.1</v>
      </c>
      <c r="P5239" s="2">
        <v>14054</v>
      </c>
      <c r="Q5239" s="2">
        <f>tbStoricoOrdini[[#This Row],[IMPORTO]]*tbStoricoOrdini[[#This Row],[% COMM.]]</f>
        <v>1405.4</v>
      </c>
      <c r="R5239" s="2">
        <f>tbStoricoOrdini[[#This Row],[TOT. COMM.]]+tbStoricoOrdini[[#This Row],[IMPORTO]]</f>
        <v>15459.4</v>
      </c>
    </row>
    <row r="5240" spans="1:18">
      <c r="A5240" s="1">
        <v>43983</v>
      </c>
      <c r="B5240" s="7">
        <f>MONTH(tbStoricoOrdini[[#This Row],[DATA]])</f>
        <v>6</v>
      </c>
      <c r="C5240" t="s">
        <v>5335</v>
      </c>
      <c r="D5240" t="str">
        <f>RIGHT(tbStoricoOrdini[[#This Row],[ORDINE]],4)</f>
        <v>5237</v>
      </c>
      <c r="E5240" t="s">
        <v>51</v>
      </c>
      <c r="F5240" t="str">
        <f>VLOOKUP(tbStoricoOrdini[[#This Row],[CLIENTE]],tbClienti[],3,FALSE)</f>
        <v>Veneto</v>
      </c>
      <c r="G5240" t="str">
        <f>VLOOKUP(tbStoricoOrdini[[#This Row],[CLIENTE]],tbClienti[],7,FALSE)</f>
        <v>AC</v>
      </c>
      <c r="H5240" t="s">
        <v>66</v>
      </c>
      <c r="I5240" t="str">
        <f>IF(LEFT(tbStoricoOrdini[[#This Row],[ARTICOLO]],3) = "COG","COG",LEFT(tbStoricoOrdini[[#This Row],[ARTICOLO]],FIND(" ",tbStoricoOrdini[[#This Row],[ARTICOLO]])-1))</f>
        <v>BAG</v>
      </c>
      <c r="J5240" t="str">
        <f>MID(tbStoricoOrdini[[#This Row],[ARTICOLO]],FIND(" ",tbStoricoOrdini[[#This Row],[ARTICOLO]])+1,4)</f>
        <v>2500</v>
      </c>
      <c r="K5240" t="str">
        <f>IFERROR(RIGHT(tbStoricoOrdini[[#This Row],[ARTICOLO]],LEN(tbStoricoOrdini[[#This Row],[ARTICOLO]])-FIND(" ",tbStoricoOrdini[[#This Row],[ARTICOLO]],FIND(" ",tbStoricoOrdini[[#This Row],[ARTICOLO]]) +1)),"")</f>
        <v>Plus</v>
      </c>
      <c r="L5240" s="3">
        <f>VLOOKUP(tbStoricoOrdini[[#This Row],[ARTICOLO]],tbArticoli[],2,FALSE)</f>
        <v>220</v>
      </c>
      <c r="M5240" s="22">
        <f>tbStoricoOrdini[[#This Row],[IMPORTO]]/tbStoricoOrdini[[#This Row],[PREZZO]]</f>
        <v>2.7454545454545456</v>
      </c>
      <c r="N5240" t="s">
        <v>6</v>
      </c>
      <c r="O5240" s="8">
        <f>VLOOKUP(tbStoricoOrdini[[#This Row],[AGENTE]],tbAgenti[],2,FALSE)</f>
        <v>7.4999999999999997E-2</v>
      </c>
      <c r="P5240" s="2">
        <v>604</v>
      </c>
      <c r="Q5240" s="2">
        <f>tbStoricoOrdini[[#This Row],[IMPORTO]]*tbStoricoOrdini[[#This Row],[% COMM.]]</f>
        <v>45.3</v>
      </c>
      <c r="R5240" s="2">
        <f>tbStoricoOrdini[[#This Row],[TOT. COMM.]]+tbStoricoOrdini[[#This Row],[IMPORTO]]</f>
        <v>649.29999999999995</v>
      </c>
    </row>
    <row r="5241" spans="1:18">
      <c r="A5241" s="1">
        <v>43983</v>
      </c>
      <c r="B5241" s="7">
        <f>MONTH(tbStoricoOrdini[[#This Row],[DATA]])</f>
        <v>6</v>
      </c>
      <c r="C5241" t="s">
        <v>5336</v>
      </c>
      <c r="D5241" t="str">
        <f>RIGHT(tbStoricoOrdini[[#This Row],[ORDINE]],4)</f>
        <v>5238</v>
      </c>
      <c r="E5241" t="s">
        <v>51</v>
      </c>
      <c r="F5241" t="str">
        <f>VLOOKUP(tbStoricoOrdini[[#This Row],[CLIENTE]],tbClienti[],3,FALSE)</f>
        <v>Veneto</v>
      </c>
      <c r="G5241" t="str">
        <f>VLOOKUP(tbStoricoOrdini[[#This Row],[CLIENTE]],tbClienti[],7,FALSE)</f>
        <v>AC</v>
      </c>
      <c r="H5241" t="s">
        <v>66</v>
      </c>
      <c r="I5241" t="str">
        <f>IF(LEFT(tbStoricoOrdini[[#This Row],[ARTICOLO]],3) = "COG","COG",LEFT(tbStoricoOrdini[[#This Row],[ARTICOLO]],FIND(" ",tbStoricoOrdini[[#This Row],[ARTICOLO]])-1))</f>
        <v>BAG</v>
      </c>
      <c r="J5241" t="str">
        <f>MID(tbStoricoOrdini[[#This Row],[ARTICOLO]],FIND(" ",tbStoricoOrdini[[#This Row],[ARTICOLO]])+1,4)</f>
        <v>2500</v>
      </c>
      <c r="K5241" t="str">
        <f>IFERROR(RIGHT(tbStoricoOrdini[[#This Row],[ARTICOLO]],LEN(tbStoricoOrdini[[#This Row],[ARTICOLO]])-FIND(" ",tbStoricoOrdini[[#This Row],[ARTICOLO]],FIND(" ",tbStoricoOrdini[[#This Row],[ARTICOLO]]) +1)),"")</f>
        <v>Plus</v>
      </c>
      <c r="L5241" s="3">
        <f>VLOOKUP(tbStoricoOrdini[[#This Row],[ARTICOLO]],tbArticoli[],2,FALSE)</f>
        <v>220</v>
      </c>
      <c r="M5241" s="22">
        <f>tbStoricoOrdini[[#This Row],[IMPORTO]]/tbStoricoOrdini[[#This Row],[PREZZO]]</f>
        <v>52.118181818181817</v>
      </c>
      <c r="N5241" t="s">
        <v>9</v>
      </c>
      <c r="O5241" s="8">
        <f>VLOOKUP(tbStoricoOrdini[[#This Row],[AGENTE]],tbAgenti[],2,FALSE)</f>
        <v>0.05</v>
      </c>
      <c r="P5241" s="2">
        <v>11466</v>
      </c>
      <c r="Q5241" s="2">
        <f>tbStoricoOrdini[[#This Row],[IMPORTO]]*tbStoricoOrdini[[#This Row],[% COMM.]]</f>
        <v>573.30000000000007</v>
      </c>
      <c r="R5241" s="2">
        <f>tbStoricoOrdini[[#This Row],[TOT. COMM.]]+tbStoricoOrdini[[#This Row],[IMPORTO]]</f>
        <v>12039.3</v>
      </c>
    </row>
    <row r="5242" spans="1:18">
      <c r="A5242" s="1">
        <v>43983</v>
      </c>
      <c r="B5242" s="7">
        <f>MONTH(tbStoricoOrdini[[#This Row],[DATA]])</f>
        <v>6</v>
      </c>
      <c r="C5242" t="s">
        <v>5337</v>
      </c>
      <c r="D5242" t="str">
        <f>RIGHT(tbStoricoOrdini[[#This Row],[ORDINE]],4)</f>
        <v>5239</v>
      </c>
      <c r="E5242" t="s">
        <v>51</v>
      </c>
      <c r="F5242" t="str">
        <f>VLOOKUP(tbStoricoOrdini[[#This Row],[CLIENTE]],tbClienti[],3,FALSE)</f>
        <v>Veneto</v>
      </c>
      <c r="G5242" t="str">
        <f>VLOOKUP(tbStoricoOrdini[[#This Row],[CLIENTE]],tbClienti[],7,FALSE)</f>
        <v>AC</v>
      </c>
      <c r="H5242" t="s">
        <v>69</v>
      </c>
      <c r="I5242" t="str">
        <f>IF(LEFT(tbStoricoOrdini[[#This Row],[ARTICOLO]],3) = "COG","COG",LEFT(tbStoricoOrdini[[#This Row],[ARTICOLO]],FIND(" ",tbStoricoOrdini[[#This Row],[ARTICOLO]])-1))</f>
        <v>BAG</v>
      </c>
      <c r="J5242" t="str">
        <f>MID(tbStoricoOrdini[[#This Row],[ARTICOLO]],FIND(" ",tbStoricoOrdini[[#This Row],[ARTICOLO]])+1,4)</f>
        <v>1121</v>
      </c>
      <c r="K5242" t="str">
        <f>IFERROR(RIGHT(tbStoricoOrdini[[#This Row],[ARTICOLO]],LEN(tbStoricoOrdini[[#This Row],[ARTICOLO]])-FIND(" ",tbStoricoOrdini[[#This Row],[ARTICOLO]],FIND(" ",tbStoricoOrdini[[#This Row],[ARTICOLO]]) +1)),"")</f>
        <v>Gold</v>
      </c>
      <c r="L5242" s="3">
        <f>VLOOKUP(tbStoricoOrdini[[#This Row],[ARTICOLO]],tbArticoli[],2,FALSE)</f>
        <v>230</v>
      </c>
      <c r="M5242" s="22">
        <f>tbStoricoOrdini[[#This Row],[IMPORTO]]/tbStoricoOrdini[[#This Row],[PREZZO]]</f>
        <v>11.660869565217391</v>
      </c>
      <c r="N5242" t="s">
        <v>6</v>
      </c>
      <c r="O5242" s="8">
        <f>VLOOKUP(tbStoricoOrdini[[#This Row],[AGENTE]],tbAgenti[],2,FALSE)</f>
        <v>7.4999999999999997E-2</v>
      </c>
      <c r="P5242" s="2">
        <v>2682</v>
      </c>
      <c r="Q5242" s="2">
        <f>tbStoricoOrdini[[#This Row],[IMPORTO]]*tbStoricoOrdini[[#This Row],[% COMM.]]</f>
        <v>201.15</v>
      </c>
      <c r="R5242" s="2">
        <f>tbStoricoOrdini[[#This Row],[TOT. COMM.]]+tbStoricoOrdini[[#This Row],[IMPORTO]]</f>
        <v>2883.15</v>
      </c>
    </row>
    <row r="5243" spans="1:18">
      <c r="A5243" s="1">
        <v>43983</v>
      </c>
      <c r="B5243" s="7">
        <f>MONTH(tbStoricoOrdini[[#This Row],[DATA]])</f>
        <v>6</v>
      </c>
      <c r="C5243" t="s">
        <v>5338</v>
      </c>
      <c r="D5243" t="str">
        <f>RIGHT(tbStoricoOrdini[[#This Row],[ORDINE]],4)</f>
        <v>5240</v>
      </c>
      <c r="E5243" t="s">
        <v>51</v>
      </c>
      <c r="F5243" t="str">
        <f>VLOOKUP(tbStoricoOrdini[[#This Row],[CLIENTE]],tbClienti[],3,FALSE)</f>
        <v>Veneto</v>
      </c>
      <c r="G5243" t="str">
        <f>VLOOKUP(tbStoricoOrdini[[#This Row],[CLIENTE]],tbClienti[],7,FALSE)</f>
        <v>AC</v>
      </c>
      <c r="H5243" t="s">
        <v>69</v>
      </c>
      <c r="I5243" t="str">
        <f>IF(LEFT(tbStoricoOrdini[[#This Row],[ARTICOLO]],3) = "COG","COG",LEFT(tbStoricoOrdini[[#This Row],[ARTICOLO]],FIND(" ",tbStoricoOrdini[[#This Row],[ARTICOLO]])-1))</f>
        <v>BAG</v>
      </c>
      <c r="J5243" t="str">
        <f>MID(tbStoricoOrdini[[#This Row],[ARTICOLO]],FIND(" ",tbStoricoOrdini[[#This Row],[ARTICOLO]])+1,4)</f>
        <v>1121</v>
      </c>
      <c r="K5243" t="str">
        <f>IFERROR(RIGHT(tbStoricoOrdini[[#This Row],[ARTICOLO]],LEN(tbStoricoOrdini[[#This Row],[ARTICOLO]])-FIND(" ",tbStoricoOrdini[[#This Row],[ARTICOLO]],FIND(" ",tbStoricoOrdini[[#This Row],[ARTICOLO]]) +1)),"")</f>
        <v>Gold</v>
      </c>
      <c r="L5243" s="3">
        <f>VLOOKUP(tbStoricoOrdini[[#This Row],[ARTICOLO]],tbArticoli[],2,FALSE)</f>
        <v>230</v>
      </c>
      <c r="M5243" s="22">
        <f>tbStoricoOrdini[[#This Row],[IMPORTO]]/tbStoricoOrdini[[#This Row],[PREZZO]]</f>
        <v>39.88695652173913</v>
      </c>
      <c r="N5243" t="s">
        <v>9</v>
      </c>
      <c r="O5243" s="8">
        <f>VLOOKUP(tbStoricoOrdini[[#This Row],[AGENTE]],tbAgenti[],2,FALSE)</f>
        <v>0.05</v>
      </c>
      <c r="P5243" s="2">
        <v>9174</v>
      </c>
      <c r="Q5243" s="2">
        <f>tbStoricoOrdini[[#This Row],[IMPORTO]]*tbStoricoOrdini[[#This Row],[% COMM.]]</f>
        <v>458.70000000000005</v>
      </c>
      <c r="R5243" s="2">
        <f>tbStoricoOrdini[[#This Row],[TOT. COMM.]]+tbStoricoOrdini[[#This Row],[IMPORTO]]</f>
        <v>9632.7000000000007</v>
      </c>
    </row>
    <row r="5244" spans="1:18">
      <c r="A5244" s="1">
        <v>43983</v>
      </c>
      <c r="B5244" s="7">
        <f>MONTH(tbStoricoOrdini[[#This Row],[DATA]])</f>
        <v>6</v>
      </c>
      <c r="C5244" t="s">
        <v>5339</v>
      </c>
      <c r="D5244" t="str">
        <f>RIGHT(tbStoricoOrdini[[#This Row],[ORDINE]],4)</f>
        <v>5241</v>
      </c>
      <c r="E5244" t="s">
        <v>51</v>
      </c>
      <c r="F5244" t="str">
        <f>VLOOKUP(tbStoricoOrdini[[#This Row],[CLIENTE]],tbClienti[],3,FALSE)</f>
        <v>Veneto</v>
      </c>
      <c r="G5244" t="str">
        <f>VLOOKUP(tbStoricoOrdini[[#This Row],[CLIENTE]],tbClienti[],7,FALSE)</f>
        <v>AC</v>
      </c>
      <c r="H5244" t="s">
        <v>83</v>
      </c>
      <c r="I5244" t="str">
        <f>IF(LEFT(tbStoricoOrdini[[#This Row],[ARTICOLO]],3) = "COG","COG",LEFT(tbStoricoOrdini[[#This Row],[ARTICOLO]],FIND(" ",tbStoricoOrdini[[#This Row],[ARTICOLO]])-1))</f>
        <v>COG</v>
      </c>
      <c r="J5244" t="str">
        <f>MID(tbStoricoOrdini[[#This Row],[ARTICOLO]],FIND(" ",tbStoricoOrdini[[#This Row],[ARTICOLO]])+1,4)</f>
        <v>8000</v>
      </c>
      <c r="K5244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5244" s="3">
        <f>VLOOKUP(tbStoricoOrdini[[#This Row],[ARTICOLO]],tbArticoli[],2,FALSE)</f>
        <v>670</v>
      </c>
      <c r="M5244" s="22">
        <f>tbStoricoOrdini[[#This Row],[IMPORTO]]/tbStoricoOrdini[[#This Row],[PREZZO]]</f>
        <v>194.57313432835821</v>
      </c>
      <c r="N5244" t="s">
        <v>9</v>
      </c>
      <c r="O5244" s="8">
        <f>VLOOKUP(tbStoricoOrdini[[#This Row],[AGENTE]],tbAgenti[],2,FALSE)</f>
        <v>0.05</v>
      </c>
      <c r="P5244" s="2">
        <v>130364</v>
      </c>
      <c r="Q5244" s="2">
        <f>tbStoricoOrdini[[#This Row],[IMPORTO]]*tbStoricoOrdini[[#This Row],[% COMM.]]</f>
        <v>6518.2000000000007</v>
      </c>
      <c r="R5244" s="2">
        <f>tbStoricoOrdini[[#This Row],[TOT. COMM.]]+tbStoricoOrdini[[#This Row],[IMPORTO]]</f>
        <v>136882.20000000001</v>
      </c>
    </row>
    <row r="5245" spans="1:18">
      <c r="A5245" s="1">
        <v>43983</v>
      </c>
      <c r="B5245" s="7">
        <f>MONTH(tbStoricoOrdini[[#This Row],[DATA]])</f>
        <v>6</v>
      </c>
      <c r="C5245" t="s">
        <v>5340</v>
      </c>
      <c r="D5245" t="str">
        <f>RIGHT(tbStoricoOrdini[[#This Row],[ORDINE]],4)</f>
        <v>5242</v>
      </c>
      <c r="E5245" t="s">
        <v>51</v>
      </c>
      <c r="F5245" t="str">
        <f>VLOOKUP(tbStoricoOrdini[[#This Row],[CLIENTE]],tbClienti[],3,FALSE)</f>
        <v>Veneto</v>
      </c>
      <c r="G5245" t="str">
        <f>VLOOKUP(tbStoricoOrdini[[#This Row],[CLIENTE]],tbClienti[],7,FALSE)</f>
        <v>AC</v>
      </c>
      <c r="H5245" t="s">
        <v>75</v>
      </c>
      <c r="I5245" t="str">
        <f>IF(LEFT(tbStoricoOrdini[[#This Row],[ARTICOLO]],3) = "COG","COG",LEFT(tbStoricoOrdini[[#This Row],[ARTICOLO]],FIND(" ",tbStoricoOrdini[[#This Row],[ARTICOLO]])-1))</f>
        <v>AVRC</v>
      </c>
      <c r="J5245" t="str">
        <f>MID(tbStoricoOrdini[[#This Row],[ARTICOLO]],FIND(" ",tbStoricoOrdini[[#This Row],[ARTICOLO]])+1,4)</f>
        <v>1000</v>
      </c>
      <c r="K5245" t="str">
        <f>IFERROR(RIGHT(tbStoricoOrdini[[#This Row],[ARTICOLO]],LEN(tbStoricoOrdini[[#This Row],[ARTICOLO]])-FIND(" ",tbStoricoOrdini[[#This Row],[ARTICOLO]],FIND(" ",tbStoricoOrdini[[#This Row],[ARTICOLO]]) +1)),"")</f>
        <v>Silver</v>
      </c>
      <c r="L5245" s="3">
        <f>VLOOKUP(tbStoricoOrdini[[#This Row],[ARTICOLO]],tbArticoli[],2,FALSE)</f>
        <v>390</v>
      </c>
      <c r="M5245" s="22">
        <f>tbStoricoOrdini[[#This Row],[IMPORTO]]/tbStoricoOrdini[[#This Row],[PREZZO]]</f>
        <v>0.22564102564102564</v>
      </c>
      <c r="N5245" t="s">
        <v>9</v>
      </c>
      <c r="O5245" s="8">
        <f>VLOOKUP(tbStoricoOrdini[[#This Row],[AGENTE]],tbAgenti[],2,FALSE)</f>
        <v>0.05</v>
      </c>
      <c r="P5245" s="2">
        <v>88</v>
      </c>
      <c r="Q5245" s="2">
        <f>tbStoricoOrdini[[#This Row],[IMPORTO]]*tbStoricoOrdini[[#This Row],[% COMM.]]</f>
        <v>4.4000000000000004</v>
      </c>
      <c r="R5245" s="2">
        <f>tbStoricoOrdini[[#This Row],[TOT. COMM.]]+tbStoricoOrdini[[#This Row],[IMPORTO]]</f>
        <v>92.4</v>
      </c>
    </row>
    <row r="5246" spans="1:18">
      <c r="A5246" s="1">
        <v>43983</v>
      </c>
      <c r="B5246" s="7">
        <f>MONTH(tbStoricoOrdini[[#This Row],[DATA]])</f>
        <v>6</v>
      </c>
      <c r="C5246" t="s">
        <v>5341</v>
      </c>
      <c r="D5246" t="str">
        <f>RIGHT(tbStoricoOrdini[[#This Row],[ORDINE]],4)</f>
        <v>5243</v>
      </c>
      <c r="E5246" t="s">
        <v>51</v>
      </c>
      <c r="F5246" t="str">
        <f>VLOOKUP(tbStoricoOrdini[[#This Row],[CLIENTE]],tbClienti[],3,FALSE)</f>
        <v>Veneto</v>
      </c>
      <c r="G5246" t="str">
        <f>VLOOKUP(tbStoricoOrdini[[#This Row],[CLIENTE]],tbClienti[],7,FALSE)</f>
        <v>AC</v>
      </c>
      <c r="H5246" t="s">
        <v>71</v>
      </c>
      <c r="I5246" t="str">
        <f>IF(LEFT(tbStoricoOrdini[[#This Row],[ARTICOLO]],3) = "COG","COG",LEFT(tbStoricoOrdini[[#This Row],[ARTICOLO]],FIND(" ",tbStoricoOrdini[[#This Row],[ARTICOLO]])-1))</f>
        <v>EB07</v>
      </c>
      <c r="J5246" t="str">
        <f>MID(tbStoricoOrdini[[#This Row],[ARTICOLO]],FIND(" ",tbStoricoOrdini[[#This Row],[ARTICOLO]])+1,4)</f>
        <v>5000</v>
      </c>
      <c r="K5246" t="str">
        <f>IFERROR(RIGHT(tbStoricoOrdini[[#This Row],[ARTICOLO]],LEN(tbStoricoOrdini[[#This Row],[ARTICOLO]])-FIND(" ",tbStoricoOrdini[[#This Row],[ARTICOLO]],FIND(" ",tbStoricoOrdini[[#This Row],[ARTICOLO]]) +1)),"")</f>
        <v/>
      </c>
      <c r="L5246" s="3">
        <f>VLOOKUP(tbStoricoOrdini[[#This Row],[ARTICOLO]],tbArticoli[],2,FALSE)</f>
        <v>140</v>
      </c>
      <c r="M5246" s="22">
        <f>tbStoricoOrdini[[#This Row],[IMPORTO]]/tbStoricoOrdini[[#This Row],[PREZZO]]</f>
        <v>1.0714285714285714</v>
      </c>
      <c r="N5246" t="s">
        <v>39</v>
      </c>
      <c r="O5246" s="8">
        <f>VLOOKUP(tbStoricoOrdini[[#This Row],[AGENTE]],tbAgenti[],2,FALSE)</f>
        <v>0.05</v>
      </c>
      <c r="P5246" s="2">
        <v>150</v>
      </c>
      <c r="Q5246" s="2">
        <f>tbStoricoOrdini[[#This Row],[IMPORTO]]*tbStoricoOrdini[[#This Row],[% COMM.]]</f>
        <v>7.5</v>
      </c>
      <c r="R5246" s="2">
        <f>tbStoricoOrdini[[#This Row],[TOT. COMM.]]+tbStoricoOrdini[[#This Row],[IMPORTO]]</f>
        <v>157.5</v>
      </c>
    </row>
    <row r="5247" spans="1:18">
      <c r="A5247" s="1">
        <v>43983</v>
      </c>
      <c r="B5247" s="7">
        <f>MONTH(tbStoricoOrdini[[#This Row],[DATA]])</f>
        <v>6</v>
      </c>
      <c r="C5247" t="s">
        <v>5342</v>
      </c>
      <c r="D5247" t="str">
        <f>RIGHT(tbStoricoOrdini[[#This Row],[ORDINE]],4)</f>
        <v>5244</v>
      </c>
      <c r="E5247" t="s">
        <v>51</v>
      </c>
      <c r="F5247" t="str">
        <f>VLOOKUP(tbStoricoOrdini[[#This Row],[CLIENTE]],tbClienti[],3,FALSE)</f>
        <v>Veneto</v>
      </c>
      <c r="G5247" t="str">
        <f>VLOOKUP(tbStoricoOrdini[[#This Row],[CLIENTE]],tbClienti[],7,FALSE)</f>
        <v>AC</v>
      </c>
      <c r="H5247" t="s">
        <v>71</v>
      </c>
      <c r="I5247" t="str">
        <f>IF(LEFT(tbStoricoOrdini[[#This Row],[ARTICOLO]],3) = "COG","COG",LEFT(tbStoricoOrdini[[#This Row],[ARTICOLO]],FIND(" ",tbStoricoOrdini[[#This Row],[ARTICOLO]])-1))</f>
        <v>EB07</v>
      </c>
      <c r="J5247" t="str">
        <f>MID(tbStoricoOrdini[[#This Row],[ARTICOLO]],FIND(" ",tbStoricoOrdini[[#This Row],[ARTICOLO]])+1,4)</f>
        <v>5000</v>
      </c>
      <c r="K5247" t="str">
        <f>IFERROR(RIGHT(tbStoricoOrdini[[#This Row],[ARTICOLO]],LEN(tbStoricoOrdini[[#This Row],[ARTICOLO]])-FIND(" ",tbStoricoOrdini[[#This Row],[ARTICOLO]],FIND(" ",tbStoricoOrdini[[#This Row],[ARTICOLO]]) +1)),"")</f>
        <v/>
      </c>
      <c r="L5247" s="3">
        <f>VLOOKUP(tbStoricoOrdini[[#This Row],[ARTICOLO]],tbArticoli[],2,FALSE)</f>
        <v>140</v>
      </c>
      <c r="M5247" s="22">
        <f>tbStoricoOrdini[[#This Row],[IMPORTO]]/tbStoricoOrdini[[#This Row],[PREZZO]]</f>
        <v>2.7857142857142856</v>
      </c>
      <c r="N5247" t="s">
        <v>6</v>
      </c>
      <c r="O5247" s="8">
        <f>VLOOKUP(tbStoricoOrdini[[#This Row],[AGENTE]],tbAgenti[],2,FALSE)</f>
        <v>7.4999999999999997E-2</v>
      </c>
      <c r="P5247" s="2">
        <v>390</v>
      </c>
      <c r="Q5247" s="2">
        <f>tbStoricoOrdini[[#This Row],[IMPORTO]]*tbStoricoOrdini[[#This Row],[% COMM.]]</f>
        <v>29.25</v>
      </c>
      <c r="R5247" s="2">
        <f>tbStoricoOrdini[[#This Row],[TOT. COMM.]]+tbStoricoOrdini[[#This Row],[IMPORTO]]</f>
        <v>419.25</v>
      </c>
    </row>
    <row r="5248" spans="1:18">
      <c r="A5248" s="1">
        <v>43983</v>
      </c>
      <c r="B5248" s="7">
        <f>MONTH(tbStoricoOrdini[[#This Row],[DATA]])</f>
        <v>6</v>
      </c>
      <c r="C5248" t="s">
        <v>5343</v>
      </c>
      <c r="D5248" t="str">
        <f>RIGHT(tbStoricoOrdini[[#This Row],[ORDINE]],4)</f>
        <v>5245</v>
      </c>
      <c r="E5248" t="s">
        <v>51</v>
      </c>
      <c r="F5248" t="str">
        <f>VLOOKUP(tbStoricoOrdini[[#This Row],[CLIENTE]],tbClienti[],3,FALSE)</f>
        <v>Veneto</v>
      </c>
      <c r="G5248" t="str">
        <f>VLOOKUP(tbStoricoOrdini[[#This Row],[CLIENTE]],tbClienti[],7,FALSE)</f>
        <v>AC</v>
      </c>
      <c r="H5248" t="s">
        <v>71</v>
      </c>
      <c r="I5248" t="str">
        <f>IF(LEFT(tbStoricoOrdini[[#This Row],[ARTICOLO]],3) = "COG","COG",LEFT(tbStoricoOrdini[[#This Row],[ARTICOLO]],FIND(" ",tbStoricoOrdini[[#This Row],[ARTICOLO]])-1))</f>
        <v>EB07</v>
      </c>
      <c r="J5248" t="str">
        <f>MID(tbStoricoOrdini[[#This Row],[ARTICOLO]],FIND(" ",tbStoricoOrdini[[#This Row],[ARTICOLO]])+1,4)</f>
        <v>5000</v>
      </c>
      <c r="K5248" t="str">
        <f>IFERROR(RIGHT(tbStoricoOrdini[[#This Row],[ARTICOLO]],LEN(tbStoricoOrdini[[#This Row],[ARTICOLO]])-FIND(" ",tbStoricoOrdini[[#This Row],[ARTICOLO]],FIND(" ",tbStoricoOrdini[[#This Row],[ARTICOLO]]) +1)),"")</f>
        <v/>
      </c>
      <c r="L5248" s="3">
        <f>VLOOKUP(tbStoricoOrdini[[#This Row],[ARTICOLO]],tbArticoli[],2,FALSE)</f>
        <v>140</v>
      </c>
      <c r="M5248" s="22">
        <f>tbStoricoOrdini[[#This Row],[IMPORTO]]/tbStoricoOrdini[[#This Row],[PREZZO]]</f>
        <v>1.3928571428571428</v>
      </c>
      <c r="N5248" t="s">
        <v>9</v>
      </c>
      <c r="O5248" s="8">
        <f>VLOOKUP(tbStoricoOrdini[[#This Row],[AGENTE]],tbAgenti[],2,FALSE)</f>
        <v>0.05</v>
      </c>
      <c r="P5248" s="2">
        <v>195</v>
      </c>
      <c r="Q5248" s="2">
        <f>tbStoricoOrdini[[#This Row],[IMPORTO]]*tbStoricoOrdini[[#This Row],[% COMM.]]</f>
        <v>9.75</v>
      </c>
      <c r="R5248" s="2">
        <f>tbStoricoOrdini[[#This Row],[TOT. COMM.]]+tbStoricoOrdini[[#This Row],[IMPORTO]]</f>
        <v>204.75</v>
      </c>
    </row>
    <row r="5249" spans="1:18">
      <c r="A5249" s="1">
        <v>43983</v>
      </c>
      <c r="B5249" s="7">
        <f>MONTH(tbStoricoOrdini[[#This Row],[DATA]])</f>
        <v>6</v>
      </c>
      <c r="C5249" t="s">
        <v>5344</v>
      </c>
      <c r="D5249" t="str">
        <f>RIGHT(tbStoricoOrdini[[#This Row],[ORDINE]],4)</f>
        <v>5246</v>
      </c>
      <c r="E5249" t="s">
        <v>51</v>
      </c>
      <c r="F5249" t="str">
        <f>VLOOKUP(tbStoricoOrdini[[#This Row],[CLIENTE]],tbClienti[],3,FALSE)</f>
        <v>Veneto</v>
      </c>
      <c r="G5249" t="str">
        <f>VLOOKUP(tbStoricoOrdini[[#This Row],[CLIENTE]],tbClienti[],7,FALSE)</f>
        <v>AC</v>
      </c>
      <c r="H5249" t="s">
        <v>76</v>
      </c>
      <c r="I5249" t="str">
        <f>IF(LEFT(tbStoricoOrdini[[#This Row],[ARTICOLO]],3) = "COG","COG",LEFT(tbStoricoOrdini[[#This Row],[ARTICOLO]],FIND(" ",tbStoricoOrdini[[#This Row],[ARTICOLO]])-1))</f>
        <v>COG</v>
      </c>
      <c r="J5249" t="str">
        <f>MID(tbStoricoOrdini[[#This Row],[ARTICOLO]],FIND(" ",tbStoricoOrdini[[#This Row],[ARTICOLO]])+1,4)</f>
        <v>1000</v>
      </c>
      <c r="K5249" t="str">
        <f>IFERROR(RIGHT(tbStoricoOrdini[[#This Row],[ARTICOLO]],LEN(tbStoricoOrdini[[#This Row],[ARTICOLO]])-FIND(" ",tbStoricoOrdini[[#This Row],[ARTICOLO]],FIND(" ",tbStoricoOrdini[[#This Row],[ARTICOLO]]) +1)),"")</f>
        <v/>
      </c>
      <c r="L5249" s="3">
        <f>VLOOKUP(tbStoricoOrdini[[#This Row],[ARTICOLO]],tbArticoli[],2,FALSE)</f>
        <v>150</v>
      </c>
      <c r="M5249" s="22">
        <f>tbStoricoOrdini[[#This Row],[IMPORTO]]/tbStoricoOrdini[[#This Row],[PREZZO]]</f>
        <v>2.2999999999999998</v>
      </c>
      <c r="N5249" t="s">
        <v>6</v>
      </c>
      <c r="O5249" s="8">
        <f>VLOOKUP(tbStoricoOrdini[[#This Row],[AGENTE]],tbAgenti[],2,FALSE)</f>
        <v>7.4999999999999997E-2</v>
      </c>
      <c r="P5249" s="2">
        <v>345</v>
      </c>
      <c r="Q5249" s="2">
        <f>tbStoricoOrdini[[#This Row],[IMPORTO]]*tbStoricoOrdini[[#This Row],[% COMM.]]</f>
        <v>25.875</v>
      </c>
      <c r="R5249" s="2">
        <f>tbStoricoOrdini[[#This Row],[TOT. COMM.]]+tbStoricoOrdini[[#This Row],[IMPORTO]]</f>
        <v>370.875</v>
      </c>
    </row>
    <row r="5250" spans="1:18">
      <c r="A5250" s="1">
        <v>43983</v>
      </c>
      <c r="B5250" s="7">
        <f>MONTH(tbStoricoOrdini[[#This Row],[DATA]])</f>
        <v>6</v>
      </c>
      <c r="C5250" t="s">
        <v>5345</v>
      </c>
      <c r="D5250" t="str">
        <f>RIGHT(tbStoricoOrdini[[#This Row],[ORDINE]],4)</f>
        <v>5247</v>
      </c>
      <c r="E5250" t="s">
        <v>51</v>
      </c>
      <c r="F5250" t="str">
        <f>VLOOKUP(tbStoricoOrdini[[#This Row],[CLIENTE]],tbClienti[],3,FALSE)</f>
        <v>Veneto</v>
      </c>
      <c r="G5250" t="str">
        <f>VLOOKUP(tbStoricoOrdini[[#This Row],[CLIENTE]],tbClienti[],7,FALSE)</f>
        <v>AC</v>
      </c>
      <c r="H5250" t="s">
        <v>72</v>
      </c>
      <c r="I5250" t="str">
        <f>IF(LEFT(tbStoricoOrdini[[#This Row],[ARTICOLO]],3) = "COG","COG",LEFT(tbStoricoOrdini[[#This Row],[ARTICOLO]],FIND(" ",tbStoricoOrdini[[#This Row],[ARTICOLO]])-1))</f>
        <v>EB06</v>
      </c>
      <c r="J5250" t="str">
        <f>MID(tbStoricoOrdini[[#This Row],[ARTICOLO]],FIND(" ",tbStoricoOrdini[[#This Row],[ARTICOLO]])+1,4)</f>
        <v>3000</v>
      </c>
      <c r="K5250" t="str">
        <f>IFERROR(RIGHT(tbStoricoOrdini[[#This Row],[ARTICOLO]],LEN(tbStoricoOrdini[[#This Row],[ARTICOLO]])-FIND(" ",tbStoricoOrdini[[#This Row],[ARTICOLO]],FIND(" ",tbStoricoOrdini[[#This Row],[ARTICOLO]]) +1)),"")</f>
        <v>Medium</v>
      </c>
      <c r="L5250" s="3">
        <f>VLOOKUP(tbStoricoOrdini[[#This Row],[ARTICOLO]],tbArticoli[],2,FALSE)</f>
        <v>120</v>
      </c>
      <c r="M5250" s="22">
        <f>tbStoricoOrdini[[#This Row],[IMPORTO]]/tbStoricoOrdini[[#This Row],[PREZZO]]</f>
        <v>13.291666666666666</v>
      </c>
      <c r="N5250" t="s">
        <v>39</v>
      </c>
      <c r="O5250" s="8">
        <f>VLOOKUP(tbStoricoOrdini[[#This Row],[AGENTE]],tbAgenti[],2,FALSE)</f>
        <v>0.05</v>
      </c>
      <c r="P5250" s="2">
        <v>1595</v>
      </c>
      <c r="Q5250" s="2">
        <f>tbStoricoOrdini[[#This Row],[IMPORTO]]*tbStoricoOrdini[[#This Row],[% COMM.]]</f>
        <v>79.75</v>
      </c>
      <c r="R5250" s="2">
        <f>tbStoricoOrdini[[#This Row],[TOT. COMM.]]+tbStoricoOrdini[[#This Row],[IMPORTO]]</f>
        <v>1674.75</v>
      </c>
    </row>
    <row r="5251" spans="1:18">
      <c r="A5251" s="1">
        <v>43983</v>
      </c>
      <c r="B5251" s="7">
        <f>MONTH(tbStoricoOrdini[[#This Row],[DATA]])</f>
        <v>6</v>
      </c>
      <c r="C5251" t="s">
        <v>5346</v>
      </c>
      <c r="D5251" t="str">
        <f>RIGHT(tbStoricoOrdini[[#This Row],[ORDINE]],4)</f>
        <v>5248</v>
      </c>
      <c r="E5251" t="s">
        <v>51</v>
      </c>
      <c r="F5251" t="str">
        <f>VLOOKUP(tbStoricoOrdini[[#This Row],[CLIENTE]],tbClienti[],3,FALSE)</f>
        <v>Veneto</v>
      </c>
      <c r="G5251" t="str">
        <f>VLOOKUP(tbStoricoOrdini[[#This Row],[CLIENTE]],tbClienti[],7,FALSE)</f>
        <v>AC</v>
      </c>
      <c r="H5251" t="s">
        <v>72</v>
      </c>
      <c r="I5251" t="str">
        <f>IF(LEFT(tbStoricoOrdini[[#This Row],[ARTICOLO]],3) = "COG","COG",LEFT(tbStoricoOrdini[[#This Row],[ARTICOLO]],FIND(" ",tbStoricoOrdini[[#This Row],[ARTICOLO]])-1))</f>
        <v>EB06</v>
      </c>
      <c r="J5251" t="str">
        <f>MID(tbStoricoOrdini[[#This Row],[ARTICOLO]],FIND(" ",tbStoricoOrdini[[#This Row],[ARTICOLO]])+1,4)</f>
        <v>3000</v>
      </c>
      <c r="K5251" t="str">
        <f>IFERROR(RIGHT(tbStoricoOrdini[[#This Row],[ARTICOLO]],LEN(tbStoricoOrdini[[#This Row],[ARTICOLO]])-FIND(" ",tbStoricoOrdini[[#This Row],[ARTICOLO]],FIND(" ",tbStoricoOrdini[[#This Row],[ARTICOLO]]) +1)),"")</f>
        <v>Medium</v>
      </c>
      <c r="L5251" s="3">
        <f>VLOOKUP(tbStoricoOrdini[[#This Row],[ARTICOLO]],tbArticoli[],2,FALSE)</f>
        <v>120</v>
      </c>
      <c r="M5251" s="22">
        <f>tbStoricoOrdini[[#This Row],[IMPORTO]]/tbStoricoOrdini[[#This Row],[PREZZO]]</f>
        <v>4.2666666666666666</v>
      </c>
      <c r="N5251" t="s">
        <v>15</v>
      </c>
      <c r="O5251" s="8">
        <f>VLOOKUP(tbStoricoOrdini[[#This Row],[AGENTE]],tbAgenti[],2,FALSE)</f>
        <v>0.08</v>
      </c>
      <c r="P5251" s="2">
        <v>512</v>
      </c>
      <c r="Q5251" s="2">
        <f>tbStoricoOrdini[[#This Row],[IMPORTO]]*tbStoricoOrdini[[#This Row],[% COMM.]]</f>
        <v>40.96</v>
      </c>
      <c r="R5251" s="2">
        <f>tbStoricoOrdini[[#This Row],[TOT. COMM.]]+tbStoricoOrdini[[#This Row],[IMPORTO]]</f>
        <v>552.96</v>
      </c>
    </row>
    <row r="5252" spans="1:18">
      <c r="A5252" s="1">
        <v>43983</v>
      </c>
      <c r="B5252" s="7">
        <f>MONTH(tbStoricoOrdini[[#This Row],[DATA]])</f>
        <v>6</v>
      </c>
      <c r="C5252" t="s">
        <v>5347</v>
      </c>
      <c r="D5252" t="str">
        <f>RIGHT(tbStoricoOrdini[[#This Row],[ORDINE]],4)</f>
        <v>5249</v>
      </c>
      <c r="E5252" t="s">
        <v>51</v>
      </c>
      <c r="F5252" t="str">
        <f>VLOOKUP(tbStoricoOrdini[[#This Row],[CLIENTE]],tbClienti[],3,FALSE)</f>
        <v>Veneto</v>
      </c>
      <c r="G5252" t="str">
        <f>VLOOKUP(tbStoricoOrdini[[#This Row],[CLIENTE]],tbClienti[],7,FALSE)</f>
        <v>AC</v>
      </c>
      <c r="H5252" t="s">
        <v>72</v>
      </c>
      <c r="I5252" t="str">
        <f>IF(LEFT(tbStoricoOrdini[[#This Row],[ARTICOLO]],3) = "COG","COG",LEFT(tbStoricoOrdini[[#This Row],[ARTICOLO]],FIND(" ",tbStoricoOrdini[[#This Row],[ARTICOLO]])-1))</f>
        <v>EB06</v>
      </c>
      <c r="J5252" t="str">
        <f>MID(tbStoricoOrdini[[#This Row],[ARTICOLO]],FIND(" ",tbStoricoOrdini[[#This Row],[ARTICOLO]])+1,4)</f>
        <v>3000</v>
      </c>
      <c r="K5252" t="str">
        <f>IFERROR(RIGHT(tbStoricoOrdini[[#This Row],[ARTICOLO]],LEN(tbStoricoOrdini[[#This Row],[ARTICOLO]])-FIND(" ",tbStoricoOrdini[[#This Row],[ARTICOLO]],FIND(" ",tbStoricoOrdini[[#This Row],[ARTICOLO]]) +1)),"")</f>
        <v>Medium</v>
      </c>
      <c r="L5252" s="3">
        <f>VLOOKUP(tbStoricoOrdini[[#This Row],[ARTICOLO]],tbArticoli[],2,FALSE)</f>
        <v>120</v>
      </c>
      <c r="M5252" s="22">
        <f>tbStoricoOrdini[[#This Row],[IMPORTO]]/tbStoricoOrdini[[#This Row],[PREZZO]]</f>
        <v>101.6</v>
      </c>
      <c r="N5252" t="s">
        <v>6</v>
      </c>
      <c r="O5252" s="8">
        <f>VLOOKUP(tbStoricoOrdini[[#This Row],[AGENTE]],tbAgenti[],2,FALSE)</f>
        <v>7.4999999999999997E-2</v>
      </c>
      <c r="P5252" s="2">
        <v>12192</v>
      </c>
      <c r="Q5252" s="2">
        <f>tbStoricoOrdini[[#This Row],[IMPORTO]]*tbStoricoOrdini[[#This Row],[% COMM.]]</f>
        <v>914.4</v>
      </c>
      <c r="R5252" s="2">
        <f>tbStoricoOrdini[[#This Row],[TOT. COMM.]]+tbStoricoOrdini[[#This Row],[IMPORTO]]</f>
        <v>13106.4</v>
      </c>
    </row>
    <row r="5253" spans="1:18">
      <c r="A5253" s="1">
        <v>43983</v>
      </c>
      <c r="B5253" s="7">
        <f>MONTH(tbStoricoOrdini[[#This Row],[DATA]])</f>
        <v>6</v>
      </c>
      <c r="C5253" t="s">
        <v>5348</v>
      </c>
      <c r="D5253" t="str">
        <f>RIGHT(tbStoricoOrdini[[#This Row],[ORDINE]],4)</f>
        <v>5250</v>
      </c>
      <c r="E5253" t="s">
        <v>51</v>
      </c>
      <c r="F5253" t="str">
        <f>VLOOKUP(tbStoricoOrdini[[#This Row],[CLIENTE]],tbClienti[],3,FALSE)</f>
        <v>Veneto</v>
      </c>
      <c r="G5253" t="str">
        <f>VLOOKUP(tbStoricoOrdini[[#This Row],[CLIENTE]],tbClienti[],7,FALSE)</f>
        <v>AC</v>
      </c>
      <c r="H5253" t="s">
        <v>72</v>
      </c>
      <c r="I5253" t="str">
        <f>IF(LEFT(tbStoricoOrdini[[#This Row],[ARTICOLO]],3) = "COG","COG",LEFT(tbStoricoOrdini[[#This Row],[ARTICOLO]],FIND(" ",tbStoricoOrdini[[#This Row],[ARTICOLO]])-1))</f>
        <v>EB06</v>
      </c>
      <c r="J5253" t="str">
        <f>MID(tbStoricoOrdini[[#This Row],[ARTICOLO]],FIND(" ",tbStoricoOrdini[[#This Row],[ARTICOLO]])+1,4)</f>
        <v>3000</v>
      </c>
      <c r="K5253" t="str">
        <f>IFERROR(RIGHT(tbStoricoOrdini[[#This Row],[ARTICOLO]],LEN(tbStoricoOrdini[[#This Row],[ARTICOLO]])-FIND(" ",tbStoricoOrdini[[#This Row],[ARTICOLO]],FIND(" ",tbStoricoOrdini[[#This Row],[ARTICOLO]]) +1)),"")</f>
        <v>Medium</v>
      </c>
      <c r="L5253" s="3">
        <f>VLOOKUP(tbStoricoOrdini[[#This Row],[ARTICOLO]],tbArticoli[],2,FALSE)</f>
        <v>120</v>
      </c>
      <c r="M5253" s="22">
        <f>tbStoricoOrdini[[#This Row],[IMPORTO]]/tbStoricoOrdini[[#This Row],[PREZZO]]</f>
        <v>36.9</v>
      </c>
      <c r="N5253" t="s">
        <v>9</v>
      </c>
      <c r="O5253" s="8">
        <f>VLOOKUP(tbStoricoOrdini[[#This Row],[AGENTE]],tbAgenti[],2,FALSE)</f>
        <v>0.05</v>
      </c>
      <c r="P5253" s="2">
        <v>4428</v>
      </c>
      <c r="Q5253" s="2">
        <f>tbStoricoOrdini[[#This Row],[IMPORTO]]*tbStoricoOrdini[[#This Row],[% COMM.]]</f>
        <v>221.4</v>
      </c>
      <c r="R5253" s="2">
        <f>tbStoricoOrdini[[#This Row],[TOT. COMM.]]+tbStoricoOrdini[[#This Row],[IMPORTO]]</f>
        <v>4649.3999999999996</v>
      </c>
    </row>
    <row r="5254" spans="1:18">
      <c r="A5254" s="1">
        <v>43983</v>
      </c>
      <c r="B5254" s="7">
        <f>MONTH(tbStoricoOrdini[[#This Row],[DATA]])</f>
        <v>6</v>
      </c>
      <c r="C5254" t="s">
        <v>5349</v>
      </c>
      <c r="D5254" t="str">
        <f>RIGHT(tbStoricoOrdini[[#This Row],[ORDINE]],4)</f>
        <v>5251</v>
      </c>
      <c r="E5254" t="s">
        <v>51</v>
      </c>
      <c r="F5254" t="str">
        <f>VLOOKUP(tbStoricoOrdini[[#This Row],[CLIENTE]],tbClienti[],3,FALSE)</f>
        <v>Veneto</v>
      </c>
      <c r="G5254" t="str">
        <f>VLOOKUP(tbStoricoOrdini[[#This Row],[CLIENTE]],tbClienti[],7,FALSE)</f>
        <v>AC</v>
      </c>
      <c r="H5254" t="s">
        <v>73</v>
      </c>
      <c r="I5254" t="str">
        <f>IF(LEFT(tbStoricoOrdini[[#This Row],[ARTICOLO]],3) = "COG","COG",LEFT(tbStoricoOrdini[[#This Row],[ARTICOLO]],FIND(" ",tbStoricoOrdini[[#This Row],[ARTICOLO]])-1))</f>
        <v>EB06</v>
      </c>
      <c r="J5254" t="str">
        <f>MID(tbStoricoOrdini[[#This Row],[ARTICOLO]],FIND(" ",tbStoricoOrdini[[#This Row],[ARTICOLO]])+1,4)</f>
        <v>3000</v>
      </c>
      <c r="K5254" t="str">
        <f>IFERROR(RIGHT(tbStoricoOrdini[[#This Row],[ARTICOLO]],LEN(tbStoricoOrdini[[#This Row],[ARTICOLO]])-FIND(" ",tbStoricoOrdini[[#This Row],[ARTICOLO]],FIND(" ",tbStoricoOrdini[[#This Row],[ARTICOLO]]) +1)),"")</f>
        <v>Plus</v>
      </c>
      <c r="L5254" s="3">
        <f>VLOOKUP(tbStoricoOrdini[[#This Row],[ARTICOLO]],tbArticoli[],2,FALSE)</f>
        <v>130</v>
      </c>
      <c r="M5254" s="22">
        <f>tbStoricoOrdini[[#This Row],[IMPORTO]]/tbStoricoOrdini[[#This Row],[PREZZO]]</f>
        <v>5.6538461538461542</v>
      </c>
      <c r="N5254" t="s">
        <v>39</v>
      </c>
      <c r="O5254" s="8">
        <f>VLOOKUP(tbStoricoOrdini[[#This Row],[AGENTE]],tbAgenti[],2,FALSE)</f>
        <v>0.05</v>
      </c>
      <c r="P5254" s="2">
        <v>735</v>
      </c>
      <c r="Q5254" s="2">
        <f>tbStoricoOrdini[[#This Row],[IMPORTO]]*tbStoricoOrdini[[#This Row],[% COMM.]]</f>
        <v>36.75</v>
      </c>
      <c r="R5254" s="2">
        <f>tbStoricoOrdini[[#This Row],[TOT. COMM.]]+tbStoricoOrdini[[#This Row],[IMPORTO]]</f>
        <v>771.75</v>
      </c>
    </row>
    <row r="5255" spans="1:18">
      <c r="A5255" s="1">
        <v>43983</v>
      </c>
      <c r="B5255" s="7">
        <f>MONTH(tbStoricoOrdini[[#This Row],[DATA]])</f>
        <v>6</v>
      </c>
      <c r="C5255" t="s">
        <v>5350</v>
      </c>
      <c r="D5255" t="str">
        <f>RIGHT(tbStoricoOrdini[[#This Row],[ORDINE]],4)</f>
        <v>5252</v>
      </c>
      <c r="E5255" t="s">
        <v>51</v>
      </c>
      <c r="F5255" t="str">
        <f>VLOOKUP(tbStoricoOrdini[[#This Row],[CLIENTE]],tbClienti[],3,FALSE)</f>
        <v>Veneto</v>
      </c>
      <c r="G5255" t="str">
        <f>VLOOKUP(tbStoricoOrdini[[#This Row],[CLIENTE]],tbClienti[],7,FALSE)</f>
        <v>AC</v>
      </c>
      <c r="H5255" t="s">
        <v>73</v>
      </c>
      <c r="I5255" t="str">
        <f>IF(LEFT(tbStoricoOrdini[[#This Row],[ARTICOLO]],3) = "COG","COG",LEFT(tbStoricoOrdini[[#This Row],[ARTICOLO]],FIND(" ",tbStoricoOrdini[[#This Row],[ARTICOLO]])-1))</f>
        <v>EB06</v>
      </c>
      <c r="J5255" t="str">
        <f>MID(tbStoricoOrdini[[#This Row],[ARTICOLO]],FIND(" ",tbStoricoOrdini[[#This Row],[ARTICOLO]])+1,4)</f>
        <v>3000</v>
      </c>
      <c r="K5255" t="str">
        <f>IFERROR(RIGHT(tbStoricoOrdini[[#This Row],[ARTICOLO]],LEN(tbStoricoOrdini[[#This Row],[ARTICOLO]])-FIND(" ",tbStoricoOrdini[[#This Row],[ARTICOLO]],FIND(" ",tbStoricoOrdini[[#This Row],[ARTICOLO]]) +1)),"")</f>
        <v>Plus</v>
      </c>
      <c r="L5255" s="3">
        <f>VLOOKUP(tbStoricoOrdini[[#This Row],[ARTICOLO]],tbArticoli[],2,FALSE)</f>
        <v>130</v>
      </c>
      <c r="M5255" s="22">
        <f>tbStoricoOrdini[[#This Row],[IMPORTO]]/tbStoricoOrdini[[#This Row],[PREZZO]]</f>
        <v>1.0923076923076922</v>
      </c>
      <c r="N5255" t="s">
        <v>18</v>
      </c>
      <c r="O5255" s="8">
        <f>VLOOKUP(tbStoricoOrdini[[#This Row],[AGENTE]],tbAgenti[],2,FALSE)</f>
        <v>0.03</v>
      </c>
      <c r="P5255" s="2">
        <v>142</v>
      </c>
      <c r="Q5255" s="2">
        <f>tbStoricoOrdini[[#This Row],[IMPORTO]]*tbStoricoOrdini[[#This Row],[% COMM.]]</f>
        <v>4.26</v>
      </c>
      <c r="R5255" s="2">
        <f>tbStoricoOrdini[[#This Row],[TOT. COMM.]]+tbStoricoOrdini[[#This Row],[IMPORTO]]</f>
        <v>146.26</v>
      </c>
    </row>
    <row r="5256" spans="1:18">
      <c r="A5256" s="1">
        <v>43983</v>
      </c>
      <c r="B5256" s="7">
        <f>MONTH(tbStoricoOrdini[[#This Row],[DATA]])</f>
        <v>6</v>
      </c>
      <c r="C5256" t="s">
        <v>5351</v>
      </c>
      <c r="D5256" t="str">
        <f>RIGHT(tbStoricoOrdini[[#This Row],[ORDINE]],4)</f>
        <v>5253</v>
      </c>
      <c r="E5256" t="s">
        <v>51</v>
      </c>
      <c r="F5256" t="str">
        <f>VLOOKUP(tbStoricoOrdini[[#This Row],[CLIENTE]],tbClienti[],3,FALSE)</f>
        <v>Veneto</v>
      </c>
      <c r="G5256" t="str">
        <f>VLOOKUP(tbStoricoOrdini[[#This Row],[CLIENTE]],tbClienti[],7,FALSE)</f>
        <v>AC</v>
      </c>
      <c r="H5256" t="s">
        <v>73</v>
      </c>
      <c r="I5256" t="str">
        <f>IF(LEFT(tbStoricoOrdini[[#This Row],[ARTICOLO]],3) = "COG","COG",LEFT(tbStoricoOrdini[[#This Row],[ARTICOLO]],FIND(" ",tbStoricoOrdini[[#This Row],[ARTICOLO]])-1))</f>
        <v>EB06</v>
      </c>
      <c r="J5256" t="str">
        <f>MID(tbStoricoOrdini[[#This Row],[ARTICOLO]],FIND(" ",tbStoricoOrdini[[#This Row],[ARTICOLO]])+1,4)</f>
        <v>3000</v>
      </c>
      <c r="K5256" t="str">
        <f>IFERROR(RIGHT(tbStoricoOrdini[[#This Row],[ARTICOLO]],LEN(tbStoricoOrdini[[#This Row],[ARTICOLO]])-FIND(" ",tbStoricoOrdini[[#This Row],[ARTICOLO]],FIND(" ",tbStoricoOrdini[[#This Row],[ARTICOLO]]) +1)),"")</f>
        <v>Plus</v>
      </c>
      <c r="L5256" s="3">
        <f>VLOOKUP(tbStoricoOrdini[[#This Row],[ARTICOLO]],tbArticoli[],2,FALSE)</f>
        <v>130</v>
      </c>
      <c r="M5256" s="22">
        <f>tbStoricoOrdini[[#This Row],[IMPORTO]]/tbStoricoOrdini[[#This Row],[PREZZO]]</f>
        <v>21.03846153846154</v>
      </c>
      <c r="N5256" t="s">
        <v>6</v>
      </c>
      <c r="O5256" s="8">
        <f>VLOOKUP(tbStoricoOrdini[[#This Row],[AGENTE]],tbAgenti[],2,FALSE)</f>
        <v>7.4999999999999997E-2</v>
      </c>
      <c r="P5256" s="2">
        <v>2735</v>
      </c>
      <c r="Q5256" s="2">
        <f>tbStoricoOrdini[[#This Row],[IMPORTO]]*tbStoricoOrdini[[#This Row],[% COMM.]]</f>
        <v>205.125</v>
      </c>
      <c r="R5256" s="2">
        <f>tbStoricoOrdini[[#This Row],[TOT. COMM.]]+tbStoricoOrdini[[#This Row],[IMPORTO]]</f>
        <v>2940.125</v>
      </c>
    </row>
    <row r="5257" spans="1:18">
      <c r="A5257" s="1">
        <v>43983</v>
      </c>
      <c r="B5257" s="7">
        <f>MONTH(tbStoricoOrdini[[#This Row],[DATA]])</f>
        <v>6</v>
      </c>
      <c r="C5257" t="s">
        <v>5352</v>
      </c>
      <c r="D5257" t="str">
        <f>RIGHT(tbStoricoOrdini[[#This Row],[ORDINE]],4)</f>
        <v>5254</v>
      </c>
      <c r="E5257" t="s">
        <v>52</v>
      </c>
      <c r="F5257" t="str">
        <f>VLOOKUP(tbStoricoOrdini[[#This Row],[CLIENTE]],tbClienti[],3,FALSE)</f>
        <v>Lombardia</v>
      </c>
      <c r="G5257" t="str">
        <f>VLOOKUP(tbStoricoOrdini[[#This Row],[CLIENTE]],tbClienti[],7,FALSE)</f>
        <v>AC</v>
      </c>
      <c r="H5257" t="s">
        <v>78</v>
      </c>
      <c r="I5257" t="str">
        <f>IF(LEFT(tbStoricoOrdini[[#This Row],[ARTICOLO]],3) = "COG","COG",LEFT(tbStoricoOrdini[[#This Row],[ARTICOLO]],FIND(" ",tbStoricoOrdini[[#This Row],[ARTICOLO]])-1))</f>
        <v>COG</v>
      </c>
      <c r="J5257" t="str">
        <f>MID(tbStoricoOrdini[[#This Row],[ARTICOLO]],FIND(" ",tbStoricoOrdini[[#This Row],[ARTICOLO]])+1,4)</f>
        <v>3000</v>
      </c>
      <c r="K5257" t="str">
        <f>IFERROR(RIGHT(tbStoricoOrdini[[#This Row],[ARTICOLO]],LEN(tbStoricoOrdini[[#This Row],[ARTICOLO]])-FIND(" ",tbStoricoOrdini[[#This Row],[ARTICOLO]],FIND(" ",tbStoricoOrdini[[#This Row],[ARTICOLO]]) +1)),"")</f>
        <v>Medium</v>
      </c>
      <c r="L5257" s="3">
        <f>VLOOKUP(tbStoricoOrdini[[#This Row],[ARTICOLO]],tbArticoli[],2,FALSE)</f>
        <v>220</v>
      </c>
      <c r="M5257" s="22">
        <f>tbStoricoOrdini[[#This Row],[IMPORTO]]/tbStoricoOrdini[[#This Row],[PREZZO]]</f>
        <v>9.2818181818181813</v>
      </c>
      <c r="N5257" t="s">
        <v>9</v>
      </c>
      <c r="O5257" s="8">
        <f>VLOOKUP(tbStoricoOrdini[[#This Row],[AGENTE]],tbAgenti[],2,FALSE)</f>
        <v>0.05</v>
      </c>
      <c r="P5257" s="2">
        <v>2042</v>
      </c>
      <c r="Q5257" s="2">
        <f>tbStoricoOrdini[[#This Row],[IMPORTO]]*tbStoricoOrdini[[#This Row],[% COMM.]]</f>
        <v>102.10000000000001</v>
      </c>
      <c r="R5257" s="2">
        <f>tbStoricoOrdini[[#This Row],[TOT. COMM.]]+tbStoricoOrdini[[#This Row],[IMPORTO]]</f>
        <v>2144.1</v>
      </c>
    </row>
    <row r="5258" spans="1:18">
      <c r="A5258" s="1">
        <v>43983</v>
      </c>
      <c r="B5258" s="7">
        <f>MONTH(tbStoricoOrdini[[#This Row],[DATA]])</f>
        <v>6</v>
      </c>
      <c r="C5258" t="s">
        <v>5353</v>
      </c>
      <c r="D5258" t="str">
        <f>RIGHT(tbStoricoOrdini[[#This Row],[ORDINE]],4)</f>
        <v>5255</v>
      </c>
      <c r="E5258" t="s">
        <v>52</v>
      </c>
      <c r="F5258" t="str">
        <f>VLOOKUP(tbStoricoOrdini[[#This Row],[CLIENTE]],tbClienti[],3,FALSE)</f>
        <v>Lombardia</v>
      </c>
      <c r="G5258" t="str">
        <f>VLOOKUP(tbStoricoOrdini[[#This Row],[CLIENTE]],tbClienti[],7,FALSE)</f>
        <v>AC</v>
      </c>
      <c r="H5258" t="s">
        <v>81</v>
      </c>
      <c r="I5258" t="str">
        <f>IF(LEFT(tbStoricoOrdini[[#This Row],[ARTICOLO]],3) = "COG","COG",LEFT(tbStoricoOrdini[[#This Row],[ARTICOLO]],FIND(" ",tbStoricoOrdini[[#This Row],[ARTICOLO]])-1))</f>
        <v>COG</v>
      </c>
      <c r="J5258" t="str">
        <f>MID(tbStoricoOrdini[[#This Row],[ARTICOLO]],FIND(" ",tbStoricoOrdini[[#This Row],[ARTICOLO]])+1,4)</f>
        <v>6000</v>
      </c>
      <c r="K5258" t="str">
        <f>IFERROR(RIGHT(tbStoricoOrdini[[#This Row],[ARTICOLO]],LEN(tbStoricoOrdini[[#This Row],[ARTICOLO]])-FIND(" ",tbStoricoOrdini[[#This Row],[ARTICOLO]],FIND(" ",tbStoricoOrdini[[#This Row],[ARTICOLO]]) +1)),"")</f>
        <v>Gold</v>
      </c>
      <c r="L5258" s="3">
        <f>VLOOKUP(tbStoricoOrdini[[#This Row],[ARTICOLO]],tbArticoli[],2,FALSE)</f>
        <v>450</v>
      </c>
      <c r="M5258" s="22">
        <f>tbStoricoOrdini[[#This Row],[IMPORTO]]/tbStoricoOrdini[[#This Row],[PREZZO]]</f>
        <v>323.98222222222222</v>
      </c>
      <c r="N5258" t="s">
        <v>9</v>
      </c>
      <c r="O5258" s="8">
        <f>VLOOKUP(tbStoricoOrdini[[#This Row],[AGENTE]],tbAgenti[],2,FALSE)</f>
        <v>0.05</v>
      </c>
      <c r="P5258" s="2">
        <v>145792</v>
      </c>
      <c r="Q5258" s="2">
        <f>tbStoricoOrdini[[#This Row],[IMPORTO]]*tbStoricoOrdini[[#This Row],[% COMM.]]</f>
        <v>7289.6</v>
      </c>
      <c r="R5258" s="2">
        <f>tbStoricoOrdini[[#This Row],[TOT. COMM.]]+tbStoricoOrdini[[#This Row],[IMPORTO]]</f>
        <v>153081.60000000001</v>
      </c>
    </row>
    <row r="5259" spans="1:18">
      <c r="A5259" s="1">
        <v>43983</v>
      </c>
      <c r="B5259" s="7">
        <f>MONTH(tbStoricoOrdini[[#This Row],[DATA]])</f>
        <v>6</v>
      </c>
      <c r="C5259" t="s">
        <v>5354</v>
      </c>
      <c r="D5259" t="str">
        <f>RIGHT(tbStoricoOrdini[[#This Row],[ORDINE]],4)</f>
        <v>5256</v>
      </c>
      <c r="E5259" t="s">
        <v>52</v>
      </c>
      <c r="F5259" t="str">
        <f>VLOOKUP(tbStoricoOrdini[[#This Row],[CLIENTE]],tbClienti[],3,FALSE)</f>
        <v>Lombardia</v>
      </c>
      <c r="G5259" t="str">
        <f>VLOOKUP(tbStoricoOrdini[[#This Row],[CLIENTE]],tbClienti[],7,FALSE)</f>
        <v>AC</v>
      </c>
      <c r="H5259" t="s">
        <v>74</v>
      </c>
      <c r="I5259" t="str">
        <f>IF(LEFT(tbStoricoOrdini[[#This Row],[ARTICOLO]],3) = "COG","COG",LEFT(tbStoricoOrdini[[#This Row],[ARTICOLO]],FIND(" ",tbStoricoOrdini[[#This Row],[ARTICOLO]])-1))</f>
        <v>AVRC</v>
      </c>
      <c r="J5259" t="str">
        <f>MID(tbStoricoOrdini[[#This Row],[ARTICOLO]],FIND(" ",tbStoricoOrdini[[#This Row],[ARTICOLO]])+1,4)</f>
        <v>2500</v>
      </c>
      <c r="K5259" t="str">
        <f>IFERROR(RIGHT(tbStoricoOrdini[[#This Row],[ARTICOLO]],LEN(tbStoricoOrdini[[#This Row],[ARTICOLO]])-FIND(" ",tbStoricoOrdini[[#This Row],[ARTICOLO]],FIND(" ",tbStoricoOrdini[[#This Row],[ARTICOLO]]) +1)),"")</f>
        <v>Gold</v>
      </c>
      <c r="L5259" s="3">
        <f>VLOOKUP(tbStoricoOrdini[[#This Row],[ARTICOLO]],tbArticoli[],2,FALSE)</f>
        <v>500</v>
      </c>
      <c r="M5259" s="22">
        <f>tbStoricoOrdini[[#This Row],[IMPORTO]]/tbStoricoOrdini[[#This Row],[PREZZO]]</f>
        <v>7.1680000000000001</v>
      </c>
      <c r="N5259" t="s">
        <v>9</v>
      </c>
      <c r="O5259" s="8">
        <f>VLOOKUP(tbStoricoOrdini[[#This Row],[AGENTE]],tbAgenti[],2,FALSE)</f>
        <v>0.05</v>
      </c>
      <c r="P5259" s="2">
        <v>3584</v>
      </c>
      <c r="Q5259" s="2">
        <f>tbStoricoOrdini[[#This Row],[IMPORTO]]*tbStoricoOrdini[[#This Row],[% COMM.]]</f>
        <v>179.20000000000002</v>
      </c>
      <c r="R5259" s="2">
        <f>tbStoricoOrdini[[#This Row],[TOT. COMM.]]+tbStoricoOrdini[[#This Row],[IMPORTO]]</f>
        <v>3763.2</v>
      </c>
    </row>
    <row r="5260" spans="1:18">
      <c r="A5260" s="1">
        <v>43983</v>
      </c>
      <c r="B5260" s="7">
        <f>MONTH(tbStoricoOrdini[[#This Row],[DATA]])</f>
        <v>6</v>
      </c>
      <c r="C5260" t="s">
        <v>5355</v>
      </c>
      <c r="D5260" t="str">
        <f>RIGHT(tbStoricoOrdini[[#This Row],[ORDINE]],4)</f>
        <v>5257</v>
      </c>
      <c r="E5260" t="s">
        <v>52</v>
      </c>
      <c r="F5260" t="str">
        <f>VLOOKUP(tbStoricoOrdini[[#This Row],[CLIENTE]],tbClienti[],3,FALSE)</f>
        <v>Lombardia</v>
      </c>
      <c r="G5260" t="str">
        <f>VLOOKUP(tbStoricoOrdini[[#This Row],[CLIENTE]],tbClienti[],7,FALSE)</f>
        <v>AC</v>
      </c>
      <c r="H5260" t="s">
        <v>77</v>
      </c>
      <c r="I5260" t="str">
        <f>IF(LEFT(tbStoricoOrdini[[#This Row],[ARTICOLO]],3) = "COG","COG",LEFT(tbStoricoOrdini[[#This Row],[ARTICOLO]],FIND(" ",tbStoricoOrdini[[#This Row],[ARTICOLO]])-1))</f>
        <v>COG</v>
      </c>
      <c r="J5260" t="str">
        <f>MID(tbStoricoOrdini[[#This Row],[ARTICOLO]],FIND(" ",tbStoricoOrdini[[#This Row],[ARTICOLO]])+1,4)</f>
        <v>2000</v>
      </c>
      <c r="K5260" t="str">
        <f>IFERROR(RIGHT(tbStoricoOrdini[[#This Row],[ARTICOLO]],LEN(tbStoricoOrdini[[#This Row],[ARTICOLO]])-FIND(" ",tbStoricoOrdini[[#This Row],[ARTICOLO]],FIND(" ",tbStoricoOrdini[[#This Row],[ARTICOLO]]) +1)),"")</f>
        <v>Medium</v>
      </c>
      <c r="L5260" s="3">
        <f>VLOOKUP(tbStoricoOrdini[[#This Row],[ARTICOLO]],tbArticoli[],2,FALSE)</f>
        <v>200</v>
      </c>
      <c r="M5260" s="22">
        <f>tbStoricoOrdini[[#This Row],[IMPORTO]]/tbStoricoOrdini[[#This Row],[PREZZO]]</f>
        <v>2.89</v>
      </c>
      <c r="N5260" t="s">
        <v>9</v>
      </c>
      <c r="O5260" s="8">
        <f>VLOOKUP(tbStoricoOrdini[[#This Row],[AGENTE]],tbAgenti[],2,FALSE)</f>
        <v>0.05</v>
      </c>
      <c r="P5260" s="2">
        <v>578</v>
      </c>
      <c r="Q5260" s="2">
        <f>tbStoricoOrdini[[#This Row],[IMPORTO]]*tbStoricoOrdini[[#This Row],[% COMM.]]</f>
        <v>28.900000000000002</v>
      </c>
      <c r="R5260" s="2">
        <f>tbStoricoOrdini[[#This Row],[TOT. COMM.]]+tbStoricoOrdini[[#This Row],[IMPORTO]]</f>
        <v>606.9</v>
      </c>
    </row>
    <row r="5261" spans="1:18">
      <c r="A5261" s="1">
        <v>43983</v>
      </c>
      <c r="B5261" s="7">
        <f>MONTH(tbStoricoOrdini[[#This Row],[DATA]])</f>
        <v>6</v>
      </c>
      <c r="C5261" t="s">
        <v>5356</v>
      </c>
      <c r="D5261" t="str">
        <f>RIGHT(tbStoricoOrdini[[#This Row],[ORDINE]],4)</f>
        <v>5258</v>
      </c>
      <c r="E5261" t="s">
        <v>52</v>
      </c>
      <c r="F5261" t="str">
        <f>VLOOKUP(tbStoricoOrdini[[#This Row],[CLIENTE]],tbClienti[],3,FALSE)</f>
        <v>Lombardia</v>
      </c>
      <c r="G5261" t="str">
        <f>VLOOKUP(tbStoricoOrdini[[#This Row],[CLIENTE]],tbClienti[],7,FALSE)</f>
        <v>AC</v>
      </c>
      <c r="H5261" t="s">
        <v>61</v>
      </c>
      <c r="I5261" t="str">
        <f>IF(LEFT(tbStoricoOrdini[[#This Row],[ARTICOLO]],3) = "COG","COG",LEFT(tbStoricoOrdini[[#This Row],[ARTICOLO]],FIND(" ",tbStoricoOrdini[[#This Row],[ARTICOLO]])-1))</f>
        <v>KLM</v>
      </c>
      <c r="J5261" t="str">
        <f>MID(tbStoricoOrdini[[#This Row],[ARTICOLO]],FIND(" ",tbStoricoOrdini[[#This Row],[ARTICOLO]])+1,4)</f>
        <v>5000</v>
      </c>
      <c r="K5261" t="str">
        <f>IFERROR(RIGHT(tbStoricoOrdini[[#This Row],[ARTICOLO]],LEN(tbStoricoOrdini[[#This Row],[ARTICOLO]])-FIND(" ",tbStoricoOrdini[[#This Row],[ARTICOLO]],FIND(" ",tbStoricoOrdini[[#This Row],[ARTICOLO]]) +1)),"")</f>
        <v>Medium</v>
      </c>
      <c r="L5261" s="3">
        <f>VLOOKUP(tbStoricoOrdini[[#This Row],[ARTICOLO]],tbArticoli[],2,FALSE)</f>
        <v>150</v>
      </c>
      <c r="M5261" s="22">
        <f>tbStoricoOrdini[[#This Row],[IMPORTO]]/tbStoricoOrdini[[#This Row],[PREZZO]]</f>
        <v>66.426666666666662</v>
      </c>
      <c r="N5261" t="s">
        <v>20</v>
      </c>
      <c r="O5261" s="8">
        <f>VLOOKUP(tbStoricoOrdini[[#This Row],[AGENTE]],tbAgenti[],2,FALSE)</f>
        <v>0.05</v>
      </c>
      <c r="P5261" s="2">
        <v>9964</v>
      </c>
      <c r="Q5261" s="2">
        <f>tbStoricoOrdini[[#This Row],[IMPORTO]]*tbStoricoOrdini[[#This Row],[% COMM.]]</f>
        <v>498.20000000000005</v>
      </c>
      <c r="R5261" s="2">
        <f>tbStoricoOrdini[[#This Row],[TOT. COMM.]]+tbStoricoOrdini[[#This Row],[IMPORTO]]</f>
        <v>10462.200000000001</v>
      </c>
    </row>
    <row r="5262" spans="1:18">
      <c r="A5262" s="1">
        <v>43983</v>
      </c>
      <c r="B5262" s="7">
        <f>MONTH(tbStoricoOrdini[[#This Row],[DATA]])</f>
        <v>6</v>
      </c>
      <c r="C5262" t="s">
        <v>5357</v>
      </c>
      <c r="D5262" t="str">
        <f>RIGHT(tbStoricoOrdini[[#This Row],[ORDINE]],4)</f>
        <v>5259</v>
      </c>
      <c r="E5262" t="s">
        <v>52</v>
      </c>
      <c r="F5262" t="str">
        <f>VLOOKUP(tbStoricoOrdini[[#This Row],[CLIENTE]],tbClienti[],3,FALSE)</f>
        <v>Lombardia</v>
      </c>
      <c r="G5262" t="str">
        <f>VLOOKUP(tbStoricoOrdini[[#This Row],[CLIENTE]],tbClienti[],7,FALSE)</f>
        <v>AC</v>
      </c>
      <c r="H5262" t="s">
        <v>61</v>
      </c>
      <c r="I5262" t="str">
        <f>IF(LEFT(tbStoricoOrdini[[#This Row],[ARTICOLO]],3) = "COG","COG",LEFT(tbStoricoOrdini[[#This Row],[ARTICOLO]],FIND(" ",tbStoricoOrdini[[#This Row],[ARTICOLO]])-1))</f>
        <v>KLM</v>
      </c>
      <c r="J5262" t="str">
        <f>MID(tbStoricoOrdini[[#This Row],[ARTICOLO]],FIND(" ",tbStoricoOrdini[[#This Row],[ARTICOLO]])+1,4)</f>
        <v>5000</v>
      </c>
      <c r="K5262" t="str">
        <f>IFERROR(RIGHT(tbStoricoOrdini[[#This Row],[ARTICOLO]],LEN(tbStoricoOrdini[[#This Row],[ARTICOLO]])-FIND(" ",tbStoricoOrdini[[#This Row],[ARTICOLO]],FIND(" ",tbStoricoOrdini[[#This Row],[ARTICOLO]]) +1)),"")</f>
        <v>Medium</v>
      </c>
      <c r="L5262" s="3">
        <f>VLOOKUP(tbStoricoOrdini[[#This Row],[ARTICOLO]],tbArticoli[],2,FALSE)</f>
        <v>150</v>
      </c>
      <c r="M5262" s="22">
        <f>tbStoricoOrdini[[#This Row],[IMPORTO]]/tbStoricoOrdini[[#This Row],[PREZZO]]</f>
        <v>2795.0333333333333</v>
      </c>
      <c r="N5262" t="s">
        <v>9</v>
      </c>
      <c r="O5262" s="8">
        <f>VLOOKUP(tbStoricoOrdini[[#This Row],[AGENTE]],tbAgenti[],2,FALSE)</f>
        <v>0.05</v>
      </c>
      <c r="P5262" s="2">
        <v>419255</v>
      </c>
      <c r="Q5262" s="2">
        <f>tbStoricoOrdini[[#This Row],[IMPORTO]]*tbStoricoOrdini[[#This Row],[% COMM.]]</f>
        <v>20962.75</v>
      </c>
      <c r="R5262" s="2">
        <f>tbStoricoOrdini[[#This Row],[TOT. COMM.]]+tbStoricoOrdini[[#This Row],[IMPORTO]]</f>
        <v>440217.75</v>
      </c>
    </row>
    <row r="5263" spans="1:18">
      <c r="A5263" s="1">
        <v>43983</v>
      </c>
      <c r="B5263" s="7">
        <f>MONTH(tbStoricoOrdini[[#This Row],[DATA]])</f>
        <v>6</v>
      </c>
      <c r="C5263" t="s">
        <v>5358</v>
      </c>
      <c r="D5263" t="str">
        <f>RIGHT(tbStoricoOrdini[[#This Row],[ORDINE]],4)</f>
        <v>5260</v>
      </c>
      <c r="E5263" t="s">
        <v>52</v>
      </c>
      <c r="F5263" t="str">
        <f>VLOOKUP(tbStoricoOrdini[[#This Row],[CLIENTE]],tbClienti[],3,FALSE)</f>
        <v>Lombardia</v>
      </c>
      <c r="G5263" t="str">
        <f>VLOOKUP(tbStoricoOrdini[[#This Row],[CLIENTE]],tbClienti[],7,FALSE)</f>
        <v>AC</v>
      </c>
      <c r="H5263" t="s">
        <v>79</v>
      </c>
      <c r="I5263" t="str">
        <f>IF(LEFT(tbStoricoOrdini[[#This Row],[ARTICOLO]],3) = "COG","COG",LEFT(tbStoricoOrdini[[#This Row],[ARTICOLO]],FIND(" ",tbStoricoOrdini[[#This Row],[ARTICOLO]])-1))</f>
        <v>COG</v>
      </c>
      <c r="J5263" t="str">
        <f>MID(tbStoricoOrdini[[#This Row],[ARTICOLO]],FIND(" ",tbStoricoOrdini[[#This Row],[ARTICOLO]])+1,4)</f>
        <v>4000</v>
      </c>
      <c r="K5263" t="str">
        <f>IFERROR(RIGHT(tbStoricoOrdini[[#This Row],[ARTICOLO]],LEN(tbStoricoOrdini[[#This Row],[ARTICOLO]])-FIND(" ",tbStoricoOrdini[[#This Row],[ARTICOLO]],FIND(" ",tbStoricoOrdini[[#This Row],[ARTICOLO]]) +1)),"")</f>
        <v>Plus</v>
      </c>
      <c r="L5263" s="3">
        <f>VLOOKUP(tbStoricoOrdini[[#This Row],[ARTICOLO]],tbArticoli[],2,FALSE)</f>
        <v>240</v>
      </c>
      <c r="M5263" s="22">
        <f>tbStoricoOrdini[[#This Row],[IMPORTO]]/tbStoricoOrdini[[#This Row],[PREZZO]]</f>
        <v>21.691666666666666</v>
      </c>
      <c r="N5263" t="s">
        <v>9</v>
      </c>
      <c r="O5263" s="8">
        <f>VLOOKUP(tbStoricoOrdini[[#This Row],[AGENTE]],tbAgenti[],2,FALSE)</f>
        <v>0.05</v>
      </c>
      <c r="P5263" s="2">
        <v>5206</v>
      </c>
      <c r="Q5263" s="2">
        <f>tbStoricoOrdini[[#This Row],[IMPORTO]]*tbStoricoOrdini[[#This Row],[% COMM.]]</f>
        <v>260.3</v>
      </c>
      <c r="R5263" s="2">
        <f>tbStoricoOrdini[[#This Row],[TOT. COMM.]]+tbStoricoOrdini[[#This Row],[IMPORTO]]</f>
        <v>5466.3</v>
      </c>
    </row>
    <row r="5264" spans="1:18">
      <c r="A5264" s="1">
        <v>43983</v>
      </c>
      <c r="B5264" s="7">
        <f>MONTH(tbStoricoOrdini[[#This Row],[DATA]])</f>
        <v>6</v>
      </c>
      <c r="C5264" t="s">
        <v>5359</v>
      </c>
      <c r="D5264" t="str">
        <f>RIGHT(tbStoricoOrdini[[#This Row],[ORDINE]],4)</f>
        <v>5261</v>
      </c>
      <c r="E5264" t="s">
        <v>52</v>
      </c>
      <c r="F5264" t="str">
        <f>VLOOKUP(tbStoricoOrdini[[#This Row],[CLIENTE]],tbClienti[],3,FALSE)</f>
        <v>Lombardia</v>
      </c>
      <c r="G5264" t="str">
        <f>VLOOKUP(tbStoricoOrdini[[#This Row],[CLIENTE]],tbClienti[],7,FALSE)</f>
        <v>AC</v>
      </c>
      <c r="H5264" t="s">
        <v>60</v>
      </c>
      <c r="I5264" t="str">
        <f>IF(LEFT(tbStoricoOrdini[[#This Row],[ARTICOLO]],3) = "COG","COG",LEFT(tbStoricoOrdini[[#This Row],[ARTICOLO]],FIND(" ",tbStoricoOrdini[[#This Row],[ARTICOLO]])-1))</f>
        <v>KLM</v>
      </c>
      <c r="J5264" t="str">
        <f>MID(tbStoricoOrdini[[#This Row],[ARTICOLO]],FIND(" ",tbStoricoOrdini[[#This Row],[ARTICOLO]])+1,4)</f>
        <v>5000</v>
      </c>
      <c r="K5264" t="str">
        <f>IFERROR(RIGHT(tbStoricoOrdini[[#This Row],[ARTICOLO]],LEN(tbStoricoOrdini[[#This Row],[ARTICOLO]])-FIND(" ",tbStoricoOrdini[[#This Row],[ARTICOLO]],FIND(" ",tbStoricoOrdini[[#This Row],[ARTICOLO]]) +1)),"")</f>
        <v>Plus</v>
      </c>
      <c r="L5264" s="3">
        <f>VLOOKUP(tbStoricoOrdini[[#This Row],[ARTICOLO]],tbArticoli[],2,FALSE)</f>
        <v>175</v>
      </c>
      <c r="M5264" s="22">
        <f>tbStoricoOrdini[[#This Row],[IMPORTO]]/tbStoricoOrdini[[#This Row],[PREZZO]]</f>
        <v>3.7142857142857144</v>
      </c>
      <c r="N5264" t="s">
        <v>20</v>
      </c>
      <c r="O5264" s="8">
        <f>VLOOKUP(tbStoricoOrdini[[#This Row],[AGENTE]],tbAgenti[],2,FALSE)</f>
        <v>0.05</v>
      </c>
      <c r="P5264" s="2">
        <v>650</v>
      </c>
      <c r="Q5264" s="2">
        <f>tbStoricoOrdini[[#This Row],[IMPORTO]]*tbStoricoOrdini[[#This Row],[% COMM.]]</f>
        <v>32.5</v>
      </c>
      <c r="R5264" s="2">
        <f>tbStoricoOrdini[[#This Row],[TOT. COMM.]]+tbStoricoOrdini[[#This Row],[IMPORTO]]</f>
        <v>682.5</v>
      </c>
    </row>
    <row r="5265" spans="1:18">
      <c r="A5265" s="1">
        <v>43983</v>
      </c>
      <c r="B5265" s="7">
        <f>MONTH(tbStoricoOrdini[[#This Row],[DATA]])</f>
        <v>6</v>
      </c>
      <c r="C5265" t="s">
        <v>5360</v>
      </c>
      <c r="D5265" t="str">
        <f>RIGHT(tbStoricoOrdini[[#This Row],[ORDINE]],4)</f>
        <v>5262</v>
      </c>
      <c r="E5265" t="s">
        <v>52</v>
      </c>
      <c r="F5265" t="str">
        <f>VLOOKUP(tbStoricoOrdini[[#This Row],[CLIENTE]],tbClienti[],3,FALSE)</f>
        <v>Lombardia</v>
      </c>
      <c r="G5265" t="str">
        <f>VLOOKUP(tbStoricoOrdini[[#This Row],[CLIENTE]],tbClienti[],7,FALSE)</f>
        <v>AC</v>
      </c>
      <c r="H5265" t="s">
        <v>63</v>
      </c>
      <c r="I5265" t="str">
        <f>IF(LEFT(tbStoricoOrdini[[#This Row],[ARTICOLO]],3) = "COG","COG",LEFT(tbStoricoOrdini[[#This Row],[ARTICOLO]],FIND(" ",tbStoricoOrdini[[#This Row],[ARTICOLO]])-1))</f>
        <v>KLM</v>
      </c>
      <c r="J5265" t="str">
        <f>MID(tbStoricoOrdini[[#This Row],[ARTICOLO]],FIND(" ",tbStoricoOrdini[[#This Row],[ARTICOLO]])+1,4)</f>
        <v>3000</v>
      </c>
      <c r="K5265" t="str">
        <f>IFERROR(RIGHT(tbStoricoOrdini[[#This Row],[ARTICOLO]],LEN(tbStoricoOrdini[[#This Row],[ARTICOLO]])-FIND(" ",tbStoricoOrdini[[#This Row],[ARTICOLO]],FIND(" ",tbStoricoOrdini[[#This Row],[ARTICOLO]]) +1)),"")</f>
        <v>Plus</v>
      </c>
      <c r="L5265" s="3">
        <f>VLOOKUP(tbStoricoOrdini[[#This Row],[ARTICOLO]],tbArticoli[],2,FALSE)</f>
        <v>145</v>
      </c>
      <c r="M5265" s="22">
        <f>tbStoricoOrdini[[#This Row],[IMPORTO]]/tbStoricoOrdini[[#This Row],[PREZZO]]</f>
        <v>5.703448275862069</v>
      </c>
      <c r="N5265" t="s">
        <v>20</v>
      </c>
      <c r="O5265" s="8">
        <f>VLOOKUP(tbStoricoOrdini[[#This Row],[AGENTE]],tbAgenti[],2,FALSE)</f>
        <v>0.05</v>
      </c>
      <c r="P5265" s="2">
        <v>827</v>
      </c>
      <c r="Q5265" s="2">
        <f>tbStoricoOrdini[[#This Row],[IMPORTO]]*tbStoricoOrdini[[#This Row],[% COMM.]]</f>
        <v>41.35</v>
      </c>
      <c r="R5265" s="2">
        <f>tbStoricoOrdini[[#This Row],[TOT. COMM.]]+tbStoricoOrdini[[#This Row],[IMPORTO]]</f>
        <v>868.35</v>
      </c>
    </row>
    <row r="5266" spans="1:18">
      <c r="A5266" s="1">
        <v>43983</v>
      </c>
      <c r="B5266" s="7">
        <f>MONTH(tbStoricoOrdini[[#This Row],[DATA]])</f>
        <v>6</v>
      </c>
      <c r="C5266" t="s">
        <v>5361</v>
      </c>
      <c r="D5266" t="str">
        <f>RIGHT(tbStoricoOrdini[[#This Row],[ORDINE]],4)</f>
        <v>5263</v>
      </c>
      <c r="E5266" t="s">
        <v>52</v>
      </c>
      <c r="F5266" t="str">
        <f>VLOOKUP(tbStoricoOrdini[[#This Row],[CLIENTE]],tbClienti[],3,FALSE)</f>
        <v>Lombardia</v>
      </c>
      <c r="G5266" t="str">
        <f>VLOOKUP(tbStoricoOrdini[[#This Row],[CLIENTE]],tbClienti[],7,FALSE)</f>
        <v>AC</v>
      </c>
      <c r="H5266" t="s">
        <v>63</v>
      </c>
      <c r="I5266" t="str">
        <f>IF(LEFT(tbStoricoOrdini[[#This Row],[ARTICOLO]],3) = "COG","COG",LEFT(tbStoricoOrdini[[#This Row],[ARTICOLO]],FIND(" ",tbStoricoOrdini[[#This Row],[ARTICOLO]])-1))</f>
        <v>KLM</v>
      </c>
      <c r="J5266" t="str">
        <f>MID(tbStoricoOrdini[[#This Row],[ARTICOLO]],FIND(" ",tbStoricoOrdini[[#This Row],[ARTICOLO]])+1,4)</f>
        <v>3000</v>
      </c>
      <c r="K5266" t="str">
        <f>IFERROR(RIGHT(tbStoricoOrdini[[#This Row],[ARTICOLO]],LEN(tbStoricoOrdini[[#This Row],[ARTICOLO]])-FIND(" ",tbStoricoOrdini[[#This Row],[ARTICOLO]],FIND(" ",tbStoricoOrdini[[#This Row],[ARTICOLO]]) +1)),"")</f>
        <v>Plus</v>
      </c>
      <c r="L5266" s="3">
        <f>VLOOKUP(tbStoricoOrdini[[#This Row],[ARTICOLO]],tbArticoli[],2,FALSE)</f>
        <v>145</v>
      </c>
      <c r="M5266" s="22">
        <f>tbStoricoOrdini[[#This Row],[IMPORTO]]/tbStoricoOrdini[[#This Row],[PREZZO]]</f>
        <v>1794.3724137931035</v>
      </c>
      <c r="N5266" t="s">
        <v>9</v>
      </c>
      <c r="O5266" s="8">
        <f>VLOOKUP(tbStoricoOrdini[[#This Row],[AGENTE]],tbAgenti[],2,FALSE)</f>
        <v>0.05</v>
      </c>
      <c r="P5266" s="2">
        <v>260184</v>
      </c>
      <c r="Q5266" s="2">
        <f>tbStoricoOrdini[[#This Row],[IMPORTO]]*tbStoricoOrdini[[#This Row],[% COMM.]]</f>
        <v>13009.2</v>
      </c>
      <c r="R5266" s="2">
        <f>tbStoricoOrdini[[#This Row],[TOT. COMM.]]+tbStoricoOrdini[[#This Row],[IMPORTO]]</f>
        <v>273193.2</v>
      </c>
    </row>
    <row r="5267" spans="1:18">
      <c r="A5267" s="1">
        <v>43983</v>
      </c>
      <c r="B5267" s="7">
        <f>MONTH(tbStoricoOrdini[[#This Row],[DATA]])</f>
        <v>6</v>
      </c>
      <c r="C5267" t="s">
        <v>5362</v>
      </c>
      <c r="D5267" t="str">
        <f>RIGHT(tbStoricoOrdini[[#This Row],[ORDINE]],4)</f>
        <v>5264</v>
      </c>
      <c r="E5267" t="s">
        <v>52</v>
      </c>
      <c r="F5267" t="str">
        <f>VLOOKUP(tbStoricoOrdini[[#This Row],[CLIENTE]],tbClienti[],3,FALSE)</f>
        <v>Lombardia</v>
      </c>
      <c r="G5267" t="str">
        <f>VLOOKUP(tbStoricoOrdini[[#This Row],[CLIENTE]],tbClienti[],7,FALSE)</f>
        <v>AC</v>
      </c>
      <c r="H5267" t="s">
        <v>66</v>
      </c>
      <c r="I5267" t="str">
        <f>IF(LEFT(tbStoricoOrdini[[#This Row],[ARTICOLO]],3) = "COG","COG",LEFT(tbStoricoOrdini[[#This Row],[ARTICOLO]],FIND(" ",tbStoricoOrdini[[#This Row],[ARTICOLO]])-1))</f>
        <v>BAG</v>
      </c>
      <c r="J5267" t="str">
        <f>MID(tbStoricoOrdini[[#This Row],[ARTICOLO]],FIND(" ",tbStoricoOrdini[[#This Row],[ARTICOLO]])+1,4)</f>
        <v>2500</v>
      </c>
      <c r="K5267" t="str">
        <f>IFERROR(RIGHT(tbStoricoOrdini[[#This Row],[ARTICOLO]],LEN(tbStoricoOrdini[[#This Row],[ARTICOLO]])-FIND(" ",tbStoricoOrdini[[#This Row],[ARTICOLO]],FIND(" ",tbStoricoOrdini[[#This Row],[ARTICOLO]]) +1)),"")</f>
        <v>Plus</v>
      </c>
      <c r="L5267" s="3">
        <f>VLOOKUP(tbStoricoOrdini[[#This Row],[ARTICOLO]],tbArticoli[],2,FALSE)</f>
        <v>220</v>
      </c>
      <c r="M5267" s="22">
        <f>tbStoricoOrdini[[#This Row],[IMPORTO]]/tbStoricoOrdini[[#This Row],[PREZZO]]</f>
        <v>0.41818181818181815</v>
      </c>
      <c r="N5267" t="s">
        <v>20</v>
      </c>
      <c r="O5267" s="8">
        <f>VLOOKUP(tbStoricoOrdini[[#This Row],[AGENTE]],tbAgenti[],2,FALSE)</f>
        <v>0.05</v>
      </c>
      <c r="P5267" s="2">
        <v>92</v>
      </c>
      <c r="Q5267" s="2">
        <f>tbStoricoOrdini[[#This Row],[IMPORTO]]*tbStoricoOrdini[[#This Row],[% COMM.]]</f>
        <v>4.6000000000000005</v>
      </c>
      <c r="R5267" s="2">
        <f>tbStoricoOrdini[[#This Row],[TOT. COMM.]]+tbStoricoOrdini[[#This Row],[IMPORTO]]</f>
        <v>96.6</v>
      </c>
    </row>
    <row r="5268" spans="1:18">
      <c r="A5268" s="1">
        <v>43983</v>
      </c>
      <c r="B5268" s="7">
        <f>MONTH(tbStoricoOrdini[[#This Row],[DATA]])</f>
        <v>6</v>
      </c>
      <c r="C5268" t="s">
        <v>5363</v>
      </c>
      <c r="D5268" t="str">
        <f>RIGHT(tbStoricoOrdini[[#This Row],[ORDINE]],4)</f>
        <v>5265</v>
      </c>
      <c r="E5268" t="s">
        <v>52</v>
      </c>
      <c r="F5268" t="str">
        <f>VLOOKUP(tbStoricoOrdini[[#This Row],[CLIENTE]],tbClienti[],3,FALSE)</f>
        <v>Lombardia</v>
      </c>
      <c r="G5268" t="str">
        <f>VLOOKUP(tbStoricoOrdini[[#This Row],[CLIENTE]],tbClienti[],7,FALSE)</f>
        <v>AC</v>
      </c>
      <c r="H5268" t="s">
        <v>66</v>
      </c>
      <c r="I5268" t="str">
        <f>IF(LEFT(tbStoricoOrdini[[#This Row],[ARTICOLO]],3) = "COG","COG",LEFT(tbStoricoOrdini[[#This Row],[ARTICOLO]],FIND(" ",tbStoricoOrdini[[#This Row],[ARTICOLO]])-1))</f>
        <v>BAG</v>
      </c>
      <c r="J5268" t="str">
        <f>MID(tbStoricoOrdini[[#This Row],[ARTICOLO]],FIND(" ",tbStoricoOrdini[[#This Row],[ARTICOLO]])+1,4)</f>
        <v>2500</v>
      </c>
      <c r="K5268" t="str">
        <f>IFERROR(RIGHT(tbStoricoOrdini[[#This Row],[ARTICOLO]],LEN(tbStoricoOrdini[[#This Row],[ARTICOLO]])-FIND(" ",tbStoricoOrdini[[#This Row],[ARTICOLO]],FIND(" ",tbStoricoOrdini[[#This Row],[ARTICOLO]]) +1)),"")</f>
        <v>Plus</v>
      </c>
      <c r="L5268" s="3">
        <f>VLOOKUP(tbStoricoOrdini[[#This Row],[ARTICOLO]],tbArticoli[],2,FALSE)</f>
        <v>220</v>
      </c>
      <c r="M5268" s="22">
        <f>tbStoricoOrdini[[#This Row],[IMPORTO]]/tbStoricoOrdini[[#This Row],[PREZZO]]</f>
        <v>2.7545454545454544</v>
      </c>
      <c r="N5268" t="s">
        <v>9</v>
      </c>
      <c r="O5268" s="8">
        <f>VLOOKUP(tbStoricoOrdini[[#This Row],[AGENTE]],tbAgenti[],2,FALSE)</f>
        <v>0.05</v>
      </c>
      <c r="P5268" s="2">
        <v>606</v>
      </c>
      <c r="Q5268" s="2">
        <f>tbStoricoOrdini[[#This Row],[IMPORTO]]*tbStoricoOrdini[[#This Row],[% COMM.]]</f>
        <v>30.3</v>
      </c>
      <c r="R5268" s="2">
        <f>tbStoricoOrdini[[#This Row],[TOT. COMM.]]+tbStoricoOrdini[[#This Row],[IMPORTO]]</f>
        <v>636.29999999999995</v>
      </c>
    </row>
    <row r="5269" spans="1:18">
      <c r="A5269" s="1">
        <v>43983</v>
      </c>
      <c r="B5269" s="7">
        <f>MONTH(tbStoricoOrdini[[#This Row],[DATA]])</f>
        <v>6</v>
      </c>
      <c r="C5269" t="s">
        <v>5364</v>
      </c>
      <c r="D5269" t="str">
        <f>RIGHT(tbStoricoOrdini[[#This Row],[ORDINE]],4)</f>
        <v>5266</v>
      </c>
      <c r="E5269" t="s">
        <v>52</v>
      </c>
      <c r="F5269" t="str">
        <f>VLOOKUP(tbStoricoOrdini[[#This Row],[CLIENTE]],tbClienti[],3,FALSE)</f>
        <v>Lombardia</v>
      </c>
      <c r="G5269" t="str">
        <f>VLOOKUP(tbStoricoOrdini[[#This Row],[CLIENTE]],tbClienti[],7,FALSE)</f>
        <v>AC</v>
      </c>
      <c r="H5269" t="s">
        <v>80</v>
      </c>
      <c r="I5269" t="str">
        <f>IF(LEFT(tbStoricoOrdini[[#This Row],[ARTICOLO]],3) = "COG","COG",LEFT(tbStoricoOrdini[[#This Row],[ARTICOLO]],FIND(" ",tbStoricoOrdini[[#This Row],[ARTICOLO]])-1))</f>
        <v>COG</v>
      </c>
      <c r="J5269" t="str">
        <f>MID(tbStoricoOrdini[[#This Row],[ARTICOLO]],FIND(" ",tbStoricoOrdini[[#This Row],[ARTICOLO]])+1,4)</f>
        <v>5000</v>
      </c>
      <c r="K5269" t="str">
        <f>IFERROR(RIGHT(tbStoricoOrdini[[#This Row],[ARTICOLO]],LEN(tbStoricoOrdini[[#This Row],[ARTICOLO]])-FIND(" ",tbStoricoOrdini[[#This Row],[ARTICOLO]],FIND(" ",tbStoricoOrdini[[#This Row],[ARTICOLO]]) +1)),"")</f>
        <v>Silver</v>
      </c>
      <c r="L5269" s="3">
        <f>VLOOKUP(tbStoricoOrdini[[#This Row],[ARTICOLO]],tbArticoli[],2,FALSE)</f>
        <v>300</v>
      </c>
      <c r="M5269" s="22">
        <f>tbStoricoOrdini[[#This Row],[IMPORTO]]/tbStoricoOrdini[[#This Row],[PREZZO]]</f>
        <v>0.43333333333333335</v>
      </c>
      <c r="N5269" t="s">
        <v>9</v>
      </c>
      <c r="O5269" s="8">
        <f>VLOOKUP(tbStoricoOrdini[[#This Row],[AGENTE]],tbAgenti[],2,FALSE)</f>
        <v>0.05</v>
      </c>
      <c r="P5269" s="2">
        <v>130</v>
      </c>
      <c r="Q5269" s="2">
        <f>tbStoricoOrdini[[#This Row],[IMPORTO]]*tbStoricoOrdini[[#This Row],[% COMM.]]</f>
        <v>6.5</v>
      </c>
      <c r="R5269" s="2">
        <f>tbStoricoOrdini[[#This Row],[TOT. COMM.]]+tbStoricoOrdini[[#This Row],[IMPORTO]]</f>
        <v>136.5</v>
      </c>
    </row>
    <row r="5270" spans="1:18">
      <c r="A5270" s="1">
        <v>43983</v>
      </c>
      <c r="B5270" s="7">
        <f>MONTH(tbStoricoOrdini[[#This Row],[DATA]])</f>
        <v>6</v>
      </c>
      <c r="C5270" t="s">
        <v>5365</v>
      </c>
      <c r="D5270" t="str">
        <f>RIGHT(tbStoricoOrdini[[#This Row],[ORDINE]],4)</f>
        <v>5267</v>
      </c>
      <c r="E5270" t="s">
        <v>52</v>
      </c>
      <c r="F5270" t="str">
        <f>VLOOKUP(tbStoricoOrdini[[#This Row],[CLIENTE]],tbClienti[],3,FALSE)</f>
        <v>Lombardia</v>
      </c>
      <c r="G5270" t="str">
        <f>VLOOKUP(tbStoricoOrdini[[#This Row],[CLIENTE]],tbClienti[],7,FALSE)</f>
        <v>AC</v>
      </c>
      <c r="H5270" t="s">
        <v>69</v>
      </c>
      <c r="I5270" t="str">
        <f>IF(LEFT(tbStoricoOrdini[[#This Row],[ARTICOLO]],3) = "COG","COG",LEFT(tbStoricoOrdini[[#This Row],[ARTICOLO]],FIND(" ",tbStoricoOrdini[[#This Row],[ARTICOLO]])-1))</f>
        <v>BAG</v>
      </c>
      <c r="J5270" t="str">
        <f>MID(tbStoricoOrdini[[#This Row],[ARTICOLO]],FIND(" ",tbStoricoOrdini[[#This Row],[ARTICOLO]])+1,4)</f>
        <v>1121</v>
      </c>
      <c r="K5270" t="str">
        <f>IFERROR(RIGHT(tbStoricoOrdini[[#This Row],[ARTICOLO]],LEN(tbStoricoOrdini[[#This Row],[ARTICOLO]])-FIND(" ",tbStoricoOrdini[[#This Row],[ARTICOLO]],FIND(" ",tbStoricoOrdini[[#This Row],[ARTICOLO]]) +1)),"")</f>
        <v>Gold</v>
      </c>
      <c r="L5270" s="3">
        <f>VLOOKUP(tbStoricoOrdini[[#This Row],[ARTICOLO]],tbArticoli[],2,FALSE)</f>
        <v>230</v>
      </c>
      <c r="M5270" s="22">
        <f>tbStoricoOrdini[[#This Row],[IMPORTO]]/tbStoricoOrdini[[#This Row],[PREZZO]]</f>
        <v>76.4304347826087</v>
      </c>
      <c r="N5270" t="s">
        <v>9</v>
      </c>
      <c r="O5270" s="8">
        <f>VLOOKUP(tbStoricoOrdini[[#This Row],[AGENTE]],tbAgenti[],2,FALSE)</f>
        <v>0.05</v>
      </c>
      <c r="P5270" s="2">
        <v>17579</v>
      </c>
      <c r="Q5270" s="2">
        <f>tbStoricoOrdini[[#This Row],[IMPORTO]]*tbStoricoOrdini[[#This Row],[% COMM.]]</f>
        <v>878.95</v>
      </c>
      <c r="R5270" s="2">
        <f>tbStoricoOrdini[[#This Row],[TOT. COMM.]]+tbStoricoOrdini[[#This Row],[IMPORTO]]</f>
        <v>18457.95</v>
      </c>
    </row>
    <row r="5271" spans="1:18">
      <c r="A5271" s="1">
        <v>43983</v>
      </c>
      <c r="B5271" s="7">
        <f>MONTH(tbStoricoOrdini[[#This Row],[DATA]])</f>
        <v>6</v>
      </c>
      <c r="C5271" t="s">
        <v>5366</v>
      </c>
      <c r="D5271" t="str">
        <f>RIGHT(tbStoricoOrdini[[#This Row],[ORDINE]],4)</f>
        <v>5268</v>
      </c>
      <c r="E5271" t="s">
        <v>52</v>
      </c>
      <c r="F5271" t="str">
        <f>VLOOKUP(tbStoricoOrdini[[#This Row],[CLIENTE]],tbClienti[],3,FALSE)</f>
        <v>Lombardia</v>
      </c>
      <c r="G5271" t="str">
        <f>VLOOKUP(tbStoricoOrdini[[#This Row],[CLIENTE]],tbClienti[],7,FALSE)</f>
        <v>AC</v>
      </c>
      <c r="H5271" t="s">
        <v>83</v>
      </c>
      <c r="I5271" t="str">
        <f>IF(LEFT(tbStoricoOrdini[[#This Row],[ARTICOLO]],3) = "COG","COG",LEFT(tbStoricoOrdini[[#This Row],[ARTICOLO]],FIND(" ",tbStoricoOrdini[[#This Row],[ARTICOLO]])-1))</f>
        <v>COG</v>
      </c>
      <c r="J5271" t="str">
        <f>MID(tbStoricoOrdini[[#This Row],[ARTICOLO]],FIND(" ",tbStoricoOrdini[[#This Row],[ARTICOLO]])+1,4)</f>
        <v>8000</v>
      </c>
      <c r="K5271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5271" s="3">
        <f>VLOOKUP(tbStoricoOrdini[[#This Row],[ARTICOLO]],tbArticoli[],2,FALSE)</f>
        <v>670</v>
      </c>
      <c r="M5271" s="22">
        <f>tbStoricoOrdini[[#This Row],[IMPORTO]]/tbStoricoOrdini[[#This Row],[PREZZO]]</f>
        <v>95.798507462686572</v>
      </c>
      <c r="N5271" t="s">
        <v>9</v>
      </c>
      <c r="O5271" s="8">
        <f>VLOOKUP(tbStoricoOrdini[[#This Row],[AGENTE]],tbAgenti[],2,FALSE)</f>
        <v>0.05</v>
      </c>
      <c r="P5271" s="2">
        <v>64185</v>
      </c>
      <c r="Q5271" s="2">
        <f>tbStoricoOrdini[[#This Row],[IMPORTO]]*tbStoricoOrdini[[#This Row],[% COMM.]]</f>
        <v>3209.25</v>
      </c>
      <c r="R5271" s="2">
        <f>tbStoricoOrdini[[#This Row],[TOT. COMM.]]+tbStoricoOrdini[[#This Row],[IMPORTO]]</f>
        <v>67394.25</v>
      </c>
    </row>
    <row r="5272" spans="1:18">
      <c r="A5272" s="1">
        <v>43983</v>
      </c>
      <c r="B5272" s="7">
        <f>MONTH(tbStoricoOrdini[[#This Row],[DATA]])</f>
        <v>6</v>
      </c>
      <c r="C5272" t="s">
        <v>5367</v>
      </c>
      <c r="D5272" t="str">
        <f>RIGHT(tbStoricoOrdini[[#This Row],[ORDINE]],4)</f>
        <v>5269</v>
      </c>
      <c r="E5272" t="s">
        <v>52</v>
      </c>
      <c r="F5272" t="str">
        <f>VLOOKUP(tbStoricoOrdini[[#This Row],[CLIENTE]],tbClienti[],3,FALSE)</f>
        <v>Lombardia</v>
      </c>
      <c r="G5272" t="str">
        <f>VLOOKUP(tbStoricoOrdini[[#This Row],[CLIENTE]],tbClienti[],7,FALSE)</f>
        <v>AC</v>
      </c>
      <c r="H5272" t="s">
        <v>70</v>
      </c>
      <c r="I5272" t="str">
        <f>IF(LEFT(tbStoricoOrdini[[#This Row],[ARTICOLO]],3) = "COG","COG",LEFT(tbStoricoOrdini[[#This Row],[ARTICOLO]],FIND(" ",tbStoricoOrdini[[#This Row],[ARTICOLO]])-1))</f>
        <v>EB08</v>
      </c>
      <c r="J5272" t="str">
        <f>MID(tbStoricoOrdini[[#This Row],[ARTICOLO]],FIND(" ",tbStoricoOrdini[[#This Row],[ARTICOLO]])+1,4)</f>
        <v>7500</v>
      </c>
      <c r="K5272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5272" s="3">
        <f>VLOOKUP(tbStoricoOrdini[[#This Row],[ARTICOLO]],tbArticoli[],2,FALSE)</f>
        <v>180</v>
      </c>
      <c r="M5272" s="22">
        <f>tbStoricoOrdini[[#This Row],[IMPORTO]]/tbStoricoOrdini[[#This Row],[PREZZO]]</f>
        <v>3.2111111111111112</v>
      </c>
      <c r="N5272" t="s">
        <v>9</v>
      </c>
      <c r="O5272" s="8">
        <f>VLOOKUP(tbStoricoOrdini[[#This Row],[AGENTE]],tbAgenti[],2,FALSE)</f>
        <v>0.05</v>
      </c>
      <c r="P5272" s="2">
        <v>578</v>
      </c>
      <c r="Q5272" s="2">
        <f>tbStoricoOrdini[[#This Row],[IMPORTO]]*tbStoricoOrdini[[#This Row],[% COMM.]]</f>
        <v>28.900000000000002</v>
      </c>
      <c r="R5272" s="2">
        <f>tbStoricoOrdini[[#This Row],[TOT. COMM.]]+tbStoricoOrdini[[#This Row],[IMPORTO]]</f>
        <v>606.9</v>
      </c>
    </row>
    <row r="5273" spans="1:18">
      <c r="A5273" s="1">
        <v>43983</v>
      </c>
      <c r="B5273" s="7">
        <f>MONTH(tbStoricoOrdini[[#This Row],[DATA]])</f>
        <v>6</v>
      </c>
      <c r="C5273" t="s">
        <v>5368</v>
      </c>
      <c r="D5273" t="str">
        <f>RIGHT(tbStoricoOrdini[[#This Row],[ORDINE]],4)</f>
        <v>5270</v>
      </c>
      <c r="E5273" t="s">
        <v>52</v>
      </c>
      <c r="F5273" t="str">
        <f>VLOOKUP(tbStoricoOrdini[[#This Row],[CLIENTE]],tbClienti[],3,FALSE)</f>
        <v>Lombardia</v>
      </c>
      <c r="G5273" t="str">
        <f>VLOOKUP(tbStoricoOrdini[[#This Row],[CLIENTE]],tbClienti[],7,FALSE)</f>
        <v>AC</v>
      </c>
      <c r="H5273" t="s">
        <v>75</v>
      </c>
      <c r="I5273" t="str">
        <f>IF(LEFT(tbStoricoOrdini[[#This Row],[ARTICOLO]],3) = "COG","COG",LEFT(tbStoricoOrdini[[#This Row],[ARTICOLO]],FIND(" ",tbStoricoOrdini[[#This Row],[ARTICOLO]])-1))</f>
        <v>AVRC</v>
      </c>
      <c r="J5273" t="str">
        <f>MID(tbStoricoOrdini[[#This Row],[ARTICOLO]],FIND(" ",tbStoricoOrdini[[#This Row],[ARTICOLO]])+1,4)</f>
        <v>1000</v>
      </c>
      <c r="K5273" t="str">
        <f>IFERROR(RIGHT(tbStoricoOrdini[[#This Row],[ARTICOLO]],LEN(tbStoricoOrdini[[#This Row],[ARTICOLO]])-FIND(" ",tbStoricoOrdini[[#This Row],[ARTICOLO]],FIND(" ",tbStoricoOrdini[[#This Row],[ARTICOLO]]) +1)),"")</f>
        <v>Silver</v>
      </c>
      <c r="L5273" s="3">
        <f>VLOOKUP(tbStoricoOrdini[[#This Row],[ARTICOLO]],tbArticoli[],2,FALSE)</f>
        <v>390</v>
      </c>
      <c r="M5273" s="22">
        <f>tbStoricoOrdini[[#This Row],[IMPORTO]]/tbStoricoOrdini[[#This Row],[PREZZO]]</f>
        <v>7.7</v>
      </c>
      <c r="N5273" t="s">
        <v>9</v>
      </c>
      <c r="O5273" s="8">
        <f>VLOOKUP(tbStoricoOrdini[[#This Row],[AGENTE]],tbAgenti[],2,FALSE)</f>
        <v>0.05</v>
      </c>
      <c r="P5273" s="2">
        <v>3003</v>
      </c>
      <c r="Q5273" s="2">
        <f>tbStoricoOrdini[[#This Row],[IMPORTO]]*tbStoricoOrdini[[#This Row],[% COMM.]]</f>
        <v>150.15</v>
      </c>
      <c r="R5273" s="2">
        <f>tbStoricoOrdini[[#This Row],[TOT. COMM.]]+tbStoricoOrdini[[#This Row],[IMPORTO]]</f>
        <v>3153.15</v>
      </c>
    </row>
    <row r="5274" spans="1:18">
      <c r="A5274" s="1">
        <v>43983</v>
      </c>
      <c r="B5274" s="7">
        <f>MONTH(tbStoricoOrdini[[#This Row],[DATA]])</f>
        <v>6</v>
      </c>
      <c r="C5274" t="s">
        <v>5369</v>
      </c>
      <c r="D5274" t="str">
        <f>RIGHT(tbStoricoOrdini[[#This Row],[ORDINE]],4)</f>
        <v>5271</v>
      </c>
      <c r="E5274" t="s">
        <v>52</v>
      </c>
      <c r="F5274" t="str">
        <f>VLOOKUP(tbStoricoOrdini[[#This Row],[CLIENTE]],tbClienti[],3,FALSE)</f>
        <v>Lombardia</v>
      </c>
      <c r="G5274" t="str">
        <f>VLOOKUP(tbStoricoOrdini[[#This Row],[CLIENTE]],tbClienti[],7,FALSE)</f>
        <v>AC</v>
      </c>
      <c r="H5274" t="s">
        <v>71</v>
      </c>
      <c r="I5274" t="str">
        <f>IF(LEFT(tbStoricoOrdini[[#This Row],[ARTICOLO]],3) = "COG","COG",LEFT(tbStoricoOrdini[[#This Row],[ARTICOLO]],FIND(" ",tbStoricoOrdini[[#This Row],[ARTICOLO]])-1))</f>
        <v>EB07</v>
      </c>
      <c r="J5274" t="str">
        <f>MID(tbStoricoOrdini[[#This Row],[ARTICOLO]],FIND(" ",tbStoricoOrdini[[#This Row],[ARTICOLO]])+1,4)</f>
        <v>5000</v>
      </c>
      <c r="K5274" t="str">
        <f>IFERROR(RIGHT(tbStoricoOrdini[[#This Row],[ARTICOLO]],LEN(tbStoricoOrdini[[#This Row],[ARTICOLO]])-FIND(" ",tbStoricoOrdini[[#This Row],[ARTICOLO]],FIND(" ",tbStoricoOrdini[[#This Row],[ARTICOLO]]) +1)),"")</f>
        <v/>
      </c>
      <c r="L5274" s="3">
        <f>VLOOKUP(tbStoricoOrdini[[#This Row],[ARTICOLO]],tbArticoli[],2,FALSE)</f>
        <v>140</v>
      </c>
      <c r="M5274" s="22">
        <f>tbStoricoOrdini[[#This Row],[IMPORTO]]/tbStoricoOrdini[[#This Row],[PREZZO]]</f>
        <v>1.1000000000000001</v>
      </c>
      <c r="N5274" t="s">
        <v>20</v>
      </c>
      <c r="O5274" s="8">
        <f>VLOOKUP(tbStoricoOrdini[[#This Row],[AGENTE]],tbAgenti[],2,FALSE)</f>
        <v>0.05</v>
      </c>
      <c r="P5274" s="2">
        <v>154</v>
      </c>
      <c r="Q5274" s="2">
        <f>tbStoricoOrdini[[#This Row],[IMPORTO]]*tbStoricoOrdini[[#This Row],[% COMM.]]</f>
        <v>7.7</v>
      </c>
      <c r="R5274" s="2">
        <f>tbStoricoOrdini[[#This Row],[TOT. COMM.]]+tbStoricoOrdini[[#This Row],[IMPORTO]]</f>
        <v>161.69999999999999</v>
      </c>
    </row>
    <row r="5275" spans="1:18">
      <c r="A5275" s="1">
        <v>43983</v>
      </c>
      <c r="B5275" s="7">
        <f>MONTH(tbStoricoOrdini[[#This Row],[DATA]])</f>
        <v>6</v>
      </c>
      <c r="C5275" t="s">
        <v>5370</v>
      </c>
      <c r="D5275" t="str">
        <f>RIGHT(tbStoricoOrdini[[#This Row],[ORDINE]],4)</f>
        <v>5272</v>
      </c>
      <c r="E5275" t="s">
        <v>52</v>
      </c>
      <c r="F5275" t="str">
        <f>VLOOKUP(tbStoricoOrdini[[#This Row],[CLIENTE]],tbClienti[],3,FALSE)</f>
        <v>Lombardia</v>
      </c>
      <c r="G5275" t="str">
        <f>VLOOKUP(tbStoricoOrdini[[#This Row],[CLIENTE]],tbClienti[],7,FALSE)</f>
        <v>AC</v>
      </c>
      <c r="H5275" t="s">
        <v>71</v>
      </c>
      <c r="I5275" t="str">
        <f>IF(LEFT(tbStoricoOrdini[[#This Row],[ARTICOLO]],3) = "COG","COG",LEFT(tbStoricoOrdini[[#This Row],[ARTICOLO]],FIND(" ",tbStoricoOrdini[[#This Row],[ARTICOLO]])-1))</f>
        <v>EB07</v>
      </c>
      <c r="J5275" t="str">
        <f>MID(tbStoricoOrdini[[#This Row],[ARTICOLO]],FIND(" ",tbStoricoOrdini[[#This Row],[ARTICOLO]])+1,4)</f>
        <v>5000</v>
      </c>
      <c r="K5275" t="str">
        <f>IFERROR(RIGHT(tbStoricoOrdini[[#This Row],[ARTICOLO]],LEN(tbStoricoOrdini[[#This Row],[ARTICOLO]])-FIND(" ",tbStoricoOrdini[[#This Row],[ARTICOLO]],FIND(" ",tbStoricoOrdini[[#This Row],[ARTICOLO]]) +1)),"")</f>
        <v/>
      </c>
      <c r="L5275" s="3">
        <f>VLOOKUP(tbStoricoOrdini[[#This Row],[ARTICOLO]],tbArticoli[],2,FALSE)</f>
        <v>140</v>
      </c>
      <c r="M5275" s="22">
        <f>tbStoricoOrdini[[#This Row],[IMPORTO]]/tbStoricoOrdini[[#This Row],[PREZZO]]</f>
        <v>30.692857142857143</v>
      </c>
      <c r="N5275" t="s">
        <v>9</v>
      </c>
      <c r="O5275" s="8">
        <f>VLOOKUP(tbStoricoOrdini[[#This Row],[AGENTE]],tbAgenti[],2,FALSE)</f>
        <v>0.05</v>
      </c>
      <c r="P5275" s="2">
        <v>4297</v>
      </c>
      <c r="Q5275" s="2">
        <f>tbStoricoOrdini[[#This Row],[IMPORTO]]*tbStoricoOrdini[[#This Row],[% COMM.]]</f>
        <v>214.85000000000002</v>
      </c>
      <c r="R5275" s="2">
        <f>tbStoricoOrdini[[#This Row],[TOT. COMM.]]+tbStoricoOrdini[[#This Row],[IMPORTO]]</f>
        <v>4511.8500000000004</v>
      </c>
    </row>
    <row r="5276" spans="1:18">
      <c r="A5276" s="1">
        <v>43983</v>
      </c>
      <c r="B5276" s="7">
        <f>MONTH(tbStoricoOrdini[[#This Row],[DATA]])</f>
        <v>6</v>
      </c>
      <c r="C5276" t="s">
        <v>5371</v>
      </c>
      <c r="D5276" t="str">
        <f>RIGHT(tbStoricoOrdini[[#This Row],[ORDINE]],4)</f>
        <v>5273</v>
      </c>
      <c r="E5276" t="s">
        <v>52</v>
      </c>
      <c r="F5276" t="str">
        <f>VLOOKUP(tbStoricoOrdini[[#This Row],[CLIENTE]],tbClienti[],3,FALSE)</f>
        <v>Lombardia</v>
      </c>
      <c r="G5276" t="str">
        <f>VLOOKUP(tbStoricoOrdini[[#This Row],[CLIENTE]],tbClienti[],7,FALSE)</f>
        <v>AC</v>
      </c>
      <c r="H5276" t="s">
        <v>76</v>
      </c>
      <c r="I5276" t="str">
        <f>IF(LEFT(tbStoricoOrdini[[#This Row],[ARTICOLO]],3) = "COG","COG",LEFT(tbStoricoOrdini[[#This Row],[ARTICOLO]],FIND(" ",tbStoricoOrdini[[#This Row],[ARTICOLO]])-1))</f>
        <v>COG</v>
      </c>
      <c r="J5276" t="str">
        <f>MID(tbStoricoOrdini[[#This Row],[ARTICOLO]],FIND(" ",tbStoricoOrdini[[#This Row],[ARTICOLO]])+1,4)</f>
        <v>1000</v>
      </c>
      <c r="K5276" t="str">
        <f>IFERROR(RIGHT(tbStoricoOrdini[[#This Row],[ARTICOLO]],LEN(tbStoricoOrdini[[#This Row],[ARTICOLO]])-FIND(" ",tbStoricoOrdini[[#This Row],[ARTICOLO]],FIND(" ",tbStoricoOrdini[[#This Row],[ARTICOLO]]) +1)),"")</f>
        <v/>
      </c>
      <c r="L5276" s="3">
        <f>VLOOKUP(tbStoricoOrdini[[#This Row],[ARTICOLO]],tbArticoli[],2,FALSE)</f>
        <v>150</v>
      </c>
      <c r="M5276" s="22">
        <f>tbStoricoOrdini[[#This Row],[IMPORTO]]/tbStoricoOrdini[[#This Row],[PREZZO]]</f>
        <v>13.806666666666667</v>
      </c>
      <c r="N5276" t="s">
        <v>9</v>
      </c>
      <c r="O5276" s="8">
        <f>VLOOKUP(tbStoricoOrdini[[#This Row],[AGENTE]],tbAgenti[],2,FALSE)</f>
        <v>0.05</v>
      </c>
      <c r="P5276" s="2">
        <v>2071</v>
      </c>
      <c r="Q5276" s="2">
        <f>tbStoricoOrdini[[#This Row],[IMPORTO]]*tbStoricoOrdini[[#This Row],[% COMM.]]</f>
        <v>103.55000000000001</v>
      </c>
      <c r="R5276" s="2">
        <f>tbStoricoOrdini[[#This Row],[TOT. COMM.]]+tbStoricoOrdini[[#This Row],[IMPORTO]]</f>
        <v>2174.5500000000002</v>
      </c>
    </row>
    <row r="5277" spans="1:18">
      <c r="A5277" s="1">
        <v>43983</v>
      </c>
      <c r="B5277" s="7">
        <f>MONTH(tbStoricoOrdini[[#This Row],[DATA]])</f>
        <v>6</v>
      </c>
      <c r="C5277" t="s">
        <v>5372</v>
      </c>
      <c r="D5277" t="str">
        <f>RIGHT(tbStoricoOrdini[[#This Row],[ORDINE]],4)</f>
        <v>5274</v>
      </c>
      <c r="E5277" t="s">
        <v>52</v>
      </c>
      <c r="F5277" t="str">
        <f>VLOOKUP(tbStoricoOrdini[[#This Row],[CLIENTE]],tbClienti[],3,FALSE)</f>
        <v>Lombardia</v>
      </c>
      <c r="G5277" t="str">
        <f>VLOOKUP(tbStoricoOrdini[[#This Row],[CLIENTE]],tbClienti[],7,FALSE)</f>
        <v>AC</v>
      </c>
      <c r="H5277" t="s">
        <v>72</v>
      </c>
      <c r="I5277" t="str">
        <f>IF(LEFT(tbStoricoOrdini[[#This Row],[ARTICOLO]],3) = "COG","COG",LEFT(tbStoricoOrdini[[#This Row],[ARTICOLO]],FIND(" ",tbStoricoOrdini[[#This Row],[ARTICOLO]])-1))</f>
        <v>EB06</v>
      </c>
      <c r="J5277" t="str">
        <f>MID(tbStoricoOrdini[[#This Row],[ARTICOLO]],FIND(" ",tbStoricoOrdini[[#This Row],[ARTICOLO]])+1,4)</f>
        <v>3000</v>
      </c>
      <c r="K5277" t="str">
        <f>IFERROR(RIGHT(tbStoricoOrdini[[#This Row],[ARTICOLO]],LEN(tbStoricoOrdini[[#This Row],[ARTICOLO]])-FIND(" ",tbStoricoOrdini[[#This Row],[ARTICOLO]],FIND(" ",tbStoricoOrdini[[#This Row],[ARTICOLO]]) +1)),"")</f>
        <v>Medium</v>
      </c>
      <c r="L5277" s="3">
        <f>VLOOKUP(tbStoricoOrdini[[#This Row],[ARTICOLO]],tbArticoli[],2,FALSE)</f>
        <v>120</v>
      </c>
      <c r="M5277" s="22">
        <f>tbStoricoOrdini[[#This Row],[IMPORTO]]/tbStoricoOrdini[[#This Row],[PREZZO]]</f>
        <v>0.5</v>
      </c>
      <c r="N5277" t="s">
        <v>20</v>
      </c>
      <c r="O5277" s="8">
        <f>VLOOKUP(tbStoricoOrdini[[#This Row],[AGENTE]],tbAgenti[],2,FALSE)</f>
        <v>0.05</v>
      </c>
      <c r="P5277" s="2">
        <v>60</v>
      </c>
      <c r="Q5277" s="2">
        <f>tbStoricoOrdini[[#This Row],[IMPORTO]]*tbStoricoOrdini[[#This Row],[% COMM.]]</f>
        <v>3</v>
      </c>
      <c r="R5277" s="2">
        <f>tbStoricoOrdini[[#This Row],[TOT. COMM.]]+tbStoricoOrdini[[#This Row],[IMPORTO]]</f>
        <v>63</v>
      </c>
    </row>
    <row r="5278" spans="1:18">
      <c r="A5278" s="1">
        <v>43983</v>
      </c>
      <c r="B5278" s="7">
        <f>MONTH(tbStoricoOrdini[[#This Row],[DATA]])</f>
        <v>6</v>
      </c>
      <c r="C5278" t="s">
        <v>5373</v>
      </c>
      <c r="D5278" t="str">
        <f>RIGHT(tbStoricoOrdini[[#This Row],[ORDINE]],4)</f>
        <v>5275</v>
      </c>
      <c r="E5278" t="s">
        <v>52</v>
      </c>
      <c r="F5278" t="str">
        <f>VLOOKUP(tbStoricoOrdini[[#This Row],[CLIENTE]],tbClienti[],3,FALSE)</f>
        <v>Lombardia</v>
      </c>
      <c r="G5278" t="str">
        <f>VLOOKUP(tbStoricoOrdini[[#This Row],[CLIENTE]],tbClienti[],7,FALSE)</f>
        <v>AC</v>
      </c>
      <c r="H5278" t="s">
        <v>72</v>
      </c>
      <c r="I5278" t="str">
        <f>IF(LEFT(tbStoricoOrdini[[#This Row],[ARTICOLO]],3) = "COG","COG",LEFT(tbStoricoOrdini[[#This Row],[ARTICOLO]],FIND(" ",tbStoricoOrdini[[#This Row],[ARTICOLO]])-1))</f>
        <v>EB06</v>
      </c>
      <c r="J5278" t="str">
        <f>MID(tbStoricoOrdini[[#This Row],[ARTICOLO]],FIND(" ",tbStoricoOrdini[[#This Row],[ARTICOLO]])+1,4)</f>
        <v>3000</v>
      </c>
      <c r="K5278" t="str">
        <f>IFERROR(RIGHT(tbStoricoOrdini[[#This Row],[ARTICOLO]],LEN(tbStoricoOrdini[[#This Row],[ARTICOLO]])-FIND(" ",tbStoricoOrdini[[#This Row],[ARTICOLO]],FIND(" ",tbStoricoOrdini[[#This Row],[ARTICOLO]]) +1)),"")</f>
        <v>Medium</v>
      </c>
      <c r="L5278" s="3">
        <f>VLOOKUP(tbStoricoOrdini[[#This Row],[ARTICOLO]],tbArticoli[],2,FALSE)</f>
        <v>120</v>
      </c>
      <c r="M5278" s="22">
        <f>tbStoricoOrdini[[#This Row],[IMPORTO]]/tbStoricoOrdini[[#This Row],[PREZZO]]</f>
        <v>35.641666666666666</v>
      </c>
      <c r="N5278" t="s">
        <v>9</v>
      </c>
      <c r="O5278" s="8">
        <f>VLOOKUP(tbStoricoOrdini[[#This Row],[AGENTE]],tbAgenti[],2,FALSE)</f>
        <v>0.05</v>
      </c>
      <c r="P5278" s="2">
        <v>4277</v>
      </c>
      <c r="Q5278" s="2">
        <f>tbStoricoOrdini[[#This Row],[IMPORTO]]*tbStoricoOrdini[[#This Row],[% COMM.]]</f>
        <v>213.85000000000002</v>
      </c>
      <c r="R5278" s="2">
        <f>tbStoricoOrdini[[#This Row],[TOT. COMM.]]+tbStoricoOrdini[[#This Row],[IMPORTO]]</f>
        <v>4490.8500000000004</v>
      </c>
    </row>
    <row r="5279" spans="1:18">
      <c r="A5279" s="1">
        <v>43983</v>
      </c>
      <c r="B5279" s="7">
        <f>MONTH(tbStoricoOrdini[[#This Row],[DATA]])</f>
        <v>6</v>
      </c>
      <c r="C5279" t="s">
        <v>5374</v>
      </c>
      <c r="D5279" t="str">
        <f>RIGHT(tbStoricoOrdini[[#This Row],[ORDINE]],4)</f>
        <v>5276</v>
      </c>
      <c r="E5279" t="s">
        <v>52</v>
      </c>
      <c r="F5279" t="str">
        <f>VLOOKUP(tbStoricoOrdini[[#This Row],[CLIENTE]],tbClienti[],3,FALSE)</f>
        <v>Lombardia</v>
      </c>
      <c r="G5279" t="str">
        <f>VLOOKUP(tbStoricoOrdini[[#This Row],[CLIENTE]],tbClienti[],7,FALSE)</f>
        <v>AC</v>
      </c>
      <c r="H5279" t="s">
        <v>73</v>
      </c>
      <c r="I5279" t="str">
        <f>IF(LEFT(tbStoricoOrdini[[#This Row],[ARTICOLO]],3) = "COG","COG",LEFT(tbStoricoOrdini[[#This Row],[ARTICOLO]],FIND(" ",tbStoricoOrdini[[#This Row],[ARTICOLO]])-1))</f>
        <v>EB06</v>
      </c>
      <c r="J5279" t="str">
        <f>MID(tbStoricoOrdini[[#This Row],[ARTICOLO]],FIND(" ",tbStoricoOrdini[[#This Row],[ARTICOLO]])+1,4)</f>
        <v>3000</v>
      </c>
      <c r="K5279" t="str">
        <f>IFERROR(RIGHT(tbStoricoOrdini[[#This Row],[ARTICOLO]],LEN(tbStoricoOrdini[[#This Row],[ARTICOLO]])-FIND(" ",tbStoricoOrdini[[#This Row],[ARTICOLO]],FIND(" ",tbStoricoOrdini[[#This Row],[ARTICOLO]]) +1)),"")</f>
        <v>Plus</v>
      </c>
      <c r="L5279" s="3">
        <f>VLOOKUP(tbStoricoOrdini[[#This Row],[ARTICOLO]],tbArticoli[],2,FALSE)</f>
        <v>130</v>
      </c>
      <c r="M5279" s="22">
        <f>tbStoricoOrdini[[#This Row],[IMPORTO]]/tbStoricoOrdini[[#This Row],[PREZZO]]</f>
        <v>2.0769230769230771</v>
      </c>
      <c r="N5279" t="s">
        <v>20</v>
      </c>
      <c r="O5279" s="8">
        <f>VLOOKUP(tbStoricoOrdini[[#This Row],[AGENTE]],tbAgenti[],2,FALSE)</f>
        <v>0.05</v>
      </c>
      <c r="P5279" s="2">
        <v>270</v>
      </c>
      <c r="Q5279" s="2">
        <f>tbStoricoOrdini[[#This Row],[IMPORTO]]*tbStoricoOrdini[[#This Row],[% COMM.]]</f>
        <v>13.5</v>
      </c>
      <c r="R5279" s="2">
        <f>tbStoricoOrdini[[#This Row],[TOT. COMM.]]+tbStoricoOrdini[[#This Row],[IMPORTO]]</f>
        <v>283.5</v>
      </c>
    </row>
    <row r="5280" spans="1:18">
      <c r="A5280" s="1">
        <v>43983</v>
      </c>
      <c r="B5280" s="7">
        <f>MONTH(tbStoricoOrdini[[#This Row],[DATA]])</f>
        <v>6</v>
      </c>
      <c r="C5280" t="s">
        <v>5375</v>
      </c>
      <c r="D5280" t="str">
        <f>RIGHT(tbStoricoOrdini[[#This Row],[ORDINE]],4)</f>
        <v>5277</v>
      </c>
      <c r="E5280" t="s">
        <v>53</v>
      </c>
      <c r="F5280" t="str">
        <f>VLOOKUP(tbStoricoOrdini[[#This Row],[CLIENTE]],tbClienti[],3,FALSE)</f>
        <v>Lombardia</v>
      </c>
      <c r="G5280" t="str">
        <f>VLOOKUP(tbStoricoOrdini[[#This Row],[CLIENTE]],tbClienti[],7,FALSE)</f>
        <v>DB</v>
      </c>
      <c r="H5280" t="s">
        <v>61</v>
      </c>
      <c r="I5280" t="str">
        <f>IF(LEFT(tbStoricoOrdini[[#This Row],[ARTICOLO]],3) = "COG","COG",LEFT(tbStoricoOrdini[[#This Row],[ARTICOLO]],FIND(" ",tbStoricoOrdini[[#This Row],[ARTICOLO]])-1))</f>
        <v>KLM</v>
      </c>
      <c r="J5280" t="str">
        <f>MID(tbStoricoOrdini[[#This Row],[ARTICOLO]],FIND(" ",tbStoricoOrdini[[#This Row],[ARTICOLO]])+1,4)</f>
        <v>5000</v>
      </c>
      <c r="K5280" t="str">
        <f>IFERROR(RIGHT(tbStoricoOrdini[[#This Row],[ARTICOLO]],LEN(tbStoricoOrdini[[#This Row],[ARTICOLO]])-FIND(" ",tbStoricoOrdini[[#This Row],[ARTICOLO]],FIND(" ",tbStoricoOrdini[[#This Row],[ARTICOLO]]) +1)),"")</f>
        <v>Medium</v>
      </c>
      <c r="L5280" s="3">
        <f>VLOOKUP(tbStoricoOrdini[[#This Row],[ARTICOLO]],tbArticoli[],2,FALSE)</f>
        <v>150</v>
      </c>
      <c r="M5280" s="22">
        <f>tbStoricoOrdini[[#This Row],[IMPORTO]]/tbStoricoOrdini[[#This Row],[PREZZO]]</f>
        <v>1.0466666666666666</v>
      </c>
      <c r="N5280" t="s">
        <v>9</v>
      </c>
      <c r="O5280" s="8">
        <f>VLOOKUP(tbStoricoOrdini[[#This Row],[AGENTE]],tbAgenti[],2,FALSE)</f>
        <v>0.05</v>
      </c>
      <c r="P5280" s="2">
        <v>157</v>
      </c>
      <c r="Q5280" s="2">
        <f>tbStoricoOrdini[[#This Row],[IMPORTO]]*tbStoricoOrdini[[#This Row],[% COMM.]]</f>
        <v>7.8500000000000005</v>
      </c>
      <c r="R5280" s="2">
        <f>tbStoricoOrdini[[#This Row],[TOT. COMM.]]+tbStoricoOrdini[[#This Row],[IMPORTO]]</f>
        <v>164.85</v>
      </c>
    </row>
    <row r="5281" spans="1:18">
      <c r="A5281" s="1">
        <v>43983</v>
      </c>
      <c r="B5281" s="7">
        <f>MONTH(tbStoricoOrdini[[#This Row],[DATA]])</f>
        <v>6</v>
      </c>
      <c r="C5281" t="s">
        <v>5376</v>
      </c>
      <c r="D5281" t="str">
        <f>RIGHT(tbStoricoOrdini[[#This Row],[ORDINE]],4)</f>
        <v>5278</v>
      </c>
      <c r="E5281" t="s">
        <v>53</v>
      </c>
      <c r="F5281" t="str">
        <f>VLOOKUP(tbStoricoOrdini[[#This Row],[CLIENTE]],tbClienti[],3,FALSE)</f>
        <v>Lombardia</v>
      </c>
      <c r="G5281" t="str">
        <f>VLOOKUP(tbStoricoOrdini[[#This Row],[CLIENTE]],tbClienti[],7,FALSE)</f>
        <v>DB</v>
      </c>
      <c r="H5281" t="s">
        <v>79</v>
      </c>
      <c r="I5281" t="str">
        <f>IF(LEFT(tbStoricoOrdini[[#This Row],[ARTICOLO]],3) = "COG","COG",LEFT(tbStoricoOrdini[[#This Row],[ARTICOLO]],FIND(" ",tbStoricoOrdini[[#This Row],[ARTICOLO]])-1))</f>
        <v>COG</v>
      </c>
      <c r="J5281" t="str">
        <f>MID(tbStoricoOrdini[[#This Row],[ARTICOLO]],FIND(" ",tbStoricoOrdini[[#This Row],[ARTICOLO]])+1,4)</f>
        <v>4000</v>
      </c>
      <c r="K5281" t="str">
        <f>IFERROR(RIGHT(tbStoricoOrdini[[#This Row],[ARTICOLO]],LEN(tbStoricoOrdini[[#This Row],[ARTICOLO]])-FIND(" ",tbStoricoOrdini[[#This Row],[ARTICOLO]],FIND(" ",tbStoricoOrdini[[#This Row],[ARTICOLO]]) +1)),"")</f>
        <v>Plus</v>
      </c>
      <c r="L5281" s="3">
        <f>VLOOKUP(tbStoricoOrdini[[#This Row],[ARTICOLO]],tbArticoli[],2,FALSE)</f>
        <v>240</v>
      </c>
      <c r="M5281" s="22">
        <f>tbStoricoOrdini[[#This Row],[IMPORTO]]/tbStoricoOrdini[[#This Row],[PREZZO]]</f>
        <v>1.3833333333333333</v>
      </c>
      <c r="N5281" t="s">
        <v>9</v>
      </c>
      <c r="O5281" s="8">
        <f>VLOOKUP(tbStoricoOrdini[[#This Row],[AGENTE]],tbAgenti[],2,FALSE)</f>
        <v>0.05</v>
      </c>
      <c r="P5281" s="2">
        <v>332</v>
      </c>
      <c r="Q5281" s="2">
        <f>tbStoricoOrdini[[#This Row],[IMPORTO]]*tbStoricoOrdini[[#This Row],[% COMM.]]</f>
        <v>16.600000000000001</v>
      </c>
      <c r="R5281" s="2">
        <f>tbStoricoOrdini[[#This Row],[TOT. COMM.]]+tbStoricoOrdini[[#This Row],[IMPORTO]]</f>
        <v>348.6</v>
      </c>
    </row>
    <row r="5282" spans="1:18">
      <c r="A5282" s="1">
        <v>43983</v>
      </c>
      <c r="B5282" s="7">
        <f>MONTH(tbStoricoOrdini[[#This Row],[DATA]])</f>
        <v>6</v>
      </c>
      <c r="C5282" t="s">
        <v>5377</v>
      </c>
      <c r="D5282" t="str">
        <f>RIGHT(tbStoricoOrdini[[#This Row],[ORDINE]],4)</f>
        <v>5279</v>
      </c>
      <c r="E5282" t="s">
        <v>53</v>
      </c>
      <c r="F5282" t="str">
        <f>VLOOKUP(tbStoricoOrdini[[#This Row],[CLIENTE]],tbClienti[],3,FALSE)</f>
        <v>Lombardia</v>
      </c>
      <c r="G5282" t="str">
        <f>VLOOKUP(tbStoricoOrdini[[#This Row],[CLIENTE]],tbClienti[],7,FALSE)</f>
        <v>DB</v>
      </c>
      <c r="H5282" t="s">
        <v>63</v>
      </c>
      <c r="I5282" t="str">
        <f>IF(LEFT(tbStoricoOrdini[[#This Row],[ARTICOLO]],3) = "COG","COG",LEFT(tbStoricoOrdini[[#This Row],[ARTICOLO]],FIND(" ",tbStoricoOrdini[[#This Row],[ARTICOLO]])-1))</f>
        <v>KLM</v>
      </c>
      <c r="J5282" t="str">
        <f>MID(tbStoricoOrdini[[#This Row],[ARTICOLO]],FIND(" ",tbStoricoOrdini[[#This Row],[ARTICOLO]])+1,4)</f>
        <v>3000</v>
      </c>
      <c r="K5282" t="str">
        <f>IFERROR(RIGHT(tbStoricoOrdini[[#This Row],[ARTICOLO]],LEN(tbStoricoOrdini[[#This Row],[ARTICOLO]])-FIND(" ",tbStoricoOrdini[[#This Row],[ARTICOLO]],FIND(" ",tbStoricoOrdini[[#This Row],[ARTICOLO]]) +1)),"")</f>
        <v>Plus</v>
      </c>
      <c r="L5282" s="3">
        <f>VLOOKUP(tbStoricoOrdini[[#This Row],[ARTICOLO]],tbArticoli[],2,FALSE)</f>
        <v>145</v>
      </c>
      <c r="M5282" s="22">
        <f>tbStoricoOrdini[[#This Row],[IMPORTO]]/tbStoricoOrdini[[#This Row],[PREZZO]]</f>
        <v>387.70344827586206</v>
      </c>
      <c r="N5282" t="s">
        <v>9</v>
      </c>
      <c r="O5282" s="8">
        <f>VLOOKUP(tbStoricoOrdini[[#This Row],[AGENTE]],tbAgenti[],2,FALSE)</f>
        <v>0.05</v>
      </c>
      <c r="P5282" s="2">
        <v>56217</v>
      </c>
      <c r="Q5282" s="2">
        <f>tbStoricoOrdini[[#This Row],[IMPORTO]]*tbStoricoOrdini[[#This Row],[% COMM.]]</f>
        <v>2810.8500000000004</v>
      </c>
      <c r="R5282" s="2">
        <f>tbStoricoOrdini[[#This Row],[TOT. COMM.]]+tbStoricoOrdini[[#This Row],[IMPORTO]]</f>
        <v>59027.85</v>
      </c>
    </row>
    <row r="5283" spans="1:18">
      <c r="A5283" s="1">
        <v>43983</v>
      </c>
      <c r="B5283" s="7">
        <f>MONTH(tbStoricoOrdini[[#This Row],[DATA]])</f>
        <v>6</v>
      </c>
      <c r="C5283" t="s">
        <v>5378</v>
      </c>
      <c r="D5283" t="str">
        <f>RIGHT(tbStoricoOrdini[[#This Row],[ORDINE]],4)</f>
        <v>5280</v>
      </c>
      <c r="E5283" t="s">
        <v>53</v>
      </c>
      <c r="F5283" t="str">
        <f>VLOOKUP(tbStoricoOrdini[[#This Row],[CLIENTE]],tbClienti[],3,FALSE)</f>
        <v>Lombardia</v>
      </c>
      <c r="G5283" t="str">
        <f>VLOOKUP(tbStoricoOrdini[[#This Row],[CLIENTE]],tbClienti[],7,FALSE)</f>
        <v>DB</v>
      </c>
      <c r="H5283" t="s">
        <v>66</v>
      </c>
      <c r="I5283" t="str">
        <f>IF(LEFT(tbStoricoOrdini[[#This Row],[ARTICOLO]],3) = "COG","COG",LEFT(tbStoricoOrdini[[#This Row],[ARTICOLO]],FIND(" ",tbStoricoOrdini[[#This Row],[ARTICOLO]])-1))</f>
        <v>BAG</v>
      </c>
      <c r="J5283" t="str">
        <f>MID(tbStoricoOrdini[[#This Row],[ARTICOLO]],FIND(" ",tbStoricoOrdini[[#This Row],[ARTICOLO]])+1,4)</f>
        <v>2500</v>
      </c>
      <c r="K5283" t="str">
        <f>IFERROR(RIGHT(tbStoricoOrdini[[#This Row],[ARTICOLO]],LEN(tbStoricoOrdini[[#This Row],[ARTICOLO]])-FIND(" ",tbStoricoOrdini[[#This Row],[ARTICOLO]],FIND(" ",tbStoricoOrdini[[#This Row],[ARTICOLO]]) +1)),"")</f>
        <v>Plus</v>
      </c>
      <c r="L5283" s="3">
        <f>VLOOKUP(tbStoricoOrdini[[#This Row],[ARTICOLO]],tbArticoli[],2,FALSE)</f>
        <v>220</v>
      </c>
      <c r="M5283" s="22">
        <f>tbStoricoOrdini[[#This Row],[IMPORTO]]/tbStoricoOrdini[[#This Row],[PREZZO]]</f>
        <v>5.4545454545454543E-2</v>
      </c>
      <c r="N5283" t="s">
        <v>9</v>
      </c>
      <c r="O5283" s="8">
        <f>VLOOKUP(tbStoricoOrdini[[#This Row],[AGENTE]],tbAgenti[],2,FALSE)</f>
        <v>0.05</v>
      </c>
      <c r="P5283" s="2">
        <v>12</v>
      </c>
      <c r="Q5283" s="2">
        <f>tbStoricoOrdini[[#This Row],[IMPORTO]]*tbStoricoOrdini[[#This Row],[% COMM.]]</f>
        <v>0.60000000000000009</v>
      </c>
      <c r="R5283" s="2">
        <f>tbStoricoOrdini[[#This Row],[TOT. COMM.]]+tbStoricoOrdini[[#This Row],[IMPORTO]]</f>
        <v>12.6</v>
      </c>
    </row>
    <row r="5284" spans="1:18">
      <c r="A5284" s="1">
        <v>43983</v>
      </c>
      <c r="B5284" s="7">
        <f>MONTH(tbStoricoOrdini[[#This Row],[DATA]])</f>
        <v>6</v>
      </c>
      <c r="C5284" t="s">
        <v>5379</v>
      </c>
      <c r="D5284" t="str">
        <f>RIGHT(tbStoricoOrdini[[#This Row],[ORDINE]],4)</f>
        <v>5281</v>
      </c>
      <c r="E5284" t="s">
        <v>53</v>
      </c>
      <c r="F5284" t="str">
        <f>VLOOKUP(tbStoricoOrdini[[#This Row],[CLIENTE]],tbClienti[],3,FALSE)</f>
        <v>Lombardia</v>
      </c>
      <c r="G5284" t="str">
        <f>VLOOKUP(tbStoricoOrdini[[#This Row],[CLIENTE]],tbClienti[],7,FALSE)</f>
        <v>DB</v>
      </c>
      <c r="H5284" t="s">
        <v>80</v>
      </c>
      <c r="I5284" t="str">
        <f>IF(LEFT(tbStoricoOrdini[[#This Row],[ARTICOLO]],3) = "COG","COG",LEFT(tbStoricoOrdini[[#This Row],[ARTICOLO]],FIND(" ",tbStoricoOrdini[[#This Row],[ARTICOLO]])-1))</f>
        <v>COG</v>
      </c>
      <c r="J5284" t="str">
        <f>MID(tbStoricoOrdini[[#This Row],[ARTICOLO]],FIND(" ",tbStoricoOrdini[[#This Row],[ARTICOLO]])+1,4)</f>
        <v>5000</v>
      </c>
      <c r="K5284" t="str">
        <f>IFERROR(RIGHT(tbStoricoOrdini[[#This Row],[ARTICOLO]],LEN(tbStoricoOrdini[[#This Row],[ARTICOLO]])-FIND(" ",tbStoricoOrdini[[#This Row],[ARTICOLO]],FIND(" ",tbStoricoOrdini[[#This Row],[ARTICOLO]]) +1)),"")</f>
        <v>Silver</v>
      </c>
      <c r="L5284" s="3">
        <f>VLOOKUP(tbStoricoOrdini[[#This Row],[ARTICOLO]],tbArticoli[],2,FALSE)</f>
        <v>300</v>
      </c>
      <c r="M5284" s="22">
        <f>tbStoricoOrdini[[#This Row],[IMPORTO]]/tbStoricoOrdini[[#This Row],[PREZZO]]</f>
        <v>0.2</v>
      </c>
      <c r="N5284" t="s">
        <v>9</v>
      </c>
      <c r="O5284" s="8">
        <f>VLOOKUP(tbStoricoOrdini[[#This Row],[AGENTE]],tbAgenti[],2,FALSE)</f>
        <v>0.05</v>
      </c>
      <c r="P5284" s="2">
        <v>60</v>
      </c>
      <c r="Q5284" s="2">
        <f>tbStoricoOrdini[[#This Row],[IMPORTO]]*tbStoricoOrdini[[#This Row],[% COMM.]]</f>
        <v>3</v>
      </c>
      <c r="R5284" s="2">
        <f>tbStoricoOrdini[[#This Row],[TOT. COMM.]]+tbStoricoOrdini[[#This Row],[IMPORTO]]</f>
        <v>63</v>
      </c>
    </row>
    <row r="5285" spans="1:18">
      <c r="A5285" s="1">
        <v>43983</v>
      </c>
      <c r="B5285" s="7">
        <f>MONTH(tbStoricoOrdini[[#This Row],[DATA]])</f>
        <v>6</v>
      </c>
      <c r="C5285" t="s">
        <v>5380</v>
      </c>
      <c r="D5285" t="str">
        <f>RIGHT(tbStoricoOrdini[[#This Row],[ORDINE]],4)</f>
        <v>5282</v>
      </c>
      <c r="E5285" t="s">
        <v>53</v>
      </c>
      <c r="F5285" t="str">
        <f>VLOOKUP(tbStoricoOrdini[[#This Row],[CLIENTE]],tbClienti[],3,FALSE)</f>
        <v>Lombardia</v>
      </c>
      <c r="G5285" t="str">
        <f>VLOOKUP(tbStoricoOrdini[[#This Row],[CLIENTE]],tbClienti[],7,FALSE)</f>
        <v>DB</v>
      </c>
      <c r="H5285" t="s">
        <v>83</v>
      </c>
      <c r="I5285" t="str">
        <f>IF(LEFT(tbStoricoOrdini[[#This Row],[ARTICOLO]],3) = "COG","COG",LEFT(tbStoricoOrdini[[#This Row],[ARTICOLO]],FIND(" ",tbStoricoOrdini[[#This Row],[ARTICOLO]])-1))</f>
        <v>COG</v>
      </c>
      <c r="J5285" t="str">
        <f>MID(tbStoricoOrdini[[#This Row],[ARTICOLO]],FIND(" ",tbStoricoOrdini[[#This Row],[ARTICOLO]])+1,4)</f>
        <v>8000</v>
      </c>
      <c r="K5285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5285" s="3">
        <f>VLOOKUP(tbStoricoOrdini[[#This Row],[ARTICOLO]],tbArticoli[],2,FALSE)</f>
        <v>670</v>
      </c>
      <c r="M5285" s="22">
        <f>tbStoricoOrdini[[#This Row],[IMPORTO]]/tbStoricoOrdini[[#This Row],[PREZZO]]</f>
        <v>0.40149253731343282</v>
      </c>
      <c r="N5285" t="s">
        <v>9</v>
      </c>
      <c r="O5285" s="8">
        <f>VLOOKUP(tbStoricoOrdini[[#This Row],[AGENTE]],tbAgenti[],2,FALSE)</f>
        <v>0.05</v>
      </c>
      <c r="P5285" s="2">
        <v>269</v>
      </c>
      <c r="Q5285" s="2">
        <f>tbStoricoOrdini[[#This Row],[IMPORTO]]*tbStoricoOrdini[[#This Row],[% COMM.]]</f>
        <v>13.450000000000001</v>
      </c>
      <c r="R5285" s="2">
        <f>tbStoricoOrdini[[#This Row],[TOT. COMM.]]+tbStoricoOrdini[[#This Row],[IMPORTO]]</f>
        <v>282.45</v>
      </c>
    </row>
    <row r="5286" spans="1:18">
      <c r="A5286" s="1">
        <v>43983</v>
      </c>
      <c r="B5286" s="7">
        <f>MONTH(tbStoricoOrdini[[#This Row],[DATA]])</f>
        <v>6</v>
      </c>
      <c r="C5286" t="s">
        <v>5381</v>
      </c>
      <c r="D5286" t="str">
        <f>RIGHT(tbStoricoOrdini[[#This Row],[ORDINE]],4)</f>
        <v>5283</v>
      </c>
      <c r="E5286" t="s">
        <v>53</v>
      </c>
      <c r="F5286" t="str">
        <f>VLOOKUP(tbStoricoOrdini[[#This Row],[CLIENTE]],tbClienti[],3,FALSE)</f>
        <v>Lombardia</v>
      </c>
      <c r="G5286" t="str">
        <f>VLOOKUP(tbStoricoOrdini[[#This Row],[CLIENTE]],tbClienti[],7,FALSE)</f>
        <v>DB</v>
      </c>
      <c r="H5286" t="s">
        <v>70</v>
      </c>
      <c r="I5286" t="str">
        <f>IF(LEFT(tbStoricoOrdini[[#This Row],[ARTICOLO]],3) = "COG","COG",LEFT(tbStoricoOrdini[[#This Row],[ARTICOLO]],FIND(" ",tbStoricoOrdini[[#This Row],[ARTICOLO]])-1))</f>
        <v>EB08</v>
      </c>
      <c r="J5286" t="str">
        <f>MID(tbStoricoOrdini[[#This Row],[ARTICOLO]],FIND(" ",tbStoricoOrdini[[#This Row],[ARTICOLO]])+1,4)</f>
        <v>7500</v>
      </c>
      <c r="K5286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5286" s="3">
        <f>VLOOKUP(tbStoricoOrdini[[#This Row],[ARTICOLO]],tbArticoli[],2,FALSE)</f>
        <v>180</v>
      </c>
      <c r="M5286" s="22">
        <f>tbStoricoOrdini[[#This Row],[IMPORTO]]/tbStoricoOrdini[[#This Row],[PREZZO]]</f>
        <v>0.5444444444444444</v>
      </c>
      <c r="N5286" t="s">
        <v>9</v>
      </c>
      <c r="O5286" s="8">
        <f>VLOOKUP(tbStoricoOrdini[[#This Row],[AGENTE]],tbAgenti[],2,FALSE)</f>
        <v>0.05</v>
      </c>
      <c r="P5286" s="2">
        <v>98</v>
      </c>
      <c r="Q5286" s="2">
        <f>tbStoricoOrdini[[#This Row],[IMPORTO]]*tbStoricoOrdini[[#This Row],[% COMM.]]</f>
        <v>4.9000000000000004</v>
      </c>
      <c r="R5286" s="2">
        <f>tbStoricoOrdini[[#This Row],[TOT. COMM.]]+tbStoricoOrdini[[#This Row],[IMPORTO]]</f>
        <v>102.9</v>
      </c>
    </row>
    <row r="5287" spans="1:18">
      <c r="A5287" s="1">
        <v>43983</v>
      </c>
      <c r="B5287" s="7">
        <f>MONTH(tbStoricoOrdini[[#This Row],[DATA]])</f>
        <v>6</v>
      </c>
      <c r="C5287" t="s">
        <v>5382</v>
      </c>
      <c r="D5287" t="str">
        <f>RIGHT(tbStoricoOrdini[[#This Row],[ORDINE]],4)</f>
        <v>5284</v>
      </c>
      <c r="E5287" t="s">
        <v>53</v>
      </c>
      <c r="F5287" t="str">
        <f>VLOOKUP(tbStoricoOrdini[[#This Row],[CLIENTE]],tbClienti[],3,FALSE)</f>
        <v>Lombardia</v>
      </c>
      <c r="G5287" t="str">
        <f>VLOOKUP(tbStoricoOrdini[[#This Row],[CLIENTE]],tbClienti[],7,FALSE)</f>
        <v>DB</v>
      </c>
      <c r="H5287" t="s">
        <v>75</v>
      </c>
      <c r="I5287" t="str">
        <f>IF(LEFT(tbStoricoOrdini[[#This Row],[ARTICOLO]],3) = "COG","COG",LEFT(tbStoricoOrdini[[#This Row],[ARTICOLO]],FIND(" ",tbStoricoOrdini[[#This Row],[ARTICOLO]])-1))</f>
        <v>AVRC</v>
      </c>
      <c r="J5287" t="str">
        <f>MID(tbStoricoOrdini[[#This Row],[ARTICOLO]],FIND(" ",tbStoricoOrdini[[#This Row],[ARTICOLO]])+1,4)</f>
        <v>1000</v>
      </c>
      <c r="K5287" t="str">
        <f>IFERROR(RIGHT(tbStoricoOrdini[[#This Row],[ARTICOLO]],LEN(tbStoricoOrdini[[#This Row],[ARTICOLO]])-FIND(" ",tbStoricoOrdini[[#This Row],[ARTICOLO]],FIND(" ",tbStoricoOrdini[[#This Row],[ARTICOLO]]) +1)),"")</f>
        <v>Silver</v>
      </c>
      <c r="L5287" s="3">
        <f>VLOOKUP(tbStoricoOrdini[[#This Row],[ARTICOLO]],tbArticoli[],2,FALSE)</f>
        <v>390</v>
      </c>
      <c r="M5287" s="22">
        <f>tbStoricoOrdini[[#This Row],[IMPORTO]]/tbStoricoOrdini[[#This Row],[PREZZO]]</f>
        <v>5.6410256410256411E-2</v>
      </c>
      <c r="N5287" t="s">
        <v>9</v>
      </c>
      <c r="O5287" s="8">
        <f>VLOOKUP(tbStoricoOrdini[[#This Row],[AGENTE]],tbAgenti[],2,FALSE)</f>
        <v>0.05</v>
      </c>
      <c r="P5287" s="2">
        <v>22</v>
      </c>
      <c r="Q5287" s="2">
        <f>tbStoricoOrdini[[#This Row],[IMPORTO]]*tbStoricoOrdini[[#This Row],[% COMM.]]</f>
        <v>1.1000000000000001</v>
      </c>
      <c r="R5287" s="2">
        <f>tbStoricoOrdini[[#This Row],[TOT. COMM.]]+tbStoricoOrdini[[#This Row],[IMPORTO]]</f>
        <v>23.1</v>
      </c>
    </row>
    <row r="5288" spans="1:18">
      <c r="A5288" s="1">
        <v>43983</v>
      </c>
      <c r="B5288" s="7">
        <f>MONTH(tbStoricoOrdini[[#This Row],[DATA]])</f>
        <v>6</v>
      </c>
      <c r="C5288" t="s">
        <v>5383</v>
      </c>
      <c r="D5288" t="str">
        <f>RIGHT(tbStoricoOrdini[[#This Row],[ORDINE]],4)</f>
        <v>5285</v>
      </c>
      <c r="E5288" t="s">
        <v>53</v>
      </c>
      <c r="F5288" t="str">
        <f>VLOOKUP(tbStoricoOrdini[[#This Row],[CLIENTE]],tbClienti[],3,FALSE)</f>
        <v>Lombardia</v>
      </c>
      <c r="G5288" t="str">
        <f>VLOOKUP(tbStoricoOrdini[[#This Row],[CLIENTE]],tbClienti[],7,FALSE)</f>
        <v>DB</v>
      </c>
      <c r="H5288" t="s">
        <v>71</v>
      </c>
      <c r="I5288" t="str">
        <f>IF(LEFT(tbStoricoOrdini[[#This Row],[ARTICOLO]],3) = "COG","COG",LEFT(tbStoricoOrdini[[#This Row],[ARTICOLO]],FIND(" ",tbStoricoOrdini[[#This Row],[ARTICOLO]])-1))</f>
        <v>EB07</v>
      </c>
      <c r="J5288" t="str">
        <f>MID(tbStoricoOrdini[[#This Row],[ARTICOLO]],FIND(" ",tbStoricoOrdini[[#This Row],[ARTICOLO]])+1,4)</f>
        <v>5000</v>
      </c>
      <c r="K5288" t="str">
        <f>IFERROR(RIGHT(tbStoricoOrdini[[#This Row],[ARTICOLO]],LEN(tbStoricoOrdini[[#This Row],[ARTICOLO]])-FIND(" ",tbStoricoOrdini[[#This Row],[ARTICOLO]],FIND(" ",tbStoricoOrdini[[#This Row],[ARTICOLO]]) +1)),"")</f>
        <v/>
      </c>
      <c r="L5288" s="3">
        <f>VLOOKUP(tbStoricoOrdini[[#This Row],[ARTICOLO]],tbArticoli[],2,FALSE)</f>
        <v>140</v>
      </c>
      <c r="M5288" s="22">
        <f>tbStoricoOrdini[[#This Row],[IMPORTO]]/tbStoricoOrdini[[#This Row],[PREZZO]]</f>
        <v>6.1357142857142861</v>
      </c>
      <c r="N5288" t="s">
        <v>9</v>
      </c>
      <c r="O5288" s="8">
        <f>VLOOKUP(tbStoricoOrdini[[#This Row],[AGENTE]],tbAgenti[],2,FALSE)</f>
        <v>0.05</v>
      </c>
      <c r="P5288" s="2">
        <v>859</v>
      </c>
      <c r="Q5288" s="2">
        <f>tbStoricoOrdini[[#This Row],[IMPORTO]]*tbStoricoOrdini[[#This Row],[% COMM.]]</f>
        <v>42.95</v>
      </c>
      <c r="R5288" s="2">
        <f>tbStoricoOrdini[[#This Row],[TOT. COMM.]]+tbStoricoOrdini[[#This Row],[IMPORTO]]</f>
        <v>901.95</v>
      </c>
    </row>
    <row r="5289" spans="1:18">
      <c r="A5289" s="1">
        <v>43983</v>
      </c>
      <c r="B5289" s="7">
        <f>MONTH(tbStoricoOrdini[[#This Row],[DATA]])</f>
        <v>6</v>
      </c>
      <c r="C5289" t="s">
        <v>5384</v>
      </c>
      <c r="D5289" t="str">
        <f>RIGHT(tbStoricoOrdini[[#This Row],[ORDINE]],4)</f>
        <v>5286</v>
      </c>
      <c r="E5289" t="s">
        <v>53</v>
      </c>
      <c r="F5289" t="str">
        <f>VLOOKUP(tbStoricoOrdini[[#This Row],[CLIENTE]],tbClienti[],3,FALSE)</f>
        <v>Lombardia</v>
      </c>
      <c r="G5289" t="str">
        <f>VLOOKUP(tbStoricoOrdini[[#This Row],[CLIENTE]],tbClienti[],7,FALSE)</f>
        <v>DB</v>
      </c>
      <c r="H5289" t="s">
        <v>76</v>
      </c>
      <c r="I5289" t="str">
        <f>IF(LEFT(tbStoricoOrdini[[#This Row],[ARTICOLO]],3) = "COG","COG",LEFT(tbStoricoOrdini[[#This Row],[ARTICOLO]],FIND(" ",tbStoricoOrdini[[#This Row],[ARTICOLO]])-1))</f>
        <v>COG</v>
      </c>
      <c r="J5289" t="str">
        <f>MID(tbStoricoOrdini[[#This Row],[ARTICOLO]],FIND(" ",tbStoricoOrdini[[#This Row],[ARTICOLO]])+1,4)</f>
        <v>1000</v>
      </c>
      <c r="K5289" t="str">
        <f>IFERROR(RIGHT(tbStoricoOrdini[[#This Row],[ARTICOLO]],LEN(tbStoricoOrdini[[#This Row],[ARTICOLO]])-FIND(" ",tbStoricoOrdini[[#This Row],[ARTICOLO]],FIND(" ",tbStoricoOrdini[[#This Row],[ARTICOLO]]) +1)),"")</f>
        <v/>
      </c>
      <c r="L5289" s="3">
        <f>VLOOKUP(tbStoricoOrdini[[#This Row],[ARTICOLO]],tbArticoli[],2,FALSE)</f>
        <v>150</v>
      </c>
      <c r="M5289" s="22">
        <f>tbStoricoOrdini[[#This Row],[IMPORTO]]/tbStoricoOrdini[[#This Row],[PREZZO]]</f>
        <v>21.973333333333333</v>
      </c>
      <c r="N5289" t="s">
        <v>9</v>
      </c>
      <c r="O5289" s="8">
        <f>VLOOKUP(tbStoricoOrdini[[#This Row],[AGENTE]],tbAgenti[],2,FALSE)</f>
        <v>0.05</v>
      </c>
      <c r="P5289" s="2">
        <v>3296</v>
      </c>
      <c r="Q5289" s="2">
        <f>tbStoricoOrdini[[#This Row],[IMPORTO]]*tbStoricoOrdini[[#This Row],[% COMM.]]</f>
        <v>164.8</v>
      </c>
      <c r="R5289" s="2">
        <f>tbStoricoOrdini[[#This Row],[TOT. COMM.]]+tbStoricoOrdini[[#This Row],[IMPORTO]]</f>
        <v>3460.8</v>
      </c>
    </row>
    <row r="5290" spans="1:18">
      <c r="A5290" s="1">
        <v>43983</v>
      </c>
      <c r="B5290" s="7">
        <f>MONTH(tbStoricoOrdini[[#This Row],[DATA]])</f>
        <v>6</v>
      </c>
      <c r="C5290" t="s">
        <v>5385</v>
      </c>
      <c r="D5290" t="str">
        <f>RIGHT(tbStoricoOrdini[[#This Row],[ORDINE]],4)</f>
        <v>5287</v>
      </c>
      <c r="E5290" t="s">
        <v>53</v>
      </c>
      <c r="F5290" t="str">
        <f>VLOOKUP(tbStoricoOrdini[[#This Row],[CLIENTE]],tbClienti[],3,FALSE)</f>
        <v>Lombardia</v>
      </c>
      <c r="G5290" t="str">
        <f>VLOOKUP(tbStoricoOrdini[[#This Row],[CLIENTE]],tbClienti[],7,FALSE)</f>
        <v>DB</v>
      </c>
      <c r="H5290" t="s">
        <v>72</v>
      </c>
      <c r="I5290" t="str">
        <f>IF(LEFT(tbStoricoOrdini[[#This Row],[ARTICOLO]],3) = "COG","COG",LEFT(tbStoricoOrdini[[#This Row],[ARTICOLO]],FIND(" ",tbStoricoOrdini[[#This Row],[ARTICOLO]])-1))</f>
        <v>EB06</v>
      </c>
      <c r="J5290" t="str">
        <f>MID(tbStoricoOrdini[[#This Row],[ARTICOLO]],FIND(" ",tbStoricoOrdini[[#This Row],[ARTICOLO]])+1,4)</f>
        <v>3000</v>
      </c>
      <c r="K5290" t="str">
        <f>IFERROR(RIGHT(tbStoricoOrdini[[#This Row],[ARTICOLO]],LEN(tbStoricoOrdini[[#This Row],[ARTICOLO]])-FIND(" ",tbStoricoOrdini[[#This Row],[ARTICOLO]],FIND(" ",tbStoricoOrdini[[#This Row],[ARTICOLO]]) +1)),"")</f>
        <v>Medium</v>
      </c>
      <c r="L5290" s="3">
        <f>VLOOKUP(tbStoricoOrdini[[#This Row],[ARTICOLO]],tbArticoli[],2,FALSE)</f>
        <v>120</v>
      </c>
      <c r="M5290" s="22">
        <f>tbStoricoOrdini[[#This Row],[IMPORTO]]/tbStoricoOrdini[[#This Row],[PREZZO]]</f>
        <v>1.2333333333333334</v>
      </c>
      <c r="N5290" t="s">
        <v>9</v>
      </c>
      <c r="O5290" s="8">
        <f>VLOOKUP(tbStoricoOrdini[[#This Row],[AGENTE]],tbAgenti[],2,FALSE)</f>
        <v>0.05</v>
      </c>
      <c r="P5290" s="2">
        <v>148</v>
      </c>
      <c r="Q5290" s="2">
        <f>tbStoricoOrdini[[#This Row],[IMPORTO]]*tbStoricoOrdini[[#This Row],[% COMM.]]</f>
        <v>7.4</v>
      </c>
      <c r="R5290" s="2">
        <f>tbStoricoOrdini[[#This Row],[TOT. COMM.]]+tbStoricoOrdini[[#This Row],[IMPORTO]]</f>
        <v>155.4</v>
      </c>
    </row>
    <row r="5291" spans="1:18">
      <c r="A5291" s="1">
        <v>43983</v>
      </c>
      <c r="B5291" s="7">
        <f>MONTH(tbStoricoOrdini[[#This Row],[DATA]])</f>
        <v>6</v>
      </c>
      <c r="C5291" t="s">
        <v>5386</v>
      </c>
      <c r="D5291" t="str">
        <f>RIGHT(tbStoricoOrdini[[#This Row],[ORDINE]],4)</f>
        <v>5288</v>
      </c>
      <c r="E5291" t="s">
        <v>54</v>
      </c>
      <c r="F5291" t="str">
        <f>VLOOKUP(tbStoricoOrdini[[#This Row],[CLIENTE]],tbClienti[],3,FALSE)</f>
        <v>Emilia Romagna</v>
      </c>
      <c r="G5291" t="str">
        <f>VLOOKUP(tbStoricoOrdini[[#This Row],[CLIENTE]],tbClienti[],7,FALSE)</f>
        <v>DB</v>
      </c>
      <c r="H5291" t="s">
        <v>77</v>
      </c>
      <c r="I5291" t="str">
        <f>IF(LEFT(tbStoricoOrdini[[#This Row],[ARTICOLO]],3) = "COG","COG",LEFT(tbStoricoOrdini[[#This Row],[ARTICOLO]],FIND(" ",tbStoricoOrdini[[#This Row],[ARTICOLO]])-1))</f>
        <v>COG</v>
      </c>
      <c r="J5291" t="str">
        <f>MID(tbStoricoOrdini[[#This Row],[ARTICOLO]],FIND(" ",tbStoricoOrdini[[#This Row],[ARTICOLO]])+1,4)</f>
        <v>2000</v>
      </c>
      <c r="K5291" t="str">
        <f>IFERROR(RIGHT(tbStoricoOrdini[[#This Row],[ARTICOLO]],LEN(tbStoricoOrdini[[#This Row],[ARTICOLO]])-FIND(" ",tbStoricoOrdini[[#This Row],[ARTICOLO]],FIND(" ",tbStoricoOrdini[[#This Row],[ARTICOLO]]) +1)),"")</f>
        <v>Medium</v>
      </c>
      <c r="L5291" s="3">
        <f>VLOOKUP(tbStoricoOrdini[[#This Row],[ARTICOLO]],tbArticoli[],2,FALSE)</f>
        <v>200</v>
      </c>
      <c r="M5291" s="22">
        <f>tbStoricoOrdini[[#This Row],[IMPORTO]]/tbStoricoOrdini[[#This Row],[PREZZO]]</f>
        <v>0.02</v>
      </c>
      <c r="N5291" t="s">
        <v>9</v>
      </c>
      <c r="O5291" s="8">
        <f>VLOOKUP(tbStoricoOrdini[[#This Row],[AGENTE]],tbAgenti[],2,FALSE)</f>
        <v>0.05</v>
      </c>
      <c r="P5291" s="2">
        <v>4</v>
      </c>
      <c r="Q5291" s="2">
        <f>tbStoricoOrdini[[#This Row],[IMPORTO]]*tbStoricoOrdini[[#This Row],[% COMM.]]</f>
        <v>0.2</v>
      </c>
      <c r="R5291" s="2">
        <f>tbStoricoOrdini[[#This Row],[TOT. COMM.]]+tbStoricoOrdini[[#This Row],[IMPORTO]]</f>
        <v>4.2</v>
      </c>
    </row>
    <row r="5292" spans="1:18">
      <c r="A5292" s="1">
        <v>43983</v>
      </c>
      <c r="B5292" s="7">
        <f>MONTH(tbStoricoOrdini[[#This Row],[DATA]])</f>
        <v>6</v>
      </c>
      <c r="C5292" t="s">
        <v>5387</v>
      </c>
      <c r="D5292" t="str">
        <f>RIGHT(tbStoricoOrdini[[#This Row],[ORDINE]],4)</f>
        <v>5289</v>
      </c>
      <c r="E5292" t="s">
        <v>54</v>
      </c>
      <c r="F5292" t="str">
        <f>VLOOKUP(tbStoricoOrdini[[#This Row],[CLIENTE]],tbClienti[],3,FALSE)</f>
        <v>Emilia Romagna</v>
      </c>
      <c r="G5292" t="str">
        <f>VLOOKUP(tbStoricoOrdini[[#This Row],[CLIENTE]],tbClienti[],7,FALSE)</f>
        <v>DB</v>
      </c>
      <c r="H5292" t="s">
        <v>63</v>
      </c>
      <c r="I5292" t="str">
        <f>IF(LEFT(tbStoricoOrdini[[#This Row],[ARTICOLO]],3) = "COG","COG",LEFT(tbStoricoOrdini[[#This Row],[ARTICOLO]],FIND(" ",tbStoricoOrdini[[#This Row],[ARTICOLO]])-1))</f>
        <v>KLM</v>
      </c>
      <c r="J5292" t="str">
        <f>MID(tbStoricoOrdini[[#This Row],[ARTICOLO]],FIND(" ",tbStoricoOrdini[[#This Row],[ARTICOLO]])+1,4)</f>
        <v>3000</v>
      </c>
      <c r="K5292" t="str">
        <f>IFERROR(RIGHT(tbStoricoOrdini[[#This Row],[ARTICOLO]],LEN(tbStoricoOrdini[[#This Row],[ARTICOLO]])-FIND(" ",tbStoricoOrdini[[#This Row],[ARTICOLO]],FIND(" ",tbStoricoOrdini[[#This Row],[ARTICOLO]]) +1)),"")</f>
        <v>Plus</v>
      </c>
      <c r="L5292" s="3">
        <f>VLOOKUP(tbStoricoOrdini[[#This Row],[ARTICOLO]],tbArticoli[],2,FALSE)</f>
        <v>145</v>
      </c>
      <c r="M5292" s="22">
        <f>tbStoricoOrdini[[#This Row],[IMPORTO]]/tbStoricoOrdini[[#This Row],[PREZZO]]</f>
        <v>232.19310344827585</v>
      </c>
      <c r="N5292" t="s">
        <v>9</v>
      </c>
      <c r="O5292" s="8">
        <f>VLOOKUP(tbStoricoOrdini[[#This Row],[AGENTE]],tbAgenti[],2,FALSE)</f>
        <v>0.05</v>
      </c>
      <c r="P5292" s="2">
        <v>33668</v>
      </c>
      <c r="Q5292" s="2">
        <f>tbStoricoOrdini[[#This Row],[IMPORTO]]*tbStoricoOrdini[[#This Row],[% COMM.]]</f>
        <v>1683.4</v>
      </c>
      <c r="R5292" s="2">
        <f>tbStoricoOrdini[[#This Row],[TOT. COMM.]]+tbStoricoOrdini[[#This Row],[IMPORTO]]</f>
        <v>35351.4</v>
      </c>
    </row>
    <row r="5293" spans="1:18">
      <c r="A5293" s="1">
        <v>43983</v>
      </c>
      <c r="B5293" s="7">
        <f>MONTH(tbStoricoOrdini[[#This Row],[DATA]])</f>
        <v>6</v>
      </c>
      <c r="C5293" t="s">
        <v>5388</v>
      </c>
      <c r="D5293" t="str">
        <f>RIGHT(tbStoricoOrdini[[#This Row],[ORDINE]],4)</f>
        <v>5290</v>
      </c>
      <c r="E5293" t="s">
        <v>54</v>
      </c>
      <c r="F5293" t="str">
        <f>VLOOKUP(tbStoricoOrdini[[#This Row],[CLIENTE]],tbClienti[],3,FALSE)</f>
        <v>Emilia Romagna</v>
      </c>
      <c r="G5293" t="str">
        <f>VLOOKUP(tbStoricoOrdini[[#This Row],[CLIENTE]],tbClienti[],7,FALSE)</f>
        <v>DB</v>
      </c>
      <c r="H5293" t="s">
        <v>65</v>
      </c>
      <c r="I5293" t="str">
        <f>IF(LEFT(tbStoricoOrdini[[#This Row],[ARTICOLO]],3) = "COG","COG",LEFT(tbStoricoOrdini[[#This Row],[ARTICOLO]],FIND(" ",tbStoricoOrdini[[#This Row],[ARTICOLO]])-1))</f>
        <v>GKLM</v>
      </c>
      <c r="J5293" t="str">
        <f>MID(tbStoricoOrdini[[#This Row],[ARTICOLO]],FIND(" ",tbStoricoOrdini[[#This Row],[ARTICOLO]])+1,4)</f>
        <v>5000</v>
      </c>
      <c r="K5293" t="str">
        <f>IFERROR(RIGHT(tbStoricoOrdini[[#This Row],[ARTICOLO]],LEN(tbStoricoOrdini[[#This Row],[ARTICOLO]])-FIND(" ",tbStoricoOrdini[[#This Row],[ARTICOLO]],FIND(" ",tbStoricoOrdini[[#This Row],[ARTICOLO]]) +1)),"")</f>
        <v/>
      </c>
      <c r="L5293" s="3">
        <f>VLOOKUP(tbStoricoOrdini[[#This Row],[ARTICOLO]],tbArticoli[],2,FALSE)</f>
        <v>75</v>
      </c>
      <c r="M5293" s="22">
        <f>tbStoricoOrdini[[#This Row],[IMPORTO]]/tbStoricoOrdini[[#This Row],[PREZZO]]</f>
        <v>22.146666666666668</v>
      </c>
      <c r="N5293" t="s">
        <v>9</v>
      </c>
      <c r="O5293" s="8">
        <f>VLOOKUP(tbStoricoOrdini[[#This Row],[AGENTE]],tbAgenti[],2,FALSE)</f>
        <v>0.05</v>
      </c>
      <c r="P5293" s="2">
        <v>1661</v>
      </c>
      <c r="Q5293" s="2">
        <f>tbStoricoOrdini[[#This Row],[IMPORTO]]*tbStoricoOrdini[[#This Row],[% COMM.]]</f>
        <v>83.050000000000011</v>
      </c>
      <c r="R5293" s="2">
        <f>tbStoricoOrdini[[#This Row],[TOT. COMM.]]+tbStoricoOrdini[[#This Row],[IMPORTO]]</f>
        <v>1744.05</v>
      </c>
    </row>
    <row r="5294" spans="1:18">
      <c r="A5294" s="1">
        <v>43983</v>
      </c>
      <c r="B5294" s="7">
        <f>MONTH(tbStoricoOrdini[[#This Row],[DATA]])</f>
        <v>6</v>
      </c>
      <c r="C5294" t="s">
        <v>5389</v>
      </c>
      <c r="D5294" t="str">
        <f>RIGHT(tbStoricoOrdini[[#This Row],[ORDINE]],4)</f>
        <v>5291</v>
      </c>
      <c r="E5294" t="s">
        <v>54</v>
      </c>
      <c r="F5294" t="str">
        <f>VLOOKUP(tbStoricoOrdini[[#This Row],[CLIENTE]],tbClienti[],3,FALSE)</f>
        <v>Emilia Romagna</v>
      </c>
      <c r="G5294" t="str">
        <f>VLOOKUP(tbStoricoOrdini[[#This Row],[CLIENTE]],tbClienti[],7,FALSE)</f>
        <v>DB</v>
      </c>
      <c r="H5294" t="s">
        <v>66</v>
      </c>
      <c r="I5294" t="str">
        <f>IF(LEFT(tbStoricoOrdini[[#This Row],[ARTICOLO]],3) = "COG","COG",LEFT(tbStoricoOrdini[[#This Row],[ARTICOLO]],FIND(" ",tbStoricoOrdini[[#This Row],[ARTICOLO]])-1))</f>
        <v>BAG</v>
      </c>
      <c r="J5294" t="str">
        <f>MID(tbStoricoOrdini[[#This Row],[ARTICOLO]],FIND(" ",tbStoricoOrdini[[#This Row],[ARTICOLO]])+1,4)</f>
        <v>2500</v>
      </c>
      <c r="K5294" t="str">
        <f>IFERROR(RIGHT(tbStoricoOrdini[[#This Row],[ARTICOLO]],LEN(tbStoricoOrdini[[#This Row],[ARTICOLO]])-FIND(" ",tbStoricoOrdini[[#This Row],[ARTICOLO]],FIND(" ",tbStoricoOrdini[[#This Row],[ARTICOLO]]) +1)),"")</f>
        <v>Plus</v>
      </c>
      <c r="L5294" s="3">
        <f>VLOOKUP(tbStoricoOrdini[[#This Row],[ARTICOLO]],tbArticoli[],2,FALSE)</f>
        <v>220</v>
      </c>
      <c r="M5294" s="22">
        <f>tbStoricoOrdini[[#This Row],[IMPORTO]]/tbStoricoOrdini[[#This Row],[PREZZO]]</f>
        <v>0.14545454545454545</v>
      </c>
      <c r="N5294" t="s">
        <v>9</v>
      </c>
      <c r="O5294" s="8">
        <f>VLOOKUP(tbStoricoOrdini[[#This Row],[AGENTE]],tbAgenti[],2,FALSE)</f>
        <v>0.05</v>
      </c>
      <c r="P5294" s="2">
        <v>32</v>
      </c>
      <c r="Q5294" s="2">
        <f>tbStoricoOrdini[[#This Row],[IMPORTO]]*tbStoricoOrdini[[#This Row],[% COMM.]]</f>
        <v>1.6</v>
      </c>
      <c r="R5294" s="2">
        <f>tbStoricoOrdini[[#This Row],[TOT. COMM.]]+tbStoricoOrdini[[#This Row],[IMPORTO]]</f>
        <v>33.6</v>
      </c>
    </row>
    <row r="5295" spans="1:18">
      <c r="A5295" s="1">
        <v>43983</v>
      </c>
      <c r="B5295" s="7">
        <f>MONTH(tbStoricoOrdini[[#This Row],[DATA]])</f>
        <v>6</v>
      </c>
      <c r="C5295" t="s">
        <v>5390</v>
      </c>
      <c r="D5295" t="str">
        <f>RIGHT(tbStoricoOrdini[[#This Row],[ORDINE]],4)</f>
        <v>5292</v>
      </c>
      <c r="E5295" t="s">
        <v>54</v>
      </c>
      <c r="F5295" t="str">
        <f>VLOOKUP(tbStoricoOrdini[[#This Row],[CLIENTE]],tbClienti[],3,FALSE)</f>
        <v>Emilia Romagna</v>
      </c>
      <c r="G5295" t="str">
        <f>VLOOKUP(tbStoricoOrdini[[#This Row],[CLIENTE]],tbClienti[],7,FALSE)</f>
        <v>DB</v>
      </c>
      <c r="H5295" t="s">
        <v>69</v>
      </c>
      <c r="I5295" t="str">
        <f>IF(LEFT(tbStoricoOrdini[[#This Row],[ARTICOLO]],3) = "COG","COG",LEFT(tbStoricoOrdini[[#This Row],[ARTICOLO]],FIND(" ",tbStoricoOrdini[[#This Row],[ARTICOLO]])-1))</f>
        <v>BAG</v>
      </c>
      <c r="J5295" t="str">
        <f>MID(tbStoricoOrdini[[#This Row],[ARTICOLO]],FIND(" ",tbStoricoOrdini[[#This Row],[ARTICOLO]])+1,4)</f>
        <v>1121</v>
      </c>
      <c r="K5295" t="str">
        <f>IFERROR(RIGHT(tbStoricoOrdini[[#This Row],[ARTICOLO]],LEN(tbStoricoOrdini[[#This Row],[ARTICOLO]])-FIND(" ",tbStoricoOrdini[[#This Row],[ARTICOLO]],FIND(" ",tbStoricoOrdini[[#This Row],[ARTICOLO]]) +1)),"")</f>
        <v>Gold</v>
      </c>
      <c r="L5295" s="3">
        <f>VLOOKUP(tbStoricoOrdini[[#This Row],[ARTICOLO]],tbArticoli[],2,FALSE)</f>
        <v>230</v>
      </c>
      <c r="M5295" s="22">
        <f>tbStoricoOrdini[[#This Row],[IMPORTO]]/tbStoricoOrdini[[#This Row],[PREZZO]]</f>
        <v>2.1739130434782608E-2</v>
      </c>
      <c r="N5295" t="s">
        <v>9</v>
      </c>
      <c r="O5295" s="8">
        <f>VLOOKUP(tbStoricoOrdini[[#This Row],[AGENTE]],tbAgenti[],2,FALSE)</f>
        <v>0.05</v>
      </c>
      <c r="P5295" s="2">
        <v>5</v>
      </c>
      <c r="Q5295" s="2">
        <f>tbStoricoOrdini[[#This Row],[IMPORTO]]*tbStoricoOrdini[[#This Row],[% COMM.]]</f>
        <v>0.25</v>
      </c>
      <c r="R5295" s="2">
        <f>tbStoricoOrdini[[#This Row],[TOT. COMM.]]+tbStoricoOrdini[[#This Row],[IMPORTO]]</f>
        <v>5.25</v>
      </c>
    </row>
    <row r="5296" spans="1:18">
      <c r="A5296" s="1">
        <v>43983</v>
      </c>
      <c r="B5296" s="7">
        <f>MONTH(tbStoricoOrdini[[#This Row],[DATA]])</f>
        <v>6</v>
      </c>
      <c r="C5296" t="s">
        <v>5391</v>
      </c>
      <c r="D5296" t="str">
        <f>RIGHT(tbStoricoOrdini[[#This Row],[ORDINE]],4)</f>
        <v>5293</v>
      </c>
      <c r="E5296" t="s">
        <v>54</v>
      </c>
      <c r="F5296" t="str">
        <f>VLOOKUP(tbStoricoOrdini[[#This Row],[CLIENTE]],tbClienti[],3,FALSE)</f>
        <v>Emilia Romagna</v>
      </c>
      <c r="G5296" t="str">
        <f>VLOOKUP(tbStoricoOrdini[[#This Row],[CLIENTE]],tbClienti[],7,FALSE)</f>
        <v>DB</v>
      </c>
      <c r="H5296" t="s">
        <v>83</v>
      </c>
      <c r="I5296" t="str">
        <f>IF(LEFT(tbStoricoOrdini[[#This Row],[ARTICOLO]],3) = "COG","COG",LEFT(tbStoricoOrdini[[#This Row],[ARTICOLO]],FIND(" ",tbStoricoOrdini[[#This Row],[ARTICOLO]])-1))</f>
        <v>COG</v>
      </c>
      <c r="J5296" t="str">
        <f>MID(tbStoricoOrdini[[#This Row],[ARTICOLO]],FIND(" ",tbStoricoOrdini[[#This Row],[ARTICOLO]])+1,4)</f>
        <v>8000</v>
      </c>
      <c r="K5296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5296" s="3">
        <f>VLOOKUP(tbStoricoOrdini[[#This Row],[ARTICOLO]],tbArticoli[],2,FALSE)</f>
        <v>670</v>
      </c>
      <c r="M5296" s="22">
        <f>tbStoricoOrdini[[#This Row],[IMPORTO]]/tbStoricoOrdini[[#This Row],[PREZZO]]</f>
        <v>0.80447761194029854</v>
      </c>
      <c r="N5296" t="s">
        <v>9</v>
      </c>
      <c r="O5296" s="8">
        <f>VLOOKUP(tbStoricoOrdini[[#This Row],[AGENTE]],tbAgenti[],2,FALSE)</f>
        <v>0.05</v>
      </c>
      <c r="P5296" s="2">
        <v>539</v>
      </c>
      <c r="Q5296" s="2">
        <f>tbStoricoOrdini[[#This Row],[IMPORTO]]*tbStoricoOrdini[[#This Row],[% COMM.]]</f>
        <v>26.950000000000003</v>
      </c>
      <c r="R5296" s="2">
        <f>tbStoricoOrdini[[#This Row],[TOT. COMM.]]+tbStoricoOrdini[[#This Row],[IMPORTO]]</f>
        <v>565.95000000000005</v>
      </c>
    </row>
    <row r="5297" spans="1:18">
      <c r="A5297" s="1">
        <v>43983</v>
      </c>
      <c r="B5297" s="7">
        <f>MONTH(tbStoricoOrdini[[#This Row],[DATA]])</f>
        <v>6</v>
      </c>
      <c r="C5297" t="s">
        <v>5392</v>
      </c>
      <c r="D5297" t="str">
        <f>RIGHT(tbStoricoOrdini[[#This Row],[ORDINE]],4)</f>
        <v>5294</v>
      </c>
      <c r="E5297" t="s">
        <v>54</v>
      </c>
      <c r="F5297" t="str">
        <f>VLOOKUP(tbStoricoOrdini[[#This Row],[CLIENTE]],tbClienti[],3,FALSE)</f>
        <v>Emilia Romagna</v>
      </c>
      <c r="G5297" t="str">
        <f>VLOOKUP(tbStoricoOrdini[[#This Row],[CLIENTE]],tbClienti[],7,FALSE)</f>
        <v>DB</v>
      </c>
      <c r="H5297" t="s">
        <v>71</v>
      </c>
      <c r="I5297" t="str">
        <f>IF(LEFT(tbStoricoOrdini[[#This Row],[ARTICOLO]],3) = "COG","COG",LEFT(tbStoricoOrdini[[#This Row],[ARTICOLO]],FIND(" ",tbStoricoOrdini[[#This Row],[ARTICOLO]])-1))</f>
        <v>EB07</v>
      </c>
      <c r="J5297" t="str">
        <f>MID(tbStoricoOrdini[[#This Row],[ARTICOLO]],FIND(" ",tbStoricoOrdini[[#This Row],[ARTICOLO]])+1,4)</f>
        <v>5000</v>
      </c>
      <c r="K5297" t="str">
        <f>IFERROR(RIGHT(tbStoricoOrdini[[#This Row],[ARTICOLO]],LEN(tbStoricoOrdini[[#This Row],[ARTICOLO]])-FIND(" ",tbStoricoOrdini[[#This Row],[ARTICOLO]],FIND(" ",tbStoricoOrdini[[#This Row],[ARTICOLO]]) +1)),"")</f>
        <v/>
      </c>
      <c r="L5297" s="3">
        <f>VLOOKUP(tbStoricoOrdini[[#This Row],[ARTICOLO]],tbArticoli[],2,FALSE)</f>
        <v>140</v>
      </c>
      <c r="M5297" s="22">
        <f>tbStoricoOrdini[[#This Row],[IMPORTO]]/tbStoricoOrdini[[#This Row],[PREZZO]]</f>
        <v>3.5357142857142856</v>
      </c>
      <c r="N5297" t="s">
        <v>9</v>
      </c>
      <c r="O5297" s="8">
        <f>VLOOKUP(tbStoricoOrdini[[#This Row],[AGENTE]],tbAgenti[],2,FALSE)</f>
        <v>0.05</v>
      </c>
      <c r="P5297" s="2">
        <v>495</v>
      </c>
      <c r="Q5297" s="2">
        <f>tbStoricoOrdini[[#This Row],[IMPORTO]]*tbStoricoOrdini[[#This Row],[% COMM.]]</f>
        <v>24.75</v>
      </c>
      <c r="R5297" s="2">
        <f>tbStoricoOrdini[[#This Row],[TOT. COMM.]]+tbStoricoOrdini[[#This Row],[IMPORTO]]</f>
        <v>519.75</v>
      </c>
    </row>
    <row r="5298" spans="1:18">
      <c r="A5298" s="1">
        <v>43983</v>
      </c>
      <c r="B5298" s="7">
        <f>MONTH(tbStoricoOrdini[[#This Row],[DATA]])</f>
        <v>6</v>
      </c>
      <c r="C5298" t="s">
        <v>5393</v>
      </c>
      <c r="D5298" t="str">
        <f>RIGHT(tbStoricoOrdini[[#This Row],[ORDINE]],4)</f>
        <v>5295</v>
      </c>
      <c r="E5298" t="s">
        <v>55</v>
      </c>
      <c r="F5298" t="str">
        <f>VLOOKUP(tbStoricoOrdini[[#This Row],[CLIENTE]],tbClienti[],3,FALSE)</f>
        <v>Emilia Romagna</v>
      </c>
      <c r="G5298" t="str">
        <f>VLOOKUP(tbStoricoOrdini[[#This Row],[CLIENTE]],tbClienti[],7,FALSE)</f>
        <v>CC</v>
      </c>
      <c r="H5298" t="s">
        <v>78</v>
      </c>
      <c r="I5298" t="str">
        <f>IF(LEFT(tbStoricoOrdini[[#This Row],[ARTICOLO]],3) = "COG","COG",LEFT(tbStoricoOrdini[[#This Row],[ARTICOLO]],FIND(" ",tbStoricoOrdini[[#This Row],[ARTICOLO]])-1))</f>
        <v>COG</v>
      </c>
      <c r="J5298" t="str">
        <f>MID(tbStoricoOrdini[[#This Row],[ARTICOLO]],FIND(" ",tbStoricoOrdini[[#This Row],[ARTICOLO]])+1,4)</f>
        <v>3000</v>
      </c>
      <c r="K5298" t="str">
        <f>IFERROR(RIGHT(tbStoricoOrdini[[#This Row],[ARTICOLO]],LEN(tbStoricoOrdini[[#This Row],[ARTICOLO]])-FIND(" ",tbStoricoOrdini[[#This Row],[ARTICOLO]],FIND(" ",tbStoricoOrdini[[#This Row],[ARTICOLO]]) +1)),"")</f>
        <v>Medium</v>
      </c>
      <c r="L5298" s="3">
        <f>VLOOKUP(tbStoricoOrdini[[#This Row],[ARTICOLO]],tbArticoli[],2,FALSE)</f>
        <v>220</v>
      </c>
      <c r="M5298" s="22">
        <f>tbStoricoOrdini[[#This Row],[IMPORTO]]/tbStoricoOrdini[[#This Row],[PREZZO]]</f>
        <v>1.4363636363636363</v>
      </c>
      <c r="N5298" t="s">
        <v>9</v>
      </c>
      <c r="O5298" s="8">
        <f>VLOOKUP(tbStoricoOrdini[[#This Row],[AGENTE]],tbAgenti[],2,FALSE)</f>
        <v>0.05</v>
      </c>
      <c r="P5298" s="2">
        <v>316</v>
      </c>
      <c r="Q5298" s="2">
        <f>tbStoricoOrdini[[#This Row],[IMPORTO]]*tbStoricoOrdini[[#This Row],[% COMM.]]</f>
        <v>15.8</v>
      </c>
      <c r="R5298" s="2">
        <f>tbStoricoOrdini[[#This Row],[TOT. COMM.]]+tbStoricoOrdini[[#This Row],[IMPORTO]]</f>
        <v>331.8</v>
      </c>
    </row>
    <row r="5299" spans="1:18">
      <c r="A5299" s="1">
        <v>43983</v>
      </c>
      <c r="B5299" s="7">
        <f>MONTH(tbStoricoOrdini[[#This Row],[DATA]])</f>
        <v>6</v>
      </c>
      <c r="C5299" t="s">
        <v>5394</v>
      </c>
      <c r="D5299" t="str">
        <f>RIGHT(tbStoricoOrdini[[#This Row],[ORDINE]],4)</f>
        <v>5296</v>
      </c>
      <c r="E5299" t="s">
        <v>55</v>
      </c>
      <c r="F5299" t="str">
        <f>VLOOKUP(tbStoricoOrdini[[#This Row],[CLIENTE]],tbClienti[],3,FALSE)</f>
        <v>Emilia Romagna</v>
      </c>
      <c r="G5299" t="str">
        <f>VLOOKUP(tbStoricoOrdini[[#This Row],[CLIENTE]],tbClienti[],7,FALSE)</f>
        <v>CC</v>
      </c>
      <c r="H5299" t="s">
        <v>74</v>
      </c>
      <c r="I5299" t="str">
        <f>IF(LEFT(tbStoricoOrdini[[#This Row],[ARTICOLO]],3) = "COG","COG",LEFT(tbStoricoOrdini[[#This Row],[ARTICOLO]],FIND(" ",tbStoricoOrdini[[#This Row],[ARTICOLO]])-1))</f>
        <v>AVRC</v>
      </c>
      <c r="J5299" t="str">
        <f>MID(tbStoricoOrdini[[#This Row],[ARTICOLO]],FIND(" ",tbStoricoOrdini[[#This Row],[ARTICOLO]])+1,4)</f>
        <v>2500</v>
      </c>
      <c r="K5299" t="str">
        <f>IFERROR(RIGHT(tbStoricoOrdini[[#This Row],[ARTICOLO]],LEN(tbStoricoOrdini[[#This Row],[ARTICOLO]])-FIND(" ",tbStoricoOrdini[[#This Row],[ARTICOLO]],FIND(" ",tbStoricoOrdini[[#This Row],[ARTICOLO]]) +1)),"")</f>
        <v>Gold</v>
      </c>
      <c r="L5299" s="3">
        <f>VLOOKUP(tbStoricoOrdini[[#This Row],[ARTICOLO]],tbArticoli[],2,FALSE)</f>
        <v>500</v>
      </c>
      <c r="M5299" s="22">
        <f>tbStoricoOrdini[[#This Row],[IMPORTO]]/tbStoricoOrdini[[#This Row],[PREZZO]]</f>
        <v>3.552</v>
      </c>
      <c r="N5299" t="s">
        <v>9</v>
      </c>
      <c r="O5299" s="8">
        <f>VLOOKUP(tbStoricoOrdini[[#This Row],[AGENTE]],tbAgenti[],2,FALSE)</f>
        <v>0.05</v>
      </c>
      <c r="P5299" s="2">
        <v>1776</v>
      </c>
      <c r="Q5299" s="2">
        <f>tbStoricoOrdini[[#This Row],[IMPORTO]]*tbStoricoOrdini[[#This Row],[% COMM.]]</f>
        <v>88.800000000000011</v>
      </c>
      <c r="R5299" s="2">
        <f>tbStoricoOrdini[[#This Row],[TOT. COMM.]]+tbStoricoOrdini[[#This Row],[IMPORTO]]</f>
        <v>1864.8</v>
      </c>
    </row>
    <row r="5300" spans="1:18">
      <c r="A5300" s="1">
        <v>43983</v>
      </c>
      <c r="B5300" s="7">
        <f>MONTH(tbStoricoOrdini[[#This Row],[DATA]])</f>
        <v>6</v>
      </c>
      <c r="C5300" t="s">
        <v>5395</v>
      </c>
      <c r="D5300" t="str">
        <f>RIGHT(tbStoricoOrdini[[#This Row],[ORDINE]],4)</f>
        <v>5297</v>
      </c>
      <c r="E5300" t="s">
        <v>55</v>
      </c>
      <c r="F5300" t="str">
        <f>VLOOKUP(tbStoricoOrdini[[#This Row],[CLIENTE]],tbClienti[],3,FALSE)</f>
        <v>Emilia Romagna</v>
      </c>
      <c r="G5300" t="str">
        <f>VLOOKUP(tbStoricoOrdini[[#This Row],[CLIENTE]],tbClienti[],7,FALSE)</f>
        <v>CC</v>
      </c>
      <c r="H5300" t="s">
        <v>77</v>
      </c>
      <c r="I5300" t="str">
        <f>IF(LEFT(tbStoricoOrdini[[#This Row],[ARTICOLO]],3) = "COG","COG",LEFT(tbStoricoOrdini[[#This Row],[ARTICOLO]],FIND(" ",tbStoricoOrdini[[#This Row],[ARTICOLO]])-1))</f>
        <v>COG</v>
      </c>
      <c r="J5300" t="str">
        <f>MID(tbStoricoOrdini[[#This Row],[ARTICOLO]],FIND(" ",tbStoricoOrdini[[#This Row],[ARTICOLO]])+1,4)</f>
        <v>2000</v>
      </c>
      <c r="K5300" t="str">
        <f>IFERROR(RIGHT(tbStoricoOrdini[[#This Row],[ARTICOLO]],LEN(tbStoricoOrdini[[#This Row],[ARTICOLO]])-FIND(" ",tbStoricoOrdini[[#This Row],[ARTICOLO]],FIND(" ",tbStoricoOrdini[[#This Row],[ARTICOLO]]) +1)),"")</f>
        <v>Medium</v>
      </c>
      <c r="L5300" s="3">
        <f>VLOOKUP(tbStoricoOrdini[[#This Row],[ARTICOLO]],tbArticoli[],2,FALSE)</f>
        <v>200</v>
      </c>
      <c r="M5300" s="22">
        <f>tbStoricoOrdini[[#This Row],[IMPORTO]]/tbStoricoOrdini[[#This Row],[PREZZO]]</f>
        <v>1.6</v>
      </c>
      <c r="N5300" t="s">
        <v>9</v>
      </c>
      <c r="O5300" s="8">
        <f>VLOOKUP(tbStoricoOrdini[[#This Row],[AGENTE]],tbAgenti[],2,FALSE)</f>
        <v>0.05</v>
      </c>
      <c r="P5300" s="2">
        <v>320</v>
      </c>
      <c r="Q5300" s="2">
        <f>tbStoricoOrdini[[#This Row],[IMPORTO]]*tbStoricoOrdini[[#This Row],[% COMM.]]</f>
        <v>16</v>
      </c>
      <c r="R5300" s="2">
        <f>tbStoricoOrdini[[#This Row],[TOT. COMM.]]+tbStoricoOrdini[[#This Row],[IMPORTO]]</f>
        <v>336</v>
      </c>
    </row>
    <row r="5301" spans="1:18">
      <c r="A5301" s="1">
        <v>43983</v>
      </c>
      <c r="B5301" s="7">
        <f>MONTH(tbStoricoOrdini[[#This Row],[DATA]])</f>
        <v>6</v>
      </c>
      <c r="C5301" t="s">
        <v>5396</v>
      </c>
      <c r="D5301" t="str">
        <f>RIGHT(tbStoricoOrdini[[#This Row],[ORDINE]],4)</f>
        <v>5298</v>
      </c>
      <c r="E5301" t="s">
        <v>55</v>
      </c>
      <c r="F5301" t="str">
        <f>VLOOKUP(tbStoricoOrdini[[#This Row],[CLIENTE]],tbClienti[],3,FALSE)</f>
        <v>Emilia Romagna</v>
      </c>
      <c r="G5301" t="str">
        <f>VLOOKUP(tbStoricoOrdini[[#This Row],[CLIENTE]],tbClienti[],7,FALSE)</f>
        <v>CC</v>
      </c>
      <c r="H5301" t="s">
        <v>61</v>
      </c>
      <c r="I5301" t="str">
        <f>IF(LEFT(tbStoricoOrdini[[#This Row],[ARTICOLO]],3) = "COG","COG",LEFT(tbStoricoOrdini[[#This Row],[ARTICOLO]],FIND(" ",tbStoricoOrdini[[#This Row],[ARTICOLO]])-1))</f>
        <v>KLM</v>
      </c>
      <c r="J5301" t="str">
        <f>MID(tbStoricoOrdini[[#This Row],[ARTICOLO]],FIND(" ",tbStoricoOrdini[[#This Row],[ARTICOLO]])+1,4)</f>
        <v>5000</v>
      </c>
      <c r="K5301" t="str">
        <f>IFERROR(RIGHT(tbStoricoOrdini[[#This Row],[ARTICOLO]],LEN(tbStoricoOrdini[[#This Row],[ARTICOLO]])-FIND(" ",tbStoricoOrdini[[#This Row],[ARTICOLO]],FIND(" ",tbStoricoOrdini[[#This Row],[ARTICOLO]]) +1)),"")</f>
        <v>Medium</v>
      </c>
      <c r="L5301" s="3">
        <f>VLOOKUP(tbStoricoOrdini[[#This Row],[ARTICOLO]],tbArticoli[],2,FALSE)</f>
        <v>150</v>
      </c>
      <c r="M5301" s="22">
        <f>tbStoricoOrdini[[#This Row],[IMPORTO]]/tbStoricoOrdini[[#This Row],[PREZZO]]</f>
        <v>852.64</v>
      </c>
      <c r="N5301" t="s">
        <v>9</v>
      </c>
      <c r="O5301" s="8">
        <f>VLOOKUP(tbStoricoOrdini[[#This Row],[AGENTE]],tbAgenti[],2,FALSE)</f>
        <v>0.05</v>
      </c>
      <c r="P5301" s="2">
        <v>127896</v>
      </c>
      <c r="Q5301" s="2">
        <f>tbStoricoOrdini[[#This Row],[IMPORTO]]*tbStoricoOrdini[[#This Row],[% COMM.]]</f>
        <v>6394.8</v>
      </c>
      <c r="R5301" s="2">
        <f>tbStoricoOrdini[[#This Row],[TOT. COMM.]]+tbStoricoOrdini[[#This Row],[IMPORTO]]</f>
        <v>134290.79999999999</v>
      </c>
    </row>
    <row r="5302" spans="1:18">
      <c r="A5302" s="1">
        <v>43983</v>
      </c>
      <c r="B5302" s="7">
        <f>MONTH(tbStoricoOrdini[[#This Row],[DATA]])</f>
        <v>6</v>
      </c>
      <c r="C5302" t="s">
        <v>5397</v>
      </c>
      <c r="D5302" t="str">
        <f>RIGHT(tbStoricoOrdini[[#This Row],[ORDINE]],4)</f>
        <v>5299</v>
      </c>
      <c r="E5302" t="s">
        <v>55</v>
      </c>
      <c r="F5302" t="str">
        <f>VLOOKUP(tbStoricoOrdini[[#This Row],[CLIENTE]],tbClienti[],3,FALSE)</f>
        <v>Emilia Romagna</v>
      </c>
      <c r="G5302" t="str">
        <f>VLOOKUP(tbStoricoOrdini[[#This Row],[CLIENTE]],tbClienti[],7,FALSE)</f>
        <v>CC</v>
      </c>
      <c r="H5302" t="s">
        <v>79</v>
      </c>
      <c r="I5302" t="str">
        <f>IF(LEFT(tbStoricoOrdini[[#This Row],[ARTICOLO]],3) = "COG","COG",LEFT(tbStoricoOrdini[[#This Row],[ARTICOLO]],FIND(" ",tbStoricoOrdini[[#This Row],[ARTICOLO]])-1))</f>
        <v>COG</v>
      </c>
      <c r="J5302" t="str">
        <f>MID(tbStoricoOrdini[[#This Row],[ARTICOLO]],FIND(" ",tbStoricoOrdini[[#This Row],[ARTICOLO]])+1,4)</f>
        <v>4000</v>
      </c>
      <c r="K5302" t="str">
        <f>IFERROR(RIGHT(tbStoricoOrdini[[#This Row],[ARTICOLO]],LEN(tbStoricoOrdini[[#This Row],[ARTICOLO]])-FIND(" ",tbStoricoOrdini[[#This Row],[ARTICOLO]],FIND(" ",tbStoricoOrdini[[#This Row],[ARTICOLO]]) +1)),"")</f>
        <v>Plus</v>
      </c>
      <c r="L5302" s="3">
        <f>VLOOKUP(tbStoricoOrdini[[#This Row],[ARTICOLO]],tbArticoli[],2,FALSE)</f>
        <v>240</v>
      </c>
      <c r="M5302" s="22">
        <f>tbStoricoOrdini[[#This Row],[IMPORTO]]/tbStoricoOrdini[[#This Row],[PREZZO]]</f>
        <v>33.779166666666669</v>
      </c>
      <c r="N5302" t="s">
        <v>9</v>
      </c>
      <c r="O5302" s="8">
        <f>VLOOKUP(tbStoricoOrdini[[#This Row],[AGENTE]],tbAgenti[],2,FALSE)</f>
        <v>0.05</v>
      </c>
      <c r="P5302" s="2">
        <v>8107</v>
      </c>
      <c r="Q5302" s="2">
        <f>tbStoricoOrdini[[#This Row],[IMPORTO]]*tbStoricoOrdini[[#This Row],[% COMM.]]</f>
        <v>405.35</v>
      </c>
      <c r="R5302" s="2">
        <f>tbStoricoOrdini[[#This Row],[TOT. COMM.]]+tbStoricoOrdini[[#This Row],[IMPORTO]]</f>
        <v>8512.35</v>
      </c>
    </row>
    <row r="5303" spans="1:18">
      <c r="A5303" s="1">
        <v>43983</v>
      </c>
      <c r="B5303" s="7">
        <f>MONTH(tbStoricoOrdini[[#This Row],[DATA]])</f>
        <v>6</v>
      </c>
      <c r="C5303" t="s">
        <v>5398</v>
      </c>
      <c r="D5303" t="str">
        <f>RIGHT(tbStoricoOrdini[[#This Row],[ORDINE]],4)</f>
        <v>5300</v>
      </c>
      <c r="E5303" t="s">
        <v>55</v>
      </c>
      <c r="F5303" t="str">
        <f>VLOOKUP(tbStoricoOrdini[[#This Row],[CLIENTE]],tbClienti[],3,FALSE)</f>
        <v>Emilia Romagna</v>
      </c>
      <c r="G5303" t="str">
        <f>VLOOKUP(tbStoricoOrdini[[#This Row],[CLIENTE]],tbClienti[],7,FALSE)</f>
        <v>CC</v>
      </c>
      <c r="H5303" t="s">
        <v>63</v>
      </c>
      <c r="I5303" t="str">
        <f>IF(LEFT(tbStoricoOrdini[[#This Row],[ARTICOLO]],3) = "COG","COG",LEFT(tbStoricoOrdini[[#This Row],[ARTICOLO]],FIND(" ",tbStoricoOrdini[[#This Row],[ARTICOLO]])-1))</f>
        <v>KLM</v>
      </c>
      <c r="J5303" t="str">
        <f>MID(tbStoricoOrdini[[#This Row],[ARTICOLO]],FIND(" ",tbStoricoOrdini[[#This Row],[ARTICOLO]])+1,4)</f>
        <v>3000</v>
      </c>
      <c r="K5303" t="str">
        <f>IFERROR(RIGHT(tbStoricoOrdini[[#This Row],[ARTICOLO]],LEN(tbStoricoOrdini[[#This Row],[ARTICOLO]])-FIND(" ",tbStoricoOrdini[[#This Row],[ARTICOLO]],FIND(" ",tbStoricoOrdini[[#This Row],[ARTICOLO]]) +1)),"")</f>
        <v>Plus</v>
      </c>
      <c r="L5303" s="3">
        <f>VLOOKUP(tbStoricoOrdini[[#This Row],[ARTICOLO]],tbArticoli[],2,FALSE)</f>
        <v>145</v>
      </c>
      <c r="M5303" s="22">
        <f>tbStoricoOrdini[[#This Row],[IMPORTO]]/tbStoricoOrdini[[#This Row],[PREZZO]]</f>
        <v>516.60689655172416</v>
      </c>
      <c r="N5303" t="s">
        <v>9</v>
      </c>
      <c r="O5303" s="8">
        <f>VLOOKUP(tbStoricoOrdini[[#This Row],[AGENTE]],tbAgenti[],2,FALSE)</f>
        <v>0.05</v>
      </c>
      <c r="P5303" s="2">
        <v>74908</v>
      </c>
      <c r="Q5303" s="2">
        <f>tbStoricoOrdini[[#This Row],[IMPORTO]]*tbStoricoOrdini[[#This Row],[% COMM.]]</f>
        <v>3745.4</v>
      </c>
      <c r="R5303" s="2">
        <f>tbStoricoOrdini[[#This Row],[TOT. COMM.]]+tbStoricoOrdini[[#This Row],[IMPORTO]]</f>
        <v>78653.399999999994</v>
      </c>
    </row>
    <row r="5304" spans="1:18">
      <c r="A5304" s="1">
        <v>43983</v>
      </c>
      <c r="B5304" s="7">
        <f>MONTH(tbStoricoOrdini[[#This Row],[DATA]])</f>
        <v>6</v>
      </c>
      <c r="C5304" t="s">
        <v>5399</v>
      </c>
      <c r="D5304" t="str">
        <f>RIGHT(tbStoricoOrdini[[#This Row],[ORDINE]],4)</f>
        <v>5301</v>
      </c>
      <c r="E5304" t="s">
        <v>55</v>
      </c>
      <c r="F5304" t="str">
        <f>VLOOKUP(tbStoricoOrdini[[#This Row],[CLIENTE]],tbClienti[],3,FALSE)</f>
        <v>Emilia Romagna</v>
      </c>
      <c r="G5304" t="str">
        <f>VLOOKUP(tbStoricoOrdini[[#This Row],[CLIENTE]],tbClienti[],7,FALSE)</f>
        <v>CC</v>
      </c>
      <c r="H5304" t="s">
        <v>69</v>
      </c>
      <c r="I5304" t="str">
        <f>IF(LEFT(tbStoricoOrdini[[#This Row],[ARTICOLO]],3) = "COG","COG",LEFT(tbStoricoOrdini[[#This Row],[ARTICOLO]],FIND(" ",tbStoricoOrdini[[#This Row],[ARTICOLO]])-1))</f>
        <v>BAG</v>
      </c>
      <c r="J5304" t="str">
        <f>MID(tbStoricoOrdini[[#This Row],[ARTICOLO]],FIND(" ",tbStoricoOrdini[[#This Row],[ARTICOLO]])+1,4)</f>
        <v>1121</v>
      </c>
      <c r="K5304" t="str">
        <f>IFERROR(RIGHT(tbStoricoOrdini[[#This Row],[ARTICOLO]],LEN(tbStoricoOrdini[[#This Row],[ARTICOLO]])-FIND(" ",tbStoricoOrdini[[#This Row],[ARTICOLO]],FIND(" ",tbStoricoOrdini[[#This Row],[ARTICOLO]]) +1)),"")</f>
        <v>Gold</v>
      </c>
      <c r="L5304" s="3">
        <f>VLOOKUP(tbStoricoOrdini[[#This Row],[ARTICOLO]],tbArticoli[],2,FALSE)</f>
        <v>230</v>
      </c>
      <c r="M5304" s="22">
        <f>tbStoricoOrdini[[#This Row],[IMPORTO]]/tbStoricoOrdini[[#This Row],[PREZZO]]</f>
        <v>69.852173913043472</v>
      </c>
      <c r="N5304" t="s">
        <v>9</v>
      </c>
      <c r="O5304" s="8">
        <f>VLOOKUP(tbStoricoOrdini[[#This Row],[AGENTE]],tbAgenti[],2,FALSE)</f>
        <v>0.05</v>
      </c>
      <c r="P5304" s="2">
        <v>16066</v>
      </c>
      <c r="Q5304" s="2">
        <f>tbStoricoOrdini[[#This Row],[IMPORTO]]*tbStoricoOrdini[[#This Row],[% COMM.]]</f>
        <v>803.30000000000007</v>
      </c>
      <c r="R5304" s="2">
        <f>tbStoricoOrdini[[#This Row],[TOT. COMM.]]+tbStoricoOrdini[[#This Row],[IMPORTO]]</f>
        <v>16869.3</v>
      </c>
    </row>
    <row r="5305" spans="1:18">
      <c r="A5305" s="1">
        <v>43983</v>
      </c>
      <c r="B5305" s="7">
        <f>MONTH(tbStoricoOrdini[[#This Row],[DATA]])</f>
        <v>6</v>
      </c>
      <c r="C5305" t="s">
        <v>5400</v>
      </c>
      <c r="D5305" t="str">
        <f>RIGHT(tbStoricoOrdini[[#This Row],[ORDINE]],4)</f>
        <v>5302</v>
      </c>
      <c r="E5305" t="s">
        <v>55</v>
      </c>
      <c r="F5305" t="str">
        <f>VLOOKUP(tbStoricoOrdini[[#This Row],[CLIENTE]],tbClienti[],3,FALSE)</f>
        <v>Emilia Romagna</v>
      </c>
      <c r="G5305" t="str">
        <f>VLOOKUP(tbStoricoOrdini[[#This Row],[CLIENTE]],tbClienti[],7,FALSE)</f>
        <v>CC</v>
      </c>
      <c r="H5305" t="s">
        <v>83</v>
      </c>
      <c r="I5305" t="str">
        <f>IF(LEFT(tbStoricoOrdini[[#This Row],[ARTICOLO]],3) = "COG","COG",LEFT(tbStoricoOrdini[[#This Row],[ARTICOLO]],FIND(" ",tbStoricoOrdini[[#This Row],[ARTICOLO]])-1))</f>
        <v>COG</v>
      </c>
      <c r="J5305" t="str">
        <f>MID(tbStoricoOrdini[[#This Row],[ARTICOLO]],FIND(" ",tbStoricoOrdini[[#This Row],[ARTICOLO]])+1,4)</f>
        <v>8000</v>
      </c>
      <c r="K5305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5305" s="3">
        <f>VLOOKUP(tbStoricoOrdini[[#This Row],[ARTICOLO]],tbArticoli[],2,FALSE)</f>
        <v>670</v>
      </c>
      <c r="M5305" s="22">
        <f>tbStoricoOrdini[[#This Row],[IMPORTO]]/tbStoricoOrdini[[#This Row],[PREZZO]]</f>
        <v>30.628358208955223</v>
      </c>
      <c r="N5305" t="s">
        <v>9</v>
      </c>
      <c r="O5305" s="8">
        <f>VLOOKUP(tbStoricoOrdini[[#This Row],[AGENTE]],tbAgenti[],2,FALSE)</f>
        <v>0.05</v>
      </c>
      <c r="P5305" s="2">
        <v>20521</v>
      </c>
      <c r="Q5305" s="2">
        <f>tbStoricoOrdini[[#This Row],[IMPORTO]]*tbStoricoOrdini[[#This Row],[% COMM.]]</f>
        <v>1026.05</v>
      </c>
      <c r="R5305" s="2">
        <f>tbStoricoOrdini[[#This Row],[TOT. COMM.]]+tbStoricoOrdini[[#This Row],[IMPORTO]]</f>
        <v>21547.05</v>
      </c>
    </row>
    <row r="5306" spans="1:18">
      <c r="A5306" s="1">
        <v>43983</v>
      </c>
      <c r="B5306" s="7">
        <f>MONTH(tbStoricoOrdini[[#This Row],[DATA]])</f>
        <v>6</v>
      </c>
      <c r="C5306" t="s">
        <v>5401</v>
      </c>
      <c r="D5306" t="str">
        <f>RIGHT(tbStoricoOrdini[[#This Row],[ORDINE]],4)</f>
        <v>5303</v>
      </c>
      <c r="E5306" t="s">
        <v>55</v>
      </c>
      <c r="F5306" t="str">
        <f>VLOOKUP(tbStoricoOrdini[[#This Row],[CLIENTE]],tbClienti[],3,FALSE)</f>
        <v>Emilia Romagna</v>
      </c>
      <c r="G5306" t="str">
        <f>VLOOKUP(tbStoricoOrdini[[#This Row],[CLIENTE]],tbClienti[],7,FALSE)</f>
        <v>CC</v>
      </c>
      <c r="H5306" t="s">
        <v>75</v>
      </c>
      <c r="I5306" t="str">
        <f>IF(LEFT(tbStoricoOrdini[[#This Row],[ARTICOLO]],3) = "COG","COG",LEFT(tbStoricoOrdini[[#This Row],[ARTICOLO]],FIND(" ",tbStoricoOrdini[[#This Row],[ARTICOLO]])-1))</f>
        <v>AVRC</v>
      </c>
      <c r="J5306" t="str">
        <f>MID(tbStoricoOrdini[[#This Row],[ARTICOLO]],FIND(" ",tbStoricoOrdini[[#This Row],[ARTICOLO]])+1,4)</f>
        <v>1000</v>
      </c>
      <c r="K5306" t="str">
        <f>IFERROR(RIGHT(tbStoricoOrdini[[#This Row],[ARTICOLO]],LEN(tbStoricoOrdini[[#This Row],[ARTICOLO]])-FIND(" ",tbStoricoOrdini[[#This Row],[ARTICOLO]],FIND(" ",tbStoricoOrdini[[#This Row],[ARTICOLO]]) +1)),"")</f>
        <v>Silver</v>
      </c>
      <c r="L5306" s="3">
        <f>VLOOKUP(tbStoricoOrdini[[#This Row],[ARTICOLO]],tbArticoli[],2,FALSE)</f>
        <v>390</v>
      </c>
      <c r="M5306" s="22">
        <f>tbStoricoOrdini[[#This Row],[IMPORTO]]/tbStoricoOrdini[[#This Row],[PREZZO]]</f>
        <v>0.13333333333333333</v>
      </c>
      <c r="N5306" t="s">
        <v>9</v>
      </c>
      <c r="O5306" s="8">
        <f>VLOOKUP(tbStoricoOrdini[[#This Row],[AGENTE]],tbAgenti[],2,FALSE)</f>
        <v>0.05</v>
      </c>
      <c r="P5306" s="2">
        <v>52</v>
      </c>
      <c r="Q5306" s="2">
        <f>tbStoricoOrdini[[#This Row],[IMPORTO]]*tbStoricoOrdini[[#This Row],[% COMM.]]</f>
        <v>2.6</v>
      </c>
      <c r="R5306" s="2">
        <f>tbStoricoOrdini[[#This Row],[TOT. COMM.]]+tbStoricoOrdini[[#This Row],[IMPORTO]]</f>
        <v>54.6</v>
      </c>
    </row>
    <row r="5307" spans="1:18">
      <c r="A5307" s="1">
        <v>43983</v>
      </c>
      <c r="B5307" s="7">
        <f>MONTH(tbStoricoOrdini[[#This Row],[DATA]])</f>
        <v>6</v>
      </c>
      <c r="C5307" t="s">
        <v>5402</v>
      </c>
      <c r="D5307" t="str">
        <f>RIGHT(tbStoricoOrdini[[#This Row],[ORDINE]],4)</f>
        <v>5304</v>
      </c>
      <c r="E5307" t="s">
        <v>55</v>
      </c>
      <c r="F5307" t="str">
        <f>VLOOKUP(tbStoricoOrdini[[#This Row],[CLIENTE]],tbClienti[],3,FALSE)</f>
        <v>Emilia Romagna</v>
      </c>
      <c r="G5307" t="str">
        <f>VLOOKUP(tbStoricoOrdini[[#This Row],[CLIENTE]],tbClienti[],7,FALSE)</f>
        <v>CC</v>
      </c>
      <c r="H5307" t="s">
        <v>71</v>
      </c>
      <c r="I5307" t="str">
        <f>IF(LEFT(tbStoricoOrdini[[#This Row],[ARTICOLO]],3) = "COG","COG",LEFT(tbStoricoOrdini[[#This Row],[ARTICOLO]],FIND(" ",tbStoricoOrdini[[#This Row],[ARTICOLO]])-1))</f>
        <v>EB07</v>
      </c>
      <c r="J5307" t="str">
        <f>MID(tbStoricoOrdini[[#This Row],[ARTICOLO]],FIND(" ",tbStoricoOrdini[[#This Row],[ARTICOLO]])+1,4)</f>
        <v>5000</v>
      </c>
      <c r="K5307" t="str">
        <f>IFERROR(RIGHT(tbStoricoOrdini[[#This Row],[ARTICOLO]],LEN(tbStoricoOrdini[[#This Row],[ARTICOLO]])-FIND(" ",tbStoricoOrdini[[#This Row],[ARTICOLO]],FIND(" ",tbStoricoOrdini[[#This Row],[ARTICOLO]]) +1)),"")</f>
        <v/>
      </c>
      <c r="L5307" s="3">
        <f>VLOOKUP(tbStoricoOrdini[[#This Row],[ARTICOLO]],tbArticoli[],2,FALSE)</f>
        <v>140</v>
      </c>
      <c r="M5307" s="22">
        <f>tbStoricoOrdini[[#This Row],[IMPORTO]]/tbStoricoOrdini[[#This Row],[PREZZO]]</f>
        <v>5.3214285714285712</v>
      </c>
      <c r="N5307" t="s">
        <v>9</v>
      </c>
      <c r="O5307" s="8">
        <f>VLOOKUP(tbStoricoOrdini[[#This Row],[AGENTE]],tbAgenti[],2,FALSE)</f>
        <v>0.05</v>
      </c>
      <c r="P5307" s="2">
        <v>745</v>
      </c>
      <c r="Q5307" s="2">
        <f>tbStoricoOrdini[[#This Row],[IMPORTO]]*tbStoricoOrdini[[#This Row],[% COMM.]]</f>
        <v>37.25</v>
      </c>
      <c r="R5307" s="2">
        <f>tbStoricoOrdini[[#This Row],[TOT. COMM.]]+tbStoricoOrdini[[#This Row],[IMPORTO]]</f>
        <v>782.25</v>
      </c>
    </row>
    <row r="5308" spans="1:18">
      <c r="A5308" s="1">
        <v>43983</v>
      </c>
      <c r="B5308" s="7">
        <f>MONTH(tbStoricoOrdini[[#This Row],[DATA]])</f>
        <v>6</v>
      </c>
      <c r="C5308" t="s">
        <v>5403</v>
      </c>
      <c r="D5308" t="str">
        <f>RIGHT(tbStoricoOrdini[[#This Row],[ORDINE]],4)</f>
        <v>5305</v>
      </c>
      <c r="E5308" t="s">
        <v>55</v>
      </c>
      <c r="F5308" t="str">
        <f>VLOOKUP(tbStoricoOrdini[[#This Row],[CLIENTE]],tbClienti[],3,FALSE)</f>
        <v>Emilia Romagna</v>
      </c>
      <c r="G5308" t="str">
        <f>VLOOKUP(tbStoricoOrdini[[#This Row],[CLIENTE]],tbClienti[],7,FALSE)</f>
        <v>CC</v>
      </c>
      <c r="H5308" t="s">
        <v>72</v>
      </c>
      <c r="I5308" t="str">
        <f>IF(LEFT(tbStoricoOrdini[[#This Row],[ARTICOLO]],3) = "COG","COG",LEFT(tbStoricoOrdini[[#This Row],[ARTICOLO]],FIND(" ",tbStoricoOrdini[[#This Row],[ARTICOLO]])-1))</f>
        <v>EB06</v>
      </c>
      <c r="J5308" t="str">
        <f>MID(tbStoricoOrdini[[#This Row],[ARTICOLO]],FIND(" ",tbStoricoOrdini[[#This Row],[ARTICOLO]])+1,4)</f>
        <v>3000</v>
      </c>
      <c r="K5308" t="str">
        <f>IFERROR(RIGHT(tbStoricoOrdini[[#This Row],[ARTICOLO]],LEN(tbStoricoOrdini[[#This Row],[ARTICOLO]])-FIND(" ",tbStoricoOrdini[[#This Row],[ARTICOLO]],FIND(" ",tbStoricoOrdini[[#This Row],[ARTICOLO]]) +1)),"")</f>
        <v>Medium</v>
      </c>
      <c r="L5308" s="3">
        <f>VLOOKUP(tbStoricoOrdini[[#This Row],[ARTICOLO]],tbArticoli[],2,FALSE)</f>
        <v>120</v>
      </c>
      <c r="M5308" s="22">
        <f>tbStoricoOrdini[[#This Row],[IMPORTO]]/tbStoricoOrdini[[#This Row],[PREZZO]]</f>
        <v>2.8583333333333334</v>
      </c>
      <c r="N5308" t="s">
        <v>9</v>
      </c>
      <c r="O5308" s="8">
        <f>VLOOKUP(tbStoricoOrdini[[#This Row],[AGENTE]],tbAgenti[],2,FALSE)</f>
        <v>0.05</v>
      </c>
      <c r="P5308" s="2">
        <v>343</v>
      </c>
      <c r="Q5308" s="2">
        <f>tbStoricoOrdini[[#This Row],[IMPORTO]]*tbStoricoOrdini[[#This Row],[% COMM.]]</f>
        <v>17.150000000000002</v>
      </c>
      <c r="R5308" s="2">
        <f>tbStoricoOrdini[[#This Row],[TOT. COMM.]]+tbStoricoOrdini[[#This Row],[IMPORTO]]</f>
        <v>360.15</v>
      </c>
    </row>
    <row r="5309" spans="1:18">
      <c r="A5309" s="1">
        <v>43983</v>
      </c>
      <c r="B5309" s="7">
        <f>MONTH(tbStoricoOrdini[[#This Row],[DATA]])</f>
        <v>6</v>
      </c>
      <c r="C5309" t="s">
        <v>5404</v>
      </c>
      <c r="D5309" t="str">
        <f>RIGHT(tbStoricoOrdini[[#This Row],[ORDINE]],4)</f>
        <v>5306</v>
      </c>
      <c r="E5309" t="s">
        <v>56</v>
      </c>
      <c r="F5309" t="str">
        <f>VLOOKUP(tbStoricoOrdini[[#This Row],[CLIENTE]],tbClienti[],3,FALSE)</f>
        <v>Piemonte</v>
      </c>
      <c r="G5309" t="str">
        <f>VLOOKUP(tbStoricoOrdini[[#This Row],[CLIENTE]],tbClienti[],7,FALSE)</f>
        <v>CB</v>
      </c>
      <c r="H5309" t="s">
        <v>74</v>
      </c>
      <c r="I5309" t="str">
        <f>IF(LEFT(tbStoricoOrdini[[#This Row],[ARTICOLO]],3) = "COG","COG",LEFT(tbStoricoOrdini[[#This Row],[ARTICOLO]],FIND(" ",tbStoricoOrdini[[#This Row],[ARTICOLO]])-1))</f>
        <v>AVRC</v>
      </c>
      <c r="J5309" t="str">
        <f>MID(tbStoricoOrdini[[#This Row],[ARTICOLO]],FIND(" ",tbStoricoOrdini[[#This Row],[ARTICOLO]])+1,4)</f>
        <v>2500</v>
      </c>
      <c r="K5309" t="str">
        <f>IFERROR(RIGHT(tbStoricoOrdini[[#This Row],[ARTICOLO]],LEN(tbStoricoOrdini[[#This Row],[ARTICOLO]])-FIND(" ",tbStoricoOrdini[[#This Row],[ARTICOLO]],FIND(" ",tbStoricoOrdini[[#This Row],[ARTICOLO]]) +1)),"")</f>
        <v>Gold</v>
      </c>
      <c r="L5309" s="3">
        <f>VLOOKUP(tbStoricoOrdini[[#This Row],[ARTICOLO]],tbArticoli[],2,FALSE)</f>
        <v>500</v>
      </c>
      <c r="M5309" s="22">
        <f>tbStoricoOrdini[[#This Row],[IMPORTO]]/tbStoricoOrdini[[#This Row],[PREZZO]]</f>
        <v>0.23400000000000001</v>
      </c>
      <c r="N5309" t="s">
        <v>9</v>
      </c>
      <c r="O5309" s="8">
        <f>VLOOKUP(tbStoricoOrdini[[#This Row],[AGENTE]],tbAgenti[],2,FALSE)</f>
        <v>0.05</v>
      </c>
      <c r="P5309" s="2">
        <v>117</v>
      </c>
      <c r="Q5309" s="2">
        <f>tbStoricoOrdini[[#This Row],[IMPORTO]]*tbStoricoOrdini[[#This Row],[% COMM.]]</f>
        <v>5.8500000000000005</v>
      </c>
      <c r="R5309" s="2">
        <f>tbStoricoOrdini[[#This Row],[TOT. COMM.]]+tbStoricoOrdini[[#This Row],[IMPORTO]]</f>
        <v>122.85</v>
      </c>
    </row>
    <row r="5310" spans="1:18">
      <c r="A5310" s="1">
        <v>43983</v>
      </c>
      <c r="B5310" s="7">
        <f>MONTH(tbStoricoOrdini[[#This Row],[DATA]])</f>
        <v>6</v>
      </c>
      <c r="C5310" t="s">
        <v>5405</v>
      </c>
      <c r="D5310" t="str">
        <f>RIGHT(tbStoricoOrdini[[#This Row],[ORDINE]],4)</f>
        <v>5307</v>
      </c>
      <c r="E5310" t="s">
        <v>56</v>
      </c>
      <c r="F5310" t="str">
        <f>VLOOKUP(tbStoricoOrdini[[#This Row],[CLIENTE]],tbClienti[],3,FALSE)</f>
        <v>Piemonte</v>
      </c>
      <c r="G5310" t="str">
        <f>VLOOKUP(tbStoricoOrdini[[#This Row],[CLIENTE]],tbClienti[],7,FALSE)</f>
        <v>CB</v>
      </c>
      <c r="H5310" t="s">
        <v>77</v>
      </c>
      <c r="I5310" t="str">
        <f>IF(LEFT(tbStoricoOrdini[[#This Row],[ARTICOLO]],3) = "COG","COG",LEFT(tbStoricoOrdini[[#This Row],[ARTICOLO]],FIND(" ",tbStoricoOrdini[[#This Row],[ARTICOLO]])-1))</f>
        <v>COG</v>
      </c>
      <c r="J5310" t="str">
        <f>MID(tbStoricoOrdini[[#This Row],[ARTICOLO]],FIND(" ",tbStoricoOrdini[[#This Row],[ARTICOLO]])+1,4)</f>
        <v>2000</v>
      </c>
      <c r="K5310" t="str">
        <f>IFERROR(RIGHT(tbStoricoOrdini[[#This Row],[ARTICOLO]],LEN(tbStoricoOrdini[[#This Row],[ARTICOLO]])-FIND(" ",tbStoricoOrdini[[#This Row],[ARTICOLO]],FIND(" ",tbStoricoOrdini[[#This Row],[ARTICOLO]]) +1)),"")</f>
        <v>Medium</v>
      </c>
      <c r="L5310" s="3">
        <f>VLOOKUP(tbStoricoOrdini[[#This Row],[ARTICOLO]],tbArticoli[],2,FALSE)</f>
        <v>200</v>
      </c>
      <c r="M5310" s="22">
        <f>tbStoricoOrdini[[#This Row],[IMPORTO]]/tbStoricoOrdini[[#This Row],[PREZZO]]</f>
        <v>5.0000000000000001E-3</v>
      </c>
      <c r="N5310" t="s">
        <v>9</v>
      </c>
      <c r="O5310" s="8">
        <f>VLOOKUP(tbStoricoOrdini[[#This Row],[AGENTE]],tbAgenti[],2,FALSE)</f>
        <v>0.05</v>
      </c>
      <c r="P5310" s="2">
        <v>1</v>
      </c>
      <c r="Q5310" s="2">
        <f>tbStoricoOrdini[[#This Row],[IMPORTO]]*tbStoricoOrdini[[#This Row],[% COMM.]]</f>
        <v>0.05</v>
      </c>
      <c r="R5310" s="2">
        <f>tbStoricoOrdini[[#This Row],[TOT. COMM.]]+tbStoricoOrdini[[#This Row],[IMPORTO]]</f>
        <v>1.05</v>
      </c>
    </row>
    <row r="5311" spans="1:18">
      <c r="A5311" s="1">
        <v>43983</v>
      </c>
      <c r="B5311" s="7">
        <f>MONTH(tbStoricoOrdini[[#This Row],[DATA]])</f>
        <v>6</v>
      </c>
      <c r="C5311" t="s">
        <v>5406</v>
      </c>
      <c r="D5311" t="str">
        <f>RIGHT(tbStoricoOrdini[[#This Row],[ORDINE]],4)</f>
        <v>5308</v>
      </c>
      <c r="E5311" t="s">
        <v>56</v>
      </c>
      <c r="F5311" t="str">
        <f>VLOOKUP(tbStoricoOrdini[[#This Row],[CLIENTE]],tbClienti[],3,FALSE)</f>
        <v>Piemonte</v>
      </c>
      <c r="G5311" t="str">
        <f>VLOOKUP(tbStoricoOrdini[[#This Row],[CLIENTE]],tbClienti[],7,FALSE)</f>
        <v>CB</v>
      </c>
      <c r="H5311" t="s">
        <v>61</v>
      </c>
      <c r="I5311" t="str">
        <f>IF(LEFT(tbStoricoOrdini[[#This Row],[ARTICOLO]],3) = "COG","COG",LEFT(tbStoricoOrdini[[#This Row],[ARTICOLO]],FIND(" ",tbStoricoOrdini[[#This Row],[ARTICOLO]])-1))</f>
        <v>KLM</v>
      </c>
      <c r="J5311" t="str">
        <f>MID(tbStoricoOrdini[[#This Row],[ARTICOLO]],FIND(" ",tbStoricoOrdini[[#This Row],[ARTICOLO]])+1,4)</f>
        <v>5000</v>
      </c>
      <c r="K5311" t="str">
        <f>IFERROR(RIGHT(tbStoricoOrdini[[#This Row],[ARTICOLO]],LEN(tbStoricoOrdini[[#This Row],[ARTICOLO]])-FIND(" ",tbStoricoOrdini[[#This Row],[ARTICOLO]],FIND(" ",tbStoricoOrdini[[#This Row],[ARTICOLO]]) +1)),"")</f>
        <v>Medium</v>
      </c>
      <c r="L5311" s="3">
        <f>VLOOKUP(tbStoricoOrdini[[#This Row],[ARTICOLO]],tbArticoli[],2,FALSE)</f>
        <v>150</v>
      </c>
      <c r="M5311" s="22">
        <f>tbStoricoOrdini[[#This Row],[IMPORTO]]/tbStoricoOrdini[[#This Row],[PREZZO]]</f>
        <v>14.94</v>
      </c>
      <c r="N5311" t="s">
        <v>9</v>
      </c>
      <c r="O5311" s="8">
        <f>VLOOKUP(tbStoricoOrdini[[#This Row],[AGENTE]],tbAgenti[],2,FALSE)</f>
        <v>0.05</v>
      </c>
      <c r="P5311" s="2">
        <v>2241</v>
      </c>
      <c r="Q5311" s="2">
        <f>tbStoricoOrdini[[#This Row],[IMPORTO]]*tbStoricoOrdini[[#This Row],[% COMM.]]</f>
        <v>112.05000000000001</v>
      </c>
      <c r="R5311" s="2">
        <f>tbStoricoOrdini[[#This Row],[TOT. COMM.]]+tbStoricoOrdini[[#This Row],[IMPORTO]]</f>
        <v>2353.0500000000002</v>
      </c>
    </row>
    <row r="5312" spans="1:18">
      <c r="A5312" s="1">
        <v>43983</v>
      </c>
      <c r="B5312" s="7">
        <f>MONTH(tbStoricoOrdini[[#This Row],[DATA]])</f>
        <v>6</v>
      </c>
      <c r="C5312" t="s">
        <v>5407</v>
      </c>
      <c r="D5312" t="str">
        <f>RIGHT(tbStoricoOrdini[[#This Row],[ORDINE]],4)</f>
        <v>5309</v>
      </c>
      <c r="E5312" t="s">
        <v>56</v>
      </c>
      <c r="F5312" t="str">
        <f>VLOOKUP(tbStoricoOrdini[[#This Row],[CLIENTE]],tbClienti[],3,FALSE)</f>
        <v>Piemonte</v>
      </c>
      <c r="G5312" t="str">
        <f>VLOOKUP(tbStoricoOrdini[[#This Row],[CLIENTE]],tbClienti[],7,FALSE)</f>
        <v>CB</v>
      </c>
      <c r="H5312" t="s">
        <v>79</v>
      </c>
      <c r="I5312" t="str">
        <f>IF(LEFT(tbStoricoOrdini[[#This Row],[ARTICOLO]],3) = "COG","COG",LEFT(tbStoricoOrdini[[#This Row],[ARTICOLO]],FIND(" ",tbStoricoOrdini[[#This Row],[ARTICOLO]])-1))</f>
        <v>COG</v>
      </c>
      <c r="J5312" t="str">
        <f>MID(tbStoricoOrdini[[#This Row],[ARTICOLO]],FIND(" ",tbStoricoOrdini[[#This Row],[ARTICOLO]])+1,4)</f>
        <v>4000</v>
      </c>
      <c r="K5312" t="str">
        <f>IFERROR(RIGHT(tbStoricoOrdini[[#This Row],[ARTICOLO]],LEN(tbStoricoOrdini[[#This Row],[ARTICOLO]])-FIND(" ",tbStoricoOrdini[[#This Row],[ARTICOLO]],FIND(" ",tbStoricoOrdini[[#This Row],[ARTICOLO]]) +1)),"")</f>
        <v>Plus</v>
      </c>
      <c r="L5312" s="3">
        <f>VLOOKUP(tbStoricoOrdini[[#This Row],[ARTICOLO]],tbArticoli[],2,FALSE)</f>
        <v>240</v>
      </c>
      <c r="M5312" s="22">
        <f>tbStoricoOrdini[[#This Row],[IMPORTO]]/tbStoricoOrdini[[#This Row],[PREZZO]]</f>
        <v>8.7499999999999994E-2</v>
      </c>
      <c r="N5312" t="s">
        <v>9</v>
      </c>
      <c r="O5312" s="8">
        <f>VLOOKUP(tbStoricoOrdini[[#This Row],[AGENTE]],tbAgenti[],2,FALSE)</f>
        <v>0.05</v>
      </c>
      <c r="P5312" s="2">
        <v>21</v>
      </c>
      <c r="Q5312" s="2">
        <f>tbStoricoOrdini[[#This Row],[IMPORTO]]*tbStoricoOrdini[[#This Row],[% COMM.]]</f>
        <v>1.05</v>
      </c>
      <c r="R5312" s="2">
        <f>tbStoricoOrdini[[#This Row],[TOT. COMM.]]+tbStoricoOrdini[[#This Row],[IMPORTO]]</f>
        <v>22.05</v>
      </c>
    </row>
    <row r="5313" spans="1:18">
      <c r="A5313" s="1">
        <v>43983</v>
      </c>
      <c r="B5313" s="7">
        <f>MONTH(tbStoricoOrdini[[#This Row],[DATA]])</f>
        <v>6</v>
      </c>
      <c r="C5313" t="s">
        <v>5408</v>
      </c>
      <c r="D5313" t="str">
        <f>RIGHT(tbStoricoOrdini[[#This Row],[ORDINE]],4)</f>
        <v>5310</v>
      </c>
      <c r="E5313" t="s">
        <v>56</v>
      </c>
      <c r="F5313" t="str">
        <f>VLOOKUP(tbStoricoOrdini[[#This Row],[CLIENTE]],tbClienti[],3,FALSE)</f>
        <v>Piemonte</v>
      </c>
      <c r="G5313" t="str">
        <f>VLOOKUP(tbStoricoOrdini[[#This Row],[CLIENTE]],tbClienti[],7,FALSE)</f>
        <v>CB</v>
      </c>
      <c r="H5313" t="s">
        <v>63</v>
      </c>
      <c r="I5313" t="str">
        <f>IF(LEFT(tbStoricoOrdini[[#This Row],[ARTICOLO]],3) = "COG","COG",LEFT(tbStoricoOrdini[[#This Row],[ARTICOLO]],FIND(" ",tbStoricoOrdini[[#This Row],[ARTICOLO]])-1))</f>
        <v>KLM</v>
      </c>
      <c r="J5313" t="str">
        <f>MID(tbStoricoOrdini[[#This Row],[ARTICOLO]],FIND(" ",tbStoricoOrdini[[#This Row],[ARTICOLO]])+1,4)</f>
        <v>3000</v>
      </c>
      <c r="K5313" t="str">
        <f>IFERROR(RIGHT(tbStoricoOrdini[[#This Row],[ARTICOLO]],LEN(tbStoricoOrdini[[#This Row],[ARTICOLO]])-FIND(" ",tbStoricoOrdini[[#This Row],[ARTICOLO]],FIND(" ",tbStoricoOrdini[[#This Row],[ARTICOLO]]) +1)),"")</f>
        <v>Plus</v>
      </c>
      <c r="L5313" s="3">
        <f>VLOOKUP(tbStoricoOrdini[[#This Row],[ARTICOLO]],tbArticoli[],2,FALSE)</f>
        <v>145</v>
      </c>
      <c r="M5313" s="22">
        <f>tbStoricoOrdini[[#This Row],[IMPORTO]]/tbStoricoOrdini[[#This Row],[PREZZO]]</f>
        <v>101.31724137931035</v>
      </c>
      <c r="N5313" t="s">
        <v>9</v>
      </c>
      <c r="O5313" s="8">
        <f>VLOOKUP(tbStoricoOrdini[[#This Row],[AGENTE]],tbAgenti[],2,FALSE)</f>
        <v>0.05</v>
      </c>
      <c r="P5313" s="2">
        <v>14691</v>
      </c>
      <c r="Q5313" s="2">
        <f>tbStoricoOrdini[[#This Row],[IMPORTO]]*tbStoricoOrdini[[#This Row],[% COMM.]]</f>
        <v>734.55000000000007</v>
      </c>
      <c r="R5313" s="2">
        <f>tbStoricoOrdini[[#This Row],[TOT. COMM.]]+tbStoricoOrdini[[#This Row],[IMPORTO]]</f>
        <v>15425.55</v>
      </c>
    </row>
    <row r="5314" spans="1:18">
      <c r="A5314" s="1">
        <v>43983</v>
      </c>
      <c r="B5314" s="7">
        <f>MONTH(tbStoricoOrdini[[#This Row],[DATA]])</f>
        <v>6</v>
      </c>
      <c r="C5314" t="s">
        <v>5409</v>
      </c>
      <c r="D5314" t="str">
        <f>RIGHT(tbStoricoOrdini[[#This Row],[ORDINE]],4)</f>
        <v>5311</v>
      </c>
      <c r="E5314" t="s">
        <v>56</v>
      </c>
      <c r="F5314" t="str">
        <f>VLOOKUP(tbStoricoOrdini[[#This Row],[CLIENTE]],tbClienti[],3,FALSE)</f>
        <v>Piemonte</v>
      </c>
      <c r="G5314" t="str">
        <f>VLOOKUP(tbStoricoOrdini[[#This Row],[CLIENTE]],tbClienti[],7,FALSE)</f>
        <v>CB</v>
      </c>
      <c r="H5314" t="s">
        <v>66</v>
      </c>
      <c r="I5314" t="str">
        <f>IF(LEFT(tbStoricoOrdini[[#This Row],[ARTICOLO]],3) = "COG","COG",LEFT(tbStoricoOrdini[[#This Row],[ARTICOLO]],FIND(" ",tbStoricoOrdini[[#This Row],[ARTICOLO]])-1))</f>
        <v>BAG</v>
      </c>
      <c r="J5314" t="str">
        <f>MID(tbStoricoOrdini[[#This Row],[ARTICOLO]],FIND(" ",tbStoricoOrdini[[#This Row],[ARTICOLO]])+1,4)</f>
        <v>2500</v>
      </c>
      <c r="K5314" t="str">
        <f>IFERROR(RIGHT(tbStoricoOrdini[[#This Row],[ARTICOLO]],LEN(tbStoricoOrdini[[#This Row],[ARTICOLO]])-FIND(" ",tbStoricoOrdini[[#This Row],[ARTICOLO]],FIND(" ",tbStoricoOrdini[[#This Row],[ARTICOLO]]) +1)),"")</f>
        <v>Plus</v>
      </c>
      <c r="L5314" s="3">
        <f>VLOOKUP(tbStoricoOrdini[[#This Row],[ARTICOLO]],tbArticoli[],2,FALSE)</f>
        <v>220</v>
      </c>
      <c r="M5314" s="22">
        <f>tbStoricoOrdini[[#This Row],[IMPORTO]]/tbStoricoOrdini[[#This Row],[PREZZO]]</f>
        <v>2.1772727272727272</v>
      </c>
      <c r="N5314" t="s">
        <v>9</v>
      </c>
      <c r="O5314" s="8">
        <f>VLOOKUP(tbStoricoOrdini[[#This Row],[AGENTE]],tbAgenti[],2,FALSE)</f>
        <v>0.05</v>
      </c>
      <c r="P5314" s="2">
        <v>479</v>
      </c>
      <c r="Q5314" s="2">
        <f>tbStoricoOrdini[[#This Row],[IMPORTO]]*tbStoricoOrdini[[#This Row],[% COMM.]]</f>
        <v>23.950000000000003</v>
      </c>
      <c r="R5314" s="2">
        <f>tbStoricoOrdini[[#This Row],[TOT. COMM.]]+tbStoricoOrdini[[#This Row],[IMPORTO]]</f>
        <v>502.95</v>
      </c>
    </row>
    <row r="5315" spans="1:18">
      <c r="A5315" s="1">
        <v>43983</v>
      </c>
      <c r="B5315" s="7">
        <f>MONTH(tbStoricoOrdini[[#This Row],[DATA]])</f>
        <v>6</v>
      </c>
      <c r="C5315" t="s">
        <v>5410</v>
      </c>
      <c r="D5315" t="str">
        <f>RIGHT(tbStoricoOrdini[[#This Row],[ORDINE]],4)</f>
        <v>5312</v>
      </c>
      <c r="E5315" t="s">
        <v>56</v>
      </c>
      <c r="F5315" t="str">
        <f>VLOOKUP(tbStoricoOrdini[[#This Row],[CLIENTE]],tbClienti[],3,FALSE)</f>
        <v>Piemonte</v>
      </c>
      <c r="G5315" t="str">
        <f>VLOOKUP(tbStoricoOrdini[[#This Row],[CLIENTE]],tbClienti[],7,FALSE)</f>
        <v>CB</v>
      </c>
      <c r="H5315" t="s">
        <v>69</v>
      </c>
      <c r="I5315" t="str">
        <f>IF(LEFT(tbStoricoOrdini[[#This Row],[ARTICOLO]],3) = "COG","COG",LEFT(tbStoricoOrdini[[#This Row],[ARTICOLO]],FIND(" ",tbStoricoOrdini[[#This Row],[ARTICOLO]])-1))</f>
        <v>BAG</v>
      </c>
      <c r="J5315" t="str">
        <f>MID(tbStoricoOrdini[[#This Row],[ARTICOLO]],FIND(" ",tbStoricoOrdini[[#This Row],[ARTICOLO]])+1,4)</f>
        <v>1121</v>
      </c>
      <c r="K5315" t="str">
        <f>IFERROR(RIGHT(tbStoricoOrdini[[#This Row],[ARTICOLO]],LEN(tbStoricoOrdini[[#This Row],[ARTICOLO]])-FIND(" ",tbStoricoOrdini[[#This Row],[ARTICOLO]],FIND(" ",tbStoricoOrdini[[#This Row],[ARTICOLO]]) +1)),"")</f>
        <v>Gold</v>
      </c>
      <c r="L5315" s="3">
        <f>VLOOKUP(tbStoricoOrdini[[#This Row],[ARTICOLO]],tbArticoli[],2,FALSE)</f>
        <v>230</v>
      </c>
      <c r="M5315" s="22">
        <f>tbStoricoOrdini[[#This Row],[IMPORTO]]/tbStoricoOrdini[[#This Row],[PREZZO]]</f>
        <v>0.5173913043478261</v>
      </c>
      <c r="N5315" t="s">
        <v>9</v>
      </c>
      <c r="O5315" s="8">
        <f>VLOOKUP(tbStoricoOrdini[[#This Row],[AGENTE]],tbAgenti[],2,FALSE)</f>
        <v>0.05</v>
      </c>
      <c r="P5315" s="2">
        <v>119</v>
      </c>
      <c r="Q5315" s="2">
        <f>tbStoricoOrdini[[#This Row],[IMPORTO]]*tbStoricoOrdini[[#This Row],[% COMM.]]</f>
        <v>5.95</v>
      </c>
      <c r="R5315" s="2">
        <f>tbStoricoOrdini[[#This Row],[TOT. COMM.]]+tbStoricoOrdini[[#This Row],[IMPORTO]]</f>
        <v>124.95</v>
      </c>
    </row>
    <row r="5316" spans="1:18">
      <c r="A5316" s="1">
        <v>43983</v>
      </c>
      <c r="B5316" s="7">
        <f>MONTH(tbStoricoOrdini[[#This Row],[DATA]])</f>
        <v>6</v>
      </c>
      <c r="C5316" t="s">
        <v>5411</v>
      </c>
      <c r="D5316" t="str">
        <f>RIGHT(tbStoricoOrdini[[#This Row],[ORDINE]],4)</f>
        <v>5313</v>
      </c>
      <c r="E5316" t="s">
        <v>56</v>
      </c>
      <c r="F5316" t="str">
        <f>VLOOKUP(tbStoricoOrdini[[#This Row],[CLIENTE]],tbClienti[],3,FALSE)</f>
        <v>Piemonte</v>
      </c>
      <c r="G5316" t="str">
        <f>VLOOKUP(tbStoricoOrdini[[#This Row],[CLIENTE]],tbClienti[],7,FALSE)</f>
        <v>CB</v>
      </c>
      <c r="H5316" t="s">
        <v>83</v>
      </c>
      <c r="I5316" t="str">
        <f>IF(LEFT(tbStoricoOrdini[[#This Row],[ARTICOLO]],3) = "COG","COG",LEFT(tbStoricoOrdini[[#This Row],[ARTICOLO]],FIND(" ",tbStoricoOrdini[[#This Row],[ARTICOLO]])-1))</f>
        <v>COG</v>
      </c>
      <c r="J5316" t="str">
        <f>MID(tbStoricoOrdini[[#This Row],[ARTICOLO]],FIND(" ",tbStoricoOrdini[[#This Row],[ARTICOLO]])+1,4)</f>
        <v>8000</v>
      </c>
      <c r="K5316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5316" s="3">
        <f>VLOOKUP(tbStoricoOrdini[[#This Row],[ARTICOLO]],tbArticoli[],2,FALSE)</f>
        <v>670</v>
      </c>
      <c r="M5316" s="22">
        <f>tbStoricoOrdini[[#This Row],[IMPORTO]]/tbStoricoOrdini[[#This Row],[PREZZO]]</f>
        <v>0.72388059701492535</v>
      </c>
      <c r="N5316" t="s">
        <v>9</v>
      </c>
      <c r="O5316" s="8">
        <f>VLOOKUP(tbStoricoOrdini[[#This Row],[AGENTE]],tbAgenti[],2,FALSE)</f>
        <v>0.05</v>
      </c>
      <c r="P5316" s="2">
        <v>485</v>
      </c>
      <c r="Q5316" s="2">
        <f>tbStoricoOrdini[[#This Row],[IMPORTO]]*tbStoricoOrdini[[#This Row],[% COMM.]]</f>
        <v>24.25</v>
      </c>
      <c r="R5316" s="2">
        <f>tbStoricoOrdini[[#This Row],[TOT. COMM.]]+tbStoricoOrdini[[#This Row],[IMPORTO]]</f>
        <v>509.25</v>
      </c>
    </row>
    <row r="5317" spans="1:18">
      <c r="A5317" s="1">
        <v>43983</v>
      </c>
      <c r="B5317" s="7">
        <f>MONTH(tbStoricoOrdini[[#This Row],[DATA]])</f>
        <v>6</v>
      </c>
      <c r="C5317" t="s">
        <v>5412</v>
      </c>
      <c r="D5317" t="str">
        <f>RIGHT(tbStoricoOrdini[[#This Row],[ORDINE]],4)</f>
        <v>5314</v>
      </c>
      <c r="E5317" t="s">
        <v>56</v>
      </c>
      <c r="F5317" t="str">
        <f>VLOOKUP(tbStoricoOrdini[[#This Row],[CLIENTE]],tbClienti[],3,FALSE)</f>
        <v>Piemonte</v>
      </c>
      <c r="G5317" t="str">
        <f>VLOOKUP(tbStoricoOrdini[[#This Row],[CLIENTE]],tbClienti[],7,FALSE)</f>
        <v>CB</v>
      </c>
      <c r="H5317" t="s">
        <v>70</v>
      </c>
      <c r="I5317" t="str">
        <f>IF(LEFT(tbStoricoOrdini[[#This Row],[ARTICOLO]],3) = "COG","COG",LEFT(tbStoricoOrdini[[#This Row],[ARTICOLO]],FIND(" ",tbStoricoOrdini[[#This Row],[ARTICOLO]])-1))</f>
        <v>EB08</v>
      </c>
      <c r="J5317" t="str">
        <f>MID(tbStoricoOrdini[[#This Row],[ARTICOLO]],FIND(" ",tbStoricoOrdini[[#This Row],[ARTICOLO]])+1,4)</f>
        <v>7500</v>
      </c>
      <c r="K5317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5317" s="3">
        <f>VLOOKUP(tbStoricoOrdini[[#This Row],[ARTICOLO]],tbArticoli[],2,FALSE)</f>
        <v>180</v>
      </c>
      <c r="M5317" s="22">
        <f>tbStoricoOrdini[[#This Row],[IMPORTO]]/tbStoricoOrdini[[#This Row],[PREZZO]]</f>
        <v>7.2222222222222215E-2</v>
      </c>
      <c r="N5317" t="s">
        <v>9</v>
      </c>
      <c r="O5317" s="8">
        <f>VLOOKUP(tbStoricoOrdini[[#This Row],[AGENTE]],tbAgenti[],2,FALSE)</f>
        <v>0.05</v>
      </c>
      <c r="P5317" s="2">
        <v>13</v>
      </c>
      <c r="Q5317" s="2">
        <f>tbStoricoOrdini[[#This Row],[IMPORTO]]*tbStoricoOrdini[[#This Row],[% COMM.]]</f>
        <v>0.65</v>
      </c>
      <c r="R5317" s="2">
        <f>tbStoricoOrdini[[#This Row],[TOT. COMM.]]+tbStoricoOrdini[[#This Row],[IMPORTO]]</f>
        <v>13.65</v>
      </c>
    </row>
    <row r="5318" spans="1:18">
      <c r="A5318" s="1">
        <v>43983</v>
      </c>
      <c r="B5318" s="7">
        <f>MONTH(tbStoricoOrdini[[#This Row],[DATA]])</f>
        <v>6</v>
      </c>
      <c r="C5318" t="s">
        <v>5413</v>
      </c>
      <c r="D5318" t="str">
        <f>RIGHT(tbStoricoOrdini[[#This Row],[ORDINE]],4)</f>
        <v>5315</v>
      </c>
      <c r="E5318" t="s">
        <v>56</v>
      </c>
      <c r="F5318" t="str">
        <f>VLOOKUP(tbStoricoOrdini[[#This Row],[CLIENTE]],tbClienti[],3,FALSE)</f>
        <v>Piemonte</v>
      </c>
      <c r="G5318" t="str">
        <f>VLOOKUP(tbStoricoOrdini[[#This Row],[CLIENTE]],tbClienti[],7,FALSE)</f>
        <v>CB</v>
      </c>
      <c r="H5318" t="s">
        <v>75</v>
      </c>
      <c r="I5318" t="str">
        <f>IF(LEFT(tbStoricoOrdini[[#This Row],[ARTICOLO]],3) = "COG","COG",LEFT(tbStoricoOrdini[[#This Row],[ARTICOLO]],FIND(" ",tbStoricoOrdini[[#This Row],[ARTICOLO]])-1))</f>
        <v>AVRC</v>
      </c>
      <c r="J5318" t="str">
        <f>MID(tbStoricoOrdini[[#This Row],[ARTICOLO]],FIND(" ",tbStoricoOrdini[[#This Row],[ARTICOLO]])+1,4)</f>
        <v>1000</v>
      </c>
      <c r="K5318" t="str">
        <f>IFERROR(RIGHT(tbStoricoOrdini[[#This Row],[ARTICOLO]],LEN(tbStoricoOrdini[[#This Row],[ARTICOLO]])-FIND(" ",tbStoricoOrdini[[#This Row],[ARTICOLO]],FIND(" ",tbStoricoOrdini[[#This Row],[ARTICOLO]]) +1)),"")</f>
        <v>Silver</v>
      </c>
      <c r="L5318" s="3">
        <f>VLOOKUP(tbStoricoOrdini[[#This Row],[ARTICOLO]],tbArticoli[],2,FALSE)</f>
        <v>390</v>
      </c>
      <c r="M5318" s="22">
        <f>tbStoricoOrdini[[#This Row],[IMPORTO]]/tbStoricoOrdini[[#This Row],[PREZZO]]</f>
        <v>3.8461538461538464E-2</v>
      </c>
      <c r="N5318" t="s">
        <v>9</v>
      </c>
      <c r="O5318" s="8">
        <f>VLOOKUP(tbStoricoOrdini[[#This Row],[AGENTE]],tbAgenti[],2,FALSE)</f>
        <v>0.05</v>
      </c>
      <c r="P5318" s="2">
        <v>15</v>
      </c>
      <c r="Q5318" s="2">
        <f>tbStoricoOrdini[[#This Row],[IMPORTO]]*tbStoricoOrdini[[#This Row],[% COMM.]]</f>
        <v>0.75</v>
      </c>
      <c r="R5318" s="2">
        <f>tbStoricoOrdini[[#This Row],[TOT. COMM.]]+tbStoricoOrdini[[#This Row],[IMPORTO]]</f>
        <v>15.75</v>
      </c>
    </row>
    <row r="5319" spans="1:18">
      <c r="A5319" s="1">
        <v>43983</v>
      </c>
      <c r="B5319" s="7">
        <f>MONTH(tbStoricoOrdini[[#This Row],[DATA]])</f>
        <v>6</v>
      </c>
      <c r="C5319" t="s">
        <v>5414</v>
      </c>
      <c r="D5319" t="str">
        <f>RIGHT(tbStoricoOrdini[[#This Row],[ORDINE]],4)</f>
        <v>5316</v>
      </c>
      <c r="E5319" t="s">
        <v>56</v>
      </c>
      <c r="F5319" t="str">
        <f>VLOOKUP(tbStoricoOrdini[[#This Row],[CLIENTE]],tbClienti[],3,FALSE)</f>
        <v>Piemonte</v>
      </c>
      <c r="G5319" t="str">
        <f>VLOOKUP(tbStoricoOrdini[[#This Row],[CLIENTE]],tbClienti[],7,FALSE)</f>
        <v>CB</v>
      </c>
      <c r="H5319" t="s">
        <v>71</v>
      </c>
      <c r="I5319" t="str">
        <f>IF(LEFT(tbStoricoOrdini[[#This Row],[ARTICOLO]],3) = "COG","COG",LEFT(tbStoricoOrdini[[#This Row],[ARTICOLO]],FIND(" ",tbStoricoOrdini[[#This Row],[ARTICOLO]])-1))</f>
        <v>EB07</v>
      </c>
      <c r="J5319" t="str">
        <f>MID(tbStoricoOrdini[[#This Row],[ARTICOLO]],FIND(" ",tbStoricoOrdini[[#This Row],[ARTICOLO]])+1,4)</f>
        <v>5000</v>
      </c>
      <c r="K5319" t="str">
        <f>IFERROR(RIGHT(tbStoricoOrdini[[#This Row],[ARTICOLO]],LEN(tbStoricoOrdini[[#This Row],[ARTICOLO]])-FIND(" ",tbStoricoOrdini[[#This Row],[ARTICOLO]],FIND(" ",tbStoricoOrdini[[#This Row],[ARTICOLO]]) +1)),"")</f>
        <v/>
      </c>
      <c r="L5319" s="3">
        <f>VLOOKUP(tbStoricoOrdini[[#This Row],[ARTICOLO]],tbArticoli[],2,FALSE)</f>
        <v>140</v>
      </c>
      <c r="M5319" s="22">
        <f>tbStoricoOrdini[[#This Row],[IMPORTO]]/tbStoricoOrdini[[#This Row],[PREZZO]]</f>
        <v>8.3642857142857139</v>
      </c>
      <c r="N5319" t="s">
        <v>9</v>
      </c>
      <c r="O5319" s="8">
        <f>VLOOKUP(tbStoricoOrdini[[#This Row],[AGENTE]],tbAgenti[],2,FALSE)</f>
        <v>0.05</v>
      </c>
      <c r="P5319" s="2">
        <v>1171</v>
      </c>
      <c r="Q5319" s="2">
        <f>tbStoricoOrdini[[#This Row],[IMPORTO]]*tbStoricoOrdini[[#This Row],[% COMM.]]</f>
        <v>58.550000000000004</v>
      </c>
      <c r="R5319" s="2">
        <f>tbStoricoOrdini[[#This Row],[TOT. COMM.]]+tbStoricoOrdini[[#This Row],[IMPORTO]]</f>
        <v>1229.55</v>
      </c>
    </row>
    <row r="5320" spans="1:18">
      <c r="A5320" s="1">
        <v>43983</v>
      </c>
      <c r="B5320" s="7">
        <f>MONTH(tbStoricoOrdini[[#This Row],[DATA]])</f>
        <v>6</v>
      </c>
      <c r="C5320" t="s">
        <v>5415</v>
      </c>
      <c r="D5320" t="str">
        <f>RIGHT(tbStoricoOrdini[[#This Row],[ORDINE]],4)</f>
        <v>5317</v>
      </c>
      <c r="E5320" t="s">
        <v>56</v>
      </c>
      <c r="F5320" t="str">
        <f>VLOOKUP(tbStoricoOrdini[[#This Row],[CLIENTE]],tbClienti[],3,FALSE)</f>
        <v>Piemonte</v>
      </c>
      <c r="G5320" t="str">
        <f>VLOOKUP(tbStoricoOrdini[[#This Row],[CLIENTE]],tbClienti[],7,FALSE)</f>
        <v>CB</v>
      </c>
      <c r="H5320" t="s">
        <v>76</v>
      </c>
      <c r="I5320" t="str">
        <f>IF(LEFT(tbStoricoOrdini[[#This Row],[ARTICOLO]],3) = "COG","COG",LEFT(tbStoricoOrdini[[#This Row],[ARTICOLO]],FIND(" ",tbStoricoOrdini[[#This Row],[ARTICOLO]])-1))</f>
        <v>COG</v>
      </c>
      <c r="J5320" t="str">
        <f>MID(tbStoricoOrdini[[#This Row],[ARTICOLO]],FIND(" ",tbStoricoOrdini[[#This Row],[ARTICOLO]])+1,4)</f>
        <v>1000</v>
      </c>
      <c r="K5320" t="str">
        <f>IFERROR(RIGHT(tbStoricoOrdini[[#This Row],[ARTICOLO]],LEN(tbStoricoOrdini[[#This Row],[ARTICOLO]])-FIND(" ",tbStoricoOrdini[[#This Row],[ARTICOLO]],FIND(" ",tbStoricoOrdini[[#This Row],[ARTICOLO]]) +1)),"")</f>
        <v/>
      </c>
      <c r="L5320" s="3">
        <f>VLOOKUP(tbStoricoOrdini[[#This Row],[ARTICOLO]],tbArticoli[],2,FALSE)</f>
        <v>150</v>
      </c>
      <c r="M5320" s="22">
        <f>tbStoricoOrdini[[#This Row],[IMPORTO]]/tbStoricoOrdini[[#This Row],[PREZZO]]</f>
        <v>6.0333333333333332</v>
      </c>
      <c r="N5320" t="s">
        <v>9</v>
      </c>
      <c r="O5320" s="8">
        <f>VLOOKUP(tbStoricoOrdini[[#This Row],[AGENTE]],tbAgenti[],2,FALSE)</f>
        <v>0.05</v>
      </c>
      <c r="P5320" s="2">
        <v>905</v>
      </c>
      <c r="Q5320" s="2">
        <f>tbStoricoOrdini[[#This Row],[IMPORTO]]*tbStoricoOrdini[[#This Row],[% COMM.]]</f>
        <v>45.25</v>
      </c>
      <c r="R5320" s="2">
        <f>tbStoricoOrdini[[#This Row],[TOT. COMM.]]+tbStoricoOrdini[[#This Row],[IMPORTO]]</f>
        <v>950.25</v>
      </c>
    </row>
    <row r="5321" spans="1:18">
      <c r="A5321" s="1">
        <v>43983</v>
      </c>
      <c r="B5321" s="7">
        <f>MONTH(tbStoricoOrdini[[#This Row],[DATA]])</f>
        <v>6</v>
      </c>
      <c r="C5321" t="s">
        <v>5416</v>
      </c>
      <c r="D5321" t="str">
        <f>RIGHT(tbStoricoOrdini[[#This Row],[ORDINE]],4)</f>
        <v>5318</v>
      </c>
      <c r="E5321" t="s">
        <v>56</v>
      </c>
      <c r="F5321" t="str">
        <f>VLOOKUP(tbStoricoOrdini[[#This Row],[CLIENTE]],tbClienti[],3,FALSE)</f>
        <v>Piemonte</v>
      </c>
      <c r="G5321" t="str">
        <f>VLOOKUP(tbStoricoOrdini[[#This Row],[CLIENTE]],tbClienti[],7,FALSE)</f>
        <v>CB</v>
      </c>
      <c r="H5321" t="s">
        <v>72</v>
      </c>
      <c r="I5321" t="str">
        <f>IF(LEFT(tbStoricoOrdini[[#This Row],[ARTICOLO]],3) = "COG","COG",LEFT(tbStoricoOrdini[[#This Row],[ARTICOLO]],FIND(" ",tbStoricoOrdini[[#This Row],[ARTICOLO]])-1))</f>
        <v>EB06</v>
      </c>
      <c r="J5321" t="str">
        <f>MID(tbStoricoOrdini[[#This Row],[ARTICOLO]],FIND(" ",tbStoricoOrdini[[#This Row],[ARTICOLO]])+1,4)</f>
        <v>3000</v>
      </c>
      <c r="K5321" t="str">
        <f>IFERROR(RIGHT(tbStoricoOrdini[[#This Row],[ARTICOLO]],LEN(tbStoricoOrdini[[#This Row],[ARTICOLO]])-FIND(" ",tbStoricoOrdini[[#This Row],[ARTICOLO]],FIND(" ",tbStoricoOrdini[[#This Row],[ARTICOLO]]) +1)),"")</f>
        <v>Medium</v>
      </c>
      <c r="L5321" s="3">
        <f>VLOOKUP(tbStoricoOrdini[[#This Row],[ARTICOLO]],tbArticoli[],2,FALSE)</f>
        <v>120</v>
      </c>
      <c r="M5321" s="22">
        <f>tbStoricoOrdini[[#This Row],[IMPORTO]]/tbStoricoOrdini[[#This Row],[PREZZO]]</f>
        <v>21.45</v>
      </c>
      <c r="N5321" t="s">
        <v>9</v>
      </c>
      <c r="O5321" s="8">
        <f>VLOOKUP(tbStoricoOrdini[[#This Row],[AGENTE]],tbAgenti[],2,FALSE)</f>
        <v>0.05</v>
      </c>
      <c r="P5321" s="2">
        <v>2574</v>
      </c>
      <c r="Q5321" s="2">
        <f>tbStoricoOrdini[[#This Row],[IMPORTO]]*tbStoricoOrdini[[#This Row],[% COMM.]]</f>
        <v>128.70000000000002</v>
      </c>
      <c r="R5321" s="2">
        <f>tbStoricoOrdini[[#This Row],[TOT. COMM.]]+tbStoricoOrdini[[#This Row],[IMPORTO]]</f>
        <v>2702.7</v>
      </c>
    </row>
    <row r="5322" spans="1:18">
      <c r="A5322" s="1">
        <v>44013</v>
      </c>
      <c r="B5322" s="7">
        <f>MONTH(tbStoricoOrdini[[#This Row],[DATA]])</f>
        <v>7</v>
      </c>
      <c r="C5322" t="s">
        <v>5417</v>
      </c>
      <c r="D5322" t="str">
        <f>RIGHT(tbStoricoOrdini[[#This Row],[ORDINE]],4)</f>
        <v>5319</v>
      </c>
      <c r="E5322" t="s">
        <v>30</v>
      </c>
      <c r="F5322" t="str">
        <f>VLOOKUP(tbStoricoOrdini[[#This Row],[CLIENTE]],tbClienti[],3,FALSE)</f>
        <v>NYC</v>
      </c>
      <c r="G5322" t="str">
        <f>VLOOKUP(tbStoricoOrdini[[#This Row],[CLIENTE]],tbClienti[],7,FALSE)</f>
        <v>CC</v>
      </c>
      <c r="H5322" t="s">
        <v>77</v>
      </c>
      <c r="I5322" t="str">
        <f>IF(LEFT(tbStoricoOrdini[[#This Row],[ARTICOLO]],3) = "COG","COG",LEFT(tbStoricoOrdini[[#This Row],[ARTICOLO]],FIND(" ",tbStoricoOrdini[[#This Row],[ARTICOLO]])-1))</f>
        <v>COG</v>
      </c>
      <c r="J5322" t="str">
        <f>MID(tbStoricoOrdini[[#This Row],[ARTICOLO]],FIND(" ",tbStoricoOrdini[[#This Row],[ARTICOLO]])+1,4)</f>
        <v>2000</v>
      </c>
      <c r="K5322" t="str">
        <f>IFERROR(RIGHT(tbStoricoOrdini[[#This Row],[ARTICOLO]],LEN(tbStoricoOrdini[[#This Row],[ARTICOLO]])-FIND(" ",tbStoricoOrdini[[#This Row],[ARTICOLO]],FIND(" ",tbStoricoOrdini[[#This Row],[ARTICOLO]]) +1)),"")</f>
        <v>Medium</v>
      </c>
      <c r="L5322" s="3">
        <f>VLOOKUP(tbStoricoOrdini[[#This Row],[ARTICOLO]],tbArticoli[],2,FALSE)</f>
        <v>200</v>
      </c>
      <c r="M5322" s="22">
        <f>tbStoricoOrdini[[#This Row],[IMPORTO]]/tbStoricoOrdini[[#This Row],[PREZZO]]</f>
        <v>3.2549999999999999</v>
      </c>
      <c r="N5322" t="s">
        <v>9</v>
      </c>
      <c r="O5322" s="8">
        <f>VLOOKUP(tbStoricoOrdini[[#This Row],[AGENTE]],tbAgenti[],2,FALSE)</f>
        <v>0.05</v>
      </c>
      <c r="P5322" s="2">
        <v>651</v>
      </c>
      <c r="Q5322" s="2">
        <f>tbStoricoOrdini[[#This Row],[IMPORTO]]*tbStoricoOrdini[[#This Row],[% COMM.]]</f>
        <v>32.550000000000004</v>
      </c>
      <c r="R5322" s="2">
        <f>tbStoricoOrdini[[#This Row],[TOT. COMM.]]+tbStoricoOrdini[[#This Row],[IMPORTO]]</f>
        <v>683.55</v>
      </c>
    </row>
    <row r="5323" spans="1:18">
      <c r="A5323" s="1">
        <v>44013</v>
      </c>
      <c r="B5323" s="7">
        <f>MONTH(tbStoricoOrdini[[#This Row],[DATA]])</f>
        <v>7</v>
      </c>
      <c r="C5323" t="s">
        <v>5418</v>
      </c>
      <c r="D5323" t="str">
        <f>RIGHT(tbStoricoOrdini[[#This Row],[ORDINE]],4)</f>
        <v>5320</v>
      </c>
      <c r="E5323" t="s">
        <v>30</v>
      </c>
      <c r="F5323" t="str">
        <f>VLOOKUP(tbStoricoOrdini[[#This Row],[CLIENTE]],tbClienti[],3,FALSE)</f>
        <v>NYC</v>
      </c>
      <c r="G5323" t="str">
        <f>VLOOKUP(tbStoricoOrdini[[#This Row],[CLIENTE]],tbClienti[],7,FALSE)</f>
        <v>CC</v>
      </c>
      <c r="H5323" t="s">
        <v>61</v>
      </c>
      <c r="I5323" t="str">
        <f>IF(LEFT(tbStoricoOrdini[[#This Row],[ARTICOLO]],3) = "COG","COG",LEFT(tbStoricoOrdini[[#This Row],[ARTICOLO]],FIND(" ",tbStoricoOrdini[[#This Row],[ARTICOLO]])-1))</f>
        <v>KLM</v>
      </c>
      <c r="J5323" t="str">
        <f>MID(tbStoricoOrdini[[#This Row],[ARTICOLO]],FIND(" ",tbStoricoOrdini[[#This Row],[ARTICOLO]])+1,4)</f>
        <v>5000</v>
      </c>
      <c r="K5323" t="str">
        <f>IFERROR(RIGHT(tbStoricoOrdini[[#This Row],[ARTICOLO]],LEN(tbStoricoOrdini[[#This Row],[ARTICOLO]])-FIND(" ",tbStoricoOrdini[[#This Row],[ARTICOLO]],FIND(" ",tbStoricoOrdini[[#This Row],[ARTICOLO]]) +1)),"")</f>
        <v>Medium</v>
      </c>
      <c r="L5323" s="3">
        <f>VLOOKUP(tbStoricoOrdini[[#This Row],[ARTICOLO]],tbArticoli[],2,FALSE)</f>
        <v>150</v>
      </c>
      <c r="M5323" s="22">
        <f>tbStoricoOrdini[[#This Row],[IMPORTO]]/tbStoricoOrdini[[#This Row],[PREZZO]]</f>
        <v>13.993333333333334</v>
      </c>
      <c r="N5323" t="s">
        <v>6</v>
      </c>
      <c r="O5323" s="8">
        <f>VLOOKUP(tbStoricoOrdini[[#This Row],[AGENTE]],tbAgenti[],2,FALSE)</f>
        <v>7.4999999999999997E-2</v>
      </c>
      <c r="P5323" s="2">
        <v>2099</v>
      </c>
      <c r="Q5323" s="2">
        <f>tbStoricoOrdini[[#This Row],[IMPORTO]]*tbStoricoOrdini[[#This Row],[% COMM.]]</f>
        <v>157.42499999999998</v>
      </c>
      <c r="R5323" s="2">
        <f>tbStoricoOrdini[[#This Row],[TOT. COMM.]]+tbStoricoOrdini[[#This Row],[IMPORTO]]</f>
        <v>2256.4250000000002</v>
      </c>
    </row>
    <row r="5324" spans="1:18">
      <c r="A5324" s="1">
        <v>44013</v>
      </c>
      <c r="B5324" s="7">
        <f>MONTH(tbStoricoOrdini[[#This Row],[DATA]])</f>
        <v>7</v>
      </c>
      <c r="C5324" t="s">
        <v>5419</v>
      </c>
      <c r="D5324" t="str">
        <f>RIGHT(tbStoricoOrdini[[#This Row],[ORDINE]],4)</f>
        <v>5321</v>
      </c>
      <c r="E5324" t="s">
        <v>30</v>
      </c>
      <c r="F5324" t="str">
        <f>VLOOKUP(tbStoricoOrdini[[#This Row],[CLIENTE]],tbClienti[],3,FALSE)</f>
        <v>NYC</v>
      </c>
      <c r="G5324" t="str">
        <f>VLOOKUP(tbStoricoOrdini[[#This Row],[CLIENTE]],tbClienti[],7,FALSE)</f>
        <v>CC</v>
      </c>
      <c r="H5324" t="s">
        <v>61</v>
      </c>
      <c r="I5324" t="str">
        <f>IF(LEFT(tbStoricoOrdini[[#This Row],[ARTICOLO]],3) = "COG","COG",LEFT(tbStoricoOrdini[[#This Row],[ARTICOLO]],FIND(" ",tbStoricoOrdini[[#This Row],[ARTICOLO]])-1))</f>
        <v>KLM</v>
      </c>
      <c r="J5324" t="str">
        <f>MID(tbStoricoOrdini[[#This Row],[ARTICOLO]],FIND(" ",tbStoricoOrdini[[#This Row],[ARTICOLO]])+1,4)</f>
        <v>5000</v>
      </c>
      <c r="K5324" t="str">
        <f>IFERROR(RIGHT(tbStoricoOrdini[[#This Row],[ARTICOLO]],LEN(tbStoricoOrdini[[#This Row],[ARTICOLO]])-FIND(" ",tbStoricoOrdini[[#This Row],[ARTICOLO]],FIND(" ",tbStoricoOrdini[[#This Row],[ARTICOLO]]) +1)),"")</f>
        <v>Medium</v>
      </c>
      <c r="L5324" s="3">
        <f>VLOOKUP(tbStoricoOrdini[[#This Row],[ARTICOLO]],tbArticoli[],2,FALSE)</f>
        <v>150</v>
      </c>
      <c r="M5324" s="22">
        <f>tbStoricoOrdini[[#This Row],[IMPORTO]]/tbStoricoOrdini[[#This Row],[PREZZO]]</f>
        <v>412.94</v>
      </c>
      <c r="N5324" t="s">
        <v>9</v>
      </c>
      <c r="O5324" s="8">
        <f>VLOOKUP(tbStoricoOrdini[[#This Row],[AGENTE]],tbAgenti[],2,FALSE)</f>
        <v>0.05</v>
      </c>
      <c r="P5324" s="2">
        <v>61941</v>
      </c>
      <c r="Q5324" s="2">
        <f>tbStoricoOrdini[[#This Row],[IMPORTO]]*tbStoricoOrdini[[#This Row],[% COMM.]]</f>
        <v>3097.05</v>
      </c>
      <c r="R5324" s="2">
        <f>tbStoricoOrdini[[#This Row],[TOT. COMM.]]+tbStoricoOrdini[[#This Row],[IMPORTO]]</f>
        <v>65038.05</v>
      </c>
    </row>
    <row r="5325" spans="1:18">
      <c r="A5325" s="1">
        <v>44013</v>
      </c>
      <c r="B5325" s="7">
        <f>MONTH(tbStoricoOrdini[[#This Row],[DATA]])</f>
        <v>7</v>
      </c>
      <c r="C5325" t="s">
        <v>5420</v>
      </c>
      <c r="D5325" t="str">
        <f>RIGHT(tbStoricoOrdini[[#This Row],[ORDINE]],4)</f>
        <v>5322</v>
      </c>
      <c r="E5325" t="s">
        <v>30</v>
      </c>
      <c r="F5325" t="str">
        <f>VLOOKUP(tbStoricoOrdini[[#This Row],[CLIENTE]],tbClienti[],3,FALSE)</f>
        <v>NYC</v>
      </c>
      <c r="G5325" t="str">
        <f>VLOOKUP(tbStoricoOrdini[[#This Row],[CLIENTE]],tbClienti[],7,FALSE)</f>
        <v>CC</v>
      </c>
      <c r="H5325" t="s">
        <v>79</v>
      </c>
      <c r="I5325" t="str">
        <f>IF(LEFT(tbStoricoOrdini[[#This Row],[ARTICOLO]],3) = "COG","COG",LEFT(tbStoricoOrdini[[#This Row],[ARTICOLO]],FIND(" ",tbStoricoOrdini[[#This Row],[ARTICOLO]])-1))</f>
        <v>COG</v>
      </c>
      <c r="J5325" t="str">
        <f>MID(tbStoricoOrdini[[#This Row],[ARTICOLO]],FIND(" ",tbStoricoOrdini[[#This Row],[ARTICOLO]])+1,4)</f>
        <v>4000</v>
      </c>
      <c r="K5325" t="str">
        <f>IFERROR(RIGHT(tbStoricoOrdini[[#This Row],[ARTICOLO]],LEN(tbStoricoOrdini[[#This Row],[ARTICOLO]])-FIND(" ",tbStoricoOrdini[[#This Row],[ARTICOLO]],FIND(" ",tbStoricoOrdini[[#This Row],[ARTICOLO]]) +1)),"")</f>
        <v>Plus</v>
      </c>
      <c r="L5325" s="3">
        <f>VLOOKUP(tbStoricoOrdini[[#This Row],[ARTICOLO]],tbArticoli[],2,FALSE)</f>
        <v>240</v>
      </c>
      <c r="M5325" s="22">
        <f>tbStoricoOrdini[[#This Row],[IMPORTO]]/tbStoricoOrdini[[#This Row],[PREZZO]]</f>
        <v>1.8458333333333334</v>
      </c>
      <c r="N5325" t="s">
        <v>9</v>
      </c>
      <c r="O5325" s="8">
        <f>VLOOKUP(tbStoricoOrdini[[#This Row],[AGENTE]],tbAgenti[],2,FALSE)</f>
        <v>0.05</v>
      </c>
      <c r="P5325" s="2">
        <v>443</v>
      </c>
      <c r="Q5325" s="2">
        <f>tbStoricoOrdini[[#This Row],[IMPORTO]]*tbStoricoOrdini[[#This Row],[% COMM.]]</f>
        <v>22.150000000000002</v>
      </c>
      <c r="R5325" s="2">
        <f>tbStoricoOrdini[[#This Row],[TOT. COMM.]]+tbStoricoOrdini[[#This Row],[IMPORTO]]</f>
        <v>465.15</v>
      </c>
    </row>
    <row r="5326" spans="1:18">
      <c r="A5326" s="1">
        <v>44013</v>
      </c>
      <c r="B5326" s="7">
        <f>MONTH(tbStoricoOrdini[[#This Row],[DATA]])</f>
        <v>7</v>
      </c>
      <c r="C5326" t="s">
        <v>5421</v>
      </c>
      <c r="D5326" t="str">
        <f>RIGHT(tbStoricoOrdini[[#This Row],[ORDINE]],4)</f>
        <v>5323</v>
      </c>
      <c r="E5326" t="s">
        <v>30</v>
      </c>
      <c r="F5326" t="str">
        <f>VLOOKUP(tbStoricoOrdini[[#This Row],[CLIENTE]],tbClienti[],3,FALSE)</f>
        <v>NYC</v>
      </c>
      <c r="G5326" t="str">
        <f>VLOOKUP(tbStoricoOrdini[[#This Row],[CLIENTE]],tbClienti[],7,FALSE)</f>
        <v>CC</v>
      </c>
      <c r="H5326" t="s">
        <v>63</v>
      </c>
      <c r="I5326" t="str">
        <f>IF(LEFT(tbStoricoOrdini[[#This Row],[ARTICOLO]],3) = "COG","COG",LEFT(tbStoricoOrdini[[#This Row],[ARTICOLO]],FIND(" ",tbStoricoOrdini[[#This Row],[ARTICOLO]])-1))</f>
        <v>KLM</v>
      </c>
      <c r="J5326" t="str">
        <f>MID(tbStoricoOrdini[[#This Row],[ARTICOLO]],FIND(" ",tbStoricoOrdini[[#This Row],[ARTICOLO]])+1,4)</f>
        <v>3000</v>
      </c>
      <c r="K5326" t="str">
        <f>IFERROR(RIGHT(tbStoricoOrdini[[#This Row],[ARTICOLO]],LEN(tbStoricoOrdini[[#This Row],[ARTICOLO]])-FIND(" ",tbStoricoOrdini[[#This Row],[ARTICOLO]],FIND(" ",tbStoricoOrdini[[#This Row],[ARTICOLO]]) +1)),"")</f>
        <v>Plus</v>
      </c>
      <c r="L5326" s="3">
        <f>VLOOKUP(tbStoricoOrdini[[#This Row],[ARTICOLO]],tbArticoli[],2,FALSE)</f>
        <v>145</v>
      </c>
      <c r="M5326" s="22">
        <f>tbStoricoOrdini[[#This Row],[IMPORTO]]/tbStoricoOrdini[[#This Row],[PREZZO]]</f>
        <v>16.972413793103449</v>
      </c>
      <c r="N5326" t="s">
        <v>15</v>
      </c>
      <c r="O5326" s="8">
        <f>VLOOKUP(tbStoricoOrdini[[#This Row],[AGENTE]],tbAgenti[],2,FALSE)</f>
        <v>0.08</v>
      </c>
      <c r="P5326" s="2">
        <v>2461</v>
      </c>
      <c r="Q5326" s="2">
        <f>tbStoricoOrdini[[#This Row],[IMPORTO]]*tbStoricoOrdini[[#This Row],[% COMM.]]</f>
        <v>196.88</v>
      </c>
      <c r="R5326" s="2">
        <f>tbStoricoOrdini[[#This Row],[TOT. COMM.]]+tbStoricoOrdini[[#This Row],[IMPORTO]]</f>
        <v>2657.88</v>
      </c>
    </row>
    <row r="5327" spans="1:18">
      <c r="A5327" s="1">
        <v>44013</v>
      </c>
      <c r="B5327" s="7">
        <f>MONTH(tbStoricoOrdini[[#This Row],[DATA]])</f>
        <v>7</v>
      </c>
      <c r="C5327" t="s">
        <v>5422</v>
      </c>
      <c r="D5327" t="str">
        <f>RIGHT(tbStoricoOrdini[[#This Row],[ORDINE]],4)</f>
        <v>5324</v>
      </c>
      <c r="E5327" t="s">
        <v>30</v>
      </c>
      <c r="F5327" t="str">
        <f>VLOOKUP(tbStoricoOrdini[[#This Row],[CLIENTE]],tbClienti[],3,FALSE)</f>
        <v>NYC</v>
      </c>
      <c r="G5327" t="str">
        <f>VLOOKUP(tbStoricoOrdini[[#This Row],[CLIENTE]],tbClienti[],7,FALSE)</f>
        <v>CC</v>
      </c>
      <c r="H5327" t="s">
        <v>63</v>
      </c>
      <c r="I5327" t="str">
        <f>IF(LEFT(tbStoricoOrdini[[#This Row],[ARTICOLO]],3) = "COG","COG",LEFT(tbStoricoOrdini[[#This Row],[ARTICOLO]],FIND(" ",tbStoricoOrdini[[#This Row],[ARTICOLO]])-1))</f>
        <v>KLM</v>
      </c>
      <c r="J5327" t="str">
        <f>MID(tbStoricoOrdini[[#This Row],[ARTICOLO]],FIND(" ",tbStoricoOrdini[[#This Row],[ARTICOLO]])+1,4)</f>
        <v>3000</v>
      </c>
      <c r="K5327" t="str">
        <f>IFERROR(RIGHT(tbStoricoOrdini[[#This Row],[ARTICOLO]],LEN(tbStoricoOrdini[[#This Row],[ARTICOLO]])-FIND(" ",tbStoricoOrdini[[#This Row],[ARTICOLO]],FIND(" ",tbStoricoOrdini[[#This Row],[ARTICOLO]]) +1)),"")</f>
        <v>Plus</v>
      </c>
      <c r="L5327" s="3">
        <f>VLOOKUP(tbStoricoOrdini[[#This Row],[ARTICOLO]],tbArticoli[],2,FALSE)</f>
        <v>145</v>
      </c>
      <c r="M5327" s="22">
        <f>tbStoricoOrdini[[#This Row],[IMPORTO]]/tbStoricoOrdini[[#This Row],[PREZZO]]</f>
        <v>31.779310344827586</v>
      </c>
      <c r="N5327" t="s">
        <v>7</v>
      </c>
      <c r="O5327" s="8">
        <f>VLOOKUP(tbStoricoOrdini[[#This Row],[AGENTE]],tbAgenti[],2,FALSE)</f>
        <v>0.03</v>
      </c>
      <c r="P5327" s="2">
        <v>4608</v>
      </c>
      <c r="Q5327" s="2">
        <f>tbStoricoOrdini[[#This Row],[IMPORTO]]*tbStoricoOrdini[[#This Row],[% COMM.]]</f>
        <v>138.24</v>
      </c>
      <c r="R5327" s="2">
        <f>tbStoricoOrdini[[#This Row],[TOT. COMM.]]+tbStoricoOrdini[[#This Row],[IMPORTO]]</f>
        <v>4746.24</v>
      </c>
    </row>
    <row r="5328" spans="1:18">
      <c r="A5328" s="1">
        <v>44013</v>
      </c>
      <c r="B5328" s="7">
        <f>MONTH(tbStoricoOrdini[[#This Row],[DATA]])</f>
        <v>7</v>
      </c>
      <c r="C5328" t="s">
        <v>5423</v>
      </c>
      <c r="D5328" t="str">
        <f>RIGHT(tbStoricoOrdini[[#This Row],[ORDINE]],4)</f>
        <v>5325</v>
      </c>
      <c r="E5328" t="s">
        <v>30</v>
      </c>
      <c r="F5328" t="str">
        <f>VLOOKUP(tbStoricoOrdini[[#This Row],[CLIENTE]],tbClienti[],3,FALSE)</f>
        <v>NYC</v>
      </c>
      <c r="G5328" t="str">
        <f>VLOOKUP(tbStoricoOrdini[[#This Row],[CLIENTE]],tbClienti[],7,FALSE)</f>
        <v>CC</v>
      </c>
      <c r="H5328" t="s">
        <v>63</v>
      </c>
      <c r="I5328" t="str">
        <f>IF(LEFT(tbStoricoOrdini[[#This Row],[ARTICOLO]],3) = "COG","COG",LEFT(tbStoricoOrdini[[#This Row],[ARTICOLO]],FIND(" ",tbStoricoOrdini[[#This Row],[ARTICOLO]])-1))</f>
        <v>KLM</v>
      </c>
      <c r="J5328" t="str">
        <f>MID(tbStoricoOrdini[[#This Row],[ARTICOLO]],FIND(" ",tbStoricoOrdini[[#This Row],[ARTICOLO]])+1,4)</f>
        <v>3000</v>
      </c>
      <c r="K5328" t="str">
        <f>IFERROR(RIGHT(tbStoricoOrdini[[#This Row],[ARTICOLO]],LEN(tbStoricoOrdini[[#This Row],[ARTICOLO]])-FIND(" ",tbStoricoOrdini[[#This Row],[ARTICOLO]],FIND(" ",tbStoricoOrdini[[#This Row],[ARTICOLO]]) +1)),"")</f>
        <v>Plus</v>
      </c>
      <c r="L5328" s="3">
        <f>VLOOKUP(tbStoricoOrdini[[#This Row],[ARTICOLO]],tbArticoli[],2,FALSE)</f>
        <v>145</v>
      </c>
      <c r="M5328" s="22">
        <f>tbStoricoOrdini[[#This Row],[IMPORTO]]/tbStoricoOrdini[[#This Row],[PREZZO]]</f>
        <v>153.24827586206897</v>
      </c>
      <c r="N5328" t="s">
        <v>6</v>
      </c>
      <c r="O5328" s="8">
        <f>VLOOKUP(tbStoricoOrdini[[#This Row],[AGENTE]],tbAgenti[],2,FALSE)</f>
        <v>7.4999999999999997E-2</v>
      </c>
      <c r="P5328" s="2">
        <v>22221</v>
      </c>
      <c r="Q5328" s="2">
        <f>tbStoricoOrdini[[#This Row],[IMPORTO]]*tbStoricoOrdini[[#This Row],[% COMM.]]</f>
        <v>1666.575</v>
      </c>
      <c r="R5328" s="2">
        <f>tbStoricoOrdini[[#This Row],[TOT. COMM.]]+tbStoricoOrdini[[#This Row],[IMPORTO]]</f>
        <v>23887.575000000001</v>
      </c>
    </row>
    <row r="5329" spans="1:18">
      <c r="A5329" s="1">
        <v>44013</v>
      </c>
      <c r="B5329" s="7">
        <f>MONTH(tbStoricoOrdini[[#This Row],[DATA]])</f>
        <v>7</v>
      </c>
      <c r="C5329" t="s">
        <v>5424</v>
      </c>
      <c r="D5329" t="str">
        <f>RIGHT(tbStoricoOrdini[[#This Row],[ORDINE]],4)</f>
        <v>5326</v>
      </c>
      <c r="E5329" t="s">
        <v>30</v>
      </c>
      <c r="F5329" t="str">
        <f>VLOOKUP(tbStoricoOrdini[[#This Row],[CLIENTE]],tbClienti[],3,FALSE)</f>
        <v>NYC</v>
      </c>
      <c r="G5329" t="str">
        <f>VLOOKUP(tbStoricoOrdini[[#This Row],[CLIENTE]],tbClienti[],7,FALSE)</f>
        <v>CC</v>
      </c>
      <c r="H5329" t="s">
        <v>63</v>
      </c>
      <c r="I5329" t="str">
        <f>IF(LEFT(tbStoricoOrdini[[#This Row],[ARTICOLO]],3) = "COG","COG",LEFT(tbStoricoOrdini[[#This Row],[ARTICOLO]],FIND(" ",tbStoricoOrdini[[#This Row],[ARTICOLO]])-1))</f>
        <v>KLM</v>
      </c>
      <c r="J5329" t="str">
        <f>MID(tbStoricoOrdini[[#This Row],[ARTICOLO]],FIND(" ",tbStoricoOrdini[[#This Row],[ARTICOLO]])+1,4)</f>
        <v>3000</v>
      </c>
      <c r="K5329" t="str">
        <f>IFERROR(RIGHT(tbStoricoOrdini[[#This Row],[ARTICOLO]],LEN(tbStoricoOrdini[[#This Row],[ARTICOLO]])-FIND(" ",tbStoricoOrdini[[#This Row],[ARTICOLO]],FIND(" ",tbStoricoOrdini[[#This Row],[ARTICOLO]]) +1)),"")</f>
        <v>Plus</v>
      </c>
      <c r="L5329" s="3">
        <f>VLOOKUP(tbStoricoOrdini[[#This Row],[ARTICOLO]],tbArticoli[],2,FALSE)</f>
        <v>145</v>
      </c>
      <c r="M5329" s="22">
        <f>tbStoricoOrdini[[#This Row],[IMPORTO]]/tbStoricoOrdini[[#This Row],[PREZZO]]</f>
        <v>631.59310344827588</v>
      </c>
      <c r="N5329" t="s">
        <v>9</v>
      </c>
      <c r="O5329" s="8">
        <f>VLOOKUP(tbStoricoOrdini[[#This Row],[AGENTE]],tbAgenti[],2,FALSE)</f>
        <v>0.05</v>
      </c>
      <c r="P5329" s="2">
        <v>91581</v>
      </c>
      <c r="Q5329" s="2">
        <f>tbStoricoOrdini[[#This Row],[IMPORTO]]*tbStoricoOrdini[[#This Row],[% COMM.]]</f>
        <v>4579.05</v>
      </c>
      <c r="R5329" s="2">
        <f>tbStoricoOrdini[[#This Row],[TOT. COMM.]]+tbStoricoOrdini[[#This Row],[IMPORTO]]</f>
        <v>96160.05</v>
      </c>
    </row>
    <row r="5330" spans="1:18">
      <c r="A5330" s="1">
        <v>44013</v>
      </c>
      <c r="B5330" s="7">
        <f>MONTH(tbStoricoOrdini[[#This Row],[DATA]])</f>
        <v>7</v>
      </c>
      <c r="C5330" t="s">
        <v>5425</v>
      </c>
      <c r="D5330" t="str">
        <f>RIGHT(tbStoricoOrdini[[#This Row],[ORDINE]],4)</f>
        <v>5327</v>
      </c>
      <c r="E5330" t="s">
        <v>30</v>
      </c>
      <c r="F5330" t="str">
        <f>VLOOKUP(tbStoricoOrdini[[#This Row],[CLIENTE]],tbClienti[],3,FALSE)</f>
        <v>NYC</v>
      </c>
      <c r="G5330" t="str">
        <f>VLOOKUP(tbStoricoOrdini[[#This Row],[CLIENTE]],tbClienti[],7,FALSE)</f>
        <v>CC</v>
      </c>
      <c r="H5330" t="s">
        <v>64</v>
      </c>
      <c r="I5330" t="str">
        <f>IF(LEFT(tbStoricoOrdini[[#This Row],[ARTICOLO]],3) = "COG","COG",LEFT(tbStoricoOrdini[[#This Row],[ARTICOLO]],FIND(" ",tbStoricoOrdini[[#This Row],[ARTICOLO]])-1))</f>
        <v>GKLM</v>
      </c>
      <c r="J5330" t="str">
        <f>MID(tbStoricoOrdini[[#This Row],[ARTICOLO]],FIND(" ",tbStoricoOrdini[[#This Row],[ARTICOLO]])+1,4)</f>
        <v>1000</v>
      </c>
      <c r="K5330" t="str">
        <f>IFERROR(RIGHT(tbStoricoOrdini[[#This Row],[ARTICOLO]],LEN(tbStoricoOrdini[[#This Row],[ARTICOLO]])-FIND(" ",tbStoricoOrdini[[#This Row],[ARTICOLO]],FIND(" ",tbStoricoOrdini[[#This Row],[ARTICOLO]]) +1)),"")</f>
        <v/>
      </c>
      <c r="L5330" s="3">
        <f>VLOOKUP(tbStoricoOrdini[[#This Row],[ARTICOLO]],tbArticoli[],2,FALSE)</f>
        <v>50</v>
      </c>
      <c r="M5330" s="22">
        <f>tbStoricoOrdini[[#This Row],[IMPORTO]]/tbStoricoOrdini[[#This Row],[PREZZO]]</f>
        <v>0.92</v>
      </c>
      <c r="N5330" t="s">
        <v>9</v>
      </c>
      <c r="O5330" s="8">
        <f>VLOOKUP(tbStoricoOrdini[[#This Row],[AGENTE]],tbAgenti[],2,FALSE)</f>
        <v>0.05</v>
      </c>
      <c r="P5330" s="2">
        <v>46</v>
      </c>
      <c r="Q5330" s="2">
        <f>tbStoricoOrdini[[#This Row],[IMPORTO]]*tbStoricoOrdini[[#This Row],[% COMM.]]</f>
        <v>2.3000000000000003</v>
      </c>
      <c r="R5330" s="2">
        <f>tbStoricoOrdini[[#This Row],[TOT. COMM.]]+tbStoricoOrdini[[#This Row],[IMPORTO]]</f>
        <v>48.3</v>
      </c>
    </row>
    <row r="5331" spans="1:18">
      <c r="A5331" s="1">
        <v>44013</v>
      </c>
      <c r="B5331" s="7">
        <f>MONTH(tbStoricoOrdini[[#This Row],[DATA]])</f>
        <v>7</v>
      </c>
      <c r="C5331" t="s">
        <v>5426</v>
      </c>
      <c r="D5331" t="str">
        <f>RIGHT(tbStoricoOrdini[[#This Row],[ORDINE]],4)</f>
        <v>5328</v>
      </c>
      <c r="E5331" t="s">
        <v>30</v>
      </c>
      <c r="F5331" t="str">
        <f>VLOOKUP(tbStoricoOrdini[[#This Row],[CLIENTE]],tbClienti[],3,FALSE)</f>
        <v>NYC</v>
      </c>
      <c r="G5331" t="str">
        <f>VLOOKUP(tbStoricoOrdini[[#This Row],[CLIENTE]],tbClienti[],7,FALSE)</f>
        <v>CC</v>
      </c>
      <c r="H5331" t="s">
        <v>65</v>
      </c>
      <c r="I5331" t="str">
        <f>IF(LEFT(tbStoricoOrdini[[#This Row],[ARTICOLO]],3) = "COG","COG",LEFT(tbStoricoOrdini[[#This Row],[ARTICOLO]],FIND(" ",tbStoricoOrdini[[#This Row],[ARTICOLO]])-1))</f>
        <v>GKLM</v>
      </c>
      <c r="J5331" t="str">
        <f>MID(tbStoricoOrdini[[#This Row],[ARTICOLO]],FIND(" ",tbStoricoOrdini[[#This Row],[ARTICOLO]])+1,4)</f>
        <v>5000</v>
      </c>
      <c r="K5331" t="str">
        <f>IFERROR(RIGHT(tbStoricoOrdini[[#This Row],[ARTICOLO]],LEN(tbStoricoOrdini[[#This Row],[ARTICOLO]])-FIND(" ",tbStoricoOrdini[[#This Row],[ARTICOLO]],FIND(" ",tbStoricoOrdini[[#This Row],[ARTICOLO]]) +1)),"")</f>
        <v/>
      </c>
      <c r="L5331" s="3">
        <f>VLOOKUP(tbStoricoOrdini[[#This Row],[ARTICOLO]],tbArticoli[],2,FALSE)</f>
        <v>75</v>
      </c>
      <c r="M5331" s="22">
        <f>tbStoricoOrdini[[#This Row],[IMPORTO]]/tbStoricoOrdini[[#This Row],[PREZZO]]</f>
        <v>127.38666666666667</v>
      </c>
      <c r="N5331" t="s">
        <v>9</v>
      </c>
      <c r="O5331" s="8">
        <f>VLOOKUP(tbStoricoOrdini[[#This Row],[AGENTE]],tbAgenti[],2,FALSE)</f>
        <v>0.05</v>
      </c>
      <c r="P5331" s="2">
        <v>9554</v>
      </c>
      <c r="Q5331" s="2">
        <f>tbStoricoOrdini[[#This Row],[IMPORTO]]*tbStoricoOrdini[[#This Row],[% COMM.]]</f>
        <v>477.70000000000005</v>
      </c>
      <c r="R5331" s="2">
        <f>tbStoricoOrdini[[#This Row],[TOT. COMM.]]+tbStoricoOrdini[[#This Row],[IMPORTO]]</f>
        <v>10031.700000000001</v>
      </c>
    </row>
    <row r="5332" spans="1:18">
      <c r="A5332" s="1">
        <v>44013</v>
      </c>
      <c r="B5332" s="7">
        <f>MONTH(tbStoricoOrdini[[#This Row],[DATA]])</f>
        <v>7</v>
      </c>
      <c r="C5332" t="s">
        <v>5427</v>
      </c>
      <c r="D5332" t="str">
        <f>RIGHT(tbStoricoOrdini[[#This Row],[ORDINE]],4)</f>
        <v>5329</v>
      </c>
      <c r="E5332" t="s">
        <v>30</v>
      </c>
      <c r="F5332" t="str">
        <f>VLOOKUP(tbStoricoOrdini[[#This Row],[CLIENTE]],tbClienti[],3,FALSE)</f>
        <v>NYC</v>
      </c>
      <c r="G5332" t="str">
        <f>VLOOKUP(tbStoricoOrdini[[#This Row],[CLIENTE]],tbClienti[],7,FALSE)</f>
        <v>CC</v>
      </c>
      <c r="H5332" t="s">
        <v>66</v>
      </c>
      <c r="I5332" t="str">
        <f>IF(LEFT(tbStoricoOrdini[[#This Row],[ARTICOLO]],3) = "COG","COG",LEFT(tbStoricoOrdini[[#This Row],[ARTICOLO]],FIND(" ",tbStoricoOrdini[[#This Row],[ARTICOLO]])-1))</f>
        <v>BAG</v>
      </c>
      <c r="J5332" t="str">
        <f>MID(tbStoricoOrdini[[#This Row],[ARTICOLO]],FIND(" ",tbStoricoOrdini[[#This Row],[ARTICOLO]])+1,4)</f>
        <v>2500</v>
      </c>
      <c r="K5332" t="str">
        <f>IFERROR(RIGHT(tbStoricoOrdini[[#This Row],[ARTICOLO]],LEN(tbStoricoOrdini[[#This Row],[ARTICOLO]])-FIND(" ",tbStoricoOrdini[[#This Row],[ARTICOLO]],FIND(" ",tbStoricoOrdini[[#This Row],[ARTICOLO]]) +1)),"")</f>
        <v>Plus</v>
      </c>
      <c r="L5332" s="3">
        <f>VLOOKUP(tbStoricoOrdini[[#This Row],[ARTICOLO]],tbArticoli[],2,FALSE)</f>
        <v>220</v>
      </c>
      <c r="M5332" s="22">
        <f>tbStoricoOrdini[[#This Row],[IMPORTO]]/tbStoricoOrdini[[#This Row],[PREZZO]]</f>
        <v>0.66363636363636369</v>
      </c>
      <c r="N5332" t="s">
        <v>9</v>
      </c>
      <c r="O5332" s="8">
        <f>VLOOKUP(tbStoricoOrdini[[#This Row],[AGENTE]],tbAgenti[],2,FALSE)</f>
        <v>0.05</v>
      </c>
      <c r="P5332" s="2">
        <v>146</v>
      </c>
      <c r="Q5332" s="2">
        <f>tbStoricoOrdini[[#This Row],[IMPORTO]]*tbStoricoOrdini[[#This Row],[% COMM.]]</f>
        <v>7.3000000000000007</v>
      </c>
      <c r="R5332" s="2">
        <f>tbStoricoOrdini[[#This Row],[TOT. COMM.]]+tbStoricoOrdini[[#This Row],[IMPORTO]]</f>
        <v>153.30000000000001</v>
      </c>
    </row>
    <row r="5333" spans="1:18">
      <c r="A5333" s="1">
        <v>44013</v>
      </c>
      <c r="B5333" s="7">
        <f>MONTH(tbStoricoOrdini[[#This Row],[DATA]])</f>
        <v>7</v>
      </c>
      <c r="C5333" t="s">
        <v>5428</v>
      </c>
      <c r="D5333" t="str">
        <f>RIGHT(tbStoricoOrdini[[#This Row],[ORDINE]],4)</f>
        <v>5330</v>
      </c>
      <c r="E5333" t="s">
        <v>30</v>
      </c>
      <c r="F5333" t="str">
        <f>VLOOKUP(tbStoricoOrdini[[#This Row],[CLIENTE]],tbClienti[],3,FALSE)</f>
        <v>NYC</v>
      </c>
      <c r="G5333" t="str">
        <f>VLOOKUP(tbStoricoOrdini[[#This Row],[CLIENTE]],tbClienti[],7,FALSE)</f>
        <v>CC</v>
      </c>
      <c r="H5333" t="s">
        <v>67</v>
      </c>
      <c r="I5333" t="str">
        <f>IF(LEFT(tbStoricoOrdini[[#This Row],[ARTICOLO]],3) = "COG","COG",LEFT(tbStoricoOrdini[[#This Row],[ARTICOLO]],FIND(" ",tbStoricoOrdini[[#This Row],[ARTICOLO]])-1))</f>
        <v>BAG</v>
      </c>
      <c r="J5333" t="str">
        <f>MID(tbStoricoOrdini[[#This Row],[ARTICOLO]],FIND(" ",tbStoricoOrdini[[#This Row],[ARTICOLO]])+1,4)</f>
        <v>2500</v>
      </c>
      <c r="K5333" t="str">
        <f>IFERROR(RIGHT(tbStoricoOrdini[[#This Row],[ARTICOLO]],LEN(tbStoricoOrdini[[#This Row],[ARTICOLO]])-FIND(" ",tbStoricoOrdini[[#This Row],[ARTICOLO]],FIND(" ",tbStoricoOrdini[[#This Row],[ARTICOLO]]) +1)),"")</f>
        <v>Medium</v>
      </c>
      <c r="L5333" s="3">
        <f>VLOOKUP(tbStoricoOrdini[[#This Row],[ARTICOLO]],tbArticoli[],2,FALSE)</f>
        <v>210</v>
      </c>
      <c r="M5333" s="22">
        <f>tbStoricoOrdini[[#This Row],[IMPORTO]]/tbStoricoOrdini[[#This Row],[PREZZO]]</f>
        <v>3.4</v>
      </c>
      <c r="N5333" t="s">
        <v>6</v>
      </c>
      <c r="O5333" s="8">
        <f>VLOOKUP(tbStoricoOrdini[[#This Row],[AGENTE]],tbAgenti[],2,FALSE)</f>
        <v>7.4999999999999997E-2</v>
      </c>
      <c r="P5333" s="2">
        <v>714</v>
      </c>
      <c r="Q5333" s="2">
        <f>tbStoricoOrdini[[#This Row],[IMPORTO]]*tbStoricoOrdini[[#This Row],[% COMM.]]</f>
        <v>53.55</v>
      </c>
      <c r="R5333" s="2">
        <f>tbStoricoOrdini[[#This Row],[TOT. COMM.]]+tbStoricoOrdini[[#This Row],[IMPORTO]]</f>
        <v>767.55</v>
      </c>
    </row>
    <row r="5334" spans="1:18">
      <c r="A5334" s="1">
        <v>44013</v>
      </c>
      <c r="B5334" s="7">
        <f>MONTH(tbStoricoOrdini[[#This Row],[DATA]])</f>
        <v>7</v>
      </c>
      <c r="C5334" t="s">
        <v>5429</v>
      </c>
      <c r="D5334" t="str">
        <f>RIGHT(tbStoricoOrdini[[#This Row],[ORDINE]],4)</f>
        <v>5331</v>
      </c>
      <c r="E5334" t="s">
        <v>30</v>
      </c>
      <c r="F5334" t="str">
        <f>VLOOKUP(tbStoricoOrdini[[#This Row],[CLIENTE]],tbClienti[],3,FALSE)</f>
        <v>NYC</v>
      </c>
      <c r="G5334" t="str">
        <f>VLOOKUP(tbStoricoOrdini[[#This Row],[CLIENTE]],tbClienti[],7,FALSE)</f>
        <v>CC</v>
      </c>
      <c r="H5334" t="s">
        <v>68</v>
      </c>
      <c r="I5334" t="str">
        <f>IF(LEFT(tbStoricoOrdini[[#This Row],[ARTICOLO]],3) = "COG","COG",LEFT(tbStoricoOrdini[[#This Row],[ARTICOLO]],FIND(" ",tbStoricoOrdini[[#This Row],[ARTICOLO]])-1))</f>
        <v>BAG</v>
      </c>
      <c r="J5334" t="str">
        <f>MID(tbStoricoOrdini[[#This Row],[ARTICOLO]],FIND(" ",tbStoricoOrdini[[#This Row],[ARTICOLO]])+1,4)</f>
        <v>5000</v>
      </c>
      <c r="K5334" t="str">
        <f>IFERROR(RIGHT(tbStoricoOrdini[[#This Row],[ARTICOLO]],LEN(tbStoricoOrdini[[#This Row],[ARTICOLO]])-FIND(" ",tbStoricoOrdini[[#This Row],[ARTICOLO]],FIND(" ",tbStoricoOrdini[[#This Row],[ARTICOLO]]) +1)),"")</f>
        <v/>
      </c>
      <c r="L5334" s="3">
        <f>VLOOKUP(tbStoricoOrdini[[#This Row],[ARTICOLO]],tbArticoli[],2,FALSE)</f>
        <v>250</v>
      </c>
      <c r="M5334" s="22">
        <f>tbStoricoOrdini[[#This Row],[IMPORTO]]/tbStoricoOrdini[[#This Row],[PREZZO]]</f>
        <v>1.06</v>
      </c>
      <c r="N5334" t="s">
        <v>7</v>
      </c>
      <c r="O5334" s="8">
        <f>VLOOKUP(tbStoricoOrdini[[#This Row],[AGENTE]],tbAgenti[],2,FALSE)</f>
        <v>0.03</v>
      </c>
      <c r="P5334" s="2">
        <v>265</v>
      </c>
      <c r="Q5334" s="2">
        <f>tbStoricoOrdini[[#This Row],[IMPORTO]]*tbStoricoOrdini[[#This Row],[% COMM.]]</f>
        <v>7.9499999999999993</v>
      </c>
      <c r="R5334" s="2">
        <f>tbStoricoOrdini[[#This Row],[TOT. COMM.]]+tbStoricoOrdini[[#This Row],[IMPORTO]]</f>
        <v>272.95</v>
      </c>
    </row>
    <row r="5335" spans="1:18">
      <c r="A5335" s="1">
        <v>44013</v>
      </c>
      <c r="B5335" s="7">
        <f>MONTH(tbStoricoOrdini[[#This Row],[DATA]])</f>
        <v>7</v>
      </c>
      <c r="C5335" t="s">
        <v>5430</v>
      </c>
      <c r="D5335" t="str">
        <f>RIGHT(tbStoricoOrdini[[#This Row],[ORDINE]],4)</f>
        <v>5332</v>
      </c>
      <c r="E5335" t="s">
        <v>30</v>
      </c>
      <c r="F5335" t="str">
        <f>VLOOKUP(tbStoricoOrdini[[#This Row],[CLIENTE]],tbClienti[],3,FALSE)</f>
        <v>NYC</v>
      </c>
      <c r="G5335" t="str">
        <f>VLOOKUP(tbStoricoOrdini[[#This Row],[CLIENTE]],tbClienti[],7,FALSE)</f>
        <v>CC</v>
      </c>
      <c r="H5335" t="s">
        <v>69</v>
      </c>
      <c r="I5335" t="str">
        <f>IF(LEFT(tbStoricoOrdini[[#This Row],[ARTICOLO]],3) = "COG","COG",LEFT(tbStoricoOrdini[[#This Row],[ARTICOLO]],FIND(" ",tbStoricoOrdini[[#This Row],[ARTICOLO]])-1))</f>
        <v>BAG</v>
      </c>
      <c r="J5335" t="str">
        <f>MID(tbStoricoOrdini[[#This Row],[ARTICOLO]],FIND(" ",tbStoricoOrdini[[#This Row],[ARTICOLO]])+1,4)</f>
        <v>1121</v>
      </c>
      <c r="K5335" t="str">
        <f>IFERROR(RIGHT(tbStoricoOrdini[[#This Row],[ARTICOLO]],LEN(tbStoricoOrdini[[#This Row],[ARTICOLO]])-FIND(" ",tbStoricoOrdini[[#This Row],[ARTICOLO]],FIND(" ",tbStoricoOrdini[[#This Row],[ARTICOLO]]) +1)),"")</f>
        <v>Gold</v>
      </c>
      <c r="L5335" s="3">
        <f>VLOOKUP(tbStoricoOrdini[[#This Row],[ARTICOLO]],tbArticoli[],2,FALSE)</f>
        <v>230</v>
      </c>
      <c r="M5335" s="22">
        <f>tbStoricoOrdini[[#This Row],[IMPORTO]]/tbStoricoOrdini[[#This Row],[PREZZO]]</f>
        <v>7.8260869565217397E-2</v>
      </c>
      <c r="N5335" t="s">
        <v>9</v>
      </c>
      <c r="O5335" s="8">
        <f>VLOOKUP(tbStoricoOrdini[[#This Row],[AGENTE]],tbAgenti[],2,FALSE)</f>
        <v>0.05</v>
      </c>
      <c r="P5335" s="2">
        <v>18</v>
      </c>
      <c r="Q5335" s="2">
        <f>tbStoricoOrdini[[#This Row],[IMPORTO]]*tbStoricoOrdini[[#This Row],[% COMM.]]</f>
        <v>0.9</v>
      </c>
      <c r="R5335" s="2">
        <f>tbStoricoOrdini[[#This Row],[TOT. COMM.]]+tbStoricoOrdini[[#This Row],[IMPORTO]]</f>
        <v>18.899999999999999</v>
      </c>
    </row>
    <row r="5336" spans="1:18">
      <c r="A5336" s="1">
        <v>44013</v>
      </c>
      <c r="B5336" s="7">
        <f>MONTH(tbStoricoOrdini[[#This Row],[DATA]])</f>
        <v>7</v>
      </c>
      <c r="C5336" t="s">
        <v>5431</v>
      </c>
      <c r="D5336" t="str">
        <f>RIGHT(tbStoricoOrdini[[#This Row],[ORDINE]],4)</f>
        <v>5333</v>
      </c>
      <c r="E5336" t="s">
        <v>30</v>
      </c>
      <c r="F5336" t="str">
        <f>VLOOKUP(tbStoricoOrdini[[#This Row],[CLIENTE]],tbClienti[],3,FALSE)</f>
        <v>NYC</v>
      </c>
      <c r="G5336" t="str">
        <f>VLOOKUP(tbStoricoOrdini[[#This Row],[CLIENTE]],tbClienti[],7,FALSE)</f>
        <v>CC</v>
      </c>
      <c r="H5336" t="s">
        <v>83</v>
      </c>
      <c r="I5336" t="str">
        <f>IF(LEFT(tbStoricoOrdini[[#This Row],[ARTICOLO]],3) = "COG","COG",LEFT(tbStoricoOrdini[[#This Row],[ARTICOLO]],FIND(" ",tbStoricoOrdini[[#This Row],[ARTICOLO]])-1))</f>
        <v>COG</v>
      </c>
      <c r="J5336" t="str">
        <f>MID(tbStoricoOrdini[[#This Row],[ARTICOLO]],FIND(" ",tbStoricoOrdini[[#This Row],[ARTICOLO]])+1,4)</f>
        <v>8000</v>
      </c>
      <c r="K5336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5336" s="3">
        <f>VLOOKUP(tbStoricoOrdini[[#This Row],[ARTICOLO]],tbArticoli[],2,FALSE)</f>
        <v>670</v>
      </c>
      <c r="M5336" s="22">
        <f>tbStoricoOrdini[[#This Row],[IMPORTO]]/tbStoricoOrdini[[#This Row],[PREZZO]]</f>
        <v>2.2388059701492536E-2</v>
      </c>
      <c r="N5336" t="s">
        <v>9</v>
      </c>
      <c r="O5336" s="8">
        <f>VLOOKUP(tbStoricoOrdini[[#This Row],[AGENTE]],tbAgenti[],2,FALSE)</f>
        <v>0.05</v>
      </c>
      <c r="P5336" s="2">
        <v>15</v>
      </c>
      <c r="Q5336" s="2">
        <f>tbStoricoOrdini[[#This Row],[IMPORTO]]*tbStoricoOrdini[[#This Row],[% COMM.]]</f>
        <v>0.75</v>
      </c>
      <c r="R5336" s="2">
        <f>tbStoricoOrdini[[#This Row],[TOT. COMM.]]+tbStoricoOrdini[[#This Row],[IMPORTO]]</f>
        <v>15.75</v>
      </c>
    </row>
    <row r="5337" spans="1:18">
      <c r="A5337" s="1">
        <v>44013</v>
      </c>
      <c r="B5337" s="7">
        <f>MONTH(tbStoricoOrdini[[#This Row],[DATA]])</f>
        <v>7</v>
      </c>
      <c r="C5337" t="s">
        <v>5432</v>
      </c>
      <c r="D5337" t="str">
        <f>RIGHT(tbStoricoOrdini[[#This Row],[ORDINE]],4)</f>
        <v>5334</v>
      </c>
      <c r="E5337" t="s">
        <v>30</v>
      </c>
      <c r="F5337" t="str">
        <f>VLOOKUP(tbStoricoOrdini[[#This Row],[CLIENTE]],tbClienti[],3,FALSE)</f>
        <v>NYC</v>
      </c>
      <c r="G5337" t="str">
        <f>VLOOKUP(tbStoricoOrdini[[#This Row],[CLIENTE]],tbClienti[],7,FALSE)</f>
        <v>CC</v>
      </c>
      <c r="H5337" t="s">
        <v>70</v>
      </c>
      <c r="I5337" t="str">
        <f>IF(LEFT(tbStoricoOrdini[[#This Row],[ARTICOLO]],3) = "COG","COG",LEFT(tbStoricoOrdini[[#This Row],[ARTICOLO]],FIND(" ",tbStoricoOrdini[[#This Row],[ARTICOLO]])-1))</f>
        <v>EB08</v>
      </c>
      <c r="J5337" t="str">
        <f>MID(tbStoricoOrdini[[#This Row],[ARTICOLO]],FIND(" ",tbStoricoOrdini[[#This Row],[ARTICOLO]])+1,4)</f>
        <v>7500</v>
      </c>
      <c r="K5337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5337" s="3">
        <f>VLOOKUP(tbStoricoOrdini[[#This Row],[ARTICOLO]],tbArticoli[],2,FALSE)</f>
        <v>180</v>
      </c>
      <c r="M5337" s="22">
        <f>tbStoricoOrdini[[#This Row],[IMPORTO]]/tbStoricoOrdini[[#This Row],[PREZZO]]</f>
        <v>0.72222222222222221</v>
      </c>
      <c r="N5337" t="s">
        <v>9</v>
      </c>
      <c r="O5337" s="8">
        <f>VLOOKUP(tbStoricoOrdini[[#This Row],[AGENTE]],tbAgenti[],2,FALSE)</f>
        <v>0.05</v>
      </c>
      <c r="P5337" s="2">
        <v>130</v>
      </c>
      <c r="Q5337" s="2">
        <f>tbStoricoOrdini[[#This Row],[IMPORTO]]*tbStoricoOrdini[[#This Row],[% COMM.]]</f>
        <v>6.5</v>
      </c>
      <c r="R5337" s="2">
        <f>tbStoricoOrdini[[#This Row],[TOT. COMM.]]+tbStoricoOrdini[[#This Row],[IMPORTO]]</f>
        <v>136.5</v>
      </c>
    </row>
    <row r="5338" spans="1:18">
      <c r="A5338" s="1">
        <v>44013</v>
      </c>
      <c r="B5338" s="7">
        <f>MONTH(tbStoricoOrdini[[#This Row],[DATA]])</f>
        <v>7</v>
      </c>
      <c r="C5338" t="s">
        <v>5433</v>
      </c>
      <c r="D5338" t="str">
        <f>RIGHT(tbStoricoOrdini[[#This Row],[ORDINE]],4)</f>
        <v>5335</v>
      </c>
      <c r="E5338" t="s">
        <v>30</v>
      </c>
      <c r="F5338" t="str">
        <f>VLOOKUP(tbStoricoOrdini[[#This Row],[CLIENTE]],tbClienti[],3,FALSE)</f>
        <v>NYC</v>
      </c>
      <c r="G5338" t="str">
        <f>VLOOKUP(tbStoricoOrdini[[#This Row],[CLIENTE]],tbClienti[],7,FALSE)</f>
        <v>CC</v>
      </c>
      <c r="H5338" t="s">
        <v>71</v>
      </c>
      <c r="I5338" t="str">
        <f>IF(LEFT(tbStoricoOrdini[[#This Row],[ARTICOLO]],3) = "COG","COG",LEFT(tbStoricoOrdini[[#This Row],[ARTICOLO]],FIND(" ",tbStoricoOrdini[[#This Row],[ARTICOLO]])-1))</f>
        <v>EB07</v>
      </c>
      <c r="J5338" t="str">
        <f>MID(tbStoricoOrdini[[#This Row],[ARTICOLO]],FIND(" ",tbStoricoOrdini[[#This Row],[ARTICOLO]])+1,4)</f>
        <v>5000</v>
      </c>
      <c r="K5338" t="str">
        <f>IFERROR(RIGHT(tbStoricoOrdini[[#This Row],[ARTICOLO]],LEN(tbStoricoOrdini[[#This Row],[ARTICOLO]])-FIND(" ",tbStoricoOrdini[[#This Row],[ARTICOLO]],FIND(" ",tbStoricoOrdini[[#This Row],[ARTICOLO]]) +1)),"")</f>
        <v/>
      </c>
      <c r="L5338" s="3">
        <f>VLOOKUP(tbStoricoOrdini[[#This Row],[ARTICOLO]],tbArticoli[],2,FALSE)</f>
        <v>140</v>
      </c>
      <c r="M5338" s="22">
        <f>tbStoricoOrdini[[#This Row],[IMPORTO]]/tbStoricoOrdini[[#This Row],[PREZZO]]</f>
        <v>0.52857142857142858</v>
      </c>
      <c r="N5338" t="s">
        <v>7</v>
      </c>
      <c r="O5338" s="8">
        <f>VLOOKUP(tbStoricoOrdini[[#This Row],[AGENTE]],tbAgenti[],2,FALSE)</f>
        <v>0.03</v>
      </c>
      <c r="P5338" s="2">
        <v>74</v>
      </c>
      <c r="Q5338" s="2">
        <f>tbStoricoOrdini[[#This Row],[IMPORTO]]*tbStoricoOrdini[[#This Row],[% COMM.]]</f>
        <v>2.2199999999999998</v>
      </c>
      <c r="R5338" s="2">
        <f>tbStoricoOrdini[[#This Row],[TOT. COMM.]]+tbStoricoOrdini[[#This Row],[IMPORTO]]</f>
        <v>76.22</v>
      </c>
    </row>
    <row r="5339" spans="1:18">
      <c r="A5339" s="1">
        <v>44013</v>
      </c>
      <c r="B5339" s="7">
        <f>MONTH(tbStoricoOrdini[[#This Row],[DATA]])</f>
        <v>7</v>
      </c>
      <c r="C5339" t="s">
        <v>5434</v>
      </c>
      <c r="D5339" t="str">
        <f>RIGHT(tbStoricoOrdini[[#This Row],[ORDINE]],4)</f>
        <v>5336</v>
      </c>
      <c r="E5339" t="s">
        <v>30</v>
      </c>
      <c r="F5339" t="str">
        <f>VLOOKUP(tbStoricoOrdini[[#This Row],[CLIENTE]],tbClienti[],3,FALSE)</f>
        <v>NYC</v>
      </c>
      <c r="G5339" t="str">
        <f>VLOOKUP(tbStoricoOrdini[[#This Row],[CLIENTE]],tbClienti[],7,FALSE)</f>
        <v>CC</v>
      </c>
      <c r="H5339" t="s">
        <v>71</v>
      </c>
      <c r="I5339" t="str">
        <f>IF(LEFT(tbStoricoOrdini[[#This Row],[ARTICOLO]],3) = "COG","COG",LEFT(tbStoricoOrdini[[#This Row],[ARTICOLO]],FIND(" ",tbStoricoOrdini[[#This Row],[ARTICOLO]])-1))</f>
        <v>EB07</v>
      </c>
      <c r="J5339" t="str">
        <f>MID(tbStoricoOrdini[[#This Row],[ARTICOLO]],FIND(" ",tbStoricoOrdini[[#This Row],[ARTICOLO]])+1,4)</f>
        <v>5000</v>
      </c>
      <c r="K5339" t="str">
        <f>IFERROR(RIGHT(tbStoricoOrdini[[#This Row],[ARTICOLO]],LEN(tbStoricoOrdini[[#This Row],[ARTICOLO]])-FIND(" ",tbStoricoOrdini[[#This Row],[ARTICOLO]],FIND(" ",tbStoricoOrdini[[#This Row],[ARTICOLO]]) +1)),"")</f>
        <v/>
      </c>
      <c r="L5339" s="3">
        <f>VLOOKUP(tbStoricoOrdini[[#This Row],[ARTICOLO]],tbArticoli[],2,FALSE)</f>
        <v>140</v>
      </c>
      <c r="M5339" s="22">
        <f>tbStoricoOrdini[[#This Row],[IMPORTO]]/tbStoricoOrdini[[#This Row],[PREZZO]]</f>
        <v>6.3071428571428569</v>
      </c>
      <c r="N5339" t="s">
        <v>9</v>
      </c>
      <c r="O5339" s="8">
        <f>VLOOKUP(tbStoricoOrdini[[#This Row],[AGENTE]],tbAgenti[],2,FALSE)</f>
        <v>0.05</v>
      </c>
      <c r="P5339" s="2">
        <v>883</v>
      </c>
      <c r="Q5339" s="2">
        <f>tbStoricoOrdini[[#This Row],[IMPORTO]]*tbStoricoOrdini[[#This Row],[% COMM.]]</f>
        <v>44.150000000000006</v>
      </c>
      <c r="R5339" s="2">
        <f>tbStoricoOrdini[[#This Row],[TOT. COMM.]]+tbStoricoOrdini[[#This Row],[IMPORTO]]</f>
        <v>927.15</v>
      </c>
    </row>
    <row r="5340" spans="1:18">
      <c r="A5340" s="1">
        <v>44013</v>
      </c>
      <c r="B5340" s="7">
        <f>MONTH(tbStoricoOrdini[[#This Row],[DATA]])</f>
        <v>7</v>
      </c>
      <c r="C5340" t="s">
        <v>5435</v>
      </c>
      <c r="D5340" t="str">
        <f>RIGHT(tbStoricoOrdini[[#This Row],[ORDINE]],4)</f>
        <v>5337</v>
      </c>
      <c r="E5340" t="s">
        <v>30</v>
      </c>
      <c r="F5340" t="str">
        <f>VLOOKUP(tbStoricoOrdini[[#This Row],[CLIENTE]],tbClienti[],3,FALSE)</f>
        <v>NYC</v>
      </c>
      <c r="G5340" t="str">
        <f>VLOOKUP(tbStoricoOrdini[[#This Row],[CLIENTE]],tbClienti[],7,FALSE)</f>
        <v>CC</v>
      </c>
      <c r="H5340" t="s">
        <v>76</v>
      </c>
      <c r="I5340" t="str">
        <f>IF(LEFT(tbStoricoOrdini[[#This Row],[ARTICOLO]],3) = "COG","COG",LEFT(tbStoricoOrdini[[#This Row],[ARTICOLO]],FIND(" ",tbStoricoOrdini[[#This Row],[ARTICOLO]])-1))</f>
        <v>COG</v>
      </c>
      <c r="J5340" t="str">
        <f>MID(tbStoricoOrdini[[#This Row],[ARTICOLO]],FIND(" ",tbStoricoOrdini[[#This Row],[ARTICOLO]])+1,4)</f>
        <v>1000</v>
      </c>
      <c r="K5340" t="str">
        <f>IFERROR(RIGHT(tbStoricoOrdini[[#This Row],[ARTICOLO]],LEN(tbStoricoOrdini[[#This Row],[ARTICOLO]])-FIND(" ",tbStoricoOrdini[[#This Row],[ARTICOLO]],FIND(" ",tbStoricoOrdini[[#This Row],[ARTICOLO]]) +1)),"")</f>
        <v/>
      </c>
      <c r="L5340" s="3">
        <f>VLOOKUP(tbStoricoOrdini[[#This Row],[ARTICOLO]],tbArticoli[],2,FALSE)</f>
        <v>150</v>
      </c>
      <c r="M5340" s="22">
        <f>tbStoricoOrdini[[#This Row],[IMPORTO]]/tbStoricoOrdini[[#This Row],[PREZZO]]</f>
        <v>1.4533333333333334</v>
      </c>
      <c r="N5340" t="s">
        <v>9</v>
      </c>
      <c r="O5340" s="8">
        <f>VLOOKUP(tbStoricoOrdini[[#This Row],[AGENTE]],tbAgenti[],2,FALSE)</f>
        <v>0.05</v>
      </c>
      <c r="P5340" s="2">
        <v>218</v>
      </c>
      <c r="Q5340" s="2">
        <f>tbStoricoOrdini[[#This Row],[IMPORTO]]*tbStoricoOrdini[[#This Row],[% COMM.]]</f>
        <v>10.9</v>
      </c>
      <c r="R5340" s="2">
        <f>tbStoricoOrdini[[#This Row],[TOT. COMM.]]+tbStoricoOrdini[[#This Row],[IMPORTO]]</f>
        <v>228.9</v>
      </c>
    </row>
    <row r="5341" spans="1:18">
      <c r="A5341" s="1">
        <v>44013</v>
      </c>
      <c r="B5341" s="7">
        <f>MONTH(tbStoricoOrdini[[#This Row],[DATA]])</f>
        <v>7</v>
      </c>
      <c r="C5341" t="s">
        <v>5436</v>
      </c>
      <c r="D5341" t="str">
        <f>RIGHT(tbStoricoOrdini[[#This Row],[ORDINE]],4)</f>
        <v>5338</v>
      </c>
      <c r="E5341" t="s">
        <v>30</v>
      </c>
      <c r="F5341" t="str">
        <f>VLOOKUP(tbStoricoOrdini[[#This Row],[CLIENTE]],tbClienti[],3,FALSE)</f>
        <v>NYC</v>
      </c>
      <c r="G5341" t="str">
        <f>VLOOKUP(tbStoricoOrdini[[#This Row],[CLIENTE]],tbClienti[],7,FALSE)</f>
        <v>CC</v>
      </c>
      <c r="H5341" t="s">
        <v>72</v>
      </c>
      <c r="I5341" t="str">
        <f>IF(LEFT(tbStoricoOrdini[[#This Row],[ARTICOLO]],3) = "COG","COG",LEFT(tbStoricoOrdini[[#This Row],[ARTICOLO]],FIND(" ",tbStoricoOrdini[[#This Row],[ARTICOLO]])-1))</f>
        <v>EB06</v>
      </c>
      <c r="J5341" t="str">
        <f>MID(tbStoricoOrdini[[#This Row],[ARTICOLO]],FIND(" ",tbStoricoOrdini[[#This Row],[ARTICOLO]])+1,4)</f>
        <v>3000</v>
      </c>
      <c r="K5341" t="str">
        <f>IFERROR(RIGHT(tbStoricoOrdini[[#This Row],[ARTICOLO]],LEN(tbStoricoOrdini[[#This Row],[ARTICOLO]])-FIND(" ",tbStoricoOrdini[[#This Row],[ARTICOLO]],FIND(" ",tbStoricoOrdini[[#This Row],[ARTICOLO]]) +1)),"")</f>
        <v>Medium</v>
      </c>
      <c r="L5341" s="3">
        <f>VLOOKUP(tbStoricoOrdini[[#This Row],[ARTICOLO]],tbArticoli[],2,FALSE)</f>
        <v>120</v>
      </c>
      <c r="M5341" s="22">
        <f>tbStoricoOrdini[[#This Row],[IMPORTO]]/tbStoricoOrdini[[#This Row],[PREZZO]]</f>
        <v>89.375</v>
      </c>
      <c r="N5341" t="s">
        <v>9</v>
      </c>
      <c r="O5341" s="8">
        <f>VLOOKUP(tbStoricoOrdini[[#This Row],[AGENTE]],tbAgenti[],2,FALSE)</f>
        <v>0.05</v>
      </c>
      <c r="P5341" s="2">
        <v>10725</v>
      </c>
      <c r="Q5341" s="2">
        <f>tbStoricoOrdini[[#This Row],[IMPORTO]]*tbStoricoOrdini[[#This Row],[% COMM.]]</f>
        <v>536.25</v>
      </c>
      <c r="R5341" s="2">
        <f>tbStoricoOrdini[[#This Row],[TOT. COMM.]]+tbStoricoOrdini[[#This Row],[IMPORTO]]</f>
        <v>11261.25</v>
      </c>
    </row>
    <row r="5342" spans="1:18">
      <c r="A5342" s="1">
        <v>44013</v>
      </c>
      <c r="B5342" s="7">
        <f>MONTH(tbStoricoOrdini[[#This Row],[DATA]])</f>
        <v>7</v>
      </c>
      <c r="C5342" t="s">
        <v>5437</v>
      </c>
      <c r="D5342" t="str">
        <f>RIGHT(tbStoricoOrdini[[#This Row],[ORDINE]],4)</f>
        <v>5339</v>
      </c>
      <c r="E5342" t="s">
        <v>22</v>
      </c>
      <c r="F5342" t="str">
        <f>VLOOKUP(tbStoricoOrdini[[#This Row],[CLIENTE]],tbClienti[],3,FALSE)</f>
        <v>Veneto</v>
      </c>
      <c r="G5342" t="str">
        <f>VLOOKUP(tbStoricoOrdini[[#This Row],[CLIENTE]],tbClienti[],7,FALSE)</f>
        <v>CB</v>
      </c>
      <c r="H5342" t="s">
        <v>74</v>
      </c>
      <c r="I5342" t="str">
        <f>IF(LEFT(tbStoricoOrdini[[#This Row],[ARTICOLO]],3) = "COG","COG",LEFT(tbStoricoOrdini[[#This Row],[ARTICOLO]],FIND(" ",tbStoricoOrdini[[#This Row],[ARTICOLO]])-1))</f>
        <v>AVRC</v>
      </c>
      <c r="J5342" t="str">
        <f>MID(tbStoricoOrdini[[#This Row],[ARTICOLO]],FIND(" ",tbStoricoOrdini[[#This Row],[ARTICOLO]])+1,4)</f>
        <v>2500</v>
      </c>
      <c r="K5342" t="str">
        <f>IFERROR(RIGHT(tbStoricoOrdini[[#This Row],[ARTICOLO]],LEN(tbStoricoOrdini[[#This Row],[ARTICOLO]])-FIND(" ",tbStoricoOrdini[[#This Row],[ARTICOLO]],FIND(" ",tbStoricoOrdini[[#This Row],[ARTICOLO]]) +1)),"")</f>
        <v>Gold</v>
      </c>
      <c r="L5342" s="3">
        <f>VLOOKUP(tbStoricoOrdini[[#This Row],[ARTICOLO]],tbArticoli[],2,FALSE)</f>
        <v>500</v>
      </c>
      <c r="M5342" s="22">
        <f>tbStoricoOrdini[[#This Row],[IMPORTO]]/tbStoricoOrdini[[#This Row],[PREZZO]]</f>
        <v>1.3859999999999999</v>
      </c>
      <c r="N5342" t="s">
        <v>9</v>
      </c>
      <c r="O5342" s="8">
        <f>VLOOKUP(tbStoricoOrdini[[#This Row],[AGENTE]],tbAgenti[],2,FALSE)</f>
        <v>0.05</v>
      </c>
      <c r="P5342" s="2">
        <v>693</v>
      </c>
      <c r="Q5342" s="2">
        <f>tbStoricoOrdini[[#This Row],[IMPORTO]]*tbStoricoOrdini[[#This Row],[% COMM.]]</f>
        <v>34.65</v>
      </c>
      <c r="R5342" s="2">
        <f>tbStoricoOrdini[[#This Row],[TOT. COMM.]]+tbStoricoOrdini[[#This Row],[IMPORTO]]</f>
        <v>727.65</v>
      </c>
    </row>
    <row r="5343" spans="1:18">
      <c r="A5343" s="1">
        <v>44013</v>
      </c>
      <c r="B5343" s="7">
        <f>MONTH(tbStoricoOrdini[[#This Row],[DATA]])</f>
        <v>7</v>
      </c>
      <c r="C5343" t="s">
        <v>5438</v>
      </c>
      <c r="D5343" t="str">
        <f>RIGHT(tbStoricoOrdini[[#This Row],[ORDINE]],4)</f>
        <v>5340</v>
      </c>
      <c r="E5343" t="s">
        <v>22</v>
      </c>
      <c r="F5343" t="str">
        <f>VLOOKUP(tbStoricoOrdini[[#This Row],[CLIENTE]],tbClienti[],3,FALSE)</f>
        <v>Veneto</v>
      </c>
      <c r="G5343" t="str">
        <f>VLOOKUP(tbStoricoOrdini[[#This Row],[CLIENTE]],tbClienti[],7,FALSE)</f>
        <v>CB</v>
      </c>
      <c r="H5343" t="s">
        <v>77</v>
      </c>
      <c r="I5343" t="str">
        <f>IF(LEFT(tbStoricoOrdini[[#This Row],[ARTICOLO]],3) = "COG","COG",LEFT(tbStoricoOrdini[[#This Row],[ARTICOLO]],FIND(" ",tbStoricoOrdini[[#This Row],[ARTICOLO]])-1))</f>
        <v>COG</v>
      </c>
      <c r="J5343" t="str">
        <f>MID(tbStoricoOrdini[[#This Row],[ARTICOLO]],FIND(" ",tbStoricoOrdini[[#This Row],[ARTICOLO]])+1,4)</f>
        <v>2000</v>
      </c>
      <c r="K5343" t="str">
        <f>IFERROR(RIGHT(tbStoricoOrdini[[#This Row],[ARTICOLO]],LEN(tbStoricoOrdini[[#This Row],[ARTICOLO]])-FIND(" ",tbStoricoOrdini[[#This Row],[ARTICOLO]],FIND(" ",tbStoricoOrdini[[#This Row],[ARTICOLO]]) +1)),"")</f>
        <v>Medium</v>
      </c>
      <c r="L5343" s="3">
        <f>VLOOKUP(tbStoricoOrdini[[#This Row],[ARTICOLO]],tbArticoli[],2,FALSE)</f>
        <v>200</v>
      </c>
      <c r="M5343" s="22">
        <f>tbStoricoOrdini[[#This Row],[IMPORTO]]/tbStoricoOrdini[[#This Row],[PREZZO]]</f>
        <v>0.02</v>
      </c>
      <c r="N5343" t="s">
        <v>9</v>
      </c>
      <c r="O5343" s="8">
        <f>VLOOKUP(tbStoricoOrdini[[#This Row],[AGENTE]],tbAgenti[],2,FALSE)</f>
        <v>0.05</v>
      </c>
      <c r="P5343" s="2">
        <v>4</v>
      </c>
      <c r="Q5343" s="2">
        <f>tbStoricoOrdini[[#This Row],[IMPORTO]]*tbStoricoOrdini[[#This Row],[% COMM.]]</f>
        <v>0.2</v>
      </c>
      <c r="R5343" s="2">
        <f>tbStoricoOrdini[[#This Row],[TOT. COMM.]]+tbStoricoOrdini[[#This Row],[IMPORTO]]</f>
        <v>4.2</v>
      </c>
    </row>
    <row r="5344" spans="1:18">
      <c r="A5344" s="1">
        <v>44013</v>
      </c>
      <c r="B5344" s="7">
        <f>MONTH(tbStoricoOrdini[[#This Row],[DATA]])</f>
        <v>7</v>
      </c>
      <c r="C5344" t="s">
        <v>5439</v>
      </c>
      <c r="D5344" t="str">
        <f>RIGHT(tbStoricoOrdini[[#This Row],[ORDINE]],4)</f>
        <v>5341</v>
      </c>
      <c r="E5344" t="s">
        <v>22</v>
      </c>
      <c r="F5344" t="str">
        <f>VLOOKUP(tbStoricoOrdini[[#This Row],[CLIENTE]],tbClienti[],3,FALSE)</f>
        <v>Veneto</v>
      </c>
      <c r="G5344" t="str">
        <f>VLOOKUP(tbStoricoOrdini[[#This Row],[CLIENTE]],tbClienti[],7,FALSE)</f>
        <v>CB</v>
      </c>
      <c r="H5344" t="s">
        <v>79</v>
      </c>
      <c r="I5344" t="str">
        <f>IF(LEFT(tbStoricoOrdini[[#This Row],[ARTICOLO]],3) = "COG","COG",LEFT(tbStoricoOrdini[[#This Row],[ARTICOLO]],FIND(" ",tbStoricoOrdini[[#This Row],[ARTICOLO]])-1))</f>
        <v>COG</v>
      </c>
      <c r="J5344" t="str">
        <f>MID(tbStoricoOrdini[[#This Row],[ARTICOLO]],FIND(" ",tbStoricoOrdini[[#This Row],[ARTICOLO]])+1,4)</f>
        <v>4000</v>
      </c>
      <c r="K5344" t="str">
        <f>IFERROR(RIGHT(tbStoricoOrdini[[#This Row],[ARTICOLO]],LEN(tbStoricoOrdini[[#This Row],[ARTICOLO]])-FIND(" ",tbStoricoOrdini[[#This Row],[ARTICOLO]],FIND(" ",tbStoricoOrdini[[#This Row],[ARTICOLO]]) +1)),"")</f>
        <v>Plus</v>
      </c>
      <c r="L5344" s="3">
        <f>VLOOKUP(tbStoricoOrdini[[#This Row],[ARTICOLO]],tbArticoli[],2,FALSE)</f>
        <v>240</v>
      </c>
      <c r="M5344" s="22">
        <f>tbStoricoOrdini[[#This Row],[IMPORTO]]/tbStoricoOrdini[[#This Row],[PREZZO]]</f>
        <v>3.5583333333333331</v>
      </c>
      <c r="N5344" t="s">
        <v>9</v>
      </c>
      <c r="O5344" s="8">
        <f>VLOOKUP(tbStoricoOrdini[[#This Row],[AGENTE]],tbAgenti[],2,FALSE)</f>
        <v>0.05</v>
      </c>
      <c r="P5344" s="2">
        <v>854</v>
      </c>
      <c r="Q5344" s="2">
        <f>tbStoricoOrdini[[#This Row],[IMPORTO]]*tbStoricoOrdini[[#This Row],[% COMM.]]</f>
        <v>42.7</v>
      </c>
      <c r="R5344" s="2">
        <f>tbStoricoOrdini[[#This Row],[TOT. COMM.]]+tbStoricoOrdini[[#This Row],[IMPORTO]]</f>
        <v>896.7</v>
      </c>
    </row>
    <row r="5345" spans="1:18">
      <c r="A5345" s="1">
        <v>44013</v>
      </c>
      <c r="B5345" s="7">
        <f>MONTH(tbStoricoOrdini[[#This Row],[DATA]])</f>
        <v>7</v>
      </c>
      <c r="C5345" t="s">
        <v>5440</v>
      </c>
      <c r="D5345" t="str">
        <f>RIGHT(tbStoricoOrdini[[#This Row],[ORDINE]],4)</f>
        <v>5342</v>
      </c>
      <c r="E5345" t="s">
        <v>22</v>
      </c>
      <c r="F5345" t="str">
        <f>VLOOKUP(tbStoricoOrdini[[#This Row],[CLIENTE]],tbClienti[],3,FALSE)</f>
        <v>Veneto</v>
      </c>
      <c r="G5345" t="str">
        <f>VLOOKUP(tbStoricoOrdini[[#This Row],[CLIENTE]],tbClienti[],7,FALSE)</f>
        <v>CB</v>
      </c>
      <c r="H5345" t="s">
        <v>63</v>
      </c>
      <c r="I5345" t="str">
        <f>IF(LEFT(tbStoricoOrdini[[#This Row],[ARTICOLO]],3) = "COG","COG",LEFT(tbStoricoOrdini[[#This Row],[ARTICOLO]],FIND(" ",tbStoricoOrdini[[#This Row],[ARTICOLO]])-1))</f>
        <v>KLM</v>
      </c>
      <c r="J5345" t="str">
        <f>MID(tbStoricoOrdini[[#This Row],[ARTICOLO]],FIND(" ",tbStoricoOrdini[[#This Row],[ARTICOLO]])+1,4)</f>
        <v>3000</v>
      </c>
      <c r="K5345" t="str">
        <f>IFERROR(RIGHT(tbStoricoOrdini[[#This Row],[ARTICOLO]],LEN(tbStoricoOrdini[[#This Row],[ARTICOLO]])-FIND(" ",tbStoricoOrdini[[#This Row],[ARTICOLO]],FIND(" ",tbStoricoOrdini[[#This Row],[ARTICOLO]]) +1)),"")</f>
        <v>Plus</v>
      </c>
      <c r="L5345" s="3">
        <f>VLOOKUP(tbStoricoOrdini[[#This Row],[ARTICOLO]],tbArticoli[],2,FALSE)</f>
        <v>145</v>
      </c>
      <c r="M5345" s="22">
        <f>tbStoricoOrdini[[#This Row],[IMPORTO]]/tbStoricoOrdini[[#This Row],[PREZZO]]</f>
        <v>279.15172413793101</v>
      </c>
      <c r="N5345" t="s">
        <v>9</v>
      </c>
      <c r="O5345" s="8">
        <f>VLOOKUP(tbStoricoOrdini[[#This Row],[AGENTE]],tbAgenti[],2,FALSE)</f>
        <v>0.05</v>
      </c>
      <c r="P5345" s="2">
        <v>40477</v>
      </c>
      <c r="Q5345" s="2">
        <f>tbStoricoOrdini[[#This Row],[IMPORTO]]*tbStoricoOrdini[[#This Row],[% COMM.]]</f>
        <v>2023.8500000000001</v>
      </c>
      <c r="R5345" s="2">
        <f>tbStoricoOrdini[[#This Row],[TOT. COMM.]]+tbStoricoOrdini[[#This Row],[IMPORTO]]</f>
        <v>42500.85</v>
      </c>
    </row>
    <row r="5346" spans="1:18">
      <c r="A5346" s="1">
        <v>44013</v>
      </c>
      <c r="B5346" s="7">
        <f>MONTH(tbStoricoOrdini[[#This Row],[DATA]])</f>
        <v>7</v>
      </c>
      <c r="C5346" t="s">
        <v>5441</v>
      </c>
      <c r="D5346" t="str">
        <f>RIGHT(tbStoricoOrdini[[#This Row],[ORDINE]],4)</f>
        <v>5343</v>
      </c>
      <c r="E5346" t="s">
        <v>22</v>
      </c>
      <c r="F5346" t="str">
        <f>VLOOKUP(tbStoricoOrdini[[#This Row],[CLIENTE]],tbClienti[],3,FALSE)</f>
        <v>Veneto</v>
      </c>
      <c r="G5346" t="str">
        <f>VLOOKUP(tbStoricoOrdini[[#This Row],[CLIENTE]],tbClienti[],7,FALSE)</f>
        <v>CB</v>
      </c>
      <c r="H5346" t="s">
        <v>65</v>
      </c>
      <c r="I5346" t="str">
        <f>IF(LEFT(tbStoricoOrdini[[#This Row],[ARTICOLO]],3) = "COG","COG",LEFT(tbStoricoOrdini[[#This Row],[ARTICOLO]],FIND(" ",tbStoricoOrdini[[#This Row],[ARTICOLO]])-1))</f>
        <v>GKLM</v>
      </c>
      <c r="J5346" t="str">
        <f>MID(tbStoricoOrdini[[#This Row],[ARTICOLO]],FIND(" ",tbStoricoOrdini[[#This Row],[ARTICOLO]])+1,4)</f>
        <v>5000</v>
      </c>
      <c r="K5346" t="str">
        <f>IFERROR(RIGHT(tbStoricoOrdini[[#This Row],[ARTICOLO]],LEN(tbStoricoOrdini[[#This Row],[ARTICOLO]])-FIND(" ",tbStoricoOrdini[[#This Row],[ARTICOLO]],FIND(" ",tbStoricoOrdini[[#This Row],[ARTICOLO]]) +1)),"")</f>
        <v/>
      </c>
      <c r="L5346" s="3">
        <f>VLOOKUP(tbStoricoOrdini[[#This Row],[ARTICOLO]],tbArticoli[],2,FALSE)</f>
        <v>75</v>
      </c>
      <c r="M5346" s="22">
        <f>tbStoricoOrdini[[#This Row],[IMPORTO]]/tbStoricoOrdini[[#This Row],[PREZZO]]</f>
        <v>1.1733333333333333</v>
      </c>
      <c r="N5346" t="s">
        <v>9</v>
      </c>
      <c r="O5346" s="8">
        <f>VLOOKUP(tbStoricoOrdini[[#This Row],[AGENTE]],tbAgenti[],2,FALSE)</f>
        <v>0.05</v>
      </c>
      <c r="P5346" s="2">
        <v>88</v>
      </c>
      <c r="Q5346" s="2">
        <f>tbStoricoOrdini[[#This Row],[IMPORTO]]*tbStoricoOrdini[[#This Row],[% COMM.]]</f>
        <v>4.4000000000000004</v>
      </c>
      <c r="R5346" s="2">
        <f>tbStoricoOrdini[[#This Row],[TOT. COMM.]]+tbStoricoOrdini[[#This Row],[IMPORTO]]</f>
        <v>92.4</v>
      </c>
    </row>
    <row r="5347" spans="1:18">
      <c r="A5347" s="1">
        <v>44013</v>
      </c>
      <c r="B5347" s="7">
        <f>MONTH(tbStoricoOrdini[[#This Row],[DATA]])</f>
        <v>7</v>
      </c>
      <c r="C5347" t="s">
        <v>5442</v>
      </c>
      <c r="D5347" t="str">
        <f>RIGHT(tbStoricoOrdini[[#This Row],[ORDINE]],4)</f>
        <v>5344</v>
      </c>
      <c r="E5347" t="s">
        <v>22</v>
      </c>
      <c r="F5347" t="str">
        <f>VLOOKUP(tbStoricoOrdini[[#This Row],[CLIENTE]],tbClienti[],3,FALSE)</f>
        <v>Veneto</v>
      </c>
      <c r="G5347" t="str">
        <f>VLOOKUP(tbStoricoOrdini[[#This Row],[CLIENTE]],tbClienti[],7,FALSE)</f>
        <v>CB</v>
      </c>
      <c r="H5347" t="s">
        <v>66</v>
      </c>
      <c r="I5347" t="str">
        <f>IF(LEFT(tbStoricoOrdini[[#This Row],[ARTICOLO]],3) = "COG","COG",LEFT(tbStoricoOrdini[[#This Row],[ARTICOLO]],FIND(" ",tbStoricoOrdini[[#This Row],[ARTICOLO]])-1))</f>
        <v>BAG</v>
      </c>
      <c r="J5347" t="str">
        <f>MID(tbStoricoOrdini[[#This Row],[ARTICOLO]],FIND(" ",tbStoricoOrdini[[#This Row],[ARTICOLO]])+1,4)</f>
        <v>2500</v>
      </c>
      <c r="K5347" t="str">
        <f>IFERROR(RIGHT(tbStoricoOrdini[[#This Row],[ARTICOLO]],LEN(tbStoricoOrdini[[#This Row],[ARTICOLO]])-FIND(" ",tbStoricoOrdini[[#This Row],[ARTICOLO]],FIND(" ",tbStoricoOrdini[[#This Row],[ARTICOLO]]) +1)),"")</f>
        <v>Plus</v>
      </c>
      <c r="L5347" s="3">
        <f>VLOOKUP(tbStoricoOrdini[[#This Row],[ARTICOLO]],tbArticoli[],2,FALSE)</f>
        <v>220</v>
      </c>
      <c r="M5347" s="22">
        <f>tbStoricoOrdini[[#This Row],[IMPORTO]]/tbStoricoOrdini[[#This Row],[PREZZO]]</f>
        <v>7.3954545454545455</v>
      </c>
      <c r="N5347" t="s">
        <v>9</v>
      </c>
      <c r="O5347" s="8">
        <f>VLOOKUP(tbStoricoOrdini[[#This Row],[AGENTE]],tbAgenti[],2,FALSE)</f>
        <v>0.05</v>
      </c>
      <c r="P5347" s="2">
        <v>1627</v>
      </c>
      <c r="Q5347" s="2">
        <f>tbStoricoOrdini[[#This Row],[IMPORTO]]*tbStoricoOrdini[[#This Row],[% COMM.]]</f>
        <v>81.350000000000009</v>
      </c>
      <c r="R5347" s="2">
        <f>tbStoricoOrdini[[#This Row],[TOT. COMM.]]+tbStoricoOrdini[[#This Row],[IMPORTO]]</f>
        <v>1708.35</v>
      </c>
    </row>
    <row r="5348" spans="1:18">
      <c r="A5348" s="1">
        <v>44013</v>
      </c>
      <c r="B5348" s="7">
        <f>MONTH(tbStoricoOrdini[[#This Row],[DATA]])</f>
        <v>7</v>
      </c>
      <c r="C5348" t="s">
        <v>5443</v>
      </c>
      <c r="D5348" t="str">
        <f>RIGHT(tbStoricoOrdini[[#This Row],[ORDINE]],4)</f>
        <v>5345</v>
      </c>
      <c r="E5348" t="s">
        <v>22</v>
      </c>
      <c r="F5348" t="str">
        <f>VLOOKUP(tbStoricoOrdini[[#This Row],[CLIENTE]],tbClienti[],3,FALSE)</f>
        <v>Veneto</v>
      </c>
      <c r="G5348" t="str">
        <f>VLOOKUP(tbStoricoOrdini[[#This Row],[CLIENTE]],tbClienti[],7,FALSE)</f>
        <v>CB</v>
      </c>
      <c r="H5348" t="s">
        <v>69</v>
      </c>
      <c r="I5348" t="str">
        <f>IF(LEFT(tbStoricoOrdini[[#This Row],[ARTICOLO]],3) = "COG","COG",LEFT(tbStoricoOrdini[[#This Row],[ARTICOLO]],FIND(" ",tbStoricoOrdini[[#This Row],[ARTICOLO]])-1))</f>
        <v>BAG</v>
      </c>
      <c r="J5348" t="str">
        <f>MID(tbStoricoOrdini[[#This Row],[ARTICOLO]],FIND(" ",tbStoricoOrdini[[#This Row],[ARTICOLO]])+1,4)</f>
        <v>1121</v>
      </c>
      <c r="K5348" t="str">
        <f>IFERROR(RIGHT(tbStoricoOrdini[[#This Row],[ARTICOLO]],LEN(tbStoricoOrdini[[#This Row],[ARTICOLO]])-FIND(" ",tbStoricoOrdini[[#This Row],[ARTICOLO]],FIND(" ",tbStoricoOrdini[[#This Row],[ARTICOLO]]) +1)),"")</f>
        <v>Gold</v>
      </c>
      <c r="L5348" s="3">
        <f>VLOOKUP(tbStoricoOrdini[[#This Row],[ARTICOLO]],tbArticoli[],2,FALSE)</f>
        <v>230</v>
      </c>
      <c r="M5348" s="22">
        <f>tbStoricoOrdini[[#This Row],[IMPORTO]]/tbStoricoOrdini[[#This Row],[PREZZO]]</f>
        <v>0.15652173913043479</v>
      </c>
      <c r="N5348" t="s">
        <v>9</v>
      </c>
      <c r="O5348" s="8">
        <f>VLOOKUP(tbStoricoOrdini[[#This Row],[AGENTE]],tbAgenti[],2,FALSE)</f>
        <v>0.05</v>
      </c>
      <c r="P5348" s="2">
        <v>36</v>
      </c>
      <c r="Q5348" s="2">
        <f>tbStoricoOrdini[[#This Row],[IMPORTO]]*tbStoricoOrdini[[#This Row],[% COMM.]]</f>
        <v>1.8</v>
      </c>
      <c r="R5348" s="2">
        <f>tbStoricoOrdini[[#This Row],[TOT. COMM.]]+tbStoricoOrdini[[#This Row],[IMPORTO]]</f>
        <v>37.799999999999997</v>
      </c>
    </row>
    <row r="5349" spans="1:18">
      <c r="A5349" s="1">
        <v>44013</v>
      </c>
      <c r="B5349" s="7">
        <f>MONTH(tbStoricoOrdini[[#This Row],[DATA]])</f>
        <v>7</v>
      </c>
      <c r="C5349" t="s">
        <v>5444</v>
      </c>
      <c r="D5349" t="str">
        <f>RIGHT(tbStoricoOrdini[[#This Row],[ORDINE]],4)</f>
        <v>5346</v>
      </c>
      <c r="E5349" t="s">
        <v>22</v>
      </c>
      <c r="F5349" t="str">
        <f>VLOOKUP(tbStoricoOrdini[[#This Row],[CLIENTE]],tbClienti[],3,FALSE)</f>
        <v>Veneto</v>
      </c>
      <c r="G5349" t="str">
        <f>VLOOKUP(tbStoricoOrdini[[#This Row],[CLIENTE]],tbClienti[],7,FALSE)</f>
        <v>CB</v>
      </c>
      <c r="H5349" t="s">
        <v>83</v>
      </c>
      <c r="I5349" t="str">
        <f>IF(LEFT(tbStoricoOrdini[[#This Row],[ARTICOLO]],3) = "COG","COG",LEFT(tbStoricoOrdini[[#This Row],[ARTICOLO]],FIND(" ",tbStoricoOrdini[[#This Row],[ARTICOLO]])-1))</f>
        <v>COG</v>
      </c>
      <c r="J5349" t="str">
        <f>MID(tbStoricoOrdini[[#This Row],[ARTICOLO]],FIND(" ",tbStoricoOrdini[[#This Row],[ARTICOLO]])+1,4)</f>
        <v>8000</v>
      </c>
      <c r="K5349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5349" s="3">
        <f>VLOOKUP(tbStoricoOrdini[[#This Row],[ARTICOLO]],tbArticoli[],2,FALSE)</f>
        <v>670</v>
      </c>
      <c r="M5349" s="22">
        <f>tbStoricoOrdini[[#This Row],[IMPORTO]]/tbStoricoOrdini[[#This Row],[PREZZO]]</f>
        <v>4.4776119402985072E-2</v>
      </c>
      <c r="N5349" t="s">
        <v>9</v>
      </c>
      <c r="O5349" s="8">
        <f>VLOOKUP(tbStoricoOrdini[[#This Row],[AGENTE]],tbAgenti[],2,FALSE)</f>
        <v>0.05</v>
      </c>
      <c r="P5349" s="2">
        <v>30</v>
      </c>
      <c r="Q5349" s="2">
        <f>tbStoricoOrdini[[#This Row],[IMPORTO]]*tbStoricoOrdini[[#This Row],[% COMM.]]</f>
        <v>1.5</v>
      </c>
      <c r="R5349" s="2">
        <f>tbStoricoOrdini[[#This Row],[TOT. COMM.]]+tbStoricoOrdini[[#This Row],[IMPORTO]]</f>
        <v>31.5</v>
      </c>
    </row>
    <row r="5350" spans="1:18">
      <c r="A5350" s="1">
        <v>44013</v>
      </c>
      <c r="B5350" s="7">
        <f>MONTH(tbStoricoOrdini[[#This Row],[DATA]])</f>
        <v>7</v>
      </c>
      <c r="C5350" t="s">
        <v>5445</v>
      </c>
      <c r="D5350" t="str">
        <f>RIGHT(tbStoricoOrdini[[#This Row],[ORDINE]],4)</f>
        <v>5347</v>
      </c>
      <c r="E5350" t="s">
        <v>22</v>
      </c>
      <c r="F5350" t="str">
        <f>VLOOKUP(tbStoricoOrdini[[#This Row],[CLIENTE]],tbClienti[],3,FALSE)</f>
        <v>Veneto</v>
      </c>
      <c r="G5350" t="str">
        <f>VLOOKUP(tbStoricoOrdini[[#This Row],[CLIENTE]],tbClienti[],7,FALSE)</f>
        <v>CB</v>
      </c>
      <c r="H5350" t="s">
        <v>70</v>
      </c>
      <c r="I5350" t="str">
        <f>IF(LEFT(tbStoricoOrdini[[#This Row],[ARTICOLO]],3) = "COG","COG",LEFT(tbStoricoOrdini[[#This Row],[ARTICOLO]],FIND(" ",tbStoricoOrdini[[#This Row],[ARTICOLO]])-1))</f>
        <v>EB08</v>
      </c>
      <c r="J5350" t="str">
        <f>MID(tbStoricoOrdini[[#This Row],[ARTICOLO]],FIND(" ",tbStoricoOrdini[[#This Row],[ARTICOLO]])+1,4)</f>
        <v>7500</v>
      </c>
      <c r="K5350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5350" s="3">
        <f>VLOOKUP(tbStoricoOrdini[[#This Row],[ARTICOLO]],tbArticoli[],2,FALSE)</f>
        <v>180</v>
      </c>
      <c r="M5350" s="22">
        <f>tbStoricoOrdini[[#This Row],[IMPORTO]]/tbStoricoOrdini[[#This Row],[PREZZO]]</f>
        <v>3.888888888888889E-2</v>
      </c>
      <c r="N5350" t="s">
        <v>9</v>
      </c>
      <c r="O5350" s="8">
        <f>VLOOKUP(tbStoricoOrdini[[#This Row],[AGENTE]],tbAgenti[],2,FALSE)</f>
        <v>0.05</v>
      </c>
      <c r="P5350" s="2">
        <v>7</v>
      </c>
      <c r="Q5350" s="2">
        <f>tbStoricoOrdini[[#This Row],[IMPORTO]]*tbStoricoOrdini[[#This Row],[% COMM.]]</f>
        <v>0.35000000000000003</v>
      </c>
      <c r="R5350" s="2">
        <f>tbStoricoOrdini[[#This Row],[TOT. COMM.]]+tbStoricoOrdini[[#This Row],[IMPORTO]]</f>
        <v>7.35</v>
      </c>
    </row>
    <row r="5351" spans="1:18">
      <c r="A5351" s="1">
        <v>44013</v>
      </c>
      <c r="B5351" s="7">
        <f>MONTH(tbStoricoOrdini[[#This Row],[DATA]])</f>
        <v>7</v>
      </c>
      <c r="C5351" t="s">
        <v>5446</v>
      </c>
      <c r="D5351" t="str">
        <f>RIGHT(tbStoricoOrdini[[#This Row],[ORDINE]],4)</f>
        <v>5348</v>
      </c>
      <c r="E5351" t="s">
        <v>22</v>
      </c>
      <c r="F5351" t="str">
        <f>VLOOKUP(tbStoricoOrdini[[#This Row],[CLIENTE]],tbClienti[],3,FALSE)</f>
        <v>Veneto</v>
      </c>
      <c r="G5351" t="str">
        <f>VLOOKUP(tbStoricoOrdini[[#This Row],[CLIENTE]],tbClienti[],7,FALSE)</f>
        <v>CB</v>
      </c>
      <c r="H5351" t="s">
        <v>75</v>
      </c>
      <c r="I5351" t="str">
        <f>IF(LEFT(tbStoricoOrdini[[#This Row],[ARTICOLO]],3) = "COG","COG",LEFT(tbStoricoOrdini[[#This Row],[ARTICOLO]],FIND(" ",tbStoricoOrdini[[#This Row],[ARTICOLO]])-1))</f>
        <v>AVRC</v>
      </c>
      <c r="J5351" t="str">
        <f>MID(tbStoricoOrdini[[#This Row],[ARTICOLO]],FIND(" ",tbStoricoOrdini[[#This Row],[ARTICOLO]])+1,4)</f>
        <v>1000</v>
      </c>
      <c r="K5351" t="str">
        <f>IFERROR(RIGHT(tbStoricoOrdini[[#This Row],[ARTICOLO]],LEN(tbStoricoOrdini[[#This Row],[ARTICOLO]])-FIND(" ",tbStoricoOrdini[[#This Row],[ARTICOLO]],FIND(" ",tbStoricoOrdini[[#This Row],[ARTICOLO]]) +1)),"")</f>
        <v>Silver</v>
      </c>
      <c r="L5351" s="3">
        <f>VLOOKUP(tbStoricoOrdini[[#This Row],[ARTICOLO]],tbArticoli[],2,FALSE)</f>
        <v>390</v>
      </c>
      <c r="M5351" s="22">
        <f>tbStoricoOrdini[[#This Row],[IMPORTO]]/tbStoricoOrdini[[#This Row],[PREZZO]]</f>
        <v>0.11282051282051282</v>
      </c>
      <c r="N5351" t="s">
        <v>9</v>
      </c>
      <c r="O5351" s="8">
        <f>VLOOKUP(tbStoricoOrdini[[#This Row],[AGENTE]],tbAgenti[],2,FALSE)</f>
        <v>0.05</v>
      </c>
      <c r="P5351" s="2">
        <v>44</v>
      </c>
      <c r="Q5351" s="2">
        <f>tbStoricoOrdini[[#This Row],[IMPORTO]]*tbStoricoOrdini[[#This Row],[% COMM.]]</f>
        <v>2.2000000000000002</v>
      </c>
      <c r="R5351" s="2">
        <f>tbStoricoOrdini[[#This Row],[TOT. COMM.]]+tbStoricoOrdini[[#This Row],[IMPORTO]]</f>
        <v>46.2</v>
      </c>
    </row>
    <row r="5352" spans="1:18">
      <c r="A5352" s="1">
        <v>44013</v>
      </c>
      <c r="B5352" s="7">
        <f>MONTH(tbStoricoOrdini[[#This Row],[DATA]])</f>
        <v>7</v>
      </c>
      <c r="C5352" t="s">
        <v>5447</v>
      </c>
      <c r="D5352" t="str">
        <f>RIGHT(tbStoricoOrdini[[#This Row],[ORDINE]],4)</f>
        <v>5349</v>
      </c>
      <c r="E5352" t="s">
        <v>22</v>
      </c>
      <c r="F5352" t="str">
        <f>VLOOKUP(tbStoricoOrdini[[#This Row],[CLIENTE]],tbClienti[],3,FALSE)</f>
        <v>Veneto</v>
      </c>
      <c r="G5352" t="str">
        <f>VLOOKUP(tbStoricoOrdini[[#This Row],[CLIENTE]],tbClienti[],7,FALSE)</f>
        <v>CB</v>
      </c>
      <c r="H5352" t="s">
        <v>71</v>
      </c>
      <c r="I5352" t="str">
        <f>IF(LEFT(tbStoricoOrdini[[#This Row],[ARTICOLO]],3) = "COG","COG",LEFT(tbStoricoOrdini[[#This Row],[ARTICOLO]],FIND(" ",tbStoricoOrdini[[#This Row],[ARTICOLO]])-1))</f>
        <v>EB07</v>
      </c>
      <c r="J5352" t="str">
        <f>MID(tbStoricoOrdini[[#This Row],[ARTICOLO]],FIND(" ",tbStoricoOrdini[[#This Row],[ARTICOLO]])+1,4)</f>
        <v>5000</v>
      </c>
      <c r="K5352" t="str">
        <f>IFERROR(RIGHT(tbStoricoOrdini[[#This Row],[ARTICOLO]],LEN(tbStoricoOrdini[[#This Row],[ARTICOLO]])-FIND(" ",tbStoricoOrdini[[#This Row],[ARTICOLO]],FIND(" ",tbStoricoOrdini[[#This Row],[ARTICOLO]]) +1)),"")</f>
        <v/>
      </c>
      <c r="L5352" s="3">
        <f>VLOOKUP(tbStoricoOrdini[[#This Row],[ARTICOLO]],tbArticoli[],2,FALSE)</f>
        <v>140</v>
      </c>
      <c r="M5352" s="22">
        <f>tbStoricoOrdini[[#This Row],[IMPORTO]]/tbStoricoOrdini[[#This Row],[PREZZO]]</f>
        <v>3.1214285714285714</v>
      </c>
      <c r="N5352" t="s">
        <v>9</v>
      </c>
      <c r="O5352" s="8">
        <f>VLOOKUP(tbStoricoOrdini[[#This Row],[AGENTE]],tbAgenti[],2,FALSE)</f>
        <v>0.05</v>
      </c>
      <c r="P5352" s="2">
        <v>437</v>
      </c>
      <c r="Q5352" s="2">
        <f>tbStoricoOrdini[[#This Row],[IMPORTO]]*tbStoricoOrdini[[#This Row],[% COMM.]]</f>
        <v>21.85</v>
      </c>
      <c r="R5352" s="2">
        <f>tbStoricoOrdini[[#This Row],[TOT. COMM.]]+tbStoricoOrdini[[#This Row],[IMPORTO]]</f>
        <v>458.85</v>
      </c>
    </row>
    <row r="5353" spans="1:18">
      <c r="A5353" s="1">
        <v>44013</v>
      </c>
      <c r="B5353" s="7">
        <f>MONTH(tbStoricoOrdini[[#This Row],[DATA]])</f>
        <v>7</v>
      </c>
      <c r="C5353" t="s">
        <v>5448</v>
      </c>
      <c r="D5353" t="str">
        <f>RIGHT(tbStoricoOrdini[[#This Row],[ORDINE]],4)</f>
        <v>5350</v>
      </c>
      <c r="E5353" t="s">
        <v>22</v>
      </c>
      <c r="F5353" t="str">
        <f>VLOOKUP(tbStoricoOrdini[[#This Row],[CLIENTE]],tbClienti[],3,FALSE)</f>
        <v>Veneto</v>
      </c>
      <c r="G5353" t="str">
        <f>VLOOKUP(tbStoricoOrdini[[#This Row],[CLIENTE]],tbClienti[],7,FALSE)</f>
        <v>CB</v>
      </c>
      <c r="H5353" t="s">
        <v>76</v>
      </c>
      <c r="I5353" t="str">
        <f>IF(LEFT(tbStoricoOrdini[[#This Row],[ARTICOLO]],3) = "COG","COG",LEFT(tbStoricoOrdini[[#This Row],[ARTICOLO]],FIND(" ",tbStoricoOrdini[[#This Row],[ARTICOLO]])-1))</f>
        <v>COG</v>
      </c>
      <c r="J5353" t="str">
        <f>MID(tbStoricoOrdini[[#This Row],[ARTICOLO]],FIND(" ",tbStoricoOrdini[[#This Row],[ARTICOLO]])+1,4)</f>
        <v>1000</v>
      </c>
      <c r="K5353" t="str">
        <f>IFERROR(RIGHT(tbStoricoOrdini[[#This Row],[ARTICOLO]],LEN(tbStoricoOrdini[[#This Row],[ARTICOLO]])-FIND(" ",tbStoricoOrdini[[#This Row],[ARTICOLO]],FIND(" ",tbStoricoOrdini[[#This Row],[ARTICOLO]]) +1)),"")</f>
        <v/>
      </c>
      <c r="L5353" s="3">
        <f>VLOOKUP(tbStoricoOrdini[[#This Row],[ARTICOLO]],tbArticoli[],2,FALSE)</f>
        <v>150</v>
      </c>
      <c r="M5353" s="22">
        <f>tbStoricoOrdini[[#This Row],[IMPORTO]]/tbStoricoOrdini[[#This Row],[PREZZO]]</f>
        <v>0.43333333333333335</v>
      </c>
      <c r="N5353" t="s">
        <v>9</v>
      </c>
      <c r="O5353" s="8">
        <f>VLOOKUP(tbStoricoOrdini[[#This Row],[AGENTE]],tbAgenti[],2,FALSE)</f>
        <v>0.05</v>
      </c>
      <c r="P5353" s="2">
        <v>65</v>
      </c>
      <c r="Q5353" s="2">
        <f>tbStoricoOrdini[[#This Row],[IMPORTO]]*tbStoricoOrdini[[#This Row],[% COMM.]]</f>
        <v>3.25</v>
      </c>
      <c r="R5353" s="2">
        <f>tbStoricoOrdini[[#This Row],[TOT. COMM.]]+tbStoricoOrdini[[#This Row],[IMPORTO]]</f>
        <v>68.25</v>
      </c>
    </row>
    <row r="5354" spans="1:18">
      <c r="A5354" s="1">
        <v>44013</v>
      </c>
      <c r="B5354" s="7">
        <f>MONTH(tbStoricoOrdini[[#This Row],[DATA]])</f>
        <v>7</v>
      </c>
      <c r="C5354" t="s">
        <v>5449</v>
      </c>
      <c r="D5354" t="str">
        <f>RIGHT(tbStoricoOrdini[[#This Row],[ORDINE]],4)</f>
        <v>5351</v>
      </c>
      <c r="E5354" t="s">
        <v>22</v>
      </c>
      <c r="F5354" t="str">
        <f>VLOOKUP(tbStoricoOrdini[[#This Row],[CLIENTE]],tbClienti[],3,FALSE)</f>
        <v>Veneto</v>
      </c>
      <c r="G5354" t="str">
        <f>VLOOKUP(tbStoricoOrdini[[#This Row],[CLIENTE]],tbClienti[],7,FALSE)</f>
        <v>CB</v>
      </c>
      <c r="H5354" t="s">
        <v>72</v>
      </c>
      <c r="I5354" t="str">
        <f>IF(LEFT(tbStoricoOrdini[[#This Row],[ARTICOLO]],3) = "COG","COG",LEFT(tbStoricoOrdini[[#This Row],[ARTICOLO]],FIND(" ",tbStoricoOrdini[[#This Row],[ARTICOLO]])-1))</f>
        <v>EB06</v>
      </c>
      <c r="J5354" t="str">
        <f>MID(tbStoricoOrdini[[#This Row],[ARTICOLO]],FIND(" ",tbStoricoOrdini[[#This Row],[ARTICOLO]])+1,4)</f>
        <v>3000</v>
      </c>
      <c r="K5354" t="str">
        <f>IFERROR(RIGHT(tbStoricoOrdini[[#This Row],[ARTICOLO]],LEN(tbStoricoOrdini[[#This Row],[ARTICOLO]])-FIND(" ",tbStoricoOrdini[[#This Row],[ARTICOLO]],FIND(" ",tbStoricoOrdini[[#This Row],[ARTICOLO]]) +1)),"")</f>
        <v>Medium</v>
      </c>
      <c r="L5354" s="3">
        <f>VLOOKUP(tbStoricoOrdini[[#This Row],[ARTICOLO]],tbArticoli[],2,FALSE)</f>
        <v>120</v>
      </c>
      <c r="M5354" s="22">
        <f>tbStoricoOrdini[[#This Row],[IMPORTO]]/tbStoricoOrdini[[#This Row],[PREZZO]]</f>
        <v>4.8916666666666666</v>
      </c>
      <c r="N5354" t="s">
        <v>9</v>
      </c>
      <c r="O5354" s="8">
        <f>VLOOKUP(tbStoricoOrdini[[#This Row],[AGENTE]],tbAgenti[],2,FALSE)</f>
        <v>0.05</v>
      </c>
      <c r="P5354" s="2">
        <v>587</v>
      </c>
      <c r="Q5354" s="2">
        <f>tbStoricoOrdini[[#This Row],[IMPORTO]]*tbStoricoOrdini[[#This Row],[% COMM.]]</f>
        <v>29.35</v>
      </c>
      <c r="R5354" s="2">
        <f>tbStoricoOrdini[[#This Row],[TOT. COMM.]]+tbStoricoOrdini[[#This Row],[IMPORTO]]</f>
        <v>616.35</v>
      </c>
    </row>
    <row r="5355" spans="1:18">
      <c r="A5355" s="1">
        <v>44013</v>
      </c>
      <c r="B5355" s="7">
        <f>MONTH(tbStoricoOrdini[[#This Row],[DATA]])</f>
        <v>7</v>
      </c>
      <c r="C5355" t="s">
        <v>5450</v>
      </c>
      <c r="D5355" t="str">
        <f>RIGHT(tbStoricoOrdini[[#This Row],[ORDINE]],4)</f>
        <v>5352</v>
      </c>
      <c r="E5355" t="s">
        <v>23</v>
      </c>
      <c r="F5355" t="str">
        <f>VLOOKUP(tbStoricoOrdini[[#This Row],[CLIENTE]],tbClienti[],3,FALSE)</f>
        <v>Veneto</v>
      </c>
      <c r="G5355" t="str">
        <f>VLOOKUP(tbStoricoOrdini[[#This Row],[CLIENTE]],tbClienti[],7,FALSE)</f>
        <v>DB</v>
      </c>
      <c r="H5355" t="s">
        <v>81</v>
      </c>
      <c r="I5355" t="str">
        <f>IF(LEFT(tbStoricoOrdini[[#This Row],[ARTICOLO]],3) = "COG","COG",LEFT(tbStoricoOrdini[[#This Row],[ARTICOLO]],FIND(" ",tbStoricoOrdini[[#This Row],[ARTICOLO]])-1))</f>
        <v>COG</v>
      </c>
      <c r="J5355" t="str">
        <f>MID(tbStoricoOrdini[[#This Row],[ARTICOLO]],FIND(" ",tbStoricoOrdini[[#This Row],[ARTICOLO]])+1,4)</f>
        <v>6000</v>
      </c>
      <c r="K5355" t="str">
        <f>IFERROR(RIGHT(tbStoricoOrdini[[#This Row],[ARTICOLO]],LEN(tbStoricoOrdini[[#This Row],[ARTICOLO]])-FIND(" ",tbStoricoOrdini[[#This Row],[ARTICOLO]],FIND(" ",tbStoricoOrdini[[#This Row],[ARTICOLO]]) +1)),"")</f>
        <v>Gold</v>
      </c>
      <c r="L5355" s="3">
        <f>VLOOKUP(tbStoricoOrdini[[#This Row],[ARTICOLO]],tbArticoli[],2,FALSE)</f>
        <v>450</v>
      </c>
      <c r="M5355" s="22">
        <f>tbStoricoOrdini[[#This Row],[IMPORTO]]/tbStoricoOrdini[[#This Row],[PREZZO]]</f>
        <v>3.3333333333333333E-2</v>
      </c>
      <c r="N5355" t="s">
        <v>9</v>
      </c>
      <c r="O5355" s="8">
        <f>VLOOKUP(tbStoricoOrdini[[#This Row],[AGENTE]],tbAgenti[],2,FALSE)</f>
        <v>0.05</v>
      </c>
      <c r="P5355" s="2">
        <v>15</v>
      </c>
      <c r="Q5355" s="2">
        <f>tbStoricoOrdini[[#This Row],[IMPORTO]]*tbStoricoOrdini[[#This Row],[% COMM.]]</f>
        <v>0.75</v>
      </c>
      <c r="R5355" s="2">
        <f>tbStoricoOrdini[[#This Row],[TOT. COMM.]]+tbStoricoOrdini[[#This Row],[IMPORTO]]</f>
        <v>15.75</v>
      </c>
    </row>
    <row r="5356" spans="1:18">
      <c r="A5356" s="1">
        <v>44013</v>
      </c>
      <c r="B5356" s="7">
        <f>MONTH(tbStoricoOrdini[[#This Row],[DATA]])</f>
        <v>7</v>
      </c>
      <c r="C5356" t="s">
        <v>5451</v>
      </c>
      <c r="D5356" t="str">
        <f>RIGHT(tbStoricoOrdini[[#This Row],[ORDINE]],4)</f>
        <v>5353</v>
      </c>
      <c r="E5356" t="s">
        <v>23</v>
      </c>
      <c r="F5356" t="str">
        <f>VLOOKUP(tbStoricoOrdini[[#This Row],[CLIENTE]],tbClienti[],3,FALSE)</f>
        <v>Veneto</v>
      </c>
      <c r="G5356" t="str">
        <f>VLOOKUP(tbStoricoOrdini[[#This Row],[CLIENTE]],tbClienti[],7,FALSE)</f>
        <v>DB</v>
      </c>
      <c r="H5356" t="s">
        <v>77</v>
      </c>
      <c r="I5356" t="str">
        <f>IF(LEFT(tbStoricoOrdini[[#This Row],[ARTICOLO]],3) = "COG","COG",LEFT(tbStoricoOrdini[[#This Row],[ARTICOLO]],FIND(" ",tbStoricoOrdini[[#This Row],[ARTICOLO]])-1))</f>
        <v>COG</v>
      </c>
      <c r="J5356" t="str">
        <f>MID(tbStoricoOrdini[[#This Row],[ARTICOLO]],FIND(" ",tbStoricoOrdini[[#This Row],[ARTICOLO]])+1,4)</f>
        <v>2000</v>
      </c>
      <c r="K5356" t="str">
        <f>IFERROR(RIGHT(tbStoricoOrdini[[#This Row],[ARTICOLO]],LEN(tbStoricoOrdini[[#This Row],[ARTICOLO]])-FIND(" ",tbStoricoOrdini[[#This Row],[ARTICOLO]],FIND(" ",tbStoricoOrdini[[#This Row],[ARTICOLO]]) +1)),"")</f>
        <v>Medium</v>
      </c>
      <c r="L5356" s="3">
        <f>VLOOKUP(tbStoricoOrdini[[#This Row],[ARTICOLO]],tbArticoli[],2,FALSE)</f>
        <v>200</v>
      </c>
      <c r="M5356" s="22">
        <f>tbStoricoOrdini[[#This Row],[IMPORTO]]/tbStoricoOrdini[[#This Row],[PREZZO]]</f>
        <v>0.72</v>
      </c>
      <c r="N5356" t="s">
        <v>9</v>
      </c>
      <c r="O5356" s="8">
        <f>VLOOKUP(tbStoricoOrdini[[#This Row],[AGENTE]],tbAgenti[],2,FALSE)</f>
        <v>0.05</v>
      </c>
      <c r="P5356" s="2">
        <v>144</v>
      </c>
      <c r="Q5356" s="2">
        <f>tbStoricoOrdini[[#This Row],[IMPORTO]]*tbStoricoOrdini[[#This Row],[% COMM.]]</f>
        <v>7.2</v>
      </c>
      <c r="R5356" s="2">
        <f>tbStoricoOrdini[[#This Row],[TOT. COMM.]]+tbStoricoOrdini[[#This Row],[IMPORTO]]</f>
        <v>151.19999999999999</v>
      </c>
    </row>
    <row r="5357" spans="1:18">
      <c r="A5357" s="1">
        <v>44013</v>
      </c>
      <c r="B5357" s="7">
        <f>MONTH(tbStoricoOrdini[[#This Row],[DATA]])</f>
        <v>7</v>
      </c>
      <c r="C5357" t="s">
        <v>5452</v>
      </c>
      <c r="D5357" t="str">
        <f>RIGHT(tbStoricoOrdini[[#This Row],[ORDINE]],4)</f>
        <v>5354</v>
      </c>
      <c r="E5357" t="s">
        <v>23</v>
      </c>
      <c r="F5357" t="str">
        <f>VLOOKUP(tbStoricoOrdini[[#This Row],[CLIENTE]],tbClienti[],3,FALSE)</f>
        <v>Veneto</v>
      </c>
      <c r="G5357" t="str">
        <f>VLOOKUP(tbStoricoOrdini[[#This Row],[CLIENTE]],tbClienti[],7,FALSE)</f>
        <v>DB</v>
      </c>
      <c r="H5357" t="s">
        <v>61</v>
      </c>
      <c r="I5357" t="str">
        <f>IF(LEFT(tbStoricoOrdini[[#This Row],[ARTICOLO]],3) = "COG","COG",LEFT(tbStoricoOrdini[[#This Row],[ARTICOLO]],FIND(" ",tbStoricoOrdini[[#This Row],[ARTICOLO]])-1))</f>
        <v>KLM</v>
      </c>
      <c r="J5357" t="str">
        <f>MID(tbStoricoOrdini[[#This Row],[ARTICOLO]],FIND(" ",tbStoricoOrdini[[#This Row],[ARTICOLO]])+1,4)</f>
        <v>5000</v>
      </c>
      <c r="K5357" t="str">
        <f>IFERROR(RIGHT(tbStoricoOrdini[[#This Row],[ARTICOLO]],LEN(tbStoricoOrdini[[#This Row],[ARTICOLO]])-FIND(" ",tbStoricoOrdini[[#This Row],[ARTICOLO]],FIND(" ",tbStoricoOrdini[[#This Row],[ARTICOLO]]) +1)),"")</f>
        <v>Medium</v>
      </c>
      <c r="L5357" s="3">
        <f>VLOOKUP(tbStoricoOrdini[[#This Row],[ARTICOLO]],tbArticoli[],2,FALSE)</f>
        <v>150</v>
      </c>
      <c r="M5357" s="22">
        <f>tbStoricoOrdini[[#This Row],[IMPORTO]]/tbStoricoOrdini[[#This Row],[PREZZO]]</f>
        <v>85.38</v>
      </c>
      <c r="N5357" t="s">
        <v>9</v>
      </c>
      <c r="O5357" s="8">
        <f>VLOOKUP(tbStoricoOrdini[[#This Row],[AGENTE]],tbAgenti[],2,FALSE)</f>
        <v>0.05</v>
      </c>
      <c r="P5357" s="2">
        <v>12807</v>
      </c>
      <c r="Q5357" s="2">
        <f>tbStoricoOrdini[[#This Row],[IMPORTO]]*tbStoricoOrdini[[#This Row],[% COMM.]]</f>
        <v>640.35</v>
      </c>
      <c r="R5357" s="2">
        <f>tbStoricoOrdini[[#This Row],[TOT. COMM.]]+tbStoricoOrdini[[#This Row],[IMPORTO]]</f>
        <v>13447.35</v>
      </c>
    </row>
    <row r="5358" spans="1:18">
      <c r="A5358" s="1">
        <v>44013</v>
      </c>
      <c r="B5358" s="7">
        <f>MONTH(tbStoricoOrdini[[#This Row],[DATA]])</f>
        <v>7</v>
      </c>
      <c r="C5358" t="s">
        <v>5453</v>
      </c>
      <c r="D5358" t="str">
        <f>RIGHT(tbStoricoOrdini[[#This Row],[ORDINE]],4)</f>
        <v>5355</v>
      </c>
      <c r="E5358" t="s">
        <v>23</v>
      </c>
      <c r="F5358" t="str">
        <f>VLOOKUP(tbStoricoOrdini[[#This Row],[CLIENTE]],tbClienti[],3,FALSE)</f>
        <v>Veneto</v>
      </c>
      <c r="G5358" t="str">
        <f>VLOOKUP(tbStoricoOrdini[[#This Row],[CLIENTE]],tbClienti[],7,FALSE)</f>
        <v>DB</v>
      </c>
      <c r="H5358" t="s">
        <v>63</v>
      </c>
      <c r="I5358" t="str">
        <f>IF(LEFT(tbStoricoOrdini[[#This Row],[ARTICOLO]],3) = "COG","COG",LEFT(tbStoricoOrdini[[#This Row],[ARTICOLO]],FIND(" ",tbStoricoOrdini[[#This Row],[ARTICOLO]])-1))</f>
        <v>KLM</v>
      </c>
      <c r="J5358" t="str">
        <f>MID(tbStoricoOrdini[[#This Row],[ARTICOLO]],FIND(" ",tbStoricoOrdini[[#This Row],[ARTICOLO]])+1,4)</f>
        <v>3000</v>
      </c>
      <c r="K5358" t="str">
        <f>IFERROR(RIGHT(tbStoricoOrdini[[#This Row],[ARTICOLO]],LEN(tbStoricoOrdini[[#This Row],[ARTICOLO]])-FIND(" ",tbStoricoOrdini[[#This Row],[ARTICOLO]],FIND(" ",tbStoricoOrdini[[#This Row],[ARTICOLO]]) +1)),"")</f>
        <v>Plus</v>
      </c>
      <c r="L5358" s="3">
        <f>VLOOKUP(tbStoricoOrdini[[#This Row],[ARTICOLO]],tbArticoli[],2,FALSE)</f>
        <v>145</v>
      </c>
      <c r="M5358" s="22">
        <f>tbStoricoOrdini[[#This Row],[IMPORTO]]/tbStoricoOrdini[[#This Row],[PREZZO]]</f>
        <v>44.055172413793102</v>
      </c>
      <c r="N5358" t="s">
        <v>9</v>
      </c>
      <c r="O5358" s="8">
        <f>VLOOKUP(tbStoricoOrdini[[#This Row],[AGENTE]],tbAgenti[],2,FALSE)</f>
        <v>0.05</v>
      </c>
      <c r="P5358" s="2">
        <v>6388</v>
      </c>
      <c r="Q5358" s="2">
        <f>tbStoricoOrdini[[#This Row],[IMPORTO]]*tbStoricoOrdini[[#This Row],[% COMM.]]</f>
        <v>319.40000000000003</v>
      </c>
      <c r="R5358" s="2">
        <f>tbStoricoOrdini[[#This Row],[TOT. COMM.]]+tbStoricoOrdini[[#This Row],[IMPORTO]]</f>
        <v>6707.4</v>
      </c>
    </row>
    <row r="5359" spans="1:18">
      <c r="A5359" s="1">
        <v>44013</v>
      </c>
      <c r="B5359" s="7">
        <f>MONTH(tbStoricoOrdini[[#This Row],[DATA]])</f>
        <v>7</v>
      </c>
      <c r="C5359" t="s">
        <v>5454</v>
      </c>
      <c r="D5359" t="str">
        <f>RIGHT(tbStoricoOrdini[[#This Row],[ORDINE]],4)</f>
        <v>5356</v>
      </c>
      <c r="E5359" t="s">
        <v>23</v>
      </c>
      <c r="F5359" t="str">
        <f>VLOOKUP(tbStoricoOrdini[[#This Row],[CLIENTE]],tbClienti[],3,FALSE)</f>
        <v>Veneto</v>
      </c>
      <c r="G5359" t="str">
        <f>VLOOKUP(tbStoricoOrdini[[#This Row],[CLIENTE]],tbClienti[],7,FALSE)</f>
        <v>DB</v>
      </c>
      <c r="H5359" t="s">
        <v>65</v>
      </c>
      <c r="I5359" t="str">
        <f>IF(LEFT(tbStoricoOrdini[[#This Row],[ARTICOLO]],3) = "COG","COG",LEFT(tbStoricoOrdini[[#This Row],[ARTICOLO]],FIND(" ",tbStoricoOrdini[[#This Row],[ARTICOLO]])-1))</f>
        <v>GKLM</v>
      </c>
      <c r="J5359" t="str">
        <f>MID(tbStoricoOrdini[[#This Row],[ARTICOLO]],FIND(" ",tbStoricoOrdini[[#This Row],[ARTICOLO]])+1,4)</f>
        <v>5000</v>
      </c>
      <c r="K5359" t="str">
        <f>IFERROR(RIGHT(tbStoricoOrdini[[#This Row],[ARTICOLO]],LEN(tbStoricoOrdini[[#This Row],[ARTICOLO]])-FIND(" ",tbStoricoOrdini[[#This Row],[ARTICOLO]],FIND(" ",tbStoricoOrdini[[#This Row],[ARTICOLO]]) +1)),"")</f>
        <v/>
      </c>
      <c r="L5359" s="3">
        <f>VLOOKUP(tbStoricoOrdini[[#This Row],[ARTICOLO]],tbArticoli[],2,FALSE)</f>
        <v>75</v>
      </c>
      <c r="M5359" s="22">
        <f>tbStoricoOrdini[[#This Row],[IMPORTO]]/tbStoricoOrdini[[#This Row],[PREZZO]]</f>
        <v>1.7733333333333334</v>
      </c>
      <c r="N5359" t="s">
        <v>9</v>
      </c>
      <c r="O5359" s="8">
        <f>VLOOKUP(tbStoricoOrdini[[#This Row],[AGENTE]],tbAgenti[],2,FALSE)</f>
        <v>0.05</v>
      </c>
      <c r="P5359" s="2">
        <v>133</v>
      </c>
      <c r="Q5359" s="2">
        <f>tbStoricoOrdini[[#This Row],[IMPORTO]]*tbStoricoOrdini[[#This Row],[% COMM.]]</f>
        <v>6.65</v>
      </c>
      <c r="R5359" s="2">
        <f>tbStoricoOrdini[[#This Row],[TOT. COMM.]]+tbStoricoOrdini[[#This Row],[IMPORTO]]</f>
        <v>139.65</v>
      </c>
    </row>
    <row r="5360" spans="1:18">
      <c r="A5360" s="1">
        <v>44013</v>
      </c>
      <c r="B5360" s="7">
        <f>MONTH(tbStoricoOrdini[[#This Row],[DATA]])</f>
        <v>7</v>
      </c>
      <c r="C5360" t="s">
        <v>5455</v>
      </c>
      <c r="D5360" t="str">
        <f>RIGHT(tbStoricoOrdini[[#This Row],[ORDINE]],4)</f>
        <v>5357</v>
      </c>
      <c r="E5360" t="s">
        <v>23</v>
      </c>
      <c r="F5360" t="str">
        <f>VLOOKUP(tbStoricoOrdini[[#This Row],[CLIENTE]],tbClienti[],3,FALSE)</f>
        <v>Veneto</v>
      </c>
      <c r="G5360" t="str">
        <f>VLOOKUP(tbStoricoOrdini[[#This Row],[CLIENTE]],tbClienti[],7,FALSE)</f>
        <v>DB</v>
      </c>
      <c r="H5360" t="s">
        <v>66</v>
      </c>
      <c r="I5360" t="str">
        <f>IF(LEFT(tbStoricoOrdini[[#This Row],[ARTICOLO]],3) = "COG","COG",LEFT(tbStoricoOrdini[[#This Row],[ARTICOLO]],FIND(" ",tbStoricoOrdini[[#This Row],[ARTICOLO]])-1))</f>
        <v>BAG</v>
      </c>
      <c r="J5360" t="str">
        <f>MID(tbStoricoOrdini[[#This Row],[ARTICOLO]],FIND(" ",tbStoricoOrdini[[#This Row],[ARTICOLO]])+1,4)</f>
        <v>2500</v>
      </c>
      <c r="K5360" t="str">
        <f>IFERROR(RIGHT(tbStoricoOrdini[[#This Row],[ARTICOLO]],LEN(tbStoricoOrdini[[#This Row],[ARTICOLO]])-FIND(" ",tbStoricoOrdini[[#This Row],[ARTICOLO]],FIND(" ",tbStoricoOrdini[[#This Row],[ARTICOLO]]) +1)),"")</f>
        <v>Plus</v>
      </c>
      <c r="L5360" s="3">
        <f>VLOOKUP(tbStoricoOrdini[[#This Row],[ARTICOLO]],tbArticoli[],2,FALSE)</f>
        <v>220</v>
      </c>
      <c r="M5360" s="22">
        <f>tbStoricoOrdini[[#This Row],[IMPORTO]]/tbStoricoOrdini[[#This Row],[PREZZO]]</f>
        <v>0.27727272727272728</v>
      </c>
      <c r="N5360" t="s">
        <v>9</v>
      </c>
      <c r="O5360" s="8">
        <f>VLOOKUP(tbStoricoOrdini[[#This Row],[AGENTE]],tbAgenti[],2,FALSE)</f>
        <v>0.05</v>
      </c>
      <c r="P5360" s="2">
        <v>61</v>
      </c>
      <c r="Q5360" s="2">
        <f>tbStoricoOrdini[[#This Row],[IMPORTO]]*tbStoricoOrdini[[#This Row],[% COMM.]]</f>
        <v>3.0500000000000003</v>
      </c>
      <c r="R5360" s="2">
        <f>tbStoricoOrdini[[#This Row],[TOT. COMM.]]+tbStoricoOrdini[[#This Row],[IMPORTO]]</f>
        <v>64.05</v>
      </c>
    </row>
    <row r="5361" spans="1:18">
      <c r="A5361" s="1">
        <v>44013</v>
      </c>
      <c r="B5361" s="7">
        <f>MONTH(tbStoricoOrdini[[#This Row],[DATA]])</f>
        <v>7</v>
      </c>
      <c r="C5361" t="s">
        <v>5456</v>
      </c>
      <c r="D5361" t="str">
        <f>RIGHT(tbStoricoOrdini[[#This Row],[ORDINE]],4)</f>
        <v>5358</v>
      </c>
      <c r="E5361" t="s">
        <v>23</v>
      </c>
      <c r="F5361" t="str">
        <f>VLOOKUP(tbStoricoOrdini[[#This Row],[CLIENTE]],tbClienti[],3,FALSE)</f>
        <v>Veneto</v>
      </c>
      <c r="G5361" t="str">
        <f>VLOOKUP(tbStoricoOrdini[[#This Row],[CLIENTE]],tbClienti[],7,FALSE)</f>
        <v>DB</v>
      </c>
      <c r="H5361" t="s">
        <v>69</v>
      </c>
      <c r="I5361" t="str">
        <f>IF(LEFT(tbStoricoOrdini[[#This Row],[ARTICOLO]],3) = "COG","COG",LEFT(tbStoricoOrdini[[#This Row],[ARTICOLO]],FIND(" ",tbStoricoOrdini[[#This Row],[ARTICOLO]])-1))</f>
        <v>BAG</v>
      </c>
      <c r="J5361" t="str">
        <f>MID(tbStoricoOrdini[[#This Row],[ARTICOLO]],FIND(" ",tbStoricoOrdini[[#This Row],[ARTICOLO]])+1,4)</f>
        <v>1121</v>
      </c>
      <c r="K5361" t="str">
        <f>IFERROR(RIGHT(tbStoricoOrdini[[#This Row],[ARTICOLO]],LEN(tbStoricoOrdini[[#This Row],[ARTICOLO]])-FIND(" ",tbStoricoOrdini[[#This Row],[ARTICOLO]],FIND(" ",tbStoricoOrdini[[#This Row],[ARTICOLO]]) +1)),"")</f>
        <v>Gold</v>
      </c>
      <c r="L5361" s="3">
        <f>VLOOKUP(tbStoricoOrdini[[#This Row],[ARTICOLO]],tbArticoli[],2,FALSE)</f>
        <v>230</v>
      </c>
      <c r="M5361" s="22">
        <f>tbStoricoOrdini[[#This Row],[IMPORTO]]/tbStoricoOrdini[[#This Row],[PREZZO]]</f>
        <v>1.0869565217391304</v>
      </c>
      <c r="N5361" t="s">
        <v>9</v>
      </c>
      <c r="O5361" s="8">
        <f>VLOOKUP(tbStoricoOrdini[[#This Row],[AGENTE]],tbAgenti[],2,FALSE)</f>
        <v>0.05</v>
      </c>
      <c r="P5361" s="2">
        <v>250</v>
      </c>
      <c r="Q5361" s="2">
        <f>tbStoricoOrdini[[#This Row],[IMPORTO]]*tbStoricoOrdini[[#This Row],[% COMM.]]</f>
        <v>12.5</v>
      </c>
      <c r="R5361" s="2">
        <f>tbStoricoOrdini[[#This Row],[TOT. COMM.]]+tbStoricoOrdini[[#This Row],[IMPORTO]]</f>
        <v>262.5</v>
      </c>
    </row>
    <row r="5362" spans="1:18">
      <c r="A5362" s="1">
        <v>44013</v>
      </c>
      <c r="B5362" s="7">
        <f>MONTH(tbStoricoOrdini[[#This Row],[DATA]])</f>
        <v>7</v>
      </c>
      <c r="C5362" t="s">
        <v>5457</v>
      </c>
      <c r="D5362" t="str">
        <f>RIGHT(tbStoricoOrdini[[#This Row],[ORDINE]],4)</f>
        <v>5359</v>
      </c>
      <c r="E5362" t="s">
        <v>23</v>
      </c>
      <c r="F5362" t="str">
        <f>VLOOKUP(tbStoricoOrdini[[#This Row],[CLIENTE]],tbClienti[],3,FALSE)</f>
        <v>Veneto</v>
      </c>
      <c r="G5362" t="str">
        <f>VLOOKUP(tbStoricoOrdini[[#This Row],[CLIENTE]],tbClienti[],7,FALSE)</f>
        <v>DB</v>
      </c>
      <c r="H5362" t="s">
        <v>83</v>
      </c>
      <c r="I5362" t="str">
        <f>IF(LEFT(tbStoricoOrdini[[#This Row],[ARTICOLO]],3) = "COG","COG",LEFT(tbStoricoOrdini[[#This Row],[ARTICOLO]],FIND(" ",tbStoricoOrdini[[#This Row],[ARTICOLO]])-1))</f>
        <v>COG</v>
      </c>
      <c r="J5362" t="str">
        <f>MID(tbStoricoOrdini[[#This Row],[ARTICOLO]],FIND(" ",tbStoricoOrdini[[#This Row],[ARTICOLO]])+1,4)</f>
        <v>8000</v>
      </c>
      <c r="K5362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5362" s="3">
        <f>VLOOKUP(tbStoricoOrdini[[#This Row],[ARTICOLO]],tbArticoli[],2,FALSE)</f>
        <v>670</v>
      </c>
      <c r="M5362" s="22">
        <f>tbStoricoOrdini[[#This Row],[IMPORTO]]/tbStoricoOrdini[[#This Row],[PREZZO]]</f>
        <v>0.30895522388059704</v>
      </c>
      <c r="N5362" t="s">
        <v>9</v>
      </c>
      <c r="O5362" s="8">
        <f>VLOOKUP(tbStoricoOrdini[[#This Row],[AGENTE]],tbAgenti[],2,FALSE)</f>
        <v>0.05</v>
      </c>
      <c r="P5362" s="2">
        <v>207</v>
      </c>
      <c r="Q5362" s="2">
        <f>tbStoricoOrdini[[#This Row],[IMPORTO]]*tbStoricoOrdini[[#This Row],[% COMM.]]</f>
        <v>10.350000000000001</v>
      </c>
      <c r="R5362" s="2">
        <f>tbStoricoOrdini[[#This Row],[TOT. COMM.]]+tbStoricoOrdini[[#This Row],[IMPORTO]]</f>
        <v>217.35</v>
      </c>
    </row>
    <row r="5363" spans="1:18">
      <c r="A5363" s="1">
        <v>44013</v>
      </c>
      <c r="B5363" s="7">
        <f>MONTH(tbStoricoOrdini[[#This Row],[DATA]])</f>
        <v>7</v>
      </c>
      <c r="C5363" t="s">
        <v>5458</v>
      </c>
      <c r="D5363" t="str">
        <f>RIGHT(tbStoricoOrdini[[#This Row],[ORDINE]],4)</f>
        <v>5360</v>
      </c>
      <c r="E5363" t="s">
        <v>23</v>
      </c>
      <c r="F5363" t="str">
        <f>VLOOKUP(tbStoricoOrdini[[#This Row],[CLIENTE]],tbClienti[],3,FALSE)</f>
        <v>Veneto</v>
      </c>
      <c r="G5363" t="str">
        <f>VLOOKUP(tbStoricoOrdini[[#This Row],[CLIENTE]],tbClienti[],7,FALSE)</f>
        <v>DB</v>
      </c>
      <c r="H5363" t="s">
        <v>70</v>
      </c>
      <c r="I5363" t="str">
        <f>IF(LEFT(tbStoricoOrdini[[#This Row],[ARTICOLO]],3) = "COG","COG",LEFT(tbStoricoOrdini[[#This Row],[ARTICOLO]],FIND(" ",tbStoricoOrdini[[#This Row],[ARTICOLO]])-1))</f>
        <v>EB08</v>
      </c>
      <c r="J5363" t="str">
        <f>MID(tbStoricoOrdini[[#This Row],[ARTICOLO]],FIND(" ",tbStoricoOrdini[[#This Row],[ARTICOLO]])+1,4)</f>
        <v>7500</v>
      </c>
      <c r="K5363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5363" s="3">
        <f>VLOOKUP(tbStoricoOrdini[[#This Row],[ARTICOLO]],tbArticoli[],2,FALSE)</f>
        <v>180</v>
      </c>
      <c r="M5363" s="22">
        <f>tbStoricoOrdini[[#This Row],[IMPORTO]]/tbStoricoOrdini[[#This Row],[PREZZO]]</f>
        <v>3.3333333333333333E-2</v>
      </c>
      <c r="N5363" t="s">
        <v>9</v>
      </c>
      <c r="O5363" s="8">
        <f>VLOOKUP(tbStoricoOrdini[[#This Row],[AGENTE]],tbAgenti[],2,FALSE)</f>
        <v>0.05</v>
      </c>
      <c r="P5363" s="2">
        <v>6</v>
      </c>
      <c r="Q5363" s="2">
        <f>tbStoricoOrdini[[#This Row],[IMPORTO]]*tbStoricoOrdini[[#This Row],[% COMM.]]</f>
        <v>0.30000000000000004</v>
      </c>
      <c r="R5363" s="2">
        <f>tbStoricoOrdini[[#This Row],[TOT. COMM.]]+tbStoricoOrdini[[#This Row],[IMPORTO]]</f>
        <v>6.3</v>
      </c>
    </row>
    <row r="5364" spans="1:18">
      <c r="A5364" s="1">
        <v>44013</v>
      </c>
      <c r="B5364" s="7">
        <f>MONTH(tbStoricoOrdini[[#This Row],[DATA]])</f>
        <v>7</v>
      </c>
      <c r="C5364" t="s">
        <v>5459</v>
      </c>
      <c r="D5364" t="str">
        <f>RIGHT(tbStoricoOrdini[[#This Row],[ORDINE]],4)</f>
        <v>5361</v>
      </c>
      <c r="E5364" t="s">
        <v>23</v>
      </c>
      <c r="F5364" t="str">
        <f>VLOOKUP(tbStoricoOrdini[[#This Row],[CLIENTE]],tbClienti[],3,FALSE)</f>
        <v>Veneto</v>
      </c>
      <c r="G5364" t="str">
        <f>VLOOKUP(tbStoricoOrdini[[#This Row],[CLIENTE]],tbClienti[],7,FALSE)</f>
        <v>DB</v>
      </c>
      <c r="H5364" t="s">
        <v>71</v>
      </c>
      <c r="I5364" t="str">
        <f>IF(LEFT(tbStoricoOrdini[[#This Row],[ARTICOLO]],3) = "COG","COG",LEFT(tbStoricoOrdini[[#This Row],[ARTICOLO]],FIND(" ",tbStoricoOrdini[[#This Row],[ARTICOLO]])-1))</f>
        <v>EB07</v>
      </c>
      <c r="J5364" t="str">
        <f>MID(tbStoricoOrdini[[#This Row],[ARTICOLO]],FIND(" ",tbStoricoOrdini[[#This Row],[ARTICOLO]])+1,4)</f>
        <v>5000</v>
      </c>
      <c r="K5364" t="str">
        <f>IFERROR(RIGHT(tbStoricoOrdini[[#This Row],[ARTICOLO]],LEN(tbStoricoOrdini[[#This Row],[ARTICOLO]])-FIND(" ",tbStoricoOrdini[[#This Row],[ARTICOLO]],FIND(" ",tbStoricoOrdini[[#This Row],[ARTICOLO]]) +1)),"")</f>
        <v/>
      </c>
      <c r="L5364" s="3">
        <f>VLOOKUP(tbStoricoOrdini[[#This Row],[ARTICOLO]],tbArticoli[],2,FALSE)</f>
        <v>140</v>
      </c>
      <c r="M5364" s="22">
        <f>tbStoricoOrdini[[#This Row],[IMPORTO]]/tbStoricoOrdini[[#This Row],[PREZZO]]</f>
        <v>2.2214285714285715</v>
      </c>
      <c r="N5364" t="s">
        <v>9</v>
      </c>
      <c r="O5364" s="8">
        <f>VLOOKUP(tbStoricoOrdini[[#This Row],[AGENTE]],tbAgenti[],2,FALSE)</f>
        <v>0.05</v>
      </c>
      <c r="P5364" s="2">
        <v>311</v>
      </c>
      <c r="Q5364" s="2">
        <f>tbStoricoOrdini[[#This Row],[IMPORTO]]*tbStoricoOrdini[[#This Row],[% COMM.]]</f>
        <v>15.55</v>
      </c>
      <c r="R5364" s="2">
        <f>tbStoricoOrdini[[#This Row],[TOT. COMM.]]+tbStoricoOrdini[[#This Row],[IMPORTO]]</f>
        <v>326.55</v>
      </c>
    </row>
    <row r="5365" spans="1:18">
      <c r="A5365" s="1">
        <v>44013</v>
      </c>
      <c r="B5365" s="7">
        <f>MONTH(tbStoricoOrdini[[#This Row],[DATA]])</f>
        <v>7</v>
      </c>
      <c r="C5365" t="s">
        <v>5460</v>
      </c>
      <c r="D5365" t="str">
        <f>RIGHT(tbStoricoOrdini[[#This Row],[ORDINE]],4)</f>
        <v>5362</v>
      </c>
      <c r="E5365" t="s">
        <v>23</v>
      </c>
      <c r="F5365" t="str">
        <f>VLOOKUP(tbStoricoOrdini[[#This Row],[CLIENTE]],tbClienti[],3,FALSE)</f>
        <v>Veneto</v>
      </c>
      <c r="G5365" t="str">
        <f>VLOOKUP(tbStoricoOrdini[[#This Row],[CLIENTE]],tbClienti[],7,FALSE)</f>
        <v>DB</v>
      </c>
      <c r="H5365" t="s">
        <v>76</v>
      </c>
      <c r="I5365" t="str">
        <f>IF(LEFT(tbStoricoOrdini[[#This Row],[ARTICOLO]],3) = "COG","COG",LEFT(tbStoricoOrdini[[#This Row],[ARTICOLO]],FIND(" ",tbStoricoOrdini[[#This Row],[ARTICOLO]])-1))</f>
        <v>COG</v>
      </c>
      <c r="J5365" t="str">
        <f>MID(tbStoricoOrdini[[#This Row],[ARTICOLO]],FIND(" ",tbStoricoOrdini[[#This Row],[ARTICOLO]])+1,4)</f>
        <v>1000</v>
      </c>
      <c r="K5365" t="str">
        <f>IFERROR(RIGHT(tbStoricoOrdini[[#This Row],[ARTICOLO]],LEN(tbStoricoOrdini[[#This Row],[ARTICOLO]])-FIND(" ",tbStoricoOrdini[[#This Row],[ARTICOLO]],FIND(" ",tbStoricoOrdini[[#This Row],[ARTICOLO]]) +1)),"")</f>
        <v/>
      </c>
      <c r="L5365" s="3">
        <f>VLOOKUP(tbStoricoOrdini[[#This Row],[ARTICOLO]],tbArticoli[],2,FALSE)</f>
        <v>150</v>
      </c>
      <c r="M5365" s="22">
        <f>tbStoricoOrdini[[#This Row],[IMPORTO]]/tbStoricoOrdini[[#This Row],[PREZZO]]</f>
        <v>1</v>
      </c>
      <c r="N5365" t="s">
        <v>9</v>
      </c>
      <c r="O5365" s="8">
        <f>VLOOKUP(tbStoricoOrdini[[#This Row],[AGENTE]],tbAgenti[],2,FALSE)</f>
        <v>0.05</v>
      </c>
      <c r="P5365" s="2">
        <v>150</v>
      </c>
      <c r="Q5365" s="2">
        <f>tbStoricoOrdini[[#This Row],[IMPORTO]]*tbStoricoOrdini[[#This Row],[% COMM.]]</f>
        <v>7.5</v>
      </c>
      <c r="R5365" s="2">
        <f>tbStoricoOrdini[[#This Row],[TOT. COMM.]]+tbStoricoOrdini[[#This Row],[IMPORTO]]</f>
        <v>157.5</v>
      </c>
    </row>
    <row r="5366" spans="1:18">
      <c r="A5366" s="1">
        <v>44013</v>
      </c>
      <c r="B5366" s="7">
        <f>MONTH(tbStoricoOrdini[[#This Row],[DATA]])</f>
        <v>7</v>
      </c>
      <c r="C5366" t="s">
        <v>5461</v>
      </c>
      <c r="D5366" t="str">
        <f>RIGHT(tbStoricoOrdini[[#This Row],[ORDINE]],4)</f>
        <v>5363</v>
      </c>
      <c r="E5366" t="s">
        <v>23</v>
      </c>
      <c r="F5366" t="str">
        <f>VLOOKUP(tbStoricoOrdini[[#This Row],[CLIENTE]],tbClienti[],3,FALSE)</f>
        <v>Veneto</v>
      </c>
      <c r="G5366" t="str">
        <f>VLOOKUP(tbStoricoOrdini[[#This Row],[CLIENTE]],tbClienti[],7,FALSE)</f>
        <v>DB</v>
      </c>
      <c r="H5366" t="s">
        <v>72</v>
      </c>
      <c r="I5366" t="str">
        <f>IF(LEFT(tbStoricoOrdini[[#This Row],[ARTICOLO]],3) = "COG","COG",LEFT(tbStoricoOrdini[[#This Row],[ARTICOLO]],FIND(" ",tbStoricoOrdini[[#This Row],[ARTICOLO]])-1))</f>
        <v>EB06</v>
      </c>
      <c r="J5366" t="str">
        <f>MID(tbStoricoOrdini[[#This Row],[ARTICOLO]],FIND(" ",tbStoricoOrdini[[#This Row],[ARTICOLO]])+1,4)</f>
        <v>3000</v>
      </c>
      <c r="K5366" t="str">
        <f>IFERROR(RIGHT(tbStoricoOrdini[[#This Row],[ARTICOLO]],LEN(tbStoricoOrdini[[#This Row],[ARTICOLO]])-FIND(" ",tbStoricoOrdini[[#This Row],[ARTICOLO]],FIND(" ",tbStoricoOrdini[[#This Row],[ARTICOLO]]) +1)),"")</f>
        <v>Medium</v>
      </c>
      <c r="L5366" s="3">
        <f>VLOOKUP(tbStoricoOrdini[[#This Row],[ARTICOLO]],tbArticoli[],2,FALSE)</f>
        <v>120</v>
      </c>
      <c r="M5366" s="22">
        <f>tbStoricoOrdini[[#This Row],[IMPORTO]]/tbStoricoOrdini[[#This Row],[PREZZO]]</f>
        <v>3.8250000000000002</v>
      </c>
      <c r="N5366" t="s">
        <v>9</v>
      </c>
      <c r="O5366" s="8">
        <f>VLOOKUP(tbStoricoOrdini[[#This Row],[AGENTE]],tbAgenti[],2,FALSE)</f>
        <v>0.05</v>
      </c>
      <c r="P5366" s="2">
        <v>459</v>
      </c>
      <c r="Q5366" s="2">
        <f>tbStoricoOrdini[[#This Row],[IMPORTO]]*tbStoricoOrdini[[#This Row],[% COMM.]]</f>
        <v>22.950000000000003</v>
      </c>
      <c r="R5366" s="2">
        <f>tbStoricoOrdini[[#This Row],[TOT. COMM.]]+tbStoricoOrdini[[#This Row],[IMPORTO]]</f>
        <v>481.95</v>
      </c>
    </row>
    <row r="5367" spans="1:18">
      <c r="A5367" s="1">
        <v>44013</v>
      </c>
      <c r="B5367" s="7">
        <f>MONTH(tbStoricoOrdini[[#This Row],[DATA]])</f>
        <v>7</v>
      </c>
      <c r="C5367" t="s">
        <v>5462</v>
      </c>
      <c r="D5367" t="str">
        <f>RIGHT(tbStoricoOrdini[[#This Row],[ORDINE]],4)</f>
        <v>5364</v>
      </c>
      <c r="E5367" t="s">
        <v>24</v>
      </c>
      <c r="F5367" t="str">
        <f>VLOOKUP(tbStoricoOrdini[[#This Row],[CLIENTE]],tbClienti[],3,FALSE)</f>
        <v>Lombardia</v>
      </c>
      <c r="G5367" t="str">
        <f>VLOOKUP(tbStoricoOrdini[[#This Row],[CLIENTE]],tbClienti[],7,FALSE)</f>
        <v>DB</v>
      </c>
      <c r="H5367" t="s">
        <v>61</v>
      </c>
      <c r="I5367" t="str">
        <f>IF(LEFT(tbStoricoOrdini[[#This Row],[ARTICOLO]],3) = "COG","COG",LEFT(tbStoricoOrdini[[#This Row],[ARTICOLO]],FIND(" ",tbStoricoOrdini[[#This Row],[ARTICOLO]])-1))</f>
        <v>KLM</v>
      </c>
      <c r="J5367" t="str">
        <f>MID(tbStoricoOrdini[[#This Row],[ARTICOLO]],FIND(" ",tbStoricoOrdini[[#This Row],[ARTICOLO]])+1,4)</f>
        <v>5000</v>
      </c>
      <c r="K5367" t="str">
        <f>IFERROR(RIGHT(tbStoricoOrdini[[#This Row],[ARTICOLO]],LEN(tbStoricoOrdini[[#This Row],[ARTICOLO]])-FIND(" ",tbStoricoOrdini[[#This Row],[ARTICOLO]],FIND(" ",tbStoricoOrdini[[#This Row],[ARTICOLO]]) +1)),"")</f>
        <v>Medium</v>
      </c>
      <c r="L5367" s="3">
        <f>VLOOKUP(tbStoricoOrdini[[#This Row],[ARTICOLO]],tbArticoli[],2,FALSE)</f>
        <v>150</v>
      </c>
      <c r="M5367" s="22">
        <f>tbStoricoOrdini[[#This Row],[IMPORTO]]/tbStoricoOrdini[[#This Row],[PREZZO]]</f>
        <v>219.91333333333333</v>
      </c>
      <c r="N5367" t="s">
        <v>9</v>
      </c>
      <c r="O5367" s="8">
        <f>VLOOKUP(tbStoricoOrdini[[#This Row],[AGENTE]],tbAgenti[],2,FALSE)</f>
        <v>0.05</v>
      </c>
      <c r="P5367" s="2">
        <v>32987</v>
      </c>
      <c r="Q5367" s="2">
        <f>tbStoricoOrdini[[#This Row],[IMPORTO]]*tbStoricoOrdini[[#This Row],[% COMM.]]</f>
        <v>1649.3500000000001</v>
      </c>
      <c r="R5367" s="2">
        <f>tbStoricoOrdini[[#This Row],[TOT. COMM.]]+tbStoricoOrdini[[#This Row],[IMPORTO]]</f>
        <v>34636.35</v>
      </c>
    </row>
    <row r="5368" spans="1:18">
      <c r="A5368" s="1">
        <v>44013</v>
      </c>
      <c r="B5368" s="7">
        <f>MONTH(tbStoricoOrdini[[#This Row],[DATA]])</f>
        <v>7</v>
      </c>
      <c r="C5368" t="s">
        <v>5463</v>
      </c>
      <c r="D5368" t="str">
        <f>RIGHT(tbStoricoOrdini[[#This Row],[ORDINE]],4)</f>
        <v>5365</v>
      </c>
      <c r="E5368" t="s">
        <v>24</v>
      </c>
      <c r="F5368" t="str">
        <f>VLOOKUP(tbStoricoOrdini[[#This Row],[CLIENTE]],tbClienti[],3,FALSE)</f>
        <v>Lombardia</v>
      </c>
      <c r="G5368" t="str">
        <f>VLOOKUP(tbStoricoOrdini[[#This Row],[CLIENTE]],tbClienti[],7,FALSE)</f>
        <v>DB</v>
      </c>
      <c r="H5368" t="s">
        <v>63</v>
      </c>
      <c r="I5368" t="str">
        <f>IF(LEFT(tbStoricoOrdini[[#This Row],[ARTICOLO]],3) = "COG","COG",LEFT(tbStoricoOrdini[[#This Row],[ARTICOLO]],FIND(" ",tbStoricoOrdini[[#This Row],[ARTICOLO]])-1))</f>
        <v>KLM</v>
      </c>
      <c r="J5368" t="str">
        <f>MID(tbStoricoOrdini[[#This Row],[ARTICOLO]],FIND(" ",tbStoricoOrdini[[#This Row],[ARTICOLO]])+1,4)</f>
        <v>3000</v>
      </c>
      <c r="K5368" t="str">
        <f>IFERROR(RIGHT(tbStoricoOrdini[[#This Row],[ARTICOLO]],LEN(tbStoricoOrdini[[#This Row],[ARTICOLO]])-FIND(" ",tbStoricoOrdini[[#This Row],[ARTICOLO]],FIND(" ",tbStoricoOrdini[[#This Row],[ARTICOLO]]) +1)),"")</f>
        <v>Plus</v>
      </c>
      <c r="L5368" s="3">
        <f>VLOOKUP(tbStoricoOrdini[[#This Row],[ARTICOLO]],tbArticoli[],2,FALSE)</f>
        <v>145</v>
      </c>
      <c r="M5368" s="22">
        <f>tbStoricoOrdini[[#This Row],[IMPORTO]]/tbStoricoOrdini[[#This Row],[PREZZO]]</f>
        <v>138.54482758620691</v>
      </c>
      <c r="N5368" t="s">
        <v>9</v>
      </c>
      <c r="O5368" s="8">
        <f>VLOOKUP(tbStoricoOrdini[[#This Row],[AGENTE]],tbAgenti[],2,FALSE)</f>
        <v>0.05</v>
      </c>
      <c r="P5368" s="2">
        <v>20089</v>
      </c>
      <c r="Q5368" s="2">
        <f>tbStoricoOrdini[[#This Row],[IMPORTO]]*tbStoricoOrdini[[#This Row],[% COMM.]]</f>
        <v>1004.45</v>
      </c>
      <c r="R5368" s="2">
        <f>tbStoricoOrdini[[#This Row],[TOT. COMM.]]+tbStoricoOrdini[[#This Row],[IMPORTO]]</f>
        <v>21093.45</v>
      </c>
    </row>
    <row r="5369" spans="1:18">
      <c r="A5369" s="1">
        <v>44013</v>
      </c>
      <c r="B5369" s="7">
        <f>MONTH(tbStoricoOrdini[[#This Row],[DATA]])</f>
        <v>7</v>
      </c>
      <c r="C5369" t="s">
        <v>5464</v>
      </c>
      <c r="D5369" t="str">
        <f>RIGHT(tbStoricoOrdini[[#This Row],[ORDINE]],4)</f>
        <v>5366</v>
      </c>
      <c r="E5369" t="s">
        <v>24</v>
      </c>
      <c r="F5369" t="str">
        <f>VLOOKUP(tbStoricoOrdini[[#This Row],[CLIENTE]],tbClienti[],3,FALSE)</f>
        <v>Lombardia</v>
      </c>
      <c r="G5369" t="str">
        <f>VLOOKUP(tbStoricoOrdini[[#This Row],[CLIENTE]],tbClienti[],7,FALSE)</f>
        <v>DB</v>
      </c>
      <c r="H5369" t="s">
        <v>66</v>
      </c>
      <c r="I5369" t="str">
        <f>IF(LEFT(tbStoricoOrdini[[#This Row],[ARTICOLO]],3) = "COG","COG",LEFT(tbStoricoOrdini[[#This Row],[ARTICOLO]],FIND(" ",tbStoricoOrdini[[#This Row],[ARTICOLO]])-1))</f>
        <v>BAG</v>
      </c>
      <c r="J5369" t="str">
        <f>MID(tbStoricoOrdini[[#This Row],[ARTICOLO]],FIND(" ",tbStoricoOrdini[[#This Row],[ARTICOLO]])+1,4)</f>
        <v>2500</v>
      </c>
      <c r="K5369" t="str">
        <f>IFERROR(RIGHT(tbStoricoOrdini[[#This Row],[ARTICOLO]],LEN(tbStoricoOrdini[[#This Row],[ARTICOLO]])-FIND(" ",tbStoricoOrdini[[#This Row],[ARTICOLO]],FIND(" ",tbStoricoOrdini[[#This Row],[ARTICOLO]]) +1)),"")</f>
        <v>Plus</v>
      </c>
      <c r="L5369" s="3">
        <f>VLOOKUP(tbStoricoOrdini[[#This Row],[ARTICOLO]],tbArticoli[],2,FALSE)</f>
        <v>220</v>
      </c>
      <c r="M5369" s="22">
        <f>tbStoricoOrdini[[#This Row],[IMPORTO]]/tbStoricoOrdini[[#This Row],[PREZZO]]</f>
        <v>2.4545454545454546</v>
      </c>
      <c r="N5369" t="s">
        <v>9</v>
      </c>
      <c r="O5369" s="8">
        <f>VLOOKUP(tbStoricoOrdini[[#This Row],[AGENTE]],tbAgenti[],2,FALSE)</f>
        <v>0.05</v>
      </c>
      <c r="P5369" s="2">
        <v>540</v>
      </c>
      <c r="Q5369" s="2">
        <f>tbStoricoOrdini[[#This Row],[IMPORTO]]*tbStoricoOrdini[[#This Row],[% COMM.]]</f>
        <v>27</v>
      </c>
      <c r="R5369" s="2">
        <f>tbStoricoOrdini[[#This Row],[TOT. COMM.]]+tbStoricoOrdini[[#This Row],[IMPORTO]]</f>
        <v>567</v>
      </c>
    </row>
    <row r="5370" spans="1:18">
      <c r="A5370" s="1">
        <v>44013</v>
      </c>
      <c r="B5370" s="7">
        <f>MONTH(tbStoricoOrdini[[#This Row],[DATA]])</f>
        <v>7</v>
      </c>
      <c r="C5370" t="s">
        <v>5465</v>
      </c>
      <c r="D5370" t="str">
        <f>RIGHT(tbStoricoOrdini[[#This Row],[ORDINE]],4)</f>
        <v>5367</v>
      </c>
      <c r="E5370" t="s">
        <v>24</v>
      </c>
      <c r="F5370" t="str">
        <f>VLOOKUP(tbStoricoOrdini[[#This Row],[CLIENTE]],tbClienti[],3,FALSE)</f>
        <v>Lombardia</v>
      </c>
      <c r="G5370" t="str">
        <f>VLOOKUP(tbStoricoOrdini[[#This Row],[CLIENTE]],tbClienti[],7,FALSE)</f>
        <v>DB</v>
      </c>
      <c r="H5370" t="s">
        <v>71</v>
      </c>
      <c r="I5370" t="str">
        <f>IF(LEFT(tbStoricoOrdini[[#This Row],[ARTICOLO]],3) = "COG","COG",LEFT(tbStoricoOrdini[[#This Row],[ARTICOLO]],FIND(" ",tbStoricoOrdini[[#This Row],[ARTICOLO]])-1))</f>
        <v>EB07</v>
      </c>
      <c r="J5370" t="str">
        <f>MID(tbStoricoOrdini[[#This Row],[ARTICOLO]],FIND(" ",tbStoricoOrdini[[#This Row],[ARTICOLO]])+1,4)</f>
        <v>5000</v>
      </c>
      <c r="K5370" t="str">
        <f>IFERROR(RIGHT(tbStoricoOrdini[[#This Row],[ARTICOLO]],LEN(tbStoricoOrdini[[#This Row],[ARTICOLO]])-FIND(" ",tbStoricoOrdini[[#This Row],[ARTICOLO]],FIND(" ",tbStoricoOrdini[[#This Row],[ARTICOLO]]) +1)),"")</f>
        <v/>
      </c>
      <c r="L5370" s="3">
        <f>VLOOKUP(tbStoricoOrdini[[#This Row],[ARTICOLO]],tbArticoli[],2,FALSE)</f>
        <v>140</v>
      </c>
      <c r="M5370" s="22">
        <f>tbStoricoOrdini[[#This Row],[IMPORTO]]/tbStoricoOrdini[[#This Row],[PREZZO]]</f>
        <v>4.6571428571428575</v>
      </c>
      <c r="N5370" t="s">
        <v>9</v>
      </c>
      <c r="O5370" s="8">
        <f>VLOOKUP(tbStoricoOrdini[[#This Row],[AGENTE]],tbAgenti[],2,FALSE)</f>
        <v>0.05</v>
      </c>
      <c r="P5370" s="2">
        <v>652</v>
      </c>
      <c r="Q5370" s="2">
        <f>tbStoricoOrdini[[#This Row],[IMPORTO]]*tbStoricoOrdini[[#This Row],[% COMM.]]</f>
        <v>32.6</v>
      </c>
      <c r="R5370" s="2">
        <f>tbStoricoOrdini[[#This Row],[TOT. COMM.]]+tbStoricoOrdini[[#This Row],[IMPORTO]]</f>
        <v>684.6</v>
      </c>
    </row>
    <row r="5371" spans="1:18">
      <c r="A5371" s="1">
        <v>44013</v>
      </c>
      <c r="B5371" s="7">
        <f>MONTH(tbStoricoOrdini[[#This Row],[DATA]])</f>
        <v>7</v>
      </c>
      <c r="C5371" t="s">
        <v>5466</v>
      </c>
      <c r="D5371" t="str">
        <f>RIGHT(tbStoricoOrdini[[#This Row],[ORDINE]],4)</f>
        <v>5368</v>
      </c>
      <c r="E5371" t="s">
        <v>24</v>
      </c>
      <c r="F5371" t="str">
        <f>VLOOKUP(tbStoricoOrdini[[#This Row],[CLIENTE]],tbClienti[],3,FALSE)</f>
        <v>Lombardia</v>
      </c>
      <c r="G5371" t="str">
        <f>VLOOKUP(tbStoricoOrdini[[#This Row],[CLIENTE]],tbClienti[],7,FALSE)</f>
        <v>DB</v>
      </c>
      <c r="H5371" t="s">
        <v>76</v>
      </c>
      <c r="I5371" t="str">
        <f>IF(LEFT(tbStoricoOrdini[[#This Row],[ARTICOLO]],3) = "COG","COG",LEFT(tbStoricoOrdini[[#This Row],[ARTICOLO]],FIND(" ",tbStoricoOrdini[[#This Row],[ARTICOLO]])-1))</f>
        <v>COG</v>
      </c>
      <c r="J5371" t="str">
        <f>MID(tbStoricoOrdini[[#This Row],[ARTICOLO]],FIND(" ",tbStoricoOrdini[[#This Row],[ARTICOLO]])+1,4)</f>
        <v>1000</v>
      </c>
      <c r="K5371" t="str">
        <f>IFERROR(RIGHT(tbStoricoOrdini[[#This Row],[ARTICOLO]],LEN(tbStoricoOrdini[[#This Row],[ARTICOLO]])-FIND(" ",tbStoricoOrdini[[#This Row],[ARTICOLO]],FIND(" ",tbStoricoOrdini[[#This Row],[ARTICOLO]]) +1)),"")</f>
        <v/>
      </c>
      <c r="L5371" s="3">
        <f>VLOOKUP(tbStoricoOrdini[[#This Row],[ARTICOLO]],tbArticoli[],2,FALSE)</f>
        <v>150</v>
      </c>
      <c r="M5371" s="22">
        <f>tbStoricoOrdini[[#This Row],[IMPORTO]]/tbStoricoOrdini[[#This Row],[PREZZO]]</f>
        <v>0.29333333333333333</v>
      </c>
      <c r="N5371" t="s">
        <v>9</v>
      </c>
      <c r="O5371" s="8">
        <f>VLOOKUP(tbStoricoOrdini[[#This Row],[AGENTE]],tbAgenti[],2,FALSE)</f>
        <v>0.05</v>
      </c>
      <c r="P5371" s="2">
        <v>44</v>
      </c>
      <c r="Q5371" s="2">
        <f>tbStoricoOrdini[[#This Row],[IMPORTO]]*tbStoricoOrdini[[#This Row],[% COMM.]]</f>
        <v>2.2000000000000002</v>
      </c>
      <c r="R5371" s="2">
        <f>tbStoricoOrdini[[#This Row],[TOT. COMM.]]+tbStoricoOrdini[[#This Row],[IMPORTO]]</f>
        <v>46.2</v>
      </c>
    </row>
    <row r="5372" spans="1:18">
      <c r="A5372" s="1">
        <v>44013</v>
      </c>
      <c r="B5372" s="7">
        <f>MONTH(tbStoricoOrdini[[#This Row],[DATA]])</f>
        <v>7</v>
      </c>
      <c r="C5372" t="s">
        <v>5467</v>
      </c>
      <c r="D5372" t="str">
        <f>RIGHT(tbStoricoOrdini[[#This Row],[ORDINE]],4)</f>
        <v>5369</v>
      </c>
      <c r="E5372" t="s">
        <v>24</v>
      </c>
      <c r="F5372" t="str">
        <f>VLOOKUP(tbStoricoOrdini[[#This Row],[CLIENTE]],tbClienti[],3,FALSE)</f>
        <v>Lombardia</v>
      </c>
      <c r="G5372" t="str">
        <f>VLOOKUP(tbStoricoOrdini[[#This Row],[CLIENTE]],tbClienti[],7,FALSE)</f>
        <v>DB</v>
      </c>
      <c r="H5372" t="s">
        <v>72</v>
      </c>
      <c r="I5372" t="str">
        <f>IF(LEFT(tbStoricoOrdini[[#This Row],[ARTICOLO]],3) = "COG","COG",LEFT(tbStoricoOrdini[[#This Row],[ARTICOLO]],FIND(" ",tbStoricoOrdini[[#This Row],[ARTICOLO]])-1))</f>
        <v>EB06</v>
      </c>
      <c r="J5372" t="str">
        <f>MID(tbStoricoOrdini[[#This Row],[ARTICOLO]],FIND(" ",tbStoricoOrdini[[#This Row],[ARTICOLO]])+1,4)</f>
        <v>3000</v>
      </c>
      <c r="K5372" t="str">
        <f>IFERROR(RIGHT(tbStoricoOrdini[[#This Row],[ARTICOLO]],LEN(tbStoricoOrdini[[#This Row],[ARTICOLO]])-FIND(" ",tbStoricoOrdini[[#This Row],[ARTICOLO]],FIND(" ",tbStoricoOrdini[[#This Row],[ARTICOLO]]) +1)),"")</f>
        <v>Medium</v>
      </c>
      <c r="L5372" s="3">
        <f>VLOOKUP(tbStoricoOrdini[[#This Row],[ARTICOLO]],tbArticoli[],2,FALSE)</f>
        <v>120</v>
      </c>
      <c r="M5372" s="22">
        <f>tbStoricoOrdini[[#This Row],[IMPORTO]]/tbStoricoOrdini[[#This Row],[PREZZO]]</f>
        <v>48.241666666666667</v>
      </c>
      <c r="N5372" t="s">
        <v>9</v>
      </c>
      <c r="O5372" s="8">
        <f>VLOOKUP(tbStoricoOrdini[[#This Row],[AGENTE]],tbAgenti[],2,FALSE)</f>
        <v>0.05</v>
      </c>
      <c r="P5372" s="2">
        <v>5789</v>
      </c>
      <c r="Q5372" s="2">
        <f>tbStoricoOrdini[[#This Row],[IMPORTO]]*tbStoricoOrdini[[#This Row],[% COMM.]]</f>
        <v>289.45</v>
      </c>
      <c r="R5372" s="2">
        <f>tbStoricoOrdini[[#This Row],[TOT. COMM.]]+tbStoricoOrdini[[#This Row],[IMPORTO]]</f>
        <v>6078.45</v>
      </c>
    </row>
    <row r="5373" spans="1:18">
      <c r="A5373" s="1">
        <v>44013</v>
      </c>
      <c r="B5373" s="7">
        <f>MONTH(tbStoricoOrdini[[#This Row],[DATA]])</f>
        <v>7</v>
      </c>
      <c r="C5373" t="s">
        <v>5468</v>
      </c>
      <c r="D5373" t="str">
        <f>RIGHT(tbStoricoOrdini[[#This Row],[ORDINE]],4)</f>
        <v>5370</v>
      </c>
      <c r="E5373" t="s">
        <v>25</v>
      </c>
      <c r="F5373" t="str">
        <f>VLOOKUP(tbStoricoOrdini[[#This Row],[CLIENTE]],tbClienti[],3,FALSE)</f>
        <v>Lombardia</v>
      </c>
      <c r="G5373" t="str">
        <f>VLOOKUP(tbStoricoOrdini[[#This Row],[CLIENTE]],tbClienti[],7,FALSE)</f>
        <v>CD</v>
      </c>
      <c r="H5373" t="s">
        <v>78</v>
      </c>
      <c r="I5373" t="str">
        <f>IF(LEFT(tbStoricoOrdini[[#This Row],[ARTICOLO]],3) = "COG","COG",LEFT(tbStoricoOrdini[[#This Row],[ARTICOLO]],FIND(" ",tbStoricoOrdini[[#This Row],[ARTICOLO]])-1))</f>
        <v>COG</v>
      </c>
      <c r="J5373" t="str">
        <f>MID(tbStoricoOrdini[[#This Row],[ARTICOLO]],FIND(" ",tbStoricoOrdini[[#This Row],[ARTICOLO]])+1,4)</f>
        <v>3000</v>
      </c>
      <c r="K5373" t="str">
        <f>IFERROR(RIGHT(tbStoricoOrdini[[#This Row],[ARTICOLO]],LEN(tbStoricoOrdini[[#This Row],[ARTICOLO]])-FIND(" ",tbStoricoOrdini[[#This Row],[ARTICOLO]],FIND(" ",tbStoricoOrdini[[#This Row],[ARTICOLO]]) +1)),"")</f>
        <v>Medium</v>
      </c>
      <c r="L5373" s="3">
        <f>VLOOKUP(tbStoricoOrdini[[#This Row],[ARTICOLO]],tbArticoli[],2,FALSE)</f>
        <v>220</v>
      </c>
      <c r="M5373" s="22">
        <f>tbStoricoOrdini[[#This Row],[IMPORTO]]/tbStoricoOrdini[[#This Row],[PREZZO]]</f>
        <v>6.209090909090909</v>
      </c>
      <c r="N5373" t="s">
        <v>8</v>
      </c>
      <c r="O5373" s="8">
        <f>VLOOKUP(tbStoricoOrdini[[#This Row],[AGENTE]],tbAgenti[],2,FALSE)</f>
        <v>0.05</v>
      </c>
      <c r="P5373" s="2">
        <v>1366</v>
      </c>
      <c r="Q5373" s="2">
        <f>tbStoricoOrdini[[#This Row],[IMPORTO]]*tbStoricoOrdini[[#This Row],[% COMM.]]</f>
        <v>68.3</v>
      </c>
      <c r="R5373" s="2">
        <f>tbStoricoOrdini[[#This Row],[TOT. COMM.]]+tbStoricoOrdini[[#This Row],[IMPORTO]]</f>
        <v>1434.3</v>
      </c>
    </row>
    <row r="5374" spans="1:18">
      <c r="A5374" s="1">
        <v>44013</v>
      </c>
      <c r="B5374" s="7">
        <f>MONTH(tbStoricoOrdini[[#This Row],[DATA]])</f>
        <v>7</v>
      </c>
      <c r="C5374" t="s">
        <v>5469</v>
      </c>
      <c r="D5374" t="str">
        <f>RIGHT(tbStoricoOrdini[[#This Row],[ORDINE]],4)</f>
        <v>5371</v>
      </c>
      <c r="E5374" t="s">
        <v>25</v>
      </c>
      <c r="F5374" t="str">
        <f>VLOOKUP(tbStoricoOrdini[[#This Row],[CLIENTE]],tbClienti[],3,FALSE)</f>
        <v>Lombardia</v>
      </c>
      <c r="G5374" t="str">
        <f>VLOOKUP(tbStoricoOrdini[[#This Row],[CLIENTE]],tbClienti[],7,FALSE)</f>
        <v>CD</v>
      </c>
      <c r="H5374" t="s">
        <v>74</v>
      </c>
      <c r="I5374" t="str">
        <f>IF(LEFT(tbStoricoOrdini[[#This Row],[ARTICOLO]],3) = "COG","COG",LEFT(tbStoricoOrdini[[#This Row],[ARTICOLO]],FIND(" ",tbStoricoOrdini[[#This Row],[ARTICOLO]])-1))</f>
        <v>AVRC</v>
      </c>
      <c r="J5374" t="str">
        <f>MID(tbStoricoOrdini[[#This Row],[ARTICOLO]],FIND(" ",tbStoricoOrdini[[#This Row],[ARTICOLO]])+1,4)</f>
        <v>2500</v>
      </c>
      <c r="K5374" t="str">
        <f>IFERROR(RIGHT(tbStoricoOrdini[[#This Row],[ARTICOLO]],LEN(tbStoricoOrdini[[#This Row],[ARTICOLO]])-FIND(" ",tbStoricoOrdini[[#This Row],[ARTICOLO]],FIND(" ",tbStoricoOrdini[[#This Row],[ARTICOLO]]) +1)),"")</f>
        <v>Gold</v>
      </c>
      <c r="L5374" s="3">
        <f>VLOOKUP(tbStoricoOrdini[[#This Row],[ARTICOLO]],tbArticoli[],2,FALSE)</f>
        <v>500</v>
      </c>
      <c r="M5374" s="22">
        <f>tbStoricoOrdini[[#This Row],[IMPORTO]]/tbStoricoOrdini[[#This Row],[PREZZO]]</f>
        <v>26.108000000000001</v>
      </c>
      <c r="N5374" t="s">
        <v>10</v>
      </c>
      <c r="O5374" s="8">
        <f>VLOOKUP(tbStoricoOrdini[[#This Row],[AGENTE]],tbAgenti[],2,FALSE)</f>
        <v>3.6999999999999998E-2</v>
      </c>
      <c r="P5374" s="2">
        <v>13054</v>
      </c>
      <c r="Q5374" s="2">
        <f>tbStoricoOrdini[[#This Row],[IMPORTO]]*tbStoricoOrdini[[#This Row],[% COMM.]]</f>
        <v>482.99799999999999</v>
      </c>
      <c r="R5374" s="2">
        <f>tbStoricoOrdini[[#This Row],[TOT. COMM.]]+tbStoricoOrdini[[#This Row],[IMPORTO]]</f>
        <v>13536.998</v>
      </c>
    </row>
    <row r="5375" spans="1:18">
      <c r="A5375" s="1">
        <v>44013</v>
      </c>
      <c r="B5375" s="7">
        <f>MONTH(tbStoricoOrdini[[#This Row],[DATA]])</f>
        <v>7</v>
      </c>
      <c r="C5375" t="s">
        <v>5470</v>
      </c>
      <c r="D5375" t="str">
        <f>RIGHT(tbStoricoOrdini[[#This Row],[ORDINE]],4)</f>
        <v>5372</v>
      </c>
      <c r="E5375" t="s">
        <v>25</v>
      </c>
      <c r="F5375" t="str">
        <f>VLOOKUP(tbStoricoOrdini[[#This Row],[CLIENTE]],tbClienti[],3,FALSE)</f>
        <v>Lombardia</v>
      </c>
      <c r="G5375" t="str">
        <f>VLOOKUP(tbStoricoOrdini[[#This Row],[CLIENTE]],tbClienti[],7,FALSE)</f>
        <v>CD</v>
      </c>
      <c r="H5375" t="s">
        <v>74</v>
      </c>
      <c r="I5375" t="str">
        <f>IF(LEFT(tbStoricoOrdini[[#This Row],[ARTICOLO]],3) = "COG","COG",LEFT(tbStoricoOrdini[[#This Row],[ARTICOLO]],FIND(" ",tbStoricoOrdini[[#This Row],[ARTICOLO]])-1))</f>
        <v>AVRC</v>
      </c>
      <c r="J5375" t="str">
        <f>MID(tbStoricoOrdini[[#This Row],[ARTICOLO]],FIND(" ",tbStoricoOrdini[[#This Row],[ARTICOLO]])+1,4)</f>
        <v>2500</v>
      </c>
      <c r="K5375" t="str">
        <f>IFERROR(RIGHT(tbStoricoOrdini[[#This Row],[ARTICOLO]],LEN(tbStoricoOrdini[[#This Row],[ARTICOLO]])-FIND(" ",tbStoricoOrdini[[#This Row],[ARTICOLO]],FIND(" ",tbStoricoOrdini[[#This Row],[ARTICOLO]]) +1)),"")</f>
        <v>Gold</v>
      </c>
      <c r="L5375" s="3">
        <f>VLOOKUP(tbStoricoOrdini[[#This Row],[ARTICOLO]],tbArticoli[],2,FALSE)</f>
        <v>500</v>
      </c>
      <c r="M5375" s="22">
        <f>tbStoricoOrdini[[#This Row],[IMPORTO]]/tbStoricoOrdini[[#This Row],[PREZZO]]</f>
        <v>9.8699999999999992</v>
      </c>
      <c r="N5375" t="s">
        <v>11</v>
      </c>
      <c r="O5375" s="8">
        <f>VLOOKUP(tbStoricoOrdini[[#This Row],[AGENTE]],tbAgenti[],2,FALSE)</f>
        <v>0.04</v>
      </c>
      <c r="P5375" s="2">
        <v>4935</v>
      </c>
      <c r="Q5375" s="2">
        <f>tbStoricoOrdini[[#This Row],[IMPORTO]]*tbStoricoOrdini[[#This Row],[% COMM.]]</f>
        <v>197.4</v>
      </c>
      <c r="R5375" s="2">
        <f>tbStoricoOrdini[[#This Row],[TOT. COMM.]]+tbStoricoOrdini[[#This Row],[IMPORTO]]</f>
        <v>5132.3999999999996</v>
      </c>
    </row>
    <row r="5376" spans="1:18">
      <c r="A5376" s="1">
        <v>44013</v>
      </c>
      <c r="B5376" s="7">
        <f>MONTH(tbStoricoOrdini[[#This Row],[DATA]])</f>
        <v>7</v>
      </c>
      <c r="C5376" t="s">
        <v>5471</v>
      </c>
      <c r="D5376" t="str">
        <f>RIGHT(tbStoricoOrdini[[#This Row],[ORDINE]],4)</f>
        <v>5373</v>
      </c>
      <c r="E5376" t="s">
        <v>25</v>
      </c>
      <c r="F5376" t="str">
        <f>VLOOKUP(tbStoricoOrdini[[#This Row],[CLIENTE]],tbClienti[],3,FALSE)</f>
        <v>Lombardia</v>
      </c>
      <c r="G5376" t="str">
        <f>VLOOKUP(tbStoricoOrdini[[#This Row],[CLIENTE]],tbClienti[],7,FALSE)</f>
        <v>CD</v>
      </c>
      <c r="H5376" t="s">
        <v>74</v>
      </c>
      <c r="I5376" t="str">
        <f>IF(LEFT(tbStoricoOrdini[[#This Row],[ARTICOLO]],3) = "COG","COG",LEFT(tbStoricoOrdini[[#This Row],[ARTICOLO]],FIND(" ",tbStoricoOrdini[[#This Row],[ARTICOLO]])-1))</f>
        <v>AVRC</v>
      </c>
      <c r="J5376" t="str">
        <f>MID(tbStoricoOrdini[[#This Row],[ARTICOLO]],FIND(" ",tbStoricoOrdini[[#This Row],[ARTICOLO]])+1,4)</f>
        <v>2500</v>
      </c>
      <c r="K5376" t="str">
        <f>IFERROR(RIGHT(tbStoricoOrdini[[#This Row],[ARTICOLO]],LEN(tbStoricoOrdini[[#This Row],[ARTICOLO]])-FIND(" ",tbStoricoOrdini[[#This Row],[ARTICOLO]],FIND(" ",tbStoricoOrdini[[#This Row],[ARTICOLO]]) +1)),"")</f>
        <v>Gold</v>
      </c>
      <c r="L5376" s="3">
        <f>VLOOKUP(tbStoricoOrdini[[#This Row],[ARTICOLO]],tbArticoli[],2,FALSE)</f>
        <v>500</v>
      </c>
      <c r="M5376" s="22">
        <f>tbStoricoOrdini[[#This Row],[IMPORTO]]/tbStoricoOrdini[[#This Row],[PREZZO]]</f>
        <v>7.3719999999999999</v>
      </c>
      <c r="N5376" t="s">
        <v>8</v>
      </c>
      <c r="O5376" s="8">
        <f>VLOOKUP(tbStoricoOrdini[[#This Row],[AGENTE]],tbAgenti[],2,FALSE)</f>
        <v>0.05</v>
      </c>
      <c r="P5376" s="2">
        <v>3686</v>
      </c>
      <c r="Q5376" s="2">
        <f>tbStoricoOrdini[[#This Row],[IMPORTO]]*tbStoricoOrdini[[#This Row],[% COMM.]]</f>
        <v>184.3</v>
      </c>
      <c r="R5376" s="2">
        <f>tbStoricoOrdini[[#This Row],[TOT. COMM.]]+tbStoricoOrdini[[#This Row],[IMPORTO]]</f>
        <v>3870.3</v>
      </c>
    </row>
    <row r="5377" spans="1:18">
      <c r="A5377" s="1">
        <v>44013</v>
      </c>
      <c r="B5377" s="7">
        <f>MONTH(tbStoricoOrdini[[#This Row],[DATA]])</f>
        <v>7</v>
      </c>
      <c r="C5377" t="s">
        <v>5472</v>
      </c>
      <c r="D5377" t="str">
        <f>RIGHT(tbStoricoOrdini[[#This Row],[ORDINE]],4)</f>
        <v>5374</v>
      </c>
      <c r="E5377" t="s">
        <v>25</v>
      </c>
      <c r="F5377" t="str">
        <f>VLOOKUP(tbStoricoOrdini[[#This Row],[CLIENTE]],tbClienti[],3,FALSE)</f>
        <v>Lombardia</v>
      </c>
      <c r="G5377" t="str">
        <f>VLOOKUP(tbStoricoOrdini[[#This Row],[CLIENTE]],tbClienti[],7,FALSE)</f>
        <v>CD</v>
      </c>
      <c r="H5377" t="s">
        <v>74</v>
      </c>
      <c r="I5377" t="str">
        <f>IF(LEFT(tbStoricoOrdini[[#This Row],[ARTICOLO]],3) = "COG","COG",LEFT(tbStoricoOrdini[[#This Row],[ARTICOLO]],FIND(" ",tbStoricoOrdini[[#This Row],[ARTICOLO]])-1))</f>
        <v>AVRC</v>
      </c>
      <c r="J5377" t="str">
        <f>MID(tbStoricoOrdini[[#This Row],[ARTICOLO]],FIND(" ",tbStoricoOrdini[[#This Row],[ARTICOLO]])+1,4)</f>
        <v>2500</v>
      </c>
      <c r="K5377" t="str">
        <f>IFERROR(RIGHT(tbStoricoOrdini[[#This Row],[ARTICOLO]],LEN(tbStoricoOrdini[[#This Row],[ARTICOLO]])-FIND(" ",tbStoricoOrdini[[#This Row],[ARTICOLO]],FIND(" ",tbStoricoOrdini[[#This Row],[ARTICOLO]]) +1)),"")</f>
        <v>Gold</v>
      </c>
      <c r="L5377" s="3">
        <f>VLOOKUP(tbStoricoOrdini[[#This Row],[ARTICOLO]],tbArticoli[],2,FALSE)</f>
        <v>500</v>
      </c>
      <c r="M5377" s="22">
        <f>tbStoricoOrdini[[#This Row],[IMPORTO]]/tbStoricoOrdini[[#This Row],[PREZZO]]</f>
        <v>19.021999999999998</v>
      </c>
      <c r="N5377" t="s">
        <v>12</v>
      </c>
      <c r="O5377" s="8">
        <f>VLOOKUP(tbStoricoOrdini[[#This Row],[AGENTE]],tbAgenti[],2,FALSE)</f>
        <v>0.05</v>
      </c>
      <c r="P5377" s="2">
        <v>9511</v>
      </c>
      <c r="Q5377" s="2">
        <f>tbStoricoOrdini[[#This Row],[IMPORTO]]*tbStoricoOrdini[[#This Row],[% COMM.]]</f>
        <v>475.55</v>
      </c>
      <c r="R5377" s="2">
        <f>tbStoricoOrdini[[#This Row],[TOT. COMM.]]+tbStoricoOrdini[[#This Row],[IMPORTO]]</f>
        <v>9986.5499999999993</v>
      </c>
    </row>
    <row r="5378" spans="1:18">
      <c r="A5378" s="1">
        <v>44013</v>
      </c>
      <c r="B5378" s="7">
        <f>MONTH(tbStoricoOrdini[[#This Row],[DATA]])</f>
        <v>7</v>
      </c>
      <c r="C5378" t="s">
        <v>5473</v>
      </c>
      <c r="D5378" t="str">
        <f>RIGHT(tbStoricoOrdini[[#This Row],[ORDINE]],4)</f>
        <v>5375</v>
      </c>
      <c r="E5378" t="s">
        <v>25</v>
      </c>
      <c r="F5378" t="str">
        <f>VLOOKUP(tbStoricoOrdini[[#This Row],[CLIENTE]],tbClienti[],3,FALSE)</f>
        <v>Lombardia</v>
      </c>
      <c r="G5378" t="str">
        <f>VLOOKUP(tbStoricoOrdini[[#This Row],[CLIENTE]],tbClienti[],7,FALSE)</f>
        <v>CD</v>
      </c>
      <c r="H5378" t="s">
        <v>74</v>
      </c>
      <c r="I5378" t="str">
        <f>IF(LEFT(tbStoricoOrdini[[#This Row],[ARTICOLO]],3) = "COG","COG",LEFT(tbStoricoOrdini[[#This Row],[ARTICOLO]],FIND(" ",tbStoricoOrdini[[#This Row],[ARTICOLO]])-1))</f>
        <v>AVRC</v>
      </c>
      <c r="J5378" t="str">
        <f>MID(tbStoricoOrdini[[#This Row],[ARTICOLO]],FIND(" ",tbStoricoOrdini[[#This Row],[ARTICOLO]])+1,4)</f>
        <v>2500</v>
      </c>
      <c r="K5378" t="str">
        <f>IFERROR(RIGHT(tbStoricoOrdini[[#This Row],[ARTICOLO]],LEN(tbStoricoOrdini[[#This Row],[ARTICOLO]])-FIND(" ",tbStoricoOrdini[[#This Row],[ARTICOLO]],FIND(" ",tbStoricoOrdini[[#This Row],[ARTICOLO]]) +1)),"")</f>
        <v>Gold</v>
      </c>
      <c r="L5378" s="3">
        <f>VLOOKUP(tbStoricoOrdini[[#This Row],[ARTICOLO]],tbArticoli[],2,FALSE)</f>
        <v>500</v>
      </c>
      <c r="M5378" s="22">
        <f>tbStoricoOrdini[[#This Row],[IMPORTO]]/tbStoricoOrdini[[#This Row],[PREZZO]]</f>
        <v>0.75600000000000001</v>
      </c>
      <c r="N5378" t="s">
        <v>9</v>
      </c>
      <c r="O5378" s="8">
        <f>VLOOKUP(tbStoricoOrdini[[#This Row],[AGENTE]],tbAgenti[],2,FALSE)</f>
        <v>0.05</v>
      </c>
      <c r="P5378" s="2">
        <v>378</v>
      </c>
      <c r="Q5378" s="2">
        <f>tbStoricoOrdini[[#This Row],[IMPORTO]]*tbStoricoOrdini[[#This Row],[% COMM.]]</f>
        <v>18.900000000000002</v>
      </c>
      <c r="R5378" s="2">
        <f>tbStoricoOrdini[[#This Row],[TOT. COMM.]]+tbStoricoOrdini[[#This Row],[IMPORTO]]</f>
        <v>396.9</v>
      </c>
    </row>
    <row r="5379" spans="1:18">
      <c r="A5379" s="1">
        <v>44013</v>
      </c>
      <c r="B5379" s="7">
        <f>MONTH(tbStoricoOrdini[[#This Row],[DATA]])</f>
        <v>7</v>
      </c>
      <c r="C5379" t="s">
        <v>5474</v>
      </c>
      <c r="D5379" t="str">
        <f>RIGHT(tbStoricoOrdini[[#This Row],[ORDINE]],4)</f>
        <v>5376</v>
      </c>
      <c r="E5379" t="s">
        <v>25</v>
      </c>
      <c r="F5379" t="str">
        <f>VLOOKUP(tbStoricoOrdini[[#This Row],[CLIENTE]],tbClienti[],3,FALSE)</f>
        <v>Lombardia</v>
      </c>
      <c r="G5379" t="str">
        <f>VLOOKUP(tbStoricoOrdini[[#This Row],[CLIENTE]],tbClienti[],7,FALSE)</f>
        <v>CD</v>
      </c>
      <c r="H5379" t="s">
        <v>77</v>
      </c>
      <c r="I5379" t="str">
        <f>IF(LEFT(tbStoricoOrdini[[#This Row],[ARTICOLO]],3) = "COG","COG",LEFT(tbStoricoOrdini[[#This Row],[ARTICOLO]],FIND(" ",tbStoricoOrdini[[#This Row],[ARTICOLO]])-1))</f>
        <v>COG</v>
      </c>
      <c r="J5379" t="str">
        <f>MID(tbStoricoOrdini[[#This Row],[ARTICOLO]],FIND(" ",tbStoricoOrdini[[#This Row],[ARTICOLO]])+1,4)</f>
        <v>2000</v>
      </c>
      <c r="K5379" t="str">
        <f>IFERROR(RIGHT(tbStoricoOrdini[[#This Row],[ARTICOLO]],LEN(tbStoricoOrdini[[#This Row],[ARTICOLO]])-FIND(" ",tbStoricoOrdini[[#This Row],[ARTICOLO]],FIND(" ",tbStoricoOrdini[[#This Row],[ARTICOLO]]) +1)),"")</f>
        <v>Medium</v>
      </c>
      <c r="L5379" s="3">
        <f>VLOOKUP(tbStoricoOrdini[[#This Row],[ARTICOLO]],tbArticoli[],2,FALSE)</f>
        <v>200</v>
      </c>
      <c r="M5379" s="22">
        <f>tbStoricoOrdini[[#This Row],[IMPORTO]]/tbStoricoOrdini[[#This Row],[PREZZO]]</f>
        <v>0.245</v>
      </c>
      <c r="N5379" t="s">
        <v>9</v>
      </c>
      <c r="O5379" s="8">
        <f>VLOOKUP(tbStoricoOrdini[[#This Row],[AGENTE]],tbAgenti[],2,FALSE)</f>
        <v>0.05</v>
      </c>
      <c r="P5379" s="2">
        <v>49</v>
      </c>
      <c r="Q5379" s="2">
        <f>tbStoricoOrdini[[#This Row],[IMPORTO]]*tbStoricoOrdini[[#This Row],[% COMM.]]</f>
        <v>2.4500000000000002</v>
      </c>
      <c r="R5379" s="2">
        <f>tbStoricoOrdini[[#This Row],[TOT. COMM.]]+tbStoricoOrdini[[#This Row],[IMPORTO]]</f>
        <v>51.45</v>
      </c>
    </row>
    <row r="5380" spans="1:18">
      <c r="A5380" s="1">
        <v>44013</v>
      </c>
      <c r="B5380" s="7">
        <f>MONTH(tbStoricoOrdini[[#This Row],[DATA]])</f>
        <v>7</v>
      </c>
      <c r="C5380" t="s">
        <v>5475</v>
      </c>
      <c r="D5380" t="str">
        <f>RIGHT(tbStoricoOrdini[[#This Row],[ORDINE]],4)</f>
        <v>5377</v>
      </c>
      <c r="E5380" t="s">
        <v>25</v>
      </c>
      <c r="F5380" t="str">
        <f>VLOOKUP(tbStoricoOrdini[[#This Row],[CLIENTE]],tbClienti[],3,FALSE)</f>
        <v>Lombardia</v>
      </c>
      <c r="G5380" t="str">
        <f>VLOOKUP(tbStoricoOrdini[[#This Row],[CLIENTE]],tbClienti[],7,FALSE)</f>
        <v>CD</v>
      </c>
      <c r="H5380" t="s">
        <v>61</v>
      </c>
      <c r="I5380" t="str">
        <f>IF(LEFT(tbStoricoOrdini[[#This Row],[ARTICOLO]],3) = "COG","COG",LEFT(tbStoricoOrdini[[#This Row],[ARTICOLO]],FIND(" ",tbStoricoOrdini[[#This Row],[ARTICOLO]])-1))</f>
        <v>KLM</v>
      </c>
      <c r="J5380" t="str">
        <f>MID(tbStoricoOrdini[[#This Row],[ARTICOLO]],FIND(" ",tbStoricoOrdini[[#This Row],[ARTICOLO]])+1,4)</f>
        <v>5000</v>
      </c>
      <c r="K5380" t="str">
        <f>IFERROR(RIGHT(tbStoricoOrdini[[#This Row],[ARTICOLO]],LEN(tbStoricoOrdini[[#This Row],[ARTICOLO]])-FIND(" ",tbStoricoOrdini[[#This Row],[ARTICOLO]],FIND(" ",tbStoricoOrdini[[#This Row],[ARTICOLO]]) +1)),"")</f>
        <v>Medium</v>
      </c>
      <c r="L5380" s="3">
        <f>VLOOKUP(tbStoricoOrdini[[#This Row],[ARTICOLO]],tbArticoli[],2,FALSE)</f>
        <v>150</v>
      </c>
      <c r="M5380" s="22">
        <f>tbStoricoOrdini[[#This Row],[IMPORTO]]/tbStoricoOrdini[[#This Row],[PREZZO]]</f>
        <v>16.186666666666667</v>
      </c>
      <c r="N5380" t="s">
        <v>10</v>
      </c>
      <c r="O5380" s="8">
        <f>VLOOKUP(tbStoricoOrdini[[#This Row],[AGENTE]],tbAgenti[],2,FALSE)</f>
        <v>3.6999999999999998E-2</v>
      </c>
      <c r="P5380" s="2">
        <v>2428</v>
      </c>
      <c r="Q5380" s="2">
        <f>tbStoricoOrdini[[#This Row],[IMPORTO]]*tbStoricoOrdini[[#This Row],[% COMM.]]</f>
        <v>89.835999999999999</v>
      </c>
      <c r="R5380" s="2">
        <f>tbStoricoOrdini[[#This Row],[TOT. COMM.]]+tbStoricoOrdini[[#This Row],[IMPORTO]]</f>
        <v>2517.8359999999998</v>
      </c>
    </row>
    <row r="5381" spans="1:18">
      <c r="A5381" s="1">
        <v>44013</v>
      </c>
      <c r="B5381" s="7">
        <f>MONTH(tbStoricoOrdini[[#This Row],[DATA]])</f>
        <v>7</v>
      </c>
      <c r="C5381" t="s">
        <v>5476</v>
      </c>
      <c r="D5381" t="str">
        <f>RIGHT(tbStoricoOrdini[[#This Row],[ORDINE]],4)</f>
        <v>5378</v>
      </c>
      <c r="E5381" t="s">
        <v>25</v>
      </c>
      <c r="F5381" t="str">
        <f>VLOOKUP(tbStoricoOrdini[[#This Row],[CLIENTE]],tbClienti[],3,FALSE)</f>
        <v>Lombardia</v>
      </c>
      <c r="G5381" t="str">
        <f>VLOOKUP(tbStoricoOrdini[[#This Row],[CLIENTE]],tbClienti[],7,FALSE)</f>
        <v>CD</v>
      </c>
      <c r="H5381" t="s">
        <v>61</v>
      </c>
      <c r="I5381" t="str">
        <f>IF(LEFT(tbStoricoOrdini[[#This Row],[ARTICOLO]],3) = "COG","COG",LEFT(tbStoricoOrdini[[#This Row],[ARTICOLO]],FIND(" ",tbStoricoOrdini[[#This Row],[ARTICOLO]])-1))</f>
        <v>KLM</v>
      </c>
      <c r="J5381" t="str">
        <f>MID(tbStoricoOrdini[[#This Row],[ARTICOLO]],FIND(" ",tbStoricoOrdini[[#This Row],[ARTICOLO]])+1,4)</f>
        <v>5000</v>
      </c>
      <c r="K5381" t="str">
        <f>IFERROR(RIGHT(tbStoricoOrdini[[#This Row],[ARTICOLO]],LEN(tbStoricoOrdini[[#This Row],[ARTICOLO]])-FIND(" ",tbStoricoOrdini[[#This Row],[ARTICOLO]],FIND(" ",tbStoricoOrdini[[#This Row],[ARTICOLO]]) +1)),"")</f>
        <v>Medium</v>
      </c>
      <c r="L5381" s="3">
        <f>VLOOKUP(tbStoricoOrdini[[#This Row],[ARTICOLO]],tbArticoli[],2,FALSE)</f>
        <v>150</v>
      </c>
      <c r="M5381" s="22">
        <f>tbStoricoOrdini[[#This Row],[IMPORTO]]/tbStoricoOrdini[[#This Row],[PREZZO]]</f>
        <v>132.98666666666668</v>
      </c>
      <c r="N5381" t="s">
        <v>11</v>
      </c>
      <c r="O5381" s="8">
        <f>VLOOKUP(tbStoricoOrdini[[#This Row],[AGENTE]],tbAgenti[],2,FALSE)</f>
        <v>0.04</v>
      </c>
      <c r="P5381" s="2">
        <v>19948</v>
      </c>
      <c r="Q5381" s="2">
        <f>tbStoricoOrdini[[#This Row],[IMPORTO]]*tbStoricoOrdini[[#This Row],[% COMM.]]</f>
        <v>797.92000000000007</v>
      </c>
      <c r="R5381" s="2">
        <f>tbStoricoOrdini[[#This Row],[TOT. COMM.]]+tbStoricoOrdini[[#This Row],[IMPORTO]]</f>
        <v>20745.919999999998</v>
      </c>
    </row>
    <row r="5382" spans="1:18">
      <c r="A5382" s="1">
        <v>44013</v>
      </c>
      <c r="B5382" s="7">
        <f>MONTH(tbStoricoOrdini[[#This Row],[DATA]])</f>
        <v>7</v>
      </c>
      <c r="C5382" t="s">
        <v>5477</v>
      </c>
      <c r="D5382" t="str">
        <f>RIGHT(tbStoricoOrdini[[#This Row],[ORDINE]],4)</f>
        <v>5379</v>
      </c>
      <c r="E5382" t="s">
        <v>25</v>
      </c>
      <c r="F5382" t="str">
        <f>VLOOKUP(tbStoricoOrdini[[#This Row],[CLIENTE]],tbClienti[],3,FALSE)</f>
        <v>Lombardia</v>
      </c>
      <c r="G5382" t="str">
        <f>VLOOKUP(tbStoricoOrdini[[#This Row],[CLIENTE]],tbClienti[],7,FALSE)</f>
        <v>CD</v>
      </c>
      <c r="H5382" t="s">
        <v>61</v>
      </c>
      <c r="I5382" t="str">
        <f>IF(LEFT(tbStoricoOrdini[[#This Row],[ARTICOLO]],3) = "COG","COG",LEFT(tbStoricoOrdini[[#This Row],[ARTICOLO]],FIND(" ",tbStoricoOrdini[[#This Row],[ARTICOLO]])-1))</f>
        <v>KLM</v>
      </c>
      <c r="J5382" t="str">
        <f>MID(tbStoricoOrdini[[#This Row],[ARTICOLO]],FIND(" ",tbStoricoOrdini[[#This Row],[ARTICOLO]])+1,4)</f>
        <v>5000</v>
      </c>
      <c r="K5382" t="str">
        <f>IFERROR(RIGHT(tbStoricoOrdini[[#This Row],[ARTICOLO]],LEN(tbStoricoOrdini[[#This Row],[ARTICOLO]])-FIND(" ",tbStoricoOrdini[[#This Row],[ARTICOLO]],FIND(" ",tbStoricoOrdini[[#This Row],[ARTICOLO]]) +1)),"")</f>
        <v>Medium</v>
      </c>
      <c r="L5382" s="3">
        <f>VLOOKUP(tbStoricoOrdini[[#This Row],[ARTICOLO]],tbArticoli[],2,FALSE)</f>
        <v>150</v>
      </c>
      <c r="M5382" s="22">
        <f>tbStoricoOrdini[[#This Row],[IMPORTO]]/tbStoricoOrdini[[#This Row],[PREZZO]]</f>
        <v>181.56666666666666</v>
      </c>
      <c r="N5382" t="s">
        <v>8</v>
      </c>
      <c r="O5382" s="8">
        <f>VLOOKUP(tbStoricoOrdini[[#This Row],[AGENTE]],tbAgenti[],2,FALSE)</f>
        <v>0.05</v>
      </c>
      <c r="P5382" s="2">
        <v>27235</v>
      </c>
      <c r="Q5382" s="2">
        <f>tbStoricoOrdini[[#This Row],[IMPORTO]]*tbStoricoOrdini[[#This Row],[% COMM.]]</f>
        <v>1361.75</v>
      </c>
      <c r="R5382" s="2">
        <f>tbStoricoOrdini[[#This Row],[TOT. COMM.]]+tbStoricoOrdini[[#This Row],[IMPORTO]]</f>
        <v>28596.75</v>
      </c>
    </row>
    <row r="5383" spans="1:18">
      <c r="A5383" s="1">
        <v>44013</v>
      </c>
      <c r="B5383" s="7">
        <f>MONTH(tbStoricoOrdini[[#This Row],[DATA]])</f>
        <v>7</v>
      </c>
      <c r="C5383" t="s">
        <v>5478</v>
      </c>
      <c r="D5383" t="str">
        <f>RIGHT(tbStoricoOrdini[[#This Row],[ORDINE]],4)</f>
        <v>5380</v>
      </c>
      <c r="E5383" t="s">
        <v>25</v>
      </c>
      <c r="F5383" t="str">
        <f>VLOOKUP(tbStoricoOrdini[[#This Row],[CLIENTE]],tbClienti[],3,FALSE)</f>
        <v>Lombardia</v>
      </c>
      <c r="G5383" t="str">
        <f>VLOOKUP(tbStoricoOrdini[[#This Row],[CLIENTE]],tbClienti[],7,FALSE)</f>
        <v>CD</v>
      </c>
      <c r="H5383" t="s">
        <v>61</v>
      </c>
      <c r="I5383" t="str">
        <f>IF(LEFT(tbStoricoOrdini[[#This Row],[ARTICOLO]],3) = "COG","COG",LEFT(tbStoricoOrdini[[#This Row],[ARTICOLO]],FIND(" ",tbStoricoOrdini[[#This Row],[ARTICOLO]])-1))</f>
        <v>KLM</v>
      </c>
      <c r="J5383" t="str">
        <f>MID(tbStoricoOrdini[[#This Row],[ARTICOLO]],FIND(" ",tbStoricoOrdini[[#This Row],[ARTICOLO]])+1,4)</f>
        <v>5000</v>
      </c>
      <c r="K5383" t="str">
        <f>IFERROR(RIGHT(tbStoricoOrdini[[#This Row],[ARTICOLO]],LEN(tbStoricoOrdini[[#This Row],[ARTICOLO]])-FIND(" ",tbStoricoOrdini[[#This Row],[ARTICOLO]],FIND(" ",tbStoricoOrdini[[#This Row],[ARTICOLO]]) +1)),"")</f>
        <v>Medium</v>
      </c>
      <c r="L5383" s="3">
        <f>VLOOKUP(tbStoricoOrdini[[#This Row],[ARTICOLO]],tbArticoli[],2,FALSE)</f>
        <v>150</v>
      </c>
      <c r="M5383" s="22">
        <f>tbStoricoOrdini[[#This Row],[IMPORTO]]/tbStoricoOrdini[[#This Row],[PREZZO]]</f>
        <v>21.72</v>
      </c>
      <c r="N5383" t="s">
        <v>12</v>
      </c>
      <c r="O5383" s="8">
        <f>VLOOKUP(tbStoricoOrdini[[#This Row],[AGENTE]],tbAgenti[],2,FALSE)</f>
        <v>0.05</v>
      </c>
      <c r="P5383" s="2">
        <v>3258</v>
      </c>
      <c r="Q5383" s="2">
        <f>tbStoricoOrdini[[#This Row],[IMPORTO]]*tbStoricoOrdini[[#This Row],[% COMM.]]</f>
        <v>162.9</v>
      </c>
      <c r="R5383" s="2">
        <f>tbStoricoOrdini[[#This Row],[TOT. COMM.]]+tbStoricoOrdini[[#This Row],[IMPORTO]]</f>
        <v>3420.9</v>
      </c>
    </row>
    <row r="5384" spans="1:18">
      <c r="A5384" s="1">
        <v>44013</v>
      </c>
      <c r="B5384" s="7">
        <f>MONTH(tbStoricoOrdini[[#This Row],[DATA]])</f>
        <v>7</v>
      </c>
      <c r="C5384" t="s">
        <v>5479</v>
      </c>
      <c r="D5384" t="str">
        <f>RIGHT(tbStoricoOrdini[[#This Row],[ORDINE]],4)</f>
        <v>5381</v>
      </c>
      <c r="E5384" t="s">
        <v>25</v>
      </c>
      <c r="F5384" t="str">
        <f>VLOOKUP(tbStoricoOrdini[[#This Row],[CLIENTE]],tbClienti[],3,FALSE)</f>
        <v>Lombardia</v>
      </c>
      <c r="G5384" t="str">
        <f>VLOOKUP(tbStoricoOrdini[[#This Row],[CLIENTE]],tbClienti[],7,FALSE)</f>
        <v>CD</v>
      </c>
      <c r="H5384" t="s">
        <v>61</v>
      </c>
      <c r="I5384" t="str">
        <f>IF(LEFT(tbStoricoOrdini[[#This Row],[ARTICOLO]],3) = "COG","COG",LEFT(tbStoricoOrdini[[#This Row],[ARTICOLO]],FIND(" ",tbStoricoOrdini[[#This Row],[ARTICOLO]])-1))</f>
        <v>KLM</v>
      </c>
      <c r="J5384" t="str">
        <f>MID(tbStoricoOrdini[[#This Row],[ARTICOLO]],FIND(" ",tbStoricoOrdini[[#This Row],[ARTICOLO]])+1,4)</f>
        <v>5000</v>
      </c>
      <c r="K5384" t="str">
        <f>IFERROR(RIGHT(tbStoricoOrdini[[#This Row],[ARTICOLO]],LEN(tbStoricoOrdini[[#This Row],[ARTICOLO]])-FIND(" ",tbStoricoOrdini[[#This Row],[ARTICOLO]],FIND(" ",tbStoricoOrdini[[#This Row],[ARTICOLO]]) +1)),"")</f>
        <v>Medium</v>
      </c>
      <c r="L5384" s="3">
        <f>VLOOKUP(tbStoricoOrdini[[#This Row],[ARTICOLO]],tbArticoli[],2,FALSE)</f>
        <v>150</v>
      </c>
      <c r="M5384" s="22">
        <f>tbStoricoOrdini[[#This Row],[IMPORTO]]/tbStoricoOrdini[[#This Row],[PREZZO]]</f>
        <v>1600.5533333333333</v>
      </c>
      <c r="N5384" t="s">
        <v>9</v>
      </c>
      <c r="O5384" s="8">
        <f>VLOOKUP(tbStoricoOrdini[[#This Row],[AGENTE]],tbAgenti[],2,FALSE)</f>
        <v>0.05</v>
      </c>
      <c r="P5384" s="2">
        <v>240083</v>
      </c>
      <c r="Q5384" s="2">
        <f>tbStoricoOrdini[[#This Row],[IMPORTO]]*tbStoricoOrdini[[#This Row],[% COMM.]]</f>
        <v>12004.150000000001</v>
      </c>
      <c r="R5384" s="2">
        <f>tbStoricoOrdini[[#This Row],[TOT. COMM.]]+tbStoricoOrdini[[#This Row],[IMPORTO]]</f>
        <v>252087.15</v>
      </c>
    </row>
    <row r="5385" spans="1:18">
      <c r="A5385" s="1">
        <v>44013</v>
      </c>
      <c r="B5385" s="7">
        <f>MONTH(tbStoricoOrdini[[#This Row],[DATA]])</f>
        <v>7</v>
      </c>
      <c r="C5385" t="s">
        <v>5480</v>
      </c>
      <c r="D5385" t="str">
        <f>RIGHT(tbStoricoOrdini[[#This Row],[ORDINE]],4)</f>
        <v>5382</v>
      </c>
      <c r="E5385" t="s">
        <v>25</v>
      </c>
      <c r="F5385" t="str">
        <f>VLOOKUP(tbStoricoOrdini[[#This Row],[CLIENTE]],tbClienti[],3,FALSE)</f>
        <v>Lombardia</v>
      </c>
      <c r="G5385" t="str">
        <f>VLOOKUP(tbStoricoOrdini[[#This Row],[CLIENTE]],tbClienti[],7,FALSE)</f>
        <v>CD</v>
      </c>
      <c r="H5385" t="s">
        <v>79</v>
      </c>
      <c r="I5385" t="str">
        <f>IF(LEFT(tbStoricoOrdini[[#This Row],[ARTICOLO]],3) = "COG","COG",LEFT(tbStoricoOrdini[[#This Row],[ARTICOLO]],FIND(" ",tbStoricoOrdini[[#This Row],[ARTICOLO]])-1))</f>
        <v>COG</v>
      </c>
      <c r="J5385" t="str">
        <f>MID(tbStoricoOrdini[[#This Row],[ARTICOLO]],FIND(" ",tbStoricoOrdini[[#This Row],[ARTICOLO]])+1,4)</f>
        <v>4000</v>
      </c>
      <c r="K5385" t="str">
        <f>IFERROR(RIGHT(tbStoricoOrdini[[#This Row],[ARTICOLO]],LEN(tbStoricoOrdini[[#This Row],[ARTICOLO]])-FIND(" ",tbStoricoOrdini[[#This Row],[ARTICOLO]],FIND(" ",tbStoricoOrdini[[#This Row],[ARTICOLO]]) +1)),"")</f>
        <v>Plus</v>
      </c>
      <c r="L5385" s="3">
        <f>VLOOKUP(tbStoricoOrdini[[#This Row],[ARTICOLO]],tbArticoli[],2,FALSE)</f>
        <v>240</v>
      </c>
      <c r="M5385" s="22">
        <f>tbStoricoOrdini[[#This Row],[IMPORTO]]/tbStoricoOrdini[[#This Row],[PREZZO]]</f>
        <v>5.2625000000000002</v>
      </c>
      <c r="N5385" t="s">
        <v>10</v>
      </c>
      <c r="O5385" s="8">
        <f>VLOOKUP(tbStoricoOrdini[[#This Row],[AGENTE]],tbAgenti[],2,FALSE)</f>
        <v>3.6999999999999998E-2</v>
      </c>
      <c r="P5385" s="2">
        <v>1263</v>
      </c>
      <c r="Q5385" s="2">
        <f>tbStoricoOrdini[[#This Row],[IMPORTO]]*tbStoricoOrdini[[#This Row],[% COMM.]]</f>
        <v>46.730999999999995</v>
      </c>
      <c r="R5385" s="2">
        <f>tbStoricoOrdini[[#This Row],[TOT. COMM.]]+tbStoricoOrdini[[#This Row],[IMPORTO]]</f>
        <v>1309.731</v>
      </c>
    </row>
    <row r="5386" spans="1:18">
      <c r="A5386" s="1">
        <v>44013</v>
      </c>
      <c r="B5386" s="7">
        <f>MONTH(tbStoricoOrdini[[#This Row],[DATA]])</f>
        <v>7</v>
      </c>
      <c r="C5386" t="s">
        <v>5481</v>
      </c>
      <c r="D5386" t="str">
        <f>RIGHT(tbStoricoOrdini[[#This Row],[ORDINE]],4)</f>
        <v>5383</v>
      </c>
      <c r="E5386" t="s">
        <v>25</v>
      </c>
      <c r="F5386" t="str">
        <f>VLOOKUP(tbStoricoOrdini[[#This Row],[CLIENTE]],tbClienti[],3,FALSE)</f>
        <v>Lombardia</v>
      </c>
      <c r="G5386" t="str">
        <f>VLOOKUP(tbStoricoOrdini[[#This Row],[CLIENTE]],tbClienti[],7,FALSE)</f>
        <v>CD</v>
      </c>
      <c r="H5386" t="s">
        <v>79</v>
      </c>
      <c r="I5386" t="str">
        <f>IF(LEFT(tbStoricoOrdini[[#This Row],[ARTICOLO]],3) = "COG","COG",LEFT(tbStoricoOrdini[[#This Row],[ARTICOLO]],FIND(" ",tbStoricoOrdini[[#This Row],[ARTICOLO]])-1))</f>
        <v>COG</v>
      </c>
      <c r="J5386" t="str">
        <f>MID(tbStoricoOrdini[[#This Row],[ARTICOLO]],FIND(" ",tbStoricoOrdini[[#This Row],[ARTICOLO]])+1,4)</f>
        <v>4000</v>
      </c>
      <c r="K5386" t="str">
        <f>IFERROR(RIGHT(tbStoricoOrdini[[#This Row],[ARTICOLO]],LEN(tbStoricoOrdini[[#This Row],[ARTICOLO]])-FIND(" ",tbStoricoOrdini[[#This Row],[ARTICOLO]],FIND(" ",tbStoricoOrdini[[#This Row],[ARTICOLO]]) +1)),"")</f>
        <v>Plus</v>
      </c>
      <c r="L5386" s="3">
        <f>VLOOKUP(tbStoricoOrdini[[#This Row],[ARTICOLO]],tbArticoli[],2,FALSE)</f>
        <v>240</v>
      </c>
      <c r="M5386" s="22">
        <f>tbStoricoOrdini[[#This Row],[IMPORTO]]/tbStoricoOrdini[[#This Row],[PREZZO]]</f>
        <v>2.8916666666666666</v>
      </c>
      <c r="N5386" t="s">
        <v>11</v>
      </c>
      <c r="O5386" s="8">
        <f>VLOOKUP(tbStoricoOrdini[[#This Row],[AGENTE]],tbAgenti[],2,FALSE)</f>
        <v>0.04</v>
      </c>
      <c r="P5386" s="2">
        <v>694</v>
      </c>
      <c r="Q5386" s="2">
        <f>tbStoricoOrdini[[#This Row],[IMPORTO]]*tbStoricoOrdini[[#This Row],[% COMM.]]</f>
        <v>27.76</v>
      </c>
      <c r="R5386" s="2">
        <f>tbStoricoOrdini[[#This Row],[TOT. COMM.]]+tbStoricoOrdini[[#This Row],[IMPORTO]]</f>
        <v>721.76</v>
      </c>
    </row>
    <row r="5387" spans="1:18">
      <c r="A5387" s="1">
        <v>44013</v>
      </c>
      <c r="B5387" s="7">
        <f>MONTH(tbStoricoOrdini[[#This Row],[DATA]])</f>
        <v>7</v>
      </c>
      <c r="C5387" t="s">
        <v>5482</v>
      </c>
      <c r="D5387" t="str">
        <f>RIGHT(tbStoricoOrdini[[#This Row],[ORDINE]],4)</f>
        <v>5384</v>
      </c>
      <c r="E5387" t="s">
        <v>25</v>
      </c>
      <c r="F5387" t="str">
        <f>VLOOKUP(tbStoricoOrdini[[#This Row],[CLIENTE]],tbClienti[],3,FALSE)</f>
        <v>Lombardia</v>
      </c>
      <c r="G5387" t="str">
        <f>VLOOKUP(tbStoricoOrdini[[#This Row],[CLIENTE]],tbClienti[],7,FALSE)</f>
        <v>CD</v>
      </c>
      <c r="H5387" t="s">
        <v>79</v>
      </c>
      <c r="I5387" t="str">
        <f>IF(LEFT(tbStoricoOrdini[[#This Row],[ARTICOLO]],3) = "COG","COG",LEFT(tbStoricoOrdini[[#This Row],[ARTICOLO]],FIND(" ",tbStoricoOrdini[[#This Row],[ARTICOLO]])-1))</f>
        <v>COG</v>
      </c>
      <c r="J5387" t="str">
        <f>MID(tbStoricoOrdini[[#This Row],[ARTICOLO]],FIND(" ",tbStoricoOrdini[[#This Row],[ARTICOLO]])+1,4)</f>
        <v>4000</v>
      </c>
      <c r="K5387" t="str">
        <f>IFERROR(RIGHT(tbStoricoOrdini[[#This Row],[ARTICOLO]],LEN(tbStoricoOrdini[[#This Row],[ARTICOLO]])-FIND(" ",tbStoricoOrdini[[#This Row],[ARTICOLO]],FIND(" ",tbStoricoOrdini[[#This Row],[ARTICOLO]]) +1)),"")</f>
        <v>Plus</v>
      </c>
      <c r="L5387" s="3">
        <f>VLOOKUP(tbStoricoOrdini[[#This Row],[ARTICOLO]],tbArticoli[],2,FALSE)</f>
        <v>240</v>
      </c>
      <c r="M5387" s="22">
        <f>tbStoricoOrdini[[#This Row],[IMPORTO]]/tbStoricoOrdini[[#This Row],[PREZZO]]</f>
        <v>76.845833333333331</v>
      </c>
      <c r="N5387" t="s">
        <v>8</v>
      </c>
      <c r="O5387" s="8">
        <f>VLOOKUP(tbStoricoOrdini[[#This Row],[AGENTE]],tbAgenti[],2,FALSE)</f>
        <v>0.05</v>
      </c>
      <c r="P5387" s="2">
        <v>18443</v>
      </c>
      <c r="Q5387" s="2">
        <f>tbStoricoOrdini[[#This Row],[IMPORTO]]*tbStoricoOrdini[[#This Row],[% COMM.]]</f>
        <v>922.15000000000009</v>
      </c>
      <c r="R5387" s="2">
        <f>tbStoricoOrdini[[#This Row],[TOT. COMM.]]+tbStoricoOrdini[[#This Row],[IMPORTO]]</f>
        <v>19365.150000000001</v>
      </c>
    </row>
    <row r="5388" spans="1:18">
      <c r="A5388" s="1">
        <v>44013</v>
      </c>
      <c r="B5388" s="7">
        <f>MONTH(tbStoricoOrdini[[#This Row],[DATA]])</f>
        <v>7</v>
      </c>
      <c r="C5388" t="s">
        <v>5483</v>
      </c>
      <c r="D5388" t="str">
        <f>RIGHT(tbStoricoOrdini[[#This Row],[ORDINE]],4)</f>
        <v>5385</v>
      </c>
      <c r="E5388" t="s">
        <v>25</v>
      </c>
      <c r="F5388" t="str">
        <f>VLOOKUP(tbStoricoOrdini[[#This Row],[CLIENTE]],tbClienti[],3,FALSE)</f>
        <v>Lombardia</v>
      </c>
      <c r="G5388" t="str">
        <f>VLOOKUP(tbStoricoOrdini[[#This Row],[CLIENTE]],tbClienti[],7,FALSE)</f>
        <v>CD</v>
      </c>
      <c r="H5388" t="s">
        <v>79</v>
      </c>
      <c r="I5388" t="str">
        <f>IF(LEFT(tbStoricoOrdini[[#This Row],[ARTICOLO]],3) = "COG","COG",LEFT(tbStoricoOrdini[[#This Row],[ARTICOLO]],FIND(" ",tbStoricoOrdini[[#This Row],[ARTICOLO]])-1))</f>
        <v>COG</v>
      </c>
      <c r="J5388" t="str">
        <f>MID(tbStoricoOrdini[[#This Row],[ARTICOLO]],FIND(" ",tbStoricoOrdini[[#This Row],[ARTICOLO]])+1,4)</f>
        <v>4000</v>
      </c>
      <c r="K5388" t="str">
        <f>IFERROR(RIGHT(tbStoricoOrdini[[#This Row],[ARTICOLO]],LEN(tbStoricoOrdini[[#This Row],[ARTICOLO]])-FIND(" ",tbStoricoOrdini[[#This Row],[ARTICOLO]],FIND(" ",tbStoricoOrdini[[#This Row],[ARTICOLO]]) +1)),"")</f>
        <v>Plus</v>
      </c>
      <c r="L5388" s="3">
        <f>VLOOKUP(tbStoricoOrdini[[#This Row],[ARTICOLO]],tbArticoli[],2,FALSE)</f>
        <v>240</v>
      </c>
      <c r="M5388" s="22">
        <f>tbStoricoOrdini[[#This Row],[IMPORTO]]/tbStoricoOrdini[[#This Row],[PREZZO]]</f>
        <v>120.58750000000001</v>
      </c>
      <c r="N5388" t="s">
        <v>12</v>
      </c>
      <c r="O5388" s="8">
        <f>VLOOKUP(tbStoricoOrdini[[#This Row],[AGENTE]],tbAgenti[],2,FALSE)</f>
        <v>0.05</v>
      </c>
      <c r="P5388" s="2">
        <v>28941</v>
      </c>
      <c r="Q5388" s="2">
        <f>tbStoricoOrdini[[#This Row],[IMPORTO]]*tbStoricoOrdini[[#This Row],[% COMM.]]</f>
        <v>1447.0500000000002</v>
      </c>
      <c r="R5388" s="2">
        <f>tbStoricoOrdini[[#This Row],[TOT. COMM.]]+tbStoricoOrdini[[#This Row],[IMPORTO]]</f>
        <v>30388.05</v>
      </c>
    </row>
    <row r="5389" spans="1:18">
      <c r="A5389" s="1">
        <v>44013</v>
      </c>
      <c r="B5389" s="7">
        <f>MONTH(tbStoricoOrdini[[#This Row],[DATA]])</f>
        <v>7</v>
      </c>
      <c r="C5389" t="s">
        <v>5484</v>
      </c>
      <c r="D5389" t="str">
        <f>RIGHT(tbStoricoOrdini[[#This Row],[ORDINE]],4)</f>
        <v>5386</v>
      </c>
      <c r="E5389" t="s">
        <v>25</v>
      </c>
      <c r="F5389" t="str">
        <f>VLOOKUP(tbStoricoOrdini[[#This Row],[CLIENTE]],tbClienti[],3,FALSE)</f>
        <v>Lombardia</v>
      </c>
      <c r="G5389" t="str">
        <f>VLOOKUP(tbStoricoOrdini[[#This Row],[CLIENTE]],tbClienti[],7,FALSE)</f>
        <v>CD</v>
      </c>
      <c r="H5389" t="s">
        <v>79</v>
      </c>
      <c r="I5389" t="str">
        <f>IF(LEFT(tbStoricoOrdini[[#This Row],[ARTICOLO]],3) = "COG","COG",LEFT(tbStoricoOrdini[[#This Row],[ARTICOLO]],FIND(" ",tbStoricoOrdini[[#This Row],[ARTICOLO]])-1))</f>
        <v>COG</v>
      </c>
      <c r="J5389" t="str">
        <f>MID(tbStoricoOrdini[[#This Row],[ARTICOLO]],FIND(" ",tbStoricoOrdini[[#This Row],[ARTICOLO]])+1,4)</f>
        <v>4000</v>
      </c>
      <c r="K5389" t="str">
        <f>IFERROR(RIGHT(tbStoricoOrdini[[#This Row],[ARTICOLO]],LEN(tbStoricoOrdini[[#This Row],[ARTICOLO]])-FIND(" ",tbStoricoOrdini[[#This Row],[ARTICOLO]],FIND(" ",tbStoricoOrdini[[#This Row],[ARTICOLO]]) +1)),"")</f>
        <v>Plus</v>
      </c>
      <c r="L5389" s="3">
        <f>VLOOKUP(tbStoricoOrdini[[#This Row],[ARTICOLO]],tbArticoli[],2,FALSE)</f>
        <v>240</v>
      </c>
      <c r="M5389" s="22">
        <f>tbStoricoOrdini[[#This Row],[IMPORTO]]/tbStoricoOrdini[[#This Row],[PREZZO]]</f>
        <v>1.5</v>
      </c>
      <c r="N5389" t="s">
        <v>9</v>
      </c>
      <c r="O5389" s="8">
        <f>VLOOKUP(tbStoricoOrdini[[#This Row],[AGENTE]],tbAgenti[],2,FALSE)</f>
        <v>0.05</v>
      </c>
      <c r="P5389" s="2">
        <v>360</v>
      </c>
      <c r="Q5389" s="2">
        <f>tbStoricoOrdini[[#This Row],[IMPORTO]]*tbStoricoOrdini[[#This Row],[% COMM.]]</f>
        <v>18</v>
      </c>
      <c r="R5389" s="2">
        <f>tbStoricoOrdini[[#This Row],[TOT. COMM.]]+tbStoricoOrdini[[#This Row],[IMPORTO]]</f>
        <v>378</v>
      </c>
    </row>
    <row r="5390" spans="1:18">
      <c r="A5390" s="1">
        <v>44013</v>
      </c>
      <c r="B5390" s="7">
        <f>MONTH(tbStoricoOrdini[[#This Row],[DATA]])</f>
        <v>7</v>
      </c>
      <c r="C5390" t="s">
        <v>5485</v>
      </c>
      <c r="D5390" t="str">
        <f>RIGHT(tbStoricoOrdini[[#This Row],[ORDINE]],4)</f>
        <v>5387</v>
      </c>
      <c r="E5390" t="s">
        <v>25</v>
      </c>
      <c r="F5390" t="str">
        <f>VLOOKUP(tbStoricoOrdini[[#This Row],[CLIENTE]],tbClienti[],3,FALSE)</f>
        <v>Lombardia</v>
      </c>
      <c r="G5390" t="str">
        <f>VLOOKUP(tbStoricoOrdini[[#This Row],[CLIENTE]],tbClienti[],7,FALSE)</f>
        <v>CD</v>
      </c>
      <c r="H5390" t="s">
        <v>60</v>
      </c>
      <c r="I5390" t="str">
        <f>IF(LEFT(tbStoricoOrdini[[#This Row],[ARTICOLO]],3) = "COG","COG",LEFT(tbStoricoOrdini[[#This Row],[ARTICOLO]],FIND(" ",tbStoricoOrdini[[#This Row],[ARTICOLO]])-1))</f>
        <v>KLM</v>
      </c>
      <c r="J5390" t="str">
        <f>MID(tbStoricoOrdini[[#This Row],[ARTICOLO]],FIND(" ",tbStoricoOrdini[[#This Row],[ARTICOLO]])+1,4)</f>
        <v>5000</v>
      </c>
      <c r="K5390" t="str">
        <f>IFERROR(RIGHT(tbStoricoOrdini[[#This Row],[ARTICOLO]],LEN(tbStoricoOrdini[[#This Row],[ARTICOLO]])-FIND(" ",tbStoricoOrdini[[#This Row],[ARTICOLO]],FIND(" ",tbStoricoOrdini[[#This Row],[ARTICOLO]]) +1)),"")</f>
        <v>Plus</v>
      </c>
      <c r="L5390" s="3">
        <f>VLOOKUP(tbStoricoOrdini[[#This Row],[ARTICOLO]],tbArticoli[],2,FALSE)</f>
        <v>175</v>
      </c>
      <c r="M5390" s="22">
        <f>tbStoricoOrdini[[#This Row],[IMPORTO]]/tbStoricoOrdini[[#This Row],[PREZZO]]</f>
        <v>48.194285714285712</v>
      </c>
      <c r="N5390" t="s">
        <v>10</v>
      </c>
      <c r="O5390" s="8">
        <f>VLOOKUP(tbStoricoOrdini[[#This Row],[AGENTE]],tbAgenti[],2,FALSE)</f>
        <v>3.6999999999999998E-2</v>
      </c>
      <c r="P5390" s="2">
        <v>8434</v>
      </c>
      <c r="Q5390" s="2">
        <f>tbStoricoOrdini[[#This Row],[IMPORTO]]*tbStoricoOrdini[[#This Row],[% COMM.]]</f>
        <v>312.05799999999999</v>
      </c>
      <c r="R5390" s="2">
        <f>tbStoricoOrdini[[#This Row],[TOT. COMM.]]+tbStoricoOrdini[[#This Row],[IMPORTO]]</f>
        <v>8746.0580000000009</v>
      </c>
    </row>
    <row r="5391" spans="1:18">
      <c r="A5391" s="1">
        <v>44013</v>
      </c>
      <c r="B5391" s="7">
        <f>MONTH(tbStoricoOrdini[[#This Row],[DATA]])</f>
        <v>7</v>
      </c>
      <c r="C5391" t="s">
        <v>5486</v>
      </c>
      <c r="D5391" t="str">
        <f>RIGHT(tbStoricoOrdini[[#This Row],[ORDINE]],4)</f>
        <v>5388</v>
      </c>
      <c r="E5391" t="s">
        <v>25</v>
      </c>
      <c r="F5391" t="str">
        <f>VLOOKUP(tbStoricoOrdini[[#This Row],[CLIENTE]],tbClienti[],3,FALSE)</f>
        <v>Lombardia</v>
      </c>
      <c r="G5391" t="str">
        <f>VLOOKUP(tbStoricoOrdini[[#This Row],[CLIENTE]],tbClienti[],7,FALSE)</f>
        <v>CD</v>
      </c>
      <c r="H5391" t="s">
        <v>60</v>
      </c>
      <c r="I5391" t="str">
        <f>IF(LEFT(tbStoricoOrdini[[#This Row],[ARTICOLO]],3) = "COG","COG",LEFT(tbStoricoOrdini[[#This Row],[ARTICOLO]],FIND(" ",tbStoricoOrdini[[#This Row],[ARTICOLO]])-1))</f>
        <v>KLM</v>
      </c>
      <c r="J5391" t="str">
        <f>MID(tbStoricoOrdini[[#This Row],[ARTICOLO]],FIND(" ",tbStoricoOrdini[[#This Row],[ARTICOLO]])+1,4)</f>
        <v>5000</v>
      </c>
      <c r="K5391" t="str">
        <f>IFERROR(RIGHT(tbStoricoOrdini[[#This Row],[ARTICOLO]],LEN(tbStoricoOrdini[[#This Row],[ARTICOLO]])-FIND(" ",tbStoricoOrdini[[#This Row],[ARTICOLO]],FIND(" ",tbStoricoOrdini[[#This Row],[ARTICOLO]]) +1)),"")</f>
        <v>Plus</v>
      </c>
      <c r="L5391" s="3">
        <f>VLOOKUP(tbStoricoOrdini[[#This Row],[ARTICOLO]],tbArticoli[],2,FALSE)</f>
        <v>175</v>
      </c>
      <c r="M5391" s="22">
        <f>tbStoricoOrdini[[#This Row],[IMPORTO]]/tbStoricoOrdini[[#This Row],[PREZZO]]</f>
        <v>12.834285714285715</v>
      </c>
      <c r="N5391" t="s">
        <v>8</v>
      </c>
      <c r="O5391" s="8">
        <f>VLOOKUP(tbStoricoOrdini[[#This Row],[AGENTE]],tbAgenti[],2,FALSE)</f>
        <v>0.05</v>
      </c>
      <c r="P5391" s="2">
        <v>2246</v>
      </c>
      <c r="Q5391" s="2">
        <f>tbStoricoOrdini[[#This Row],[IMPORTO]]*tbStoricoOrdini[[#This Row],[% COMM.]]</f>
        <v>112.30000000000001</v>
      </c>
      <c r="R5391" s="2">
        <f>tbStoricoOrdini[[#This Row],[TOT. COMM.]]+tbStoricoOrdini[[#This Row],[IMPORTO]]</f>
        <v>2358.3000000000002</v>
      </c>
    </row>
    <row r="5392" spans="1:18">
      <c r="A5392" s="1">
        <v>44013</v>
      </c>
      <c r="B5392" s="7">
        <f>MONTH(tbStoricoOrdini[[#This Row],[DATA]])</f>
        <v>7</v>
      </c>
      <c r="C5392" t="s">
        <v>5487</v>
      </c>
      <c r="D5392" t="str">
        <f>RIGHT(tbStoricoOrdini[[#This Row],[ORDINE]],4)</f>
        <v>5389</v>
      </c>
      <c r="E5392" t="s">
        <v>25</v>
      </c>
      <c r="F5392" t="str">
        <f>VLOOKUP(tbStoricoOrdini[[#This Row],[CLIENTE]],tbClienti[],3,FALSE)</f>
        <v>Lombardia</v>
      </c>
      <c r="G5392" t="str">
        <f>VLOOKUP(tbStoricoOrdini[[#This Row],[CLIENTE]],tbClienti[],7,FALSE)</f>
        <v>CD</v>
      </c>
      <c r="H5392" t="s">
        <v>60</v>
      </c>
      <c r="I5392" t="str">
        <f>IF(LEFT(tbStoricoOrdini[[#This Row],[ARTICOLO]],3) = "COG","COG",LEFT(tbStoricoOrdini[[#This Row],[ARTICOLO]],FIND(" ",tbStoricoOrdini[[#This Row],[ARTICOLO]])-1))</f>
        <v>KLM</v>
      </c>
      <c r="J5392" t="str">
        <f>MID(tbStoricoOrdini[[#This Row],[ARTICOLO]],FIND(" ",tbStoricoOrdini[[#This Row],[ARTICOLO]])+1,4)</f>
        <v>5000</v>
      </c>
      <c r="K5392" t="str">
        <f>IFERROR(RIGHT(tbStoricoOrdini[[#This Row],[ARTICOLO]],LEN(tbStoricoOrdini[[#This Row],[ARTICOLO]])-FIND(" ",tbStoricoOrdini[[#This Row],[ARTICOLO]],FIND(" ",tbStoricoOrdini[[#This Row],[ARTICOLO]]) +1)),"")</f>
        <v>Plus</v>
      </c>
      <c r="L5392" s="3">
        <f>VLOOKUP(tbStoricoOrdini[[#This Row],[ARTICOLO]],tbArticoli[],2,FALSE)</f>
        <v>175</v>
      </c>
      <c r="M5392" s="22">
        <f>tbStoricoOrdini[[#This Row],[IMPORTO]]/tbStoricoOrdini[[#This Row],[PREZZO]]</f>
        <v>7.3428571428571425</v>
      </c>
      <c r="N5392" t="s">
        <v>12</v>
      </c>
      <c r="O5392" s="8">
        <f>VLOOKUP(tbStoricoOrdini[[#This Row],[AGENTE]],tbAgenti[],2,FALSE)</f>
        <v>0.05</v>
      </c>
      <c r="P5392" s="2">
        <v>1285</v>
      </c>
      <c r="Q5392" s="2">
        <f>tbStoricoOrdini[[#This Row],[IMPORTO]]*tbStoricoOrdini[[#This Row],[% COMM.]]</f>
        <v>64.25</v>
      </c>
      <c r="R5392" s="2">
        <f>tbStoricoOrdini[[#This Row],[TOT. COMM.]]+tbStoricoOrdini[[#This Row],[IMPORTO]]</f>
        <v>1349.25</v>
      </c>
    </row>
    <row r="5393" spans="1:18">
      <c r="A5393" s="1">
        <v>44013</v>
      </c>
      <c r="B5393" s="7">
        <f>MONTH(tbStoricoOrdini[[#This Row],[DATA]])</f>
        <v>7</v>
      </c>
      <c r="C5393" t="s">
        <v>5488</v>
      </c>
      <c r="D5393" t="str">
        <f>RIGHT(tbStoricoOrdini[[#This Row],[ORDINE]],4)</f>
        <v>5390</v>
      </c>
      <c r="E5393" t="s">
        <v>25</v>
      </c>
      <c r="F5393" t="str">
        <f>VLOOKUP(tbStoricoOrdini[[#This Row],[CLIENTE]],tbClienti[],3,FALSE)</f>
        <v>Lombardia</v>
      </c>
      <c r="G5393" t="str">
        <f>VLOOKUP(tbStoricoOrdini[[#This Row],[CLIENTE]],tbClienti[],7,FALSE)</f>
        <v>CD</v>
      </c>
      <c r="H5393" t="s">
        <v>62</v>
      </c>
      <c r="I5393" t="str">
        <f>IF(LEFT(tbStoricoOrdini[[#This Row],[ARTICOLO]],3) = "COG","COG",LEFT(tbStoricoOrdini[[#This Row],[ARTICOLO]],FIND(" ",tbStoricoOrdini[[#This Row],[ARTICOLO]])-1))</f>
        <v>KLM</v>
      </c>
      <c r="J5393" t="str">
        <f>MID(tbStoricoOrdini[[#This Row],[ARTICOLO]],FIND(" ",tbStoricoOrdini[[#This Row],[ARTICOLO]])+1,4)</f>
        <v>2500</v>
      </c>
      <c r="K5393" t="str">
        <f>IFERROR(RIGHT(tbStoricoOrdini[[#This Row],[ARTICOLO]],LEN(tbStoricoOrdini[[#This Row],[ARTICOLO]])-FIND(" ",tbStoricoOrdini[[#This Row],[ARTICOLO]],FIND(" ",tbStoricoOrdini[[#This Row],[ARTICOLO]]) +1)),"")</f>
        <v>Plus</v>
      </c>
      <c r="L5393" s="3">
        <f>VLOOKUP(tbStoricoOrdini[[#This Row],[ARTICOLO]],tbArticoli[],2,FALSE)</f>
        <v>130</v>
      </c>
      <c r="M5393" s="22">
        <f>tbStoricoOrdini[[#This Row],[IMPORTO]]/tbStoricoOrdini[[#This Row],[PREZZO]]</f>
        <v>70.515384615384619</v>
      </c>
      <c r="N5393" t="s">
        <v>12</v>
      </c>
      <c r="O5393" s="8">
        <f>VLOOKUP(tbStoricoOrdini[[#This Row],[AGENTE]],tbAgenti[],2,FALSE)</f>
        <v>0.05</v>
      </c>
      <c r="P5393" s="2">
        <v>9167</v>
      </c>
      <c r="Q5393" s="2">
        <f>tbStoricoOrdini[[#This Row],[IMPORTO]]*tbStoricoOrdini[[#This Row],[% COMM.]]</f>
        <v>458.35</v>
      </c>
      <c r="R5393" s="2">
        <f>tbStoricoOrdini[[#This Row],[TOT. COMM.]]+tbStoricoOrdini[[#This Row],[IMPORTO]]</f>
        <v>9625.35</v>
      </c>
    </row>
    <row r="5394" spans="1:18">
      <c r="A5394" s="1">
        <v>44013</v>
      </c>
      <c r="B5394" s="7">
        <f>MONTH(tbStoricoOrdini[[#This Row],[DATA]])</f>
        <v>7</v>
      </c>
      <c r="C5394" t="s">
        <v>5489</v>
      </c>
      <c r="D5394" t="str">
        <f>RIGHT(tbStoricoOrdini[[#This Row],[ORDINE]],4)</f>
        <v>5391</v>
      </c>
      <c r="E5394" t="s">
        <v>25</v>
      </c>
      <c r="F5394" t="str">
        <f>VLOOKUP(tbStoricoOrdini[[#This Row],[CLIENTE]],tbClienti[],3,FALSE)</f>
        <v>Lombardia</v>
      </c>
      <c r="G5394" t="str">
        <f>VLOOKUP(tbStoricoOrdini[[#This Row],[CLIENTE]],tbClienti[],7,FALSE)</f>
        <v>CD</v>
      </c>
      <c r="H5394" t="s">
        <v>63</v>
      </c>
      <c r="I5394" t="str">
        <f>IF(LEFT(tbStoricoOrdini[[#This Row],[ARTICOLO]],3) = "COG","COG",LEFT(tbStoricoOrdini[[#This Row],[ARTICOLO]],FIND(" ",tbStoricoOrdini[[#This Row],[ARTICOLO]])-1))</f>
        <v>KLM</v>
      </c>
      <c r="J5394" t="str">
        <f>MID(tbStoricoOrdini[[#This Row],[ARTICOLO]],FIND(" ",tbStoricoOrdini[[#This Row],[ARTICOLO]])+1,4)</f>
        <v>3000</v>
      </c>
      <c r="K5394" t="str">
        <f>IFERROR(RIGHT(tbStoricoOrdini[[#This Row],[ARTICOLO]],LEN(tbStoricoOrdini[[#This Row],[ARTICOLO]])-FIND(" ",tbStoricoOrdini[[#This Row],[ARTICOLO]],FIND(" ",tbStoricoOrdini[[#This Row],[ARTICOLO]]) +1)),"")</f>
        <v>Plus</v>
      </c>
      <c r="L5394" s="3">
        <f>VLOOKUP(tbStoricoOrdini[[#This Row],[ARTICOLO]],tbArticoli[],2,FALSE)</f>
        <v>145</v>
      </c>
      <c r="M5394" s="22">
        <f>tbStoricoOrdini[[#This Row],[IMPORTO]]/tbStoricoOrdini[[#This Row],[PREZZO]]</f>
        <v>77.951724137931038</v>
      </c>
      <c r="N5394" t="s">
        <v>10</v>
      </c>
      <c r="O5394" s="8">
        <f>VLOOKUP(tbStoricoOrdini[[#This Row],[AGENTE]],tbAgenti[],2,FALSE)</f>
        <v>3.6999999999999998E-2</v>
      </c>
      <c r="P5394" s="2">
        <v>11303</v>
      </c>
      <c r="Q5394" s="2">
        <f>tbStoricoOrdini[[#This Row],[IMPORTO]]*tbStoricoOrdini[[#This Row],[% COMM.]]</f>
        <v>418.21099999999996</v>
      </c>
      <c r="R5394" s="2">
        <f>tbStoricoOrdini[[#This Row],[TOT. COMM.]]+tbStoricoOrdini[[#This Row],[IMPORTO]]</f>
        <v>11721.210999999999</v>
      </c>
    </row>
    <row r="5395" spans="1:18">
      <c r="A5395" s="1">
        <v>44013</v>
      </c>
      <c r="B5395" s="7">
        <f>MONTH(tbStoricoOrdini[[#This Row],[DATA]])</f>
        <v>7</v>
      </c>
      <c r="C5395" t="s">
        <v>5490</v>
      </c>
      <c r="D5395" t="str">
        <f>RIGHT(tbStoricoOrdini[[#This Row],[ORDINE]],4)</f>
        <v>5392</v>
      </c>
      <c r="E5395" t="s">
        <v>25</v>
      </c>
      <c r="F5395" t="str">
        <f>VLOOKUP(tbStoricoOrdini[[#This Row],[CLIENTE]],tbClienti[],3,FALSE)</f>
        <v>Lombardia</v>
      </c>
      <c r="G5395" t="str">
        <f>VLOOKUP(tbStoricoOrdini[[#This Row],[CLIENTE]],tbClienti[],7,FALSE)</f>
        <v>CD</v>
      </c>
      <c r="H5395" t="s">
        <v>63</v>
      </c>
      <c r="I5395" t="str">
        <f>IF(LEFT(tbStoricoOrdini[[#This Row],[ARTICOLO]],3) = "COG","COG",LEFT(tbStoricoOrdini[[#This Row],[ARTICOLO]],FIND(" ",tbStoricoOrdini[[#This Row],[ARTICOLO]])-1))</f>
        <v>KLM</v>
      </c>
      <c r="J5395" t="str">
        <f>MID(tbStoricoOrdini[[#This Row],[ARTICOLO]],FIND(" ",tbStoricoOrdini[[#This Row],[ARTICOLO]])+1,4)</f>
        <v>3000</v>
      </c>
      <c r="K5395" t="str">
        <f>IFERROR(RIGHT(tbStoricoOrdini[[#This Row],[ARTICOLO]],LEN(tbStoricoOrdini[[#This Row],[ARTICOLO]])-FIND(" ",tbStoricoOrdini[[#This Row],[ARTICOLO]],FIND(" ",tbStoricoOrdini[[#This Row],[ARTICOLO]]) +1)),"")</f>
        <v>Plus</v>
      </c>
      <c r="L5395" s="3">
        <f>VLOOKUP(tbStoricoOrdini[[#This Row],[ARTICOLO]],tbArticoli[],2,FALSE)</f>
        <v>145</v>
      </c>
      <c r="M5395" s="22">
        <f>tbStoricoOrdini[[#This Row],[IMPORTO]]/tbStoricoOrdini[[#This Row],[PREZZO]]</f>
        <v>13.882758620689655</v>
      </c>
      <c r="N5395" t="s">
        <v>11</v>
      </c>
      <c r="O5395" s="8">
        <f>VLOOKUP(tbStoricoOrdini[[#This Row],[AGENTE]],tbAgenti[],2,FALSE)</f>
        <v>0.04</v>
      </c>
      <c r="P5395" s="2">
        <v>2013</v>
      </c>
      <c r="Q5395" s="2">
        <f>tbStoricoOrdini[[#This Row],[IMPORTO]]*tbStoricoOrdini[[#This Row],[% COMM.]]</f>
        <v>80.52</v>
      </c>
      <c r="R5395" s="2">
        <f>tbStoricoOrdini[[#This Row],[TOT. COMM.]]+tbStoricoOrdini[[#This Row],[IMPORTO]]</f>
        <v>2093.52</v>
      </c>
    </row>
    <row r="5396" spans="1:18">
      <c r="A5396" s="1">
        <v>44013</v>
      </c>
      <c r="B5396" s="7">
        <f>MONTH(tbStoricoOrdini[[#This Row],[DATA]])</f>
        <v>7</v>
      </c>
      <c r="C5396" t="s">
        <v>5491</v>
      </c>
      <c r="D5396" t="str">
        <f>RIGHT(tbStoricoOrdini[[#This Row],[ORDINE]],4)</f>
        <v>5393</v>
      </c>
      <c r="E5396" t="s">
        <v>25</v>
      </c>
      <c r="F5396" t="str">
        <f>VLOOKUP(tbStoricoOrdini[[#This Row],[CLIENTE]],tbClienti[],3,FALSE)</f>
        <v>Lombardia</v>
      </c>
      <c r="G5396" t="str">
        <f>VLOOKUP(tbStoricoOrdini[[#This Row],[CLIENTE]],tbClienti[],7,FALSE)</f>
        <v>CD</v>
      </c>
      <c r="H5396" t="s">
        <v>63</v>
      </c>
      <c r="I5396" t="str">
        <f>IF(LEFT(tbStoricoOrdini[[#This Row],[ARTICOLO]],3) = "COG","COG",LEFT(tbStoricoOrdini[[#This Row],[ARTICOLO]],FIND(" ",tbStoricoOrdini[[#This Row],[ARTICOLO]])-1))</f>
        <v>KLM</v>
      </c>
      <c r="J5396" t="str">
        <f>MID(tbStoricoOrdini[[#This Row],[ARTICOLO]],FIND(" ",tbStoricoOrdini[[#This Row],[ARTICOLO]])+1,4)</f>
        <v>3000</v>
      </c>
      <c r="K5396" t="str">
        <f>IFERROR(RIGHT(tbStoricoOrdini[[#This Row],[ARTICOLO]],LEN(tbStoricoOrdini[[#This Row],[ARTICOLO]])-FIND(" ",tbStoricoOrdini[[#This Row],[ARTICOLO]],FIND(" ",tbStoricoOrdini[[#This Row],[ARTICOLO]]) +1)),"")</f>
        <v>Plus</v>
      </c>
      <c r="L5396" s="3">
        <f>VLOOKUP(tbStoricoOrdini[[#This Row],[ARTICOLO]],tbArticoli[],2,FALSE)</f>
        <v>145</v>
      </c>
      <c r="M5396" s="22">
        <f>tbStoricoOrdini[[#This Row],[IMPORTO]]/tbStoricoOrdini[[#This Row],[PREZZO]]</f>
        <v>0.2</v>
      </c>
      <c r="N5396" t="s">
        <v>8</v>
      </c>
      <c r="O5396" s="8">
        <f>VLOOKUP(tbStoricoOrdini[[#This Row],[AGENTE]],tbAgenti[],2,FALSE)</f>
        <v>0.05</v>
      </c>
      <c r="P5396" s="2">
        <v>29</v>
      </c>
      <c r="Q5396" s="2">
        <f>tbStoricoOrdini[[#This Row],[IMPORTO]]*tbStoricoOrdini[[#This Row],[% COMM.]]</f>
        <v>1.4500000000000002</v>
      </c>
      <c r="R5396" s="2">
        <f>tbStoricoOrdini[[#This Row],[TOT. COMM.]]+tbStoricoOrdini[[#This Row],[IMPORTO]]</f>
        <v>30.45</v>
      </c>
    </row>
    <row r="5397" spans="1:18">
      <c r="A5397" s="1">
        <v>44013</v>
      </c>
      <c r="B5397" s="7">
        <f>MONTH(tbStoricoOrdini[[#This Row],[DATA]])</f>
        <v>7</v>
      </c>
      <c r="C5397" t="s">
        <v>5492</v>
      </c>
      <c r="D5397" t="str">
        <f>RIGHT(tbStoricoOrdini[[#This Row],[ORDINE]],4)</f>
        <v>5394</v>
      </c>
      <c r="E5397" t="s">
        <v>25</v>
      </c>
      <c r="F5397" t="str">
        <f>VLOOKUP(tbStoricoOrdini[[#This Row],[CLIENTE]],tbClienti[],3,FALSE)</f>
        <v>Lombardia</v>
      </c>
      <c r="G5397" t="str">
        <f>VLOOKUP(tbStoricoOrdini[[#This Row],[CLIENTE]],tbClienti[],7,FALSE)</f>
        <v>CD</v>
      </c>
      <c r="H5397" t="s">
        <v>63</v>
      </c>
      <c r="I5397" t="str">
        <f>IF(LEFT(tbStoricoOrdini[[#This Row],[ARTICOLO]],3) = "COG","COG",LEFT(tbStoricoOrdini[[#This Row],[ARTICOLO]],FIND(" ",tbStoricoOrdini[[#This Row],[ARTICOLO]])-1))</f>
        <v>KLM</v>
      </c>
      <c r="J5397" t="str">
        <f>MID(tbStoricoOrdini[[#This Row],[ARTICOLO]],FIND(" ",tbStoricoOrdini[[#This Row],[ARTICOLO]])+1,4)</f>
        <v>3000</v>
      </c>
      <c r="K5397" t="str">
        <f>IFERROR(RIGHT(tbStoricoOrdini[[#This Row],[ARTICOLO]],LEN(tbStoricoOrdini[[#This Row],[ARTICOLO]])-FIND(" ",tbStoricoOrdini[[#This Row],[ARTICOLO]],FIND(" ",tbStoricoOrdini[[#This Row],[ARTICOLO]]) +1)),"")</f>
        <v>Plus</v>
      </c>
      <c r="L5397" s="3">
        <f>VLOOKUP(tbStoricoOrdini[[#This Row],[ARTICOLO]],tbArticoli[],2,FALSE)</f>
        <v>145</v>
      </c>
      <c r="M5397" s="22">
        <f>tbStoricoOrdini[[#This Row],[IMPORTO]]/tbStoricoOrdini[[#This Row],[PREZZO]]</f>
        <v>259.95862068965516</v>
      </c>
      <c r="N5397" t="s">
        <v>12</v>
      </c>
      <c r="O5397" s="8">
        <f>VLOOKUP(tbStoricoOrdini[[#This Row],[AGENTE]],tbAgenti[],2,FALSE)</f>
        <v>0.05</v>
      </c>
      <c r="P5397" s="2">
        <v>37694</v>
      </c>
      <c r="Q5397" s="2">
        <f>tbStoricoOrdini[[#This Row],[IMPORTO]]*tbStoricoOrdini[[#This Row],[% COMM.]]</f>
        <v>1884.7</v>
      </c>
      <c r="R5397" s="2">
        <f>tbStoricoOrdini[[#This Row],[TOT. COMM.]]+tbStoricoOrdini[[#This Row],[IMPORTO]]</f>
        <v>39578.699999999997</v>
      </c>
    </row>
    <row r="5398" spans="1:18">
      <c r="A5398" s="1">
        <v>44013</v>
      </c>
      <c r="B5398" s="7">
        <f>MONTH(tbStoricoOrdini[[#This Row],[DATA]])</f>
        <v>7</v>
      </c>
      <c r="C5398" t="s">
        <v>5493</v>
      </c>
      <c r="D5398" t="str">
        <f>RIGHT(tbStoricoOrdini[[#This Row],[ORDINE]],4)</f>
        <v>5395</v>
      </c>
      <c r="E5398" t="s">
        <v>25</v>
      </c>
      <c r="F5398" t="str">
        <f>VLOOKUP(tbStoricoOrdini[[#This Row],[CLIENTE]],tbClienti[],3,FALSE)</f>
        <v>Lombardia</v>
      </c>
      <c r="G5398" t="str">
        <f>VLOOKUP(tbStoricoOrdini[[#This Row],[CLIENTE]],tbClienti[],7,FALSE)</f>
        <v>CD</v>
      </c>
      <c r="H5398" t="s">
        <v>63</v>
      </c>
      <c r="I5398" t="str">
        <f>IF(LEFT(tbStoricoOrdini[[#This Row],[ARTICOLO]],3) = "COG","COG",LEFT(tbStoricoOrdini[[#This Row],[ARTICOLO]],FIND(" ",tbStoricoOrdini[[#This Row],[ARTICOLO]])-1))</f>
        <v>KLM</v>
      </c>
      <c r="J5398" t="str">
        <f>MID(tbStoricoOrdini[[#This Row],[ARTICOLO]],FIND(" ",tbStoricoOrdini[[#This Row],[ARTICOLO]])+1,4)</f>
        <v>3000</v>
      </c>
      <c r="K5398" t="str">
        <f>IFERROR(RIGHT(tbStoricoOrdini[[#This Row],[ARTICOLO]],LEN(tbStoricoOrdini[[#This Row],[ARTICOLO]])-FIND(" ",tbStoricoOrdini[[#This Row],[ARTICOLO]],FIND(" ",tbStoricoOrdini[[#This Row],[ARTICOLO]]) +1)),"")</f>
        <v>Plus</v>
      </c>
      <c r="L5398" s="3">
        <f>VLOOKUP(tbStoricoOrdini[[#This Row],[ARTICOLO]],tbArticoli[],2,FALSE)</f>
        <v>145</v>
      </c>
      <c r="M5398" s="22">
        <f>tbStoricoOrdini[[#This Row],[IMPORTO]]/tbStoricoOrdini[[#This Row],[PREZZO]]</f>
        <v>21.062068965517241</v>
      </c>
      <c r="N5398" t="s">
        <v>13</v>
      </c>
      <c r="O5398" s="8">
        <f>VLOOKUP(tbStoricoOrdini[[#This Row],[AGENTE]],tbAgenti[],2,FALSE)</f>
        <v>0.1</v>
      </c>
      <c r="P5398" s="2">
        <v>3054</v>
      </c>
      <c r="Q5398" s="2">
        <f>tbStoricoOrdini[[#This Row],[IMPORTO]]*tbStoricoOrdini[[#This Row],[% COMM.]]</f>
        <v>305.40000000000003</v>
      </c>
      <c r="R5398" s="2">
        <f>tbStoricoOrdini[[#This Row],[TOT. COMM.]]+tbStoricoOrdini[[#This Row],[IMPORTO]]</f>
        <v>3359.4</v>
      </c>
    </row>
    <row r="5399" spans="1:18">
      <c r="A5399" s="1">
        <v>44013</v>
      </c>
      <c r="B5399" s="7">
        <f>MONTH(tbStoricoOrdini[[#This Row],[DATA]])</f>
        <v>7</v>
      </c>
      <c r="C5399" t="s">
        <v>5494</v>
      </c>
      <c r="D5399" t="str">
        <f>RIGHT(tbStoricoOrdini[[#This Row],[ORDINE]],4)</f>
        <v>5396</v>
      </c>
      <c r="E5399" t="s">
        <v>25</v>
      </c>
      <c r="F5399" t="str">
        <f>VLOOKUP(tbStoricoOrdini[[#This Row],[CLIENTE]],tbClienti[],3,FALSE)</f>
        <v>Lombardia</v>
      </c>
      <c r="G5399" t="str">
        <f>VLOOKUP(tbStoricoOrdini[[#This Row],[CLIENTE]],tbClienti[],7,FALSE)</f>
        <v>CD</v>
      </c>
      <c r="H5399" t="s">
        <v>63</v>
      </c>
      <c r="I5399" t="str">
        <f>IF(LEFT(tbStoricoOrdini[[#This Row],[ARTICOLO]],3) = "COG","COG",LEFT(tbStoricoOrdini[[#This Row],[ARTICOLO]],FIND(" ",tbStoricoOrdini[[#This Row],[ARTICOLO]])-1))</f>
        <v>KLM</v>
      </c>
      <c r="J5399" t="str">
        <f>MID(tbStoricoOrdini[[#This Row],[ARTICOLO]],FIND(" ",tbStoricoOrdini[[#This Row],[ARTICOLO]])+1,4)</f>
        <v>3000</v>
      </c>
      <c r="K5399" t="str">
        <f>IFERROR(RIGHT(tbStoricoOrdini[[#This Row],[ARTICOLO]],LEN(tbStoricoOrdini[[#This Row],[ARTICOLO]])-FIND(" ",tbStoricoOrdini[[#This Row],[ARTICOLO]],FIND(" ",tbStoricoOrdini[[#This Row],[ARTICOLO]]) +1)),"")</f>
        <v>Plus</v>
      </c>
      <c r="L5399" s="3">
        <f>VLOOKUP(tbStoricoOrdini[[#This Row],[ARTICOLO]],tbArticoli[],2,FALSE)</f>
        <v>145</v>
      </c>
      <c r="M5399" s="22">
        <f>tbStoricoOrdini[[#This Row],[IMPORTO]]/tbStoricoOrdini[[#This Row],[PREZZO]]</f>
        <v>278.88275862068963</v>
      </c>
      <c r="N5399" t="s">
        <v>9</v>
      </c>
      <c r="O5399" s="8">
        <f>VLOOKUP(tbStoricoOrdini[[#This Row],[AGENTE]],tbAgenti[],2,FALSE)</f>
        <v>0.05</v>
      </c>
      <c r="P5399" s="2">
        <v>40438</v>
      </c>
      <c r="Q5399" s="2">
        <f>tbStoricoOrdini[[#This Row],[IMPORTO]]*tbStoricoOrdini[[#This Row],[% COMM.]]</f>
        <v>2021.9</v>
      </c>
      <c r="R5399" s="2">
        <f>tbStoricoOrdini[[#This Row],[TOT. COMM.]]+tbStoricoOrdini[[#This Row],[IMPORTO]]</f>
        <v>42459.9</v>
      </c>
    </row>
    <row r="5400" spans="1:18">
      <c r="A5400" s="1">
        <v>44013</v>
      </c>
      <c r="B5400" s="7">
        <f>MONTH(tbStoricoOrdini[[#This Row],[DATA]])</f>
        <v>7</v>
      </c>
      <c r="C5400" t="s">
        <v>5495</v>
      </c>
      <c r="D5400" t="str">
        <f>RIGHT(tbStoricoOrdini[[#This Row],[ORDINE]],4)</f>
        <v>5397</v>
      </c>
      <c r="E5400" t="s">
        <v>25</v>
      </c>
      <c r="F5400" t="str">
        <f>VLOOKUP(tbStoricoOrdini[[#This Row],[CLIENTE]],tbClienti[],3,FALSE)</f>
        <v>Lombardia</v>
      </c>
      <c r="G5400" t="str">
        <f>VLOOKUP(tbStoricoOrdini[[#This Row],[CLIENTE]],tbClienti[],7,FALSE)</f>
        <v>CD</v>
      </c>
      <c r="H5400" t="s">
        <v>65</v>
      </c>
      <c r="I5400" t="str">
        <f>IF(LEFT(tbStoricoOrdini[[#This Row],[ARTICOLO]],3) = "COG","COG",LEFT(tbStoricoOrdini[[#This Row],[ARTICOLO]],FIND(" ",tbStoricoOrdini[[#This Row],[ARTICOLO]])-1))</f>
        <v>GKLM</v>
      </c>
      <c r="J5400" t="str">
        <f>MID(tbStoricoOrdini[[#This Row],[ARTICOLO]],FIND(" ",tbStoricoOrdini[[#This Row],[ARTICOLO]])+1,4)</f>
        <v>5000</v>
      </c>
      <c r="K5400" t="str">
        <f>IFERROR(RIGHT(tbStoricoOrdini[[#This Row],[ARTICOLO]],LEN(tbStoricoOrdini[[#This Row],[ARTICOLO]])-FIND(" ",tbStoricoOrdini[[#This Row],[ARTICOLO]],FIND(" ",tbStoricoOrdini[[#This Row],[ARTICOLO]]) +1)),"")</f>
        <v/>
      </c>
      <c r="L5400" s="3">
        <f>VLOOKUP(tbStoricoOrdini[[#This Row],[ARTICOLO]],tbArticoli[],2,FALSE)</f>
        <v>75</v>
      </c>
      <c r="M5400" s="22">
        <f>tbStoricoOrdini[[#This Row],[IMPORTO]]/tbStoricoOrdini[[#This Row],[PREZZO]]</f>
        <v>117.10666666666667</v>
      </c>
      <c r="N5400" t="s">
        <v>9</v>
      </c>
      <c r="O5400" s="8">
        <f>VLOOKUP(tbStoricoOrdini[[#This Row],[AGENTE]],tbAgenti[],2,FALSE)</f>
        <v>0.05</v>
      </c>
      <c r="P5400" s="2">
        <v>8783</v>
      </c>
      <c r="Q5400" s="2">
        <f>tbStoricoOrdini[[#This Row],[IMPORTO]]*tbStoricoOrdini[[#This Row],[% COMM.]]</f>
        <v>439.15000000000003</v>
      </c>
      <c r="R5400" s="2">
        <f>tbStoricoOrdini[[#This Row],[TOT. COMM.]]+tbStoricoOrdini[[#This Row],[IMPORTO]]</f>
        <v>9222.15</v>
      </c>
    </row>
    <row r="5401" spans="1:18">
      <c r="A5401" s="1">
        <v>44013</v>
      </c>
      <c r="B5401" s="7">
        <f>MONTH(tbStoricoOrdini[[#This Row],[DATA]])</f>
        <v>7</v>
      </c>
      <c r="C5401" t="s">
        <v>5496</v>
      </c>
      <c r="D5401" t="str">
        <f>RIGHT(tbStoricoOrdini[[#This Row],[ORDINE]],4)</f>
        <v>5398</v>
      </c>
      <c r="E5401" t="s">
        <v>25</v>
      </c>
      <c r="F5401" t="str">
        <f>VLOOKUP(tbStoricoOrdini[[#This Row],[CLIENTE]],tbClienti[],3,FALSE)</f>
        <v>Lombardia</v>
      </c>
      <c r="G5401" t="str">
        <f>VLOOKUP(tbStoricoOrdini[[#This Row],[CLIENTE]],tbClienti[],7,FALSE)</f>
        <v>CD</v>
      </c>
      <c r="H5401" t="s">
        <v>66</v>
      </c>
      <c r="I5401" t="str">
        <f>IF(LEFT(tbStoricoOrdini[[#This Row],[ARTICOLO]],3) = "COG","COG",LEFT(tbStoricoOrdini[[#This Row],[ARTICOLO]],FIND(" ",tbStoricoOrdini[[#This Row],[ARTICOLO]])-1))</f>
        <v>BAG</v>
      </c>
      <c r="J5401" t="str">
        <f>MID(tbStoricoOrdini[[#This Row],[ARTICOLO]],FIND(" ",tbStoricoOrdini[[#This Row],[ARTICOLO]])+1,4)</f>
        <v>2500</v>
      </c>
      <c r="K5401" t="str">
        <f>IFERROR(RIGHT(tbStoricoOrdini[[#This Row],[ARTICOLO]],LEN(tbStoricoOrdini[[#This Row],[ARTICOLO]])-FIND(" ",tbStoricoOrdini[[#This Row],[ARTICOLO]],FIND(" ",tbStoricoOrdini[[#This Row],[ARTICOLO]]) +1)),"")</f>
        <v>Plus</v>
      </c>
      <c r="L5401" s="3">
        <f>VLOOKUP(tbStoricoOrdini[[#This Row],[ARTICOLO]],tbArticoli[],2,FALSE)</f>
        <v>220</v>
      </c>
      <c r="M5401" s="22">
        <f>tbStoricoOrdini[[#This Row],[IMPORTO]]/tbStoricoOrdini[[#This Row],[PREZZO]]</f>
        <v>53.8</v>
      </c>
      <c r="N5401" t="s">
        <v>10</v>
      </c>
      <c r="O5401" s="8">
        <f>VLOOKUP(tbStoricoOrdini[[#This Row],[AGENTE]],tbAgenti[],2,FALSE)</f>
        <v>3.6999999999999998E-2</v>
      </c>
      <c r="P5401" s="2">
        <v>11836</v>
      </c>
      <c r="Q5401" s="2">
        <f>tbStoricoOrdini[[#This Row],[IMPORTO]]*tbStoricoOrdini[[#This Row],[% COMM.]]</f>
        <v>437.93199999999996</v>
      </c>
      <c r="R5401" s="2">
        <f>tbStoricoOrdini[[#This Row],[TOT. COMM.]]+tbStoricoOrdini[[#This Row],[IMPORTO]]</f>
        <v>12273.932000000001</v>
      </c>
    </row>
    <row r="5402" spans="1:18">
      <c r="A5402" s="1">
        <v>44013</v>
      </c>
      <c r="B5402" s="7">
        <f>MONTH(tbStoricoOrdini[[#This Row],[DATA]])</f>
        <v>7</v>
      </c>
      <c r="C5402" t="s">
        <v>5497</v>
      </c>
      <c r="D5402" t="str">
        <f>RIGHT(tbStoricoOrdini[[#This Row],[ORDINE]],4)</f>
        <v>5399</v>
      </c>
      <c r="E5402" t="s">
        <v>25</v>
      </c>
      <c r="F5402" t="str">
        <f>VLOOKUP(tbStoricoOrdini[[#This Row],[CLIENTE]],tbClienti[],3,FALSE)</f>
        <v>Lombardia</v>
      </c>
      <c r="G5402" t="str">
        <f>VLOOKUP(tbStoricoOrdini[[#This Row],[CLIENTE]],tbClienti[],7,FALSE)</f>
        <v>CD</v>
      </c>
      <c r="H5402" t="s">
        <v>66</v>
      </c>
      <c r="I5402" t="str">
        <f>IF(LEFT(tbStoricoOrdini[[#This Row],[ARTICOLO]],3) = "COG","COG",LEFT(tbStoricoOrdini[[#This Row],[ARTICOLO]],FIND(" ",tbStoricoOrdini[[#This Row],[ARTICOLO]])-1))</f>
        <v>BAG</v>
      </c>
      <c r="J5402" t="str">
        <f>MID(tbStoricoOrdini[[#This Row],[ARTICOLO]],FIND(" ",tbStoricoOrdini[[#This Row],[ARTICOLO]])+1,4)</f>
        <v>2500</v>
      </c>
      <c r="K5402" t="str">
        <f>IFERROR(RIGHT(tbStoricoOrdini[[#This Row],[ARTICOLO]],LEN(tbStoricoOrdini[[#This Row],[ARTICOLO]])-FIND(" ",tbStoricoOrdini[[#This Row],[ARTICOLO]],FIND(" ",tbStoricoOrdini[[#This Row],[ARTICOLO]]) +1)),"")</f>
        <v>Plus</v>
      </c>
      <c r="L5402" s="3">
        <f>VLOOKUP(tbStoricoOrdini[[#This Row],[ARTICOLO]],tbArticoli[],2,FALSE)</f>
        <v>220</v>
      </c>
      <c r="M5402" s="22">
        <f>tbStoricoOrdini[[#This Row],[IMPORTO]]/tbStoricoOrdini[[#This Row],[PREZZO]]</f>
        <v>9.0909090909090905E-3</v>
      </c>
      <c r="N5402" t="s">
        <v>11</v>
      </c>
      <c r="O5402" s="8">
        <f>VLOOKUP(tbStoricoOrdini[[#This Row],[AGENTE]],tbAgenti[],2,FALSE)</f>
        <v>0.04</v>
      </c>
      <c r="P5402" s="2">
        <v>2</v>
      </c>
      <c r="Q5402" s="2">
        <f>tbStoricoOrdini[[#This Row],[IMPORTO]]*tbStoricoOrdini[[#This Row],[% COMM.]]</f>
        <v>0.08</v>
      </c>
      <c r="R5402" s="2">
        <f>tbStoricoOrdini[[#This Row],[TOT. COMM.]]+tbStoricoOrdini[[#This Row],[IMPORTO]]</f>
        <v>2.08</v>
      </c>
    </row>
    <row r="5403" spans="1:18">
      <c r="A5403" s="1">
        <v>44013</v>
      </c>
      <c r="B5403" s="7">
        <f>MONTH(tbStoricoOrdini[[#This Row],[DATA]])</f>
        <v>7</v>
      </c>
      <c r="C5403" t="s">
        <v>5498</v>
      </c>
      <c r="D5403" t="str">
        <f>RIGHT(tbStoricoOrdini[[#This Row],[ORDINE]],4)</f>
        <v>5400</v>
      </c>
      <c r="E5403" t="s">
        <v>25</v>
      </c>
      <c r="F5403" t="str">
        <f>VLOOKUP(tbStoricoOrdini[[#This Row],[CLIENTE]],tbClienti[],3,FALSE)</f>
        <v>Lombardia</v>
      </c>
      <c r="G5403" t="str">
        <f>VLOOKUP(tbStoricoOrdini[[#This Row],[CLIENTE]],tbClienti[],7,FALSE)</f>
        <v>CD</v>
      </c>
      <c r="H5403" t="s">
        <v>66</v>
      </c>
      <c r="I5403" t="str">
        <f>IF(LEFT(tbStoricoOrdini[[#This Row],[ARTICOLO]],3) = "COG","COG",LEFT(tbStoricoOrdini[[#This Row],[ARTICOLO]],FIND(" ",tbStoricoOrdini[[#This Row],[ARTICOLO]])-1))</f>
        <v>BAG</v>
      </c>
      <c r="J5403" t="str">
        <f>MID(tbStoricoOrdini[[#This Row],[ARTICOLO]],FIND(" ",tbStoricoOrdini[[#This Row],[ARTICOLO]])+1,4)</f>
        <v>2500</v>
      </c>
      <c r="K5403" t="str">
        <f>IFERROR(RIGHT(tbStoricoOrdini[[#This Row],[ARTICOLO]],LEN(tbStoricoOrdini[[#This Row],[ARTICOLO]])-FIND(" ",tbStoricoOrdini[[#This Row],[ARTICOLO]],FIND(" ",tbStoricoOrdini[[#This Row],[ARTICOLO]]) +1)),"")</f>
        <v>Plus</v>
      </c>
      <c r="L5403" s="3">
        <f>VLOOKUP(tbStoricoOrdini[[#This Row],[ARTICOLO]],tbArticoli[],2,FALSE)</f>
        <v>220</v>
      </c>
      <c r="M5403" s="22">
        <f>tbStoricoOrdini[[#This Row],[IMPORTO]]/tbStoricoOrdini[[#This Row],[PREZZO]]</f>
        <v>32.995454545454542</v>
      </c>
      <c r="N5403" t="s">
        <v>8</v>
      </c>
      <c r="O5403" s="8">
        <f>VLOOKUP(tbStoricoOrdini[[#This Row],[AGENTE]],tbAgenti[],2,FALSE)</f>
        <v>0.05</v>
      </c>
      <c r="P5403" s="2">
        <v>7259</v>
      </c>
      <c r="Q5403" s="2">
        <f>tbStoricoOrdini[[#This Row],[IMPORTO]]*tbStoricoOrdini[[#This Row],[% COMM.]]</f>
        <v>362.95000000000005</v>
      </c>
      <c r="R5403" s="2">
        <f>tbStoricoOrdini[[#This Row],[TOT. COMM.]]+tbStoricoOrdini[[#This Row],[IMPORTO]]</f>
        <v>7621.95</v>
      </c>
    </row>
    <row r="5404" spans="1:18">
      <c r="A5404" s="1">
        <v>44013</v>
      </c>
      <c r="B5404" s="7">
        <f>MONTH(tbStoricoOrdini[[#This Row],[DATA]])</f>
        <v>7</v>
      </c>
      <c r="C5404" t="s">
        <v>5499</v>
      </c>
      <c r="D5404" t="str">
        <f>RIGHT(tbStoricoOrdini[[#This Row],[ORDINE]],4)</f>
        <v>5401</v>
      </c>
      <c r="E5404" t="s">
        <v>25</v>
      </c>
      <c r="F5404" t="str">
        <f>VLOOKUP(tbStoricoOrdini[[#This Row],[CLIENTE]],tbClienti[],3,FALSE)</f>
        <v>Lombardia</v>
      </c>
      <c r="G5404" t="str">
        <f>VLOOKUP(tbStoricoOrdini[[#This Row],[CLIENTE]],tbClienti[],7,FALSE)</f>
        <v>CD</v>
      </c>
      <c r="H5404" t="s">
        <v>66</v>
      </c>
      <c r="I5404" t="str">
        <f>IF(LEFT(tbStoricoOrdini[[#This Row],[ARTICOLO]],3) = "COG","COG",LEFT(tbStoricoOrdini[[#This Row],[ARTICOLO]],FIND(" ",tbStoricoOrdini[[#This Row],[ARTICOLO]])-1))</f>
        <v>BAG</v>
      </c>
      <c r="J5404" t="str">
        <f>MID(tbStoricoOrdini[[#This Row],[ARTICOLO]],FIND(" ",tbStoricoOrdini[[#This Row],[ARTICOLO]])+1,4)</f>
        <v>2500</v>
      </c>
      <c r="K5404" t="str">
        <f>IFERROR(RIGHT(tbStoricoOrdini[[#This Row],[ARTICOLO]],LEN(tbStoricoOrdini[[#This Row],[ARTICOLO]])-FIND(" ",tbStoricoOrdini[[#This Row],[ARTICOLO]],FIND(" ",tbStoricoOrdini[[#This Row],[ARTICOLO]]) +1)),"")</f>
        <v>Plus</v>
      </c>
      <c r="L5404" s="3">
        <f>VLOOKUP(tbStoricoOrdini[[#This Row],[ARTICOLO]],tbArticoli[],2,FALSE)</f>
        <v>220</v>
      </c>
      <c r="M5404" s="22">
        <f>tbStoricoOrdini[[#This Row],[IMPORTO]]/tbStoricoOrdini[[#This Row],[PREZZO]]</f>
        <v>1.040909090909091</v>
      </c>
      <c r="N5404" t="s">
        <v>12</v>
      </c>
      <c r="O5404" s="8">
        <f>VLOOKUP(tbStoricoOrdini[[#This Row],[AGENTE]],tbAgenti[],2,FALSE)</f>
        <v>0.05</v>
      </c>
      <c r="P5404" s="2">
        <v>229</v>
      </c>
      <c r="Q5404" s="2">
        <f>tbStoricoOrdini[[#This Row],[IMPORTO]]*tbStoricoOrdini[[#This Row],[% COMM.]]</f>
        <v>11.450000000000001</v>
      </c>
      <c r="R5404" s="2">
        <f>tbStoricoOrdini[[#This Row],[TOT. COMM.]]+tbStoricoOrdini[[#This Row],[IMPORTO]]</f>
        <v>240.45</v>
      </c>
    </row>
    <row r="5405" spans="1:18">
      <c r="A5405" s="1">
        <v>44013</v>
      </c>
      <c r="B5405" s="7">
        <f>MONTH(tbStoricoOrdini[[#This Row],[DATA]])</f>
        <v>7</v>
      </c>
      <c r="C5405" t="s">
        <v>5500</v>
      </c>
      <c r="D5405" t="str">
        <f>RIGHT(tbStoricoOrdini[[#This Row],[ORDINE]],4)</f>
        <v>5402</v>
      </c>
      <c r="E5405" t="s">
        <v>25</v>
      </c>
      <c r="F5405" t="str">
        <f>VLOOKUP(tbStoricoOrdini[[#This Row],[CLIENTE]],tbClienti[],3,FALSE)</f>
        <v>Lombardia</v>
      </c>
      <c r="G5405" t="str">
        <f>VLOOKUP(tbStoricoOrdini[[#This Row],[CLIENTE]],tbClienti[],7,FALSE)</f>
        <v>CD</v>
      </c>
      <c r="H5405" t="s">
        <v>66</v>
      </c>
      <c r="I5405" t="str">
        <f>IF(LEFT(tbStoricoOrdini[[#This Row],[ARTICOLO]],3) = "COG","COG",LEFT(tbStoricoOrdini[[#This Row],[ARTICOLO]],FIND(" ",tbStoricoOrdini[[#This Row],[ARTICOLO]])-1))</f>
        <v>BAG</v>
      </c>
      <c r="J5405" t="str">
        <f>MID(tbStoricoOrdini[[#This Row],[ARTICOLO]],FIND(" ",tbStoricoOrdini[[#This Row],[ARTICOLO]])+1,4)</f>
        <v>2500</v>
      </c>
      <c r="K5405" t="str">
        <f>IFERROR(RIGHT(tbStoricoOrdini[[#This Row],[ARTICOLO]],LEN(tbStoricoOrdini[[#This Row],[ARTICOLO]])-FIND(" ",tbStoricoOrdini[[#This Row],[ARTICOLO]],FIND(" ",tbStoricoOrdini[[#This Row],[ARTICOLO]]) +1)),"")</f>
        <v>Plus</v>
      </c>
      <c r="L5405" s="3">
        <f>VLOOKUP(tbStoricoOrdini[[#This Row],[ARTICOLO]],tbArticoli[],2,FALSE)</f>
        <v>220</v>
      </c>
      <c r="M5405" s="22">
        <f>tbStoricoOrdini[[#This Row],[IMPORTO]]/tbStoricoOrdini[[#This Row],[PREZZO]]</f>
        <v>3.9636363636363638</v>
      </c>
      <c r="N5405" t="s">
        <v>9</v>
      </c>
      <c r="O5405" s="8">
        <f>VLOOKUP(tbStoricoOrdini[[#This Row],[AGENTE]],tbAgenti[],2,FALSE)</f>
        <v>0.05</v>
      </c>
      <c r="P5405" s="2">
        <v>872</v>
      </c>
      <c r="Q5405" s="2">
        <f>tbStoricoOrdini[[#This Row],[IMPORTO]]*tbStoricoOrdini[[#This Row],[% COMM.]]</f>
        <v>43.6</v>
      </c>
      <c r="R5405" s="2">
        <f>tbStoricoOrdini[[#This Row],[TOT. COMM.]]+tbStoricoOrdini[[#This Row],[IMPORTO]]</f>
        <v>915.6</v>
      </c>
    </row>
    <row r="5406" spans="1:18">
      <c r="A5406" s="1">
        <v>44013</v>
      </c>
      <c r="B5406" s="7">
        <f>MONTH(tbStoricoOrdini[[#This Row],[DATA]])</f>
        <v>7</v>
      </c>
      <c r="C5406" t="s">
        <v>5501</v>
      </c>
      <c r="D5406" t="str">
        <f>RIGHT(tbStoricoOrdini[[#This Row],[ORDINE]],4)</f>
        <v>5403</v>
      </c>
      <c r="E5406" t="s">
        <v>25</v>
      </c>
      <c r="F5406" t="str">
        <f>VLOOKUP(tbStoricoOrdini[[#This Row],[CLIENTE]],tbClienti[],3,FALSE)</f>
        <v>Lombardia</v>
      </c>
      <c r="G5406" t="str">
        <f>VLOOKUP(tbStoricoOrdini[[#This Row],[CLIENTE]],tbClienti[],7,FALSE)</f>
        <v>CD</v>
      </c>
      <c r="H5406" t="s">
        <v>68</v>
      </c>
      <c r="I5406" t="str">
        <f>IF(LEFT(tbStoricoOrdini[[#This Row],[ARTICOLO]],3) = "COG","COG",LEFT(tbStoricoOrdini[[#This Row],[ARTICOLO]],FIND(" ",tbStoricoOrdini[[#This Row],[ARTICOLO]])-1))</f>
        <v>BAG</v>
      </c>
      <c r="J5406" t="str">
        <f>MID(tbStoricoOrdini[[#This Row],[ARTICOLO]],FIND(" ",tbStoricoOrdini[[#This Row],[ARTICOLO]])+1,4)</f>
        <v>5000</v>
      </c>
      <c r="K5406" t="str">
        <f>IFERROR(RIGHT(tbStoricoOrdini[[#This Row],[ARTICOLO]],LEN(tbStoricoOrdini[[#This Row],[ARTICOLO]])-FIND(" ",tbStoricoOrdini[[#This Row],[ARTICOLO]],FIND(" ",tbStoricoOrdini[[#This Row],[ARTICOLO]]) +1)),"")</f>
        <v/>
      </c>
      <c r="L5406" s="3">
        <f>VLOOKUP(tbStoricoOrdini[[#This Row],[ARTICOLO]],tbArticoli[],2,FALSE)</f>
        <v>250</v>
      </c>
      <c r="M5406" s="22">
        <f>tbStoricoOrdini[[#This Row],[IMPORTO]]/tbStoricoOrdini[[#This Row],[PREZZO]]</f>
        <v>2.8159999999999998</v>
      </c>
      <c r="N5406" t="s">
        <v>10</v>
      </c>
      <c r="O5406" s="8">
        <f>VLOOKUP(tbStoricoOrdini[[#This Row],[AGENTE]],tbAgenti[],2,FALSE)</f>
        <v>3.6999999999999998E-2</v>
      </c>
      <c r="P5406" s="2">
        <v>704</v>
      </c>
      <c r="Q5406" s="2">
        <f>tbStoricoOrdini[[#This Row],[IMPORTO]]*tbStoricoOrdini[[#This Row],[% COMM.]]</f>
        <v>26.047999999999998</v>
      </c>
      <c r="R5406" s="2">
        <f>tbStoricoOrdini[[#This Row],[TOT. COMM.]]+tbStoricoOrdini[[#This Row],[IMPORTO]]</f>
        <v>730.048</v>
      </c>
    </row>
    <row r="5407" spans="1:18">
      <c r="A5407" s="1">
        <v>44013</v>
      </c>
      <c r="B5407" s="7">
        <f>MONTH(tbStoricoOrdini[[#This Row],[DATA]])</f>
        <v>7</v>
      </c>
      <c r="C5407" t="s">
        <v>5502</v>
      </c>
      <c r="D5407" t="str">
        <f>RIGHT(tbStoricoOrdini[[#This Row],[ORDINE]],4)</f>
        <v>5404</v>
      </c>
      <c r="E5407" t="s">
        <v>25</v>
      </c>
      <c r="F5407" t="str">
        <f>VLOOKUP(tbStoricoOrdini[[#This Row],[CLIENTE]],tbClienti[],3,FALSE)</f>
        <v>Lombardia</v>
      </c>
      <c r="G5407" t="str">
        <f>VLOOKUP(tbStoricoOrdini[[#This Row],[CLIENTE]],tbClienti[],7,FALSE)</f>
        <v>CD</v>
      </c>
      <c r="H5407" t="s">
        <v>68</v>
      </c>
      <c r="I5407" t="str">
        <f>IF(LEFT(tbStoricoOrdini[[#This Row],[ARTICOLO]],3) = "COG","COG",LEFT(tbStoricoOrdini[[#This Row],[ARTICOLO]],FIND(" ",tbStoricoOrdini[[#This Row],[ARTICOLO]])-1))</f>
        <v>BAG</v>
      </c>
      <c r="J5407" t="str">
        <f>MID(tbStoricoOrdini[[#This Row],[ARTICOLO]],FIND(" ",tbStoricoOrdini[[#This Row],[ARTICOLO]])+1,4)</f>
        <v>5000</v>
      </c>
      <c r="K5407" t="str">
        <f>IFERROR(RIGHT(tbStoricoOrdini[[#This Row],[ARTICOLO]],LEN(tbStoricoOrdini[[#This Row],[ARTICOLO]])-FIND(" ",tbStoricoOrdini[[#This Row],[ARTICOLO]],FIND(" ",tbStoricoOrdini[[#This Row],[ARTICOLO]]) +1)),"")</f>
        <v/>
      </c>
      <c r="L5407" s="3">
        <f>VLOOKUP(tbStoricoOrdini[[#This Row],[ARTICOLO]],tbArticoli[],2,FALSE)</f>
        <v>250</v>
      </c>
      <c r="M5407" s="22">
        <f>tbStoricoOrdini[[#This Row],[IMPORTO]]/tbStoricoOrdini[[#This Row],[PREZZO]]</f>
        <v>2.2240000000000002</v>
      </c>
      <c r="N5407" t="s">
        <v>12</v>
      </c>
      <c r="O5407" s="8">
        <f>VLOOKUP(tbStoricoOrdini[[#This Row],[AGENTE]],tbAgenti[],2,FALSE)</f>
        <v>0.05</v>
      </c>
      <c r="P5407" s="2">
        <v>556</v>
      </c>
      <c r="Q5407" s="2">
        <f>tbStoricoOrdini[[#This Row],[IMPORTO]]*tbStoricoOrdini[[#This Row],[% COMM.]]</f>
        <v>27.8</v>
      </c>
      <c r="R5407" s="2">
        <f>tbStoricoOrdini[[#This Row],[TOT. COMM.]]+tbStoricoOrdini[[#This Row],[IMPORTO]]</f>
        <v>583.79999999999995</v>
      </c>
    </row>
    <row r="5408" spans="1:18">
      <c r="A5408" s="1">
        <v>44013</v>
      </c>
      <c r="B5408" s="7">
        <f>MONTH(tbStoricoOrdini[[#This Row],[DATA]])</f>
        <v>7</v>
      </c>
      <c r="C5408" t="s">
        <v>5503</v>
      </c>
      <c r="D5408" t="str">
        <f>RIGHT(tbStoricoOrdini[[#This Row],[ORDINE]],4)</f>
        <v>5405</v>
      </c>
      <c r="E5408" t="s">
        <v>25</v>
      </c>
      <c r="F5408" t="str">
        <f>VLOOKUP(tbStoricoOrdini[[#This Row],[CLIENTE]],tbClienti[],3,FALSE)</f>
        <v>Lombardia</v>
      </c>
      <c r="G5408" t="str">
        <f>VLOOKUP(tbStoricoOrdini[[#This Row],[CLIENTE]],tbClienti[],7,FALSE)</f>
        <v>CD</v>
      </c>
      <c r="H5408" t="s">
        <v>70</v>
      </c>
      <c r="I5408" t="str">
        <f>IF(LEFT(tbStoricoOrdini[[#This Row],[ARTICOLO]],3) = "COG","COG",LEFT(tbStoricoOrdini[[#This Row],[ARTICOLO]],FIND(" ",tbStoricoOrdini[[#This Row],[ARTICOLO]])-1))</f>
        <v>EB08</v>
      </c>
      <c r="J5408" t="str">
        <f>MID(tbStoricoOrdini[[#This Row],[ARTICOLO]],FIND(" ",tbStoricoOrdini[[#This Row],[ARTICOLO]])+1,4)</f>
        <v>7500</v>
      </c>
      <c r="K5408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5408" s="3">
        <f>VLOOKUP(tbStoricoOrdini[[#This Row],[ARTICOLO]],tbArticoli[],2,FALSE)</f>
        <v>180</v>
      </c>
      <c r="M5408" s="22">
        <f>tbStoricoOrdini[[#This Row],[IMPORTO]]/tbStoricoOrdini[[#This Row],[PREZZO]]</f>
        <v>0.14444444444444443</v>
      </c>
      <c r="N5408" t="s">
        <v>10</v>
      </c>
      <c r="O5408" s="8">
        <f>VLOOKUP(tbStoricoOrdini[[#This Row],[AGENTE]],tbAgenti[],2,FALSE)</f>
        <v>3.6999999999999998E-2</v>
      </c>
      <c r="P5408" s="2">
        <v>26</v>
      </c>
      <c r="Q5408" s="2">
        <f>tbStoricoOrdini[[#This Row],[IMPORTO]]*tbStoricoOrdini[[#This Row],[% COMM.]]</f>
        <v>0.96199999999999997</v>
      </c>
      <c r="R5408" s="2">
        <f>tbStoricoOrdini[[#This Row],[TOT. COMM.]]+tbStoricoOrdini[[#This Row],[IMPORTO]]</f>
        <v>26.962</v>
      </c>
    </row>
    <row r="5409" spans="1:18">
      <c r="A5409" s="1">
        <v>44013</v>
      </c>
      <c r="B5409" s="7">
        <f>MONTH(tbStoricoOrdini[[#This Row],[DATA]])</f>
        <v>7</v>
      </c>
      <c r="C5409" t="s">
        <v>5504</v>
      </c>
      <c r="D5409" t="str">
        <f>RIGHT(tbStoricoOrdini[[#This Row],[ORDINE]],4)</f>
        <v>5406</v>
      </c>
      <c r="E5409" t="s">
        <v>25</v>
      </c>
      <c r="F5409" t="str">
        <f>VLOOKUP(tbStoricoOrdini[[#This Row],[CLIENTE]],tbClienti[],3,FALSE)</f>
        <v>Lombardia</v>
      </c>
      <c r="G5409" t="str">
        <f>VLOOKUP(tbStoricoOrdini[[#This Row],[CLIENTE]],tbClienti[],7,FALSE)</f>
        <v>CD</v>
      </c>
      <c r="H5409" t="s">
        <v>70</v>
      </c>
      <c r="I5409" t="str">
        <f>IF(LEFT(tbStoricoOrdini[[#This Row],[ARTICOLO]],3) = "COG","COG",LEFT(tbStoricoOrdini[[#This Row],[ARTICOLO]],FIND(" ",tbStoricoOrdini[[#This Row],[ARTICOLO]])-1))</f>
        <v>EB08</v>
      </c>
      <c r="J5409" t="str">
        <f>MID(tbStoricoOrdini[[#This Row],[ARTICOLO]],FIND(" ",tbStoricoOrdini[[#This Row],[ARTICOLO]])+1,4)</f>
        <v>7500</v>
      </c>
      <c r="K5409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5409" s="3">
        <f>VLOOKUP(tbStoricoOrdini[[#This Row],[ARTICOLO]],tbArticoli[],2,FALSE)</f>
        <v>180</v>
      </c>
      <c r="M5409" s="22">
        <f>tbStoricoOrdini[[#This Row],[IMPORTO]]/tbStoricoOrdini[[#This Row],[PREZZO]]</f>
        <v>13.855555555555556</v>
      </c>
      <c r="N5409" t="s">
        <v>11</v>
      </c>
      <c r="O5409" s="8">
        <f>VLOOKUP(tbStoricoOrdini[[#This Row],[AGENTE]],tbAgenti[],2,FALSE)</f>
        <v>0.04</v>
      </c>
      <c r="P5409" s="2">
        <v>2494</v>
      </c>
      <c r="Q5409" s="2">
        <f>tbStoricoOrdini[[#This Row],[IMPORTO]]*tbStoricoOrdini[[#This Row],[% COMM.]]</f>
        <v>99.76</v>
      </c>
      <c r="R5409" s="2">
        <f>tbStoricoOrdini[[#This Row],[TOT. COMM.]]+tbStoricoOrdini[[#This Row],[IMPORTO]]</f>
        <v>2593.7600000000002</v>
      </c>
    </row>
    <row r="5410" spans="1:18">
      <c r="A5410" s="1">
        <v>44013</v>
      </c>
      <c r="B5410" s="7">
        <f>MONTH(tbStoricoOrdini[[#This Row],[DATA]])</f>
        <v>7</v>
      </c>
      <c r="C5410" t="s">
        <v>5505</v>
      </c>
      <c r="D5410" t="str">
        <f>RIGHT(tbStoricoOrdini[[#This Row],[ORDINE]],4)</f>
        <v>5407</v>
      </c>
      <c r="E5410" t="s">
        <v>25</v>
      </c>
      <c r="F5410" t="str">
        <f>VLOOKUP(tbStoricoOrdini[[#This Row],[CLIENTE]],tbClienti[],3,FALSE)</f>
        <v>Lombardia</v>
      </c>
      <c r="G5410" t="str">
        <f>VLOOKUP(tbStoricoOrdini[[#This Row],[CLIENTE]],tbClienti[],7,FALSE)</f>
        <v>CD</v>
      </c>
      <c r="H5410" t="s">
        <v>70</v>
      </c>
      <c r="I5410" t="str">
        <f>IF(LEFT(tbStoricoOrdini[[#This Row],[ARTICOLO]],3) = "COG","COG",LEFT(tbStoricoOrdini[[#This Row],[ARTICOLO]],FIND(" ",tbStoricoOrdini[[#This Row],[ARTICOLO]])-1))</f>
        <v>EB08</v>
      </c>
      <c r="J5410" t="str">
        <f>MID(tbStoricoOrdini[[#This Row],[ARTICOLO]],FIND(" ",tbStoricoOrdini[[#This Row],[ARTICOLO]])+1,4)</f>
        <v>7500</v>
      </c>
      <c r="K5410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5410" s="3">
        <f>VLOOKUP(tbStoricoOrdini[[#This Row],[ARTICOLO]],tbArticoli[],2,FALSE)</f>
        <v>180</v>
      </c>
      <c r="M5410" s="22">
        <f>tbStoricoOrdini[[#This Row],[IMPORTO]]/tbStoricoOrdini[[#This Row],[PREZZO]]</f>
        <v>0.14444444444444443</v>
      </c>
      <c r="N5410" t="s">
        <v>8</v>
      </c>
      <c r="O5410" s="8">
        <f>VLOOKUP(tbStoricoOrdini[[#This Row],[AGENTE]],tbAgenti[],2,FALSE)</f>
        <v>0.05</v>
      </c>
      <c r="P5410" s="2">
        <v>26</v>
      </c>
      <c r="Q5410" s="2">
        <f>tbStoricoOrdini[[#This Row],[IMPORTO]]*tbStoricoOrdini[[#This Row],[% COMM.]]</f>
        <v>1.3</v>
      </c>
      <c r="R5410" s="2">
        <f>tbStoricoOrdini[[#This Row],[TOT. COMM.]]+tbStoricoOrdini[[#This Row],[IMPORTO]]</f>
        <v>27.3</v>
      </c>
    </row>
    <row r="5411" spans="1:18">
      <c r="A5411" s="1">
        <v>44013</v>
      </c>
      <c r="B5411" s="7">
        <f>MONTH(tbStoricoOrdini[[#This Row],[DATA]])</f>
        <v>7</v>
      </c>
      <c r="C5411" t="s">
        <v>5506</v>
      </c>
      <c r="D5411" t="str">
        <f>RIGHT(tbStoricoOrdini[[#This Row],[ORDINE]],4)</f>
        <v>5408</v>
      </c>
      <c r="E5411" t="s">
        <v>25</v>
      </c>
      <c r="F5411" t="str">
        <f>VLOOKUP(tbStoricoOrdini[[#This Row],[CLIENTE]],tbClienti[],3,FALSE)</f>
        <v>Lombardia</v>
      </c>
      <c r="G5411" t="str">
        <f>VLOOKUP(tbStoricoOrdini[[#This Row],[CLIENTE]],tbClienti[],7,FALSE)</f>
        <v>CD</v>
      </c>
      <c r="H5411" t="s">
        <v>70</v>
      </c>
      <c r="I5411" t="str">
        <f>IF(LEFT(tbStoricoOrdini[[#This Row],[ARTICOLO]],3) = "COG","COG",LEFT(tbStoricoOrdini[[#This Row],[ARTICOLO]],FIND(" ",tbStoricoOrdini[[#This Row],[ARTICOLO]])-1))</f>
        <v>EB08</v>
      </c>
      <c r="J5411" t="str">
        <f>MID(tbStoricoOrdini[[#This Row],[ARTICOLO]],FIND(" ",tbStoricoOrdini[[#This Row],[ARTICOLO]])+1,4)</f>
        <v>7500</v>
      </c>
      <c r="K5411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5411" s="3">
        <f>VLOOKUP(tbStoricoOrdini[[#This Row],[ARTICOLO]],tbArticoli[],2,FALSE)</f>
        <v>180</v>
      </c>
      <c r="M5411" s="22">
        <f>tbStoricoOrdini[[#This Row],[IMPORTO]]/tbStoricoOrdini[[#This Row],[PREZZO]]</f>
        <v>4.6055555555555552</v>
      </c>
      <c r="N5411" t="s">
        <v>12</v>
      </c>
      <c r="O5411" s="8">
        <f>VLOOKUP(tbStoricoOrdini[[#This Row],[AGENTE]],tbAgenti[],2,FALSE)</f>
        <v>0.05</v>
      </c>
      <c r="P5411" s="2">
        <v>829</v>
      </c>
      <c r="Q5411" s="2">
        <f>tbStoricoOrdini[[#This Row],[IMPORTO]]*tbStoricoOrdini[[#This Row],[% COMM.]]</f>
        <v>41.45</v>
      </c>
      <c r="R5411" s="2">
        <f>tbStoricoOrdini[[#This Row],[TOT. COMM.]]+tbStoricoOrdini[[#This Row],[IMPORTO]]</f>
        <v>870.45</v>
      </c>
    </row>
    <row r="5412" spans="1:18">
      <c r="A5412" s="1">
        <v>44013</v>
      </c>
      <c r="B5412" s="7">
        <f>MONTH(tbStoricoOrdini[[#This Row],[DATA]])</f>
        <v>7</v>
      </c>
      <c r="C5412" t="s">
        <v>5507</v>
      </c>
      <c r="D5412" t="str">
        <f>RIGHT(tbStoricoOrdini[[#This Row],[ORDINE]],4)</f>
        <v>5409</v>
      </c>
      <c r="E5412" t="s">
        <v>25</v>
      </c>
      <c r="F5412" t="str">
        <f>VLOOKUP(tbStoricoOrdini[[#This Row],[CLIENTE]],tbClienti[],3,FALSE)</f>
        <v>Lombardia</v>
      </c>
      <c r="G5412" t="str">
        <f>VLOOKUP(tbStoricoOrdini[[#This Row],[CLIENTE]],tbClienti[],7,FALSE)</f>
        <v>CD</v>
      </c>
      <c r="H5412" t="s">
        <v>70</v>
      </c>
      <c r="I5412" t="str">
        <f>IF(LEFT(tbStoricoOrdini[[#This Row],[ARTICOLO]],3) = "COG","COG",LEFT(tbStoricoOrdini[[#This Row],[ARTICOLO]],FIND(" ",tbStoricoOrdini[[#This Row],[ARTICOLO]])-1))</f>
        <v>EB08</v>
      </c>
      <c r="J5412" t="str">
        <f>MID(tbStoricoOrdini[[#This Row],[ARTICOLO]],FIND(" ",tbStoricoOrdini[[#This Row],[ARTICOLO]])+1,4)</f>
        <v>7500</v>
      </c>
      <c r="K5412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5412" s="3">
        <f>VLOOKUP(tbStoricoOrdini[[#This Row],[ARTICOLO]],tbArticoli[],2,FALSE)</f>
        <v>180</v>
      </c>
      <c r="M5412" s="22">
        <f>tbStoricoOrdini[[#This Row],[IMPORTO]]/tbStoricoOrdini[[#This Row],[PREZZO]]</f>
        <v>0.6166666666666667</v>
      </c>
      <c r="N5412" t="s">
        <v>9</v>
      </c>
      <c r="O5412" s="8">
        <f>VLOOKUP(tbStoricoOrdini[[#This Row],[AGENTE]],tbAgenti[],2,FALSE)</f>
        <v>0.05</v>
      </c>
      <c r="P5412" s="2">
        <v>111</v>
      </c>
      <c r="Q5412" s="2">
        <f>tbStoricoOrdini[[#This Row],[IMPORTO]]*tbStoricoOrdini[[#This Row],[% COMM.]]</f>
        <v>5.5500000000000007</v>
      </c>
      <c r="R5412" s="2">
        <f>tbStoricoOrdini[[#This Row],[TOT. COMM.]]+tbStoricoOrdini[[#This Row],[IMPORTO]]</f>
        <v>116.55</v>
      </c>
    </row>
    <row r="5413" spans="1:18">
      <c r="A5413" s="1">
        <v>44013</v>
      </c>
      <c r="B5413" s="7">
        <f>MONTH(tbStoricoOrdini[[#This Row],[DATA]])</f>
        <v>7</v>
      </c>
      <c r="C5413" t="s">
        <v>5508</v>
      </c>
      <c r="D5413" t="str">
        <f>RIGHT(tbStoricoOrdini[[#This Row],[ORDINE]],4)</f>
        <v>5410</v>
      </c>
      <c r="E5413" t="s">
        <v>25</v>
      </c>
      <c r="F5413" t="str">
        <f>VLOOKUP(tbStoricoOrdini[[#This Row],[CLIENTE]],tbClienti[],3,FALSE)</f>
        <v>Lombardia</v>
      </c>
      <c r="G5413" t="str">
        <f>VLOOKUP(tbStoricoOrdini[[#This Row],[CLIENTE]],tbClienti[],7,FALSE)</f>
        <v>CD</v>
      </c>
      <c r="H5413" t="s">
        <v>75</v>
      </c>
      <c r="I5413" t="str">
        <f>IF(LEFT(tbStoricoOrdini[[#This Row],[ARTICOLO]],3) = "COG","COG",LEFT(tbStoricoOrdini[[#This Row],[ARTICOLO]],FIND(" ",tbStoricoOrdini[[#This Row],[ARTICOLO]])-1))</f>
        <v>AVRC</v>
      </c>
      <c r="J5413" t="str">
        <f>MID(tbStoricoOrdini[[#This Row],[ARTICOLO]],FIND(" ",tbStoricoOrdini[[#This Row],[ARTICOLO]])+1,4)</f>
        <v>1000</v>
      </c>
      <c r="K5413" t="str">
        <f>IFERROR(RIGHT(tbStoricoOrdini[[#This Row],[ARTICOLO]],LEN(tbStoricoOrdini[[#This Row],[ARTICOLO]])-FIND(" ",tbStoricoOrdini[[#This Row],[ARTICOLO]],FIND(" ",tbStoricoOrdini[[#This Row],[ARTICOLO]]) +1)),"")</f>
        <v>Silver</v>
      </c>
      <c r="L5413" s="3">
        <f>VLOOKUP(tbStoricoOrdini[[#This Row],[ARTICOLO]],tbArticoli[],2,FALSE)</f>
        <v>390</v>
      </c>
      <c r="M5413" s="22">
        <f>tbStoricoOrdini[[#This Row],[IMPORTO]]/tbStoricoOrdini[[#This Row],[PREZZO]]</f>
        <v>2.3076923076923078E-2</v>
      </c>
      <c r="N5413" t="s">
        <v>9</v>
      </c>
      <c r="O5413" s="8">
        <f>VLOOKUP(tbStoricoOrdini[[#This Row],[AGENTE]],tbAgenti[],2,FALSE)</f>
        <v>0.05</v>
      </c>
      <c r="P5413" s="2">
        <v>9</v>
      </c>
      <c r="Q5413" s="2">
        <f>tbStoricoOrdini[[#This Row],[IMPORTO]]*tbStoricoOrdini[[#This Row],[% COMM.]]</f>
        <v>0.45</v>
      </c>
      <c r="R5413" s="2">
        <f>tbStoricoOrdini[[#This Row],[TOT. COMM.]]+tbStoricoOrdini[[#This Row],[IMPORTO]]</f>
        <v>9.4499999999999993</v>
      </c>
    </row>
    <row r="5414" spans="1:18">
      <c r="A5414" s="1">
        <v>44013</v>
      </c>
      <c r="B5414" s="7">
        <f>MONTH(tbStoricoOrdini[[#This Row],[DATA]])</f>
        <v>7</v>
      </c>
      <c r="C5414" t="s">
        <v>5509</v>
      </c>
      <c r="D5414" t="str">
        <f>RIGHT(tbStoricoOrdini[[#This Row],[ORDINE]],4)</f>
        <v>5411</v>
      </c>
      <c r="E5414" t="s">
        <v>25</v>
      </c>
      <c r="F5414" t="str">
        <f>VLOOKUP(tbStoricoOrdini[[#This Row],[CLIENTE]],tbClienti[],3,FALSE)</f>
        <v>Lombardia</v>
      </c>
      <c r="G5414" t="str">
        <f>VLOOKUP(tbStoricoOrdini[[#This Row],[CLIENTE]],tbClienti[],7,FALSE)</f>
        <v>CD</v>
      </c>
      <c r="H5414" t="s">
        <v>71</v>
      </c>
      <c r="I5414" t="str">
        <f>IF(LEFT(tbStoricoOrdini[[#This Row],[ARTICOLO]],3) = "COG","COG",LEFT(tbStoricoOrdini[[#This Row],[ARTICOLO]],FIND(" ",tbStoricoOrdini[[#This Row],[ARTICOLO]])-1))</f>
        <v>EB07</v>
      </c>
      <c r="J5414" t="str">
        <f>MID(tbStoricoOrdini[[#This Row],[ARTICOLO]],FIND(" ",tbStoricoOrdini[[#This Row],[ARTICOLO]])+1,4)</f>
        <v>5000</v>
      </c>
      <c r="K5414" t="str">
        <f>IFERROR(RIGHT(tbStoricoOrdini[[#This Row],[ARTICOLO]],LEN(tbStoricoOrdini[[#This Row],[ARTICOLO]])-FIND(" ",tbStoricoOrdini[[#This Row],[ARTICOLO]],FIND(" ",tbStoricoOrdini[[#This Row],[ARTICOLO]]) +1)),"")</f>
        <v/>
      </c>
      <c r="L5414" s="3">
        <f>VLOOKUP(tbStoricoOrdini[[#This Row],[ARTICOLO]],tbArticoli[],2,FALSE)</f>
        <v>140</v>
      </c>
      <c r="M5414" s="22">
        <f>tbStoricoOrdini[[#This Row],[IMPORTO]]/tbStoricoOrdini[[#This Row],[PREZZO]]</f>
        <v>2.8285714285714287</v>
      </c>
      <c r="N5414" t="s">
        <v>10</v>
      </c>
      <c r="O5414" s="8">
        <f>VLOOKUP(tbStoricoOrdini[[#This Row],[AGENTE]],tbAgenti[],2,FALSE)</f>
        <v>3.6999999999999998E-2</v>
      </c>
      <c r="P5414" s="2">
        <v>396</v>
      </c>
      <c r="Q5414" s="2">
        <f>tbStoricoOrdini[[#This Row],[IMPORTO]]*tbStoricoOrdini[[#This Row],[% COMM.]]</f>
        <v>14.651999999999999</v>
      </c>
      <c r="R5414" s="2">
        <f>tbStoricoOrdini[[#This Row],[TOT. COMM.]]+tbStoricoOrdini[[#This Row],[IMPORTO]]</f>
        <v>410.65199999999999</v>
      </c>
    </row>
    <row r="5415" spans="1:18">
      <c r="A5415" s="1">
        <v>44013</v>
      </c>
      <c r="B5415" s="7">
        <f>MONTH(tbStoricoOrdini[[#This Row],[DATA]])</f>
        <v>7</v>
      </c>
      <c r="C5415" t="s">
        <v>5510</v>
      </c>
      <c r="D5415" t="str">
        <f>RIGHT(tbStoricoOrdini[[#This Row],[ORDINE]],4)</f>
        <v>5412</v>
      </c>
      <c r="E5415" t="s">
        <v>25</v>
      </c>
      <c r="F5415" t="str">
        <f>VLOOKUP(tbStoricoOrdini[[#This Row],[CLIENTE]],tbClienti[],3,FALSE)</f>
        <v>Lombardia</v>
      </c>
      <c r="G5415" t="str">
        <f>VLOOKUP(tbStoricoOrdini[[#This Row],[CLIENTE]],tbClienti[],7,FALSE)</f>
        <v>CD</v>
      </c>
      <c r="H5415" t="s">
        <v>71</v>
      </c>
      <c r="I5415" t="str">
        <f>IF(LEFT(tbStoricoOrdini[[#This Row],[ARTICOLO]],3) = "COG","COG",LEFT(tbStoricoOrdini[[#This Row],[ARTICOLO]],FIND(" ",tbStoricoOrdini[[#This Row],[ARTICOLO]])-1))</f>
        <v>EB07</v>
      </c>
      <c r="J5415" t="str">
        <f>MID(tbStoricoOrdini[[#This Row],[ARTICOLO]],FIND(" ",tbStoricoOrdini[[#This Row],[ARTICOLO]])+1,4)</f>
        <v>5000</v>
      </c>
      <c r="K5415" t="str">
        <f>IFERROR(RIGHT(tbStoricoOrdini[[#This Row],[ARTICOLO]],LEN(tbStoricoOrdini[[#This Row],[ARTICOLO]])-FIND(" ",tbStoricoOrdini[[#This Row],[ARTICOLO]],FIND(" ",tbStoricoOrdini[[#This Row],[ARTICOLO]]) +1)),"")</f>
        <v/>
      </c>
      <c r="L5415" s="3">
        <f>VLOOKUP(tbStoricoOrdini[[#This Row],[ARTICOLO]],tbArticoli[],2,FALSE)</f>
        <v>140</v>
      </c>
      <c r="M5415" s="22">
        <f>tbStoricoOrdini[[#This Row],[IMPORTO]]/tbStoricoOrdini[[#This Row],[PREZZO]]</f>
        <v>12.528571428571428</v>
      </c>
      <c r="N5415" t="s">
        <v>11</v>
      </c>
      <c r="O5415" s="8">
        <f>VLOOKUP(tbStoricoOrdini[[#This Row],[AGENTE]],tbAgenti[],2,FALSE)</f>
        <v>0.04</v>
      </c>
      <c r="P5415" s="2">
        <v>1754</v>
      </c>
      <c r="Q5415" s="2">
        <f>tbStoricoOrdini[[#This Row],[IMPORTO]]*tbStoricoOrdini[[#This Row],[% COMM.]]</f>
        <v>70.16</v>
      </c>
      <c r="R5415" s="2">
        <f>tbStoricoOrdini[[#This Row],[TOT. COMM.]]+tbStoricoOrdini[[#This Row],[IMPORTO]]</f>
        <v>1824.16</v>
      </c>
    </row>
    <row r="5416" spans="1:18">
      <c r="A5416" s="1">
        <v>44013</v>
      </c>
      <c r="B5416" s="7">
        <f>MONTH(tbStoricoOrdini[[#This Row],[DATA]])</f>
        <v>7</v>
      </c>
      <c r="C5416" t="s">
        <v>5511</v>
      </c>
      <c r="D5416" t="str">
        <f>RIGHT(tbStoricoOrdini[[#This Row],[ORDINE]],4)</f>
        <v>5413</v>
      </c>
      <c r="E5416" t="s">
        <v>25</v>
      </c>
      <c r="F5416" t="str">
        <f>VLOOKUP(tbStoricoOrdini[[#This Row],[CLIENTE]],tbClienti[],3,FALSE)</f>
        <v>Lombardia</v>
      </c>
      <c r="G5416" t="str">
        <f>VLOOKUP(tbStoricoOrdini[[#This Row],[CLIENTE]],tbClienti[],7,FALSE)</f>
        <v>CD</v>
      </c>
      <c r="H5416" t="s">
        <v>71</v>
      </c>
      <c r="I5416" t="str">
        <f>IF(LEFT(tbStoricoOrdini[[#This Row],[ARTICOLO]],3) = "COG","COG",LEFT(tbStoricoOrdini[[#This Row],[ARTICOLO]],FIND(" ",tbStoricoOrdini[[#This Row],[ARTICOLO]])-1))</f>
        <v>EB07</v>
      </c>
      <c r="J5416" t="str">
        <f>MID(tbStoricoOrdini[[#This Row],[ARTICOLO]],FIND(" ",tbStoricoOrdini[[#This Row],[ARTICOLO]])+1,4)</f>
        <v>5000</v>
      </c>
      <c r="K5416" t="str">
        <f>IFERROR(RIGHT(tbStoricoOrdini[[#This Row],[ARTICOLO]],LEN(tbStoricoOrdini[[#This Row],[ARTICOLO]])-FIND(" ",tbStoricoOrdini[[#This Row],[ARTICOLO]],FIND(" ",tbStoricoOrdini[[#This Row],[ARTICOLO]]) +1)),"")</f>
        <v/>
      </c>
      <c r="L5416" s="3">
        <f>VLOOKUP(tbStoricoOrdini[[#This Row],[ARTICOLO]],tbArticoli[],2,FALSE)</f>
        <v>140</v>
      </c>
      <c r="M5416" s="22">
        <f>tbStoricoOrdini[[#This Row],[IMPORTO]]/tbStoricoOrdini[[#This Row],[PREZZO]]</f>
        <v>13.085714285714285</v>
      </c>
      <c r="N5416" t="s">
        <v>8</v>
      </c>
      <c r="O5416" s="8">
        <f>VLOOKUP(tbStoricoOrdini[[#This Row],[AGENTE]],tbAgenti[],2,FALSE)</f>
        <v>0.05</v>
      </c>
      <c r="P5416" s="2">
        <v>1832</v>
      </c>
      <c r="Q5416" s="2">
        <f>tbStoricoOrdini[[#This Row],[IMPORTO]]*tbStoricoOrdini[[#This Row],[% COMM.]]</f>
        <v>91.600000000000009</v>
      </c>
      <c r="R5416" s="2">
        <f>tbStoricoOrdini[[#This Row],[TOT. COMM.]]+tbStoricoOrdini[[#This Row],[IMPORTO]]</f>
        <v>1923.6</v>
      </c>
    </row>
    <row r="5417" spans="1:18">
      <c r="A5417" s="1">
        <v>44013</v>
      </c>
      <c r="B5417" s="7">
        <f>MONTH(tbStoricoOrdini[[#This Row],[DATA]])</f>
        <v>7</v>
      </c>
      <c r="C5417" t="s">
        <v>5512</v>
      </c>
      <c r="D5417" t="str">
        <f>RIGHT(tbStoricoOrdini[[#This Row],[ORDINE]],4)</f>
        <v>5414</v>
      </c>
      <c r="E5417" t="s">
        <v>25</v>
      </c>
      <c r="F5417" t="str">
        <f>VLOOKUP(tbStoricoOrdini[[#This Row],[CLIENTE]],tbClienti[],3,FALSE)</f>
        <v>Lombardia</v>
      </c>
      <c r="G5417" t="str">
        <f>VLOOKUP(tbStoricoOrdini[[#This Row],[CLIENTE]],tbClienti[],7,FALSE)</f>
        <v>CD</v>
      </c>
      <c r="H5417" t="s">
        <v>71</v>
      </c>
      <c r="I5417" t="str">
        <f>IF(LEFT(tbStoricoOrdini[[#This Row],[ARTICOLO]],3) = "COG","COG",LEFT(tbStoricoOrdini[[#This Row],[ARTICOLO]],FIND(" ",tbStoricoOrdini[[#This Row],[ARTICOLO]])-1))</f>
        <v>EB07</v>
      </c>
      <c r="J5417" t="str">
        <f>MID(tbStoricoOrdini[[#This Row],[ARTICOLO]],FIND(" ",tbStoricoOrdini[[#This Row],[ARTICOLO]])+1,4)</f>
        <v>5000</v>
      </c>
      <c r="K5417" t="str">
        <f>IFERROR(RIGHT(tbStoricoOrdini[[#This Row],[ARTICOLO]],LEN(tbStoricoOrdini[[#This Row],[ARTICOLO]])-FIND(" ",tbStoricoOrdini[[#This Row],[ARTICOLO]],FIND(" ",tbStoricoOrdini[[#This Row],[ARTICOLO]]) +1)),"")</f>
        <v/>
      </c>
      <c r="L5417" s="3">
        <f>VLOOKUP(tbStoricoOrdini[[#This Row],[ARTICOLO]],tbArticoli[],2,FALSE)</f>
        <v>140</v>
      </c>
      <c r="M5417" s="22">
        <f>tbStoricoOrdini[[#This Row],[IMPORTO]]/tbStoricoOrdini[[#This Row],[PREZZO]]</f>
        <v>45.042857142857144</v>
      </c>
      <c r="N5417" t="s">
        <v>12</v>
      </c>
      <c r="O5417" s="8">
        <f>VLOOKUP(tbStoricoOrdini[[#This Row],[AGENTE]],tbAgenti[],2,FALSE)</f>
        <v>0.05</v>
      </c>
      <c r="P5417" s="2">
        <v>6306</v>
      </c>
      <c r="Q5417" s="2">
        <f>tbStoricoOrdini[[#This Row],[IMPORTO]]*tbStoricoOrdini[[#This Row],[% COMM.]]</f>
        <v>315.3</v>
      </c>
      <c r="R5417" s="2">
        <f>tbStoricoOrdini[[#This Row],[TOT. COMM.]]+tbStoricoOrdini[[#This Row],[IMPORTO]]</f>
        <v>6621.3</v>
      </c>
    </row>
    <row r="5418" spans="1:18">
      <c r="A5418" s="1">
        <v>44013</v>
      </c>
      <c r="B5418" s="7">
        <f>MONTH(tbStoricoOrdini[[#This Row],[DATA]])</f>
        <v>7</v>
      </c>
      <c r="C5418" t="s">
        <v>5513</v>
      </c>
      <c r="D5418" t="str">
        <f>RIGHT(tbStoricoOrdini[[#This Row],[ORDINE]],4)</f>
        <v>5415</v>
      </c>
      <c r="E5418" t="s">
        <v>25</v>
      </c>
      <c r="F5418" t="str">
        <f>VLOOKUP(tbStoricoOrdini[[#This Row],[CLIENTE]],tbClienti[],3,FALSE)</f>
        <v>Lombardia</v>
      </c>
      <c r="G5418" t="str">
        <f>VLOOKUP(tbStoricoOrdini[[#This Row],[CLIENTE]],tbClienti[],7,FALSE)</f>
        <v>CD</v>
      </c>
      <c r="H5418" t="s">
        <v>71</v>
      </c>
      <c r="I5418" t="str">
        <f>IF(LEFT(tbStoricoOrdini[[#This Row],[ARTICOLO]],3) = "COG","COG",LEFT(tbStoricoOrdini[[#This Row],[ARTICOLO]],FIND(" ",tbStoricoOrdini[[#This Row],[ARTICOLO]])-1))</f>
        <v>EB07</v>
      </c>
      <c r="J5418" t="str">
        <f>MID(tbStoricoOrdini[[#This Row],[ARTICOLO]],FIND(" ",tbStoricoOrdini[[#This Row],[ARTICOLO]])+1,4)</f>
        <v>5000</v>
      </c>
      <c r="K5418" t="str">
        <f>IFERROR(RIGHT(tbStoricoOrdini[[#This Row],[ARTICOLO]],LEN(tbStoricoOrdini[[#This Row],[ARTICOLO]])-FIND(" ",tbStoricoOrdini[[#This Row],[ARTICOLO]],FIND(" ",tbStoricoOrdini[[#This Row],[ARTICOLO]]) +1)),"")</f>
        <v/>
      </c>
      <c r="L5418" s="3">
        <f>VLOOKUP(tbStoricoOrdini[[#This Row],[ARTICOLO]],tbArticoli[],2,FALSE)</f>
        <v>140</v>
      </c>
      <c r="M5418" s="22">
        <f>tbStoricoOrdini[[#This Row],[IMPORTO]]/tbStoricoOrdini[[#This Row],[PREZZO]]</f>
        <v>0.25</v>
      </c>
      <c r="N5418" t="s">
        <v>13</v>
      </c>
      <c r="O5418" s="8">
        <f>VLOOKUP(tbStoricoOrdini[[#This Row],[AGENTE]],tbAgenti[],2,FALSE)</f>
        <v>0.1</v>
      </c>
      <c r="P5418" s="2">
        <v>35</v>
      </c>
      <c r="Q5418" s="2">
        <f>tbStoricoOrdini[[#This Row],[IMPORTO]]*tbStoricoOrdini[[#This Row],[% COMM.]]</f>
        <v>3.5</v>
      </c>
      <c r="R5418" s="2">
        <f>tbStoricoOrdini[[#This Row],[TOT. COMM.]]+tbStoricoOrdini[[#This Row],[IMPORTO]]</f>
        <v>38.5</v>
      </c>
    </row>
    <row r="5419" spans="1:18">
      <c r="A5419" s="1">
        <v>44013</v>
      </c>
      <c r="B5419" s="7">
        <f>MONTH(tbStoricoOrdini[[#This Row],[DATA]])</f>
        <v>7</v>
      </c>
      <c r="C5419" t="s">
        <v>5514</v>
      </c>
      <c r="D5419" t="str">
        <f>RIGHT(tbStoricoOrdini[[#This Row],[ORDINE]],4)</f>
        <v>5416</v>
      </c>
      <c r="E5419" t="s">
        <v>25</v>
      </c>
      <c r="F5419" t="str">
        <f>VLOOKUP(tbStoricoOrdini[[#This Row],[CLIENTE]],tbClienti[],3,FALSE)</f>
        <v>Lombardia</v>
      </c>
      <c r="G5419" t="str">
        <f>VLOOKUP(tbStoricoOrdini[[#This Row],[CLIENTE]],tbClienti[],7,FALSE)</f>
        <v>CD</v>
      </c>
      <c r="H5419" t="s">
        <v>71</v>
      </c>
      <c r="I5419" t="str">
        <f>IF(LEFT(tbStoricoOrdini[[#This Row],[ARTICOLO]],3) = "COG","COG",LEFT(tbStoricoOrdini[[#This Row],[ARTICOLO]],FIND(" ",tbStoricoOrdini[[#This Row],[ARTICOLO]])-1))</f>
        <v>EB07</v>
      </c>
      <c r="J5419" t="str">
        <f>MID(tbStoricoOrdini[[#This Row],[ARTICOLO]],FIND(" ",tbStoricoOrdini[[#This Row],[ARTICOLO]])+1,4)</f>
        <v>5000</v>
      </c>
      <c r="K5419" t="str">
        <f>IFERROR(RIGHT(tbStoricoOrdini[[#This Row],[ARTICOLO]],LEN(tbStoricoOrdini[[#This Row],[ARTICOLO]])-FIND(" ",tbStoricoOrdini[[#This Row],[ARTICOLO]],FIND(" ",tbStoricoOrdini[[#This Row],[ARTICOLO]]) +1)),"")</f>
        <v/>
      </c>
      <c r="L5419" s="3">
        <f>VLOOKUP(tbStoricoOrdini[[#This Row],[ARTICOLO]],tbArticoli[],2,FALSE)</f>
        <v>140</v>
      </c>
      <c r="M5419" s="22">
        <f>tbStoricoOrdini[[#This Row],[IMPORTO]]/tbStoricoOrdini[[#This Row],[PREZZO]]</f>
        <v>2.9</v>
      </c>
      <c r="N5419" t="s">
        <v>9</v>
      </c>
      <c r="O5419" s="8">
        <f>VLOOKUP(tbStoricoOrdini[[#This Row],[AGENTE]],tbAgenti[],2,FALSE)</f>
        <v>0.05</v>
      </c>
      <c r="P5419" s="2">
        <v>406</v>
      </c>
      <c r="Q5419" s="2">
        <f>tbStoricoOrdini[[#This Row],[IMPORTO]]*tbStoricoOrdini[[#This Row],[% COMM.]]</f>
        <v>20.3</v>
      </c>
      <c r="R5419" s="2">
        <f>tbStoricoOrdini[[#This Row],[TOT. COMM.]]+tbStoricoOrdini[[#This Row],[IMPORTO]]</f>
        <v>426.3</v>
      </c>
    </row>
    <row r="5420" spans="1:18">
      <c r="A5420" s="1">
        <v>44013</v>
      </c>
      <c r="B5420" s="7">
        <f>MONTH(tbStoricoOrdini[[#This Row],[DATA]])</f>
        <v>7</v>
      </c>
      <c r="C5420" t="s">
        <v>5515</v>
      </c>
      <c r="D5420" t="str">
        <f>RIGHT(tbStoricoOrdini[[#This Row],[ORDINE]],4)</f>
        <v>5417</v>
      </c>
      <c r="E5420" t="s">
        <v>25</v>
      </c>
      <c r="F5420" t="str">
        <f>VLOOKUP(tbStoricoOrdini[[#This Row],[CLIENTE]],tbClienti[],3,FALSE)</f>
        <v>Lombardia</v>
      </c>
      <c r="G5420" t="str">
        <f>VLOOKUP(tbStoricoOrdini[[#This Row],[CLIENTE]],tbClienti[],7,FALSE)</f>
        <v>CD</v>
      </c>
      <c r="H5420" t="s">
        <v>76</v>
      </c>
      <c r="I5420" t="str">
        <f>IF(LEFT(tbStoricoOrdini[[#This Row],[ARTICOLO]],3) = "COG","COG",LEFT(tbStoricoOrdini[[#This Row],[ARTICOLO]],FIND(" ",tbStoricoOrdini[[#This Row],[ARTICOLO]])-1))</f>
        <v>COG</v>
      </c>
      <c r="J5420" t="str">
        <f>MID(tbStoricoOrdini[[#This Row],[ARTICOLO]],FIND(" ",tbStoricoOrdini[[#This Row],[ARTICOLO]])+1,4)</f>
        <v>1000</v>
      </c>
      <c r="K5420" t="str">
        <f>IFERROR(RIGHT(tbStoricoOrdini[[#This Row],[ARTICOLO]],LEN(tbStoricoOrdini[[#This Row],[ARTICOLO]])-FIND(" ",tbStoricoOrdini[[#This Row],[ARTICOLO]],FIND(" ",tbStoricoOrdini[[#This Row],[ARTICOLO]]) +1)),"")</f>
        <v/>
      </c>
      <c r="L5420" s="3">
        <f>VLOOKUP(tbStoricoOrdini[[#This Row],[ARTICOLO]],tbArticoli[],2,FALSE)</f>
        <v>150</v>
      </c>
      <c r="M5420" s="22">
        <f>tbStoricoOrdini[[#This Row],[IMPORTO]]/tbStoricoOrdini[[#This Row],[PREZZO]]</f>
        <v>0.47333333333333333</v>
      </c>
      <c r="N5420" t="s">
        <v>10</v>
      </c>
      <c r="O5420" s="8">
        <f>VLOOKUP(tbStoricoOrdini[[#This Row],[AGENTE]],tbAgenti[],2,FALSE)</f>
        <v>3.6999999999999998E-2</v>
      </c>
      <c r="P5420" s="2">
        <v>71</v>
      </c>
      <c r="Q5420" s="2">
        <f>tbStoricoOrdini[[#This Row],[IMPORTO]]*tbStoricoOrdini[[#This Row],[% COMM.]]</f>
        <v>2.6269999999999998</v>
      </c>
      <c r="R5420" s="2">
        <f>tbStoricoOrdini[[#This Row],[TOT. COMM.]]+tbStoricoOrdini[[#This Row],[IMPORTO]]</f>
        <v>73.626999999999995</v>
      </c>
    </row>
    <row r="5421" spans="1:18">
      <c r="A5421" s="1">
        <v>44013</v>
      </c>
      <c r="B5421" s="7">
        <f>MONTH(tbStoricoOrdini[[#This Row],[DATA]])</f>
        <v>7</v>
      </c>
      <c r="C5421" t="s">
        <v>5516</v>
      </c>
      <c r="D5421" t="str">
        <f>RIGHT(tbStoricoOrdini[[#This Row],[ORDINE]],4)</f>
        <v>5418</v>
      </c>
      <c r="E5421" t="s">
        <v>25</v>
      </c>
      <c r="F5421" t="str">
        <f>VLOOKUP(tbStoricoOrdini[[#This Row],[CLIENTE]],tbClienti[],3,FALSE)</f>
        <v>Lombardia</v>
      </c>
      <c r="G5421" t="str">
        <f>VLOOKUP(tbStoricoOrdini[[#This Row],[CLIENTE]],tbClienti[],7,FALSE)</f>
        <v>CD</v>
      </c>
      <c r="H5421" t="s">
        <v>72</v>
      </c>
      <c r="I5421" t="str">
        <f>IF(LEFT(tbStoricoOrdini[[#This Row],[ARTICOLO]],3) = "COG","COG",LEFT(tbStoricoOrdini[[#This Row],[ARTICOLO]],FIND(" ",tbStoricoOrdini[[#This Row],[ARTICOLO]])-1))</f>
        <v>EB06</v>
      </c>
      <c r="J5421" t="str">
        <f>MID(tbStoricoOrdini[[#This Row],[ARTICOLO]],FIND(" ",tbStoricoOrdini[[#This Row],[ARTICOLO]])+1,4)</f>
        <v>3000</v>
      </c>
      <c r="K5421" t="str">
        <f>IFERROR(RIGHT(tbStoricoOrdini[[#This Row],[ARTICOLO]],LEN(tbStoricoOrdini[[#This Row],[ARTICOLO]])-FIND(" ",tbStoricoOrdini[[#This Row],[ARTICOLO]],FIND(" ",tbStoricoOrdini[[#This Row],[ARTICOLO]]) +1)),"")</f>
        <v>Medium</v>
      </c>
      <c r="L5421" s="3">
        <f>VLOOKUP(tbStoricoOrdini[[#This Row],[ARTICOLO]],tbArticoli[],2,FALSE)</f>
        <v>120</v>
      </c>
      <c r="M5421" s="22">
        <f>tbStoricoOrdini[[#This Row],[IMPORTO]]/tbStoricoOrdini[[#This Row],[PREZZO]]</f>
        <v>5.1916666666666664</v>
      </c>
      <c r="N5421" t="s">
        <v>10</v>
      </c>
      <c r="O5421" s="8">
        <f>VLOOKUP(tbStoricoOrdini[[#This Row],[AGENTE]],tbAgenti[],2,FALSE)</f>
        <v>3.6999999999999998E-2</v>
      </c>
      <c r="P5421" s="2">
        <v>623</v>
      </c>
      <c r="Q5421" s="2">
        <f>tbStoricoOrdini[[#This Row],[IMPORTO]]*tbStoricoOrdini[[#This Row],[% COMM.]]</f>
        <v>23.050999999999998</v>
      </c>
      <c r="R5421" s="2">
        <f>tbStoricoOrdini[[#This Row],[TOT. COMM.]]+tbStoricoOrdini[[#This Row],[IMPORTO]]</f>
        <v>646.05100000000004</v>
      </c>
    </row>
    <row r="5422" spans="1:18">
      <c r="A5422" s="1">
        <v>44013</v>
      </c>
      <c r="B5422" s="7">
        <f>MONTH(tbStoricoOrdini[[#This Row],[DATA]])</f>
        <v>7</v>
      </c>
      <c r="C5422" t="s">
        <v>5517</v>
      </c>
      <c r="D5422" t="str">
        <f>RIGHT(tbStoricoOrdini[[#This Row],[ORDINE]],4)</f>
        <v>5419</v>
      </c>
      <c r="E5422" t="s">
        <v>25</v>
      </c>
      <c r="F5422" t="str">
        <f>VLOOKUP(tbStoricoOrdini[[#This Row],[CLIENTE]],tbClienti[],3,FALSE)</f>
        <v>Lombardia</v>
      </c>
      <c r="G5422" t="str">
        <f>VLOOKUP(tbStoricoOrdini[[#This Row],[CLIENTE]],tbClienti[],7,FALSE)</f>
        <v>CD</v>
      </c>
      <c r="H5422" t="s">
        <v>72</v>
      </c>
      <c r="I5422" t="str">
        <f>IF(LEFT(tbStoricoOrdini[[#This Row],[ARTICOLO]],3) = "COG","COG",LEFT(tbStoricoOrdini[[#This Row],[ARTICOLO]],FIND(" ",tbStoricoOrdini[[#This Row],[ARTICOLO]])-1))</f>
        <v>EB06</v>
      </c>
      <c r="J5422" t="str">
        <f>MID(tbStoricoOrdini[[#This Row],[ARTICOLO]],FIND(" ",tbStoricoOrdini[[#This Row],[ARTICOLO]])+1,4)</f>
        <v>3000</v>
      </c>
      <c r="K5422" t="str">
        <f>IFERROR(RIGHT(tbStoricoOrdini[[#This Row],[ARTICOLO]],LEN(tbStoricoOrdini[[#This Row],[ARTICOLO]])-FIND(" ",tbStoricoOrdini[[#This Row],[ARTICOLO]],FIND(" ",tbStoricoOrdini[[#This Row],[ARTICOLO]]) +1)),"")</f>
        <v>Medium</v>
      </c>
      <c r="L5422" s="3">
        <f>VLOOKUP(tbStoricoOrdini[[#This Row],[ARTICOLO]],tbArticoli[],2,FALSE)</f>
        <v>120</v>
      </c>
      <c r="M5422" s="22">
        <f>tbStoricoOrdini[[#This Row],[IMPORTO]]/tbStoricoOrdini[[#This Row],[PREZZO]]</f>
        <v>74.849999999999994</v>
      </c>
      <c r="N5422" t="s">
        <v>12</v>
      </c>
      <c r="O5422" s="8">
        <f>VLOOKUP(tbStoricoOrdini[[#This Row],[AGENTE]],tbAgenti[],2,FALSE)</f>
        <v>0.05</v>
      </c>
      <c r="P5422" s="2">
        <v>8982</v>
      </c>
      <c r="Q5422" s="2">
        <f>tbStoricoOrdini[[#This Row],[IMPORTO]]*tbStoricoOrdini[[#This Row],[% COMM.]]</f>
        <v>449.1</v>
      </c>
      <c r="R5422" s="2">
        <f>tbStoricoOrdini[[#This Row],[TOT. COMM.]]+tbStoricoOrdini[[#This Row],[IMPORTO]]</f>
        <v>9431.1</v>
      </c>
    </row>
    <row r="5423" spans="1:18">
      <c r="A5423" s="1">
        <v>44013</v>
      </c>
      <c r="B5423" s="7">
        <f>MONTH(tbStoricoOrdini[[#This Row],[DATA]])</f>
        <v>7</v>
      </c>
      <c r="C5423" t="s">
        <v>5518</v>
      </c>
      <c r="D5423" t="str">
        <f>RIGHT(tbStoricoOrdini[[#This Row],[ORDINE]],4)</f>
        <v>5420</v>
      </c>
      <c r="E5423" t="s">
        <v>25</v>
      </c>
      <c r="F5423" t="str">
        <f>VLOOKUP(tbStoricoOrdini[[#This Row],[CLIENTE]],tbClienti[],3,FALSE)</f>
        <v>Lombardia</v>
      </c>
      <c r="G5423" t="str">
        <f>VLOOKUP(tbStoricoOrdini[[#This Row],[CLIENTE]],tbClienti[],7,FALSE)</f>
        <v>CD</v>
      </c>
      <c r="H5423" t="s">
        <v>72</v>
      </c>
      <c r="I5423" t="str">
        <f>IF(LEFT(tbStoricoOrdini[[#This Row],[ARTICOLO]],3) = "COG","COG",LEFT(tbStoricoOrdini[[#This Row],[ARTICOLO]],FIND(" ",tbStoricoOrdini[[#This Row],[ARTICOLO]])-1))</f>
        <v>EB06</v>
      </c>
      <c r="J5423" t="str">
        <f>MID(tbStoricoOrdini[[#This Row],[ARTICOLO]],FIND(" ",tbStoricoOrdini[[#This Row],[ARTICOLO]])+1,4)</f>
        <v>3000</v>
      </c>
      <c r="K5423" t="str">
        <f>IFERROR(RIGHT(tbStoricoOrdini[[#This Row],[ARTICOLO]],LEN(tbStoricoOrdini[[#This Row],[ARTICOLO]])-FIND(" ",tbStoricoOrdini[[#This Row],[ARTICOLO]],FIND(" ",tbStoricoOrdini[[#This Row],[ARTICOLO]]) +1)),"")</f>
        <v>Medium</v>
      </c>
      <c r="L5423" s="3">
        <f>VLOOKUP(tbStoricoOrdini[[#This Row],[ARTICOLO]],tbArticoli[],2,FALSE)</f>
        <v>120</v>
      </c>
      <c r="M5423" s="22">
        <f>tbStoricoOrdini[[#This Row],[IMPORTO]]/tbStoricoOrdini[[#This Row],[PREZZO]]</f>
        <v>9.375</v>
      </c>
      <c r="N5423" t="s">
        <v>13</v>
      </c>
      <c r="O5423" s="8">
        <f>VLOOKUP(tbStoricoOrdini[[#This Row],[AGENTE]],tbAgenti[],2,FALSE)</f>
        <v>0.1</v>
      </c>
      <c r="P5423" s="2">
        <v>1125</v>
      </c>
      <c r="Q5423" s="2">
        <f>tbStoricoOrdini[[#This Row],[IMPORTO]]*tbStoricoOrdini[[#This Row],[% COMM.]]</f>
        <v>112.5</v>
      </c>
      <c r="R5423" s="2">
        <f>tbStoricoOrdini[[#This Row],[TOT. COMM.]]+tbStoricoOrdini[[#This Row],[IMPORTO]]</f>
        <v>1237.5</v>
      </c>
    </row>
    <row r="5424" spans="1:18">
      <c r="A5424" s="1">
        <v>44013</v>
      </c>
      <c r="B5424" s="7">
        <f>MONTH(tbStoricoOrdini[[#This Row],[DATA]])</f>
        <v>7</v>
      </c>
      <c r="C5424" t="s">
        <v>5519</v>
      </c>
      <c r="D5424" t="str">
        <f>RIGHT(tbStoricoOrdini[[#This Row],[ORDINE]],4)</f>
        <v>5421</v>
      </c>
      <c r="E5424" t="s">
        <v>25</v>
      </c>
      <c r="F5424" t="str">
        <f>VLOOKUP(tbStoricoOrdini[[#This Row],[CLIENTE]],tbClienti[],3,FALSE)</f>
        <v>Lombardia</v>
      </c>
      <c r="G5424" t="str">
        <f>VLOOKUP(tbStoricoOrdini[[#This Row],[CLIENTE]],tbClienti[],7,FALSE)</f>
        <v>CD</v>
      </c>
      <c r="H5424" t="s">
        <v>73</v>
      </c>
      <c r="I5424" t="str">
        <f>IF(LEFT(tbStoricoOrdini[[#This Row],[ARTICOLO]],3) = "COG","COG",LEFT(tbStoricoOrdini[[#This Row],[ARTICOLO]],FIND(" ",tbStoricoOrdini[[#This Row],[ARTICOLO]])-1))</f>
        <v>EB06</v>
      </c>
      <c r="J5424" t="str">
        <f>MID(tbStoricoOrdini[[#This Row],[ARTICOLO]],FIND(" ",tbStoricoOrdini[[#This Row],[ARTICOLO]])+1,4)</f>
        <v>3000</v>
      </c>
      <c r="K5424" t="str">
        <f>IFERROR(RIGHT(tbStoricoOrdini[[#This Row],[ARTICOLO]],LEN(tbStoricoOrdini[[#This Row],[ARTICOLO]])-FIND(" ",tbStoricoOrdini[[#This Row],[ARTICOLO]],FIND(" ",tbStoricoOrdini[[#This Row],[ARTICOLO]]) +1)),"")</f>
        <v>Plus</v>
      </c>
      <c r="L5424" s="3">
        <f>VLOOKUP(tbStoricoOrdini[[#This Row],[ARTICOLO]],tbArticoli[],2,FALSE)</f>
        <v>130</v>
      </c>
      <c r="M5424" s="22">
        <f>tbStoricoOrdini[[#This Row],[IMPORTO]]/tbStoricoOrdini[[#This Row],[PREZZO]]</f>
        <v>1.0615384615384615</v>
      </c>
      <c r="N5424" t="s">
        <v>8</v>
      </c>
      <c r="O5424" s="8">
        <f>VLOOKUP(tbStoricoOrdini[[#This Row],[AGENTE]],tbAgenti[],2,FALSE)</f>
        <v>0.05</v>
      </c>
      <c r="P5424" s="2">
        <v>138</v>
      </c>
      <c r="Q5424" s="2">
        <f>tbStoricoOrdini[[#This Row],[IMPORTO]]*tbStoricoOrdini[[#This Row],[% COMM.]]</f>
        <v>6.9</v>
      </c>
      <c r="R5424" s="2">
        <f>tbStoricoOrdini[[#This Row],[TOT. COMM.]]+tbStoricoOrdini[[#This Row],[IMPORTO]]</f>
        <v>144.9</v>
      </c>
    </row>
    <row r="5425" spans="1:18">
      <c r="A5425" s="1">
        <v>44013</v>
      </c>
      <c r="B5425" s="7">
        <f>MONTH(tbStoricoOrdini[[#This Row],[DATA]])</f>
        <v>7</v>
      </c>
      <c r="C5425" t="s">
        <v>5520</v>
      </c>
      <c r="D5425" t="str">
        <f>RIGHT(tbStoricoOrdini[[#This Row],[ORDINE]],4)</f>
        <v>5422</v>
      </c>
      <c r="E5425" t="s">
        <v>25</v>
      </c>
      <c r="F5425" t="str">
        <f>VLOOKUP(tbStoricoOrdini[[#This Row],[CLIENTE]],tbClienti[],3,FALSE)</f>
        <v>Lombardia</v>
      </c>
      <c r="G5425" t="str">
        <f>VLOOKUP(tbStoricoOrdini[[#This Row],[CLIENTE]],tbClienti[],7,FALSE)</f>
        <v>CD</v>
      </c>
      <c r="H5425" t="s">
        <v>73</v>
      </c>
      <c r="I5425" t="str">
        <f>IF(LEFT(tbStoricoOrdini[[#This Row],[ARTICOLO]],3) = "COG","COG",LEFT(tbStoricoOrdini[[#This Row],[ARTICOLO]],FIND(" ",tbStoricoOrdini[[#This Row],[ARTICOLO]])-1))</f>
        <v>EB06</v>
      </c>
      <c r="J5425" t="str">
        <f>MID(tbStoricoOrdini[[#This Row],[ARTICOLO]],FIND(" ",tbStoricoOrdini[[#This Row],[ARTICOLO]])+1,4)</f>
        <v>3000</v>
      </c>
      <c r="K5425" t="str">
        <f>IFERROR(RIGHT(tbStoricoOrdini[[#This Row],[ARTICOLO]],LEN(tbStoricoOrdini[[#This Row],[ARTICOLO]])-FIND(" ",tbStoricoOrdini[[#This Row],[ARTICOLO]],FIND(" ",tbStoricoOrdini[[#This Row],[ARTICOLO]]) +1)),"")</f>
        <v>Plus</v>
      </c>
      <c r="L5425" s="3">
        <f>VLOOKUP(tbStoricoOrdini[[#This Row],[ARTICOLO]],tbArticoli[],2,FALSE)</f>
        <v>130</v>
      </c>
      <c r="M5425" s="22">
        <f>tbStoricoOrdini[[#This Row],[IMPORTO]]/tbStoricoOrdini[[#This Row],[PREZZO]]</f>
        <v>0.43076923076923079</v>
      </c>
      <c r="N5425" t="s">
        <v>12</v>
      </c>
      <c r="O5425" s="8">
        <f>VLOOKUP(tbStoricoOrdini[[#This Row],[AGENTE]],tbAgenti[],2,FALSE)</f>
        <v>0.05</v>
      </c>
      <c r="P5425" s="2">
        <v>56</v>
      </c>
      <c r="Q5425" s="2">
        <f>tbStoricoOrdini[[#This Row],[IMPORTO]]*tbStoricoOrdini[[#This Row],[% COMM.]]</f>
        <v>2.8000000000000003</v>
      </c>
      <c r="R5425" s="2">
        <f>tbStoricoOrdini[[#This Row],[TOT. COMM.]]+tbStoricoOrdini[[#This Row],[IMPORTO]]</f>
        <v>58.8</v>
      </c>
    </row>
    <row r="5426" spans="1:18">
      <c r="A5426" s="1">
        <v>44013</v>
      </c>
      <c r="B5426" s="7">
        <f>MONTH(tbStoricoOrdini[[#This Row],[DATA]])</f>
        <v>7</v>
      </c>
      <c r="C5426" t="s">
        <v>5521</v>
      </c>
      <c r="D5426" t="str">
        <f>RIGHT(tbStoricoOrdini[[#This Row],[ORDINE]],4)</f>
        <v>5423</v>
      </c>
      <c r="E5426" t="s">
        <v>26</v>
      </c>
      <c r="F5426" t="str">
        <f>VLOOKUP(tbStoricoOrdini[[#This Row],[CLIENTE]],tbClienti[],3,FALSE)</f>
        <v>Lombardia</v>
      </c>
      <c r="G5426" t="str">
        <f>VLOOKUP(tbStoricoOrdini[[#This Row],[CLIENTE]],tbClienti[],7,FALSE)</f>
        <v>AC</v>
      </c>
      <c r="H5426" t="s">
        <v>78</v>
      </c>
      <c r="I5426" t="str">
        <f>IF(LEFT(tbStoricoOrdini[[#This Row],[ARTICOLO]],3) = "COG","COG",LEFT(tbStoricoOrdini[[#This Row],[ARTICOLO]],FIND(" ",tbStoricoOrdini[[#This Row],[ARTICOLO]])-1))</f>
        <v>COG</v>
      </c>
      <c r="J5426" t="str">
        <f>MID(tbStoricoOrdini[[#This Row],[ARTICOLO]],FIND(" ",tbStoricoOrdini[[#This Row],[ARTICOLO]])+1,4)</f>
        <v>3000</v>
      </c>
      <c r="K5426" t="str">
        <f>IFERROR(RIGHT(tbStoricoOrdini[[#This Row],[ARTICOLO]],LEN(tbStoricoOrdini[[#This Row],[ARTICOLO]])-FIND(" ",tbStoricoOrdini[[#This Row],[ARTICOLO]],FIND(" ",tbStoricoOrdini[[#This Row],[ARTICOLO]]) +1)),"")</f>
        <v>Medium</v>
      </c>
      <c r="L5426" s="3">
        <f>VLOOKUP(tbStoricoOrdini[[#This Row],[ARTICOLO]],tbArticoli[],2,FALSE)</f>
        <v>220</v>
      </c>
      <c r="M5426" s="22">
        <f>tbStoricoOrdini[[#This Row],[IMPORTO]]/tbStoricoOrdini[[#This Row],[PREZZO]]</f>
        <v>0.48636363636363639</v>
      </c>
      <c r="N5426" t="s">
        <v>9</v>
      </c>
      <c r="O5426" s="8">
        <f>VLOOKUP(tbStoricoOrdini[[#This Row],[AGENTE]],tbAgenti[],2,FALSE)</f>
        <v>0.05</v>
      </c>
      <c r="P5426" s="2">
        <v>107</v>
      </c>
      <c r="Q5426" s="2">
        <f>tbStoricoOrdini[[#This Row],[IMPORTO]]*tbStoricoOrdini[[#This Row],[% COMM.]]</f>
        <v>5.3500000000000005</v>
      </c>
      <c r="R5426" s="2">
        <f>tbStoricoOrdini[[#This Row],[TOT. COMM.]]+tbStoricoOrdini[[#This Row],[IMPORTO]]</f>
        <v>112.35</v>
      </c>
    </row>
    <row r="5427" spans="1:18">
      <c r="A5427" s="1">
        <v>44013</v>
      </c>
      <c r="B5427" s="7">
        <f>MONTH(tbStoricoOrdini[[#This Row],[DATA]])</f>
        <v>7</v>
      </c>
      <c r="C5427" t="s">
        <v>5522</v>
      </c>
      <c r="D5427" t="str">
        <f>RIGHT(tbStoricoOrdini[[#This Row],[ORDINE]],4)</f>
        <v>5424</v>
      </c>
      <c r="E5427" t="s">
        <v>26</v>
      </c>
      <c r="F5427" t="str">
        <f>VLOOKUP(tbStoricoOrdini[[#This Row],[CLIENTE]],tbClienti[],3,FALSE)</f>
        <v>Lombardia</v>
      </c>
      <c r="G5427" t="str">
        <f>VLOOKUP(tbStoricoOrdini[[#This Row],[CLIENTE]],tbClienti[],7,FALSE)</f>
        <v>AC</v>
      </c>
      <c r="H5427" t="s">
        <v>74</v>
      </c>
      <c r="I5427" t="str">
        <f>IF(LEFT(tbStoricoOrdini[[#This Row],[ARTICOLO]],3) = "COG","COG",LEFT(tbStoricoOrdini[[#This Row],[ARTICOLO]],FIND(" ",tbStoricoOrdini[[#This Row],[ARTICOLO]])-1))</f>
        <v>AVRC</v>
      </c>
      <c r="J5427" t="str">
        <f>MID(tbStoricoOrdini[[#This Row],[ARTICOLO]],FIND(" ",tbStoricoOrdini[[#This Row],[ARTICOLO]])+1,4)</f>
        <v>2500</v>
      </c>
      <c r="K5427" t="str">
        <f>IFERROR(RIGHT(tbStoricoOrdini[[#This Row],[ARTICOLO]],LEN(tbStoricoOrdini[[#This Row],[ARTICOLO]])-FIND(" ",tbStoricoOrdini[[#This Row],[ARTICOLO]],FIND(" ",tbStoricoOrdini[[#This Row],[ARTICOLO]]) +1)),"")</f>
        <v>Gold</v>
      </c>
      <c r="L5427" s="3">
        <f>VLOOKUP(tbStoricoOrdini[[#This Row],[ARTICOLO]],tbArticoli[],2,FALSE)</f>
        <v>500</v>
      </c>
      <c r="M5427" s="22">
        <f>tbStoricoOrdini[[#This Row],[IMPORTO]]/tbStoricoOrdini[[#This Row],[PREZZO]]</f>
        <v>1.288</v>
      </c>
      <c r="N5427" t="s">
        <v>14</v>
      </c>
      <c r="O5427" s="8">
        <f>VLOOKUP(tbStoricoOrdini[[#This Row],[AGENTE]],tbAgenti[],2,FALSE)</f>
        <v>0.05</v>
      </c>
      <c r="P5427" s="2">
        <v>644</v>
      </c>
      <c r="Q5427" s="2">
        <f>tbStoricoOrdini[[#This Row],[IMPORTO]]*tbStoricoOrdini[[#This Row],[% COMM.]]</f>
        <v>32.200000000000003</v>
      </c>
      <c r="R5427" s="2">
        <f>tbStoricoOrdini[[#This Row],[TOT. COMM.]]+tbStoricoOrdini[[#This Row],[IMPORTO]]</f>
        <v>676.2</v>
      </c>
    </row>
    <row r="5428" spans="1:18">
      <c r="A5428" s="1">
        <v>44013</v>
      </c>
      <c r="B5428" s="7">
        <f>MONTH(tbStoricoOrdini[[#This Row],[DATA]])</f>
        <v>7</v>
      </c>
      <c r="C5428" t="s">
        <v>5523</v>
      </c>
      <c r="D5428" t="str">
        <f>RIGHT(tbStoricoOrdini[[#This Row],[ORDINE]],4)</f>
        <v>5425</v>
      </c>
      <c r="E5428" t="s">
        <v>26</v>
      </c>
      <c r="F5428" t="str">
        <f>VLOOKUP(tbStoricoOrdini[[#This Row],[CLIENTE]],tbClienti[],3,FALSE)</f>
        <v>Lombardia</v>
      </c>
      <c r="G5428" t="str">
        <f>VLOOKUP(tbStoricoOrdini[[#This Row],[CLIENTE]],tbClienti[],7,FALSE)</f>
        <v>AC</v>
      </c>
      <c r="H5428" t="s">
        <v>74</v>
      </c>
      <c r="I5428" t="str">
        <f>IF(LEFT(tbStoricoOrdini[[#This Row],[ARTICOLO]],3) = "COG","COG",LEFT(tbStoricoOrdini[[#This Row],[ARTICOLO]],FIND(" ",tbStoricoOrdini[[#This Row],[ARTICOLO]])-1))</f>
        <v>AVRC</v>
      </c>
      <c r="J5428" t="str">
        <f>MID(tbStoricoOrdini[[#This Row],[ARTICOLO]],FIND(" ",tbStoricoOrdini[[#This Row],[ARTICOLO]])+1,4)</f>
        <v>2500</v>
      </c>
      <c r="K5428" t="str">
        <f>IFERROR(RIGHT(tbStoricoOrdini[[#This Row],[ARTICOLO]],LEN(tbStoricoOrdini[[#This Row],[ARTICOLO]])-FIND(" ",tbStoricoOrdini[[#This Row],[ARTICOLO]],FIND(" ",tbStoricoOrdini[[#This Row],[ARTICOLO]]) +1)),"")</f>
        <v>Gold</v>
      </c>
      <c r="L5428" s="3">
        <f>VLOOKUP(tbStoricoOrdini[[#This Row],[ARTICOLO]],tbArticoli[],2,FALSE)</f>
        <v>500</v>
      </c>
      <c r="M5428" s="22">
        <f>tbStoricoOrdini[[#This Row],[IMPORTO]]/tbStoricoOrdini[[#This Row],[PREZZO]]</f>
        <v>37.590000000000003</v>
      </c>
      <c r="N5428" t="s">
        <v>6</v>
      </c>
      <c r="O5428" s="8">
        <f>VLOOKUP(tbStoricoOrdini[[#This Row],[AGENTE]],tbAgenti[],2,FALSE)</f>
        <v>7.4999999999999997E-2</v>
      </c>
      <c r="P5428" s="2">
        <v>18795</v>
      </c>
      <c r="Q5428" s="2">
        <f>tbStoricoOrdini[[#This Row],[IMPORTO]]*tbStoricoOrdini[[#This Row],[% COMM.]]</f>
        <v>1409.625</v>
      </c>
      <c r="R5428" s="2">
        <f>tbStoricoOrdini[[#This Row],[TOT. COMM.]]+tbStoricoOrdini[[#This Row],[IMPORTO]]</f>
        <v>20204.625</v>
      </c>
    </row>
    <row r="5429" spans="1:18">
      <c r="A5429" s="1">
        <v>44013</v>
      </c>
      <c r="B5429" s="7">
        <f>MONTH(tbStoricoOrdini[[#This Row],[DATA]])</f>
        <v>7</v>
      </c>
      <c r="C5429" t="s">
        <v>5524</v>
      </c>
      <c r="D5429" t="str">
        <f>RIGHT(tbStoricoOrdini[[#This Row],[ORDINE]],4)</f>
        <v>5426</v>
      </c>
      <c r="E5429" t="s">
        <v>26</v>
      </c>
      <c r="F5429" t="str">
        <f>VLOOKUP(tbStoricoOrdini[[#This Row],[CLIENTE]],tbClienti[],3,FALSE)</f>
        <v>Lombardia</v>
      </c>
      <c r="G5429" t="str">
        <f>VLOOKUP(tbStoricoOrdini[[#This Row],[CLIENTE]],tbClienti[],7,FALSE)</f>
        <v>AC</v>
      </c>
      <c r="H5429" t="s">
        <v>74</v>
      </c>
      <c r="I5429" t="str">
        <f>IF(LEFT(tbStoricoOrdini[[#This Row],[ARTICOLO]],3) = "COG","COG",LEFT(tbStoricoOrdini[[#This Row],[ARTICOLO]],FIND(" ",tbStoricoOrdini[[#This Row],[ARTICOLO]])-1))</f>
        <v>AVRC</v>
      </c>
      <c r="J5429" t="str">
        <f>MID(tbStoricoOrdini[[#This Row],[ARTICOLO]],FIND(" ",tbStoricoOrdini[[#This Row],[ARTICOLO]])+1,4)</f>
        <v>2500</v>
      </c>
      <c r="K5429" t="str">
        <f>IFERROR(RIGHT(tbStoricoOrdini[[#This Row],[ARTICOLO]],LEN(tbStoricoOrdini[[#This Row],[ARTICOLO]])-FIND(" ",tbStoricoOrdini[[#This Row],[ARTICOLO]],FIND(" ",tbStoricoOrdini[[#This Row],[ARTICOLO]]) +1)),"")</f>
        <v>Gold</v>
      </c>
      <c r="L5429" s="3">
        <f>VLOOKUP(tbStoricoOrdini[[#This Row],[ARTICOLO]],tbArticoli[],2,FALSE)</f>
        <v>500</v>
      </c>
      <c r="M5429" s="22">
        <f>tbStoricoOrdini[[#This Row],[IMPORTO]]/tbStoricoOrdini[[#This Row],[PREZZO]]</f>
        <v>477.702</v>
      </c>
      <c r="N5429" t="s">
        <v>9</v>
      </c>
      <c r="O5429" s="8">
        <f>VLOOKUP(tbStoricoOrdini[[#This Row],[AGENTE]],tbAgenti[],2,FALSE)</f>
        <v>0.05</v>
      </c>
      <c r="P5429" s="2">
        <v>238851</v>
      </c>
      <c r="Q5429" s="2">
        <f>tbStoricoOrdini[[#This Row],[IMPORTO]]*tbStoricoOrdini[[#This Row],[% COMM.]]</f>
        <v>11942.550000000001</v>
      </c>
      <c r="R5429" s="2">
        <f>tbStoricoOrdini[[#This Row],[TOT. COMM.]]+tbStoricoOrdini[[#This Row],[IMPORTO]]</f>
        <v>250793.55</v>
      </c>
    </row>
    <row r="5430" spans="1:18">
      <c r="A5430" s="1">
        <v>44013</v>
      </c>
      <c r="B5430" s="7">
        <f>MONTH(tbStoricoOrdini[[#This Row],[DATA]])</f>
        <v>7</v>
      </c>
      <c r="C5430" t="s">
        <v>5525</v>
      </c>
      <c r="D5430" t="str">
        <f>RIGHT(tbStoricoOrdini[[#This Row],[ORDINE]],4)</f>
        <v>5427</v>
      </c>
      <c r="E5430" t="s">
        <v>26</v>
      </c>
      <c r="F5430" t="str">
        <f>VLOOKUP(tbStoricoOrdini[[#This Row],[CLIENTE]],tbClienti[],3,FALSE)</f>
        <v>Lombardia</v>
      </c>
      <c r="G5430" t="str">
        <f>VLOOKUP(tbStoricoOrdini[[#This Row],[CLIENTE]],tbClienti[],7,FALSE)</f>
        <v>AC</v>
      </c>
      <c r="H5430" t="s">
        <v>77</v>
      </c>
      <c r="I5430" t="str">
        <f>IF(LEFT(tbStoricoOrdini[[#This Row],[ARTICOLO]],3) = "COG","COG",LEFT(tbStoricoOrdini[[#This Row],[ARTICOLO]],FIND(" ",tbStoricoOrdini[[#This Row],[ARTICOLO]])-1))</f>
        <v>COG</v>
      </c>
      <c r="J5430" t="str">
        <f>MID(tbStoricoOrdini[[#This Row],[ARTICOLO]],FIND(" ",tbStoricoOrdini[[#This Row],[ARTICOLO]])+1,4)</f>
        <v>2000</v>
      </c>
      <c r="K5430" t="str">
        <f>IFERROR(RIGHT(tbStoricoOrdini[[#This Row],[ARTICOLO]],LEN(tbStoricoOrdini[[#This Row],[ARTICOLO]])-FIND(" ",tbStoricoOrdini[[#This Row],[ARTICOLO]],FIND(" ",tbStoricoOrdini[[#This Row],[ARTICOLO]]) +1)),"")</f>
        <v>Medium</v>
      </c>
      <c r="L5430" s="3">
        <f>VLOOKUP(tbStoricoOrdini[[#This Row],[ARTICOLO]],tbArticoli[],2,FALSE)</f>
        <v>200</v>
      </c>
      <c r="M5430" s="22">
        <f>tbStoricoOrdini[[#This Row],[IMPORTO]]/tbStoricoOrdini[[#This Row],[PREZZO]]</f>
        <v>3.44</v>
      </c>
      <c r="N5430" t="s">
        <v>9</v>
      </c>
      <c r="O5430" s="8">
        <f>VLOOKUP(tbStoricoOrdini[[#This Row],[AGENTE]],tbAgenti[],2,FALSE)</f>
        <v>0.05</v>
      </c>
      <c r="P5430" s="2">
        <v>688</v>
      </c>
      <c r="Q5430" s="2">
        <f>tbStoricoOrdini[[#This Row],[IMPORTO]]*tbStoricoOrdini[[#This Row],[% COMM.]]</f>
        <v>34.4</v>
      </c>
      <c r="R5430" s="2">
        <f>tbStoricoOrdini[[#This Row],[TOT. COMM.]]+tbStoricoOrdini[[#This Row],[IMPORTO]]</f>
        <v>722.4</v>
      </c>
    </row>
    <row r="5431" spans="1:18">
      <c r="A5431" s="1">
        <v>44013</v>
      </c>
      <c r="B5431" s="7">
        <f>MONTH(tbStoricoOrdini[[#This Row],[DATA]])</f>
        <v>7</v>
      </c>
      <c r="C5431" t="s">
        <v>5526</v>
      </c>
      <c r="D5431" t="str">
        <f>RIGHT(tbStoricoOrdini[[#This Row],[ORDINE]],4)</f>
        <v>5428</v>
      </c>
      <c r="E5431" t="s">
        <v>26</v>
      </c>
      <c r="F5431" t="str">
        <f>VLOOKUP(tbStoricoOrdini[[#This Row],[CLIENTE]],tbClienti[],3,FALSE)</f>
        <v>Lombardia</v>
      </c>
      <c r="G5431" t="str">
        <f>VLOOKUP(tbStoricoOrdini[[#This Row],[CLIENTE]],tbClienti[],7,FALSE)</f>
        <v>AC</v>
      </c>
      <c r="H5431" t="s">
        <v>61</v>
      </c>
      <c r="I5431" t="str">
        <f>IF(LEFT(tbStoricoOrdini[[#This Row],[ARTICOLO]],3) = "COG","COG",LEFT(tbStoricoOrdini[[#This Row],[ARTICOLO]],FIND(" ",tbStoricoOrdini[[#This Row],[ARTICOLO]])-1))</f>
        <v>KLM</v>
      </c>
      <c r="J5431" t="str">
        <f>MID(tbStoricoOrdini[[#This Row],[ARTICOLO]],FIND(" ",tbStoricoOrdini[[#This Row],[ARTICOLO]])+1,4)</f>
        <v>5000</v>
      </c>
      <c r="K5431" t="str">
        <f>IFERROR(RIGHT(tbStoricoOrdini[[#This Row],[ARTICOLO]],LEN(tbStoricoOrdini[[#This Row],[ARTICOLO]])-FIND(" ",tbStoricoOrdini[[#This Row],[ARTICOLO]],FIND(" ",tbStoricoOrdini[[#This Row],[ARTICOLO]]) +1)),"")</f>
        <v>Medium</v>
      </c>
      <c r="L5431" s="3">
        <f>VLOOKUP(tbStoricoOrdini[[#This Row],[ARTICOLO]],tbArticoli[],2,FALSE)</f>
        <v>150</v>
      </c>
      <c r="M5431" s="22">
        <f>tbStoricoOrdini[[#This Row],[IMPORTO]]/tbStoricoOrdini[[#This Row],[PREZZO]]</f>
        <v>45.78</v>
      </c>
      <c r="N5431" t="s">
        <v>15</v>
      </c>
      <c r="O5431" s="8">
        <f>VLOOKUP(tbStoricoOrdini[[#This Row],[AGENTE]],tbAgenti[],2,FALSE)</f>
        <v>0.08</v>
      </c>
      <c r="P5431" s="2">
        <v>6867</v>
      </c>
      <c r="Q5431" s="2">
        <f>tbStoricoOrdini[[#This Row],[IMPORTO]]*tbStoricoOrdini[[#This Row],[% COMM.]]</f>
        <v>549.36</v>
      </c>
      <c r="R5431" s="2">
        <f>tbStoricoOrdini[[#This Row],[TOT. COMM.]]+tbStoricoOrdini[[#This Row],[IMPORTO]]</f>
        <v>7416.36</v>
      </c>
    </row>
    <row r="5432" spans="1:18">
      <c r="A5432" s="1">
        <v>44013</v>
      </c>
      <c r="B5432" s="7">
        <f>MONTH(tbStoricoOrdini[[#This Row],[DATA]])</f>
        <v>7</v>
      </c>
      <c r="C5432" t="s">
        <v>5527</v>
      </c>
      <c r="D5432" t="str">
        <f>RIGHT(tbStoricoOrdini[[#This Row],[ORDINE]],4)</f>
        <v>5429</v>
      </c>
      <c r="E5432" t="s">
        <v>26</v>
      </c>
      <c r="F5432" t="str">
        <f>VLOOKUP(tbStoricoOrdini[[#This Row],[CLIENTE]],tbClienti[],3,FALSE)</f>
        <v>Lombardia</v>
      </c>
      <c r="G5432" t="str">
        <f>VLOOKUP(tbStoricoOrdini[[#This Row],[CLIENTE]],tbClienti[],7,FALSE)</f>
        <v>AC</v>
      </c>
      <c r="H5432" t="s">
        <v>61</v>
      </c>
      <c r="I5432" t="str">
        <f>IF(LEFT(tbStoricoOrdini[[#This Row],[ARTICOLO]],3) = "COG","COG",LEFT(tbStoricoOrdini[[#This Row],[ARTICOLO]],FIND(" ",tbStoricoOrdini[[#This Row],[ARTICOLO]])-1))</f>
        <v>KLM</v>
      </c>
      <c r="J5432" t="str">
        <f>MID(tbStoricoOrdini[[#This Row],[ARTICOLO]],FIND(" ",tbStoricoOrdini[[#This Row],[ARTICOLO]])+1,4)</f>
        <v>5000</v>
      </c>
      <c r="K5432" t="str">
        <f>IFERROR(RIGHT(tbStoricoOrdini[[#This Row],[ARTICOLO]],LEN(tbStoricoOrdini[[#This Row],[ARTICOLO]])-FIND(" ",tbStoricoOrdini[[#This Row],[ARTICOLO]],FIND(" ",tbStoricoOrdini[[#This Row],[ARTICOLO]]) +1)),"")</f>
        <v>Medium</v>
      </c>
      <c r="L5432" s="3">
        <f>VLOOKUP(tbStoricoOrdini[[#This Row],[ARTICOLO]],tbArticoli[],2,FALSE)</f>
        <v>150</v>
      </c>
      <c r="M5432" s="22">
        <f>tbStoricoOrdini[[#This Row],[IMPORTO]]/tbStoricoOrdini[[#This Row],[PREZZO]]</f>
        <v>622.37333333333333</v>
      </c>
      <c r="N5432" t="s">
        <v>6</v>
      </c>
      <c r="O5432" s="8">
        <f>VLOOKUP(tbStoricoOrdini[[#This Row],[AGENTE]],tbAgenti[],2,FALSE)</f>
        <v>7.4999999999999997E-2</v>
      </c>
      <c r="P5432" s="2">
        <v>93356</v>
      </c>
      <c r="Q5432" s="2">
        <f>tbStoricoOrdini[[#This Row],[IMPORTO]]*tbStoricoOrdini[[#This Row],[% COMM.]]</f>
        <v>7001.7</v>
      </c>
      <c r="R5432" s="2">
        <f>tbStoricoOrdini[[#This Row],[TOT. COMM.]]+tbStoricoOrdini[[#This Row],[IMPORTO]]</f>
        <v>100357.7</v>
      </c>
    </row>
    <row r="5433" spans="1:18">
      <c r="A5433" s="1">
        <v>44013</v>
      </c>
      <c r="B5433" s="7">
        <f>MONTH(tbStoricoOrdini[[#This Row],[DATA]])</f>
        <v>7</v>
      </c>
      <c r="C5433" t="s">
        <v>5528</v>
      </c>
      <c r="D5433" t="str">
        <f>RIGHT(tbStoricoOrdini[[#This Row],[ORDINE]],4)</f>
        <v>5430</v>
      </c>
      <c r="E5433" t="s">
        <v>26</v>
      </c>
      <c r="F5433" t="str">
        <f>VLOOKUP(tbStoricoOrdini[[#This Row],[CLIENTE]],tbClienti[],3,FALSE)</f>
        <v>Lombardia</v>
      </c>
      <c r="G5433" t="str">
        <f>VLOOKUP(tbStoricoOrdini[[#This Row],[CLIENTE]],tbClienti[],7,FALSE)</f>
        <v>AC</v>
      </c>
      <c r="H5433" t="s">
        <v>61</v>
      </c>
      <c r="I5433" t="str">
        <f>IF(LEFT(tbStoricoOrdini[[#This Row],[ARTICOLO]],3) = "COG","COG",LEFT(tbStoricoOrdini[[#This Row],[ARTICOLO]],FIND(" ",tbStoricoOrdini[[#This Row],[ARTICOLO]])-1))</f>
        <v>KLM</v>
      </c>
      <c r="J5433" t="str">
        <f>MID(tbStoricoOrdini[[#This Row],[ARTICOLO]],FIND(" ",tbStoricoOrdini[[#This Row],[ARTICOLO]])+1,4)</f>
        <v>5000</v>
      </c>
      <c r="K5433" t="str">
        <f>IFERROR(RIGHT(tbStoricoOrdini[[#This Row],[ARTICOLO]],LEN(tbStoricoOrdini[[#This Row],[ARTICOLO]])-FIND(" ",tbStoricoOrdini[[#This Row],[ARTICOLO]],FIND(" ",tbStoricoOrdini[[#This Row],[ARTICOLO]]) +1)),"")</f>
        <v>Medium</v>
      </c>
      <c r="L5433" s="3">
        <f>VLOOKUP(tbStoricoOrdini[[#This Row],[ARTICOLO]],tbArticoli[],2,FALSE)</f>
        <v>150</v>
      </c>
      <c r="M5433" s="22">
        <f>tbStoricoOrdini[[#This Row],[IMPORTO]]/tbStoricoOrdini[[#This Row],[PREZZO]]</f>
        <v>1513.1666666666667</v>
      </c>
      <c r="N5433" t="s">
        <v>9</v>
      </c>
      <c r="O5433" s="8">
        <f>VLOOKUP(tbStoricoOrdini[[#This Row],[AGENTE]],tbAgenti[],2,FALSE)</f>
        <v>0.05</v>
      </c>
      <c r="P5433" s="2">
        <v>226975</v>
      </c>
      <c r="Q5433" s="2">
        <f>tbStoricoOrdini[[#This Row],[IMPORTO]]*tbStoricoOrdini[[#This Row],[% COMM.]]</f>
        <v>11348.75</v>
      </c>
      <c r="R5433" s="2">
        <f>tbStoricoOrdini[[#This Row],[TOT. COMM.]]+tbStoricoOrdini[[#This Row],[IMPORTO]]</f>
        <v>238323.75</v>
      </c>
    </row>
    <row r="5434" spans="1:18">
      <c r="A5434" s="1">
        <v>44013</v>
      </c>
      <c r="B5434" s="7">
        <f>MONTH(tbStoricoOrdini[[#This Row],[DATA]])</f>
        <v>7</v>
      </c>
      <c r="C5434" t="s">
        <v>5529</v>
      </c>
      <c r="D5434" t="str">
        <f>RIGHT(tbStoricoOrdini[[#This Row],[ORDINE]],4)</f>
        <v>5431</v>
      </c>
      <c r="E5434" t="s">
        <v>26</v>
      </c>
      <c r="F5434" t="str">
        <f>VLOOKUP(tbStoricoOrdini[[#This Row],[CLIENTE]],tbClienti[],3,FALSE)</f>
        <v>Lombardia</v>
      </c>
      <c r="G5434" t="str">
        <f>VLOOKUP(tbStoricoOrdini[[#This Row],[CLIENTE]],tbClienti[],7,FALSE)</f>
        <v>AC</v>
      </c>
      <c r="H5434" t="s">
        <v>79</v>
      </c>
      <c r="I5434" t="str">
        <f>IF(LEFT(tbStoricoOrdini[[#This Row],[ARTICOLO]],3) = "COG","COG",LEFT(tbStoricoOrdini[[#This Row],[ARTICOLO]],FIND(" ",tbStoricoOrdini[[#This Row],[ARTICOLO]])-1))</f>
        <v>COG</v>
      </c>
      <c r="J5434" t="str">
        <f>MID(tbStoricoOrdini[[#This Row],[ARTICOLO]],FIND(" ",tbStoricoOrdini[[#This Row],[ARTICOLO]])+1,4)</f>
        <v>4000</v>
      </c>
      <c r="K5434" t="str">
        <f>IFERROR(RIGHT(tbStoricoOrdini[[#This Row],[ARTICOLO]],LEN(tbStoricoOrdini[[#This Row],[ARTICOLO]])-FIND(" ",tbStoricoOrdini[[#This Row],[ARTICOLO]],FIND(" ",tbStoricoOrdini[[#This Row],[ARTICOLO]]) +1)),"")</f>
        <v>Plus</v>
      </c>
      <c r="L5434" s="3">
        <f>VLOOKUP(tbStoricoOrdini[[#This Row],[ARTICOLO]],tbArticoli[],2,FALSE)</f>
        <v>240</v>
      </c>
      <c r="M5434" s="22">
        <f>tbStoricoOrdini[[#This Row],[IMPORTO]]/tbStoricoOrdini[[#This Row],[PREZZO]]</f>
        <v>113.8125</v>
      </c>
      <c r="N5434" t="s">
        <v>6</v>
      </c>
      <c r="O5434" s="8">
        <f>VLOOKUP(tbStoricoOrdini[[#This Row],[AGENTE]],tbAgenti[],2,FALSE)</f>
        <v>7.4999999999999997E-2</v>
      </c>
      <c r="P5434" s="2">
        <v>27315</v>
      </c>
      <c r="Q5434" s="2">
        <f>tbStoricoOrdini[[#This Row],[IMPORTO]]*tbStoricoOrdini[[#This Row],[% COMM.]]</f>
        <v>2048.625</v>
      </c>
      <c r="R5434" s="2">
        <f>tbStoricoOrdini[[#This Row],[TOT. COMM.]]+tbStoricoOrdini[[#This Row],[IMPORTO]]</f>
        <v>29363.625</v>
      </c>
    </row>
    <row r="5435" spans="1:18">
      <c r="A5435" s="1">
        <v>44013</v>
      </c>
      <c r="B5435" s="7">
        <f>MONTH(tbStoricoOrdini[[#This Row],[DATA]])</f>
        <v>7</v>
      </c>
      <c r="C5435" t="s">
        <v>5530</v>
      </c>
      <c r="D5435" t="str">
        <f>RIGHT(tbStoricoOrdini[[#This Row],[ORDINE]],4)</f>
        <v>5432</v>
      </c>
      <c r="E5435" t="s">
        <v>26</v>
      </c>
      <c r="F5435" t="str">
        <f>VLOOKUP(tbStoricoOrdini[[#This Row],[CLIENTE]],tbClienti[],3,FALSE)</f>
        <v>Lombardia</v>
      </c>
      <c r="G5435" t="str">
        <f>VLOOKUP(tbStoricoOrdini[[#This Row],[CLIENTE]],tbClienti[],7,FALSE)</f>
        <v>AC</v>
      </c>
      <c r="H5435" t="s">
        <v>79</v>
      </c>
      <c r="I5435" t="str">
        <f>IF(LEFT(tbStoricoOrdini[[#This Row],[ARTICOLO]],3) = "COG","COG",LEFT(tbStoricoOrdini[[#This Row],[ARTICOLO]],FIND(" ",tbStoricoOrdini[[#This Row],[ARTICOLO]])-1))</f>
        <v>COG</v>
      </c>
      <c r="J5435" t="str">
        <f>MID(tbStoricoOrdini[[#This Row],[ARTICOLO]],FIND(" ",tbStoricoOrdini[[#This Row],[ARTICOLO]])+1,4)</f>
        <v>4000</v>
      </c>
      <c r="K5435" t="str">
        <f>IFERROR(RIGHT(tbStoricoOrdini[[#This Row],[ARTICOLO]],LEN(tbStoricoOrdini[[#This Row],[ARTICOLO]])-FIND(" ",tbStoricoOrdini[[#This Row],[ARTICOLO]],FIND(" ",tbStoricoOrdini[[#This Row],[ARTICOLO]]) +1)),"")</f>
        <v>Plus</v>
      </c>
      <c r="L5435" s="3">
        <f>VLOOKUP(tbStoricoOrdini[[#This Row],[ARTICOLO]],tbArticoli[],2,FALSE)</f>
        <v>240</v>
      </c>
      <c r="M5435" s="22">
        <f>tbStoricoOrdini[[#This Row],[IMPORTO]]/tbStoricoOrdini[[#This Row],[PREZZO]]</f>
        <v>65.1875</v>
      </c>
      <c r="N5435" t="s">
        <v>9</v>
      </c>
      <c r="O5435" s="8">
        <f>VLOOKUP(tbStoricoOrdini[[#This Row],[AGENTE]],tbAgenti[],2,FALSE)</f>
        <v>0.05</v>
      </c>
      <c r="P5435" s="2">
        <v>15645</v>
      </c>
      <c r="Q5435" s="2">
        <f>tbStoricoOrdini[[#This Row],[IMPORTO]]*tbStoricoOrdini[[#This Row],[% COMM.]]</f>
        <v>782.25</v>
      </c>
      <c r="R5435" s="2">
        <f>tbStoricoOrdini[[#This Row],[TOT. COMM.]]+tbStoricoOrdini[[#This Row],[IMPORTO]]</f>
        <v>16427.25</v>
      </c>
    </row>
    <row r="5436" spans="1:18">
      <c r="A5436" s="1">
        <v>44013</v>
      </c>
      <c r="B5436" s="7">
        <f>MONTH(tbStoricoOrdini[[#This Row],[DATA]])</f>
        <v>7</v>
      </c>
      <c r="C5436" t="s">
        <v>5531</v>
      </c>
      <c r="D5436" t="str">
        <f>RIGHT(tbStoricoOrdini[[#This Row],[ORDINE]],4)</f>
        <v>5433</v>
      </c>
      <c r="E5436" t="s">
        <v>26</v>
      </c>
      <c r="F5436" t="str">
        <f>VLOOKUP(tbStoricoOrdini[[#This Row],[CLIENTE]],tbClienti[],3,FALSE)</f>
        <v>Lombardia</v>
      </c>
      <c r="G5436" t="str">
        <f>VLOOKUP(tbStoricoOrdini[[#This Row],[CLIENTE]],tbClienti[],7,FALSE)</f>
        <v>AC</v>
      </c>
      <c r="H5436" t="s">
        <v>60</v>
      </c>
      <c r="I5436" t="str">
        <f>IF(LEFT(tbStoricoOrdini[[#This Row],[ARTICOLO]],3) = "COG","COG",LEFT(tbStoricoOrdini[[#This Row],[ARTICOLO]],FIND(" ",tbStoricoOrdini[[#This Row],[ARTICOLO]])-1))</f>
        <v>KLM</v>
      </c>
      <c r="J5436" t="str">
        <f>MID(tbStoricoOrdini[[#This Row],[ARTICOLO]],FIND(" ",tbStoricoOrdini[[#This Row],[ARTICOLO]])+1,4)</f>
        <v>5000</v>
      </c>
      <c r="K5436" t="str">
        <f>IFERROR(RIGHT(tbStoricoOrdini[[#This Row],[ARTICOLO]],LEN(tbStoricoOrdini[[#This Row],[ARTICOLO]])-FIND(" ",tbStoricoOrdini[[#This Row],[ARTICOLO]],FIND(" ",tbStoricoOrdini[[#This Row],[ARTICOLO]]) +1)),"")</f>
        <v>Plus</v>
      </c>
      <c r="L5436" s="3">
        <f>VLOOKUP(tbStoricoOrdini[[#This Row],[ARTICOLO]],tbArticoli[],2,FALSE)</f>
        <v>175</v>
      </c>
      <c r="M5436" s="22">
        <f>tbStoricoOrdini[[#This Row],[IMPORTO]]/tbStoricoOrdini[[#This Row],[PREZZO]]</f>
        <v>68.828571428571422</v>
      </c>
      <c r="N5436" t="s">
        <v>6</v>
      </c>
      <c r="O5436" s="8">
        <f>VLOOKUP(tbStoricoOrdini[[#This Row],[AGENTE]],tbAgenti[],2,FALSE)</f>
        <v>7.4999999999999997E-2</v>
      </c>
      <c r="P5436" s="2">
        <v>12045</v>
      </c>
      <c r="Q5436" s="2">
        <f>tbStoricoOrdini[[#This Row],[IMPORTO]]*tbStoricoOrdini[[#This Row],[% COMM.]]</f>
        <v>903.375</v>
      </c>
      <c r="R5436" s="2">
        <f>tbStoricoOrdini[[#This Row],[TOT. COMM.]]+tbStoricoOrdini[[#This Row],[IMPORTO]]</f>
        <v>12948.375</v>
      </c>
    </row>
    <row r="5437" spans="1:18">
      <c r="A5437" s="1">
        <v>44013</v>
      </c>
      <c r="B5437" s="7">
        <f>MONTH(tbStoricoOrdini[[#This Row],[DATA]])</f>
        <v>7</v>
      </c>
      <c r="C5437" t="s">
        <v>5532</v>
      </c>
      <c r="D5437" t="str">
        <f>RIGHT(tbStoricoOrdini[[#This Row],[ORDINE]],4)</f>
        <v>5434</v>
      </c>
      <c r="E5437" t="s">
        <v>26</v>
      </c>
      <c r="F5437" t="str">
        <f>VLOOKUP(tbStoricoOrdini[[#This Row],[CLIENTE]],tbClienti[],3,FALSE)</f>
        <v>Lombardia</v>
      </c>
      <c r="G5437" t="str">
        <f>VLOOKUP(tbStoricoOrdini[[#This Row],[CLIENTE]],tbClienti[],7,FALSE)</f>
        <v>AC</v>
      </c>
      <c r="H5437" t="s">
        <v>60</v>
      </c>
      <c r="I5437" t="str">
        <f>IF(LEFT(tbStoricoOrdini[[#This Row],[ARTICOLO]],3) = "COG","COG",LEFT(tbStoricoOrdini[[#This Row],[ARTICOLO]],FIND(" ",tbStoricoOrdini[[#This Row],[ARTICOLO]])-1))</f>
        <v>KLM</v>
      </c>
      <c r="J5437" t="str">
        <f>MID(tbStoricoOrdini[[#This Row],[ARTICOLO]],FIND(" ",tbStoricoOrdini[[#This Row],[ARTICOLO]])+1,4)</f>
        <v>5000</v>
      </c>
      <c r="K5437" t="str">
        <f>IFERROR(RIGHT(tbStoricoOrdini[[#This Row],[ARTICOLO]],LEN(tbStoricoOrdini[[#This Row],[ARTICOLO]])-FIND(" ",tbStoricoOrdini[[#This Row],[ARTICOLO]],FIND(" ",tbStoricoOrdini[[#This Row],[ARTICOLO]]) +1)),"")</f>
        <v>Plus</v>
      </c>
      <c r="L5437" s="3">
        <f>VLOOKUP(tbStoricoOrdini[[#This Row],[ARTICOLO]],tbArticoli[],2,FALSE)</f>
        <v>175</v>
      </c>
      <c r="M5437" s="22">
        <f>tbStoricoOrdini[[#This Row],[IMPORTO]]/tbStoricoOrdini[[#This Row],[PREZZO]]</f>
        <v>77.382857142857148</v>
      </c>
      <c r="N5437" t="s">
        <v>9</v>
      </c>
      <c r="O5437" s="8">
        <f>VLOOKUP(tbStoricoOrdini[[#This Row],[AGENTE]],tbAgenti[],2,FALSE)</f>
        <v>0.05</v>
      </c>
      <c r="P5437" s="2">
        <v>13542</v>
      </c>
      <c r="Q5437" s="2">
        <f>tbStoricoOrdini[[#This Row],[IMPORTO]]*tbStoricoOrdini[[#This Row],[% COMM.]]</f>
        <v>677.1</v>
      </c>
      <c r="R5437" s="2">
        <f>tbStoricoOrdini[[#This Row],[TOT. COMM.]]+tbStoricoOrdini[[#This Row],[IMPORTO]]</f>
        <v>14219.1</v>
      </c>
    </row>
    <row r="5438" spans="1:18">
      <c r="A5438" s="1">
        <v>44013</v>
      </c>
      <c r="B5438" s="7">
        <f>MONTH(tbStoricoOrdini[[#This Row],[DATA]])</f>
        <v>7</v>
      </c>
      <c r="C5438" t="s">
        <v>5533</v>
      </c>
      <c r="D5438" t="str">
        <f>RIGHT(tbStoricoOrdini[[#This Row],[ORDINE]],4)</f>
        <v>5435</v>
      </c>
      <c r="E5438" t="s">
        <v>26</v>
      </c>
      <c r="F5438" t="str">
        <f>VLOOKUP(tbStoricoOrdini[[#This Row],[CLIENTE]],tbClienti[],3,FALSE)</f>
        <v>Lombardia</v>
      </c>
      <c r="G5438" t="str">
        <f>VLOOKUP(tbStoricoOrdini[[#This Row],[CLIENTE]],tbClienti[],7,FALSE)</f>
        <v>AC</v>
      </c>
      <c r="H5438" t="s">
        <v>63</v>
      </c>
      <c r="I5438" t="str">
        <f>IF(LEFT(tbStoricoOrdini[[#This Row],[ARTICOLO]],3) = "COG","COG",LEFT(tbStoricoOrdini[[#This Row],[ARTICOLO]],FIND(" ",tbStoricoOrdini[[#This Row],[ARTICOLO]])-1))</f>
        <v>KLM</v>
      </c>
      <c r="J5438" t="str">
        <f>MID(tbStoricoOrdini[[#This Row],[ARTICOLO]],FIND(" ",tbStoricoOrdini[[#This Row],[ARTICOLO]])+1,4)</f>
        <v>3000</v>
      </c>
      <c r="K5438" t="str">
        <f>IFERROR(RIGHT(tbStoricoOrdini[[#This Row],[ARTICOLO]],LEN(tbStoricoOrdini[[#This Row],[ARTICOLO]])-FIND(" ",tbStoricoOrdini[[#This Row],[ARTICOLO]],FIND(" ",tbStoricoOrdini[[#This Row],[ARTICOLO]]) +1)),"")</f>
        <v>Plus</v>
      </c>
      <c r="L5438" s="3">
        <f>VLOOKUP(tbStoricoOrdini[[#This Row],[ARTICOLO]],tbArticoli[],2,FALSE)</f>
        <v>145</v>
      </c>
      <c r="M5438" s="22">
        <f>tbStoricoOrdini[[#This Row],[IMPORTO]]/tbStoricoOrdini[[#This Row],[PREZZO]]</f>
        <v>2.9172413793103447</v>
      </c>
      <c r="N5438" t="s">
        <v>16</v>
      </c>
      <c r="O5438" s="8">
        <f>VLOOKUP(tbStoricoOrdini[[#This Row],[AGENTE]],tbAgenti[],2,FALSE)</f>
        <v>0.05</v>
      </c>
      <c r="P5438" s="2">
        <v>423</v>
      </c>
      <c r="Q5438" s="2">
        <f>tbStoricoOrdini[[#This Row],[IMPORTO]]*tbStoricoOrdini[[#This Row],[% COMM.]]</f>
        <v>21.150000000000002</v>
      </c>
      <c r="R5438" s="2">
        <f>tbStoricoOrdini[[#This Row],[TOT. COMM.]]+tbStoricoOrdini[[#This Row],[IMPORTO]]</f>
        <v>444.15</v>
      </c>
    </row>
    <row r="5439" spans="1:18">
      <c r="A5439" s="1">
        <v>44013</v>
      </c>
      <c r="B5439" s="7">
        <f>MONTH(tbStoricoOrdini[[#This Row],[DATA]])</f>
        <v>7</v>
      </c>
      <c r="C5439" t="s">
        <v>5534</v>
      </c>
      <c r="D5439" t="str">
        <f>RIGHT(tbStoricoOrdini[[#This Row],[ORDINE]],4)</f>
        <v>5436</v>
      </c>
      <c r="E5439" t="s">
        <v>26</v>
      </c>
      <c r="F5439" t="str">
        <f>VLOOKUP(tbStoricoOrdini[[#This Row],[CLIENTE]],tbClienti[],3,FALSE)</f>
        <v>Lombardia</v>
      </c>
      <c r="G5439" t="str">
        <f>VLOOKUP(tbStoricoOrdini[[#This Row],[CLIENTE]],tbClienti[],7,FALSE)</f>
        <v>AC</v>
      </c>
      <c r="H5439" t="s">
        <v>63</v>
      </c>
      <c r="I5439" t="str">
        <f>IF(LEFT(tbStoricoOrdini[[#This Row],[ARTICOLO]],3) = "COG","COG",LEFT(tbStoricoOrdini[[#This Row],[ARTICOLO]],FIND(" ",tbStoricoOrdini[[#This Row],[ARTICOLO]])-1))</f>
        <v>KLM</v>
      </c>
      <c r="J5439" t="str">
        <f>MID(tbStoricoOrdini[[#This Row],[ARTICOLO]],FIND(" ",tbStoricoOrdini[[#This Row],[ARTICOLO]])+1,4)</f>
        <v>3000</v>
      </c>
      <c r="K5439" t="str">
        <f>IFERROR(RIGHT(tbStoricoOrdini[[#This Row],[ARTICOLO]],LEN(tbStoricoOrdini[[#This Row],[ARTICOLO]])-FIND(" ",tbStoricoOrdini[[#This Row],[ARTICOLO]],FIND(" ",tbStoricoOrdini[[#This Row],[ARTICOLO]]) +1)),"")</f>
        <v>Plus</v>
      </c>
      <c r="L5439" s="3">
        <f>VLOOKUP(tbStoricoOrdini[[#This Row],[ARTICOLO]],tbArticoli[],2,FALSE)</f>
        <v>145</v>
      </c>
      <c r="M5439" s="22">
        <f>tbStoricoOrdini[[#This Row],[IMPORTO]]/tbStoricoOrdini[[#This Row],[PREZZO]]</f>
        <v>81.427586206896549</v>
      </c>
      <c r="N5439" t="s">
        <v>15</v>
      </c>
      <c r="O5439" s="8">
        <f>VLOOKUP(tbStoricoOrdini[[#This Row],[AGENTE]],tbAgenti[],2,FALSE)</f>
        <v>0.08</v>
      </c>
      <c r="P5439" s="2">
        <v>11807</v>
      </c>
      <c r="Q5439" s="2">
        <f>tbStoricoOrdini[[#This Row],[IMPORTO]]*tbStoricoOrdini[[#This Row],[% COMM.]]</f>
        <v>944.56000000000006</v>
      </c>
      <c r="R5439" s="2">
        <f>tbStoricoOrdini[[#This Row],[TOT. COMM.]]+tbStoricoOrdini[[#This Row],[IMPORTO]]</f>
        <v>12751.56</v>
      </c>
    </row>
    <row r="5440" spans="1:18">
      <c r="A5440" s="1">
        <v>44013</v>
      </c>
      <c r="B5440" s="7">
        <f>MONTH(tbStoricoOrdini[[#This Row],[DATA]])</f>
        <v>7</v>
      </c>
      <c r="C5440" t="s">
        <v>5535</v>
      </c>
      <c r="D5440" t="str">
        <f>RIGHT(tbStoricoOrdini[[#This Row],[ORDINE]],4)</f>
        <v>5437</v>
      </c>
      <c r="E5440" t="s">
        <v>26</v>
      </c>
      <c r="F5440" t="str">
        <f>VLOOKUP(tbStoricoOrdini[[#This Row],[CLIENTE]],tbClienti[],3,FALSE)</f>
        <v>Lombardia</v>
      </c>
      <c r="G5440" t="str">
        <f>VLOOKUP(tbStoricoOrdini[[#This Row],[CLIENTE]],tbClienti[],7,FALSE)</f>
        <v>AC</v>
      </c>
      <c r="H5440" t="s">
        <v>63</v>
      </c>
      <c r="I5440" t="str">
        <f>IF(LEFT(tbStoricoOrdini[[#This Row],[ARTICOLO]],3) = "COG","COG",LEFT(tbStoricoOrdini[[#This Row],[ARTICOLO]],FIND(" ",tbStoricoOrdini[[#This Row],[ARTICOLO]])-1))</f>
        <v>KLM</v>
      </c>
      <c r="J5440" t="str">
        <f>MID(tbStoricoOrdini[[#This Row],[ARTICOLO]],FIND(" ",tbStoricoOrdini[[#This Row],[ARTICOLO]])+1,4)</f>
        <v>3000</v>
      </c>
      <c r="K5440" t="str">
        <f>IFERROR(RIGHT(tbStoricoOrdini[[#This Row],[ARTICOLO]],LEN(tbStoricoOrdini[[#This Row],[ARTICOLO]])-FIND(" ",tbStoricoOrdini[[#This Row],[ARTICOLO]],FIND(" ",tbStoricoOrdini[[#This Row],[ARTICOLO]]) +1)),"")</f>
        <v>Plus</v>
      </c>
      <c r="L5440" s="3">
        <f>VLOOKUP(tbStoricoOrdini[[#This Row],[ARTICOLO]],tbArticoli[],2,FALSE)</f>
        <v>145</v>
      </c>
      <c r="M5440" s="22">
        <f>tbStoricoOrdini[[#This Row],[IMPORTO]]/tbStoricoOrdini[[#This Row],[PREZZO]]</f>
        <v>2.5862068965517242</v>
      </c>
      <c r="N5440" t="s">
        <v>17</v>
      </c>
      <c r="O5440" s="8">
        <f>VLOOKUP(tbStoricoOrdini[[#This Row],[AGENTE]],tbAgenti[],2,FALSE)</f>
        <v>0.08</v>
      </c>
      <c r="P5440" s="2">
        <v>375</v>
      </c>
      <c r="Q5440" s="2">
        <f>tbStoricoOrdini[[#This Row],[IMPORTO]]*tbStoricoOrdini[[#This Row],[% COMM.]]</f>
        <v>30</v>
      </c>
      <c r="R5440" s="2">
        <f>tbStoricoOrdini[[#This Row],[TOT. COMM.]]+tbStoricoOrdini[[#This Row],[IMPORTO]]</f>
        <v>405</v>
      </c>
    </row>
    <row r="5441" spans="1:18">
      <c r="A5441" s="1">
        <v>44013</v>
      </c>
      <c r="B5441" s="7">
        <f>MONTH(tbStoricoOrdini[[#This Row],[DATA]])</f>
        <v>7</v>
      </c>
      <c r="C5441" t="s">
        <v>5536</v>
      </c>
      <c r="D5441" t="str">
        <f>RIGHT(tbStoricoOrdini[[#This Row],[ORDINE]],4)</f>
        <v>5438</v>
      </c>
      <c r="E5441" t="s">
        <v>26</v>
      </c>
      <c r="F5441" t="str">
        <f>VLOOKUP(tbStoricoOrdini[[#This Row],[CLIENTE]],tbClienti[],3,FALSE)</f>
        <v>Lombardia</v>
      </c>
      <c r="G5441" t="str">
        <f>VLOOKUP(tbStoricoOrdini[[#This Row],[CLIENTE]],tbClienti[],7,FALSE)</f>
        <v>AC</v>
      </c>
      <c r="H5441" t="s">
        <v>63</v>
      </c>
      <c r="I5441" t="str">
        <f>IF(LEFT(tbStoricoOrdini[[#This Row],[ARTICOLO]],3) = "COG","COG",LEFT(tbStoricoOrdini[[#This Row],[ARTICOLO]],FIND(" ",tbStoricoOrdini[[#This Row],[ARTICOLO]])-1))</f>
        <v>KLM</v>
      </c>
      <c r="J5441" t="str">
        <f>MID(tbStoricoOrdini[[#This Row],[ARTICOLO]],FIND(" ",tbStoricoOrdini[[#This Row],[ARTICOLO]])+1,4)</f>
        <v>3000</v>
      </c>
      <c r="K5441" t="str">
        <f>IFERROR(RIGHT(tbStoricoOrdini[[#This Row],[ARTICOLO]],LEN(tbStoricoOrdini[[#This Row],[ARTICOLO]])-FIND(" ",tbStoricoOrdini[[#This Row],[ARTICOLO]],FIND(" ",tbStoricoOrdini[[#This Row],[ARTICOLO]]) +1)),"")</f>
        <v>Plus</v>
      </c>
      <c r="L5441" s="3">
        <f>VLOOKUP(tbStoricoOrdini[[#This Row],[ARTICOLO]],tbArticoli[],2,FALSE)</f>
        <v>145</v>
      </c>
      <c r="M5441" s="22">
        <f>tbStoricoOrdini[[#This Row],[IMPORTO]]/tbStoricoOrdini[[#This Row],[PREZZO]]</f>
        <v>2.4</v>
      </c>
      <c r="N5441" t="s">
        <v>18</v>
      </c>
      <c r="O5441" s="8">
        <f>VLOOKUP(tbStoricoOrdini[[#This Row],[AGENTE]],tbAgenti[],2,FALSE)</f>
        <v>0.03</v>
      </c>
      <c r="P5441" s="2">
        <v>348</v>
      </c>
      <c r="Q5441" s="2">
        <f>tbStoricoOrdini[[#This Row],[IMPORTO]]*tbStoricoOrdini[[#This Row],[% COMM.]]</f>
        <v>10.44</v>
      </c>
      <c r="R5441" s="2">
        <f>tbStoricoOrdini[[#This Row],[TOT. COMM.]]+tbStoricoOrdini[[#This Row],[IMPORTO]]</f>
        <v>358.44</v>
      </c>
    </row>
    <row r="5442" spans="1:18">
      <c r="A5442" s="1">
        <v>44013</v>
      </c>
      <c r="B5442" s="7">
        <f>MONTH(tbStoricoOrdini[[#This Row],[DATA]])</f>
        <v>7</v>
      </c>
      <c r="C5442" t="s">
        <v>5537</v>
      </c>
      <c r="D5442" t="str">
        <f>RIGHT(tbStoricoOrdini[[#This Row],[ORDINE]],4)</f>
        <v>5439</v>
      </c>
      <c r="E5442" t="s">
        <v>26</v>
      </c>
      <c r="F5442" t="str">
        <f>VLOOKUP(tbStoricoOrdini[[#This Row],[CLIENTE]],tbClienti[],3,FALSE)</f>
        <v>Lombardia</v>
      </c>
      <c r="G5442" t="str">
        <f>VLOOKUP(tbStoricoOrdini[[#This Row],[CLIENTE]],tbClienti[],7,FALSE)</f>
        <v>AC</v>
      </c>
      <c r="H5442" t="s">
        <v>63</v>
      </c>
      <c r="I5442" t="str">
        <f>IF(LEFT(tbStoricoOrdini[[#This Row],[ARTICOLO]],3) = "COG","COG",LEFT(tbStoricoOrdini[[#This Row],[ARTICOLO]],FIND(" ",tbStoricoOrdini[[#This Row],[ARTICOLO]])-1))</f>
        <v>KLM</v>
      </c>
      <c r="J5442" t="str">
        <f>MID(tbStoricoOrdini[[#This Row],[ARTICOLO]],FIND(" ",tbStoricoOrdini[[#This Row],[ARTICOLO]])+1,4)</f>
        <v>3000</v>
      </c>
      <c r="K5442" t="str">
        <f>IFERROR(RIGHT(tbStoricoOrdini[[#This Row],[ARTICOLO]],LEN(tbStoricoOrdini[[#This Row],[ARTICOLO]])-FIND(" ",tbStoricoOrdini[[#This Row],[ARTICOLO]],FIND(" ",tbStoricoOrdini[[#This Row],[ARTICOLO]]) +1)),"")</f>
        <v>Plus</v>
      </c>
      <c r="L5442" s="3">
        <f>VLOOKUP(tbStoricoOrdini[[#This Row],[ARTICOLO]],tbArticoli[],2,FALSE)</f>
        <v>145</v>
      </c>
      <c r="M5442" s="22">
        <f>tbStoricoOrdini[[#This Row],[IMPORTO]]/tbStoricoOrdini[[#This Row],[PREZZO]]</f>
        <v>71.648275862068971</v>
      </c>
      <c r="N5442" t="s">
        <v>6</v>
      </c>
      <c r="O5442" s="8">
        <f>VLOOKUP(tbStoricoOrdini[[#This Row],[AGENTE]],tbAgenti[],2,FALSE)</f>
        <v>7.4999999999999997E-2</v>
      </c>
      <c r="P5442" s="2">
        <v>10389</v>
      </c>
      <c r="Q5442" s="2">
        <f>tbStoricoOrdini[[#This Row],[IMPORTO]]*tbStoricoOrdini[[#This Row],[% COMM.]]</f>
        <v>779.17499999999995</v>
      </c>
      <c r="R5442" s="2">
        <f>tbStoricoOrdini[[#This Row],[TOT. COMM.]]+tbStoricoOrdini[[#This Row],[IMPORTO]]</f>
        <v>11168.174999999999</v>
      </c>
    </row>
    <row r="5443" spans="1:18">
      <c r="A5443" s="1">
        <v>44013</v>
      </c>
      <c r="B5443" s="7">
        <f>MONTH(tbStoricoOrdini[[#This Row],[DATA]])</f>
        <v>7</v>
      </c>
      <c r="C5443" t="s">
        <v>5538</v>
      </c>
      <c r="D5443" t="str">
        <f>RIGHT(tbStoricoOrdini[[#This Row],[ORDINE]],4)</f>
        <v>5440</v>
      </c>
      <c r="E5443" t="s">
        <v>26</v>
      </c>
      <c r="F5443" t="str">
        <f>VLOOKUP(tbStoricoOrdini[[#This Row],[CLIENTE]],tbClienti[],3,FALSE)</f>
        <v>Lombardia</v>
      </c>
      <c r="G5443" t="str">
        <f>VLOOKUP(tbStoricoOrdini[[#This Row],[CLIENTE]],tbClienti[],7,FALSE)</f>
        <v>AC</v>
      </c>
      <c r="H5443" t="s">
        <v>63</v>
      </c>
      <c r="I5443" t="str">
        <f>IF(LEFT(tbStoricoOrdini[[#This Row],[ARTICOLO]],3) = "COG","COG",LEFT(tbStoricoOrdini[[#This Row],[ARTICOLO]],FIND(" ",tbStoricoOrdini[[#This Row],[ARTICOLO]])-1))</f>
        <v>KLM</v>
      </c>
      <c r="J5443" t="str">
        <f>MID(tbStoricoOrdini[[#This Row],[ARTICOLO]],FIND(" ",tbStoricoOrdini[[#This Row],[ARTICOLO]])+1,4)</f>
        <v>3000</v>
      </c>
      <c r="K5443" t="str">
        <f>IFERROR(RIGHT(tbStoricoOrdini[[#This Row],[ARTICOLO]],LEN(tbStoricoOrdini[[#This Row],[ARTICOLO]])-FIND(" ",tbStoricoOrdini[[#This Row],[ARTICOLO]],FIND(" ",tbStoricoOrdini[[#This Row],[ARTICOLO]]) +1)),"")</f>
        <v>Plus</v>
      </c>
      <c r="L5443" s="3">
        <f>VLOOKUP(tbStoricoOrdini[[#This Row],[ARTICOLO]],tbArticoli[],2,FALSE)</f>
        <v>145</v>
      </c>
      <c r="M5443" s="22">
        <f>tbStoricoOrdini[[#This Row],[IMPORTO]]/tbStoricoOrdini[[#This Row],[PREZZO]]</f>
        <v>830.09655172413795</v>
      </c>
      <c r="N5443" t="s">
        <v>9</v>
      </c>
      <c r="O5443" s="8">
        <f>VLOOKUP(tbStoricoOrdini[[#This Row],[AGENTE]],tbAgenti[],2,FALSE)</f>
        <v>0.05</v>
      </c>
      <c r="P5443" s="2">
        <v>120364</v>
      </c>
      <c r="Q5443" s="2">
        <f>tbStoricoOrdini[[#This Row],[IMPORTO]]*tbStoricoOrdini[[#This Row],[% COMM.]]</f>
        <v>6018.2000000000007</v>
      </c>
      <c r="R5443" s="2">
        <f>tbStoricoOrdini[[#This Row],[TOT. COMM.]]+tbStoricoOrdini[[#This Row],[IMPORTO]]</f>
        <v>126382.2</v>
      </c>
    </row>
    <row r="5444" spans="1:18">
      <c r="A5444" s="1">
        <v>44013</v>
      </c>
      <c r="B5444" s="7">
        <f>MONTH(tbStoricoOrdini[[#This Row],[DATA]])</f>
        <v>7</v>
      </c>
      <c r="C5444" t="s">
        <v>5539</v>
      </c>
      <c r="D5444" t="str">
        <f>RIGHT(tbStoricoOrdini[[#This Row],[ORDINE]],4)</f>
        <v>5441</v>
      </c>
      <c r="E5444" t="s">
        <v>26</v>
      </c>
      <c r="F5444" t="str">
        <f>VLOOKUP(tbStoricoOrdini[[#This Row],[CLIENTE]],tbClienti[],3,FALSE)</f>
        <v>Lombardia</v>
      </c>
      <c r="G5444" t="str">
        <f>VLOOKUP(tbStoricoOrdini[[#This Row],[CLIENTE]],tbClienti[],7,FALSE)</f>
        <v>AC</v>
      </c>
      <c r="H5444" t="s">
        <v>66</v>
      </c>
      <c r="I5444" t="str">
        <f>IF(LEFT(tbStoricoOrdini[[#This Row],[ARTICOLO]],3) = "COG","COG",LEFT(tbStoricoOrdini[[#This Row],[ARTICOLO]],FIND(" ",tbStoricoOrdini[[#This Row],[ARTICOLO]])-1))</f>
        <v>BAG</v>
      </c>
      <c r="J5444" t="str">
        <f>MID(tbStoricoOrdini[[#This Row],[ARTICOLO]],FIND(" ",tbStoricoOrdini[[#This Row],[ARTICOLO]])+1,4)</f>
        <v>2500</v>
      </c>
      <c r="K5444" t="str">
        <f>IFERROR(RIGHT(tbStoricoOrdini[[#This Row],[ARTICOLO]],LEN(tbStoricoOrdini[[#This Row],[ARTICOLO]])-FIND(" ",tbStoricoOrdini[[#This Row],[ARTICOLO]],FIND(" ",tbStoricoOrdini[[#This Row],[ARTICOLO]]) +1)),"")</f>
        <v>Plus</v>
      </c>
      <c r="L5444" s="3">
        <f>VLOOKUP(tbStoricoOrdini[[#This Row],[ARTICOLO]],tbArticoli[],2,FALSE)</f>
        <v>220</v>
      </c>
      <c r="M5444" s="22">
        <f>tbStoricoOrdini[[#This Row],[IMPORTO]]/tbStoricoOrdini[[#This Row],[PREZZO]]</f>
        <v>0.12727272727272726</v>
      </c>
      <c r="N5444" t="s">
        <v>16</v>
      </c>
      <c r="O5444" s="8">
        <f>VLOOKUP(tbStoricoOrdini[[#This Row],[AGENTE]],tbAgenti[],2,FALSE)</f>
        <v>0.05</v>
      </c>
      <c r="P5444" s="2">
        <v>28</v>
      </c>
      <c r="Q5444" s="2">
        <f>tbStoricoOrdini[[#This Row],[IMPORTO]]*tbStoricoOrdini[[#This Row],[% COMM.]]</f>
        <v>1.4000000000000001</v>
      </c>
      <c r="R5444" s="2">
        <f>tbStoricoOrdini[[#This Row],[TOT. COMM.]]+tbStoricoOrdini[[#This Row],[IMPORTO]]</f>
        <v>29.4</v>
      </c>
    </row>
    <row r="5445" spans="1:18">
      <c r="A5445" s="1">
        <v>44013</v>
      </c>
      <c r="B5445" s="7">
        <f>MONTH(tbStoricoOrdini[[#This Row],[DATA]])</f>
        <v>7</v>
      </c>
      <c r="C5445" t="s">
        <v>5540</v>
      </c>
      <c r="D5445" t="str">
        <f>RIGHT(tbStoricoOrdini[[#This Row],[ORDINE]],4)</f>
        <v>5442</v>
      </c>
      <c r="E5445" t="s">
        <v>26</v>
      </c>
      <c r="F5445" t="str">
        <f>VLOOKUP(tbStoricoOrdini[[#This Row],[CLIENTE]],tbClienti[],3,FALSE)</f>
        <v>Lombardia</v>
      </c>
      <c r="G5445" t="str">
        <f>VLOOKUP(tbStoricoOrdini[[#This Row],[CLIENTE]],tbClienti[],7,FALSE)</f>
        <v>AC</v>
      </c>
      <c r="H5445" t="s">
        <v>66</v>
      </c>
      <c r="I5445" t="str">
        <f>IF(LEFT(tbStoricoOrdini[[#This Row],[ARTICOLO]],3) = "COG","COG",LEFT(tbStoricoOrdini[[#This Row],[ARTICOLO]],FIND(" ",tbStoricoOrdini[[#This Row],[ARTICOLO]])-1))</f>
        <v>BAG</v>
      </c>
      <c r="J5445" t="str">
        <f>MID(tbStoricoOrdini[[#This Row],[ARTICOLO]],FIND(" ",tbStoricoOrdini[[#This Row],[ARTICOLO]])+1,4)</f>
        <v>2500</v>
      </c>
      <c r="K5445" t="str">
        <f>IFERROR(RIGHT(tbStoricoOrdini[[#This Row],[ARTICOLO]],LEN(tbStoricoOrdini[[#This Row],[ARTICOLO]])-FIND(" ",tbStoricoOrdini[[#This Row],[ARTICOLO]],FIND(" ",tbStoricoOrdini[[#This Row],[ARTICOLO]]) +1)),"")</f>
        <v>Plus</v>
      </c>
      <c r="L5445" s="3">
        <f>VLOOKUP(tbStoricoOrdini[[#This Row],[ARTICOLO]],tbArticoli[],2,FALSE)</f>
        <v>220</v>
      </c>
      <c r="M5445" s="22">
        <f>tbStoricoOrdini[[#This Row],[IMPORTO]]/tbStoricoOrdini[[#This Row],[PREZZO]]</f>
        <v>2.7272727272727271E-2</v>
      </c>
      <c r="N5445" t="s">
        <v>17</v>
      </c>
      <c r="O5445" s="8">
        <f>VLOOKUP(tbStoricoOrdini[[#This Row],[AGENTE]],tbAgenti[],2,FALSE)</f>
        <v>0.08</v>
      </c>
      <c r="P5445" s="2">
        <v>6</v>
      </c>
      <c r="Q5445" s="2">
        <f>tbStoricoOrdini[[#This Row],[IMPORTO]]*tbStoricoOrdini[[#This Row],[% COMM.]]</f>
        <v>0.48</v>
      </c>
      <c r="R5445" s="2">
        <f>tbStoricoOrdini[[#This Row],[TOT. COMM.]]+tbStoricoOrdini[[#This Row],[IMPORTO]]</f>
        <v>6.48</v>
      </c>
    </row>
    <row r="5446" spans="1:18">
      <c r="A5446" s="1">
        <v>44013</v>
      </c>
      <c r="B5446" s="7">
        <f>MONTH(tbStoricoOrdini[[#This Row],[DATA]])</f>
        <v>7</v>
      </c>
      <c r="C5446" t="s">
        <v>5541</v>
      </c>
      <c r="D5446" t="str">
        <f>RIGHT(tbStoricoOrdini[[#This Row],[ORDINE]],4)</f>
        <v>5443</v>
      </c>
      <c r="E5446" t="s">
        <v>26</v>
      </c>
      <c r="F5446" t="str">
        <f>VLOOKUP(tbStoricoOrdini[[#This Row],[CLIENTE]],tbClienti[],3,FALSE)</f>
        <v>Lombardia</v>
      </c>
      <c r="G5446" t="str">
        <f>VLOOKUP(tbStoricoOrdini[[#This Row],[CLIENTE]],tbClienti[],7,FALSE)</f>
        <v>AC</v>
      </c>
      <c r="H5446" t="s">
        <v>66</v>
      </c>
      <c r="I5446" t="str">
        <f>IF(LEFT(tbStoricoOrdini[[#This Row],[ARTICOLO]],3) = "COG","COG",LEFT(tbStoricoOrdini[[#This Row],[ARTICOLO]],FIND(" ",tbStoricoOrdini[[#This Row],[ARTICOLO]])-1))</f>
        <v>BAG</v>
      </c>
      <c r="J5446" t="str">
        <f>MID(tbStoricoOrdini[[#This Row],[ARTICOLO]],FIND(" ",tbStoricoOrdini[[#This Row],[ARTICOLO]])+1,4)</f>
        <v>2500</v>
      </c>
      <c r="K5446" t="str">
        <f>IFERROR(RIGHT(tbStoricoOrdini[[#This Row],[ARTICOLO]],LEN(tbStoricoOrdini[[#This Row],[ARTICOLO]])-FIND(" ",tbStoricoOrdini[[#This Row],[ARTICOLO]],FIND(" ",tbStoricoOrdini[[#This Row],[ARTICOLO]]) +1)),"")</f>
        <v>Plus</v>
      </c>
      <c r="L5446" s="3">
        <f>VLOOKUP(tbStoricoOrdini[[#This Row],[ARTICOLO]],tbArticoli[],2,FALSE)</f>
        <v>220</v>
      </c>
      <c r="M5446" s="22">
        <f>tbStoricoOrdini[[#This Row],[IMPORTO]]/tbStoricoOrdini[[#This Row],[PREZZO]]</f>
        <v>0.36818181818181817</v>
      </c>
      <c r="N5446" t="s">
        <v>18</v>
      </c>
      <c r="O5446" s="8">
        <f>VLOOKUP(tbStoricoOrdini[[#This Row],[AGENTE]],tbAgenti[],2,FALSE)</f>
        <v>0.03</v>
      </c>
      <c r="P5446" s="2">
        <v>81</v>
      </c>
      <c r="Q5446" s="2">
        <f>tbStoricoOrdini[[#This Row],[IMPORTO]]*tbStoricoOrdini[[#This Row],[% COMM.]]</f>
        <v>2.4299999999999997</v>
      </c>
      <c r="R5446" s="2">
        <f>tbStoricoOrdini[[#This Row],[TOT. COMM.]]+tbStoricoOrdini[[#This Row],[IMPORTO]]</f>
        <v>83.43</v>
      </c>
    </row>
    <row r="5447" spans="1:18">
      <c r="A5447" s="1">
        <v>44013</v>
      </c>
      <c r="B5447" s="7">
        <f>MONTH(tbStoricoOrdini[[#This Row],[DATA]])</f>
        <v>7</v>
      </c>
      <c r="C5447" t="s">
        <v>5542</v>
      </c>
      <c r="D5447" t="str">
        <f>RIGHT(tbStoricoOrdini[[#This Row],[ORDINE]],4)</f>
        <v>5444</v>
      </c>
      <c r="E5447" t="s">
        <v>26</v>
      </c>
      <c r="F5447" t="str">
        <f>VLOOKUP(tbStoricoOrdini[[#This Row],[CLIENTE]],tbClienti[],3,FALSE)</f>
        <v>Lombardia</v>
      </c>
      <c r="G5447" t="str">
        <f>VLOOKUP(tbStoricoOrdini[[#This Row],[CLIENTE]],tbClienti[],7,FALSE)</f>
        <v>AC</v>
      </c>
      <c r="H5447" t="s">
        <v>66</v>
      </c>
      <c r="I5447" t="str">
        <f>IF(LEFT(tbStoricoOrdini[[#This Row],[ARTICOLO]],3) = "COG","COG",LEFT(tbStoricoOrdini[[#This Row],[ARTICOLO]],FIND(" ",tbStoricoOrdini[[#This Row],[ARTICOLO]])-1))</f>
        <v>BAG</v>
      </c>
      <c r="J5447" t="str">
        <f>MID(tbStoricoOrdini[[#This Row],[ARTICOLO]],FIND(" ",tbStoricoOrdini[[#This Row],[ARTICOLO]])+1,4)</f>
        <v>2500</v>
      </c>
      <c r="K5447" t="str">
        <f>IFERROR(RIGHT(tbStoricoOrdini[[#This Row],[ARTICOLO]],LEN(tbStoricoOrdini[[#This Row],[ARTICOLO]])-FIND(" ",tbStoricoOrdini[[#This Row],[ARTICOLO]],FIND(" ",tbStoricoOrdini[[#This Row],[ARTICOLO]]) +1)),"")</f>
        <v>Plus</v>
      </c>
      <c r="L5447" s="3">
        <f>VLOOKUP(tbStoricoOrdini[[#This Row],[ARTICOLO]],tbArticoli[],2,FALSE)</f>
        <v>220</v>
      </c>
      <c r="M5447" s="22">
        <f>tbStoricoOrdini[[#This Row],[IMPORTO]]/tbStoricoOrdini[[#This Row],[PREZZO]]</f>
        <v>1.209090909090909</v>
      </c>
      <c r="N5447" t="s">
        <v>6</v>
      </c>
      <c r="O5447" s="8">
        <f>VLOOKUP(tbStoricoOrdini[[#This Row],[AGENTE]],tbAgenti[],2,FALSE)</f>
        <v>7.4999999999999997E-2</v>
      </c>
      <c r="P5447" s="2">
        <v>266</v>
      </c>
      <c r="Q5447" s="2">
        <f>tbStoricoOrdini[[#This Row],[IMPORTO]]*tbStoricoOrdini[[#This Row],[% COMM.]]</f>
        <v>19.95</v>
      </c>
      <c r="R5447" s="2">
        <f>tbStoricoOrdini[[#This Row],[TOT. COMM.]]+tbStoricoOrdini[[#This Row],[IMPORTO]]</f>
        <v>285.95</v>
      </c>
    </row>
    <row r="5448" spans="1:18">
      <c r="A5448" s="1">
        <v>44013</v>
      </c>
      <c r="B5448" s="7">
        <f>MONTH(tbStoricoOrdini[[#This Row],[DATA]])</f>
        <v>7</v>
      </c>
      <c r="C5448" t="s">
        <v>5543</v>
      </c>
      <c r="D5448" t="str">
        <f>RIGHT(tbStoricoOrdini[[#This Row],[ORDINE]],4)</f>
        <v>5445</v>
      </c>
      <c r="E5448" t="s">
        <v>26</v>
      </c>
      <c r="F5448" t="str">
        <f>VLOOKUP(tbStoricoOrdini[[#This Row],[CLIENTE]],tbClienti[],3,FALSE)</f>
        <v>Lombardia</v>
      </c>
      <c r="G5448" t="str">
        <f>VLOOKUP(tbStoricoOrdini[[#This Row],[CLIENTE]],tbClienti[],7,FALSE)</f>
        <v>AC</v>
      </c>
      <c r="H5448" t="s">
        <v>66</v>
      </c>
      <c r="I5448" t="str">
        <f>IF(LEFT(tbStoricoOrdini[[#This Row],[ARTICOLO]],3) = "COG","COG",LEFT(tbStoricoOrdini[[#This Row],[ARTICOLO]],FIND(" ",tbStoricoOrdini[[#This Row],[ARTICOLO]])-1))</f>
        <v>BAG</v>
      </c>
      <c r="J5448" t="str">
        <f>MID(tbStoricoOrdini[[#This Row],[ARTICOLO]],FIND(" ",tbStoricoOrdini[[#This Row],[ARTICOLO]])+1,4)</f>
        <v>2500</v>
      </c>
      <c r="K5448" t="str">
        <f>IFERROR(RIGHT(tbStoricoOrdini[[#This Row],[ARTICOLO]],LEN(tbStoricoOrdini[[#This Row],[ARTICOLO]])-FIND(" ",tbStoricoOrdini[[#This Row],[ARTICOLO]],FIND(" ",tbStoricoOrdini[[#This Row],[ARTICOLO]]) +1)),"")</f>
        <v>Plus</v>
      </c>
      <c r="L5448" s="3">
        <f>VLOOKUP(tbStoricoOrdini[[#This Row],[ARTICOLO]],tbArticoli[],2,FALSE)</f>
        <v>220</v>
      </c>
      <c r="M5448" s="22">
        <f>tbStoricoOrdini[[#This Row],[IMPORTO]]/tbStoricoOrdini[[#This Row],[PREZZO]]</f>
        <v>0.38181818181818183</v>
      </c>
      <c r="N5448" t="s">
        <v>9</v>
      </c>
      <c r="O5448" s="8">
        <f>VLOOKUP(tbStoricoOrdini[[#This Row],[AGENTE]],tbAgenti[],2,FALSE)</f>
        <v>0.05</v>
      </c>
      <c r="P5448" s="2">
        <v>84</v>
      </c>
      <c r="Q5448" s="2">
        <f>tbStoricoOrdini[[#This Row],[IMPORTO]]*tbStoricoOrdini[[#This Row],[% COMM.]]</f>
        <v>4.2</v>
      </c>
      <c r="R5448" s="2">
        <f>tbStoricoOrdini[[#This Row],[TOT. COMM.]]+tbStoricoOrdini[[#This Row],[IMPORTO]]</f>
        <v>88.2</v>
      </c>
    </row>
    <row r="5449" spans="1:18">
      <c r="A5449" s="1">
        <v>44013</v>
      </c>
      <c r="B5449" s="7">
        <f>MONTH(tbStoricoOrdini[[#This Row],[DATA]])</f>
        <v>7</v>
      </c>
      <c r="C5449" t="s">
        <v>5544</v>
      </c>
      <c r="D5449" t="str">
        <f>RIGHT(tbStoricoOrdini[[#This Row],[ORDINE]],4)</f>
        <v>5446</v>
      </c>
      <c r="E5449" t="s">
        <v>26</v>
      </c>
      <c r="F5449" t="str">
        <f>VLOOKUP(tbStoricoOrdini[[#This Row],[CLIENTE]],tbClienti[],3,FALSE)</f>
        <v>Lombardia</v>
      </c>
      <c r="G5449" t="str">
        <f>VLOOKUP(tbStoricoOrdini[[#This Row],[CLIENTE]],tbClienti[],7,FALSE)</f>
        <v>AC</v>
      </c>
      <c r="H5449" t="s">
        <v>82</v>
      </c>
      <c r="I5449" t="str">
        <f>IF(LEFT(tbStoricoOrdini[[#This Row],[ARTICOLO]],3) = "COG","COG",LEFT(tbStoricoOrdini[[#This Row],[ARTICOLO]],FIND(" ",tbStoricoOrdini[[#This Row],[ARTICOLO]])-1))</f>
        <v>COG</v>
      </c>
      <c r="J5449" t="str">
        <f>MID(tbStoricoOrdini[[#This Row],[ARTICOLO]],FIND(" ",tbStoricoOrdini[[#This Row],[ARTICOLO]])+1,4)</f>
        <v>7000</v>
      </c>
      <c r="K5449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5449" s="3">
        <f>VLOOKUP(tbStoricoOrdini[[#This Row],[ARTICOLO]],tbArticoli[],2,FALSE)</f>
        <v>500</v>
      </c>
      <c r="M5449" s="22">
        <f>tbStoricoOrdini[[#This Row],[IMPORTO]]/tbStoricoOrdini[[#This Row],[PREZZO]]</f>
        <v>10.231999999999999</v>
      </c>
      <c r="N5449" t="s">
        <v>6</v>
      </c>
      <c r="O5449" s="8">
        <f>VLOOKUP(tbStoricoOrdini[[#This Row],[AGENTE]],tbAgenti[],2,FALSE)</f>
        <v>7.4999999999999997E-2</v>
      </c>
      <c r="P5449" s="2">
        <v>5116</v>
      </c>
      <c r="Q5449" s="2">
        <f>tbStoricoOrdini[[#This Row],[IMPORTO]]*tbStoricoOrdini[[#This Row],[% COMM.]]</f>
        <v>383.7</v>
      </c>
      <c r="R5449" s="2">
        <f>tbStoricoOrdini[[#This Row],[TOT. COMM.]]+tbStoricoOrdini[[#This Row],[IMPORTO]]</f>
        <v>5499.7</v>
      </c>
    </row>
    <row r="5450" spans="1:18">
      <c r="A5450" s="1">
        <v>44013</v>
      </c>
      <c r="B5450" s="7">
        <f>MONTH(tbStoricoOrdini[[#This Row],[DATA]])</f>
        <v>7</v>
      </c>
      <c r="C5450" t="s">
        <v>5545</v>
      </c>
      <c r="D5450" t="str">
        <f>RIGHT(tbStoricoOrdini[[#This Row],[ORDINE]],4)</f>
        <v>5447</v>
      </c>
      <c r="E5450" t="s">
        <v>26</v>
      </c>
      <c r="F5450" t="str">
        <f>VLOOKUP(tbStoricoOrdini[[#This Row],[CLIENTE]],tbClienti[],3,FALSE)</f>
        <v>Lombardia</v>
      </c>
      <c r="G5450" t="str">
        <f>VLOOKUP(tbStoricoOrdini[[#This Row],[CLIENTE]],tbClienti[],7,FALSE)</f>
        <v>AC</v>
      </c>
      <c r="H5450" t="s">
        <v>80</v>
      </c>
      <c r="I5450" t="str">
        <f>IF(LEFT(tbStoricoOrdini[[#This Row],[ARTICOLO]],3) = "COG","COG",LEFT(tbStoricoOrdini[[#This Row],[ARTICOLO]],FIND(" ",tbStoricoOrdini[[#This Row],[ARTICOLO]])-1))</f>
        <v>COG</v>
      </c>
      <c r="J5450" t="str">
        <f>MID(tbStoricoOrdini[[#This Row],[ARTICOLO]],FIND(" ",tbStoricoOrdini[[#This Row],[ARTICOLO]])+1,4)</f>
        <v>5000</v>
      </c>
      <c r="K5450" t="str">
        <f>IFERROR(RIGHT(tbStoricoOrdini[[#This Row],[ARTICOLO]],LEN(tbStoricoOrdini[[#This Row],[ARTICOLO]])-FIND(" ",tbStoricoOrdini[[#This Row],[ARTICOLO]],FIND(" ",tbStoricoOrdini[[#This Row],[ARTICOLO]]) +1)),"")</f>
        <v>Silver</v>
      </c>
      <c r="L5450" s="3">
        <f>VLOOKUP(tbStoricoOrdini[[#This Row],[ARTICOLO]],tbArticoli[],2,FALSE)</f>
        <v>300</v>
      </c>
      <c r="M5450" s="22">
        <f>tbStoricoOrdini[[#This Row],[IMPORTO]]/tbStoricoOrdini[[#This Row],[PREZZO]]</f>
        <v>0.14666666666666667</v>
      </c>
      <c r="N5450" t="s">
        <v>16</v>
      </c>
      <c r="O5450" s="8">
        <f>VLOOKUP(tbStoricoOrdini[[#This Row],[AGENTE]],tbAgenti[],2,FALSE)</f>
        <v>0.05</v>
      </c>
      <c r="P5450" s="2">
        <v>44</v>
      </c>
      <c r="Q5450" s="2">
        <f>tbStoricoOrdini[[#This Row],[IMPORTO]]*tbStoricoOrdini[[#This Row],[% COMM.]]</f>
        <v>2.2000000000000002</v>
      </c>
      <c r="R5450" s="2">
        <f>tbStoricoOrdini[[#This Row],[TOT. COMM.]]+tbStoricoOrdini[[#This Row],[IMPORTO]]</f>
        <v>46.2</v>
      </c>
    </row>
    <row r="5451" spans="1:18">
      <c r="A5451" s="1">
        <v>44013</v>
      </c>
      <c r="B5451" s="7">
        <f>MONTH(tbStoricoOrdini[[#This Row],[DATA]])</f>
        <v>7</v>
      </c>
      <c r="C5451" t="s">
        <v>5546</v>
      </c>
      <c r="D5451" t="str">
        <f>RIGHT(tbStoricoOrdini[[#This Row],[ORDINE]],4)</f>
        <v>5448</v>
      </c>
      <c r="E5451" t="s">
        <v>26</v>
      </c>
      <c r="F5451" t="str">
        <f>VLOOKUP(tbStoricoOrdini[[#This Row],[CLIENTE]],tbClienti[],3,FALSE)</f>
        <v>Lombardia</v>
      </c>
      <c r="G5451" t="str">
        <f>VLOOKUP(tbStoricoOrdini[[#This Row],[CLIENTE]],tbClienti[],7,FALSE)</f>
        <v>AC</v>
      </c>
      <c r="H5451" t="s">
        <v>68</v>
      </c>
      <c r="I5451" t="str">
        <f>IF(LEFT(tbStoricoOrdini[[#This Row],[ARTICOLO]],3) = "COG","COG",LEFT(tbStoricoOrdini[[#This Row],[ARTICOLO]],FIND(" ",tbStoricoOrdini[[#This Row],[ARTICOLO]])-1))</f>
        <v>BAG</v>
      </c>
      <c r="J5451" t="str">
        <f>MID(tbStoricoOrdini[[#This Row],[ARTICOLO]],FIND(" ",tbStoricoOrdini[[#This Row],[ARTICOLO]])+1,4)</f>
        <v>5000</v>
      </c>
      <c r="K5451" t="str">
        <f>IFERROR(RIGHT(tbStoricoOrdini[[#This Row],[ARTICOLO]],LEN(tbStoricoOrdini[[#This Row],[ARTICOLO]])-FIND(" ",tbStoricoOrdini[[#This Row],[ARTICOLO]],FIND(" ",tbStoricoOrdini[[#This Row],[ARTICOLO]]) +1)),"")</f>
        <v/>
      </c>
      <c r="L5451" s="3">
        <f>VLOOKUP(tbStoricoOrdini[[#This Row],[ARTICOLO]],tbArticoli[],2,FALSE)</f>
        <v>250</v>
      </c>
      <c r="M5451" s="22">
        <f>tbStoricoOrdini[[#This Row],[IMPORTO]]/tbStoricoOrdini[[#This Row],[PREZZO]]</f>
        <v>0.152</v>
      </c>
      <c r="N5451" t="s">
        <v>16</v>
      </c>
      <c r="O5451" s="8">
        <f>VLOOKUP(tbStoricoOrdini[[#This Row],[AGENTE]],tbAgenti[],2,FALSE)</f>
        <v>0.05</v>
      </c>
      <c r="P5451" s="2">
        <v>38</v>
      </c>
      <c r="Q5451" s="2">
        <f>tbStoricoOrdini[[#This Row],[IMPORTO]]*tbStoricoOrdini[[#This Row],[% COMM.]]</f>
        <v>1.9000000000000001</v>
      </c>
      <c r="R5451" s="2">
        <f>tbStoricoOrdini[[#This Row],[TOT. COMM.]]+tbStoricoOrdini[[#This Row],[IMPORTO]]</f>
        <v>39.9</v>
      </c>
    </row>
    <row r="5452" spans="1:18">
      <c r="A5452" s="1">
        <v>44013</v>
      </c>
      <c r="B5452" s="7">
        <f>MONTH(tbStoricoOrdini[[#This Row],[DATA]])</f>
        <v>7</v>
      </c>
      <c r="C5452" t="s">
        <v>5547</v>
      </c>
      <c r="D5452" t="str">
        <f>RIGHT(tbStoricoOrdini[[#This Row],[ORDINE]],4)</f>
        <v>5449</v>
      </c>
      <c r="E5452" t="s">
        <v>26</v>
      </c>
      <c r="F5452" t="str">
        <f>VLOOKUP(tbStoricoOrdini[[#This Row],[CLIENTE]],tbClienti[],3,FALSE)</f>
        <v>Lombardia</v>
      </c>
      <c r="G5452" t="str">
        <f>VLOOKUP(tbStoricoOrdini[[#This Row],[CLIENTE]],tbClienti[],7,FALSE)</f>
        <v>AC</v>
      </c>
      <c r="H5452" t="s">
        <v>69</v>
      </c>
      <c r="I5452" t="str">
        <f>IF(LEFT(tbStoricoOrdini[[#This Row],[ARTICOLO]],3) = "COG","COG",LEFT(tbStoricoOrdini[[#This Row],[ARTICOLO]],FIND(" ",tbStoricoOrdini[[#This Row],[ARTICOLO]])-1))</f>
        <v>BAG</v>
      </c>
      <c r="J5452" t="str">
        <f>MID(tbStoricoOrdini[[#This Row],[ARTICOLO]],FIND(" ",tbStoricoOrdini[[#This Row],[ARTICOLO]])+1,4)</f>
        <v>1121</v>
      </c>
      <c r="K5452" t="str">
        <f>IFERROR(RIGHT(tbStoricoOrdini[[#This Row],[ARTICOLO]],LEN(tbStoricoOrdini[[#This Row],[ARTICOLO]])-FIND(" ",tbStoricoOrdini[[#This Row],[ARTICOLO]],FIND(" ",tbStoricoOrdini[[#This Row],[ARTICOLO]]) +1)),"")</f>
        <v>Gold</v>
      </c>
      <c r="L5452" s="3">
        <f>VLOOKUP(tbStoricoOrdini[[#This Row],[ARTICOLO]],tbArticoli[],2,FALSE)</f>
        <v>230</v>
      </c>
      <c r="M5452" s="22">
        <f>tbStoricoOrdini[[#This Row],[IMPORTO]]/tbStoricoOrdini[[#This Row],[PREZZO]]</f>
        <v>74.317391304347822</v>
      </c>
      <c r="N5452" t="s">
        <v>9</v>
      </c>
      <c r="O5452" s="8">
        <f>VLOOKUP(tbStoricoOrdini[[#This Row],[AGENTE]],tbAgenti[],2,FALSE)</f>
        <v>0.05</v>
      </c>
      <c r="P5452" s="2">
        <v>17093</v>
      </c>
      <c r="Q5452" s="2">
        <f>tbStoricoOrdini[[#This Row],[IMPORTO]]*tbStoricoOrdini[[#This Row],[% COMM.]]</f>
        <v>854.65000000000009</v>
      </c>
      <c r="R5452" s="2">
        <f>tbStoricoOrdini[[#This Row],[TOT. COMM.]]+tbStoricoOrdini[[#This Row],[IMPORTO]]</f>
        <v>17947.650000000001</v>
      </c>
    </row>
    <row r="5453" spans="1:18">
      <c r="A5453" s="1">
        <v>44013</v>
      </c>
      <c r="B5453" s="7">
        <f>MONTH(tbStoricoOrdini[[#This Row],[DATA]])</f>
        <v>7</v>
      </c>
      <c r="C5453" t="s">
        <v>5548</v>
      </c>
      <c r="D5453" t="str">
        <f>RIGHT(tbStoricoOrdini[[#This Row],[ORDINE]],4)</f>
        <v>5450</v>
      </c>
      <c r="E5453" t="s">
        <v>26</v>
      </c>
      <c r="F5453" t="str">
        <f>VLOOKUP(tbStoricoOrdini[[#This Row],[CLIENTE]],tbClienti[],3,FALSE)</f>
        <v>Lombardia</v>
      </c>
      <c r="G5453" t="str">
        <f>VLOOKUP(tbStoricoOrdini[[#This Row],[CLIENTE]],tbClienti[],7,FALSE)</f>
        <v>AC</v>
      </c>
      <c r="H5453" t="s">
        <v>83</v>
      </c>
      <c r="I5453" t="str">
        <f>IF(LEFT(tbStoricoOrdini[[#This Row],[ARTICOLO]],3) = "COG","COG",LEFT(tbStoricoOrdini[[#This Row],[ARTICOLO]],FIND(" ",tbStoricoOrdini[[#This Row],[ARTICOLO]])-1))</f>
        <v>COG</v>
      </c>
      <c r="J5453" t="str">
        <f>MID(tbStoricoOrdini[[#This Row],[ARTICOLO]],FIND(" ",tbStoricoOrdini[[#This Row],[ARTICOLO]])+1,4)</f>
        <v>8000</v>
      </c>
      <c r="K5453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5453" s="3">
        <f>VLOOKUP(tbStoricoOrdini[[#This Row],[ARTICOLO]],tbArticoli[],2,FALSE)</f>
        <v>670</v>
      </c>
      <c r="M5453" s="22">
        <f>tbStoricoOrdini[[#This Row],[IMPORTO]]/tbStoricoOrdini[[#This Row],[PREZZO]]</f>
        <v>158.22985074626865</v>
      </c>
      <c r="N5453" t="s">
        <v>9</v>
      </c>
      <c r="O5453" s="8">
        <f>VLOOKUP(tbStoricoOrdini[[#This Row],[AGENTE]],tbAgenti[],2,FALSE)</f>
        <v>0.05</v>
      </c>
      <c r="P5453" s="2">
        <v>106014</v>
      </c>
      <c r="Q5453" s="2">
        <f>tbStoricoOrdini[[#This Row],[IMPORTO]]*tbStoricoOrdini[[#This Row],[% COMM.]]</f>
        <v>5300.7000000000007</v>
      </c>
      <c r="R5453" s="2">
        <f>tbStoricoOrdini[[#This Row],[TOT. COMM.]]+tbStoricoOrdini[[#This Row],[IMPORTO]]</f>
        <v>111314.7</v>
      </c>
    </row>
    <row r="5454" spans="1:18">
      <c r="A5454" s="1">
        <v>44013</v>
      </c>
      <c r="B5454" s="7">
        <f>MONTH(tbStoricoOrdini[[#This Row],[DATA]])</f>
        <v>7</v>
      </c>
      <c r="C5454" t="s">
        <v>5549</v>
      </c>
      <c r="D5454" t="str">
        <f>RIGHT(tbStoricoOrdini[[#This Row],[ORDINE]],4)</f>
        <v>5451</v>
      </c>
      <c r="E5454" t="s">
        <v>26</v>
      </c>
      <c r="F5454" t="str">
        <f>VLOOKUP(tbStoricoOrdini[[#This Row],[CLIENTE]],tbClienti[],3,FALSE)</f>
        <v>Lombardia</v>
      </c>
      <c r="G5454" t="str">
        <f>VLOOKUP(tbStoricoOrdini[[#This Row],[CLIENTE]],tbClienti[],7,FALSE)</f>
        <v>AC</v>
      </c>
      <c r="H5454" t="s">
        <v>70</v>
      </c>
      <c r="I5454" t="str">
        <f>IF(LEFT(tbStoricoOrdini[[#This Row],[ARTICOLO]],3) = "COG","COG",LEFT(tbStoricoOrdini[[#This Row],[ARTICOLO]],FIND(" ",tbStoricoOrdini[[#This Row],[ARTICOLO]])-1))</f>
        <v>EB08</v>
      </c>
      <c r="J5454" t="str">
        <f>MID(tbStoricoOrdini[[#This Row],[ARTICOLO]],FIND(" ",tbStoricoOrdini[[#This Row],[ARTICOLO]])+1,4)</f>
        <v>7500</v>
      </c>
      <c r="K5454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5454" s="3">
        <f>VLOOKUP(tbStoricoOrdini[[#This Row],[ARTICOLO]],tbArticoli[],2,FALSE)</f>
        <v>180</v>
      </c>
      <c r="M5454" s="22">
        <f>tbStoricoOrdini[[#This Row],[IMPORTO]]/tbStoricoOrdini[[#This Row],[PREZZO]]</f>
        <v>0.47222222222222221</v>
      </c>
      <c r="N5454" t="s">
        <v>9</v>
      </c>
      <c r="O5454" s="8">
        <f>VLOOKUP(tbStoricoOrdini[[#This Row],[AGENTE]],tbAgenti[],2,FALSE)</f>
        <v>0.05</v>
      </c>
      <c r="P5454" s="2">
        <v>85</v>
      </c>
      <c r="Q5454" s="2">
        <f>tbStoricoOrdini[[#This Row],[IMPORTO]]*tbStoricoOrdini[[#This Row],[% COMM.]]</f>
        <v>4.25</v>
      </c>
      <c r="R5454" s="2">
        <f>tbStoricoOrdini[[#This Row],[TOT. COMM.]]+tbStoricoOrdini[[#This Row],[IMPORTO]]</f>
        <v>89.25</v>
      </c>
    </row>
    <row r="5455" spans="1:18">
      <c r="A5455" s="1">
        <v>44013</v>
      </c>
      <c r="B5455" s="7">
        <f>MONTH(tbStoricoOrdini[[#This Row],[DATA]])</f>
        <v>7</v>
      </c>
      <c r="C5455" t="s">
        <v>5550</v>
      </c>
      <c r="D5455" t="str">
        <f>RIGHT(tbStoricoOrdini[[#This Row],[ORDINE]],4)</f>
        <v>5452</v>
      </c>
      <c r="E5455" t="s">
        <v>26</v>
      </c>
      <c r="F5455" t="str">
        <f>VLOOKUP(tbStoricoOrdini[[#This Row],[CLIENTE]],tbClienti[],3,FALSE)</f>
        <v>Lombardia</v>
      </c>
      <c r="G5455" t="str">
        <f>VLOOKUP(tbStoricoOrdini[[#This Row],[CLIENTE]],tbClienti[],7,FALSE)</f>
        <v>AC</v>
      </c>
      <c r="H5455" t="s">
        <v>75</v>
      </c>
      <c r="I5455" t="str">
        <f>IF(LEFT(tbStoricoOrdini[[#This Row],[ARTICOLO]],3) = "COG","COG",LEFT(tbStoricoOrdini[[#This Row],[ARTICOLO]],FIND(" ",tbStoricoOrdini[[#This Row],[ARTICOLO]])-1))</f>
        <v>AVRC</v>
      </c>
      <c r="J5455" t="str">
        <f>MID(tbStoricoOrdini[[#This Row],[ARTICOLO]],FIND(" ",tbStoricoOrdini[[#This Row],[ARTICOLO]])+1,4)</f>
        <v>1000</v>
      </c>
      <c r="K5455" t="str">
        <f>IFERROR(RIGHT(tbStoricoOrdini[[#This Row],[ARTICOLO]],LEN(tbStoricoOrdini[[#This Row],[ARTICOLO]])-FIND(" ",tbStoricoOrdini[[#This Row],[ARTICOLO]],FIND(" ",tbStoricoOrdini[[#This Row],[ARTICOLO]]) +1)),"")</f>
        <v>Silver</v>
      </c>
      <c r="L5455" s="3">
        <f>VLOOKUP(tbStoricoOrdini[[#This Row],[ARTICOLO]],tbArticoli[],2,FALSE)</f>
        <v>390</v>
      </c>
      <c r="M5455" s="22">
        <f>tbStoricoOrdini[[#This Row],[IMPORTO]]/tbStoricoOrdini[[#This Row],[PREZZO]]</f>
        <v>44.456410256410258</v>
      </c>
      <c r="N5455" t="s">
        <v>9</v>
      </c>
      <c r="O5455" s="8">
        <f>VLOOKUP(tbStoricoOrdini[[#This Row],[AGENTE]],tbAgenti[],2,FALSE)</f>
        <v>0.05</v>
      </c>
      <c r="P5455" s="2">
        <v>17338</v>
      </c>
      <c r="Q5455" s="2">
        <f>tbStoricoOrdini[[#This Row],[IMPORTO]]*tbStoricoOrdini[[#This Row],[% COMM.]]</f>
        <v>866.90000000000009</v>
      </c>
      <c r="R5455" s="2">
        <f>tbStoricoOrdini[[#This Row],[TOT. COMM.]]+tbStoricoOrdini[[#This Row],[IMPORTO]]</f>
        <v>18204.900000000001</v>
      </c>
    </row>
    <row r="5456" spans="1:18">
      <c r="A5456" s="1">
        <v>44013</v>
      </c>
      <c r="B5456" s="7">
        <f>MONTH(tbStoricoOrdini[[#This Row],[DATA]])</f>
        <v>7</v>
      </c>
      <c r="C5456" t="s">
        <v>5551</v>
      </c>
      <c r="D5456" t="str">
        <f>RIGHT(tbStoricoOrdini[[#This Row],[ORDINE]],4)</f>
        <v>5453</v>
      </c>
      <c r="E5456" t="s">
        <v>26</v>
      </c>
      <c r="F5456" t="str">
        <f>VLOOKUP(tbStoricoOrdini[[#This Row],[CLIENTE]],tbClienti[],3,FALSE)</f>
        <v>Lombardia</v>
      </c>
      <c r="G5456" t="str">
        <f>VLOOKUP(tbStoricoOrdini[[#This Row],[CLIENTE]],tbClienti[],7,FALSE)</f>
        <v>AC</v>
      </c>
      <c r="H5456" t="s">
        <v>71</v>
      </c>
      <c r="I5456" t="str">
        <f>IF(LEFT(tbStoricoOrdini[[#This Row],[ARTICOLO]],3) = "COG","COG",LEFT(tbStoricoOrdini[[#This Row],[ARTICOLO]],FIND(" ",tbStoricoOrdini[[#This Row],[ARTICOLO]])-1))</f>
        <v>EB07</v>
      </c>
      <c r="J5456" t="str">
        <f>MID(tbStoricoOrdini[[#This Row],[ARTICOLO]],FIND(" ",tbStoricoOrdini[[#This Row],[ARTICOLO]])+1,4)</f>
        <v>5000</v>
      </c>
      <c r="K5456" t="str">
        <f>IFERROR(RIGHT(tbStoricoOrdini[[#This Row],[ARTICOLO]],LEN(tbStoricoOrdini[[#This Row],[ARTICOLO]])-FIND(" ",tbStoricoOrdini[[#This Row],[ARTICOLO]],FIND(" ",tbStoricoOrdini[[#This Row],[ARTICOLO]]) +1)),"")</f>
        <v/>
      </c>
      <c r="L5456" s="3">
        <f>VLOOKUP(tbStoricoOrdini[[#This Row],[ARTICOLO]],tbArticoli[],2,FALSE)</f>
        <v>140</v>
      </c>
      <c r="M5456" s="22">
        <f>tbStoricoOrdini[[#This Row],[IMPORTO]]/tbStoricoOrdini[[#This Row],[PREZZO]]</f>
        <v>8.5714285714285715E-2</v>
      </c>
      <c r="N5456" t="s">
        <v>16</v>
      </c>
      <c r="O5456" s="8">
        <f>VLOOKUP(tbStoricoOrdini[[#This Row],[AGENTE]],tbAgenti[],2,FALSE)</f>
        <v>0.05</v>
      </c>
      <c r="P5456" s="2">
        <v>12</v>
      </c>
      <c r="Q5456" s="2">
        <f>tbStoricoOrdini[[#This Row],[IMPORTO]]*tbStoricoOrdini[[#This Row],[% COMM.]]</f>
        <v>0.60000000000000009</v>
      </c>
      <c r="R5456" s="2">
        <f>tbStoricoOrdini[[#This Row],[TOT. COMM.]]+tbStoricoOrdini[[#This Row],[IMPORTO]]</f>
        <v>12.6</v>
      </c>
    </row>
    <row r="5457" spans="1:18">
      <c r="A5457" s="1">
        <v>44013</v>
      </c>
      <c r="B5457" s="7">
        <f>MONTH(tbStoricoOrdini[[#This Row],[DATA]])</f>
        <v>7</v>
      </c>
      <c r="C5457" t="s">
        <v>5552</v>
      </c>
      <c r="D5457" t="str">
        <f>RIGHT(tbStoricoOrdini[[#This Row],[ORDINE]],4)</f>
        <v>5454</v>
      </c>
      <c r="E5457" t="s">
        <v>26</v>
      </c>
      <c r="F5457" t="str">
        <f>VLOOKUP(tbStoricoOrdini[[#This Row],[CLIENTE]],tbClienti[],3,FALSE)</f>
        <v>Lombardia</v>
      </c>
      <c r="G5457" t="str">
        <f>VLOOKUP(tbStoricoOrdini[[#This Row],[CLIENTE]],tbClienti[],7,FALSE)</f>
        <v>AC</v>
      </c>
      <c r="H5457" t="s">
        <v>71</v>
      </c>
      <c r="I5457" t="str">
        <f>IF(LEFT(tbStoricoOrdini[[#This Row],[ARTICOLO]],3) = "COG","COG",LEFT(tbStoricoOrdini[[#This Row],[ARTICOLO]],FIND(" ",tbStoricoOrdini[[#This Row],[ARTICOLO]])-1))</f>
        <v>EB07</v>
      </c>
      <c r="J5457" t="str">
        <f>MID(tbStoricoOrdini[[#This Row],[ARTICOLO]],FIND(" ",tbStoricoOrdini[[#This Row],[ARTICOLO]])+1,4)</f>
        <v>5000</v>
      </c>
      <c r="K5457" t="str">
        <f>IFERROR(RIGHT(tbStoricoOrdini[[#This Row],[ARTICOLO]],LEN(tbStoricoOrdini[[#This Row],[ARTICOLO]])-FIND(" ",tbStoricoOrdini[[#This Row],[ARTICOLO]],FIND(" ",tbStoricoOrdini[[#This Row],[ARTICOLO]]) +1)),"")</f>
        <v/>
      </c>
      <c r="L5457" s="3">
        <f>VLOOKUP(tbStoricoOrdini[[#This Row],[ARTICOLO]],tbArticoli[],2,FALSE)</f>
        <v>140</v>
      </c>
      <c r="M5457" s="22">
        <f>tbStoricoOrdini[[#This Row],[IMPORTO]]/tbStoricoOrdini[[#This Row],[PREZZO]]</f>
        <v>0.25714285714285712</v>
      </c>
      <c r="N5457" t="s">
        <v>6</v>
      </c>
      <c r="O5457" s="8">
        <f>VLOOKUP(tbStoricoOrdini[[#This Row],[AGENTE]],tbAgenti[],2,FALSE)</f>
        <v>7.4999999999999997E-2</v>
      </c>
      <c r="P5457" s="2">
        <v>36</v>
      </c>
      <c r="Q5457" s="2">
        <f>tbStoricoOrdini[[#This Row],[IMPORTO]]*tbStoricoOrdini[[#This Row],[% COMM.]]</f>
        <v>2.6999999999999997</v>
      </c>
      <c r="R5457" s="2">
        <f>tbStoricoOrdini[[#This Row],[TOT. COMM.]]+tbStoricoOrdini[[#This Row],[IMPORTO]]</f>
        <v>38.700000000000003</v>
      </c>
    </row>
    <row r="5458" spans="1:18">
      <c r="A5458" s="1">
        <v>44013</v>
      </c>
      <c r="B5458" s="7">
        <f>MONTH(tbStoricoOrdini[[#This Row],[DATA]])</f>
        <v>7</v>
      </c>
      <c r="C5458" t="s">
        <v>5553</v>
      </c>
      <c r="D5458" t="str">
        <f>RIGHT(tbStoricoOrdini[[#This Row],[ORDINE]],4)</f>
        <v>5455</v>
      </c>
      <c r="E5458" t="s">
        <v>26</v>
      </c>
      <c r="F5458" t="str">
        <f>VLOOKUP(tbStoricoOrdini[[#This Row],[CLIENTE]],tbClienti[],3,FALSE)</f>
        <v>Lombardia</v>
      </c>
      <c r="G5458" t="str">
        <f>VLOOKUP(tbStoricoOrdini[[#This Row],[CLIENTE]],tbClienti[],7,FALSE)</f>
        <v>AC</v>
      </c>
      <c r="H5458" t="s">
        <v>71</v>
      </c>
      <c r="I5458" t="str">
        <f>IF(LEFT(tbStoricoOrdini[[#This Row],[ARTICOLO]],3) = "COG","COG",LEFT(tbStoricoOrdini[[#This Row],[ARTICOLO]],FIND(" ",tbStoricoOrdini[[#This Row],[ARTICOLO]])-1))</f>
        <v>EB07</v>
      </c>
      <c r="J5458" t="str">
        <f>MID(tbStoricoOrdini[[#This Row],[ARTICOLO]],FIND(" ",tbStoricoOrdini[[#This Row],[ARTICOLO]])+1,4)</f>
        <v>5000</v>
      </c>
      <c r="K5458" t="str">
        <f>IFERROR(RIGHT(tbStoricoOrdini[[#This Row],[ARTICOLO]],LEN(tbStoricoOrdini[[#This Row],[ARTICOLO]])-FIND(" ",tbStoricoOrdini[[#This Row],[ARTICOLO]],FIND(" ",tbStoricoOrdini[[#This Row],[ARTICOLO]]) +1)),"")</f>
        <v/>
      </c>
      <c r="L5458" s="3">
        <f>VLOOKUP(tbStoricoOrdini[[#This Row],[ARTICOLO]],tbArticoli[],2,FALSE)</f>
        <v>140</v>
      </c>
      <c r="M5458" s="22">
        <f>tbStoricoOrdini[[#This Row],[IMPORTO]]/tbStoricoOrdini[[#This Row],[PREZZO]]</f>
        <v>7.5428571428571427</v>
      </c>
      <c r="N5458" t="s">
        <v>9</v>
      </c>
      <c r="O5458" s="8">
        <f>VLOOKUP(tbStoricoOrdini[[#This Row],[AGENTE]],tbAgenti[],2,FALSE)</f>
        <v>0.05</v>
      </c>
      <c r="P5458" s="2">
        <v>1056</v>
      </c>
      <c r="Q5458" s="2">
        <f>tbStoricoOrdini[[#This Row],[IMPORTO]]*tbStoricoOrdini[[#This Row],[% COMM.]]</f>
        <v>52.800000000000004</v>
      </c>
      <c r="R5458" s="2">
        <f>tbStoricoOrdini[[#This Row],[TOT. COMM.]]+tbStoricoOrdini[[#This Row],[IMPORTO]]</f>
        <v>1108.8</v>
      </c>
    </row>
    <row r="5459" spans="1:18">
      <c r="A5459" s="1">
        <v>44013</v>
      </c>
      <c r="B5459" s="7">
        <f>MONTH(tbStoricoOrdini[[#This Row],[DATA]])</f>
        <v>7</v>
      </c>
      <c r="C5459" t="s">
        <v>5554</v>
      </c>
      <c r="D5459" t="str">
        <f>RIGHT(tbStoricoOrdini[[#This Row],[ORDINE]],4)</f>
        <v>5456</v>
      </c>
      <c r="E5459" t="s">
        <v>26</v>
      </c>
      <c r="F5459" t="str">
        <f>VLOOKUP(tbStoricoOrdini[[#This Row],[CLIENTE]],tbClienti[],3,FALSE)</f>
        <v>Lombardia</v>
      </c>
      <c r="G5459" t="str">
        <f>VLOOKUP(tbStoricoOrdini[[#This Row],[CLIENTE]],tbClienti[],7,FALSE)</f>
        <v>AC</v>
      </c>
      <c r="H5459" t="s">
        <v>76</v>
      </c>
      <c r="I5459" t="str">
        <f>IF(LEFT(tbStoricoOrdini[[#This Row],[ARTICOLO]],3) = "COG","COG",LEFT(tbStoricoOrdini[[#This Row],[ARTICOLO]],FIND(" ",tbStoricoOrdini[[#This Row],[ARTICOLO]])-1))</f>
        <v>COG</v>
      </c>
      <c r="J5459" t="str">
        <f>MID(tbStoricoOrdini[[#This Row],[ARTICOLO]],FIND(" ",tbStoricoOrdini[[#This Row],[ARTICOLO]])+1,4)</f>
        <v>1000</v>
      </c>
      <c r="K5459" t="str">
        <f>IFERROR(RIGHT(tbStoricoOrdini[[#This Row],[ARTICOLO]],LEN(tbStoricoOrdini[[#This Row],[ARTICOLO]])-FIND(" ",tbStoricoOrdini[[#This Row],[ARTICOLO]],FIND(" ",tbStoricoOrdini[[#This Row],[ARTICOLO]]) +1)),"")</f>
        <v/>
      </c>
      <c r="L5459" s="3">
        <f>VLOOKUP(tbStoricoOrdini[[#This Row],[ARTICOLO]],tbArticoli[],2,FALSE)</f>
        <v>150</v>
      </c>
      <c r="M5459" s="22">
        <f>tbStoricoOrdini[[#This Row],[IMPORTO]]/tbStoricoOrdini[[#This Row],[PREZZO]]</f>
        <v>3.8933333333333335</v>
      </c>
      <c r="N5459" t="s">
        <v>6</v>
      </c>
      <c r="O5459" s="8">
        <f>VLOOKUP(tbStoricoOrdini[[#This Row],[AGENTE]],tbAgenti[],2,FALSE)</f>
        <v>7.4999999999999997E-2</v>
      </c>
      <c r="P5459" s="2">
        <v>584</v>
      </c>
      <c r="Q5459" s="2">
        <f>tbStoricoOrdini[[#This Row],[IMPORTO]]*tbStoricoOrdini[[#This Row],[% COMM.]]</f>
        <v>43.8</v>
      </c>
      <c r="R5459" s="2">
        <f>tbStoricoOrdini[[#This Row],[TOT. COMM.]]+tbStoricoOrdini[[#This Row],[IMPORTO]]</f>
        <v>627.79999999999995</v>
      </c>
    </row>
    <row r="5460" spans="1:18">
      <c r="A5460" s="1">
        <v>44013</v>
      </c>
      <c r="B5460" s="7">
        <f>MONTH(tbStoricoOrdini[[#This Row],[DATA]])</f>
        <v>7</v>
      </c>
      <c r="C5460" t="s">
        <v>5555</v>
      </c>
      <c r="D5460" t="str">
        <f>RIGHT(tbStoricoOrdini[[#This Row],[ORDINE]],4)</f>
        <v>5457</v>
      </c>
      <c r="E5460" t="s">
        <v>26</v>
      </c>
      <c r="F5460" t="str">
        <f>VLOOKUP(tbStoricoOrdini[[#This Row],[CLIENTE]],tbClienti[],3,FALSE)</f>
        <v>Lombardia</v>
      </c>
      <c r="G5460" t="str">
        <f>VLOOKUP(tbStoricoOrdini[[#This Row],[CLIENTE]],tbClienti[],7,FALSE)</f>
        <v>AC</v>
      </c>
      <c r="H5460" t="s">
        <v>72</v>
      </c>
      <c r="I5460" t="str">
        <f>IF(LEFT(tbStoricoOrdini[[#This Row],[ARTICOLO]],3) = "COG","COG",LEFT(tbStoricoOrdini[[#This Row],[ARTICOLO]],FIND(" ",tbStoricoOrdini[[#This Row],[ARTICOLO]])-1))</f>
        <v>EB06</v>
      </c>
      <c r="J5460" t="str">
        <f>MID(tbStoricoOrdini[[#This Row],[ARTICOLO]],FIND(" ",tbStoricoOrdini[[#This Row],[ARTICOLO]])+1,4)</f>
        <v>3000</v>
      </c>
      <c r="K5460" t="str">
        <f>IFERROR(RIGHT(tbStoricoOrdini[[#This Row],[ARTICOLO]],LEN(tbStoricoOrdini[[#This Row],[ARTICOLO]])-FIND(" ",tbStoricoOrdini[[#This Row],[ARTICOLO]],FIND(" ",tbStoricoOrdini[[#This Row],[ARTICOLO]]) +1)),"")</f>
        <v>Medium</v>
      </c>
      <c r="L5460" s="3">
        <f>VLOOKUP(tbStoricoOrdini[[#This Row],[ARTICOLO]],tbArticoli[],2,FALSE)</f>
        <v>120</v>
      </c>
      <c r="M5460" s="22">
        <f>tbStoricoOrdini[[#This Row],[IMPORTO]]/tbStoricoOrdini[[#This Row],[PREZZO]]</f>
        <v>5.1416666666666666</v>
      </c>
      <c r="N5460" t="s">
        <v>16</v>
      </c>
      <c r="O5460" s="8">
        <f>VLOOKUP(tbStoricoOrdini[[#This Row],[AGENTE]],tbAgenti[],2,FALSE)</f>
        <v>0.05</v>
      </c>
      <c r="P5460" s="2">
        <v>617</v>
      </c>
      <c r="Q5460" s="2">
        <f>tbStoricoOrdini[[#This Row],[IMPORTO]]*tbStoricoOrdini[[#This Row],[% COMM.]]</f>
        <v>30.85</v>
      </c>
      <c r="R5460" s="2">
        <f>tbStoricoOrdini[[#This Row],[TOT. COMM.]]+tbStoricoOrdini[[#This Row],[IMPORTO]]</f>
        <v>647.85</v>
      </c>
    </row>
    <row r="5461" spans="1:18">
      <c r="A5461" s="1">
        <v>44013</v>
      </c>
      <c r="B5461" s="7">
        <f>MONTH(tbStoricoOrdini[[#This Row],[DATA]])</f>
        <v>7</v>
      </c>
      <c r="C5461" t="s">
        <v>5556</v>
      </c>
      <c r="D5461" t="str">
        <f>RIGHT(tbStoricoOrdini[[#This Row],[ORDINE]],4)</f>
        <v>5458</v>
      </c>
      <c r="E5461" t="s">
        <v>26</v>
      </c>
      <c r="F5461" t="str">
        <f>VLOOKUP(tbStoricoOrdini[[#This Row],[CLIENTE]],tbClienti[],3,FALSE)</f>
        <v>Lombardia</v>
      </c>
      <c r="G5461" t="str">
        <f>VLOOKUP(tbStoricoOrdini[[#This Row],[CLIENTE]],tbClienti[],7,FALSE)</f>
        <v>AC</v>
      </c>
      <c r="H5461" t="s">
        <v>72</v>
      </c>
      <c r="I5461" t="str">
        <f>IF(LEFT(tbStoricoOrdini[[#This Row],[ARTICOLO]],3) = "COG","COG",LEFT(tbStoricoOrdini[[#This Row],[ARTICOLO]],FIND(" ",tbStoricoOrdini[[#This Row],[ARTICOLO]])-1))</f>
        <v>EB06</v>
      </c>
      <c r="J5461" t="str">
        <f>MID(tbStoricoOrdini[[#This Row],[ARTICOLO]],FIND(" ",tbStoricoOrdini[[#This Row],[ARTICOLO]])+1,4)</f>
        <v>3000</v>
      </c>
      <c r="K5461" t="str">
        <f>IFERROR(RIGHT(tbStoricoOrdini[[#This Row],[ARTICOLO]],LEN(tbStoricoOrdini[[#This Row],[ARTICOLO]])-FIND(" ",tbStoricoOrdini[[#This Row],[ARTICOLO]],FIND(" ",tbStoricoOrdini[[#This Row],[ARTICOLO]]) +1)),"")</f>
        <v>Medium</v>
      </c>
      <c r="L5461" s="3">
        <f>VLOOKUP(tbStoricoOrdini[[#This Row],[ARTICOLO]],tbArticoli[],2,FALSE)</f>
        <v>120</v>
      </c>
      <c r="M5461" s="22">
        <f>tbStoricoOrdini[[#This Row],[IMPORTO]]/tbStoricoOrdini[[#This Row],[PREZZO]]</f>
        <v>2.4166666666666665</v>
      </c>
      <c r="N5461" t="s">
        <v>15</v>
      </c>
      <c r="O5461" s="8">
        <f>VLOOKUP(tbStoricoOrdini[[#This Row],[AGENTE]],tbAgenti[],2,FALSE)</f>
        <v>0.08</v>
      </c>
      <c r="P5461" s="2">
        <v>290</v>
      </c>
      <c r="Q5461" s="2">
        <f>tbStoricoOrdini[[#This Row],[IMPORTO]]*tbStoricoOrdini[[#This Row],[% COMM.]]</f>
        <v>23.2</v>
      </c>
      <c r="R5461" s="2">
        <f>tbStoricoOrdini[[#This Row],[TOT. COMM.]]+tbStoricoOrdini[[#This Row],[IMPORTO]]</f>
        <v>313.2</v>
      </c>
    </row>
    <row r="5462" spans="1:18">
      <c r="A5462" s="1">
        <v>44013</v>
      </c>
      <c r="B5462" s="7">
        <f>MONTH(tbStoricoOrdini[[#This Row],[DATA]])</f>
        <v>7</v>
      </c>
      <c r="C5462" t="s">
        <v>5557</v>
      </c>
      <c r="D5462" t="str">
        <f>RIGHT(tbStoricoOrdini[[#This Row],[ORDINE]],4)</f>
        <v>5459</v>
      </c>
      <c r="E5462" t="s">
        <v>26</v>
      </c>
      <c r="F5462" t="str">
        <f>VLOOKUP(tbStoricoOrdini[[#This Row],[CLIENTE]],tbClienti[],3,FALSE)</f>
        <v>Lombardia</v>
      </c>
      <c r="G5462" t="str">
        <f>VLOOKUP(tbStoricoOrdini[[#This Row],[CLIENTE]],tbClienti[],7,FALSE)</f>
        <v>AC</v>
      </c>
      <c r="H5462" t="s">
        <v>72</v>
      </c>
      <c r="I5462" t="str">
        <f>IF(LEFT(tbStoricoOrdini[[#This Row],[ARTICOLO]],3) = "COG","COG",LEFT(tbStoricoOrdini[[#This Row],[ARTICOLO]],FIND(" ",tbStoricoOrdini[[#This Row],[ARTICOLO]])-1))</f>
        <v>EB06</v>
      </c>
      <c r="J5462" t="str">
        <f>MID(tbStoricoOrdini[[#This Row],[ARTICOLO]],FIND(" ",tbStoricoOrdini[[#This Row],[ARTICOLO]])+1,4)</f>
        <v>3000</v>
      </c>
      <c r="K5462" t="str">
        <f>IFERROR(RIGHT(tbStoricoOrdini[[#This Row],[ARTICOLO]],LEN(tbStoricoOrdini[[#This Row],[ARTICOLO]])-FIND(" ",tbStoricoOrdini[[#This Row],[ARTICOLO]],FIND(" ",tbStoricoOrdini[[#This Row],[ARTICOLO]]) +1)),"")</f>
        <v>Medium</v>
      </c>
      <c r="L5462" s="3">
        <f>VLOOKUP(tbStoricoOrdini[[#This Row],[ARTICOLO]],tbArticoli[],2,FALSE)</f>
        <v>120</v>
      </c>
      <c r="M5462" s="22">
        <f>tbStoricoOrdini[[#This Row],[IMPORTO]]/tbStoricoOrdini[[#This Row],[PREZZO]]</f>
        <v>0.7</v>
      </c>
      <c r="N5462" t="s">
        <v>17</v>
      </c>
      <c r="O5462" s="8">
        <f>VLOOKUP(tbStoricoOrdini[[#This Row],[AGENTE]],tbAgenti[],2,FALSE)</f>
        <v>0.08</v>
      </c>
      <c r="P5462" s="2">
        <v>84</v>
      </c>
      <c r="Q5462" s="2">
        <f>tbStoricoOrdini[[#This Row],[IMPORTO]]*tbStoricoOrdini[[#This Row],[% COMM.]]</f>
        <v>6.72</v>
      </c>
      <c r="R5462" s="2">
        <f>tbStoricoOrdini[[#This Row],[TOT. COMM.]]+tbStoricoOrdini[[#This Row],[IMPORTO]]</f>
        <v>90.72</v>
      </c>
    </row>
    <row r="5463" spans="1:18">
      <c r="A5463" s="1">
        <v>44013</v>
      </c>
      <c r="B5463" s="7">
        <f>MONTH(tbStoricoOrdini[[#This Row],[DATA]])</f>
        <v>7</v>
      </c>
      <c r="C5463" t="s">
        <v>5558</v>
      </c>
      <c r="D5463" t="str">
        <f>RIGHT(tbStoricoOrdini[[#This Row],[ORDINE]],4)</f>
        <v>5460</v>
      </c>
      <c r="E5463" t="s">
        <v>26</v>
      </c>
      <c r="F5463" t="str">
        <f>VLOOKUP(tbStoricoOrdini[[#This Row],[CLIENTE]],tbClienti[],3,FALSE)</f>
        <v>Lombardia</v>
      </c>
      <c r="G5463" t="str">
        <f>VLOOKUP(tbStoricoOrdini[[#This Row],[CLIENTE]],tbClienti[],7,FALSE)</f>
        <v>AC</v>
      </c>
      <c r="H5463" t="s">
        <v>72</v>
      </c>
      <c r="I5463" t="str">
        <f>IF(LEFT(tbStoricoOrdini[[#This Row],[ARTICOLO]],3) = "COG","COG",LEFT(tbStoricoOrdini[[#This Row],[ARTICOLO]],FIND(" ",tbStoricoOrdini[[#This Row],[ARTICOLO]])-1))</f>
        <v>EB06</v>
      </c>
      <c r="J5463" t="str">
        <f>MID(tbStoricoOrdini[[#This Row],[ARTICOLO]],FIND(" ",tbStoricoOrdini[[#This Row],[ARTICOLO]])+1,4)</f>
        <v>3000</v>
      </c>
      <c r="K5463" t="str">
        <f>IFERROR(RIGHT(tbStoricoOrdini[[#This Row],[ARTICOLO]],LEN(tbStoricoOrdini[[#This Row],[ARTICOLO]])-FIND(" ",tbStoricoOrdini[[#This Row],[ARTICOLO]],FIND(" ",tbStoricoOrdini[[#This Row],[ARTICOLO]]) +1)),"")</f>
        <v>Medium</v>
      </c>
      <c r="L5463" s="3">
        <f>VLOOKUP(tbStoricoOrdini[[#This Row],[ARTICOLO]],tbArticoli[],2,FALSE)</f>
        <v>120</v>
      </c>
      <c r="M5463" s="22">
        <f>tbStoricoOrdini[[#This Row],[IMPORTO]]/tbStoricoOrdini[[#This Row],[PREZZO]]</f>
        <v>2.25</v>
      </c>
      <c r="N5463" t="s">
        <v>18</v>
      </c>
      <c r="O5463" s="8">
        <f>VLOOKUP(tbStoricoOrdini[[#This Row],[AGENTE]],tbAgenti[],2,FALSE)</f>
        <v>0.03</v>
      </c>
      <c r="P5463" s="2">
        <v>270</v>
      </c>
      <c r="Q5463" s="2">
        <f>tbStoricoOrdini[[#This Row],[IMPORTO]]*tbStoricoOrdini[[#This Row],[% COMM.]]</f>
        <v>8.1</v>
      </c>
      <c r="R5463" s="2">
        <f>tbStoricoOrdini[[#This Row],[TOT. COMM.]]+tbStoricoOrdini[[#This Row],[IMPORTO]]</f>
        <v>278.10000000000002</v>
      </c>
    </row>
    <row r="5464" spans="1:18">
      <c r="A5464" s="1">
        <v>44013</v>
      </c>
      <c r="B5464" s="7">
        <f>MONTH(tbStoricoOrdini[[#This Row],[DATA]])</f>
        <v>7</v>
      </c>
      <c r="C5464" t="s">
        <v>5559</v>
      </c>
      <c r="D5464" t="str">
        <f>RIGHT(tbStoricoOrdini[[#This Row],[ORDINE]],4)</f>
        <v>5461</v>
      </c>
      <c r="E5464" t="s">
        <v>26</v>
      </c>
      <c r="F5464" t="str">
        <f>VLOOKUP(tbStoricoOrdini[[#This Row],[CLIENTE]],tbClienti[],3,FALSE)</f>
        <v>Lombardia</v>
      </c>
      <c r="G5464" t="str">
        <f>VLOOKUP(tbStoricoOrdini[[#This Row],[CLIENTE]],tbClienti[],7,FALSE)</f>
        <v>AC</v>
      </c>
      <c r="H5464" t="s">
        <v>72</v>
      </c>
      <c r="I5464" t="str">
        <f>IF(LEFT(tbStoricoOrdini[[#This Row],[ARTICOLO]],3) = "COG","COG",LEFT(tbStoricoOrdini[[#This Row],[ARTICOLO]],FIND(" ",tbStoricoOrdini[[#This Row],[ARTICOLO]])-1))</f>
        <v>EB06</v>
      </c>
      <c r="J5464" t="str">
        <f>MID(tbStoricoOrdini[[#This Row],[ARTICOLO]],FIND(" ",tbStoricoOrdini[[#This Row],[ARTICOLO]])+1,4)</f>
        <v>3000</v>
      </c>
      <c r="K5464" t="str">
        <f>IFERROR(RIGHT(tbStoricoOrdini[[#This Row],[ARTICOLO]],LEN(tbStoricoOrdini[[#This Row],[ARTICOLO]])-FIND(" ",tbStoricoOrdini[[#This Row],[ARTICOLO]],FIND(" ",tbStoricoOrdini[[#This Row],[ARTICOLO]]) +1)),"")</f>
        <v>Medium</v>
      </c>
      <c r="L5464" s="3">
        <f>VLOOKUP(tbStoricoOrdini[[#This Row],[ARTICOLO]],tbArticoli[],2,FALSE)</f>
        <v>120</v>
      </c>
      <c r="M5464" s="22">
        <f>tbStoricoOrdini[[#This Row],[IMPORTO]]/tbStoricoOrdini[[#This Row],[PREZZO]]</f>
        <v>11.341666666666667</v>
      </c>
      <c r="N5464" t="s">
        <v>6</v>
      </c>
      <c r="O5464" s="8">
        <f>VLOOKUP(tbStoricoOrdini[[#This Row],[AGENTE]],tbAgenti[],2,FALSE)</f>
        <v>7.4999999999999997E-2</v>
      </c>
      <c r="P5464" s="2">
        <v>1361</v>
      </c>
      <c r="Q5464" s="2">
        <f>tbStoricoOrdini[[#This Row],[IMPORTO]]*tbStoricoOrdini[[#This Row],[% COMM.]]</f>
        <v>102.075</v>
      </c>
      <c r="R5464" s="2">
        <f>tbStoricoOrdini[[#This Row],[TOT. COMM.]]+tbStoricoOrdini[[#This Row],[IMPORTO]]</f>
        <v>1463.075</v>
      </c>
    </row>
    <row r="5465" spans="1:18">
      <c r="A5465" s="1">
        <v>44013</v>
      </c>
      <c r="B5465" s="7">
        <f>MONTH(tbStoricoOrdini[[#This Row],[DATA]])</f>
        <v>7</v>
      </c>
      <c r="C5465" t="s">
        <v>5560</v>
      </c>
      <c r="D5465" t="str">
        <f>RIGHT(tbStoricoOrdini[[#This Row],[ORDINE]],4)</f>
        <v>5462</v>
      </c>
      <c r="E5465" t="s">
        <v>26</v>
      </c>
      <c r="F5465" t="str">
        <f>VLOOKUP(tbStoricoOrdini[[#This Row],[CLIENTE]],tbClienti[],3,FALSE)</f>
        <v>Lombardia</v>
      </c>
      <c r="G5465" t="str">
        <f>VLOOKUP(tbStoricoOrdini[[#This Row],[CLIENTE]],tbClienti[],7,FALSE)</f>
        <v>AC</v>
      </c>
      <c r="H5465" t="s">
        <v>72</v>
      </c>
      <c r="I5465" t="str">
        <f>IF(LEFT(tbStoricoOrdini[[#This Row],[ARTICOLO]],3) = "COG","COG",LEFT(tbStoricoOrdini[[#This Row],[ARTICOLO]],FIND(" ",tbStoricoOrdini[[#This Row],[ARTICOLO]])-1))</f>
        <v>EB06</v>
      </c>
      <c r="J5465" t="str">
        <f>MID(tbStoricoOrdini[[#This Row],[ARTICOLO]],FIND(" ",tbStoricoOrdini[[#This Row],[ARTICOLO]])+1,4)</f>
        <v>3000</v>
      </c>
      <c r="K5465" t="str">
        <f>IFERROR(RIGHT(tbStoricoOrdini[[#This Row],[ARTICOLO]],LEN(tbStoricoOrdini[[#This Row],[ARTICOLO]])-FIND(" ",tbStoricoOrdini[[#This Row],[ARTICOLO]],FIND(" ",tbStoricoOrdini[[#This Row],[ARTICOLO]]) +1)),"")</f>
        <v>Medium</v>
      </c>
      <c r="L5465" s="3">
        <f>VLOOKUP(tbStoricoOrdini[[#This Row],[ARTICOLO]],tbArticoli[],2,FALSE)</f>
        <v>120</v>
      </c>
      <c r="M5465" s="22">
        <f>tbStoricoOrdini[[#This Row],[IMPORTO]]/tbStoricoOrdini[[#This Row],[PREZZO]]</f>
        <v>3.6666666666666665</v>
      </c>
      <c r="N5465" t="s">
        <v>9</v>
      </c>
      <c r="O5465" s="8">
        <f>VLOOKUP(tbStoricoOrdini[[#This Row],[AGENTE]],tbAgenti[],2,FALSE)</f>
        <v>0.05</v>
      </c>
      <c r="P5465" s="2">
        <v>440</v>
      </c>
      <c r="Q5465" s="2">
        <f>tbStoricoOrdini[[#This Row],[IMPORTO]]*tbStoricoOrdini[[#This Row],[% COMM.]]</f>
        <v>22</v>
      </c>
      <c r="R5465" s="2">
        <f>tbStoricoOrdini[[#This Row],[TOT. COMM.]]+tbStoricoOrdini[[#This Row],[IMPORTO]]</f>
        <v>462</v>
      </c>
    </row>
    <row r="5466" spans="1:18">
      <c r="A5466" s="1">
        <v>44013</v>
      </c>
      <c r="B5466" s="7">
        <f>MONTH(tbStoricoOrdini[[#This Row],[DATA]])</f>
        <v>7</v>
      </c>
      <c r="C5466" t="s">
        <v>5561</v>
      </c>
      <c r="D5466" t="str">
        <f>RIGHT(tbStoricoOrdini[[#This Row],[ORDINE]],4)</f>
        <v>5463</v>
      </c>
      <c r="E5466" t="s">
        <v>26</v>
      </c>
      <c r="F5466" t="str">
        <f>VLOOKUP(tbStoricoOrdini[[#This Row],[CLIENTE]],tbClienti[],3,FALSE)</f>
        <v>Lombardia</v>
      </c>
      <c r="G5466" t="str">
        <f>VLOOKUP(tbStoricoOrdini[[#This Row],[CLIENTE]],tbClienti[],7,FALSE)</f>
        <v>AC</v>
      </c>
      <c r="H5466" t="s">
        <v>73</v>
      </c>
      <c r="I5466" t="str">
        <f>IF(LEFT(tbStoricoOrdini[[#This Row],[ARTICOLO]],3) = "COG","COG",LEFT(tbStoricoOrdini[[#This Row],[ARTICOLO]],FIND(" ",tbStoricoOrdini[[#This Row],[ARTICOLO]])-1))</f>
        <v>EB06</v>
      </c>
      <c r="J5466" t="str">
        <f>MID(tbStoricoOrdini[[#This Row],[ARTICOLO]],FIND(" ",tbStoricoOrdini[[#This Row],[ARTICOLO]])+1,4)</f>
        <v>3000</v>
      </c>
      <c r="K5466" t="str">
        <f>IFERROR(RIGHT(tbStoricoOrdini[[#This Row],[ARTICOLO]],LEN(tbStoricoOrdini[[#This Row],[ARTICOLO]])-FIND(" ",tbStoricoOrdini[[#This Row],[ARTICOLO]],FIND(" ",tbStoricoOrdini[[#This Row],[ARTICOLO]]) +1)),"")</f>
        <v>Plus</v>
      </c>
      <c r="L5466" s="3">
        <f>VLOOKUP(tbStoricoOrdini[[#This Row],[ARTICOLO]],tbArticoli[],2,FALSE)</f>
        <v>130</v>
      </c>
      <c r="M5466" s="22">
        <f>tbStoricoOrdini[[#This Row],[IMPORTO]]/tbStoricoOrdini[[#This Row],[PREZZO]]</f>
        <v>3.2692307692307692</v>
      </c>
      <c r="N5466" t="s">
        <v>17</v>
      </c>
      <c r="O5466" s="8">
        <f>VLOOKUP(tbStoricoOrdini[[#This Row],[AGENTE]],tbAgenti[],2,FALSE)</f>
        <v>0.08</v>
      </c>
      <c r="P5466" s="2">
        <v>425</v>
      </c>
      <c r="Q5466" s="2">
        <f>tbStoricoOrdini[[#This Row],[IMPORTO]]*tbStoricoOrdini[[#This Row],[% COMM.]]</f>
        <v>34</v>
      </c>
      <c r="R5466" s="2">
        <f>tbStoricoOrdini[[#This Row],[TOT. COMM.]]+tbStoricoOrdini[[#This Row],[IMPORTO]]</f>
        <v>459</v>
      </c>
    </row>
    <row r="5467" spans="1:18">
      <c r="A5467" s="1">
        <v>44013</v>
      </c>
      <c r="B5467" s="7">
        <f>MONTH(tbStoricoOrdini[[#This Row],[DATA]])</f>
        <v>7</v>
      </c>
      <c r="C5467" t="s">
        <v>5562</v>
      </c>
      <c r="D5467" t="str">
        <f>RIGHT(tbStoricoOrdini[[#This Row],[ORDINE]],4)</f>
        <v>5464</v>
      </c>
      <c r="E5467" t="s">
        <v>26</v>
      </c>
      <c r="F5467" t="str">
        <f>VLOOKUP(tbStoricoOrdini[[#This Row],[CLIENTE]],tbClienti[],3,FALSE)</f>
        <v>Lombardia</v>
      </c>
      <c r="G5467" t="str">
        <f>VLOOKUP(tbStoricoOrdini[[#This Row],[CLIENTE]],tbClienti[],7,FALSE)</f>
        <v>AC</v>
      </c>
      <c r="H5467" t="s">
        <v>73</v>
      </c>
      <c r="I5467" t="str">
        <f>IF(LEFT(tbStoricoOrdini[[#This Row],[ARTICOLO]],3) = "COG","COG",LEFT(tbStoricoOrdini[[#This Row],[ARTICOLO]],FIND(" ",tbStoricoOrdini[[#This Row],[ARTICOLO]])-1))</f>
        <v>EB06</v>
      </c>
      <c r="J5467" t="str">
        <f>MID(tbStoricoOrdini[[#This Row],[ARTICOLO]],FIND(" ",tbStoricoOrdini[[#This Row],[ARTICOLO]])+1,4)</f>
        <v>3000</v>
      </c>
      <c r="K5467" t="str">
        <f>IFERROR(RIGHT(tbStoricoOrdini[[#This Row],[ARTICOLO]],LEN(tbStoricoOrdini[[#This Row],[ARTICOLO]])-FIND(" ",tbStoricoOrdini[[#This Row],[ARTICOLO]],FIND(" ",tbStoricoOrdini[[#This Row],[ARTICOLO]]) +1)),"")</f>
        <v>Plus</v>
      </c>
      <c r="L5467" s="3">
        <f>VLOOKUP(tbStoricoOrdini[[#This Row],[ARTICOLO]],tbArticoli[],2,FALSE)</f>
        <v>130</v>
      </c>
      <c r="M5467" s="22">
        <f>tbStoricoOrdini[[#This Row],[IMPORTO]]/tbStoricoOrdini[[#This Row],[PREZZO]]</f>
        <v>7.6923076923076927E-3</v>
      </c>
      <c r="N5467" t="s">
        <v>6</v>
      </c>
      <c r="O5467" s="8">
        <f>VLOOKUP(tbStoricoOrdini[[#This Row],[AGENTE]],tbAgenti[],2,FALSE)</f>
        <v>7.4999999999999997E-2</v>
      </c>
      <c r="P5467" s="2">
        <v>1</v>
      </c>
      <c r="Q5467" s="2">
        <f>tbStoricoOrdini[[#This Row],[IMPORTO]]*tbStoricoOrdini[[#This Row],[% COMM.]]</f>
        <v>7.4999999999999997E-2</v>
      </c>
      <c r="R5467" s="2">
        <f>tbStoricoOrdini[[#This Row],[TOT. COMM.]]+tbStoricoOrdini[[#This Row],[IMPORTO]]</f>
        <v>1.075</v>
      </c>
    </row>
    <row r="5468" spans="1:18">
      <c r="A5468" s="1">
        <v>44013</v>
      </c>
      <c r="B5468" s="7">
        <f>MONTH(tbStoricoOrdini[[#This Row],[DATA]])</f>
        <v>7</v>
      </c>
      <c r="C5468" t="s">
        <v>5563</v>
      </c>
      <c r="D5468" t="str">
        <f>RIGHT(tbStoricoOrdini[[#This Row],[ORDINE]],4)</f>
        <v>5465</v>
      </c>
      <c r="E5468" t="s">
        <v>28</v>
      </c>
      <c r="F5468" t="str">
        <f>VLOOKUP(tbStoricoOrdini[[#This Row],[CLIENTE]],tbClienti[],3,FALSE)</f>
        <v>Piemonte</v>
      </c>
      <c r="G5468" t="str">
        <f>VLOOKUP(tbStoricoOrdini[[#This Row],[CLIENTE]],tbClienti[],7,FALSE)</f>
        <v>BB</v>
      </c>
      <c r="H5468" t="s">
        <v>74</v>
      </c>
      <c r="I5468" t="str">
        <f>IF(LEFT(tbStoricoOrdini[[#This Row],[ARTICOLO]],3) = "COG","COG",LEFT(tbStoricoOrdini[[#This Row],[ARTICOLO]],FIND(" ",tbStoricoOrdini[[#This Row],[ARTICOLO]])-1))</f>
        <v>AVRC</v>
      </c>
      <c r="J5468" t="str">
        <f>MID(tbStoricoOrdini[[#This Row],[ARTICOLO]],FIND(" ",tbStoricoOrdini[[#This Row],[ARTICOLO]])+1,4)</f>
        <v>2500</v>
      </c>
      <c r="K5468" t="str">
        <f>IFERROR(RIGHT(tbStoricoOrdini[[#This Row],[ARTICOLO]],LEN(tbStoricoOrdini[[#This Row],[ARTICOLO]])-FIND(" ",tbStoricoOrdini[[#This Row],[ARTICOLO]],FIND(" ",tbStoricoOrdini[[#This Row],[ARTICOLO]]) +1)),"")</f>
        <v>Gold</v>
      </c>
      <c r="L5468" s="3">
        <f>VLOOKUP(tbStoricoOrdini[[#This Row],[ARTICOLO]],tbArticoli[],2,FALSE)</f>
        <v>500</v>
      </c>
      <c r="M5468" s="22">
        <f>tbStoricoOrdini[[#This Row],[IMPORTO]]/tbStoricoOrdini[[#This Row],[PREZZO]]</f>
        <v>0.91800000000000004</v>
      </c>
      <c r="N5468" t="s">
        <v>15</v>
      </c>
      <c r="O5468" s="8">
        <f>VLOOKUP(tbStoricoOrdini[[#This Row],[AGENTE]],tbAgenti[],2,FALSE)</f>
        <v>0.08</v>
      </c>
      <c r="P5468" s="2">
        <v>459</v>
      </c>
      <c r="Q5468" s="2">
        <f>tbStoricoOrdini[[#This Row],[IMPORTO]]*tbStoricoOrdini[[#This Row],[% COMM.]]</f>
        <v>36.72</v>
      </c>
      <c r="R5468" s="2">
        <f>tbStoricoOrdini[[#This Row],[TOT. COMM.]]+tbStoricoOrdini[[#This Row],[IMPORTO]]</f>
        <v>495.72</v>
      </c>
    </row>
    <row r="5469" spans="1:18">
      <c r="A5469" s="1">
        <v>44013</v>
      </c>
      <c r="B5469" s="7">
        <f>MONTH(tbStoricoOrdini[[#This Row],[DATA]])</f>
        <v>7</v>
      </c>
      <c r="C5469" t="s">
        <v>5564</v>
      </c>
      <c r="D5469" t="str">
        <f>RIGHT(tbStoricoOrdini[[#This Row],[ORDINE]],4)</f>
        <v>5466</v>
      </c>
      <c r="E5469" t="s">
        <v>28</v>
      </c>
      <c r="F5469" t="str">
        <f>VLOOKUP(tbStoricoOrdini[[#This Row],[CLIENTE]],tbClienti[],3,FALSE)</f>
        <v>Piemonte</v>
      </c>
      <c r="G5469" t="str">
        <f>VLOOKUP(tbStoricoOrdini[[#This Row],[CLIENTE]],tbClienti[],7,FALSE)</f>
        <v>BB</v>
      </c>
      <c r="H5469" t="s">
        <v>63</v>
      </c>
      <c r="I5469" t="str">
        <f>IF(LEFT(tbStoricoOrdini[[#This Row],[ARTICOLO]],3) = "COG","COG",LEFT(tbStoricoOrdini[[#This Row],[ARTICOLO]],FIND(" ",tbStoricoOrdini[[#This Row],[ARTICOLO]])-1))</f>
        <v>KLM</v>
      </c>
      <c r="J5469" t="str">
        <f>MID(tbStoricoOrdini[[#This Row],[ARTICOLO]],FIND(" ",tbStoricoOrdini[[#This Row],[ARTICOLO]])+1,4)</f>
        <v>3000</v>
      </c>
      <c r="K5469" t="str">
        <f>IFERROR(RIGHT(tbStoricoOrdini[[#This Row],[ARTICOLO]],LEN(tbStoricoOrdini[[#This Row],[ARTICOLO]])-FIND(" ",tbStoricoOrdini[[#This Row],[ARTICOLO]],FIND(" ",tbStoricoOrdini[[#This Row],[ARTICOLO]]) +1)),"")</f>
        <v>Plus</v>
      </c>
      <c r="L5469" s="3">
        <f>VLOOKUP(tbStoricoOrdini[[#This Row],[ARTICOLO]],tbArticoli[],2,FALSE)</f>
        <v>145</v>
      </c>
      <c r="M5469" s="22">
        <f>tbStoricoOrdini[[#This Row],[IMPORTO]]/tbStoricoOrdini[[#This Row],[PREZZO]]</f>
        <v>2.0068965517241377</v>
      </c>
      <c r="N5469" t="s">
        <v>15</v>
      </c>
      <c r="O5469" s="8">
        <f>VLOOKUP(tbStoricoOrdini[[#This Row],[AGENTE]],tbAgenti[],2,FALSE)</f>
        <v>0.08</v>
      </c>
      <c r="P5469" s="2">
        <v>291</v>
      </c>
      <c r="Q5469" s="2">
        <f>tbStoricoOrdini[[#This Row],[IMPORTO]]*tbStoricoOrdini[[#This Row],[% COMM.]]</f>
        <v>23.28</v>
      </c>
      <c r="R5469" s="2">
        <f>tbStoricoOrdini[[#This Row],[TOT. COMM.]]+tbStoricoOrdini[[#This Row],[IMPORTO]]</f>
        <v>314.27999999999997</v>
      </c>
    </row>
    <row r="5470" spans="1:18">
      <c r="A5470" s="1">
        <v>44013</v>
      </c>
      <c r="B5470" s="7">
        <f>MONTH(tbStoricoOrdini[[#This Row],[DATA]])</f>
        <v>7</v>
      </c>
      <c r="C5470" t="s">
        <v>5565</v>
      </c>
      <c r="D5470" t="str">
        <f>RIGHT(tbStoricoOrdini[[#This Row],[ORDINE]],4)</f>
        <v>5467</v>
      </c>
      <c r="E5470" t="s">
        <v>28</v>
      </c>
      <c r="F5470" t="str">
        <f>VLOOKUP(tbStoricoOrdini[[#This Row],[CLIENTE]],tbClienti[],3,FALSE)</f>
        <v>Piemonte</v>
      </c>
      <c r="G5470" t="str">
        <f>VLOOKUP(tbStoricoOrdini[[#This Row],[CLIENTE]],tbClienti[],7,FALSE)</f>
        <v>BB</v>
      </c>
      <c r="H5470" t="s">
        <v>63</v>
      </c>
      <c r="I5470" t="str">
        <f>IF(LEFT(tbStoricoOrdini[[#This Row],[ARTICOLO]],3) = "COG","COG",LEFT(tbStoricoOrdini[[#This Row],[ARTICOLO]],FIND(" ",tbStoricoOrdini[[#This Row],[ARTICOLO]])-1))</f>
        <v>KLM</v>
      </c>
      <c r="J5470" t="str">
        <f>MID(tbStoricoOrdini[[#This Row],[ARTICOLO]],FIND(" ",tbStoricoOrdini[[#This Row],[ARTICOLO]])+1,4)</f>
        <v>3000</v>
      </c>
      <c r="K5470" t="str">
        <f>IFERROR(RIGHT(tbStoricoOrdini[[#This Row],[ARTICOLO]],LEN(tbStoricoOrdini[[#This Row],[ARTICOLO]])-FIND(" ",tbStoricoOrdini[[#This Row],[ARTICOLO]],FIND(" ",tbStoricoOrdini[[#This Row],[ARTICOLO]]) +1)),"")</f>
        <v>Plus</v>
      </c>
      <c r="L5470" s="3">
        <f>VLOOKUP(tbStoricoOrdini[[#This Row],[ARTICOLO]],tbArticoli[],2,FALSE)</f>
        <v>145</v>
      </c>
      <c r="M5470" s="22">
        <f>tbStoricoOrdini[[#This Row],[IMPORTO]]/tbStoricoOrdini[[#This Row],[PREZZO]]</f>
        <v>21.606896551724137</v>
      </c>
      <c r="N5470" t="s">
        <v>18</v>
      </c>
      <c r="O5470" s="8">
        <f>VLOOKUP(tbStoricoOrdini[[#This Row],[AGENTE]],tbAgenti[],2,FALSE)</f>
        <v>0.03</v>
      </c>
      <c r="P5470" s="2">
        <v>3133</v>
      </c>
      <c r="Q5470" s="2">
        <f>tbStoricoOrdini[[#This Row],[IMPORTO]]*tbStoricoOrdini[[#This Row],[% COMM.]]</f>
        <v>93.99</v>
      </c>
      <c r="R5470" s="2">
        <f>tbStoricoOrdini[[#This Row],[TOT. COMM.]]+tbStoricoOrdini[[#This Row],[IMPORTO]]</f>
        <v>3226.99</v>
      </c>
    </row>
    <row r="5471" spans="1:18">
      <c r="A5471" s="1">
        <v>44013</v>
      </c>
      <c r="B5471" s="7">
        <f>MONTH(tbStoricoOrdini[[#This Row],[DATA]])</f>
        <v>7</v>
      </c>
      <c r="C5471" t="s">
        <v>5566</v>
      </c>
      <c r="D5471" t="str">
        <f>RIGHT(tbStoricoOrdini[[#This Row],[ORDINE]],4)</f>
        <v>5468</v>
      </c>
      <c r="E5471" t="s">
        <v>28</v>
      </c>
      <c r="F5471" t="str">
        <f>VLOOKUP(tbStoricoOrdini[[#This Row],[CLIENTE]],tbClienti[],3,FALSE)</f>
        <v>Piemonte</v>
      </c>
      <c r="G5471" t="str">
        <f>VLOOKUP(tbStoricoOrdini[[#This Row],[CLIENTE]],tbClienti[],7,FALSE)</f>
        <v>BB</v>
      </c>
      <c r="H5471" t="s">
        <v>66</v>
      </c>
      <c r="I5471" t="str">
        <f>IF(LEFT(tbStoricoOrdini[[#This Row],[ARTICOLO]],3) = "COG","COG",LEFT(tbStoricoOrdini[[#This Row],[ARTICOLO]],FIND(" ",tbStoricoOrdini[[#This Row],[ARTICOLO]])-1))</f>
        <v>BAG</v>
      </c>
      <c r="J5471" t="str">
        <f>MID(tbStoricoOrdini[[#This Row],[ARTICOLO]],FIND(" ",tbStoricoOrdini[[#This Row],[ARTICOLO]])+1,4)</f>
        <v>2500</v>
      </c>
      <c r="K5471" t="str">
        <f>IFERROR(RIGHT(tbStoricoOrdini[[#This Row],[ARTICOLO]],LEN(tbStoricoOrdini[[#This Row],[ARTICOLO]])-FIND(" ",tbStoricoOrdini[[#This Row],[ARTICOLO]],FIND(" ",tbStoricoOrdini[[#This Row],[ARTICOLO]]) +1)),"")</f>
        <v>Plus</v>
      </c>
      <c r="L5471" s="3">
        <f>VLOOKUP(tbStoricoOrdini[[#This Row],[ARTICOLO]],tbArticoli[],2,FALSE)</f>
        <v>220</v>
      </c>
      <c r="M5471" s="22">
        <f>tbStoricoOrdini[[#This Row],[IMPORTO]]/tbStoricoOrdini[[#This Row],[PREZZO]]</f>
        <v>0.71363636363636362</v>
      </c>
      <c r="N5471" t="s">
        <v>18</v>
      </c>
      <c r="O5471" s="8">
        <f>VLOOKUP(tbStoricoOrdini[[#This Row],[AGENTE]],tbAgenti[],2,FALSE)</f>
        <v>0.03</v>
      </c>
      <c r="P5471" s="2">
        <v>157</v>
      </c>
      <c r="Q5471" s="2">
        <f>tbStoricoOrdini[[#This Row],[IMPORTO]]*tbStoricoOrdini[[#This Row],[% COMM.]]</f>
        <v>4.71</v>
      </c>
      <c r="R5471" s="2">
        <f>tbStoricoOrdini[[#This Row],[TOT. COMM.]]+tbStoricoOrdini[[#This Row],[IMPORTO]]</f>
        <v>161.71</v>
      </c>
    </row>
    <row r="5472" spans="1:18">
      <c r="A5472" s="1">
        <v>44013</v>
      </c>
      <c r="B5472" s="7">
        <f>MONTH(tbStoricoOrdini[[#This Row],[DATA]])</f>
        <v>7</v>
      </c>
      <c r="C5472" t="s">
        <v>5567</v>
      </c>
      <c r="D5472" t="str">
        <f>RIGHT(tbStoricoOrdini[[#This Row],[ORDINE]],4)</f>
        <v>5469</v>
      </c>
      <c r="E5472" t="s">
        <v>28</v>
      </c>
      <c r="F5472" t="str">
        <f>VLOOKUP(tbStoricoOrdini[[#This Row],[CLIENTE]],tbClienti[],3,FALSE)</f>
        <v>Piemonte</v>
      </c>
      <c r="G5472" t="str">
        <f>VLOOKUP(tbStoricoOrdini[[#This Row],[CLIENTE]],tbClienti[],7,FALSE)</f>
        <v>BB</v>
      </c>
      <c r="H5472" t="s">
        <v>71</v>
      </c>
      <c r="I5472" t="str">
        <f>IF(LEFT(tbStoricoOrdini[[#This Row],[ARTICOLO]],3) = "COG","COG",LEFT(tbStoricoOrdini[[#This Row],[ARTICOLO]],FIND(" ",tbStoricoOrdini[[#This Row],[ARTICOLO]])-1))</f>
        <v>EB07</v>
      </c>
      <c r="J5472" t="str">
        <f>MID(tbStoricoOrdini[[#This Row],[ARTICOLO]],FIND(" ",tbStoricoOrdini[[#This Row],[ARTICOLO]])+1,4)</f>
        <v>5000</v>
      </c>
      <c r="K5472" t="str">
        <f>IFERROR(RIGHT(tbStoricoOrdini[[#This Row],[ARTICOLO]],LEN(tbStoricoOrdini[[#This Row],[ARTICOLO]])-FIND(" ",tbStoricoOrdini[[#This Row],[ARTICOLO]],FIND(" ",tbStoricoOrdini[[#This Row],[ARTICOLO]]) +1)),"")</f>
        <v/>
      </c>
      <c r="L5472" s="3">
        <f>VLOOKUP(tbStoricoOrdini[[#This Row],[ARTICOLO]],tbArticoli[],2,FALSE)</f>
        <v>140</v>
      </c>
      <c r="M5472" s="22">
        <f>tbStoricoOrdini[[#This Row],[IMPORTO]]/tbStoricoOrdini[[#This Row],[PREZZO]]</f>
        <v>11.457142857142857</v>
      </c>
      <c r="N5472" t="s">
        <v>15</v>
      </c>
      <c r="O5472" s="8">
        <f>VLOOKUP(tbStoricoOrdini[[#This Row],[AGENTE]],tbAgenti[],2,FALSE)</f>
        <v>0.08</v>
      </c>
      <c r="P5472" s="2">
        <v>1604</v>
      </c>
      <c r="Q5472" s="2">
        <f>tbStoricoOrdini[[#This Row],[IMPORTO]]*tbStoricoOrdini[[#This Row],[% COMM.]]</f>
        <v>128.32</v>
      </c>
      <c r="R5472" s="2">
        <f>tbStoricoOrdini[[#This Row],[TOT. COMM.]]+tbStoricoOrdini[[#This Row],[IMPORTO]]</f>
        <v>1732.32</v>
      </c>
    </row>
    <row r="5473" spans="1:18">
      <c r="A5473" s="1">
        <v>44013</v>
      </c>
      <c r="B5473" s="7">
        <f>MONTH(tbStoricoOrdini[[#This Row],[DATA]])</f>
        <v>7</v>
      </c>
      <c r="C5473" t="s">
        <v>5568</v>
      </c>
      <c r="D5473" t="str">
        <f>RIGHT(tbStoricoOrdini[[#This Row],[ORDINE]],4)</f>
        <v>5470</v>
      </c>
      <c r="E5473" t="s">
        <v>28</v>
      </c>
      <c r="F5473" t="str">
        <f>VLOOKUP(tbStoricoOrdini[[#This Row],[CLIENTE]],tbClienti[],3,FALSE)</f>
        <v>Piemonte</v>
      </c>
      <c r="G5473" t="str">
        <f>VLOOKUP(tbStoricoOrdini[[#This Row],[CLIENTE]],tbClienti[],7,FALSE)</f>
        <v>BB</v>
      </c>
      <c r="H5473" t="s">
        <v>72</v>
      </c>
      <c r="I5473" t="str">
        <f>IF(LEFT(tbStoricoOrdini[[#This Row],[ARTICOLO]],3) = "COG","COG",LEFT(tbStoricoOrdini[[#This Row],[ARTICOLO]],FIND(" ",tbStoricoOrdini[[#This Row],[ARTICOLO]])-1))</f>
        <v>EB06</v>
      </c>
      <c r="J5473" t="str">
        <f>MID(tbStoricoOrdini[[#This Row],[ARTICOLO]],FIND(" ",tbStoricoOrdini[[#This Row],[ARTICOLO]])+1,4)</f>
        <v>3000</v>
      </c>
      <c r="K5473" t="str">
        <f>IFERROR(RIGHT(tbStoricoOrdini[[#This Row],[ARTICOLO]],LEN(tbStoricoOrdini[[#This Row],[ARTICOLO]])-FIND(" ",tbStoricoOrdini[[#This Row],[ARTICOLO]],FIND(" ",tbStoricoOrdini[[#This Row],[ARTICOLO]]) +1)),"")</f>
        <v>Medium</v>
      </c>
      <c r="L5473" s="3">
        <f>VLOOKUP(tbStoricoOrdini[[#This Row],[ARTICOLO]],tbArticoli[],2,FALSE)</f>
        <v>120</v>
      </c>
      <c r="M5473" s="22">
        <f>tbStoricoOrdini[[#This Row],[IMPORTO]]/tbStoricoOrdini[[#This Row],[PREZZO]]</f>
        <v>2.2000000000000002</v>
      </c>
      <c r="N5473" t="s">
        <v>15</v>
      </c>
      <c r="O5473" s="8">
        <f>VLOOKUP(tbStoricoOrdini[[#This Row],[AGENTE]],tbAgenti[],2,FALSE)</f>
        <v>0.08</v>
      </c>
      <c r="P5473" s="2">
        <v>264</v>
      </c>
      <c r="Q5473" s="2">
        <f>tbStoricoOrdini[[#This Row],[IMPORTO]]*tbStoricoOrdini[[#This Row],[% COMM.]]</f>
        <v>21.12</v>
      </c>
      <c r="R5473" s="2">
        <f>tbStoricoOrdini[[#This Row],[TOT. COMM.]]+tbStoricoOrdini[[#This Row],[IMPORTO]]</f>
        <v>285.12</v>
      </c>
    </row>
    <row r="5474" spans="1:18">
      <c r="A5474" s="1">
        <v>44013</v>
      </c>
      <c r="B5474" s="7">
        <f>MONTH(tbStoricoOrdini[[#This Row],[DATA]])</f>
        <v>7</v>
      </c>
      <c r="C5474" t="s">
        <v>5569</v>
      </c>
      <c r="D5474" t="str">
        <f>RIGHT(tbStoricoOrdini[[#This Row],[ORDINE]],4)</f>
        <v>5471</v>
      </c>
      <c r="E5474" t="s">
        <v>28</v>
      </c>
      <c r="F5474" t="str">
        <f>VLOOKUP(tbStoricoOrdini[[#This Row],[CLIENTE]],tbClienti[],3,FALSE)</f>
        <v>Piemonte</v>
      </c>
      <c r="G5474" t="str">
        <f>VLOOKUP(tbStoricoOrdini[[#This Row],[CLIENTE]],tbClienti[],7,FALSE)</f>
        <v>BB</v>
      </c>
      <c r="H5474" t="s">
        <v>72</v>
      </c>
      <c r="I5474" t="str">
        <f>IF(LEFT(tbStoricoOrdini[[#This Row],[ARTICOLO]],3) = "COG","COG",LEFT(tbStoricoOrdini[[#This Row],[ARTICOLO]],FIND(" ",tbStoricoOrdini[[#This Row],[ARTICOLO]])-1))</f>
        <v>EB06</v>
      </c>
      <c r="J5474" t="str">
        <f>MID(tbStoricoOrdini[[#This Row],[ARTICOLO]],FIND(" ",tbStoricoOrdini[[#This Row],[ARTICOLO]])+1,4)</f>
        <v>3000</v>
      </c>
      <c r="K5474" t="str">
        <f>IFERROR(RIGHT(tbStoricoOrdini[[#This Row],[ARTICOLO]],LEN(tbStoricoOrdini[[#This Row],[ARTICOLO]])-FIND(" ",tbStoricoOrdini[[#This Row],[ARTICOLO]],FIND(" ",tbStoricoOrdini[[#This Row],[ARTICOLO]]) +1)),"")</f>
        <v>Medium</v>
      </c>
      <c r="L5474" s="3">
        <f>VLOOKUP(tbStoricoOrdini[[#This Row],[ARTICOLO]],tbArticoli[],2,FALSE)</f>
        <v>120</v>
      </c>
      <c r="M5474" s="22">
        <f>tbStoricoOrdini[[#This Row],[IMPORTO]]/tbStoricoOrdini[[#This Row],[PREZZO]]</f>
        <v>5.875</v>
      </c>
      <c r="N5474" t="s">
        <v>18</v>
      </c>
      <c r="O5474" s="8">
        <f>VLOOKUP(tbStoricoOrdini[[#This Row],[AGENTE]],tbAgenti[],2,FALSE)</f>
        <v>0.03</v>
      </c>
      <c r="P5474" s="2">
        <v>705</v>
      </c>
      <c r="Q5474" s="2">
        <f>tbStoricoOrdini[[#This Row],[IMPORTO]]*tbStoricoOrdini[[#This Row],[% COMM.]]</f>
        <v>21.15</v>
      </c>
      <c r="R5474" s="2">
        <f>tbStoricoOrdini[[#This Row],[TOT. COMM.]]+tbStoricoOrdini[[#This Row],[IMPORTO]]</f>
        <v>726.15</v>
      </c>
    </row>
    <row r="5475" spans="1:18">
      <c r="A5475" s="1">
        <v>44013</v>
      </c>
      <c r="B5475" s="7">
        <f>MONTH(tbStoricoOrdini[[#This Row],[DATA]])</f>
        <v>7</v>
      </c>
      <c r="C5475" t="s">
        <v>5570</v>
      </c>
      <c r="D5475" t="str">
        <f>RIGHT(tbStoricoOrdini[[#This Row],[ORDINE]],4)</f>
        <v>5472</v>
      </c>
      <c r="E5475" t="s">
        <v>29</v>
      </c>
      <c r="F5475" t="str">
        <f>VLOOKUP(tbStoricoOrdini[[#This Row],[CLIENTE]],tbClienti[],3,FALSE)</f>
        <v>Piemonte</v>
      </c>
      <c r="G5475" t="str">
        <f>VLOOKUP(tbStoricoOrdini[[#This Row],[CLIENTE]],tbClienti[],7,FALSE)</f>
        <v>CC</v>
      </c>
      <c r="H5475" t="s">
        <v>77</v>
      </c>
      <c r="I5475" t="str">
        <f>IF(LEFT(tbStoricoOrdini[[#This Row],[ARTICOLO]],3) = "COG","COG",LEFT(tbStoricoOrdini[[#This Row],[ARTICOLO]],FIND(" ",tbStoricoOrdini[[#This Row],[ARTICOLO]])-1))</f>
        <v>COG</v>
      </c>
      <c r="J5475" t="str">
        <f>MID(tbStoricoOrdini[[#This Row],[ARTICOLO]],FIND(" ",tbStoricoOrdini[[#This Row],[ARTICOLO]])+1,4)</f>
        <v>2000</v>
      </c>
      <c r="K5475" t="str">
        <f>IFERROR(RIGHT(tbStoricoOrdini[[#This Row],[ARTICOLO]],LEN(tbStoricoOrdini[[#This Row],[ARTICOLO]])-FIND(" ",tbStoricoOrdini[[#This Row],[ARTICOLO]],FIND(" ",tbStoricoOrdini[[#This Row],[ARTICOLO]]) +1)),"")</f>
        <v>Medium</v>
      </c>
      <c r="L5475" s="3">
        <f>VLOOKUP(tbStoricoOrdini[[#This Row],[ARTICOLO]],tbArticoli[],2,FALSE)</f>
        <v>200</v>
      </c>
      <c r="M5475" s="22">
        <f>tbStoricoOrdini[[#This Row],[IMPORTO]]/tbStoricoOrdini[[#This Row],[PREZZO]]</f>
        <v>0.93500000000000005</v>
      </c>
      <c r="N5475" t="s">
        <v>9</v>
      </c>
      <c r="O5475" s="8">
        <f>VLOOKUP(tbStoricoOrdini[[#This Row],[AGENTE]],tbAgenti[],2,FALSE)</f>
        <v>0.05</v>
      </c>
      <c r="P5475" s="2">
        <v>187</v>
      </c>
      <c r="Q5475" s="2">
        <f>tbStoricoOrdini[[#This Row],[IMPORTO]]*tbStoricoOrdini[[#This Row],[% COMM.]]</f>
        <v>9.35</v>
      </c>
      <c r="R5475" s="2">
        <f>tbStoricoOrdini[[#This Row],[TOT. COMM.]]+tbStoricoOrdini[[#This Row],[IMPORTO]]</f>
        <v>196.35</v>
      </c>
    </row>
    <row r="5476" spans="1:18">
      <c r="A5476" s="1">
        <v>44013</v>
      </c>
      <c r="B5476" s="7">
        <f>MONTH(tbStoricoOrdini[[#This Row],[DATA]])</f>
        <v>7</v>
      </c>
      <c r="C5476" t="s">
        <v>5571</v>
      </c>
      <c r="D5476" t="str">
        <f>RIGHT(tbStoricoOrdini[[#This Row],[ORDINE]],4)</f>
        <v>5473</v>
      </c>
      <c r="E5476" t="s">
        <v>29</v>
      </c>
      <c r="F5476" t="str">
        <f>VLOOKUP(tbStoricoOrdini[[#This Row],[CLIENTE]],tbClienti[],3,FALSE)</f>
        <v>Piemonte</v>
      </c>
      <c r="G5476" t="str">
        <f>VLOOKUP(tbStoricoOrdini[[#This Row],[CLIENTE]],tbClienti[],7,FALSE)</f>
        <v>CC</v>
      </c>
      <c r="H5476" t="s">
        <v>61</v>
      </c>
      <c r="I5476" t="str">
        <f>IF(LEFT(tbStoricoOrdini[[#This Row],[ARTICOLO]],3) = "COG","COG",LEFT(tbStoricoOrdini[[#This Row],[ARTICOLO]],FIND(" ",tbStoricoOrdini[[#This Row],[ARTICOLO]])-1))</f>
        <v>KLM</v>
      </c>
      <c r="J5476" t="str">
        <f>MID(tbStoricoOrdini[[#This Row],[ARTICOLO]],FIND(" ",tbStoricoOrdini[[#This Row],[ARTICOLO]])+1,4)</f>
        <v>5000</v>
      </c>
      <c r="K5476" t="str">
        <f>IFERROR(RIGHT(tbStoricoOrdini[[#This Row],[ARTICOLO]],LEN(tbStoricoOrdini[[#This Row],[ARTICOLO]])-FIND(" ",tbStoricoOrdini[[#This Row],[ARTICOLO]],FIND(" ",tbStoricoOrdini[[#This Row],[ARTICOLO]]) +1)),"")</f>
        <v>Medium</v>
      </c>
      <c r="L5476" s="3">
        <f>VLOOKUP(tbStoricoOrdini[[#This Row],[ARTICOLO]],tbArticoli[],2,FALSE)</f>
        <v>150</v>
      </c>
      <c r="M5476" s="22">
        <f>tbStoricoOrdini[[#This Row],[IMPORTO]]/tbStoricoOrdini[[#This Row],[PREZZO]]</f>
        <v>256.15333333333331</v>
      </c>
      <c r="N5476" t="s">
        <v>9</v>
      </c>
      <c r="O5476" s="8">
        <f>VLOOKUP(tbStoricoOrdini[[#This Row],[AGENTE]],tbAgenti[],2,FALSE)</f>
        <v>0.05</v>
      </c>
      <c r="P5476" s="2">
        <v>38423</v>
      </c>
      <c r="Q5476" s="2">
        <f>tbStoricoOrdini[[#This Row],[IMPORTO]]*tbStoricoOrdini[[#This Row],[% COMM.]]</f>
        <v>1921.15</v>
      </c>
      <c r="R5476" s="2">
        <f>tbStoricoOrdini[[#This Row],[TOT. COMM.]]+tbStoricoOrdini[[#This Row],[IMPORTO]]</f>
        <v>40344.15</v>
      </c>
    </row>
    <row r="5477" spans="1:18">
      <c r="A5477" s="1">
        <v>44013</v>
      </c>
      <c r="B5477" s="7">
        <f>MONTH(tbStoricoOrdini[[#This Row],[DATA]])</f>
        <v>7</v>
      </c>
      <c r="C5477" t="s">
        <v>5572</v>
      </c>
      <c r="D5477" t="str">
        <f>RIGHT(tbStoricoOrdini[[#This Row],[ORDINE]],4)</f>
        <v>5474</v>
      </c>
      <c r="E5477" t="s">
        <v>29</v>
      </c>
      <c r="F5477" t="str">
        <f>VLOOKUP(tbStoricoOrdini[[#This Row],[CLIENTE]],tbClienti[],3,FALSE)</f>
        <v>Piemonte</v>
      </c>
      <c r="G5477" t="str">
        <f>VLOOKUP(tbStoricoOrdini[[#This Row],[CLIENTE]],tbClienti[],7,FALSE)</f>
        <v>CC</v>
      </c>
      <c r="H5477" t="s">
        <v>62</v>
      </c>
      <c r="I5477" t="str">
        <f>IF(LEFT(tbStoricoOrdini[[#This Row],[ARTICOLO]],3) = "COG","COG",LEFT(tbStoricoOrdini[[#This Row],[ARTICOLO]],FIND(" ",tbStoricoOrdini[[#This Row],[ARTICOLO]])-1))</f>
        <v>KLM</v>
      </c>
      <c r="J5477" t="str">
        <f>MID(tbStoricoOrdini[[#This Row],[ARTICOLO]],FIND(" ",tbStoricoOrdini[[#This Row],[ARTICOLO]])+1,4)</f>
        <v>2500</v>
      </c>
      <c r="K5477" t="str">
        <f>IFERROR(RIGHT(tbStoricoOrdini[[#This Row],[ARTICOLO]],LEN(tbStoricoOrdini[[#This Row],[ARTICOLO]])-FIND(" ",tbStoricoOrdini[[#This Row],[ARTICOLO]],FIND(" ",tbStoricoOrdini[[#This Row],[ARTICOLO]]) +1)),"")</f>
        <v>Plus</v>
      </c>
      <c r="L5477" s="3">
        <f>VLOOKUP(tbStoricoOrdini[[#This Row],[ARTICOLO]],tbArticoli[],2,FALSE)</f>
        <v>130</v>
      </c>
      <c r="M5477" s="22">
        <f>tbStoricoOrdini[[#This Row],[IMPORTO]]/tbStoricoOrdini[[#This Row],[PREZZO]]</f>
        <v>0.18461538461538463</v>
      </c>
      <c r="N5477" t="s">
        <v>6</v>
      </c>
      <c r="O5477" s="8">
        <f>VLOOKUP(tbStoricoOrdini[[#This Row],[AGENTE]],tbAgenti[],2,FALSE)</f>
        <v>7.4999999999999997E-2</v>
      </c>
      <c r="P5477" s="2">
        <v>24</v>
      </c>
      <c r="Q5477" s="2">
        <f>tbStoricoOrdini[[#This Row],[IMPORTO]]*tbStoricoOrdini[[#This Row],[% COMM.]]</f>
        <v>1.7999999999999998</v>
      </c>
      <c r="R5477" s="2">
        <f>tbStoricoOrdini[[#This Row],[TOT. COMM.]]+tbStoricoOrdini[[#This Row],[IMPORTO]]</f>
        <v>25.8</v>
      </c>
    </row>
    <row r="5478" spans="1:18">
      <c r="A5478" s="1">
        <v>44013</v>
      </c>
      <c r="B5478" s="7">
        <f>MONTH(tbStoricoOrdini[[#This Row],[DATA]])</f>
        <v>7</v>
      </c>
      <c r="C5478" t="s">
        <v>5573</v>
      </c>
      <c r="D5478" t="str">
        <f>RIGHT(tbStoricoOrdini[[#This Row],[ORDINE]],4)</f>
        <v>5475</v>
      </c>
      <c r="E5478" t="s">
        <v>29</v>
      </c>
      <c r="F5478" t="str">
        <f>VLOOKUP(tbStoricoOrdini[[#This Row],[CLIENTE]],tbClienti[],3,FALSE)</f>
        <v>Piemonte</v>
      </c>
      <c r="G5478" t="str">
        <f>VLOOKUP(tbStoricoOrdini[[#This Row],[CLIENTE]],tbClienti[],7,FALSE)</f>
        <v>CC</v>
      </c>
      <c r="H5478" t="s">
        <v>63</v>
      </c>
      <c r="I5478" t="str">
        <f>IF(LEFT(tbStoricoOrdini[[#This Row],[ARTICOLO]],3) = "COG","COG",LEFT(tbStoricoOrdini[[#This Row],[ARTICOLO]],FIND(" ",tbStoricoOrdini[[#This Row],[ARTICOLO]])-1))</f>
        <v>KLM</v>
      </c>
      <c r="J5478" t="str">
        <f>MID(tbStoricoOrdini[[#This Row],[ARTICOLO]],FIND(" ",tbStoricoOrdini[[#This Row],[ARTICOLO]])+1,4)</f>
        <v>3000</v>
      </c>
      <c r="K5478" t="str">
        <f>IFERROR(RIGHT(tbStoricoOrdini[[#This Row],[ARTICOLO]],LEN(tbStoricoOrdini[[#This Row],[ARTICOLO]])-FIND(" ",tbStoricoOrdini[[#This Row],[ARTICOLO]],FIND(" ",tbStoricoOrdini[[#This Row],[ARTICOLO]]) +1)),"")</f>
        <v>Plus</v>
      </c>
      <c r="L5478" s="3">
        <f>VLOOKUP(tbStoricoOrdini[[#This Row],[ARTICOLO]],tbArticoli[],2,FALSE)</f>
        <v>145</v>
      </c>
      <c r="M5478" s="22">
        <f>tbStoricoOrdini[[#This Row],[IMPORTO]]/tbStoricoOrdini[[#This Row],[PREZZO]]</f>
        <v>37.04137931034483</v>
      </c>
      <c r="N5478" t="s">
        <v>39</v>
      </c>
      <c r="O5478" s="8">
        <f>VLOOKUP(tbStoricoOrdini[[#This Row],[AGENTE]],tbAgenti[],2,FALSE)</f>
        <v>0.05</v>
      </c>
      <c r="P5478" s="2">
        <v>5371</v>
      </c>
      <c r="Q5478" s="2">
        <f>tbStoricoOrdini[[#This Row],[IMPORTO]]*tbStoricoOrdini[[#This Row],[% COMM.]]</f>
        <v>268.55</v>
      </c>
      <c r="R5478" s="2">
        <f>tbStoricoOrdini[[#This Row],[TOT. COMM.]]+tbStoricoOrdini[[#This Row],[IMPORTO]]</f>
        <v>5639.55</v>
      </c>
    </row>
    <row r="5479" spans="1:18">
      <c r="A5479" s="1">
        <v>44013</v>
      </c>
      <c r="B5479" s="7">
        <f>MONTH(tbStoricoOrdini[[#This Row],[DATA]])</f>
        <v>7</v>
      </c>
      <c r="C5479" t="s">
        <v>5574</v>
      </c>
      <c r="D5479" t="str">
        <f>RIGHT(tbStoricoOrdini[[#This Row],[ORDINE]],4)</f>
        <v>5476</v>
      </c>
      <c r="E5479" t="s">
        <v>29</v>
      </c>
      <c r="F5479" t="str">
        <f>VLOOKUP(tbStoricoOrdini[[#This Row],[CLIENTE]],tbClienti[],3,FALSE)</f>
        <v>Piemonte</v>
      </c>
      <c r="G5479" t="str">
        <f>VLOOKUP(tbStoricoOrdini[[#This Row],[CLIENTE]],tbClienti[],7,FALSE)</f>
        <v>CC</v>
      </c>
      <c r="H5479" t="s">
        <v>63</v>
      </c>
      <c r="I5479" t="str">
        <f>IF(LEFT(tbStoricoOrdini[[#This Row],[ARTICOLO]],3) = "COG","COG",LEFT(tbStoricoOrdini[[#This Row],[ARTICOLO]],FIND(" ",tbStoricoOrdini[[#This Row],[ARTICOLO]])-1))</f>
        <v>KLM</v>
      </c>
      <c r="J5479" t="str">
        <f>MID(tbStoricoOrdini[[#This Row],[ARTICOLO]],FIND(" ",tbStoricoOrdini[[#This Row],[ARTICOLO]])+1,4)</f>
        <v>3000</v>
      </c>
      <c r="K5479" t="str">
        <f>IFERROR(RIGHT(tbStoricoOrdini[[#This Row],[ARTICOLO]],LEN(tbStoricoOrdini[[#This Row],[ARTICOLO]])-FIND(" ",tbStoricoOrdini[[#This Row],[ARTICOLO]],FIND(" ",tbStoricoOrdini[[#This Row],[ARTICOLO]]) +1)),"")</f>
        <v>Plus</v>
      </c>
      <c r="L5479" s="3">
        <f>VLOOKUP(tbStoricoOrdini[[#This Row],[ARTICOLO]],tbArticoli[],2,FALSE)</f>
        <v>145</v>
      </c>
      <c r="M5479" s="22">
        <f>tbStoricoOrdini[[#This Row],[IMPORTO]]/tbStoricoOrdini[[#This Row],[PREZZO]]</f>
        <v>9.7586206896551726</v>
      </c>
      <c r="N5479" t="s">
        <v>15</v>
      </c>
      <c r="O5479" s="8">
        <f>VLOOKUP(tbStoricoOrdini[[#This Row],[AGENTE]],tbAgenti[],2,FALSE)</f>
        <v>0.08</v>
      </c>
      <c r="P5479" s="2">
        <v>1415</v>
      </c>
      <c r="Q5479" s="2">
        <f>tbStoricoOrdini[[#This Row],[IMPORTO]]*tbStoricoOrdini[[#This Row],[% COMM.]]</f>
        <v>113.2</v>
      </c>
      <c r="R5479" s="2">
        <f>tbStoricoOrdini[[#This Row],[TOT. COMM.]]+tbStoricoOrdini[[#This Row],[IMPORTO]]</f>
        <v>1528.2</v>
      </c>
    </row>
    <row r="5480" spans="1:18">
      <c r="A5480" s="1">
        <v>44013</v>
      </c>
      <c r="B5480" s="7">
        <f>MONTH(tbStoricoOrdini[[#This Row],[DATA]])</f>
        <v>7</v>
      </c>
      <c r="C5480" t="s">
        <v>5575</v>
      </c>
      <c r="D5480" t="str">
        <f>RIGHT(tbStoricoOrdini[[#This Row],[ORDINE]],4)</f>
        <v>5477</v>
      </c>
      <c r="E5480" t="s">
        <v>29</v>
      </c>
      <c r="F5480" t="str">
        <f>VLOOKUP(tbStoricoOrdini[[#This Row],[CLIENTE]],tbClienti[],3,FALSE)</f>
        <v>Piemonte</v>
      </c>
      <c r="G5480" t="str">
        <f>VLOOKUP(tbStoricoOrdini[[#This Row],[CLIENTE]],tbClienti[],7,FALSE)</f>
        <v>CC</v>
      </c>
      <c r="H5480" t="s">
        <v>63</v>
      </c>
      <c r="I5480" t="str">
        <f>IF(LEFT(tbStoricoOrdini[[#This Row],[ARTICOLO]],3) = "COG","COG",LEFT(tbStoricoOrdini[[#This Row],[ARTICOLO]],FIND(" ",tbStoricoOrdini[[#This Row],[ARTICOLO]])-1))</f>
        <v>KLM</v>
      </c>
      <c r="J5480" t="str">
        <f>MID(tbStoricoOrdini[[#This Row],[ARTICOLO]],FIND(" ",tbStoricoOrdini[[#This Row],[ARTICOLO]])+1,4)</f>
        <v>3000</v>
      </c>
      <c r="K5480" t="str">
        <f>IFERROR(RIGHT(tbStoricoOrdini[[#This Row],[ARTICOLO]],LEN(tbStoricoOrdini[[#This Row],[ARTICOLO]])-FIND(" ",tbStoricoOrdini[[#This Row],[ARTICOLO]],FIND(" ",tbStoricoOrdini[[#This Row],[ARTICOLO]]) +1)),"")</f>
        <v>Plus</v>
      </c>
      <c r="L5480" s="3">
        <f>VLOOKUP(tbStoricoOrdini[[#This Row],[ARTICOLO]],tbArticoli[],2,FALSE)</f>
        <v>145</v>
      </c>
      <c r="M5480" s="22">
        <f>tbStoricoOrdini[[#This Row],[IMPORTO]]/tbStoricoOrdini[[#This Row],[PREZZO]]</f>
        <v>2.7241379310344827</v>
      </c>
      <c r="N5480" t="s">
        <v>18</v>
      </c>
      <c r="O5480" s="8">
        <f>VLOOKUP(tbStoricoOrdini[[#This Row],[AGENTE]],tbAgenti[],2,FALSE)</f>
        <v>0.03</v>
      </c>
      <c r="P5480" s="2">
        <v>395</v>
      </c>
      <c r="Q5480" s="2">
        <f>tbStoricoOrdini[[#This Row],[IMPORTO]]*tbStoricoOrdini[[#This Row],[% COMM.]]</f>
        <v>11.85</v>
      </c>
      <c r="R5480" s="2">
        <f>tbStoricoOrdini[[#This Row],[TOT. COMM.]]+tbStoricoOrdini[[#This Row],[IMPORTO]]</f>
        <v>406.85</v>
      </c>
    </row>
    <row r="5481" spans="1:18">
      <c r="A5481" s="1">
        <v>44013</v>
      </c>
      <c r="B5481" s="7">
        <f>MONTH(tbStoricoOrdini[[#This Row],[DATA]])</f>
        <v>7</v>
      </c>
      <c r="C5481" t="s">
        <v>5576</v>
      </c>
      <c r="D5481" t="str">
        <f>RIGHT(tbStoricoOrdini[[#This Row],[ORDINE]],4)</f>
        <v>5478</v>
      </c>
      <c r="E5481" t="s">
        <v>29</v>
      </c>
      <c r="F5481" t="str">
        <f>VLOOKUP(tbStoricoOrdini[[#This Row],[CLIENTE]],tbClienti[],3,FALSE)</f>
        <v>Piemonte</v>
      </c>
      <c r="G5481" t="str">
        <f>VLOOKUP(tbStoricoOrdini[[#This Row],[CLIENTE]],tbClienti[],7,FALSE)</f>
        <v>CC</v>
      </c>
      <c r="H5481" t="s">
        <v>63</v>
      </c>
      <c r="I5481" t="str">
        <f>IF(LEFT(tbStoricoOrdini[[#This Row],[ARTICOLO]],3) = "COG","COG",LEFT(tbStoricoOrdini[[#This Row],[ARTICOLO]],FIND(" ",tbStoricoOrdini[[#This Row],[ARTICOLO]])-1))</f>
        <v>KLM</v>
      </c>
      <c r="J5481" t="str">
        <f>MID(tbStoricoOrdini[[#This Row],[ARTICOLO]],FIND(" ",tbStoricoOrdini[[#This Row],[ARTICOLO]])+1,4)</f>
        <v>3000</v>
      </c>
      <c r="K5481" t="str">
        <f>IFERROR(RIGHT(tbStoricoOrdini[[#This Row],[ARTICOLO]],LEN(tbStoricoOrdini[[#This Row],[ARTICOLO]])-FIND(" ",tbStoricoOrdini[[#This Row],[ARTICOLO]],FIND(" ",tbStoricoOrdini[[#This Row],[ARTICOLO]]) +1)),"")</f>
        <v>Plus</v>
      </c>
      <c r="L5481" s="3">
        <f>VLOOKUP(tbStoricoOrdini[[#This Row],[ARTICOLO]],tbArticoli[],2,FALSE)</f>
        <v>145</v>
      </c>
      <c r="M5481" s="22">
        <f>tbStoricoOrdini[[#This Row],[IMPORTO]]/tbStoricoOrdini[[#This Row],[PREZZO]]</f>
        <v>48.779310344827586</v>
      </c>
      <c r="N5481" t="s">
        <v>6</v>
      </c>
      <c r="O5481" s="8">
        <f>VLOOKUP(tbStoricoOrdini[[#This Row],[AGENTE]],tbAgenti[],2,FALSE)</f>
        <v>7.4999999999999997E-2</v>
      </c>
      <c r="P5481" s="2">
        <v>7073</v>
      </c>
      <c r="Q5481" s="2">
        <f>tbStoricoOrdini[[#This Row],[IMPORTO]]*tbStoricoOrdini[[#This Row],[% COMM.]]</f>
        <v>530.47500000000002</v>
      </c>
      <c r="R5481" s="2">
        <f>tbStoricoOrdini[[#This Row],[TOT. COMM.]]+tbStoricoOrdini[[#This Row],[IMPORTO]]</f>
        <v>7603.4750000000004</v>
      </c>
    </row>
    <row r="5482" spans="1:18">
      <c r="A5482" s="1">
        <v>44013</v>
      </c>
      <c r="B5482" s="7">
        <f>MONTH(tbStoricoOrdini[[#This Row],[DATA]])</f>
        <v>7</v>
      </c>
      <c r="C5482" t="s">
        <v>5577</v>
      </c>
      <c r="D5482" t="str">
        <f>RIGHT(tbStoricoOrdini[[#This Row],[ORDINE]],4)</f>
        <v>5479</v>
      </c>
      <c r="E5482" t="s">
        <v>29</v>
      </c>
      <c r="F5482" t="str">
        <f>VLOOKUP(tbStoricoOrdini[[#This Row],[CLIENTE]],tbClienti[],3,FALSE)</f>
        <v>Piemonte</v>
      </c>
      <c r="G5482" t="str">
        <f>VLOOKUP(tbStoricoOrdini[[#This Row],[CLIENTE]],tbClienti[],7,FALSE)</f>
        <v>CC</v>
      </c>
      <c r="H5482" t="s">
        <v>63</v>
      </c>
      <c r="I5482" t="str">
        <f>IF(LEFT(tbStoricoOrdini[[#This Row],[ARTICOLO]],3) = "COG","COG",LEFT(tbStoricoOrdini[[#This Row],[ARTICOLO]],FIND(" ",tbStoricoOrdini[[#This Row],[ARTICOLO]])-1))</f>
        <v>KLM</v>
      </c>
      <c r="J5482" t="str">
        <f>MID(tbStoricoOrdini[[#This Row],[ARTICOLO]],FIND(" ",tbStoricoOrdini[[#This Row],[ARTICOLO]])+1,4)</f>
        <v>3000</v>
      </c>
      <c r="K5482" t="str">
        <f>IFERROR(RIGHT(tbStoricoOrdini[[#This Row],[ARTICOLO]],LEN(tbStoricoOrdini[[#This Row],[ARTICOLO]])-FIND(" ",tbStoricoOrdini[[#This Row],[ARTICOLO]],FIND(" ",tbStoricoOrdini[[#This Row],[ARTICOLO]]) +1)),"")</f>
        <v>Plus</v>
      </c>
      <c r="L5482" s="3">
        <f>VLOOKUP(tbStoricoOrdini[[#This Row],[ARTICOLO]],tbArticoli[],2,FALSE)</f>
        <v>145</v>
      </c>
      <c r="M5482" s="22">
        <f>tbStoricoOrdini[[#This Row],[IMPORTO]]/tbStoricoOrdini[[#This Row],[PREZZO]]</f>
        <v>1005.5931034482759</v>
      </c>
      <c r="N5482" t="s">
        <v>9</v>
      </c>
      <c r="O5482" s="8">
        <f>VLOOKUP(tbStoricoOrdini[[#This Row],[AGENTE]],tbAgenti[],2,FALSE)</f>
        <v>0.05</v>
      </c>
      <c r="P5482" s="2">
        <v>145811</v>
      </c>
      <c r="Q5482" s="2">
        <f>tbStoricoOrdini[[#This Row],[IMPORTO]]*tbStoricoOrdini[[#This Row],[% COMM.]]</f>
        <v>7290.55</v>
      </c>
      <c r="R5482" s="2">
        <f>tbStoricoOrdini[[#This Row],[TOT. COMM.]]+tbStoricoOrdini[[#This Row],[IMPORTO]]</f>
        <v>153101.54999999999</v>
      </c>
    </row>
    <row r="5483" spans="1:18">
      <c r="A5483" s="1">
        <v>44013</v>
      </c>
      <c r="B5483" s="7">
        <f>MONTH(tbStoricoOrdini[[#This Row],[DATA]])</f>
        <v>7</v>
      </c>
      <c r="C5483" t="s">
        <v>5578</v>
      </c>
      <c r="D5483" t="str">
        <f>RIGHT(tbStoricoOrdini[[#This Row],[ORDINE]],4)</f>
        <v>5480</v>
      </c>
      <c r="E5483" t="s">
        <v>29</v>
      </c>
      <c r="F5483" t="str">
        <f>VLOOKUP(tbStoricoOrdini[[#This Row],[CLIENTE]],tbClienti[],3,FALSE)</f>
        <v>Piemonte</v>
      </c>
      <c r="G5483" t="str">
        <f>VLOOKUP(tbStoricoOrdini[[#This Row],[CLIENTE]],tbClienti[],7,FALSE)</f>
        <v>CC</v>
      </c>
      <c r="H5483" t="s">
        <v>66</v>
      </c>
      <c r="I5483" t="str">
        <f>IF(LEFT(tbStoricoOrdini[[#This Row],[ARTICOLO]],3) = "COG","COG",LEFT(tbStoricoOrdini[[#This Row],[ARTICOLO]],FIND(" ",tbStoricoOrdini[[#This Row],[ARTICOLO]])-1))</f>
        <v>BAG</v>
      </c>
      <c r="J5483" t="str">
        <f>MID(tbStoricoOrdini[[#This Row],[ARTICOLO]],FIND(" ",tbStoricoOrdini[[#This Row],[ARTICOLO]])+1,4)</f>
        <v>2500</v>
      </c>
      <c r="K5483" t="str">
        <f>IFERROR(RIGHT(tbStoricoOrdini[[#This Row],[ARTICOLO]],LEN(tbStoricoOrdini[[#This Row],[ARTICOLO]])-FIND(" ",tbStoricoOrdini[[#This Row],[ARTICOLO]],FIND(" ",tbStoricoOrdini[[#This Row],[ARTICOLO]]) +1)),"")</f>
        <v>Plus</v>
      </c>
      <c r="L5483" s="3">
        <f>VLOOKUP(tbStoricoOrdini[[#This Row],[ARTICOLO]],tbArticoli[],2,FALSE)</f>
        <v>220</v>
      </c>
      <c r="M5483" s="22">
        <f>tbStoricoOrdini[[#This Row],[IMPORTO]]/tbStoricoOrdini[[#This Row],[PREZZO]]</f>
        <v>0.13636363636363635</v>
      </c>
      <c r="N5483" t="s">
        <v>39</v>
      </c>
      <c r="O5483" s="8">
        <f>VLOOKUP(tbStoricoOrdini[[#This Row],[AGENTE]],tbAgenti[],2,FALSE)</f>
        <v>0.05</v>
      </c>
      <c r="P5483" s="2">
        <v>30</v>
      </c>
      <c r="Q5483" s="2">
        <f>tbStoricoOrdini[[#This Row],[IMPORTO]]*tbStoricoOrdini[[#This Row],[% COMM.]]</f>
        <v>1.5</v>
      </c>
      <c r="R5483" s="2">
        <f>tbStoricoOrdini[[#This Row],[TOT. COMM.]]+tbStoricoOrdini[[#This Row],[IMPORTO]]</f>
        <v>31.5</v>
      </c>
    </row>
    <row r="5484" spans="1:18">
      <c r="A5484" s="1">
        <v>44013</v>
      </c>
      <c r="B5484" s="7">
        <f>MONTH(tbStoricoOrdini[[#This Row],[DATA]])</f>
        <v>7</v>
      </c>
      <c r="C5484" t="s">
        <v>5579</v>
      </c>
      <c r="D5484" t="str">
        <f>RIGHT(tbStoricoOrdini[[#This Row],[ORDINE]],4)</f>
        <v>5481</v>
      </c>
      <c r="E5484" t="s">
        <v>29</v>
      </c>
      <c r="F5484" t="str">
        <f>VLOOKUP(tbStoricoOrdini[[#This Row],[CLIENTE]],tbClienti[],3,FALSE)</f>
        <v>Piemonte</v>
      </c>
      <c r="G5484" t="str">
        <f>VLOOKUP(tbStoricoOrdini[[#This Row],[CLIENTE]],tbClienti[],7,FALSE)</f>
        <v>CC</v>
      </c>
      <c r="H5484" t="s">
        <v>66</v>
      </c>
      <c r="I5484" t="str">
        <f>IF(LEFT(tbStoricoOrdini[[#This Row],[ARTICOLO]],3) = "COG","COG",LEFT(tbStoricoOrdini[[#This Row],[ARTICOLO]],FIND(" ",tbStoricoOrdini[[#This Row],[ARTICOLO]])-1))</f>
        <v>BAG</v>
      </c>
      <c r="J5484" t="str">
        <f>MID(tbStoricoOrdini[[#This Row],[ARTICOLO]],FIND(" ",tbStoricoOrdini[[#This Row],[ARTICOLO]])+1,4)</f>
        <v>2500</v>
      </c>
      <c r="K5484" t="str">
        <f>IFERROR(RIGHT(tbStoricoOrdini[[#This Row],[ARTICOLO]],LEN(tbStoricoOrdini[[#This Row],[ARTICOLO]])-FIND(" ",tbStoricoOrdini[[#This Row],[ARTICOLO]],FIND(" ",tbStoricoOrdini[[#This Row],[ARTICOLO]]) +1)),"")</f>
        <v>Plus</v>
      </c>
      <c r="L5484" s="3">
        <f>VLOOKUP(tbStoricoOrdini[[#This Row],[ARTICOLO]],tbArticoli[],2,FALSE)</f>
        <v>220</v>
      </c>
      <c r="M5484" s="22">
        <f>tbStoricoOrdini[[#This Row],[IMPORTO]]/tbStoricoOrdini[[#This Row],[PREZZO]]</f>
        <v>0.29090909090909089</v>
      </c>
      <c r="N5484" t="s">
        <v>18</v>
      </c>
      <c r="O5484" s="8">
        <f>VLOOKUP(tbStoricoOrdini[[#This Row],[AGENTE]],tbAgenti[],2,FALSE)</f>
        <v>0.03</v>
      </c>
      <c r="P5484" s="2">
        <v>64</v>
      </c>
      <c r="Q5484" s="2">
        <f>tbStoricoOrdini[[#This Row],[IMPORTO]]*tbStoricoOrdini[[#This Row],[% COMM.]]</f>
        <v>1.92</v>
      </c>
      <c r="R5484" s="2">
        <f>tbStoricoOrdini[[#This Row],[TOT. COMM.]]+tbStoricoOrdini[[#This Row],[IMPORTO]]</f>
        <v>65.92</v>
      </c>
    </row>
    <row r="5485" spans="1:18">
      <c r="A5485" s="1">
        <v>44013</v>
      </c>
      <c r="B5485" s="7">
        <f>MONTH(tbStoricoOrdini[[#This Row],[DATA]])</f>
        <v>7</v>
      </c>
      <c r="C5485" t="s">
        <v>5580</v>
      </c>
      <c r="D5485" t="str">
        <f>RIGHT(tbStoricoOrdini[[#This Row],[ORDINE]],4)</f>
        <v>5482</v>
      </c>
      <c r="E5485" t="s">
        <v>29</v>
      </c>
      <c r="F5485" t="str">
        <f>VLOOKUP(tbStoricoOrdini[[#This Row],[CLIENTE]],tbClienti[],3,FALSE)</f>
        <v>Piemonte</v>
      </c>
      <c r="G5485" t="str">
        <f>VLOOKUP(tbStoricoOrdini[[#This Row],[CLIENTE]],tbClienti[],7,FALSE)</f>
        <v>CC</v>
      </c>
      <c r="H5485" t="s">
        <v>66</v>
      </c>
      <c r="I5485" t="str">
        <f>IF(LEFT(tbStoricoOrdini[[#This Row],[ARTICOLO]],3) = "COG","COG",LEFT(tbStoricoOrdini[[#This Row],[ARTICOLO]],FIND(" ",tbStoricoOrdini[[#This Row],[ARTICOLO]])-1))</f>
        <v>BAG</v>
      </c>
      <c r="J5485" t="str">
        <f>MID(tbStoricoOrdini[[#This Row],[ARTICOLO]],FIND(" ",tbStoricoOrdini[[#This Row],[ARTICOLO]])+1,4)</f>
        <v>2500</v>
      </c>
      <c r="K5485" t="str">
        <f>IFERROR(RIGHT(tbStoricoOrdini[[#This Row],[ARTICOLO]],LEN(tbStoricoOrdini[[#This Row],[ARTICOLO]])-FIND(" ",tbStoricoOrdini[[#This Row],[ARTICOLO]],FIND(" ",tbStoricoOrdini[[#This Row],[ARTICOLO]]) +1)),"")</f>
        <v>Plus</v>
      </c>
      <c r="L5485" s="3">
        <f>VLOOKUP(tbStoricoOrdini[[#This Row],[ARTICOLO]],tbArticoli[],2,FALSE)</f>
        <v>220</v>
      </c>
      <c r="M5485" s="22">
        <f>tbStoricoOrdini[[#This Row],[IMPORTO]]/tbStoricoOrdini[[#This Row],[PREZZO]]</f>
        <v>1.1499999999999999</v>
      </c>
      <c r="N5485" t="s">
        <v>6</v>
      </c>
      <c r="O5485" s="8">
        <f>VLOOKUP(tbStoricoOrdini[[#This Row],[AGENTE]],tbAgenti[],2,FALSE)</f>
        <v>7.4999999999999997E-2</v>
      </c>
      <c r="P5485" s="2">
        <v>253</v>
      </c>
      <c r="Q5485" s="2">
        <f>tbStoricoOrdini[[#This Row],[IMPORTO]]*tbStoricoOrdini[[#This Row],[% COMM.]]</f>
        <v>18.974999999999998</v>
      </c>
      <c r="R5485" s="2">
        <f>tbStoricoOrdini[[#This Row],[TOT. COMM.]]+tbStoricoOrdini[[#This Row],[IMPORTO]]</f>
        <v>271.97500000000002</v>
      </c>
    </row>
    <row r="5486" spans="1:18">
      <c r="A5486" s="1">
        <v>44013</v>
      </c>
      <c r="B5486" s="7">
        <f>MONTH(tbStoricoOrdini[[#This Row],[DATA]])</f>
        <v>7</v>
      </c>
      <c r="C5486" t="s">
        <v>5581</v>
      </c>
      <c r="D5486" t="str">
        <f>RIGHT(tbStoricoOrdini[[#This Row],[ORDINE]],4)</f>
        <v>5483</v>
      </c>
      <c r="E5486" t="s">
        <v>29</v>
      </c>
      <c r="F5486" t="str">
        <f>VLOOKUP(tbStoricoOrdini[[#This Row],[CLIENTE]],tbClienti[],3,FALSE)</f>
        <v>Piemonte</v>
      </c>
      <c r="G5486" t="str">
        <f>VLOOKUP(tbStoricoOrdini[[#This Row],[CLIENTE]],tbClienti[],7,FALSE)</f>
        <v>CC</v>
      </c>
      <c r="H5486" t="s">
        <v>66</v>
      </c>
      <c r="I5486" t="str">
        <f>IF(LEFT(tbStoricoOrdini[[#This Row],[ARTICOLO]],3) = "COG","COG",LEFT(tbStoricoOrdini[[#This Row],[ARTICOLO]],FIND(" ",tbStoricoOrdini[[#This Row],[ARTICOLO]])-1))</f>
        <v>BAG</v>
      </c>
      <c r="J5486" t="str">
        <f>MID(tbStoricoOrdini[[#This Row],[ARTICOLO]],FIND(" ",tbStoricoOrdini[[#This Row],[ARTICOLO]])+1,4)</f>
        <v>2500</v>
      </c>
      <c r="K5486" t="str">
        <f>IFERROR(RIGHT(tbStoricoOrdini[[#This Row],[ARTICOLO]],LEN(tbStoricoOrdini[[#This Row],[ARTICOLO]])-FIND(" ",tbStoricoOrdini[[#This Row],[ARTICOLO]],FIND(" ",tbStoricoOrdini[[#This Row],[ARTICOLO]]) +1)),"")</f>
        <v>Plus</v>
      </c>
      <c r="L5486" s="3">
        <f>VLOOKUP(tbStoricoOrdini[[#This Row],[ARTICOLO]],tbArticoli[],2,FALSE)</f>
        <v>220</v>
      </c>
      <c r="M5486" s="22">
        <f>tbStoricoOrdini[[#This Row],[IMPORTO]]/tbStoricoOrdini[[#This Row],[PREZZO]]</f>
        <v>4.4227272727272728</v>
      </c>
      <c r="N5486" t="s">
        <v>9</v>
      </c>
      <c r="O5486" s="8">
        <f>VLOOKUP(tbStoricoOrdini[[#This Row],[AGENTE]],tbAgenti[],2,FALSE)</f>
        <v>0.05</v>
      </c>
      <c r="P5486" s="2">
        <v>973</v>
      </c>
      <c r="Q5486" s="2">
        <f>tbStoricoOrdini[[#This Row],[IMPORTO]]*tbStoricoOrdini[[#This Row],[% COMM.]]</f>
        <v>48.650000000000006</v>
      </c>
      <c r="R5486" s="2">
        <f>tbStoricoOrdini[[#This Row],[TOT. COMM.]]+tbStoricoOrdini[[#This Row],[IMPORTO]]</f>
        <v>1021.65</v>
      </c>
    </row>
    <row r="5487" spans="1:18">
      <c r="A5487" s="1">
        <v>44013</v>
      </c>
      <c r="B5487" s="7">
        <f>MONTH(tbStoricoOrdini[[#This Row],[DATA]])</f>
        <v>7</v>
      </c>
      <c r="C5487" t="s">
        <v>5582</v>
      </c>
      <c r="D5487" t="str">
        <f>RIGHT(tbStoricoOrdini[[#This Row],[ORDINE]],4)</f>
        <v>5484</v>
      </c>
      <c r="E5487" t="s">
        <v>29</v>
      </c>
      <c r="F5487" t="str">
        <f>VLOOKUP(tbStoricoOrdini[[#This Row],[CLIENTE]],tbClienti[],3,FALSE)</f>
        <v>Piemonte</v>
      </c>
      <c r="G5487" t="str">
        <f>VLOOKUP(tbStoricoOrdini[[#This Row],[CLIENTE]],tbClienti[],7,FALSE)</f>
        <v>CC</v>
      </c>
      <c r="H5487" t="s">
        <v>67</v>
      </c>
      <c r="I5487" t="str">
        <f>IF(LEFT(tbStoricoOrdini[[#This Row],[ARTICOLO]],3) = "COG","COG",LEFT(tbStoricoOrdini[[#This Row],[ARTICOLO]],FIND(" ",tbStoricoOrdini[[#This Row],[ARTICOLO]])-1))</f>
        <v>BAG</v>
      </c>
      <c r="J5487" t="str">
        <f>MID(tbStoricoOrdini[[#This Row],[ARTICOLO]],FIND(" ",tbStoricoOrdini[[#This Row],[ARTICOLO]])+1,4)</f>
        <v>2500</v>
      </c>
      <c r="K5487" t="str">
        <f>IFERROR(RIGHT(tbStoricoOrdini[[#This Row],[ARTICOLO]],LEN(tbStoricoOrdini[[#This Row],[ARTICOLO]])-FIND(" ",tbStoricoOrdini[[#This Row],[ARTICOLO]],FIND(" ",tbStoricoOrdini[[#This Row],[ARTICOLO]]) +1)),"")</f>
        <v>Medium</v>
      </c>
      <c r="L5487" s="3">
        <f>VLOOKUP(tbStoricoOrdini[[#This Row],[ARTICOLO]],tbArticoli[],2,FALSE)</f>
        <v>210</v>
      </c>
      <c r="M5487" s="22">
        <f>tbStoricoOrdini[[#This Row],[IMPORTO]]/tbStoricoOrdini[[#This Row],[PREZZO]]</f>
        <v>6.5428571428571427</v>
      </c>
      <c r="N5487" t="s">
        <v>6</v>
      </c>
      <c r="O5487" s="8">
        <f>VLOOKUP(tbStoricoOrdini[[#This Row],[AGENTE]],tbAgenti[],2,FALSE)</f>
        <v>7.4999999999999997E-2</v>
      </c>
      <c r="P5487" s="2">
        <v>1374</v>
      </c>
      <c r="Q5487" s="2">
        <f>tbStoricoOrdini[[#This Row],[IMPORTO]]*tbStoricoOrdini[[#This Row],[% COMM.]]</f>
        <v>103.05</v>
      </c>
      <c r="R5487" s="2">
        <f>tbStoricoOrdini[[#This Row],[TOT. COMM.]]+tbStoricoOrdini[[#This Row],[IMPORTO]]</f>
        <v>1477.05</v>
      </c>
    </row>
    <row r="5488" spans="1:18">
      <c r="A5488" s="1">
        <v>44013</v>
      </c>
      <c r="B5488" s="7">
        <f>MONTH(tbStoricoOrdini[[#This Row],[DATA]])</f>
        <v>7</v>
      </c>
      <c r="C5488" t="s">
        <v>5583</v>
      </c>
      <c r="D5488" t="str">
        <f>RIGHT(tbStoricoOrdini[[#This Row],[ORDINE]],4)</f>
        <v>5485</v>
      </c>
      <c r="E5488" t="s">
        <v>29</v>
      </c>
      <c r="F5488" t="str">
        <f>VLOOKUP(tbStoricoOrdini[[#This Row],[CLIENTE]],tbClienti[],3,FALSE)</f>
        <v>Piemonte</v>
      </c>
      <c r="G5488" t="str">
        <f>VLOOKUP(tbStoricoOrdini[[#This Row],[CLIENTE]],tbClienti[],7,FALSE)</f>
        <v>CC</v>
      </c>
      <c r="H5488" t="s">
        <v>67</v>
      </c>
      <c r="I5488" t="str">
        <f>IF(LEFT(tbStoricoOrdini[[#This Row],[ARTICOLO]],3) = "COG","COG",LEFT(tbStoricoOrdini[[#This Row],[ARTICOLO]],FIND(" ",tbStoricoOrdini[[#This Row],[ARTICOLO]])-1))</f>
        <v>BAG</v>
      </c>
      <c r="J5488" t="str">
        <f>MID(tbStoricoOrdini[[#This Row],[ARTICOLO]],FIND(" ",tbStoricoOrdini[[#This Row],[ARTICOLO]])+1,4)</f>
        <v>2500</v>
      </c>
      <c r="K5488" t="str">
        <f>IFERROR(RIGHT(tbStoricoOrdini[[#This Row],[ARTICOLO]],LEN(tbStoricoOrdini[[#This Row],[ARTICOLO]])-FIND(" ",tbStoricoOrdini[[#This Row],[ARTICOLO]],FIND(" ",tbStoricoOrdini[[#This Row],[ARTICOLO]]) +1)),"")</f>
        <v>Medium</v>
      </c>
      <c r="L5488" s="3">
        <f>VLOOKUP(tbStoricoOrdini[[#This Row],[ARTICOLO]],tbArticoli[],2,FALSE)</f>
        <v>210</v>
      </c>
      <c r="M5488" s="22">
        <f>tbStoricoOrdini[[#This Row],[IMPORTO]]/tbStoricoOrdini[[#This Row],[PREZZO]]</f>
        <v>3.342857142857143</v>
      </c>
      <c r="N5488" t="s">
        <v>9</v>
      </c>
      <c r="O5488" s="8">
        <f>VLOOKUP(tbStoricoOrdini[[#This Row],[AGENTE]],tbAgenti[],2,FALSE)</f>
        <v>0.05</v>
      </c>
      <c r="P5488" s="2">
        <v>702</v>
      </c>
      <c r="Q5488" s="2">
        <f>tbStoricoOrdini[[#This Row],[IMPORTO]]*tbStoricoOrdini[[#This Row],[% COMM.]]</f>
        <v>35.1</v>
      </c>
      <c r="R5488" s="2">
        <f>tbStoricoOrdini[[#This Row],[TOT. COMM.]]+tbStoricoOrdini[[#This Row],[IMPORTO]]</f>
        <v>737.1</v>
      </c>
    </row>
    <row r="5489" spans="1:18">
      <c r="A5489" s="1">
        <v>44013</v>
      </c>
      <c r="B5489" s="7">
        <f>MONTH(tbStoricoOrdini[[#This Row],[DATA]])</f>
        <v>7</v>
      </c>
      <c r="C5489" t="s">
        <v>5584</v>
      </c>
      <c r="D5489" t="str">
        <f>RIGHT(tbStoricoOrdini[[#This Row],[ORDINE]],4)</f>
        <v>5486</v>
      </c>
      <c r="E5489" t="s">
        <v>29</v>
      </c>
      <c r="F5489" t="str">
        <f>VLOOKUP(tbStoricoOrdini[[#This Row],[CLIENTE]],tbClienti[],3,FALSE)</f>
        <v>Piemonte</v>
      </c>
      <c r="G5489" t="str">
        <f>VLOOKUP(tbStoricoOrdini[[#This Row],[CLIENTE]],tbClienti[],7,FALSE)</f>
        <v>CC</v>
      </c>
      <c r="H5489" t="s">
        <v>69</v>
      </c>
      <c r="I5489" t="str">
        <f>IF(LEFT(tbStoricoOrdini[[#This Row],[ARTICOLO]],3) = "COG","COG",LEFT(tbStoricoOrdini[[#This Row],[ARTICOLO]],FIND(" ",tbStoricoOrdini[[#This Row],[ARTICOLO]])-1))</f>
        <v>BAG</v>
      </c>
      <c r="J5489" t="str">
        <f>MID(tbStoricoOrdini[[#This Row],[ARTICOLO]],FIND(" ",tbStoricoOrdini[[#This Row],[ARTICOLO]])+1,4)</f>
        <v>1121</v>
      </c>
      <c r="K5489" t="str">
        <f>IFERROR(RIGHT(tbStoricoOrdini[[#This Row],[ARTICOLO]],LEN(tbStoricoOrdini[[#This Row],[ARTICOLO]])-FIND(" ",tbStoricoOrdini[[#This Row],[ARTICOLO]],FIND(" ",tbStoricoOrdini[[#This Row],[ARTICOLO]]) +1)),"")</f>
        <v>Gold</v>
      </c>
      <c r="L5489" s="3">
        <f>VLOOKUP(tbStoricoOrdini[[#This Row],[ARTICOLO]],tbArticoli[],2,FALSE)</f>
        <v>230</v>
      </c>
      <c r="M5489" s="22">
        <f>tbStoricoOrdini[[#This Row],[IMPORTO]]/tbStoricoOrdini[[#This Row],[PREZZO]]</f>
        <v>390.30869565217392</v>
      </c>
      <c r="N5489" t="s">
        <v>9</v>
      </c>
      <c r="O5489" s="8">
        <f>VLOOKUP(tbStoricoOrdini[[#This Row],[AGENTE]],tbAgenti[],2,FALSE)</f>
        <v>0.05</v>
      </c>
      <c r="P5489" s="2">
        <v>89771</v>
      </c>
      <c r="Q5489" s="2">
        <f>tbStoricoOrdini[[#This Row],[IMPORTO]]*tbStoricoOrdini[[#This Row],[% COMM.]]</f>
        <v>4488.55</v>
      </c>
      <c r="R5489" s="2">
        <f>tbStoricoOrdini[[#This Row],[TOT. COMM.]]+tbStoricoOrdini[[#This Row],[IMPORTO]]</f>
        <v>94259.55</v>
      </c>
    </row>
    <row r="5490" spans="1:18">
      <c r="A5490" s="1">
        <v>44013</v>
      </c>
      <c r="B5490" s="7">
        <f>MONTH(tbStoricoOrdini[[#This Row],[DATA]])</f>
        <v>7</v>
      </c>
      <c r="C5490" t="s">
        <v>5585</v>
      </c>
      <c r="D5490" t="str">
        <f>RIGHT(tbStoricoOrdini[[#This Row],[ORDINE]],4)</f>
        <v>5487</v>
      </c>
      <c r="E5490" t="s">
        <v>29</v>
      </c>
      <c r="F5490" t="str">
        <f>VLOOKUP(tbStoricoOrdini[[#This Row],[CLIENTE]],tbClienti[],3,FALSE)</f>
        <v>Piemonte</v>
      </c>
      <c r="G5490" t="str">
        <f>VLOOKUP(tbStoricoOrdini[[#This Row],[CLIENTE]],tbClienti[],7,FALSE)</f>
        <v>CC</v>
      </c>
      <c r="H5490" t="s">
        <v>83</v>
      </c>
      <c r="I5490" t="str">
        <f>IF(LEFT(tbStoricoOrdini[[#This Row],[ARTICOLO]],3) = "COG","COG",LEFT(tbStoricoOrdini[[#This Row],[ARTICOLO]],FIND(" ",tbStoricoOrdini[[#This Row],[ARTICOLO]])-1))</f>
        <v>COG</v>
      </c>
      <c r="J5490" t="str">
        <f>MID(tbStoricoOrdini[[#This Row],[ARTICOLO]],FIND(" ",tbStoricoOrdini[[#This Row],[ARTICOLO]])+1,4)</f>
        <v>8000</v>
      </c>
      <c r="K5490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5490" s="3">
        <f>VLOOKUP(tbStoricoOrdini[[#This Row],[ARTICOLO]],tbArticoli[],2,FALSE)</f>
        <v>670</v>
      </c>
      <c r="M5490" s="22">
        <f>tbStoricoOrdini[[#This Row],[IMPORTO]]/tbStoricoOrdini[[#This Row],[PREZZO]]</f>
        <v>1.7582089552238807</v>
      </c>
      <c r="N5490" t="s">
        <v>9</v>
      </c>
      <c r="O5490" s="8">
        <f>VLOOKUP(tbStoricoOrdini[[#This Row],[AGENTE]],tbAgenti[],2,FALSE)</f>
        <v>0.05</v>
      </c>
      <c r="P5490" s="2">
        <v>1178</v>
      </c>
      <c r="Q5490" s="2">
        <f>tbStoricoOrdini[[#This Row],[IMPORTO]]*tbStoricoOrdini[[#This Row],[% COMM.]]</f>
        <v>58.900000000000006</v>
      </c>
      <c r="R5490" s="2">
        <f>tbStoricoOrdini[[#This Row],[TOT. COMM.]]+tbStoricoOrdini[[#This Row],[IMPORTO]]</f>
        <v>1236.9000000000001</v>
      </c>
    </row>
    <row r="5491" spans="1:18">
      <c r="A5491" s="1">
        <v>44013</v>
      </c>
      <c r="B5491" s="7">
        <f>MONTH(tbStoricoOrdini[[#This Row],[DATA]])</f>
        <v>7</v>
      </c>
      <c r="C5491" t="s">
        <v>5586</v>
      </c>
      <c r="D5491" t="str">
        <f>RIGHT(tbStoricoOrdini[[#This Row],[ORDINE]],4)</f>
        <v>5488</v>
      </c>
      <c r="E5491" t="s">
        <v>29</v>
      </c>
      <c r="F5491" t="str">
        <f>VLOOKUP(tbStoricoOrdini[[#This Row],[CLIENTE]],tbClienti[],3,FALSE)</f>
        <v>Piemonte</v>
      </c>
      <c r="G5491" t="str">
        <f>VLOOKUP(tbStoricoOrdini[[#This Row],[CLIENTE]],tbClienti[],7,FALSE)</f>
        <v>CC</v>
      </c>
      <c r="H5491" t="s">
        <v>70</v>
      </c>
      <c r="I5491" t="str">
        <f>IF(LEFT(tbStoricoOrdini[[#This Row],[ARTICOLO]],3) = "COG","COG",LEFT(tbStoricoOrdini[[#This Row],[ARTICOLO]],FIND(" ",tbStoricoOrdini[[#This Row],[ARTICOLO]])-1))</f>
        <v>EB08</v>
      </c>
      <c r="J5491" t="str">
        <f>MID(tbStoricoOrdini[[#This Row],[ARTICOLO]],FIND(" ",tbStoricoOrdini[[#This Row],[ARTICOLO]])+1,4)</f>
        <v>7500</v>
      </c>
      <c r="K5491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5491" s="3">
        <f>VLOOKUP(tbStoricoOrdini[[#This Row],[ARTICOLO]],tbArticoli[],2,FALSE)</f>
        <v>180</v>
      </c>
      <c r="M5491" s="22">
        <f>tbStoricoOrdini[[#This Row],[IMPORTO]]/tbStoricoOrdini[[#This Row],[PREZZO]]</f>
        <v>8.3333333333333329E-2</v>
      </c>
      <c r="N5491" t="s">
        <v>9</v>
      </c>
      <c r="O5491" s="8">
        <f>VLOOKUP(tbStoricoOrdini[[#This Row],[AGENTE]],tbAgenti[],2,FALSE)</f>
        <v>0.05</v>
      </c>
      <c r="P5491" s="2">
        <v>15</v>
      </c>
      <c r="Q5491" s="2">
        <f>tbStoricoOrdini[[#This Row],[IMPORTO]]*tbStoricoOrdini[[#This Row],[% COMM.]]</f>
        <v>0.75</v>
      </c>
      <c r="R5491" s="2">
        <f>tbStoricoOrdini[[#This Row],[TOT. COMM.]]+tbStoricoOrdini[[#This Row],[IMPORTO]]</f>
        <v>15.75</v>
      </c>
    </row>
    <row r="5492" spans="1:18">
      <c r="A5492" s="1">
        <v>44013</v>
      </c>
      <c r="B5492" s="7">
        <f>MONTH(tbStoricoOrdini[[#This Row],[DATA]])</f>
        <v>7</v>
      </c>
      <c r="C5492" t="s">
        <v>5587</v>
      </c>
      <c r="D5492" t="str">
        <f>RIGHT(tbStoricoOrdini[[#This Row],[ORDINE]],4)</f>
        <v>5489</v>
      </c>
      <c r="E5492" t="s">
        <v>29</v>
      </c>
      <c r="F5492" t="str">
        <f>VLOOKUP(tbStoricoOrdini[[#This Row],[CLIENTE]],tbClienti[],3,FALSE)</f>
        <v>Piemonte</v>
      </c>
      <c r="G5492" t="str">
        <f>VLOOKUP(tbStoricoOrdini[[#This Row],[CLIENTE]],tbClienti[],7,FALSE)</f>
        <v>CC</v>
      </c>
      <c r="H5492" t="s">
        <v>75</v>
      </c>
      <c r="I5492" t="str">
        <f>IF(LEFT(tbStoricoOrdini[[#This Row],[ARTICOLO]],3) = "COG","COG",LEFT(tbStoricoOrdini[[#This Row],[ARTICOLO]],FIND(" ",tbStoricoOrdini[[#This Row],[ARTICOLO]])-1))</f>
        <v>AVRC</v>
      </c>
      <c r="J5492" t="str">
        <f>MID(tbStoricoOrdini[[#This Row],[ARTICOLO]],FIND(" ",tbStoricoOrdini[[#This Row],[ARTICOLO]])+1,4)</f>
        <v>1000</v>
      </c>
      <c r="K5492" t="str">
        <f>IFERROR(RIGHT(tbStoricoOrdini[[#This Row],[ARTICOLO]],LEN(tbStoricoOrdini[[#This Row],[ARTICOLO]])-FIND(" ",tbStoricoOrdini[[#This Row],[ARTICOLO]],FIND(" ",tbStoricoOrdini[[#This Row],[ARTICOLO]]) +1)),"")</f>
        <v>Silver</v>
      </c>
      <c r="L5492" s="3">
        <f>VLOOKUP(tbStoricoOrdini[[#This Row],[ARTICOLO]],tbArticoli[],2,FALSE)</f>
        <v>390</v>
      </c>
      <c r="M5492" s="22">
        <f>tbStoricoOrdini[[#This Row],[IMPORTO]]/tbStoricoOrdini[[#This Row],[PREZZO]]</f>
        <v>2.9871794871794872</v>
      </c>
      <c r="N5492" t="s">
        <v>9</v>
      </c>
      <c r="O5492" s="8">
        <f>VLOOKUP(tbStoricoOrdini[[#This Row],[AGENTE]],tbAgenti[],2,FALSE)</f>
        <v>0.05</v>
      </c>
      <c r="P5492" s="2">
        <v>1165</v>
      </c>
      <c r="Q5492" s="2">
        <f>tbStoricoOrdini[[#This Row],[IMPORTO]]*tbStoricoOrdini[[#This Row],[% COMM.]]</f>
        <v>58.25</v>
      </c>
      <c r="R5492" s="2">
        <f>tbStoricoOrdini[[#This Row],[TOT. COMM.]]+tbStoricoOrdini[[#This Row],[IMPORTO]]</f>
        <v>1223.25</v>
      </c>
    </row>
    <row r="5493" spans="1:18">
      <c r="A5493" s="1">
        <v>44013</v>
      </c>
      <c r="B5493" s="7">
        <f>MONTH(tbStoricoOrdini[[#This Row],[DATA]])</f>
        <v>7</v>
      </c>
      <c r="C5493" t="s">
        <v>5588</v>
      </c>
      <c r="D5493" t="str">
        <f>RIGHT(tbStoricoOrdini[[#This Row],[ORDINE]],4)</f>
        <v>5490</v>
      </c>
      <c r="E5493" t="s">
        <v>29</v>
      </c>
      <c r="F5493" t="str">
        <f>VLOOKUP(tbStoricoOrdini[[#This Row],[CLIENTE]],tbClienti[],3,FALSE)</f>
        <v>Piemonte</v>
      </c>
      <c r="G5493" t="str">
        <f>VLOOKUP(tbStoricoOrdini[[#This Row],[CLIENTE]],tbClienti[],7,FALSE)</f>
        <v>CC</v>
      </c>
      <c r="H5493" t="s">
        <v>71</v>
      </c>
      <c r="I5493" t="str">
        <f>IF(LEFT(tbStoricoOrdini[[#This Row],[ARTICOLO]],3) = "COG","COG",LEFT(tbStoricoOrdini[[#This Row],[ARTICOLO]],FIND(" ",tbStoricoOrdini[[#This Row],[ARTICOLO]])-1))</f>
        <v>EB07</v>
      </c>
      <c r="J5493" t="str">
        <f>MID(tbStoricoOrdini[[#This Row],[ARTICOLO]],FIND(" ",tbStoricoOrdini[[#This Row],[ARTICOLO]])+1,4)</f>
        <v>5000</v>
      </c>
      <c r="K5493" t="str">
        <f>IFERROR(RIGHT(tbStoricoOrdini[[#This Row],[ARTICOLO]],LEN(tbStoricoOrdini[[#This Row],[ARTICOLO]])-FIND(" ",tbStoricoOrdini[[#This Row],[ARTICOLO]],FIND(" ",tbStoricoOrdini[[#This Row],[ARTICOLO]]) +1)),"")</f>
        <v/>
      </c>
      <c r="L5493" s="3">
        <f>VLOOKUP(tbStoricoOrdini[[#This Row],[ARTICOLO]],tbArticoli[],2,FALSE)</f>
        <v>140</v>
      </c>
      <c r="M5493" s="22">
        <f>tbStoricoOrdini[[#This Row],[IMPORTO]]/tbStoricoOrdini[[#This Row],[PREZZO]]</f>
        <v>2.75</v>
      </c>
      <c r="N5493" t="s">
        <v>39</v>
      </c>
      <c r="O5493" s="8">
        <f>VLOOKUP(tbStoricoOrdini[[#This Row],[AGENTE]],tbAgenti[],2,FALSE)</f>
        <v>0.05</v>
      </c>
      <c r="P5493" s="2">
        <v>385</v>
      </c>
      <c r="Q5493" s="2">
        <f>tbStoricoOrdini[[#This Row],[IMPORTO]]*tbStoricoOrdini[[#This Row],[% COMM.]]</f>
        <v>19.25</v>
      </c>
      <c r="R5493" s="2">
        <f>tbStoricoOrdini[[#This Row],[TOT. COMM.]]+tbStoricoOrdini[[#This Row],[IMPORTO]]</f>
        <v>404.25</v>
      </c>
    </row>
    <row r="5494" spans="1:18">
      <c r="A5494" s="1">
        <v>44013</v>
      </c>
      <c r="B5494" s="7">
        <f>MONTH(tbStoricoOrdini[[#This Row],[DATA]])</f>
        <v>7</v>
      </c>
      <c r="C5494" t="s">
        <v>5589</v>
      </c>
      <c r="D5494" t="str">
        <f>RIGHT(tbStoricoOrdini[[#This Row],[ORDINE]],4)</f>
        <v>5491</v>
      </c>
      <c r="E5494" t="s">
        <v>29</v>
      </c>
      <c r="F5494" t="str">
        <f>VLOOKUP(tbStoricoOrdini[[#This Row],[CLIENTE]],tbClienti[],3,FALSE)</f>
        <v>Piemonte</v>
      </c>
      <c r="G5494" t="str">
        <f>VLOOKUP(tbStoricoOrdini[[#This Row],[CLIENTE]],tbClienti[],7,FALSE)</f>
        <v>CC</v>
      </c>
      <c r="H5494" t="s">
        <v>71</v>
      </c>
      <c r="I5494" t="str">
        <f>IF(LEFT(tbStoricoOrdini[[#This Row],[ARTICOLO]],3) = "COG","COG",LEFT(tbStoricoOrdini[[#This Row],[ARTICOLO]],FIND(" ",tbStoricoOrdini[[#This Row],[ARTICOLO]])-1))</f>
        <v>EB07</v>
      </c>
      <c r="J5494" t="str">
        <f>MID(tbStoricoOrdini[[#This Row],[ARTICOLO]],FIND(" ",tbStoricoOrdini[[#This Row],[ARTICOLO]])+1,4)</f>
        <v>5000</v>
      </c>
      <c r="K5494" t="str">
        <f>IFERROR(RIGHT(tbStoricoOrdini[[#This Row],[ARTICOLO]],LEN(tbStoricoOrdini[[#This Row],[ARTICOLO]])-FIND(" ",tbStoricoOrdini[[#This Row],[ARTICOLO]],FIND(" ",tbStoricoOrdini[[#This Row],[ARTICOLO]]) +1)),"")</f>
        <v/>
      </c>
      <c r="L5494" s="3">
        <f>VLOOKUP(tbStoricoOrdini[[#This Row],[ARTICOLO]],tbArticoli[],2,FALSE)</f>
        <v>140</v>
      </c>
      <c r="M5494" s="22">
        <f>tbStoricoOrdini[[#This Row],[IMPORTO]]/tbStoricoOrdini[[#This Row],[PREZZO]]</f>
        <v>0.21428571428571427</v>
      </c>
      <c r="N5494" t="s">
        <v>6</v>
      </c>
      <c r="O5494" s="8">
        <f>VLOOKUP(tbStoricoOrdini[[#This Row],[AGENTE]],tbAgenti[],2,FALSE)</f>
        <v>7.4999999999999997E-2</v>
      </c>
      <c r="P5494" s="2">
        <v>30</v>
      </c>
      <c r="Q5494" s="2">
        <f>tbStoricoOrdini[[#This Row],[IMPORTO]]*tbStoricoOrdini[[#This Row],[% COMM.]]</f>
        <v>2.25</v>
      </c>
      <c r="R5494" s="2">
        <f>tbStoricoOrdini[[#This Row],[TOT. COMM.]]+tbStoricoOrdini[[#This Row],[IMPORTO]]</f>
        <v>32.25</v>
      </c>
    </row>
    <row r="5495" spans="1:18">
      <c r="A5495" s="1">
        <v>44013</v>
      </c>
      <c r="B5495" s="7">
        <f>MONTH(tbStoricoOrdini[[#This Row],[DATA]])</f>
        <v>7</v>
      </c>
      <c r="C5495" t="s">
        <v>5590</v>
      </c>
      <c r="D5495" t="str">
        <f>RIGHT(tbStoricoOrdini[[#This Row],[ORDINE]],4)</f>
        <v>5492</v>
      </c>
      <c r="E5495" t="s">
        <v>29</v>
      </c>
      <c r="F5495" t="str">
        <f>VLOOKUP(tbStoricoOrdini[[#This Row],[CLIENTE]],tbClienti[],3,FALSE)</f>
        <v>Piemonte</v>
      </c>
      <c r="G5495" t="str">
        <f>VLOOKUP(tbStoricoOrdini[[#This Row],[CLIENTE]],tbClienti[],7,FALSE)</f>
        <v>CC</v>
      </c>
      <c r="H5495" t="s">
        <v>71</v>
      </c>
      <c r="I5495" t="str">
        <f>IF(LEFT(tbStoricoOrdini[[#This Row],[ARTICOLO]],3) = "COG","COG",LEFT(tbStoricoOrdini[[#This Row],[ARTICOLO]],FIND(" ",tbStoricoOrdini[[#This Row],[ARTICOLO]])-1))</f>
        <v>EB07</v>
      </c>
      <c r="J5495" t="str">
        <f>MID(tbStoricoOrdini[[#This Row],[ARTICOLO]],FIND(" ",tbStoricoOrdini[[#This Row],[ARTICOLO]])+1,4)</f>
        <v>5000</v>
      </c>
      <c r="K5495" t="str">
        <f>IFERROR(RIGHT(tbStoricoOrdini[[#This Row],[ARTICOLO]],LEN(tbStoricoOrdini[[#This Row],[ARTICOLO]])-FIND(" ",tbStoricoOrdini[[#This Row],[ARTICOLO]],FIND(" ",tbStoricoOrdini[[#This Row],[ARTICOLO]]) +1)),"")</f>
        <v/>
      </c>
      <c r="L5495" s="3">
        <f>VLOOKUP(tbStoricoOrdini[[#This Row],[ARTICOLO]],tbArticoli[],2,FALSE)</f>
        <v>140</v>
      </c>
      <c r="M5495" s="22">
        <f>tbStoricoOrdini[[#This Row],[IMPORTO]]/tbStoricoOrdini[[#This Row],[PREZZO]]</f>
        <v>6.121428571428571</v>
      </c>
      <c r="N5495" t="s">
        <v>9</v>
      </c>
      <c r="O5495" s="8">
        <f>VLOOKUP(tbStoricoOrdini[[#This Row],[AGENTE]],tbAgenti[],2,FALSE)</f>
        <v>0.05</v>
      </c>
      <c r="P5495" s="2">
        <v>857</v>
      </c>
      <c r="Q5495" s="2">
        <f>tbStoricoOrdini[[#This Row],[IMPORTO]]*tbStoricoOrdini[[#This Row],[% COMM.]]</f>
        <v>42.85</v>
      </c>
      <c r="R5495" s="2">
        <f>tbStoricoOrdini[[#This Row],[TOT. COMM.]]+tbStoricoOrdini[[#This Row],[IMPORTO]]</f>
        <v>899.85</v>
      </c>
    </row>
    <row r="5496" spans="1:18">
      <c r="A5496" s="1">
        <v>44013</v>
      </c>
      <c r="B5496" s="7">
        <f>MONTH(tbStoricoOrdini[[#This Row],[DATA]])</f>
        <v>7</v>
      </c>
      <c r="C5496" t="s">
        <v>5591</v>
      </c>
      <c r="D5496" t="str">
        <f>RIGHT(tbStoricoOrdini[[#This Row],[ORDINE]],4)</f>
        <v>5493</v>
      </c>
      <c r="E5496" t="s">
        <v>29</v>
      </c>
      <c r="F5496" t="str">
        <f>VLOOKUP(tbStoricoOrdini[[#This Row],[CLIENTE]],tbClienti[],3,FALSE)</f>
        <v>Piemonte</v>
      </c>
      <c r="G5496" t="str">
        <f>VLOOKUP(tbStoricoOrdini[[#This Row],[CLIENTE]],tbClienti[],7,FALSE)</f>
        <v>CC</v>
      </c>
      <c r="H5496" t="s">
        <v>76</v>
      </c>
      <c r="I5496" t="str">
        <f>IF(LEFT(tbStoricoOrdini[[#This Row],[ARTICOLO]],3) = "COG","COG",LEFT(tbStoricoOrdini[[#This Row],[ARTICOLO]],FIND(" ",tbStoricoOrdini[[#This Row],[ARTICOLO]])-1))</f>
        <v>COG</v>
      </c>
      <c r="J5496" t="str">
        <f>MID(tbStoricoOrdini[[#This Row],[ARTICOLO]],FIND(" ",tbStoricoOrdini[[#This Row],[ARTICOLO]])+1,4)</f>
        <v>1000</v>
      </c>
      <c r="K5496" t="str">
        <f>IFERROR(RIGHT(tbStoricoOrdini[[#This Row],[ARTICOLO]],LEN(tbStoricoOrdini[[#This Row],[ARTICOLO]])-FIND(" ",tbStoricoOrdini[[#This Row],[ARTICOLO]],FIND(" ",tbStoricoOrdini[[#This Row],[ARTICOLO]]) +1)),"")</f>
        <v/>
      </c>
      <c r="L5496" s="3">
        <f>VLOOKUP(tbStoricoOrdini[[#This Row],[ARTICOLO]],tbArticoli[],2,FALSE)</f>
        <v>150</v>
      </c>
      <c r="M5496" s="22">
        <f>tbStoricoOrdini[[#This Row],[IMPORTO]]/tbStoricoOrdini[[#This Row],[PREZZO]]</f>
        <v>3.4466666666666668</v>
      </c>
      <c r="N5496" t="s">
        <v>39</v>
      </c>
      <c r="O5496" s="8">
        <f>VLOOKUP(tbStoricoOrdini[[#This Row],[AGENTE]],tbAgenti[],2,FALSE)</f>
        <v>0.05</v>
      </c>
      <c r="P5496" s="2">
        <v>517</v>
      </c>
      <c r="Q5496" s="2">
        <f>tbStoricoOrdini[[#This Row],[IMPORTO]]*tbStoricoOrdini[[#This Row],[% COMM.]]</f>
        <v>25.85</v>
      </c>
      <c r="R5496" s="2">
        <f>tbStoricoOrdini[[#This Row],[TOT. COMM.]]+tbStoricoOrdini[[#This Row],[IMPORTO]]</f>
        <v>542.85</v>
      </c>
    </row>
    <row r="5497" spans="1:18">
      <c r="A5497" s="1">
        <v>44013</v>
      </c>
      <c r="B5497" s="7">
        <f>MONTH(tbStoricoOrdini[[#This Row],[DATA]])</f>
        <v>7</v>
      </c>
      <c r="C5497" t="s">
        <v>5592</v>
      </c>
      <c r="D5497" t="str">
        <f>RIGHT(tbStoricoOrdini[[#This Row],[ORDINE]],4)</f>
        <v>5494</v>
      </c>
      <c r="E5497" t="s">
        <v>29</v>
      </c>
      <c r="F5497" t="str">
        <f>VLOOKUP(tbStoricoOrdini[[#This Row],[CLIENTE]],tbClienti[],3,FALSE)</f>
        <v>Piemonte</v>
      </c>
      <c r="G5497" t="str">
        <f>VLOOKUP(tbStoricoOrdini[[#This Row],[CLIENTE]],tbClienti[],7,FALSE)</f>
        <v>CC</v>
      </c>
      <c r="H5497" t="s">
        <v>76</v>
      </c>
      <c r="I5497" t="str">
        <f>IF(LEFT(tbStoricoOrdini[[#This Row],[ARTICOLO]],3) = "COG","COG",LEFT(tbStoricoOrdini[[#This Row],[ARTICOLO]],FIND(" ",tbStoricoOrdini[[#This Row],[ARTICOLO]])-1))</f>
        <v>COG</v>
      </c>
      <c r="J5497" t="str">
        <f>MID(tbStoricoOrdini[[#This Row],[ARTICOLO]],FIND(" ",tbStoricoOrdini[[#This Row],[ARTICOLO]])+1,4)</f>
        <v>1000</v>
      </c>
      <c r="K5497" t="str">
        <f>IFERROR(RIGHT(tbStoricoOrdini[[#This Row],[ARTICOLO]],LEN(tbStoricoOrdini[[#This Row],[ARTICOLO]])-FIND(" ",tbStoricoOrdini[[#This Row],[ARTICOLO]],FIND(" ",tbStoricoOrdini[[#This Row],[ARTICOLO]]) +1)),"")</f>
        <v/>
      </c>
      <c r="L5497" s="3">
        <f>VLOOKUP(tbStoricoOrdini[[#This Row],[ARTICOLO]],tbArticoli[],2,FALSE)</f>
        <v>150</v>
      </c>
      <c r="M5497" s="22">
        <f>tbStoricoOrdini[[#This Row],[IMPORTO]]/tbStoricoOrdini[[#This Row],[PREZZO]]</f>
        <v>4.0999999999999996</v>
      </c>
      <c r="N5497" t="s">
        <v>6</v>
      </c>
      <c r="O5497" s="8">
        <f>VLOOKUP(tbStoricoOrdini[[#This Row],[AGENTE]],tbAgenti[],2,FALSE)</f>
        <v>7.4999999999999997E-2</v>
      </c>
      <c r="P5497" s="2">
        <v>615</v>
      </c>
      <c r="Q5497" s="2">
        <f>tbStoricoOrdini[[#This Row],[IMPORTO]]*tbStoricoOrdini[[#This Row],[% COMM.]]</f>
        <v>46.125</v>
      </c>
      <c r="R5497" s="2">
        <f>tbStoricoOrdini[[#This Row],[TOT. COMM.]]+tbStoricoOrdini[[#This Row],[IMPORTO]]</f>
        <v>661.125</v>
      </c>
    </row>
    <row r="5498" spans="1:18">
      <c r="A5498" s="1">
        <v>44013</v>
      </c>
      <c r="B5498" s="7">
        <f>MONTH(tbStoricoOrdini[[#This Row],[DATA]])</f>
        <v>7</v>
      </c>
      <c r="C5498" t="s">
        <v>5593</v>
      </c>
      <c r="D5498" t="str">
        <f>RIGHT(tbStoricoOrdini[[#This Row],[ORDINE]],4)</f>
        <v>5495</v>
      </c>
      <c r="E5498" t="s">
        <v>29</v>
      </c>
      <c r="F5498" t="str">
        <f>VLOOKUP(tbStoricoOrdini[[#This Row],[CLIENTE]],tbClienti[],3,FALSE)</f>
        <v>Piemonte</v>
      </c>
      <c r="G5498" t="str">
        <f>VLOOKUP(tbStoricoOrdini[[#This Row],[CLIENTE]],tbClienti[],7,FALSE)</f>
        <v>CC</v>
      </c>
      <c r="H5498" t="s">
        <v>76</v>
      </c>
      <c r="I5498" t="str">
        <f>IF(LEFT(tbStoricoOrdini[[#This Row],[ARTICOLO]],3) = "COG","COG",LEFT(tbStoricoOrdini[[#This Row],[ARTICOLO]],FIND(" ",tbStoricoOrdini[[#This Row],[ARTICOLO]])-1))</f>
        <v>COG</v>
      </c>
      <c r="J5498" t="str">
        <f>MID(tbStoricoOrdini[[#This Row],[ARTICOLO]],FIND(" ",tbStoricoOrdini[[#This Row],[ARTICOLO]])+1,4)</f>
        <v>1000</v>
      </c>
      <c r="K5498" t="str">
        <f>IFERROR(RIGHT(tbStoricoOrdini[[#This Row],[ARTICOLO]],LEN(tbStoricoOrdini[[#This Row],[ARTICOLO]])-FIND(" ",tbStoricoOrdini[[#This Row],[ARTICOLO]],FIND(" ",tbStoricoOrdini[[#This Row],[ARTICOLO]]) +1)),"")</f>
        <v/>
      </c>
      <c r="L5498" s="3">
        <f>VLOOKUP(tbStoricoOrdini[[#This Row],[ARTICOLO]],tbArticoli[],2,FALSE)</f>
        <v>150</v>
      </c>
      <c r="M5498" s="22">
        <f>tbStoricoOrdini[[#This Row],[IMPORTO]]/tbStoricoOrdini[[#This Row],[PREZZO]]</f>
        <v>2.1</v>
      </c>
      <c r="N5498" t="s">
        <v>9</v>
      </c>
      <c r="O5498" s="8">
        <f>VLOOKUP(tbStoricoOrdini[[#This Row],[AGENTE]],tbAgenti[],2,FALSE)</f>
        <v>0.05</v>
      </c>
      <c r="P5498" s="2">
        <v>315</v>
      </c>
      <c r="Q5498" s="2">
        <f>tbStoricoOrdini[[#This Row],[IMPORTO]]*tbStoricoOrdini[[#This Row],[% COMM.]]</f>
        <v>15.75</v>
      </c>
      <c r="R5498" s="2">
        <f>tbStoricoOrdini[[#This Row],[TOT. COMM.]]+tbStoricoOrdini[[#This Row],[IMPORTO]]</f>
        <v>330.75</v>
      </c>
    </row>
    <row r="5499" spans="1:18">
      <c r="A5499" s="1">
        <v>44013</v>
      </c>
      <c r="B5499" s="7">
        <f>MONTH(tbStoricoOrdini[[#This Row],[DATA]])</f>
        <v>7</v>
      </c>
      <c r="C5499" t="s">
        <v>5594</v>
      </c>
      <c r="D5499" t="str">
        <f>RIGHT(tbStoricoOrdini[[#This Row],[ORDINE]],4)</f>
        <v>5496</v>
      </c>
      <c r="E5499" t="s">
        <v>29</v>
      </c>
      <c r="F5499" t="str">
        <f>VLOOKUP(tbStoricoOrdini[[#This Row],[CLIENTE]],tbClienti[],3,FALSE)</f>
        <v>Piemonte</v>
      </c>
      <c r="G5499" t="str">
        <f>VLOOKUP(tbStoricoOrdini[[#This Row],[CLIENTE]],tbClienti[],7,FALSE)</f>
        <v>CC</v>
      </c>
      <c r="H5499" t="s">
        <v>72</v>
      </c>
      <c r="I5499" t="str">
        <f>IF(LEFT(tbStoricoOrdini[[#This Row],[ARTICOLO]],3) = "COG","COG",LEFT(tbStoricoOrdini[[#This Row],[ARTICOLO]],FIND(" ",tbStoricoOrdini[[#This Row],[ARTICOLO]])-1))</f>
        <v>EB06</v>
      </c>
      <c r="J5499" t="str">
        <f>MID(tbStoricoOrdini[[#This Row],[ARTICOLO]],FIND(" ",tbStoricoOrdini[[#This Row],[ARTICOLO]])+1,4)</f>
        <v>3000</v>
      </c>
      <c r="K5499" t="str">
        <f>IFERROR(RIGHT(tbStoricoOrdini[[#This Row],[ARTICOLO]],LEN(tbStoricoOrdini[[#This Row],[ARTICOLO]])-FIND(" ",tbStoricoOrdini[[#This Row],[ARTICOLO]],FIND(" ",tbStoricoOrdini[[#This Row],[ARTICOLO]]) +1)),"")</f>
        <v>Medium</v>
      </c>
      <c r="L5499" s="3">
        <f>VLOOKUP(tbStoricoOrdini[[#This Row],[ARTICOLO]],tbArticoli[],2,FALSE)</f>
        <v>120</v>
      </c>
      <c r="M5499" s="22">
        <f>tbStoricoOrdini[[#This Row],[IMPORTO]]/tbStoricoOrdini[[#This Row],[PREZZO]]</f>
        <v>16.591666666666665</v>
      </c>
      <c r="N5499" t="s">
        <v>39</v>
      </c>
      <c r="O5499" s="8">
        <f>VLOOKUP(tbStoricoOrdini[[#This Row],[AGENTE]],tbAgenti[],2,FALSE)</f>
        <v>0.05</v>
      </c>
      <c r="P5499" s="2">
        <v>1991</v>
      </c>
      <c r="Q5499" s="2">
        <f>tbStoricoOrdini[[#This Row],[IMPORTO]]*tbStoricoOrdini[[#This Row],[% COMM.]]</f>
        <v>99.550000000000011</v>
      </c>
      <c r="R5499" s="2">
        <f>tbStoricoOrdini[[#This Row],[TOT. COMM.]]+tbStoricoOrdini[[#This Row],[IMPORTO]]</f>
        <v>2090.5500000000002</v>
      </c>
    </row>
    <row r="5500" spans="1:18">
      <c r="A5500" s="1">
        <v>44013</v>
      </c>
      <c r="B5500" s="7">
        <f>MONTH(tbStoricoOrdini[[#This Row],[DATA]])</f>
        <v>7</v>
      </c>
      <c r="C5500" t="s">
        <v>5595</v>
      </c>
      <c r="D5500" t="str">
        <f>RIGHT(tbStoricoOrdini[[#This Row],[ORDINE]],4)</f>
        <v>5497</v>
      </c>
      <c r="E5500" t="s">
        <v>29</v>
      </c>
      <c r="F5500" t="str">
        <f>VLOOKUP(tbStoricoOrdini[[#This Row],[CLIENTE]],tbClienti[],3,FALSE)</f>
        <v>Piemonte</v>
      </c>
      <c r="G5500" t="str">
        <f>VLOOKUP(tbStoricoOrdini[[#This Row],[CLIENTE]],tbClienti[],7,FALSE)</f>
        <v>CC</v>
      </c>
      <c r="H5500" t="s">
        <v>72</v>
      </c>
      <c r="I5500" t="str">
        <f>IF(LEFT(tbStoricoOrdini[[#This Row],[ARTICOLO]],3) = "COG","COG",LEFT(tbStoricoOrdini[[#This Row],[ARTICOLO]],FIND(" ",tbStoricoOrdini[[#This Row],[ARTICOLO]])-1))</f>
        <v>EB06</v>
      </c>
      <c r="J5500" t="str">
        <f>MID(tbStoricoOrdini[[#This Row],[ARTICOLO]],FIND(" ",tbStoricoOrdini[[#This Row],[ARTICOLO]])+1,4)</f>
        <v>3000</v>
      </c>
      <c r="K5500" t="str">
        <f>IFERROR(RIGHT(tbStoricoOrdini[[#This Row],[ARTICOLO]],LEN(tbStoricoOrdini[[#This Row],[ARTICOLO]])-FIND(" ",tbStoricoOrdini[[#This Row],[ARTICOLO]],FIND(" ",tbStoricoOrdini[[#This Row],[ARTICOLO]]) +1)),"")</f>
        <v>Medium</v>
      </c>
      <c r="L5500" s="3">
        <f>VLOOKUP(tbStoricoOrdini[[#This Row],[ARTICOLO]],tbArticoli[],2,FALSE)</f>
        <v>120</v>
      </c>
      <c r="M5500" s="22">
        <f>tbStoricoOrdini[[#This Row],[IMPORTO]]/tbStoricoOrdini[[#This Row],[PREZZO]]</f>
        <v>11.7</v>
      </c>
      <c r="N5500" t="s">
        <v>18</v>
      </c>
      <c r="O5500" s="8">
        <f>VLOOKUP(tbStoricoOrdini[[#This Row],[AGENTE]],tbAgenti[],2,FALSE)</f>
        <v>0.03</v>
      </c>
      <c r="P5500" s="2">
        <v>1404</v>
      </c>
      <c r="Q5500" s="2">
        <f>tbStoricoOrdini[[#This Row],[IMPORTO]]*tbStoricoOrdini[[#This Row],[% COMM.]]</f>
        <v>42.12</v>
      </c>
      <c r="R5500" s="2">
        <f>tbStoricoOrdini[[#This Row],[TOT. COMM.]]+tbStoricoOrdini[[#This Row],[IMPORTO]]</f>
        <v>1446.12</v>
      </c>
    </row>
    <row r="5501" spans="1:18">
      <c r="A5501" s="1">
        <v>44013</v>
      </c>
      <c r="B5501" s="7">
        <f>MONTH(tbStoricoOrdini[[#This Row],[DATA]])</f>
        <v>7</v>
      </c>
      <c r="C5501" t="s">
        <v>5596</v>
      </c>
      <c r="D5501" t="str">
        <f>RIGHT(tbStoricoOrdini[[#This Row],[ORDINE]],4)</f>
        <v>5498</v>
      </c>
      <c r="E5501" t="s">
        <v>29</v>
      </c>
      <c r="F5501" t="str">
        <f>VLOOKUP(tbStoricoOrdini[[#This Row],[CLIENTE]],tbClienti[],3,FALSE)</f>
        <v>Piemonte</v>
      </c>
      <c r="G5501" t="str">
        <f>VLOOKUP(tbStoricoOrdini[[#This Row],[CLIENTE]],tbClienti[],7,FALSE)</f>
        <v>CC</v>
      </c>
      <c r="H5501" t="s">
        <v>72</v>
      </c>
      <c r="I5501" t="str">
        <f>IF(LEFT(tbStoricoOrdini[[#This Row],[ARTICOLO]],3) = "COG","COG",LEFT(tbStoricoOrdini[[#This Row],[ARTICOLO]],FIND(" ",tbStoricoOrdini[[#This Row],[ARTICOLO]])-1))</f>
        <v>EB06</v>
      </c>
      <c r="J5501" t="str">
        <f>MID(tbStoricoOrdini[[#This Row],[ARTICOLO]],FIND(" ",tbStoricoOrdini[[#This Row],[ARTICOLO]])+1,4)</f>
        <v>3000</v>
      </c>
      <c r="K5501" t="str">
        <f>IFERROR(RIGHT(tbStoricoOrdini[[#This Row],[ARTICOLO]],LEN(tbStoricoOrdini[[#This Row],[ARTICOLO]])-FIND(" ",tbStoricoOrdini[[#This Row],[ARTICOLO]],FIND(" ",tbStoricoOrdini[[#This Row],[ARTICOLO]]) +1)),"")</f>
        <v>Medium</v>
      </c>
      <c r="L5501" s="3">
        <f>VLOOKUP(tbStoricoOrdini[[#This Row],[ARTICOLO]],tbArticoli[],2,FALSE)</f>
        <v>120</v>
      </c>
      <c r="M5501" s="22">
        <f>tbStoricoOrdini[[#This Row],[IMPORTO]]/tbStoricoOrdini[[#This Row],[PREZZO]]</f>
        <v>5.4249999999999998</v>
      </c>
      <c r="N5501" t="s">
        <v>6</v>
      </c>
      <c r="O5501" s="8">
        <f>VLOOKUP(tbStoricoOrdini[[#This Row],[AGENTE]],tbAgenti[],2,FALSE)</f>
        <v>7.4999999999999997E-2</v>
      </c>
      <c r="P5501" s="2">
        <v>651</v>
      </c>
      <c r="Q5501" s="2">
        <f>tbStoricoOrdini[[#This Row],[IMPORTO]]*tbStoricoOrdini[[#This Row],[% COMM.]]</f>
        <v>48.824999999999996</v>
      </c>
      <c r="R5501" s="2">
        <f>tbStoricoOrdini[[#This Row],[TOT. COMM.]]+tbStoricoOrdini[[#This Row],[IMPORTO]]</f>
        <v>699.82500000000005</v>
      </c>
    </row>
    <row r="5502" spans="1:18">
      <c r="A5502" s="1">
        <v>44013</v>
      </c>
      <c r="B5502" s="7">
        <f>MONTH(tbStoricoOrdini[[#This Row],[DATA]])</f>
        <v>7</v>
      </c>
      <c r="C5502" t="s">
        <v>5597</v>
      </c>
      <c r="D5502" t="str">
        <f>RIGHT(tbStoricoOrdini[[#This Row],[ORDINE]],4)</f>
        <v>5499</v>
      </c>
      <c r="E5502" t="s">
        <v>29</v>
      </c>
      <c r="F5502" t="str">
        <f>VLOOKUP(tbStoricoOrdini[[#This Row],[CLIENTE]],tbClienti[],3,FALSE)</f>
        <v>Piemonte</v>
      </c>
      <c r="G5502" t="str">
        <f>VLOOKUP(tbStoricoOrdini[[#This Row],[CLIENTE]],tbClienti[],7,FALSE)</f>
        <v>CC</v>
      </c>
      <c r="H5502" t="s">
        <v>72</v>
      </c>
      <c r="I5502" t="str">
        <f>IF(LEFT(tbStoricoOrdini[[#This Row],[ARTICOLO]],3) = "COG","COG",LEFT(tbStoricoOrdini[[#This Row],[ARTICOLO]],FIND(" ",tbStoricoOrdini[[#This Row],[ARTICOLO]])-1))</f>
        <v>EB06</v>
      </c>
      <c r="J5502" t="str">
        <f>MID(tbStoricoOrdini[[#This Row],[ARTICOLO]],FIND(" ",tbStoricoOrdini[[#This Row],[ARTICOLO]])+1,4)</f>
        <v>3000</v>
      </c>
      <c r="K5502" t="str">
        <f>IFERROR(RIGHT(tbStoricoOrdini[[#This Row],[ARTICOLO]],LEN(tbStoricoOrdini[[#This Row],[ARTICOLO]])-FIND(" ",tbStoricoOrdini[[#This Row],[ARTICOLO]],FIND(" ",tbStoricoOrdini[[#This Row],[ARTICOLO]]) +1)),"")</f>
        <v>Medium</v>
      </c>
      <c r="L5502" s="3">
        <f>VLOOKUP(tbStoricoOrdini[[#This Row],[ARTICOLO]],tbArticoli[],2,FALSE)</f>
        <v>120</v>
      </c>
      <c r="M5502" s="22">
        <f>tbStoricoOrdini[[#This Row],[IMPORTO]]/tbStoricoOrdini[[#This Row],[PREZZO]]</f>
        <v>3.2416666666666667</v>
      </c>
      <c r="N5502" t="s">
        <v>9</v>
      </c>
      <c r="O5502" s="8">
        <f>VLOOKUP(tbStoricoOrdini[[#This Row],[AGENTE]],tbAgenti[],2,FALSE)</f>
        <v>0.05</v>
      </c>
      <c r="P5502" s="2">
        <v>389</v>
      </c>
      <c r="Q5502" s="2">
        <f>tbStoricoOrdini[[#This Row],[IMPORTO]]*tbStoricoOrdini[[#This Row],[% COMM.]]</f>
        <v>19.450000000000003</v>
      </c>
      <c r="R5502" s="2">
        <f>tbStoricoOrdini[[#This Row],[TOT. COMM.]]+tbStoricoOrdini[[#This Row],[IMPORTO]]</f>
        <v>408.45</v>
      </c>
    </row>
    <row r="5503" spans="1:18">
      <c r="A5503" s="1">
        <v>44013</v>
      </c>
      <c r="B5503" s="7">
        <f>MONTH(tbStoricoOrdini[[#This Row],[DATA]])</f>
        <v>7</v>
      </c>
      <c r="C5503" t="s">
        <v>5598</v>
      </c>
      <c r="D5503" t="str">
        <f>RIGHT(tbStoricoOrdini[[#This Row],[ORDINE]],4)</f>
        <v>5500</v>
      </c>
      <c r="E5503" t="s">
        <v>29</v>
      </c>
      <c r="F5503" t="str">
        <f>VLOOKUP(tbStoricoOrdini[[#This Row],[CLIENTE]],tbClienti[],3,FALSE)</f>
        <v>Piemonte</v>
      </c>
      <c r="G5503" t="str">
        <f>VLOOKUP(tbStoricoOrdini[[#This Row],[CLIENTE]],tbClienti[],7,FALSE)</f>
        <v>CC</v>
      </c>
      <c r="H5503" t="s">
        <v>73</v>
      </c>
      <c r="I5503" t="str">
        <f>IF(LEFT(tbStoricoOrdini[[#This Row],[ARTICOLO]],3) = "COG","COG",LEFT(tbStoricoOrdini[[#This Row],[ARTICOLO]],FIND(" ",tbStoricoOrdini[[#This Row],[ARTICOLO]])-1))</f>
        <v>EB06</v>
      </c>
      <c r="J5503" t="str">
        <f>MID(tbStoricoOrdini[[#This Row],[ARTICOLO]],FIND(" ",tbStoricoOrdini[[#This Row],[ARTICOLO]])+1,4)</f>
        <v>3000</v>
      </c>
      <c r="K5503" t="str">
        <f>IFERROR(RIGHT(tbStoricoOrdini[[#This Row],[ARTICOLO]],LEN(tbStoricoOrdini[[#This Row],[ARTICOLO]])-FIND(" ",tbStoricoOrdini[[#This Row],[ARTICOLO]],FIND(" ",tbStoricoOrdini[[#This Row],[ARTICOLO]]) +1)),"")</f>
        <v>Plus</v>
      </c>
      <c r="L5503" s="3">
        <f>VLOOKUP(tbStoricoOrdini[[#This Row],[ARTICOLO]],tbArticoli[],2,FALSE)</f>
        <v>130</v>
      </c>
      <c r="M5503" s="22">
        <f>tbStoricoOrdini[[#This Row],[IMPORTO]]/tbStoricoOrdini[[#This Row],[PREZZO]]</f>
        <v>3.523076923076923</v>
      </c>
      <c r="N5503" t="s">
        <v>39</v>
      </c>
      <c r="O5503" s="8">
        <f>VLOOKUP(tbStoricoOrdini[[#This Row],[AGENTE]],tbAgenti[],2,FALSE)</f>
        <v>0.05</v>
      </c>
      <c r="P5503" s="2">
        <v>458</v>
      </c>
      <c r="Q5503" s="2">
        <f>tbStoricoOrdini[[#This Row],[IMPORTO]]*tbStoricoOrdini[[#This Row],[% COMM.]]</f>
        <v>22.900000000000002</v>
      </c>
      <c r="R5503" s="2">
        <f>tbStoricoOrdini[[#This Row],[TOT. COMM.]]+tbStoricoOrdini[[#This Row],[IMPORTO]]</f>
        <v>480.9</v>
      </c>
    </row>
    <row r="5504" spans="1:18">
      <c r="A5504" s="1">
        <v>44013</v>
      </c>
      <c r="B5504" s="7">
        <f>MONTH(tbStoricoOrdini[[#This Row],[DATA]])</f>
        <v>7</v>
      </c>
      <c r="C5504" t="s">
        <v>5599</v>
      </c>
      <c r="D5504" t="str">
        <f>RIGHT(tbStoricoOrdini[[#This Row],[ORDINE]],4)</f>
        <v>5501</v>
      </c>
      <c r="E5504" t="s">
        <v>29</v>
      </c>
      <c r="F5504" t="str">
        <f>VLOOKUP(tbStoricoOrdini[[#This Row],[CLIENTE]],tbClienti[],3,FALSE)</f>
        <v>Piemonte</v>
      </c>
      <c r="G5504" t="str">
        <f>VLOOKUP(tbStoricoOrdini[[#This Row],[CLIENTE]],tbClienti[],7,FALSE)</f>
        <v>CC</v>
      </c>
      <c r="H5504" t="s">
        <v>73</v>
      </c>
      <c r="I5504" t="str">
        <f>IF(LEFT(tbStoricoOrdini[[#This Row],[ARTICOLO]],3) = "COG","COG",LEFT(tbStoricoOrdini[[#This Row],[ARTICOLO]],FIND(" ",tbStoricoOrdini[[#This Row],[ARTICOLO]])-1))</f>
        <v>EB06</v>
      </c>
      <c r="J5504" t="str">
        <f>MID(tbStoricoOrdini[[#This Row],[ARTICOLO]],FIND(" ",tbStoricoOrdini[[#This Row],[ARTICOLO]])+1,4)</f>
        <v>3000</v>
      </c>
      <c r="K5504" t="str">
        <f>IFERROR(RIGHT(tbStoricoOrdini[[#This Row],[ARTICOLO]],LEN(tbStoricoOrdini[[#This Row],[ARTICOLO]])-FIND(" ",tbStoricoOrdini[[#This Row],[ARTICOLO]],FIND(" ",tbStoricoOrdini[[#This Row],[ARTICOLO]]) +1)),"")</f>
        <v>Plus</v>
      </c>
      <c r="L5504" s="3">
        <f>VLOOKUP(tbStoricoOrdini[[#This Row],[ARTICOLO]],tbArticoli[],2,FALSE)</f>
        <v>130</v>
      </c>
      <c r="M5504" s="22">
        <f>tbStoricoOrdini[[#This Row],[IMPORTO]]/tbStoricoOrdini[[#This Row],[PREZZO]]</f>
        <v>7.6923076923076927E-3</v>
      </c>
      <c r="N5504" t="s">
        <v>6</v>
      </c>
      <c r="O5504" s="8">
        <f>VLOOKUP(tbStoricoOrdini[[#This Row],[AGENTE]],tbAgenti[],2,FALSE)</f>
        <v>7.4999999999999997E-2</v>
      </c>
      <c r="P5504" s="2">
        <v>1</v>
      </c>
      <c r="Q5504" s="2">
        <f>tbStoricoOrdini[[#This Row],[IMPORTO]]*tbStoricoOrdini[[#This Row],[% COMM.]]</f>
        <v>7.4999999999999997E-2</v>
      </c>
      <c r="R5504" s="2">
        <f>tbStoricoOrdini[[#This Row],[TOT. COMM.]]+tbStoricoOrdini[[#This Row],[IMPORTO]]</f>
        <v>1.075</v>
      </c>
    </row>
    <row r="5505" spans="1:18">
      <c r="A5505" s="1">
        <v>44013</v>
      </c>
      <c r="B5505" s="7">
        <f>MONTH(tbStoricoOrdini[[#This Row],[DATA]])</f>
        <v>7</v>
      </c>
      <c r="C5505" t="s">
        <v>5600</v>
      </c>
      <c r="D5505" t="str">
        <f>RIGHT(tbStoricoOrdini[[#This Row],[ORDINE]],4)</f>
        <v>5502</v>
      </c>
      <c r="E5505" t="s">
        <v>31</v>
      </c>
      <c r="F5505" t="str">
        <f>VLOOKUP(tbStoricoOrdini[[#This Row],[CLIENTE]],tbClienti[],3,FALSE)</f>
        <v>Piemonte</v>
      </c>
      <c r="G5505" t="str">
        <f>VLOOKUP(tbStoricoOrdini[[#This Row],[CLIENTE]],tbClienti[],7,FALSE)</f>
        <v>CD</v>
      </c>
      <c r="H5505" t="s">
        <v>78</v>
      </c>
      <c r="I5505" t="str">
        <f>IF(LEFT(tbStoricoOrdini[[#This Row],[ARTICOLO]],3) = "COG","COG",LEFT(tbStoricoOrdini[[#This Row],[ARTICOLO]],FIND(" ",tbStoricoOrdini[[#This Row],[ARTICOLO]])-1))</f>
        <v>COG</v>
      </c>
      <c r="J5505" t="str">
        <f>MID(tbStoricoOrdini[[#This Row],[ARTICOLO]],FIND(" ",tbStoricoOrdini[[#This Row],[ARTICOLO]])+1,4)</f>
        <v>3000</v>
      </c>
      <c r="K5505" t="str">
        <f>IFERROR(RIGHT(tbStoricoOrdini[[#This Row],[ARTICOLO]],LEN(tbStoricoOrdini[[#This Row],[ARTICOLO]])-FIND(" ",tbStoricoOrdini[[#This Row],[ARTICOLO]],FIND(" ",tbStoricoOrdini[[#This Row],[ARTICOLO]]) +1)),"")</f>
        <v>Medium</v>
      </c>
      <c r="L5505" s="3">
        <f>VLOOKUP(tbStoricoOrdini[[#This Row],[ARTICOLO]],tbArticoli[],2,FALSE)</f>
        <v>220</v>
      </c>
      <c r="M5505" s="22">
        <f>tbStoricoOrdini[[#This Row],[IMPORTO]]/tbStoricoOrdini[[#This Row],[PREZZO]]</f>
        <v>25.15909090909091</v>
      </c>
      <c r="N5505" t="s">
        <v>7</v>
      </c>
      <c r="O5505" s="8">
        <f>VLOOKUP(tbStoricoOrdini[[#This Row],[AGENTE]],tbAgenti[],2,FALSE)</f>
        <v>0.03</v>
      </c>
      <c r="P5505" s="2">
        <v>5535</v>
      </c>
      <c r="Q5505" s="2">
        <f>tbStoricoOrdini[[#This Row],[IMPORTO]]*tbStoricoOrdini[[#This Row],[% COMM.]]</f>
        <v>166.04999999999998</v>
      </c>
      <c r="R5505" s="2">
        <f>tbStoricoOrdini[[#This Row],[TOT. COMM.]]+tbStoricoOrdini[[#This Row],[IMPORTO]]</f>
        <v>5701.05</v>
      </c>
    </row>
    <row r="5506" spans="1:18">
      <c r="A5506" s="1">
        <v>44013</v>
      </c>
      <c r="B5506" s="7">
        <f>MONTH(tbStoricoOrdini[[#This Row],[DATA]])</f>
        <v>7</v>
      </c>
      <c r="C5506" t="s">
        <v>5601</v>
      </c>
      <c r="D5506" t="str">
        <f>RIGHT(tbStoricoOrdini[[#This Row],[ORDINE]],4)</f>
        <v>5503</v>
      </c>
      <c r="E5506" t="s">
        <v>31</v>
      </c>
      <c r="F5506" t="str">
        <f>VLOOKUP(tbStoricoOrdini[[#This Row],[CLIENTE]],tbClienti[],3,FALSE)</f>
        <v>Piemonte</v>
      </c>
      <c r="G5506" t="str">
        <f>VLOOKUP(tbStoricoOrdini[[#This Row],[CLIENTE]],tbClienti[],7,FALSE)</f>
        <v>CD</v>
      </c>
      <c r="H5506" t="s">
        <v>74</v>
      </c>
      <c r="I5506" t="str">
        <f>IF(LEFT(tbStoricoOrdini[[#This Row],[ARTICOLO]],3) = "COG","COG",LEFT(tbStoricoOrdini[[#This Row],[ARTICOLO]],FIND(" ",tbStoricoOrdini[[#This Row],[ARTICOLO]])-1))</f>
        <v>AVRC</v>
      </c>
      <c r="J5506" t="str">
        <f>MID(tbStoricoOrdini[[#This Row],[ARTICOLO]],FIND(" ",tbStoricoOrdini[[#This Row],[ARTICOLO]])+1,4)</f>
        <v>2500</v>
      </c>
      <c r="K5506" t="str">
        <f>IFERROR(RIGHT(tbStoricoOrdini[[#This Row],[ARTICOLO]],LEN(tbStoricoOrdini[[#This Row],[ARTICOLO]])-FIND(" ",tbStoricoOrdini[[#This Row],[ARTICOLO]],FIND(" ",tbStoricoOrdini[[#This Row],[ARTICOLO]]) +1)),"")</f>
        <v>Gold</v>
      </c>
      <c r="L5506" s="3">
        <f>VLOOKUP(tbStoricoOrdini[[#This Row],[ARTICOLO]],tbArticoli[],2,FALSE)</f>
        <v>500</v>
      </c>
      <c r="M5506" s="22">
        <f>tbStoricoOrdini[[#This Row],[IMPORTO]]/tbStoricoOrdini[[#This Row],[PREZZO]]</f>
        <v>3.4000000000000002E-2</v>
      </c>
      <c r="N5506" t="s">
        <v>39</v>
      </c>
      <c r="O5506" s="8">
        <f>VLOOKUP(tbStoricoOrdini[[#This Row],[AGENTE]],tbAgenti[],2,FALSE)</f>
        <v>0.05</v>
      </c>
      <c r="P5506" s="2">
        <v>17</v>
      </c>
      <c r="Q5506" s="2">
        <f>tbStoricoOrdini[[#This Row],[IMPORTO]]*tbStoricoOrdini[[#This Row],[% COMM.]]</f>
        <v>0.85000000000000009</v>
      </c>
      <c r="R5506" s="2">
        <f>tbStoricoOrdini[[#This Row],[TOT. COMM.]]+tbStoricoOrdini[[#This Row],[IMPORTO]]</f>
        <v>17.850000000000001</v>
      </c>
    </row>
    <row r="5507" spans="1:18">
      <c r="A5507" s="1">
        <v>44013</v>
      </c>
      <c r="B5507" s="7">
        <f>MONTH(tbStoricoOrdini[[#This Row],[DATA]])</f>
        <v>7</v>
      </c>
      <c r="C5507" t="s">
        <v>5602</v>
      </c>
      <c r="D5507" t="str">
        <f>RIGHT(tbStoricoOrdini[[#This Row],[ORDINE]],4)</f>
        <v>5504</v>
      </c>
      <c r="E5507" t="s">
        <v>31</v>
      </c>
      <c r="F5507" t="str">
        <f>VLOOKUP(tbStoricoOrdini[[#This Row],[CLIENTE]],tbClienti[],3,FALSE)</f>
        <v>Piemonte</v>
      </c>
      <c r="G5507" t="str">
        <f>VLOOKUP(tbStoricoOrdini[[#This Row],[CLIENTE]],tbClienti[],7,FALSE)</f>
        <v>CD</v>
      </c>
      <c r="H5507" t="s">
        <v>74</v>
      </c>
      <c r="I5507" t="str">
        <f>IF(LEFT(tbStoricoOrdini[[#This Row],[ARTICOLO]],3) = "COG","COG",LEFT(tbStoricoOrdini[[#This Row],[ARTICOLO]],FIND(" ",tbStoricoOrdini[[#This Row],[ARTICOLO]])-1))</f>
        <v>AVRC</v>
      </c>
      <c r="J5507" t="str">
        <f>MID(tbStoricoOrdini[[#This Row],[ARTICOLO]],FIND(" ",tbStoricoOrdini[[#This Row],[ARTICOLO]])+1,4)</f>
        <v>2500</v>
      </c>
      <c r="K5507" t="str">
        <f>IFERROR(RIGHT(tbStoricoOrdini[[#This Row],[ARTICOLO]],LEN(tbStoricoOrdini[[#This Row],[ARTICOLO]])-FIND(" ",tbStoricoOrdini[[#This Row],[ARTICOLO]],FIND(" ",tbStoricoOrdini[[#This Row],[ARTICOLO]]) +1)),"")</f>
        <v>Gold</v>
      </c>
      <c r="L5507" s="3">
        <f>VLOOKUP(tbStoricoOrdini[[#This Row],[ARTICOLO]],tbArticoli[],2,FALSE)</f>
        <v>500</v>
      </c>
      <c r="M5507" s="22">
        <f>tbStoricoOrdini[[#This Row],[IMPORTO]]/tbStoricoOrdini[[#This Row],[PREZZO]]</f>
        <v>0.58599999999999997</v>
      </c>
      <c r="N5507" t="s">
        <v>7</v>
      </c>
      <c r="O5507" s="8">
        <f>VLOOKUP(tbStoricoOrdini[[#This Row],[AGENTE]],tbAgenti[],2,FALSE)</f>
        <v>0.03</v>
      </c>
      <c r="P5507" s="2">
        <v>293</v>
      </c>
      <c r="Q5507" s="2">
        <f>tbStoricoOrdini[[#This Row],[IMPORTO]]*tbStoricoOrdini[[#This Row],[% COMM.]]</f>
        <v>8.7899999999999991</v>
      </c>
      <c r="R5507" s="2">
        <f>tbStoricoOrdini[[#This Row],[TOT. COMM.]]+tbStoricoOrdini[[#This Row],[IMPORTO]]</f>
        <v>301.79000000000002</v>
      </c>
    </row>
    <row r="5508" spans="1:18">
      <c r="A5508" s="1">
        <v>44013</v>
      </c>
      <c r="B5508" s="7">
        <f>MONTH(tbStoricoOrdini[[#This Row],[DATA]])</f>
        <v>7</v>
      </c>
      <c r="C5508" t="s">
        <v>5603</v>
      </c>
      <c r="D5508" t="str">
        <f>RIGHT(tbStoricoOrdini[[#This Row],[ORDINE]],4)</f>
        <v>5505</v>
      </c>
      <c r="E5508" t="s">
        <v>31</v>
      </c>
      <c r="F5508" t="str">
        <f>VLOOKUP(tbStoricoOrdini[[#This Row],[CLIENTE]],tbClienti[],3,FALSE)</f>
        <v>Piemonte</v>
      </c>
      <c r="G5508" t="str">
        <f>VLOOKUP(tbStoricoOrdini[[#This Row],[CLIENTE]],tbClienti[],7,FALSE)</f>
        <v>CD</v>
      </c>
      <c r="H5508" t="s">
        <v>74</v>
      </c>
      <c r="I5508" t="str">
        <f>IF(LEFT(tbStoricoOrdini[[#This Row],[ARTICOLO]],3) = "COG","COG",LEFT(tbStoricoOrdini[[#This Row],[ARTICOLO]],FIND(" ",tbStoricoOrdini[[#This Row],[ARTICOLO]])-1))</f>
        <v>AVRC</v>
      </c>
      <c r="J5508" t="str">
        <f>MID(tbStoricoOrdini[[#This Row],[ARTICOLO]],FIND(" ",tbStoricoOrdini[[#This Row],[ARTICOLO]])+1,4)</f>
        <v>2500</v>
      </c>
      <c r="K5508" t="str">
        <f>IFERROR(RIGHT(tbStoricoOrdini[[#This Row],[ARTICOLO]],LEN(tbStoricoOrdini[[#This Row],[ARTICOLO]])-FIND(" ",tbStoricoOrdini[[#This Row],[ARTICOLO]],FIND(" ",tbStoricoOrdini[[#This Row],[ARTICOLO]]) +1)),"")</f>
        <v>Gold</v>
      </c>
      <c r="L5508" s="3">
        <f>VLOOKUP(tbStoricoOrdini[[#This Row],[ARTICOLO]],tbArticoli[],2,FALSE)</f>
        <v>500</v>
      </c>
      <c r="M5508" s="22">
        <f>tbStoricoOrdini[[#This Row],[IMPORTO]]/tbStoricoOrdini[[#This Row],[PREZZO]]</f>
        <v>0.89600000000000002</v>
      </c>
      <c r="N5508" t="s">
        <v>13</v>
      </c>
      <c r="O5508" s="8">
        <f>VLOOKUP(tbStoricoOrdini[[#This Row],[AGENTE]],tbAgenti[],2,FALSE)</f>
        <v>0.1</v>
      </c>
      <c r="P5508" s="2">
        <v>448</v>
      </c>
      <c r="Q5508" s="2">
        <f>tbStoricoOrdini[[#This Row],[IMPORTO]]*tbStoricoOrdini[[#This Row],[% COMM.]]</f>
        <v>44.800000000000004</v>
      </c>
      <c r="R5508" s="2">
        <f>tbStoricoOrdini[[#This Row],[TOT. COMM.]]+tbStoricoOrdini[[#This Row],[IMPORTO]]</f>
        <v>492.8</v>
      </c>
    </row>
    <row r="5509" spans="1:18">
      <c r="A5509" s="1">
        <v>44013</v>
      </c>
      <c r="B5509" s="7">
        <f>MONTH(tbStoricoOrdini[[#This Row],[DATA]])</f>
        <v>7</v>
      </c>
      <c r="C5509" t="s">
        <v>5604</v>
      </c>
      <c r="D5509" t="str">
        <f>RIGHT(tbStoricoOrdini[[#This Row],[ORDINE]],4)</f>
        <v>5506</v>
      </c>
      <c r="E5509" t="s">
        <v>31</v>
      </c>
      <c r="F5509" t="str">
        <f>VLOOKUP(tbStoricoOrdini[[#This Row],[CLIENTE]],tbClienti[],3,FALSE)</f>
        <v>Piemonte</v>
      </c>
      <c r="G5509" t="str">
        <f>VLOOKUP(tbStoricoOrdini[[#This Row],[CLIENTE]],tbClienti[],7,FALSE)</f>
        <v>CD</v>
      </c>
      <c r="H5509" t="s">
        <v>74</v>
      </c>
      <c r="I5509" t="str">
        <f>IF(LEFT(tbStoricoOrdini[[#This Row],[ARTICOLO]],3) = "COG","COG",LEFT(tbStoricoOrdini[[#This Row],[ARTICOLO]],FIND(" ",tbStoricoOrdini[[#This Row],[ARTICOLO]])-1))</f>
        <v>AVRC</v>
      </c>
      <c r="J5509" t="str">
        <f>MID(tbStoricoOrdini[[#This Row],[ARTICOLO]],FIND(" ",tbStoricoOrdini[[#This Row],[ARTICOLO]])+1,4)</f>
        <v>2500</v>
      </c>
      <c r="K5509" t="str">
        <f>IFERROR(RIGHT(tbStoricoOrdini[[#This Row],[ARTICOLO]],LEN(tbStoricoOrdini[[#This Row],[ARTICOLO]])-FIND(" ",tbStoricoOrdini[[#This Row],[ARTICOLO]],FIND(" ",tbStoricoOrdini[[#This Row],[ARTICOLO]]) +1)),"")</f>
        <v>Gold</v>
      </c>
      <c r="L5509" s="3">
        <f>VLOOKUP(tbStoricoOrdini[[#This Row],[ARTICOLO]],tbArticoli[],2,FALSE)</f>
        <v>500</v>
      </c>
      <c r="M5509" s="22">
        <f>tbStoricoOrdini[[#This Row],[IMPORTO]]/tbStoricoOrdini[[#This Row],[PREZZO]]</f>
        <v>5.3999999999999999E-2</v>
      </c>
      <c r="N5509" t="s">
        <v>6</v>
      </c>
      <c r="O5509" s="8">
        <f>VLOOKUP(tbStoricoOrdini[[#This Row],[AGENTE]],tbAgenti[],2,FALSE)</f>
        <v>7.4999999999999997E-2</v>
      </c>
      <c r="P5509" s="2">
        <v>27</v>
      </c>
      <c r="Q5509" s="2">
        <f>tbStoricoOrdini[[#This Row],[IMPORTO]]*tbStoricoOrdini[[#This Row],[% COMM.]]</f>
        <v>2.0249999999999999</v>
      </c>
      <c r="R5509" s="2">
        <f>tbStoricoOrdini[[#This Row],[TOT. COMM.]]+tbStoricoOrdini[[#This Row],[IMPORTO]]</f>
        <v>29.024999999999999</v>
      </c>
    </row>
    <row r="5510" spans="1:18">
      <c r="A5510" s="1">
        <v>44013</v>
      </c>
      <c r="B5510" s="7">
        <f>MONTH(tbStoricoOrdini[[#This Row],[DATA]])</f>
        <v>7</v>
      </c>
      <c r="C5510" t="s">
        <v>5605</v>
      </c>
      <c r="D5510" t="str">
        <f>RIGHT(tbStoricoOrdini[[#This Row],[ORDINE]],4)</f>
        <v>5507</v>
      </c>
      <c r="E5510" t="s">
        <v>31</v>
      </c>
      <c r="F5510" t="str">
        <f>VLOOKUP(tbStoricoOrdini[[#This Row],[CLIENTE]],tbClienti[],3,FALSE)</f>
        <v>Piemonte</v>
      </c>
      <c r="G5510" t="str">
        <f>VLOOKUP(tbStoricoOrdini[[#This Row],[CLIENTE]],tbClienti[],7,FALSE)</f>
        <v>CD</v>
      </c>
      <c r="H5510" t="s">
        <v>77</v>
      </c>
      <c r="I5510" t="str">
        <f>IF(LEFT(tbStoricoOrdini[[#This Row],[ARTICOLO]],3) = "COG","COG",LEFT(tbStoricoOrdini[[#This Row],[ARTICOLO]],FIND(" ",tbStoricoOrdini[[#This Row],[ARTICOLO]])-1))</f>
        <v>COG</v>
      </c>
      <c r="J5510" t="str">
        <f>MID(tbStoricoOrdini[[#This Row],[ARTICOLO]],FIND(" ",tbStoricoOrdini[[#This Row],[ARTICOLO]])+1,4)</f>
        <v>2000</v>
      </c>
      <c r="K5510" t="str">
        <f>IFERROR(RIGHT(tbStoricoOrdini[[#This Row],[ARTICOLO]],LEN(tbStoricoOrdini[[#This Row],[ARTICOLO]])-FIND(" ",tbStoricoOrdini[[#This Row],[ARTICOLO]],FIND(" ",tbStoricoOrdini[[#This Row],[ARTICOLO]]) +1)),"")</f>
        <v>Medium</v>
      </c>
      <c r="L5510" s="3">
        <f>VLOOKUP(tbStoricoOrdini[[#This Row],[ARTICOLO]],tbArticoli[],2,FALSE)</f>
        <v>200</v>
      </c>
      <c r="M5510" s="22">
        <f>tbStoricoOrdini[[#This Row],[IMPORTO]]/tbStoricoOrdini[[#This Row],[PREZZO]]</f>
        <v>7.4999999999999997E-2</v>
      </c>
      <c r="N5510" t="s">
        <v>9</v>
      </c>
      <c r="O5510" s="8">
        <f>VLOOKUP(tbStoricoOrdini[[#This Row],[AGENTE]],tbAgenti[],2,FALSE)</f>
        <v>0.05</v>
      </c>
      <c r="P5510" s="2">
        <v>15</v>
      </c>
      <c r="Q5510" s="2">
        <f>tbStoricoOrdini[[#This Row],[IMPORTO]]*tbStoricoOrdini[[#This Row],[% COMM.]]</f>
        <v>0.75</v>
      </c>
      <c r="R5510" s="2">
        <f>tbStoricoOrdini[[#This Row],[TOT. COMM.]]+tbStoricoOrdini[[#This Row],[IMPORTO]]</f>
        <v>15.75</v>
      </c>
    </row>
    <row r="5511" spans="1:18">
      <c r="A5511" s="1">
        <v>44013</v>
      </c>
      <c r="B5511" s="7">
        <f>MONTH(tbStoricoOrdini[[#This Row],[DATA]])</f>
        <v>7</v>
      </c>
      <c r="C5511" t="s">
        <v>5606</v>
      </c>
      <c r="D5511" t="str">
        <f>RIGHT(tbStoricoOrdini[[#This Row],[ORDINE]],4)</f>
        <v>5508</v>
      </c>
      <c r="E5511" t="s">
        <v>31</v>
      </c>
      <c r="F5511" t="str">
        <f>VLOOKUP(tbStoricoOrdini[[#This Row],[CLIENTE]],tbClienti[],3,FALSE)</f>
        <v>Piemonte</v>
      </c>
      <c r="G5511" t="str">
        <f>VLOOKUP(tbStoricoOrdini[[#This Row],[CLIENTE]],tbClienti[],7,FALSE)</f>
        <v>CD</v>
      </c>
      <c r="H5511" t="s">
        <v>61</v>
      </c>
      <c r="I5511" t="str">
        <f>IF(LEFT(tbStoricoOrdini[[#This Row],[ARTICOLO]],3) = "COG","COG",LEFT(tbStoricoOrdini[[#This Row],[ARTICOLO]],FIND(" ",tbStoricoOrdini[[#This Row],[ARTICOLO]])-1))</f>
        <v>KLM</v>
      </c>
      <c r="J5511" t="str">
        <f>MID(tbStoricoOrdini[[#This Row],[ARTICOLO]],FIND(" ",tbStoricoOrdini[[#This Row],[ARTICOLO]])+1,4)</f>
        <v>5000</v>
      </c>
      <c r="K5511" t="str">
        <f>IFERROR(RIGHT(tbStoricoOrdini[[#This Row],[ARTICOLO]],LEN(tbStoricoOrdini[[#This Row],[ARTICOLO]])-FIND(" ",tbStoricoOrdini[[#This Row],[ARTICOLO]],FIND(" ",tbStoricoOrdini[[#This Row],[ARTICOLO]]) +1)),"")</f>
        <v>Medium</v>
      </c>
      <c r="L5511" s="3">
        <f>VLOOKUP(tbStoricoOrdini[[#This Row],[ARTICOLO]],tbArticoli[],2,FALSE)</f>
        <v>150</v>
      </c>
      <c r="M5511" s="22">
        <f>tbStoricoOrdini[[#This Row],[IMPORTO]]/tbStoricoOrdini[[#This Row],[PREZZO]]</f>
        <v>136.68666666666667</v>
      </c>
      <c r="N5511" t="s">
        <v>39</v>
      </c>
      <c r="O5511" s="8">
        <f>VLOOKUP(tbStoricoOrdini[[#This Row],[AGENTE]],tbAgenti[],2,FALSE)</f>
        <v>0.05</v>
      </c>
      <c r="P5511" s="2">
        <v>20503</v>
      </c>
      <c r="Q5511" s="2">
        <f>tbStoricoOrdini[[#This Row],[IMPORTO]]*tbStoricoOrdini[[#This Row],[% COMM.]]</f>
        <v>1025.1500000000001</v>
      </c>
      <c r="R5511" s="2">
        <f>tbStoricoOrdini[[#This Row],[TOT. COMM.]]+tbStoricoOrdini[[#This Row],[IMPORTO]]</f>
        <v>21528.15</v>
      </c>
    </row>
    <row r="5512" spans="1:18">
      <c r="A5512" s="1">
        <v>44013</v>
      </c>
      <c r="B5512" s="7">
        <f>MONTH(tbStoricoOrdini[[#This Row],[DATA]])</f>
        <v>7</v>
      </c>
      <c r="C5512" t="s">
        <v>5607</v>
      </c>
      <c r="D5512" t="str">
        <f>RIGHT(tbStoricoOrdini[[#This Row],[ORDINE]],4)</f>
        <v>5509</v>
      </c>
      <c r="E5512" t="s">
        <v>31</v>
      </c>
      <c r="F5512" t="str">
        <f>VLOOKUP(tbStoricoOrdini[[#This Row],[CLIENTE]],tbClienti[],3,FALSE)</f>
        <v>Piemonte</v>
      </c>
      <c r="G5512" t="str">
        <f>VLOOKUP(tbStoricoOrdini[[#This Row],[CLIENTE]],tbClienti[],7,FALSE)</f>
        <v>CD</v>
      </c>
      <c r="H5512" t="s">
        <v>61</v>
      </c>
      <c r="I5512" t="str">
        <f>IF(LEFT(tbStoricoOrdini[[#This Row],[ARTICOLO]],3) = "COG","COG",LEFT(tbStoricoOrdini[[#This Row],[ARTICOLO]],FIND(" ",tbStoricoOrdini[[#This Row],[ARTICOLO]])-1))</f>
        <v>KLM</v>
      </c>
      <c r="J5512" t="str">
        <f>MID(tbStoricoOrdini[[#This Row],[ARTICOLO]],FIND(" ",tbStoricoOrdini[[#This Row],[ARTICOLO]])+1,4)</f>
        <v>5000</v>
      </c>
      <c r="K5512" t="str">
        <f>IFERROR(RIGHT(tbStoricoOrdini[[#This Row],[ARTICOLO]],LEN(tbStoricoOrdini[[#This Row],[ARTICOLO]])-FIND(" ",tbStoricoOrdini[[#This Row],[ARTICOLO]],FIND(" ",tbStoricoOrdini[[#This Row],[ARTICOLO]]) +1)),"")</f>
        <v>Medium</v>
      </c>
      <c r="L5512" s="3">
        <f>VLOOKUP(tbStoricoOrdini[[#This Row],[ARTICOLO]],tbArticoli[],2,FALSE)</f>
        <v>150</v>
      </c>
      <c r="M5512" s="22">
        <f>tbStoricoOrdini[[#This Row],[IMPORTO]]/tbStoricoOrdini[[#This Row],[PREZZO]]</f>
        <v>8.0733333333333341</v>
      </c>
      <c r="N5512" t="s">
        <v>19</v>
      </c>
      <c r="O5512" s="8">
        <f>VLOOKUP(tbStoricoOrdini[[#This Row],[AGENTE]],tbAgenti[],2,FALSE)</f>
        <v>0.05</v>
      </c>
      <c r="P5512" s="2">
        <v>1211</v>
      </c>
      <c r="Q5512" s="2">
        <f>tbStoricoOrdini[[#This Row],[IMPORTO]]*tbStoricoOrdini[[#This Row],[% COMM.]]</f>
        <v>60.550000000000004</v>
      </c>
      <c r="R5512" s="2">
        <f>tbStoricoOrdini[[#This Row],[TOT. COMM.]]+tbStoricoOrdini[[#This Row],[IMPORTO]]</f>
        <v>1271.55</v>
      </c>
    </row>
    <row r="5513" spans="1:18">
      <c r="A5513" s="1">
        <v>44013</v>
      </c>
      <c r="B5513" s="7">
        <f>MONTH(tbStoricoOrdini[[#This Row],[DATA]])</f>
        <v>7</v>
      </c>
      <c r="C5513" t="s">
        <v>5608</v>
      </c>
      <c r="D5513" t="str">
        <f>RIGHT(tbStoricoOrdini[[#This Row],[ORDINE]],4)</f>
        <v>5510</v>
      </c>
      <c r="E5513" t="s">
        <v>31</v>
      </c>
      <c r="F5513" t="str">
        <f>VLOOKUP(tbStoricoOrdini[[#This Row],[CLIENTE]],tbClienti[],3,FALSE)</f>
        <v>Piemonte</v>
      </c>
      <c r="G5513" t="str">
        <f>VLOOKUP(tbStoricoOrdini[[#This Row],[CLIENTE]],tbClienti[],7,FALSE)</f>
        <v>CD</v>
      </c>
      <c r="H5513" t="s">
        <v>61</v>
      </c>
      <c r="I5513" t="str">
        <f>IF(LEFT(tbStoricoOrdini[[#This Row],[ARTICOLO]],3) = "COG","COG",LEFT(tbStoricoOrdini[[#This Row],[ARTICOLO]],FIND(" ",tbStoricoOrdini[[#This Row],[ARTICOLO]])-1))</f>
        <v>KLM</v>
      </c>
      <c r="J5513" t="str">
        <f>MID(tbStoricoOrdini[[#This Row],[ARTICOLO]],FIND(" ",tbStoricoOrdini[[#This Row],[ARTICOLO]])+1,4)</f>
        <v>5000</v>
      </c>
      <c r="K5513" t="str">
        <f>IFERROR(RIGHT(tbStoricoOrdini[[#This Row],[ARTICOLO]],LEN(tbStoricoOrdini[[#This Row],[ARTICOLO]])-FIND(" ",tbStoricoOrdini[[#This Row],[ARTICOLO]],FIND(" ",tbStoricoOrdini[[#This Row],[ARTICOLO]]) +1)),"")</f>
        <v>Medium</v>
      </c>
      <c r="L5513" s="3">
        <f>VLOOKUP(tbStoricoOrdini[[#This Row],[ARTICOLO]],tbArticoli[],2,FALSE)</f>
        <v>150</v>
      </c>
      <c r="M5513" s="22">
        <f>tbStoricoOrdini[[#This Row],[IMPORTO]]/tbStoricoOrdini[[#This Row],[PREZZO]]</f>
        <v>25.18</v>
      </c>
      <c r="N5513" t="s">
        <v>6</v>
      </c>
      <c r="O5513" s="8">
        <f>VLOOKUP(tbStoricoOrdini[[#This Row],[AGENTE]],tbAgenti[],2,FALSE)</f>
        <v>7.4999999999999997E-2</v>
      </c>
      <c r="P5513" s="2">
        <v>3777</v>
      </c>
      <c r="Q5513" s="2">
        <f>tbStoricoOrdini[[#This Row],[IMPORTO]]*tbStoricoOrdini[[#This Row],[% COMM.]]</f>
        <v>283.27499999999998</v>
      </c>
      <c r="R5513" s="2">
        <f>tbStoricoOrdini[[#This Row],[TOT. COMM.]]+tbStoricoOrdini[[#This Row],[IMPORTO]]</f>
        <v>4060.2750000000001</v>
      </c>
    </row>
    <row r="5514" spans="1:18">
      <c r="A5514" s="1">
        <v>44013</v>
      </c>
      <c r="B5514" s="7">
        <f>MONTH(tbStoricoOrdini[[#This Row],[DATA]])</f>
        <v>7</v>
      </c>
      <c r="C5514" t="s">
        <v>5609</v>
      </c>
      <c r="D5514" t="str">
        <f>RIGHT(tbStoricoOrdini[[#This Row],[ORDINE]],4)</f>
        <v>5511</v>
      </c>
      <c r="E5514" t="s">
        <v>31</v>
      </c>
      <c r="F5514" t="str">
        <f>VLOOKUP(tbStoricoOrdini[[#This Row],[CLIENTE]],tbClienti[],3,FALSE)</f>
        <v>Piemonte</v>
      </c>
      <c r="G5514" t="str">
        <f>VLOOKUP(tbStoricoOrdini[[#This Row],[CLIENTE]],tbClienti[],7,FALSE)</f>
        <v>CD</v>
      </c>
      <c r="H5514" t="s">
        <v>61</v>
      </c>
      <c r="I5514" t="str">
        <f>IF(LEFT(tbStoricoOrdini[[#This Row],[ARTICOLO]],3) = "COG","COG",LEFT(tbStoricoOrdini[[#This Row],[ARTICOLO]],FIND(" ",tbStoricoOrdini[[#This Row],[ARTICOLO]])-1))</f>
        <v>KLM</v>
      </c>
      <c r="J5514" t="str">
        <f>MID(tbStoricoOrdini[[#This Row],[ARTICOLO]],FIND(" ",tbStoricoOrdini[[#This Row],[ARTICOLO]])+1,4)</f>
        <v>5000</v>
      </c>
      <c r="K5514" t="str">
        <f>IFERROR(RIGHT(tbStoricoOrdini[[#This Row],[ARTICOLO]],LEN(tbStoricoOrdini[[#This Row],[ARTICOLO]])-FIND(" ",tbStoricoOrdini[[#This Row],[ARTICOLO]],FIND(" ",tbStoricoOrdini[[#This Row],[ARTICOLO]]) +1)),"")</f>
        <v>Medium</v>
      </c>
      <c r="L5514" s="3">
        <f>VLOOKUP(tbStoricoOrdini[[#This Row],[ARTICOLO]],tbArticoli[],2,FALSE)</f>
        <v>150</v>
      </c>
      <c r="M5514" s="22">
        <f>tbStoricoOrdini[[#This Row],[IMPORTO]]/tbStoricoOrdini[[#This Row],[PREZZO]]</f>
        <v>717.01333333333332</v>
      </c>
      <c r="N5514" t="s">
        <v>9</v>
      </c>
      <c r="O5514" s="8">
        <f>VLOOKUP(tbStoricoOrdini[[#This Row],[AGENTE]],tbAgenti[],2,FALSE)</f>
        <v>0.05</v>
      </c>
      <c r="P5514" s="2">
        <v>107552</v>
      </c>
      <c r="Q5514" s="2">
        <f>tbStoricoOrdini[[#This Row],[IMPORTO]]*tbStoricoOrdini[[#This Row],[% COMM.]]</f>
        <v>5377.6</v>
      </c>
      <c r="R5514" s="2">
        <f>tbStoricoOrdini[[#This Row],[TOT. COMM.]]+tbStoricoOrdini[[#This Row],[IMPORTO]]</f>
        <v>112929.60000000001</v>
      </c>
    </row>
    <row r="5515" spans="1:18">
      <c r="A5515" s="1">
        <v>44013</v>
      </c>
      <c r="B5515" s="7">
        <f>MONTH(tbStoricoOrdini[[#This Row],[DATA]])</f>
        <v>7</v>
      </c>
      <c r="C5515" t="s">
        <v>5610</v>
      </c>
      <c r="D5515" t="str">
        <f>RIGHT(tbStoricoOrdini[[#This Row],[ORDINE]],4)</f>
        <v>5512</v>
      </c>
      <c r="E5515" t="s">
        <v>31</v>
      </c>
      <c r="F5515" t="str">
        <f>VLOOKUP(tbStoricoOrdini[[#This Row],[CLIENTE]],tbClienti[],3,FALSE)</f>
        <v>Piemonte</v>
      </c>
      <c r="G5515" t="str">
        <f>VLOOKUP(tbStoricoOrdini[[#This Row],[CLIENTE]],tbClienti[],7,FALSE)</f>
        <v>CD</v>
      </c>
      <c r="H5515" t="s">
        <v>79</v>
      </c>
      <c r="I5515" t="str">
        <f>IF(LEFT(tbStoricoOrdini[[#This Row],[ARTICOLO]],3) = "COG","COG",LEFT(tbStoricoOrdini[[#This Row],[ARTICOLO]],FIND(" ",tbStoricoOrdini[[#This Row],[ARTICOLO]])-1))</f>
        <v>COG</v>
      </c>
      <c r="J5515" t="str">
        <f>MID(tbStoricoOrdini[[#This Row],[ARTICOLO]],FIND(" ",tbStoricoOrdini[[#This Row],[ARTICOLO]])+1,4)</f>
        <v>4000</v>
      </c>
      <c r="K5515" t="str">
        <f>IFERROR(RIGHT(tbStoricoOrdini[[#This Row],[ARTICOLO]],LEN(tbStoricoOrdini[[#This Row],[ARTICOLO]])-FIND(" ",tbStoricoOrdini[[#This Row],[ARTICOLO]],FIND(" ",tbStoricoOrdini[[#This Row],[ARTICOLO]]) +1)),"")</f>
        <v>Plus</v>
      </c>
      <c r="L5515" s="3">
        <f>VLOOKUP(tbStoricoOrdini[[#This Row],[ARTICOLO]],tbArticoli[],2,FALSE)</f>
        <v>240</v>
      </c>
      <c r="M5515" s="22">
        <f>tbStoricoOrdini[[#This Row],[IMPORTO]]/tbStoricoOrdini[[#This Row],[PREZZO]]</f>
        <v>0.23749999999999999</v>
      </c>
      <c r="N5515" t="s">
        <v>11</v>
      </c>
      <c r="O5515" s="8">
        <f>VLOOKUP(tbStoricoOrdini[[#This Row],[AGENTE]],tbAgenti[],2,FALSE)</f>
        <v>0.04</v>
      </c>
      <c r="P5515" s="2">
        <v>57</v>
      </c>
      <c r="Q5515" s="2">
        <f>tbStoricoOrdini[[#This Row],[IMPORTO]]*tbStoricoOrdini[[#This Row],[% COMM.]]</f>
        <v>2.2800000000000002</v>
      </c>
      <c r="R5515" s="2">
        <f>tbStoricoOrdini[[#This Row],[TOT. COMM.]]+tbStoricoOrdini[[#This Row],[IMPORTO]]</f>
        <v>59.28</v>
      </c>
    </row>
    <row r="5516" spans="1:18">
      <c r="A5516" s="1">
        <v>44013</v>
      </c>
      <c r="B5516" s="7">
        <f>MONTH(tbStoricoOrdini[[#This Row],[DATA]])</f>
        <v>7</v>
      </c>
      <c r="C5516" t="s">
        <v>5611</v>
      </c>
      <c r="D5516" t="str">
        <f>RIGHT(tbStoricoOrdini[[#This Row],[ORDINE]],4)</f>
        <v>5513</v>
      </c>
      <c r="E5516" t="s">
        <v>31</v>
      </c>
      <c r="F5516" t="str">
        <f>VLOOKUP(tbStoricoOrdini[[#This Row],[CLIENTE]],tbClienti[],3,FALSE)</f>
        <v>Piemonte</v>
      </c>
      <c r="G5516" t="str">
        <f>VLOOKUP(tbStoricoOrdini[[#This Row],[CLIENTE]],tbClienti[],7,FALSE)</f>
        <v>CD</v>
      </c>
      <c r="H5516" t="s">
        <v>63</v>
      </c>
      <c r="I5516" t="str">
        <f>IF(LEFT(tbStoricoOrdini[[#This Row],[ARTICOLO]],3) = "COG","COG",LEFT(tbStoricoOrdini[[#This Row],[ARTICOLO]],FIND(" ",tbStoricoOrdini[[#This Row],[ARTICOLO]])-1))</f>
        <v>KLM</v>
      </c>
      <c r="J5516" t="str">
        <f>MID(tbStoricoOrdini[[#This Row],[ARTICOLO]],FIND(" ",tbStoricoOrdini[[#This Row],[ARTICOLO]])+1,4)</f>
        <v>3000</v>
      </c>
      <c r="K5516" t="str">
        <f>IFERROR(RIGHT(tbStoricoOrdini[[#This Row],[ARTICOLO]],LEN(tbStoricoOrdini[[#This Row],[ARTICOLO]])-FIND(" ",tbStoricoOrdini[[#This Row],[ARTICOLO]],FIND(" ",tbStoricoOrdini[[#This Row],[ARTICOLO]]) +1)),"")</f>
        <v>Plus</v>
      </c>
      <c r="L5516" s="3">
        <f>VLOOKUP(tbStoricoOrdini[[#This Row],[ARTICOLO]],tbArticoli[],2,FALSE)</f>
        <v>145</v>
      </c>
      <c r="M5516" s="22">
        <f>tbStoricoOrdini[[#This Row],[IMPORTO]]/tbStoricoOrdini[[#This Row],[PREZZO]]</f>
        <v>17.77241379310345</v>
      </c>
      <c r="N5516" t="s">
        <v>39</v>
      </c>
      <c r="O5516" s="8">
        <f>VLOOKUP(tbStoricoOrdini[[#This Row],[AGENTE]],tbAgenti[],2,FALSE)</f>
        <v>0.05</v>
      </c>
      <c r="P5516" s="2">
        <v>2577</v>
      </c>
      <c r="Q5516" s="2">
        <f>tbStoricoOrdini[[#This Row],[IMPORTO]]*tbStoricoOrdini[[#This Row],[% COMM.]]</f>
        <v>128.85</v>
      </c>
      <c r="R5516" s="2">
        <f>tbStoricoOrdini[[#This Row],[TOT. COMM.]]+tbStoricoOrdini[[#This Row],[IMPORTO]]</f>
        <v>2705.85</v>
      </c>
    </row>
    <row r="5517" spans="1:18">
      <c r="A5517" s="1">
        <v>44013</v>
      </c>
      <c r="B5517" s="7">
        <f>MONTH(tbStoricoOrdini[[#This Row],[DATA]])</f>
        <v>7</v>
      </c>
      <c r="C5517" t="s">
        <v>5612</v>
      </c>
      <c r="D5517" t="str">
        <f>RIGHT(tbStoricoOrdini[[#This Row],[ORDINE]],4)</f>
        <v>5514</v>
      </c>
      <c r="E5517" t="s">
        <v>31</v>
      </c>
      <c r="F5517" t="str">
        <f>VLOOKUP(tbStoricoOrdini[[#This Row],[CLIENTE]],tbClienti[],3,FALSE)</f>
        <v>Piemonte</v>
      </c>
      <c r="G5517" t="str">
        <f>VLOOKUP(tbStoricoOrdini[[#This Row],[CLIENTE]],tbClienti[],7,FALSE)</f>
        <v>CD</v>
      </c>
      <c r="H5517" t="s">
        <v>63</v>
      </c>
      <c r="I5517" t="str">
        <f>IF(LEFT(tbStoricoOrdini[[#This Row],[ARTICOLO]],3) = "COG","COG",LEFT(tbStoricoOrdini[[#This Row],[ARTICOLO]],FIND(" ",tbStoricoOrdini[[#This Row],[ARTICOLO]])-1))</f>
        <v>KLM</v>
      </c>
      <c r="J5517" t="str">
        <f>MID(tbStoricoOrdini[[#This Row],[ARTICOLO]],FIND(" ",tbStoricoOrdini[[#This Row],[ARTICOLO]])+1,4)</f>
        <v>3000</v>
      </c>
      <c r="K5517" t="str">
        <f>IFERROR(RIGHT(tbStoricoOrdini[[#This Row],[ARTICOLO]],LEN(tbStoricoOrdini[[#This Row],[ARTICOLO]])-FIND(" ",tbStoricoOrdini[[#This Row],[ARTICOLO]],FIND(" ",tbStoricoOrdini[[#This Row],[ARTICOLO]]) +1)),"")</f>
        <v>Plus</v>
      </c>
      <c r="L5517" s="3">
        <f>VLOOKUP(tbStoricoOrdini[[#This Row],[ARTICOLO]],tbArticoli[],2,FALSE)</f>
        <v>145</v>
      </c>
      <c r="M5517" s="22">
        <f>tbStoricoOrdini[[#This Row],[IMPORTO]]/tbStoricoOrdini[[#This Row],[PREZZO]]</f>
        <v>43.986206896551721</v>
      </c>
      <c r="N5517" t="s">
        <v>11</v>
      </c>
      <c r="O5517" s="8">
        <f>VLOOKUP(tbStoricoOrdini[[#This Row],[AGENTE]],tbAgenti[],2,FALSE)</f>
        <v>0.04</v>
      </c>
      <c r="P5517" s="2">
        <v>6378</v>
      </c>
      <c r="Q5517" s="2">
        <f>tbStoricoOrdini[[#This Row],[IMPORTO]]*tbStoricoOrdini[[#This Row],[% COMM.]]</f>
        <v>255.12</v>
      </c>
      <c r="R5517" s="2">
        <f>tbStoricoOrdini[[#This Row],[TOT. COMM.]]+tbStoricoOrdini[[#This Row],[IMPORTO]]</f>
        <v>6633.12</v>
      </c>
    </row>
    <row r="5518" spans="1:18">
      <c r="A5518" s="1">
        <v>44013</v>
      </c>
      <c r="B5518" s="7">
        <f>MONTH(tbStoricoOrdini[[#This Row],[DATA]])</f>
        <v>7</v>
      </c>
      <c r="C5518" t="s">
        <v>5613</v>
      </c>
      <c r="D5518" t="str">
        <f>RIGHT(tbStoricoOrdini[[#This Row],[ORDINE]],4)</f>
        <v>5515</v>
      </c>
      <c r="E5518" t="s">
        <v>31</v>
      </c>
      <c r="F5518" t="str">
        <f>VLOOKUP(tbStoricoOrdini[[#This Row],[CLIENTE]],tbClienti[],3,FALSE)</f>
        <v>Piemonte</v>
      </c>
      <c r="G5518" t="str">
        <f>VLOOKUP(tbStoricoOrdini[[#This Row],[CLIENTE]],tbClienti[],7,FALSE)</f>
        <v>CD</v>
      </c>
      <c r="H5518" t="s">
        <v>63</v>
      </c>
      <c r="I5518" t="str">
        <f>IF(LEFT(tbStoricoOrdini[[#This Row],[ARTICOLO]],3) = "COG","COG",LEFT(tbStoricoOrdini[[#This Row],[ARTICOLO]],FIND(" ",tbStoricoOrdini[[#This Row],[ARTICOLO]])-1))</f>
        <v>KLM</v>
      </c>
      <c r="J5518" t="str">
        <f>MID(tbStoricoOrdini[[#This Row],[ARTICOLO]],FIND(" ",tbStoricoOrdini[[#This Row],[ARTICOLO]])+1,4)</f>
        <v>3000</v>
      </c>
      <c r="K5518" t="str">
        <f>IFERROR(RIGHT(tbStoricoOrdini[[#This Row],[ARTICOLO]],LEN(tbStoricoOrdini[[#This Row],[ARTICOLO]])-FIND(" ",tbStoricoOrdini[[#This Row],[ARTICOLO]],FIND(" ",tbStoricoOrdini[[#This Row],[ARTICOLO]]) +1)),"")</f>
        <v>Plus</v>
      </c>
      <c r="L5518" s="3">
        <f>VLOOKUP(tbStoricoOrdini[[#This Row],[ARTICOLO]],tbArticoli[],2,FALSE)</f>
        <v>145</v>
      </c>
      <c r="M5518" s="22">
        <f>tbStoricoOrdini[[#This Row],[IMPORTO]]/tbStoricoOrdini[[#This Row],[PREZZO]]</f>
        <v>117.52413793103449</v>
      </c>
      <c r="N5518" t="s">
        <v>19</v>
      </c>
      <c r="O5518" s="8">
        <f>VLOOKUP(tbStoricoOrdini[[#This Row],[AGENTE]],tbAgenti[],2,FALSE)</f>
        <v>0.05</v>
      </c>
      <c r="P5518" s="2">
        <v>17041</v>
      </c>
      <c r="Q5518" s="2">
        <f>tbStoricoOrdini[[#This Row],[IMPORTO]]*tbStoricoOrdini[[#This Row],[% COMM.]]</f>
        <v>852.05000000000007</v>
      </c>
      <c r="R5518" s="2">
        <f>tbStoricoOrdini[[#This Row],[TOT. COMM.]]+tbStoricoOrdini[[#This Row],[IMPORTO]]</f>
        <v>17893.05</v>
      </c>
    </row>
    <row r="5519" spans="1:18">
      <c r="A5519" s="1">
        <v>44013</v>
      </c>
      <c r="B5519" s="7">
        <f>MONTH(tbStoricoOrdini[[#This Row],[DATA]])</f>
        <v>7</v>
      </c>
      <c r="C5519" t="s">
        <v>5614</v>
      </c>
      <c r="D5519" t="str">
        <f>RIGHT(tbStoricoOrdini[[#This Row],[ORDINE]],4)</f>
        <v>5516</v>
      </c>
      <c r="E5519" t="s">
        <v>31</v>
      </c>
      <c r="F5519" t="str">
        <f>VLOOKUP(tbStoricoOrdini[[#This Row],[CLIENTE]],tbClienti[],3,FALSE)</f>
        <v>Piemonte</v>
      </c>
      <c r="G5519" t="str">
        <f>VLOOKUP(tbStoricoOrdini[[#This Row],[CLIENTE]],tbClienti[],7,FALSE)</f>
        <v>CD</v>
      </c>
      <c r="H5519" t="s">
        <v>63</v>
      </c>
      <c r="I5519" t="str">
        <f>IF(LEFT(tbStoricoOrdini[[#This Row],[ARTICOLO]],3) = "COG","COG",LEFT(tbStoricoOrdini[[#This Row],[ARTICOLO]],FIND(" ",tbStoricoOrdini[[#This Row],[ARTICOLO]])-1))</f>
        <v>KLM</v>
      </c>
      <c r="J5519" t="str">
        <f>MID(tbStoricoOrdini[[#This Row],[ARTICOLO]],FIND(" ",tbStoricoOrdini[[#This Row],[ARTICOLO]])+1,4)</f>
        <v>3000</v>
      </c>
      <c r="K5519" t="str">
        <f>IFERROR(RIGHT(tbStoricoOrdini[[#This Row],[ARTICOLO]],LEN(tbStoricoOrdini[[#This Row],[ARTICOLO]])-FIND(" ",tbStoricoOrdini[[#This Row],[ARTICOLO]],FIND(" ",tbStoricoOrdini[[#This Row],[ARTICOLO]]) +1)),"")</f>
        <v>Plus</v>
      </c>
      <c r="L5519" s="3">
        <f>VLOOKUP(tbStoricoOrdini[[#This Row],[ARTICOLO]],tbArticoli[],2,FALSE)</f>
        <v>145</v>
      </c>
      <c r="M5519" s="22">
        <f>tbStoricoOrdini[[#This Row],[IMPORTO]]/tbStoricoOrdini[[#This Row],[PREZZO]]</f>
        <v>181.73103448275862</v>
      </c>
      <c r="N5519" t="s">
        <v>15</v>
      </c>
      <c r="O5519" s="8">
        <f>VLOOKUP(tbStoricoOrdini[[#This Row],[AGENTE]],tbAgenti[],2,FALSE)</f>
        <v>0.08</v>
      </c>
      <c r="P5519" s="2">
        <v>26351</v>
      </c>
      <c r="Q5519" s="2">
        <f>tbStoricoOrdini[[#This Row],[IMPORTO]]*tbStoricoOrdini[[#This Row],[% COMM.]]</f>
        <v>2108.08</v>
      </c>
      <c r="R5519" s="2">
        <f>tbStoricoOrdini[[#This Row],[TOT. COMM.]]+tbStoricoOrdini[[#This Row],[IMPORTO]]</f>
        <v>28459.08</v>
      </c>
    </row>
    <row r="5520" spans="1:18">
      <c r="A5520" s="1">
        <v>44013</v>
      </c>
      <c r="B5520" s="7">
        <f>MONTH(tbStoricoOrdini[[#This Row],[DATA]])</f>
        <v>7</v>
      </c>
      <c r="C5520" t="s">
        <v>5615</v>
      </c>
      <c r="D5520" t="str">
        <f>RIGHT(tbStoricoOrdini[[#This Row],[ORDINE]],4)</f>
        <v>5517</v>
      </c>
      <c r="E5520" t="s">
        <v>31</v>
      </c>
      <c r="F5520" t="str">
        <f>VLOOKUP(tbStoricoOrdini[[#This Row],[CLIENTE]],tbClienti[],3,FALSE)</f>
        <v>Piemonte</v>
      </c>
      <c r="G5520" t="str">
        <f>VLOOKUP(tbStoricoOrdini[[#This Row],[CLIENTE]],tbClienti[],7,FALSE)</f>
        <v>CD</v>
      </c>
      <c r="H5520" t="s">
        <v>63</v>
      </c>
      <c r="I5520" t="str">
        <f>IF(LEFT(tbStoricoOrdini[[#This Row],[ARTICOLO]],3) = "COG","COG",LEFT(tbStoricoOrdini[[#This Row],[ARTICOLO]],FIND(" ",tbStoricoOrdini[[#This Row],[ARTICOLO]])-1))</f>
        <v>KLM</v>
      </c>
      <c r="J5520" t="str">
        <f>MID(tbStoricoOrdini[[#This Row],[ARTICOLO]],FIND(" ",tbStoricoOrdini[[#This Row],[ARTICOLO]])+1,4)</f>
        <v>3000</v>
      </c>
      <c r="K5520" t="str">
        <f>IFERROR(RIGHT(tbStoricoOrdini[[#This Row],[ARTICOLO]],LEN(tbStoricoOrdini[[#This Row],[ARTICOLO]])-FIND(" ",tbStoricoOrdini[[#This Row],[ARTICOLO]],FIND(" ",tbStoricoOrdini[[#This Row],[ARTICOLO]]) +1)),"")</f>
        <v>Plus</v>
      </c>
      <c r="L5520" s="3">
        <f>VLOOKUP(tbStoricoOrdini[[#This Row],[ARTICOLO]],tbArticoli[],2,FALSE)</f>
        <v>145</v>
      </c>
      <c r="M5520" s="22">
        <f>tbStoricoOrdini[[#This Row],[IMPORTO]]/tbStoricoOrdini[[#This Row],[PREZZO]]</f>
        <v>7.63448275862069</v>
      </c>
      <c r="N5520" t="s">
        <v>7</v>
      </c>
      <c r="O5520" s="8">
        <f>VLOOKUP(tbStoricoOrdini[[#This Row],[AGENTE]],tbAgenti[],2,FALSE)</f>
        <v>0.03</v>
      </c>
      <c r="P5520" s="2">
        <v>1107</v>
      </c>
      <c r="Q5520" s="2">
        <f>tbStoricoOrdini[[#This Row],[IMPORTO]]*tbStoricoOrdini[[#This Row],[% COMM.]]</f>
        <v>33.21</v>
      </c>
      <c r="R5520" s="2">
        <f>tbStoricoOrdini[[#This Row],[TOT. COMM.]]+tbStoricoOrdini[[#This Row],[IMPORTO]]</f>
        <v>1140.21</v>
      </c>
    </row>
    <row r="5521" spans="1:18">
      <c r="A5521" s="1">
        <v>44013</v>
      </c>
      <c r="B5521" s="7">
        <f>MONTH(tbStoricoOrdini[[#This Row],[DATA]])</f>
        <v>7</v>
      </c>
      <c r="C5521" t="s">
        <v>5616</v>
      </c>
      <c r="D5521" t="str">
        <f>RIGHT(tbStoricoOrdini[[#This Row],[ORDINE]],4)</f>
        <v>5518</v>
      </c>
      <c r="E5521" t="s">
        <v>31</v>
      </c>
      <c r="F5521" t="str">
        <f>VLOOKUP(tbStoricoOrdini[[#This Row],[CLIENTE]],tbClienti[],3,FALSE)</f>
        <v>Piemonte</v>
      </c>
      <c r="G5521" t="str">
        <f>VLOOKUP(tbStoricoOrdini[[#This Row],[CLIENTE]],tbClienti[],7,FALSE)</f>
        <v>CD</v>
      </c>
      <c r="H5521" t="s">
        <v>63</v>
      </c>
      <c r="I5521" t="str">
        <f>IF(LEFT(tbStoricoOrdini[[#This Row],[ARTICOLO]],3) = "COG","COG",LEFT(tbStoricoOrdini[[#This Row],[ARTICOLO]],FIND(" ",tbStoricoOrdini[[#This Row],[ARTICOLO]])-1))</f>
        <v>KLM</v>
      </c>
      <c r="J5521" t="str">
        <f>MID(tbStoricoOrdini[[#This Row],[ARTICOLO]],FIND(" ",tbStoricoOrdini[[#This Row],[ARTICOLO]])+1,4)</f>
        <v>3000</v>
      </c>
      <c r="K5521" t="str">
        <f>IFERROR(RIGHT(tbStoricoOrdini[[#This Row],[ARTICOLO]],LEN(tbStoricoOrdini[[#This Row],[ARTICOLO]])-FIND(" ",tbStoricoOrdini[[#This Row],[ARTICOLO]],FIND(" ",tbStoricoOrdini[[#This Row],[ARTICOLO]]) +1)),"")</f>
        <v>Plus</v>
      </c>
      <c r="L5521" s="3">
        <f>VLOOKUP(tbStoricoOrdini[[#This Row],[ARTICOLO]],tbArticoli[],2,FALSE)</f>
        <v>145</v>
      </c>
      <c r="M5521" s="22">
        <f>tbStoricoOrdini[[#This Row],[IMPORTO]]/tbStoricoOrdini[[#This Row],[PREZZO]]</f>
        <v>39.165517241379312</v>
      </c>
      <c r="N5521" t="s">
        <v>18</v>
      </c>
      <c r="O5521" s="8">
        <f>VLOOKUP(tbStoricoOrdini[[#This Row],[AGENTE]],tbAgenti[],2,FALSE)</f>
        <v>0.03</v>
      </c>
      <c r="P5521" s="2">
        <v>5679</v>
      </c>
      <c r="Q5521" s="2">
        <f>tbStoricoOrdini[[#This Row],[IMPORTO]]*tbStoricoOrdini[[#This Row],[% COMM.]]</f>
        <v>170.37</v>
      </c>
      <c r="R5521" s="2">
        <f>tbStoricoOrdini[[#This Row],[TOT. COMM.]]+tbStoricoOrdini[[#This Row],[IMPORTO]]</f>
        <v>5849.37</v>
      </c>
    </row>
    <row r="5522" spans="1:18">
      <c r="A5522" s="1">
        <v>44013</v>
      </c>
      <c r="B5522" s="7">
        <f>MONTH(tbStoricoOrdini[[#This Row],[DATA]])</f>
        <v>7</v>
      </c>
      <c r="C5522" t="s">
        <v>5617</v>
      </c>
      <c r="D5522" t="str">
        <f>RIGHT(tbStoricoOrdini[[#This Row],[ORDINE]],4)</f>
        <v>5519</v>
      </c>
      <c r="E5522" t="s">
        <v>31</v>
      </c>
      <c r="F5522" t="str">
        <f>VLOOKUP(tbStoricoOrdini[[#This Row],[CLIENTE]],tbClienti[],3,FALSE)</f>
        <v>Piemonte</v>
      </c>
      <c r="G5522" t="str">
        <f>VLOOKUP(tbStoricoOrdini[[#This Row],[CLIENTE]],tbClienti[],7,FALSE)</f>
        <v>CD</v>
      </c>
      <c r="H5522" t="s">
        <v>63</v>
      </c>
      <c r="I5522" t="str">
        <f>IF(LEFT(tbStoricoOrdini[[#This Row],[ARTICOLO]],3) = "COG","COG",LEFT(tbStoricoOrdini[[#This Row],[ARTICOLO]],FIND(" ",tbStoricoOrdini[[#This Row],[ARTICOLO]])-1))</f>
        <v>KLM</v>
      </c>
      <c r="J5522" t="str">
        <f>MID(tbStoricoOrdini[[#This Row],[ARTICOLO]],FIND(" ",tbStoricoOrdini[[#This Row],[ARTICOLO]])+1,4)</f>
        <v>3000</v>
      </c>
      <c r="K5522" t="str">
        <f>IFERROR(RIGHT(tbStoricoOrdini[[#This Row],[ARTICOLO]],LEN(tbStoricoOrdini[[#This Row],[ARTICOLO]])-FIND(" ",tbStoricoOrdini[[#This Row],[ARTICOLO]],FIND(" ",tbStoricoOrdini[[#This Row],[ARTICOLO]]) +1)),"")</f>
        <v>Plus</v>
      </c>
      <c r="L5522" s="3">
        <f>VLOOKUP(tbStoricoOrdini[[#This Row],[ARTICOLO]],tbArticoli[],2,FALSE)</f>
        <v>145</v>
      </c>
      <c r="M5522" s="22">
        <f>tbStoricoOrdini[[#This Row],[IMPORTO]]/tbStoricoOrdini[[#This Row],[PREZZO]]</f>
        <v>47.262068965517244</v>
      </c>
      <c r="N5522" t="s">
        <v>13</v>
      </c>
      <c r="O5522" s="8">
        <f>VLOOKUP(tbStoricoOrdini[[#This Row],[AGENTE]],tbAgenti[],2,FALSE)</f>
        <v>0.1</v>
      </c>
      <c r="P5522" s="2">
        <v>6853</v>
      </c>
      <c r="Q5522" s="2">
        <f>tbStoricoOrdini[[#This Row],[IMPORTO]]*tbStoricoOrdini[[#This Row],[% COMM.]]</f>
        <v>685.30000000000007</v>
      </c>
      <c r="R5522" s="2">
        <f>tbStoricoOrdini[[#This Row],[TOT. COMM.]]+tbStoricoOrdini[[#This Row],[IMPORTO]]</f>
        <v>7538.3</v>
      </c>
    </row>
    <row r="5523" spans="1:18">
      <c r="A5523" s="1">
        <v>44013</v>
      </c>
      <c r="B5523" s="7">
        <f>MONTH(tbStoricoOrdini[[#This Row],[DATA]])</f>
        <v>7</v>
      </c>
      <c r="C5523" t="s">
        <v>5618</v>
      </c>
      <c r="D5523" t="str">
        <f>RIGHT(tbStoricoOrdini[[#This Row],[ORDINE]],4)</f>
        <v>5520</v>
      </c>
      <c r="E5523" t="s">
        <v>31</v>
      </c>
      <c r="F5523" t="str">
        <f>VLOOKUP(tbStoricoOrdini[[#This Row],[CLIENTE]],tbClienti[],3,FALSE)</f>
        <v>Piemonte</v>
      </c>
      <c r="G5523" t="str">
        <f>VLOOKUP(tbStoricoOrdini[[#This Row],[CLIENTE]],tbClienti[],7,FALSE)</f>
        <v>CD</v>
      </c>
      <c r="H5523" t="s">
        <v>63</v>
      </c>
      <c r="I5523" t="str">
        <f>IF(LEFT(tbStoricoOrdini[[#This Row],[ARTICOLO]],3) = "COG","COG",LEFT(tbStoricoOrdini[[#This Row],[ARTICOLO]],FIND(" ",tbStoricoOrdini[[#This Row],[ARTICOLO]])-1))</f>
        <v>KLM</v>
      </c>
      <c r="J5523" t="str">
        <f>MID(tbStoricoOrdini[[#This Row],[ARTICOLO]],FIND(" ",tbStoricoOrdini[[#This Row],[ARTICOLO]])+1,4)</f>
        <v>3000</v>
      </c>
      <c r="K5523" t="str">
        <f>IFERROR(RIGHT(tbStoricoOrdini[[#This Row],[ARTICOLO]],LEN(tbStoricoOrdini[[#This Row],[ARTICOLO]])-FIND(" ",tbStoricoOrdini[[#This Row],[ARTICOLO]],FIND(" ",tbStoricoOrdini[[#This Row],[ARTICOLO]]) +1)),"")</f>
        <v>Plus</v>
      </c>
      <c r="L5523" s="3">
        <f>VLOOKUP(tbStoricoOrdini[[#This Row],[ARTICOLO]],tbArticoli[],2,FALSE)</f>
        <v>145</v>
      </c>
      <c r="M5523" s="22">
        <f>tbStoricoOrdini[[#This Row],[IMPORTO]]/tbStoricoOrdini[[#This Row],[PREZZO]]</f>
        <v>54.993103448275861</v>
      </c>
      <c r="N5523" t="s">
        <v>6</v>
      </c>
      <c r="O5523" s="8">
        <f>VLOOKUP(tbStoricoOrdini[[#This Row],[AGENTE]],tbAgenti[],2,FALSE)</f>
        <v>7.4999999999999997E-2</v>
      </c>
      <c r="P5523" s="2">
        <v>7974</v>
      </c>
      <c r="Q5523" s="2">
        <f>tbStoricoOrdini[[#This Row],[IMPORTO]]*tbStoricoOrdini[[#This Row],[% COMM.]]</f>
        <v>598.04999999999995</v>
      </c>
      <c r="R5523" s="2">
        <f>tbStoricoOrdini[[#This Row],[TOT. COMM.]]+tbStoricoOrdini[[#This Row],[IMPORTO]]</f>
        <v>8572.0499999999993</v>
      </c>
    </row>
    <row r="5524" spans="1:18">
      <c r="A5524" s="1">
        <v>44013</v>
      </c>
      <c r="B5524" s="7">
        <f>MONTH(tbStoricoOrdini[[#This Row],[DATA]])</f>
        <v>7</v>
      </c>
      <c r="C5524" t="s">
        <v>5619</v>
      </c>
      <c r="D5524" t="str">
        <f>RIGHT(tbStoricoOrdini[[#This Row],[ORDINE]],4)</f>
        <v>5521</v>
      </c>
      <c r="E5524" t="s">
        <v>31</v>
      </c>
      <c r="F5524" t="str">
        <f>VLOOKUP(tbStoricoOrdini[[#This Row],[CLIENTE]],tbClienti[],3,FALSE)</f>
        <v>Piemonte</v>
      </c>
      <c r="G5524" t="str">
        <f>VLOOKUP(tbStoricoOrdini[[#This Row],[CLIENTE]],tbClienti[],7,FALSE)</f>
        <v>CD</v>
      </c>
      <c r="H5524" t="s">
        <v>63</v>
      </c>
      <c r="I5524" t="str">
        <f>IF(LEFT(tbStoricoOrdini[[#This Row],[ARTICOLO]],3) = "COG","COG",LEFT(tbStoricoOrdini[[#This Row],[ARTICOLO]],FIND(" ",tbStoricoOrdini[[#This Row],[ARTICOLO]])-1))</f>
        <v>KLM</v>
      </c>
      <c r="J5524" t="str">
        <f>MID(tbStoricoOrdini[[#This Row],[ARTICOLO]],FIND(" ",tbStoricoOrdini[[#This Row],[ARTICOLO]])+1,4)</f>
        <v>3000</v>
      </c>
      <c r="K5524" t="str">
        <f>IFERROR(RIGHT(tbStoricoOrdini[[#This Row],[ARTICOLO]],LEN(tbStoricoOrdini[[#This Row],[ARTICOLO]])-FIND(" ",tbStoricoOrdini[[#This Row],[ARTICOLO]],FIND(" ",tbStoricoOrdini[[#This Row],[ARTICOLO]]) +1)),"")</f>
        <v>Plus</v>
      </c>
      <c r="L5524" s="3">
        <f>VLOOKUP(tbStoricoOrdini[[#This Row],[ARTICOLO]],tbArticoli[],2,FALSE)</f>
        <v>145</v>
      </c>
      <c r="M5524" s="22">
        <f>tbStoricoOrdini[[#This Row],[IMPORTO]]/tbStoricoOrdini[[#This Row],[PREZZO]]</f>
        <v>566.90344827586205</v>
      </c>
      <c r="N5524" t="s">
        <v>9</v>
      </c>
      <c r="O5524" s="8">
        <f>VLOOKUP(tbStoricoOrdini[[#This Row],[AGENTE]],tbAgenti[],2,FALSE)</f>
        <v>0.05</v>
      </c>
      <c r="P5524" s="2">
        <v>82201</v>
      </c>
      <c r="Q5524" s="2">
        <f>tbStoricoOrdini[[#This Row],[IMPORTO]]*tbStoricoOrdini[[#This Row],[% COMM.]]</f>
        <v>4110.05</v>
      </c>
      <c r="R5524" s="2">
        <f>tbStoricoOrdini[[#This Row],[TOT. COMM.]]+tbStoricoOrdini[[#This Row],[IMPORTO]]</f>
        <v>86311.05</v>
      </c>
    </row>
    <row r="5525" spans="1:18">
      <c r="A5525" s="1">
        <v>44013</v>
      </c>
      <c r="B5525" s="7">
        <f>MONTH(tbStoricoOrdini[[#This Row],[DATA]])</f>
        <v>7</v>
      </c>
      <c r="C5525" t="s">
        <v>5620</v>
      </c>
      <c r="D5525" t="str">
        <f>RIGHT(tbStoricoOrdini[[#This Row],[ORDINE]],4)</f>
        <v>5522</v>
      </c>
      <c r="E5525" t="s">
        <v>31</v>
      </c>
      <c r="F5525" t="str">
        <f>VLOOKUP(tbStoricoOrdini[[#This Row],[CLIENTE]],tbClienti[],3,FALSE)</f>
        <v>Piemonte</v>
      </c>
      <c r="G5525" t="str">
        <f>VLOOKUP(tbStoricoOrdini[[#This Row],[CLIENTE]],tbClienti[],7,FALSE)</f>
        <v>CD</v>
      </c>
      <c r="H5525" t="s">
        <v>66</v>
      </c>
      <c r="I5525" t="str">
        <f>IF(LEFT(tbStoricoOrdini[[#This Row],[ARTICOLO]],3) = "COG","COG",LEFT(tbStoricoOrdini[[#This Row],[ARTICOLO]],FIND(" ",tbStoricoOrdini[[#This Row],[ARTICOLO]])-1))</f>
        <v>BAG</v>
      </c>
      <c r="J5525" t="str">
        <f>MID(tbStoricoOrdini[[#This Row],[ARTICOLO]],FIND(" ",tbStoricoOrdini[[#This Row],[ARTICOLO]])+1,4)</f>
        <v>2500</v>
      </c>
      <c r="K5525" t="str">
        <f>IFERROR(RIGHT(tbStoricoOrdini[[#This Row],[ARTICOLO]],LEN(tbStoricoOrdini[[#This Row],[ARTICOLO]])-FIND(" ",tbStoricoOrdini[[#This Row],[ARTICOLO]],FIND(" ",tbStoricoOrdini[[#This Row],[ARTICOLO]]) +1)),"")</f>
        <v>Plus</v>
      </c>
      <c r="L5525" s="3">
        <f>VLOOKUP(tbStoricoOrdini[[#This Row],[ARTICOLO]],tbArticoli[],2,FALSE)</f>
        <v>220</v>
      </c>
      <c r="M5525" s="22">
        <f>tbStoricoOrdini[[#This Row],[IMPORTO]]/tbStoricoOrdini[[#This Row],[PREZZO]]</f>
        <v>0.47727272727272729</v>
      </c>
      <c r="N5525" t="s">
        <v>39</v>
      </c>
      <c r="O5525" s="8">
        <f>VLOOKUP(tbStoricoOrdini[[#This Row],[AGENTE]],tbAgenti[],2,FALSE)</f>
        <v>0.05</v>
      </c>
      <c r="P5525" s="2">
        <v>105</v>
      </c>
      <c r="Q5525" s="2">
        <f>tbStoricoOrdini[[#This Row],[IMPORTO]]*tbStoricoOrdini[[#This Row],[% COMM.]]</f>
        <v>5.25</v>
      </c>
      <c r="R5525" s="2">
        <f>tbStoricoOrdini[[#This Row],[TOT. COMM.]]+tbStoricoOrdini[[#This Row],[IMPORTO]]</f>
        <v>110.25</v>
      </c>
    </row>
    <row r="5526" spans="1:18">
      <c r="A5526" s="1">
        <v>44013</v>
      </c>
      <c r="B5526" s="7">
        <f>MONTH(tbStoricoOrdini[[#This Row],[DATA]])</f>
        <v>7</v>
      </c>
      <c r="C5526" t="s">
        <v>5621</v>
      </c>
      <c r="D5526" t="str">
        <f>RIGHT(tbStoricoOrdini[[#This Row],[ORDINE]],4)</f>
        <v>5523</v>
      </c>
      <c r="E5526" t="s">
        <v>31</v>
      </c>
      <c r="F5526" t="str">
        <f>VLOOKUP(tbStoricoOrdini[[#This Row],[CLIENTE]],tbClienti[],3,FALSE)</f>
        <v>Piemonte</v>
      </c>
      <c r="G5526" t="str">
        <f>VLOOKUP(tbStoricoOrdini[[#This Row],[CLIENTE]],tbClienti[],7,FALSE)</f>
        <v>CD</v>
      </c>
      <c r="H5526" t="s">
        <v>66</v>
      </c>
      <c r="I5526" t="str">
        <f>IF(LEFT(tbStoricoOrdini[[#This Row],[ARTICOLO]],3) = "COG","COG",LEFT(tbStoricoOrdini[[#This Row],[ARTICOLO]],FIND(" ",tbStoricoOrdini[[#This Row],[ARTICOLO]])-1))</f>
        <v>BAG</v>
      </c>
      <c r="J5526" t="str">
        <f>MID(tbStoricoOrdini[[#This Row],[ARTICOLO]],FIND(" ",tbStoricoOrdini[[#This Row],[ARTICOLO]])+1,4)</f>
        <v>2500</v>
      </c>
      <c r="K5526" t="str">
        <f>IFERROR(RIGHT(tbStoricoOrdini[[#This Row],[ARTICOLO]],LEN(tbStoricoOrdini[[#This Row],[ARTICOLO]])-FIND(" ",tbStoricoOrdini[[#This Row],[ARTICOLO]],FIND(" ",tbStoricoOrdini[[#This Row],[ARTICOLO]]) +1)),"")</f>
        <v>Plus</v>
      </c>
      <c r="L5526" s="3">
        <f>VLOOKUP(tbStoricoOrdini[[#This Row],[ARTICOLO]],tbArticoli[],2,FALSE)</f>
        <v>220</v>
      </c>
      <c r="M5526" s="22">
        <f>tbStoricoOrdini[[#This Row],[IMPORTO]]/tbStoricoOrdini[[#This Row],[PREZZO]]</f>
        <v>9.0909090909090905E-3</v>
      </c>
      <c r="N5526" t="s">
        <v>11</v>
      </c>
      <c r="O5526" s="8">
        <f>VLOOKUP(tbStoricoOrdini[[#This Row],[AGENTE]],tbAgenti[],2,FALSE)</f>
        <v>0.04</v>
      </c>
      <c r="P5526" s="2">
        <v>2</v>
      </c>
      <c r="Q5526" s="2">
        <f>tbStoricoOrdini[[#This Row],[IMPORTO]]*tbStoricoOrdini[[#This Row],[% COMM.]]</f>
        <v>0.08</v>
      </c>
      <c r="R5526" s="2">
        <f>tbStoricoOrdini[[#This Row],[TOT. COMM.]]+tbStoricoOrdini[[#This Row],[IMPORTO]]</f>
        <v>2.08</v>
      </c>
    </row>
    <row r="5527" spans="1:18">
      <c r="A5527" s="1">
        <v>44013</v>
      </c>
      <c r="B5527" s="7">
        <f>MONTH(tbStoricoOrdini[[#This Row],[DATA]])</f>
        <v>7</v>
      </c>
      <c r="C5527" t="s">
        <v>5622</v>
      </c>
      <c r="D5527" t="str">
        <f>RIGHT(tbStoricoOrdini[[#This Row],[ORDINE]],4)</f>
        <v>5524</v>
      </c>
      <c r="E5527" t="s">
        <v>31</v>
      </c>
      <c r="F5527" t="str">
        <f>VLOOKUP(tbStoricoOrdini[[#This Row],[CLIENTE]],tbClienti[],3,FALSE)</f>
        <v>Piemonte</v>
      </c>
      <c r="G5527" t="str">
        <f>VLOOKUP(tbStoricoOrdini[[#This Row],[CLIENTE]],tbClienti[],7,FALSE)</f>
        <v>CD</v>
      </c>
      <c r="H5527" t="s">
        <v>66</v>
      </c>
      <c r="I5527" t="str">
        <f>IF(LEFT(tbStoricoOrdini[[#This Row],[ARTICOLO]],3) = "COG","COG",LEFT(tbStoricoOrdini[[#This Row],[ARTICOLO]],FIND(" ",tbStoricoOrdini[[#This Row],[ARTICOLO]])-1))</f>
        <v>BAG</v>
      </c>
      <c r="J5527" t="str">
        <f>MID(tbStoricoOrdini[[#This Row],[ARTICOLO]],FIND(" ",tbStoricoOrdini[[#This Row],[ARTICOLO]])+1,4)</f>
        <v>2500</v>
      </c>
      <c r="K5527" t="str">
        <f>IFERROR(RIGHT(tbStoricoOrdini[[#This Row],[ARTICOLO]],LEN(tbStoricoOrdini[[#This Row],[ARTICOLO]])-FIND(" ",tbStoricoOrdini[[#This Row],[ARTICOLO]],FIND(" ",tbStoricoOrdini[[#This Row],[ARTICOLO]]) +1)),"")</f>
        <v>Plus</v>
      </c>
      <c r="L5527" s="3">
        <f>VLOOKUP(tbStoricoOrdini[[#This Row],[ARTICOLO]],tbArticoli[],2,FALSE)</f>
        <v>220</v>
      </c>
      <c r="M5527" s="22">
        <f>tbStoricoOrdini[[#This Row],[IMPORTO]]/tbStoricoOrdini[[#This Row],[PREZZO]]</f>
        <v>0.29090909090909089</v>
      </c>
      <c r="N5527" t="s">
        <v>19</v>
      </c>
      <c r="O5527" s="8">
        <f>VLOOKUP(tbStoricoOrdini[[#This Row],[AGENTE]],tbAgenti[],2,FALSE)</f>
        <v>0.05</v>
      </c>
      <c r="P5527" s="2">
        <v>64</v>
      </c>
      <c r="Q5527" s="2">
        <f>tbStoricoOrdini[[#This Row],[IMPORTO]]*tbStoricoOrdini[[#This Row],[% COMM.]]</f>
        <v>3.2</v>
      </c>
      <c r="R5527" s="2">
        <f>tbStoricoOrdini[[#This Row],[TOT. COMM.]]+tbStoricoOrdini[[#This Row],[IMPORTO]]</f>
        <v>67.2</v>
      </c>
    </row>
    <row r="5528" spans="1:18">
      <c r="A5528" s="1">
        <v>44013</v>
      </c>
      <c r="B5528" s="7">
        <f>MONTH(tbStoricoOrdini[[#This Row],[DATA]])</f>
        <v>7</v>
      </c>
      <c r="C5528" t="s">
        <v>5623</v>
      </c>
      <c r="D5528" t="str">
        <f>RIGHT(tbStoricoOrdini[[#This Row],[ORDINE]],4)</f>
        <v>5525</v>
      </c>
      <c r="E5528" t="s">
        <v>31</v>
      </c>
      <c r="F5528" t="str">
        <f>VLOOKUP(tbStoricoOrdini[[#This Row],[CLIENTE]],tbClienti[],3,FALSE)</f>
        <v>Piemonte</v>
      </c>
      <c r="G5528" t="str">
        <f>VLOOKUP(tbStoricoOrdini[[#This Row],[CLIENTE]],tbClienti[],7,FALSE)</f>
        <v>CD</v>
      </c>
      <c r="H5528" t="s">
        <v>66</v>
      </c>
      <c r="I5528" t="str">
        <f>IF(LEFT(tbStoricoOrdini[[#This Row],[ARTICOLO]],3) = "COG","COG",LEFT(tbStoricoOrdini[[#This Row],[ARTICOLO]],FIND(" ",tbStoricoOrdini[[#This Row],[ARTICOLO]])-1))</f>
        <v>BAG</v>
      </c>
      <c r="J5528" t="str">
        <f>MID(tbStoricoOrdini[[#This Row],[ARTICOLO]],FIND(" ",tbStoricoOrdini[[#This Row],[ARTICOLO]])+1,4)</f>
        <v>2500</v>
      </c>
      <c r="K5528" t="str">
        <f>IFERROR(RIGHT(tbStoricoOrdini[[#This Row],[ARTICOLO]],LEN(tbStoricoOrdini[[#This Row],[ARTICOLO]])-FIND(" ",tbStoricoOrdini[[#This Row],[ARTICOLO]],FIND(" ",tbStoricoOrdini[[#This Row],[ARTICOLO]]) +1)),"")</f>
        <v>Plus</v>
      </c>
      <c r="L5528" s="3">
        <f>VLOOKUP(tbStoricoOrdini[[#This Row],[ARTICOLO]],tbArticoli[],2,FALSE)</f>
        <v>220</v>
      </c>
      <c r="M5528" s="22">
        <f>tbStoricoOrdini[[#This Row],[IMPORTO]]/tbStoricoOrdini[[#This Row],[PREZZO]]</f>
        <v>0.54545454545454541</v>
      </c>
      <c r="N5528" t="s">
        <v>15</v>
      </c>
      <c r="O5528" s="8">
        <f>VLOOKUP(tbStoricoOrdini[[#This Row],[AGENTE]],tbAgenti[],2,FALSE)</f>
        <v>0.08</v>
      </c>
      <c r="P5528" s="2">
        <v>120</v>
      </c>
      <c r="Q5528" s="2">
        <f>tbStoricoOrdini[[#This Row],[IMPORTO]]*tbStoricoOrdini[[#This Row],[% COMM.]]</f>
        <v>9.6</v>
      </c>
      <c r="R5528" s="2">
        <f>tbStoricoOrdini[[#This Row],[TOT. COMM.]]+tbStoricoOrdini[[#This Row],[IMPORTO]]</f>
        <v>129.6</v>
      </c>
    </row>
    <row r="5529" spans="1:18">
      <c r="A5529" s="1">
        <v>44013</v>
      </c>
      <c r="B5529" s="7">
        <f>MONTH(tbStoricoOrdini[[#This Row],[DATA]])</f>
        <v>7</v>
      </c>
      <c r="C5529" t="s">
        <v>5624</v>
      </c>
      <c r="D5529" t="str">
        <f>RIGHT(tbStoricoOrdini[[#This Row],[ORDINE]],4)</f>
        <v>5526</v>
      </c>
      <c r="E5529" t="s">
        <v>31</v>
      </c>
      <c r="F5529" t="str">
        <f>VLOOKUP(tbStoricoOrdini[[#This Row],[CLIENTE]],tbClienti[],3,FALSE)</f>
        <v>Piemonte</v>
      </c>
      <c r="G5529" t="str">
        <f>VLOOKUP(tbStoricoOrdini[[#This Row],[CLIENTE]],tbClienti[],7,FALSE)</f>
        <v>CD</v>
      </c>
      <c r="H5529" t="s">
        <v>66</v>
      </c>
      <c r="I5529" t="str">
        <f>IF(LEFT(tbStoricoOrdini[[#This Row],[ARTICOLO]],3) = "COG","COG",LEFT(tbStoricoOrdini[[#This Row],[ARTICOLO]],FIND(" ",tbStoricoOrdini[[#This Row],[ARTICOLO]])-1))</f>
        <v>BAG</v>
      </c>
      <c r="J5529" t="str">
        <f>MID(tbStoricoOrdini[[#This Row],[ARTICOLO]],FIND(" ",tbStoricoOrdini[[#This Row],[ARTICOLO]])+1,4)</f>
        <v>2500</v>
      </c>
      <c r="K5529" t="str">
        <f>IFERROR(RIGHT(tbStoricoOrdini[[#This Row],[ARTICOLO]],LEN(tbStoricoOrdini[[#This Row],[ARTICOLO]])-FIND(" ",tbStoricoOrdini[[#This Row],[ARTICOLO]],FIND(" ",tbStoricoOrdini[[#This Row],[ARTICOLO]]) +1)),"")</f>
        <v>Plus</v>
      </c>
      <c r="L5529" s="3">
        <f>VLOOKUP(tbStoricoOrdini[[#This Row],[ARTICOLO]],tbArticoli[],2,FALSE)</f>
        <v>220</v>
      </c>
      <c r="M5529" s="22">
        <f>tbStoricoOrdini[[#This Row],[IMPORTO]]/tbStoricoOrdini[[#This Row],[PREZZO]]</f>
        <v>0.1</v>
      </c>
      <c r="N5529" t="s">
        <v>7</v>
      </c>
      <c r="O5529" s="8">
        <f>VLOOKUP(tbStoricoOrdini[[#This Row],[AGENTE]],tbAgenti[],2,FALSE)</f>
        <v>0.03</v>
      </c>
      <c r="P5529" s="2">
        <v>22</v>
      </c>
      <c r="Q5529" s="2">
        <f>tbStoricoOrdini[[#This Row],[IMPORTO]]*tbStoricoOrdini[[#This Row],[% COMM.]]</f>
        <v>0.65999999999999992</v>
      </c>
      <c r="R5529" s="2">
        <f>tbStoricoOrdini[[#This Row],[TOT. COMM.]]+tbStoricoOrdini[[#This Row],[IMPORTO]]</f>
        <v>22.66</v>
      </c>
    </row>
    <row r="5530" spans="1:18">
      <c r="A5530" s="1">
        <v>44013</v>
      </c>
      <c r="B5530" s="7">
        <f>MONTH(tbStoricoOrdini[[#This Row],[DATA]])</f>
        <v>7</v>
      </c>
      <c r="C5530" t="s">
        <v>5625</v>
      </c>
      <c r="D5530" t="str">
        <f>RIGHT(tbStoricoOrdini[[#This Row],[ORDINE]],4)</f>
        <v>5527</v>
      </c>
      <c r="E5530" t="s">
        <v>31</v>
      </c>
      <c r="F5530" t="str">
        <f>VLOOKUP(tbStoricoOrdini[[#This Row],[CLIENTE]],tbClienti[],3,FALSE)</f>
        <v>Piemonte</v>
      </c>
      <c r="G5530" t="str">
        <f>VLOOKUP(tbStoricoOrdini[[#This Row],[CLIENTE]],tbClienti[],7,FALSE)</f>
        <v>CD</v>
      </c>
      <c r="H5530" t="s">
        <v>66</v>
      </c>
      <c r="I5530" t="str">
        <f>IF(LEFT(tbStoricoOrdini[[#This Row],[ARTICOLO]],3) = "COG","COG",LEFT(tbStoricoOrdini[[#This Row],[ARTICOLO]],FIND(" ",tbStoricoOrdini[[#This Row],[ARTICOLO]])-1))</f>
        <v>BAG</v>
      </c>
      <c r="J5530" t="str">
        <f>MID(tbStoricoOrdini[[#This Row],[ARTICOLO]],FIND(" ",tbStoricoOrdini[[#This Row],[ARTICOLO]])+1,4)</f>
        <v>2500</v>
      </c>
      <c r="K5530" t="str">
        <f>IFERROR(RIGHT(tbStoricoOrdini[[#This Row],[ARTICOLO]],LEN(tbStoricoOrdini[[#This Row],[ARTICOLO]])-FIND(" ",tbStoricoOrdini[[#This Row],[ARTICOLO]],FIND(" ",tbStoricoOrdini[[#This Row],[ARTICOLO]]) +1)),"")</f>
        <v>Plus</v>
      </c>
      <c r="L5530" s="3">
        <f>VLOOKUP(tbStoricoOrdini[[#This Row],[ARTICOLO]],tbArticoli[],2,FALSE)</f>
        <v>220</v>
      </c>
      <c r="M5530" s="22">
        <f>tbStoricoOrdini[[#This Row],[IMPORTO]]/tbStoricoOrdini[[#This Row],[PREZZO]]</f>
        <v>14.422727272727272</v>
      </c>
      <c r="N5530" t="s">
        <v>13</v>
      </c>
      <c r="O5530" s="8">
        <f>VLOOKUP(tbStoricoOrdini[[#This Row],[AGENTE]],tbAgenti[],2,FALSE)</f>
        <v>0.1</v>
      </c>
      <c r="P5530" s="2">
        <v>3173</v>
      </c>
      <c r="Q5530" s="2">
        <f>tbStoricoOrdini[[#This Row],[IMPORTO]]*tbStoricoOrdini[[#This Row],[% COMM.]]</f>
        <v>317.3</v>
      </c>
      <c r="R5530" s="2">
        <f>tbStoricoOrdini[[#This Row],[TOT. COMM.]]+tbStoricoOrdini[[#This Row],[IMPORTO]]</f>
        <v>3490.3</v>
      </c>
    </row>
    <row r="5531" spans="1:18">
      <c r="A5531" s="1">
        <v>44013</v>
      </c>
      <c r="B5531" s="7">
        <f>MONTH(tbStoricoOrdini[[#This Row],[DATA]])</f>
        <v>7</v>
      </c>
      <c r="C5531" t="s">
        <v>5626</v>
      </c>
      <c r="D5531" t="str">
        <f>RIGHT(tbStoricoOrdini[[#This Row],[ORDINE]],4)</f>
        <v>5528</v>
      </c>
      <c r="E5531" t="s">
        <v>31</v>
      </c>
      <c r="F5531" t="str">
        <f>VLOOKUP(tbStoricoOrdini[[#This Row],[CLIENTE]],tbClienti[],3,FALSE)</f>
        <v>Piemonte</v>
      </c>
      <c r="G5531" t="str">
        <f>VLOOKUP(tbStoricoOrdini[[#This Row],[CLIENTE]],tbClienti[],7,FALSE)</f>
        <v>CD</v>
      </c>
      <c r="H5531" t="s">
        <v>66</v>
      </c>
      <c r="I5531" t="str">
        <f>IF(LEFT(tbStoricoOrdini[[#This Row],[ARTICOLO]],3) = "COG","COG",LEFT(tbStoricoOrdini[[#This Row],[ARTICOLO]],FIND(" ",tbStoricoOrdini[[#This Row],[ARTICOLO]])-1))</f>
        <v>BAG</v>
      </c>
      <c r="J5531" t="str">
        <f>MID(tbStoricoOrdini[[#This Row],[ARTICOLO]],FIND(" ",tbStoricoOrdini[[#This Row],[ARTICOLO]])+1,4)</f>
        <v>2500</v>
      </c>
      <c r="K5531" t="str">
        <f>IFERROR(RIGHT(tbStoricoOrdini[[#This Row],[ARTICOLO]],LEN(tbStoricoOrdini[[#This Row],[ARTICOLO]])-FIND(" ",tbStoricoOrdini[[#This Row],[ARTICOLO]],FIND(" ",tbStoricoOrdini[[#This Row],[ARTICOLO]]) +1)),"")</f>
        <v>Plus</v>
      </c>
      <c r="L5531" s="3">
        <f>VLOOKUP(tbStoricoOrdini[[#This Row],[ARTICOLO]],tbArticoli[],2,FALSE)</f>
        <v>220</v>
      </c>
      <c r="M5531" s="22">
        <f>tbStoricoOrdini[[#This Row],[IMPORTO]]/tbStoricoOrdini[[#This Row],[PREZZO]]</f>
        <v>0.55909090909090908</v>
      </c>
      <c r="N5531" t="s">
        <v>9</v>
      </c>
      <c r="O5531" s="8">
        <f>VLOOKUP(tbStoricoOrdini[[#This Row],[AGENTE]],tbAgenti[],2,FALSE)</f>
        <v>0.05</v>
      </c>
      <c r="P5531" s="2">
        <v>123</v>
      </c>
      <c r="Q5531" s="2">
        <f>tbStoricoOrdini[[#This Row],[IMPORTO]]*tbStoricoOrdini[[#This Row],[% COMM.]]</f>
        <v>6.15</v>
      </c>
      <c r="R5531" s="2">
        <f>tbStoricoOrdini[[#This Row],[TOT. COMM.]]+tbStoricoOrdini[[#This Row],[IMPORTO]]</f>
        <v>129.15</v>
      </c>
    </row>
    <row r="5532" spans="1:18">
      <c r="A5532" s="1">
        <v>44013</v>
      </c>
      <c r="B5532" s="7">
        <f>MONTH(tbStoricoOrdini[[#This Row],[DATA]])</f>
        <v>7</v>
      </c>
      <c r="C5532" t="s">
        <v>5627</v>
      </c>
      <c r="D5532" t="str">
        <f>RIGHT(tbStoricoOrdini[[#This Row],[ORDINE]],4)</f>
        <v>5529</v>
      </c>
      <c r="E5532" t="s">
        <v>31</v>
      </c>
      <c r="F5532" t="str">
        <f>VLOOKUP(tbStoricoOrdini[[#This Row],[CLIENTE]],tbClienti[],3,FALSE)</f>
        <v>Piemonte</v>
      </c>
      <c r="G5532" t="str">
        <f>VLOOKUP(tbStoricoOrdini[[#This Row],[CLIENTE]],tbClienti[],7,FALSE)</f>
        <v>CD</v>
      </c>
      <c r="H5532" t="s">
        <v>67</v>
      </c>
      <c r="I5532" t="str">
        <f>IF(LEFT(tbStoricoOrdini[[#This Row],[ARTICOLO]],3) = "COG","COG",LEFT(tbStoricoOrdini[[#This Row],[ARTICOLO]],FIND(" ",tbStoricoOrdini[[#This Row],[ARTICOLO]])-1))</f>
        <v>BAG</v>
      </c>
      <c r="J5532" t="str">
        <f>MID(tbStoricoOrdini[[#This Row],[ARTICOLO]],FIND(" ",tbStoricoOrdini[[#This Row],[ARTICOLO]])+1,4)</f>
        <v>2500</v>
      </c>
      <c r="K5532" t="str">
        <f>IFERROR(RIGHT(tbStoricoOrdini[[#This Row],[ARTICOLO]],LEN(tbStoricoOrdini[[#This Row],[ARTICOLO]])-FIND(" ",tbStoricoOrdini[[#This Row],[ARTICOLO]],FIND(" ",tbStoricoOrdini[[#This Row],[ARTICOLO]]) +1)),"")</f>
        <v>Medium</v>
      </c>
      <c r="L5532" s="3">
        <f>VLOOKUP(tbStoricoOrdini[[#This Row],[ARTICOLO]],tbArticoli[],2,FALSE)</f>
        <v>210</v>
      </c>
      <c r="M5532" s="22">
        <f>tbStoricoOrdini[[#This Row],[IMPORTO]]/tbStoricoOrdini[[#This Row],[PREZZO]]</f>
        <v>3.4</v>
      </c>
      <c r="N5532" t="s">
        <v>6</v>
      </c>
      <c r="O5532" s="8">
        <f>VLOOKUP(tbStoricoOrdini[[#This Row],[AGENTE]],tbAgenti[],2,FALSE)</f>
        <v>7.4999999999999997E-2</v>
      </c>
      <c r="P5532" s="2">
        <v>714</v>
      </c>
      <c r="Q5532" s="2">
        <f>tbStoricoOrdini[[#This Row],[IMPORTO]]*tbStoricoOrdini[[#This Row],[% COMM.]]</f>
        <v>53.55</v>
      </c>
      <c r="R5532" s="2">
        <f>tbStoricoOrdini[[#This Row],[TOT. COMM.]]+tbStoricoOrdini[[#This Row],[IMPORTO]]</f>
        <v>767.55</v>
      </c>
    </row>
    <row r="5533" spans="1:18">
      <c r="A5533" s="1">
        <v>44013</v>
      </c>
      <c r="B5533" s="7">
        <f>MONTH(tbStoricoOrdini[[#This Row],[DATA]])</f>
        <v>7</v>
      </c>
      <c r="C5533" t="s">
        <v>5628</v>
      </c>
      <c r="D5533" t="str">
        <f>RIGHT(tbStoricoOrdini[[#This Row],[ORDINE]],4)</f>
        <v>5530</v>
      </c>
      <c r="E5533" t="s">
        <v>31</v>
      </c>
      <c r="F5533" t="str">
        <f>VLOOKUP(tbStoricoOrdini[[#This Row],[CLIENTE]],tbClienti[],3,FALSE)</f>
        <v>Piemonte</v>
      </c>
      <c r="G5533" t="str">
        <f>VLOOKUP(tbStoricoOrdini[[#This Row],[CLIENTE]],tbClienti[],7,FALSE)</f>
        <v>CD</v>
      </c>
      <c r="H5533" t="s">
        <v>68</v>
      </c>
      <c r="I5533" t="str">
        <f>IF(LEFT(tbStoricoOrdini[[#This Row],[ARTICOLO]],3) = "COG","COG",LEFT(tbStoricoOrdini[[#This Row],[ARTICOLO]],FIND(" ",tbStoricoOrdini[[#This Row],[ARTICOLO]])-1))</f>
        <v>BAG</v>
      </c>
      <c r="J5533" t="str">
        <f>MID(tbStoricoOrdini[[#This Row],[ARTICOLO]],FIND(" ",tbStoricoOrdini[[#This Row],[ARTICOLO]])+1,4)</f>
        <v>5000</v>
      </c>
      <c r="K5533" t="str">
        <f>IFERROR(RIGHT(tbStoricoOrdini[[#This Row],[ARTICOLO]],LEN(tbStoricoOrdini[[#This Row],[ARTICOLO]])-FIND(" ",tbStoricoOrdini[[#This Row],[ARTICOLO]],FIND(" ",tbStoricoOrdini[[#This Row],[ARTICOLO]]) +1)),"")</f>
        <v/>
      </c>
      <c r="L5533" s="3">
        <f>VLOOKUP(tbStoricoOrdini[[#This Row],[ARTICOLO]],tbArticoli[],2,FALSE)</f>
        <v>250</v>
      </c>
      <c r="M5533" s="22">
        <f>tbStoricoOrdini[[#This Row],[IMPORTO]]/tbStoricoOrdini[[#This Row],[PREZZO]]</f>
        <v>2.2000000000000002</v>
      </c>
      <c r="N5533" t="s">
        <v>7</v>
      </c>
      <c r="O5533" s="8">
        <f>VLOOKUP(tbStoricoOrdini[[#This Row],[AGENTE]],tbAgenti[],2,FALSE)</f>
        <v>0.03</v>
      </c>
      <c r="P5533" s="2">
        <v>550</v>
      </c>
      <c r="Q5533" s="2">
        <f>tbStoricoOrdini[[#This Row],[IMPORTO]]*tbStoricoOrdini[[#This Row],[% COMM.]]</f>
        <v>16.5</v>
      </c>
      <c r="R5533" s="2">
        <f>tbStoricoOrdini[[#This Row],[TOT. COMM.]]+tbStoricoOrdini[[#This Row],[IMPORTO]]</f>
        <v>566.5</v>
      </c>
    </row>
    <row r="5534" spans="1:18">
      <c r="A5534" s="1">
        <v>44013</v>
      </c>
      <c r="B5534" s="7">
        <f>MONTH(tbStoricoOrdini[[#This Row],[DATA]])</f>
        <v>7</v>
      </c>
      <c r="C5534" t="s">
        <v>5629</v>
      </c>
      <c r="D5534" t="str">
        <f>RIGHT(tbStoricoOrdini[[#This Row],[ORDINE]],4)</f>
        <v>5531</v>
      </c>
      <c r="E5534" t="s">
        <v>31</v>
      </c>
      <c r="F5534" t="str">
        <f>VLOOKUP(tbStoricoOrdini[[#This Row],[CLIENTE]],tbClienti[],3,FALSE)</f>
        <v>Piemonte</v>
      </c>
      <c r="G5534" t="str">
        <f>VLOOKUP(tbStoricoOrdini[[#This Row],[CLIENTE]],tbClienti[],7,FALSE)</f>
        <v>CD</v>
      </c>
      <c r="H5534" t="s">
        <v>69</v>
      </c>
      <c r="I5534" t="str">
        <f>IF(LEFT(tbStoricoOrdini[[#This Row],[ARTICOLO]],3) = "COG","COG",LEFT(tbStoricoOrdini[[#This Row],[ARTICOLO]],FIND(" ",tbStoricoOrdini[[#This Row],[ARTICOLO]])-1))</f>
        <v>BAG</v>
      </c>
      <c r="J5534" t="str">
        <f>MID(tbStoricoOrdini[[#This Row],[ARTICOLO]],FIND(" ",tbStoricoOrdini[[#This Row],[ARTICOLO]])+1,4)</f>
        <v>1121</v>
      </c>
      <c r="K5534" t="str">
        <f>IFERROR(RIGHT(tbStoricoOrdini[[#This Row],[ARTICOLO]],LEN(tbStoricoOrdini[[#This Row],[ARTICOLO]])-FIND(" ",tbStoricoOrdini[[#This Row],[ARTICOLO]],FIND(" ",tbStoricoOrdini[[#This Row],[ARTICOLO]]) +1)),"")</f>
        <v>Gold</v>
      </c>
      <c r="L5534" s="3">
        <f>VLOOKUP(tbStoricoOrdini[[#This Row],[ARTICOLO]],tbArticoli[],2,FALSE)</f>
        <v>230</v>
      </c>
      <c r="M5534" s="22">
        <f>tbStoricoOrdini[[#This Row],[IMPORTO]]/tbStoricoOrdini[[#This Row],[PREZZO]]</f>
        <v>0.23478260869565218</v>
      </c>
      <c r="N5534" t="s">
        <v>9</v>
      </c>
      <c r="O5534" s="8">
        <f>VLOOKUP(tbStoricoOrdini[[#This Row],[AGENTE]],tbAgenti[],2,FALSE)</f>
        <v>0.05</v>
      </c>
      <c r="P5534" s="2">
        <v>54</v>
      </c>
      <c r="Q5534" s="2">
        <f>tbStoricoOrdini[[#This Row],[IMPORTO]]*tbStoricoOrdini[[#This Row],[% COMM.]]</f>
        <v>2.7</v>
      </c>
      <c r="R5534" s="2">
        <f>tbStoricoOrdini[[#This Row],[TOT. COMM.]]+tbStoricoOrdini[[#This Row],[IMPORTO]]</f>
        <v>56.7</v>
      </c>
    </row>
    <row r="5535" spans="1:18">
      <c r="A5535" s="1">
        <v>44013</v>
      </c>
      <c r="B5535" s="7">
        <f>MONTH(tbStoricoOrdini[[#This Row],[DATA]])</f>
        <v>7</v>
      </c>
      <c r="C5535" t="s">
        <v>5630</v>
      </c>
      <c r="D5535" t="str">
        <f>RIGHT(tbStoricoOrdini[[#This Row],[ORDINE]],4)</f>
        <v>5532</v>
      </c>
      <c r="E5535" t="s">
        <v>31</v>
      </c>
      <c r="F5535" t="str">
        <f>VLOOKUP(tbStoricoOrdini[[#This Row],[CLIENTE]],tbClienti[],3,FALSE)</f>
        <v>Piemonte</v>
      </c>
      <c r="G5535" t="str">
        <f>VLOOKUP(tbStoricoOrdini[[#This Row],[CLIENTE]],tbClienti[],7,FALSE)</f>
        <v>CD</v>
      </c>
      <c r="H5535" t="s">
        <v>83</v>
      </c>
      <c r="I5535" t="str">
        <f>IF(LEFT(tbStoricoOrdini[[#This Row],[ARTICOLO]],3) = "COG","COG",LEFT(tbStoricoOrdini[[#This Row],[ARTICOLO]],FIND(" ",tbStoricoOrdini[[#This Row],[ARTICOLO]])-1))</f>
        <v>COG</v>
      </c>
      <c r="J5535" t="str">
        <f>MID(tbStoricoOrdini[[#This Row],[ARTICOLO]],FIND(" ",tbStoricoOrdini[[#This Row],[ARTICOLO]])+1,4)</f>
        <v>8000</v>
      </c>
      <c r="K5535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5535" s="3">
        <f>VLOOKUP(tbStoricoOrdini[[#This Row],[ARTICOLO]],tbArticoli[],2,FALSE)</f>
        <v>670</v>
      </c>
      <c r="M5535" s="22">
        <f>tbStoricoOrdini[[#This Row],[IMPORTO]]/tbStoricoOrdini[[#This Row],[PREZZO]]</f>
        <v>0.73731343283582085</v>
      </c>
      <c r="N5535" t="s">
        <v>9</v>
      </c>
      <c r="O5535" s="8">
        <f>VLOOKUP(tbStoricoOrdini[[#This Row],[AGENTE]],tbAgenti[],2,FALSE)</f>
        <v>0.05</v>
      </c>
      <c r="P5535" s="2">
        <v>494</v>
      </c>
      <c r="Q5535" s="2">
        <f>tbStoricoOrdini[[#This Row],[IMPORTO]]*tbStoricoOrdini[[#This Row],[% COMM.]]</f>
        <v>24.700000000000003</v>
      </c>
      <c r="R5535" s="2">
        <f>tbStoricoOrdini[[#This Row],[TOT. COMM.]]+tbStoricoOrdini[[#This Row],[IMPORTO]]</f>
        <v>518.70000000000005</v>
      </c>
    </row>
    <row r="5536" spans="1:18">
      <c r="A5536" s="1">
        <v>44013</v>
      </c>
      <c r="B5536" s="7">
        <f>MONTH(tbStoricoOrdini[[#This Row],[DATA]])</f>
        <v>7</v>
      </c>
      <c r="C5536" t="s">
        <v>5631</v>
      </c>
      <c r="D5536" t="str">
        <f>RIGHT(tbStoricoOrdini[[#This Row],[ORDINE]],4)</f>
        <v>5533</v>
      </c>
      <c r="E5536" t="s">
        <v>31</v>
      </c>
      <c r="F5536" t="str">
        <f>VLOOKUP(tbStoricoOrdini[[#This Row],[CLIENTE]],tbClienti[],3,FALSE)</f>
        <v>Piemonte</v>
      </c>
      <c r="G5536" t="str">
        <f>VLOOKUP(tbStoricoOrdini[[#This Row],[CLIENTE]],tbClienti[],7,FALSE)</f>
        <v>CD</v>
      </c>
      <c r="H5536" t="s">
        <v>71</v>
      </c>
      <c r="I5536" t="str">
        <f>IF(LEFT(tbStoricoOrdini[[#This Row],[ARTICOLO]],3) = "COG","COG",LEFT(tbStoricoOrdini[[#This Row],[ARTICOLO]],FIND(" ",tbStoricoOrdini[[#This Row],[ARTICOLO]])-1))</f>
        <v>EB07</v>
      </c>
      <c r="J5536" t="str">
        <f>MID(tbStoricoOrdini[[#This Row],[ARTICOLO]],FIND(" ",tbStoricoOrdini[[#This Row],[ARTICOLO]])+1,4)</f>
        <v>5000</v>
      </c>
      <c r="K5536" t="str">
        <f>IFERROR(RIGHT(tbStoricoOrdini[[#This Row],[ARTICOLO]],LEN(tbStoricoOrdini[[#This Row],[ARTICOLO]])-FIND(" ",tbStoricoOrdini[[#This Row],[ARTICOLO]],FIND(" ",tbStoricoOrdini[[#This Row],[ARTICOLO]]) +1)),"")</f>
        <v/>
      </c>
      <c r="L5536" s="3">
        <f>VLOOKUP(tbStoricoOrdini[[#This Row],[ARTICOLO]],tbArticoli[],2,FALSE)</f>
        <v>140</v>
      </c>
      <c r="M5536" s="22">
        <f>tbStoricoOrdini[[#This Row],[IMPORTO]]/tbStoricoOrdini[[#This Row],[PREZZO]]</f>
        <v>0.43571428571428572</v>
      </c>
      <c r="N5536" t="s">
        <v>39</v>
      </c>
      <c r="O5536" s="8">
        <f>VLOOKUP(tbStoricoOrdini[[#This Row],[AGENTE]],tbAgenti[],2,FALSE)</f>
        <v>0.05</v>
      </c>
      <c r="P5536" s="2">
        <v>61</v>
      </c>
      <c r="Q5536" s="2">
        <f>tbStoricoOrdini[[#This Row],[IMPORTO]]*tbStoricoOrdini[[#This Row],[% COMM.]]</f>
        <v>3.0500000000000003</v>
      </c>
      <c r="R5536" s="2">
        <f>tbStoricoOrdini[[#This Row],[TOT. COMM.]]+tbStoricoOrdini[[#This Row],[IMPORTO]]</f>
        <v>64.05</v>
      </c>
    </row>
    <row r="5537" spans="1:18">
      <c r="A5537" s="1">
        <v>44013</v>
      </c>
      <c r="B5537" s="7">
        <f>MONTH(tbStoricoOrdini[[#This Row],[DATA]])</f>
        <v>7</v>
      </c>
      <c r="C5537" t="s">
        <v>5632</v>
      </c>
      <c r="D5537" t="str">
        <f>RIGHT(tbStoricoOrdini[[#This Row],[ORDINE]],4)</f>
        <v>5534</v>
      </c>
      <c r="E5537" t="s">
        <v>31</v>
      </c>
      <c r="F5537" t="str">
        <f>VLOOKUP(tbStoricoOrdini[[#This Row],[CLIENTE]],tbClienti[],3,FALSE)</f>
        <v>Piemonte</v>
      </c>
      <c r="G5537" t="str">
        <f>VLOOKUP(tbStoricoOrdini[[#This Row],[CLIENTE]],tbClienti[],7,FALSE)</f>
        <v>CD</v>
      </c>
      <c r="H5537" t="s">
        <v>71</v>
      </c>
      <c r="I5537" t="str">
        <f>IF(LEFT(tbStoricoOrdini[[#This Row],[ARTICOLO]],3) = "COG","COG",LEFT(tbStoricoOrdini[[#This Row],[ARTICOLO]],FIND(" ",tbStoricoOrdini[[#This Row],[ARTICOLO]])-1))</f>
        <v>EB07</v>
      </c>
      <c r="J5537" t="str">
        <f>MID(tbStoricoOrdini[[#This Row],[ARTICOLO]],FIND(" ",tbStoricoOrdini[[#This Row],[ARTICOLO]])+1,4)</f>
        <v>5000</v>
      </c>
      <c r="K5537" t="str">
        <f>IFERROR(RIGHT(tbStoricoOrdini[[#This Row],[ARTICOLO]],LEN(tbStoricoOrdini[[#This Row],[ARTICOLO]])-FIND(" ",tbStoricoOrdini[[#This Row],[ARTICOLO]],FIND(" ",tbStoricoOrdini[[#This Row],[ARTICOLO]]) +1)),"")</f>
        <v/>
      </c>
      <c r="L5537" s="3">
        <f>VLOOKUP(tbStoricoOrdini[[#This Row],[ARTICOLO]],tbArticoli[],2,FALSE)</f>
        <v>140</v>
      </c>
      <c r="M5537" s="22">
        <f>tbStoricoOrdini[[#This Row],[IMPORTO]]/tbStoricoOrdini[[#This Row],[PREZZO]]</f>
        <v>0.69285714285714284</v>
      </c>
      <c r="N5537" t="s">
        <v>11</v>
      </c>
      <c r="O5537" s="8">
        <f>VLOOKUP(tbStoricoOrdini[[#This Row],[AGENTE]],tbAgenti[],2,FALSE)</f>
        <v>0.04</v>
      </c>
      <c r="P5537" s="2">
        <v>97</v>
      </c>
      <c r="Q5537" s="2">
        <f>tbStoricoOrdini[[#This Row],[IMPORTO]]*tbStoricoOrdini[[#This Row],[% COMM.]]</f>
        <v>3.88</v>
      </c>
      <c r="R5537" s="2">
        <f>tbStoricoOrdini[[#This Row],[TOT. COMM.]]+tbStoricoOrdini[[#This Row],[IMPORTO]]</f>
        <v>100.88</v>
      </c>
    </row>
    <row r="5538" spans="1:18">
      <c r="A5538" s="1">
        <v>44013</v>
      </c>
      <c r="B5538" s="7">
        <f>MONTH(tbStoricoOrdini[[#This Row],[DATA]])</f>
        <v>7</v>
      </c>
      <c r="C5538" t="s">
        <v>5633</v>
      </c>
      <c r="D5538" t="str">
        <f>RIGHT(tbStoricoOrdini[[#This Row],[ORDINE]],4)</f>
        <v>5535</v>
      </c>
      <c r="E5538" t="s">
        <v>31</v>
      </c>
      <c r="F5538" t="str">
        <f>VLOOKUP(tbStoricoOrdini[[#This Row],[CLIENTE]],tbClienti[],3,FALSE)</f>
        <v>Piemonte</v>
      </c>
      <c r="G5538" t="str">
        <f>VLOOKUP(tbStoricoOrdini[[#This Row],[CLIENTE]],tbClienti[],7,FALSE)</f>
        <v>CD</v>
      </c>
      <c r="H5538" t="s">
        <v>71</v>
      </c>
      <c r="I5538" t="str">
        <f>IF(LEFT(tbStoricoOrdini[[#This Row],[ARTICOLO]],3) = "COG","COG",LEFT(tbStoricoOrdini[[#This Row],[ARTICOLO]],FIND(" ",tbStoricoOrdini[[#This Row],[ARTICOLO]])-1))</f>
        <v>EB07</v>
      </c>
      <c r="J5538" t="str">
        <f>MID(tbStoricoOrdini[[#This Row],[ARTICOLO]],FIND(" ",tbStoricoOrdini[[#This Row],[ARTICOLO]])+1,4)</f>
        <v>5000</v>
      </c>
      <c r="K5538" t="str">
        <f>IFERROR(RIGHT(tbStoricoOrdini[[#This Row],[ARTICOLO]],LEN(tbStoricoOrdini[[#This Row],[ARTICOLO]])-FIND(" ",tbStoricoOrdini[[#This Row],[ARTICOLO]],FIND(" ",tbStoricoOrdini[[#This Row],[ARTICOLO]]) +1)),"")</f>
        <v/>
      </c>
      <c r="L5538" s="3">
        <f>VLOOKUP(tbStoricoOrdini[[#This Row],[ARTICOLO]],tbArticoli[],2,FALSE)</f>
        <v>140</v>
      </c>
      <c r="M5538" s="22">
        <f>tbStoricoOrdini[[#This Row],[IMPORTO]]/tbStoricoOrdini[[#This Row],[PREZZO]]</f>
        <v>1.5857142857142856</v>
      </c>
      <c r="N5538" t="s">
        <v>7</v>
      </c>
      <c r="O5538" s="8">
        <f>VLOOKUP(tbStoricoOrdini[[#This Row],[AGENTE]],tbAgenti[],2,FALSE)</f>
        <v>0.03</v>
      </c>
      <c r="P5538" s="2">
        <v>222</v>
      </c>
      <c r="Q5538" s="2">
        <f>tbStoricoOrdini[[#This Row],[IMPORTO]]*tbStoricoOrdini[[#This Row],[% COMM.]]</f>
        <v>6.66</v>
      </c>
      <c r="R5538" s="2">
        <f>tbStoricoOrdini[[#This Row],[TOT. COMM.]]+tbStoricoOrdini[[#This Row],[IMPORTO]]</f>
        <v>228.66</v>
      </c>
    </row>
    <row r="5539" spans="1:18">
      <c r="A5539" s="1">
        <v>44013</v>
      </c>
      <c r="B5539" s="7">
        <f>MONTH(tbStoricoOrdini[[#This Row],[DATA]])</f>
        <v>7</v>
      </c>
      <c r="C5539" t="s">
        <v>5634</v>
      </c>
      <c r="D5539" t="str">
        <f>RIGHT(tbStoricoOrdini[[#This Row],[ORDINE]],4)</f>
        <v>5536</v>
      </c>
      <c r="E5539" t="s">
        <v>31</v>
      </c>
      <c r="F5539" t="str">
        <f>VLOOKUP(tbStoricoOrdini[[#This Row],[CLIENTE]],tbClienti[],3,FALSE)</f>
        <v>Piemonte</v>
      </c>
      <c r="G5539" t="str">
        <f>VLOOKUP(tbStoricoOrdini[[#This Row],[CLIENTE]],tbClienti[],7,FALSE)</f>
        <v>CD</v>
      </c>
      <c r="H5539" t="s">
        <v>71</v>
      </c>
      <c r="I5539" t="str">
        <f>IF(LEFT(tbStoricoOrdini[[#This Row],[ARTICOLO]],3) = "COG","COG",LEFT(tbStoricoOrdini[[#This Row],[ARTICOLO]],FIND(" ",tbStoricoOrdini[[#This Row],[ARTICOLO]])-1))</f>
        <v>EB07</v>
      </c>
      <c r="J5539" t="str">
        <f>MID(tbStoricoOrdini[[#This Row],[ARTICOLO]],FIND(" ",tbStoricoOrdini[[#This Row],[ARTICOLO]])+1,4)</f>
        <v>5000</v>
      </c>
      <c r="K5539" t="str">
        <f>IFERROR(RIGHT(tbStoricoOrdini[[#This Row],[ARTICOLO]],LEN(tbStoricoOrdini[[#This Row],[ARTICOLO]])-FIND(" ",tbStoricoOrdini[[#This Row],[ARTICOLO]],FIND(" ",tbStoricoOrdini[[#This Row],[ARTICOLO]]) +1)),"")</f>
        <v/>
      </c>
      <c r="L5539" s="3">
        <f>VLOOKUP(tbStoricoOrdini[[#This Row],[ARTICOLO]],tbArticoli[],2,FALSE)</f>
        <v>140</v>
      </c>
      <c r="M5539" s="22">
        <f>tbStoricoOrdini[[#This Row],[IMPORTO]]/tbStoricoOrdini[[#This Row],[PREZZO]]</f>
        <v>1.5214285714285714</v>
      </c>
      <c r="N5539" t="s">
        <v>13</v>
      </c>
      <c r="O5539" s="8">
        <f>VLOOKUP(tbStoricoOrdini[[#This Row],[AGENTE]],tbAgenti[],2,FALSE)</f>
        <v>0.1</v>
      </c>
      <c r="P5539" s="2">
        <v>213</v>
      </c>
      <c r="Q5539" s="2">
        <f>tbStoricoOrdini[[#This Row],[IMPORTO]]*tbStoricoOrdini[[#This Row],[% COMM.]]</f>
        <v>21.3</v>
      </c>
      <c r="R5539" s="2">
        <f>tbStoricoOrdini[[#This Row],[TOT. COMM.]]+tbStoricoOrdini[[#This Row],[IMPORTO]]</f>
        <v>234.3</v>
      </c>
    </row>
    <row r="5540" spans="1:18">
      <c r="A5540" s="1">
        <v>44013</v>
      </c>
      <c r="B5540" s="7">
        <f>MONTH(tbStoricoOrdini[[#This Row],[DATA]])</f>
        <v>7</v>
      </c>
      <c r="C5540" t="s">
        <v>5635</v>
      </c>
      <c r="D5540" t="str">
        <f>RIGHT(tbStoricoOrdini[[#This Row],[ORDINE]],4)</f>
        <v>5537</v>
      </c>
      <c r="E5540" t="s">
        <v>31</v>
      </c>
      <c r="F5540" t="str">
        <f>VLOOKUP(tbStoricoOrdini[[#This Row],[CLIENTE]],tbClienti[],3,FALSE)</f>
        <v>Piemonte</v>
      </c>
      <c r="G5540" t="str">
        <f>VLOOKUP(tbStoricoOrdini[[#This Row],[CLIENTE]],tbClienti[],7,FALSE)</f>
        <v>CD</v>
      </c>
      <c r="H5540" t="s">
        <v>71</v>
      </c>
      <c r="I5540" t="str">
        <f>IF(LEFT(tbStoricoOrdini[[#This Row],[ARTICOLO]],3) = "COG","COG",LEFT(tbStoricoOrdini[[#This Row],[ARTICOLO]],FIND(" ",tbStoricoOrdini[[#This Row],[ARTICOLO]])-1))</f>
        <v>EB07</v>
      </c>
      <c r="J5540" t="str">
        <f>MID(tbStoricoOrdini[[#This Row],[ARTICOLO]],FIND(" ",tbStoricoOrdini[[#This Row],[ARTICOLO]])+1,4)</f>
        <v>5000</v>
      </c>
      <c r="K5540" t="str">
        <f>IFERROR(RIGHT(tbStoricoOrdini[[#This Row],[ARTICOLO]],LEN(tbStoricoOrdini[[#This Row],[ARTICOLO]])-FIND(" ",tbStoricoOrdini[[#This Row],[ARTICOLO]],FIND(" ",tbStoricoOrdini[[#This Row],[ARTICOLO]]) +1)),"")</f>
        <v/>
      </c>
      <c r="L5540" s="3">
        <f>VLOOKUP(tbStoricoOrdini[[#This Row],[ARTICOLO]],tbArticoli[],2,FALSE)</f>
        <v>140</v>
      </c>
      <c r="M5540" s="22">
        <f>tbStoricoOrdini[[#This Row],[IMPORTO]]/tbStoricoOrdini[[#This Row],[PREZZO]]</f>
        <v>5.7142857142857141E-2</v>
      </c>
      <c r="N5540" t="s">
        <v>6</v>
      </c>
      <c r="O5540" s="8">
        <f>VLOOKUP(tbStoricoOrdini[[#This Row],[AGENTE]],tbAgenti[],2,FALSE)</f>
        <v>7.4999999999999997E-2</v>
      </c>
      <c r="P5540" s="2">
        <v>8</v>
      </c>
      <c r="Q5540" s="2">
        <f>tbStoricoOrdini[[#This Row],[IMPORTO]]*tbStoricoOrdini[[#This Row],[% COMM.]]</f>
        <v>0.6</v>
      </c>
      <c r="R5540" s="2">
        <f>tbStoricoOrdini[[#This Row],[TOT. COMM.]]+tbStoricoOrdini[[#This Row],[IMPORTO]]</f>
        <v>8.6</v>
      </c>
    </row>
    <row r="5541" spans="1:18">
      <c r="A5541" s="1">
        <v>44013</v>
      </c>
      <c r="B5541" s="7">
        <f>MONTH(tbStoricoOrdini[[#This Row],[DATA]])</f>
        <v>7</v>
      </c>
      <c r="C5541" t="s">
        <v>5636</v>
      </c>
      <c r="D5541" t="str">
        <f>RIGHT(tbStoricoOrdini[[#This Row],[ORDINE]],4)</f>
        <v>5538</v>
      </c>
      <c r="E5541" t="s">
        <v>31</v>
      </c>
      <c r="F5541" t="str">
        <f>VLOOKUP(tbStoricoOrdini[[#This Row],[CLIENTE]],tbClienti[],3,FALSE)</f>
        <v>Piemonte</v>
      </c>
      <c r="G5541" t="str">
        <f>VLOOKUP(tbStoricoOrdini[[#This Row],[CLIENTE]],tbClienti[],7,FALSE)</f>
        <v>CD</v>
      </c>
      <c r="H5541" t="s">
        <v>71</v>
      </c>
      <c r="I5541" t="str">
        <f>IF(LEFT(tbStoricoOrdini[[#This Row],[ARTICOLO]],3) = "COG","COG",LEFT(tbStoricoOrdini[[#This Row],[ARTICOLO]],FIND(" ",tbStoricoOrdini[[#This Row],[ARTICOLO]])-1))</f>
        <v>EB07</v>
      </c>
      <c r="J5541" t="str">
        <f>MID(tbStoricoOrdini[[#This Row],[ARTICOLO]],FIND(" ",tbStoricoOrdini[[#This Row],[ARTICOLO]])+1,4)</f>
        <v>5000</v>
      </c>
      <c r="K5541" t="str">
        <f>IFERROR(RIGHT(tbStoricoOrdini[[#This Row],[ARTICOLO]],LEN(tbStoricoOrdini[[#This Row],[ARTICOLO]])-FIND(" ",tbStoricoOrdini[[#This Row],[ARTICOLO]],FIND(" ",tbStoricoOrdini[[#This Row],[ARTICOLO]]) +1)),"")</f>
        <v/>
      </c>
      <c r="L5541" s="3">
        <f>VLOOKUP(tbStoricoOrdini[[#This Row],[ARTICOLO]],tbArticoli[],2,FALSE)</f>
        <v>140</v>
      </c>
      <c r="M5541" s="22">
        <f>tbStoricoOrdini[[#This Row],[IMPORTO]]/tbStoricoOrdini[[#This Row],[PREZZO]]</f>
        <v>2.0357142857142856</v>
      </c>
      <c r="N5541" t="s">
        <v>9</v>
      </c>
      <c r="O5541" s="8">
        <f>VLOOKUP(tbStoricoOrdini[[#This Row],[AGENTE]],tbAgenti[],2,FALSE)</f>
        <v>0.05</v>
      </c>
      <c r="P5541" s="2">
        <v>285</v>
      </c>
      <c r="Q5541" s="2">
        <f>tbStoricoOrdini[[#This Row],[IMPORTO]]*tbStoricoOrdini[[#This Row],[% COMM.]]</f>
        <v>14.25</v>
      </c>
      <c r="R5541" s="2">
        <f>tbStoricoOrdini[[#This Row],[TOT. COMM.]]+tbStoricoOrdini[[#This Row],[IMPORTO]]</f>
        <v>299.25</v>
      </c>
    </row>
    <row r="5542" spans="1:18">
      <c r="A5542" s="1">
        <v>44013</v>
      </c>
      <c r="B5542" s="7">
        <f>MONTH(tbStoricoOrdini[[#This Row],[DATA]])</f>
        <v>7</v>
      </c>
      <c r="C5542" t="s">
        <v>5637</v>
      </c>
      <c r="D5542" t="str">
        <f>RIGHT(tbStoricoOrdini[[#This Row],[ORDINE]],4)</f>
        <v>5539</v>
      </c>
      <c r="E5542" t="s">
        <v>31</v>
      </c>
      <c r="F5542" t="str">
        <f>VLOOKUP(tbStoricoOrdini[[#This Row],[CLIENTE]],tbClienti[],3,FALSE)</f>
        <v>Piemonte</v>
      </c>
      <c r="G5542" t="str">
        <f>VLOOKUP(tbStoricoOrdini[[#This Row],[CLIENTE]],tbClienti[],7,FALSE)</f>
        <v>CD</v>
      </c>
      <c r="H5542" t="s">
        <v>76</v>
      </c>
      <c r="I5542" t="str">
        <f>IF(LEFT(tbStoricoOrdini[[#This Row],[ARTICOLO]],3) = "COG","COG",LEFT(tbStoricoOrdini[[#This Row],[ARTICOLO]],FIND(" ",tbStoricoOrdini[[#This Row],[ARTICOLO]])-1))</f>
        <v>COG</v>
      </c>
      <c r="J5542" t="str">
        <f>MID(tbStoricoOrdini[[#This Row],[ARTICOLO]],FIND(" ",tbStoricoOrdini[[#This Row],[ARTICOLO]])+1,4)</f>
        <v>1000</v>
      </c>
      <c r="K5542" t="str">
        <f>IFERROR(RIGHT(tbStoricoOrdini[[#This Row],[ARTICOLO]],LEN(tbStoricoOrdini[[#This Row],[ARTICOLO]])-FIND(" ",tbStoricoOrdini[[#This Row],[ARTICOLO]],FIND(" ",tbStoricoOrdini[[#This Row],[ARTICOLO]]) +1)),"")</f>
        <v/>
      </c>
      <c r="L5542" s="3">
        <f>VLOOKUP(tbStoricoOrdini[[#This Row],[ARTICOLO]],tbArticoli[],2,FALSE)</f>
        <v>150</v>
      </c>
      <c r="M5542" s="22">
        <f>tbStoricoOrdini[[#This Row],[IMPORTO]]/tbStoricoOrdini[[#This Row],[PREZZO]]</f>
        <v>3.5666666666666669</v>
      </c>
      <c r="N5542" t="s">
        <v>15</v>
      </c>
      <c r="O5542" s="8">
        <f>VLOOKUP(tbStoricoOrdini[[#This Row],[AGENTE]],tbAgenti[],2,FALSE)</f>
        <v>0.08</v>
      </c>
      <c r="P5542" s="2">
        <v>535</v>
      </c>
      <c r="Q5542" s="2">
        <f>tbStoricoOrdini[[#This Row],[IMPORTO]]*tbStoricoOrdini[[#This Row],[% COMM.]]</f>
        <v>42.800000000000004</v>
      </c>
      <c r="R5542" s="2">
        <f>tbStoricoOrdini[[#This Row],[TOT. COMM.]]+tbStoricoOrdini[[#This Row],[IMPORTO]]</f>
        <v>577.79999999999995</v>
      </c>
    </row>
    <row r="5543" spans="1:18">
      <c r="A5543" s="1">
        <v>44013</v>
      </c>
      <c r="B5543" s="7">
        <f>MONTH(tbStoricoOrdini[[#This Row],[DATA]])</f>
        <v>7</v>
      </c>
      <c r="C5543" t="s">
        <v>5638</v>
      </c>
      <c r="D5543" t="str">
        <f>RIGHT(tbStoricoOrdini[[#This Row],[ORDINE]],4)</f>
        <v>5540</v>
      </c>
      <c r="E5543" t="s">
        <v>31</v>
      </c>
      <c r="F5543" t="str">
        <f>VLOOKUP(tbStoricoOrdini[[#This Row],[CLIENTE]],tbClienti[],3,FALSE)</f>
        <v>Piemonte</v>
      </c>
      <c r="G5543" t="str">
        <f>VLOOKUP(tbStoricoOrdini[[#This Row],[CLIENTE]],tbClienti[],7,FALSE)</f>
        <v>CD</v>
      </c>
      <c r="H5543" t="s">
        <v>76</v>
      </c>
      <c r="I5543" t="str">
        <f>IF(LEFT(tbStoricoOrdini[[#This Row],[ARTICOLO]],3) = "COG","COG",LEFT(tbStoricoOrdini[[#This Row],[ARTICOLO]],FIND(" ",tbStoricoOrdini[[#This Row],[ARTICOLO]])-1))</f>
        <v>COG</v>
      </c>
      <c r="J5543" t="str">
        <f>MID(tbStoricoOrdini[[#This Row],[ARTICOLO]],FIND(" ",tbStoricoOrdini[[#This Row],[ARTICOLO]])+1,4)</f>
        <v>1000</v>
      </c>
      <c r="K5543" t="str">
        <f>IFERROR(RIGHT(tbStoricoOrdini[[#This Row],[ARTICOLO]],LEN(tbStoricoOrdini[[#This Row],[ARTICOLO]])-FIND(" ",tbStoricoOrdini[[#This Row],[ARTICOLO]],FIND(" ",tbStoricoOrdini[[#This Row],[ARTICOLO]]) +1)),"")</f>
        <v/>
      </c>
      <c r="L5543" s="3">
        <f>VLOOKUP(tbStoricoOrdini[[#This Row],[ARTICOLO]],tbArticoli[],2,FALSE)</f>
        <v>150</v>
      </c>
      <c r="M5543" s="22">
        <f>tbStoricoOrdini[[#This Row],[IMPORTO]]/tbStoricoOrdini[[#This Row],[PREZZO]]</f>
        <v>5.1866666666666665</v>
      </c>
      <c r="N5543" t="s">
        <v>7</v>
      </c>
      <c r="O5543" s="8">
        <f>VLOOKUP(tbStoricoOrdini[[#This Row],[AGENTE]],tbAgenti[],2,FALSE)</f>
        <v>0.03</v>
      </c>
      <c r="P5543" s="2">
        <v>778</v>
      </c>
      <c r="Q5543" s="2">
        <f>tbStoricoOrdini[[#This Row],[IMPORTO]]*tbStoricoOrdini[[#This Row],[% COMM.]]</f>
        <v>23.34</v>
      </c>
      <c r="R5543" s="2">
        <f>tbStoricoOrdini[[#This Row],[TOT. COMM.]]+tbStoricoOrdini[[#This Row],[IMPORTO]]</f>
        <v>801.34</v>
      </c>
    </row>
    <row r="5544" spans="1:18">
      <c r="A5544" s="1">
        <v>44013</v>
      </c>
      <c r="B5544" s="7">
        <f>MONTH(tbStoricoOrdini[[#This Row],[DATA]])</f>
        <v>7</v>
      </c>
      <c r="C5544" t="s">
        <v>5639</v>
      </c>
      <c r="D5544" t="str">
        <f>RIGHT(tbStoricoOrdini[[#This Row],[ORDINE]],4)</f>
        <v>5541</v>
      </c>
      <c r="E5544" t="s">
        <v>31</v>
      </c>
      <c r="F5544" t="str">
        <f>VLOOKUP(tbStoricoOrdini[[#This Row],[CLIENTE]],tbClienti[],3,FALSE)</f>
        <v>Piemonte</v>
      </c>
      <c r="G5544" t="str">
        <f>VLOOKUP(tbStoricoOrdini[[#This Row],[CLIENTE]],tbClienti[],7,FALSE)</f>
        <v>CD</v>
      </c>
      <c r="H5544" t="s">
        <v>76</v>
      </c>
      <c r="I5544" t="str">
        <f>IF(LEFT(tbStoricoOrdini[[#This Row],[ARTICOLO]],3) = "COG","COG",LEFT(tbStoricoOrdini[[#This Row],[ARTICOLO]],FIND(" ",tbStoricoOrdini[[#This Row],[ARTICOLO]])-1))</f>
        <v>COG</v>
      </c>
      <c r="J5544" t="str">
        <f>MID(tbStoricoOrdini[[#This Row],[ARTICOLO]],FIND(" ",tbStoricoOrdini[[#This Row],[ARTICOLO]])+1,4)</f>
        <v>1000</v>
      </c>
      <c r="K5544" t="str">
        <f>IFERROR(RIGHT(tbStoricoOrdini[[#This Row],[ARTICOLO]],LEN(tbStoricoOrdini[[#This Row],[ARTICOLO]])-FIND(" ",tbStoricoOrdini[[#This Row],[ARTICOLO]],FIND(" ",tbStoricoOrdini[[#This Row],[ARTICOLO]]) +1)),"")</f>
        <v/>
      </c>
      <c r="L5544" s="3">
        <f>VLOOKUP(tbStoricoOrdini[[#This Row],[ARTICOLO]],tbArticoli[],2,FALSE)</f>
        <v>150</v>
      </c>
      <c r="M5544" s="22">
        <f>tbStoricoOrdini[[#This Row],[IMPORTO]]/tbStoricoOrdini[[#This Row],[PREZZO]]</f>
        <v>1.7</v>
      </c>
      <c r="N5544" t="s">
        <v>18</v>
      </c>
      <c r="O5544" s="8">
        <f>VLOOKUP(tbStoricoOrdini[[#This Row],[AGENTE]],tbAgenti[],2,FALSE)</f>
        <v>0.03</v>
      </c>
      <c r="P5544" s="2">
        <v>255</v>
      </c>
      <c r="Q5544" s="2">
        <f>tbStoricoOrdini[[#This Row],[IMPORTO]]*tbStoricoOrdini[[#This Row],[% COMM.]]</f>
        <v>7.6499999999999995</v>
      </c>
      <c r="R5544" s="2">
        <f>tbStoricoOrdini[[#This Row],[TOT. COMM.]]+tbStoricoOrdini[[#This Row],[IMPORTO]]</f>
        <v>262.64999999999998</v>
      </c>
    </row>
    <row r="5545" spans="1:18">
      <c r="A5545" s="1">
        <v>44013</v>
      </c>
      <c r="B5545" s="7">
        <f>MONTH(tbStoricoOrdini[[#This Row],[DATA]])</f>
        <v>7</v>
      </c>
      <c r="C5545" t="s">
        <v>5640</v>
      </c>
      <c r="D5545" t="str">
        <f>RIGHT(tbStoricoOrdini[[#This Row],[ORDINE]],4)</f>
        <v>5542</v>
      </c>
      <c r="E5545" t="s">
        <v>31</v>
      </c>
      <c r="F5545" t="str">
        <f>VLOOKUP(tbStoricoOrdini[[#This Row],[CLIENTE]],tbClienti[],3,FALSE)</f>
        <v>Piemonte</v>
      </c>
      <c r="G5545" t="str">
        <f>VLOOKUP(tbStoricoOrdini[[#This Row],[CLIENTE]],tbClienti[],7,FALSE)</f>
        <v>CD</v>
      </c>
      <c r="H5545" t="s">
        <v>72</v>
      </c>
      <c r="I5545" t="str">
        <f>IF(LEFT(tbStoricoOrdini[[#This Row],[ARTICOLO]],3) = "COG","COG",LEFT(tbStoricoOrdini[[#This Row],[ARTICOLO]],FIND(" ",tbStoricoOrdini[[#This Row],[ARTICOLO]])-1))</f>
        <v>EB06</v>
      </c>
      <c r="J5545" t="str">
        <f>MID(tbStoricoOrdini[[#This Row],[ARTICOLO]],FIND(" ",tbStoricoOrdini[[#This Row],[ARTICOLO]])+1,4)</f>
        <v>3000</v>
      </c>
      <c r="K5545" t="str">
        <f>IFERROR(RIGHT(tbStoricoOrdini[[#This Row],[ARTICOLO]],LEN(tbStoricoOrdini[[#This Row],[ARTICOLO]])-FIND(" ",tbStoricoOrdini[[#This Row],[ARTICOLO]],FIND(" ",tbStoricoOrdini[[#This Row],[ARTICOLO]]) +1)),"")</f>
        <v>Medium</v>
      </c>
      <c r="L5545" s="3">
        <f>VLOOKUP(tbStoricoOrdini[[#This Row],[ARTICOLO]],tbArticoli[],2,FALSE)</f>
        <v>120</v>
      </c>
      <c r="M5545" s="22">
        <f>tbStoricoOrdini[[#This Row],[IMPORTO]]/tbStoricoOrdini[[#This Row],[PREZZO]]</f>
        <v>14.925000000000001</v>
      </c>
      <c r="N5545" t="s">
        <v>39</v>
      </c>
      <c r="O5545" s="8">
        <f>VLOOKUP(tbStoricoOrdini[[#This Row],[AGENTE]],tbAgenti[],2,FALSE)</f>
        <v>0.05</v>
      </c>
      <c r="P5545" s="2">
        <v>1791</v>
      </c>
      <c r="Q5545" s="2">
        <f>tbStoricoOrdini[[#This Row],[IMPORTO]]*tbStoricoOrdini[[#This Row],[% COMM.]]</f>
        <v>89.550000000000011</v>
      </c>
      <c r="R5545" s="2">
        <f>tbStoricoOrdini[[#This Row],[TOT. COMM.]]+tbStoricoOrdini[[#This Row],[IMPORTO]]</f>
        <v>1880.55</v>
      </c>
    </row>
    <row r="5546" spans="1:18">
      <c r="A5546" s="1">
        <v>44013</v>
      </c>
      <c r="B5546" s="7">
        <f>MONTH(tbStoricoOrdini[[#This Row],[DATA]])</f>
        <v>7</v>
      </c>
      <c r="C5546" t="s">
        <v>5641</v>
      </c>
      <c r="D5546" t="str">
        <f>RIGHT(tbStoricoOrdini[[#This Row],[ORDINE]],4)</f>
        <v>5543</v>
      </c>
      <c r="E5546" t="s">
        <v>31</v>
      </c>
      <c r="F5546" t="str">
        <f>VLOOKUP(tbStoricoOrdini[[#This Row],[CLIENTE]],tbClienti[],3,FALSE)</f>
        <v>Piemonte</v>
      </c>
      <c r="G5546" t="str">
        <f>VLOOKUP(tbStoricoOrdini[[#This Row],[CLIENTE]],tbClienti[],7,FALSE)</f>
        <v>CD</v>
      </c>
      <c r="H5546" t="s">
        <v>72</v>
      </c>
      <c r="I5546" t="str">
        <f>IF(LEFT(tbStoricoOrdini[[#This Row],[ARTICOLO]],3) = "COG","COG",LEFT(tbStoricoOrdini[[#This Row],[ARTICOLO]],FIND(" ",tbStoricoOrdini[[#This Row],[ARTICOLO]])-1))</f>
        <v>EB06</v>
      </c>
      <c r="J5546" t="str">
        <f>MID(tbStoricoOrdini[[#This Row],[ARTICOLO]],FIND(" ",tbStoricoOrdini[[#This Row],[ARTICOLO]])+1,4)</f>
        <v>3000</v>
      </c>
      <c r="K5546" t="str">
        <f>IFERROR(RIGHT(tbStoricoOrdini[[#This Row],[ARTICOLO]],LEN(tbStoricoOrdini[[#This Row],[ARTICOLO]])-FIND(" ",tbStoricoOrdini[[#This Row],[ARTICOLO]],FIND(" ",tbStoricoOrdini[[#This Row],[ARTICOLO]]) +1)),"")</f>
        <v>Medium</v>
      </c>
      <c r="L5546" s="3">
        <f>VLOOKUP(tbStoricoOrdini[[#This Row],[ARTICOLO]],tbArticoli[],2,FALSE)</f>
        <v>120</v>
      </c>
      <c r="M5546" s="22">
        <f>tbStoricoOrdini[[#This Row],[IMPORTO]]/tbStoricoOrdini[[#This Row],[PREZZO]]</f>
        <v>9.7750000000000004</v>
      </c>
      <c r="N5546" t="s">
        <v>11</v>
      </c>
      <c r="O5546" s="8">
        <f>VLOOKUP(tbStoricoOrdini[[#This Row],[AGENTE]],tbAgenti[],2,FALSE)</f>
        <v>0.04</v>
      </c>
      <c r="P5546" s="2">
        <v>1173</v>
      </c>
      <c r="Q5546" s="2">
        <f>tbStoricoOrdini[[#This Row],[IMPORTO]]*tbStoricoOrdini[[#This Row],[% COMM.]]</f>
        <v>46.92</v>
      </c>
      <c r="R5546" s="2">
        <f>tbStoricoOrdini[[#This Row],[TOT. COMM.]]+tbStoricoOrdini[[#This Row],[IMPORTO]]</f>
        <v>1219.92</v>
      </c>
    </row>
    <row r="5547" spans="1:18">
      <c r="A5547" s="1">
        <v>44013</v>
      </c>
      <c r="B5547" s="7">
        <f>MONTH(tbStoricoOrdini[[#This Row],[DATA]])</f>
        <v>7</v>
      </c>
      <c r="C5547" t="s">
        <v>5642</v>
      </c>
      <c r="D5547" t="str">
        <f>RIGHT(tbStoricoOrdini[[#This Row],[ORDINE]],4)</f>
        <v>5544</v>
      </c>
      <c r="E5547" t="s">
        <v>31</v>
      </c>
      <c r="F5547" t="str">
        <f>VLOOKUP(tbStoricoOrdini[[#This Row],[CLIENTE]],tbClienti[],3,FALSE)</f>
        <v>Piemonte</v>
      </c>
      <c r="G5547" t="str">
        <f>VLOOKUP(tbStoricoOrdini[[#This Row],[CLIENTE]],tbClienti[],7,FALSE)</f>
        <v>CD</v>
      </c>
      <c r="H5547" t="s">
        <v>72</v>
      </c>
      <c r="I5547" t="str">
        <f>IF(LEFT(tbStoricoOrdini[[#This Row],[ARTICOLO]],3) = "COG","COG",LEFT(tbStoricoOrdini[[#This Row],[ARTICOLO]],FIND(" ",tbStoricoOrdini[[#This Row],[ARTICOLO]])-1))</f>
        <v>EB06</v>
      </c>
      <c r="J5547" t="str">
        <f>MID(tbStoricoOrdini[[#This Row],[ARTICOLO]],FIND(" ",tbStoricoOrdini[[#This Row],[ARTICOLO]])+1,4)</f>
        <v>3000</v>
      </c>
      <c r="K5547" t="str">
        <f>IFERROR(RIGHT(tbStoricoOrdini[[#This Row],[ARTICOLO]],LEN(tbStoricoOrdini[[#This Row],[ARTICOLO]])-FIND(" ",tbStoricoOrdini[[#This Row],[ARTICOLO]],FIND(" ",tbStoricoOrdini[[#This Row],[ARTICOLO]]) +1)),"")</f>
        <v>Medium</v>
      </c>
      <c r="L5547" s="3">
        <f>VLOOKUP(tbStoricoOrdini[[#This Row],[ARTICOLO]],tbArticoli[],2,FALSE)</f>
        <v>120</v>
      </c>
      <c r="M5547" s="22">
        <f>tbStoricoOrdini[[#This Row],[IMPORTO]]/tbStoricoOrdini[[#This Row],[PREZZO]]</f>
        <v>1.5666666666666667</v>
      </c>
      <c r="N5547" t="s">
        <v>19</v>
      </c>
      <c r="O5547" s="8">
        <f>VLOOKUP(tbStoricoOrdini[[#This Row],[AGENTE]],tbAgenti[],2,FALSE)</f>
        <v>0.05</v>
      </c>
      <c r="P5547" s="2">
        <v>188</v>
      </c>
      <c r="Q5547" s="2">
        <f>tbStoricoOrdini[[#This Row],[IMPORTO]]*tbStoricoOrdini[[#This Row],[% COMM.]]</f>
        <v>9.4</v>
      </c>
      <c r="R5547" s="2">
        <f>tbStoricoOrdini[[#This Row],[TOT. COMM.]]+tbStoricoOrdini[[#This Row],[IMPORTO]]</f>
        <v>197.4</v>
      </c>
    </row>
    <row r="5548" spans="1:18">
      <c r="A5548" s="1">
        <v>44013</v>
      </c>
      <c r="B5548" s="7">
        <f>MONTH(tbStoricoOrdini[[#This Row],[DATA]])</f>
        <v>7</v>
      </c>
      <c r="C5548" t="s">
        <v>5643</v>
      </c>
      <c r="D5548" t="str">
        <f>RIGHT(tbStoricoOrdini[[#This Row],[ORDINE]],4)</f>
        <v>5545</v>
      </c>
      <c r="E5548" t="s">
        <v>31</v>
      </c>
      <c r="F5548" t="str">
        <f>VLOOKUP(tbStoricoOrdini[[#This Row],[CLIENTE]],tbClienti[],3,FALSE)</f>
        <v>Piemonte</v>
      </c>
      <c r="G5548" t="str">
        <f>VLOOKUP(tbStoricoOrdini[[#This Row],[CLIENTE]],tbClienti[],7,FALSE)</f>
        <v>CD</v>
      </c>
      <c r="H5548" t="s">
        <v>72</v>
      </c>
      <c r="I5548" t="str">
        <f>IF(LEFT(tbStoricoOrdini[[#This Row],[ARTICOLO]],3) = "COG","COG",LEFT(tbStoricoOrdini[[#This Row],[ARTICOLO]],FIND(" ",tbStoricoOrdini[[#This Row],[ARTICOLO]])-1))</f>
        <v>EB06</v>
      </c>
      <c r="J5548" t="str">
        <f>MID(tbStoricoOrdini[[#This Row],[ARTICOLO]],FIND(" ",tbStoricoOrdini[[#This Row],[ARTICOLO]])+1,4)</f>
        <v>3000</v>
      </c>
      <c r="K5548" t="str">
        <f>IFERROR(RIGHT(tbStoricoOrdini[[#This Row],[ARTICOLO]],LEN(tbStoricoOrdini[[#This Row],[ARTICOLO]])-FIND(" ",tbStoricoOrdini[[#This Row],[ARTICOLO]],FIND(" ",tbStoricoOrdini[[#This Row],[ARTICOLO]]) +1)),"")</f>
        <v>Medium</v>
      </c>
      <c r="L5548" s="3">
        <f>VLOOKUP(tbStoricoOrdini[[#This Row],[ARTICOLO]],tbArticoli[],2,FALSE)</f>
        <v>120</v>
      </c>
      <c r="M5548" s="22">
        <f>tbStoricoOrdini[[#This Row],[IMPORTO]]/tbStoricoOrdini[[#This Row],[PREZZO]]</f>
        <v>11.925000000000001</v>
      </c>
      <c r="N5548" t="s">
        <v>15</v>
      </c>
      <c r="O5548" s="8">
        <f>VLOOKUP(tbStoricoOrdini[[#This Row],[AGENTE]],tbAgenti[],2,FALSE)</f>
        <v>0.08</v>
      </c>
      <c r="P5548" s="2">
        <v>1431</v>
      </c>
      <c r="Q5548" s="2">
        <f>tbStoricoOrdini[[#This Row],[IMPORTO]]*tbStoricoOrdini[[#This Row],[% COMM.]]</f>
        <v>114.48</v>
      </c>
      <c r="R5548" s="2">
        <f>tbStoricoOrdini[[#This Row],[TOT. COMM.]]+tbStoricoOrdini[[#This Row],[IMPORTO]]</f>
        <v>1545.48</v>
      </c>
    </row>
    <row r="5549" spans="1:18">
      <c r="A5549" s="1">
        <v>44013</v>
      </c>
      <c r="B5549" s="7">
        <f>MONTH(tbStoricoOrdini[[#This Row],[DATA]])</f>
        <v>7</v>
      </c>
      <c r="C5549" t="s">
        <v>5644</v>
      </c>
      <c r="D5549" t="str">
        <f>RIGHT(tbStoricoOrdini[[#This Row],[ORDINE]],4)</f>
        <v>5546</v>
      </c>
      <c r="E5549" t="s">
        <v>31</v>
      </c>
      <c r="F5549" t="str">
        <f>VLOOKUP(tbStoricoOrdini[[#This Row],[CLIENTE]],tbClienti[],3,FALSE)</f>
        <v>Piemonte</v>
      </c>
      <c r="G5549" t="str">
        <f>VLOOKUP(tbStoricoOrdini[[#This Row],[CLIENTE]],tbClienti[],7,FALSE)</f>
        <v>CD</v>
      </c>
      <c r="H5549" t="s">
        <v>72</v>
      </c>
      <c r="I5549" t="str">
        <f>IF(LEFT(tbStoricoOrdini[[#This Row],[ARTICOLO]],3) = "COG","COG",LEFT(tbStoricoOrdini[[#This Row],[ARTICOLO]],FIND(" ",tbStoricoOrdini[[#This Row],[ARTICOLO]])-1))</f>
        <v>EB06</v>
      </c>
      <c r="J5549" t="str">
        <f>MID(tbStoricoOrdini[[#This Row],[ARTICOLO]],FIND(" ",tbStoricoOrdini[[#This Row],[ARTICOLO]])+1,4)</f>
        <v>3000</v>
      </c>
      <c r="K5549" t="str">
        <f>IFERROR(RIGHT(tbStoricoOrdini[[#This Row],[ARTICOLO]],LEN(tbStoricoOrdini[[#This Row],[ARTICOLO]])-FIND(" ",tbStoricoOrdini[[#This Row],[ARTICOLO]],FIND(" ",tbStoricoOrdini[[#This Row],[ARTICOLO]]) +1)),"")</f>
        <v>Medium</v>
      </c>
      <c r="L5549" s="3">
        <f>VLOOKUP(tbStoricoOrdini[[#This Row],[ARTICOLO]],tbArticoli[],2,FALSE)</f>
        <v>120</v>
      </c>
      <c r="M5549" s="22">
        <f>tbStoricoOrdini[[#This Row],[IMPORTO]]/tbStoricoOrdini[[#This Row],[PREZZO]]</f>
        <v>5.5333333333333332</v>
      </c>
      <c r="N5549" t="s">
        <v>7</v>
      </c>
      <c r="O5549" s="8">
        <f>VLOOKUP(tbStoricoOrdini[[#This Row],[AGENTE]],tbAgenti[],2,FALSE)</f>
        <v>0.03</v>
      </c>
      <c r="P5549" s="2">
        <v>664</v>
      </c>
      <c r="Q5549" s="2">
        <f>tbStoricoOrdini[[#This Row],[IMPORTO]]*tbStoricoOrdini[[#This Row],[% COMM.]]</f>
        <v>19.919999999999998</v>
      </c>
      <c r="R5549" s="2">
        <f>tbStoricoOrdini[[#This Row],[TOT. COMM.]]+tbStoricoOrdini[[#This Row],[IMPORTO]]</f>
        <v>683.92</v>
      </c>
    </row>
    <row r="5550" spans="1:18">
      <c r="A5550" s="1">
        <v>44013</v>
      </c>
      <c r="B5550" s="7">
        <f>MONTH(tbStoricoOrdini[[#This Row],[DATA]])</f>
        <v>7</v>
      </c>
      <c r="C5550" t="s">
        <v>5645</v>
      </c>
      <c r="D5550" t="str">
        <f>RIGHT(tbStoricoOrdini[[#This Row],[ORDINE]],4)</f>
        <v>5547</v>
      </c>
      <c r="E5550" t="s">
        <v>31</v>
      </c>
      <c r="F5550" t="str">
        <f>VLOOKUP(tbStoricoOrdini[[#This Row],[CLIENTE]],tbClienti[],3,FALSE)</f>
        <v>Piemonte</v>
      </c>
      <c r="G5550" t="str">
        <f>VLOOKUP(tbStoricoOrdini[[#This Row],[CLIENTE]],tbClienti[],7,FALSE)</f>
        <v>CD</v>
      </c>
      <c r="H5550" t="s">
        <v>72</v>
      </c>
      <c r="I5550" t="str">
        <f>IF(LEFT(tbStoricoOrdini[[#This Row],[ARTICOLO]],3) = "COG","COG",LEFT(tbStoricoOrdini[[#This Row],[ARTICOLO]],FIND(" ",tbStoricoOrdini[[#This Row],[ARTICOLO]])-1))</f>
        <v>EB06</v>
      </c>
      <c r="J5550" t="str">
        <f>MID(tbStoricoOrdini[[#This Row],[ARTICOLO]],FIND(" ",tbStoricoOrdini[[#This Row],[ARTICOLO]])+1,4)</f>
        <v>3000</v>
      </c>
      <c r="K5550" t="str">
        <f>IFERROR(RIGHT(tbStoricoOrdini[[#This Row],[ARTICOLO]],LEN(tbStoricoOrdini[[#This Row],[ARTICOLO]])-FIND(" ",tbStoricoOrdini[[#This Row],[ARTICOLO]],FIND(" ",tbStoricoOrdini[[#This Row],[ARTICOLO]]) +1)),"")</f>
        <v>Medium</v>
      </c>
      <c r="L5550" s="3">
        <f>VLOOKUP(tbStoricoOrdini[[#This Row],[ARTICOLO]],tbArticoli[],2,FALSE)</f>
        <v>120</v>
      </c>
      <c r="M5550" s="22">
        <f>tbStoricoOrdini[[#This Row],[IMPORTO]]/tbStoricoOrdini[[#This Row],[PREZZO]]</f>
        <v>1.45</v>
      </c>
      <c r="N5550" t="s">
        <v>18</v>
      </c>
      <c r="O5550" s="8">
        <f>VLOOKUP(tbStoricoOrdini[[#This Row],[AGENTE]],tbAgenti[],2,FALSE)</f>
        <v>0.03</v>
      </c>
      <c r="P5550" s="2">
        <v>174</v>
      </c>
      <c r="Q5550" s="2">
        <f>tbStoricoOrdini[[#This Row],[IMPORTO]]*tbStoricoOrdini[[#This Row],[% COMM.]]</f>
        <v>5.22</v>
      </c>
      <c r="R5550" s="2">
        <f>tbStoricoOrdini[[#This Row],[TOT. COMM.]]+tbStoricoOrdini[[#This Row],[IMPORTO]]</f>
        <v>179.22</v>
      </c>
    </row>
    <row r="5551" spans="1:18">
      <c r="A5551" s="1">
        <v>44013</v>
      </c>
      <c r="B5551" s="7">
        <f>MONTH(tbStoricoOrdini[[#This Row],[DATA]])</f>
        <v>7</v>
      </c>
      <c r="C5551" t="s">
        <v>5646</v>
      </c>
      <c r="D5551" t="str">
        <f>RIGHT(tbStoricoOrdini[[#This Row],[ORDINE]],4)</f>
        <v>5548</v>
      </c>
      <c r="E5551" t="s">
        <v>31</v>
      </c>
      <c r="F5551" t="str">
        <f>VLOOKUP(tbStoricoOrdini[[#This Row],[CLIENTE]],tbClienti[],3,FALSE)</f>
        <v>Piemonte</v>
      </c>
      <c r="G5551" t="str">
        <f>VLOOKUP(tbStoricoOrdini[[#This Row],[CLIENTE]],tbClienti[],7,FALSE)</f>
        <v>CD</v>
      </c>
      <c r="H5551" t="s">
        <v>72</v>
      </c>
      <c r="I5551" t="str">
        <f>IF(LEFT(tbStoricoOrdini[[#This Row],[ARTICOLO]],3) = "COG","COG",LEFT(tbStoricoOrdini[[#This Row],[ARTICOLO]],FIND(" ",tbStoricoOrdini[[#This Row],[ARTICOLO]])-1))</f>
        <v>EB06</v>
      </c>
      <c r="J5551" t="str">
        <f>MID(tbStoricoOrdini[[#This Row],[ARTICOLO]],FIND(" ",tbStoricoOrdini[[#This Row],[ARTICOLO]])+1,4)</f>
        <v>3000</v>
      </c>
      <c r="K5551" t="str">
        <f>IFERROR(RIGHT(tbStoricoOrdini[[#This Row],[ARTICOLO]],LEN(tbStoricoOrdini[[#This Row],[ARTICOLO]])-FIND(" ",tbStoricoOrdini[[#This Row],[ARTICOLO]],FIND(" ",tbStoricoOrdini[[#This Row],[ARTICOLO]]) +1)),"")</f>
        <v>Medium</v>
      </c>
      <c r="L5551" s="3">
        <f>VLOOKUP(tbStoricoOrdini[[#This Row],[ARTICOLO]],tbArticoli[],2,FALSE)</f>
        <v>120</v>
      </c>
      <c r="M5551" s="22">
        <f>tbStoricoOrdini[[#This Row],[IMPORTO]]/tbStoricoOrdini[[#This Row],[PREZZO]]</f>
        <v>3.9083333333333332</v>
      </c>
      <c r="N5551" t="s">
        <v>13</v>
      </c>
      <c r="O5551" s="8">
        <f>VLOOKUP(tbStoricoOrdini[[#This Row],[AGENTE]],tbAgenti[],2,FALSE)</f>
        <v>0.1</v>
      </c>
      <c r="P5551" s="2">
        <v>469</v>
      </c>
      <c r="Q5551" s="2">
        <f>tbStoricoOrdini[[#This Row],[IMPORTO]]*tbStoricoOrdini[[#This Row],[% COMM.]]</f>
        <v>46.900000000000006</v>
      </c>
      <c r="R5551" s="2">
        <f>tbStoricoOrdini[[#This Row],[TOT. COMM.]]+tbStoricoOrdini[[#This Row],[IMPORTO]]</f>
        <v>515.9</v>
      </c>
    </row>
    <row r="5552" spans="1:18">
      <c r="A5552" s="1">
        <v>44013</v>
      </c>
      <c r="B5552" s="7">
        <f>MONTH(tbStoricoOrdini[[#This Row],[DATA]])</f>
        <v>7</v>
      </c>
      <c r="C5552" t="s">
        <v>5647</v>
      </c>
      <c r="D5552" t="str">
        <f>RIGHT(tbStoricoOrdini[[#This Row],[ORDINE]],4)</f>
        <v>5549</v>
      </c>
      <c r="E5552" t="s">
        <v>31</v>
      </c>
      <c r="F5552" t="str">
        <f>VLOOKUP(tbStoricoOrdini[[#This Row],[CLIENTE]],tbClienti[],3,FALSE)</f>
        <v>Piemonte</v>
      </c>
      <c r="G5552" t="str">
        <f>VLOOKUP(tbStoricoOrdini[[#This Row],[CLIENTE]],tbClienti[],7,FALSE)</f>
        <v>CD</v>
      </c>
      <c r="H5552" t="s">
        <v>72</v>
      </c>
      <c r="I5552" t="str">
        <f>IF(LEFT(tbStoricoOrdini[[#This Row],[ARTICOLO]],3) = "COG","COG",LEFT(tbStoricoOrdini[[#This Row],[ARTICOLO]],FIND(" ",tbStoricoOrdini[[#This Row],[ARTICOLO]])-1))</f>
        <v>EB06</v>
      </c>
      <c r="J5552" t="str">
        <f>MID(tbStoricoOrdini[[#This Row],[ARTICOLO]],FIND(" ",tbStoricoOrdini[[#This Row],[ARTICOLO]])+1,4)</f>
        <v>3000</v>
      </c>
      <c r="K5552" t="str">
        <f>IFERROR(RIGHT(tbStoricoOrdini[[#This Row],[ARTICOLO]],LEN(tbStoricoOrdini[[#This Row],[ARTICOLO]])-FIND(" ",tbStoricoOrdini[[#This Row],[ARTICOLO]],FIND(" ",tbStoricoOrdini[[#This Row],[ARTICOLO]]) +1)),"")</f>
        <v>Medium</v>
      </c>
      <c r="L5552" s="3">
        <f>VLOOKUP(tbStoricoOrdini[[#This Row],[ARTICOLO]],tbArticoli[],2,FALSE)</f>
        <v>120</v>
      </c>
      <c r="M5552" s="22">
        <f>tbStoricoOrdini[[#This Row],[IMPORTO]]/tbStoricoOrdini[[#This Row],[PREZZO]]</f>
        <v>0.18333333333333332</v>
      </c>
      <c r="N5552" t="s">
        <v>6</v>
      </c>
      <c r="O5552" s="8">
        <f>VLOOKUP(tbStoricoOrdini[[#This Row],[AGENTE]],tbAgenti[],2,FALSE)</f>
        <v>7.4999999999999997E-2</v>
      </c>
      <c r="P5552" s="2">
        <v>22</v>
      </c>
      <c r="Q5552" s="2">
        <f>tbStoricoOrdini[[#This Row],[IMPORTO]]*tbStoricoOrdini[[#This Row],[% COMM.]]</f>
        <v>1.65</v>
      </c>
      <c r="R5552" s="2">
        <f>tbStoricoOrdini[[#This Row],[TOT. COMM.]]+tbStoricoOrdini[[#This Row],[IMPORTO]]</f>
        <v>23.65</v>
      </c>
    </row>
    <row r="5553" spans="1:18">
      <c r="A5553" s="1">
        <v>44013</v>
      </c>
      <c r="B5553" s="7">
        <f>MONTH(tbStoricoOrdini[[#This Row],[DATA]])</f>
        <v>7</v>
      </c>
      <c r="C5553" t="s">
        <v>5648</v>
      </c>
      <c r="D5553" t="str">
        <f>RIGHT(tbStoricoOrdini[[#This Row],[ORDINE]],4)</f>
        <v>5550</v>
      </c>
      <c r="E5553" t="s">
        <v>31</v>
      </c>
      <c r="F5553" t="str">
        <f>VLOOKUP(tbStoricoOrdini[[#This Row],[CLIENTE]],tbClienti[],3,FALSE)</f>
        <v>Piemonte</v>
      </c>
      <c r="G5553" t="str">
        <f>VLOOKUP(tbStoricoOrdini[[#This Row],[CLIENTE]],tbClienti[],7,FALSE)</f>
        <v>CD</v>
      </c>
      <c r="H5553" t="s">
        <v>72</v>
      </c>
      <c r="I5553" t="str">
        <f>IF(LEFT(tbStoricoOrdini[[#This Row],[ARTICOLO]],3) = "COG","COG",LEFT(tbStoricoOrdini[[#This Row],[ARTICOLO]],FIND(" ",tbStoricoOrdini[[#This Row],[ARTICOLO]])-1))</f>
        <v>EB06</v>
      </c>
      <c r="J5553" t="str">
        <f>MID(tbStoricoOrdini[[#This Row],[ARTICOLO]],FIND(" ",tbStoricoOrdini[[#This Row],[ARTICOLO]])+1,4)</f>
        <v>3000</v>
      </c>
      <c r="K5553" t="str">
        <f>IFERROR(RIGHT(tbStoricoOrdini[[#This Row],[ARTICOLO]],LEN(tbStoricoOrdini[[#This Row],[ARTICOLO]])-FIND(" ",tbStoricoOrdini[[#This Row],[ARTICOLO]],FIND(" ",tbStoricoOrdini[[#This Row],[ARTICOLO]]) +1)),"")</f>
        <v>Medium</v>
      </c>
      <c r="L5553" s="3">
        <f>VLOOKUP(tbStoricoOrdini[[#This Row],[ARTICOLO]],tbArticoli[],2,FALSE)</f>
        <v>120</v>
      </c>
      <c r="M5553" s="22">
        <f>tbStoricoOrdini[[#This Row],[IMPORTO]]/tbStoricoOrdini[[#This Row],[PREZZO]]</f>
        <v>2.5</v>
      </c>
      <c r="N5553" t="s">
        <v>9</v>
      </c>
      <c r="O5553" s="8">
        <f>VLOOKUP(tbStoricoOrdini[[#This Row],[AGENTE]],tbAgenti[],2,FALSE)</f>
        <v>0.05</v>
      </c>
      <c r="P5553" s="2">
        <v>300</v>
      </c>
      <c r="Q5553" s="2">
        <f>tbStoricoOrdini[[#This Row],[IMPORTO]]*tbStoricoOrdini[[#This Row],[% COMM.]]</f>
        <v>15</v>
      </c>
      <c r="R5553" s="2">
        <f>tbStoricoOrdini[[#This Row],[TOT. COMM.]]+tbStoricoOrdini[[#This Row],[IMPORTO]]</f>
        <v>315</v>
      </c>
    </row>
    <row r="5554" spans="1:18">
      <c r="A5554" s="1">
        <v>44013</v>
      </c>
      <c r="B5554" s="7">
        <f>MONTH(tbStoricoOrdini[[#This Row],[DATA]])</f>
        <v>7</v>
      </c>
      <c r="C5554" t="s">
        <v>5649</v>
      </c>
      <c r="D5554" t="str">
        <f>RIGHT(tbStoricoOrdini[[#This Row],[ORDINE]],4)</f>
        <v>5551</v>
      </c>
      <c r="E5554" t="s">
        <v>31</v>
      </c>
      <c r="F5554" t="str">
        <f>VLOOKUP(tbStoricoOrdini[[#This Row],[CLIENTE]],tbClienti[],3,FALSE)</f>
        <v>Piemonte</v>
      </c>
      <c r="G5554" t="str">
        <f>VLOOKUP(tbStoricoOrdini[[#This Row],[CLIENTE]],tbClienti[],7,FALSE)</f>
        <v>CD</v>
      </c>
      <c r="H5554" t="s">
        <v>73</v>
      </c>
      <c r="I5554" t="str">
        <f>IF(LEFT(tbStoricoOrdini[[#This Row],[ARTICOLO]],3) = "COG","COG",LEFT(tbStoricoOrdini[[#This Row],[ARTICOLO]],FIND(" ",tbStoricoOrdini[[#This Row],[ARTICOLO]])-1))</f>
        <v>EB06</v>
      </c>
      <c r="J5554" t="str">
        <f>MID(tbStoricoOrdini[[#This Row],[ARTICOLO]],FIND(" ",tbStoricoOrdini[[#This Row],[ARTICOLO]])+1,4)</f>
        <v>3000</v>
      </c>
      <c r="K5554" t="str">
        <f>IFERROR(RIGHT(tbStoricoOrdini[[#This Row],[ARTICOLO]],LEN(tbStoricoOrdini[[#This Row],[ARTICOLO]])-FIND(" ",tbStoricoOrdini[[#This Row],[ARTICOLO]],FIND(" ",tbStoricoOrdini[[#This Row],[ARTICOLO]]) +1)),"")</f>
        <v>Plus</v>
      </c>
      <c r="L5554" s="3">
        <f>VLOOKUP(tbStoricoOrdini[[#This Row],[ARTICOLO]],tbArticoli[],2,FALSE)</f>
        <v>130</v>
      </c>
      <c r="M5554" s="22">
        <f>tbStoricoOrdini[[#This Row],[IMPORTO]]/tbStoricoOrdini[[#This Row],[PREZZO]]</f>
        <v>2.8461538461538463</v>
      </c>
      <c r="N5554" t="s">
        <v>39</v>
      </c>
      <c r="O5554" s="8">
        <f>VLOOKUP(tbStoricoOrdini[[#This Row],[AGENTE]],tbAgenti[],2,FALSE)</f>
        <v>0.05</v>
      </c>
      <c r="P5554" s="2">
        <v>370</v>
      </c>
      <c r="Q5554" s="2">
        <f>tbStoricoOrdini[[#This Row],[IMPORTO]]*tbStoricoOrdini[[#This Row],[% COMM.]]</f>
        <v>18.5</v>
      </c>
      <c r="R5554" s="2">
        <f>tbStoricoOrdini[[#This Row],[TOT. COMM.]]+tbStoricoOrdini[[#This Row],[IMPORTO]]</f>
        <v>388.5</v>
      </c>
    </row>
    <row r="5555" spans="1:18">
      <c r="A5555" s="1">
        <v>44013</v>
      </c>
      <c r="B5555" s="7">
        <f>MONTH(tbStoricoOrdini[[#This Row],[DATA]])</f>
        <v>7</v>
      </c>
      <c r="C5555" t="s">
        <v>5650</v>
      </c>
      <c r="D5555" t="str">
        <f>RIGHT(tbStoricoOrdini[[#This Row],[ORDINE]],4)</f>
        <v>5552</v>
      </c>
      <c r="E5555" t="s">
        <v>31</v>
      </c>
      <c r="F5555" t="str">
        <f>VLOOKUP(tbStoricoOrdini[[#This Row],[CLIENTE]],tbClienti[],3,FALSE)</f>
        <v>Piemonte</v>
      </c>
      <c r="G5555" t="str">
        <f>VLOOKUP(tbStoricoOrdini[[#This Row],[CLIENTE]],tbClienti[],7,FALSE)</f>
        <v>CD</v>
      </c>
      <c r="H5555" t="s">
        <v>73</v>
      </c>
      <c r="I5555" t="str">
        <f>IF(LEFT(tbStoricoOrdini[[#This Row],[ARTICOLO]],3) = "COG","COG",LEFT(tbStoricoOrdini[[#This Row],[ARTICOLO]],FIND(" ",tbStoricoOrdini[[#This Row],[ARTICOLO]])-1))</f>
        <v>EB06</v>
      </c>
      <c r="J5555" t="str">
        <f>MID(tbStoricoOrdini[[#This Row],[ARTICOLO]],FIND(" ",tbStoricoOrdini[[#This Row],[ARTICOLO]])+1,4)</f>
        <v>3000</v>
      </c>
      <c r="K5555" t="str">
        <f>IFERROR(RIGHT(tbStoricoOrdini[[#This Row],[ARTICOLO]],LEN(tbStoricoOrdini[[#This Row],[ARTICOLO]])-FIND(" ",tbStoricoOrdini[[#This Row],[ARTICOLO]],FIND(" ",tbStoricoOrdini[[#This Row],[ARTICOLO]]) +1)),"")</f>
        <v>Plus</v>
      </c>
      <c r="L5555" s="3">
        <f>VLOOKUP(tbStoricoOrdini[[#This Row],[ARTICOLO]],tbArticoli[],2,FALSE)</f>
        <v>130</v>
      </c>
      <c r="M5555" s="22">
        <f>tbStoricoOrdini[[#This Row],[IMPORTO]]/tbStoricoOrdini[[#This Row],[PREZZO]]</f>
        <v>3.6153846153846154</v>
      </c>
      <c r="N5555" t="s">
        <v>6</v>
      </c>
      <c r="O5555" s="8">
        <f>VLOOKUP(tbStoricoOrdini[[#This Row],[AGENTE]],tbAgenti[],2,FALSE)</f>
        <v>7.4999999999999997E-2</v>
      </c>
      <c r="P5555" s="2">
        <v>470</v>
      </c>
      <c r="Q5555" s="2">
        <f>tbStoricoOrdini[[#This Row],[IMPORTO]]*tbStoricoOrdini[[#This Row],[% COMM.]]</f>
        <v>35.25</v>
      </c>
      <c r="R5555" s="2">
        <f>tbStoricoOrdini[[#This Row],[TOT. COMM.]]+tbStoricoOrdini[[#This Row],[IMPORTO]]</f>
        <v>505.25</v>
      </c>
    </row>
    <row r="5556" spans="1:18">
      <c r="A5556" s="1">
        <v>44013</v>
      </c>
      <c r="B5556" s="7">
        <f>MONTH(tbStoricoOrdini[[#This Row],[DATA]])</f>
        <v>7</v>
      </c>
      <c r="C5556" t="s">
        <v>5651</v>
      </c>
      <c r="D5556" t="str">
        <f>RIGHT(tbStoricoOrdini[[#This Row],[ORDINE]],4)</f>
        <v>5553</v>
      </c>
      <c r="E5556" t="s">
        <v>21</v>
      </c>
      <c r="F5556" t="str">
        <f>VLOOKUP(tbStoricoOrdini[[#This Row],[CLIENTE]],tbClienti[],3,FALSE)</f>
        <v>PA</v>
      </c>
      <c r="G5556" t="str">
        <f>VLOOKUP(tbStoricoOrdini[[#This Row],[CLIENTE]],tbClienti[],7,FALSE)</f>
        <v>AC</v>
      </c>
      <c r="H5556" t="s">
        <v>74</v>
      </c>
      <c r="I5556" t="str">
        <f>IF(LEFT(tbStoricoOrdini[[#This Row],[ARTICOLO]],3) = "COG","COG",LEFT(tbStoricoOrdini[[#This Row],[ARTICOLO]],FIND(" ",tbStoricoOrdini[[#This Row],[ARTICOLO]])-1))</f>
        <v>AVRC</v>
      </c>
      <c r="J5556" t="str">
        <f>MID(tbStoricoOrdini[[#This Row],[ARTICOLO]],FIND(" ",tbStoricoOrdini[[#This Row],[ARTICOLO]])+1,4)</f>
        <v>2500</v>
      </c>
      <c r="K5556" t="str">
        <f>IFERROR(RIGHT(tbStoricoOrdini[[#This Row],[ARTICOLO]],LEN(tbStoricoOrdini[[#This Row],[ARTICOLO]])-FIND(" ",tbStoricoOrdini[[#This Row],[ARTICOLO]],FIND(" ",tbStoricoOrdini[[#This Row],[ARTICOLO]]) +1)),"")</f>
        <v>Gold</v>
      </c>
      <c r="L5556" s="3">
        <f>VLOOKUP(tbStoricoOrdini[[#This Row],[ARTICOLO]],tbArticoli[],2,FALSE)</f>
        <v>500</v>
      </c>
      <c r="M5556" s="22">
        <f>tbStoricoOrdini[[#This Row],[IMPORTO]]/tbStoricoOrdini[[#This Row],[PREZZO]]</f>
        <v>0.52200000000000002</v>
      </c>
      <c r="N5556" t="s">
        <v>9</v>
      </c>
      <c r="O5556" s="8">
        <f>VLOOKUP(tbStoricoOrdini[[#This Row],[AGENTE]],tbAgenti[],2,FALSE)</f>
        <v>0.05</v>
      </c>
      <c r="P5556" s="2">
        <v>261</v>
      </c>
      <c r="Q5556" s="2">
        <f>tbStoricoOrdini[[#This Row],[IMPORTO]]*tbStoricoOrdini[[#This Row],[% COMM.]]</f>
        <v>13.05</v>
      </c>
      <c r="R5556" s="2">
        <f>tbStoricoOrdini[[#This Row],[TOT. COMM.]]+tbStoricoOrdini[[#This Row],[IMPORTO]]</f>
        <v>274.05</v>
      </c>
    </row>
    <row r="5557" spans="1:18">
      <c r="A5557" s="1">
        <v>44013</v>
      </c>
      <c r="B5557" s="7">
        <f>MONTH(tbStoricoOrdini[[#This Row],[DATA]])</f>
        <v>7</v>
      </c>
      <c r="C5557" t="s">
        <v>5652</v>
      </c>
      <c r="D5557" t="str">
        <f>RIGHT(tbStoricoOrdini[[#This Row],[ORDINE]],4)</f>
        <v>5554</v>
      </c>
      <c r="E5557" t="s">
        <v>21</v>
      </c>
      <c r="F5557" t="str">
        <f>VLOOKUP(tbStoricoOrdini[[#This Row],[CLIENTE]],tbClienti[],3,FALSE)</f>
        <v>PA</v>
      </c>
      <c r="G5557" t="str">
        <f>VLOOKUP(tbStoricoOrdini[[#This Row],[CLIENTE]],tbClienti[],7,FALSE)</f>
        <v>AC</v>
      </c>
      <c r="H5557" t="s">
        <v>77</v>
      </c>
      <c r="I5557" t="str">
        <f>IF(LEFT(tbStoricoOrdini[[#This Row],[ARTICOLO]],3) = "COG","COG",LEFT(tbStoricoOrdini[[#This Row],[ARTICOLO]],FIND(" ",tbStoricoOrdini[[#This Row],[ARTICOLO]])-1))</f>
        <v>COG</v>
      </c>
      <c r="J5557" t="str">
        <f>MID(tbStoricoOrdini[[#This Row],[ARTICOLO]],FIND(" ",tbStoricoOrdini[[#This Row],[ARTICOLO]])+1,4)</f>
        <v>2000</v>
      </c>
      <c r="K5557" t="str">
        <f>IFERROR(RIGHT(tbStoricoOrdini[[#This Row],[ARTICOLO]],LEN(tbStoricoOrdini[[#This Row],[ARTICOLO]])-FIND(" ",tbStoricoOrdini[[#This Row],[ARTICOLO]],FIND(" ",tbStoricoOrdini[[#This Row],[ARTICOLO]]) +1)),"")</f>
        <v>Medium</v>
      </c>
      <c r="L5557" s="3">
        <f>VLOOKUP(tbStoricoOrdini[[#This Row],[ARTICOLO]],tbArticoli[],2,FALSE)</f>
        <v>200</v>
      </c>
      <c r="M5557" s="22">
        <f>tbStoricoOrdini[[#This Row],[IMPORTO]]/tbStoricoOrdini[[#This Row],[PREZZO]]</f>
        <v>7.4999999999999997E-2</v>
      </c>
      <c r="N5557" t="s">
        <v>9</v>
      </c>
      <c r="O5557" s="8">
        <f>VLOOKUP(tbStoricoOrdini[[#This Row],[AGENTE]],tbAgenti[],2,FALSE)</f>
        <v>0.05</v>
      </c>
      <c r="P5557" s="2">
        <v>15</v>
      </c>
      <c r="Q5557" s="2">
        <f>tbStoricoOrdini[[#This Row],[IMPORTO]]*tbStoricoOrdini[[#This Row],[% COMM.]]</f>
        <v>0.75</v>
      </c>
      <c r="R5557" s="2">
        <f>tbStoricoOrdini[[#This Row],[TOT. COMM.]]+tbStoricoOrdini[[#This Row],[IMPORTO]]</f>
        <v>15.75</v>
      </c>
    </row>
    <row r="5558" spans="1:18">
      <c r="A5558" s="1">
        <v>44013</v>
      </c>
      <c r="B5558" s="7">
        <f>MONTH(tbStoricoOrdini[[#This Row],[DATA]])</f>
        <v>7</v>
      </c>
      <c r="C5558" t="s">
        <v>5653</v>
      </c>
      <c r="D5558" t="str">
        <f>RIGHT(tbStoricoOrdini[[#This Row],[ORDINE]],4)</f>
        <v>5555</v>
      </c>
      <c r="E5558" t="s">
        <v>21</v>
      </c>
      <c r="F5558" t="str">
        <f>VLOOKUP(tbStoricoOrdini[[#This Row],[CLIENTE]],tbClienti[],3,FALSE)</f>
        <v>PA</v>
      </c>
      <c r="G5558" t="str">
        <f>VLOOKUP(tbStoricoOrdini[[#This Row],[CLIENTE]],tbClienti[],7,FALSE)</f>
        <v>AC</v>
      </c>
      <c r="H5558" t="s">
        <v>61</v>
      </c>
      <c r="I5558" t="str">
        <f>IF(LEFT(tbStoricoOrdini[[#This Row],[ARTICOLO]],3) = "COG","COG",LEFT(tbStoricoOrdini[[#This Row],[ARTICOLO]],FIND(" ",tbStoricoOrdini[[#This Row],[ARTICOLO]])-1))</f>
        <v>KLM</v>
      </c>
      <c r="J5558" t="str">
        <f>MID(tbStoricoOrdini[[#This Row],[ARTICOLO]],FIND(" ",tbStoricoOrdini[[#This Row],[ARTICOLO]])+1,4)</f>
        <v>5000</v>
      </c>
      <c r="K5558" t="str">
        <f>IFERROR(RIGHT(tbStoricoOrdini[[#This Row],[ARTICOLO]],LEN(tbStoricoOrdini[[#This Row],[ARTICOLO]])-FIND(" ",tbStoricoOrdini[[#This Row],[ARTICOLO]],FIND(" ",tbStoricoOrdini[[#This Row],[ARTICOLO]]) +1)),"")</f>
        <v>Medium</v>
      </c>
      <c r="L5558" s="3">
        <f>VLOOKUP(tbStoricoOrdini[[#This Row],[ARTICOLO]],tbArticoli[],2,FALSE)</f>
        <v>150</v>
      </c>
      <c r="M5558" s="22">
        <f>tbStoricoOrdini[[#This Row],[IMPORTO]]/tbStoricoOrdini[[#This Row],[PREZZO]]</f>
        <v>887.88</v>
      </c>
      <c r="N5558" t="s">
        <v>9</v>
      </c>
      <c r="O5558" s="8">
        <f>VLOOKUP(tbStoricoOrdini[[#This Row],[AGENTE]],tbAgenti[],2,FALSE)</f>
        <v>0.05</v>
      </c>
      <c r="P5558" s="2">
        <v>133182</v>
      </c>
      <c r="Q5558" s="2">
        <f>tbStoricoOrdini[[#This Row],[IMPORTO]]*tbStoricoOrdini[[#This Row],[% COMM.]]</f>
        <v>6659.1</v>
      </c>
      <c r="R5558" s="2">
        <f>tbStoricoOrdini[[#This Row],[TOT. COMM.]]+tbStoricoOrdini[[#This Row],[IMPORTO]]</f>
        <v>139841.1</v>
      </c>
    </row>
    <row r="5559" spans="1:18">
      <c r="A5559" s="1">
        <v>44013</v>
      </c>
      <c r="B5559" s="7">
        <f>MONTH(tbStoricoOrdini[[#This Row],[DATA]])</f>
        <v>7</v>
      </c>
      <c r="C5559" t="s">
        <v>5654</v>
      </c>
      <c r="D5559" t="str">
        <f>RIGHT(tbStoricoOrdini[[#This Row],[ORDINE]],4)</f>
        <v>5556</v>
      </c>
      <c r="E5559" t="s">
        <v>21</v>
      </c>
      <c r="F5559" t="str">
        <f>VLOOKUP(tbStoricoOrdini[[#This Row],[CLIENTE]],tbClienti[],3,FALSE)</f>
        <v>PA</v>
      </c>
      <c r="G5559" t="str">
        <f>VLOOKUP(tbStoricoOrdini[[#This Row],[CLIENTE]],tbClienti[],7,FALSE)</f>
        <v>AC</v>
      </c>
      <c r="H5559" t="s">
        <v>79</v>
      </c>
      <c r="I5559" t="str">
        <f>IF(LEFT(tbStoricoOrdini[[#This Row],[ARTICOLO]],3) = "COG","COG",LEFT(tbStoricoOrdini[[#This Row],[ARTICOLO]],FIND(" ",tbStoricoOrdini[[#This Row],[ARTICOLO]])-1))</f>
        <v>COG</v>
      </c>
      <c r="J5559" t="str">
        <f>MID(tbStoricoOrdini[[#This Row],[ARTICOLO]],FIND(" ",tbStoricoOrdini[[#This Row],[ARTICOLO]])+1,4)</f>
        <v>4000</v>
      </c>
      <c r="K5559" t="str">
        <f>IFERROR(RIGHT(tbStoricoOrdini[[#This Row],[ARTICOLO]],LEN(tbStoricoOrdini[[#This Row],[ARTICOLO]])-FIND(" ",tbStoricoOrdini[[#This Row],[ARTICOLO]],FIND(" ",tbStoricoOrdini[[#This Row],[ARTICOLO]]) +1)),"")</f>
        <v>Plus</v>
      </c>
      <c r="L5559" s="3">
        <f>VLOOKUP(tbStoricoOrdini[[#This Row],[ARTICOLO]],tbArticoli[],2,FALSE)</f>
        <v>240</v>
      </c>
      <c r="M5559" s="22">
        <f>tbStoricoOrdini[[#This Row],[IMPORTO]]/tbStoricoOrdini[[#This Row],[PREZZO]]</f>
        <v>0.13750000000000001</v>
      </c>
      <c r="N5559" t="s">
        <v>9</v>
      </c>
      <c r="O5559" s="8">
        <f>VLOOKUP(tbStoricoOrdini[[#This Row],[AGENTE]],tbAgenti[],2,FALSE)</f>
        <v>0.05</v>
      </c>
      <c r="P5559" s="2">
        <v>33</v>
      </c>
      <c r="Q5559" s="2">
        <f>tbStoricoOrdini[[#This Row],[IMPORTO]]*tbStoricoOrdini[[#This Row],[% COMM.]]</f>
        <v>1.6500000000000001</v>
      </c>
      <c r="R5559" s="2">
        <f>tbStoricoOrdini[[#This Row],[TOT. COMM.]]+tbStoricoOrdini[[#This Row],[IMPORTO]]</f>
        <v>34.65</v>
      </c>
    </row>
    <row r="5560" spans="1:18">
      <c r="A5560" s="1">
        <v>44013</v>
      </c>
      <c r="B5560" s="7">
        <f>MONTH(tbStoricoOrdini[[#This Row],[DATA]])</f>
        <v>7</v>
      </c>
      <c r="C5560" t="s">
        <v>5655</v>
      </c>
      <c r="D5560" t="str">
        <f>RIGHT(tbStoricoOrdini[[#This Row],[ORDINE]],4)</f>
        <v>5557</v>
      </c>
      <c r="E5560" t="s">
        <v>21</v>
      </c>
      <c r="F5560" t="str">
        <f>VLOOKUP(tbStoricoOrdini[[#This Row],[CLIENTE]],tbClienti[],3,FALSE)</f>
        <v>PA</v>
      </c>
      <c r="G5560" t="str">
        <f>VLOOKUP(tbStoricoOrdini[[#This Row],[CLIENTE]],tbClienti[],7,FALSE)</f>
        <v>AC</v>
      </c>
      <c r="H5560" t="s">
        <v>63</v>
      </c>
      <c r="I5560" t="str">
        <f>IF(LEFT(tbStoricoOrdini[[#This Row],[ARTICOLO]],3) = "COG","COG",LEFT(tbStoricoOrdini[[#This Row],[ARTICOLO]],FIND(" ",tbStoricoOrdini[[#This Row],[ARTICOLO]])-1))</f>
        <v>KLM</v>
      </c>
      <c r="J5560" t="str">
        <f>MID(tbStoricoOrdini[[#This Row],[ARTICOLO]],FIND(" ",tbStoricoOrdini[[#This Row],[ARTICOLO]])+1,4)</f>
        <v>3000</v>
      </c>
      <c r="K5560" t="str">
        <f>IFERROR(RIGHT(tbStoricoOrdini[[#This Row],[ARTICOLO]],LEN(tbStoricoOrdini[[#This Row],[ARTICOLO]])-FIND(" ",tbStoricoOrdini[[#This Row],[ARTICOLO]],FIND(" ",tbStoricoOrdini[[#This Row],[ARTICOLO]]) +1)),"")</f>
        <v>Plus</v>
      </c>
      <c r="L5560" s="3">
        <f>VLOOKUP(tbStoricoOrdini[[#This Row],[ARTICOLO]],tbArticoli[],2,FALSE)</f>
        <v>145</v>
      </c>
      <c r="M5560" s="22">
        <f>tbStoricoOrdini[[#This Row],[IMPORTO]]/tbStoricoOrdini[[#This Row],[PREZZO]]</f>
        <v>838.351724137931</v>
      </c>
      <c r="N5560" t="s">
        <v>9</v>
      </c>
      <c r="O5560" s="8">
        <f>VLOOKUP(tbStoricoOrdini[[#This Row],[AGENTE]],tbAgenti[],2,FALSE)</f>
        <v>0.05</v>
      </c>
      <c r="P5560" s="2">
        <v>121561</v>
      </c>
      <c r="Q5560" s="2">
        <f>tbStoricoOrdini[[#This Row],[IMPORTO]]*tbStoricoOrdini[[#This Row],[% COMM.]]</f>
        <v>6078.05</v>
      </c>
      <c r="R5560" s="2">
        <f>tbStoricoOrdini[[#This Row],[TOT. COMM.]]+tbStoricoOrdini[[#This Row],[IMPORTO]]</f>
        <v>127639.05</v>
      </c>
    </row>
    <row r="5561" spans="1:18">
      <c r="A5561" s="1">
        <v>44013</v>
      </c>
      <c r="B5561" s="7">
        <f>MONTH(tbStoricoOrdini[[#This Row],[DATA]])</f>
        <v>7</v>
      </c>
      <c r="C5561" t="s">
        <v>5656</v>
      </c>
      <c r="D5561" t="str">
        <f>RIGHT(tbStoricoOrdini[[#This Row],[ORDINE]],4)</f>
        <v>5558</v>
      </c>
      <c r="E5561" t="s">
        <v>21</v>
      </c>
      <c r="F5561" t="str">
        <f>VLOOKUP(tbStoricoOrdini[[#This Row],[CLIENTE]],tbClienti[],3,FALSE)</f>
        <v>PA</v>
      </c>
      <c r="G5561" t="str">
        <f>VLOOKUP(tbStoricoOrdini[[#This Row],[CLIENTE]],tbClienti[],7,FALSE)</f>
        <v>AC</v>
      </c>
      <c r="H5561" t="s">
        <v>66</v>
      </c>
      <c r="I5561" t="str">
        <f>IF(LEFT(tbStoricoOrdini[[#This Row],[ARTICOLO]],3) = "COG","COG",LEFT(tbStoricoOrdini[[#This Row],[ARTICOLO]],FIND(" ",tbStoricoOrdini[[#This Row],[ARTICOLO]])-1))</f>
        <v>BAG</v>
      </c>
      <c r="J5561" t="str">
        <f>MID(tbStoricoOrdini[[#This Row],[ARTICOLO]],FIND(" ",tbStoricoOrdini[[#This Row],[ARTICOLO]])+1,4)</f>
        <v>2500</v>
      </c>
      <c r="K5561" t="str">
        <f>IFERROR(RIGHT(tbStoricoOrdini[[#This Row],[ARTICOLO]],LEN(tbStoricoOrdini[[#This Row],[ARTICOLO]])-FIND(" ",tbStoricoOrdini[[#This Row],[ARTICOLO]],FIND(" ",tbStoricoOrdini[[#This Row],[ARTICOLO]]) +1)),"")</f>
        <v>Plus</v>
      </c>
      <c r="L5561" s="3">
        <f>VLOOKUP(tbStoricoOrdini[[#This Row],[ARTICOLO]],tbArticoli[],2,FALSE)</f>
        <v>220</v>
      </c>
      <c r="M5561" s="22">
        <f>tbStoricoOrdini[[#This Row],[IMPORTO]]/tbStoricoOrdini[[#This Row],[PREZZO]]</f>
        <v>1.2136363636363636</v>
      </c>
      <c r="N5561" t="s">
        <v>9</v>
      </c>
      <c r="O5561" s="8">
        <f>VLOOKUP(tbStoricoOrdini[[#This Row],[AGENTE]],tbAgenti[],2,FALSE)</f>
        <v>0.05</v>
      </c>
      <c r="P5561" s="2">
        <v>267</v>
      </c>
      <c r="Q5561" s="2">
        <f>tbStoricoOrdini[[#This Row],[IMPORTO]]*tbStoricoOrdini[[#This Row],[% COMM.]]</f>
        <v>13.350000000000001</v>
      </c>
      <c r="R5561" s="2">
        <f>tbStoricoOrdini[[#This Row],[TOT. COMM.]]+tbStoricoOrdini[[#This Row],[IMPORTO]]</f>
        <v>280.35000000000002</v>
      </c>
    </row>
    <row r="5562" spans="1:18">
      <c r="A5562" s="1">
        <v>44013</v>
      </c>
      <c r="B5562" s="7">
        <f>MONTH(tbStoricoOrdini[[#This Row],[DATA]])</f>
        <v>7</v>
      </c>
      <c r="C5562" t="s">
        <v>5657</v>
      </c>
      <c r="D5562" t="str">
        <f>RIGHT(tbStoricoOrdini[[#This Row],[ORDINE]],4)</f>
        <v>5559</v>
      </c>
      <c r="E5562" t="s">
        <v>21</v>
      </c>
      <c r="F5562" t="str">
        <f>VLOOKUP(tbStoricoOrdini[[#This Row],[CLIENTE]],tbClienti[],3,FALSE)</f>
        <v>PA</v>
      </c>
      <c r="G5562" t="str">
        <f>VLOOKUP(tbStoricoOrdini[[#This Row],[CLIENTE]],tbClienti[],7,FALSE)</f>
        <v>AC</v>
      </c>
      <c r="H5562" t="s">
        <v>69</v>
      </c>
      <c r="I5562" t="str">
        <f>IF(LEFT(tbStoricoOrdini[[#This Row],[ARTICOLO]],3) = "COG","COG",LEFT(tbStoricoOrdini[[#This Row],[ARTICOLO]],FIND(" ",tbStoricoOrdini[[#This Row],[ARTICOLO]])-1))</f>
        <v>BAG</v>
      </c>
      <c r="J5562" t="str">
        <f>MID(tbStoricoOrdini[[#This Row],[ARTICOLO]],FIND(" ",tbStoricoOrdini[[#This Row],[ARTICOLO]])+1,4)</f>
        <v>1121</v>
      </c>
      <c r="K5562" t="str">
        <f>IFERROR(RIGHT(tbStoricoOrdini[[#This Row],[ARTICOLO]],LEN(tbStoricoOrdini[[#This Row],[ARTICOLO]])-FIND(" ",tbStoricoOrdini[[#This Row],[ARTICOLO]],FIND(" ",tbStoricoOrdini[[#This Row],[ARTICOLO]]) +1)),"")</f>
        <v>Gold</v>
      </c>
      <c r="L5562" s="3">
        <f>VLOOKUP(tbStoricoOrdini[[#This Row],[ARTICOLO]],tbArticoli[],2,FALSE)</f>
        <v>230</v>
      </c>
      <c r="M5562" s="22">
        <f>tbStoricoOrdini[[#This Row],[IMPORTO]]/tbStoricoOrdini[[#This Row],[PREZZO]]</f>
        <v>5.9782608695652177</v>
      </c>
      <c r="N5562" t="s">
        <v>9</v>
      </c>
      <c r="O5562" s="8">
        <f>VLOOKUP(tbStoricoOrdini[[#This Row],[AGENTE]],tbAgenti[],2,FALSE)</f>
        <v>0.05</v>
      </c>
      <c r="P5562" s="2">
        <v>1375</v>
      </c>
      <c r="Q5562" s="2">
        <f>tbStoricoOrdini[[#This Row],[IMPORTO]]*tbStoricoOrdini[[#This Row],[% COMM.]]</f>
        <v>68.75</v>
      </c>
      <c r="R5562" s="2">
        <f>tbStoricoOrdini[[#This Row],[TOT. COMM.]]+tbStoricoOrdini[[#This Row],[IMPORTO]]</f>
        <v>1443.75</v>
      </c>
    </row>
    <row r="5563" spans="1:18">
      <c r="A5563" s="1">
        <v>44013</v>
      </c>
      <c r="B5563" s="7">
        <f>MONTH(tbStoricoOrdini[[#This Row],[DATA]])</f>
        <v>7</v>
      </c>
      <c r="C5563" t="s">
        <v>5658</v>
      </c>
      <c r="D5563" t="str">
        <f>RIGHT(tbStoricoOrdini[[#This Row],[ORDINE]],4)</f>
        <v>5560</v>
      </c>
      <c r="E5563" t="s">
        <v>21</v>
      </c>
      <c r="F5563" t="str">
        <f>VLOOKUP(tbStoricoOrdini[[#This Row],[CLIENTE]],tbClienti[],3,FALSE)</f>
        <v>PA</v>
      </c>
      <c r="G5563" t="str">
        <f>VLOOKUP(tbStoricoOrdini[[#This Row],[CLIENTE]],tbClienti[],7,FALSE)</f>
        <v>AC</v>
      </c>
      <c r="H5563" t="s">
        <v>83</v>
      </c>
      <c r="I5563" t="str">
        <f>IF(LEFT(tbStoricoOrdini[[#This Row],[ARTICOLO]],3) = "COG","COG",LEFT(tbStoricoOrdini[[#This Row],[ARTICOLO]],FIND(" ",tbStoricoOrdini[[#This Row],[ARTICOLO]])-1))</f>
        <v>COG</v>
      </c>
      <c r="J5563" t="str">
        <f>MID(tbStoricoOrdini[[#This Row],[ARTICOLO]],FIND(" ",tbStoricoOrdini[[#This Row],[ARTICOLO]])+1,4)</f>
        <v>8000</v>
      </c>
      <c r="K5563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5563" s="3">
        <f>VLOOKUP(tbStoricoOrdini[[#This Row],[ARTICOLO]],tbArticoli[],2,FALSE)</f>
        <v>670</v>
      </c>
      <c r="M5563" s="22">
        <f>tbStoricoOrdini[[#This Row],[IMPORTO]]/tbStoricoOrdini[[#This Row],[PREZZO]]</f>
        <v>9.4835820895522396</v>
      </c>
      <c r="N5563" t="s">
        <v>9</v>
      </c>
      <c r="O5563" s="8">
        <f>VLOOKUP(tbStoricoOrdini[[#This Row],[AGENTE]],tbAgenti[],2,FALSE)</f>
        <v>0.05</v>
      </c>
      <c r="P5563" s="2">
        <v>6354</v>
      </c>
      <c r="Q5563" s="2">
        <f>tbStoricoOrdini[[#This Row],[IMPORTO]]*tbStoricoOrdini[[#This Row],[% COMM.]]</f>
        <v>317.70000000000005</v>
      </c>
      <c r="R5563" s="2">
        <f>tbStoricoOrdini[[#This Row],[TOT. COMM.]]+tbStoricoOrdini[[#This Row],[IMPORTO]]</f>
        <v>6671.7</v>
      </c>
    </row>
    <row r="5564" spans="1:18">
      <c r="A5564" s="1">
        <v>44013</v>
      </c>
      <c r="B5564" s="7">
        <f>MONTH(tbStoricoOrdini[[#This Row],[DATA]])</f>
        <v>7</v>
      </c>
      <c r="C5564" t="s">
        <v>5659</v>
      </c>
      <c r="D5564" t="str">
        <f>RIGHT(tbStoricoOrdini[[#This Row],[ORDINE]],4)</f>
        <v>5561</v>
      </c>
      <c r="E5564" t="s">
        <v>21</v>
      </c>
      <c r="F5564" t="str">
        <f>VLOOKUP(tbStoricoOrdini[[#This Row],[CLIENTE]],tbClienti[],3,FALSE)</f>
        <v>PA</v>
      </c>
      <c r="G5564" t="str">
        <f>VLOOKUP(tbStoricoOrdini[[#This Row],[CLIENTE]],tbClienti[],7,FALSE)</f>
        <v>AC</v>
      </c>
      <c r="H5564" t="s">
        <v>70</v>
      </c>
      <c r="I5564" t="str">
        <f>IF(LEFT(tbStoricoOrdini[[#This Row],[ARTICOLO]],3) = "COG","COG",LEFT(tbStoricoOrdini[[#This Row],[ARTICOLO]],FIND(" ",tbStoricoOrdini[[#This Row],[ARTICOLO]])-1))</f>
        <v>EB08</v>
      </c>
      <c r="J5564" t="str">
        <f>MID(tbStoricoOrdini[[#This Row],[ARTICOLO]],FIND(" ",tbStoricoOrdini[[#This Row],[ARTICOLO]])+1,4)</f>
        <v>7500</v>
      </c>
      <c r="K5564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5564" s="3">
        <f>VLOOKUP(tbStoricoOrdini[[#This Row],[ARTICOLO]],tbArticoli[],2,FALSE)</f>
        <v>180</v>
      </c>
      <c r="M5564" s="22">
        <f>tbStoricoOrdini[[#This Row],[IMPORTO]]/tbStoricoOrdini[[#This Row],[PREZZO]]</f>
        <v>0.48888888888888887</v>
      </c>
      <c r="N5564" t="s">
        <v>9</v>
      </c>
      <c r="O5564" s="8">
        <f>VLOOKUP(tbStoricoOrdini[[#This Row],[AGENTE]],tbAgenti[],2,FALSE)</f>
        <v>0.05</v>
      </c>
      <c r="P5564" s="2">
        <v>88</v>
      </c>
      <c r="Q5564" s="2">
        <f>tbStoricoOrdini[[#This Row],[IMPORTO]]*tbStoricoOrdini[[#This Row],[% COMM.]]</f>
        <v>4.4000000000000004</v>
      </c>
      <c r="R5564" s="2">
        <f>tbStoricoOrdini[[#This Row],[TOT. COMM.]]+tbStoricoOrdini[[#This Row],[IMPORTO]]</f>
        <v>92.4</v>
      </c>
    </row>
    <row r="5565" spans="1:18">
      <c r="A5565" s="1">
        <v>44013</v>
      </c>
      <c r="B5565" s="7">
        <f>MONTH(tbStoricoOrdini[[#This Row],[DATA]])</f>
        <v>7</v>
      </c>
      <c r="C5565" t="s">
        <v>5660</v>
      </c>
      <c r="D5565" t="str">
        <f>RIGHT(tbStoricoOrdini[[#This Row],[ORDINE]],4)</f>
        <v>5562</v>
      </c>
      <c r="E5565" t="s">
        <v>21</v>
      </c>
      <c r="F5565" t="str">
        <f>VLOOKUP(tbStoricoOrdini[[#This Row],[CLIENTE]],tbClienti[],3,FALSE)</f>
        <v>PA</v>
      </c>
      <c r="G5565" t="str">
        <f>VLOOKUP(tbStoricoOrdini[[#This Row],[CLIENTE]],tbClienti[],7,FALSE)</f>
        <v>AC</v>
      </c>
      <c r="H5565" t="s">
        <v>75</v>
      </c>
      <c r="I5565" t="str">
        <f>IF(LEFT(tbStoricoOrdini[[#This Row],[ARTICOLO]],3) = "COG","COG",LEFT(tbStoricoOrdini[[#This Row],[ARTICOLO]],FIND(" ",tbStoricoOrdini[[#This Row],[ARTICOLO]])-1))</f>
        <v>AVRC</v>
      </c>
      <c r="J5565" t="str">
        <f>MID(tbStoricoOrdini[[#This Row],[ARTICOLO]],FIND(" ",tbStoricoOrdini[[#This Row],[ARTICOLO]])+1,4)</f>
        <v>1000</v>
      </c>
      <c r="K5565" t="str">
        <f>IFERROR(RIGHT(tbStoricoOrdini[[#This Row],[ARTICOLO]],LEN(tbStoricoOrdini[[#This Row],[ARTICOLO]])-FIND(" ",tbStoricoOrdini[[#This Row],[ARTICOLO]],FIND(" ",tbStoricoOrdini[[#This Row],[ARTICOLO]]) +1)),"")</f>
        <v>Silver</v>
      </c>
      <c r="L5565" s="3">
        <f>VLOOKUP(tbStoricoOrdini[[#This Row],[ARTICOLO]],tbArticoli[],2,FALSE)</f>
        <v>390</v>
      </c>
      <c r="M5565" s="22">
        <f>tbStoricoOrdini[[#This Row],[IMPORTO]]/tbStoricoOrdini[[#This Row],[PREZZO]]</f>
        <v>0.39487179487179486</v>
      </c>
      <c r="N5565" t="s">
        <v>9</v>
      </c>
      <c r="O5565" s="8">
        <f>VLOOKUP(tbStoricoOrdini[[#This Row],[AGENTE]],tbAgenti[],2,FALSE)</f>
        <v>0.05</v>
      </c>
      <c r="P5565" s="2">
        <v>154</v>
      </c>
      <c r="Q5565" s="2">
        <f>tbStoricoOrdini[[#This Row],[IMPORTO]]*tbStoricoOrdini[[#This Row],[% COMM.]]</f>
        <v>7.7</v>
      </c>
      <c r="R5565" s="2">
        <f>tbStoricoOrdini[[#This Row],[TOT. COMM.]]+tbStoricoOrdini[[#This Row],[IMPORTO]]</f>
        <v>161.69999999999999</v>
      </c>
    </row>
    <row r="5566" spans="1:18">
      <c r="A5566" s="1">
        <v>44013</v>
      </c>
      <c r="B5566" s="7">
        <f>MONTH(tbStoricoOrdini[[#This Row],[DATA]])</f>
        <v>7</v>
      </c>
      <c r="C5566" t="s">
        <v>5661</v>
      </c>
      <c r="D5566" t="str">
        <f>RIGHT(tbStoricoOrdini[[#This Row],[ORDINE]],4)</f>
        <v>5563</v>
      </c>
      <c r="E5566" t="s">
        <v>21</v>
      </c>
      <c r="F5566" t="str">
        <f>VLOOKUP(tbStoricoOrdini[[#This Row],[CLIENTE]],tbClienti[],3,FALSE)</f>
        <v>PA</v>
      </c>
      <c r="G5566" t="str">
        <f>VLOOKUP(tbStoricoOrdini[[#This Row],[CLIENTE]],tbClienti[],7,FALSE)</f>
        <v>AC</v>
      </c>
      <c r="H5566" t="s">
        <v>71</v>
      </c>
      <c r="I5566" t="str">
        <f>IF(LEFT(tbStoricoOrdini[[#This Row],[ARTICOLO]],3) = "COG","COG",LEFT(tbStoricoOrdini[[#This Row],[ARTICOLO]],FIND(" ",tbStoricoOrdini[[#This Row],[ARTICOLO]])-1))</f>
        <v>EB07</v>
      </c>
      <c r="J5566" t="str">
        <f>MID(tbStoricoOrdini[[#This Row],[ARTICOLO]],FIND(" ",tbStoricoOrdini[[#This Row],[ARTICOLO]])+1,4)</f>
        <v>5000</v>
      </c>
      <c r="K5566" t="str">
        <f>IFERROR(RIGHT(tbStoricoOrdini[[#This Row],[ARTICOLO]],LEN(tbStoricoOrdini[[#This Row],[ARTICOLO]])-FIND(" ",tbStoricoOrdini[[#This Row],[ARTICOLO]],FIND(" ",tbStoricoOrdini[[#This Row],[ARTICOLO]]) +1)),"")</f>
        <v/>
      </c>
      <c r="L5566" s="3">
        <f>VLOOKUP(tbStoricoOrdini[[#This Row],[ARTICOLO]],tbArticoli[],2,FALSE)</f>
        <v>140</v>
      </c>
      <c r="M5566" s="22">
        <f>tbStoricoOrdini[[#This Row],[IMPORTO]]/tbStoricoOrdini[[#This Row],[PREZZO]]</f>
        <v>4.3642857142857139</v>
      </c>
      <c r="N5566" t="s">
        <v>9</v>
      </c>
      <c r="O5566" s="8">
        <f>VLOOKUP(tbStoricoOrdini[[#This Row],[AGENTE]],tbAgenti[],2,FALSE)</f>
        <v>0.05</v>
      </c>
      <c r="P5566" s="2">
        <v>611</v>
      </c>
      <c r="Q5566" s="2">
        <f>tbStoricoOrdini[[#This Row],[IMPORTO]]*tbStoricoOrdini[[#This Row],[% COMM.]]</f>
        <v>30.55</v>
      </c>
      <c r="R5566" s="2">
        <f>tbStoricoOrdini[[#This Row],[TOT. COMM.]]+tbStoricoOrdini[[#This Row],[IMPORTO]]</f>
        <v>641.54999999999995</v>
      </c>
    </row>
    <row r="5567" spans="1:18">
      <c r="A5567" s="1">
        <v>44013</v>
      </c>
      <c r="B5567" s="7">
        <f>MONTH(tbStoricoOrdini[[#This Row],[DATA]])</f>
        <v>7</v>
      </c>
      <c r="C5567" t="s">
        <v>5662</v>
      </c>
      <c r="D5567" t="str">
        <f>RIGHT(tbStoricoOrdini[[#This Row],[ORDINE]],4)</f>
        <v>5564</v>
      </c>
      <c r="E5567" t="s">
        <v>21</v>
      </c>
      <c r="F5567" t="str">
        <f>VLOOKUP(tbStoricoOrdini[[#This Row],[CLIENTE]],tbClienti[],3,FALSE)</f>
        <v>PA</v>
      </c>
      <c r="G5567" t="str">
        <f>VLOOKUP(tbStoricoOrdini[[#This Row],[CLIENTE]],tbClienti[],7,FALSE)</f>
        <v>AC</v>
      </c>
      <c r="H5567" t="s">
        <v>76</v>
      </c>
      <c r="I5567" t="str">
        <f>IF(LEFT(tbStoricoOrdini[[#This Row],[ARTICOLO]],3) = "COG","COG",LEFT(tbStoricoOrdini[[#This Row],[ARTICOLO]],FIND(" ",tbStoricoOrdini[[#This Row],[ARTICOLO]])-1))</f>
        <v>COG</v>
      </c>
      <c r="J5567" t="str">
        <f>MID(tbStoricoOrdini[[#This Row],[ARTICOLO]],FIND(" ",tbStoricoOrdini[[#This Row],[ARTICOLO]])+1,4)</f>
        <v>1000</v>
      </c>
      <c r="K5567" t="str">
        <f>IFERROR(RIGHT(tbStoricoOrdini[[#This Row],[ARTICOLO]],LEN(tbStoricoOrdini[[#This Row],[ARTICOLO]])-FIND(" ",tbStoricoOrdini[[#This Row],[ARTICOLO]],FIND(" ",tbStoricoOrdini[[#This Row],[ARTICOLO]]) +1)),"")</f>
        <v/>
      </c>
      <c r="L5567" s="3">
        <f>VLOOKUP(tbStoricoOrdini[[#This Row],[ARTICOLO]],tbArticoli[],2,FALSE)</f>
        <v>150</v>
      </c>
      <c r="M5567" s="22">
        <f>tbStoricoOrdini[[#This Row],[IMPORTO]]/tbStoricoOrdini[[#This Row],[PREZZO]]</f>
        <v>6.54</v>
      </c>
      <c r="N5567" t="s">
        <v>9</v>
      </c>
      <c r="O5567" s="8">
        <f>VLOOKUP(tbStoricoOrdini[[#This Row],[AGENTE]],tbAgenti[],2,FALSE)</f>
        <v>0.05</v>
      </c>
      <c r="P5567" s="2">
        <v>981</v>
      </c>
      <c r="Q5567" s="2">
        <f>tbStoricoOrdini[[#This Row],[IMPORTO]]*tbStoricoOrdini[[#This Row],[% COMM.]]</f>
        <v>49.050000000000004</v>
      </c>
      <c r="R5567" s="2">
        <f>tbStoricoOrdini[[#This Row],[TOT. COMM.]]+tbStoricoOrdini[[#This Row],[IMPORTO]]</f>
        <v>1030.05</v>
      </c>
    </row>
    <row r="5568" spans="1:18">
      <c r="A5568" s="1">
        <v>44013</v>
      </c>
      <c r="B5568" s="7">
        <f>MONTH(tbStoricoOrdini[[#This Row],[DATA]])</f>
        <v>7</v>
      </c>
      <c r="C5568" t="s">
        <v>5663</v>
      </c>
      <c r="D5568" t="str">
        <f>RIGHT(tbStoricoOrdini[[#This Row],[ORDINE]],4)</f>
        <v>5565</v>
      </c>
      <c r="E5568" t="s">
        <v>21</v>
      </c>
      <c r="F5568" t="str">
        <f>VLOOKUP(tbStoricoOrdini[[#This Row],[CLIENTE]],tbClienti[],3,FALSE)</f>
        <v>PA</v>
      </c>
      <c r="G5568" t="str">
        <f>VLOOKUP(tbStoricoOrdini[[#This Row],[CLIENTE]],tbClienti[],7,FALSE)</f>
        <v>AC</v>
      </c>
      <c r="H5568" t="s">
        <v>72</v>
      </c>
      <c r="I5568" t="str">
        <f>IF(LEFT(tbStoricoOrdini[[#This Row],[ARTICOLO]],3) = "COG","COG",LEFT(tbStoricoOrdini[[#This Row],[ARTICOLO]],FIND(" ",tbStoricoOrdini[[#This Row],[ARTICOLO]])-1))</f>
        <v>EB06</v>
      </c>
      <c r="J5568" t="str">
        <f>MID(tbStoricoOrdini[[#This Row],[ARTICOLO]],FIND(" ",tbStoricoOrdini[[#This Row],[ARTICOLO]])+1,4)</f>
        <v>3000</v>
      </c>
      <c r="K5568" t="str">
        <f>IFERROR(RIGHT(tbStoricoOrdini[[#This Row],[ARTICOLO]],LEN(tbStoricoOrdini[[#This Row],[ARTICOLO]])-FIND(" ",tbStoricoOrdini[[#This Row],[ARTICOLO]],FIND(" ",tbStoricoOrdini[[#This Row],[ARTICOLO]]) +1)),"")</f>
        <v>Medium</v>
      </c>
      <c r="L5568" s="3">
        <f>VLOOKUP(tbStoricoOrdini[[#This Row],[ARTICOLO]],tbArticoli[],2,FALSE)</f>
        <v>120</v>
      </c>
      <c r="M5568" s="22">
        <f>tbStoricoOrdini[[#This Row],[IMPORTO]]/tbStoricoOrdini[[#This Row],[PREZZO]]</f>
        <v>64.11666666666666</v>
      </c>
      <c r="N5568" t="s">
        <v>9</v>
      </c>
      <c r="O5568" s="8">
        <f>VLOOKUP(tbStoricoOrdini[[#This Row],[AGENTE]],tbAgenti[],2,FALSE)</f>
        <v>0.05</v>
      </c>
      <c r="P5568" s="2">
        <v>7694</v>
      </c>
      <c r="Q5568" s="2">
        <f>tbStoricoOrdini[[#This Row],[IMPORTO]]*tbStoricoOrdini[[#This Row],[% COMM.]]</f>
        <v>384.70000000000005</v>
      </c>
      <c r="R5568" s="2">
        <f>tbStoricoOrdini[[#This Row],[TOT. COMM.]]+tbStoricoOrdini[[#This Row],[IMPORTO]]</f>
        <v>8078.7</v>
      </c>
    </row>
    <row r="5569" spans="1:18">
      <c r="A5569" s="1">
        <v>44013</v>
      </c>
      <c r="B5569" s="7">
        <f>MONTH(tbStoricoOrdini[[#This Row],[DATA]])</f>
        <v>7</v>
      </c>
      <c r="C5569" t="s">
        <v>5664</v>
      </c>
      <c r="D5569" t="str">
        <f>RIGHT(tbStoricoOrdini[[#This Row],[ORDINE]],4)</f>
        <v>5566</v>
      </c>
      <c r="E5569" t="s">
        <v>32</v>
      </c>
      <c r="F5569" t="str">
        <f>VLOOKUP(tbStoricoOrdini[[#This Row],[CLIENTE]],tbClienti[],3,FALSE)</f>
        <v>Emilia Romagna</v>
      </c>
      <c r="G5569" t="str">
        <f>VLOOKUP(tbStoricoOrdini[[#This Row],[CLIENTE]],tbClienti[],7,FALSE)</f>
        <v>BC</v>
      </c>
      <c r="H5569" t="s">
        <v>78</v>
      </c>
      <c r="I5569" t="str">
        <f>IF(LEFT(tbStoricoOrdini[[#This Row],[ARTICOLO]],3) = "COG","COG",LEFT(tbStoricoOrdini[[#This Row],[ARTICOLO]],FIND(" ",tbStoricoOrdini[[#This Row],[ARTICOLO]])-1))</f>
        <v>COG</v>
      </c>
      <c r="J5569" t="str">
        <f>MID(tbStoricoOrdini[[#This Row],[ARTICOLO]],FIND(" ",tbStoricoOrdini[[#This Row],[ARTICOLO]])+1,4)</f>
        <v>3000</v>
      </c>
      <c r="K5569" t="str">
        <f>IFERROR(RIGHT(tbStoricoOrdini[[#This Row],[ARTICOLO]],LEN(tbStoricoOrdini[[#This Row],[ARTICOLO]])-FIND(" ",tbStoricoOrdini[[#This Row],[ARTICOLO]],FIND(" ",tbStoricoOrdini[[#This Row],[ARTICOLO]]) +1)),"")</f>
        <v>Medium</v>
      </c>
      <c r="L5569" s="3">
        <f>VLOOKUP(tbStoricoOrdini[[#This Row],[ARTICOLO]],tbArticoli[],2,FALSE)</f>
        <v>220</v>
      </c>
      <c r="M5569" s="22">
        <f>tbStoricoOrdini[[#This Row],[IMPORTO]]/tbStoricoOrdini[[#This Row],[PREZZO]]</f>
        <v>0.77272727272727271</v>
      </c>
      <c r="N5569" t="s">
        <v>7</v>
      </c>
      <c r="O5569" s="8">
        <f>VLOOKUP(tbStoricoOrdini[[#This Row],[AGENTE]],tbAgenti[],2,FALSE)</f>
        <v>0.03</v>
      </c>
      <c r="P5569" s="2">
        <v>170</v>
      </c>
      <c r="Q5569" s="2">
        <f>tbStoricoOrdini[[#This Row],[IMPORTO]]*tbStoricoOrdini[[#This Row],[% COMM.]]</f>
        <v>5.0999999999999996</v>
      </c>
      <c r="R5569" s="2">
        <f>tbStoricoOrdini[[#This Row],[TOT. COMM.]]+tbStoricoOrdini[[#This Row],[IMPORTO]]</f>
        <v>175.1</v>
      </c>
    </row>
    <row r="5570" spans="1:18">
      <c r="A5570" s="1">
        <v>44013</v>
      </c>
      <c r="B5570" s="7">
        <f>MONTH(tbStoricoOrdini[[#This Row],[DATA]])</f>
        <v>7</v>
      </c>
      <c r="C5570" t="s">
        <v>5665</v>
      </c>
      <c r="D5570" t="str">
        <f>RIGHT(tbStoricoOrdini[[#This Row],[ORDINE]],4)</f>
        <v>5567</v>
      </c>
      <c r="E5570" t="s">
        <v>32</v>
      </c>
      <c r="F5570" t="str">
        <f>VLOOKUP(tbStoricoOrdini[[#This Row],[CLIENTE]],tbClienti[],3,FALSE)</f>
        <v>Emilia Romagna</v>
      </c>
      <c r="G5570" t="str">
        <f>VLOOKUP(tbStoricoOrdini[[#This Row],[CLIENTE]],tbClienti[],7,FALSE)</f>
        <v>BC</v>
      </c>
      <c r="H5570" t="s">
        <v>74</v>
      </c>
      <c r="I5570" t="str">
        <f>IF(LEFT(tbStoricoOrdini[[#This Row],[ARTICOLO]],3) = "COG","COG",LEFT(tbStoricoOrdini[[#This Row],[ARTICOLO]],FIND(" ",tbStoricoOrdini[[#This Row],[ARTICOLO]])-1))</f>
        <v>AVRC</v>
      </c>
      <c r="J5570" t="str">
        <f>MID(tbStoricoOrdini[[#This Row],[ARTICOLO]],FIND(" ",tbStoricoOrdini[[#This Row],[ARTICOLO]])+1,4)</f>
        <v>2500</v>
      </c>
      <c r="K5570" t="str">
        <f>IFERROR(RIGHT(tbStoricoOrdini[[#This Row],[ARTICOLO]],LEN(tbStoricoOrdini[[#This Row],[ARTICOLO]])-FIND(" ",tbStoricoOrdini[[#This Row],[ARTICOLO]],FIND(" ",tbStoricoOrdini[[#This Row],[ARTICOLO]]) +1)),"")</f>
        <v>Gold</v>
      </c>
      <c r="L5570" s="3">
        <f>VLOOKUP(tbStoricoOrdini[[#This Row],[ARTICOLO]],tbArticoli[],2,FALSE)</f>
        <v>500</v>
      </c>
      <c r="M5570" s="22">
        <f>tbStoricoOrdini[[#This Row],[IMPORTO]]/tbStoricoOrdini[[#This Row],[PREZZO]]</f>
        <v>3.3780000000000001</v>
      </c>
      <c r="N5570" t="s">
        <v>7</v>
      </c>
      <c r="O5570" s="8">
        <f>VLOOKUP(tbStoricoOrdini[[#This Row],[AGENTE]],tbAgenti[],2,FALSE)</f>
        <v>0.03</v>
      </c>
      <c r="P5570" s="2">
        <v>1689</v>
      </c>
      <c r="Q5570" s="2">
        <f>tbStoricoOrdini[[#This Row],[IMPORTO]]*tbStoricoOrdini[[#This Row],[% COMM.]]</f>
        <v>50.669999999999995</v>
      </c>
      <c r="R5570" s="2">
        <f>tbStoricoOrdini[[#This Row],[TOT. COMM.]]+tbStoricoOrdini[[#This Row],[IMPORTO]]</f>
        <v>1739.67</v>
      </c>
    </row>
    <row r="5571" spans="1:18">
      <c r="A5571" s="1">
        <v>44013</v>
      </c>
      <c r="B5571" s="7">
        <f>MONTH(tbStoricoOrdini[[#This Row],[DATA]])</f>
        <v>7</v>
      </c>
      <c r="C5571" t="s">
        <v>5666</v>
      </c>
      <c r="D5571" t="str">
        <f>RIGHT(tbStoricoOrdini[[#This Row],[ORDINE]],4)</f>
        <v>5568</v>
      </c>
      <c r="E5571" t="s">
        <v>32</v>
      </c>
      <c r="F5571" t="str">
        <f>VLOOKUP(tbStoricoOrdini[[#This Row],[CLIENTE]],tbClienti[],3,FALSE)</f>
        <v>Emilia Romagna</v>
      </c>
      <c r="G5571" t="str">
        <f>VLOOKUP(tbStoricoOrdini[[#This Row],[CLIENTE]],tbClienti[],7,FALSE)</f>
        <v>BC</v>
      </c>
      <c r="H5571" t="s">
        <v>77</v>
      </c>
      <c r="I5571" t="str">
        <f>IF(LEFT(tbStoricoOrdini[[#This Row],[ARTICOLO]],3) = "COG","COG",LEFT(tbStoricoOrdini[[#This Row],[ARTICOLO]],FIND(" ",tbStoricoOrdini[[#This Row],[ARTICOLO]])-1))</f>
        <v>COG</v>
      </c>
      <c r="J5571" t="str">
        <f>MID(tbStoricoOrdini[[#This Row],[ARTICOLO]],FIND(" ",tbStoricoOrdini[[#This Row],[ARTICOLO]])+1,4)</f>
        <v>2000</v>
      </c>
      <c r="K5571" t="str">
        <f>IFERROR(RIGHT(tbStoricoOrdini[[#This Row],[ARTICOLO]],LEN(tbStoricoOrdini[[#This Row],[ARTICOLO]])-FIND(" ",tbStoricoOrdini[[#This Row],[ARTICOLO]],FIND(" ",tbStoricoOrdini[[#This Row],[ARTICOLO]]) +1)),"")</f>
        <v>Medium</v>
      </c>
      <c r="L5571" s="3">
        <f>VLOOKUP(tbStoricoOrdini[[#This Row],[ARTICOLO]],tbArticoli[],2,FALSE)</f>
        <v>200</v>
      </c>
      <c r="M5571" s="22">
        <f>tbStoricoOrdini[[#This Row],[IMPORTO]]/tbStoricoOrdini[[#This Row],[PREZZO]]</f>
        <v>0.02</v>
      </c>
      <c r="N5571" t="s">
        <v>9</v>
      </c>
      <c r="O5571" s="8">
        <f>VLOOKUP(tbStoricoOrdini[[#This Row],[AGENTE]],tbAgenti[],2,FALSE)</f>
        <v>0.05</v>
      </c>
      <c r="P5571" s="2">
        <v>4</v>
      </c>
      <c r="Q5571" s="2">
        <f>tbStoricoOrdini[[#This Row],[IMPORTO]]*tbStoricoOrdini[[#This Row],[% COMM.]]</f>
        <v>0.2</v>
      </c>
      <c r="R5571" s="2">
        <f>tbStoricoOrdini[[#This Row],[TOT. COMM.]]+tbStoricoOrdini[[#This Row],[IMPORTO]]</f>
        <v>4.2</v>
      </c>
    </row>
    <row r="5572" spans="1:18">
      <c r="A5572" s="1">
        <v>44013</v>
      </c>
      <c r="B5572" s="7">
        <f>MONTH(tbStoricoOrdini[[#This Row],[DATA]])</f>
        <v>7</v>
      </c>
      <c r="C5572" t="s">
        <v>5667</v>
      </c>
      <c r="D5572" t="str">
        <f>RIGHT(tbStoricoOrdini[[#This Row],[ORDINE]],4)</f>
        <v>5569</v>
      </c>
      <c r="E5572" t="s">
        <v>32</v>
      </c>
      <c r="F5572" t="str">
        <f>VLOOKUP(tbStoricoOrdini[[#This Row],[CLIENTE]],tbClienti[],3,FALSE)</f>
        <v>Emilia Romagna</v>
      </c>
      <c r="G5572" t="str">
        <f>VLOOKUP(tbStoricoOrdini[[#This Row],[CLIENTE]],tbClienti[],7,FALSE)</f>
        <v>BC</v>
      </c>
      <c r="H5572" t="s">
        <v>61</v>
      </c>
      <c r="I5572" t="str">
        <f>IF(LEFT(tbStoricoOrdini[[#This Row],[ARTICOLO]],3) = "COG","COG",LEFT(tbStoricoOrdini[[#This Row],[ARTICOLO]],FIND(" ",tbStoricoOrdini[[#This Row],[ARTICOLO]])-1))</f>
        <v>KLM</v>
      </c>
      <c r="J5572" t="str">
        <f>MID(tbStoricoOrdini[[#This Row],[ARTICOLO]],FIND(" ",tbStoricoOrdini[[#This Row],[ARTICOLO]])+1,4)</f>
        <v>5000</v>
      </c>
      <c r="K5572" t="str">
        <f>IFERROR(RIGHT(tbStoricoOrdini[[#This Row],[ARTICOLO]],LEN(tbStoricoOrdini[[#This Row],[ARTICOLO]])-FIND(" ",tbStoricoOrdini[[#This Row],[ARTICOLO]],FIND(" ",tbStoricoOrdini[[#This Row],[ARTICOLO]]) +1)),"")</f>
        <v>Medium</v>
      </c>
      <c r="L5572" s="3">
        <f>VLOOKUP(tbStoricoOrdini[[#This Row],[ARTICOLO]],tbArticoli[],2,FALSE)</f>
        <v>150</v>
      </c>
      <c r="M5572" s="22">
        <f>tbStoricoOrdini[[#This Row],[IMPORTO]]/tbStoricoOrdini[[#This Row],[PREZZO]]</f>
        <v>51.326666666666668</v>
      </c>
      <c r="N5572" t="s">
        <v>9</v>
      </c>
      <c r="O5572" s="8">
        <f>VLOOKUP(tbStoricoOrdini[[#This Row],[AGENTE]],tbAgenti[],2,FALSE)</f>
        <v>0.05</v>
      </c>
      <c r="P5572" s="2">
        <v>7699</v>
      </c>
      <c r="Q5572" s="2">
        <f>tbStoricoOrdini[[#This Row],[IMPORTO]]*tbStoricoOrdini[[#This Row],[% COMM.]]</f>
        <v>384.95000000000005</v>
      </c>
      <c r="R5572" s="2">
        <f>tbStoricoOrdini[[#This Row],[TOT. COMM.]]+tbStoricoOrdini[[#This Row],[IMPORTO]]</f>
        <v>8083.95</v>
      </c>
    </row>
    <row r="5573" spans="1:18">
      <c r="A5573" s="1">
        <v>44013</v>
      </c>
      <c r="B5573" s="7">
        <f>MONTH(tbStoricoOrdini[[#This Row],[DATA]])</f>
        <v>7</v>
      </c>
      <c r="C5573" t="s">
        <v>5668</v>
      </c>
      <c r="D5573" t="str">
        <f>RIGHT(tbStoricoOrdini[[#This Row],[ORDINE]],4)</f>
        <v>5570</v>
      </c>
      <c r="E5573" t="s">
        <v>32</v>
      </c>
      <c r="F5573" t="str">
        <f>VLOOKUP(tbStoricoOrdini[[#This Row],[CLIENTE]],tbClienti[],3,FALSE)</f>
        <v>Emilia Romagna</v>
      </c>
      <c r="G5573" t="str">
        <f>VLOOKUP(tbStoricoOrdini[[#This Row],[CLIENTE]],tbClienti[],7,FALSE)</f>
        <v>BC</v>
      </c>
      <c r="H5573" t="s">
        <v>79</v>
      </c>
      <c r="I5573" t="str">
        <f>IF(LEFT(tbStoricoOrdini[[#This Row],[ARTICOLO]],3) = "COG","COG",LEFT(tbStoricoOrdini[[#This Row],[ARTICOLO]],FIND(" ",tbStoricoOrdini[[#This Row],[ARTICOLO]])-1))</f>
        <v>COG</v>
      </c>
      <c r="J5573" t="str">
        <f>MID(tbStoricoOrdini[[#This Row],[ARTICOLO]],FIND(" ",tbStoricoOrdini[[#This Row],[ARTICOLO]])+1,4)</f>
        <v>4000</v>
      </c>
      <c r="K5573" t="str">
        <f>IFERROR(RIGHT(tbStoricoOrdini[[#This Row],[ARTICOLO]],LEN(tbStoricoOrdini[[#This Row],[ARTICOLO]])-FIND(" ",tbStoricoOrdini[[#This Row],[ARTICOLO]],FIND(" ",tbStoricoOrdini[[#This Row],[ARTICOLO]]) +1)),"")</f>
        <v>Plus</v>
      </c>
      <c r="L5573" s="3">
        <f>VLOOKUP(tbStoricoOrdini[[#This Row],[ARTICOLO]],tbArticoli[],2,FALSE)</f>
        <v>240</v>
      </c>
      <c r="M5573" s="22">
        <f>tbStoricoOrdini[[#This Row],[IMPORTO]]/tbStoricoOrdini[[#This Row],[PREZZO]]</f>
        <v>2.6958333333333333</v>
      </c>
      <c r="N5573" t="s">
        <v>9</v>
      </c>
      <c r="O5573" s="8">
        <f>VLOOKUP(tbStoricoOrdini[[#This Row],[AGENTE]],tbAgenti[],2,FALSE)</f>
        <v>0.05</v>
      </c>
      <c r="P5573" s="2">
        <v>647</v>
      </c>
      <c r="Q5573" s="2">
        <f>tbStoricoOrdini[[#This Row],[IMPORTO]]*tbStoricoOrdini[[#This Row],[% COMM.]]</f>
        <v>32.35</v>
      </c>
      <c r="R5573" s="2">
        <f>tbStoricoOrdini[[#This Row],[TOT. COMM.]]+tbStoricoOrdini[[#This Row],[IMPORTO]]</f>
        <v>679.35</v>
      </c>
    </row>
    <row r="5574" spans="1:18">
      <c r="A5574" s="1">
        <v>44013</v>
      </c>
      <c r="B5574" s="7">
        <f>MONTH(tbStoricoOrdini[[#This Row],[DATA]])</f>
        <v>7</v>
      </c>
      <c r="C5574" t="s">
        <v>5669</v>
      </c>
      <c r="D5574" t="str">
        <f>RIGHT(tbStoricoOrdini[[#This Row],[ORDINE]],4)</f>
        <v>5571</v>
      </c>
      <c r="E5574" t="s">
        <v>32</v>
      </c>
      <c r="F5574" t="str">
        <f>VLOOKUP(tbStoricoOrdini[[#This Row],[CLIENTE]],tbClienti[],3,FALSE)</f>
        <v>Emilia Romagna</v>
      </c>
      <c r="G5574" t="str">
        <f>VLOOKUP(tbStoricoOrdini[[#This Row],[CLIENTE]],tbClienti[],7,FALSE)</f>
        <v>BC</v>
      </c>
      <c r="H5574" t="s">
        <v>60</v>
      </c>
      <c r="I5574" t="str">
        <f>IF(LEFT(tbStoricoOrdini[[#This Row],[ARTICOLO]],3) = "COG","COG",LEFT(tbStoricoOrdini[[#This Row],[ARTICOLO]],FIND(" ",tbStoricoOrdini[[#This Row],[ARTICOLO]])-1))</f>
        <v>KLM</v>
      </c>
      <c r="J5574" t="str">
        <f>MID(tbStoricoOrdini[[#This Row],[ARTICOLO]],FIND(" ",tbStoricoOrdini[[#This Row],[ARTICOLO]])+1,4)</f>
        <v>5000</v>
      </c>
      <c r="K5574" t="str">
        <f>IFERROR(RIGHT(tbStoricoOrdini[[#This Row],[ARTICOLO]],LEN(tbStoricoOrdini[[#This Row],[ARTICOLO]])-FIND(" ",tbStoricoOrdini[[#This Row],[ARTICOLO]],FIND(" ",tbStoricoOrdini[[#This Row],[ARTICOLO]]) +1)),"")</f>
        <v>Plus</v>
      </c>
      <c r="L5574" s="3">
        <f>VLOOKUP(tbStoricoOrdini[[#This Row],[ARTICOLO]],tbArticoli[],2,FALSE)</f>
        <v>175</v>
      </c>
      <c r="M5574" s="22">
        <f>tbStoricoOrdini[[#This Row],[IMPORTO]]/tbStoricoOrdini[[#This Row],[PREZZO]]</f>
        <v>18.674285714285713</v>
      </c>
      <c r="N5574" t="s">
        <v>7</v>
      </c>
      <c r="O5574" s="8">
        <f>VLOOKUP(tbStoricoOrdini[[#This Row],[AGENTE]],tbAgenti[],2,FALSE)</f>
        <v>0.03</v>
      </c>
      <c r="P5574" s="2">
        <v>3268</v>
      </c>
      <c r="Q5574" s="2">
        <f>tbStoricoOrdini[[#This Row],[IMPORTO]]*tbStoricoOrdini[[#This Row],[% COMM.]]</f>
        <v>98.039999999999992</v>
      </c>
      <c r="R5574" s="2">
        <f>tbStoricoOrdini[[#This Row],[TOT. COMM.]]+tbStoricoOrdini[[#This Row],[IMPORTO]]</f>
        <v>3366.04</v>
      </c>
    </row>
    <row r="5575" spans="1:18">
      <c r="A5575" s="1">
        <v>44013</v>
      </c>
      <c r="B5575" s="7">
        <f>MONTH(tbStoricoOrdini[[#This Row],[DATA]])</f>
        <v>7</v>
      </c>
      <c r="C5575" t="s">
        <v>5670</v>
      </c>
      <c r="D5575" t="str">
        <f>RIGHT(tbStoricoOrdini[[#This Row],[ORDINE]],4)</f>
        <v>5572</v>
      </c>
      <c r="E5575" t="s">
        <v>32</v>
      </c>
      <c r="F5575" t="str">
        <f>VLOOKUP(tbStoricoOrdini[[#This Row],[CLIENTE]],tbClienti[],3,FALSE)</f>
        <v>Emilia Romagna</v>
      </c>
      <c r="G5575" t="str">
        <f>VLOOKUP(tbStoricoOrdini[[#This Row],[CLIENTE]],tbClienti[],7,FALSE)</f>
        <v>BC</v>
      </c>
      <c r="H5575" t="s">
        <v>62</v>
      </c>
      <c r="I5575" t="str">
        <f>IF(LEFT(tbStoricoOrdini[[#This Row],[ARTICOLO]],3) = "COG","COG",LEFT(tbStoricoOrdini[[#This Row],[ARTICOLO]],FIND(" ",tbStoricoOrdini[[#This Row],[ARTICOLO]])-1))</f>
        <v>KLM</v>
      </c>
      <c r="J5575" t="str">
        <f>MID(tbStoricoOrdini[[#This Row],[ARTICOLO]],FIND(" ",tbStoricoOrdini[[#This Row],[ARTICOLO]])+1,4)</f>
        <v>2500</v>
      </c>
      <c r="K5575" t="str">
        <f>IFERROR(RIGHT(tbStoricoOrdini[[#This Row],[ARTICOLO]],LEN(tbStoricoOrdini[[#This Row],[ARTICOLO]])-FIND(" ",tbStoricoOrdini[[#This Row],[ARTICOLO]],FIND(" ",tbStoricoOrdini[[#This Row],[ARTICOLO]]) +1)),"")</f>
        <v>Plus</v>
      </c>
      <c r="L5575" s="3">
        <f>VLOOKUP(tbStoricoOrdini[[#This Row],[ARTICOLO]],tbArticoli[],2,FALSE)</f>
        <v>130</v>
      </c>
      <c r="M5575" s="22">
        <f>tbStoricoOrdini[[#This Row],[IMPORTO]]/tbStoricoOrdini[[#This Row],[PREZZO]]</f>
        <v>24.561538461538461</v>
      </c>
      <c r="N5575" t="s">
        <v>39</v>
      </c>
      <c r="O5575" s="8">
        <f>VLOOKUP(tbStoricoOrdini[[#This Row],[AGENTE]],tbAgenti[],2,FALSE)</f>
        <v>0.05</v>
      </c>
      <c r="P5575" s="2">
        <v>3193</v>
      </c>
      <c r="Q5575" s="2">
        <f>tbStoricoOrdini[[#This Row],[IMPORTO]]*tbStoricoOrdini[[#This Row],[% COMM.]]</f>
        <v>159.65</v>
      </c>
      <c r="R5575" s="2">
        <f>tbStoricoOrdini[[#This Row],[TOT. COMM.]]+tbStoricoOrdini[[#This Row],[IMPORTO]]</f>
        <v>3352.65</v>
      </c>
    </row>
    <row r="5576" spans="1:18">
      <c r="A5576" s="1">
        <v>44013</v>
      </c>
      <c r="B5576" s="7">
        <f>MONTH(tbStoricoOrdini[[#This Row],[DATA]])</f>
        <v>7</v>
      </c>
      <c r="C5576" t="s">
        <v>5671</v>
      </c>
      <c r="D5576" t="str">
        <f>RIGHT(tbStoricoOrdini[[#This Row],[ORDINE]],4)</f>
        <v>5573</v>
      </c>
      <c r="E5576" t="s">
        <v>32</v>
      </c>
      <c r="F5576" t="str">
        <f>VLOOKUP(tbStoricoOrdini[[#This Row],[CLIENTE]],tbClienti[],3,FALSE)</f>
        <v>Emilia Romagna</v>
      </c>
      <c r="G5576" t="str">
        <f>VLOOKUP(tbStoricoOrdini[[#This Row],[CLIENTE]],tbClienti[],7,FALSE)</f>
        <v>BC</v>
      </c>
      <c r="H5576" t="s">
        <v>63</v>
      </c>
      <c r="I5576" t="str">
        <f>IF(LEFT(tbStoricoOrdini[[#This Row],[ARTICOLO]],3) = "COG","COG",LEFT(tbStoricoOrdini[[#This Row],[ARTICOLO]],FIND(" ",tbStoricoOrdini[[#This Row],[ARTICOLO]])-1))</f>
        <v>KLM</v>
      </c>
      <c r="J5576" t="str">
        <f>MID(tbStoricoOrdini[[#This Row],[ARTICOLO]],FIND(" ",tbStoricoOrdini[[#This Row],[ARTICOLO]])+1,4)</f>
        <v>3000</v>
      </c>
      <c r="K5576" t="str">
        <f>IFERROR(RIGHT(tbStoricoOrdini[[#This Row],[ARTICOLO]],LEN(tbStoricoOrdini[[#This Row],[ARTICOLO]])-FIND(" ",tbStoricoOrdini[[#This Row],[ARTICOLO]],FIND(" ",tbStoricoOrdini[[#This Row],[ARTICOLO]]) +1)),"")</f>
        <v>Plus</v>
      </c>
      <c r="L5576" s="3">
        <f>VLOOKUP(tbStoricoOrdini[[#This Row],[ARTICOLO]],tbArticoli[],2,FALSE)</f>
        <v>145</v>
      </c>
      <c r="M5576" s="22">
        <f>tbStoricoOrdini[[#This Row],[IMPORTO]]/tbStoricoOrdini[[#This Row],[PREZZO]]</f>
        <v>2.8896551724137929</v>
      </c>
      <c r="N5576" t="s">
        <v>39</v>
      </c>
      <c r="O5576" s="8">
        <f>VLOOKUP(tbStoricoOrdini[[#This Row],[AGENTE]],tbAgenti[],2,FALSE)</f>
        <v>0.05</v>
      </c>
      <c r="P5576" s="2">
        <v>419</v>
      </c>
      <c r="Q5576" s="2">
        <f>tbStoricoOrdini[[#This Row],[IMPORTO]]*tbStoricoOrdini[[#This Row],[% COMM.]]</f>
        <v>20.950000000000003</v>
      </c>
      <c r="R5576" s="2">
        <f>tbStoricoOrdini[[#This Row],[TOT. COMM.]]+tbStoricoOrdini[[#This Row],[IMPORTO]]</f>
        <v>439.95</v>
      </c>
    </row>
    <row r="5577" spans="1:18">
      <c r="A5577" s="1">
        <v>44013</v>
      </c>
      <c r="B5577" s="7">
        <f>MONTH(tbStoricoOrdini[[#This Row],[DATA]])</f>
        <v>7</v>
      </c>
      <c r="C5577" t="s">
        <v>5672</v>
      </c>
      <c r="D5577" t="str">
        <f>RIGHT(tbStoricoOrdini[[#This Row],[ORDINE]],4)</f>
        <v>5574</v>
      </c>
      <c r="E5577" t="s">
        <v>32</v>
      </c>
      <c r="F5577" t="str">
        <f>VLOOKUP(tbStoricoOrdini[[#This Row],[CLIENTE]],tbClienti[],3,FALSE)</f>
        <v>Emilia Romagna</v>
      </c>
      <c r="G5577" t="str">
        <f>VLOOKUP(tbStoricoOrdini[[#This Row],[CLIENTE]],tbClienti[],7,FALSE)</f>
        <v>BC</v>
      </c>
      <c r="H5577" t="s">
        <v>63</v>
      </c>
      <c r="I5577" t="str">
        <f>IF(LEFT(tbStoricoOrdini[[#This Row],[ARTICOLO]],3) = "COG","COG",LEFT(tbStoricoOrdini[[#This Row],[ARTICOLO]],FIND(" ",tbStoricoOrdini[[#This Row],[ARTICOLO]])-1))</f>
        <v>KLM</v>
      </c>
      <c r="J5577" t="str">
        <f>MID(tbStoricoOrdini[[#This Row],[ARTICOLO]],FIND(" ",tbStoricoOrdini[[#This Row],[ARTICOLO]])+1,4)</f>
        <v>3000</v>
      </c>
      <c r="K5577" t="str">
        <f>IFERROR(RIGHT(tbStoricoOrdini[[#This Row],[ARTICOLO]],LEN(tbStoricoOrdini[[#This Row],[ARTICOLO]])-FIND(" ",tbStoricoOrdini[[#This Row],[ARTICOLO]],FIND(" ",tbStoricoOrdini[[#This Row],[ARTICOLO]]) +1)),"")</f>
        <v>Plus</v>
      </c>
      <c r="L5577" s="3">
        <f>VLOOKUP(tbStoricoOrdini[[#This Row],[ARTICOLO]],tbArticoli[],2,FALSE)</f>
        <v>145</v>
      </c>
      <c r="M5577" s="22">
        <f>tbStoricoOrdini[[#This Row],[IMPORTO]]/tbStoricoOrdini[[#This Row],[PREZZO]]</f>
        <v>29.413793103448278</v>
      </c>
      <c r="N5577" t="s">
        <v>7</v>
      </c>
      <c r="O5577" s="8">
        <f>VLOOKUP(tbStoricoOrdini[[#This Row],[AGENTE]],tbAgenti[],2,FALSE)</f>
        <v>0.03</v>
      </c>
      <c r="P5577" s="2">
        <v>4265</v>
      </c>
      <c r="Q5577" s="2">
        <f>tbStoricoOrdini[[#This Row],[IMPORTO]]*tbStoricoOrdini[[#This Row],[% COMM.]]</f>
        <v>127.94999999999999</v>
      </c>
      <c r="R5577" s="2">
        <f>tbStoricoOrdini[[#This Row],[TOT. COMM.]]+tbStoricoOrdini[[#This Row],[IMPORTO]]</f>
        <v>4392.95</v>
      </c>
    </row>
    <row r="5578" spans="1:18">
      <c r="A5578" s="1">
        <v>44013</v>
      </c>
      <c r="B5578" s="7">
        <f>MONTH(tbStoricoOrdini[[#This Row],[DATA]])</f>
        <v>7</v>
      </c>
      <c r="C5578" t="s">
        <v>5673</v>
      </c>
      <c r="D5578" t="str">
        <f>RIGHT(tbStoricoOrdini[[#This Row],[ORDINE]],4)</f>
        <v>5575</v>
      </c>
      <c r="E5578" t="s">
        <v>32</v>
      </c>
      <c r="F5578" t="str">
        <f>VLOOKUP(tbStoricoOrdini[[#This Row],[CLIENTE]],tbClienti[],3,FALSE)</f>
        <v>Emilia Romagna</v>
      </c>
      <c r="G5578" t="str">
        <f>VLOOKUP(tbStoricoOrdini[[#This Row],[CLIENTE]],tbClienti[],7,FALSE)</f>
        <v>BC</v>
      </c>
      <c r="H5578" t="s">
        <v>63</v>
      </c>
      <c r="I5578" t="str">
        <f>IF(LEFT(tbStoricoOrdini[[#This Row],[ARTICOLO]],3) = "COG","COG",LEFT(tbStoricoOrdini[[#This Row],[ARTICOLO]],FIND(" ",tbStoricoOrdini[[#This Row],[ARTICOLO]])-1))</f>
        <v>KLM</v>
      </c>
      <c r="J5578" t="str">
        <f>MID(tbStoricoOrdini[[#This Row],[ARTICOLO]],FIND(" ",tbStoricoOrdini[[#This Row],[ARTICOLO]])+1,4)</f>
        <v>3000</v>
      </c>
      <c r="K5578" t="str">
        <f>IFERROR(RIGHT(tbStoricoOrdini[[#This Row],[ARTICOLO]],LEN(tbStoricoOrdini[[#This Row],[ARTICOLO]])-FIND(" ",tbStoricoOrdini[[#This Row],[ARTICOLO]],FIND(" ",tbStoricoOrdini[[#This Row],[ARTICOLO]]) +1)),"")</f>
        <v>Plus</v>
      </c>
      <c r="L5578" s="3">
        <f>VLOOKUP(tbStoricoOrdini[[#This Row],[ARTICOLO]],tbArticoli[],2,FALSE)</f>
        <v>145</v>
      </c>
      <c r="M5578" s="22">
        <f>tbStoricoOrdini[[#This Row],[IMPORTO]]/tbStoricoOrdini[[#This Row],[PREZZO]]</f>
        <v>734.49655172413793</v>
      </c>
      <c r="N5578" t="s">
        <v>9</v>
      </c>
      <c r="O5578" s="8">
        <f>VLOOKUP(tbStoricoOrdini[[#This Row],[AGENTE]],tbAgenti[],2,FALSE)</f>
        <v>0.05</v>
      </c>
      <c r="P5578" s="2">
        <v>106502</v>
      </c>
      <c r="Q5578" s="2">
        <f>tbStoricoOrdini[[#This Row],[IMPORTO]]*tbStoricoOrdini[[#This Row],[% COMM.]]</f>
        <v>5325.1</v>
      </c>
      <c r="R5578" s="2">
        <f>tbStoricoOrdini[[#This Row],[TOT. COMM.]]+tbStoricoOrdini[[#This Row],[IMPORTO]]</f>
        <v>111827.1</v>
      </c>
    </row>
    <row r="5579" spans="1:18">
      <c r="A5579" s="1">
        <v>44013</v>
      </c>
      <c r="B5579" s="7">
        <f>MONTH(tbStoricoOrdini[[#This Row],[DATA]])</f>
        <v>7</v>
      </c>
      <c r="C5579" t="s">
        <v>5674</v>
      </c>
      <c r="D5579" t="str">
        <f>RIGHT(tbStoricoOrdini[[#This Row],[ORDINE]],4)</f>
        <v>5576</v>
      </c>
      <c r="E5579" t="s">
        <v>32</v>
      </c>
      <c r="F5579" t="str">
        <f>VLOOKUP(tbStoricoOrdini[[#This Row],[CLIENTE]],tbClienti[],3,FALSE)</f>
        <v>Emilia Romagna</v>
      </c>
      <c r="G5579" t="str">
        <f>VLOOKUP(tbStoricoOrdini[[#This Row],[CLIENTE]],tbClienti[],7,FALSE)</f>
        <v>BC</v>
      </c>
      <c r="H5579" t="s">
        <v>64</v>
      </c>
      <c r="I5579" t="str">
        <f>IF(LEFT(tbStoricoOrdini[[#This Row],[ARTICOLO]],3) = "COG","COG",LEFT(tbStoricoOrdini[[#This Row],[ARTICOLO]],FIND(" ",tbStoricoOrdini[[#This Row],[ARTICOLO]])-1))</f>
        <v>GKLM</v>
      </c>
      <c r="J5579" t="str">
        <f>MID(tbStoricoOrdini[[#This Row],[ARTICOLO]],FIND(" ",tbStoricoOrdini[[#This Row],[ARTICOLO]])+1,4)</f>
        <v>1000</v>
      </c>
      <c r="K5579" t="str">
        <f>IFERROR(RIGHT(tbStoricoOrdini[[#This Row],[ARTICOLO]],LEN(tbStoricoOrdini[[#This Row],[ARTICOLO]])-FIND(" ",tbStoricoOrdini[[#This Row],[ARTICOLO]],FIND(" ",tbStoricoOrdini[[#This Row],[ARTICOLO]]) +1)),"")</f>
        <v/>
      </c>
      <c r="L5579" s="3">
        <f>VLOOKUP(tbStoricoOrdini[[#This Row],[ARTICOLO]],tbArticoli[],2,FALSE)</f>
        <v>50</v>
      </c>
      <c r="M5579" s="22">
        <f>tbStoricoOrdini[[#This Row],[IMPORTO]]/tbStoricoOrdini[[#This Row],[PREZZO]]</f>
        <v>16.5</v>
      </c>
      <c r="N5579" t="s">
        <v>9</v>
      </c>
      <c r="O5579" s="8">
        <f>VLOOKUP(tbStoricoOrdini[[#This Row],[AGENTE]],tbAgenti[],2,FALSE)</f>
        <v>0.05</v>
      </c>
      <c r="P5579" s="2">
        <v>825</v>
      </c>
      <c r="Q5579" s="2">
        <f>tbStoricoOrdini[[#This Row],[IMPORTO]]*tbStoricoOrdini[[#This Row],[% COMM.]]</f>
        <v>41.25</v>
      </c>
      <c r="R5579" s="2">
        <f>tbStoricoOrdini[[#This Row],[TOT. COMM.]]+tbStoricoOrdini[[#This Row],[IMPORTO]]</f>
        <v>866.25</v>
      </c>
    </row>
    <row r="5580" spans="1:18">
      <c r="A5580" s="1">
        <v>44013</v>
      </c>
      <c r="B5580" s="7">
        <f>MONTH(tbStoricoOrdini[[#This Row],[DATA]])</f>
        <v>7</v>
      </c>
      <c r="C5580" t="s">
        <v>5675</v>
      </c>
      <c r="D5580" t="str">
        <f>RIGHT(tbStoricoOrdini[[#This Row],[ORDINE]],4)</f>
        <v>5577</v>
      </c>
      <c r="E5580" t="s">
        <v>32</v>
      </c>
      <c r="F5580" t="str">
        <f>VLOOKUP(tbStoricoOrdini[[#This Row],[CLIENTE]],tbClienti[],3,FALSE)</f>
        <v>Emilia Romagna</v>
      </c>
      <c r="G5580" t="str">
        <f>VLOOKUP(tbStoricoOrdini[[#This Row],[CLIENTE]],tbClienti[],7,FALSE)</f>
        <v>BC</v>
      </c>
      <c r="H5580" t="s">
        <v>66</v>
      </c>
      <c r="I5580" t="str">
        <f>IF(LEFT(tbStoricoOrdini[[#This Row],[ARTICOLO]],3) = "COG","COG",LEFT(tbStoricoOrdini[[#This Row],[ARTICOLO]],FIND(" ",tbStoricoOrdini[[#This Row],[ARTICOLO]])-1))</f>
        <v>BAG</v>
      </c>
      <c r="J5580" t="str">
        <f>MID(tbStoricoOrdini[[#This Row],[ARTICOLO]],FIND(" ",tbStoricoOrdini[[#This Row],[ARTICOLO]])+1,4)</f>
        <v>2500</v>
      </c>
      <c r="K5580" t="str">
        <f>IFERROR(RIGHT(tbStoricoOrdini[[#This Row],[ARTICOLO]],LEN(tbStoricoOrdini[[#This Row],[ARTICOLO]])-FIND(" ",tbStoricoOrdini[[#This Row],[ARTICOLO]],FIND(" ",tbStoricoOrdini[[#This Row],[ARTICOLO]]) +1)),"")</f>
        <v>Plus</v>
      </c>
      <c r="L5580" s="3">
        <f>VLOOKUP(tbStoricoOrdini[[#This Row],[ARTICOLO]],tbArticoli[],2,FALSE)</f>
        <v>220</v>
      </c>
      <c r="M5580" s="22">
        <f>tbStoricoOrdini[[#This Row],[IMPORTO]]/tbStoricoOrdini[[#This Row],[PREZZO]]</f>
        <v>1.0363636363636364</v>
      </c>
      <c r="N5580" t="s">
        <v>9</v>
      </c>
      <c r="O5580" s="8">
        <f>VLOOKUP(tbStoricoOrdini[[#This Row],[AGENTE]],tbAgenti[],2,FALSE)</f>
        <v>0.05</v>
      </c>
      <c r="P5580" s="2">
        <v>228</v>
      </c>
      <c r="Q5580" s="2">
        <f>tbStoricoOrdini[[#This Row],[IMPORTO]]*tbStoricoOrdini[[#This Row],[% COMM.]]</f>
        <v>11.4</v>
      </c>
      <c r="R5580" s="2">
        <f>tbStoricoOrdini[[#This Row],[TOT. COMM.]]+tbStoricoOrdini[[#This Row],[IMPORTO]]</f>
        <v>239.4</v>
      </c>
    </row>
    <row r="5581" spans="1:18">
      <c r="A5581" s="1">
        <v>44013</v>
      </c>
      <c r="B5581" s="7">
        <f>MONTH(tbStoricoOrdini[[#This Row],[DATA]])</f>
        <v>7</v>
      </c>
      <c r="C5581" t="s">
        <v>5676</v>
      </c>
      <c r="D5581" t="str">
        <f>RIGHT(tbStoricoOrdini[[#This Row],[ORDINE]],4)</f>
        <v>5578</v>
      </c>
      <c r="E5581" t="s">
        <v>32</v>
      </c>
      <c r="F5581" t="str">
        <f>VLOOKUP(tbStoricoOrdini[[#This Row],[CLIENTE]],tbClienti[],3,FALSE)</f>
        <v>Emilia Romagna</v>
      </c>
      <c r="G5581" t="str">
        <f>VLOOKUP(tbStoricoOrdini[[#This Row],[CLIENTE]],tbClienti[],7,FALSE)</f>
        <v>BC</v>
      </c>
      <c r="H5581" t="s">
        <v>68</v>
      </c>
      <c r="I5581" t="str">
        <f>IF(LEFT(tbStoricoOrdini[[#This Row],[ARTICOLO]],3) = "COG","COG",LEFT(tbStoricoOrdini[[#This Row],[ARTICOLO]],FIND(" ",tbStoricoOrdini[[#This Row],[ARTICOLO]])-1))</f>
        <v>BAG</v>
      </c>
      <c r="J5581" t="str">
        <f>MID(tbStoricoOrdini[[#This Row],[ARTICOLO]],FIND(" ",tbStoricoOrdini[[#This Row],[ARTICOLO]])+1,4)</f>
        <v>5000</v>
      </c>
      <c r="K5581" t="str">
        <f>IFERROR(RIGHT(tbStoricoOrdini[[#This Row],[ARTICOLO]],LEN(tbStoricoOrdini[[#This Row],[ARTICOLO]])-FIND(" ",tbStoricoOrdini[[#This Row],[ARTICOLO]],FIND(" ",tbStoricoOrdini[[#This Row],[ARTICOLO]]) +1)),"")</f>
        <v/>
      </c>
      <c r="L5581" s="3">
        <f>VLOOKUP(tbStoricoOrdini[[#This Row],[ARTICOLO]],tbArticoli[],2,FALSE)</f>
        <v>250</v>
      </c>
      <c r="M5581" s="22">
        <f>tbStoricoOrdini[[#This Row],[IMPORTO]]/tbStoricoOrdini[[#This Row],[PREZZO]]</f>
        <v>0.78400000000000003</v>
      </c>
      <c r="N5581" t="s">
        <v>7</v>
      </c>
      <c r="O5581" s="8">
        <f>VLOOKUP(tbStoricoOrdini[[#This Row],[AGENTE]],tbAgenti[],2,FALSE)</f>
        <v>0.03</v>
      </c>
      <c r="P5581" s="2">
        <v>196</v>
      </c>
      <c r="Q5581" s="2">
        <f>tbStoricoOrdini[[#This Row],[IMPORTO]]*tbStoricoOrdini[[#This Row],[% COMM.]]</f>
        <v>5.88</v>
      </c>
      <c r="R5581" s="2">
        <f>tbStoricoOrdini[[#This Row],[TOT. COMM.]]+tbStoricoOrdini[[#This Row],[IMPORTO]]</f>
        <v>201.88</v>
      </c>
    </row>
    <row r="5582" spans="1:18">
      <c r="A5582" s="1">
        <v>44013</v>
      </c>
      <c r="B5582" s="7">
        <f>MONTH(tbStoricoOrdini[[#This Row],[DATA]])</f>
        <v>7</v>
      </c>
      <c r="C5582" t="s">
        <v>5677</v>
      </c>
      <c r="D5582" t="str">
        <f>RIGHT(tbStoricoOrdini[[#This Row],[ORDINE]],4)</f>
        <v>5579</v>
      </c>
      <c r="E5582" t="s">
        <v>32</v>
      </c>
      <c r="F5582" t="str">
        <f>VLOOKUP(tbStoricoOrdini[[#This Row],[CLIENTE]],tbClienti[],3,FALSE)</f>
        <v>Emilia Romagna</v>
      </c>
      <c r="G5582" t="str">
        <f>VLOOKUP(tbStoricoOrdini[[#This Row],[CLIENTE]],tbClienti[],7,FALSE)</f>
        <v>BC</v>
      </c>
      <c r="H5582" t="s">
        <v>69</v>
      </c>
      <c r="I5582" t="str">
        <f>IF(LEFT(tbStoricoOrdini[[#This Row],[ARTICOLO]],3) = "COG","COG",LEFT(tbStoricoOrdini[[#This Row],[ARTICOLO]],FIND(" ",tbStoricoOrdini[[#This Row],[ARTICOLO]])-1))</f>
        <v>BAG</v>
      </c>
      <c r="J5582" t="str">
        <f>MID(tbStoricoOrdini[[#This Row],[ARTICOLO]],FIND(" ",tbStoricoOrdini[[#This Row],[ARTICOLO]])+1,4)</f>
        <v>1121</v>
      </c>
      <c r="K5582" t="str">
        <f>IFERROR(RIGHT(tbStoricoOrdini[[#This Row],[ARTICOLO]],LEN(tbStoricoOrdini[[#This Row],[ARTICOLO]])-FIND(" ",tbStoricoOrdini[[#This Row],[ARTICOLO]],FIND(" ",tbStoricoOrdini[[#This Row],[ARTICOLO]]) +1)),"")</f>
        <v>Gold</v>
      </c>
      <c r="L5582" s="3">
        <f>VLOOKUP(tbStoricoOrdini[[#This Row],[ARTICOLO]],tbArticoli[],2,FALSE)</f>
        <v>230</v>
      </c>
      <c r="M5582" s="22">
        <f>tbStoricoOrdini[[#This Row],[IMPORTO]]/tbStoricoOrdini[[#This Row],[PREZZO]]</f>
        <v>32.017391304347825</v>
      </c>
      <c r="N5582" t="s">
        <v>9</v>
      </c>
      <c r="O5582" s="8">
        <f>VLOOKUP(tbStoricoOrdini[[#This Row],[AGENTE]],tbAgenti[],2,FALSE)</f>
        <v>0.05</v>
      </c>
      <c r="P5582" s="2">
        <v>7364</v>
      </c>
      <c r="Q5582" s="2">
        <f>tbStoricoOrdini[[#This Row],[IMPORTO]]*tbStoricoOrdini[[#This Row],[% COMM.]]</f>
        <v>368.20000000000005</v>
      </c>
      <c r="R5582" s="2">
        <f>tbStoricoOrdini[[#This Row],[TOT. COMM.]]+tbStoricoOrdini[[#This Row],[IMPORTO]]</f>
        <v>7732.2</v>
      </c>
    </row>
    <row r="5583" spans="1:18">
      <c r="A5583" s="1">
        <v>44013</v>
      </c>
      <c r="B5583" s="7">
        <f>MONTH(tbStoricoOrdini[[#This Row],[DATA]])</f>
        <v>7</v>
      </c>
      <c r="C5583" t="s">
        <v>5678</v>
      </c>
      <c r="D5583" t="str">
        <f>RIGHT(tbStoricoOrdini[[#This Row],[ORDINE]],4)</f>
        <v>5580</v>
      </c>
      <c r="E5583" t="s">
        <v>32</v>
      </c>
      <c r="F5583" t="str">
        <f>VLOOKUP(tbStoricoOrdini[[#This Row],[CLIENTE]],tbClienti[],3,FALSE)</f>
        <v>Emilia Romagna</v>
      </c>
      <c r="G5583" t="str">
        <f>VLOOKUP(tbStoricoOrdini[[#This Row],[CLIENTE]],tbClienti[],7,FALSE)</f>
        <v>BC</v>
      </c>
      <c r="H5583" t="s">
        <v>83</v>
      </c>
      <c r="I5583" t="str">
        <f>IF(LEFT(tbStoricoOrdini[[#This Row],[ARTICOLO]],3) = "COG","COG",LEFT(tbStoricoOrdini[[#This Row],[ARTICOLO]],FIND(" ",tbStoricoOrdini[[#This Row],[ARTICOLO]])-1))</f>
        <v>COG</v>
      </c>
      <c r="J5583" t="str">
        <f>MID(tbStoricoOrdini[[#This Row],[ARTICOLO]],FIND(" ",tbStoricoOrdini[[#This Row],[ARTICOLO]])+1,4)</f>
        <v>8000</v>
      </c>
      <c r="K5583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5583" s="3">
        <f>VLOOKUP(tbStoricoOrdini[[#This Row],[ARTICOLO]],tbArticoli[],2,FALSE)</f>
        <v>670</v>
      </c>
      <c r="M5583" s="22">
        <f>tbStoricoOrdini[[#This Row],[IMPORTO]]/tbStoricoOrdini[[#This Row],[PREZZO]]</f>
        <v>30.086567164179105</v>
      </c>
      <c r="N5583" t="s">
        <v>9</v>
      </c>
      <c r="O5583" s="8">
        <f>VLOOKUP(tbStoricoOrdini[[#This Row],[AGENTE]],tbAgenti[],2,FALSE)</f>
        <v>0.05</v>
      </c>
      <c r="P5583" s="2">
        <v>20158</v>
      </c>
      <c r="Q5583" s="2">
        <f>tbStoricoOrdini[[#This Row],[IMPORTO]]*tbStoricoOrdini[[#This Row],[% COMM.]]</f>
        <v>1007.9000000000001</v>
      </c>
      <c r="R5583" s="2">
        <f>tbStoricoOrdini[[#This Row],[TOT. COMM.]]+tbStoricoOrdini[[#This Row],[IMPORTO]]</f>
        <v>21165.9</v>
      </c>
    </row>
    <row r="5584" spans="1:18">
      <c r="A5584" s="1">
        <v>44013</v>
      </c>
      <c r="B5584" s="7">
        <f>MONTH(tbStoricoOrdini[[#This Row],[DATA]])</f>
        <v>7</v>
      </c>
      <c r="C5584" t="s">
        <v>5679</v>
      </c>
      <c r="D5584" t="str">
        <f>RIGHT(tbStoricoOrdini[[#This Row],[ORDINE]],4)</f>
        <v>5581</v>
      </c>
      <c r="E5584" t="s">
        <v>32</v>
      </c>
      <c r="F5584" t="str">
        <f>VLOOKUP(tbStoricoOrdini[[#This Row],[CLIENTE]],tbClienti[],3,FALSE)</f>
        <v>Emilia Romagna</v>
      </c>
      <c r="G5584" t="str">
        <f>VLOOKUP(tbStoricoOrdini[[#This Row],[CLIENTE]],tbClienti[],7,FALSE)</f>
        <v>BC</v>
      </c>
      <c r="H5584" t="s">
        <v>70</v>
      </c>
      <c r="I5584" t="str">
        <f>IF(LEFT(tbStoricoOrdini[[#This Row],[ARTICOLO]],3) = "COG","COG",LEFT(tbStoricoOrdini[[#This Row],[ARTICOLO]],FIND(" ",tbStoricoOrdini[[#This Row],[ARTICOLO]])-1))</f>
        <v>EB08</v>
      </c>
      <c r="J5584" t="str">
        <f>MID(tbStoricoOrdini[[#This Row],[ARTICOLO]],FIND(" ",tbStoricoOrdini[[#This Row],[ARTICOLO]])+1,4)</f>
        <v>7500</v>
      </c>
      <c r="K5584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5584" s="3">
        <f>VLOOKUP(tbStoricoOrdini[[#This Row],[ARTICOLO]],tbArticoli[],2,FALSE)</f>
        <v>180</v>
      </c>
      <c r="M5584" s="22">
        <f>tbStoricoOrdini[[#This Row],[IMPORTO]]/tbStoricoOrdini[[#This Row],[PREZZO]]</f>
        <v>0.55000000000000004</v>
      </c>
      <c r="N5584" t="s">
        <v>9</v>
      </c>
      <c r="O5584" s="8">
        <f>VLOOKUP(tbStoricoOrdini[[#This Row],[AGENTE]],tbAgenti[],2,FALSE)</f>
        <v>0.05</v>
      </c>
      <c r="P5584" s="2">
        <v>99</v>
      </c>
      <c r="Q5584" s="2">
        <f>tbStoricoOrdini[[#This Row],[IMPORTO]]*tbStoricoOrdini[[#This Row],[% COMM.]]</f>
        <v>4.95</v>
      </c>
      <c r="R5584" s="2">
        <f>tbStoricoOrdini[[#This Row],[TOT. COMM.]]+tbStoricoOrdini[[#This Row],[IMPORTO]]</f>
        <v>103.95</v>
      </c>
    </row>
    <row r="5585" spans="1:18">
      <c r="A5585" s="1">
        <v>44013</v>
      </c>
      <c r="B5585" s="7">
        <f>MONTH(tbStoricoOrdini[[#This Row],[DATA]])</f>
        <v>7</v>
      </c>
      <c r="C5585" t="s">
        <v>5680</v>
      </c>
      <c r="D5585" t="str">
        <f>RIGHT(tbStoricoOrdini[[#This Row],[ORDINE]],4)</f>
        <v>5582</v>
      </c>
      <c r="E5585" t="s">
        <v>32</v>
      </c>
      <c r="F5585" t="str">
        <f>VLOOKUP(tbStoricoOrdini[[#This Row],[CLIENTE]],tbClienti[],3,FALSE)</f>
        <v>Emilia Romagna</v>
      </c>
      <c r="G5585" t="str">
        <f>VLOOKUP(tbStoricoOrdini[[#This Row],[CLIENTE]],tbClienti[],7,FALSE)</f>
        <v>BC</v>
      </c>
      <c r="H5585" t="s">
        <v>71</v>
      </c>
      <c r="I5585" t="str">
        <f>IF(LEFT(tbStoricoOrdini[[#This Row],[ARTICOLO]],3) = "COG","COG",LEFT(tbStoricoOrdini[[#This Row],[ARTICOLO]],FIND(" ",tbStoricoOrdini[[#This Row],[ARTICOLO]])-1))</f>
        <v>EB07</v>
      </c>
      <c r="J5585" t="str">
        <f>MID(tbStoricoOrdini[[#This Row],[ARTICOLO]],FIND(" ",tbStoricoOrdini[[#This Row],[ARTICOLO]])+1,4)</f>
        <v>5000</v>
      </c>
      <c r="K5585" t="str">
        <f>IFERROR(RIGHT(tbStoricoOrdini[[#This Row],[ARTICOLO]],LEN(tbStoricoOrdini[[#This Row],[ARTICOLO]])-FIND(" ",tbStoricoOrdini[[#This Row],[ARTICOLO]],FIND(" ",tbStoricoOrdini[[#This Row],[ARTICOLO]]) +1)),"")</f>
        <v/>
      </c>
      <c r="L5585" s="3">
        <f>VLOOKUP(tbStoricoOrdini[[#This Row],[ARTICOLO]],tbArticoli[],2,FALSE)</f>
        <v>140</v>
      </c>
      <c r="M5585" s="22">
        <f>tbStoricoOrdini[[#This Row],[IMPORTO]]/tbStoricoOrdini[[#This Row],[PREZZO]]</f>
        <v>3.1285714285714286</v>
      </c>
      <c r="N5585" t="s">
        <v>9</v>
      </c>
      <c r="O5585" s="8">
        <f>VLOOKUP(tbStoricoOrdini[[#This Row],[AGENTE]],tbAgenti[],2,FALSE)</f>
        <v>0.05</v>
      </c>
      <c r="P5585" s="2">
        <v>438</v>
      </c>
      <c r="Q5585" s="2">
        <f>tbStoricoOrdini[[#This Row],[IMPORTO]]*tbStoricoOrdini[[#This Row],[% COMM.]]</f>
        <v>21.900000000000002</v>
      </c>
      <c r="R5585" s="2">
        <f>tbStoricoOrdini[[#This Row],[TOT. COMM.]]+tbStoricoOrdini[[#This Row],[IMPORTO]]</f>
        <v>459.9</v>
      </c>
    </row>
    <row r="5586" spans="1:18">
      <c r="A5586" s="1">
        <v>44013</v>
      </c>
      <c r="B5586" s="7">
        <f>MONTH(tbStoricoOrdini[[#This Row],[DATA]])</f>
        <v>7</v>
      </c>
      <c r="C5586" t="s">
        <v>5681</v>
      </c>
      <c r="D5586" t="str">
        <f>RIGHT(tbStoricoOrdini[[#This Row],[ORDINE]],4)</f>
        <v>5583</v>
      </c>
      <c r="E5586" t="s">
        <v>32</v>
      </c>
      <c r="F5586" t="str">
        <f>VLOOKUP(tbStoricoOrdini[[#This Row],[CLIENTE]],tbClienti[],3,FALSE)</f>
        <v>Emilia Romagna</v>
      </c>
      <c r="G5586" t="str">
        <f>VLOOKUP(tbStoricoOrdini[[#This Row],[CLIENTE]],tbClienti[],7,FALSE)</f>
        <v>BC</v>
      </c>
      <c r="H5586" t="s">
        <v>76</v>
      </c>
      <c r="I5586" t="str">
        <f>IF(LEFT(tbStoricoOrdini[[#This Row],[ARTICOLO]],3) = "COG","COG",LEFT(tbStoricoOrdini[[#This Row],[ARTICOLO]],FIND(" ",tbStoricoOrdini[[#This Row],[ARTICOLO]])-1))</f>
        <v>COG</v>
      </c>
      <c r="J5586" t="str">
        <f>MID(tbStoricoOrdini[[#This Row],[ARTICOLO]],FIND(" ",tbStoricoOrdini[[#This Row],[ARTICOLO]])+1,4)</f>
        <v>1000</v>
      </c>
      <c r="K5586" t="str">
        <f>IFERROR(RIGHT(tbStoricoOrdini[[#This Row],[ARTICOLO]],LEN(tbStoricoOrdini[[#This Row],[ARTICOLO]])-FIND(" ",tbStoricoOrdini[[#This Row],[ARTICOLO]],FIND(" ",tbStoricoOrdini[[#This Row],[ARTICOLO]]) +1)),"")</f>
        <v/>
      </c>
      <c r="L5586" s="3">
        <f>VLOOKUP(tbStoricoOrdini[[#This Row],[ARTICOLO]],tbArticoli[],2,FALSE)</f>
        <v>150</v>
      </c>
      <c r="M5586" s="22">
        <f>tbStoricoOrdini[[#This Row],[IMPORTO]]/tbStoricoOrdini[[#This Row],[PREZZO]]</f>
        <v>4.8600000000000003</v>
      </c>
      <c r="N5586" t="s">
        <v>7</v>
      </c>
      <c r="O5586" s="8">
        <f>VLOOKUP(tbStoricoOrdini[[#This Row],[AGENTE]],tbAgenti[],2,FALSE)</f>
        <v>0.03</v>
      </c>
      <c r="P5586" s="2">
        <v>729</v>
      </c>
      <c r="Q5586" s="2">
        <f>tbStoricoOrdini[[#This Row],[IMPORTO]]*tbStoricoOrdini[[#This Row],[% COMM.]]</f>
        <v>21.869999999999997</v>
      </c>
      <c r="R5586" s="2">
        <f>tbStoricoOrdini[[#This Row],[TOT. COMM.]]+tbStoricoOrdini[[#This Row],[IMPORTO]]</f>
        <v>750.87</v>
      </c>
    </row>
    <row r="5587" spans="1:18">
      <c r="A5587" s="1">
        <v>44013</v>
      </c>
      <c r="B5587" s="7">
        <f>MONTH(tbStoricoOrdini[[#This Row],[DATA]])</f>
        <v>7</v>
      </c>
      <c r="C5587" t="s">
        <v>5682</v>
      </c>
      <c r="D5587" t="str">
        <f>RIGHT(tbStoricoOrdini[[#This Row],[ORDINE]],4)</f>
        <v>5584</v>
      </c>
      <c r="E5587" t="s">
        <v>32</v>
      </c>
      <c r="F5587" t="str">
        <f>VLOOKUP(tbStoricoOrdini[[#This Row],[CLIENTE]],tbClienti[],3,FALSE)</f>
        <v>Emilia Romagna</v>
      </c>
      <c r="G5587" t="str">
        <f>VLOOKUP(tbStoricoOrdini[[#This Row],[CLIENTE]],tbClienti[],7,FALSE)</f>
        <v>BC</v>
      </c>
      <c r="H5587" t="s">
        <v>76</v>
      </c>
      <c r="I5587" t="str">
        <f>IF(LEFT(tbStoricoOrdini[[#This Row],[ARTICOLO]],3) = "COG","COG",LEFT(tbStoricoOrdini[[#This Row],[ARTICOLO]],FIND(" ",tbStoricoOrdini[[#This Row],[ARTICOLO]])-1))</f>
        <v>COG</v>
      </c>
      <c r="J5587" t="str">
        <f>MID(tbStoricoOrdini[[#This Row],[ARTICOLO]],FIND(" ",tbStoricoOrdini[[#This Row],[ARTICOLO]])+1,4)</f>
        <v>1000</v>
      </c>
      <c r="K5587" t="str">
        <f>IFERROR(RIGHT(tbStoricoOrdini[[#This Row],[ARTICOLO]],LEN(tbStoricoOrdini[[#This Row],[ARTICOLO]])-FIND(" ",tbStoricoOrdini[[#This Row],[ARTICOLO]],FIND(" ",tbStoricoOrdini[[#This Row],[ARTICOLO]]) +1)),"")</f>
        <v/>
      </c>
      <c r="L5587" s="3">
        <f>VLOOKUP(tbStoricoOrdini[[#This Row],[ARTICOLO]],tbArticoli[],2,FALSE)</f>
        <v>150</v>
      </c>
      <c r="M5587" s="22">
        <f>tbStoricoOrdini[[#This Row],[IMPORTO]]/tbStoricoOrdini[[#This Row],[PREZZO]]</f>
        <v>1.84</v>
      </c>
      <c r="N5587" t="s">
        <v>9</v>
      </c>
      <c r="O5587" s="8">
        <f>VLOOKUP(tbStoricoOrdini[[#This Row],[AGENTE]],tbAgenti[],2,FALSE)</f>
        <v>0.05</v>
      </c>
      <c r="P5587" s="2">
        <v>276</v>
      </c>
      <c r="Q5587" s="2">
        <f>tbStoricoOrdini[[#This Row],[IMPORTO]]*tbStoricoOrdini[[#This Row],[% COMM.]]</f>
        <v>13.8</v>
      </c>
      <c r="R5587" s="2">
        <f>tbStoricoOrdini[[#This Row],[TOT. COMM.]]+tbStoricoOrdini[[#This Row],[IMPORTO]]</f>
        <v>289.8</v>
      </c>
    </row>
    <row r="5588" spans="1:18">
      <c r="A5588" s="1">
        <v>44013</v>
      </c>
      <c r="B5588" s="7">
        <f>MONTH(tbStoricoOrdini[[#This Row],[DATA]])</f>
        <v>7</v>
      </c>
      <c r="C5588" t="s">
        <v>5683</v>
      </c>
      <c r="D5588" t="str">
        <f>RIGHT(tbStoricoOrdini[[#This Row],[ORDINE]],4)</f>
        <v>5585</v>
      </c>
      <c r="E5588" t="s">
        <v>32</v>
      </c>
      <c r="F5588" t="str">
        <f>VLOOKUP(tbStoricoOrdini[[#This Row],[CLIENTE]],tbClienti[],3,FALSE)</f>
        <v>Emilia Romagna</v>
      </c>
      <c r="G5588" t="str">
        <f>VLOOKUP(tbStoricoOrdini[[#This Row],[CLIENTE]],tbClienti[],7,FALSE)</f>
        <v>BC</v>
      </c>
      <c r="H5588" t="s">
        <v>72</v>
      </c>
      <c r="I5588" t="str">
        <f>IF(LEFT(tbStoricoOrdini[[#This Row],[ARTICOLO]],3) = "COG","COG",LEFT(tbStoricoOrdini[[#This Row],[ARTICOLO]],FIND(" ",tbStoricoOrdini[[#This Row],[ARTICOLO]])-1))</f>
        <v>EB06</v>
      </c>
      <c r="J5588" t="str">
        <f>MID(tbStoricoOrdini[[#This Row],[ARTICOLO]],FIND(" ",tbStoricoOrdini[[#This Row],[ARTICOLO]])+1,4)</f>
        <v>3000</v>
      </c>
      <c r="K5588" t="str">
        <f>IFERROR(RIGHT(tbStoricoOrdini[[#This Row],[ARTICOLO]],LEN(tbStoricoOrdini[[#This Row],[ARTICOLO]])-FIND(" ",tbStoricoOrdini[[#This Row],[ARTICOLO]],FIND(" ",tbStoricoOrdini[[#This Row],[ARTICOLO]]) +1)),"")</f>
        <v>Medium</v>
      </c>
      <c r="L5588" s="3">
        <f>VLOOKUP(tbStoricoOrdini[[#This Row],[ARTICOLO]],tbArticoli[],2,FALSE)</f>
        <v>120</v>
      </c>
      <c r="M5588" s="22">
        <f>tbStoricoOrdini[[#This Row],[IMPORTO]]/tbStoricoOrdini[[#This Row],[PREZZO]]</f>
        <v>0.6333333333333333</v>
      </c>
      <c r="N5588" t="s">
        <v>7</v>
      </c>
      <c r="O5588" s="8">
        <f>VLOOKUP(tbStoricoOrdini[[#This Row],[AGENTE]],tbAgenti[],2,FALSE)</f>
        <v>0.03</v>
      </c>
      <c r="P5588" s="2">
        <v>76</v>
      </c>
      <c r="Q5588" s="2">
        <f>tbStoricoOrdini[[#This Row],[IMPORTO]]*tbStoricoOrdini[[#This Row],[% COMM.]]</f>
        <v>2.2799999999999998</v>
      </c>
      <c r="R5588" s="2">
        <f>tbStoricoOrdini[[#This Row],[TOT. COMM.]]+tbStoricoOrdini[[#This Row],[IMPORTO]]</f>
        <v>78.28</v>
      </c>
    </row>
    <row r="5589" spans="1:18">
      <c r="A5589" s="1">
        <v>44013</v>
      </c>
      <c r="B5589" s="7">
        <f>MONTH(tbStoricoOrdini[[#This Row],[DATA]])</f>
        <v>7</v>
      </c>
      <c r="C5589" t="s">
        <v>5684</v>
      </c>
      <c r="D5589" t="str">
        <f>RIGHT(tbStoricoOrdini[[#This Row],[ORDINE]],4)</f>
        <v>5586</v>
      </c>
      <c r="E5589" t="s">
        <v>32</v>
      </c>
      <c r="F5589" t="str">
        <f>VLOOKUP(tbStoricoOrdini[[#This Row],[CLIENTE]],tbClienti[],3,FALSE)</f>
        <v>Emilia Romagna</v>
      </c>
      <c r="G5589" t="str">
        <f>VLOOKUP(tbStoricoOrdini[[#This Row],[CLIENTE]],tbClienti[],7,FALSE)</f>
        <v>BC</v>
      </c>
      <c r="H5589" t="s">
        <v>72</v>
      </c>
      <c r="I5589" t="str">
        <f>IF(LEFT(tbStoricoOrdini[[#This Row],[ARTICOLO]],3) = "COG","COG",LEFT(tbStoricoOrdini[[#This Row],[ARTICOLO]],FIND(" ",tbStoricoOrdini[[#This Row],[ARTICOLO]])-1))</f>
        <v>EB06</v>
      </c>
      <c r="J5589" t="str">
        <f>MID(tbStoricoOrdini[[#This Row],[ARTICOLO]],FIND(" ",tbStoricoOrdini[[#This Row],[ARTICOLO]])+1,4)</f>
        <v>3000</v>
      </c>
      <c r="K5589" t="str">
        <f>IFERROR(RIGHT(tbStoricoOrdini[[#This Row],[ARTICOLO]],LEN(tbStoricoOrdini[[#This Row],[ARTICOLO]])-FIND(" ",tbStoricoOrdini[[#This Row],[ARTICOLO]],FIND(" ",tbStoricoOrdini[[#This Row],[ARTICOLO]]) +1)),"")</f>
        <v>Medium</v>
      </c>
      <c r="L5589" s="3">
        <f>VLOOKUP(tbStoricoOrdini[[#This Row],[ARTICOLO]],tbArticoli[],2,FALSE)</f>
        <v>120</v>
      </c>
      <c r="M5589" s="22">
        <f>tbStoricoOrdini[[#This Row],[IMPORTO]]/tbStoricoOrdini[[#This Row],[PREZZO]]</f>
        <v>28.574999999999999</v>
      </c>
      <c r="N5589" t="s">
        <v>9</v>
      </c>
      <c r="O5589" s="8">
        <f>VLOOKUP(tbStoricoOrdini[[#This Row],[AGENTE]],tbAgenti[],2,FALSE)</f>
        <v>0.05</v>
      </c>
      <c r="P5589" s="2">
        <v>3429</v>
      </c>
      <c r="Q5589" s="2">
        <f>tbStoricoOrdini[[#This Row],[IMPORTO]]*tbStoricoOrdini[[#This Row],[% COMM.]]</f>
        <v>171.45000000000002</v>
      </c>
      <c r="R5589" s="2">
        <f>tbStoricoOrdini[[#This Row],[TOT. COMM.]]+tbStoricoOrdini[[#This Row],[IMPORTO]]</f>
        <v>3600.45</v>
      </c>
    </row>
    <row r="5590" spans="1:18">
      <c r="A5590" s="1">
        <v>44013</v>
      </c>
      <c r="B5590" s="7">
        <f>MONTH(tbStoricoOrdini[[#This Row],[DATA]])</f>
        <v>7</v>
      </c>
      <c r="C5590" t="s">
        <v>5685</v>
      </c>
      <c r="D5590" t="str">
        <f>RIGHT(tbStoricoOrdini[[#This Row],[ORDINE]],4)</f>
        <v>5587</v>
      </c>
      <c r="E5590" t="s">
        <v>33</v>
      </c>
      <c r="F5590" t="str">
        <f>VLOOKUP(tbStoricoOrdini[[#This Row],[CLIENTE]],tbClienti[],3,FALSE)</f>
        <v>Veneto</v>
      </c>
      <c r="G5590" t="str">
        <f>VLOOKUP(tbStoricoOrdini[[#This Row],[CLIENTE]],tbClienti[],7,FALSE)</f>
        <v>CC</v>
      </c>
      <c r="H5590" t="s">
        <v>74</v>
      </c>
      <c r="I5590" t="str">
        <f>IF(LEFT(tbStoricoOrdini[[#This Row],[ARTICOLO]],3) = "COG","COG",LEFT(tbStoricoOrdini[[#This Row],[ARTICOLO]],FIND(" ",tbStoricoOrdini[[#This Row],[ARTICOLO]])-1))</f>
        <v>AVRC</v>
      </c>
      <c r="J5590" t="str">
        <f>MID(tbStoricoOrdini[[#This Row],[ARTICOLO]],FIND(" ",tbStoricoOrdini[[#This Row],[ARTICOLO]])+1,4)</f>
        <v>2500</v>
      </c>
      <c r="K5590" t="str">
        <f>IFERROR(RIGHT(tbStoricoOrdini[[#This Row],[ARTICOLO]],LEN(tbStoricoOrdini[[#This Row],[ARTICOLO]])-FIND(" ",tbStoricoOrdini[[#This Row],[ARTICOLO]],FIND(" ",tbStoricoOrdini[[#This Row],[ARTICOLO]]) +1)),"")</f>
        <v>Gold</v>
      </c>
      <c r="L5590" s="3">
        <f>VLOOKUP(tbStoricoOrdini[[#This Row],[ARTICOLO]],tbArticoli[],2,FALSE)</f>
        <v>500</v>
      </c>
      <c r="M5590" s="22">
        <f>tbStoricoOrdini[[#This Row],[IMPORTO]]/tbStoricoOrdini[[#This Row],[PREZZO]]</f>
        <v>0.44600000000000001</v>
      </c>
      <c r="N5590" t="s">
        <v>10</v>
      </c>
      <c r="O5590" s="8">
        <f>VLOOKUP(tbStoricoOrdini[[#This Row],[AGENTE]],tbAgenti[],2,FALSE)</f>
        <v>3.6999999999999998E-2</v>
      </c>
      <c r="P5590" s="2">
        <v>223</v>
      </c>
      <c r="Q5590" s="2">
        <f>tbStoricoOrdini[[#This Row],[IMPORTO]]*tbStoricoOrdini[[#This Row],[% COMM.]]</f>
        <v>8.2509999999999994</v>
      </c>
      <c r="R5590" s="2">
        <f>tbStoricoOrdini[[#This Row],[TOT. COMM.]]+tbStoricoOrdini[[#This Row],[IMPORTO]]</f>
        <v>231.251</v>
      </c>
    </row>
    <row r="5591" spans="1:18">
      <c r="A5591" s="1">
        <v>44013</v>
      </c>
      <c r="B5591" s="7">
        <f>MONTH(tbStoricoOrdini[[#This Row],[DATA]])</f>
        <v>7</v>
      </c>
      <c r="C5591" t="s">
        <v>5686</v>
      </c>
      <c r="D5591" t="str">
        <f>RIGHT(tbStoricoOrdini[[#This Row],[ORDINE]],4)</f>
        <v>5588</v>
      </c>
      <c r="E5591" t="s">
        <v>33</v>
      </c>
      <c r="F5591" t="str">
        <f>VLOOKUP(tbStoricoOrdini[[#This Row],[CLIENTE]],tbClienti[],3,FALSE)</f>
        <v>Veneto</v>
      </c>
      <c r="G5591" t="str">
        <f>VLOOKUP(tbStoricoOrdini[[#This Row],[CLIENTE]],tbClienti[],7,FALSE)</f>
        <v>CC</v>
      </c>
      <c r="H5591" t="s">
        <v>74</v>
      </c>
      <c r="I5591" t="str">
        <f>IF(LEFT(tbStoricoOrdini[[#This Row],[ARTICOLO]],3) = "COG","COG",LEFT(tbStoricoOrdini[[#This Row],[ARTICOLO]],FIND(" ",tbStoricoOrdini[[#This Row],[ARTICOLO]])-1))</f>
        <v>AVRC</v>
      </c>
      <c r="J5591" t="str">
        <f>MID(tbStoricoOrdini[[#This Row],[ARTICOLO]],FIND(" ",tbStoricoOrdini[[#This Row],[ARTICOLO]])+1,4)</f>
        <v>2500</v>
      </c>
      <c r="K5591" t="str">
        <f>IFERROR(RIGHT(tbStoricoOrdini[[#This Row],[ARTICOLO]],LEN(tbStoricoOrdini[[#This Row],[ARTICOLO]])-FIND(" ",tbStoricoOrdini[[#This Row],[ARTICOLO]],FIND(" ",tbStoricoOrdini[[#This Row],[ARTICOLO]]) +1)),"")</f>
        <v>Gold</v>
      </c>
      <c r="L5591" s="3">
        <f>VLOOKUP(tbStoricoOrdini[[#This Row],[ARTICOLO]],tbArticoli[],2,FALSE)</f>
        <v>500</v>
      </c>
      <c r="M5591" s="22">
        <f>tbStoricoOrdini[[#This Row],[IMPORTO]]/tbStoricoOrdini[[#This Row],[PREZZO]]</f>
        <v>0.93400000000000005</v>
      </c>
      <c r="N5591" t="s">
        <v>8</v>
      </c>
      <c r="O5591" s="8">
        <f>VLOOKUP(tbStoricoOrdini[[#This Row],[AGENTE]],tbAgenti[],2,FALSE)</f>
        <v>0.05</v>
      </c>
      <c r="P5591" s="2">
        <v>467</v>
      </c>
      <c r="Q5591" s="2">
        <f>tbStoricoOrdini[[#This Row],[IMPORTO]]*tbStoricoOrdini[[#This Row],[% COMM.]]</f>
        <v>23.35</v>
      </c>
      <c r="R5591" s="2">
        <f>tbStoricoOrdini[[#This Row],[TOT. COMM.]]+tbStoricoOrdini[[#This Row],[IMPORTO]]</f>
        <v>490.35</v>
      </c>
    </row>
    <row r="5592" spans="1:18">
      <c r="A5592" s="1">
        <v>44013</v>
      </c>
      <c r="B5592" s="7">
        <f>MONTH(tbStoricoOrdini[[#This Row],[DATA]])</f>
        <v>7</v>
      </c>
      <c r="C5592" t="s">
        <v>5687</v>
      </c>
      <c r="D5592" t="str">
        <f>RIGHT(tbStoricoOrdini[[#This Row],[ORDINE]],4)</f>
        <v>5589</v>
      </c>
      <c r="E5592" t="s">
        <v>33</v>
      </c>
      <c r="F5592" t="str">
        <f>VLOOKUP(tbStoricoOrdini[[#This Row],[CLIENTE]],tbClienti[],3,FALSE)</f>
        <v>Veneto</v>
      </c>
      <c r="G5592" t="str">
        <f>VLOOKUP(tbStoricoOrdini[[#This Row],[CLIENTE]],tbClienti[],7,FALSE)</f>
        <v>CC</v>
      </c>
      <c r="H5592" t="s">
        <v>74</v>
      </c>
      <c r="I5592" t="str">
        <f>IF(LEFT(tbStoricoOrdini[[#This Row],[ARTICOLO]],3) = "COG","COG",LEFT(tbStoricoOrdini[[#This Row],[ARTICOLO]],FIND(" ",tbStoricoOrdini[[#This Row],[ARTICOLO]])-1))</f>
        <v>AVRC</v>
      </c>
      <c r="J5592" t="str">
        <f>MID(tbStoricoOrdini[[#This Row],[ARTICOLO]],FIND(" ",tbStoricoOrdini[[#This Row],[ARTICOLO]])+1,4)</f>
        <v>2500</v>
      </c>
      <c r="K5592" t="str">
        <f>IFERROR(RIGHT(tbStoricoOrdini[[#This Row],[ARTICOLO]],LEN(tbStoricoOrdini[[#This Row],[ARTICOLO]])-FIND(" ",tbStoricoOrdini[[#This Row],[ARTICOLO]],FIND(" ",tbStoricoOrdini[[#This Row],[ARTICOLO]]) +1)),"")</f>
        <v>Gold</v>
      </c>
      <c r="L5592" s="3">
        <f>VLOOKUP(tbStoricoOrdini[[#This Row],[ARTICOLO]],tbArticoli[],2,FALSE)</f>
        <v>500</v>
      </c>
      <c r="M5592" s="22">
        <f>tbStoricoOrdini[[#This Row],[IMPORTO]]/tbStoricoOrdini[[#This Row],[PREZZO]]</f>
        <v>0.126</v>
      </c>
      <c r="N5592" t="s">
        <v>9</v>
      </c>
      <c r="O5592" s="8">
        <f>VLOOKUP(tbStoricoOrdini[[#This Row],[AGENTE]],tbAgenti[],2,FALSE)</f>
        <v>0.05</v>
      </c>
      <c r="P5592" s="2">
        <v>63</v>
      </c>
      <c r="Q5592" s="2">
        <f>tbStoricoOrdini[[#This Row],[IMPORTO]]*tbStoricoOrdini[[#This Row],[% COMM.]]</f>
        <v>3.1500000000000004</v>
      </c>
      <c r="R5592" s="2">
        <f>tbStoricoOrdini[[#This Row],[TOT. COMM.]]+tbStoricoOrdini[[#This Row],[IMPORTO]]</f>
        <v>66.150000000000006</v>
      </c>
    </row>
    <row r="5593" spans="1:18">
      <c r="A5593" s="1">
        <v>44013</v>
      </c>
      <c r="B5593" s="7">
        <f>MONTH(tbStoricoOrdini[[#This Row],[DATA]])</f>
        <v>7</v>
      </c>
      <c r="C5593" t="s">
        <v>5688</v>
      </c>
      <c r="D5593" t="str">
        <f>RIGHT(tbStoricoOrdini[[#This Row],[ORDINE]],4)</f>
        <v>5590</v>
      </c>
      <c r="E5593" t="s">
        <v>33</v>
      </c>
      <c r="F5593" t="str">
        <f>VLOOKUP(tbStoricoOrdini[[#This Row],[CLIENTE]],tbClienti[],3,FALSE)</f>
        <v>Veneto</v>
      </c>
      <c r="G5593" t="str">
        <f>VLOOKUP(tbStoricoOrdini[[#This Row],[CLIENTE]],tbClienti[],7,FALSE)</f>
        <v>CC</v>
      </c>
      <c r="H5593" t="s">
        <v>61</v>
      </c>
      <c r="I5593" t="str">
        <f>IF(LEFT(tbStoricoOrdini[[#This Row],[ARTICOLO]],3) = "COG","COG",LEFT(tbStoricoOrdini[[#This Row],[ARTICOLO]],FIND(" ",tbStoricoOrdini[[#This Row],[ARTICOLO]])-1))</f>
        <v>KLM</v>
      </c>
      <c r="J5593" t="str">
        <f>MID(tbStoricoOrdini[[#This Row],[ARTICOLO]],FIND(" ",tbStoricoOrdini[[#This Row],[ARTICOLO]])+1,4)</f>
        <v>5000</v>
      </c>
      <c r="K5593" t="str">
        <f>IFERROR(RIGHT(tbStoricoOrdini[[#This Row],[ARTICOLO]],LEN(tbStoricoOrdini[[#This Row],[ARTICOLO]])-FIND(" ",tbStoricoOrdini[[#This Row],[ARTICOLO]],FIND(" ",tbStoricoOrdini[[#This Row],[ARTICOLO]]) +1)),"")</f>
        <v>Medium</v>
      </c>
      <c r="L5593" s="3">
        <f>VLOOKUP(tbStoricoOrdini[[#This Row],[ARTICOLO]],tbArticoli[],2,FALSE)</f>
        <v>150</v>
      </c>
      <c r="M5593" s="22">
        <f>tbStoricoOrdini[[#This Row],[IMPORTO]]/tbStoricoOrdini[[#This Row],[PREZZO]]</f>
        <v>20.56</v>
      </c>
      <c r="N5593" t="s">
        <v>10</v>
      </c>
      <c r="O5593" s="8">
        <f>VLOOKUP(tbStoricoOrdini[[#This Row],[AGENTE]],tbAgenti[],2,FALSE)</f>
        <v>3.6999999999999998E-2</v>
      </c>
      <c r="P5593" s="2">
        <v>3084</v>
      </c>
      <c r="Q5593" s="2">
        <f>tbStoricoOrdini[[#This Row],[IMPORTO]]*tbStoricoOrdini[[#This Row],[% COMM.]]</f>
        <v>114.10799999999999</v>
      </c>
      <c r="R5593" s="2">
        <f>tbStoricoOrdini[[#This Row],[TOT. COMM.]]+tbStoricoOrdini[[#This Row],[IMPORTO]]</f>
        <v>3198.1080000000002</v>
      </c>
    </row>
    <row r="5594" spans="1:18">
      <c r="A5594" s="1">
        <v>44013</v>
      </c>
      <c r="B5594" s="7">
        <f>MONTH(tbStoricoOrdini[[#This Row],[DATA]])</f>
        <v>7</v>
      </c>
      <c r="C5594" t="s">
        <v>5689</v>
      </c>
      <c r="D5594" t="str">
        <f>RIGHT(tbStoricoOrdini[[#This Row],[ORDINE]],4)</f>
        <v>5591</v>
      </c>
      <c r="E5594" t="s">
        <v>33</v>
      </c>
      <c r="F5594" t="str">
        <f>VLOOKUP(tbStoricoOrdini[[#This Row],[CLIENTE]],tbClienti[],3,FALSE)</f>
        <v>Veneto</v>
      </c>
      <c r="G5594" t="str">
        <f>VLOOKUP(tbStoricoOrdini[[#This Row],[CLIENTE]],tbClienti[],7,FALSE)</f>
        <v>CC</v>
      </c>
      <c r="H5594" t="s">
        <v>61</v>
      </c>
      <c r="I5594" t="str">
        <f>IF(LEFT(tbStoricoOrdini[[#This Row],[ARTICOLO]],3) = "COG","COG",LEFT(tbStoricoOrdini[[#This Row],[ARTICOLO]],FIND(" ",tbStoricoOrdini[[#This Row],[ARTICOLO]])-1))</f>
        <v>KLM</v>
      </c>
      <c r="J5594" t="str">
        <f>MID(tbStoricoOrdini[[#This Row],[ARTICOLO]],FIND(" ",tbStoricoOrdini[[#This Row],[ARTICOLO]])+1,4)</f>
        <v>5000</v>
      </c>
      <c r="K5594" t="str">
        <f>IFERROR(RIGHT(tbStoricoOrdini[[#This Row],[ARTICOLO]],LEN(tbStoricoOrdini[[#This Row],[ARTICOLO]])-FIND(" ",tbStoricoOrdini[[#This Row],[ARTICOLO]],FIND(" ",tbStoricoOrdini[[#This Row],[ARTICOLO]]) +1)),"")</f>
        <v>Medium</v>
      </c>
      <c r="L5594" s="3">
        <f>VLOOKUP(tbStoricoOrdini[[#This Row],[ARTICOLO]],tbArticoli[],2,FALSE)</f>
        <v>150</v>
      </c>
      <c r="M5594" s="22">
        <f>tbStoricoOrdini[[#This Row],[IMPORTO]]/tbStoricoOrdini[[#This Row],[PREZZO]]</f>
        <v>45.326666666666668</v>
      </c>
      <c r="N5594" t="s">
        <v>8</v>
      </c>
      <c r="O5594" s="8">
        <f>VLOOKUP(tbStoricoOrdini[[#This Row],[AGENTE]],tbAgenti[],2,FALSE)</f>
        <v>0.05</v>
      </c>
      <c r="P5594" s="2">
        <v>6799</v>
      </c>
      <c r="Q5594" s="2">
        <f>tbStoricoOrdini[[#This Row],[IMPORTO]]*tbStoricoOrdini[[#This Row],[% COMM.]]</f>
        <v>339.95000000000005</v>
      </c>
      <c r="R5594" s="2">
        <f>tbStoricoOrdini[[#This Row],[TOT. COMM.]]+tbStoricoOrdini[[#This Row],[IMPORTO]]</f>
        <v>7138.95</v>
      </c>
    </row>
    <row r="5595" spans="1:18">
      <c r="A5595" s="1">
        <v>44013</v>
      </c>
      <c r="B5595" s="7">
        <f>MONTH(tbStoricoOrdini[[#This Row],[DATA]])</f>
        <v>7</v>
      </c>
      <c r="C5595" t="s">
        <v>5690</v>
      </c>
      <c r="D5595" t="str">
        <f>RIGHT(tbStoricoOrdini[[#This Row],[ORDINE]],4)</f>
        <v>5592</v>
      </c>
      <c r="E5595" t="s">
        <v>33</v>
      </c>
      <c r="F5595" t="str">
        <f>VLOOKUP(tbStoricoOrdini[[#This Row],[CLIENTE]],tbClienti[],3,FALSE)</f>
        <v>Veneto</v>
      </c>
      <c r="G5595" t="str">
        <f>VLOOKUP(tbStoricoOrdini[[#This Row],[CLIENTE]],tbClienti[],7,FALSE)</f>
        <v>CC</v>
      </c>
      <c r="H5595" t="s">
        <v>61</v>
      </c>
      <c r="I5595" t="str">
        <f>IF(LEFT(tbStoricoOrdini[[#This Row],[ARTICOLO]],3) = "COG","COG",LEFT(tbStoricoOrdini[[#This Row],[ARTICOLO]],FIND(" ",tbStoricoOrdini[[#This Row],[ARTICOLO]])-1))</f>
        <v>KLM</v>
      </c>
      <c r="J5595" t="str">
        <f>MID(tbStoricoOrdini[[#This Row],[ARTICOLO]],FIND(" ",tbStoricoOrdini[[#This Row],[ARTICOLO]])+1,4)</f>
        <v>5000</v>
      </c>
      <c r="K5595" t="str">
        <f>IFERROR(RIGHT(tbStoricoOrdini[[#This Row],[ARTICOLO]],LEN(tbStoricoOrdini[[#This Row],[ARTICOLO]])-FIND(" ",tbStoricoOrdini[[#This Row],[ARTICOLO]],FIND(" ",tbStoricoOrdini[[#This Row],[ARTICOLO]]) +1)),"")</f>
        <v>Medium</v>
      </c>
      <c r="L5595" s="3">
        <f>VLOOKUP(tbStoricoOrdini[[#This Row],[ARTICOLO]],tbArticoli[],2,FALSE)</f>
        <v>150</v>
      </c>
      <c r="M5595" s="22">
        <f>tbStoricoOrdini[[#This Row],[IMPORTO]]/tbStoricoOrdini[[#This Row],[PREZZO]]</f>
        <v>19.413333333333334</v>
      </c>
      <c r="N5595" t="s">
        <v>9</v>
      </c>
      <c r="O5595" s="8">
        <f>VLOOKUP(tbStoricoOrdini[[#This Row],[AGENTE]],tbAgenti[],2,FALSE)</f>
        <v>0.05</v>
      </c>
      <c r="P5595" s="2">
        <v>2912</v>
      </c>
      <c r="Q5595" s="2">
        <f>tbStoricoOrdini[[#This Row],[IMPORTO]]*tbStoricoOrdini[[#This Row],[% COMM.]]</f>
        <v>145.6</v>
      </c>
      <c r="R5595" s="2">
        <f>tbStoricoOrdini[[#This Row],[TOT. COMM.]]+tbStoricoOrdini[[#This Row],[IMPORTO]]</f>
        <v>3057.6</v>
      </c>
    </row>
    <row r="5596" spans="1:18">
      <c r="A5596" s="1">
        <v>44013</v>
      </c>
      <c r="B5596" s="7">
        <f>MONTH(tbStoricoOrdini[[#This Row],[DATA]])</f>
        <v>7</v>
      </c>
      <c r="C5596" t="s">
        <v>5691</v>
      </c>
      <c r="D5596" t="str">
        <f>RIGHT(tbStoricoOrdini[[#This Row],[ORDINE]],4)</f>
        <v>5593</v>
      </c>
      <c r="E5596" t="s">
        <v>33</v>
      </c>
      <c r="F5596" t="str">
        <f>VLOOKUP(tbStoricoOrdini[[#This Row],[CLIENTE]],tbClienti[],3,FALSE)</f>
        <v>Veneto</v>
      </c>
      <c r="G5596" t="str">
        <f>VLOOKUP(tbStoricoOrdini[[#This Row],[CLIENTE]],tbClienti[],7,FALSE)</f>
        <v>CC</v>
      </c>
      <c r="H5596" t="s">
        <v>60</v>
      </c>
      <c r="I5596" t="str">
        <f>IF(LEFT(tbStoricoOrdini[[#This Row],[ARTICOLO]],3) = "COG","COG",LEFT(tbStoricoOrdini[[#This Row],[ARTICOLO]],FIND(" ",tbStoricoOrdini[[#This Row],[ARTICOLO]])-1))</f>
        <v>KLM</v>
      </c>
      <c r="J5596" t="str">
        <f>MID(tbStoricoOrdini[[#This Row],[ARTICOLO]],FIND(" ",tbStoricoOrdini[[#This Row],[ARTICOLO]])+1,4)</f>
        <v>5000</v>
      </c>
      <c r="K5596" t="str">
        <f>IFERROR(RIGHT(tbStoricoOrdini[[#This Row],[ARTICOLO]],LEN(tbStoricoOrdini[[#This Row],[ARTICOLO]])-FIND(" ",tbStoricoOrdini[[#This Row],[ARTICOLO]],FIND(" ",tbStoricoOrdini[[#This Row],[ARTICOLO]]) +1)),"")</f>
        <v>Plus</v>
      </c>
      <c r="L5596" s="3">
        <f>VLOOKUP(tbStoricoOrdini[[#This Row],[ARTICOLO]],tbArticoli[],2,FALSE)</f>
        <v>175</v>
      </c>
      <c r="M5596" s="22">
        <f>tbStoricoOrdini[[#This Row],[IMPORTO]]/tbStoricoOrdini[[#This Row],[PREZZO]]</f>
        <v>4.9085714285714284</v>
      </c>
      <c r="N5596" t="s">
        <v>10</v>
      </c>
      <c r="O5596" s="8">
        <f>VLOOKUP(tbStoricoOrdini[[#This Row],[AGENTE]],tbAgenti[],2,FALSE)</f>
        <v>3.6999999999999998E-2</v>
      </c>
      <c r="P5596" s="2">
        <v>859</v>
      </c>
      <c r="Q5596" s="2">
        <f>tbStoricoOrdini[[#This Row],[IMPORTO]]*tbStoricoOrdini[[#This Row],[% COMM.]]</f>
        <v>31.782999999999998</v>
      </c>
      <c r="R5596" s="2">
        <f>tbStoricoOrdini[[#This Row],[TOT. COMM.]]+tbStoricoOrdini[[#This Row],[IMPORTO]]</f>
        <v>890.78300000000002</v>
      </c>
    </row>
    <row r="5597" spans="1:18">
      <c r="A5597" s="1">
        <v>44013</v>
      </c>
      <c r="B5597" s="7">
        <f>MONTH(tbStoricoOrdini[[#This Row],[DATA]])</f>
        <v>7</v>
      </c>
      <c r="C5597" t="s">
        <v>5692</v>
      </c>
      <c r="D5597" t="str">
        <f>RIGHT(tbStoricoOrdini[[#This Row],[ORDINE]],4)</f>
        <v>5594</v>
      </c>
      <c r="E5597" t="s">
        <v>33</v>
      </c>
      <c r="F5597" t="str">
        <f>VLOOKUP(tbStoricoOrdini[[#This Row],[CLIENTE]],tbClienti[],3,FALSE)</f>
        <v>Veneto</v>
      </c>
      <c r="G5597" t="str">
        <f>VLOOKUP(tbStoricoOrdini[[#This Row],[CLIENTE]],tbClienti[],7,FALSE)</f>
        <v>CC</v>
      </c>
      <c r="H5597" t="s">
        <v>60</v>
      </c>
      <c r="I5597" t="str">
        <f>IF(LEFT(tbStoricoOrdini[[#This Row],[ARTICOLO]],3) = "COG","COG",LEFT(tbStoricoOrdini[[#This Row],[ARTICOLO]],FIND(" ",tbStoricoOrdini[[#This Row],[ARTICOLO]])-1))</f>
        <v>KLM</v>
      </c>
      <c r="J5597" t="str">
        <f>MID(tbStoricoOrdini[[#This Row],[ARTICOLO]],FIND(" ",tbStoricoOrdini[[#This Row],[ARTICOLO]])+1,4)</f>
        <v>5000</v>
      </c>
      <c r="K5597" t="str">
        <f>IFERROR(RIGHT(tbStoricoOrdini[[#This Row],[ARTICOLO]],LEN(tbStoricoOrdini[[#This Row],[ARTICOLO]])-FIND(" ",tbStoricoOrdini[[#This Row],[ARTICOLO]],FIND(" ",tbStoricoOrdini[[#This Row],[ARTICOLO]]) +1)),"")</f>
        <v>Plus</v>
      </c>
      <c r="L5597" s="3">
        <f>VLOOKUP(tbStoricoOrdini[[#This Row],[ARTICOLO]],tbArticoli[],2,FALSE)</f>
        <v>175</v>
      </c>
      <c r="M5597" s="22">
        <f>tbStoricoOrdini[[#This Row],[IMPORTO]]/tbStoricoOrdini[[#This Row],[PREZZO]]</f>
        <v>1.7142857142857144E-2</v>
      </c>
      <c r="N5597" t="s">
        <v>8</v>
      </c>
      <c r="O5597" s="8">
        <f>VLOOKUP(tbStoricoOrdini[[#This Row],[AGENTE]],tbAgenti[],2,FALSE)</f>
        <v>0.05</v>
      </c>
      <c r="P5597" s="2">
        <v>3</v>
      </c>
      <c r="Q5597" s="2">
        <f>tbStoricoOrdini[[#This Row],[IMPORTO]]*tbStoricoOrdini[[#This Row],[% COMM.]]</f>
        <v>0.15000000000000002</v>
      </c>
      <c r="R5597" s="2">
        <f>tbStoricoOrdini[[#This Row],[TOT. COMM.]]+tbStoricoOrdini[[#This Row],[IMPORTO]]</f>
        <v>3.15</v>
      </c>
    </row>
    <row r="5598" spans="1:18">
      <c r="A5598" s="1">
        <v>44013</v>
      </c>
      <c r="B5598" s="7">
        <f>MONTH(tbStoricoOrdini[[#This Row],[DATA]])</f>
        <v>7</v>
      </c>
      <c r="C5598" t="s">
        <v>5693</v>
      </c>
      <c r="D5598" t="str">
        <f>RIGHT(tbStoricoOrdini[[#This Row],[ORDINE]],4)</f>
        <v>5595</v>
      </c>
      <c r="E5598" t="s">
        <v>33</v>
      </c>
      <c r="F5598" t="str">
        <f>VLOOKUP(tbStoricoOrdini[[#This Row],[CLIENTE]],tbClienti[],3,FALSE)</f>
        <v>Veneto</v>
      </c>
      <c r="G5598" t="str">
        <f>VLOOKUP(tbStoricoOrdini[[#This Row],[CLIENTE]],tbClienti[],7,FALSE)</f>
        <v>CC</v>
      </c>
      <c r="H5598" t="s">
        <v>63</v>
      </c>
      <c r="I5598" t="str">
        <f>IF(LEFT(tbStoricoOrdini[[#This Row],[ARTICOLO]],3) = "COG","COG",LEFT(tbStoricoOrdini[[#This Row],[ARTICOLO]],FIND(" ",tbStoricoOrdini[[#This Row],[ARTICOLO]])-1))</f>
        <v>KLM</v>
      </c>
      <c r="J5598" t="str">
        <f>MID(tbStoricoOrdini[[#This Row],[ARTICOLO]],FIND(" ",tbStoricoOrdini[[#This Row],[ARTICOLO]])+1,4)</f>
        <v>3000</v>
      </c>
      <c r="K5598" t="str">
        <f>IFERROR(RIGHT(tbStoricoOrdini[[#This Row],[ARTICOLO]],LEN(tbStoricoOrdini[[#This Row],[ARTICOLO]])-FIND(" ",tbStoricoOrdini[[#This Row],[ARTICOLO]],FIND(" ",tbStoricoOrdini[[#This Row],[ARTICOLO]]) +1)),"")</f>
        <v>Plus</v>
      </c>
      <c r="L5598" s="3">
        <f>VLOOKUP(tbStoricoOrdini[[#This Row],[ARTICOLO]],tbArticoli[],2,FALSE)</f>
        <v>145</v>
      </c>
      <c r="M5598" s="22">
        <f>tbStoricoOrdini[[#This Row],[IMPORTO]]/tbStoricoOrdini[[#This Row],[PREZZO]]</f>
        <v>40.055172413793102</v>
      </c>
      <c r="N5598" t="s">
        <v>10</v>
      </c>
      <c r="O5598" s="8">
        <f>VLOOKUP(tbStoricoOrdini[[#This Row],[AGENTE]],tbAgenti[],2,FALSE)</f>
        <v>3.6999999999999998E-2</v>
      </c>
      <c r="P5598" s="2">
        <v>5808</v>
      </c>
      <c r="Q5598" s="2">
        <f>tbStoricoOrdini[[#This Row],[IMPORTO]]*tbStoricoOrdini[[#This Row],[% COMM.]]</f>
        <v>214.89599999999999</v>
      </c>
      <c r="R5598" s="2">
        <f>tbStoricoOrdini[[#This Row],[TOT. COMM.]]+tbStoricoOrdini[[#This Row],[IMPORTO]]</f>
        <v>6022.8959999999997</v>
      </c>
    </row>
    <row r="5599" spans="1:18">
      <c r="A5599" s="1">
        <v>44013</v>
      </c>
      <c r="B5599" s="7">
        <f>MONTH(tbStoricoOrdini[[#This Row],[DATA]])</f>
        <v>7</v>
      </c>
      <c r="C5599" t="s">
        <v>5694</v>
      </c>
      <c r="D5599" t="str">
        <f>RIGHT(tbStoricoOrdini[[#This Row],[ORDINE]],4)</f>
        <v>5596</v>
      </c>
      <c r="E5599" t="s">
        <v>33</v>
      </c>
      <c r="F5599" t="str">
        <f>VLOOKUP(tbStoricoOrdini[[#This Row],[CLIENTE]],tbClienti[],3,FALSE)</f>
        <v>Veneto</v>
      </c>
      <c r="G5599" t="str">
        <f>VLOOKUP(tbStoricoOrdini[[#This Row],[CLIENTE]],tbClienti[],7,FALSE)</f>
        <v>CC</v>
      </c>
      <c r="H5599" t="s">
        <v>63</v>
      </c>
      <c r="I5599" t="str">
        <f>IF(LEFT(tbStoricoOrdini[[#This Row],[ARTICOLO]],3) = "COG","COG",LEFT(tbStoricoOrdini[[#This Row],[ARTICOLO]],FIND(" ",tbStoricoOrdini[[#This Row],[ARTICOLO]])-1))</f>
        <v>KLM</v>
      </c>
      <c r="J5599" t="str">
        <f>MID(tbStoricoOrdini[[#This Row],[ARTICOLO]],FIND(" ",tbStoricoOrdini[[#This Row],[ARTICOLO]])+1,4)</f>
        <v>3000</v>
      </c>
      <c r="K5599" t="str">
        <f>IFERROR(RIGHT(tbStoricoOrdini[[#This Row],[ARTICOLO]],LEN(tbStoricoOrdini[[#This Row],[ARTICOLO]])-FIND(" ",tbStoricoOrdini[[#This Row],[ARTICOLO]],FIND(" ",tbStoricoOrdini[[#This Row],[ARTICOLO]]) +1)),"")</f>
        <v>Plus</v>
      </c>
      <c r="L5599" s="3">
        <f>VLOOKUP(tbStoricoOrdini[[#This Row],[ARTICOLO]],tbArticoli[],2,FALSE)</f>
        <v>145</v>
      </c>
      <c r="M5599" s="22">
        <f>tbStoricoOrdini[[#This Row],[IMPORTO]]/tbStoricoOrdini[[#This Row],[PREZZO]]</f>
        <v>126.44827586206897</v>
      </c>
      <c r="N5599" t="s">
        <v>8</v>
      </c>
      <c r="O5599" s="8">
        <f>VLOOKUP(tbStoricoOrdini[[#This Row],[AGENTE]],tbAgenti[],2,FALSE)</f>
        <v>0.05</v>
      </c>
      <c r="P5599" s="2">
        <v>18335</v>
      </c>
      <c r="Q5599" s="2">
        <f>tbStoricoOrdini[[#This Row],[IMPORTO]]*tbStoricoOrdini[[#This Row],[% COMM.]]</f>
        <v>916.75</v>
      </c>
      <c r="R5599" s="2">
        <f>tbStoricoOrdini[[#This Row],[TOT. COMM.]]+tbStoricoOrdini[[#This Row],[IMPORTO]]</f>
        <v>19251.75</v>
      </c>
    </row>
    <row r="5600" spans="1:18">
      <c r="A5600" s="1">
        <v>44013</v>
      </c>
      <c r="B5600" s="7">
        <f>MONTH(tbStoricoOrdini[[#This Row],[DATA]])</f>
        <v>7</v>
      </c>
      <c r="C5600" t="s">
        <v>5695</v>
      </c>
      <c r="D5600" t="str">
        <f>RIGHT(tbStoricoOrdini[[#This Row],[ORDINE]],4)</f>
        <v>5597</v>
      </c>
      <c r="E5600" t="s">
        <v>33</v>
      </c>
      <c r="F5600" t="str">
        <f>VLOOKUP(tbStoricoOrdini[[#This Row],[CLIENTE]],tbClienti[],3,FALSE)</f>
        <v>Veneto</v>
      </c>
      <c r="G5600" t="str">
        <f>VLOOKUP(tbStoricoOrdini[[#This Row],[CLIENTE]],tbClienti[],7,FALSE)</f>
        <v>CC</v>
      </c>
      <c r="H5600" t="s">
        <v>63</v>
      </c>
      <c r="I5600" t="str">
        <f>IF(LEFT(tbStoricoOrdini[[#This Row],[ARTICOLO]],3) = "COG","COG",LEFT(tbStoricoOrdini[[#This Row],[ARTICOLO]],FIND(" ",tbStoricoOrdini[[#This Row],[ARTICOLO]])-1))</f>
        <v>KLM</v>
      </c>
      <c r="J5600" t="str">
        <f>MID(tbStoricoOrdini[[#This Row],[ARTICOLO]],FIND(" ",tbStoricoOrdini[[#This Row],[ARTICOLO]])+1,4)</f>
        <v>3000</v>
      </c>
      <c r="K5600" t="str">
        <f>IFERROR(RIGHT(tbStoricoOrdini[[#This Row],[ARTICOLO]],LEN(tbStoricoOrdini[[#This Row],[ARTICOLO]])-FIND(" ",tbStoricoOrdini[[#This Row],[ARTICOLO]],FIND(" ",tbStoricoOrdini[[#This Row],[ARTICOLO]]) +1)),"")</f>
        <v>Plus</v>
      </c>
      <c r="L5600" s="3">
        <f>VLOOKUP(tbStoricoOrdini[[#This Row],[ARTICOLO]],tbArticoli[],2,FALSE)</f>
        <v>145</v>
      </c>
      <c r="M5600" s="22">
        <f>tbStoricoOrdini[[#This Row],[IMPORTO]]/tbStoricoOrdini[[#This Row],[PREZZO]]</f>
        <v>28.868965517241378</v>
      </c>
      <c r="N5600" t="s">
        <v>9</v>
      </c>
      <c r="O5600" s="8">
        <f>VLOOKUP(tbStoricoOrdini[[#This Row],[AGENTE]],tbAgenti[],2,FALSE)</f>
        <v>0.05</v>
      </c>
      <c r="P5600" s="2">
        <v>4186</v>
      </c>
      <c r="Q5600" s="2">
        <f>tbStoricoOrdini[[#This Row],[IMPORTO]]*tbStoricoOrdini[[#This Row],[% COMM.]]</f>
        <v>209.3</v>
      </c>
      <c r="R5600" s="2">
        <f>tbStoricoOrdini[[#This Row],[TOT. COMM.]]+tbStoricoOrdini[[#This Row],[IMPORTO]]</f>
        <v>4395.3</v>
      </c>
    </row>
    <row r="5601" spans="1:18">
      <c r="A5601" s="1">
        <v>44013</v>
      </c>
      <c r="B5601" s="7">
        <f>MONTH(tbStoricoOrdini[[#This Row],[DATA]])</f>
        <v>7</v>
      </c>
      <c r="C5601" t="s">
        <v>5696</v>
      </c>
      <c r="D5601" t="str">
        <f>RIGHT(tbStoricoOrdini[[#This Row],[ORDINE]],4)</f>
        <v>5598</v>
      </c>
      <c r="E5601" t="s">
        <v>33</v>
      </c>
      <c r="F5601" t="str">
        <f>VLOOKUP(tbStoricoOrdini[[#This Row],[CLIENTE]],tbClienti[],3,FALSE)</f>
        <v>Veneto</v>
      </c>
      <c r="G5601" t="str">
        <f>VLOOKUP(tbStoricoOrdini[[#This Row],[CLIENTE]],tbClienti[],7,FALSE)</f>
        <v>CC</v>
      </c>
      <c r="H5601" t="s">
        <v>65</v>
      </c>
      <c r="I5601" t="str">
        <f>IF(LEFT(tbStoricoOrdini[[#This Row],[ARTICOLO]],3) = "COG","COG",LEFT(tbStoricoOrdini[[#This Row],[ARTICOLO]],FIND(" ",tbStoricoOrdini[[#This Row],[ARTICOLO]])-1))</f>
        <v>GKLM</v>
      </c>
      <c r="J5601" t="str">
        <f>MID(tbStoricoOrdini[[#This Row],[ARTICOLO]],FIND(" ",tbStoricoOrdini[[#This Row],[ARTICOLO]])+1,4)</f>
        <v>5000</v>
      </c>
      <c r="K5601" t="str">
        <f>IFERROR(RIGHT(tbStoricoOrdini[[#This Row],[ARTICOLO]],LEN(tbStoricoOrdini[[#This Row],[ARTICOLO]])-FIND(" ",tbStoricoOrdini[[#This Row],[ARTICOLO]],FIND(" ",tbStoricoOrdini[[#This Row],[ARTICOLO]]) +1)),"")</f>
        <v/>
      </c>
      <c r="L5601" s="3">
        <f>VLOOKUP(tbStoricoOrdini[[#This Row],[ARTICOLO]],tbArticoli[],2,FALSE)</f>
        <v>75</v>
      </c>
      <c r="M5601" s="22">
        <f>tbStoricoOrdini[[#This Row],[IMPORTO]]/tbStoricoOrdini[[#This Row],[PREZZO]]</f>
        <v>4.4133333333333331</v>
      </c>
      <c r="N5601" t="s">
        <v>10</v>
      </c>
      <c r="O5601" s="8">
        <f>VLOOKUP(tbStoricoOrdini[[#This Row],[AGENTE]],tbAgenti[],2,FALSE)</f>
        <v>3.6999999999999998E-2</v>
      </c>
      <c r="P5601" s="2">
        <v>331</v>
      </c>
      <c r="Q5601" s="2">
        <f>tbStoricoOrdini[[#This Row],[IMPORTO]]*tbStoricoOrdini[[#This Row],[% COMM.]]</f>
        <v>12.247</v>
      </c>
      <c r="R5601" s="2">
        <f>tbStoricoOrdini[[#This Row],[TOT. COMM.]]+tbStoricoOrdini[[#This Row],[IMPORTO]]</f>
        <v>343.24700000000001</v>
      </c>
    </row>
    <row r="5602" spans="1:18">
      <c r="A5602" s="1">
        <v>44013</v>
      </c>
      <c r="B5602" s="7">
        <f>MONTH(tbStoricoOrdini[[#This Row],[DATA]])</f>
        <v>7</v>
      </c>
      <c r="C5602" t="s">
        <v>5697</v>
      </c>
      <c r="D5602" t="str">
        <f>RIGHT(tbStoricoOrdini[[#This Row],[ORDINE]],4)</f>
        <v>5599</v>
      </c>
      <c r="E5602" t="s">
        <v>33</v>
      </c>
      <c r="F5602" t="str">
        <f>VLOOKUP(tbStoricoOrdini[[#This Row],[CLIENTE]],tbClienti[],3,FALSE)</f>
        <v>Veneto</v>
      </c>
      <c r="G5602" t="str">
        <f>VLOOKUP(tbStoricoOrdini[[#This Row],[CLIENTE]],tbClienti[],7,FALSE)</f>
        <v>CC</v>
      </c>
      <c r="H5602" t="s">
        <v>66</v>
      </c>
      <c r="I5602" t="str">
        <f>IF(LEFT(tbStoricoOrdini[[#This Row],[ARTICOLO]],3) = "COG","COG",LEFT(tbStoricoOrdini[[#This Row],[ARTICOLO]],FIND(" ",tbStoricoOrdini[[#This Row],[ARTICOLO]])-1))</f>
        <v>BAG</v>
      </c>
      <c r="J5602" t="str">
        <f>MID(tbStoricoOrdini[[#This Row],[ARTICOLO]],FIND(" ",tbStoricoOrdini[[#This Row],[ARTICOLO]])+1,4)</f>
        <v>2500</v>
      </c>
      <c r="K5602" t="str">
        <f>IFERROR(RIGHT(tbStoricoOrdini[[#This Row],[ARTICOLO]],LEN(tbStoricoOrdini[[#This Row],[ARTICOLO]])-FIND(" ",tbStoricoOrdini[[#This Row],[ARTICOLO]],FIND(" ",tbStoricoOrdini[[#This Row],[ARTICOLO]]) +1)),"")</f>
        <v>Plus</v>
      </c>
      <c r="L5602" s="3">
        <f>VLOOKUP(tbStoricoOrdini[[#This Row],[ARTICOLO]],tbArticoli[],2,FALSE)</f>
        <v>220</v>
      </c>
      <c r="M5602" s="22">
        <f>tbStoricoOrdini[[#This Row],[IMPORTO]]/tbStoricoOrdini[[#This Row],[PREZZO]]</f>
        <v>8.1545454545454543</v>
      </c>
      <c r="N5602" t="s">
        <v>10</v>
      </c>
      <c r="O5602" s="8">
        <f>VLOOKUP(tbStoricoOrdini[[#This Row],[AGENTE]],tbAgenti[],2,FALSE)</f>
        <v>3.6999999999999998E-2</v>
      </c>
      <c r="P5602" s="2">
        <v>1794</v>
      </c>
      <c r="Q5602" s="2">
        <f>tbStoricoOrdini[[#This Row],[IMPORTO]]*tbStoricoOrdini[[#This Row],[% COMM.]]</f>
        <v>66.378</v>
      </c>
      <c r="R5602" s="2">
        <f>tbStoricoOrdini[[#This Row],[TOT. COMM.]]+tbStoricoOrdini[[#This Row],[IMPORTO]]</f>
        <v>1860.3779999999999</v>
      </c>
    </row>
    <row r="5603" spans="1:18">
      <c r="A5603" s="1">
        <v>44013</v>
      </c>
      <c r="B5603" s="7">
        <f>MONTH(tbStoricoOrdini[[#This Row],[DATA]])</f>
        <v>7</v>
      </c>
      <c r="C5603" t="s">
        <v>5698</v>
      </c>
      <c r="D5603" t="str">
        <f>RIGHT(tbStoricoOrdini[[#This Row],[ORDINE]],4)</f>
        <v>5600</v>
      </c>
      <c r="E5603" t="s">
        <v>33</v>
      </c>
      <c r="F5603" t="str">
        <f>VLOOKUP(tbStoricoOrdini[[#This Row],[CLIENTE]],tbClienti[],3,FALSE)</f>
        <v>Veneto</v>
      </c>
      <c r="G5603" t="str">
        <f>VLOOKUP(tbStoricoOrdini[[#This Row],[CLIENTE]],tbClienti[],7,FALSE)</f>
        <v>CC</v>
      </c>
      <c r="H5603" t="s">
        <v>66</v>
      </c>
      <c r="I5603" t="str">
        <f>IF(LEFT(tbStoricoOrdini[[#This Row],[ARTICOLO]],3) = "COG","COG",LEFT(tbStoricoOrdini[[#This Row],[ARTICOLO]],FIND(" ",tbStoricoOrdini[[#This Row],[ARTICOLO]])-1))</f>
        <v>BAG</v>
      </c>
      <c r="J5603" t="str">
        <f>MID(tbStoricoOrdini[[#This Row],[ARTICOLO]],FIND(" ",tbStoricoOrdini[[#This Row],[ARTICOLO]])+1,4)</f>
        <v>2500</v>
      </c>
      <c r="K5603" t="str">
        <f>IFERROR(RIGHT(tbStoricoOrdini[[#This Row],[ARTICOLO]],LEN(tbStoricoOrdini[[#This Row],[ARTICOLO]])-FIND(" ",tbStoricoOrdini[[#This Row],[ARTICOLO]],FIND(" ",tbStoricoOrdini[[#This Row],[ARTICOLO]]) +1)),"")</f>
        <v>Plus</v>
      </c>
      <c r="L5603" s="3">
        <f>VLOOKUP(tbStoricoOrdini[[#This Row],[ARTICOLO]],tbArticoli[],2,FALSE)</f>
        <v>220</v>
      </c>
      <c r="M5603" s="22">
        <f>tbStoricoOrdini[[#This Row],[IMPORTO]]/tbStoricoOrdini[[#This Row],[PREZZO]]</f>
        <v>5.1409090909090907</v>
      </c>
      <c r="N5603" t="s">
        <v>8</v>
      </c>
      <c r="O5603" s="8">
        <f>VLOOKUP(tbStoricoOrdini[[#This Row],[AGENTE]],tbAgenti[],2,FALSE)</f>
        <v>0.05</v>
      </c>
      <c r="P5603" s="2">
        <v>1131</v>
      </c>
      <c r="Q5603" s="2">
        <f>tbStoricoOrdini[[#This Row],[IMPORTO]]*tbStoricoOrdini[[#This Row],[% COMM.]]</f>
        <v>56.550000000000004</v>
      </c>
      <c r="R5603" s="2">
        <f>tbStoricoOrdini[[#This Row],[TOT. COMM.]]+tbStoricoOrdini[[#This Row],[IMPORTO]]</f>
        <v>1187.55</v>
      </c>
    </row>
    <row r="5604" spans="1:18">
      <c r="A5604" s="1">
        <v>44013</v>
      </c>
      <c r="B5604" s="7">
        <f>MONTH(tbStoricoOrdini[[#This Row],[DATA]])</f>
        <v>7</v>
      </c>
      <c r="C5604" t="s">
        <v>5699</v>
      </c>
      <c r="D5604" t="str">
        <f>RIGHT(tbStoricoOrdini[[#This Row],[ORDINE]],4)</f>
        <v>5601</v>
      </c>
      <c r="E5604" t="s">
        <v>33</v>
      </c>
      <c r="F5604" t="str">
        <f>VLOOKUP(tbStoricoOrdini[[#This Row],[CLIENTE]],tbClienti[],3,FALSE)</f>
        <v>Veneto</v>
      </c>
      <c r="G5604" t="str">
        <f>VLOOKUP(tbStoricoOrdini[[#This Row],[CLIENTE]],tbClienti[],7,FALSE)</f>
        <v>CC</v>
      </c>
      <c r="H5604" t="s">
        <v>80</v>
      </c>
      <c r="I5604" t="str">
        <f>IF(LEFT(tbStoricoOrdini[[#This Row],[ARTICOLO]],3) = "COG","COG",LEFT(tbStoricoOrdini[[#This Row],[ARTICOLO]],FIND(" ",tbStoricoOrdini[[#This Row],[ARTICOLO]])-1))</f>
        <v>COG</v>
      </c>
      <c r="J5604" t="str">
        <f>MID(tbStoricoOrdini[[#This Row],[ARTICOLO]],FIND(" ",tbStoricoOrdini[[#This Row],[ARTICOLO]])+1,4)</f>
        <v>5000</v>
      </c>
      <c r="K5604" t="str">
        <f>IFERROR(RIGHT(tbStoricoOrdini[[#This Row],[ARTICOLO]],LEN(tbStoricoOrdini[[#This Row],[ARTICOLO]])-FIND(" ",tbStoricoOrdini[[#This Row],[ARTICOLO]],FIND(" ",tbStoricoOrdini[[#This Row],[ARTICOLO]]) +1)),"")</f>
        <v>Silver</v>
      </c>
      <c r="L5604" s="3">
        <f>VLOOKUP(tbStoricoOrdini[[#This Row],[ARTICOLO]],tbArticoli[],2,FALSE)</f>
        <v>300</v>
      </c>
      <c r="M5604" s="22">
        <f>tbStoricoOrdini[[#This Row],[IMPORTO]]/tbStoricoOrdini[[#This Row],[PREZZO]]</f>
        <v>0.12666666666666668</v>
      </c>
      <c r="N5604" t="s">
        <v>8</v>
      </c>
      <c r="O5604" s="8">
        <f>VLOOKUP(tbStoricoOrdini[[#This Row],[AGENTE]],tbAgenti[],2,FALSE)</f>
        <v>0.05</v>
      </c>
      <c r="P5604" s="2">
        <v>38</v>
      </c>
      <c r="Q5604" s="2">
        <f>tbStoricoOrdini[[#This Row],[IMPORTO]]*tbStoricoOrdini[[#This Row],[% COMM.]]</f>
        <v>1.9000000000000001</v>
      </c>
      <c r="R5604" s="2">
        <f>tbStoricoOrdini[[#This Row],[TOT. COMM.]]+tbStoricoOrdini[[#This Row],[IMPORTO]]</f>
        <v>39.9</v>
      </c>
    </row>
    <row r="5605" spans="1:18">
      <c r="A5605" s="1">
        <v>44013</v>
      </c>
      <c r="B5605" s="7">
        <f>MONTH(tbStoricoOrdini[[#This Row],[DATA]])</f>
        <v>7</v>
      </c>
      <c r="C5605" t="s">
        <v>5700</v>
      </c>
      <c r="D5605" t="str">
        <f>RIGHT(tbStoricoOrdini[[#This Row],[ORDINE]],4)</f>
        <v>5602</v>
      </c>
      <c r="E5605" t="s">
        <v>33</v>
      </c>
      <c r="F5605" t="str">
        <f>VLOOKUP(tbStoricoOrdini[[#This Row],[CLIENTE]],tbClienti[],3,FALSE)</f>
        <v>Veneto</v>
      </c>
      <c r="G5605" t="str">
        <f>VLOOKUP(tbStoricoOrdini[[#This Row],[CLIENTE]],tbClienti[],7,FALSE)</f>
        <v>CC</v>
      </c>
      <c r="H5605" t="s">
        <v>68</v>
      </c>
      <c r="I5605" t="str">
        <f>IF(LEFT(tbStoricoOrdini[[#This Row],[ARTICOLO]],3) = "COG","COG",LEFT(tbStoricoOrdini[[#This Row],[ARTICOLO]],FIND(" ",tbStoricoOrdini[[#This Row],[ARTICOLO]])-1))</f>
        <v>BAG</v>
      </c>
      <c r="J5605" t="str">
        <f>MID(tbStoricoOrdini[[#This Row],[ARTICOLO]],FIND(" ",tbStoricoOrdini[[#This Row],[ARTICOLO]])+1,4)</f>
        <v>5000</v>
      </c>
      <c r="K5605" t="str">
        <f>IFERROR(RIGHT(tbStoricoOrdini[[#This Row],[ARTICOLO]],LEN(tbStoricoOrdini[[#This Row],[ARTICOLO]])-FIND(" ",tbStoricoOrdini[[#This Row],[ARTICOLO]],FIND(" ",tbStoricoOrdini[[#This Row],[ARTICOLO]]) +1)),"")</f>
        <v/>
      </c>
      <c r="L5605" s="3">
        <f>VLOOKUP(tbStoricoOrdini[[#This Row],[ARTICOLO]],tbArticoli[],2,FALSE)</f>
        <v>250</v>
      </c>
      <c r="M5605" s="22">
        <f>tbStoricoOrdini[[#This Row],[IMPORTO]]/tbStoricoOrdini[[#This Row],[PREZZO]]</f>
        <v>1.272</v>
      </c>
      <c r="N5605" t="s">
        <v>10</v>
      </c>
      <c r="O5605" s="8">
        <f>VLOOKUP(tbStoricoOrdini[[#This Row],[AGENTE]],tbAgenti[],2,FALSE)</f>
        <v>3.6999999999999998E-2</v>
      </c>
      <c r="P5605" s="2">
        <v>318</v>
      </c>
      <c r="Q5605" s="2">
        <f>tbStoricoOrdini[[#This Row],[IMPORTO]]*tbStoricoOrdini[[#This Row],[% COMM.]]</f>
        <v>11.766</v>
      </c>
      <c r="R5605" s="2">
        <f>tbStoricoOrdini[[#This Row],[TOT. COMM.]]+tbStoricoOrdini[[#This Row],[IMPORTO]]</f>
        <v>329.76600000000002</v>
      </c>
    </row>
    <row r="5606" spans="1:18">
      <c r="A5606" s="1">
        <v>44013</v>
      </c>
      <c r="B5606" s="7">
        <f>MONTH(tbStoricoOrdini[[#This Row],[DATA]])</f>
        <v>7</v>
      </c>
      <c r="C5606" t="s">
        <v>5701</v>
      </c>
      <c r="D5606" t="str">
        <f>RIGHT(tbStoricoOrdini[[#This Row],[ORDINE]],4)</f>
        <v>5603</v>
      </c>
      <c r="E5606" t="s">
        <v>33</v>
      </c>
      <c r="F5606" t="str">
        <f>VLOOKUP(tbStoricoOrdini[[#This Row],[CLIENTE]],tbClienti[],3,FALSE)</f>
        <v>Veneto</v>
      </c>
      <c r="G5606" t="str">
        <f>VLOOKUP(tbStoricoOrdini[[#This Row],[CLIENTE]],tbClienti[],7,FALSE)</f>
        <v>CC</v>
      </c>
      <c r="H5606" t="s">
        <v>68</v>
      </c>
      <c r="I5606" t="str">
        <f>IF(LEFT(tbStoricoOrdini[[#This Row],[ARTICOLO]],3) = "COG","COG",LEFT(tbStoricoOrdini[[#This Row],[ARTICOLO]],FIND(" ",tbStoricoOrdini[[#This Row],[ARTICOLO]])-1))</f>
        <v>BAG</v>
      </c>
      <c r="J5606" t="str">
        <f>MID(tbStoricoOrdini[[#This Row],[ARTICOLO]],FIND(" ",tbStoricoOrdini[[#This Row],[ARTICOLO]])+1,4)</f>
        <v>5000</v>
      </c>
      <c r="K5606" t="str">
        <f>IFERROR(RIGHT(tbStoricoOrdini[[#This Row],[ARTICOLO]],LEN(tbStoricoOrdini[[#This Row],[ARTICOLO]])-FIND(" ",tbStoricoOrdini[[#This Row],[ARTICOLO]],FIND(" ",tbStoricoOrdini[[#This Row],[ARTICOLO]]) +1)),"")</f>
        <v/>
      </c>
      <c r="L5606" s="3">
        <f>VLOOKUP(tbStoricoOrdini[[#This Row],[ARTICOLO]],tbArticoli[],2,FALSE)</f>
        <v>250</v>
      </c>
      <c r="M5606" s="22">
        <f>tbStoricoOrdini[[#This Row],[IMPORTO]]/tbStoricoOrdini[[#This Row],[PREZZO]]</f>
        <v>7.6440000000000001</v>
      </c>
      <c r="N5606" t="s">
        <v>8</v>
      </c>
      <c r="O5606" s="8">
        <f>VLOOKUP(tbStoricoOrdini[[#This Row],[AGENTE]],tbAgenti[],2,FALSE)</f>
        <v>0.05</v>
      </c>
      <c r="P5606" s="2">
        <v>1911</v>
      </c>
      <c r="Q5606" s="2">
        <f>tbStoricoOrdini[[#This Row],[IMPORTO]]*tbStoricoOrdini[[#This Row],[% COMM.]]</f>
        <v>95.550000000000011</v>
      </c>
      <c r="R5606" s="2">
        <f>tbStoricoOrdini[[#This Row],[TOT. COMM.]]+tbStoricoOrdini[[#This Row],[IMPORTO]]</f>
        <v>2006.55</v>
      </c>
    </row>
    <row r="5607" spans="1:18">
      <c r="A5607" s="1">
        <v>44013</v>
      </c>
      <c r="B5607" s="7">
        <f>MONTH(tbStoricoOrdini[[#This Row],[DATA]])</f>
        <v>7</v>
      </c>
      <c r="C5607" t="s">
        <v>5702</v>
      </c>
      <c r="D5607" t="str">
        <f>RIGHT(tbStoricoOrdini[[#This Row],[ORDINE]],4)</f>
        <v>5604</v>
      </c>
      <c r="E5607" t="s">
        <v>33</v>
      </c>
      <c r="F5607" t="str">
        <f>VLOOKUP(tbStoricoOrdini[[#This Row],[CLIENTE]],tbClienti[],3,FALSE)</f>
        <v>Veneto</v>
      </c>
      <c r="G5607" t="str">
        <f>VLOOKUP(tbStoricoOrdini[[#This Row],[CLIENTE]],tbClienti[],7,FALSE)</f>
        <v>CC</v>
      </c>
      <c r="H5607" t="s">
        <v>83</v>
      </c>
      <c r="I5607" t="str">
        <f>IF(LEFT(tbStoricoOrdini[[#This Row],[ARTICOLO]],3) = "COG","COG",LEFT(tbStoricoOrdini[[#This Row],[ARTICOLO]],FIND(" ",tbStoricoOrdini[[#This Row],[ARTICOLO]])-1))</f>
        <v>COG</v>
      </c>
      <c r="J5607" t="str">
        <f>MID(tbStoricoOrdini[[#This Row],[ARTICOLO]],FIND(" ",tbStoricoOrdini[[#This Row],[ARTICOLO]])+1,4)</f>
        <v>8000</v>
      </c>
      <c r="K5607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5607" s="3">
        <f>VLOOKUP(tbStoricoOrdini[[#This Row],[ARTICOLO]],tbArticoli[],2,FALSE)</f>
        <v>670</v>
      </c>
      <c r="M5607" s="22">
        <f>tbStoricoOrdini[[#This Row],[IMPORTO]]/tbStoricoOrdini[[#This Row],[PREZZO]]</f>
        <v>0.15970149253731344</v>
      </c>
      <c r="N5607" t="s">
        <v>10</v>
      </c>
      <c r="O5607" s="8">
        <f>VLOOKUP(tbStoricoOrdini[[#This Row],[AGENTE]],tbAgenti[],2,FALSE)</f>
        <v>3.6999999999999998E-2</v>
      </c>
      <c r="P5607" s="2">
        <v>107</v>
      </c>
      <c r="Q5607" s="2">
        <f>tbStoricoOrdini[[#This Row],[IMPORTO]]*tbStoricoOrdini[[#This Row],[% COMM.]]</f>
        <v>3.9589999999999996</v>
      </c>
      <c r="R5607" s="2">
        <f>tbStoricoOrdini[[#This Row],[TOT. COMM.]]+tbStoricoOrdini[[#This Row],[IMPORTO]]</f>
        <v>110.959</v>
      </c>
    </row>
    <row r="5608" spans="1:18">
      <c r="A5608" s="1">
        <v>44013</v>
      </c>
      <c r="B5608" s="7">
        <f>MONTH(tbStoricoOrdini[[#This Row],[DATA]])</f>
        <v>7</v>
      </c>
      <c r="C5608" t="s">
        <v>5703</v>
      </c>
      <c r="D5608" t="str">
        <f>RIGHT(tbStoricoOrdini[[#This Row],[ORDINE]],4)</f>
        <v>5605</v>
      </c>
      <c r="E5608" t="s">
        <v>33</v>
      </c>
      <c r="F5608" t="str">
        <f>VLOOKUP(tbStoricoOrdini[[#This Row],[CLIENTE]],tbClienti[],3,FALSE)</f>
        <v>Veneto</v>
      </c>
      <c r="G5608" t="str">
        <f>VLOOKUP(tbStoricoOrdini[[#This Row],[CLIENTE]],tbClienti[],7,FALSE)</f>
        <v>CC</v>
      </c>
      <c r="H5608" t="s">
        <v>70</v>
      </c>
      <c r="I5608" t="str">
        <f>IF(LEFT(tbStoricoOrdini[[#This Row],[ARTICOLO]],3) = "COG","COG",LEFT(tbStoricoOrdini[[#This Row],[ARTICOLO]],FIND(" ",tbStoricoOrdini[[#This Row],[ARTICOLO]])-1))</f>
        <v>EB08</v>
      </c>
      <c r="J5608" t="str">
        <f>MID(tbStoricoOrdini[[#This Row],[ARTICOLO]],FIND(" ",tbStoricoOrdini[[#This Row],[ARTICOLO]])+1,4)</f>
        <v>7500</v>
      </c>
      <c r="K5608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5608" s="3">
        <f>VLOOKUP(tbStoricoOrdini[[#This Row],[ARTICOLO]],tbArticoli[],2,FALSE)</f>
        <v>180</v>
      </c>
      <c r="M5608" s="22">
        <f>tbStoricoOrdini[[#This Row],[IMPORTO]]/tbStoricoOrdini[[#This Row],[PREZZO]]</f>
        <v>0.92777777777777781</v>
      </c>
      <c r="N5608" t="s">
        <v>10</v>
      </c>
      <c r="O5608" s="8">
        <f>VLOOKUP(tbStoricoOrdini[[#This Row],[AGENTE]],tbAgenti[],2,FALSE)</f>
        <v>3.6999999999999998E-2</v>
      </c>
      <c r="P5608" s="2">
        <v>167</v>
      </c>
      <c r="Q5608" s="2">
        <f>tbStoricoOrdini[[#This Row],[IMPORTO]]*tbStoricoOrdini[[#This Row],[% COMM.]]</f>
        <v>6.1789999999999994</v>
      </c>
      <c r="R5608" s="2">
        <f>tbStoricoOrdini[[#This Row],[TOT. COMM.]]+tbStoricoOrdini[[#This Row],[IMPORTO]]</f>
        <v>173.179</v>
      </c>
    </row>
    <row r="5609" spans="1:18">
      <c r="A5609" s="1">
        <v>44013</v>
      </c>
      <c r="B5609" s="7">
        <f>MONTH(tbStoricoOrdini[[#This Row],[DATA]])</f>
        <v>7</v>
      </c>
      <c r="C5609" t="s">
        <v>5704</v>
      </c>
      <c r="D5609" t="str">
        <f>RIGHT(tbStoricoOrdini[[#This Row],[ORDINE]],4)</f>
        <v>5606</v>
      </c>
      <c r="E5609" t="s">
        <v>33</v>
      </c>
      <c r="F5609" t="str">
        <f>VLOOKUP(tbStoricoOrdini[[#This Row],[CLIENTE]],tbClienti[],3,FALSE)</f>
        <v>Veneto</v>
      </c>
      <c r="G5609" t="str">
        <f>VLOOKUP(tbStoricoOrdini[[#This Row],[CLIENTE]],tbClienti[],7,FALSE)</f>
        <v>CC</v>
      </c>
      <c r="H5609" t="s">
        <v>75</v>
      </c>
      <c r="I5609" t="str">
        <f>IF(LEFT(tbStoricoOrdini[[#This Row],[ARTICOLO]],3) = "COG","COG",LEFT(tbStoricoOrdini[[#This Row],[ARTICOLO]],FIND(" ",tbStoricoOrdini[[#This Row],[ARTICOLO]])-1))</f>
        <v>AVRC</v>
      </c>
      <c r="J5609" t="str">
        <f>MID(tbStoricoOrdini[[#This Row],[ARTICOLO]],FIND(" ",tbStoricoOrdini[[#This Row],[ARTICOLO]])+1,4)</f>
        <v>1000</v>
      </c>
      <c r="K5609" t="str">
        <f>IFERROR(RIGHT(tbStoricoOrdini[[#This Row],[ARTICOLO]],LEN(tbStoricoOrdini[[#This Row],[ARTICOLO]])-FIND(" ",tbStoricoOrdini[[#This Row],[ARTICOLO]],FIND(" ",tbStoricoOrdini[[#This Row],[ARTICOLO]]) +1)),"")</f>
        <v>Silver</v>
      </c>
      <c r="L5609" s="3">
        <f>VLOOKUP(tbStoricoOrdini[[#This Row],[ARTICOLO]],tbArticoli[],2,FALSE)</f>
        <v>390</v>
      </c>
      <c r="M5609" s="22">
        <f>tbStoricoOrdini[[#This Row],[IMPORTO]]/tbStoricoOrdini[[#This Row],[PREZZO]]</f>
        <v>0.11025641025641025</v>
      </c>
      <c r="N5609" t="s">
        <v>8</v>
      </c>
      <c r="O5609" s="8">
        <f>VLOOKUP(tbStoricoOrdini[[#This Row],[AGENTE]],tbAgenti[],2,FALSE)</f>
        <v>0.05</v>
      </c>
      <c r="P5609" s="2">
        <v>43</v>
      </c>
      <c r="Q5609" s="2">
        <f>tbStoricoOrdini[[#This Row],[IMPORTO]]*tbStoricoOrdini[[#This Row],[% COMM.]]</f>
        <v>2.15</v>
      </c>
      <c r="R5609" s="2">
        <f>tbStoricoOrdini[[#This Row],[TOT. COMM.]]+tbStoricoOrdini[[#This Row],[IMPORTO]]</f>
        <v>45.15</v>
      </c>
    </row>
    <row r="5610" spans="1:18">
      <c r="A5610" s="1">
        <v>44013</v>
      </c>
      <c r="B5610" s="7">
        <f>MONTH(tbStoricoOrdini[[#This Row],[DATA]])</f>
        <v>7</v>
      </c>
      <c r="C5610" t="s">
        <v>5705</v>
      </c>
      <c r="D5610" t="str">
        <f>RIGHT(tbStoricoOrdini[[#This Row],[ORDINE]],4)</f>
        <v>5607</v>
      </c>
      <c r="E5610" t="s">
        <v>33</v>
      </c>
      <c r="F5610" t="str">
        <f>VLOOKUP(tbStoricoOrdini[[#This Row],[CLIENTE]],tbClienti[],3,FALSE)</f>
        <v>Veneto</v>
      </c>
      <c r="G5610" t="str">
        <f>VLOOKUP(tbStoricoOrdini[[#This Row],[CLIENTE]],tbClienti[],7,FALSE)</f>
        <v>CC</v>
      </c>
      <c r="H5610" t="s">
        <v>71</v>
      </c>
      <c r="I5610" t="str">
        <f>IF(LEFT(tbStoricoOrdini[[#This Row],[ARTICOLO]],3) = "COG","COG",LEFT(tbStoricoOrdini[[#This Row],[ARTICOLO]],FIND(" ",tbStoricoOrdini[[#This Row],[ARTICOLO]])-1))</f>
        <v>EB07</v>
      </c>
      <c r="J5610" t="str">
        <f>MID(tbStoricoOrdini[[#This Row],[ARTICOLO]],FIND(" ",tbStoricoOrdini[[#This Row],[ARTICOLO]])+1,4)</f>
        <v>5000</v>
      </c>
      <c r="K5610" t="str">
        <f>IFERROR(RIGHT(tbStoricoOrdini[[#This Row],[ARTICOLO]],LEN(tbStoricoOrdini[[#This Row],[ARTICOLO]])-FIND(" ",tbStoricoOrdini[[#This Row],[ARTICOLO]],FIND(" ",tbStoricoOrdini[[#This Row],[ARTICOLO]]) +1)),"")</f>
        <v/>
      </c>
      <c r="L5610" s="3">
        <f>VLOOKUP(tbStoricoOrdini[[#This Row],[ARTICOLO]],tbArticoli[],2,FALSE)</f>
        <v>140</v>
      </c>
      <c r="M5610" s="22">
        <f>tbStoricoOrdini[[#This Row],[IMPORTO]]/tbStoricoOrdini[[#This Row],[PREZZO]]</f>
        <v>7.4357142857142859</v>
      </c>
      <c r="N5610" t="s">
        <v>10</v>
      </c>
      <c r="O5610" s="8">
        <f>VLOOKUP(tbStoricoOrdini[[#This Row],[AGENTE]],tbAgenti[],2,FALSE)</f>
        <v>3.6999999999999998E-2</v>
      </c>
      <c r="P5610" s="2">
        <v>1041</v>
      </c>
      <c r="Q5610" s="2">
        <f>tbStoricoOrdini[[#This Row],[IMPORTO]]*tbStoricoOrdini[[#This Row],[% COMM.]]</f>
        <v>38.516999999999996</v>
      </c>
      <c r="R5610" s="2">
        <f>tbStoricoOrdini[[#This Row],[TOT. COMM.]]+tbStoricoOrdini[[#This Row],[IMPORTO]]</f>
        <v>1079.5170000000001</v>
      </c>
    </row>
    <row r="5611" spans="1:18">
      <c r="A5611" s="1">
        <v>44013</v>
      </c>
      <c r="B5611" s="7">
        <f>MONTH(tbStoricoOrdini[[#This Row],[DATA]])</f>
        <v>7</v>
      </c>
      <c r="C5611" t="s">
        <v>5706</v>
      </c>
      <c r="D5611" t="str">
        <f>RIGHT(tbStoricoOrdini[[#This Row],[ORDINE]],4)</f>
        <v>5608</v>
      </c>
      <c r="E5611" t="s">
        <v>33</v>
      </c>
      <c r="F5611" t="str">
        <f>VLOOKUP(tbStoricoOrdini[[#This Row],[CLIENTE]],tbClienti[],3,FALSE)</f>
        <v>Veneto</v>
      </c>
      <c r="G5611" t="str">
        <f>VLOOKUP(tbStoricoOrdini[[#This Row],[CLIENTE]],tbClienti[],7,FALSE)</f>
        <v>CC</v>
      </c>
      <c r="H5611" t="s">
        <v>71</v>
      </c>
      <c r="I5611" t="str">
        <f>IF(LEFT(tbStoricoOrdini[[#This Row],[ARTICOLO]],3) = "COG","COG",LEFT(tbStoricoOrdini[[#This Row],[ARTICOLO]],FIND(" ",tbStoricoOrdini[[#This Row],[ARTICOLO]])-1))</f>
        <v>EB07</v>
      </c>
      <c r="J5611" t="str">
        <f>MID(tbStoricoOrdini[[#This Row],[ARTICOLO]],FIND(" ",tbStoricoOrdini[[#This Row],[ARTICOLO]])+1,4)</f>
        <v>5000</v>
      </c>
      <c r="K5611" t="str">
        <f>IFERROR(RIGHT(tbStoricoOrdini[[#This Row],[ARTICOLO]],LEN(tbStoricoOrdini[[#This Row],[ARTICOLO]])-FIND(" ",tbStoricoOrdini[[#This Row],[ARTICOLO]],FIND(" ",tbStoricoOrdini[[#This Row],[ARTICOLO]]) +1)),"")</f>
        <v/>
      </c>
      <c r="L5611" s="3">
        <f>VLOOKUP(tbStoricoOrdini[[#This Row],[ARTICOLO]],tbArticoli[],2,FALSE)</f>
        <v>140</v>
      </c>
      <c r="M5611" s="22">
        <f>tbStoricoOrdini[[#This Row],[IMPORTO]]/tbStoricoOrdini[[#This Row],[PREZZO]]</f>
        <v>0.9</v>
      </c>
      <c r="N5611" t="s">
        <v>8</v>
      </c>
      <c r="O5611" s="8">
        <f>VLOOKUP(tbStoricoOrdini[[#This Row],[AGENTE]],tbAgenti[],2,FALSE)</f>
        <v>0.05</v>
      </c>
      <c r="P5611" s="2">
        <v>126</v>
      </c>
      <c r="Q5611" s="2">
        <f>tbStoricoOrdini[[#This Row],[IMPORTO]]*tbStoricoOrdini[[#This Row],[% COMM.]]</f>
        <v>6.3000000000000007</v>
      </c>
      <c r="R5611" s="2">
        <f>tbStoricoOrdini[[#This Row],[TOT. COMM.]]+tbStoricoOrdini[[#This Row],[IMPORTO]]</f>
        <v>132.30000000000001</v>
      </c>
    </row>
    <row r="5612" spans="1:18">
      <c r="A5612" s="1">
        <v>44013</v>
      </c>
      <c r="B5612" s="7">
        <f>MONTH(tbStoricoOrdini[[#This Row],[DATA]])</f>
        <v>7</v>
      </c>
      <c r="C5612" t="s">
        <v>5707</v>
      </c>
      <c r="D5612" t="str">
        <f>RIGHT(tbStoricoOrdini[[#This Row],[ORDINE]],4)</f>
        <v>5609</v>
      </c>
      <c r="E5612" t="s">
        <v>33</v>
      </c>
      <c r="F5612" t="str">
        <f>VLOOKUP(tbStoricoOrdini[[#This Row],[CLIENTE]],tbClienti[],3,FALSE)</f>
        <v>Veneto</v>
      </c>
      <c r="G5612" t="str">
        <f>VLOOKUP(tbStoricoOrdini[[#This Row],[CLIENTE]],tbClienti[],7,FALSE)</f>
        <v>CC</v>
      </c>
      <c r="H5612" t="s">
        <v>71</v>
      </c>
      <c r="I5612" t="str">
        <f>IF(LEFT(tbStoricoOrdini[[#This Row],[ARTICOLO]],3) = "COG","COG",LEFT(tbStoricoOrdini[[#This Row],[ARTICOLO]],FIND(" ",tbStoricoOrdini[[#This Row],[ARTICOLO]])-1))</f>
        <v>EB07</v>
      </c>
      <c r="J5612" t="str">
        <f>MID(tbStoricoOrdini[[#This Row],[ARTICOLO]],FIND(" ",tbStoricoOrdini[[#This Row],[ARTICOLO]])+1,4)</f>
        <v>5000</v>
      </c>
      <c r="K5612" t="str">
        <f>IFERROR(RIGHT(tbStoricoOrdini[[#This Row],[ARTICOLO]],LEN(tbStoricoOrdini[[#This Row],[ARTICOLO]])-FIND(" ",tbStoricoOrdini[[#This Row],[ARTICOLO]],FIND(" ",tbStoricoOrdini[[#This Row],[ARTICOLO]]) +1)),"")</f>
        <v/>
      </c>
      <c r="L5612" s="3">
        <f>VLOOKUP(tbStoricoOrdini[[#This Row],[ARTICOLO]],tbArticoli[],2,FALSE)</f>
        <v>140</v>
      </c>
      <c r="M5612" s="22">
        <f>tbStoricoOrdini[[#This Row],[IMPORTO]]/tbStoricoOrdini[[#This Row],[PREZZO]]</f>
        <v>1.4285714285714285E-2</v>
      </c>
      <c r="N5612" t="s">
        <v>13</v>
      </c>
      <c r="O5612" s="8">
        <f>VLOOKUP(tbStoricoOrdini[[#This Row],[AGENTE]],tbAgenti[],2,FALSE)</f>
        <v>0.1</v>
      </c>
      <c r="P5612" s="2">
        <v>2</v>
      </c>
      <c r="Q5612" s="2">
        <f>tbStoricoOrdini[[#This Row],[IMPORTO]]*tbStoricoOrdini[[#This Row],[% COMM.]]</f>
        <v>0.2</v>
      </c>
      <c r="R5612" s="2">
        <f>tbStoricoOrdini[[#This Row],[TOT. COMM.]]+tbStoricoOrdini[[#This Row],[IMPORTO]]</f>
        <v>2.2000000000000002</v>
      </c>
    </row>
    <row r="5613" spans="1:18">
      <c r="A5613" s="1">
        <v>44013</v>
      </c>
      <c r="B5613" s="7">
        <f>MONTH(tbStoricoOrdini[[#This Row],[DATA]])</f>
        <v>7</v>
      </c>
      <c r="C5613" t="s">
        <v>5708</v>
      </c>
      <c r="D5613" t="str">
        <f>RIGHT(tbStoricoOrdini[[#This Row],[ORDINE]],4)</f>
        <v>5610</v>
      </c>
      <c r="E5613" t="s">
        <v>33</v>
      </c>
      <c r="F5613" t="str">
        <f>VLOOKUP(tbStoricoOrdini[[#This Row],[CLIENTE]],tbClienti[],3,FALSE)</f>
        <v>Veneto</v>
      </c>
      <c r="G5613" t="str">
        <f>VLOOKUP(tbStoricoOrdini[[#This Row],[CLIENTE]],tbClienti[],7,FALSE)</f>
        <v>CC</v>
      </c>
      <c r="H5613" t="s">
        <v>71</v>
      </c>
      <c r="I5613" t="str">
        <f>IF(LEFT(tbStoricoOrdini[[#This Row],[ARTICOLO]],3) = "COG","COG",LEFT(tbStoricoOrdini[[#This Row],[ARTICOLO]],FIND(" ",tbStoricoOrdini[[#This Row],[ARTICOLO]])-1))</f>
        <v>EB07</v>
      </c>
      <c r="J5613" t="str">
        <f>MID(tbStoricoOrdini[[#This Row],[ARTICOLO]],FIND(" ",tbStoricoOrdini[[#This Row],[ARTICOLO]])+1,4)</f>
        <v>5000</v>
      </c>
      <c r="K5613" t="str">
        <f>IFERROR(RIGHT(tbStoricoOrdini[[#This Row],[ARTICOLO]],LEN(tbStoricoOrdini[[#This Row],[ARTICOLO]])-FIND(" ",tbStoricoOrdini[[#This Row],[ARTICOLO]],FIND(" ",tbStoricoOrdini[[#This Row],[ARTICOLO]]) +1)),"")</f>
        <v/>
      </c>
      <c r="L5613" s="3">
        <f>VLOOKUP(tbStoricoOrdini[[#This Row],[ARTICOLO]],tbArticoli[],2,FALSE)</f>
        <v>140</v>
      </c>
      <c r="M5613" s="22">
        <f>tbStoricoOrdini[[#This Row],[IMPORTO]]/tbStoricoOrdini[[#This Row],[PREZZO]]</f>
        <v>3.6285714285714286</v>
      </c>
      <c r="N5613" t="s">
        <v>9</v>
      </c>
      <c r="O5613" s="8">
        <f>VLOOKUP(tbStoricoOrdini[[#This Row],[AGENTE]],tbAgenti[],2,FALSE)</f>
        <v>0.05</v>
      </c>
      <c r="P5613" s="2">
        <v>508</v>
      </c>
      <c r="Q5613" s="2">
        <f>tbStoricoOrdini[[#This Row],[IMPORTO]]*tbStoricoOrdini[[#This Row],[% COMM.]]</f>
        <v>25.400000000000002</v>
      </c>
      <c r="R5613" s="2">
        <f>tbStoricoOrdini[[#This Row],[TOT. COMM.]]+tbStoricoOrdini[[#This Row],[IMPORTO]]</f>
        <v>533.4</v>
      </c>
    </row>
    <row r="5614" spans="1:18">
      <c r="A5614" s="1">
        <v>44013</v>
      </c>
      <c r="B5614" s="7">
        <f>MONTH(tbStoricoOrdini[[#This Row],[DATA]])</f>
        <v>7</v>
      </c>
      <c r="C5614" t="s">
        <v>5709</v>
      </c>
      <c r="D5614" t="str">
        <f>RIGHT(tbStoricoOrdini[[#This Row],[ORDINE]],4)</f>
        <v>5611</v>
      </c>
      <c r="E5614" t="s">
        <v>33</v>
      </c>
      <c r="F5614" t="str">
        <f>VLOOKUP(tbStoricoOrdini[[#This Row],[CLIENTE]],tbClienti[],3,FALSE)</f>
        <v>Veneto</v>
      </c>
      <c r="G5614" t="str">
        <f>VLOOKUP(tbStoricoOrdini[[#This Row],[CLIENTE]],tbClienti[],7,FALSE)</f>
        <v>CC</v>
      </c>
      <c r="H5614" t="s">
        <v>76</v>
      </c>
      <c r="I5614" t="str">
        <f>IF(LEFT(tbStoricoOrdini[[#This Row],[ARTICOLO]],3) = "COG","COG",LEFT(tbStoricoOrdini[[#This Row],[ARTICOLO]],FIND(" ",tbStoricoOrdini[[#This Row],[ARTICOLO]])-1))</f>
        <v>COG</v>
      </c>
      <c r="J5614" t="str">
        <f>MID(tbStoricoOrdini[[#This Row],[ARTICOLO]],FIND(" ",tbStoricoOrdini[[#This Row],[ARTICOLO]])+1,4)</f>
        <v>1000</v>
      </c>
      <c r="K5614" t="str">
        <f>IFERROR(RIGHT(tbStoricoOrdini[[#This Row],[ARTICOLO]],LEN(tbStoricoOrdini[[#This Row],[ARTICOLO]])-FIND(" ",tbStoricoOrdini[[#This Row],[ARTICOLO]],FIND(" ",tbStoricoOrdini[[#This Row],[ARTICOLO]]) +1)),"")</f>
        <v/>
      </c>
      <c r="L5614" s="3">
        <f>VLOOKUP(tbStoricoOrdini[[#This Row],[ARTICOLO]],tbArticoli[],2,FALSE)</f>
        <v>150</v>
      </c>
      <c r="M5614" s="22">
        <f>tbStoricoOrdini[[#This Row],[IMPORTO]]/tbStoricoOrdini[[#This Row],[PREZZO]]</f>
        <v>0.8666666666666667</v>
      </c>
      <c r="N5614" t="s">
        <v>10</v>
      </c>
      <c r="O5614" s="8">
        <f>VLOOKUP(tbStoricoOrdini[[#This Row],[AGENTE]],tbAgenti[],2,FALSE)</f>
        <v>3.6999999999999998E-2</v>
      </c>
      <c r="P5614" s="2">
        <v>130</v>
      </c>
      <c r="Q5614" s="2">
        <f>tbStoricoOrdini[[#This Row],[IMPORTO]]*tbStoricoOrdini[[#This Row],[% COMM.]]</f>
        <v>4.8099999999999996</v>
      </c>
      <c r="R5614" s="2">
        <f>tbStoricoOrdini[[#This Row],[TOT. COMM.]]+tbStoricoOrdini[[#This Row],[IMPORTO]]</f>
        <v>134.81</v>
      </c>
    </row>
    <row r="5615" spans="1:18">
      <c r="A5615" s="1">
        <v>44013</v>
      </c>
      <c r="B5615" s="7">
        <f>MONTH(tbStoricoOrdini[[#This Row],[DATA]])</f>
        <v>7</v>
      </c>
      <c r="C5615" t="s">
        <v>5710</v>
      </c>
      <c r="D5615" t="str">
        <f>RIGHT(tbStoricoOrdini[[#This Row],[ORDINE]],4)</f>
        <v>5612</v>
      </c>
      <c r="E5615" t="s">
        <v>33</v>
      </c>
      <c r="F5615" t="str">
        <f>VLOOKUP(tbStoricoOrdini[[#This Row],[CLIENTE]],tbClienti[],3,FALSE)</f>
        <v>Veneto</v>
      </c>
      <c r="G5615" t="str">
        <f>VLOOKUP(tbStoricoOrdini[[#This Row],[CLIENTE]],tbClienti[],7,FALSE)</f>
        <v>CC</v>
      </c>
      <c r="H5615" t="s">
        <v>72</v>
      </c>
      <c r="I5615" t="str">
        <f>IF(LEFT(tbStoricoOrdini[[#This Row],[ARTICOLO]],3) = "COG","COG",LEFT(tbStoricoOrdini[[#This Row],[ARTICOLO]],FIND(" ",tbStoricoOrdini[[#This Row],[ARTICOLO]])-1))</f>
        <v>EB06</v>
      </c>
      <c r="J5615" t="str">
        <f>MID(tbStoricoOrdini[[#This Row],[ARTICOLO]],FIND(" ",tbStoricoOrdini[[#This Row],[ARTICOLO]])+1,4)</f>
        <v>3000</v>
      </c>
      <c r="K5615" t="str">
        <f>IFERROR(RIGHT(tbStoricoOrdini[[#This Row],[ARTICOLO]],LEN(tbStoricoOrdini[[#This Row],[ARTICOLO]])-FIND(" ",tbStoricoOrdini[[#This Row],[ARTICOLO]],FIND(" ",tbStoricoOrdini[[#This Row],[ARTICOLO]]) +1)),"")</f>
        <v>Medium</v>
      </c>
      <c r="L5615" s="3">
        <f>VLOOKUP(tbStoricoOrdini[[#This Row],[ARTICOLO]],tbArticoli[],2,FALSE)</f>
        <v>120</v>
      </c>
      <c r="M5615" s="22">
        <f>tbStoricoOrdini[[#This Row],[IMPORTO]]/tbStoricoOrdini[[#This Row],[PREZZO]]</f>
        <v>11.125</v>
      </c>
      <c r="N5615" t="s">
        <v>8</v>
      </c>
      <c r="O5615" s="8">
        <f>VLOOKUP(tbStoricoOrdini[[#This Row],[AGENTE]],tbAgenti[],2,FALSE)</f>
        <v>0.05</v>
      </c>
      <c r="P5615" s="2">
        <v>1335</v>
      </c>
      <c r="Q5615" s="2">
        <f>tbStoricoOrdini[[#This Row],[IMPORTO]]*tbStoricoOrdini[[#This Row],[% COMM.]]</f>
        <v>66.75</v>
      </c>
      <c r="R5615" s="2">
        <f>tbStoricoOrdini[[#This Row],[TOT. COMM.]]+tbStoricoOrdini[[#This Row],[IMPORTO]]</f>
        <v>1401.75</v>
      </c>
    </row>
    <row r="5616" spans="1:18">
      <c r="A5616" s="1">
        <v>44013</v>
      </c>
      <c r="B5616" s="7">
        <f>MONTH(tbStoricoOrdini[[#This Row],[DATA]])</f>
        <v>7</v>
      </c>
      <c r="C5616" t="s">
        <v>5711</v>
      </c>
      <c r="D5616" t="str">
        <f>RIGHT(tbStoricoOrdini[[#This Row],[ORDINE]],4)</f>
        <v>5613</v>
      </c>
      <c r="E5616" t="s">
        <v>33</v>
      </c>
      <c r="F5616" t="str">
        <f>VLOOKUP(tbStoricoOrdini[[#This Row],[CLIENTE]],tbClienti[],3,FALSE)</f>
        <v>Veneto</v>
      </c>
      <c r="G5616" t="str">
        <f>VLOOKUP(tbStoricoOrdini[[#This Row],[CLIENTE]],tbClienti[],7,FALSE)</f>
        <v>CC</v>
      </c>
      <c r="H5616" t="s">
        <v>72</v>
      </c>
      <c r="I5616" t="str">
        <f>IF(LEFT(tbStoricoOrdini[[#This Row],[ARTICOLO]],3) = "COG","COG",LEFT(tbStoricoOrdini[[#This Row],[ARTICOLO]],FIND(" ",tbStoricoOrdini[[#This Row],[ARTICOLO]])-1))</f>
        <v>EB06</v>
      </c>
      <c r="J5616" t="str">
        <f>MID(tbStoricoOrdini[[#This Row],[ARTICOLO]],FIND(" ",tbStoricoOrdini[[#This Row],[ARTICOLO]])+1,4)</f>
        <v>3000</v>
      </c>
      <c r="K5616" t="str">
        <f>IFERROR(RIGHT(tbStoricoOrdini[[#This Row],[ARTICOLO]],LEN(tbStoricoOrdini[[#This Row],[ARTICOLO]])-FIND(" ",tbStoricoOrdini[[#This Row],[ARTICOLO]],FIND(" ",tbStoricoOrdini[[#This Row],[ARTICOLO]]) +1)),"")</f>
        <v>Medium</v>
      </c>
      <c r="L5616" s="3">
        <f>VLOOKUP(tbStoricoOrdini[[#This Row],[ARTICOLO]],tbArticoli[],2,FALSE)</f>
        <v>120</v>
      </c>
      <c r="M5616" s="22">
        <f>tbStoricoOrdini[[#This Row],[IMPORTO]]/tbStoricoOrdini[[#This Row],[PREZZO]]</f>
        <v>16.191666666666666</v>
      </c>
      <c r="N5616" t="s">
        <v>9</v>
      </c>
      <c r="O5616" s="8">
        <f>VLOOKUP(tbStoricoOrdini[[#This Row],[AGENTE]],tbAgenti[],2,FALSE)</f>
        <v>0.05</v>
      </c>
      <c r="P5616" s="2">
        <v>1943</v>
      </c>
      <c r="Q5616" s="2">
        <f>tbStoricoOrdini[[#This Row],[IMPORTO]]*tbStoricoOrdini[[#This Row],[% COMM.]]</f>
        <v>97.15</v>
      </c>
      <c r="R5616" s="2">
        <f>tbStoricoOrdini[[#This Row],[TOT. COMM.]]+tbStoricoOrdini[[#This Row],[IMPORTO]]</f>
        <v>2040.15</v>
      </c>
    </row>
    <row r="5617" spans="1:18">
      <c r="A5617" s="1">
        <v>44013</v>
      </c>
      <c r="B5617" s="7">
        <f>MONTH(tbStoricoOrdini[[#This Row],[DATA]])</f>
        <v>7</v>
      </c>
      <c r="C5617" t="s">
        <v>5712</v>
      </c>
      <c r="D5617" t="str">
        <f>RIGHT(tbStoricoOrdini[[#This Row],[ORDINE]],4)</f>
        <v>5614</v>
      </c>
      <c r="E5617" t="s">
        <v>33</v>
      </c>
      <c r="F5617" t="str">
        <f>VLOOKUP(tbStoricoOrdini[[#This Row],[CLIENTE]],tbClienti[],3,FALSE)</f>
        <v>Veneto</v>
      </c>
      <c r="G5617" t="str">
        <f>VLOOKUP(tbStoricoOrdini[[#This Row],[CLIENTE]],tbClienti[],7,FALSE)</f>
        <v>CC</v>
      </c>
      <c r="H5617" t="s">
        <v>73</v>
      </c>
      <c r="I5617" t="str">
        <f>IF(LEFT(tbStoricoOrdini[[#This Row],[ARTICOLO]],3) = "COG","COG",LEFT(tbStoricoOrdini[[#This Row],[ARTICOLO]],FIND(" ",tbStoricoOrdini[[#This Row],[ARTICOLO]])-1))</f>
        <v>EB06</v>
      </c>
      <c r="J5617" t="str">
        <f>MID(tbStoricoOrdini[[#This Row],[ARTICOLO]],FIND(" ",tbStoricoOrdini[[#This Row],[ARTICOLO]])+1,4)</f>
        <v>3000</v>
      </c>
      <c r="K5617" t="str">
        <f>IFERROR(RIGHT(tbStoricoOrdini[[#This Row],[ARTICOLO]],LEN(tbStoricoOrdini[[#This Row],[ARTICOLO]])-FIND(" ",tbStoricoOrdini[[#This Row],[ARTICOLO]],FIND(" ",tbStoricoOrdini[[#This Row],[ARTICOLO]]) +1)),"")</f>
        <v>Plus</v>
      </c>
      <c r="L5617" s="3">
        <f>VLOOKUP(tbStoricoOrdini[[#This Row],[ARTICOLO]],tbArticoli[],2,FALSE)</f>
        <v>130</v>
      </c>
      <c r="M5617" s="22">
        <f>tbStoricoOrdini[[#This Row],[IMPORTO]]/tbStoricoOrdini[[#This Row],[PREZZO]]</f>
        <v>0.56153846153846154</v>
      </c>
      <c r="N5617" t="s">
        <v>8</v>
      </c>
      <c r="O5617" s="8">
        <f>VLOOKUP(tbStoricoOrdini[[#This Row],[AGENTE]],tbAgenti[],2,FALSE)</f>
        <v>0.05</v>
      </c>
      <c r="P5617" s="2">
        <v>73</v>
      </c>
      <c r="Q5617" s="2">
        <f>tbStoricoOrdini[[#This Row],[IMPORTO]]*tbStoricoOrdini[[#This Row],[% COMM.]]</f>
        <v>3.6500000000000004</v>
      </c>
      <c r="R5617" s="2">
        <f>tbStoricoOrdini[[#This Row],[TOT. COMM.]]+tbStoricoOrdini[[#This Row],[IMPORTO]]</f>
        <v>76.650000000000006</v>
      </c>
    </row>
    <row r="5618" spans="1:18">
      <c r="A5618" s="1">
        <v>44013</v>
      </c>
      <c r="B5618" s="7">
        <f>MONTH(tbStoricoOrdini[[#This Row],[DATA]])</f>
        <v>7</v>
      </c>
      <c r="C5618" t="s">
        <v>5713</v>
      </c>
      <c r="D5618" t="str">
        <f>RIGHT(tbStoricoOrdini[[#This Row],[ORDINE]],4)</f>
        <v>5615</v>
      </c>
      <c r="E5618" t="s">
        <v>34</v>
      </c>
      <c r="F5618" t="str">
        <f>VLOOKUP(tbStoricoOrdini[[#This Row],[CLIENTE]],tbClienti[],3,FALSE)</f>
        <v>Lombardia</v>
      </c>
      <c r="G5618" t="str">
        <f>VLOOKUP(tbStoricoOrdini[[#This Row],[CLIENTE]],tbClienti[],7,FALSE)</f>
        <v>DB</v>
      </c>
      <c r="H5618" t="s">
        <v>74</v>
      </c>
      <c r="I5618" t="str">
        <f>IF(LEFT(tbStoricoOrdini[[#This Row],[ARTICOLO]],3) = "COG","COG",LEFT(tbStoricoOrdini[[#This Row],[ARTICOLO]],FIND(" ",tbStoricoOrdini[[#This Row],[ARTICOLO]])-1))</f>
        <v>AVRC</v>
      </c>
      <c r="J5618" t="str">
        <f>MID(tbStoricoOrdini[[#This Row],[ARTICOLO]],FIND(" ",tbStoricoOrdini[[#This Row],[ARTICOLO]])+1,4)</f>
        <v>2500</v>
      </c>
      <c r="K5618" t="str">
        <f>IFERROR(RIGHT(tbStoricoOrdini[[#This Row],[ARTICOLO]],LEN(tbStoricoOrdini[[#This Row],[ARTICOLO]])-FIND(" ",tbStoricoOrdini[[#This Row],[ARTICOLO]],FIND(" ",tbStoricoOrdini[[#This Row],[ARTICOLO]]) +1)),"")</f>
        <v>Gold</v>
      </c>
      <c r="L5618" s="3">
        <f>VLOOKUP(tbStoricoOrdini[[#This Row],[ARTICOLO]],tbArticoli[],2,FALSE)</f>
        <v>500</v>
      </c>
      <c r="M5618" s="22">
        <f>tbStoricoOrdini[[#This Row],[IMPORTO]]/tbStoricoOrdini[[#This Row],[PREZZO]]</f>
        <v>0.04</v>
      </c>
      <c r="N5618" t="s">
        <v>6</v>
      </c>
      <c r="O5618" s="8">
        <f>VLOOKUP(tbStoricoOrdini[[#This Row],[AGENTE]],tbAgenti[],2,FALSE)</f>
        <v>7.4999999999999997E-2</v>
      </c>
      <c r="P5618" s="2">
        <v>20</v>
      </c>
      <c r="Q5618" s="2">
        <f>tbStoricoOrdini[[#This Row],[IMPORTO]]*tbStoricoOrdini[[#This Row],[% COMM.]]</f>
        <v>1.5</v>
      </c>
      <c r="R5618" s="2">
        <f>tbStoricoOrdini[[#This Row],[TOT. COMM.]]+tbStoricoOrdini[[#This Row],[IMPORTO]]</f>
        <v>21.5</v>
      </c>
    </row>
    <row r="5619" spans="1:18">
      <c r="A5619" s="1">
        <v>44013</v>
      </c>
      <c r="B5619" s="7">
        <f>MONTH(tbStoricoOrdini[[#This Row],[DATA]])</f>
        <v>7</v>
      </c>
      <c r="C5619" t="s">
        <v>5714</v>
      </c>
      <c r="D5619" t="str">
        <f>RIGHT(tbStoricoOrdini[[#This Row],[ORDINE]],4)</f>
        <v>5616</v>
      </c>
      <c r="E5619" t="s">
        <v>34</v>
      </c>
      <c r="F5619" t="str">
        <f>VLOOKUP(tbStoricoOrdini[[#This Row],[CLIENTE]],tbClienti[],3,FALSE)</f>
        <v>Lombardia</v>
      </c>
      <c r="G5619" t="str">
        <f>VLOOKUP(tbStoricoOrdini[[#This Row],[CLIENTE]],tbClienti[],7,FALSE)</f>
        <v>DB</v>
      </c>
      <c r="H5619" t="s">
        <v>63</v>
      </c>
      <c r="I5619" t="str">
        <f>IF(LEFT(tbStoricoOrdini[[#This Row],[ARTICOLO]],3) = "COG","COG",LEFT(tbStoricoOrdini[[#This Row],[ARTICOLO]],FIND(" ",tbStoricoOrdini[[#This Row],[ARTICOLO]])-1))</f>
        <v>KLM</v>
      </c>
      <c r="J5619" t="str">
        <f>MID(tbStoricoOrdini[[#This Row],[ARTICOLO]],FIND(" ",tbStoricoOrdini[[#This Row],[ARTICOLO]])+1,4)</f>
        <v>3000</v>
      </c>
      <c r="K5619" t="str">
        <f>IFERROR(RIGHT(tbStoricoOrdini[[#This Row],[ARTICOLO]],LEN(tbStoricoOrdini[[#This Row],[ARTICOLO]])-FIND(" ",tbStoricoOrdini[[#This Row],[ARTICOLO]],FIND(" ",tbStoricoOrdini[[#This Row],[ARTICOLO]]) +1)),"")</f>
        <v>Plus</v>
      </c>
      <c r="L5619" s="3">
        <f>VLOOKUP(tbStoricoOrdini[[#This Row],[ARTICOLO]],tbArticoli[],2,FALSE)</f>
        <v>145</v>
      </c>
      <c r="M5619" s="22">
        <f>tbStoricoOrdini[[#This Row],[IMPORTO]]/tbStoricoOrdini[[#This Row],[PREZZO]]</f>
        <v>4.8551724137931034</v>
      </c>
      <c r="N5619" t="s">
        <v>18</v>
      </c>
      <c r="O5619" s="8">
        <f>VLOOKUP(tbStoricoOrdini[[#This Row],[AGENTE]],tbAgenti[],2,FALSE)</f>
        <v>0.03</v>
      </c>
      <c r="P5619" s="2">
        <v>704</v>
      </c>
      <c r="Q5619" s="2">
        <f>tbStoricoOrdini[[#This Row],[IMPORTO]]*tbStoricoOrdini[[#This Row],[% COMM.]]</f>
        <v>21.119999999999997</v>
      </c>
      <c r="R5619" s="2">
        <f>tbStoricoOrdini[[#This Row],[TOT. COMM.]]+tbStoricoOrdini[[#This Row],[IMPORTO]]</f>
        <v>725.12</v>
      </c>
    </row>
    <row r="5620" spans="1:18">
      <c r="A5620" s="1">
        <v>44013</v>
      </c>
      <c r="B5620" s="7">
        <f>MONTH(tbStoricoOrdini[[#This Row],[DATA]])</f>
        <v>7</v>
      </c>
      <c r="C5620" t="s">
        <v>5715</v>
      </c>
      <c r="D5620" t="str">
        <f>RIGHT(tbStoricoOrdini[[#This Row],[ORDINE]],4)</f>
        <v>5617</v>
      </c>
      <c r="E5620" t="s">
        <v>34</v>
      </c>
      <c r="F5620" t="str">
        <f>VLOOKUP(tbStoricoOrdini[[#This Row],[CLIENTE]],tbClienti[],3,FALSE)</f>
        <v>Lombardia</v>
      </c>
      <c r="G5620" t="str">
        <f>VLOOKUP(tbStoricoOrdini[[#This Row],[CLIENTE]],tbClienti[],7,FALSE)</f>
        <v>DB</v>
      </c>
      <c r="H5620" t="s">
        <v>63</v>
      </c>
      <c r="I5620" t="str">
        <f>IF(LEFT(tbStoricoOrdini[[#This Row],[ARTICOLO]],3) = "COG","COG",LEFT(tbStoricoOrdini[[#This Row],[ARTICOLO]],FIND(" ",tbStoricoOrdini[[#This Row],[ARTICOLO]])-1))</f>
        <v>KLM</v>
      </c>
      <c r="J5620" t="str">
        <f>MID(tbStoricoOrdini[[#This Row],[ARTICOLO]],FIND(" ",tbStoricoOrdini[[#This Row],[ARTICOLO]])+1,4)</f>
        <v>3000</v>
      </c>
      <c r="K5620" t="str">
        <f>IFERROR(RIGHT(tbStoricoOrdini[[#This Row],[ARTICOLO]],LEN(tbStoricoOrdini[[#This Row],[ARTICOLO]])-FIND(" ",tbStoricoOrdini[[#This Row],[ARTICOLO]],FIND(" ",tbStoricoOrdini[[#This Row],[ARTICOLO]]) +1)),"")</f>
        <v>Plus</v>
      </c>
      <c r="L5620" s="3">
        <f>VLOOKUP(tbStoricoOrdini[[#This Row],[ARTICOLO]],tbArticoli[],2,FALSE)</f>
        <v>145</v>
      </c>
      <c r="M5620" s="22">
        <f>tbStoricoOrdini[[#This Row],[IMPORTO]]/tbStoricoOrdini[[#This Row],[PREZZO]]</f>
        <v>59.813793103448276</v>
      </c>
      <c r="N5620" t="s">
        <v>6</v>
      </c>
      <c r="O5620" s="8">
        <f>VLOOKUP(tbStoricoOrdini[[#This Row],[AGENTE]],tbAgenti[],2,FALSE)</f>
        <v>7.4999999999999997E-2</v>
      </c>
      <c r="P5620" s="2">
        <v>8673</v>
      </c>
      <c r="Q5620" s="2">
        <f>tbStoricoOrdini[[#This Row],[IMPORTO]]*tbStoricoOrdini[[#This Row],[% COMM.]]</f>
        <v>650.47500000000002</v>
      </c>
      <c r="R5620" s="2">
        <f>tbStoricoOrdini[[#This Row],[TOT. COMM.]]+tbStoricoOrdini[[#This Row],[IMPORTO]]</f>
        <v>9323.4750000000004</v>
      </c>
    </row>
    <row r="5621" spans="1:18">
      <c r="A5621" s="1">
        <v>44013</v>
      </c>
      <c r="B5621" s="7">
        <f>MONTH(tbStoricoOrdini[[#This Row],[DATA]])</f>
        <v>7</v>
      </c>
      <c r="C5621" t="s">
        <v>5716</v>
      </c>
      <c r="D5621" t="str">
        <f>RIGHT(tbStoricoOrdini[[#This Row],[ORDINE]],4)</f>
        <v>5618</v>
      </c>
      <c r="E5621" t="s">
        <v>34</v>
      </c>
      <c r="F5621" t="str">
        <f>VLOOKUP(tbStoricoOrdini[[#This Row],[CLIENTE]],tbClienti[],3,FALSE)</f>
        <v>Lombardia</v>
      </c>
      <c r="G5621" t="str">
        <f>VLOOKUP(tbStoricoOrdini[[#This Row],[CLIENTE]],tbClienti[],7,FALSE)</f>
        <v>DB</v>
      </c>
      <c r="H5621" t="s">
        <v>71</v>
      </c>
      <c r="I5621" t="str">
        <f>IF(LEFT(tbStoricoOrdini[[#This Row],[ARTICOLO]],3) = "COG","COG",LEFT(tbStoricoOrdini[[#This Row],[ARTICOLO]],FIND(" ",tbStoricoOrdini[[#This Row],[ARTICOLO]])-1))</f>
        <v>EB07</v>
      </c>
      <c r="J5621" t="str">
        <f>MID(tbStoricoOrdini[[#This Row],[ARTICOLO]],FIND(" ",tbStoricoOrdini[[#This Row],[ARTICOLO]])+1,4)</f>
        <v>5000</v>
      </c>
      <c r="K5621" t="str">
        <f>IFERROR(RIGHT(tbStoricoOrdini[[#This Row],[ARTICOLO]],LEN(tbStoricoOrdini[[#This Row],[ARTICOLO]])-FIND(" ",tbStoricoOrdini[[#This Row],[ARTICOLO]],FIND(" ",tbStoricoOrdini[[#This Row],[ARTICOLO]]) +1)),"")</f>
        <v/>
      </c>
      <c r="L5621" s="3">
        <f>VLOOKUP(tbStoricoOrdini[[#This Row],[ARTICOLO]],tbArticoli[],2,FALSE)</f>
        <v>140</v>
      </c>
      <c r="M5621" s="22">
        <f>tbStoricoOrdini[[#This Row],[IMPORTO]]/tbStoricoOrdini[[#This Row],[PREZZO]]</f>
        <v>0.1</v>
      </c>
      <c r="N5621" t="s">
        <v>6</v>
      </c>
      <c r="O5621" s="8">
        <f>VLOOKUP(tbStoricoOrdini[[#This Row],[AGENTE]],tbAgenti[],2,FALSE)</f>
        <v>7.4999999999999997E-2</v>
      </c>
      <c r="P5621" s="2">
        <v>14</v>
      </c>
      <c r="Q5621" s="2">
        <f>tbStoricoOrdini[[#This Row],[IMPORTO]]*tbStoricoOrdini[[#This Row],[% COMM.]]</f>
        <v>1.05</v>
      </c>
      <c r="R5621" s="2">
        <f>tbStoricoOrdini[[#This Row],[TOT. COMM.]]+tbStoricoOrdini[[#This Row],[IMPORTO]]</f>
        <v>15.05</v>
      </c>
    </row>
    <row r="5622" spans="1:18">
      <c r="A5622" s="1">
        <v>44013</v>
      </c>
      <c r="B5622" s="7">
        <f>MONTH(tbStoricoOrdini[[#This Row],[DATA]])</f>
        <v>7</v>
      </c>
      <c r="C5622" t="s">
        <v>5717</v>
      </c>
      <c r="D5622" t="str">
        <f>RIGHT(tbStoricoOrdini[[#This Row],[ORDINE]],4)</f>
        <v>5619</v>
      </c>
      <c r="E5622" t="s">
        <v>34</v>
      </c>
      <c r="F5622" t="str">
        <f>VLOOKUP(tbStoricoOrdini[[#This Row],[CLIENTE]],tbClienti[],3,FALSE)</f>
        <v>Lombardia</v>
      </c>
      <c r="G5622" t="str">
        <f>VLOOKUP(tbStoricoOrdini[[#This Row],[CLIENTE]],tbClienti[],7,FALSE)</f>
        <v>DB</v>
      </c>
      <c r="H5622" t="s">
        <v>76</v>
      </c>
      <c r="I5622" t="str">
        <f>IF(LEFT(tbStoricoOrdini[[#This Row],[ARTICOLO]],3) = "COG","COG",LEFT(tbStoricoOrdini[[#This Row],[ARTICOLO]],FIND(" ",tbStoricoOrdini[[#This Row],[ARTICOLO]])-1))</f>
        <v>COG</v>
      </c>
      <c r="J5622" t="str">
        <f>MID(tbStoricoOrdini[[#This Row],[ARTICOLO]],FIND(" ",tbStoricoOrdini[[#This Row],[ARTICOLO]])+1,4)</f>
        <v>1000</v>
      </c>
      <c r="K5622" t="str">
        <f>IFERROR(RIGHT(tbStoricoOrdini[[#This Row],[ARTICOLO]],LEN(tbStoricoOrdini[[#This Row],[ARTICOLO]])-FIND(" ",tbStoricoOrdini[[#This Row],[ARTICOLO]],FIND(" ",tbStoricoOrdini[[#This Row],[ARTICOLO]]) +1)),"")</f>
        <v/>
      </c>
      <c r="L5622" s="3">
        <f>VLOOKUP(tbStoricoOrdini[[#This Row],[ARTICOLO]],tbArticoli[],2,FALSE)</f>
        <v>150</v>
      </c>
      <c r="M5622" s="22">
        <f>tbStoricoOrdini[[#This Row],[IMPORTO]]/tbStoricoOrdini[[#This Row],[PREZZO]]</f>
        <v>0.98666666666666669</v>
      </c>
      <c r="N5622" t="s">
        <v>6</v>
      </c>
      <c r="O5622" s="8">
        <f>VLOOKUP(tbStoricoOrdini[[#This Row],[AGENTE]],tbAgenti[],2,FALSE)</f>
        <v>7.4999999999999997E-2</v>
      </c>
      <c r="P5622" s="2">
        <v>148</v>
      </c>
      <c r="Q5622" s="2">
        <f>tbStoricoOrdini[[#This Row],[IMPORTO]]*tbStoricoOrdini[[#This Row],[% COMM.]]</f>
        <v>11.1</v>
      </c>
      <c r="R5622" s="2">
        <f>tbStoricoOrdini[[#This Row],[TOT. COMM.]]+tbStoricoOrdini[[#This Row],[IMPORTO]]</f>
        <v>159.1</v>
      </c>
    </row>
    <row r="5623" spans="1:18">
      <c r="A5623" s="1">
        <v>44013</v>
      </c>
      <c r="B5623" s="7">
        <f>MONTH(tbStoricoOrdini[[#This Row],[DATA]])</f>
        <v>7</v>
      </c>
      <c r="C5623" t="s">
        <v>5718</v>
      </c>
      <c r="D5623" t="str">
        <f>RIGHT(tbStoricoOrdini[[#This Row],[ORDINE]],4)</f>
        <v>5620</v>
      </c>
      <c r="E5623" t="s">
        <v>34</v>
      </c>
      <c r="F5623" t="str">
        <f>VLOOKUP(tbStoricoOrdini[[#This Row],[CLIENTE]],tbClienti[],3,FALSE)</f>
        <v>Lombardia</v>
      </c>
      <c r="G5623" t="str">
        <f>VLOOKUP(tbStoricoOrdini[[#This Row],[CLIENTE]],tbClienti[],7,FALSE)</f>
        <v>DB</v>
      </c>
      <c r="H5623" t="s">
        <v>72</v>
      </c>
      <c r="I5623" t="str">
        <f>IF(LEFT(tbStoricoOrdini[[#This Row],[ARTICOLO]],3) = "COG","COG",LEFT(tbStoricoOrdini[[#This Row],[ARTICOLO]],FIND(" ",tbStoricoOrdini[[#This Row],[ARTICOLO]])-1))</f>
        <v>EB06</v>
      </c>
      <c r="J5623" t="str">
        <f>MID(tbStoricoOrdini[[#This Row],[ARTICOLO]],FIND(" ",tbStoricoOrdini[[#This Row],[ARTICOLO]])+1,4)</f>
        <v>3000</v>
      </c>
      <c r="K5623" t="str">
        <f>IFERROR(RIGHT(tbStoricoOrdini[[#This Row],[ARTICOLO]],LEN(tbStoricoOrdini[[#This Row],[ARTICOLO]])-FIND(" ",tbStoricoOrdini[[#This Row],[ARTICOLO]],FIND(" ",tbStoricoOrdini[[#This Row],[ARTICOLO]]) +1)),"")</f>
        <v>Medium</v>
      </c>
      <c r="L5623" s="3">
        <f>VLOOKUP(tbStoricoOrdini[[#This Row],[ARTICOLO]],tbArticoli[],2,FALSE)</f>
        <v>120</v>
      </c>
      <c r="M5623" s="22">
        <f>tbStoricoOrdini[[#This Row],[IMPORTO]]/tbStoricoOrdini[[#This Row],[PREZZO]]</f>
        <v>2.6916666666666669</v>
      </c>
      <c r="N5623" t="s">
        <v>18</v>
      </c>
      <c r="O5623" s="8">
        <f>VLOOKUP(tbStoricoOrdini[[#This Row],[AGENTE]],tbAgenti[],2,FALSE)</f>
        <v>0.03</v>
      </c>
      <c r="P5623" s="2">
        <v>323</v>
      </c>
      <c r="Q5623" s="2">
        <f>tbStoricoOrdini[[#This Row],[IMPORTO]]*tbStoricoOrdini[[#This Row],[% COMM.]]</f>
        <v>9.69</v>
      </c>
      <c r="R5623" s="2">
        <f>tbStoricoOrdini[[#This Row],[TOT. COMM.]]+tbStoricoOrdini[[#This Row],[IMPORTO]]</f>
        <v>332.69</v>
      </c>
    </row>
    <row r="5624" spans="1:18">
      <c r="A5624" s="1">
        <v>44013</v>
      </c>
      <c r="B5624" s="7">
        <f>MONTH(tbStoricoOrdini[[#This Row],[DATA]])</f>
        <v>7</v>
      </c>
      <c r="C5624" t="s">
        <v>5719</v>
      </c>
      <c r="D5624" t="str">
        <f>RIGHT(tbStoricoOrdini[[#This Row],[ORDINE]],4)</f>
        <v>5621</v>
      </c>
      <c r="E5624" t="s">
        <v>34</v>
      </c>
      <c r="F5624" t="str">
        <f>VLOOKUP(tbStoricoOrdini[[#This Row],[CLIENTE]],tbClienti[],3,FALSE)</f>
        <v>Lombardia</v>
      </c>
      <c r="G5624" t="str">
        <f>VLOOKUP(tbStoricoOrdini[[#This Row],[CLIENTE]],tbClienti[],7,FALSE)</f>
        <v>DB</v>
      </c>
      <c r="H5624" t="s">
        <v>72</v>
      </c>
      <c r="I5624" t="str">
        <f>IF(LEFT(tbStoricoOrdini[[#This Row],[ARTICOLO]],3) = "COG","COG",LEFT(tbStoricoOrdini[[#This Row],[ARTICOLO]],FIND(" ",tbStoricoOrdini[[#This Row],[ARTICOLO]])-1))</f>
        <v>EB06</v>
      </c>
      <c r="J5624" t="str">
        <f>MID(tbStoricoOrdini[[#This Row],[ARTICOLO]],FIND(" ",tbStoricoOrdini[[#This Row],[ARTICOLO]])+1,4)</f>
        <v>3000</v>
      </c>
      <c r="K5624" t="str">
        <f>IFERROR(RIGHT(tbStoricoOrdini[[#This Row],[ARTICOLO]],LEN(tbStoricoOrdini[[#This Row],[ARTICOLO]])-FIND(" ",tbStoricoOrdini[[#This Row],[ARTICOLO]],FIND(" ",tbStoricoOrdini[[#This Row],[ARTICOLO]]) +1)),"")</f>
        <v>Medium</v>
      </c>
      <c r="L5624" s="3">
        <f>VLOOKUP(tbStoricoOrdini[[#This Row],[ARTICOLO]],tbArticoli[],2,FALSE)</f>
        <v>120</v>
      </c>
      <c r="M5624" s="22">
        <f>tbStoricoOrdini[[#This Row],[IMPORTO]]/tbStoricoOrdini[[#This Row],[PREZZO]]</f>
        <v>12.766666666666667</v>
      </c>
      <c r="N5624" t="s">
        <v>6</v>
      </c>
      <c r="O5624" s="8">
        <f>VLOOKUP(tbStoricoOrdini[[#This Row],[AGENTE]],tbAgenti[],2,FALSE)</f>
        <v>7.4999999999999997E-2</v>
      </c>
      <c r="P5624" s="2">
        <v>1532</v>
      </c>
      <c r="Q5624" s="2">
        <f>tbStoricoOrdini[[#This Row],[IMPORTO]]*tbStoricoOrdini[[#This Row],[% COMM.]]</f>
        <v>114.89999999999999</v>
      </c>
      <c r="R5624" s="2">
        <f>tbStoricoOrdini[[#This Row],[TOT. COMM.]]+tbStoricoOrdini[[#This Row],[IMPORTO]]</f>
        <v>1646.9</v>
      </c>
    </row>
    <row r="5625" spans="1:18">
      <c r="A5625" s="1">
        <v>44013</v>
      </c>
      <c r="B5625" s="7">
        <f>MONTH(tbStoricoOrdini[[#This Row],[DATA]])</f>
        <v>7</v>
      </c>
      <c r="C5625" t="s">
        <v>5720</v>
      </c>
      <c r="D5625" t="str">
        <f>RIGHT(tbStoricoOrdini[[#This Row],[ORDINE]],4)</f>
        <v>5622</v>
      </c>
      <c r="E5625" t="s">
        <v>34</v>
      </c>
      <c r="F5625" t="str">
        <f>VLOOKUP(tbStoricoOrdini[[#This Row],[CLIENTE]],tbClienti[],3,FALSE)</f>
        <v>Lombardia</v>
      </c>
      <c r="G5625" t="str">
        <f>VLOOKUP(tbStoricoOrdini[[#This Row],[CLIENTE]],tbClienti[],7,FALSE)</f>
        <v>DB</v>
      </c>
      <c r="H5625" t="s">
        <v>73</v>
      </c>
      <c r="I5625" t="str">
        <f>IF(LEFT(tbStoricoOrdini[[#This Row],[ARTICOLO]],3) = "COG","COG",LEFT(tbStoricoOrdini[[#This Row],[ARTICOLO]],FIND(" ",tbStoricoOrdini[[#This Row],[ARTICOLO]])-1))</f>
        <v>EB06</v>
      </c>
      <c r="J5625" t="str">
        <f>MID(tbStoricoOrdini[[#This Row],[ARTICOLO]],FIND(" ",tbStoricoOrdini[[#This Row],[ARTICOLO]])+1,4)</f>
        <v>3000</v>
      </c>
      <c r="K5625" t="str">
        <f>IFERROR(RIGHT(tbStoricoOrdini[[#This Row],[ARTICOLO]],LEN(tbStoricoOrdini[[#This Row],[ARTICOLO]])-FIND(" ",tbStoricoOrdini[[#This Row],[ARTICOLO]],FIND(" ",tbStoricoOrdini[[#This Row],[ARTICOLO]]) +1)),"")</f>
        <v>Plus</v>
      </c>
      <c r="L5625" s="3">
        <f>VLOOKUP(tbStoricoOrdini[[#This Row],[ARTICOLO]],tbArticoli[],2,FALSE)</f>
        <v>130</v>
      </c>
      <c r="M5625" s="22">
        <f>tbStoricoOrdini[[#This Row],[IMPORTO]]/tbStoricoOrdini[[#This Row],[PREZZO]]</f>
        <v>7.6923076923076927E-3</v>
      </c>
      <c r="N5625" t="s">
        <v>6</v>
      </c>
      <c r="O5625" s="8">
        <f>VLOOKUP(tbStoricoOrdini[[#This Row],[AGENTE]],tbAgenti[],2,FALSE)</f>
        <v>7.4999999999999997E-2</v>
      </c>
      <c r="P5625" s="2">
        <v>1</v>
      </c>
      <c r="Q5625" s="2">
        <f>tbStoricoOrdini[[#This Row],[IMPORTO]]*tbStoricoOrdini[[#This Row],[% COMM.]]</f>
        <v>7.4999999999999997E-2</v>
      </c>
      <c r="R5625" s="2">
        <f>tbStoricoOrdini[[#This Row],[TOT. COMM.]]+tbStoricoOrdini[[#This Row],[IMPORTO]]</f>
        <v>1.075</v>
      </c>
    </row>
    <row r="5626" spans="1:18">
      <c r="A5626" s="1">
        <v>44013</v>
      </c>
      <c r="B5626" s="7">
        <f>MONTH(tbStoricoOrdini[[#This Row],[DATA]])</f>
        <v>7</v>
      </c>
      <c r="C5626" t="s">
        <v>5721</v>
      </c>
      <c r="D5626" t="str">
        <f>RIGHT(tbStoricoOrdini[[#This Row],[ORDINE]],4)</f>
        <v>5623</v>
      </c>
      <c r="E5626" t="s">
        <v>35</v>
      </c>
      <c r="F5626" t="str">
        <f>VLOOKUP(tbStoricoOrdini[[#This Row],[CLIENTE]],tbClienti[],3,FALSE)</f>
        <v>Veneto</v>
      </c>
      <c r="G5626" t="str">
        <f>VLOOKUP(tbStoricoOrdini[[#This Row],[CLIENTE]],tbClienti[],7,FALSE)</f>
        <v>CC</v>
      </c>
      <c r="H5626" t="s">
        <v>74</v>
      </c>
      <c r="I5626" t="str">
        <f>IF(LEFT(tbStoricoOrdini[[#This Row],[ARTICOLO]],3) = "COG","COG",LEFT(tbStoricoOrdini[[#This Row],[ARTICOLO]],FIND(" ",tbStoricoOrdini[[#This Row],[ARTICOLO]])-1))</f>
        <v>AVRC</v>
      </c>
      <c r="J5626" t="str">
        <f>MID(tbStoricoOrdini[[#This Row],[ARTICOLO]],FIND(" ",tbStoricoOrdini[[#This Row],[ARTICOLO]])+1,4)</f>
        <v>2500</v>
      </c>
      <c r="K5626" t="str">
        <f>IFERROR(RIGHT(tbStoricoOrdini[[#This Row],[ARTICOLO]],LEN(tbStoricoOrdini[[#This Row],[ARTICOLO]])-FIND(" ",tbStoricoOrdini[[#This Row],[ARTICOLO]],FIND(" ",tbStoricoOrdini[[#This Row],[ARTICOLO]]) +1)),"")</f>
        <v>Gold</v>
      </c>
      <c r="L5626" s="3">
        <f>VLOOKUP(tbStoricoOrdini[[#This Row],[ARTICOLO]],tbArticoli[],2,FALSE)</f>
        <v>500</v>
      </c>
      <c r="M5626" s="22">
        <f>tbStoricoOrdini[[#This Row],[IMPORTO]]/tbStoricoOrdini[[#This Row],[PREZZO]]</f>
        <v>0.32800000000000001</v>
      </c>
      <c r="N5626" t="s">
        <v>6</v>
      </c>
      <c r="O5626" s="8">
        <f>VLOOKUP(tbStoricoOrdini[[#This Row],[AGENTE]],tbAgenti[],2,FALSE)</f>
        <v>7.4999999999999997E-2</v>
      </c>
      <c r="P5626" s="2">
        <v>164</v>
      </c>
      <c r="Q5626" s="2">
        <f>tbStoricoOrdini[[#This Row],[IMPORTO]]*tbStoricoOrdini[[#This Row],[% COMM.]]</f>
        <v>12.299999999999999</v>
      </c>
      <c r="R5626" s="2">
        <f>tbStoricoOrdini[[#This Row],[TOT. COMM.]]+tbStoricoOrdini[[#This Row],[IMPORTO]]</f>
        <v>176.3</v>
      </c>
    </row>
    <row r="5627" spans="1:18">
      <c r="A5627" s="1">
        <v>44013</v>
      </c>
      <c r="B5627" s="7">
        <f>MONTH(tbStoricoOrdini[[#This Row],[DATA]])</f>
        <v>7</v>
      </c>
      <c r="C5627" t="s">
        <v>5722</v>
      </c>
      <c r="D5627" t="str">
        <f>RIGHT(tbStoricoOrdini[[#This Row],[ORDINE]],4)</f>
        <v>5624</v>
      </c>
      <c r="E5627" t="s">
        <v>35</v>
      </c>
      <c r="F5627" t="str">
        <f>VLOOKUP(tbStoricoOrdini[[#This Row],[CLIENTE]],tbClienti[],3,FALSE)</f>
        <v>Veneto</v>
      </c>
      <c r="G5627" t="str">
        <f>VLOOKUP(tbStoricoOrdini[[#This Row],[CLIENTE]],tbClienti[],7,FALSE)</f>
        <v>CC</v>
      </c>
      <c r="H5627" t="s">
        <v>77</v>
      </c>
      <c r="I5627" t="str">
        <f>IF(LEFT(tbStoricoOrdini[[#This Row],[ARTICOLO]],3) = "COG","COG",LEFT(tbStoricoOrdini[[#This Row],[ARTICOLO]],FIND(" ",tbStoricoOrdini[[#This Row],[ARTICOLO]])-1))</f>
        <v>COG</v>
      </c>
      <c r="J5627" t="str">
        <f>MID(tbStoricoOrdini[[#This Row],[ARTICOLO]],FIND(" ",tbStoricoOrdini[[#This Row],[ARTICOLO]])+1,4)</f>
        <v>2000</v>
      </c>
      <c r="K5627" t="str">
        <f>IFERROR(RIGHT(tbStoricoOrdini[[#This Row],[ARTICOLO]],LEN(tbStoricoOrdini[[#This Row],[ARTICOLO]])-FIND(" ",tbStoricoOrdini[[#This Row],[ARTICOLO]],FIND(" ",tbStoricoOrdini[[#This Row],[ARTICOLO]]) +1)),"")</f>
        <v>Medium</v>
      </c>
      <c r="L5627" s="3">
        <f>VLOOKUP(tbStoricoOrdini[[#This Row],[ARTICOLO]],tbArticoli[],2,FALSE)</f>
        <v>200</v>
      </c>
      <c r="M5627" s="22">
        <f>tbStoricoOrdini[[#This Row],[IMPORTO]]/tbStoricoOrdini[[#This Row],[PREZZO]]</f>
        <v>0.15</v>
      </c>
      <c r="N5627" t="s">
        <v>9</v>
      </c>
      <c r="O5627" s="8">
        <f>VLOOKUP(tbStoricoOrdini[[#This Row],[AGENTE]],tbAgenti[],2,FALSE)</f>
        <v>0.05</v>
      </c>
      <c r="P5627" s="2">
        <v>30</v>
      </c>
      <c r="Q5627" s="2">
        <f>tbStoricoOrdini[[#This Row],[IMPORTO]]*tbStoricoOrdini[[#This Row],[% COMM.]]</f>
        <v>1.5</v>
      </c>
      <c r="R5627" s="2">
        <f>tbStoricoOrdini[[#This Row],[TOT. COMM.]]+tbStoricoOrdini[[#This Row],[IMPORTO]]</f>
        <v>31.5</v>
      </c>
    </row>
    <row r="5628" spans="1:18">
      <c r="A5628" s="1">
        <v>44013</v>
      </c>
      <c r="B5628" s="7">
        <f>MONTH(tbStoricoOrdini[[#This Row],[DATA]])</f>
        <v>7</v>
      </c>
      <c r="C5628" t="s">
        <v>5723</v>
      </c>
      <c r="D5628" t="str">
        <f>RIGHT(tbStoricoOrdini[[#This Row],[ORDINE]],4)</f>
        <v>5625</v>
      </c>
      <c r="E5628" t="s">
        <v>35</v>
      </c>
      <c r="F5628" t="str">
        <f>VLOOKUP(tbStoricoOrdini[[#This Row],[CLIENTE]],tbClienti[],3,FALSE)</f>
        <v>Veneto</v>
      </c>
      <c r="G5628" t="str">
        <f>VLOOKUP(tbStoricoOrdini[[#This Row],[CLIENTE]],tbClienti[],7,FALSE)</f>
        <v>CC</v>
      </c>
      <c r="H5628" t="s">
        <v>61</v>
      </c>
      <c r="I5628" t="str">
        <f>IF(LEFT(tbStoricoOrdini[[#This Row],[ARTICOLO]],3) = "COG","COG",LEFT(tbStoricoOrdini[[#This Row],[ARTICOLO]],FIND(" ",tbStoricoOrdini[[#This Row],[ARTICOLO]])-1))</f>
        <v>KLM</v>
      </c>
      <c r="J5628" t="str">
        <f>MID(tbStoricoOrdini[[#This Row],[ARTICOLO]],FIND(" ",tbStoricoOrdini[[#This Row],[ARTICOLO]])+1,4)</f>
        <v>5000</v>
      </c>
      <c r="K5628" t="str">
        <f>IFERROR(RIGHT(tbStoricoOrdini[[#This Row],[ARTICOLO]],LEN(tbStoricoOrdini[[#This Row],[ARTICOLO]])-FIND(" ",tbStoricoOrdini[[#This Row],[ARTICOLO]],FIND(" ",tbStoricoOrdini[[#This Row],[ARTICOLO]]) +1)),"")</f>
        <v>Medium</v>
      </c>
      <c r="L5628" s="3">
        <f>VLOOKUP(tbStoricoOrdini[[#This Row],[ARTICOLO]],tbArticoli[],2,FALSE)</f>
        <v>150</v>
      </c>
      <c r="M5628" s="22">
        <f>tbStoricoOrdini[[#This Row],[IMPORTO]]/tbStoricoOrdini[[#This Row],[PREZZO]]</f>
        <v>134.30000000000001</v>
      </c>
      <c r="N5628" t="s">
        <v>15</v>
      </c>
      <c r="O5628" s="8">
        <f>VLOOKUP(tbStoricoOrdini[[#This Row],[AGENTE]],tbAgenti[],2,FALSE)</f>
        <v>0.08</v>
      </c>
      <c r="P5628" s="2">
        <v>20145</v>
      </c>
      <c r="Q5628" s="2">
        <f>tbStoricoOrdini[[#This Row],[IMPORTO]]*tbStoricoOrdini[[#This Row],[% COMM.]]</f>
        <v>1611.6000000000001</v>
      </c>
      <c r="R5628" s="2">
        <f>tbStoricoOrdini[[#This Row],[TOT. COMM.]]+tbStoricoOrdini[[#This Row],[IMPORTO]]</f>
        <v>21756.6</v>
      </c>
    </row>
    <row r="5629" spans="1:18">
      <c r="A5629" s="1">
        <v>44013</v>
      </c>
      <c r="B5629" s="7">
        <f>MONTH(tbStoricoOrdini[[#This Row],[DATA]])</f>
        <v>7</v>
      </c>
      <c r="C5629" t="s">
        <v>5724</v>
      </c>
      <c r="D5629" t="str">
        <f>RIGHT(tbStoricoOrdini[[#This Row],[ORDINE]],4)</f>
        <v>5626</v>
      </c>
      <c r="E5629" t="s">
        <v>35</v>
      </c>
      <c r="F5629" t="str">
        <f>VLOOKUP(tbStoricoOrdini[[#This Row],[CLIENTE]],tbClienti[],3,FALSE)</f>
        <v>Veneto</v>
      </c>
      <c r="G5629" t="str">
        <f>VLOOKUP(tbStoricoOrdini[[#This Row],[CLIENTE]],tbClienti[],7,FALSE)</f>
        <v>CC</v>
      </c>
      <c r="H5629" t="s">
        <v>61</v>
      </c>
      <c r="I5629" t="str">
        <f>IF(LEFT(tbStoricoOrdini[[#This Row],[ARTICOLO]],3) = "COG","COG",LEFT(tbStoricoOrdini[[#This Row],[ARTICOLO]],FIND(" ",tbStoricoOrdini[[#This Row],[ARTICOLO]])-1))</f>
        <v>KLM</v>
      </c>
      <c r="J5629" t="str">
        <f>MID(tbStoricoOrdini[[#This Row],[ARTICOLO]],FIND(" ",tbStoricoOrdini[[#This Row],[ARTICOLO]])+1,4)</f>
        <v>5000</v>
      </c>
      <c r="K5629" t="str">
        <f>IFERROR(RIGHT(tbStoricoOrdini[[#This Row],[ARTICOLO]],LEN(tbStoricoOrdini[[#This Row],[ARTICOLO]])-FIND(" ",tbStoricoOrdini[[#This Row],[ARTICOLO]],FIND(" ",tbStoricoOrdini[[#This Row],[ARTICOLO]]) +1)),"")</f>
        <v>Medium</v>
      </c>
      <c r="L5629" s="3">
        <f>VLOOKUP(tbStoricoOrdini[[#This Row],[ARTICOLO]],tbArticoli[],2,FALSE)</f>
        <v>150</v>
      </c>
      <c r="M5629" s="22">
        <f>tbStoricoOrdini[[#This Row],[IMPORTO]]/tbStoricoOrdini[[#This Row],[PREZZO]]</f>
        <v>17.053333333333335</v>
      </c>
      <c r="N5629" t="s">
        <v>6</v>
      </c>
      <c r="O5629" s="8">
        <f>VLOOKUP(tbStoricoOrdini[[#This Row],[AGENTE]],tbAgenti[],2,FALSE)</f>
        <v>7.4999999999999997E-2</v>
      </c>
      <c r="P5629" s="2">
        <v>2558</v>
      </c>
      <c r="Q5629" s="2">
        <f>tbStoricoOrdini[[#This Row],[IMPORTO]]*tbStoricoOrdini[[#This Row],[% COMM.]]</f>
        <v>191.85</v>
      </c>
      <c r="R5629" s="2">
        <f>tbStoricoOrdini[[#This Row],[TOT. COMM.]]+tbStoricoOrdini[[#This Row],[IMPORTO]]</f>
        <v>2749.85</v>
      </c>
    </row>
    <row r="5630" spans="1:18">
      <c r="A5630" s="1">
        <v>44013</v>
      </c>
      <c r="B5630" s="7">
        <f>MONTH(tbStoricoOrdini[[#This Row],[DATA]])</f>
        <v>7</v>
      </c>
      <c r="C5630" t="s">
        <v>5725</v>
      </c>
      <c r="D5630" t="str">
        <f>RIGHT(tbStoricoOrdini[[#This Row],[ORDINE]],4)</f>
        <v>5627</v>
      </c>
      <c r="E5630" t="s">
        <v>35</v>
      </c>
      <c r="F5630" t="str">
        <f>VLOOKUP(tbStoricoOrdini[[#This Row],[CLIENTE]],tbClienti[],3,FALSE)</f>
        <v>Veneto</v>
      </c>
      <c r="G5630" t="str">
        <f>VLOOKUP(tbStoricoOrdini[[#This Row],[CLIENTE]],tbClienti[],7,FALSE)</f>
        <v>CC</v>
      </c>
      <c r="H5630" t="s">
        <v>61</v>
      </c>
      <c r="I5630" t="str">
        <f>IF(LEFT(tbStoricoOrdini[[#This Row],[ARTICOLO]],3) = "COG","COG",LEFT(tbStoricoOrdini[[#This Row],[ARTICOLO]],FIND(" ",tbStoricoOrdini[[#This Row],[ARTICOLO]])-1))</f>
        <v>KLM</v>
      </c>
      <c r="J5630" t="str">
        <f>MID(tbStoricoOrdini[[#This Row],[ARTICOLO]],FIND(" ",tbStoricoOrdini[[#This Row],[ARTICOLO]])+1,4)</f>
        <v>5000</v>
      </c>
      <c r="K5630" t="str">
        <f>IFERROR(RIGHT(tbStoricoOrdini[[#This Row],[ARTICOLO]],LEN(tbStoricoOrdini[[#This Row],[ARTICOLO]])-FIND(" ",tbStoricoOrdini[[#This Row],[ARTICOLO]],FIND(" ",tbStoricoOrdini[[#This Row],[ARTICOLO]]) +1)),"")</f>
        <v>Medium</v>
      </c>
      <c r="L5630" s="3">
        <f>VLOOKUP(tbStoricoOrdini[[#This Row],[ARTICOLO]],tbArticoli[],2,FALSE)</f>
        <v>150</v>
      </c>
      <c r="M5630" s="22">
        <f>tbStoricoOrdini[[#This Row],[IMPORTO]]/tbStoricoOrdini[[#This Row],[PREZZO]]</f>
        <v>0.30666666666666664</v>
      </c>
      <c r="N5630" t="s">
        <v>9</v>
      </c>
      <c r="O5630" s="8">
        <f>VLOOKUP(tbStoricoOrdini[[#This Row],[AGENTE]],tbAgenti[],2,FALSE)</f>
        <v>0.05</v>
      </c>
      <c r="P5630" s="2">
        <v>46</v>
      </c>
      <c r="Q5630" s="2">
        <f>tbStoricoOrdini[[#This Row],[IMPORTO]]*tbStoricoOrdini[[#This Row],[% COMM.]]</f>
        <v>2.3000000000000003</v>
      </c>
      <c r="R5630" s="2">
        <f>tbStoricoOrdini[[#This Row],[TOT. COMM.]]+tbStoricoOrdini[[#This Row],[IMPORTO]]</f>
        <v>48.3</v>
      </c>
    </row>
    <row r="5631" spans="1:18">
      <c r="A5631" s="1">
        <v>44013</v>
      </c>
      <c r="B5631" s="7">
        <f>MONTH(tbStoricoOrdini[[#This Row],[DATA]])</f>
        <v>7</v>
      </c>
      <c r="C5631" t="s">
        <v>5726</v>
      </c>
      <c r="D5631" t="str">
        <f>RIGHT(tbStoricoOrdini[[#This Row],[ORDINE]],4)</f>
        <v>5628</v>
      </c>
      <c r="E5631" t="s">
        <v>35</v>
      </c>
      <c r="F5631" t="str">
        <f>VLOOKUP(tbStoricoOrdini[[#This Row],[CLIENTE]],tbClienti[],3,FALSE)</f>
        <v>Veneto</v>
      </c>
      <c r="G5631" t="str">
        <f>VLOOKUP(tbStoricoOrdini[[#This Row],[CLIENTE]],tbClienti[],7,FALSE)</f>
        <v>CC</v>
      </c>
      <c r="H5631" t="s">
        <v>60</v>
      </c>
      <c r="I5631" t="str">
        <f>IF(LEFT(tbStoricoOrdini[[#This Row],[ARTICOLO]],3) = "COG","COG",LEFT(tbStoricoOrdini[[#This Row],[ARTICOLO]],FIND(" ",tbStoricoOrdini[[#This Row],[ARTICOLO]])-1))</f>
        <v>KLM</v>
      </c>
      <c r="J5631" t="str">
        <f>MID(tbStoricoOrdini[[#This Row],[ARTICOLO]],FIND(" ",tbStoricoOrdini[[#This Row],[ARTICOLO]])+1,4)</f>
        <v>5000</v>
      </c>
      <c r="K5631" t="str">
        <f>IFERROR(RIGHT(tbStoricoOrdini[[#This Row],[ARTICOLO]],LEN(tbStoricoOrdini[[#This Row],[ARTICOLO]])-FIND(" ",tbStoricoOrdini[[#This Row],[ARTICOLO]],FIND(" ",tbStoricoOrdini[[#This Row],[ARTICOLO]]) +1)),"")</f>
        <v>Plus</v>
      </c>
      <c r="L5631" s="3">
        <f>VLOOKUP(tbStoricoOrdini[[#This Row],[ARTICOLO]],tbArticoli[],2,FALSE)</f>
        <v>175</v>
      </c>
      <c r="M5631" s="22">
        <f>tbStoricoOrdini[[#This Row],[IMPORTO]]/tbStoricoOrdini[[#This Row],[PREZZO]]</f>
        <v>43.165714285714287</v>
      </c>
      <c r="N5631" t="s">
        <v>7</v>
      </c>
      <c r="O5631" s="8">
        <f>VLOOKUP(tbStoricoOrdini[[#This Row],[AGENTE]],tbAgenti[],2,FALSE)</f>
        <v>0.03</v>
      </c>
      <c r="P5631" s="2">
        <v>7554</v>
      </c>
      <c r="Q5631" s="2">
        <f>tbStoricoOrdini[[#This Row],[IMPORTO]]*tbStoricoOrdini[[#This Row],[% COMM.]]</f>
        <v>226.62</v>
      </c>
      <c r="R5631" s="2">
        <f>tbStoricoOrdini[[#This Row],[TOT. COMM.]]+tbStoricoOrdini[[#This Row],[IMPORTO]]</f>
        <v>7780.62</v>
      </c>
    </row>
    <row r="5632" spans="1:18">
      <c r="A5632" s="1">
        <v>44013</v>
      </c>
      <c r="B5632" s="7">
        <f>MONTH(tbStoricoOrdini[[#This Row],[DATA]])</f>
        <v>7</v>
      </c>
      <c r="C5632" t="s">
        <v>5727</v>
      </c>
      <c r="D5632" t="str">
        <f>RIGHT(tbStoricoOrdini[[#This Row],[ORDINE]],4)</f>
        <v>5629</v>
      </c>
      <c r="E5632" t="s">
        <v>35</v>
      </c>
      <c r="F5632" t="str">
        <f>VLOOKUP(tbStoricoOrdini[[#This Row],[CLIENTE]],tbClienti[],3,FALSE)</f>
        <v>Veneto</v>
      </c>
      <c r="G5632" t="str">
        <f>VLOOKUP(tbStoricoOrdini[[#This Row],[CLIENTE]],tbClienti[],7,FALSE)</f>
        <v>CC</v>
      </c>
      <c r="H5632" t="s">
        <v>62</v>
      </c>
      <c r="I5632" t="str">
        <f>IF(LEFT(tbStoricoOrdini[[#This Row],[ARTICOLO]],3) = "COG","COG",LEFT(tbStoricoOrdini[[#This Row],[ARTICOLO]],FIND(" ",tbStoricoOrdini[[#This Row],[ARTICOLO]])-1))</f>
        <v>KLM</v>
      </c>
      <c r="J5632" t="str">
        <f>MID(tbStoricoOrdini[[#This Row],[ARTICOLO]],FIND(" ",tbStoricoOrdini[[#This Row],[ARTICOLO]])+1,4)</f>
        <v>2500</v>
      </c>
      <c r="K5632" t="str">
        <f>IFERROR(RIGHT(tbStoricoOrdini[[#This Row],[ARTICOLO]],LEN(tbStoricoOrdini[[#This Row],[ARTICOLO]])-FIND(" ",tbStoricoOrdini[[#This Row],[ARTICOLO]],FIND(" ",tbStoricoOrdini[[#This Row],[ARTICOLO]]) +1)),"")</f>
        <v>Plus</v>
      </c>
      <c r="L5632" s="3">
        <f>VLOOKUP(tbStoricoOrdini[[#This Row],[ARTICOLO]],tbArticoli[],2,FALSE)</f>
        <v>130</v>
      </c>
      <c r="M5632" s="22">
        <f>tbStoricoOrdini[[#This Row],[IMPORTO]]/tbStoricoOrdini[[#This Row],[PREZZO]]</f>
        <v>0.48461538461538461</v>
      </c>
      <c r="N5632" t="s">
        <v>12</v>
      </c>
      <c r="O5632" s="8">
        <f>VLOOKUP(tbStoricoOrdini[[#This Row],[AGENTE]],tbAgenti[],2,FALSE)</f>
        <v>0.05</v>
      </c>
      <c r="P5632" s="2">
        <v>63</v>
      </c>
      <c r="Q5632" s="2">
        <f>tbStoricoOrdini[[#This Row],[IMPORTO]]*tbStoricoOrdini[[#This Row],[% COMM.]]</f>
        <v>3.1500000000000004</v>
      </c>
      <c r="R5632" s="2">
        <f>tbStoricoOrdini[[#This Row],[TOT. COMM.]]+tbStoricoOrdini[[#This Row],[IMPORTO]]</f>
        <v>66.150000000000006</v>
      </c>
    </row>
    <row r="5633" spans="1:18">
      <c r="A5633" s="1">
        <v>44013</v>
      </c>
      <c r="B5633" s="7">
        <f>MONTH(tbStoricoOrdini[[#This Row],[DATA]])</f>
        <v>7</v>
      </c>
      <c r="C5633" t="s">
        <v>5728</v>
      </c>
      <c r="D5633" t="str">
        <f>RIGHT(tbStoricoOrdini[[#This Row],[ORDINE]],4)</f>
        <v>5630</v>
      </c>
      <c r="E5633" t="s">
        <v>35</v>
      </c>
      <c r="F5633" t="str">
        <f>VLOOKUP(tbStoricoOrdini[[#This Row],[CLIENTE]],tbClienti[],3,FALSE)</f>
        <v>Veneto</v>
      </c>
      <c r="G5633" t="str">
        <f>VLOOKUP(tbStoricoOrdini[[#This Row],[CLIENTE]],tbClienti[],7,FALSE)</f>
        <v>CC</v>
      </c>
      <c r="H5633" t="s">
        <v>63</v>
      </c>
      <c r="I5633" t="str">
        <f>IF(LEFT(tbStoricoOrdini[[#This Row],[ARTICOLO]],3) = "COG","COG",LEFT(tbStoricoOrdini[[#This Row],[ARTICOLO]],FIND(" ",tbStoricoOrdini[[#This Row],[ARTICOLO]])-1))</f>
        <v>KLM</v>
      </c>
      <c r="J5633" t="str">
        <f>MID(tbStoricoOrdini[[#This Row],[ARTICOLO]],FIND(" ",tbStoricoOrdini[[#This Row],[ARTICOLO]])+1,4)</f>
        <v>3000</v>
      </c>
      <c r="K5633" t="str">
        <f>IFERROR(RIGHT(tbStoricoOrdini[[#This Row],[ARTICOLO]],LEN(tbStoricoOrdini[[#This Row],[ARTICOLO]])-FIND(" ",tbStoricoOrdini[[#This Row],[ARTICOLO]],FIND(" ",tbStoricoOrdini[[#This Row],[ARTICOLO]]) +1)),"")</f>
        <v>Plus</v>
      </c>
      <c r="L5633" s="3">
        <f>VLOOKUP(tbStoricoOrdini[[#This Row],[ARTICOLO]],tbArticoli[],2,FALSE)</f>
        <v>145</v>
      </c>
      <c r="M5633" s="22">
        <f>tbStoricoOrdini[[#This Row],[IMPORTO]]/tbStoricoOrdini[[#This Row],[PREZZO]]</f>
        <v>50.675862068965515</v>
      </c>
      <c r="N5633" t="s">
        <v>19</v>
      </c>
      <c r="O5633" s="8">
        <f>VLOOKUP(tbStoricoOrdini[[#This Row],[AGENTE]],tbAgenti[],2,FALSE)</f>
        <v>0.05</v>
      </c>
      <c r="P5633" s="2">
        <v>7348</v>
      </c>
      <c r="Q5633" s="2">
        <f>tbStoricoOrdini[[#This Row],[IMPORTO]]*tbStoricoOrdini[[#This Row],[% COMM.]]</f>
        <v>367.40000000000003</v>
      </c>
      <c r="R5633" s="2">
        <f>tbStoricoOrdini[[#This Row],[TOT. COMM.]]+tbStoricoOrdini[[#This Row],[IMPORTO]]</f>
        <v>7715.4</v>
      </c>
    </row>
    <row r="5634" spans="1:18">
      <c r="A5634" s="1">
        <v>44013</v>
      </c>
      <c r="B5634" s="7">
        <f>MONTH(tbStoricoOrdini[[#This Row],[DATA]])</f>
        <v>7</v>
      </c>
      <c r="C5634" t="s">
        <v>5729</v>
      </c>
      <c r="D5634" t="str">
        <f>RIGHT(tbStoricoOrdini[[#This Row],[ORDINE]],4)</f>
        <v>5631</v>
      </c>
      <c r="E5634" t="s">
        <v>35</v>
      </c>
      <c r="F5634" t="str">
        <f>VLOOKUP(tbStoricoOrdini[[#This Row],[CLIENTE]],tbClienti[],3,FALSE)</f>
        <v>Veneto</v>
      </c>
      <c r="G5634" t="str">
        <f>VLOOKUP(tbStoricoOrdini[[#This Row],[CLIENTE]],tbClienti[],7,FALSE)</f>
        <v>CC</v>
      </c>
      <c r="H5634" t="s">
        <v>63</v>
      </c>
      <c r="I5634" t="str">
        <f>IF(LEFT(tbStoricoOrdini[[#This Row],[ARTICOLO]],3) = "COG","COG",LEFT(tbStoricoOrdini[[#This Row],[ARTICOLO]],FIND(" ",tbStoricoOrdini[[#This Row],[ARTICOLO]])-1))</f>
        <v>KLM</v>
      </c>
      <c r="J5634" t="str">
        <f>MID(tbStoricoOrdini[[#This Row],[ARTICOLO]],FIND(" ",tbStoricoOrdini[[#This Row],[ARTICOLO]])+1,4)</f>
        <v>3000</v>
      </c>
      <c r="K5634" t="str">
        <f>IFERROR(RIGHT(tbStoricoOrdini[[#This Row],[ARTICOLO]],LEN(tbStoricoOrdini[[#This Row],[ARTICOLO]])-FIND(" ",tbStoricoOrdini[[#This Row],[ARTICOLO]],FIND(" ",tbStoricoOrdini[[#This Row],[ARTICOLO]]) +1)),"")</f>
        <v>Plus</v>
      </c>
      <c r="L5634" s="3">
        <f>VLOOKUP(tbStoricoOrdini[[#This Row],[ARTICOLO]],tbArticoli[],2,FALSE)</f>
        <v>145</v>
      </c>
      <c r="M5634" s="22">
        <f>tbStoricoOrdini[[#This Row],[IMPORTO]]/tbStoricoOrdini[[#This Row],[PREZZO]]</f>
        <v>338.12413793103451</v>
      </c>
      <c r="N5634" t="s">
        <v>15</v>
      </c>
      <c r="O5634" s="8">
        <f>VLOOKUP(tbStoricoOrdini[[#This Row],[AGENTE]],tbAgenti[],2,FALSE)</f>
        <v>0.08</v>
      </c>
      <c r="P5634" s="2">
        <v>49028</v>
      </c>
      <c r="Q5634" s="2">
        <f>tbStoricoOrdini[[#This Row],[IMPORTO]]*tbStoricoOrdini[[#This Row],[% COMM.]]</f>
        <v>3922.2400000000002</v>
      </c>
      <c r="R5634" s="2">
        <f>tbStoricoOrdini[[#This Row],[TOT. COMM.]]+tbStoricoOrdini[[#This Row],[IMPORTO]]</f>
        <v>52950.239999999998</v>
      </c>
    </row>
    <row r="5635" spans="1:18">
      <c r="A5635" s="1">
        <v>44013</v>
      </c>
      <c r="B5635" s="7">
        <f>MONTH(tbStoricoOrdini[[#This Row],[DATA]])</f>
        <v>7</v>
      </c>
      <c r="C5635" t="s">
        <v>5730</v>
      </c>
      <c r="D5635" t="str">
        <f>RIGHT(tbStoricoOrdini[[#This Row],[ORDINE]],4)</f>
        <v>5632</v>
      </c>
      <c r="E5635" t="s">
        <v>35</v>
      </c>
      <c r="F5635" t="str">
        <f>VLOOKUP(tbStoricoOrdini[[#This Row],[CLIENTE]],tbClienti[],3,FALSE)</f>
        <v>Veneto</v>
      </c>
      <c r="G5635" t="str">
        <f>VLOOKUP(tbStoricoOrdini[[#This Row],[CLIENTE]],tbClienti[],7,FALSE)</f>
        <v>CC</v>
      </c>
      <c r="H5635" t="s">
        <v>63</v>
      </c>
      <c r="I5635" t="str">
        <f>IF(LEFT(tbStoricoOrdini[[#This Row],[ARTICOLO]],3) = "COG","COG",LEFT(tbStoricoOrdini[[#This Row],[ARTICOLO]],FIND(" ",tbStoricoOrdini[[#This Row],[ARTICOLO]])-1))</f>
        <v>KLM</v>
      </c>
      <c r="J5635" t="str">
        <f>MID(tbStoricoOrdini[[#This Row],[ARTICOLO]],FIND(" ",tbStoricoOrdini[[#This Row],[ARTICOLO]])+1,4)</f>
        <v>3000</v>
      </c>
      <c r="K5635" t="str">
        <f>IFERROR(RIGHT(tbStoricoOrdini[[#This Row],[ARTICOLO]],LEN(tbStoricoOrdini[[#This Row],[ARTICOLO]])-FIND(" ",tbStoricoOrdini[[#This Row],[ARTICOLO]],FIND(" ",tbStoricoOrdini[[#This Row],[ARTICOLO]]) +1)),"")</f>
        <v>Plus</v>
      </c>
      <c r="L5635" s="3">
        <f>VLOOKUP(tbStoricoOrdini[[#This Row],[ARTICOLO]],tbArticoli[],2,FALSE)</f>
        <v>145</v>
      </c>
      <c r="M5635" s="22">
        <f>tbStoricoOrdini[[#This Row],[IMPORTO]]/tbStoricoOrdini[[#This Row],[PREZZO]]</f>
        <v>8.8827586206896552</v>
      </c>
      <c r="N5635" t="s">
        <v>7</v>
      </c>
      <c r="O5635" s="8">
        <f>VLOOKUP(tbStoricoOrdini[[#This Row],[AGENTE]],tbAgenti[],2,FALSE)</f>
        <v>0.03</v>
      </c>
      <c r="P5635" s="2">
        <v>1288</v>
      </c>
      <c r="Q5635" s="2">
        <f>tbStoricoOrdini[[#This Row],[IMPORTO]]*tbStoricoOrdini[[#This Row],[% COMM.]]</f>
        <v>38.64</v>
      </c>
      <c r="R5635" s="2">
        <f>tbStoricoOrdini[[#This Row],[TOT. COMM.]]+tbStoricoOrdini[[#This Row],[IMPORTO]]</f>
        <v>1326.64</v>
      </c>
    </row>
    <row r="5636" spans="1:18">
      <c r="A5636" s="1">
        <v>44013</v>
      </c>
      <c r="B5636" s="7">
        <f>MONTH(tbStoricoOrdini[[#This Row],[DATA]])</f>
        <v>7</v>
      </c>
      <c r="C5636" t="s">
        <v>5731</v>
      </c>
      <c r="D5636" t="str">
        <f>RIGHT(tbStoricoOrdini[[#This Row],[ORDINE]],4)</f>
        <v>5633</v>
      </c>
      <c r="E5636" t="s">
        <v>35</v>
      </c>
      <c r="F5636" t="str">
        <f>VLOOKUP(tbStoricoOrdini[[#This Row],[CLIENTE]],tbClienti[],3,FALSE)</f>
        <v>Veneto</v>
      </c>
      <c r="G5636" t="str">
        <f>VLOOKUP(tbStoricoOrdini[[#This Row],[CLIENTE]],tbClienti[],7,FALSE)</f>
        <v>CC</v>
      </c>
      <c r="H5636" t="s">
        <v>63</v>
      </c>
      <c r="I5636" t="str">
        <f>IF(LEFT(tbStoricoOrdini[[#This Row],[ARTICOLO]],3) = "COG","COG",LEFT(tbStoricoOrdini[[#This Row],[ARTICOLO]],FIND(" ",tbStoricoOrdini[[#This Row],[ARTICOLO]])-1))</f>
        <v>KLM</v>
      </c>
      <c r="J5636" t="str">
        <f>MID(tbStoricoOrdini[[#This Row],[ARTICOLO]],FIND(" ",tbStoricoOrdini[[#This Row],[ARTICOLO]])+1,4)</f>
        <v>3000</v>
      </c>
      <c r="K5636" t="str">
        <f>IFERROR(RIGHT(tbStoricoOrdini[[#This Row],[ARTICOLO]],LEN(tbStoricoOrdini[[#This Row],[ARTICOLO]])-FIND(" ",tbStoricoOrdini[[#This Row],[ARTICOLO]],FIND(" ",tbStoricoOrdini[[#This Row],[ARTICOLO]]) +1)),"")</f>
        <v>Plus</v>
      </c>
      <c r="L5636" s="3">
        <f>VLOOKUP(tbStoricoOrdini[[#This Row],[ARTICOLO]],tbArticoli[],2,FALSE)</f>
        <v>145</v>
      </c>
      <c r="M5636" s="22">
        <f>tbStoricoOrdini[[#This Row],[IMPORTO]]/tbStoricoOrdini[[#This Row],[PREZZO]]</f>
        <v>10.386206896551725</v>
      </c>
      <c r="N5636" t="s">
        <v>12</v>
      </c>
      <c r="O5636" s="8">
        <f>VLOOKUP(tbStoricoOrdini[[#This Row],[AGENTE]],tbAgenti[],2,FALSE)</f>
        <v>0.05</v>
      </c>
      <c r="P5636" s="2">
        <v>1506</v>
      </c>
      <c r="Q5636" s="2">
        <f>tbStoricoOrdini[[#This Row],[IMPORTO]]*tbStoricoOrdini[[#This Row],[% COMM.]]</f>
        <v>75.3</v>
      </c>
      <c r="R5636" s="2">
        <f>tbStoricoOrdini[[#This Row],[TOT. COMM.]]+tbStoricoOrdini[[#This Row],[IMPORTO]]</f>
        <v>1581.3</v>
      </c>
    </row>
    <row r="5637" spans="1:18">
      <c r="A5637" s="1">
        <v>44013</v>
      </c>
      <c r="B5637" s="7">
        <f>MONTH(tbStoricoOrdini[[#This Row],[DATA]])</f>
        <v>7</v>
      </c>
      <c r="C5637" t="s">
        <v>5732</v>
      </c>
      <c r="D5637" t="str">
        <f>RIGHT(tbStoricoOrdini[[#This Row],[ORDINE]],4)</f>
        <v>5634</v>
      </c>
      <c r="E5637" t="s">
        <v>35</v>
      </c>
      <c r="F5637" t="str">
        <f>VLOOKUP(tbStoricoOrdini[[#This Row],[CLIENTE]],tbClienti[],3,FALSE)</f>
        <v>Veneto</v>
      </c>
      <c r="G5637" t="str">
        <f>VLOOKUP(tbStoricoOrdini[[#This Row],[CLIENTE]],tbClienti[],7,FALSE)</f>
        <v>CC</v>
      </c>
      <c r="H5637" t="s">
        <v>63</v>
      </c>
      <c r="I5637" t="str">
        <f>IF(LEFT(tbStoricoOrdini[[#This Row],[ARTICOLO]],3) = "COG","COG",LEFT(tbStoricoOrdini[[#This Row],[ARTICOLO]],FIND(" ",tbStoricoOrdini[[#This Row],[ARTICOLO]])-1))</f>
        <v>KLM</v>
      </c>
      <c r="J5637" t="str">
        <f>MID(tbStoricoOrdini[[#This Row],[ARTICOLO]],FIND(" ",tbStoricoOrdini[[#This Row],[ARTICOLO]])+1,4)</f>
        <v>3000</v>
      </c>
      <c r="K5637" t="str">
        <f>IFERROR(RIGHT(tbStoricoOrdini[[#This Row],[ARTICOLO]],LEN(tbStoricoOrdini[[#This Row],[ARTICOLO]])-FIND(" ",tbStoricoOrdini[[#This Row],[ARTICOLO]],FIND(" ",tbStoricoOrdini[[#This Row],[ARTICOLO]]) +1)),"")</f>
        <v>Plus</v>
      </c>
      <c r="L5637" s="3">
        <f>VLOOKUP(tbStoricoOrdini[[#This Row],[ARTICOLO]],tbArticoli[],2,FALSE)</f>
        <v>145</v>
      </c>
      <c r="M5637" s="22">
        <f>tbStoricoOrdini[[#This Row],[IMPORTO]]/tbStoricoOrdini[[#This Row],[PREZZO]]</f>
        <v>265.70344827586206</v>
      </c>
      <c r="N5637" t="s">
        <v>6</v>
      </c>
      <c r="O5637" s="8">
        <f>VLOOKUP(tbStoricoOrdini[[#This Row],[AGENTE]],tbAgenti[],2,FALSE)</f>
        <v>7.4999999999999997E-2</v>
      </c>
      <c r="P5637" s="2">
        <v>38527</v>
      </c>
      <c r="Q5637" s="2">
        <f>tbStoricoOrdini[[#This Row],[IMPORTO]]*tbStoricoOrdini[[#This Row],[% COMM.]]</f>
        <v>2889.5250000000001</v>
      </c>
      <c r="R5637" s="2">
        <f>tbStoricoOrdini[[#This Row],[TOT. COMM.]]+tbStoricoOrdini[[#This Row],[IMPORTO]]</f>
        <v>41416.525000000001</v>
      </c>
    </row>
    <row r="5638" spans="1:18">
      <c r="A5638" s="1">
        <v>44013</v>
      </c>
      <c r="B5638" s="7">
        <f>MONTH(tbStoricoOrdini[[#This Row],[DATA]])</f>
        <v>7</v>
      </c>
      <c r="C5638" t="s">
        <v>5733</v>
      </c>
      <c r="D5638" t="str">
        <f>RIGHT(tbStoricoOrdini[[#This Row],[ORDINE]],4)</f>
        <v>5635</v>
      </c>
      <c r="E5638" t="s">
        <v>35</v>
      </c>
      <c r="F5638" t="str">
        <f>VLOOKUP(tbStoricoOrdini[[#This Row],[CLIENTE]],tbClienti[],3,FALSE)</f>
        <v>Veneto</v>
      </c>
      <c r="G5638" t="str">
        <f>VLOOKUP(tbStoricoOrdini[[#This Row],[CLIENTE]],tbClienti[],7,FALSE)</f>
        <v>CC</v>
      </c>
      <c r="H5638" t="s">
        <v>63</v>
      </c>
      <c r="I5638" t="str">
        <f>IF(LEFT(tbStoricoOrdini[[#This Row],[ARTICOLO]],3) = "COG","COG",LEFT(tbStoricoOrdini[[#This Row],[ARTICOLO]],FIND(" ",tbStoricoOrdini[[#This Row],[ARTICOLO]])-1))</f>
        <v>KLM</v>
      </c>
      <c r="J5638" t="str">
        <f>MID(tbStoricoOrdini[[#This Row],[ARTICOLO]],FIND(" ",tbStoricoOrdini[[#This Row],[ARTICOLO]])+1,4)</f>
        <v>3000</v>
      </c>
      <c r="K5638" t="str">
        <f>IFERROR(RIGHT(tbStoricoOrdini[[#This Row],[ARTICOLO]],LEN(tbStoricoOrdini[[#This Row],[ARTICOLO]])-FIND(" ",tbStoricoOrdini[[#This Row],[ARTICOLO]],FIND(" ",tbStoricoOrdini[[#This Row],[ARTICOLO]]) +1)),"")</f>
        <v>Plus</v>
      </c>
      <c r="L5638" s="3">
        <f>VLOOKUP(tbStoricoOrdini[[#This Row],[ARTICOLO]],tbArticoli[],2,FALSE)</f>
        <v>145</v>
      </c>
      <c r="M5638" s="22">
        <f>tbStoricoOrdini[[#This Row],[IMPORTO]]/tbStoricoOrdini[[#This Row],[PREZZO]]</f>
        <v>13.979310344827587</v>
      </c>
      <c r="N5638" t="s">
        <v>9</v>
      </c>
      <c r="O5638" s="8">
        <f>VLOOKUP(tbStoricoOrdini[[#This Row],[AGENTE]],tbAgenti[],2,FALSE)</f>
        <v>0.05</v>
      </c>
      <c r="P5638" s="2">
        <v>2027</v>
      </c>
      <c r="Q5638" s="2">
        <f>tbStoricoOrdini[[#This Row],[IMPORTO]]*tbStoricoOrdini[[#This Row],[% COMM.]]</f>
        <v>101.35000000000001</v>
      </c>
      <c r="R5638" s="2">
        <f>tbStoricoOrdini[[#This Row],[TOT. COMM.]]+tbStoricoOrdini[[#This Row],[IMPORTO]]</f>
        <v>2128.35</v>
      </c>
    </row>
    <row r="5639" spans="1:18">
      <c r="A5639" s="1">
        <v>44013</v>
      </c>
      <c r="B5639" s="7">
        <f>MONTH(tbStoricoOrdini[[#This Row],[DATA]])</f>
        <v>7</v>
      </c>
      <c r="C5639" t="s">
        <v>5734</v>
      </c>
      <c r="D5639" t="str">
        <f>RIGHT(tbStoricoOrdini[[#This Row],[ORDINE]],4)</f>
        <v>5636</v>
      </c>
      <c r="E5639" t="s">
        <v>35</v>
      </c>
      <c r="F5639" t="str">
        <f>VLOOKUP(tbStoricoOrdini[[#This Row],[CLIENTE]],tbClienti[],3,FALSE)</f>
        <v>Veneto</v>
      </c>
      <c r="G5639" t="str">
        <f>VLOOKUP(tbStoricoOrdini[[#This Row],[CLIENTE]],tbClienti[],7,FALSE)</f>
        <v>CC</v>
      </c>
      <c r="H5639" t="s">
        <v>66</v>
      </c>
      <c r="I5639" t="str">
        <f>IF(LEFT(tbStoricoOrdini[[#This Row],[ARTICOLO]],3) = "COG","COG",LEFT(tbStoricoOrdini[[#This Row],[ARTICOLO]],FIND(" ",tbStoricoOrdini[[#This Row],[ARTICOLO]])-1))</f>
        <v>BAG</v>
      </c>
      <c r="J5639" t="str">
        <f>MID(tbStoricoOrdini[[#This Row],[ARTICOLO]],FIND(" ",tbStoricoOrdini[[#This Row],[ARTICOLO]])+1,4)</f>
        <v>2500</v>
      </c>
      <c r="K5639" t="str">
        <f>IFERROR(RIGHT(tbStoricoOrdini[[#This Row],[ARTICOLO]],LEN(tbStoricoOrdini[[#This Row],[ARTICOLO]])-FIND(" ",tbStoricoOrdini[[#This Row],[ARTICOLO]],FIND(" ",tbStoricoOrdini[[#This Row],[ARTICOLO]]) +1)),"")</f>
        <v>Plus</v>
      </c>
      <c r="L5639" s="3">
        <f>VLOOKUP(tbStoricoOrdini[[#This Row],[ARTICOLO]],tbArticoli[],2,FALSE)</f>
        <v>220</v>
      </c>
      <c r="M5639" s="22">
        <f>tbStoricoOrdini[[#This Row],[IMPORTO]]/tbStoricoOrdini[[#This Row],[PREZZO]]</f>
        <v>0.20909090909090908</v>
      </c>
      <c r="N5639" t="s">
        <v>19</v>
      </c>
      <c r="O5639" s="8">
        <f>VLOOKUP(tbStoricoOrdini[[#This Row],[AGENTE]],tbAgenti[],2,FALSE)</f>
        <v>0.05</v>
      </c>
      <c r="P5639" s="2">
        <v>46</v>
      </c>
      <c r="Q5639" s="2">
        <f>tbStoricoOrdini[[#This Row],[IMPORTO]]*tbStoricoOrdini[[#This Row],[% COMM.]]</f>
        <v>2.3000000000000003</v>
      </c>
      <c r="R5639" s="2">
        <f>tbStoricoOrdini[[#This Row],[TOT. COMM.]]+tbStoricoOrdini[[#This Row],[IMPORTO]]</f>
        <v>48.3</v>
      </c>
    </row>
    <row r="5640" spans="1:18">
      <c r="A5640" s="1">
        <v>44013</v>
      </c>
      <c r="B5640" s="7">
        <f>MONTH(tbStoricoOrdini[[#This Row],[DATA]])</f>
        <v>7</v>
      </c>
      <c r="C5640" t="s">
        <v>5735</v>
      </c>
      <c r="D5640" t="str">
        <f>RIGHT(tbStoricoOrdini[[#This Row],[ORDINE]],4)</f>
        <v>5637</v>
      </c>
      <c r="E5640" t="s">
        <v>35</v>
      </c>
      <c r="F5640" t="str">
        <f>VLOOKUP(tbStoricoOrdini[[#This Row],[CLIENTE]],tbClienti[],3,FALSE)</f>
        <v>Veneto</v>
      </c>
      <c r="G5640" t="str">
        <f>VLOOKUP(tbStoricoOrdini[[#This Row],[CLIENTE]],tbClienti[],7,FALSE)</f>
        <v>CC</v>
      </c>
      <c r="H5640" t="s">
        <v>66</v>
      </c>
      <c r="I5640" t="str">
        <f>IF(LEFT(tbStoricoOrdini[[#This Row],[ARTICOLO]],3) = "COG","COG",LEFT(tbStoricoOrdini[[#This Row],[ARTICOLO]],FIND(" ",tbStoricoOrdini[[#This Row],[ARTICOLO]])-1))</f>
        <v>BAG</v>
      </c>
      <c r="J5640" t="str">
        <f>MID(tbStoricoOrdini[[#This Row],[ARTICOLO]],FIND(" ",tbStoricoOrdini[[#This Row],[ARTICOLO]])+1,4)</f>
        <v>2500</v>
      </c>
      <c r="K5640" t="str">
        <f>IFERROR(RIGHT(tbStoricoOrdini[[#This Row],[ARTICOLO]],LEN(tbStoricoOrdini[[#This Row],[ARTICOLO]])-FIND(" ",tbStoricoOrdini[[#This Row],[ARTICOLO]],FIND(" ",tbStoricoOrdini[[#This Row],[ARTICOLO]]) +1)),"")</f>
        <v>Plus</v>
      </c>
      <c r="L5640" s="3">
        <f>VLOOKUP(tbStoricoOrdini[[#This Row],[ARTICOLO]],tbArticoli[],2,FALSE)</f>
        <v>220</v>
      </c>
      <c r="M5640" s="22">
        <f>tbStoricoOrdini[[#This Row],[IMPORTO]]/tbStoricoOrdini[[#This Row],[PREZZO]]</f>
        <v>0.57727272727272727</v>
      </c>
      <c r="N5640" t="s">
        <v>15</v>
      </c>
      <c r="O5640" s="8">
        <f>VLOOKUP(tbStoricoOrdini[[#This Row],[AGENTE]],tbAgenti[],2,FALSE)</f>
        <v>0.08</v>
      </c>
      <c r="P5640" s="2">
        <v>127</v>
      </c>
      <c r="Q5640" s="2">
        <f>tbStoricoOrdini[[#This Row],[IMPORTO]]*tbStoricoOrdini[[#This Row],[% COMM.]]</f>
        <v>10.16</v>
      </c>
      <c r="R5640" s="2">
        <f>tbStoricoOrdini[[#This Row],[TOT. COMM.]]+tbStoricoOrdini[[#This Row],[IMPORTO]]</f>
        <v>137.16</v>
      </c>
    </row>
    <row r="5641" spans="1:18">
      <c r="A5641" s="1">
        <v>44013</v>
      </c>
      <c r="B5641" s="7">
        <f>MONTH(tbStoricoOrdini[[#This Row],[DATA]])</f>
        <v>7</v>
      </c>
      <c r="C5641" t="s">
        <v>5736</v>
      </c>
      <c r="D5641" t="str">
        <f>RIGHT(tbStoricoOrdini[[#This Row],[ORDINE]],4)</f>
        <v>5638</v>
      </c>
      <c r="E5641" t="s">
        <v>35</v>
      </c>
      <c r="F5641" t="str">
        <f>VLOOKUP(tbStoricoOrdini[[#This Row],[CLIENTE]],tbClienti[],3,FALSE)</f>
        <v>Veneto</v>
      </c>
      <c r="G5641" t="str">
        <f>VLOOKUP(tbStoricoOrdini[[#This Row],[CLIENTE]],tbClienti[],7,FALSE)</f>
        <v>CC</v>
      </c>
      <c r="H5641" t="s">
        <v>66</v>
      </c>
      <c r="I5641" t="str">
        <f>IF(LEFT(tbStoricoOrdini[[#This Row],[ARTICOLO]],3) = "COG","COG",LEFT(tbStoricoOrdini[[#This Row],[ARTICOLO]],FIND(" ",tbStoricoOrdini[[#This Row],[ARTICOLO]])-1))</f>
        <v>BAG</v>
      </c>
      <c r="J5641" t="str">
        <f>MID(tbStoricoOrdini[[#This Row],[ARTICOLO]],FIND(" ",tbStoricoOrdini[[#This Row],[ARTICOLO]])+1,4)</f>
        <v>2500</v>
      </c>
      <c r="K5641" t="str">
        <f>IFERROR(RIGHT(tbStoricoOrdini[[#This Row],[ARTICOLO]],LEN(tbStoricoOrdini[[#This Row],[ARTICOLO]])-FIND(" ",tbStoricoOrdini[[#This Row],[ARTICOLO]],FIND(" ",tbStoricoOrdini[[#This Row],[ARTICOLO]]) +1)),"")</f>
        <v>Plus</v>
      </c>
      <c r="L5641" s="3">
        <f>VLOOKUP(tbStoricoOrdini[[#This Row],[ARTICOLO]],tbArticoli[],2,FALSE)</f>
        <v>220</v>
      </c>
      <c r="M5641" s="22">
        <f>tbStoricoOrdini[[#This Row],[IMPORTO]]/tbStoricoOrdini[[#This Row],[PREZZO]]</f>
        <v>1.8181818181818181E-2</v>
      </c>
      <c r="N5641" t="s">
        <v>7</v>
      </c>
      <c r="O5641" s="8">
        <f>VLOOKUP(tbStoricoOrdini[[#This Row],[AGENTE]],tbAgenti[],2,FALSE)</f>
        <v>0.03</v>
      </c>
      <c r="P5641" s="2">
        <v>4</v>
      </c>
      <c r="Q5641" s="2">
        <f>tbStoricoOrdini[[#This Row],[IMPORTO]]*tbStoricoOrdini[[#This Row],[% COMM.]]</f>
        <v>0.12</v>
      </c>
      <c r="R5641" s="2">
        <f>tbStoricoOrdini[[#This Row],[TOT. COMM.]]+tbStoricoOrdini[[#This Row],[IMPORTO]]</f>
        <v>4.12</v>
      </c>
    </row>
    <row r="5642" spans="1:18">
      <c r="A5642" s="1">
        <v>44013</v>
      </c>
      <c r="B5642" s="7">
        <f>MONTH(tbStoricoOrdini[[#This Row],[DATA]])</f>
        <v>7</v>
      </c>
      <c r="C5642" t="s">
        <v>5737</v>
      </c>
      <c r="D5642" t="str">
        <f>RIGHT(tbStoricoOrdini[[#This Row],[ORDINE]],4)</f>
        <v>5639</v>
      </c>
      <c r="E5642" t="s">
        <v>35</v>
      </c>
      <c r="F5642" t="str">
        <f>VLOOKUP(tbStoricoOrdini[[#This Row],[CLIENTE]],tbClienti[],3,FALSE)</f>
        <v>Veneto</v>
      </c>
      <c r="G5642" t="str">
        <f>VLOOKUP(tbStoricoOrdini[[#This Row],[CLIENTE]],tbClienti[],7,FALSE)</f>
        <v>CC</v>
      </c>
      <c r="H5642" t="s">
        <v>66</v>
      </c>
      <c r="I5642" t="str">
        <f>IF(LEFT(tbStoricoOrdini[[#This Row],[ARTICOLO]],3) = "COG","COG",LEFT(tbStoricoOrdini[[#This Row],[ARTICOLO]],FIND(" ",tbStoricoOrdini[[#This Row],[ARTICOLO]])-1))</f>
        <v>BAG</v>
      </c>
      <c r="J5642" t="str">
        <f>MID(tbStoricoOrdini[[#This Row],[ARTICOLO]],FIND(" ",tbStoricoOrdini[[#This Row],[ARTICOLO]])+1,4)</f>
        <v>2500</v>
      </c>
      <c r="K5642" t="str">
        <f>IFERROR(RIGHT(tbStoricoOrdini[[#This Row],[ARTICOLO]],LEN(tbStoricoOrdini[[#This Row],[ARTICOLO]])-FIND(" ",tbStoricoOrdini[[#This Row],[ARTICOLO]],FIND(" ",tbStoricoOrdini[[#This Row],[ARTICOLO]]) +1)),"")</f>
        <v>Plus</v>
      </c>
      <c r="L5642" s="3">
        <f>VLOOKUP(tbStoricoOrdini[[#This Row],[ARTICOLO]],tbArticoli[],2,FALSE)</f>
        <v>220</v>
      </c>
      <c r="M5642" s="22">
        <f>tbStoricoOrdini[[#This Row],[IMPORTO]]/tbStoricoOrdini[[#This Row],[PREZZO]]</f>
        <v>0.26818181818181819</v>
      </c>
      <c r="N5642" t="s">
        <v>12</v>
      </c>
      <c r="O5642" s="8">
        <f>VLOOKUP(tbStoricoOrdini[[#This Row],[AGENTE]],tbAgenti[],2,FALSE)</f>
        <v>0.05</v>
      </c>
      <c r="P5642" s="2">
        <v>59</v>
      </c>
      <c r="Q5642" s="2">
        <f>tbStoricoOrdini[[#This Row],[IMPORTO]]*tbStoricoOrdini[[#This Row],[% COMM.]]</f>
        <v>2.95</v>
      </c>
      <c r="R5642" s="2">
        <f>tbStoricoOrdini[[#This Row],[TOT. COMM.]]+tbStoricoOrdini[[#This Row],[IMPORTO]]</f>
        <v>61.95</v>
      </c>
    </row>
    <row r="5643" spans="1:18">
      <c r="A5643" s="1">
        <v>44013</v>
      </c>
      <c r="B5643" s="7">
        <f>MONTH(tbStoricoOrdini[[#This Row],[DATA]])</f>
        <v>7</v>
      </c>
      <c r="C5643" t="s">
        <v>5738</v>
      </c>
      <c r="D5643" t="str">
        <f>RIGHT(tbStoricoOrdini[[#This Row],[ORDINE]],4)</f>
        <v>5640</v>
      </c>
      <c r="E5643" t="s">
        <v>35</v>
      </c>
      <c r="F5643" t="str">
        <f>VLOOKUP(tbStoricoOrdini[[#This Row],[CLIENTE]],tbClienti[],3,FALSE)</f>
        <v>Veneto</v>
      </c>
      <c r="G5643" t="str">
        <f>VLOOKUP(tbStoricoOrdini[[#This Row],[CLIENTE]],tbClienti[],7,FALSE)</f>
        <v>CC</v>
      </c>
      <c r="H5643" t="s">
        <v>66</v>
      </c>
      <c r="I5643" t="str">
        <f>IF(LEFT(tbStoricoOrdini[[#This Row],[ARTICOLO]],3) = "COG","COG",LEFT(tbStoricoOrdini[[#This Row],[ARTICOLO]],FIND(" ",tbStoricoOrdini[[#This Row],[ARTICOLO]])-1))</f>
        <v>BAG</v>
      </c>
      <c r="J5643" t="str">
        <f>MID(tbStoricoOrdini[[#This Row],[ARTICOLO]],FIND(" ",tbStoricoOrdini[[#This Row],[ARTICOLO]])+1,4)</f>
        <v>2500</v>
      </c>
      <c r="K5643" t="str">
        <f>IFERROR(RIGHT(tbStoricoOrdini[[#This Row],[ARTICOLO]],LEN(tbStoricoOrdini[[#This Row],[ARTICOLO]])-FIND(" ",tbStoricoOrdini[[#This Row],[ARTICOLO]],FIND(" ",tbStoricoOrdini[[#This Row],[ARTICOLO]]) +1)),"")</f>
        <v>Plus</v>
      </c>
      <c r="L5643" s="3">
        <f>VLOOKUP(tbStoricoOrdini[[#This Row],[ARTICOLO]],tbArticoli[],2,FALSE)</f>
        <v>220</v>
      </c>
      <c r="M5643" s="22">
        <f>tbStoricoOrdini[[#This Row],[IMPORTO]]/tbStoricoOrdini[[#This Row],[PREZZO]]</f>
        <v>1.0727272727272728</v>
      </c>
      <c r="N5643" t="s">
        <v>6</v>
      </c>
      <c r="O5643" s="8">
        <f>VLOOKUP(tbStoricoOrdini[[#This Row],[AGENTE]],tbAgenti[],2,FALSE)</f>
        <v>7.4999999999999997E-2</v>
      </c>
      <c r="P5643" s="2">
        <v>236</v>
      </c>
      <c r="Q5643" s="2">
        <f>tbStoricoOrdini[[#This Row],[IMPORTO]]*tbStoricoOrdini[[#This Row],[% COMM.]]</f>
        <v>17.7</v>
      </c>
      <c r="R5643" s="2">
        <f>tbStoricoOrdini[[#This Row],[TOT. COMM.]]+tbStoricoOrdini[[#This Row],[IMPORTO]]</f>
        <v>253.7</v>
      </c>
    </row>
    <row r="5644" spans="1:18">
      <c r="A5644" s="1">
        <v>44013</v>
      </c>
      <c r="B5644" s="7">
        <f>MONTH(tbStoricoOrdini[[#This Row],[DATA]])</f>
        <v>7</v>
      </c>
      <c r="C5644" t="s">
        <v>5739</v>
      </c>
      <c r="D5644" t="str">
        <f>RIGHT(tbStoricoOrdini[[#This Row],[ORDINE]],4)</f>
        <v>5641</v>
      </c>
      <c r="E5644" t="s">
        <v>35</v>
      </c>
      <c r="F5644" t="str">
        <f>VLOOKUP(tbStoricoOrdini[[#This Row],[CLIENTE]],tbClienti[],3,FALSE)</f>
        <v>Veneto</v>
      </c>
      <c r="G5644" t="str">
        <f>VLOOKUP(tbStoricoOrdini[[#This Row],[CLIENTE]],tbClienti[],7,FALSE)</f>
        <v>CC</v>
      </c>
      <c r="H5644" t="s">
        <v>67</v>
      </c>
      <c r="I5644" t="str">
        <f>IF(LEFT(tbStoricoOrdini[[#This Row],[ARTICOLO]],3) = "COG","COG",LEFT(tbStoricoOrdini[[#This Row],[ARTICOLO]],FIND(" ",tbStoricoOrdini[[#This Row],[ARTICOLO]])-1))</f>
        <v>BAG</v>
      </c>
      <c r="J5644" t="str">
        <f>MID(tbStoricoOrdini[[#This Row],[ARTICOLO]],FIND(" ",tbStoricoOrdini[[#This Row],[ARTICOLO]])+1,4)</f>
        <v>2500</v>
      </c>
      <c r="K5644" t="str">
        <f>IFERROR(RIGHT(tbStoricoOrdini[[#This Row],[ARTICOLO]],LEN(tbStoricoOrdini[[#This Row],[ARTICOLO]])-FIND(" ",tbStoricoOrdini[[#This Row],[ARTICOLO]],FIND(" ",tbStoricoOrdini[[#This Row],[ARTICOLO]]) +1)),"")</f>
        <v>Medium</v>
      </c>
      <c r="L5644" s="3">
        <f>VLOOKUP(tbStoricoOrdini[[#This Row],[ARTICOLO]],tbArticoli[],2,FALSE)</f>
        <v>210</v>
      </c>
      <c r="M5644" s="22">
        <f>tbStoricoOrdini[[#This Row],[IMPORTO]]/tbStoricoOrdini[[#This Row],[PREZZO]]</f>
        <v>3.4</v>
      </c>
      <c r="N5644" t="s">
        <v>6</v>
      </c>
      <c r="O5644" s="8">
        <f>VLOOKUP(tbStoricoOrdini[[#This Row],[AGENTE]],tbAgenti[],2,FALSE)</f>
        <v>7.4999999999999997E-2</v>
      </c>
      <c r="P5644" s="2">
        <v>714</v>
      </c>
      <c r="Q5644" s="2">
        <f>tbStoricoOrdini[[#This Row],[IMPORTO]]*tbStoricoOrdini[[#This Row],[% COMM.]]</f>
        <v>53.55</v>
      </c>
      <c r="R5644" s="2">
        <f>tbStoricoOrdini[[#This Row],[TOT. COMM.]]+tbStoricoOrdini[[#This Row],[IMPORTO]]</f>
        <v>767.55</v>
      </c>
    </row>
    <row r="5645" spans="1:18">
      <c r="A5645" s="1">
        <v>44013</v>
      </c>
      <c r="B5645" s="7">
        <f>MONTH(tbStoricoOrdini[[#This Row],[DATA]])</f>
        <v>7</v>
      </c>
      <c r="C5645" t="s">
        <v>5740</v>
      </c>
      <c r="D5645" t="str">
        <f>RIGHT(tbStoricoOrdini[[#This Row],[ORDINE]],4)</f>
        <v>5642</v>
      </c>
      <c r="E5645" t="s">
        <v>35</v>
      </c>
      <c r="F5645" t="str">
        <f>VLOOKUP(tbStoricoOrdini[[#This Row],[CLIENTE]],tbClienti[],3,FALSE)</f>
        <v>Veneto</v>
      </c>
      <c r="G5645" t="str">
        <f>VLOOKUP(tbStoricoOrdini[[#This Row],[CLIENTE]],tbClienti[],7,FALSE)</f>
        <v>CC</v>
      </c>
      <c r="H5645" t="s">
        <v>68</v>
      </c>
      <c r="I5645" t="str">
        <f>IF(LEFT(tbStoricoOrdini[[#This Row],[ARTICOLO]],3) = "COG","COG",LEFT(tbStoricoOrdini[[#This Row],[ARTICOLO]],FIND(" ",tbStoricoOrdini[[#This Row],[ARTICOLO]])-1))</f>
        <v>BAG</v>
      </c>
      <c r="J5645" t="str">
        <f>MID(tbStoricoOrdini[[#This Row],[ARTICOLO]],FIND(" ",tbStoricoOrdini[[#This Row],[ARTICOLO]])+1,4)</f>
        <v>5000</v>
      </c>
      <c r="K5645" t="str">
        <f>IFERROR(RIGHT(tbStoricoOrdini[[#This Row],[ARTICOLO]],LEN(tbStoricoOrdini[[#This Row],[ARTICOLO]])-FIND(" ",tbStoricoOrdini[[#This Row],[ARTICOLO]],FIND(" ",tbStoricoOrdini[[#This Row],[ARTICOLO]]) +1)),"")</f>
        <v/>
      </c>
      <c r="L5645" s="3">
        <f>VLOOKUP(tbStoricoOrdini[[#This Row],[ARTICOLO]],tbArticoli[],2,FALSE)</f>
        <v>250</v>
      </c>
      <c r="M5645" s="22">
        <f>tbStoricoOrdini[[#This Row],[IMPORTO]]/tbStoricoOrdini[[#This Row],[PREZZO]]</f>
        <v>2.72</v>
      </c>
      <c r="N5645" t="s">
        <v>7</v>
      </c>
      <c r="O5645" s="8">
        <f>VLOOKUP(tbStoricoOrdini[[#This Row],[AGENTE]],tbAgenti[],2,FALSE)</f>
        <v>0.03</v>
      </c>
      <c r="P5645" s="2">
        <v>680</v>
      </c>
      <c r="Q5645" s="2">
        <f>tbStoricoOrdini[[#This Row],[IMPORTO]]*tbStoricoOrdini[[#This Row],[% COMM.]]</f>
        <v>20.399999999999999</v>
      </c>
      <c r="R5645" s="2">
        <f>tbStoricoOrdini[[#This Row],[TOT. COMM.]]+tbStoricoOrdini[[#This Row],[IMPORTO]]</f>
        <v>700.4</v>
      </c>
    </row>
    <row r="5646" spans="1:18">
      <c r="A5646" s="1">
        <v>44013</v>
      </c>
      <c r="B5646" s="7">
        <f>MONTH(tbStoricoOrdini[[#This Row],[DATA]])</f>
        <v>7</v>
      </c>
      <c r="C5646" t="s">
        <v>5741</v>
      </c>
      <c r="D5646" t="str">
        <f>RIGHT(tbStoricoOrdini[[#This Row],[ORDINE]],4)</f>
        <v>5643</v>
      </c>
      <c r="E5646" t="s">
        <v>35</v>
      </c>
      <c r="F5646" t="str">
        <f>VLOOKUP(tbStoricoOrdini[[#This Row],[CLIENTE]],tbClienti[],3,FALSE)</f>
        <v>Veneto</v>
      </c>
      <c r="G5646" t="str">
        <f>VLOOKUP(tbStoricoOrdini[[#This Row],[CLIENTE]],tbClienti[],7,FALSE)</f>
        <v>CC</v>
      </c>
      <c r="H5646" t="s">
        <v>68</v>
      </c>
      <c r="I5646" t="str">
        <f>IF(LEFT(tbStoricoOrdini[[#This Row],[ARTICOLO]],3) = "COG","COG",LEFT(tbStoricoOrdini[[#This Row],[ARTICOLO]],FIND(" ",tbStoricoOrdini[[#This Row],[ARTICOLO]])-1))</f>
        <v>BAG</v>
      </c>
      <c r="J5646" t="str">
        <f>MID(tbStoricoOrdini[[#This Row],[ARTICOLO]],FIND(" ",tbStoricoOrdini[[#This Row],[ARTICOLO]])+1,4)</f>
        <v>5000</v>
      </c>
      <c r="K5646" t="str">
        <f>IFERROR(RIGHT(tbStoricoOrdini[[#This Row],[ARTICOLO]],LEN(tbStoricoOrdini[[#This Row],[ARTICOLO]])-FIND(" ",tbStoricoOrdini[[#This Row],[ARTICOLO]],FIND(" ",tbStoricoOrdini[[#This Row],[ARTICOLO]]) +1)),"")</f>
        <v/>
      </c>
      <c r="L5646" s="3">
        <f>VLOOKUP(tbStoricoOrdini[[#This Row],[ARTICOLO]],tbArticoli[],2,FALSE)</f>
        <v>250</v>
      </c>
      <c r="M5646" s="22">
        <f>tbStoricoOrdini[[#This Row],[IMPORTO]]/tbStoricoOrdini[[#This Row],[PREZZO]]</f>
        <v>0.89200000000000002</v>
      </c>
      <c r="N5646" t="s">
        <v>12</v>
      </c>
      <c r="O5646" s="8">
        <f>VLOOKUP(tbStoricoOrdini[[#This Row],[AGENTE]],tbAgenti[],2,FALSE)</f>
        <v>0.05</v>
      </c>
      <c r="P5646" s="2">
        <v>223</v>
      </c>
      <c r="Q5646" s="2">
        <f>tbStoricoOrdini[[#This Row],[IMPORTO]]*tbStoricoOrdini[[#This Row],[% COMM.]]</f>
        <v>11.15</v>
      </c>
      <c r="R5646" s="2">
        <f>tbStoricoOrdini[[#This Row],[TOT. COMM.]]+tbStoricoOrdini[[#This Row],[IMPORTO]]</f>
        <v>234.15</v>
      </c>
    </row>
    <row r="5647" spans="1:18">
      <c r="A5647" s="1">
        <v>44013</v>
      </c>
      <c r="B5647" s="7">
        <f>MONTH(tbStoricoOrdini[[#This Row],[DATA]])</f>
        <v>7</v>
      </c>
      <c r="C5647" t="s">
        <v>5742</v>
      </c>
      <c r="D5647" t="str">
        <f>RIGHT(tbStoricoOrdini[[#This Row],[ORDINE]],4)</f>
        <v>5644</v>
      </c>
      <c r="E5647" t="s">
        <v>35</v>
      </c>
      <c r="F5647" t="str">
        <f>VLOOKUP(tbStoricoOrdini[[#This Row],[CLIENTE]],tbClienti[],3,FALSE)</f>
        <v>Veneto</v>
      </c>
      <c r="G5647" t="str">
        <f>VLOOKUP(tbStoricoOrdini[[#This Row],[CLIENTE]],tbClienti[],7,FALSE)</f>
        <v>CC</v>
      </c>
      <c r="H5647" t="s">
        <v>70</v>
      </c>
      <c r="I5647" t="str">
        <f>IF(LEFT(tbStoricoOrdini[[#This Row],[ARTICOLO]],3) = "COG","COG",LEFT(tbStoricoOrdini[[#This Row],[ARTICOLO]],FIND(" ",tbStoricoOrdini[[#This Row],[ARTICOLO]])-1))</f>
        <v>EB08</v>
      </c>
      <c r="J5647" t="str">
        <f>MID(tbStoricoOrdini[[#This Row],[ARTICOLO]],FIND(" ",tbStoricoOrdini[[#This Row],[ARTICOLO]])+1,4)</f>
        <v>7500</v>
      </c>
      <c r="K5647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5647" s="3">
        <f>VLOOKUP(tbStoricoOrdini[[#This Row],[ARTICOLO]],tbArticoli[],2,FALSE)</f>
        <v>180</v>
      </c>
      <c r="M5647" s="22">
        <f>tbStoricoOrdini[[#This Row],[IMPORTO]]/tbStoricoOrdini[[#This Row],[PREZZO]]</f>
        <v>1.1111111111111112E-2</v>
      </c>
      <c r="N5647" t="s">
        <v>12</v>
      </c>
      <c r="O5647" s="8">
        <f>VLOOKUP(tbStoricoOrdini[[#This Row],[AGENTE]],tbAgenti[],2,FALSE)</f>
        <v>0.05</v>
      </c>
      <c r="P5647" s="2">
        <v>2</v>
      </c>
      <c r="Q5647" s="2">
        <f>tbStoricoOrdini[[#This Row],[IMPORTO]]*tbStoricoOrdini[[#This Row],[% COMM.]]</f>
        <v>0.1</v>
      </c>
      <c r="R5647" s="2">
        <f>tbStoricoOrdini[[#This Row],[TOT. COMM.]]+tbStoricoOrdini[[#This Row],[IMPORTO]]</f>
        <v>2.1</v>
      </c>
    </row>
    <row r="5648" spans="1:18">
      <c r="A5648" s="1">
        <v>44013</v>
      </c>
      <c r="B5648" s="7">
        <f>MONTH(tbStoricoOrdini[[#This Row],[DATA]])</f>
        <v>7</v>
      </c>
      <c r="C5648" t="s">
        <v>5743</v>
      </c>
      <c r="D5648" t="str">
        <f>RIGHT(tbStoricoOrdini[[#This Row],[ORDINE]],4)</f>
        <v>5645</v>
      </c>
      <c r="E5648" t="s">
        <v>35</v>
      </c>
      <c r="F5648" t="str">
        <f>VLOOKUP(tbStoricoOrdini[[#This Row],[CLIENTE]],tbClienti[],3,FALSE)</f>
        <v>Veneto</v>
      </c>
      <c r="G5648" t="str">
        <f>VLOOKUP(tbStoricoOrdini[[#This Row],[CLIENTE]],tbClienti[],7,FALSE)</f>
        <v>CC</v>
      </c>
      <c r="H5648" t="s">
        <v>70</v>
      </c>
      <c r="I5648" t="str">
        <f>IF(LEFT(tbStoricoOrdini[[#This Row],[ARTICOLO]],3) = "COG","COG",LEFT(tbStoricoOrdini[[#This Row],[ARTICOLO]],FIND(" ",tbStoricoOrdini[[#This Row],[ARTICOLO]])-1))</f>
        <v>EB08</v>
      </c>
      <c r="J5648" t="str">
        <f>MID(tbStoricoOrdini[[#This Row],[ARTICOLO]],FIND(" ",tbStoricoOrdini[[#This Row],[ARTICOLO]])+1,4)</f>
        <v>7500</v>
      </c>
      <c r="K5648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5648" s="3">
        <f>VLOOKUP(tbStoricoOrdini[[#This Row],[ARTICOLO]],tbArticoli[],2,FALSE)</f>
        <v>180</v>
      </c>
      <c r="M5648" s="22">
        <f>tbStoricoOrdini[[#This Row],[IMPORTO]]/tbStoricoOrdini[[#This Row],[PREZZO]]</f>
        <v>9.4444444444444442E-2</v>
      </c>
      <c r="N5648" t="s">
        <v>9</v>
      </c>
      <c r="O5648" s="8">
        <f>VLOOKUP(tbStoricoOrdini[[#This Row],[AGENTE]],tbAgenti[],2,FALSE)</f>
        <v>0.05</v>
      </c>
      <c r="P5648" s="2">
        <v>17</v>
      </c>
      <c r="Q5648" s="2">
        <f>tbStoricoOrdini[[#This Row],[IMPORTO]]*tbStoricoOrdini[[#This Row],[% COMM.]]</f>
        <v>0.85000000000000009</v>
      </c>
      <c r="R5648" s="2">
        <f>tbStoricoOrdini[[#This Row],[TOT. COMM.]]+tbStoricoOrdini[[#This Row],[IMPORTO]]</f>
        <v>17.850000000000001</v>
      </c>
    </row>
    <row r="5649" spans="1:18">
      <c r="A5649" s="1">
        <v>44013</v>
      </c>
      <c r="B5649" s="7">
        <f>MONTH(tbStoricoOrdini[[#This Row],[DATA]])</f>
        <v>7</v>
      </c>
      <c r="C5649" t="s">
        <v>5744</v>
      </c>
      <c r="D5649" t="str">
        <f>RIGHT(tbStoricoOrdini[[#This Row],[ORDINE]],4)</f>
        <v>5646</v>
      </c>
      <c r="E5649" t="s">
        <v>35</v>
      </c>
      <c r="F5649" t="str">
        <f>VLOOKUP(tbStoricoOrdini[[#This Row],[CLIENTE]],tbClienti[],3,FALSE)</f>
        <v>Veneto</v>
      </c>
      <c r="G5649" t="str">
        <f>VLOOKUP(tbStoricoOrdini[[#This Row],[CLIENTE]],tbClienti[],7,FALSE)</f>
        <v>CC</v>
      </c>
      <c r="H5649" t="s">
        <v>75</v>
      </c>
      <c r="I5649" t="str">
        <f>IF(LEFT(tbStoricoOrdini[[#This Row],[ARTICOLO]],3) = "COG","COG",LEFT(tbStoricoOrdini[[#This Row],[ARTICOLO]],FIND(" ",tbStoricoOrdini[[#This Row],[ARTICOLO]])-1))</f>
        <v>AVRC</v>
      </c>
      <c r="J5649" t="str">
        <f>MID(tbStoricoOrdini[[#This Row],[ARTICOLO]],FIND(" ",tbStoricoOrdini[[#This Row],[ARTICOLO]])+1,4)</f>
        <v>1000</v>
      </c>
      <c r="K5649" t="str">
        <f>IFERROR(RIGHT(tbStoricoOrdini[[#This Row],[ARTICOLO]],LEN(tbStoricoOrdini[[#This Row],[ARTICOLO]])-FIND(" ",tbStoricoOrdini[[#This Row],[ARTICOLO]],FIND(" ",tbStoricoOrdini[[#This Row],[ARTICOLO]]) +1)),"")</f>
        <v>Silver</v>
      </c>
      <c r="L5649" s="3">
        <f>VLOOKUP(tbStoricoOrdini[[#This Row],[ARTICOLO]],tbArticoli[],2,FALSE)</f>
        <v>390</v>
      </c>
      <c r="M5649" s="22">
        <f>tbStoricoOrdini[[#This Row],[IMPORTO]]/tbStoricoOrdini[[#This Row],[PREZZO]]</f>
        <v>0.26666666666666666</v>
      </c>
      <c r="N5649" t="s">
        <v>9</v>
      </c>
      <c r="O5649" s="8">
        <f>VLOOKUP(tbStoricoOrdini[[#This Row],[AGENTE]],tbAgenti[],2,FALSE)</f>
        <v>0.05</v>
      </c>
      <c r="P5649" s="2">
        <v>104</v>
      </c>
      <c r="Q5649" s="2">
        <f>tbStoricoOrdini[[#This Row],[IMPORTO]]*tbStoricoOrdini[[#This Row],[% COMM.]]</f>
        <v>5.2</v>
      </c>
      <c r="R5649" s="2">
        <f>tbStoricoOrdini[[#This Row],[TOT. COMM.]]+tbStoricoOrdini[[#This Row],[IMPORTO]]</f>
        <v>109.2</v>
      </c>
    </row>
    <row r="5650" spans="1:18">
      <c r="A5650" s="1">
        <v>44013</v>
      </c>
      <c r="B5650" s="7">
        <f>MONTH(tbStoricoOrdini[[#This Row],[DATA]])</f>
        <v>7</v>
      </c>
      <c r="C5650" t="s">
        <v>5745</v>
      </c>
      <c r="D5650" t="str">
        <f>RIGHT(tbStoricoOrdini[[#This Row],[ORDINE]],4)</f>
        <v>5647</v>
      </c>
      <c r="E5650" t="s">
        <v>35</v>
      </c>
      <c r="F5650" t="str">
        <f>VLOOKUP(tbStoricoOrdini[[#This Row],[CLIENTE]],tbClienti[],3,FALSE)</f>
        <v>Veneto</v>
      </c>
      <c r="G5650" t="str">
        <f>VLOOKUP(tbStoricoOrdini[[#This Row],[CLIENTE]],tbClienti[],7,FALSE)</f>
        <v>CC</v>
      </c>
      <c r="H5650" t="s">
        <v>71</v>
      </c>
      <c r="I5650" t="str">
        <f>IF(LEFT(tbStoricoOrdini[[#This Row],[ARTICOLO]],3) = "COG","COG",LEFT(tbStoricoOrdini[[#This Row],[ARTICOLO]],FIND(" ",tbStoricoOrdini[[#This Row],[ARTICOLO]])-1))</f>
        <v>EB07</v>
      </c>
      <c r="J5650" t="str">
        <f>MID(tbStoricoOrdini[[#This Row],[ARTICOLO]],FIND(" ",tbStoricoOrdini[[#This Row],[ARTICOLO]])+1,4)</f>
        <v>5000</v>
      </c>
      <c r="K5650" t="str">
        <f>IFERROR(RIGHT(tbStoricoOrdini[[#This Row],[ARTICOLO]],LEN(tbStoricoOrdini[[#This Row],[ARTICOLO]])-FIND(" ",tbStoricoOrdini[[#This Row],[ARTICOLO]],FIND(" ",tbStoricoOrdini[[#This Row],[ARTICOLO]]) +1)),"")</f>
        <v/>
      </c>
      <c r="L5650" s="3">
        <f>VLOOKUP(tbStoricoOrdini[[#This Row],[ARTICOLO]],tbArticoli[],2,FALSE)</f>
        <v>140</v>
      </c>
      <c r="M5650" s="22">
        <f>tbStoricoOrdini[[#This Row],[IMPORTO]]/tbStoricoOrdini[[#This Row],[PREZZO]]</f>
        <v>1.0571428571428572</v>
      </c>
      <c r="N5650" t="s">
        <v>7</v>
      </c>
      <c r="O5650" s="8">
        <f>VLOOKUP(tbStoricoOrdini[[#This Row],[AGENTE]],tbAgenti[],2,FALSE)</f>
        <v>0.03</v>
      </c>
      <c r="P5650" s="2">
        <v>148</v>
      </c>
      <c r="Q5650" s="2">
        <f>tbStoricoOrdini[[#This Row],[IMPORTO]]*tbStoricoOrdini[[#This Row],[% COMM.]]</f>
        <v>4.4399999999999995</v>
      </c>
      <c r="R5650" s="2">
        <f>tbStoricoOrdini[[#This Row],[TOT. COMM.]]+tbStoricoOrdini[[#This Row],[IMPORTO]]</f>
        <v>152.44</v>
      </c>
    </row>
    <row r="5651" spans="1:18">
      <c r="A5651" s="1">
        <v>44013</v>
      </c>
      <c r="B5651" s="7">
        <f>MONTH(tbStoricoOrdini[[#This Row],[DATA]])</f>
        <v>7</v>
      </c>
      <c r="C5651" t="s">
        <v>5746</v>
      </c>
      <c r="D5651" t="str">
        <f>RIGHT(tbStoricoOrdini[[#This Row],[ORDINE]],4)</f>
        <v>5648</v>
      </c>
      <c r="E5651" t="s">
        <v>35</v>
      </c>
      <c r="F5651" t="str">
        <f>VLOOKUP(tbStoricoOrdini[[#This Row],[CLIENTE]],tbClienti[],3,FALSE)</f>
        <v>Veneto</v>
      </c>
      <c r="G5651" t="str">
        <f>VLOOKUP(tbStoricoOrdini[[#This Row],[CLIENTE]],tbClienti[],7,FALSE)</f>
        <v>CC</v>
      </c>
      <c r="H5651" t="s">
        <v>71</v>
      </c>
      <c r="I5651" t="str">
        <f>IF(LEFT(tbStoricoOrdini[[#This Row],[ARTICOLO]],3) = "COG","COG",LEFT(tbStoricoOrdini[[#This Row],[ARTICOLO]],FIND(" ",tbStoricoOrdini[[#This Row],[ARTICOLO]])-1))</f>
        <v>EB07</v>
      </c>
      <c r="J5651" t="str">
        <f>MID(tbStoricoOrdini[[#This Row],[ARTICOLO]],FIND(" ",tbStoricoOrdini[[#This Row],[ARTICOLO]])+1,4)</f>
        <v>5000</v>
      </c>
      <c r="K5651" t="str">
        <f>IFERROR(RIGHT(tbStoricoOrdini[[#This Row],[ARTICOLO]],LEN(tbStoricoOrdini[[#This Row],[ARTICOLO]])-FIND(" ",tbStoricoOrdini[[#This Row],[ARTICOLO]],FIND(" ",tbStoricoOrdini[[#This Row],[ARTICOLO]]) +1)),"")</f>
        <v/>
      </c>
      <c r="L5651" s="3">
        <f>VLOOKUP(tbStoricoOrdini[[#This Row],[ARTICOLO]],tbArticoli[],2,FALSE)</f>
        <v>140</v>
      </c>
      <c r="M5651" s="22">
        <f>tbStoricoOrdini[[#This Row],[IMPORTO]]/tbStoricoOrdini[[#This Row],[PREZZO]]</f>
        <v>0.45</v>
      </c>
      <c r="N5651" t="s">
        <v>12</v>
      </c>
      <c r="O5651" s="8">
        <f>VLOOKUP(tbStoricoOrdini[[#This Row],[AGENTE]],tbAgenti[],2,FALSE)</f>
        <v>0.05</v>
      </c>
      <c r="P5651" s="2">
        <v>63</v>
      </c>
      <c r="Q5651" s="2">
        <f>tbStoricoOrdini[[#This Row],[IMPORTO]]*tbStoricoOrdini[[#This Row],[% COMM.]]</f>
        <v>3.1500000000000004</v>
      </c>
      <c r="R5651" s="2">
        <f>tbStoricoOrdini[[#This Row],[TOT. COMM.]]+tbStoricoOrdini[[#This Row],[IMPORTO]]</f>
        <v>66.150000000000006</v>
      </c>
    </row>
    <row r="5652" spans="1:18">
      <c r="A5652" s="1">
        <v>44013</v>
      </c>
      <c r="B5652" s="7">
        <f>MONTH(tbStoricoOrdini[[#This Row],[DATA]])</f>
        <v>7</v>
      </c>
      <c r="C5652" t="s">
        <v>5747</v>
      </c>
      <c r="D5652" t="str">
        <f>RIGHT(tbStoricoOrdini[[#This Row],[ORDINE]],4)</f>
        <v>5649</v>
      </c>
      <c r="E5652" t="s">
        <v>35</v>
      </c>
      <c r="F5652" t="str">
        <f>VLOOKUP(tbStoricoOrdini[[#This Row],[CLIENTE]],tbClienti[],3,FALSE)</f>
        <v>Veneto</v>
      </c>
      <c r="G5652" t="str">
        <f>VLOOKUP(tbStoricoOrdini[[#This Row],[CLIENTE]],tbClienti[],7,FALSE)</f>
        <v>CC</v>
      </c>
      <c r="H5652" t="s">
        <v>71</v>
      </c>
      <c r="I5652" t="str">
        <f>IF(LEFT(tbStoricoOrdini[[#This Row],[ARTICOLO]],3) = "COG","COG",LEFT(tbStoricoOrdini[[#This Row],[ARTICOLO]],FIND(" ",tbStoricoOrdini[[#This Row],[ARTICOLO]])-1))</f>
        <v>EB07</v>
      </c>
      <c r="J5652" t="str">
        <f>MID(tbStoricoOrdini[[#This Row],[ARTICOLO]],FIND(" ",tbStoricoOrdini[[#This Row],[ARTICOLO]])+1,4)</f>
        <v>5000</v>
      </c>
      <c r="K5652" t="str">
        <f>IFERROR(RIGHT(tbStoricoOrdini[[#This Row],[ARTICOLO]],LEN(tbStoricoOrdini[[#This Row],[ARTICOLO]])-FIND(" ",tbStoricoOrdini[[#This Row],[ARTICOLO]],FIND(" ",tbStoricoOrdini[[#This Row],[ARTICOLO]]) +1)),"")</f>
        <v/>
      </c>
      <c r="L5652" s="3">
        <f>VLOOKUP(tbStoricoOrdini[[#This Row],[ARTICOLO]],tbArticoli[],2,FALSE)</f>
        <v>140</v>
      </c>
      <c r="M5652" s="22">
        <f>tbStoricoOrdini[[#This Row],[IMPORTO]]/tbStoricoOrdini[[#This Row],[PREZZO]]</f>
        <v>1.6214285714285714</v>
      </c>
      <c r="N5652" t="s">
        <v>6</v>
      </c>
      <c r="O5652" s="8">
        <f>VLOOKUP(tbStoricoOrdini[[#This Row],[AGENTE]],tbAgenti[],2,FALSE)</f>
        <v>7.4999999999999997E-2</v>
      </c>
      <c r="P5652" s="2">
        <v>227</v>
      </c>
      <c r="Q5652" s="2">
        <f>tbStoricoOrdini[[#This Row],[IMPORTO]]*tbStoricoOrdini[[#This Row],[% COMM.]]</f>
        <v>17.024999999999999</v>
      </c>
      <c r="R5652" s="2">
        <f>tbStoricoOrdini[[#This Row],[TOT. COMM.]]+tbStoricoOrdini[[#This Row],[IMPORTO]]</f>
        <v>244.02500000000001</v>
      </c>
    </row>
    <row r="5653" spans="1:18">
      <c r="A5653" s="1">
        <v>44013</v>
      </c>
      <c r="B5653" s="7">
        <f>MONTH(tbStoricoOrdini[[#This Row],[DATA]])</f>
        <v>7</v>
      </c>
      <c r="C5653" t="s">
        <v>5748</v>
      </c>
      <c r="D5653" t="str">
        <f>RIGHT(tbStoricoOrdini[[#This Row],[ORDINE]],4)</f>
        <v>5650</v>
      </c>
      <c r="E5653" t="s">
        <v>35</v>
      </c>
      <c r="F5653" t="str">
        <f>VLOOKUP(tbStoricoOrdini[[#This Row],[CLIENTE]],tbClienti[],3,FALSE)</f>
        <v>Veneto</v>
      </c>
      <c r="G5653" t="str">
        <f>VLOOKUP(tbStoricoOrdini[[#This Row],[CLIENTE]],tbClienti[],7,FALSE)</f>
        <v>CC</v>
      </c>
      <c r="H5653" t="s">
        <v>71</v>
      </c>
      <c r="I5653" t="str">
        <f>IF(LEFT(tbStoricoOrdini[[#This Row],[ARTICOLO]],3) = "COG","COG",LEFT(tbStoricoOrdini[[#This Row],[ARTICOLO]],FIND(" ",tbStoricoOrdini[[#This Row],[ARTICOLO]])-1))</f>
        <v>EB07</v>
      </c>
      <c r="J5653" t="str">
        <f>MID(tbStoricoOrdini[[#This Row],[ARTICOLO]],FIND(" ",tbStoricoOrdini[[#This Row],[ARTICOLO]])+1,4)</f>
        <v>5000</v>
      </c>
      <c r="K5653" t="str">
        <f>IFERROR(RIGHT(tbStoricoOrdini[[#This Row],[ARTICOLO]],LEN(tbStoricoOrdini[[#This Row],[ARTICOLO]])-FIND(" ",tbStoricoOrdini[[#This Row],[ARTICOLO]],FIND(" ",tbStoricoOrdini[[#This Row],[ARTICOLO]]) +1)),"")</f>
        <v/>
      </c>
      <c r="L5653" s="3">
        <f>VLOOKUP(tbStoricoOrdini[[#This Row],[ARTICOLO]],tbArticoli[],2,FALSE)</f>
        <v>140</v>
      </c>
      <c r="M5653" s="22">
        <f>tbStoricoOrdini[[#This Row],[IMPORTO]]/tbStoricoOrdini[[#This Row],[PREZZO]]</f>
        <v>1.6785714285714286</v>
      </c>
      <c r="N5653" t="s">
        <v>9</v>
      </c>
      <c r="O5653" s="8">
        <f>VLOOKUP(tbStoricoOrdini[[#This Row],[AGENTE]],tbAgenti[],2,FALSE)</f>
        <v>0.05</v>
      </c>
      <c r="P5653" s="2">
        <v>235</v>
      </c>
      <c r="Q5653" s="2">
        <f>tbStoricoOrdini[[#This Row],[IMPORTO]]*tbStoricoOrdini[[#This Row],[% COMM.]]</f>
        <v>11.75</v>
      </c>
      <c r="R5653" s="2">
        <f>tbStoricoOrdini[[#This Row],[TOT. COMM.]]+tbStoricoOrdini[[#This Row],[IMPORTO]]</f>
        <v>246.75</v>
      </c>
    </row>
    <row r="5654" spans="1:18">
      <c r="A5654" s="1">
        <v>44013</v>
      </c>
      <c r="B5654" s="7">
        <f>MONTH(tbStoricoOrdini[[#This Row],[DATA]])</f>
        <v>7</v>
      </c>
      <c r="C5654" t="s">
        <v>5749</v>
      </c>
      <c r="D5654" t="str">
        <f>RIGHT(tbStoricoOrdini[[#This Row],[ORDINE]],4)</f>
        <v>5651</v>
      </c>
      <c r="E5654" t="s">
        <v>35</v>
      </c>
      <c r="F5654" t="str">
        <f>VLOOKUP(tbStoricoOrdini[[#This Row],[CLIENTE]],tbClienti[],3,FALSE)</f>
        <v>Veneto</v>
      </c>
      <c r="G5654" t="str">
        <f>VLOOKUP(tbStoricoOrdini[[#This Row],[CLIENTE]],tbClienti[],7,FALSE)</f>
        <v>CC</v>
      </c>
      <c r="H5654" t="s">
        <v>72</v>
      </c>
      <c r="I5654" t="str">
        <f>IF(LEFT(tbStoricoOrdini[[#This Row],[ARTICOLO]],3) = "COG","COG",LEFT(tbStoricoOrdini[[#This Row],[ARTICOLO]],FIND(" ",tbStoricoOrdini[[#This Row],[ARTICOLO]])-1))</f>
        <v>EB06</v>
      </c>
      <c r="J5654" t="str">
        <f>MID(tbStoricoOrdini[[#This Row],[ARTICOLO]],FIND(" ",tbStoricoOrdini[[#This Row],[ARTICOLO]])+1,4)</f>
        <v>3000</v>
      </c>
      <c r="K5654" t="str">
        <f>IFERROR(RIGHT(tbStoricoOrdini[[#This Row],[ARTICOLO]],LEN(tbStoricoOrdini[[#This Row],[ARTICOLO]])-FIND(" ",tbStoricoOrdini[[#This Row],[ARTICOLO]],FIND(" ",tbStoricoOrdini[[#This Row],[ARTICOLO]]) +1)),"")</f>
        <v>Medium</v>
      </c>
      <c r="L5654" s="3">
        <f>VLOOKUP(tbStoricoOrdini[[#This Row],[ARTICOLO]],tbArticoli[],2,FALSE)</f>
        <v>120</v>
      </c>
      <c r="M5654" s="22">
        <f>tbStoricoOrdini[[#This Row],[IMPORTO]]/tbStoricoOrdini[[#This Row],[PREZZO]]</f>
        <v>15.108333333333333</v>
      </c>
      <c r="N5654" t="s">
        <v>19</v>
      </c>
      <c r="O5654" s="8">
        <f>VLOOKUP(tbStoricoOrdini[[#This Row],[AGENTE]],tbAgenti[],2,FALSE)</f>
        <v>0.05</v>
      </c>
      <c r="P5654" s="2">
        <v>1813</v>
      </c>
      <c r="Q5654" s="2">
        <f>tbStoricoOrdini[[#This Row],[IMPORTO]]*tbStoricoOrdini[[#This Row],[% COMM.]]</f>
        <v>90.65</v>
      </c>
      <c r="R5654" s="2">
        <f>tbStoricoOrdini[[#This Row],[TOT. COMM.]]+tbStoricoOrdini[[#This Row],[IMPORTO]]</f>
        <v>1903.65</v>
      </c>
    </row>
    <row r="5655" spans="1:18">
      <c r="A5655" s="1">
        <v>44013</v>
      </c>
      <c r="B5655" s="7">
        <f>MONTH(tbStoricoOrdini[[#This Row],[DATA]])</f>
        <v>7</v>
      </c>
      <c r="C5655" t="s">
        <v>5750</v>
      </c>
      <c r="D5655" t="str">
        <f>RIGHT(tbStoricoOrdini[[#This Row],[ORDINE]],4)</f>
        <v>5652</v>
      </c>
      <c r="E5655" t="s">
        <v>35</v>
      </c>
      <c r="F5655" t="str">
        <f>VLOOKUP(tbStoricoOrdini[[#This Row],[CLIENTE]],tbClienti[],3,FALSE)</f>
        <v>Veneto</v>
      </c>
      <c r="G5655" t="str">
        <f>VLOOKUP(tbStoricoOrdini[[#This Row],[CLIENTE]],tbClienti[],7,FALSE)</f>
        <v>CC</v>
      </c>
      <c r="H5655" t="s">
        <v>72</v>
      </c>
      <c r="I5655" t="str">
        <f>IF(LEFT(tbStoricoOrdini[[#This Row],[ARTICOLO]],3) = "COG","COG",LEFT(tbStoricoOrdini[[#This Row],[ARTICOLO]],FIND(" ",tbStoricoOrdini[[#This Row],[ARTICOLO]])-1))</f>
        <v>EB06</v>
      </c>
      <c r="J5655" t="str">
        <f>MID(tbStoricoOrdini[[#This Row],[ARTICOLO]],FIND(" ",tbStoricoOrdini[[#This Row],[ARTICOLO]])+1,4)</f>
        <v>3000</v>
      </c>
      <c r="K5655" t="str">
        <f>IFERROR(RIGHT(tbStoricoOrdini[[#This Row],[ARTICOLO]],LEN(tbStoricoOrdini[[#This Row],[ARTICOLO]])-FIND(" ",tbStoricoOrdini[[#This Row],[ARTICOLO]],FIND(" ",tbStoricoOrdini[[#This Row],[ARTICOLO]]) +1)),"")</f>
        <v>Medium</v>
      </c>
      <c r="L5655" s="3">
        <f>VLOOKUP(tbStoricoOrdini[[#This Row],[ARTICOLO]],tbArticoli[],2,FALSE)</f>
        <v>120</v>
      </c>
      <c r="M5655" s="22">
        <f>tbStoricoOrdini[[#This Row],[IMPORTO]]/tbStoricoOrdini[[#This Row],[PREZZO]]</f>
        <v>35.85</v>
      </c>
      <c r="N5655" t="s">
        <v>15</v>
      </c>
      <c r="O5655" s="8">
        <f>VLOOKUP(tbStoricoOrdini[[#This Row],[AGENTE]],tbAgenti[],2,FALSE)</f>
        <v>0.08</v>
      </c>
      <c r="P5655" s="2">
        <v>4302</v>
      </c>
      <c r="Q5655" s="2">
        <f>tbStoricoOrdini[[#This Row],[IMPORTO]]*tbStoricoOrdini[[#This Row],[% COMM.]]</f>
        <v>344.16</v>
      </c>
      <c r="R5655" s="2">
        <f>tbStoricoOrdini[[#This Row],[TOT. COMM.]]+tbStoricoOrdini[[#This Row],[IMPORTO]]</f>
        <v>4646.16</v>
      </c>
    </row>
    <row r="5656" spans="1:18">
      <c r="A5656" s="1">
        <v>44013</v>
      </c>
      <c r="B5656" s="7">
        <f>MONTH(tbStoricoOrdini[[#This Row],[DATA]])</f>
        <v>7</v>
      </c>
      <c r="C5656" t="s">
        <v>5751</v>
      </c>
      <c r="D5656" t="str">
        <f>RIGHT(tbStoricoOrdini[[#This Row],[ORDINE]],4)</f>
        <v>5653</v>
      </c>
      <c r="E5656" t="s">
        <v>35</v>
      </c>
      <c r="F5656" t="str">
        <f>VLOOKUP(tbStoricoOrdini[[#This Row],[CLIENTE]],tbClienti[],3,FALSE)</f>
        <v>Veneto</v>
      </c>
      <c r="G5656" t="str">
        <f>VLOOKUP(tbStoricoOrdini[[#This Row],[CLIENTE]],tbClienti[],7,FALSE)</f>
        <v>CC</v>
      </c>
      <c r="H5656" t="s">
        <v>72</v>
      </c>
      <c r="I5656" t="str">
        <f>IF(LEFT(tbStoricoOrdini[[#This Row],[ARTICOLO]],3) = "COG","COG",LEFT(tbStoricoOrdini[[#This Row],[ARTICOLO]],FIND(" ",tbStoricoOrdini[[#This Row],[ARTICOLO]])-1))</f>
        <v>EB06</v>
      </c>
      <c r="J5656" t="str">
        <f>MID(tbStoricoOrdini[[#This Row],[ARTICOLO]],FIND(" ",tbStoricoOrdini[[#This Row],[ARTICOLO]])+1,4)</f>
        <v>3000</v>
      </c>
      <c r="K5656" t="str">
        <f>IFERROR(RIGHT(tbStoricoOrdini[[#This Row],[ARTICOLO]],LEN(tbStoricoOrdini[[#This Row],[ARTICOLO]])-FIND(" ",tbStoricoOrdini[[#This Row],[ARTICOLO]],FIND(" ",tbStoricoOrdini[[#This Row],[ARTICOLO]]) +1)),"")</f>
        <v>Medium</v>
      </c>
      <c r="L5656" s="3">
        <f>VLOOKUP(tbStoricoOrdini[[#This Row],[ARTICOLO]],tbArticoli[],2,FALSE)</f>
        <v>120</v>
      </c>
      <c r="M5656" s="22">
        <f>tbStoricoOrdini[[#This Row],[IMPORTO]]/tbStoricoOrdini[[#This Row],[PREZZO]]</f>
        <v>14.225</v>
      </c>
      <c r="N5656" t="s">
        <v>7</v>
      </c>
      <c r="O5656" s="8">
        <f>VLOOKUP(tbStoricoOrdini[[#This Row],[AGENTE]],tbAgenti[],2,FALSE)</f>
        <v>0.03</v>
      </c>
      <c r="P5656" s="2">
        <v>1707</v>
      </c>
      <c r="Q5656" s="2">
        <f>tbStoricoOrdini[[#This Row],[IMPORTO]]*tbStoricoOrdini[[#This Row],[% COMM.]]</f>
        <v>51.21</v>
      </c>
      <c r="R5656" s="2">
        <f>tbStoricoOrdini[[#This Row],[TOT. COMM.]]+tbStoricoOrdini[[#This Row],[IMPORTO]]</f>
        <v>1758.21</v>
      </c>
    </row>
    <row r="5657" spans="1:18">
      <c r="A5657" s="1">
        <v>44013</v>
      </c>
      <c r="B5657" s="7">
        <f>MONTH(tbStoricoOrdini[[#This Row],[DATA]])</f>
        <v>7</v>
      </c>
      <c r="C5657" t="s">
        <v>5752</v>
      </c>
      <c r="D5657" t="str">
        <f>RIGHT(tbStoricoOrdini[[#This Row],[ORDINE]],4)</f>
        <v>5654</v>
      </c>
      <c r="E5657" t="s">
        <v>35</v>
      </c>
      <c r="F5657" t="str">
        <f>VLOOKUP(tbStoricoOrdini[[#This Row],[CLIENTE]],tbClienti[],3,FALSE)</f>
        <v>Veneto</v>
      </c>
      <c r="G5657" t="str">
        <f>VLOOKUP(tbStoricoOrdini[[#This Row],[CLIENTE]],tbClienti[],7,FALSE)</f>
        <v>CC</v>
      </c>
      <c r="H5657" t="s">
        <v>72</v>
      </c>
      <c r="I5657" t="str">
        <f>IF(LEFT(tbStoricoOrdini[[#This Row],[ARTICOLO]],3) = "COG","COG",LEFT(tbStoricoOrdini[[#This Row],[ARTICOLO]],FIND(" ",tbStoricoOrdini[[#This Row],[ARTICOLO]])-1))</f>
        <v>EB06</v>
      </c>
      <c r="J5657" t="str">
        <f>MID(tbStoricoOrdini[[#This Row],[ARTICOLO]],FIND(" ",tbStoricoOrdini[[#This Row],[ARTICOLO]])+1,4)</f>
        <v>3000</v>
      </c>
      <c r="K5657" t="str">
        <f>IFERROR(RIGHT(tbStoricoOrdini[[#This Row],[ARTICOLO]],LEN(tbStoricoOrdini[[#This Row],[ARTICOLO]])-FIND(" ",tbStoricoOrdini[[#This Row],[ARTICOLO]],FIND(" ",tbStoricoOrdini[[#This Row],[ARTICOLO]]) +1)),"")</f>
        <v>Medium</v>
      </c>
      <c r="L5657" s="3">
        <f>VLOOKUP(tbStoricoOrdini[[#This Row],[ARTICOLO]],tbArticoli[],2,FALSE)</f>
        <v>120</v>
      </c>
      <c r="M5657" s="22">
        <f>tbStoricoOrdini[[#This Row],[IMPORTO]]/tbStoricoOrdini[[#This Row],[PREZZO]]</f>
        <v>1.5583333333333333</v>
      </c>
      <c r="N5657" t="s">
        <v>12</v>
      </c>
      <c r="O5657" s="8">
        <f>VLOOKUP(tbStoricoOrdini[[#This Row],[AGENTE]],tbAgenti[],2,FALSE)</f>
        <v>0.05</v>
      </c>
      <c r="P5657" s="2">
        <v>187</v>
      </c>
      <c r="Q5657" s="2">
        <f>tbStoricoOrdini[[#This Row],[IMPORTO]]*tbStoricoOrdini[[#This Row],[% COMM.]]</f>
        <v>9.35</v>
      </c>
      <c r="R5657" s="2">
        <f>tbStoricoOrdini[[#This Row],[TOT. COMM.]]+tbStoricoOrdini[[#This Row],[IMPORTO]]</f>
        <v>196.35</v>
      </c>
    </row>
    <row r="5658" spans="1:18">
      <c r="A5658" s="1">
        <v>44013</v>
      </c>
      <c r="B5658" s="7">
        <f>MONTH(tbStoricoOrdini[[#This Row],[DATA]])</f>
        <v>7</v>
      </c>
      <c r="C5658" t="s">
        <v>5753</v>
      </c>
      <c r="D5658" t="str">
        <f>RIGHT(tbStoricoOrdini[[#This Row],[ORDINE]],4)</f>
        <v>5655</v>
      </c>
      <c r="E5658" t="s">
        <v>35</v>
      </c>
      <c r="F5658" t="str">
        <f>VLOOKUP(tbStoricoOrdini[[#This Row],[CLIENTE]],tbClienti[],3,FALSE)</f>
        <v>Veneto</v>
      </c>
      <c r="G5658" t="str">
        <f>VLOOKUP(tbStoricoOrdini[[#This Row],[CLIENTE]],tbClienti[],7,FALSE)</f>
        <v>CC</v>
      </c>
      <c r="H5658" t="s">
        <v>72</v>
      </c>
      <c r="I5658" t="str">
        <f>IF(LEFT(tbStoricoOrdini[[#This Row],[ARTICOLO]],3) = "COG","COG",LEFT(tbStoricoOrdini[[#This Row],[ARTICOLO]],FIND(" ",tbStoricoOrdini[[#This Row],[ARTICOLO]])-1))</f>
        <v>EB06</v>
      </c>
      <c r="J5658" t="str">
        <f>MID(tbStoricoOrdini[[#This Row],[ARTICOLO]],FIND(" ",tbStoricoOrdini[[#This Row],[ARTICOLO]])+1,4)</f>
        <v>3000</v>
      </c>
      <c r="K5658" t="str">
        <f>IFERROR(RIGHT(tbStoricoOrdini[[#This Row],[ARTICOLO]],LEN(tbStoricoOrdini[[#This Row],[ARTICOLO]])-FIND(" ",tbStoricoOrdini[[#This Row],[ARTICOLO]],FIND(" ",tbStoricoOrdini[[#This Row],[ARTICOLO]]) +1)),"")</f>
        <v>Medium</v>
      </c>
      <c r="L5658" s="3">
        <f>VLOOKUP(tbStoricoOrdini[[#This Row],[ARTICOLO]],tbArticoli[],2,FALSE)</f>
        <v>120</v>
      </c>
      <c r="M5658" s="22">
        <f>tbStoricoOrdini[[#This Row],[IMPORTO]]/tbStoricoOrdini[[#This Row],[PREZZO]]</f>
        <v>6.6416666666666666</v>
      </c>
      <c r="N5658" t="s">
        <v>6</v>
      </c>
      <c r="O5658" s="8">
        <f>VLOOKUP(tbStoricoOrdini[[#This Row],[AGENTE]],tbAgenti[],2,FALSE)</f>
        <v>7.4999999999999997E-2</v>
      </c>
      <c r="P5658" s="2">
        <v>797</v>
      </c>
      <c r="Q5658" s="2">
        <f>tbStoricoOrdini[[#This Row],[IMPORTO]]*tbStoricoOrdini[[#This Row],[% COMM.]]</f>
        <v>59.774999999999999</v>
      </c>
      <c r="R5658" s="2">
        <f>tbStoricoOrdini[[#This Row],[TOT. COMM.]]+tbStoricoOrdini[[#This Row],[IMPORTO]]</f>
        <v>856.77499999999998</v>
      </c>
    </row>
    <row r="5659" spans="1:18">
      <c r="A5659" s="1">
        <v>44013</v>
      </c>
      <c r="B5659" s="7">
        <f>MONTH(tbStoricoOrdini[[#This Row],[DATA]])</f>
        <v>7</v>
      </c>
      <c r="C5659" t="s">
        <v>5754</v>
      </c>
      <c r="D5659" t="str">
        <f>RIGHT(tbStoricoOrdini[[#This Row],[ORDINE]],4)</f>
        <v>5656</v>
      </c>
      <c r="E5659" t="s">
        <v>35</v>
      </c>
      <c r="F5659" t="str">
        <f>VLOOKUP(tbStoricoOrdini[[#This Row],[CLIENTE]],tbClienti[],3,FALSE)</f>
        <v>Veneto</v>
      </c>
      <c r="G5659" t="str">
        <f>VLOOKUP(tbStoricoOrdini[[#This Row],[CLIENTE]],tbClienti[],7,FALSE)</f>
        <v>CC</v>
      </c>
      <c r="H5659" t="s">
        <v>72</v>
      </c>
      <c r="I5659" t="str">
        <f>IF(LEFT(tbStoricoOrdini[[#This Row],[ARTICOLO]],3) = "COG","COG",LEFT(tbStoricoOrdini[[#This Row],[ARTICOLO]],FIND(" ",tbStoricoOrdini[[#This Row],[ARTICOLO]])-1))</f>
        <v>EB06</v>
      </c>
      <c r="J5659" t="str">
        <f>MID(tbStoricoOrdini[[#This Row],[ARTICOLO]],FIND(" ",tbStoricoOrdini[[#This Row],[ARTICOLO]])+1,4)</f>
        <v>3000</v>
      </c>
      <c r="K5659" t="str">
        <f>IFERROR(RIGHT(tbStoricoOrdini[[#This Row],[ARTICOLO]],LEN(tbStoricoOrdini[[#This Row],[ARTICOLO]])-FIND(" ",tbStoricoOrdini[[#This Row],[ARTICOLO]],FIND(" ",tbStoricoOrdini[[#This Row],[ARTICOLO]]) +1)),"")</f>
        <v>Medium</v>
      </c>
      <c r="L5659" s="3">
        <f>VLOOKUP(tbStoricoOrdini[[#This Row],[ARTICOLO]],tbArticoli[],2,FALSE)</f>
        <v>120</v>
      </c>
      <c r="M5659" s="22">
        <f>tbStoricoOrdini[[#This Row],[IMPORTO]]/tbStoricoOrdini[[#This Row],[PREZZO]]</f>
        <v>16.141666666666666</v>
      </c>
      <c r="N5659" t="s">
        <v>9</v>
      </c>
      <c r="O5659" s="8">
        <f>VLOOKUP(tbStoricoOrdini[[#This Row],[AGENTE]],tbAgenti[],2,FALSE)</f>
        <v>0.05</v>
      </c>
      <c r="P5659" s="2">
        <v>1937</v>
      </c>
      <c r="Q5659" s="2">
        <f>tbStoricoOrdini[[#This Row],[IMPORTO]]*tbStoricoOrdini[[#This Row],[% COMM.]]</f>
        <v>96.850000000000009</v>
      </c>
      <c r="R5659" s="2">
        <f>tbStoricoOrdini[[#This Row],[TOT. COMM.]]+tbStoricoOrdini[[#This Row],[IMPORTO]]</f>
        <v>2033.85</v>
      </c>
    </row>
    <row r="5660" spans="1:18">
      <c r="A5660" s="1">
        <v>44013</v>
      </c>
      <c r="B5660" s="7">
        <f>MONTH(tbStoricoOrdini[[#This Row],[DATA]])</f>
        <v>7</v>
      </c>
      <c r="C5660" t="s">
        <v>5755</v>
      </c>
      <c r="D5660" t="str">
        <f>RIGHT(tbStoricoOrdini[[#This Row],[ORDINE]],4)</f>
        <v>5657</v>
      </c>
      <c r="E5660" t="s">
        <v>35</v>
      </c>
      <c r="F5660" t="str">
        <f>VLOOKUP(tbStoricoOrdini[[#This Row],[CLIENTE]],tbClienti[],3,FALSE)</f>
        <v>Veneto</v>
      </c>
      <c r="G5660" t="str">
        <f>VLOOKUP(tbStoricoOrdini[[#This Row],[CLIENTE]],tbClienti[],7,FALSE)</f>
        <v>CC</v>
      </c>
      <c r="H5660" t="s">
        <v>73</v>
      </c>
      <c r="I5660" t="str">
        <f>IF(LEFT(tbStoricoOrdini[[#This Row],[ARTICOLO]],3) = "COG","COG",LEFT(tbStoricoOrdini[[#This Row],[ARTICOLO]],FIND(" ",tbStoricoOrdini[[#This Row],[ARTICOLO]])-1))</f>
        <v>EB06</v>
      </c>
      <c r="J5660" t="str">
        <f>MID(tbStoricoOrdini[[#This Row],[ARTICOLO]],FIND(" ",tbStoricoOrdini[[#This Row],[ARTICOLO]])+1,4)</f>
        <v>3000</v>
      </c>
      <c r="K5660" t="str">
        <f>IFERROR(RIGHT(tbStoricoOrdini[[#This Row],[ARTICOLO]],LEN(tbStoricoOrdini[[#This Row],[ARTICOLO]])-FIND(" ",tbStoricoOrdini[[#This Row],[ARTICOLO]],FIND(" ",tbStoricoOrdini[[#This Row],[ARTICOLO]]) +1)),"")</f>
        <v>Plus</v>
      </c>
      <c r="L5660" s="3">
        <f>VLOOKUP(tbStoricoOrdini[[#This Row],[ARTICOLO]],tbArticoli[],2,FALSE)</f>
        <v>130</v>
      </c>
      <c r="M5660" s="22">
        <f>tbStoricoOrdini[[#This Row],[IMPORTO]]/tbStoricoOrdini[[#This Row],[PREZZO]]</f>
        <v>9.8538461538461544</v>
      </c>
      <c r="N5660" t="s">
        <v>15</v>
      </c>
      <c r="O5660" s="8">
        <f>VLOOKUP(tbStoricoOrdini[[#This Row],[AGENTE]],tbAgenti[],2,FALSE)</f>
        <v>0.08</v>
      </c>
      <c r="P5660" s="2">
        <v>1281</v>
      </c>
      <c r="Q5660" s="2">
        <f>tbStoricoOrdini[[#This Row],[IMPORTO]]*tbStoricoOrdini[[#This Row],[% COMM.]]</f>
        <v>102.48</v>
      </c>
      <c r="R5660" s="2">
        <f>tbStoricoOrdini[[#This Row],[TOT. COMM.]]+tbStoricoOrdini[[#This Row],[IMPORTO]]</f>
        <v>1383.48</v>
      </c>
    </row>
    <row r="5661" spans="1:18">
      <c r="A5661" s="1">
        <v>44013</v>
      </c>
      <c r="B5661" s="7">
        <f>MONTH(tbStoricoOrdini[[#This Row],[DATA]])</f>
        <v>7</v>
      </c>
      <c r="C5661" t="s">
        <v>5756</v>
      </c>
      <c r="D5661" t="str">
        <f>RIGHT(tbStoricoOrdini[[#This Row],[ORDINE]],4)</f>
        <v>5658</v>
      </c>
      <c r="E5661" t="s">
        <v>35</v>
      </c>
      <c r="F5661" t="str">
        <f>VLOOKUP(tbStoricoOrdini[[#This Row],[CLIENTE]],tbClienti[],3,FALSE)</f>
        <v>Veneto</v>
      </c>
      <c r="G5661" t="str">
        <f>VLOOKUP(tbStoricoOrdini[[#This Row],[CLIENTE]],tbClienti[],7,FALSE)</f>
        <v>CC</v>
      </c>
      <c r="H5661" t="s">
        <v>73</v>
      </c>
      <c r="I5661" t="str">
        <f>IF(LEFT(tbStoricoOrdini[[#This Row],[ARTICOLO]],3) = "COG","COG",LEFT(tbStoricoOrdini[[#This Row],[ARTICOLO]],FIND(" ",tbStoricoOrdini[[#This Row],[ARTICOLO]])-1))</f>
        <v>EB06</v>
      </c>
      <c r="J5661" t="str">
        <f>MID(tbStoricoOrdini[[#This Row],[ARTICOLO]],FIND(" ",tbStoricoOrdini[[#This Row],[ARTICOLO]])+1,4)</f>
        <v>3000</v>
      </c>
      <c r="K5661" t="str">
        <f>IFERROR(RIGHT(tbStoricoOrdini[[#This Row],[ARTICOLO]],LEN(tbStoricoOrdini[[#This Row],[ARTICOLO]])-FIND(" ",tbStoricoOrdini[[#This Row],[ARTICOLO]],FIND(" ",tbStoricoOrdini[[#This Row],[ARTICOLO]]) +1)),"")</f>
        <v>Plus</v>
      </c>
      <c r="L5661" s="3">
        <f>VLOOKUP(tbStoricoOrdini[[#This Row],[ARTICOLO]],tbArticoli[],2,FALSE)</f>
        <v>130</v>
      </c>
      <c r="M5661" s="22">
        <f>tbStoricoOrdini[[#This Row],[IMPORTO]]/tbStoricoOrdini[[#This Row],[PREZZO]]</f>
        <v>0.24615384615384617</v>
      </c>
      <c r="N5661" t="s">
        <v>6</v>
      </c>
      <c r="O5661" s="8">
        <f>VLOOKUP(tbStoricoOrdini[[#This Row],[AGENTE]],tbAgenti[],2,FALSE)</f>
        <v>7.4999999999999997E-2</v>
      </c>
      <c r="P5661" s="2">
        <v>32</v>
      </c>
      <c r="Q5661" s="2">
        <f>tbStoricoOrdini[[#This Row],[IMPORTO]]*tbStoricoOrdini[[#This Row],[% COMM.]]</f>
        <v>2.4</v>
      </c>
      <c r="R5661" s="2">
        <f>tbStoricoOrdini[[#This Row],[TOT. COMM.]]+tbStoricoOrdini[[#This Row],[IMPORTO]]</f>
        <v>34.4</v>
      </c>
    </row>
    <row r="5662" spans="1:18">
      <c r="A5662" s="1">
        <v>44013</v>
      </c>
      <c r="B5662" s="7">
        <f>MONTH(tbStoricoOrdini[[#This Row],[DATA]])</f>
        <v>7</v>
      </c>
      <c r="C5662" t="s">
        <v>5757</v>
      </c>
      <c r="D5662" t="str">
        <f>RIGHT(tbStoricoOrdini[[#This Row],[ORDINE]],4)</f>
        <v>5659</v>
      </c>
      <c r="E5662" t="s">
        <v>36</v>
      </c>
      <c r="F5662" t="str">
        <f>VLOOKUP(tbStoricoOrdini[[#This Row],[CLIENTE]],tbClienti[],3,FALSE)</f>
        <v>Lombardia</v>
      </c>
      <c r="G5662" t="str">
        <f>VLOOKUP(tbStoricoOrdini[[#This Row],[CLIENTE]],tbClienti[],7,FALSE)</f>
        <v>AC</v>
      </c>
      <c r="H5662" t="s">
        <v>61</v>
      </c>
      <c r="I5662" t="str">
        <f>IF(LEFT(tbStoricoOrdini[[#This Row],[ARTICOLO]],3) = "COG","COG",LEFT(tbStoricoOrdini[[#This Row],[ARTICOLO]],FIND(" ",tbStoricoOrdini[[#This Row],[ARTICOLO]])-1))</f>
        <v>KLM</v>
      </c>
      <c r="J5662" t="str">
        <f>MID(tbStoricoOrdini[[#This Row],[ARTICOLO]],FIND(" ",tbStoricoOrdini[[#This Row],[ARTICOLO]])+1,4)</f>
        <v>5000</v>
      </c>
      <c r="K5662" t="str">
        <f>IFERROR(RIGHT(tbStoricoOrdini[[#This Row],[ARTICOLO]],LEN(tbStoricoOrdini[[#This Row],[ARTICOLO]])-FIND(" ",tbStoricoOrdini[[#This Row],[ARTICOLO]],FIND(" ",tbStoricoOrdini[[#This Row],[ARTICOLO]]) +1)),"")</f>
        <v>Medium</v>
      </c>
      <c r="L5662" s="3">
        <f>VLOOKUP(tbStoricoOrdini[[#This Row],[ARTICOLO]],tbArticoli[],2,FALSE)</f>
        <v>150</v>
      </c>
      <c r="M5662" s="22">
        <f>tbStoricoOrdini[[#This Row],[IMPORTO]]/tbStoricoOrdini[[#This Row],[PREZZO]]</f>
        <v>344.98666666666668</v>
      </c>
      <c r="N5662" t="s">
        <v>6</v>
      </c>
      <c r="O5662" s="8">
        <f>VLOOKUP(tbStoricoOrdini[[#This Row],[AGENTE]],tbAgenti[],2,FALSE)</f>
        <v>7.4999999999999997E-2</v>
      </c>
      <c r="P5662" s="2">
        <v>51748</v>
      </c>
      <c r="Q5662" s="2">
        <f>tbStoricoOrdini[[#This Row],[IMPORTO]]*tbStoricoOrdini[[#This Row],[% COMM.]]</f>
        <v>3881.1</v>
      </c>
      <c r="R5662" s="2">
        <f>tbStoricoOrdini[[#This Row],[TOT. COMM.]]+tbStoricoOrdini[[#This Row],[IMPORTO]]</f>
        <v>55629.1</v>
      </c>
    </row>
    <row r="5663" spans="1:18">
      <c r="A5663" s="1">
        <v>44013</v>
      </c>
      <c r="B5663" s="7">
        <f>MONTH(tbStoricoOrdini[[#This Row],[DATA]])</f>
        <v>7</v>
      </c>
      <c r="C5663" t="s">
        <v>5758</v>
      </c>
      <c r="D5663" t="str">
        <f>RIGHT(tbStoricoOrdini[[#This Row],[ORDINE]],4)</f>
        <v>5660</v>
      </c>
      <c r="E5663" t="s">
        <v>36</v>
      </c>
      <c r="F5663" t="str">
        <f>VLOOKUP(tbStoricoOrdini[[#This Row],[CLIENTE]],tbClienti[],3,FALSE)</f>
        <v>Lombardia</v>
      </c>
      <c r="G5663" t="str">
        <f>VLOOKUP(tbStoricoOrdini[[#This Row],[CLIENTE]],tbClienti[],7,FALSE)</f>
        <v>AC</v>
      </c>
      <c r="H5663" t="s">
        <v>61</v>
      </c>
      <c r="I5663" t="str">
        <f>IF(LEFT(tbStoricoOrdini[[#This Row],[ARTICOLO]],3) = "COG","COG",LEFT(tbStoricoOrdini[[#This Row],[ARTICOLO]],FIND(" ",tbStoricoOrdini[[#This Row],[ARTICOLO]])-1))</f>
        <v>KLM</v>
      </c>
      <c r="J5663" t="str">
        <f>MID(tbStoricoOrdini[[#This Row],[ARTICOLO]],FIND(" ",tbStoricoOrdini[[#This Row],[ARTICOLO]])+1,4)</f>
        <v>5000</v>
      </c>
      <c r="K5663" t="str">
        <f>IFERROR(RIGHT(tbStoricoOrdini[[#This Row],[ARTICOLO]],LEN(tbStoricoOrdini[[#This Row],[ARTICOLO]])-FIND(" ",tbStoricoOrdini[[#This Row],[ARTICOLO]],FIND(" ",tbStoricoOrdini[[#This Row],[ARTICOLO]]) +1)),"")</f>
        <v>Medium</v>
      </c>
      <c r="L5663" s="3">
        <f>VLOOKUP(tbStoricoOrdini[[#This Row],[ARTICOLO]],tbArticoli[],2,FALSE)</f>
        <v>150</v>
      </c>
      <c r="M5663" s="22">
        <f>tbStoricoOrdini[[#This Row],[IMPORTO]]/tbStoricoOrdini[[#This Row],[PREZZO]]</f>
        <v>2020.0733333333333</v>
      </c>
      <c r="N5663" t="s">
        <v>9</v>
      </c>
      <c r="O5663" s="8">
        <f>VLOOKUP(tbStoricoOrdini[[#This Row],[AGENTE]],tbAgenti[],2,FALSE)</f>
        <v>0.05</v>
      </c>
      <c r="P5663" s="2">
        <v>303011</v>
      </c>
      <c r="Q5663" s="2">
        <f>tbStoricoOrdini[[#This Row],[IMPORTO]]*tbStoricoOrdini[[#This Row],[% COMM.]]</f>
        <v>15150.550000000001</v>
      </c>
      <c r="R5663" s="2">
        <f>tbStoricoOrdini[[#This Row],[TOT. COMM.]]+tbStoricoOrdini[[#This Row],[IMPORTO]]</f>
        <v>318161.55</v>
      </c>
    </row>
    <row r="5664" spans="1:18">
      <c r="A5664" s="1">
        <v>44013</v>
      </c>
      <c r="B5664" s="7">
        <f>MONTH(tbStoricoOrdini[[#This Row],[DATA]])</f>
        <v>7</v>
      </c>
      <c r="C5664" t="s">
        <v>5759</v>
      </c>
      <c r="D5664" t="str">
        <f>RIGHT(tbStoricoOrdini[[#This Row],[ORDINE]],4)</f>
        <v>5661</v>
      </c>
      <c r="E5664" t="s">
        <v>36</v>
      </c>
      <c r="F5664" t="str">
        <f>VLOOKUP(tbStoricoOrdini[[#This Row],[CLIENTE]],tbClienti[],3,FALSE)</f>
        <v>Lombardia</v>
      </c>
      <c r="G5664" t="str">
        <f>VLOOKUP(tbStoricoOrdini[[#This Row],[CLIENTE]],tbClienti[],7,FALSE)</f>
        <v>AC</v>
      </c>
      <c r="H5664" t="s">
        <v>79</v>
      </c>
      <c r="I5664" t="str">
        <f>IF(LEFT(tbStoricoOrdini[[#This Row],[ARTICOLO]],3) = "COG","COG",LEFT(tbStoricoOrdini[[#This Row],[ARTICOLO]],FIND(" ",tbStoricoOrdini[[#This Row],[ARTICOLO]])-1))</f>
        <v>COG</v>
      </c>
      <c r="J5664" t="str">
        <f>MID(tbStoricoOrdini[[#This Row],[ARTICOLO]],FIND(" ",tbStoricoOrdini[[#This Row],[ARTICOLO]])+1,4)</f>
        <v>4000</v>
      </c>
      <c r="K5664" t="str">
        <f>IFERROR(RIGHT(tbStoricoOrdini[[#This Row],[ARTICOLO]],LEN(tbStoricoOrdini[[#This Row],[ARTICOLO]])-FIND(" ",tbStoricoOrdini[[#This Row],[ARTICOLO]],FIND(" ",tbStoricoOrdini[[#This Row],[ARTICOLO]]) +1)),"")</f>
        <v>Plus</v>
      </c>
      <c r="L5664" s="3">
        <f>VLOOKUP(tbStoricoOrdini[[#This Row],[ARTICOLO]],tbArticoli[],2,FALSE)</f>
        <v>240</v>
      </c>
      <c r="M5664" s="22">
        <f>tbStoricoOrdini[[#This Row],[IMPORTO]]/tbStoricoOrdini[[#This Row],[PREZZO]]</f>
        <v>7.9833333333333334</v>
      </c>
      <c r="N5664" t="s">
        <v>9</v>
      </c>
      <c r="O5664" s="8">
        <f>VLOOKUP(tbStoricoOrdini[[#This Row],[AGENTE]],tbAgenti[],2,FALSE)</f>
        <v>0.05</v>
      </c>
      <c r="P5664" s="2">
        <v>1916</v>
      </c>
      <c r="Q5664" s="2">
        <f>tbStoricoOrdini[[#This Row],[IMPORTO]]*tbStoricoOrdini[[#This Row],[% COMM.]]</f>
        <v>95.800000000000011</v>
      </c>
      <c r="R5664" s="2">
        <f>tbStoricoOrdini[[#This Row],[TOT. COMM.]]+tbStoricoOrdini[[#This Row],[IMPORTO]]</f>
        <v>2011.8</v>
      </c>
    </row>
    <row r="5665" spans="1:18">
      <c r="A5665" s="1">
        <v>44013</v>
      </c>
      <c r="B5665" s="7">
        <f>MONTH(tbStoricoOrdini[[#This Row],[DATA]])</f>
        <v>7</v>
      </c>
      <c r="C5665" t="s">
        <v>5760</v>
      </c>
      <c r="D5665" t="str">
        <f>RIGHT(tbStoricoOrdini[[#This Row],[ORDINE]],4)</f>
        <v>5662</v>
      </c>
      <c r="E5665" t="s">
        <v>36</v>
      </c>
      <c r="F5665" t="str">
        <f>VLOOKUP(tbStoricoOrdini[[#This Row],[CLIENTE]],tbClienti[],3,FALSE)</f>
        <v>Lombardia</v>
      </c>
      <c r="G5665" t="str">
        <f>VLOOKUP(tbStoricoOrdini[[#This Row],[CLIENTE]],tbClienti[],7,FALSE)</f>
        <v>AC</v>
      </c>
      <c r="H5665" t="s">
        <v>60</v>
      </c>
      <c r="I5665" t="str">
        <f>IF(LEFT(tbStoricoOrdini[[#This Row],[ARTICOLO]],3) = "COG","COG",LEFT(tbStoricoOrdini[[#This Row],[ARTICOLO]],FIND(" ",tbStoricoOrdini[[#This Row],[ARTICOLO]])-1))</f>
        <v>KLM</v>
      </c>
      <c r="J5665" t="str">
        <f>MID(tbStoricoOrdini[[#This Row],[ARTICOLO]],FIND(" ",tbStoricoOrdini[[#This Row],[ARTICOLO]])+1,4)</f>
        <v>5000</v>
      </c>
      <c r="K5665" t="str">
        <f>IFERROR(RIGHT(tbStoricoOrdini[[#This Row],[ARTICOLO]],LEN(tbStoricoOrdini[[#This Row],[ARTICOLO]])-FIND(" ",tbStoricoOrdini[[#This Row],[ARTICOLO]],FIND(" ",tbStoricoOrdini[[#This Row],[ARTICOLO]]) +1)),"")</f>
        <v>Plus</v>
      </c>
      <c r="L5665" s="3">
        <f>VLOOKUP(tbStoricoOrdini[[#This Row],[ARTICOLO]],tbArticoli[],2,FALSE)</f>
        <v>175</v>
      </c>
      <c r="M5665" s="22">
        <f>tbStoricoOrdini[[#This Row],[IMPORTO]]/tbStoricoOrdini[[#This Row],[PREZZO]]</f>
        <v>0.15428571428571428</v>
      </c>
      <c r="N5665" t="s">
        <v>9</v>
      </c>
      <c r="O5665" s="8">
        <f>VLOOKUP(tbStoricoOrdini[[#This Row],[AGENTE]],tbAgenti[],2,FALSE)</f>
        <v>0.05</v>
      </c>
      <c r="P5665" s="2">
        <v>27</v>
      </c>
      <c r="Q5665" s="2">
        <f>tbStoricoOrdini[[#This Row],[IMPORTO]]*tbStoricoOrdini[[#This Row],[% COMM.]]</f>
        <v>1.35</v>
      </c>
      <c r="R5665" s="2">
        <f>tbStoricoOrdini[[#This Row],[TOT. COMM.]]+tbStoricoOrdini[[#This Row],[IMPORTO]]</f>
        <v>28.35</v>
      </c>
    </row>
    <row r="5666" spans="1:18">
      <c r="A5666" s="1">
        <v>44013</v>
      </c>
      <c r="B5666" s="7">
        <f>MONTH(tbStoricoOrdini[[#This Row],[DATA]])</f>
        <v>7</v>
      </c>
      <c r="C5666" t="s">
        <v>5761</v>
      </c>
      <c r="D5666" t="str">
        <f>RIGHT(tbStoricoOrdini[[#This Row],[ORDINE]],4)</f>
        <v>5663</v>
      </c>
      <c r="E5666" t="s">
        <v>36</v>
      </c>
      <c r="F5666" t="str">
        <f>VLOOKUP(tbStoricoOrdini[[#This Row],[CLIENTE]],tbClienti[],3,FALSE)</f>
        <v>Lombardia</v>
      </c>
      <c r="G5666" t="str">
        <f>VLOOKUP(tbStoricoOrdini[[#This Row],[CLIENTE]],tbClienti[],7,FALSE)</f>
        <v>AC</v>
      </c>
      <c r="H5666" t="s">
        <v>66</v>
      </c>
      <c r="I5666" t="str">
        <f>IF(LEFT(tbStoricoOrdini[[#This Row],[ARTICOLO]],3) = "COG","COG",LEFT(tbStoricoOrdini[[#This Row],[ARTICOLO]],FIND(" ",tbStoricoOrdini[[#This Row],[ARTICOLO]])-1))</f>
        <v>BAG</v>
      </c>
      <c r="J5666" t="str">
        <f>MID(tbStoricoOrdini[[#This Row],[ARTICOLO]],FIND(" ",tbStoricoOrdini[[#This Row],[ARTICOLO]])+1,4)</f>
        <v>2500</v>
      </c>
      <c r="K5666" t="str">
        <f>IFERROR(RIGHT(tbStoricoOrdini[[#This Row],[ARTICOLO]],LEN(tbStoricoOrdini[[#This Row],[ARTICOLO]])-FIND(" ",tbStoricoOrdini[[#This Row],[ARTICOLO]],FIND(" ",tbStoricoOrdini[[#This Row],[ARTICOLO]]) +1)),"")</f>
        <v>Plus</v>
      </c>
      <c r="L5666" s="3">
        <f>VLOOKUP(tbStoricoOrdini[[#This Row],[ARTICOLO]],tbArticoli[],2,FALSE)</f>
        <v>220</v>
      </c>
      <c r="M5666" s="22">
        <f>tbStoricoOrdini[[#This Row],[IMPORTO]]/tbStoricoOrdini[[#This Row],[PREZZO]]</f>
        <v>7.7272727272727271E-2</v>
      </c>
      <c r="N5666" t="s">
        <v>9</v>
      </c>
      <c r="O5666" s="8">
        <f>VLOOKUP(tbStoricoOrdini[[#This Row],[AGENTE]],tbAgenti[],2,FALSE)</f>
        <v>0.05</v>
      </c>
      <c r="P5666" s="2">
        <v>17</v>
      </c>
      <c r="Q5666" s="2">
        <f>tbStoricoOrdini[[#This Row],[IMPORTO]]*tbStoricoOrdini[[#This Row],[% COMM.]]</f>
        <v>0.85000000000000009</v>
      </c>
      <c r="R5666" s="2">
        <f>tbStoricoOrdini[[#This Row],[TOT. COMM.]]+tbStoricoOrdini[[#This Row],[IMPORTO]]</f>
        <v>17.850000000000001</v>
      </c>
    </row>
    <row r="5667" spans="1:18">
      <c r="A5667" s="1">
        <v>44013</v>
      </c>
      <c r="B5667" s="7">
        <f>MONTH(tbStoricoOrdini[[#This Row],[DATA]])</f>
        <v>7</v>
      </c>
      <c r="C5667" t="s">
        <v>5762</v>
      </c>
      <c r="D5667" t="str">
        <f>RIGHT(tbStoricoOrdini[[#This Row],[ORDINE]],4)</f>
        <v>5664</v>
      </c>
      <c r="E5667" t="s">
        <v>36</v>
      </c>
      <c r="F5667" t="str">
        <f>VLOOKUP(tbStoricoOrdini[[#This Row],[CLIENTE]],tbClienti[],3,FALSE)</f>
        <v>Lombardia</v>
      </c>
      <c r="G5667" t="str">
        <f>VLOOKUP(tbStoricoOrdini[[#This Row],[CLIENTE]],tbClienti[],7,FALSE)</f>
        <v>AC</v>
      </c>
      <c r="H5667" t="s">
        <v>69</v>
      </c>
      <c r="I5667" t="str">
        <f>IF(LEFT(tbStoricoOrdini[[#This Row],[ARTICOLO]],3) = "COG","COG",LEFT(tbStoricoOrdini[[#This Row],[ARTICOLO]],FIND(" ",tbStoricoOrdini[[#This Row],[ARTICOLO]])-1))</f>
        <v>BAG</v>
      </c>
      <c r="J5667" t="str">
        <f>MID(tbStoricoOrdini[[#This Row],[ARTICOLO]],FIND(" ",tbStoricoOrdini[[#This Row],[ARTICOLO]])+1,4)</f>
        <v>1121</v>
      </c>
      <c r="K5667" t="str">
        <f>IFERROR(RIGHT(tbStoricoOrdini[[#This Row],[ARTICOLO]],LEN(tbStoricoOrdini[[#This Row],[ARTICOLO]])-FIND(" ",tbStoricoOrdini[[#This Row],[ARTICOLO]],FIND(" ",tbStoricoOrdini[[#This Row],[ARTICOLO]]) +1)),"")</f>
        <v>Gold</v>
      </c>
      <c r="L5667" s="3">
        <f>VLOOKUP(tbStoricoOrdini[[#This Row],[ARTICOLO]],tbArticoli[],2,FALSE)</f>
        <v>230</v>
      </c>
      <c r="M5667" s="22">
        <f>tbStoricoOrdini[[#This Row],[IMPORTO]]/tbStoricoOrdini[[#This Row],[PREZZO]]</f>
        <v>0.21304347826086956</v>
      </c>
      <c r="N5667" t="s">
        <v>9</v>
      </c>
      <c r="O5667" s="8">
        <f>VLOOKUP(tbStoricoOrdini[[#This Row],[AGENTE]],tbAgenti[],2,FALSE)</f>
        <v>0.05</v>
      </c>
      <c r="P5667" s="2">
        <v>49</v>
      </c>
      <c r="Q5667" s="2">
        <f>tbStoricoOrdini[[#This Row],[IMPORTO]]*tbStoricoOrdini[[#This Row],[% COMM.]]</f>
        <v>2.4500000000000002</v>
      </c>
      <c r="R5667" s="2">
        <f>tbStoricoOrdini[[#This Row],[TOT. COMM.]]+tbStoricoOrdini[[#This Row],[IMPORTO]]</f>
        <v>51.45</v>
      </c>
    </row>
    <row r="5668" spans="1:18">
      <c r="A5668" s="1">
        <v>44013</v>
      </c>
      <c r="B5668" s="7">
        <f>MONTH(tbStoricoOrdini[[#This Row],[DATA]])</f>
        <v>7</v>
      </c>
      <c r="C5668" t="s">
        <v>5763</v>
      </c>
      <c r="D5668" t="str">
        <f>RIGHT(tbStoricoOrdini[[#This Row],[ORDINE]],4)</f>
        <v>5665</v>
      </c>
      <c r="E5668" t="s">
        <v>36</v>
      </c>
      <c r="F5668" t="str">
        <f>VLOOKUP(tbStoricoOrdini[[#This Row],[CLIENTE]],tbClienti[],3,FALSE)</f>
        <v>Lombardia</v>
      </c>
      <c r="G5668" t="str">
        <f>VLOOKUP(tbStoricoOrdini[[#This Row],[CLIENTE]],tbClienti[],7,FALSE)</f>
        <v>AC</v>
      </c>
      <c r="H5668" t="s">
        <v>83</v>
      </c>
      <c r="I5668" t="str">
        <f>IF(LEFT(tbStoricoOrdini[[#This Row],[ARTICOLO]],3) = "COG","COG",LEFT(tbStoricoOrdini[[#This Row],[ARTICOLO]],FIND(" ",tbStoricoOrdini[[#This Row],[ARTICOLO]])-1))</f>
        <v>COG</v>
      </c>
      <c r="J5668" t="str">
        <f>MID(tbStoricoOrdini[[#This Row],[ARTICOLO]],FIND(" ",tbStoricoOrdini[[#This Row],[ARTICOLO]])+1,4)</f>
        <v>8000</v>
      </c>
      <c r="K5668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5668" s="3">
        <f>VLOOKUP(tbStoricoOrdini[[#This Row],[ARTICOLO]],tbArticoli[],2,FALSE)</f>
        <v>670</v>
      </c>
      <c r="M5668" s="22">
        <f>tbStoricoOrdini[[#This Row],[IMPORTO]]/tbStoricoOrdini[[#This Row],[PREZZO]]</f>
        <v>165.02089552238806</v>
      </c>
      <c r="N5668" t="s">
        <v>6</v>
      </c>
      <c r="O5668" s="8">
        <f>VLOOKUP(tbStoricoOrdini[[#This Row],[AGENTE]],tbAgenti[],2,FALSE)</f>
        <v>7.4999999999999997E-2</v>
      </c>
      <c r="P5668" s="2">
        <v>110564</v>
      </c>
      <c r="Q5668" s="2">
        <f>tbStoricoOrdini[[#This Row],[IMPORTO]]*tbStoricoOrdini[[#This Row],[% COMM.]]</f>
        <v>8292.2999999999993</v>
      </c>
      <c r="R5668" s="2">
        <f>tbStoricoOrdini[[#This Row],[TOT. COMM.]]+tbStoricoOrdini[[#This Row],[IMPORTO]]</f>
        <v>118856.3</v>
      </c>
    </row>
    <row r="5669" spans="1:18">
      <c r="A5669" s="1">
        <v>44013</v>
      </c>
      <c r="B5669" s="7">
        <f>MONTH(tbStoricoOrdini[[#This Row],[DATA]])</f>
        <v>7</v>
      </c>
      <c r="C5669" t="s">
        <v>5764</v>
      </c>
      <c r="D5669" t="str">
        <f>RIGHT(tbStoricoOrdini[[#This Row],[ORDINE]],4)</f>
        <v>5666</v>
      </c>
      <c r="E5669" t="s">
        <v>36</v>
      </c>
      <c r="F5669" t="str">
        <f>VLOOKUP(tbStoricoOrdini[[#This Row],[CLIENTE]],tbClienti[],3,FALSE)</f>
        <v>Lombardia</v>
      </c>
      <c r="G5669" t="str">
        <f>VLOOKUP(tbStoricoOrdini[[#This Row],[CLIENTE]],tbClienti[],7,FALSE)</f>
        <v>AC</v>
      </c>
      <c r="H5669" t="s">
        <v>83</v>
      </c>
      <c r="I5669" t="str">
        <f>IF(LEFT(tbStoricoOrdini[[#This Row],[ARTICOLO]],3) = "COG","COG",LEFT(tbStoricoOrdini[[#This Row],[ARTICOLO]],FIND(" ",tbStoricoOrdini[[#This Row],[ARTICOLO]])-1))</f>
        <v>COG</v>
      </c>
      <c r="J5669" t="str">
        <f>MID(tbStoricoOrdini[[#This Row],[ARTICOLO]],FIND(" ",tbStoricoOrdini[[#This Row],[ARTICOLO]])+1,4)</f>
        <v>8000</v>
      </c>
      <c r="K5669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5669" s="3">
        <f>VLOOKUP(tbStoricoOrdini[[#This Row],[ARTICOLO]],tbArticoli[],2,FALSE)</f>
        <v>670</v>
      </c>
      <c r="M5669" s="22">
        <f>tbStoricoOrdini[[#This Row],[IMPORTO]]/tbStoricoOrdini[[#This Row],[PREZZO]]</f>
        <v>7.2253731343283585</v>
      </c>
      <c r="N5669" t="s">
        <v>9</v>
      </c>
      <c r="O5669" s="8">
        <f>VLOOKUP(tbStoricoOrdini[[#This Row],[AGENTE]],tbAgenti[],2,FALSE)</f>
        <v>0.05</v>
      </c>
      <c r="P5669" s="2">
        <v>4841</v>
      </c>
      <c r="Q5669" s="2">
        <f>tbStoricoOrdini[[#This Row],[IMPORTO]]*tbStoricoOrdini[[#This Row],[% COMM.]]</f>
        <v>242.05</v>
      </c>
      <c r="R5669" s="2">
        <f>tbStoricoOrdini[[#This Row],[TOT. COMM.]]+tbStoricoOrdini[[#This Row],[IMPORTO]]</f>
        <v>5083.05</v>
      </c>
    </row>
    <row r="5670" spans="1:18">
      <c r="A5670" s="1">
        <v>44013</v>
      </c>
      <c r="B5670" s="7">
        <f>MONTH(tbStoricoOrdini[[#This Row],[DATA]])</f>
        <v>7</v>
      </c>
      <c r="C5670" t="s">
        <v>5765</v>
      </c>
      <c r="D5670" t="str">
        <f>RIGHT(tbStoricoOrdini[[#This Row],[ORDINE]],4)</f>
        <v>5667</v>
      </c>
      <c r="E5670" t="s">
        <v>36</v>
      </c>
      <c r="F5670" t="str">
        <f>VLOOKUP(tbStoricoOrdini[[#This Row],[CLIENTE]],tbClienti[],3,FALSE)</f>
        <v>Lombardia</v>
      </c>
      <c r="G5670" t="str">
        <f>VLOOKUP(tbStoricoOrdini[[#This Row],[CLIENTE]],tbClienti[],7,FALSE)</f>
        <v>AC</v>
      </c>
      <c r="H5670" t="s">
        <v>75</v>
      </c>
      <c r="I5670" t="str">
        <f>IF(LEFT(tbStoricoOrdini[[#This Row],[ARTICOLO]],3) = "COG","COG",LEFT(tbStoricoOrdini[[#This Row],[ARTICOLO]],FIND(" ",tbStoricoOrdini[[#This Row],[ARTICOLO]])-1))</f>
        <v>AVRC</v>
      </c>
      <c r="J5670" t="str">
        <f>MID(tbStoricoOrdini[[#This Row],[ARTICOLO]],FIND(" ",tbStoricoOrdini[[#This Row],[ARTICOLO]])+1,4)</f>
        <v>1000</v>
      </c>
      <c r="K5670" t="str">
        <f>IFERROR(RIGHT(tbStoricoOrdini[[#This Row],[ARTICOLO]],LEN(tbStoricoOrdini[[#This Row],[ARTICOLO]])-FIND(" ",tbStoricoOrdini[[#This Row],[ARTICOLO]],FIND(" ",tbStoricoOrdini[[#This Row],[ARTICOLO]]) +1)),"")</f>
        <v>Silver</v>
      </c>
      <c r="L5670" s="3">
        <f>VLOOKUP(tbStoricoOrdini[[#This Row],[ARTICOLO]],tbArticoli[],2,FALSE)</f>
        <v>390</v>
      </c>
      <c r="M5670" s="22">
        <f>tbStoricoOrdini[[#This Row],[IMPORTO]]/tbStoricoOrdini[[#This Row],[PREZZO]]</f>
        <v>0.58974358974358976</v>
      </c>
      <c r="N5670" t="s">
        <v>9</v>
      </c>
      <c r="O5670" s="8">
        <f>VLOOKUP(tbStoricoOrdini[[#This Row],[AGENTE]],tbAgenti[],2,FALSE)</f>
        <v>0.05</v>
      </c>
      <c r="P5670" s="2">
        <v>230</v>
      </c>
      <c r="Q5670" s="2">
        <f>tbStoricoOrdini[[#This Row],[IMPORTO]]*tbStoricoOrdini[[#This Row],[% COMM.]]</f>
        <v>11.5</v>
      </c>
      <c r="R5670" s="2">
        <f>tbStoricoOrdini[[#This Row],[TOT. COMM.]]+tbStoricoOrdini[[#This Row],[IMPORTO]]</f>
        <v>241.5</v>
      </c>
    </row>
    <row r="5671" spans="1:18">
      <c r="A5671" s="1">
        <v>44013</v>
      </c>
      <c r="B5671" s="7">
        <f>MONTH(tbStoricoOrdini[[#This Row],[DATA]])</f>
        <v>7</v>
      </c>
      <c r="C5671" t="s">
        <v>5766</v>
      </c>
      <c r="D5671" t="str">
        <f>RIGHT(tbStoricoOrdini[[#This Row],[ORDINE]],4)</f>
        <v>5668</v>
      </c>
      <c r="E5671" t="s">
        <v>36</v>
      </c>
      <c r="F5671" t="str">
        <f>VLOOKUP(tbStoricoOrdini[[#This Row],[CLIENTE]],tbClienti[],3,FALSE)</f>
        <v>Lombardia</v>
      </c>
      <c r="G5671" t="str">
        <f>VLOOKUP(tbStoricoOrdini[[#This Row],[CLIENTE]],tbClienti[],7,FALSE)</f>
        <v>AC</v>
      </c>
      <c r="H5671" t="s">
        <v>71</v>
      </c>
      <c r="I5671" t="str">
        <f>IF(LEFT(tbStoricoOrdini[[#This Row],[ARTICOLO]],3) = "COG","COG",LEFT(tbStoricoOrdini[[#This Row],[ARTICOLO]],FIND(" ",tbStoricoOrdini[[#This Row],[ARTICOLO]])-1))</f>
        <v>EB07</v>
      </c>
      <c r="J5671" t="str">
        <f>MID(tbStoricoOrdini[[#This Row],[ARTICOLO]],FIND(" ",tbStoricoOrdini[[#This Row],[ARTICOLO]])+1,4)</f>
        <v>5000</v>
      </c>
      <c r="K5671" t="str">
        <f>IFERROR(RIGHT(tbStoricoOrdini[[#This Row],[ARTICOLO]],LEN(tbStoricoOrdini[[#This Row],[ARTICOLO]])-FIND(" ",tbStoricoOrdini[[#This Row],[ARTICOLO]],FIND(" ",tbStoricoOrdini[[#This Row],[ARTICOLO]]) +1)),"")</f>
        <v/>
      </c>
      <c r="L5671" s="3">
        <f>VLOOKUP(tbStoricoOrdini[[#This Row],[ARTICOLO]],tbArticoli[],2,FALSE)</f>
        <v>140</v>
      </c>
      <c r="M5671" s="22">
        <f>tbStoricoOrdini[[#This Row],[IMPORTO]]/tbStoricoOrdini[[#This Row],[PREZZO]]</f>
        <v>3.6714285714285713</v>
      </c>
      <c r="N5671" t="s">
        <v>9</v>
      </c>
      <c r="O5671" s="8">
        <f>VLOOKUP(tbStoricoOrdini[[#This Row],[AGENTE]],tbAgenti[],2,FALSE)</f>
        <v>0.05</v>
      </c>
      <c r="P5671" s="2">
        <v>514</v>
      </c>
      <c r="Q5671" s="2">
        <f>tbStoricoOrdini[[#This Row],[IMPORTO]]*tbStoricoOrdini[[#This Row],[% COMM.]]</f>
        <v>25.700000000000003</v>
      </c>
      <c r="R5671" s="2">
        <f>tbStoricoOrdini[[#This Row],[TOT. COMM.]]+tbStoricoOrdini[[#This Row],[IMPORTO]]</f>
        <v>539.70000000000005</v>
      </c>
    </row>
    <row r="5672" spans="1:18">
      <c r="A5672" s="1">
        <v>44013</v>
      </c>
      <c r="B5672" s="7">
        <f>MONTH(tbStoricoOrdini[[#This Row],[DATA]])</f>
        <v>7</v>
      </c>
      <c r="C5672" t="s">
        <v>5767</v>
      </c>
      <c r="D5672" t="str">
        <f>RIGHT(tbStoricoOrdini[[#This Row],[ORDINE]],4)</f>
        <v>5669</v>
      </c>
      <c r="E5672" t="s">
        <v>36</v>
      </c>
      <c r="F5672" t="str">
        <f>VLOOKUP(tbStoricoOrdini[[#This Row],[CLIENTE]],tbClienti[],3,FALSE)</f>
        <v>Lombardia</v>
      </c>
      <c r="G5672" t="str">
        <f>VLOOKUP(tbStoricoOrdini[[#This Row],[CLIENTE]],tbClienti[],7,FALSE)</f>
        <v>AC</v>
      </c>
      <c r="H5672" t="s">
        <v>72</v>
      </c>
      <c r="I5672" t="str">
        <f>IF(LEFT(tbStoricoOrdini[[#This Row],[ARTICOLO]],3) = "COG","COG",LEFT(tbStoricoOrdini[[#This Row],[ARTICOLO]],FIND(" ",tbStoricoOrdini[[#This Row],[ARTICOLO]])-1))</f>
        <v>EB06</v>
      </c>
      <c r="J5672" t="str">
        <f>MID(tbStoricoOrdini[[#This Row],[ARTICOLO]],FIND(" ",tbStoricoOrdini[[#This Row],[ARTICOLO]])+1,4)</f>
        <v>3000</v>
      </c>
      <c r="K5672" t="str">
        <f>IFERROR(RIGHT(tbStoricoOrdini[[#This Row],[ARTICOLO]],LEN(tbStoricoOrdini[[#This Row],[ARTICOLO]])-FIND(" ",tbStoricoOrdini[[#This Row],[ARTICOLO]],FIND(" ",tbStoricoOrdini[[#This Row],[ARTICOLO]]) +1)),"")</f>
        <v>Medium</v>
      </c>
      <c r="L5672" s="3">
        <f>VLOOKUP(tbStoricoOrdini[[#This Row],[ARTICOLO]],tbArticoli[],2,FALSE)</f>
        <v>120</v>
      </c>
      <c r="M5672" s="22">
        <f>tbStoricoOrdini[[#This Row],[IMPORTO]]/tbStoricoOrdini[[#This Row],[PREZZO]]</f>
        <v>0.15833333333333333</v>
      </c>
      <c r="N5672" t="s">
        <v>18</v>
      </c>
      <c r="O5672" s="8">
        <f>VLOOKUP(tbStoricoOrdini[[#This Row],[AGENTE]],tbAgenti[],2,FALSE)</f>
        <v>0.03</v>
      </c>
      <c r="P5672" s="2">
        <v>19</v>
      </c>
      <c r="Q5672" s="2">
        <f>tbStoricoOrdini[[#This Row],[IMPORTO]]*tbStoricoOrdini[[#This Row],[% COMM.]]</f>
        <v>0.56999999999999995</v>
      </c>
      <c r="R5672" s="2">
        <f>tbStoricoOrdini[[#This Row],[TOT. COMM.]]+tbStoricoOrdini[[#This Row],[IMPORTO]]</f>
        <v>19.57</v>
      </c>
    </row>
    <row r="5673" spans="1:18">
      <c r="A5673" s="1">
        <v>44013</v>
      </c>
      <c r="B5673" s="7">
        <f>MONTH(tbStoricoOrdini[[#This Row],[DATA]])</f>
        <v>7</v>
      </c>
      <c r="C5673" t="s">
        <v>5768</v>
      </c>
      <c r="D5673" t="str">
        <f>RIGHT(tbStoricoOrdini[[#This Row],[ORDINE]],4)</f>
        <v>5670</v>
      </c>
      <c r="E5673" t="s">
        <v>36</v>
      </c>
      <c r="F5673" t="str">
        <f>VLOOKUP(tbStoricoOrdini[[#This Row],[CLIENTE]],tbClienti[],3,FALSE)</f>
        <v>Lombardia</v>
      </c>
      <c r="G5673" t="str">
        <f>VLOOKUP(tbStoricoOrdini[[#This Row],[CLIENTE]],tbClienti[],7,FALSE)</f>
        <v>AC</v>
      </c>
      <c r="H5673" t="s">
        <v>72</v>
      </c>
      <c r="I5673" t="str">
        <f>IF(LEFT(tbStoricoOrdini[[#This Row],[ARTICOLO]],3) = "COG","COG",LEFT(tbStoricoOrdini[[#This Row],[ARTICOLO]],FIND(" ",tbStoricoOrdini[[#This Row],[ARTICOLO]])-1))</f>
        <v>EB06</v>
      </c>
      <c r="J5673" t="str">
        <f>MID(tbStoricoOrdini[[#This Row],[ARTICOLO]],FIND(" ",tbStoricoOrdini[[#This Row],[ARTICOLO]])+1,4)</f>
        <v>3000</v>
      </c>
      <c r="K5673" t="str">
        <f>IFERROR(RIGHT(tbStoricoOrdini[[#This Row],[ARTICOLO]],LEN(tbStoricoOrdini[[#This Row],[ARTICOLO]])-FIND(" ",tbStoricoOrdini[[#This Row],[ARTICOLO]],FIND(" ",tbStoricoOrdini[[#This Row],[ARTICOLO]]) +1)),"")</f>
        <v>Medium</v>
      </c>
      <c r="L5673" s="3">
        <f>VLOOKUP(tbStoricoOrdini[[#This Row],[ARTICOLO]],tbArticoli[],2,FALSE)</f>
        <v>120</v>
      </c>
      <c r="M5673" s="22">
        <f>tbStoricoOrdini[[#This Row],[IMPORTO]]/tbStoricoOrdini[[#This Row],[PREZZO]]</f>
        <v>0.35</v>
      </c>
      <c r="N5673" t="s">
        <v>9</v>
      </c>
      <c r="O5673" s="8">
        <f>VLOOKUP(tbStoricoOrdini[[#This Row],[AGENTE]],tbAgenti[],2,FALSE)</f>
        <v>0.05</v>
      </c>
      <c r="P5673" s="2">
        <v>42</v>
      </c>
      <c r="Q5673" s="2">
        <f>tbStoricoOrdini[[#This Row],[IMPORTO]]*tbStoricoOrdini[[#This Row],[% COMM.]]</f>
        <v>2.1</v>
      </c>
      <c r="R5673" s="2">
        <f>tbStoricoOrdini[[#This Row],[TOT. COMM.]]+tbStoricoOrdini[[#This Row],[IMPORTO]]</f>
        <v>44.1</v>
      </c>
    </row>
    <row r="5674" spans="1:18">
      <c r="A5674" s="1">
        <v>44013</v>
      </c>
      <c r="B5674" s="7">
        <f>MONTH(tbStoricoOrdini[[#This Row],[DATA]])</f>
        <v>7</v>
      </c>
      <c r="C5674" t="s">
        <v>5769</v>
      </c>
      <c r="D5674" t="str">
        <f>RIGHT(tbStoricoOrdini[[#This Row],[ORDINE]],4)</f>
        <v>5671</v>
      </c>
      <c r="E5674" t="s">
        <v>37</v>
      </c>
      <c r="F5674" t="str">
        <f>VLOOKUP(tbStoricoOrdini[[#This Row],[CLIENTE]],tbClienti[],3,FALSE)</f>
        <v>Emilia Romagna</v>
      </c>
      <c r="G5674" t="str">
        <f>VLOOKUP(tbStoricoOrdini[[#This Row],[CLIENTE]],tbClienti[],7,FALSE)</f>
        <v>AC</v>
      </c>
      <c r="H5674" t="s">
        <v>78</v>
      </c>
      <c r="I5674" t="str">
        <f>IF(LEFT(tbStoricoOrdini[[#This Row],[ARTICOLO]],3) = "COG","COG",LEFT(tbStoricoOrdini[[#This Row],[ARTICOLO]],FIND(" ",tbStoricoOrdini[[#This Row],[ARTICOLO]])-1))</f>
        <v>COG</v>
      </c>
      <c r="J5674" t="str">
        <f>MID(tbStoricoOrdini[[#This Row],[ARTICOLO]],FIND(" ",tbStoricoOrdini[[#This Row],[ARTICOLO]])+1,4)</f>
        <v>3000</v>
      </c>
      <c r="K5674" t="str">
        <f>IFERROR(RIGHT(tbStoricoOrdini[[#This Row],[ARTICOLO]],LEN(tbStoricoOrdini[[#This Row],[ARTICOLO]])-FIND(" ",tbStoricoOrdini[[#This Row],[ARTICOLO]],FIND(" ",tbStoricoOrdini[[#This Row],[ARTICOLO]]) +1)),"")</f>
        <v>Medium</v>
      </c>
      <c r="L5674" s="3">
        <f>VLOOKUP(tbStoricoOrdini[[#This Row],[ARTICOLO]],tbArticoli[],2,FALSE)</f>
        <v>220</v>
      </c>
      <c r="M5674" s="22">
        <f>tbStoricoOrdini[[#This Row],[IMPORTO]]/tbStoricoOrdini[[#This Row],[PREZZO]]</f>
        <v>15.940909090909091</v>
      </c>
      <c r="N5674" t="s">
        <v>9</v>
      </c>
      <c r="O5674" s="8">
        <f>VLOOKUP(tbStoricoOrdini[[#This Row],[AGENTE]],tbAgenti[],2,FALSE)</f>
        <v>0.05</v>
      </c>
      <c r="P5674" s="2">
        <v>3507</v>
      </c>
      <c r="Q5674" s="2">
        <f>tbStoricoOrdini[[#This Row],[IMPORTO]]*tbStoricoOrdini[[#This Row],[% COMM.]]</f>
        <v>175.35000000000002</v>
      </c>
      <c r="R5674" s="2">
        <f>tbStoricoOrdini[[#This Row],[TOT. COMM.]]+tbStoricoOrdini[[#This Row],[IMPORTO]]</f>
        <v>3682.35</v>
      </c>
    </row>
    <row r="5675" spans="1:18">
      <c r="A5675" s="1">
        <v>44013</v>
      </c>
      <c r="B5675" s="7">
        <f>MONTH(tbStoricoOrdini[[#This Row],[DATA]])</f>
        <v>7</v>
      </c>
      <c r="C5675" t="s">
        <v>5770</v>
      </c>
      <c r="D5675" t="str">
        <f>RIGHT(tbStoricoOrdini[[#This Row],[ORDINE]],4)</f>
        <v>5672</v>
      </c>
      <c r="E5675" t="s">
        <v>37</v>
      </c>
      <c r="F5675" t="str">
        <f>VLOOKUP(tbStoricoOrdini[[#This Row],[CLIENTE]],tbClienti[],3,FALSE)</f>
        <v>Emilia Romagna</v>
      </c>
      <c r="G5675" t="str">
        <f>VLOOKUP(tbStoricoOrdini[[#This Row],[CLIENTE]],tbClienti[],7,FALSE)</f>
        <v>AC</v>
      </c>
      <c r="H5675" t="s">
        <v>74</v>
      </c>
      <c r="I5675" t="str">
        <f>IF(LEFT(tbStoricoOrdini[[#This Row],[ARTICOLO]],3) = "COG","COG",LEFT(tbStoricoOrdini[[#This Row],[ARTICOLO]],FIND(" ",tbStoricoOrdini[[#This Row],[ARTICOLO]])-1))</f>
        <v>AVRC</v>
      </c>
      <c r="J5675" t="str">
        <f>MID(tbStoricoOrdini[[#This Row],[ARTICOLO]],FIND(" ",tbStoricoOrdini[[#This Row],[ARTICOLO]])+1,4)</f>
        <v>2500</v>
      </c>
      <c r="K5675" t="str">
        <f>IFERROR(RIGHT(tbStoricoOrdini[[#This Row],[ARTICOLO]],LEN(tbStoricoOrdini[[#This Row],[ARTICOLO]])-FIND(" ",tbStoricoOrdini[[#This Row],[ARTICOLO]],FIND(" ",tbStoricoOrdini[[#This Row],[ARTICOLO]]) +1)),"")</f>
        <v>Gold</v>
      </c>
      <c r="L5675" s="3">
        <f>VLOOKUP(tbStoricoOrdini[[#This Row],[ARTICOLO]],tbArticoli[],2,FALSE)</f>
        <v>500</v>
      </c>
      <c r="M5675" s="22">
        <f>tbStoricoOrdini[[#This Row],[IMPORTO]]/tbStoricoOrdini[[#This Row],[PREZZO]]</f>
        <v>89.248000000000005</v>
      </c>
      <c r="N5675" t="s">
        <v>9</v>
      </c>
      <c r="O5675" s="8">
        <f>VLOOKUP(tbStoricoOrdini[[#This Row],[AGENTE]],tbAgenti[],2,FALSE)</f>
        <v>0.05</v>
      </c>
      <c r="P5675" s="2">
        <v>44624</v>
      </c>
      <c r="Q5675" s="2">
        <f>tbStoricoOrdini[[#This Row],[IMPORTO]]*tbStoricoOrdini[[#This Row],[% COMM.]]</f>
        <v>2231.2000000000003</v>
      </c>
      <c r="R5675" s="2">
        <f>tbStoricoOrdini[[#This Row],[TOT. COMM.]]+tbStoricoOrdini[[#This Row],[IMPORTO]]</f>
        <v>46855.199999999997</v>
      </c>
    </row>
    <row r="5676" spans="1:18">
      <c r="A5676" s="1">
        <v>44013</v>
      </c>
      <c r="B5676" s="7">
        <f>MONTH(tbStoricoOrdini[[#This Row],[DATA]])</f>
        <v>7</v>
      </c>
      <c r="C5676" t="s">
        <v>5771</v>
      </c>
      <c r="D5676" t="str">
        <f>RIGHT(tbStoricoOrdini[[#This Row],[ORDINE]],4)</f>
        <v>5673</v>
      </c>
      <c r="E5676" t="s">
        <v>37</v>
      </c>
      <c r="F5676" t="str">
        <f>VLOOKUP(tbStoricoOrdini[[#This Row],[CLIENTE]],tbClienti[],3,FALSE)</f>
        <v>Emilia Romagna</v>
      </c>
      <c r="G5676" t="str">
        <f>VLOOKUP(tbStoricoOrdini[[#This Row],[CLIENTE]],tbClienti[],7,FALSE)</f>
        <v>AC</v>
      </c>
      <c r="H5676" t="s">
        <v>77</v>
      </c>
      <c r="I5676" t="str">
        <f>IF(LEFT(tbStoricoOrdini[[#This Row],[ARTICOLO]],3) = "COG","COG",LEFT(tbStoricoOrdini[[#This Row],[ARTICOLO]],FIND(" ",tbStoricoOrdini[[#This Row],[ARTICOLO]])-1))</f>
        <v>COG</v>
      </c>
      <c r="J5676" t="str">
        <f>MID(tbStoricoOrdini[[#This Row],[ARTICOLO]],FIND(" ",tbStoricoOrdini[[#This Row],[ARTICOLO]])+1,4)</f>
        <v>2000</v>
      </c>
      <c r="K5676" t="str">
        <f>IFERROR(RIGHT(tbStoricoOrdini[[#This Row],[ARTICOLO]],LEN(tbStoricoOrdini[[#This Row],[ARTICOLO]])-FIND(" ",tbStoricoOrdini[[#This Row],[ARTICOLO]],FIND(" ",tbStoricoOrdini[[#This Row],[ARTICOLO]]) +1)),"")</f>
        <v>Medium</v>
      </c>
      <c r="L5676" s="3">
        <f>VLOOKUP(tbStoricoOrdini[[#This Row],[ARTICOLO]],tbArticoli[],2,FALSE)</f>
        <v>200</v>
      </c>
      <c r="M5676" s="22">
        <f>tbStoricoOrdini[[#This Row],[IMPORTO]]/tbStoricoOrdini[[#This Row],[PREZZO]]</f>
        <v>0.43</v>
      </c>
      <c r="N5676" t="s">
        <v>9</v>
      </c>
      <c r="O5676" s="8">
        <f>VLOOKUP(tbStoricoOrdini[[#This Row],[AGENTE]],tbAgenti[],2,FALSE)</f>
        <v>0.05</v>
      </c>
      <c r="P5676" s="2">
        <v>86</v>
      </c>
      <c r="Q5676" s="2">
        <f>tbStoricoOrdini[[#This Row],[IMPORTO]]*tbStoricoOrdini[[#This Row],[% COMM.]]</f>
        <v>4.3</v>
      </c>
      <c r="R5676" s="2">
        <f>tbStoricoOrdini[[#This Row],[TOT. COMM.]]+tbStoricoOrdini[[#This Row],[IMPORTO]]</f>
        <v>90.3</v>
      </c>
    </row>
    <row r="5677" spans="1:18">
      <c r="A5677" s="1">
        <v>44013</v>
      </c>
      <c r="B5677" s="7">
        <f>MONTH(tbStoricoOrdini[[#This Row],[DATA]])</f>
        <v>7</v>
      </c>
      <c r="C5677" t="s">
        <v>5772</v>
      </c>
      <c r="D5677" t="str">
        <f>RIGHT(tbStoricoOrdini[[#This Row],[ORDINE]],4)</f>
        <v>5674</v>
      </c>
      <c r="E5677" t="s">
        <v>37</v>
      </c>
      <c r="F5677" t="str">
        <f>VLOOKUP(tbStoricoOrdini[[#This Row],[CLIENTE]],tbClienti[],3,FALSE)</f>
        <v>Emilia Romagna</v>
      </c>
      <c r="G5677" t="str">
        <f>VLOOKUP(tbStoricoOrdini[[#This Row],[CLIENTE]],tbClienti[],7,FALSE)</f>
        <v>AC</v>
      </c>
      <c r="H5677" t="s">
        <v>61</v>
      </c>
      <c r="I5677" t="str">
        <f>IF(LEFT(tbStoricoOrdini[[#This Row],[ARTICOLO]],3) = "COG","COG",LEFT(tbStoricoOrdini[[#This Row],[ARTICOLO]],FIND(" ",tbStoricoOrdini[[#This Row],[ARTICOLO]])-1))</f>
        <v>KLM</v>
      </c>
      <c r="J5677" t="str">
        <f>MID(tbStoricoOrdini[[#This Row],[ARTICOLO]],FIND(" ",tbStoricoOrdini[[#This Row],[ARTICOLO]])+1,4)</f>
        <v>5000</v>
      </c>
      <c r="K5677" t="str">
        <f>IFERROR(RIGHT(tbStoricoOrdini[[#This Row],[ARTICOLO]],LEN(tbStoricoOrdini[[#This Row],[ARTICOLO]])-FIND(" ",tbStoricoOrdini[[#This Row],[ARTICOLO]],FIND(" ",tbStoricoOrdini[[#This Row],[ARTICOLO]]) +1)),"")</f>
        <v>Medium</v>
      </c>
      <c r="L5677" s="3">
        <f>VLOOKUP(tbStoricoOrdini[[#This Row],[ARTICOLO]],tbArticoli[],2,FALSE)</f>
        <v>150</v>
      </c>
      <c r="M5677" s="22">
        <f>tbStoricoOrdini[[#This Row],[IMPORTO]]/tbStoricoOrdini[[#This Row],[PREZZO]]</f>
        <v>1644.7533333333333</v>
      </c>
      <c r="N5677" t="s">
        <v>9</v>
      </c>
      <c r="O5677" s="8">
        <f>VLOOKUP(tbStoricoOrdini[[#This Row],[AGENTE]],tbAgenti[],2,FALSE)</f>
        <v>0.05</v>
      </c>
      <c r="P5677" s="2">
        <v>246713</v>
      </c>
      <c r="Q5677" s="2">
        <f>tbStoricoOrdini[[#This Row],[IMPORTO]]*tbStoricoOrdini[[#This Row],[% COMM.]]</f>
        <v>12335.650000000001</v>
      </c>
      <c r="R5677" s="2">
        <f>tbStoricoOrdini[[#This Row],[TOT. COMM.]]+tbStoricoOrdini[[#This Row],[IMPORTO]]</f>
        <v>259048.65</v>
      </c>
    </row>
    <row r="5678" spans="1:18">
      <c r="A5678" s="1">
        <v>44013</v>
      </c>
      <c r="B5678" s="7">
        <f>MONTH(tbStoricoOrdini[[#This Row],[DATA]])</f>
        <v>7</v>
      </c>
      <c r="C5678" t="s">
        <v>5773</v>
      </c>
      <c r="D5678" t="str">
        <f>RIGHT(tbStoricoOrdini[[#This Row],[ORDINE]],4)</f>
        <v>5675</v>
      </c>
      <c r="E5678" t="s">
        <v>37</v>
      </c>
      <c r="F5678" t="str">
        <f>VLOOKUP(tbStoricoOrdini[[#This Row],[CLIENTE]],tbClienti[],3,FALSE)</f>
        <v>Emilia Romagna</v>
      </c>
      <c r="G5678" t="str">
        <f>VLOOKUP(tbStoricoOrdini[[#This Row],[CLIENTE]],tbClienti[],7,FALSE)</f>
        <v>AC</v>
      </c>
      <c r="H5678" t="s">
        <v>60</v>
      </c>
      <c r="I5678" t="str">
        <f>IF(LEFT(tbStoricoOrdini[[#This Row],[ARTICOLO]],3) = "COG","COG",LEFT(tbStoricoOrdini[[#This Row],[ARTICOLO]],FIND(" ",tbStoricoOrdini[[#This Row],[ARTICOLO]])-1))</f>
        <v>KLM</v>
      </c>
      <c r="J5678" t="str">
        <f>MID(tbStoricoOrdini[[#This Row],[ARTICOLO]],FIND(" ",tbStoricoOrdini[[#This Row],[ARTICOLO]])+1,4)</f>
        <v>5000</v>
      </c>
      <c r="K5678" t="str">
        <f>IFERROR(RIGHT(tbStoricoOrdini[[#This Row],[ARTICOLO]],LEN(tbStoricoOrdini[[#This Row],[ARTICOLO]])-FIND(" ",tbStoricoOrdini[[#This Row],[ARTICOLO]],FIND(" ",tbStoricoOrdini[[#This Row],[ARTICOLO]]) +1)),"")</f>
        <v>Plus</v>
      </c>
      <c r="L5678" s="3">
        <f>VLOOKUP(tbStoricoOrdini[[#This Row],[ARTICOLO]],tbArticoli[],2,FALSE)</f>
        <v>175</v>
      </c>
      <c r="M5678" s="22">
        <f>tbStoricoOrdini[[#This Row],[IMPORTO]]/tbStoricoOrdini[[#This Row],[PREZZO]]</f>
        <v>0.04</v>
      </c>
      <c r="N5678" t="s">
        <v>9</v>
      </c>
      <c r="O5678" s="8">
        <f>VLOOKUP(tbStoricoOrdini[[#This Row],[AGENTE]],tbAgenti[],2,FALSE)</f>
        <v>0.05</v>
      </c>
      <c r="P5678" s="2">
        <v>7</v>
      </c>
      <c r="Q5678" s="2">
        <f>tbStoricoOrdini[[#This Row],[IMPORTO]]*tbStoricoOrdini[[#This Row],[% COMM.]]</f>
        <v>0.35000000000000003</v>
      </c>
      <c r="R5678" s="2">
        <f>tbStoricoOrdini[[#This Row],[TOT. COMM.]]+tbStoricoOrdini[[#This Row],[IMPORTO]]</f>
        <v>7.35</v>
      </c>
    </row>
    <row r="5679" spans="1:18">
      <c r="A5679" s="1">
        <v>44013</v>
      </c>
      <c r="B5679" s="7">
        <f>MONTH(tbStoricoOrdini[[#This Row],[DATA]])</f>
        <v>7</v>
      </c>
      <c r="C5679" t="s">
        <v>5774</v>
      </c>
      <c r="D5679" t="str">
        <f>RIGHT(tbStoricoOrdini[[#This Row],[ORDINE]],4)</f>
        <v>5676</v>
      </c>
      <c r="E5679" t="s">
        <v>37</v>
      </c>
      <c r="F5679" t="str">
        <f>VLOOKUP(tbStoricoOrdini[[#This Row],[CLIENTE]],tbClienti[],3,FALSE)</f>
        <v>Emilia Romagna</v>
      </c>
      <c r="G5679" t="str">
        <f>VLOOKUP(tbStoricoOrdini[[#This Row],[CLIENTE]],tbClienti[],7,FALSE)</f>
        <v>AC</v>
      </c>
      <c r="H5679" t="s">
        <v>63</v>
      </c>
      <c r="I5679" t="str">
        <f>IF(LEFT(tbStoricoOrdini[[#This Row],[ARTICOLO]],3) = "COG","COG",LEFT(tbStoricoOrdini[[#This Row],[ARTICOLO]],FIND(" ",tbStoricoOrdini[[#This Row],[ARTICOLO]])-1))</f>
        <v>KLM</v>
      </c>
      <c r="J5679" t="str">
        <f>MID(tbStoricoOrdini[[#This Row],[ARTICOLO]],FIND(" ",tbStoricoOrdini[[#This Row],[ARTICOLO]])+1,4)</f>
        <v>3000</v>
      </c>
      <c r="K5679" t="str">
        <f>IFERROR(RIGHT(tbStoricoOrdini[[#This Row],[ARTICOLO]],LEN(tbStoricoOrdini[[#This Row],[ARTICOLO]])-FIND(" ",tbStoricoOrdini[[#This Row],[ARTICOLO]],FIND(" ",tbStoricoOrdini[[#This Row],[ARTICOLO]]) +1)),"")</f>
        <v>Plus</v>
      </c>
      <c r="L5679" s="3">
        <f>VLOOKUP(tbStoricoOrdini[[#This Row],[ARTICOLO]],tbArticoli[],2,FALSE)</f>
        <v>145</v>
      </c>
      <c r="M5679" s="22">
        <f>tbStoricoOrdini[[#This Row],[IMPORTO]]/tbStoricoOrdini[[#This Row],[PREZZO]]</f>
        <v>52.744827586206895</v>
      </c>
      <c r="N5679" t="s">
        <v>6</v>
      </c>
      <c r="O5679" s="8">
        <f>VLOOKUP(tbStoricoOrdini[[#This Row],[AGENTE]],tbAgenti[],2,FALSE)</f>
        <v>7.4999999999999997E-2</v>
      </c>
      <c r="P5679" s="2">
        <v>7648</v>
      </c>
      <c r="Q5679" s="2">
        <f>tbStoricoOrdini[[#This Row],[IMPORTO]]*tbStoricoOrdini[[#This Row],[% COMM.]]</f>
        <v>573.6</v>
      </c>
      <c r="R5679" s="2">
        <f>tbStoricoOrdini[[#This Row],[TOT. COMM.]]+tbStoricoOrdini[[#This Row],[IMPORTO]]</f>
        <v>8221.6</v>
      </c>
    </row>
    <row r="5680" spans="1:18">
      <c r="A5680" s="1">
        <v>44013</v>
      </c>
      <c r="B5680" s="7">
        <f>MONTH(tbStoricoOrdini[[#This Row],[DATA]])</f>
        <v>7</v>
      </c>
      <c r="C5680" t="s">
        <v>5775</v>
      </c>
      <c r="D5680" t="str">
        <f>RIGHT(tbStoricoOrdini[[#This Row],[ORDINE]],4)</f>
        <v>5677</v>
      </c>
      <c r="E5680" t="s">
        <v>37</v>
      </c>
      <c r="F5680" t="str">
        <f>VLOOKUP(tbStoricoOrdini[[#This Row],[CLIENTE]],tbClienti[],3,FALSE)</f>
        <v>Emilia Romagna</v>
      </c>
      <c r="G5680" t="str">
        <f>VLOOKUP(tbStoricoOrdini[[#This Row],[CLIENTE]],tbClienti[],7,FALSE)</f>
        <v>AC</v>
      </c>
      <c r="H5680" t="s">
        <v>63</v>
      </c>
      <c r="I5680" t="str">
        <f>IF(LEFT(tbStoricoOrdini[[#This Row],[ARTICOLO]],3) = "COG","COG",LEFT(tbStoricoOrdini[[#This Row],[ARTICOLO]],FIND(" ",tbStoricoOrdini[[#This Row],[ARTICOLO]])-1))</f>
        <v>KLM</v>
      </c>
      <c r="J5680" t="str">
        <f>MID(tbStoricoOrdini[[#This Row],[ARTICOLO]],FIND(" ",tbStoricoOrdini[[#This Row],[ARTICOLO]])+1,4)</f>
        <v>3000</v>
      </c>
      <c r="K5680" t="str">
        <f>IFERROR(RIGHT(tbStoricoOrdini[[#This Row],[ARTICOLO]],LEN(tbStoricoOrdini[[#This Row],[ARTICOLO]])-FIND(" ",tbStoricoOrdini[[#This Row],[ARTICOLO]],FIND(" ",tbStoricoOrdini[[#This Row],[ARTICOLO]]) +1)),"")</f>
        <v>Plus</v>
      </c>
      <c r="L5680" s="3">
        <f>VLOOKUP(tbStoricoOrdini[[#This Row],[ARTICOLO]],tbArticoli[],2,FALSE)</f>
        <v>145</v>
      </c>
      <c r="M5680" s="22">
        <f>tbStoricoOrdini[[#This Row],[IMPORTO]]/tbStoricoOrdini[[#This Row],[PREZZO]]</f>
        <v>599.14482758620693</v>
      </c>
      <c r="N5680" t="s">
        <v>9</v>
      </c>
      <c r="O5680" s="8">
        <f>VLOOKUP(tbStoricoOrdini[[#This Row],[AGENTE]],tbAgenti[],2,FALSE)</f>
        <v>0.05</v>
      </c>
      <c r="P5680" s="2">
        <v>86876</v>
      </c>
      <c r="Q5680" s="2">
        <f>tbStoricoOrdini[[#This Row],[IMPORTO]]*tbStoricoOrdini[[#This Row],[% COMM.]]</f>
        <v>4343.8</v>
      </c>
      <c r="R5680" s="2">
        <f>tbStoricoOrdini[[#This Row],[TOT. COMM.]]+tbStoricoOrdini[[#This Row],[IMPORTO]]</f>
        <v>91219.8</v>
      </c>
    </row>
    <row r="5681" spans="1:18">
      <c r="A5681" s="1">
        <v>44013</v>
      </c>
      <c r="B5681" s="7">
        <f>MONTH(tbStoricoOrdini[[#This Row],[DATA]])</f>
        <v>7</v>
      </c>
      <c r="C5681" t="s">
        <v>5776</v>
      </c>
      <c r="D5681" t="str">
        <f>RIGHT(tbStoricoOrdini[[#This Row],[ORDINE]],4)</f>
        <v>5678</v>
      </c>
      <c r="E5681" t="s">
        <v>37</v>
      </c>
      <c r="F5681" t="str">
        <f>VLOOKUP(tbStoricoOrdini[[#This Row],[CLIENTE]],tbClienti[],3,FALSE)</f>
        <v>Emilia Romagna</v>
      </c>
      <c r="G5681" t="str">
        <f>VLOOKUP(tbStoricoOrdini[[#This Row],[CLIENTE]],tbClienti[],7,FALSE)</f>
        <v>AC</v>
      </c>
      <c r="H5681" t="s">
        <v>65</v>
      </c>
      <c r="I5681" t="str">
        <f>IF(LEFT(tbStoricoOrdini[[#This Row],[ARTICOLO]],3) = "COG","COG",LEFT(tbStoricoOrdini[[#This Row],[ARTICOLO]],FIND(" ",tbStoricoOrdini[[#This Row],[ARTICOLO]])-1))</f>
        <v>GKLM</v>
      </c>
      <c r="J5681" t="str">
        <f>MID(tbStoricoOrdini[[#This Row],[ARTICOLO]],FIND(" ",tbStoricoOrdini[[#This Row],[ARTICOLO]])+1,4)</f>
        <v>5000</v>
      </c>
      <c r="K5681" t="str">
        <f>IFERROR(RIGHT(tbStoricoOrdini[[#This Row],[ARTICOLO]],LEN(tbStoricoOrdini[[#This Row],[ARTICOLO]])-FIND(" ",tbStoricoOrdini[[#This Row],[ARTICOLO]],FIND(" ",tbStoricoOrdini[[#This Row],[ARTICOLO]]) +1)),"")</f>
        <v/>
      </c>
      <c r="L5681" s="3">
        <f>VLOOKUP(tbStoricoOrdini[[#This Row],[ARTICOLO]],tbArticoli[],2,FALSE)</f>
        <v>75</v>
      </c>
      <c r="M5681" s="22">
        <f>tbStoricoOrdini[[#This Row],[IMPORTO]]/tbStoricoOrdini[[#This Row],[PREZZO]]</f>
        <v>72.61333333333333</v>
      </c>
      <c r="N5681" t="s">
        <v>9</v>
      </c>
      <c r="O5681" s="8">
        <f>VLOOKUP(tbStoricoOrdini[[#This Row],[AGENTE]],tbAgenti[],2,FALSE)</f>
        <v>0.05</v>
      </c>
      <c r="P5681" s="2">
        <v>5446</v>
      </c>
      <c r="Q5681" s="2">
        <f>tbStoricoOrdini[[#This Row],[IMPORTO]]*tbStoricoOrdini[[#This Row],[% COMM.]]</f>
        <v>272.3</v>
      </c>
      <c r="R5681" s="2">
        <f>tbStoricoOrdini[[#This Row],[TOT. COMM.]]+tbStoricoOrdini[[#This Row],[IMPORTO]]</f>
        <v>5718.3</v>
      </c>
    </row>
    <row r="5682" spans="1:18">
      <c r="A5682" s="1">
        <v>44013</v>
      </c>
      <c r="B5682" s="7">
        <f>MONTH(tbStoricoOrdini[[#This Row],[DATA]])</f>
        <v>7</v>
      </c>
      <c r="C5682" t="s">
        <v>5777</v>
      </c>
      <c r="D5682" t="str">
        <f>RIGHT(tbStoricoOrdini[[#This Row],[ORDINE]],4)</f>
        <v>5679</v>
      </c>
      <c r="E5682" t="s">
        <v>37</v>
      </c>
      <c r="F5682" t="str">
        <f>VLOOKUP(tbStoricoOrdini[[#This Row],[CLIENTE]],tbClienti[],3,FALSE)</f>
        <v>Emilia Romagna</v>
      </c>
      <c r="G5682" t="str">
        <f>VLOOKUP(tbStoricoOrdini[[#This Row],[CLIENTE]],tbClienti[],7,FALSE)</f>
        <v>AC</v>
      </c>
      <c r="H5682" t="s">
        <v>66</v>
      </c>
      <c r="I5682" t="str">
        <f>IF(LEFT(tbStoricoOrdini[[#This Row],[ARTICOLO]],3) = "COG","COG",LEFT(tbStoricoOrdini[[#This Row],[ARTICOLO]],FIND(" ",tbStoricoOrdini[[#This Row],[ARTICOLO]])-1))</f>
        <v>BAG</v>
      </c>
      <c r="J5682" t="str">
        <f>MID(tbStoricoOrdini[[#This Row],[ARTICOLO]],FIND(" ",tbStoricoOrdini[[#This Row],[ARTICOLO]])+1,4)</f>
        <v>2500</v>
      </c>
      <c r="K5682" t="str">
        <f>IFERROR(RIGHT(tbStoricoOrdini[[#This Row],[ARTICOLO]],LEN(tbStoricoOrdini[[#This Row],[ARTICOLO]])-FIND(" ",tbStoricoOrdini[[#This Row],[ARTICOLO]],FIND(" ",tbStoricoOrdini[[#This Row],[ARTICOLO]]) +1)),"")</f>
        <v>Plus</v>
      </c>
      <c r="L5682" s="3">
        <f>VLOOKUP(tbStoricoOrdini[[#This Row],[ARTICOLO]],tbArticoli[],2,FALSE)</f>
        <v>220</v>
      </c>
      <c r="M5682" s="22">
        <f>tbStoricoOrdini[[#This Row],[IMPORTO]]/tbStoricoOrdini[[#This Row],[PREZZO]]</f>
        <v>0.10909090909090909</v>
      </c>
      <c r="N5682" t="s">
        <v>9</v>
      </c>
      <c r="O5682" s="8">
        <f>VLOOKUP(tbStoricoOrdini[[#This Row],[AGENTE]],tbAgenti[],2,FALSE)</f>
        <v>0.05</v>
      </c>
      <c r="P5682" s="2">
        <v>24</v>
      </c>
      <c r="Q5682" s="2">
        <f>tbStoricoOrdini[[#This Row],[IMPORTO]]*tbStoricoOrdini[[#This Row],[% COMM.]]</f>
        <v>1.2000000000000002</v>
      </c>
      <c r="R5682" s="2">
        <f>tbStoricoOrdini[[#This Row],[TOT. COMM.]]+tbStoricoOrdini[[#This Row],[IMPORTO]]</f>
        <v>25.2</v>
      </c>
    </row>
    <row r="5683" spans="1:18">
      <c r="A5683" s="1">
        <v>44013</v>
      </c>
      <c r="B5683" s="7">
        <f>MONTH(tbStoricoOrdini[[#This Row],[DATA]])</f>
        <v>7</v>
      </c>
      <c r="C5683" t="s">
        <v>5778</v>
      </c>
      <c r="D5683" t="str">
        <f>RIGHT(tbStoricoOrdini[[#This Row],[ORDINE]],4)</f>
        <v>5680</v>
      </c>
      <c r="E5683" t="s">
        <v>37</v>
      </c>
      <c r="F5683" t="str">
        <f>VLOOKUP(tbStoricoOrdini[[#This Row],[CLIENTE]],tbClienti[],3,FALSE)</f>
        <v>Emilia Romagna</v>
      </c>
      <c r="G5683" t="str">
        <f>VLOOKUP(tbStoricoOrdini[[#This Row],[CLIENTE]],tbClienti[],7,FALSE)</f>
        <v>AC</v>
      </c>
      <c r="H5683" t="s">
        <v>69</v>
      </c>
      <c r="I5683" t="str">
        <f>IF(LEFT(tbStoricoOrdini[[#This Row],[ARTICOLO]],3) = "COG","COG",LEFT(tbStoricoOrdini[[#This Row],[ARTICOLO]],FIND(" ",tbStoricoOrdini[[#This Row],[ARTICOLO]])-1))</f>
        <v>BAG</v>
      </c>
      <c r="J5683" t="str">
        <f>MID(tbStoricoOrdini[[#This Row],[ARTICOLO]],FIND(" ",tbStoricoOrdini[[#This Row],[ARTICOLO]])+1,4)</f>
        <v>1121</v>
      </c>
      <c r="K5683" t="str">
        <f>IFERROR(RIGHT(tbStoricoOrdini[[#This Row],[ARTICOLO]],LEN(tbStoricoOrdini[[#This Row],[ARTICOLO]])-FIND(" ",tbStoricoOrdini[[#This Row],[ARTICOLO]],FIND(" ",tbStoricoOrdini[[#This Row],[ARTICOLO]]) +1)),"")</f>
        <v>Gold</v>
      </c>
      <c r="L5683" s="3">
        <f>VLOOKUP(tbStoricoOrdini[[#This Row],[ARTICOLO]],tbArticoli[],2,FALSE)</f>
        <v>230</v>
      </c>
      <c r="M5683" s="22">
        <f>tbStoricoOrdini[[#This Row],[IMPORTO]]/tbStoricoOrdini[[#This Row],[PREZZO]]</f>
        <v>94.678260869565221</v>
      </c>
      <c r="N5683" t="s">
        <v>9</v>
      </c>
      <c r="O5683" s="8">
        <f>VLOOKUP(tbStoricoOrdini[[#This Row],[AGENTE]],tbAgenti[],2,FALSE)</f>
        <v>0.05</v>
      </c>
      <c r="P5683" s="2">
        <v>21776</v>
      </c>
      <c r="Q5683" s="2">
        <f>tbStoricoOrdini[[#This Row],[IMPORTO]]*tbStoricoOrdini[[#This Row],[% COMM.]]</f>
        <v>1088.8</v>
      </c>
      <c r="R5683" s="2">
        <f>tbStoricoOrdini[[#This Row],[TOT. COMM.]]+tbStoricoOrdini[[#This Row],[IMPORTO]]</f>
        <v>22864.799999999999</v>
      </c>
    </row>
    <row r="5684" spans="1:18">
      <c r="A5684" s="1">
        <v>44013</v>
      </c>
      <c r="B5684" s="7">
        <f>MONTH(tbStoricoOrdini[[#This Row],[DATA]])</f>
        <v>7</v>
      </c>
      <c r="C5684" t="s">
        <v>5779</v>
      </c>
      <c r="D5684" t="str">
        <f>RIGHT(tbStoricoOrdini[[#This Row],[ORDINE]],4)</f>
        <v>5681</v>
      </c>
      <c r="E5684" t="s">
        <v>37</v>
      </c>
      <c r="F5684" t="str">
        <f>VLOOKUP(tbStoricoOrdini[[#This Row],[CLIENTE]],tbClienti[],3,FALSE)</f>
        <v>Emilia Romagna</v>
      </c>
      <c r="G5684" t="str">
        <f>VLOOKUP(tbStoricoOrdini[[#This Row],[CLIENTE]],tbClienti[],7,FALSE)</f>
        <v>AC</v>
      </c>
      <c r="H5684" t="s">
        <v>83</v>
      </c>
      <c r="I5684" t="str">
        <f>IF(LEFT(tbStoricoOrdini[[#This Row],[ARTICOLO]],3) = "COG","COG",LEFT(tbStoricoOrdini[[#This Row],[ARTICOLO]],FIND(" ",tbStoricoOrdini[[#This Row],[ARTICOLO]])-1))</f>
        <v>COG</v>
      </c>
      <c r="J5684" t="str">
        <f>MID(tbStoricoOrdini[[#This Row],[ARTICOLO]],FIND(" ",tbStoricoOrdini[[#This Row],[ARTICOLO]])+1,4)</f>
        <v>8000</v>
      </c>
      <c r="K5684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5684" s="3">
        <f>VLOOKUP(tbStoricoOrdini[[#This Row],[ARTICOLO]],tbArticoli[],2,FALSE)</f>
        <v>670</v>
      </c>
      <c r="M5684" s="22">
        <f>tbStoricoOrdini[[#This Row],[IMPORTO]]/tbStoricoOrdini[[#This Row],[PREZZO]]</f>
        <v>507.38208955223882</v>
      </c>
      <c r="N5684" t="s">
        <v>9</v>
      </c>
      <c r="O5684" s="8">
        <f>VLOOKUP(tbStoricoOrdini[[#This Row],[AGENTE]],tbAgenti[],2,FALSE)</f>
        <v>0.05</v>
      </c>
      <c r="P5684" s="2">
        <v>339946</v>
      </c>
      <c r="Q5684" s="2">
        <f>tbStoricoOrdini[[#This Row],[IMPORTO]]*tbStoricoOrdini[[#This Row],[% COMM.]]</f>
        <v>16997.3</v>
      </c>
      <c r="R5684" s="2">
        <f>tbStoricoOrdini[[#This Row],[TOT. COMM.]]+tbStoricoOrdini[[#This Row],[IMPORTO]]</f>
        <v>356943.3</v>
      </c>
    </row>
    <row r="5685" spans="1:18">
      <c r="A5685" s="1">
        <v>44013</v>
      </c>
      <c r="B5685" s="7">
        <f>MONTH(tbStoricoOrdini[[#This Row],[DATA]])</f>
        <v>7</v>
      </c>
      <c r="C5685" t="s">
        <v>5780</v>
      </c>
      <c r="D5685" t="str">
        <f>RIGHT(tbStoricoOrdini[[#This Row],[ORDINE]],4)</f>
        <v>5682</v>
      </c>
      <c r="E5685" t="s">
        <v>37</v>
      </c>
      <c r="F5685" t="str">
        <f>VLOOKUP(tbStoricoOrdini[[#This Row],[CLIENTE]],tbClienti[],3,FALSE)</f>
        <v>Emilia Romagna</v>
      </c>
      <c r="G5685" t="str">
        <f>VLOOKUP(tbStoricoOrdini[[#This Row],[CLIENTE]],tbClienti[],7,FALSE)</f>
        <v>AC</v>
      </c>
      <c r="H5685" t="s">
        <v>75</v>
      </c>
      <c r="I5685" t="str">
        <f>IF(LEFT(tbStoricoOrdini[[#This Row],[ARTICOLO]],3) = "COG","COG",LEFT(tbStoricoOrdini[[#This Row],[ARTICOLO]],FIND(" ",tbStoricoOrdini[[#This Row],[ARTICOLO]])-1))</f>
        <v>AVRC</v>
      </c>
      <c r="J5685" t="str">
        <f>MID(tbStoricoOrdini[[#This Row],[ARTICOLO]],FIND(" ",tbStoricoOrdini[[#This Row],[ARTICOLO]])+1,4)</f>
        <v>1000</v>
      </c>
      <c r="K5685" t="str">
        <f>IFERROR(RIGHT(tbStoricoOrdini[[#This Row],[ARTICOLO]],LEN(tbStoricoOrdini[[#This Row],[ARTICOLO]])-FIND(" ",tbStoricoOrdini[[#This Row],[ARTICOLO]],FIND(" ",tbStoricoOrdini[[#This Row],[ARTICOLO]]) +1)),"")</f>
        <v>Silver</v>
      </c>
      <c r="L5685" s="3">
        <f>VLOOKUP(tbStoricoOrdini[[#This Row],[ARTICOLO]],tbArticoli[],2,FALSE)</f>
        <v>390</v>
      </c>
      <c r="M5685" s="22">
        <f>tbStoricoOrdini[[#This Row],[IMPORTO]]/tbStoricoOrdini[[#This Row],[PREZZO]]</f>
        <v>8.3410256410256416</v>
      </c>
      <c r="N5685" t="s">
        <v>9</v>
      </c>
      <c r="O5685" s="8">
        <f>VLOOKUP(tbStoricoOrdini[[#This Row],[AGENTE]],tbAgenti[],2,FALSE)</f>
        <v>0.05</v>
      </c>
      <c r="P5685" s="2">
        <v>3253</v>
      </c>
      <c r="Q5685" s="2">
        <f>tbStoricoOrdini[[#This Row],[IMPORTO]]*tbStoricoOrdini[[#This Row],[% COMM.]]</f>
        <v>162.65</v>
      </c>
      <c r="R5685" s="2">
        <f>tbStoricoOrdini[[#This Row],[TOT. COMM.]]+tbStoricoOrdini[[#This Row],[IMPORTO]]</f>
        <v>3415.65</v>
      </c>
    </row>
    <row r="5686" spans="1:18">
      <c r="A5686" s="1">
        <v>44013</v>
      </c>
      <c r="B5686" s="7">
        <f>MONTH(tbStoricoOrdini[[#This Row],[DATA]])</f>
        <v>7</v>
      </c>
      <c r="C5686" t="s">
        <v>5781</v>
      </c>
      <c r="D5686" t="str">
        <f>RIGHT(tbStoricoOrdini[[#This Row],[ORDINE]],4)</f>
        <v>5683</v>
      </c>
      <c r="E5686" t="s">
        <v>37</v>
      </c>
      <c r="F5686" t="str">
        <f>VLOOKUP(tbStoricoOrdini[[#This Row],[CLIENTE]],tbClienti[],3,FALSE)</f>
        <v>Emilia Romagna</v>
      </c>
      <c r="G5686" t="str">
        <f>VLOOKUP(tbStoricoOrdini[[#This Row],[CLIENTE]],tbClienti[],7,FALSE)</f>
        <v>AC</v>
      </c>
      <c r="H5686" t="s">
        <v>71</v>
      </c>
      <c r="I5686" t="str">
        <f>IF(LEFT(tbStoricoOrdini[[#This Row],[ARTICOLO]],3) = "COG","COG",LEFT(tbStoricoOrdini[[#This Row],[ARTICOLO]],FIND(" ",tbStoricoOrdini[[#This Row],[ARTICOLO]])-1))</f>
        <v>EB07</v>
      </c>
      <c r="J5686" t="str">
        <f>MID(tbStoricoOrdini[[#This Row],[ARTICOLO]],FIND(" ",tbStoricoOrdini[[#This Row],[ARTICOLO]])+1,4)</f>
        <v>5000</v>
      </c>
      <c r="K5686" t="str">
        <f>IFERROR(RIGHT(tbStoricoOrdini[[#This Row],[ARTICOLO]],LEN(tbStoricoOrdini[[#This Row],[ARTICOLO]])-FIND(" ",tbStoricoOrdini[[#This Row],[ARTICOLO]],FIND(" ",tbStoricoOrdini[[#This Row],[ARTICOLO]]) +1)),"")</f>
        <v/>
      </c>
      <c r="L5686" s="3">
        <f>VLOOKUP(tbStoricoOrdini[[#This Row],[ARTICOLO]],tbArticoli[],2,FALSE)</f>
        <v>140</v>
      </c>
      <c r="M5686" s="22">
        <f>tbStoricoOrdini[[#This Row],[IMPORTO]]/tbStoricoOrdini[[#This Row],[PREZZO]]</f>
        <v>0.42142857142857143</v>
      </c>
      <c r="N5686" t="s">
        <v>6</v>
      </c>
      <c r="O5686" s="8">
        <f>VLOOKUP(tbStoricoOrdini[[#This Row],[AGENTE]],tbAgenti[],2,FALSE)</f>
        <v>7.4999999999999997E-2</v>
      </c>
      <c r="P5686" s="2">
        <v>59</v>
      </c>
      <c r="Q5686" s="2">
        <f>tbStoricoOrdini[[#This Row],[IMPORTO]]*tbStoricoOrdini[[#This Row],[% COMM.]]</f>
        <v>4.4249999999999998</v>
      </c>
      <c r="R5686" s="2">
        <f>tbStoricoOrdini[[#This Row],[TOT. COMM.]]+tbStoricoOrdini[[#This Row],[IMPORTO]]</f>
        <v>63.424999999999997</v>
      </c>
    </row>
    <row r="5687" spans="1:18">
      <c r="A5687" s="1">
        <v>44013</v>
      </c>
      <c r="B5687" s="7">
        <f>MONTH(tbStoricoOrdini[[#This Row],[DATA]])</f>
        <v>7</v>
      </c>
      <c r="C5687" t="s">
        <v>5782</v>
      </c>
      <c r="D5687" t="str">
        <f>RIGHT(tbStoricoOrdini[[#This Row],[ORDINE]],4)</f>
        <v>5684</v>
      </c>
      <c r="E5687" t="s">
        <v>37</v>
      </c>
      <c r="F5687" t="str">
        <f>VLOOKUP(tbStoricoOrdini[[#This Row],[CLIENTE]],tbClienti[],3,FALSE)</f>
        <v>Emilia Romagna</v>
      </c>
      <c r="G5687" t="str">
        <f>VLOOKUP(tbStoricoOrdini[[#This Row],[CLIENTE]],tbClienti[],7,FALSE)</f>
        <v>AC</v>
      </c>
      <c r="H5687" t="s">
        <v>71</v>
      </c>
      <c r="I5687" t="str">
        <f>IF(LEFT(tbStoricoOrdini[[#This Row],[ARTICOLO]],3) = "COG","COG",LEFT(tbStoricoOrdini[[#This Row],[ARTICOLO]],FIND(" ",tbStoricoOrdini[[#This Row],[ARTICOLO]])-1))</f>
        <v>EB07</v>
      </c>
      <c r="J5687" t="str">
        <f>MID(tbStoricoOrdini[[#This Row],[ARTICOLO]],FIND(" ",tbStoricoOrdini[[#This Row],[ARTICOLO]])+1,4)</f>
        <v>5000</v>
      </c>
      <c r="K5687" t="str">
        <f>IFERROR(RIGHT(tbStoricoOrdini[[#This Row],[ARTICOLO]],LEN(tbStoricoOrdini[[#This Row],[ARTICOLO]])-FIND(" ",tbStoricoOrdini[[#This Row],[ARTICOLO]],FIND(" ",tbStoricoOrdini[[#This Row],[ARTICOLO]]) +1)),"")</f>
        <v/>
      </c>
      <c r="L5687" s="3">
        <f>VLOOKUP(tbStoricoOrdini[[#This Row],[ARTICOLO]],tbArticoli[],2,FALSE)</f>
        <v>140</v>
      </c>
      <c r="M5687" s="22">
        <f>tbStoricoOrdini[[#This Row],[IMPORTO]]/tbStoricoOrdini[[#This Row],[PREZZO]]</f>
        <v>2.6785714285714284</v>
      </c>
      <c r="N5687" t="s">
        <v>9</v>
      </c>
      <c r="O5687" s="8">
        <f>VLOOKUP(tbStoricoOrdini[[#This Row],[AGENTE]],tbAgenti[],2,FALSE)</f>
        <v>0.05</v>
      </c>
      <c r="P5687" s="2">
        <v>375</v>
      </c>
      <c r="Q5687" s="2">
        <f>tbStoricoOrdini[[#This Row],[IMPORTO]]*tbStoricoOrdini[[#This Row],[% COMM.]]</f>
        <v>18.75</v>
      </c>
      <c r="R5687" s="2">
        <f>tbStoricoOrdini[[#This Row],[TOT. COMM.]]+tbStoricoOrdini[[#This Row],[IMPORTO]]</f>
        <v>393.75</v>
      </c>
    </row>
    <row r="5688" spans="1:18">
      <c r="A5688" s="1">
        <v>44013</v>
      </c>
      <c r="B5688" s="7">
        <f>MONTH(tbStoricoOrdini[[#This Row],[DATA]])</f>
        <v>7</v>
      </c>
      <c r="C5688" t="s">
        <v>5783</v>
      </c>
      <c r="D5688" t="str">
        <f>RIGHT(tbStoricoOrdini[[#This Row],[ORDINE]],4)</f>
        <v>5685</v>
      </c>
      <c r="E5688" t="s">
        <v>37</v>
      </c>
      <c r="F5688" t="str">
        <f>VLOOKUP(tbStoricoOrdini[[#This Row],[CLIENTE]],tbClienti[],3,FALSE)</f>
        <v>Emilia Romagna</v>
      </c>
      <c r="G5688" t="str">
        <f>VLOOKUP(tbStoricoOrdini[[#This Row],[CLIENTE]],tbClienti[],7,FALSE)</f>
        <v>AC</v>
      </c>
      <c r="H5688" t="s">
        <v>76</v>
      </c>
      <c r="I5688" t="str">
        <f>IF(LEFT(tbStoricoOrdini[[#This Row],[ARTICOLO]],3) = "COG","COG",LEFT(tbStoricoOrdini[[#This Row],[ARTICOLO]],FIND(" ",tbStoricoOrdini[[#This Row],[ARTICOLO]])-1))</f>
        <v>COG</v>
      </c>
      <c r="J5688" t="str">
        <f>MID(tbStoricoOrdini[[#This Row],[ARTICOLO]],FIND(" ",tbStoricoOrdini[[#This Row],[ARTICOLO]])+1,4)</f>
        <v>1000</v>
      </c>
      <c r="K5688" t="str">
        <f>IFERROR(RIGHT(tbStoricoOrdini[[#This Row],[ARTICOLO]],LEN(tbStoricoOrdini[[#This Row],[ARTICOLO]])-FIND(" ",tbStoricoOrdini[[#This Row],[ARTICOLO]],FIND(" ",tbStoricoOrdini[[#This Row],[ARTICOLO]]) +1)),"")</f>
        <v/>
      </c>
      <c r="L5688" s="3">
        <f>VLOOKUP(tbStoricoOrdini[[#This Row],[ARTICOLO]],tbArticoli[],2,FALSE)</f>
        <v>150</v>
      </c>
      <c r="M5688" s="22">
        <f>tbStoricoOrdini[[#This Row],[IMPORTO]]/tbStoricoOrdini[[#This Row],[PREZZO]]</f>
        <v>1.6066666666666667</v>
      </c>
      <c r="N5688" t="s">
        <v>9</v>
      </c>
      <c r="O5688" s="8">
        <f>VLOOKUP(tbStoricoOrdini[[#This Row],[AGENTE]],tbAgenti[],2,FALSE)</f>
        <v>0.05</v>
      </c>
      <c r="P5688" s="2">
        <v>241</v>
      </c>
      <c r="Q5688" s="2">
        <f>tbStoricoOrdini[[#This Row],[IMPORTO]]*tbStoricoOrdini[[#This Row],[% COMM.]]</f>
        <v>12.05</v>
      </c>
      <c r="R5688" s="2">
        <f>tbStoricoOrdini[[#This Row],[TOT. COMM.]]+tbStoricoOrdini[[#This Row],[IMPORTO]]</f>
        <v>253.05</v>
      </c>
    </row>
    <row r="5689" spans="1:18">
      <c r="A5689" s="1">
        <v>44013</v>
      </c>
      <c r="B5689" s="7">
        <f>MONTH(tbStoricoOrdini[[#This Row],[DATA]])</f>
        <v>7</v>
      </c>
      <c r="C5689" t="s">
        <v>5784</v>
      </c>
      <c r="D5689" t="str">
        <f>RIGHT(tbStoricoOrdini[[#This Row],[ORDINE]],4)</f>
        <v>5686</v>
      </c>
      <c r="E5689" t="s">
        <v>37</v>
      </c>
      <c r="F5689" t="str">
        <f>VLOOKUP(tbStoricoOrdini[[#This Row],[CLIENTE]],tbClienti[],3,FALSE)</f>
        <v>Emilia Romagna</v>
      </c>
      <c r="G5689" t="str">
        <f>VLOOKUP(tbStoricoOrdini[[#This Row],[CLIENTE]],tbClienti[],7,FALSE)</f>
        <v>AC</v>
      </c>
      <c r="H5689" t="s">
        <v>72</v>
      </c>
      <c r="I5689" t="str">
        <f>IF(LEFT(tbStoricoOrdini[[#This Row],[ARTICOLO]],3) = "COG","COG",LEFT(tbStoricoOrdini[[#This Row],[ARTICOLO]],FIND(" ",tbStoricoOrdini[[#This Row],[ARTICOLO]])-1))</f>
        <v>EB06</v>
      </c>
      <c r="J5689" t="str">
        <f>MID(tbStoricoOrdini[[#This Row],[ARTICOLO]],FIND(" ",tbStoricoOrdini[[#This Row],[ARTICOLO]])+1,4)</f>
        <v>3000</v>
      </c>
      <c r="K5689" t="str">
        <f>IFERROR(RIGHT(tbStoricoOrdini[[#This Row],[ARTICOLO]],LEN(tbStoricoOrdini[[#This Row],[ARTICOLO]])-FIND(" ",tbStoricoOrdini[[#This Row],[ARTICOLO]],FIND(" ",tbStoricoOrdini[[#This Row],[ARTICOLO]]) +1)),"")</f>
        <v>Medium</v>
      </c>
      <c r="L5689" s="3">
        <f>VLOOKUP(tbStoricoOrdini[[#This Row],[ARTICOLO]],tbArticoli[],2,FALSE)</f>
        <v>120</v>
      </c>
      <c r="M5689" s="22">
        <f>tbStoricoOrdini[[#This Row],[IMPORTO]]/tbStoricoOrdini[[#This Row],[PREZZO]]</f>
        <v>9.5666666666666664</v>
      </c>
      <c r="N5689" t="s">
        <v>6</v>
      </c>
      <c r="O5689" s="8">
        <f>VLOOKUP(tbStoricoOrdini[[#This Row],[AGENTE]],tbAgenti[],2,FALSE)</f>
        <v>7.4999999999999997E-2</v>
      </c>
      <c r="P5689" s="2">
        <v>1148</v>
      </c>
      <c r="Q5689" s="2">
        <f>tbStoricoOrdini[[#This Row],[IMPORTO]]*tbStoricoOrdini[[#This Row],[% COMM.]]</f>
        <v>86.1</v>
      </c>
      <c r="R5689" s="2">
        <f>tbStoricoOrdini[[#This Row],[TOT. COMM.]]+tbStoricoOrdini[[#This Row],[IMPORTO]]</f>
        <v>1234.0999999999999</v>
      </c>
    </row>
    <row r="5690" spans="1:18">
      <c r="A5690" s="1">
        <v>44013</v>
      </c>
      <c r="B5690" s="7">
        <f>MONTH(tbStoricoOrdini[[#This Row],[DATA]])</f>
        <v>7</v>
      </c>
      <c r="C5690" t="s">
        <v>5785</v>
      </c>
      <c r="D5690" t="str">
        <f>RIGHT(tbStoricoOrdini[[#This Row],[ORDINE]],4)</f>
        <v>5687</v>
      </c>
      <c r="E5690" t="s">
        <v>37</v>
      </c>
      <c r="F5690" t="str">
        <f>VLOOKUP(tbStoricoOrdini[[#This Row],[CLIENTE]],tbClienti[],3,FALSE)</f>
        <v>Emilia Romagna</v>
      </c>
      <c r="G5690" t="str">
        <f>VLOOKUP(tbStoricoOrdini[[#This Row],[CLIENTE]],tbClienti[],7,FALSE)</f>
        <v>AC</v>
      </c>
      <c r="H5690" t="s">
        <v>72</v>
      </c>
      <c r="I5690" t="str">
        <f>IF(LEFT(tbStoricoOrdini[[#This Row],[ARTICOLO]],3) = "COG","COG",LEFT(tbStoricoOrdini[[#This Row],[ARTICOLO]],FIND(" ",tbStoricoOrdini[[#This Row],[ARTICOLO]])-1))</f>
        <v>EB06</v>
      </c>
      <c r="J5690" t="str">
        <f>MID(tbStoricoOrdini[[#This Row],[ARTICOLO]],FIND(" ",tbStoricoOrdini[[#This Row],[ARTICOLO]])+1,4)</f>
        <v>3000</v>
      </c>
      <c r="K5690" t="str">
        <f>IFERROR(RIGHT(tbStoricoOrdini[[#This Row],[ARTICOLO]],LEN(tbStoricoOrdini[[#This Row],[ARTICOLO]])-FIND(" ",tbStoricoOrdini[[#This Row],[ARTICOLO]],FIND(" ",tbStoricoOrdini[[#This Row],[ARTICOLO]]) +1)),"")</f>
        <v>Medium</v>
      </c>
      <c r="L5690" s="3">
        <f>VLOOKUP(tbStoricoOrdini[[#This Row],[ARTICOLO]],tbArticoli[],2,FALSE)</f>
        <v>120</v>
      </c>
      <c r="M5690" s="22">
        <f>tbStoricoOrdini[[#This Row],[IMPORTO]]/tbStoricoOrdini[[#This Row],[PREZZO]]</f>
        <v>1.2749999999999999</v>
      </c>
      <c r="N5690" t="s">
        <v>9</v>
      </c>
      <c r="O5690" s="8">
        <f>VLOOKUP(tbStoricoOrdini[[#This Row],[AGENTE]],tbAgenti[],2,FALSE)</f>
        <v>0.05</v>
      </c>
      <c r="P5690" s="2">
        <v>153</v>
      </c>
      <c r="Q5690" s="2">
        <f>tbStoricoOrdini[[#This Row],[IMPORTO]]*tbStoricoOrdini[[#This Row],[% COMM.]]</f>
        <v>7.65</v>
      </c>
      <c r="R5690" s="2">
        <f>tbStoricoOrdini[[#This Row],[TOT. COMM.]]+tbStoricoOrdini[[#This Row],[IMPORTO]]</f>
        <v>160.65</v>
      </c>
    </row>
    <row r="5691" spans="1:18">
      <c r="A5691" s="1">
        <v>44013</v>
      </c>
      <c r="B5691" s="7">
        <f>MONTH(tbStoricoOrdini[[#This Row],[DATA]])</f>
        <v>7</v>
      </c>
      <c r="C5691" t="s">
        <v>5786</v>
      </c>
      <c r="D5691" t="str">
        <f>RIGHT(tbStoricoOrdini[[#This Row],[ORDINE]],4)</f>
        <v>5688</v>
      </c>
      <c r="E5691" t="s">
        <v>37</v>
      </c>
      <c r="F5691" t="str">
        <f>VLOOKUP(tbStoricoOrdini[[#This Row],[CLIENTE]],tbClienti[],3,FALSE)</f>
        <v>Emilia Romagna</v>
      </c>
      <c r="G5691" t="str">
        <f>VLOOKUP(tbStoricoOrdini[[#This Row],[CLIENTE]],tbClienti[],7,FALSE)</f>
        <v>AC</v>
      </c>
      <c r="H5691" t="s">
        <v>73</v>
      </c>
      <c r="I5691" t="str">
        <f>IF(LEFT(tbStoricoOrdini[[#This Row],[ARTICOLO]],3) = "COG","COG",LEFT(tbStoricoOrdini[[#This Row],[ARTICOLO]],FIND(" ",tbStoricoOrdini[[#This Row],[ARTICOLO]])-1))</f>
        <v>EB06</v>
      </c>
      <c r="J5691" t="str">
        <f>MID(tbStoricoOrdini[[#This Row],[ARTICOLO]],FIND(" ",tbStoricoOrdini[[#This Row],[ARTICOLO]])+1,4)</f>
        <v>3000</v>
      </c>
      <c r="K5691" t="str">
        <f>IFERROR(RIGHT(tbStoricoOrdini[[#This Row],[ARTICOLO]],LEN(tbStoricoOrdini[[#This Row],[ARTICOLO]])-FIND(" ",tbStoricoOrdini[[#This Row],[ARTICOLO]],FIND(" ",tbStoricoOrdini[[#This Row],[ARTICOLO]]) +1)),"")</f>
        <v>Plus</v>
      </c>
      <c r="L5691" s="3">
        <f>VLOOKUP(tbStoricoOrdini[[#This Row],[ARTICOLO]],tbArticoli[],2,FALSE)</f>
        <v>130</v>
      </c>
      <c r="M5691" s="22">
        <f>tbStoricoOrdini[[#This Row],[IMPORTO]]/tbStoricoOrdini[[#This Row],[PREZZO]]</f>
        <v>7.6923076923076927E-3</v>
      </c>
      <c r="N5691" t="s">
        <v>6</v>
      </c>
      <c r="O5691" s="8">
        <f>VLOOKUP(tbStoricoOrdini[[#This Row],[AGENTE]],tbAgenti[],2,FALSE)</f>
        <v>7.4999999999999997E-2</v>
      </c>
      <c r="P5691" s="2">
        <v>1</v>
      </c>
      <c r="Q5691" s="2">
        <f>tbStoricoOrdini[[#This Row],[IMPORTO]]*tbStoricoOrdini[[#This Row],[% COMM.]]</f>
        <v>7.4999999999999997E-2</v>
      </c>
      <c r="R5691" s="2">
        <f>tbStoricoOrdini[[#This Row],[TOT. COMM.]]+tbStoricoOrdini[[#This Row],[IMPORTO]]</f>
        <v>1.075</v>
      </c>
    </row>
    <row r="5692" spans="1:18">
      <c r="A5692" s="1">
        <v>44013</v>
      </c>
      <c r="B5692" s="7">
        <f>MONTH(tbStoricoOrdini[[#This Row],[DATA]])</f>
        <v>7</v>
      </c>
      <c r="C5692" t="s">
        <v>5787</v>
      </c>
      <c r="D5692" t="str">
        <f>RIGHT(tbStoricoOrdini[[#This Row],[ORDINE]],4)</f>
        <v>5689</v>
      </c>
      <c r="E5692" t="s">
        <v>38</v>
      </c>
      <c r="F5692" t="str">
        <f>VLOOKUP(tbStoricoOrdini[[#This Row],[CLIENTE]],tbClienti[],3,FALSE)</f>
        <v>Emilia Romagna</v>
      </c>
      <c r="G5692" t="str">
        <f>VLOOKUP(tbStoricoOrdini[[#This Row],[CLIENTE]],tbClienti[],7,FALSE)</f>
        <v>DB</v>
      </c>
      <c r="H5692" t="s">
        <v>74</v>
      </c>
      <c r="I5692" t="str">
        <f>IF(LEFT(tbStoricoOrdini[[#This Row],[ARTICOLO]],3) = "COG","COG",LEFT(tbStoricoOrdini[[#This Row],[ARTICOLO]],FIND(" ",tbStoricoOrdini[[#This Row],[ARTICOLO]])-1))</f>
        <v>AVRC</v>
      </c>
      <c r="J5692" t="str">
        <f>MID(tbStoricoOrdini[[#This Row],[ARTICOLO]],FIND(" ",tbStoricoOrdini[[#This Row],[ARTICOLO]])+1,4)</f>
        <v>2500</v>
      </c>
      <c r="K5692" t="str">
        <f>IFERROR(RIGHT(tbStoricoOrdini[[#This Row],[ARTICOLO]],LEN(tbStoricoOrdini[[#This Row],[ARTICOLO]])-FIND(" ",tbStoricoOrdini[[#This Row],[ARTICOLO]],FIND(" ",tbStoricoOrdini[[#This Row],[ARTICOLO]]) +1)),"")</f>
        <v>Gold</v>
      </c>
      <c r="L5692" s="3">
        <f>VLOOKUP(tbStoricoOrdini[[#This Row],[ARTICOLO]],tbArticoli[],2,FALSE)</f>
        <v>500</v>
      </c>
      <c r="M5692" s="22">
        <f>tbStoricoOrdini[[#This Row],[IMPORTO]]/tbStoricoOrdini[[#This Row],[PREZZO]]</f>
        <v>4.0000000000000001E-3</v>
      </c>
      <c r="N5692" t="s">
        <v>16</v>
      </c>
      <c r="O5692" s="8">
        <f>VLOOKUP(tbStoricoOrdini[[#This Row],[AGENTE]],tbAgenti[],2,FALSE)</f>
        <v>0.05</v>
      </c>
      <c r="P5692" s="2">
        <v>2</v>
      </c>
      <c r="Q5692" s="2">
        <f>tbStoricoOrdini[[#This Row],[IMPORTO]]*tbStoricoOrdini[[#This Row],[% COMM.]]</f>
        <v>0.1</v>
      </c>
      <c r="R5692" s="2">
        <f>tbStoricoOrdini[[#This Row],[TOT. COMM.]]+tbStoricoOrdini[[#This Row],[IMPORTO]]</f>
        <v>2.1</v>
      </c>
    </row>
    <row r="5693" spans="1:18">
      <c r="A5693" s="1">
        <v>44013</v>
      </c>
      <c r="B5693" s="7">
        <f>MONTH(tbStoricoOrdini[[#This Row],[DATA]])</f>
        <v>7</v>
      </c>
      <c r="C5693" t="s">
        <v>5788</v>
      </c>
      <c r="D5693" t="str">
        <f>RIGHT(tbStoricoOrdini[[#This Row],[ORDINE]],4)</f>
        <v>5690</v>
      </c>
      <c r="E5693" t="s">
        <v>38</v>
      </c>
      <c r="F5693" t="str">
        <f>VLOOKUP(tbStoricoOrdini[[#This Row],[CLIENTE]],tbClienti[],3,FALSE)</f>
        <v>Emilia Romagna</v>
      </c>
      <c r="G5693" t="str">
        <f>VLOOKUP(tbStoricoOrdini[[#This Row],[CLIENTE]],tbClienti[],7,FALSE)</f>
        <v>DB</v>
      </c>
      <c r="H5693" t="s">
        <v>61</v>
      </c>
      <c r="I5693" t="str">
        <f>IF(LEFT(tbStoricoOrdini[[#This Row],[ARTICOLO]],3) = "COG","COG",LEFT(tbStoricoOrdini[[#This Row],[ARTICOLO]],FIND(" ",tbStoricoOrdini[[#This Row],[ARTICOLO]])-1))</f>
        <v>KLM</v>
      </c>
      <c r="J5693" t="str">
        <f>MID(tbStoricoOrdini[[#This Row],[ARTICOLO]],FIND(" ",tbStoricoOrdini[[#This Row],[ARTICOLO]])+1,4)</f>
        <v>5000</v>
      </c>
      <c r="K5693" t="str">
        <f>IFERROR(RIGHT(tbStoricoOrdini[[#This Row],[ARTICOLO]],LEN(tbStoricoOrdini[[#This Row],[ARTICOLO]])-FIND(" ",tbStoricoOrdini[[#This Row],[ARTICOLO]],FIND(" ",tbStoricoOrdini[[#This Row],[ARTICOLO]]) +1)),"")</f>
        <v>Medium</v>
      </c>
      <c r="L5693" s="3">
        <f>VLOOKUP(tbStoricoOrdini[[#This Row],[ARTICOLO]],tbArticoli[],2,FALSE)</f>
        <v>150</v>
      </c>
      <c r="M5693" s="22">
        <f>tbStoricoOrdini[[#This Row],[IMPORTO]]/tbStoricoOrdini[[#This Row],[PREZZO]]</f>
        <v>0.02</v>
      </c>
      <c r="N5693" t="s">
        <v>9</v>
      </c>
      <c r="O5693" s="8">
        <f>VLOOKUP(tbStoricoOrdini[[#This Row],[AGENTE]],tbAgenti[],2,FALSE)</f>
        <v>0.05</v>
      </c>
      <c r="P5693" s="2">
        <v>3</v>
      </c>
      <c r="Q5693" s="2">
        <f>tbStoricoOrdini[[#This Row],[IMPORTO]]*tbStoricoOrdini[[#This Row],[% COMM.]]</f>
        <v>0.15000000000000002</v>
      </c>
      <c r="R5693" s="2">
        <f>tbStoricoOrdini[[#This Row],[TOT. COMM.]]+tbStoricoOrdini[[#This Row],[IMPORTO]]</f>
        <v>3.15</v>
      </c>
    </row>
    <row r="5694" spans="1:18">
      <c r="A5694" s="1">
        <v>44013</v>
      </c>
      <c r="B5694" s="7">
        <f>MONTH(tbStoricoOrdini[[#This Row],[DATA]])</f>
        <v>7</v>
      </c>
      <c r="C5694" t="s">
        <v>5789</v>
      </c>
      <c r="D5694" t="str">
        <f>RIGHT(tbStoricoOrdini[[#This Row],[ORDINE]],4)</f>
        <v>5691</v>
      </c>
      <c r="E5694" t="s">
        <v>38</v>
      </c>
      <c r="F5694" t="str">
        <f>VLOOKUP(tbStoricoOrdini[[#This Row],[CLIENTE]],tbClienti[],3,FALSE)</f>
        <v>Emilia Romagna</v>
      </c>
      <c r="G5694" t="str">
        <f>VLOOKUP(tbStoricoOrdini[[#This Row],[CLIENTE]],tbClienti[],7,FALSE)</f>
        <v>DB</v>
      </c>
      <c r="H5694" t="s">
        <v>79</v>
      </c>
      <c r="I5694" t="str">
        <f>IF(LEFT(tbStoricoOrdini[[#This Row],[ARTICOLO]],3) = "COG","COG",LEFT(tbStoricoOrdini[[#This Row],[ARTICOLO]],FIND(" ",tbStoricoOrdini[[#This Row],[ARTICOLO]])-1))</f>
        <v>COG</v>
      </c>
      <c r="J5694" t="str">
        <f>MID(tbStoricoOrdini[[#This Row],[ARTICOLO]],FIND(" ",tbStoricoOrdini[[#This Row],[ARTICOLO]])+1,4)</f>
        <v>4000</v>
      </c>
      <c r="K5694" t="str">
        <f>IFERROR(RIGHT(tbStoricoOrdini[[#This Row],[ARTICOLO]],LEN(tbStoricoOrdini[[#This Row],[ARTICOLO]])-FIND(" ",tbStoricoOrdini[[#This Row],[ARTICOLO]],FIND(" ",tbStoricoOrdini[[#This Row],[ARTICOLO]]) +1)),"")</f>
        <v>Plus</v>
      </c>
      <c r="L5694" s="3">
        <f>VLOOKUP(tbStoricoOrdini[[#This Row],[ARTICOLO]],tbArticoli[],2,FALSE)</f>
        <v>240</v>
      </c>
      <c r="M5694" s="22">
        <f>tbStoricoOrdini[[#This Row],[IMPORTO]]/tbStoricoOrdini[[#This Row],[PREZZO]]</f>
        <v>1.0333333333333334</v>
      </c>
      <c r="N5694" t="s">
        <v>9</v>
      </c>
      <c r="O5694" s="8">
        <f>VLOOKUP(tbStoricoOrdini[[#This Row],[AGENTE]],tbAgenti[],2,FALSE)</f>
        <v>0.05</v>
      </c>
      <c r="P5694" s="2">
        <v>248</v>
      </c>
      <c r="Q5694" s="2">
        <f>tbStoricoOrdini[[#This Row],[IMPORTO]]*tbStoricoOrdini[[#This Row],[% COMM.]]</f>
        <v>12.4</v>
      </c>
      <c r="R5694" s="2">
        <f>tbStoricoOrdini[[#This Row],[TOT. COMM.]]+tbStoricoOrdini[[#This Row],[IMPORTO]]</f>
        <v>260.39999999999998</v>
      </c>
    </row>
    <row r="5695" spans="1:18">
      <c r="A5695" s="1">
        <v>44013</v>
      </c>
      <c r="B5695" s="7">
        <f>MONTH(tbStoricoOrdini[[#This Row],[DATA]])</f>
        <v>7</v>
      </c>
      <c r="C5695" t="s">
        <v>5790</v>
      </c>
      <c r="D5695" t="str">
        <f>RIGHT(tbStoricoOrdini[[#This Row],[ORDINE]],4)</f>
        <v>5692</v>
      </c>
      <c r="E5695" t="s">
        <v>38</v>
      </c>
      <c r="F5695" t="str">
        <f>VLOOKUP(tbStoricoOrdini[[#This Row],[CLIENTE]],tbClienti[],3,FALSE)</f>
        <v>Emilia Romagna</v>
      </c>
      <c r="G5695" t="str">
        <f>VLOOKUP(tbStoricoOrdini[[#This Row],[CLIENTE]],tbClienti[],7,FALSE)</f>
        <v>DB</v>
      </c>
      <c r="H5695" t="s">
        <v>63</v>
      </c>
      <c r="I5695" t="str">
        <f>IF(LEFT(tbStoricoOrdini[[#This Row],[ARTICOLO]],3) = "COG","COG",LEFT(tbStoricoOrdini[[#This Row],[ARTICOLO]],FIND(" ",tbStoricoOrdini[[#This Row],[ARTICOLO]])-1))</f>
        <v>KLM</v>
      </c>
      <c r="J5695" t="str">
        <f>MID(tbStoricoOrdini[[#This Row],[ARTICOLO]],FIND(" ",tbStoricoOrdini[[#This Row],[ARTICOLO]])+1,4)</f>
        <v>3000</v>
      </c>
      <c r="K5695" t="str">
        <f>IFERROR(RIGHT(tbStoricoOrdini[[#This Row],[ARTICOLO]],LEN(tbStoricoOrdini[[#This Row],[ARTICOLO]])-FIND(" ",tbStoricoOrdini[[#This Row],[ARTICOLO]],FIND(" ",tbStoricoOrdini[[#This Row],[ARTICOLO]]) +1)),"")</f>
        <v>Plus</v>
      </c>
      <c r="L5695" s="3">
        <f>VLOOKUP(tbStoricoOrdini[[#This Row],[ARTICOLO]],tbArticoli[],2,FALSE)</f>
        <v>145</v>
      </c>
      <c r="M5695" s="22">
        <f>tbStoricoOrdini[[#This Row],[IMPORTO]]/tbStoricoOrdini[[#This Row],[PREZZO]]</f>
        <v>28.779310344827586</v>
      </c>
      <c r="N5695" t="s">
        <v>16</v>
      </c>
      <c r="O5695" s="8">
        <f>VLOOKUP(tbStoricoOrdini[[#This Row],[AGENTE]],tbAgenti[],2,FALSE)</f>
        <v>0.05</v>
      </c>
      <c r="P5695" s="2">
        <v>4173</v>
      </c>
      <c r="Q5695" s="2">
        <f>tbStoricoOrdini[[#This Row],[IMPORTO]]*tbStoricoOrdini[[#This Row],[% COMM.]]</f>
        <v>208.65</v>
      </c>
      <c r="R5695" s="2">
        <f>tbStoricoOrdini[[#This Row],[TOT. COMM.]]+tbStoricoOrdini[[#This Row],[IMPORTO]]</f>
        <v>4381.6499999999996</v>
      </c>
    </row>
    <row r="5696" spans="1:18">
      <c r="A5696" s="1">
        <v>44013</v>
      </c>
      <c r="B5696" s="7">
        <f>MONTH(tbStoricoOrdini[[#This Row],[DATA]])</f>
        <v>7</v>
      </c>
      <c r="C5696" t="s">
        <v>5791</v>
      </c>
      <c r="D5696" t="str">
        <f>RIGHT(tbStoricoOrdini[[#This Row],[ORDINE]],4)</f>
        <v>5693</v>
      </c>
      <c r="E5696" t="s">
        <v>38</v>
      </c>
      <c r="F5696" t="str">
        <f>VLOOKUP(tbStoricoOrdini[[#This Row],[CLIENTE]],tbClienti[],3,FALSE)</f>
        <v>Emilia Romagna</v>
      </c>
      <c r="G5696" t="str">
        <f>VLOOKUP(tbStoricoOrdini[[#This Row],[CLIENTE]],tbClienti[],7,FALSE)</f>
        <v>DB</v>
      </c>
      <c r="H5696" t="s">
        <v>63</v>
      </c>
      <c r="I5696" t="str">
        <f>IF(LEFT(tbStoricoOrdini[[#This Row],[ARTICOLO]],3) = "COG","COG",LEFT(tbStoricoOrdini[[#This Row],[ARTICOLO]],FIND(" ",tbStoricoOrdini[[#This Row],[ARTICOLO]])-1))</f>
        <v>KLM</v>
      </c>
      <c r="J5696" t="str">
        <f>MID(tbStoricoOrdini[[#This Row],[ARTICOLO]],FIND(" ",tbStoricoOrdini[[#This Row],[ARTICOLO]])+1,4)</f>
        <v>3000</v>
      </c>
      <c r="K5696" t="str">
        <f>IFERROR(RIGHT(tbStoricoOrdini[[#This Row],[ARTICOLO]],LEN(tbStoricoOrdini[[#This Row],[ARTICOLO]])-FIND(" ",tbStoricoOrdini[[#This Row],[ARTICOLO]],FIND(" ",tbStoricoOrdini[[#This Row],[ARTICOLO]]) +1)),"")</f>
        <v>Plus</v>
      </c>
      <c r="L5696" s="3">
        <f>VLOOKUP(tbStoricoOrdini[[#This Row],[ARTICOLO]],tbArticoli[],2,FALSE)</f>
        <v>145</v>
      </c>
      <c r="M5696" s="22">
        <f>tbStoricoOrdini[[#This Row],[IMPORTO]]/tbStoricoOrdini[[#This Row],[PREZZO]]</f>
        <v>112.76551724137931</v>
      </c>
      <c r="N5696" t="s">
        <v>9</v>
      </c>
      <c r="O5696" s="8">
        <f>VLOOKUP(tbStoricoOrdini[[#This Row],[AGENTE]],tbAgenti[],2,FALSE)</f>
        <v>0.05</v>
      </c>
      <c r="P5696" s="2">
        <v>16351</v>
      </c>
      <c r="Q5696" s="2">
        <f>tbStoricoOrdini[[#This Row],[IMPORTO]]*tbStoricoOrdini[[#This Row],[% COMM.]]</f>
        <v>817.55000000000007</v>
      </c>
      <c r="R5696" s="2">
        <f>tbStoricoOrdini[[#This Row],[TOT. COMM.]]+tbStoricoOrdini[[#This Row],[IMPORTO]]</f>
        <v>17168.55</v>
      </c>
    </row>
    <row r="5697" spans="1:18">
      <c r="A5697" s="1">
        <v>44013</v>
      </c>
      <c r="B5697" s="7">
        <f>MONTH(tbStoricoOrdini[[#This Row],[DATA]])</f>
        <v>7</v>
      </c>
      <c r="C5697" t="s">
        <v>5792</v>
      </c>
      <c r="D5697" t="str">
        <f>RIGHT(tbStoricoOrdini[[#This Row],[ORDINE]],4)</f>
        <v>5694</v>
      </c>
      <c r="E5697" t="s">
        <v>38</v>
      </c>
      <c r="F5697" t="str">
        <f>VLOOKUP(tbStoricoOrdini[[#This Row],[CLIENTE]],tbClienti[],3,FALSE)</f>
        <v>Emilia Romagna</v>
      </c>
      <c r="G5697" t="str">
        <f>VLOOKUP(tbStoricoOrdini[[#This Row],[CLIENTE]],tbClienti[],7,FALSE)</f>
        <v>DB</v>
      </c>
      <c r="H5697" t="s">
        <v>65</v>
      </c>
      <c r="I5697" t="str">
        <f>IF(LEFT(tbStoricoOrdini[[#This Row],[ARTICOLO]],3) = "COG","COG",LEFT(tbStoricoOrdini[[#This Row],[ARTICOLO]],FIND(" ",tbStoricoOrdini[[#This Row],[ARTICOLO]])-1))</f>
        <v>GKLM</v>
      </c>
      <c r="J5697" t="str">
        <f>MID(tbStoricoOrdini[[#This Row],[ARTICOLO]],FIND(" ",tbStoricoOrdini[[#This Row],[ARTICOLO]])+1,4)</f>
        <v>5000</v>
      </c>
      <c r="K5697" t="str">
        <f>IFERROR(RIGHT(tbStoricoOrdini[[#This Row],[ARTICOLO]],LEN(tbStoricoOrdini[[#This Row],[ARTICOLO]])-FIND(" ",tbStoricoOrdini[[#This Row],[ARTICOLO]],FIND(" ",tbStoricoOrdini[[#This Row],[ARTICOLO]]) +1)),"")</f>
        <v/>
      </c>
      <c r="L5697" s="3">
        <f>VLOOKUP(tbStoricoOrdini[[#This Row],[ARTICOLO]],tbArticoli[],2,FALSE)</f>
        <v>75</v>
      </c>
      <c r="M5697" s="22">
        <f>tbStoricoOrdini[[#This Row],[IMPORTO]]/tbStoricoOrdini[[#This Row],[PREZZO]]</f>
        <v>5.6266666666666669</v>
      </c>
      <c r="N5697" t="s">
        <v>9</v>
      </c>
      <c r="O5697" s="8">
        <f>VLOOKUP(tbStoricoOrdini[[#This Row],[AGENTE]],tbAgenti[],2,FALSE)</f>
        <v>0.05</v>
      </c>
      <c r="P5697" s="2">
        <v>422</v>
      </c>
      <c r="Q5697" s="2">
        <f>tbStoricoOrdini[[#This Row],[IMPORTO]]*tbStoricoOrdini[[#This Row],[% COMM.]]</f>
        <v>21.1</v>
      </c>
      <c r="R5697" s="2">
        <f>tbStoricoOrdini[[#This Row],[TOT. COMM.]]+tbStoricoOrdini[[#This Row],[IMPORTO]]</f>
        <v>443.1</v>
      </c>
    </row>
    <row r="5698" spans="1:18">
      <c r="A5698" s="1">
        <v>44013</v>
      </c>
      <c r="B5698" s="7">
        <f>MONTH(tbStoricoOrdini[[#This Row],[DATA]])</f>
        <v>7</v>
      </c>
      <c r="C5698" t="s">
        <v>5793</v>
      </c>
      <c r="D5698" t="str">
        <f>RIGHT(tbStoricoOrdini[[#This Row],[ORDINE]],4)</f>
        <v>5695</v>
      </c>
      <c r="E5698" t="s">
        <v>38</v>
      </c>
      <c r="F5698" t="str">
        <f>VLOOKUP(tbStoricoOrdini[[#This Row],[CLIENTE]],tbClienti[],3,FALSE)</f>
        <v>Emilia Romagna</v>
      </c>
      <c r="G5698" t="str">
        <f>VLOOKUP(tbStoricoOrdini[[#This Row],[CLIENTE]],tbClienti[],7,FALSE)</f>
        <v>DB</v>
      </c>
      <c r="H5698" t="s">
        <v>66</v>
      </c>
      <c r="I5698" t="str">
        <f>IF(LEFT(tbStoricoOrdini[[#This Row],[ARTICOLO]],3) = "COG","COG",LEFT(tbStoricoOrdini[[#This Row],[ARTICOLO]],FIND(" ",tbStoricoOrdini[[#This Row],[ARTICOLO]])-1))</f>
        <v>BAG</v>
      </c>
      <c r="J5698" t="str">
        <f>MID(tbStoricoOrdini[[#This Row],[ARTICOLO]],FIND(" ",tbStoricoOrdini[[#This Row],[ARTICOLO]])+1,4)</f>
        <v>2500</v>
      </c>
      <c r="K5698" t="str">
        <f>IFERROR(RIGHT(tbStoricoOrdini[[#This Row],[ARTICOLO]],LEN(tbStoricoOrdini[[#This Row],[ARTICOLO]])-FIND(" ",tbStoricoOrdini[[#This Row],[ARTICOLO]],FIND(" ",tbStoricoOrdini[[#This Row],[ARTICOLO]]) +1)),"")</f>
        <v>Plus</v>
      </c>
      <c r="L5698" s="3">
        <f>VLOOKUP(tbStoricoOrdini[[#This Row],[ARTICOLO]],tbArticoli[],2,FALSE)</f>
        <v>220</v>
      </c>
      <c r="M5698" s="22">
        <f>tbStoricoOrdini[[#This Row],[IMPORTO]]/tbStoricoOrdini[[#This Row],[PREZZO]]</f>
        <v>9.0909090909090905E-3</v>
      </c>
      <c r="N5698" t="s">
        <v>9</v>
      </c>
      <c r="O5698" s="8">
        <f>VLOOKUP(tbStoricoOrdini[[#This Row],[AGENTE]],tbAgenti[],2,FALSE)</f>
        <v>0.05</v>
      </c>
      <c r="P5698" s="2">
        <v>2</v>
      </c>
      <c r="Q5698" s="2">
        <f>tbStoricoOrdini[[#This Row],[IMPORTO]]*tbStoricoOrdini[[#This Row],[% COMM.]]</f>
        <v>0.1</v>
      </c>
      <c r="R5698" s="2">
        <f>tbStoricoOrdini[[#This Row],[TOT. COMM.]]+tbStoricoOrdini[[#This Row],[IMPORTO]]</f>
        <v>2.1</v>
      </c>
    </row>
    <row r="5699" spans="1:18">
      <c r="A5699" s="1">
        <v>44013</v>
      </c>
      <c r="B5699" s="7">
        <f>MONTH(tbStoricoOrdini[[#This Row],[DATA]])</f>
        <v>7</v>
      </c>
      <c r="C5699" t="s">
        <v>5794</v>
      </c>
      <c r="D5699" t="str">
        <f>RIGHT(tbStoricoOrdini[[#This Row],[ORDINE]],4)</f>
        <v>5696</v>
      </c>
      <c r="E5699" t="s">
        <v>38</v>
      </c>
      <c r="F5699" t="str">
        <f>VLOOKUP(tbStoricoOrdini[[#This Row],[CLIENTE]],tbClienti[],3,FALSE)</f>
        <v>Emilia Romagna</v>
      </c>
      <c r="G5699" t="str">
        <f>VLOOKUP(tbStoricoOrdini[[#This Row],[CLIENTE]],tbClienti[],7,FALSE)</f>
        <v>DB</v>
      </c>
      <c r="H5699" t="s">
        <v>68</v>
      </c>
      <c r="I5699" t="str">
        <f>IF(LEFT(tbStoricoOrdini[[#This Row],[ARTICOLO]],3) = "COG","COG",LEFT(tbStoricoOrdini[[#This Row],[ARTICOLO]],FIND(" ",tbStoricoOrdini[[#This Row],[ARTICOLO]])-1))</f>
        <v>BAG</v>
      </c>
      <c r="J5699" t="str">
        <f>MID(tbStoricoOrdini[[#This Row],[ARTICOLO]],FIND(" ",tbStoricoOrdini[[#This Row],[ARTICOLO]])+1,4)</f>
        <v>5000</v>
      </c>
      <c r="K5699" t="str">
        <f>IFERROR(RIGHT(tbStoricoOrdini[[#This Row],[ARTICOLO]],LEN(tbStoricoOrdini[[#This Row],[ARTICOLO]])-FIND(" ",tbStoricoOrdini[[#This Row],[ARTICOLO]],FIND(" ",tbStoricoOrdini[[#This Row],[ARTICOLO]]) +1)),"")</f>
        <v/>
      </c>
      <c r="L5699" s="3">
        <f>VLOOKUP(tbStoricoOrdini[[#This Row],[ARTICOLO]],tbArticoli[],2,FALSE)</f>
        <v>250</v>
      </c>
      <c r="M5699" s="22">
        <f>tbStoricoOrdini[[#This Row],[IMPORTO]]/tbStoricoOrdini[[#This Row],[PREZZO]]</f>
        <v>0.216</v>
      </c>
      <c r="N5699" t="s">
        <v>16</v>
      </c>
      <c r="O5699" s="8">
        <f>VLOOKUP(tbStoricoOrdini[[#This Row],[AGENTE]],tbAgenti[],2,FALSE)</f>
        <v>0.05</v>
      </c>
      <c r="P5699" s="2">
        <v>54</v>
      </c>
      <c r="Q5699" s="2">
        <f>tbStoricoOrdini[[#This Row],[IMPORTO]]*tbStoricoOrdini[[#This Row],[% COMM.]]</f>
        <v>2.7</v>
      </c>
      <c r="R5699" s="2">
        <f>tbStoricoOrdini[[#This Row],[TOT. COMM.]]+tbStoricoOrdini[[#This Row],[IMPORTO]]</f>
        <v>56.7</v>
      </c>
    </row>
    <row r="5700" spans="1:18">
      <c r="A5700" s="1">
        <v>44013</v>
      </c>
      <c r="B5700" s="7">
        <f>MONTH(tbStoricoOrdini[[#This Row],[DATA]])</f>
        <v>7</v>
      </c>
      <c r="C5700" t="s">
        <v>5795</v>
      </c>
      <c r="D5700" t="str">
        <f>RIGHT(tbStoricoOrdini[[#This Row],[ORDINE]],4)</f>
        <v>5697</v>
      </c>
      <c r="E5700" t="s">
        <v>38</v>
      </c>
      <c r="F5700" t="str">
        <f>VLOOKUP(tbStoricoOrdini[[#This Row],[CLIENTE]],tbClienti[],3,FALSE)</f>
        <v>Emilia Romagna</v>
      </c>
      <c r="G5700" t="str">
        <f>VLOOKUP(tbStoricoOrdini[[#This Row],[CLIENTE]],tbClienti[],7,FALSE)</f>
        <v>DB</v>
      </c>
      <c r="H5700" t="s">
        <v>69</v>
      </c>
      <c r="I5700" t="str">
        <f>IF(LEFT(tbStoricoOrdini[[#This Row],[ARTICOLO]],3) = "COG","COG",LEFT(tbStoricoOrdini[[#This Row],[ARTICOLO]],FIND(" ",tbStoricoOrdini[[#This Row],[ARTICOLO]])-1))</f>
        <v>BAG</v>
      </c>
      <c r="J5700" t="str">
        <f>MID(tbStoricoOrdini[[#This Row],[ARTICOLO]],FIND(" ",tbStoricoOrdini[[#This Row],[ARTICOLO]])+1,4)</f>
        <v>1121</v>
      </c>
      <c r="K5700" t="str">
        <f>IFERROR(RIGHT(tbStoricoOrdini[[#This Row],[ARTICOLO]],LEN(tbStoricoOrdini[[#This Row],[ARTICOLO]])-FIND(" ",tbStoricoOrdini[[#This Row],[ARTICOLO]],FIND(" ",tbStoricoOrdini[[#This Row],[ARTICOLO]]) +1)),"")</f>
        <v>Gold</v>
      </c>
      <c r="L5700" s="3">
        <f>VLOOKUP(tbStoricoOrdini[[#This Row],[ARTICOLO]],tbArticoli[],2,FALSE)</f>
        <v>230</v>
      </c>
      <c r="M5700" s="22">
        <f>tbStoricoOrdini[[#This Row],[IMPORTO]]/tbStoricoOrdini[[#This Row],[PREZZO]]</f>
        <v>0.15652173913043479</v>
      </c>
      <c r="N5700" t="s">
        <v>9</v>
      </c>
      <c r="O5700" s="8">
        <f>VLOOKUP(tbStoricoOrdini[[#This Row],[AGENTE]],tbAgenti[],2,FALSE)</f>
        <v>0.05</v>
      </c>
      <c r="P5700" s="2">
        <v>36</v>
      </c>
      <c r="Q5700" s="2">
        <f>tbStoricoOrdini[[#This Row],[IMPORTO]]*tbStoricoOrdini[[#This Row],[% COMM.]]</f>
        <v>1.8</v>
      </c>
      <c r="R5700" s="2">
        <f>tbStoricoOrdini[[#This Row],[TOT. COMM.]]+tbStoricoOrdini[[#This Row],[IMPORTO]]</f>
        <v>37.799999999999997</v>
      </c>
    </row>
    <row r="5701" spans="1:18">
      <c r="A5701" s="1">
        <v>44013</v>
      </c>
      <c r="B5701" s="7">
        <f>MONTH(tbStoricoOrdini[[#This Row],[DATA]])</f>
        <v>7</v>
      </c>
      <c r="C5701" t="s">
        <v>5796</v>
      </c>
      <c r="D5701" t="str">
        <f>RIGHT(tbStoricoOrdini[[#This Row],[ORDINE]],4)</f>
        <v>5698</v>
      </c>
      <c r="E5701" t="s">
        <v>38</v>
      </c>
      <c r="F5701" t="str">
        <f>VLOOKUP(tbStoricoOrdini[[#This Row],[CLIENTE]],tbClienti[],3,FALSE)</f>
        <v>Emilia Romagna</v>
      </c>
      <c r="G5701" t="str">
        <f>VLOOKUP(tbStoricoOrdini[[#This Row],[CLIENTE]],tbClienti[],7,FALSE)</f>
        <v>DB</v>
      </c>
      <c r="H5701" t="s">
        <v>83</v>
      </c>
      <c r="I5701" t="str">
        <f>IF(LEFT(tbStoricoOrdini[[#This Row],[ARTICOLO]],3) = "COG","COG",LEFT(tbStoricoOrdini[[#This Row],[ARTICOLO]],FIND(" ",tbStoricoOrdini[[#This Row],[ARTICOLO]])-1))</f>
        <v>COG</v>
      </c>
      <c r="J5701" t="str">
        <f>MID(tbStoricoOrdini[[#This Row],[ARTICOLO]],FIND(" ",tbStoricoOrdini[[#This Row],[ARTICOLO]])+1,4)</f>
        <v>8000</v>
      </c>
      <c r="K5701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5701" s="3">
        <f>VLOOKUP(tbStoricoOrdini[[#This Row],[ARTICOLO]],tbArticoli[],2,FALSE)</f>
        <v>670</v>
      </c>
      <c r="M5701" s="22">
        <f>tbStoricoOrdini[[#This Row],[IMPORTO]]/tbStoricoOrdini[[#This Row],[PREZZO]]</f>
        <v>4.4776119402985072E-2</v>
      </c>
      <c r="N5701" t="s">
        <v>9</v>
      </c>
      <c r="O5701" s="8">
        <f>VLOOKUP(tbStoricoOrdini[[#This Row],[AGENTE]],tbAgenti[],2,FALSE)</f>
        <v>0.05</v>
      </c>
      <c r="P5701" s="2">
        <v>30</v>
      </c>
      <c r="Q5701" s="2">
        <f>tbStoricoOrdini[[#This Row],[IMPORTO]]*tbStoricoOrdini[[#This Row],[% COMM.]]</f>
        <v>1.5</v>
      </c>
      <c r="R5701" s="2">
        <f>tbStoricoOrdini[[#This Row],[TOT. COMM.]]+tbStoricoOrdini[[#This Row],[IMPORTO]]</f>
        <v>31.5</v>
      </c>
    </row>
    <row r="5702" spans="1:18">
      <c r="A5702" s="1">
        <v>44013</v>
      </c>
      <c r="B5702" s="7">
        <f>MONTH(tbStoricoOrdini[[#This Row],[DATA]])</f>
        <v>7</v>
      </c>
      <c r="C5702" t="s">
        <v>5797</v>
      </c>
      <c r="D5702" t="str">
        <f>RIGHT(tbStoricoOrdini[[#This Row],[ORDINE]],4)</f>
        <v>5699</v>
      </c>
      <c r="E5702" t="s">
        <v>38</v>
      </c>
      <c r="F5702" t="str">
        <f>VLOOKUP(tbStoricoOrdini[[#This Row],[CLIENTE]],tbClienti[],3,FALSE)</f>
        <v>Emilia Romagna</v>
      </c>
      <c r="G5702" t="str">
        <f>VLOOKUP(tbStoricoOrdini[[#This Row],[CLIENTE]],tbClienti[],7,FALSE)</f>
        <v>DB</v>
      </c>
      <c r="H5702" t="s">
        <v>71</v>
      </c>
      <c r="I5702" t="str">
        <f>IF(LEFT(tbStoricoOrdini[[#This Row],[ARTICOLO]],3) = "COG","COG",LEFT(tbStoricoOrdini[[#This Row],[ARTICOLO]],FIND(" ",tbStoricoOrdini[[#This Row],[ARTICOLO]])-1))</f>
        <v>EB07</v>
      </c>
      <c r="J5702" t="str">
        <f>MID(tbStoricoOrdini[[#This Row],[ARTICOLO]],FIND(" ",tbStoricoOrdini[[#This Row],[ARTICOLO]])+1,4)</f>
        <v>5000</v>
      </c>
      <c r="K5702" t="str">
        <f>IFERROR(RIGHT(tbStoricoOrdini[[#This Row],[ARTICOLO]],LEN(tbStoricoOrdini[[#This Row],[ARTICOLO]])-FIND(" ",tbStoricoOrdini[[#This Row],[ARTICOLO]],FIND(" ",tbStoricoOrdini[[#This Row],[ARTICOLO]]) +1)),"")</f>
        <v/>
      </c>
      <c r="L5702" s="3">
        <f>VLOOKUP(tbStoricoOrdini[[#This Row],[ARTICOLO]],tbArticoli[],2,FALSE)</f>
        <v>140</v>
      </c>
      <c r="M5702" s="22">
        <f>tbStoricoOrdini[[#This Row],[IMPORTO]]/tbStoricoOrdini[[#This Row],[PREZZO]]</f>
        <v>2.6214285714285714</v>
      </c>
      <c r="N5702" t="s">
        <v>16</v>
      </c>
      <c r="O5702" s="8">
        <f>VLOOKUP(tbStoricoOrdini[[#This Row],[AGENTE]],tbAgenti[],2,FALSE)</f>
        <v>0.05</v>
      </c>
      <c r="P5702" s="2">
        <v>367</v>
      </c>
      <c r="Q5702" s="2">
        <f>tbStoricoOrdini[[#This Row],[IMPORTO]]*tbStoricoOrdini[[#This Row],[% COMM.]]</f>
        <v>18.350000000000001</v>
      </c>
      <c r="R5702" s="2">
        <f>tbStoricoOrdini[[#This Row],[TOT. COMM.]]+tbStoricoOrdini[[#This Row],[IMPORTO]]</f>
        <v>385.35</v>
      </c>
    </row>
    <row r="5703" spans="1:18">
      <c r="A5703" s="1">
        <v>44013</v>
      </c>
      <c r="B5703" s="7">
        <f>MONTH(tbStoricoOrdini[[#This Row],[DATA]])</f>
        <v>7</v>
      </c>
      <c r="C5703" t="s">
        <v>5798</v>
      </c>
      <c r="D5703" t="str">
        <f>RIGHT(tbStoricoOrdini[[#This Row],[ORDINE]],4)</f>
        <v>5700</v>
      </c>
      <c r="E5703" t="s">
        <v>38</v>
      </c>
      <c r="F5703" t="str">
        <f>VLOOKUP(tbStoricoOrdini[[#This Row],[CLIENTE]],tbClienti[],3,FALSE)</f>
        <v>Emilia Romagna</v>
      </c>
      <c r="G5703" t="str">
        <f>VLOOKUP(tbStoricoOrdini[[#This Row],[CLIENTE]],tbClienti[],7,FALSE)</f>
        <v>DB</v>
      </c>
      <c r="H5703" t="s">
        <v>71</v>
      </c>
      <c r="I5703" t="str">
        <f>IF(LEFT(tbStoricoOrdini[[#This Row],[ARTICOLO]],3) = "COG","COG",LEFT(tbStoricoOrdini[[#This Row],[ARTICOLO]],FIND(" ",tbStoricoOrdini[[#This Row],[ARTICOLO]])-1))</f>
        <v>EB07</v>
      </c>
      <c r="J5703" t="str">
        <f>MID(tbStoricoOrdini[[#This Row],[ARTICOLO]],FIND(" ",tbStoricoOrdini[[#This Row],[ARTICOLO]])+1,4)</f>
        <v>5000</v>
      </c>
      <c r="K5703" t="str">
        <f>IFERROR(RIGHT(tbStoricoOrdini[[#This Row],[ARTICOLO]],LEN(tbStoricoOrdini[[#This Row],[ARTICOLO]])-FIND(" ",tbStoricoOrdini[[#This Row],[ARTICOLO]],FIND(" ",tbStoricoOrdini[[#This Row],[ARTICOLO]]) +1)),"")</f>
        <v/>
      </c>
      <c r="L5703" s="3">
        <f>VLOOKUP(tbStoricoOrdini[[#This Row],[ARTICOLO]],tbArticoli[],2,FALSE)</f>
        <v>140</v>
      </c>
      <c r="M5703" s="22">
        <f>tbStoricoOrdini[[#This Row],[IMPORTO]]/tbStoricoOrdini[[#This Row],[PREZZO]]</f>
        <v>2.7714285714285714</v>
      </c>
      <c r="N5703" t="s">
        <v>9</v>
      </c>
      <c r="O5703" s="8">
        <f>VLOOKUP(tbStoricoOrdini[[#This Row],[AGENTE]],tbAgenti[],2,FALSE)</f>
        <v>0.05</v>
      </c>
      <c r="P5703" s="2">
        <v>388</v>
      </c>
      <c r="Q5703" s="2">
        <f>tbStoricoOrdini[[#This Row],[IMPORTO]]*tbStoricoOrdini[[#This Row],[% COMM.]]</f>
        <v>19.400000000000002</v>
      </c>
      <c r="R5703" s="2">
        <f>tbStoricoOrdini[[#This Row],[TOT. COMM.]]+tbStoricoOrdini[[#This Row],[IMPORTO]]</f>
        <v>407.4</v>
      </c>
    </row>
    <row r="5704" spans="1:18">
      <c r="A5704" s="1">
        <v>44013</v>
      </c>
      <c r="B5704" s="7">
        <f>MONTH(tbStoricoOrdini[[#This Row],[DATA]])</f>
        <v>7</v>
      </c>
      <c r="C5704" t="s">
        <v>5799</v>
      </c>
      <c r="D5704" t="str">
        <f>RIGHT(tbStoricoOrdini[[#This Row],[ORDINE]],4)</f>
        <v>5701</v>
      </c>
      <c r="E5704" t="s">
        <v>38</v>
      </c>
      <c r="F5704" t="str">
        <f>VLOOKUP(tbStoricoOrdini[[#This Row],[CLIENTE]],tbClienti[],3,FALSE)</f>
        <v>Emilia Romagna</v>
      </c>
      <c r="G5704" t="str">
        <f>VLOOKUP(tbStoricoOrdini[[#This Row],[CLIENTE]],tbClienti[],7,FALSE)</f>
        <v>DB</v>
      </c>
      <c r="H5704" t="s">
        <v>72</v>
      </c>
      <c r="I5704" t="str">
        <f>IF(LEFT(tbStoricoOrdini[[#This Row],[ARTICOLO]],3) = "COG","COG",LEFT(tbStoricoOrdini[[#This Row],[ARTICOLO]],FIND(" ",tbStoricoOrdini[[#This Row],[ARTICOLO]])-1))</f>
        <v>EB06</v>
      </c>
      <c r="J5704" t="str">
        <f>MID(tbStoricoOrdini[[#This Row],[ARTICOLO]],FIND(" ",tbStoricoOrdini[[#This Row],[ARTICOLO]])+1,4)</f>
        <v>3000</v>
      </c>
      <c r="K5704" t="str">
        <f>IFERROR(RIGHT(tbStoricoOrdini[[#This Row],[ARTICOLO]],LEN(tbStoricoOrdini[[#This Row],[ARTICOLO]])-FIND(" ",tbStoricoOrdini[[#This Row],[ARTICOLO]],FIND(" ",tbStoricoOrdini[[#This Row],[ARTICOLO]]) +1)),"")</f>
        <v>Medium</v>
      </c>
      <c r="L5704" s="3">
        <f>VLOOKUP(tbStoricoOrdini[[#This Row],[ARTICOLO]],tbArticoli[],2,FALSE)</f>
        <v>120</v>
      </c>
      <c r="M5704" s="22">
        <f>tbStoricoOrdini[[#This Row],[IMPORTO]]/tbStoricoOrdini[[#This Row],[PREZZO]]</f>
        <v>3.5833333333333335</v>
      </c>
      <c r="N5704" t="s">
        <v>16</v>
      </c>
      <c r="O5704" s="8">
        <f>VLOOKUP(tbStoricoOrdini[[#This Row],[AGENTE]],tbAgenti[],2,FALSE)</f>
        <v>0.05</v>
      </c>
      <c r="P5704" s="2">
        <v>430</v>
      </c>
      <c r="Q5704" s="2">
        <f>tbStoricoOrdini[[#This Row],[IMPORTO]]*tbStoricoOrdini[[#This Row],[% COMM.]]</f>
        <v>21.5</v>
      </c>
      <c r="R5704" s="2">
        <f>tbStoricoOrdini[[#This Row],[TOT. COMM.]]+tbStoricoOrdini[[#This Row],[IMPORTO]]</f>
        <v>451.5</v>
      </c>
    </row>
    <row r="5705" spans="1:18">
      <c r="A5705" s="1">
        <v>44013</v>
      </c>
      <c r="B5705" s="7">
        <f>MONTH(tbStoricoOrdini[[#This Row],[DATA]])</f>
        <v>7</v>
      </c>
      <c r="C5705" t="s">
        <v>5800</v>
      </c>
      <c r="D5705" t="str">
        <f>RIGHT(tbStoricoOrdini[[#This Row],[ORDINE]],4)</f>
        <v>5702</v>
      </c>
      <c r="E5705" t="s">
        <v>38</v>
      </c>
      <c r="F5705" t="str">
        <f>VLOOKUP(tbStoricoOrdini[[#This Row],[CLIENTE]],tbClienti[],3,FALSE)</f>
        <v>Emilia Romagna</v>
      </c>
      <c r="G5705" t="str">
        <f>VLOOKUP(tbStoricoOrdini[[#This Row],[CLIENTE]],tbClienti[],7,FALSE)</f>
        <v>DB</v>
      </c>
      <c r="H5705" t="s">
        <v>72</v>
      </c>
      <c r="I5705" t="str">
        <f>IF(LEFT(tbStoricoOrdini[[#This Row],[ARTICOLO]],3) = "COG","COG",LEFT(tbStoricoOrdini[[#This Row],[ARTICOLO]],FIND(" ",tbStoricoOrdini[[#This Row],[ARTICOLO]])-1))</f>
        <v>EB06</v>
      </c>
      <c r="J5705" t="str">
        <f>MID(tbStoricoOrdini[[#This Row],[ARTICOLO]],FIND(" ",tbStoricoOrdini[[#This Row],[ARTICOLO]])+1,4)</f>
        <v>3000</v>
      </c>
      <c r="K5705" t="str">
        <f>IFERROR(RIGHT(tbStoricoOrdini[[#This Row],[ARTICOLO]],LEN(tbStoricoOrdini[[#This Row],[ARTICOLO]])-FIND(" ",tbStoricoOrdini[[#This Row],[ARTICOLO]],FIND(" ",tbStoricoOrdini[[#This Row],[ARTICOLO]]) +1)),"")</f>
        <v>Medium</v>
      </c>
      <c r="L5705" s="3">
        <f>VLOOKUP(tbStoricoOrdini[[#This Row],[ARTICOLO]],tbArticoli[],2,FALSE)</f>
        <v>120</v>
      </c>
      <c r="M5705" s="22">
        <f>tbStoricoOrdini[[#This Row],[IMPORTO]]/tbStoricoOrdini[[#This Row],[PREZZO]]</f>
        <v>25.975000000000001</v>
      </c>
      <c r="N5705" t="s">
        <v>9</v>
      </c>
      <c r="O5705" s="8">
        <f>VLOOKUP(tbStoricoOrdini[[#This Row],[AGENTE]],tbAgenti[],2,FALSE)</f>
        <v>0.05</v>
      </c>
      <c r="P5705" s="2">
        <v>3117</v>
      </c>
      <c r="Q5705" s="2">
        <f>tbStoricoOrdini[[#This Row],[IMPORTO]]*tbStoricoOrdini[[#This Row],[% COMM.]]</f>
        <v>155.85000000000002</v>
      </c>
      <c r="R5705" s="2">
        <f>tbStoricoOrdini[[#This Row],[TOT. COMM.]]+tbStoricoOrdini[[#This Row],[IMPORTO]]</f>
        <v>3272.85</v>
      </c>
    </row>
    <row r="5706" spans="1:18">
      <c r="A5706" s="1">
        <v>44013</v>
      </c>
      <c r="B5706" s="7">
        <f>MONTH(tbStoricoOrdini[[#This Row],[DATA]])</f>
        <v>7</v>
      </c>
      <c r="C5706" t="s">
        <v>5801</v>
      </c>
      <c r="D5706" t="str">
        <f>RIGHT(tbStoricoOrdini[[#This Row],[ORDINE]],4)</f>
        <v>5703</v>
      </c>
      <c r="E5706" t="s">
        <v>27</v>
      </c>
      <c r="F5706" t="str">
        <f>VLOOKUP(tbStoricoOrdini[[#This Row],[CLIENTE]],tbClienti[],3,FALSE)</f>
        <v>Veneto</v>
      </c>
      <c r="G5706" t="str">
        <f>VLOOKUP(tbStoricoOrdini[[#This Row],[CLIENTE]],tbClienti[],7,FALSE)</f>
        <v>BD</v>
      </c>
      <c r="H5706" t="s">
        <v>78</v>
      </c>
      <c r="I5706" t="str">
        <f>IF(LEFT(tbStoricoOrdini[[#This Row],[ARTICOLO]],3) = "COG","COG",LEFT(tbStoricoOrdini[[#This Row],[ARTICOLO]],FIND(" ",tbStoricoOrdini[[#This Row],[ARTICOLO]])-1))</f>
        <v>COG</v>
      </c>
      <c r="J5706" t="str">
        <f>MID(tbStoricoOrdini[[#This Row],[ARTICOLO]],FIND(" ",tbStoricoOrdini[[#This Row],[ARTICOLO]])+1,4)</f>
        <v>3000</v>
      </c>
      <c r="K5706" t="str">
        <f>IFERROR(RIGHT(tbStoricoOrdini[[#This Row],[ARTICOLO]],LEN(tbStoricoOrdini[[#This Row],[ARTICOLO]])-FIND(" ",tbStoricoOrdini[[#This Row],[ARTICOLO]],FIND(" ",tbStoricoOrdini[[#This Row],[ARTICOLO]]) +1)),"")</f>
        <v>Medium</v>
      </c>
      <c r="L5706" s="3">
        <f>VLOOKUP(tbStoricoOrdini[[#This Row],[ARTICOLO]],tbArticoli[],2,FALSE)</f>
        <v>220</v>
      </c>
      <c r="M5706" s="22">
        <f>tbStoricoOrdini[[#This Row],[IMPORTO]]/tbStoricoOrdini[[#This Row],[PREZZO]]</f>
        <v>38.736363636363635</v>
      </c>
      <c r="N5706" t="s">
        <v>19</v>
      </c>
      <c r="O5706" s="8">
        <f>VLOOKUP(tbStoricoOrdini[[#This Row],[AGENTE]],tbAgenti[],2,FALSE)</f>
        <v>0.05</v>
      </c>
      <c r="P5706" s="2">
        <v>8522</v>
      </c>
      <c r="Q5706" s="2">
        <f>tbStoricoOrdini[[#This Row],[IMPORTO]]*tbStoricoOrdini[[#This Row],[% COMM.]]</f>
        <v>426.1</v>
      </c>
      <c r="R5706" s="2">
        <f>tbStoricoOrdini[[#This Row],[TOT. COMM.]]+tbStoricoOrdini[[#This Row],[IMPORTO]]</f>
        <v>8948.1</v>
      </c>
    </row>
    <row r="5707" spans="1:18">
      <c r="A5707" s="1">
        <v>44013</v>
      </c>
      <c r="B5707" s="7">
        <f>MONTH(tbStoricoOrdini[[#This Row],[DATA]])</f>
        <v>7</v>
      </c>
      <c r="C5707" t="s">
        <v>5802</v>
      </c>
      <c r="D5707" t="str">
        <f>RIGHT(tbStoricoOrdini[[#This Row],[ORDINE]],4)</f>
        <v>5704</v>
      </c>
      <c r="E5707" t="s">
        <v>27</v>
      </c>
      <c r="F5707" t="str">
        <f>VLOOKUP(tbStoricoOrdini[[#This Row],[CLIENTE]],tbClienti[],3,FALSE)</f>
        <v>Veneto</v>
      </c>
      <c r="G5707" t="str">
        <f>VLOOKUP(tbStoricoOrdini[[#This Row],[CLIENTE]],tbClienti[],7,FALSE)</f>
        <v>BD</v>
      </c>
      <c r="H5707" t="s">
        <v>78</v>
      </c>
      <c r="I5707" t="str">
        <f>IF(LEFT(tbStoricoOrdini[[#This Row],[ARTICOLO]],3) = "COG","COG",LEFT(tbStoricoOrdini[[#This Row],[ARTICOLO]],FIND(" ",tbStoricoOrdini[[#This Row],[ARTICOLO]])-1))</f>
        <v>COG</v>
      </c>
      <c r="J5707" t="str">
        <f>MID(tbStoricoOrdini[[#This Row],[ARTICOLO]],FIND(" ",tbStoricoOrdini[[#This Row],[ARTICOLO]])+1,4)</f>
        <v>3000</v>
      </c>
      <c r="K5707" t="str">
        <f>IFERROR(RIGHT(tbStoricoOrdini[[#This Row],[ARTICOLO]],LEN(tbStoricoOrdini[[#This Row],[ARTICOLO]])-FIND(" ",tbStoricoOrdini[[#This Row],[ARTICOLO]],FIND(" ",tbStoricoOrdini[[#This Row],[ARTICOLO]]) +1)),"")</f>
        <v>Medium</v>
      </c>
      <c r="L5707" s="3">
        <f>VLOOKUP(tbStoricoOrdini[[#This Row],[ARTICOLO]],tbArticoli[],2,FALSE)</f>
        <v>220</v>
      </c>
      <c r="M5707" s="22">
        <f>tbStoricoOrdini[[#This Row],[IMPORTO]]/tbStoricoOrdini[[#This Row],[PREZZO]]</f>
        <v>6.1863636363636365</v>
      </c>
      <c r="N5707" t="s">
        <v>15</v>
      </c>
      <c r="O5707" s="8">
        <f>VLOOKUP(tbStoricoOrdini[[#This Row],[AGENTE]],tbAgenti[],2,FALSE)</f>
        <v>0.08</v>
      </c>
      <c r="P5707" s="2">
        <v>1361</v>
      </c>
      <c r="Q5707" s="2">
        <f>tbStoricoOrdini[[#This Row],[IMPORTO]]*tbStoricoOrdini[[#This Row],[% COMM.]]</f>
        <v>108.88</v>
      </c>
      <c r="R5707" s="2">
        <f>tbStoricoOrdini[[#This Row],[TOT. COMM.]]+tbStoricoOrdini[[#This Row],[IMPORTO]]</f>
        <v>1469.88</v>
      </c>
    </row>
    <row r="5708" spans="1:18">
      <c r="A5708" s="1">
        <v>44013</v>
      </c>
      <c r="B5708" s="7">
        <f>MONTH(tbStoricoOrdini[[#This Row],[DATA]])</f>
        <v>7</v>
      </c>
      <c r="C5708" t="s">
        <v>5803</v>
      </c>
      <c r="D5708" t="str">
        <f>RIGHT(tbStoricoOrdini[[#This Row],[ORDINE]],4)</f>
        <v>5705</v>
      </c>
      <c r="E5708" t="s">
        <v>27</v>
      </c>
      <c r="F5708" t="str">
        <f>VLOOKUP(tbStoricoOrdini[[#This Row],[CLIENTE]],tbClienti[],3,FALSE)</f>
        <v>Veneto</v>
      </c>
      <c r="G5708" t="str">
        <f>VLOOKUP(tbStoricoOrdini[[#This Row],[CLIENTE]],tbClienti[],7,FALSE)</f>
        <v>BD</v>
      </c>
      <c r="H5708" t="s">
        <v>78</v>
      </c>
      <c r="I5708" t="str">
        <f>IF(LEFT(tbStoricoOrdini[[#This Row],[ARTICOLO]],3) = "COG","COG",LEFT(tbStoricoOrdini[[#This Row],[ARTICOLO]],FIND(" ",tbStoricoOrdini[[#This Row],[ARTICOLO]])-1))</f>
        <v>COG</v>
      </c>
      <c r="J5708" t="str">
        <f>MID(tbStoricoOrdini[[#This Row],[ARTICOLO]],FIND(" ",tbStoricoOrdini[[#This Row],[ARTICOLO]])+1,4)</f>
        <v>3000</v>
      </c>
      <c r="K5708" t="str">
        <f>IFERROR(RIGHT(tbStoricoOrdini[[#This Row],[ARTICOLO]],LEN(tbStoricoOrdini[[#This Row],[ARTICOLO]])-FIND(" ",tbStoricoOrdini[[#This Row],[ARTICOLO]],FIND(" ",tbStoricoOrdini[[#This Row],[ARTICOLO]]) +1)),"")</f>
        <v>Medium</v>
      </c>
      <c r="L5708" s="3">
        <f>VLOOKUP(tbStoricoOrdini[[#This Row],[ARTICOLO]],tbArticoli[],2,FALSE)</f>
        <v>220</v>
      </c>
      <c r="M5708" s="22">
        <f>tbStoricoOrdini[[#This Row],[IMPORTO]]/tbStoricoOrdini[[#This Row],[PREZZO]]</f>
        <v>8.672727272727272</v>
      </c>
      <c r="N5708" t="s">
        <v>14</v>
      </c>
      <c r="O5708" s="8">
        <f>VLOOKUP(tbStoricoOrdini[[#This Row],[AGENTE]],tbAgenti[],2,FALSE)</f>
        <v>0.05</v>
      </c>
      <c r="P5708" s="2">
        <v>1908</v>
      </c>
      <c r="Q5708" s="2">
        <f>tbStoricoOrdini[[#This Row],[IMPORTO]]*tbStoricoOrdini[[#This Row],[% COMM.]]</f>
        <v>95.4</v>
      </c>
      <c r="R5708" s="2">
        <f>tbStoricoOrdini[[#This Row],[TOT. COMM.]]+tbStoricoOrdini[[#This Row],[IMPORTO]]</f>
        <v>2003.4</v>
      </c>
    </row>
    <row r="5709" spans="1:18">
      <c r="A5709" s="1">
        <v>44013</v>
      </c>
      <c r="B5709" s="7">
        <f>MONTH(tbStoricoOrdini[[#This Row],[DATA]])</f>
        <v>7</v>
      </c>
      <c r="C5709" t="s">
        <v>5804</v>
      </c>
      <c r="D5709" t="str">
        <f>RIGHT(tbStoricoOrdini[[#This Row],[ORDINE]],4)</f>
        <v>5706</v>
      </c>
      <c r="E5709" t="s">
        <v>27</v>
      </c>
      <c r="F5709" t="str">
        <f>VLOOKUP(tbStoricoOrdini[[#This Row],[CLIENTE]],tbClienti[],3,FALSE)</f>
        <v>Veneto</v>
      </c>
      <c r="G5709" t="str">
        <f>VLOOKUP(tbStoricoOrdini[[#This Row],[CLIENTE]],tbClienti[],7,FALSE)</f>
        <v>BD</v>
      </c>
      <c r="H5709" t="s">
        <v>78</v>
      </c>
      <c r="I5709" t="str">
        <f>IF(LEFT(tbStoricoOrdini[[#This Row],[ARTICOLO]],3) = "COG","COG",LEFT(tbStoricoOrdini[[#This Row],[ARTICOLO]],FIND(" ",tbStoricoOrdini[[#This Row],[ARTICOLO]])-1))</f>
        <v>COG</v>
      </c>
      <c r="J5709" t="str">
        <f>MID(tbStoricoOrdini[[#This Row],[ARTICOLO]],FIND(" ",tbStoricoOrdini[[#This Row],[ARTICOLO]])+1,4)</f>
        <v>3000</v>
      </c>
      <c r="K5709" t="str">
        <f>IFERROR(RIGHT(tbStoricoOrdini[[#This Row],[ARTICOLO]],LEN(tbStoricoOrdini[[#This Row],[ARTICOLO]])-FIND(" ",tbStoricoOrdini[[#This Row],[ARTICOLO]],FIND(" ",tbStoricoOrdini[[#This Row],[ARTICOLO]]) +1)),"")</f>
        <v>Medium</v>
      </c>
      <c r="L5709" s="3">
        <f>VLOOKUP(tbStoricoOrdini[[#This Row],[ARTICOLO]],tbArticoli[],2,FALSE)</f>
        <v>220</v>
      </c>
      <c r="M5709" s="22">
        <f>tbStoricoOrdini[[#This Row],[IMPORTO]]/tbStoricoOrdini[[#This Row],[PREZZO]]</f>
        <v>42.086363636363636</v>
      </c>
      <c r="N5709" t="s">
        <v>7</v>
      </c>
      <c r="O5709" s="8">
        <f>VLOOKUP(tbStoricoOrdini[[#This Row],[AGENTE]],tbAgenti[],2,FALSE)</f>
        <v>0.03</v>
      </c>
      <c r="P5709" s="2">
        <v>9259</v>
      </c>
      <c r="Q5709" s="2">
        <f>tbStoricoOrdini[[#This Row],[IMPORTO]]*tbStoricoOrdini[[#This Row],[% COMM.]]</f>
        <v>277.77</v>
      </c>
      <c r="R5709" s="2">
        <f>tbStoricoOrdini[[#This Row],[TOT. COMM.]]+tbStoricoOrdini[[#This Row],[IMPORTO]]</f>
        <v>9536.77</v>
      </c>
    </row>
    <row r="5710" spans="1:18">
      <c r="A5710" s="1">
        <v>44013</v>
      </c>
      <c r="B5710" s="7">
        <f>MONTH(tbStoricoOrdini[[#This Row],[DATA]])</f>
        <v>7</v>
      </c>
      <c r="C5710" t="s">
        <v>5805</v>
      </c>
      <c r="D5710" t="str">
        <f>RIGHT(tbStoricoOrdini[[#This Row],[ORDINE]],4)</f>
        <v>5707</v>
      </c>
      <c r="E5710" t="s">
        <v>27</v>
      </c>
      <c r="F5710" t="str">
        <f>VLOOKUP(tbStoricoOrdini[[#This Row],[CLIENTE]],tbClienti[],3,FALSE)</f>
        <v>Veneto</v>
      </c>
      <c r="G5710" t="str">
        <f>VLOOKUP(tbStoricoOrdini[[#This Row],[CLIENTE]],tbClienti[],7,FALSE)</f>
        <v>BD</v>
      </c>
      <c r="H5710" t="s">
        <v>78</v>
      </c>
      <c r="I5710" t="str">
        <f>IF(LEFT(tbStoricoOrdini[[#This Row],[ARTICOLO]],3) = "COG","COG",LEFT(tbStoricoOrdini[[#This Row],[ARTICOLO]],FIND(" ",tbStoricoOrdini[[#This Row],[ARTICOLO]])-1))</f>
        <v>COG</v>
      </c>
      <c r="J5710" t="str">
        <f>MID(tbStoricoOrdini[[#This Row],[ARTICOLO]],FIND(" ",tbStoricoOrdini[[#This Row],[ARTICOLO]])+1,4)</f>
        <v>3000</v>
      </c>
      <c r="K5710" t="str">
        <f>IFERROR(RIGHT(tbStoricoOrdini[[#This Row],[ARTICOLO]],LEN(tbStoricoOrdini[[#This Row],[ARTICOLO]])-FIND(" ",tbStoricoOrdini[[#This Row],[ARTICOLO]],FIND(" ",tbStoricoOrdini[[#This Row],[ARTICOLO]]) +1)),"")</f>
        <v>Medium</v>
      </c>
      <c r="L5710" s="3">
        <f>VLOOKUP(tbStoricoOrdini[[#This Row],[ARTICOLO]],tbArticoli[],2,FALSE)</f>
        <v>220</v>
      </c>
      <c r="M5710" s="22">
        <f>tbStoricoOrdini[[#This Row],[IMPORTO]]/tbStoricoOrdini[[#This Row],[PREZZO]]</f>
        <v>126.15909090909091</v>
      </c>
      <c r="N5710" t="s">
        <v>20</v>
      </c>
      <c r="O5710" s="8">
        <f>VLOOKUP(tbStoricoOrdini[[#This Row],[AGENTE]],tbAgenti[],2,FALSE)</f>
        <v>0.05</v>
      </c>
      <c r="P5710" s="2">
        <v>27755</v>
      </c>
      <c r="Q5710" s="2">
        <f>tbStoricoOrdini[[#This Row],[IMPORTO]]*tbStoricoOrdini[[#This Row],[% COMM.]]</f>
        <v>1387.75</v>
      </c>
      <c r="R5710" s="2">
        <f>tbStoricoOrdini[[#This Row],[TOT. COMM.]]+tbStoricoOrdini[[#This Row],[IMPORTO]]</f>
        <v>29142.75</v>
      </c>
    </row>
    <row r="5711" spans="1:18">
      <c r="A5711" s="1">
        <v>44013</v>
      </c>
      <c r="B5711" s="7">
        <f>MONTH(tbStoricoOrdini[[#This Row],[DATA]])</f>
        <v>7</v>
      </c>
      <c r="C5711" t="s">
        <v>5806</v>
      </c>
      <c r="D5711" t="str">
        <f>RIGHT(tbStoricoOrdini[[#This Row],[ORDINE]],4)</f>
        <v>5708</v>
      </c>
      <c r="E5711" t="s">
        <v>27</v>
      </c>
      <c r="F5711" t="str">
        <f>VLOOKUP(tbStoricoOrdini[[#This Row],[CLIENTE]],tbClienti[],3,FALSE)</f>
        <v>Veneto</v>
      </c>
      <c r="G5711" t="str">
        <f>VLOOKUP(tbStoricoOrdini[[#This Row],[CLIENTE]],tbClienti[],7,FALSE)</f>
        <v>BD</v>
      </c>
      <c r="H5711" t="s">
        <v>78</v>
      </c>
      <c r="I5711" t="str">
        <f>IF(LEFT(tbStoricoOrdini[[#This Row],[ARTICOLO]],3) = "COG","COG",LEFT(tbStoricoOrdini[[#This Row],[ARTICOLO]],FIND(" ",tbStoricoOrdini[[#This Row],[ARTICOLO]])-1))</f>
        <v>COG</v>
      </c>
      <c r="J5711" t="str">
        <f>MID(tbStoricoOrdini[[#This Row],[ARTICOLO]],FIND(" ",tbStoricoOrdini[[#This Row],[ARTICOLO]])+1,4)</f>
        <v>3000</v>
      </c>
      <c r="K5711" t="str">
        <f>IFERROR(RIGHT(tbStoricoOrdini[[#This Row],[ARTICOLO]],LEN(tbStoricoOrdini[[#This Row],[ARTICOLO]])-FIND(" ",tbStoricoOrdini[[#This Row],[ARTICOLO]],FIND(" ",tbStoricoOrdini[[#This Row],[ARTICOLO]]) +1)),"")</f>
        <v>Medium</v>
      </c>
      <c r="L5711" s="3">
        <f>VLOOKUP(tbStoricoOrdini[[#This Row],[ARTICOLO]],tbArticoli[],2,FALSE)</f>
        <v>220</v>
      </c>
      <c r="M5711" s="22">
        <f>tbStoricoOrdini[[#This Row],[IMPORTO]]/tbStoricoOrdini[[#This Row],[PREZZO]]</f>
        <v>0.94545454545454544</v>
      </c>
      <c r="N5711" t="s">
        <v>18</v>
      </c>
      <c r="O5711" s="8">
        <f>VLOOKUP(tbStoricoOrdini[[#This Row],[AGENTE]],tbAgenti[],2,FALSE)</f>
        <v>0.03</v>
      </c>
      <c r="P5711" s="2">
        <v>208</v>
      </c>
      <c r="Q5711" s="2">
        <f>tbStoricoOrdini[[#This Row],[IMPORTO]]*tbStoricoOrdini[[#This Row],[% COMM.]]</f>
        <v>6.24</v>
      </c>
      <c r="R5711" s="2">
        <f>tbStoricoOrdini[[#This Row],[TOT. COMM.]]+tbStoricoOrdini[[#This Row],[IMPORTO]]</f>
        <v>214.24</v>
      </c>
    </row>
    <row r="5712" spans="1:18">
      <c r="A5712" s="1">
        <v>44013</v>
      </c>
      <c r="B5712" s="7">
        <f>MONTH(tbStoricoOrdini[[#This Row],[DATA]])</f>
        <v>7</v>
      </c>
      <c r="C5712" t="s">
        <v>5807</v>
      </c>
      <c r="D5712" t="str">
        <f>RIGHT(tbStoricoOrdini[[#This Row],[ORDINE]],4)</f>
        <v>5709</v>
      </c>
      <c r="E5712" t="s">
        <v>27</v>
      </c>
      <c r="F5712" t="str">
        <f>VLOOKUP(tbStoricoOrdini[[#This Row],[CLIENTE]],tbClienti[],3,FALSE)</f>
        <v>Veneto</v>
      </c>
      <c r="G5712" t="str">
        <f>VLOOKUP(tbStoricoOrdini[[#This Row],[CLIENTE]],tbClienti[],7,FALSE)</f>
        <v>BD</v>
      </c>
      <c r="H5712" t="s">
        <v>78</v>
      </c>
      <c r="I5712" t="str">
        <f>IF(LEFT(tbStoricoOrdini[[#This Row],[ARTICOLO]],3) = "COG","COG",LEFT(tbStoricoOrdini[[#This Row],[ARTICOLO]],FIND(" ",tbStoricoOrdini[[#This Row],[ARTICOLO]])-1))</f>
        <v>COG</v>
      </c>
      <c r="J5712" t="str">
        <f>MID(tbStoricoOrdini[[#This Row],[ARTICOLO]],FIND(" ",tbStoricoOrdini[[#This Row],[ARTICOLO]])+1,4)</f>
        <v>3000</v>
      </c>
      <c r="K5712" t="str">
        <f>IFERROR(RIGHT(tbStoricoOrdini[[#This Row],[ARTICOLO]],LEN(tbStoricoOrdini[[#This Row],[ARTICOLO]])-FIND(" ",tbStoricoOrdini[[#This Row],[ARTICOLO]],FIND(" ",tbStoricoOrdini[[#This Row],[ARTICOLO]]) +1)),"")</f>
        <v>Medium</v>
      </c>
      <c r="L5712" s="3">
        <f>VLOOKUP(tbStoricoOrdini[[#This Row],[ARTICOLO]],tbArticoli[],2,FALSE)</f>
        <v>220</v>
      </c>
      <c r="M5712" s="22">
        <f>tbStoricoOrdini[[#This Row],[IMPORTO]]/tbStoricoOrdini[[#This Row],[PREZZO]]</f>
        <v>0</v>
      </c>
      <c r="N5712" t="s">
        <v>9</v>
      </c>
      <c r="O5712" s="8">
        <f>VLOOKUP(tbStoricoOrdini[[#This Row],[AGENTE]],tbAgenti[],2,FALSE)</f>
        <v>0.05</v>
      </c>
      <c r="P5712" s="2">
        <v>0</v>
      </c>
      <c r="Q5712" s="2">
        <f>tbStoricoOrdini[[#This Row],[IMPORTO]]*tbStoricoOrdini[[#This Row],[% COMM.]]</f>
        <v>0</v>
      </c>
      <c r="R5712" s="2">
        <f>tbStoricoOrdini[[#This Row],[TOT. COMM.]]+tbStoricoOrdini[[#This Row],[IMPORTO]]</f>
        <v>0</v>
      </c>
    </row>
    <row r="5713" spans="1:18">
      <c r="A5713" s="1">
        <v>44013</v>
      </c>
      <c r="B5713" s="7">
        <f>MONTH(tbStoricoOrdini[[#This Row],[DATA]])</f>
        <v>7</v>
      </c>
      <c r="C5713" t="s">
        <v>5808</v>
      </c>
      <c r="D5713" t="str">
        <f>RIGHT(tbStoricoOrdini[[#This Row],[ORDINE]],4)</f>
        <v>5710</v>
      </c>
      <c r="E5713" t="s">
        <v>27</v>
      </c>
      <c r="F5713" t="str">
        <f>VLOOKUP(tbStoricoOrdini[[#This Row],[CLIENTE]],tbClienti[],3,FALSE)</f>
        <v>Veneto</v>
      </c>
      <c r="G5713" t="str">
        <f>VLOOKUP(tbStoricoOrdini[[#This Row],[CLIENTE]],tbClienti[],7,FALSE)</f>
        <v>BD</v>
      </c>
      <c r="H5713" t="s">
        <v>74</v>
      </c>
      <c r="I5713" t="str">
        <f>IF(LEFT(tbStoricoOrdini[[#This Row],[ARTICOLO]],3) = "COG","COG",LEFT(tbStoricoOrdini[[#This Row],[ARTICOLO]],FIND(" ",tbStoricoOrdini[[#This Row],[ARTICOLO]])-1))</f>
        <v>AVRC</v>
      </c>
      <c r="J5713" t="str">
        <f>MID(tbStoricoOrdini[[#This Row],[ARTICOLO]],FIND(" ",tbStoricoOrdini[[#This Row],[ARTICOLO]])+1,4)</f>
        <v>2500</v>
      </c>
      <c r="K5713" t="str">
        <f>IFERROR(RIGHT(tbStoricoOrdini[[#This Row],[ARTICOLO]],LEN(tbStoricoOrdini[[#This Row],[ARTICOLO]])-FIND(" ",tbStoricoOrdini[[#This Row],[ARTICOLO]],FIND(" ",tbStoricoOrdini[[#This Row],[ARTICOLO]]) +1)),"")</f>
        <v>Gold</v>
      </c>
      <c r="L5713" s="3">
        <f>VLOOKUP(tbStoricoOrdini[[#This Row],[ARTICOLO]],tbArticoli[],2,FALSE)</f>
        <v>500</v>
      </c>
      <c r="M5713" s="22">
        <f>tbStoricoOrdini[[#This Row],[IMPORTO]]/tbStoricoOrdini[[#This Row],[PREZZO]]</f>
        <v>3.7759999999999998</v>
      </c>
      <c r="N5713" t="s">
        <v>10</v>
      </c>
      <c r="O5713" s="8">
        <f>VLOOKUP(tbStoricoOrdini[[#This Row],[AGENTE]],tbAgenti[],2,FALSE)</f>
        <v>3.6999999999999998E-2</v>
      </c>
      <c r="P5713" s="2">
        <v>1888</v>
      </c>
      <c r="Q5713" s="2">
        <f>tbStoricoOrdini[[#This Row],[IMPORTO]]*tbStoricoOrdini[[#This Row],[% COMM.]]</f>
        <v>69.855999999999995</v>
      </c>
      <c r="R5713" s="2">
        <f>tbStoricoOrdini[[#This Row],[TOT. COMM.]]+tbStoricoOrdini[[#This Row],[IMPORTO]]</f>
        <v>1957.856</v>
      </c>
    </row>
    <row r="5714" spans="1:18">
      <c r="A5714" s="1">
        <v>44013</v>
      </c>
      <c r="B5714" s="7">
        <f>MONTH(tbStoricoOrdini[[#This Row],[DATA]])</f>
        <v>7</v>
      </c>
      <c r="C5714" t="s">
        <v>5809</v>
      </c>
      <c r="D5714" t="str">
        <f>RIGHT(tbStoricoOrdini[[#This Row],[ORDINE]],4)</f>
        <v>5711</v>
      </c>
      <c r="E5714" t="s">
        <v>27</v>
      </c>
      <c r="F5714" t="str">
        <f>VLOOKUP(tbStoricoOrdini[[#This Row],[CLIENTE]],tbClienti[],3,FALSE)</f>
        <v>Veneto</v>
      </c>
      <c r="G5714" t="str">
        <f>VLOOKUP(tbStoricoOrdini[[#This Row],[CLIENTE]],tbClienti[],7,FALSE)</f>
        <v>BD</v>
      </c>
      <c r="H5714" t="s">
        <v>74</v>
      </c>
      <c r="I5714" t="str">
        <f>IF(LEFT(tbStoricoOrdini[[#This Row],[ARTICOLO]],3) = "COG","COG",LEFT(tbStoricoOrdini[[#This Row],[ARTICOLO]],FIND(" ",tbStoricoOrdini[[#This Row],[ARTICOLO]])-1))</f>
        <v>AVRC</v>
      </c>
      <c r="J5714" t="str">
        <f>MID(tbStoricoOrdini[[#This Row],[ARTICOLO]],FIND(" ",tbStoricoOrdini[[#This Row],[ARTICOLO]])+1,4)</f>
        <v>2500</v>
      </c>
      <c r="K5714" t="str">
        <f>IFERROR(RIGHT(tbStoricoOrdini[[#This Row],[ARTICOLO]],LEN(tbStoricoOrdini[[#This Row],[ARTICOLO]])-FIND(" ",tbStoricoOrdini[[#This Row],[ARTICOLO]],FIND(" ",tbStoricoOrdini[[#This Row],[ARTICOLO]]) +1)),"")</f>
        <v>Gold</v>
      </c>
      <c r="L5714" s="3">
        <f>VLOOKUP(tbStoricoOrdini[[#This Row],[ARTICOLO]],tbArticoli[],2,FALSE)</f>
        <v>500</v>
      </c>
      <c r="M5714" s="22">
        <f>tbStoricoOrdini[[#This Row],[IMPORTO]]/tbStoricoOrdini[[#This Row],[PREZZO]]</f>
        <v>36.996000000000002</v>
      </c>
      <c r="N5714" t="s">
        <v>19</v>
      </c>
      <c r="O5714" s="8">
        <f>VLOOKUP(tbStoricoOrdini[[#This Row],[AGENTE]],tbAgenti[],2,FALSE)</f>
        <v>0.05</v>
      </c>
      <c r="P5714" s="2">
        <v>18498</v>
      </c>
      <c r="Q5714" s="2">
        <f>tbStoricoOrdini[[#This Row],[IMPORTO]]*tbStoricoOrdini[[#This Row],[% COMM.]]</f>
        <v>924.90000000000009</v>
      </c>
      <c r="R5714" s="2">
        <f>tbStoricoOrdini[[#This Row],[TOT. COMM.]]+tbStoricoOrdini[[#This Row],[IMPORTO]]</f>
        <v>19422.900000000001</v>
      </c>
    </row>
    <row r="5715" spans="1:18">
      <c r="A5715" s="1">
        <v>44013</v>
      </c>
      <c r="B5715" s="7">
        <f>MONTH(tbStoricoOrdini[[#This Row],[DATA]])</f>
        <v>7</v>
      </c>
      <c r="C5715" t="s">
        <v>5810</v>
      </c>
      <c r="D5715" t="str">
        <f>RIGHT(tbStoricoOrdini[[#This Row],[ORDINE]],4)</f>
        <v>5712</v>
      </c>
      <c r="E5715" t="s">
        <v>27</v>
      </c>
      <c r="F5715" t="str">
        <f>VLOOKUP(tbStoricoOrdini[[#This Row],[CLIENTE]],tbClienti[],3,FALSE)</f>
        <v>Veneto</v>
      </c>
      <c r="G5715" t="str">
        <f>VLOOKUP(tbStoricoOrdini[[#This Row],[CLIENTE]],tbClienti[],7,FALSE)</f>
        <v>BD</v>
      </c>
      <c r="H5715" t="s">
        <v>74</v>
      </c>
      <c r="I5715" t="str">
        <f>IF(LEFT(tbStoricoOrdini[[#This Row],[ARTICOLO]],3) = "COG","COG",LEFT(tbStoricoOrdini[[#This Row],[ARTICOLO]],FIND(" ",tbStoricoOrdini[[#This Row],[ARTICOLO]])-1))</f>
        <v>AVRC</v>
      </c>
      <c r="J5715" t="str">
        <f>MID(tbStoricoOrdini[[#This Row],[ARTICOLO]],FIND(" ",tbStoricoOrdini[[#This Row],[ARTICOLO]])+1,4)</f>
        <v>2500</v>
      </c>
      <c r="K5715" t="str">
        <f>IFERROR(RIGHT(tbStoricoOrdini[[#This Row],[ARTICOLO]],LEN(tbStoricoOrdini[[#This Row],[ARTICOLO]])-FIND(" ",tbStoricoOrdini[[#This Row],[ARTICOLO]],FIND(" ",tbStoricoOrdini[[#This Row],[ARTICOLO]]) +1)),"")</f>
        <v>Gold</v>
      </c>
      <c r="L5715" s="3">
        <f>VLOOKUP(tbStoricoOrdini[[#This Row],[ARTICOLO]],tbArticoli[],2,FALSE)</f>
        <v>500</v>
      </c>
      <c r="M5715" s="22">
        <f>tbStoricoOrdini[[#This Row],[IMPORTO]]/tbStoricoOrdini[[#This Row],[PREZZO]]</f>
        <v>7.1999999999999995E-2</v>
      </c>
      <c r="N5715" t="s">
        <v>15</v>
      </c>
      <c r="O5715" s="8">
        <f>VLOOKUP(tbStoricoOrdini[[#This Row],[AGENTE]],tbAgenti[],2,FALSE)</f>
        <v>0.08</v>
      </c>
      <c r="P5715" s="2">
        <v>36</v>
      </c>
      <c r="Q5715" s="2">
        <f>tbStoricoOrdini[[#This Row],[IMPORTO]]*tbStoricoOrdini[[#This Row],[% COMM.]]</f>
        <v>2.88</v>
      </c>
      <c r="R5715" s="2">
        <f>tbStoricoOrdini[[#This Row],[TOT. COMM.]]+tbStoricoOrdini[[#This Row],[IMPORTO]]</f>
        <v>38.880000000000003</v>
      </c>
    </row>
    <row r="5716" spans="1:18">
      <c r="A5716" s="1">
        <v>44013</v>
      </c>
      <c r="B5716" s="7">
        <f>MONTH(tbStoricoOrdini[[#This Row],[DATA]])</f>
        <v>7</v>
      </c>
      <c r="C5716" t="s">
        <v>5811</v>
      </c>
      <c r="D5716" t="str">
        <f>RIGHT(tbStoricoOrdini[[#This Row],[ORDINE]],4)</f>
        <v>5713</v>
      </c>
      <c r="E5716" t="s">
        <v>27</v>
      </c>
      <c r="F5716" t="str">
        <f>VLOOKUP(tbStoricoOrdini[[#This Row],[CLIENTE]],tbClienti[],3,FALSE)</f>
        <v>Veneto</v>
      </c>
      <c r="G5716" t="str">
        <f>VLOOKUP(tbStoricoOrdini[[#This Row],[CLIENTE]],tbClienti[],7,FALSE)</f>
        <v>BD</v>
      </c>
      <c r="H5716" t="s">
        <v>74</v>
      </c>
      <c r="I5716" t="str">
        <f>IF(LEFT(tbStoricoOrdini[[#This Row],[ARTICOLO]],3) = "COG","COG",LEFT(tbStoricoOrdini[[#This Row],[ARTICOLO]],FIND(" ",tbStoricoOrdini[[#This Row],[ARTICOLO]])-1))</f>
        <v>AVRC</v>
      </c>
      <c r="J5716" t="str">
        <f>MID(tbStoricoOrdini[[#This Row],[ARTICOLO]],FIND(" ",tbStoricoOrdini[[#This Row],[ARTICOLO]])+1,4)</f>
        <v>2500</v>
      </c>
      <c r="K5716" t="str">
        <f>IFERROR(RIGHT(tbStoricoOrdini[[#This Row],[ARTICOLO]],LEN(tbStoricoOrdini[[#This Row],[ARTICOLO]])-FIND(" ",tbStoricoOrdini[[#This Row],[ARTICOLO]],FIND(" ",tbStoricoOrdini[[#This Row],[ARTICOLO]]) +1)),"")</f>
        <v>Gold</v>
      </c>
      <c r="L5716" s="3">
        <f>VLOOKUP(tbStoricoOrdini[[#This Row],[ARTICOLO]],tbArticoli[],2,FALSE)</f>
        <v>500</v>
      </c>
      <c r="M5716" s="22">
        <f>tbStoricoOrdini[[#This Row],[IMPORTO]]/tbStoricoOrdini[[#This Row],[PREZZO]]</f>
        <v>13.472</v>
      </c>
      <c r="N5716" t="s">
        <v>14</v>
      </c>
      <c r="O5716" s="8">
        <f>VLOOKUP(tbStoricoOrdini[[#This Row],[AGENTE]],tbAgenti[],2,FALSE)</f>
        <v>0.05</v>
      </c>
      <c r="P5716" s="2">
        <v>6736</v>
      </c>
      <c r="Q5716" s="2">
        <f>tbStoricoOrdini[[#This Row],[IMPORTO]]*tbStoricoOrdini[[#This Row],[% COMM.]]</f>
        <v>336.8</v>
      </c>
      <c r="R5716" s="2">
        <f>tbStoricoOrdini[[#This Row],[TOT. COMM.]]+tbStoricoOrdini[[#This Row],[IMPORTO]]</f>
        <v>7072.8</v>
      </c>
    </row>
    <row r="5717" spans="1:18">
      <c r="A5717" s="1">
        <v>44013</v>
      </c>
      <c r="B5717" s="7">
        <f>MONTH(tbStoricoOrdini[[#This Row],[DATA]])</f>
        <v>7</v>
      </c>
      <c r="C5717" t="s">
        <v>5812</v>
      </c>
      <c r="D5717" t="str">
        <f>RIGHT(tbStoricoOrdini[[#This Row],[ORDINE]],4)</f>
        <v>5714</v>
      </c>
      <c r="E5717" t="s">
        <v>27</v>
      </c>
      <c r="F5717" t="str">
        <f>VLOOKUP(tbStoricoOrdini[[#This Row],[CLIENTE]],tbClienti[],3,FALSE)</f>
        <v>Veneto</v>
      </c>
      <c r="G5717" t="str">
        <f>VLOOKUP(tbStoricoOrdini[[#This Row],[CLIENTE]],tbClienti[],7,FALSE)</f>
        <v>BD</v>
      </c>
      <c r="H5717" t="s">
        <v>74</v>
      </c>
      <c r="I5717" t="str">
        <f>IF(LEFT(tbStoricoOrdini[[#This Row],[ARTICOLO]],3) = "COG","COG",LEFT(tbStoricoOrdini[[#This Row],[ARTICOLO]],FIND(" ",tbStoricoOrdini[[#This Row],[ARTICOLO]])-1))</f>
        <v>AVRC</v>
      </c>
      <c r="J5717" t="str">
        <f>MID(tbStoricoOrdini[[#This Row],[ARTICOLO]],FIND(" ",tbStoricoOrdini[[#This Row],[ARTICOLO]])+1,4)</f>
        <v>2500</v>
      </c>
      <c r="K5717" t="str">
        <f>IFERROR(RIGHT(tbStoricoOrdini[[#This Row],[ARTICOLO]],LEN(tbStoricoOrdini[[#This Row],[ARTICOLO]])-FIND(" ",tbStoricoOrdini[[#This Row],[ARTICOLO]],FIND(" ",tbStoricoOrdini[[#This Row],[ARTICOLO]]) +1)),"")</f>
        <v>Gold</v>
      </c>
      <c r="L5717" s="3">
        <f>VLOOKUP(tbStoricoOrdini[[#This Row],[ARTICOLO]],tbArticoli[],2,FALSE)</f>
        <v>500</v>
      </c>
      <c r="M5717" s="22">
        <f>tbStoricoOrdini[[#This Row],[IMPORTO]]/tbStoricoOrdini[[#This Row],[PREZZO]]</f>
        <v>29.922000000000001</v>
      </c>
      <c r="N5717" t="s">
        <v>7</v>
      </c>
      <c r="O5717" s="8">
        <f>VLOOKUP(tbStoricoOrdini[[#This Row],[AGENTE]],tbAgenti[],2,FALSE)</f>
        <v>0.03</v>
      </c>
      <c r="P5717" s="2">
        <v>14961</v>
      </c>
      <c r="Q5717" s="2">
        <f>tbStoricoOrdini[[#This Row],[IMPORTO]]*tbStoricoOrdini[[#This Row],[% COMM.]]</f>
        <v>448.83</v>
      </c>
      <c r="R5717" s="2">
        <f>tbStoricoOrdini[[#This Row],[TOT. COMM.]]+tbStoricoOrdini[[#This Row],[IMPORTO]]</f>
        <v>15409.83</v>
      </c>
    </row>
    <row r="5718" spans="1:18">
      <c r="A5718" s="1">
        <v>44013</v>
      </c>
      <c r="B5718" s="7">
        <f>MONTH(tbStoricoOrdini[[#This Row],[DATA]])</f>
        <v>7</v>
      </c>
      <c r="C5718" t="s">
        <v>5813</v>
      </c>
      <c r="D5718" t="str">
        <f>RIGHT(tbStoricoOrdini[[#This Row],[ORDINE]],4)</f>
        <v>5715</v>
      </c>
      <c r="E5718" t="s">
        <v>27</v>
      </c>
      <c r="F5718" t="str">
        <f>VLOOKUP(tbStoricoOrdini[[#This Row],[CLIENTE]],tbClienti[],3,FALSE)</f>
        <v>Veneto</v>
      </c>
      <c r="G5718" t="str">
        <f>VLOOKUP(tbStoricoOrdini[[#This Row],[CLIENTE]],tbClienti[],7,FALSE)</f>
        <v>BD</v>
      </c>
      <c r="H5718" t="s">
        <v>74</v>
      </c>
      <c r="I5718" t="str">
        <f>IF(LEFT(tbStoricoOrdini[[#This Row],[ARTICOLO]],3) = "COG","COG",LEFT(tbStoricoOrdini[[#This Row],[ARTICOLO]],FIND(" ",tbStoricoOrdini[[#This Row],[ARTICOLO]])-1))</f>
        <v>AVRC</v>
      </c>
      <c r="J5718" t="str">
        <f>MID(tbStoricoOrdini[[#This Row],[ARTICOLO]],FIND(" ",tbStoricoOrdini[[#This Row],[ARTICOLO]])+1,4)</f>
        <v>2500</v>
      </c>
      <c r="K5718" t="str">
        <f>IFERROR(RIGHT(tbStoricoOrdini[[#This Row],[ARTICOLO]],LEN(tbStoricoOrdini[[#This Row],[ARTICOLO]])-FIND(" ",tbStoricoOrdini[[#This Row],[ARTICOLO]],FIND(" ",tbStoricoOrdini[[#This Row],[ARTICOLO]]) +1)),"")</f>
        <v>Gold</v>
      </c>
      <c r="L5718" s="3">
        <f>VLOOKUP(tbStoricoOrdini[[#This Row],[ARTICOLO]],tbArticoli[],2,FALSE)</f>
        <v>500</v>
      </c>
      <c r="M5718" s="22">
        <f>tbStoricoOrdini[[#This Row],[IMPORTO]]/tbStoricoOrdini[[#This Row],[PREZZO]]</f>
        <v>103.95399999999999</v>
      </c>
      <c r="N5718" t="s">
        <v>20</v>
      </c>
      <c r="O5718" s="8">
        <f>VLOOKUP(tbStoricoOrdini[[#This Row],[AGENTE]],tbAgenti[],2,FALSE)</f>
        <v>0.05</v>
      </c>
      <c r="P5718" s="2">
        <v>51977</v>
      </c>
      <c r="Q5718" s="2">
        <f>tbStoricoOrdini[[#This Row],[IMPORTO]]*tbStoricoOrdini[[#This Row],[% COMM.]]</f>
        <v>2598.8500000000004</v>
      </c>
      <c r="R5718" s="2">
        <f>tbStoricoOrdini[[#This Row],[TOT. COMM.]]+tbStoricoOrdini[[#This Row],[IMPORTO]]</f>
        <v>54575.85</v>
      </c>
    </row>
    <row r="5719" spans="1:18">
      <c r="A5719" s="1">
        <v>44013</v>
      </c>
      <c r="B5719" s="7">
        <f>MONTH(tbStoricoOrdini[[#This Row],[DATA]])</f>
        <v>7</v>
      </c>
      <c r="C5719" t="s">
        <v>5814</v>
      </c>
      <c r="D5719" t="str">
        <f>RIGHT(tbStoricoOrdini[[#This Row],[ORDINE]],4)</f>
        <v>5716</v>
      </c>
      <c r="E5719" t="s">
        <v>27</v>
      </c>
      <c r="F5719" t="str">
        <f>VLOOKUP(tbStoricoOrdini[[#This Row],[CLIENTE]],tbClienti[],3,FALSE)</f>
        <v>Veneto</v>
      </c>
      <c r="G5719" t="str">
        <f>VLOOKUP(tbStoricoOrdini[[#This Row],[CLIENTE]],tbClienti[],7,FALSE)</f>
        <v>BD</v>
      </c>
      <c r="H5719" t="s">
        <v>74</v>
      </c>
      <c r="I5719" t="str">
        <f>IF(LEFT(tbStoricoOrdini[[#This Row],[ARTICOLO]],3) = "COG","COG",LEFT(tbStoricoOrdini[[#This Row],[ARTICOLO]],FIND(" ",tbStoricoOrdini[[#This Row],[ARTICOLO]])-1))</f>
        <v>AVRC</v>
      </c>
      <c r="J5719" t="str">
        <f>MID(tbStoricoOrdini[[#This Row],[ARTICOLO]],FIND(" ",tbStoricoOrdini[[#This Row],[ARTICOLO]])+1,4)</f>
        <v>2500</v>
      </c>
      <c r="K5719" t="str">
        <f>IFERROR(RIGHT(tbStoricoOrdini[[#This Row],[ARTICOLO]],LEN(tbStoricoOrdini[[#This Row],[ARTICOLO]])-FIND(" ",tbStoricoOrdini[[#This Row],[ARTICOLO]],FIND(" ",tbStoricoOrdini[[#This Row],[ARTICOLO]]) +1)),"")</f>
        <v>Gold</v>
      </c>
      <c r="L5719" s="3">
        <f>VLOOKUP(tbStoricoOrdini[[#This Row],[ARTICOLO]],tbArticoli[],2,FALSE)</f>
        <v>500</v>
      </c>
      <c r="M5719" s="22">
        <f>tbStoricoOrdini[[#This Row],[IMPORTO]]/tbStoricoOrdini[[#This Row],[PREZZO]]</f>
        <v>4.8819999999999997</v>
      </c>
      <c r="N5719" t="s">
        <v>18</v>
      </c>
      <c r="O5719" s="8">
        <f>VLOOKUP(tbStoricoOrdini[[#This Row],[AGENTE]],tbAgenti[],2,FALSE)</f>
        <v>0.03</v>
      </c>
      <c r="P5719" s="2">
        <v>2441</v>
      </c>
      <c r="Q5719" s="2">
        <f>tbStoricoOrdini[[#This Row],[IMPORTO]]*tbStoricoOrdini[[#This Row],[% COMM.]]</f>
        <v>73.23</v>
      </c>
      <c r="R5719" s="2">
        <f>tbStoricoOrdini[[#This Row],[TOT. COMM.]]+tbStoricoOrdini[[#This Row],[IMPORTO]]</f>
        <v>2514.23</v>
      </c>
    </row>
    <row r="5720" spans="1:18">
      <c r="A5720" s="1">
        <v>44013</v>
      </c>
      <c r="B5720" s="7">
        <f>MONTH(tbStoricoOrdini[[#This Row],[DATA]])</f>
        <v>7</v>
      </c>
      <c r="C5720" t="s">
        <v>5815</v>
      </c>
      <c r="D5720" t="str">
        <f>RIGHT(tbStoricoOrdini[[#This Row],[ORDINE]],4)</f>
        <v>5717</v>
      </c>
      <c r="E5720" t="s">
        <v>27</v>
      </c>
      <c r="F5720" t="str">
        <f>VLOOKUP(tbStoricoOrdini[[#This Row],[CLIENTE]],tbClienti[],3,FALSE)</f>
        <v>Veneto</v>
      </c>
      <c r="G5720" t="str">
        <f>VLOOKUP(tbStoricoOrdini[[#This Row],[CLIENTE]],tbClienti[],7,FALSE)</f>
        <v>BD</v>
      </c>
      <c r="H5720" t="s">
        <v>74</v>
      </c>
      <c r="I5720" t="str">
        <f>IF(LEFT(tbStoricoOrdini[[#This Row],[ARTICOLO]],3) = "COG","COG",LEFT(tbStoricoOrdini[[#This Row],[ARTICOLO]],FIND(" ",tbStoricoOrdini[[#This Row],[ARTICOLO]])-1))</f>
        <v>AVRC</v>
      </c>
      <c r="J5720" t="str">
        <f>MID(tbStoricoOrdini[[#This Row],[ARTICOLO]],FIND(" ",tbStoricoOrdini[[#This Row],[ARTICOLO]])+1,4)</f>
        <v>2500</v>
      </c>
      <c r="K5720" t="str">
        <f>IFERROR(RIGHT(tbStoricoOrdini[[#This Row],[ARTICOLO]],LEN(tbStoricoOrdini[[#This Row],[ARTICOLO]])-FIND(" ",tbStoricoOrdini[[#This Row],[ARTICOLO]],FIND(" ",tbStoricoOrdini[[#This Row],[ARTICOLO]]) +1)),"")</f>
        <v>Gold</v>
      </c>
      <c r="L5720" s="3">
        <f>VLOOKUP(tbStoricoOrdini[[#This Row],[ARTICOLO]],tbArticoli[],2,FALSE)</f>
        <v>500</v>
      </c>
      <c r="M5720" s="22">
        <f>tbStoricoOrdini[[#This Row],[IMPORTO]]/tbStoricoOrdini[[#This Row],[PREZZO]]</f>
        <v>2.1259999999999999</v>
      </c>
      <c r="N5720" t="s">
        <v>6</v>
      </c>
      <c r="O5720" s="8">
        <f>VLOOKUP(tbStoricoOrdini[[#This Row],[AGENTE]],tbAgenti[],2,FALSE)</f>
        <v>7.4999999999999997E-2</v>
      </c>
      <c r="P5720" s="2">
        <v>1063</v>
      </c>
      <c r="Q5720" s="2">
        <f>tbStoricoOrdini[[#This Row],[IMPORTO]]*tbStoricoOrdini[[#This Row],[% COMM.]]</f>
        <v>79.724999999999994</v>
      </c>
      <c r="R5720" s="2">
        <f>tbStoricoOrdini[[#This Row],[TOT. COMM.]]+tbStoricoOrdini[[#This Row],[IMPORTO]]</f>
        <v>1142.7249999999999</v>
      </c>
    </row>
    <row r="5721" spans="1:18">
      <c r="A5721" s="1">
        <v>44013</v>
      </c>
      <c r="B5721" s="7">
        <f>MONTH(tbStoricoOrdini[[#This Row],[DATA]])</f>
        <v>7</v>
      </c>
      <c r="C5721" t="s">
        <v>5816</v>
      </c>
      <c r="D5721" t="str">
        <f>RIGHT(tbStoricoOrdini[[#This Row],[ORDINE]],4)</f>
        <v>5718</v>
      </c>
      <c r="E5721" t="s">
        <v>27</v>
      </c>
      <c r="F5721" t="str">
        <f>VLOOKUP(tbStoricoOrdini[[#This Row],[CLIENTE]],tbClienti[],3,FALSE)</f>
        <v>Veneto</v>
      </c>
      <c r="G5721" t="str">
        <f>VLOOKUP(tbStoricoOrdini[[#This Row],[CLIENTE]],tbClienti[],7,FALSE)</f>
        <v>BD</v>
      </c>
      <c r="H5721" t="s">
        <v>74</v>
      </c>
      <c r="I5721" t="str">
        <f>IF(LEFT(tbStoricoOrdini[[#This Row],[ARTICOLO]],3) = "COG","COG",LEFT(tbStoricoOrdini[[#This Row],[ARTICOLO]],FIND(" ",tbStoricoOrdini[[#This Row],[ARTICOLO]])-1))</f>
        <v>AVRC</v>
      </c>
      <c r="J5721" t="str">
        <f>MID(tbStoricoOrdini[[#This Row],[ARTICOLO]],FIND(" ",tbStoricoOrdini[[#This Row],[ARTICOLO]])+1,4)</f>
        <v>2500</v>
      </c>
      <c r="K5721" t="str">
        <f>IFERROR(RIGHT(tbStoricoOrdini[[#This Row],[ARTICOLO]],LEN(tbStoricoOrdini[[#This Row],[ARTICOLO]])-FIND(" ",tbStoricoOrdini[[#This Row],[ARTICOLO]],FIND(" ",tbStoricoOrdini[[#This Row],[ARTICOLO]]) +1)),"")</f>
        <v>Gold</v>
      </c>
      <c r="L5721" s="3">
        <f>VLOOKUP(tbStoricoOrdini[[#This Row],[ARTICOLO]],tbArticoli[],2,FALSE)</f>
        <v>500</v>
      </c>
      <c r="M5721" s="22">
        <f>tbStoricoOrdini[[#This Row],[IMPORTO]]/tbStoricoOrdini[[#This Row],[PREZZO]]</f>
        <v>53.021999999999998</v>
      </c>
      <c r="N5721" t="s">
        <v>9</v>
      </c>
      <c r="O5721" s="8">
        <f>VLOOKUP(tbStoricoOrdini[[#This Row],[AGENTE]],tbAgenti[],2,FALSE)</f>
        <v>0.05</v>
      </c>
      <c r="P5721" s="2">
        <v>26511</v>
      </c>
      <c r="Q5721" s="2">
        <f>tbStoricoOrdini[[#This Row],[IMPORTO]]*tbStoricoOrdini[[#This Row],[% COMM.]]</f>
        <v>1325.5500000000002</v>
      </c>
      <c r="R5721" s="2">
        <f>tbStoricoOrdini[[#This Row],[TOT. COMM.]]+tbStoricoOrdini[[#This Row],[IMPORTO]]</f>
        <v>27836.55</v>
      </c>
    </row>
    <row r="5722" spans="1:18">
      <c r="A5722" s="1">
        <v>44013</v>
      </c>
      <c r="B5722" s="7">
        <f>MONTH(tbStoricoOrdini[[#This Row],[DATA]])</f>
        <v>7</v>
      </c>
      <c r="C5722" t="s">
        <v>5817</v>
      </c>
      <c r="D5722" t="str">
        <f>RIGHT(tbStoricoOrdini[[#This Row],[ORDINE]],4)</f>
        <v>5719</v>
      </c>
      <c r="E5722" t="s">
        <v>27</v>
      </c>
      <c r="F5722" t="str">
        <f>VLOOKUP(tbStoricoOrdini[[#This Row],[CLIENTE]],tbClienti[],3,FALSE)</f>
        <v>Veneto</v>
      </c>
      <c r="G5722" t="str">
        <f>VLOOKUP(tbStoricoOrdini[[#This Row],[CLIENTE]],tbClienti[],7,FALSE)</f>
        <v>BD</v>
      </c>
      <c r="H5722" t="s">
        <v>77</v>
      </c>
      <c r="I5722" t="str">
        <f>IF(LEFT(tbStoricoOrdini[[#This Row],[ARTICOLO]],3) = "COG","COG",LEFT(tbStoricoOrdini[[#This Row],[ARTICOLO]],FIND(" ",tbStoricoOrdini[[#This Row],[ARTICOLO]])-1))</f>
        <v>COG</v>
      </c>
      <c r="J5722" t="str">
        <f>MID(tbStoricoOrdini[[#This Row],[ARTICOLO]],FIND(" ",tbStoricoOrdini[[#This Row],[ARTICOLO]])+1,4)</f>
        <v>2000</v>
      </c>
      <c r="K5722" t="str">
        <f>IFERROR(RIGHT(tbStoricoOrdini[[#This Row],[ARTICOLO]],LEN(tbStoricoOrdini[[#This Row],[ARTICOLO]])-FIND(" ",tbStoricoOrdini[[#This Row],[ARTICOLO]],FIND(" ",tbStoricoOrdini[[#This Row],[ARTICOLO]]) +1)),"")</f>
        <v>Medium</v>
      </c>
      <c r="L5722" s="3">
        <f>VLOOKUP(tbStoricoOrdini[[#This Row],[ARTICOLO]],tbArticoli[],2,FALSE)</f>
        <v>200</v>
      </c>
      <c r="M5722" s="22">
        <f>tbStoricoOrdini[[#This Row],[IMPORTO]]/tbStoricoOrdini[[#This Row],[PREZZO]]</f>
        <v>4.2949999999999999</v>
      </c>
      <c r="N5722" t="s">
        <v>9</v>
      </c>
      <c r="O5722" s="8">
        <f>VLOOKUP(tbStoricoOrdini[[#This Row],[AGENTE]],tbAgenti[],2,FALSE)</f>
        <v>0.05</v>
      </c>
      <c r="P5722" s="2">
        <v>859</v>
      </c>
      <c r="Q5722" s="2">
        <f>tbStoricoOrdini[[#This Row],[IMPORTO]]*tbStoricoOrdini[[#This Row],[% COMM.]]</f>
        <v>42.95</v>
      </c>
      <c r="R5722" s="2">
        <f>tbStoricoOrdini[[#This Row],[TOT. COMM.]]+tbStoricoOrdini[[#This Row],[IMPORTO]]</f>
        <v>901.95</v>
      </c>
    </row>
    <row r="5723" spans="1:18">
      <c r="A5723" s="1">
        <v>44013</v>
      </c>
      <c r="B5723" s="7">
        <f>MONTH(tbStoricoOrdini[[#This Row],[DATA]])</f>
        <v>7</v>
      </c>
      <c r="C5723" t="s">
        <v>5818</v>
      </c>
      <c r="D5723" t="str">
        <f>RIGHT(tbStoricoOrdini[[#This Row],[ORDINE]],4)</f>
        <v>5720</v>
      </c>
      <c r="E5723" t="s">
        <v>27</v>
      </c>
      <c r="F5723" t="str">
        <f>VLOOKUP(tbStoricoOrdini[[#This Row],[CLIENTE]],tbClienti[],3,FALSE)</f>
        <v>Veneto</v>
      </c>
      <c r="G5723" t="str">
        <f>VLOOKUP(tbStoricoOrdini[[#This Row],[CLIENTE]],tbClienti[],7,FALSE)</f>
        <v>BD</v>
      </c>
      <c r="H5723" t="s">
        <v>61</v>
      </c>
      <c r="I5723" t="str">
        <f>IF(LEFT(tbStoricoOrdini[[#This Row],[ARTICOLO]],3) = "COG","COG",LEFT(tbStoricoOrdini[[#This Row],[ARTICOLO]],FIND(" ",tbStoricoOrdini[[#This Row],[ARTICOLO]])-1))</f>
        <v>KLM</v>
      </c>
      <c r="J5723" t="str">
        <f>MID(tbStoricoOrdini[[#This Row],[ARTICOLO]],FIND(" ",tbStoricoOrdini[[#This Row],[ARTICOLO]])+1,4)</f>
        <v>5000</v>
      </c>
      <c r="K5723" t="str">
        <f>IFERROR(RIGHT(tbStoricoOrdini[[#This Row],[ARTICOLO]],LEN(tbStoricoOrdini[[#This Row],[ARTICOLO]])-FIND(" ",tbStoricoOrdini[[#This Row],[ARTICOLO]],FIND(" ",tbStoricoOrdini[[#This Row],[ARTICOLO]]) +1)),"")</f>
        <v>Medium</v>
      </c>
      <c r="L5723" s="3">
        <f>VLOOKUP(tbStoricoOrdini[[#This Row],[ARTICOLO]],tbArticoli[],2,FALSE)</f>
        <v>150</v>
      </c>
      <c r="M5723" s="22">
        <f>tbStoricoOrdini[[#This Row],[IMPORTO]]/tbStoricoOrdini[[#This Row],[PREZZO]]</f>
        <v>40.04</v>
      </c>
      <c r="N5723" t="s">
        <v>10</v>
      </c>
      <c r="O5723" s="8">
        <f>VLOOKUP(tbStoricoOrdini[[#This Row],[AGENTE]],tbAgenti[],2,FALSE)</f>
        <v>3.6999999999999998E-2</v>
      </c>
      <c r="P5723" s="2">
        <v>6006</v>
      </c>
      <c r="Q5723" s="2">
        <f>tbStoricoOrdini[[#This Row],[IMPORTO]]*tbStoricoOrdini[[#This Row],[% COMM.]]</f>
        <v>222.22199999999998</v>
      </c>
      <c r="R5723" s="2">
        <f>tbStoricoOrdini[[#This Row],[TOT. COMM.]]+tbStoricoOrdini[[#This Row],[IMPORTO]]</f>
        <v>6228.2219999999998</v>
      </c>
    </row>
    <row r="5724" spans="1:18">
      <c r="A5724" s="1">
        <v>44013</v>
      </c>
      <c r="B5724" s="7">
        <f>MONTH(tbStoricoOrdini[[#This Row],[DATA]])</f>
        <v>7</v>
      </c>
      <c r="C5724" t="s">
        <v>5819</v>
      </c>
      <c r="D5724" t="str">
        <f>RIGHT(tbStoricoOrdini[[#This Row],[ORDINE]],4)</f>
        <v>5721</v>
      </c>
      <c r="E5724" t="s">
        <v>27</v>
      </c>
      <c r="F5724" t="str">
        <f>VLOOKUP(tbStoricoOrdini[[#This Row],[CLIENTE]],tbClienti[],3,FALSE)</f>
        <v>Veneto</v>
      </c>
      <c r="G5724" t="str">
        <f>VLOOKUP(tbStoricoOrdini[[#This Row],[CLIENTE]],tbClienti[],7,FALSE)</f>
        <v>BD</v>
      </c>
      <c r="H5724" t="s">
        <v>61</v>
      </c>
      <c r="I5724" t="str">
        <f>IF(LEFT(tbStoricoOrdini[[#This Row],[ARTICOLO]],3) = "COG","COG",LEFT(tbStoricoOrdini[[#This Row],[ARTICOLO]],FIND(" ",tbStoricoOrdini[[#This Row],[ARTICOLO]])-1))</f>
        <v>KLM</v>
      </c>
      <c r="J5724" t="str">
        <f>MID(tbStoricoOrdini[[#This Row],[ARTICOLO]],FIND(" ",tbStoricoOrdini[[#This Row],[ARTICOLO]])+1,4)</f>
        <v>5000</v>
      </c>
      <c r="K5724" t="str">
        <f>IFERROR(RIGHT(tbStoricoOrdini[[#This Row],[ARTICOLO]],LEN(tbStoricoOrdini[[#This Row],[ARTICOLO]])-FIND(" ",tbStoricoOrdini[[#This Row],[ARTICOLO]],FIND(" ",tbStoricoOrdini[[#This Row],[ARTICOLO]]) +1)),"")</f>
        <v>Medium</v>
      </c>
      <c r="L5724" s="3">
        <f>VLOOKUP(tbStoricoOrdini[[#This Row],[ARTICOLO]],tbArticoli[],2,FALSE)</f>
        <v>150</v>
      </c>
      <c r="M5724" s="22">
        <f>tbStoricoOrdini[[#This Row],[IMPORTO]]/tbStoricoOrdini[[#This Row],[PREZZO]]</f>
        <v>1091.1133333333332</v>
      </c>
      <c r="N5724" t="s">
        <v>19</v>
      </c>
      <c r="O5724" s="8">
        <f>VLOOKUP(tbStoricoOrdini[[#This Row],[AGENTE]],tbAgenti[],2,FALSE)</f>
        <v>0.05</v>
      </c>
      <c r="P5724" s="2">
        <v>163667</v>
      </c>
      <c r="Q5724" s="2">
        <f>tbStoricoOrdini[[#This Row],[IMPORTO]]*tbStoricoOrdini[[#This Row],[% COMM.]]</f>
        <v>8183.35</v>
      </c>
      <c r="R5724" s="2">
        <f>tbStoricoOrdini[[#This Row],[TOT. COMM.]]+tbStoricoOrdini[[#This Row],[IMPORTO]]</f>
        <v>171850.35</v>
      </c>
    </row>
    <row r="5725" spans="1:18">
      <c r="A5725" s="1">
        <v>44013</v>
      </c>
      <c r="B5725" s="7">
        <f>MONTH(tbStoricoOrdini[[#This Row],[DATA]])</f>
        <v>7</v>
      </c>
      <c r="C5725" t="s">
        <v>5820</v>
      </c>
      <c r="D5725" t="str">
        <f>RIGHT(tbStoricoOrdini[[#This Row],[ORDINE]],4)</f>
        <v>5722</v>
      </c>
      <c r="E5725" t="s">
        <v>27</v>
      </c>
      <c r="F5725" t="str">
        <f>VLOOKUP(tbStoricoOrdini[[#This Row],[CLIENTE]],tbClienti[],3,FALSE)</f>
        <v>Veneto</v>
      </c>
      <c r="G5725" t="str">
        <f>VLOOKUP(tbStoricoOrdini[[#This Row],[CLIENTE]],tbClienti[],7,FALSE)</f>
        <v>BD</v>
      </c>
      <c r="H5725" t="s">
        <v>61</v>
      </c>
      <c r="I5725" t="str">
        <f>IF(LEFT(tbStoricoOrdini[[#This Row],[ARTICOLO]],3) = "COG","COG",LEFT(tbStoricoOrdini[[#This Row],[ARTICOLO]],FIND(" ",tbStoricoOrdini[[#This Row],[ARTICOLO]])-1))</f>
        <v>KLM</v>
      </c>
      <c r="J5725" t="str">
        <f>MID(tbStoricoOrdini[[#This Row],[ARTICOLO]],FIND(" ",tbStoricoOrdini[[#This Row],[ARTICOLO]])+1,4)</f>
        <v>5000</v>
      </c>
      <c r="K5725" t="str">
        <f>IFERROR(RIGHT(tbStoricoOrdini[[#This Row],[ARTICOLO]],LEN(tbStoricoOrdini[[#This Row],[ARTICOLO]])-FIND(" ",tbStoricoOrdini[[#This Row],[ARTICOLO]],FIND(" ",tbStoricoOrdini[[#This Row],[ARTICOLO]]) +1)),"")</f>
        <v>Medium</v>
      </c>
      <c r="L5725" s="3">
        <f>VLOOKUP(tbStoricoOrdini[[#This Row],[ARTICOLO]],tbArticoli[],2,FALSE)</f>
        <v>150</v>
      </c>
      <c r="M5725" s="22">
        <f>tbStoricoOrdini[[#This Row],[IMPORTO]]/tbStoricoOrdini[[#This Row],[PREZZO]]</f>
        <v>78.506666666666661</v>
      </c>
      <c r="N5725" t="s">
        <v>14</v>
      </c>
      <c r="O5725" s="8">
        <f>VLOOKUP(tbStoricoOrdini[[#This Row],[AGENTE]],tbAgenti[],2,FALSE)</f>
        <v>0.05</v>
      </c>
      <c r="P5725" s="2">
        <v>11776</v>
      </c>
      <c r="Q5725" s="2">
        <f>tbStoricoOrdini[[#This Row],[IMPORTO]]*tbStoricoOrdini[[#This Row],[% COMM.]]</f>
        <v>588.80000000000007</v>
      </c>
      <c r="R5725" s="2">
        <f>tbStoricoOrdini[[#This Row],[TOT. COMM.]]+tbStoricoOrdini[[#This Row],[IMPORTO]]</f>
        <v>12364.8</v>
      </c>
    </row>
    <row r="5726" spans="1:18">
      <c r="A5726" s="1">
        <v>44013</v>
      </c>
      <c r="B5726" s="7">
        <f>MONTH(tbStoricoOrdini[[#This Row],[DATA]])</f>
        <v>7</v>
      </c>
      <c r="C5726" t="s">
        <v>5821</v>
      </c>
      <c r="D5726" t="str">
        <f>RIGHT(tbStoricoOrdini[[#This Row],[ORDINE]],4)</f>
        <v>5723</v>
      </c>
      <c r="E5726" t="s">
        <v>27</v>
      </c>
      <c r="F5726" t="str">
        <f>VLOOKUP(tbStoricoOrdini[[#This Row],[CLIENTE]],tbClienti[],3,FALSE)</f>
        <v>Veneto</v>
      </c>
      <c r="G5726" t="str">
        <f>VLOOKUP(tbStoricoOrdini[[#This Row],[CLIENTE]],tbClienti[],7,FALSE)</f>
        <v>BD</v>
      </c>
      <c r="H5726" t="s">
        <v>61</v>
      </c>
      <c r="I5726" t="str">
        <f>IF(LEFT(tbStoricoOrdini[[#This Row],[ARTICOLO]],3) = "COG","COG",LEFT(tbStoricoOrdini[[#This Row],[ARTICOLO]],FIND(" ",tbStoricoOrdini[[#This Row],[ARTICOLO]])-1))</f>
        <v>KLM</v>
      </c>
      <c r="J5726" t="str">
        <f>MID(tbStoricoOrdini[[#This Row],[ARTICOLO]],FIND(" ",tbStoricoOrdini[[#This Row],[ARTICOLO]])+1,4)</f>
        <v>5000</v>
      </c>
      <c r="K5726" t="str">
        <f>IFERROR(RIGHT(tbStoricoOrdini[[#This Row],[ARTICOLO]],LEN(tbStoricoOrdini[[#This Row],[ARTICOLO]])-FIND(" ",tbStoricoOrdini[[#This Row],[ARTICOLO]],FIND(" ",tbStoricoOrdini[[#This Row],[ARTICOLO]]) +1)),"")</f>
        <v>Medium</v>
      </c>
      <c r="L5726" s="3">
        <f>VLOOKUP(tbStoricoOrdini[[#This Row],[ARTICOLO]],tbArticoli[],2,FALSE)</f>
        <v>150</v>
      </c>
      <c r="M5726" s="22">
        <f>tbStoricoOrdini[[#This Row],[IMPORTO]]/tbStoricoOrdini[[#This Row],[PREZZO]]</f>
        <v>18.093333333333334</v>
      </c>
      <c r="N5726" t="s">
        <v>7</v>
      </c>
      <c r="O5726" s="8">
        <f>VLOOKUP(tbStoricoOrdini[[#This Row],[AGENTE]],tbAgenti[],2,FALSE)</f>
        <v>0.03</v>
      </c>
      <c r="P5726" s="2">
        <v>2714</v>
      </c>
      <c r="Q5726" s="2">
        <f>tbStoricoOrdini[[#This Row],[IMPORTO]]*tbStoricoOrdini[[#This Row],[% COMM.]]</f>
        <v>81.42</v>
      </c>
      <c r="R5726" s="2">
        <f>tbStoricoOrdini[[#This Row],[TOT. COMM.]]+tbStoricoOrdini[[#This Row],[IMPORTO]]</f>
        <v>2795.42</v>
      </c>
    </row>
    <row r="5727" spans="1:18">
      <c r="A5727" s="1">
        <v>44013</v>
      </c>
      <c r="B5727" s="7">
        <f>MONTH(tbStoricoOrdini[[#This Row],[DATA]])</f>
        <v>7</v>
      </c>
      <c r="C5727" t="s">
        <v>5822</v>
      </c>
      <c r="D5727" t="str">
        <f>RIGHT(tbStoricoOrdini[[#This Row],[ORDINE]],4)</f>
        <v>5724</v>
      </c>
      <c r="E5727" t="s">
        <v>27</v>
      </c>
      <c r="F5727" t="str">
        <f>VLOOKUP(tbStoricoOrdini[[#This Row],[CLIENTE]],tbClienti[],3,FALSE)</f>
        <v>Veneto</v>
      </c>
      <c r="G5727" t="str">
        <f>VLOOKUP(tbStoricoOrdini[[#This Row],[CLIENTE]],tbClienti[],7,FALSE)</f>
        <v>BD</v>
      </c>
      <c r="H5727" t="s">
        <v>61</v>
      </c>
      <c r="I5727" t="str">
        <f>IF(LEFT(tbStoricoOrdini[[#This Row],[ARTICOLO]],3) = "COG","COG",LEFT(tbStoricoOrdini[[#This Row],[ARTICOLO]],FIND(" ",tbStoricoOrdini[[#This Row],[ARTICOLO]])-1))</f>
        <v>KLM</v>
      </c>
      <c r="J5727" t="str">
        <f>MID(tbStoricoOrdini[[#This Row],[ARTICOLO]],FIND(" ",tbStoricoOrdini[[#This Row],[ARTICOLO]])+1,4)</f>
        <v>5000</v>
      </c>
      <c r="K5727" t="str">
        <f>IFERROR(RIGHT(tbStoricoOrdini[[#This Row],[ARTICOLO]],LEN(tbStoricoOrdini[[#This Row],[ARTICOLO]])-FIND(" ",tbStoricoOrdini[[#This Row],[ARTICOLO]],FIND(" ",tbStoricoOrdini[[#This Row],[ARTICOLO]]) +1)),"")</f>
        <v>Medium</v>
      </c>
      <c r="L5727" s="3">
        <f>VLOOKUP(tbStoricoOrdini[[#This Row],[ARTICOLO]],tbArticoli[],2,FALSE)</f>
        <v>150</v>
      </c>
      <c r="M5727" s="22">
        <f>tbStoricoOrdini[[#This Row],[IMPORTO]]/tbStoricoOrdini[[#This Row],[PREZZO]]</f>
        <v>76.106666666666669</v>
      </c>
      <c r="N5727" t="s">
        <v>8</v>
      </c>
      <c r="O5727" s="8">
        <f>VLOOKUP(tbStoricoOrdini[[#This Row],[AGENTE]],tbAgenti[],2,FALSE)</f>
        <v>0.05</v>
      </c>
      <c r="P5727" s="2">
        <v>11416</v>
      </c>
      <c r="Q5727" s="2">
        <f>tbStoricoOrdini[[#This Row],[IMPORTO]]*tbStoricoOrdini[[#This Row],[% COMM.]]</f>
        <v>570.80000000000007</v>
      </c>
      <c r="R5727" s="2">
        <f>tbStoricoOrdini[[#This Row],[TOT. COMM.]]+tbStoricoOrdini[[#This Row],[IMPORTO]]</f>
        <v>11986.8</v>
      </c>
    </row>
    <row r="5728" spans="1:18">
      <c r="A5728" s="1">
        <v>44013</v>
      </c>
      <c r="B5728" s="7">
        <f>MONTH(tbStoricoOrdini[[#This Row],[DATA]])</f>
        <v>7</v>
      </c>
      <c r="C5728" t="s">
        <v>5823</v>
      </c>
      <c r="D5728" t="str">
        <f>RIGHT(tbStoricoOrdini[[#This Row],[ORDINE]],4)</f>
        <v>5725</v>
      </c>
      <c r="E5728" t="s">
        <v>27</v>
      </c>
      <c r="F5728" t="str">
        <f>VLOOKUP(tbStoricoOrdini[[#This Row],[CLIENTE]],tbClienti[],3,FALSE)</f>
        <v>Veneto</v>
      </c>
      <c r="G5728" t="str">
        <f>VLOOKUP(tbStoricoOrdini[[#This Row],[CLIENTE]],tbClienti[],7,FALSE)</f>
        <v>BD</v>
      </c>
      <c r="H5728" t="s">
        <v>61</v>
      </c>
      <c r="I5728" t="str">
        <f>IF(LEFT(tbStoricoOrdini[[#This Row],[ARTICOLO]],3) = "COG","COG",LEFT(tbStoricoOrdini[[#This Row],[ARTICOLO]],FIND(" ",tbStoricoOrdini[[#This Row],[ARTICOLO]])-1))</f>
        <v>KLM</v>
      </c>
      <c r="J5728" t="str">
        <f>MID(tbStoricoOrdini[[#This Row],[ARTICOLO]],FIND(" ",tbStoricoOrdini[[#This Row],[ARTICOLO]])+1,4)</f>
        <v>5000</v>
      </c>
      <c r="K5728" t="str">
        <f>IFERROR(RIGHT(tbStoricoOrdini[[#This Row],[ARTICOLO]],LEN(tbStoricoOrdini[[#This Row],[ARTICOLO]])-FIND(" ",tbStoricoOrdini[[#This Row],[ARTICOLO]],FIND(" ",tbStoricoOrdini[[#This Row],[ARTICOLO]]) +1)),"")</f>
        <v>Medium</v>
      </c>
      <c r="L5728" s="3">
        <f>VLOOKUP(tbStoricoOrdini[[#This Row],[ARTICOLO]],tbArticoli[],2,FALSE)</f>
        <v>150</v>
      </c>
      <c r="M5728" s="22">
        <f>tbStoricoOrdini[[#This Row],[IMPORTO]]/tbStoricoOrdini[[#This Row],[PREZZO]]</f>
        <v>235.75333333333333</v>
      </c>
      <c r="N5728" t="s">
        <v>20</v>
      </c>
      <c r="O5728" s="8">
        <f>VLOOKUP(tbStoricoOrdini[[#This Row],[AGENTE]],tbAgenti[],2,FALSE)</f>
        <v>0.05</v>
      </c>
      <c r="P5728" s="2">
        <v>35363</v>
      </c>
      <c r="Q5728" s="2">
        <f>tbStoricoOrdini[[#This Row],[IMPORTO]]*tbStoricoOrdini[[#This Row],[% COMM.]]</f>
        <v>1768.15</v>
      </c>
      <c r="R5728" s="2">
        <f>tbStoricoOrdini[[#This Row],[TOT. COMM.]]+tbStoricoOrdini[[#This Row],[IMPORTO]]</f>
        <v>37131.15</v>
      </c>
    </row>
    <row r="5729" spans="1:18">
      <c r="A5729" s="1">
        <v>44013</v>
      </c>
      <c r="B5729" s="7">
        <f>MONTH(tbStoricoOrdini[[#This Row],[DATA]])</f>
        <v>7</v>
      </c>
      <c r="C5729" t="s">
        <v>5824</v>
      </c>
      <c r="D5729" t="str">
        <f>RIGHT(tbStoricoOrdini[[#This Row],[ORDINE]],4)</f>
        <v>5726</v>
      </c>
      <c r="E5729" t="s">
        <v>27</v>
      </c>
      <c r="F5729" t="str">
        <f>VLOOKUP(tbStoricoOrdini[[#This Row],[CLIENTE]],tbClienti[],3,FALSE)</f>
        <v>Veneto</v>
      </c>
      <c r="G5729" t="str">
        <f>VLOOKUP(tbStoricoOrdini[[#This Row],[CLIENTE]],tbClienti[],7,FALSE)</f>
        <v>BD</v>
      </c>
      <c r="H5729" t="s">
        <v>61</v>
      </c>
      <c r="I5729" t="str">
        <f>IF(LEFT(tbStoricoOrdini[[#This Row],[ARTICOLO]],3) = "COG","COG",LEFT(tbStoricoOrdini[[#This Row],[ARTICOLO]],FIND(" ",tbStoricoOrdini[[#This Row],[ARTICOLO]])-1))</f>
        <v>KLM</v>
      </c>
      <c r="J5729" t="str">
        <f>MID(tbStoricoOrdini[[#This Row],[ARTICOLO]],FIND(" ",tbStoricoOrdini[[#This Row],[ARTICOLO]])+1,4)</f>
        <v>5000</v>
      </c>
      <c r="K5729" t="str">
        <f>IFERROR(RIGHT(tbStoricoOrdini[[#This Row],[ARTICOLO]],LEN(tbStoricoOrdini[[#This Row],[ARTICOLO]])-FIND(" ",tbStoricoOrdini[[#This Row],[ARTICOLO]],FIND(" ",tbStoricoOrdini[[#This Row],[ARTICOLO]]) +1)),"")</f>
        <v>Medium</v>
      </c>
      <c r="L5729" s="3">
        <f>VLOOKUP(tbStoricoOrdini[[#This Row],[ARTICOLO]],tbArticoli[],2,FALSE)</f>
        <v>150</v>
      </c>
      <c r="M5729" s="22">
        <f>tbStoricoOrdini[[#This Row],[IMPORTO]]/tbStoricoOrdini[[#This Row],[PREZZO]]</f>
        <v>51.88</v>
      </c>
      <c r="N5729" t="s">
        <v>18</v>
      </c>
      <c r="O5729" s="8">
        <f>VLOOKUP(tbStoricoOrdini[[#This Row],[AGENTE]],tbAgenti[],2,FALSE)</f>
        <v>0.03</v>
      </c>
      <c r="P5729" s="2">
        <v>7782</v>
      </c>
      <c r="Q5729" s="2">
        <f>tbStoricoOrdini[[#This Row],[IMPORTO]]*tbStoricoOrdini[[#This Row],[% COMM.]]</f>
        <v>233.45999999999998</v>
      </c>
      <c r="R5729" s="2">
        <f>tbStoricoOrdini[[#This Row],[TOT. COMM.]]+tbStoricoOrdini[[#This Row],[IMPORTO]]</f>
        <v>8015.46</v>
      </c>
    </row>
    <row r="5730" spans="1:18">
      <c r="A5730" s="1">
        <v>44013</v>
      </c>
      <c r="B5730" s="7">
        <f>MONTH(tbStoricoOrdini[[#This Row],[DATA]])</f>
        <v>7</v>
      </c>
      <c r="C5730" t="s">
        <v>5825</v>
      </c>
      <c r="D5730" t="str">
        <f>RIGHT(tbStoricoOrdini[[#This Row],[ORDINE]],4)</f>
        <v>5727</v>
      </c>
      <c r="E5730" t="s">
        <v>27</v>
      </c>
      <c r="F5730" t="str">
        <f>VLOOKUP(tbStoricoOrdini[[#This Row],[CLIENTE]],tbClienti[],3,FALSE)</f>
        <v>Veneto</v>
      </c>
      <c r="G5730" t="str">
        <f>VLOOKUP(tbStoricoOrdini[[#This Row],[CLIENTE]],tbClienti[],7,FALSE)</f>
        <v>BD</v>
      </c>
      <c r="H5730" t="s">
        <v>61</v>
      </c>
      <c r="I5730" t="str">
        <f>IF(LEFT(tbStoricoOrdini[[#This Row],[ARTICOLO]],3) = "COG","COG",LEFT(tbStoricoOrdini[[#This Row],[ARTICOLO]],FIND(" ",tbStoricoOrdini[[#This Row],[ARTICOLO]])-1))</f>
        <v>KLM</v>
      </c>
      <c r="J5730" t="str">
        <f>MID(tbStoricoOrdini[[#This Row],[ARTICOLO]],FIND(" ",tbStoricoOrdini[[#This Row],[ARTICOLO]])+1,4)</f>
        <v>5000</v>
      </c>
      <c r="K5730" t="str">
        <f>IFERROR(RIGHT(tbStoricoOrdini[[#This Row],[ARTICOLO]],LEN(tbStoricoOrdini[[#This Row],[ARTICOLO]])-FIND(" ",tbStoricoOrdini[[#This Row],[ARTICOLO]],FIND(" ",tbStoricoOrdini[[#This Row],[ARTICOLO]]) +1)),"")</f>
        <v>Medium</v>
      </c>
      <c r="L5730" s="3">
        <f>VLOOKUP(tbStoricoOrdini[[#This Row],[ARTICOLO]],tbArticoli[],2,FALSE)</f>
        <v>150</v>
      </c>
      <c r="M5730" s="22">
        <f>tbStoricoOrdini[[#This Row],[IMPORTO]]/tbStoricoOrdini[[#This Row],[PREZZO]]</f>
        <v>13.993333333333334</v>
      </c>
      <c r="N5730" t="s">
        <v>6</v>
      </c>
      <c r="O5730" s="8">
        <f>VLOOKUP(tbStoricoOrdini[[#This Row],[AGENTE]],tbAgenti[],2,FALSE)</f>
        <v>7.4999999999999997E-2</v>
      </c>
      <c r="P5730" s="2">
        <v>2099</v>
      </c>
      <c r="Q5730" s="2">
        <f>tbStoricoOrdini[[#This Row],[IMPORTO]]*tbStoricoOrdini[[#This Row],[% COMM.]]</f>
        <v>157.42499999999998</v>
      </c>
      <c r="R5730" s="2">
        <f>tbStoricoOrdini[[#This Row],[TOT. COMM.]]+tbStoricoOrdini[[#This Row],[IMPORTO]]</f>
        <v>2256.4250000000002</v>
      </c>
    </row>
    <row r="5731" spans="1:18">
      <c r="A5731" s="1">
        <v>44013</v>
      </c>
      <c r="B5731" s="7">
        <f>MONTH(tbStoricoOrdini[[#This Row],[DATA]])</f>
        <v>7</v>
      </c>
      <c r="C5731" t="s">
        <v>5826</v>
      </c>
      <c r="D5731" t="str">
        <f>RIGHT(tbStoricoOrdini[[#This Row],[ORDINE]],4)</f>
        <v>5728</v>
      </c>
      <c r="E5731" t="s">
        <v>27</v>
      </c>
      <c r="F5731" t="str">
        <f>VLOOKUP(tbStoricoOrdini[[#This Row],[CLIENTE]],tbClienti[],3,FALSE)</f>
        <v>Veneto</v>
      </c>
      <c r="G5731" t="str">
        <f>VLOOKUP(tbStoricoOrdini[[#This Row],[CLIENTE]],tbClienti[],7,FALSE)</f>
        <v>BD</v>
      </c>
      <c r="H5731" t="s">
        <v>61</v>
      </c>
      <c r="I5731" t="str">
        <f>IF(LEFT(tbStoricoOrdini[[#This Row],[ARTICOLO]],3) = "COG","COG",LEFT(tbStoricoOrdini[[#This Row],[ARTICOLO]],FIND(" ",tbStoricoOrdini[[#This Row],[ARTICOLO]])-1))</f>
        <v>KLM</v>
      </c>
      <c r="J5731" t="str">
        <f>MID(tbStoricoOrdini[[#This Row],[ARTICOLO]],FIND(" ",tbStoricoOrdini[[#This Row],[ARTICOLO]])+1,4)</f>
        <v>5000</v>
      </c>
      <c r="K5731" t="str">
        <f>IFERROR(RIGHT(tbStoricoOrdini[[#This Row],[ARTICOLO]],LEN(tbStoricoOrdini[[#This Row],[ARTICOLO]])-FIND(" ",tbStoricoOrdini[[#This Row],[ARTICOLO]],FIND(" ",tbStoricoOrdini[[#This Row],[ARTICOLO]]) +1)),"")</f>
        <v>Medium</v>
      </c>
      <c r="L5731" s="3">
        <f>VLOOKUP(tbStoricoOrdini[[#This Row],[ARTICOLO]],tbArticoli[],2,FALSE)</f>
        <v>150</v>
      </c>
      <c r="M5731" s="22">
        <f>tbStoricoOrdini[[#This Row],[IMPORTO]]/tbStoricoOrdini[[#This Row],[PREZZO]]</f>
        <v>1972.7933333333333</v>
      </c>
      <c r="N5731" t="s">
        <v>9</v>
      </c>
      <c r="O5731" s="8">
        <f>VLOOKUP(tbStoricoOrdini[[#This Row],[AGENTE]],tbAgenti[],2,FALSE)</f>
        <v>0.05</v>
      </c>
      <c r="P5731" s="2">
        <v>295919</v>
      </c>
      <c r="Q5731" s="2">
        <f>tbStoricoOrdini[[#This Row],[IMPORTO]]*tbStoricoOrdini[[#This Row],[% COMM.]]</f>
        <v>14795.95</v>
      </c>
      <c r="R5731" s="2">
        <f>tbStoricoOrdini[[#This Row],[TOT. COMM.]]+tbStoricoOrdini[[#This Row],[IMPORTO]]</f>
        <v>310714.95</v>
      </c>
    </row>
    <row r="5732" spans="1:18">
      <c r="A5732" s="1">
        <v>44013</v>
      </c>
      <c r="B5732" s="7">
        <f>MONTH(tbStoricoOrdini[[#This Row],[DATA]])</f>
        <v>7</v>
      </c>
      <c r="C5732" t="s">
        <v>5827</v>
      </c>
      <c r="D5732" t="str">
        <f>RIGHT(tbStoricoOrdini[[#This Row],[ORDINE]],4)</f>
        <v>5729</v>
      </c>
      <c r="E5732" t="s">
        <v>27</v>
      </c>
      <c r="F5732" t="str">
        <f>VLOOKUP(tbStoricoOrdini[[#This Row],[CLIENTE]],tbClienti[],3,FALSE)</f>
        <v>Veneto</v>
      </c>
      <c r="G5732" t="str">
        <f>VLOOKUP(tbStoricoOrdini[[#This Row],[CLIENTE]],tbClienti[],7,FALSE)</f>
        <v>BD</v>
      </c>
      <c r="H5732" t="s">
        <v>79</v>
      </c>
      <c r="I5732" t="str">
        <f>IF(LEFT(tbStoricoOrdini[[#This Row],[ARTICOLO]],3) = "COG","COG",LEFT(tbStoricoOrdini[[#This Row],[ARTICOLO]],FIND(" ",tbStoricoOrdini[[#This Row],[ARTICOLO]])-1))</f>
        <v>COG</v>
      </c>
      <c r="J5732" t="str">
        <f>MID(tbStoricoOrdini[[#This Row],[ARTICOLO]],FIND(" ",tbStoricoOrdini[[#This Row],[ARTICOLO]])+1,4)</f>
        <v>4000</v>
      </c>
      <c r="K5732" t="str">
        <f>IFERROR(RIGHT(tbStoricoOrdini[[#This Row],[ARTICOLO]],LEN(tbStoricoOrdini[[#This Row],[ARTICOLO]])-FIND(" ",tbStoricoOrdini[[#This Row],[ARTICOLO]],FIND(" ",tbStoricoOrdini[[#This Row],[ARTICOLO]]) +1)),"")</f>
        <v>Plus</v>
      </c>
      <c r="L5732" s="3">
        <f>VLOOKUP(tbStoricoOrdini[[#This Row],[ARTICOLO]],tbArticoli[],2,FALSE)</f>
        <v>240</v>
      </c>
      <c r="M5732" s="22">
        <f>tbStoricoOrdini[[#This Row],[IMPORTO]]/tbStoricoOrdini[[#This Row],[PREZZO]]</f>
        <v>248.14166666666668</v>
      </c>
      <c r="N5732" t="s">
        <v>19</v>
      </c>
      <c r="O5732" s="8">
        <f>VLOOKUP(tbStoricoOrdini[[#This Row],[AGENTE]],tbAgenti[],2,FALSE)</f>
        <v>0.05</v>
      </c>
      <c r="P5732" s="2">
        <v>59554</v>
      </c>
      <c r="Q5732" s="2">
        <f>tbStoricoOrdini[[#This Row],[IMPORTO]]*tbStoricoOrdini[[#This Row],[% COMM.]]</f>
        <v>2977.7000000000003</v>
      </c>
      <c r="R5732" s="2">
        <f>tbStoricoOrdini[[#This Row],[TOT. COMM.]]+tbStoricoOrdini[[#This Row],[IMPORTO]]</f>
        <v>62531.7</v>
      </c>
    </row>
    <row r="5733" spans="1:18">
      <c r="A5733" s="1">
        <v>44013</v>
      </c>
      <c r="B5733" s="7">
        <f>MONTH(tbStoricoOrdini[[#This Row],[DATA]])</f>
        <v>7</v>
      </c>
      <c r="C5733" t="s">
        <v>5828</v>
      </c>
      <c r="D5733" t="str">
        <f>RIGHT(tbStoricoOrdini[[#This Row],[ORDINE]],4)</f>
        <v>5730</v>
      </c>
      <c r="E5733" t="s">
        <v>27</v>
      </c>
      <c r="F5733" t="str">
        <f>VLOOKUP(tbStoricoOrdini[[#This Row],[CLIENTE]],tbClienti[],3,FALSE)</f>
        <v>Veneto</v>
      </c>
      <c r="G5733" t="str">
        <f>VLOOKUP(tbStoricoOrdini[[#This Row],[CLIENTE]],tbClienti[],7,FALSE)</f>
        <v>BD</v>
      </c>
      <c r="H5733" t="s">
        <v>79</v>
      </c>
      <c r="I5733" t="str">
        <f>IF(LEFT(tbStoricoOrdini[[#This Row],[ARTICOLO]],3) = "COG","COG",LEFT(tbStoricoOrdini[[#This Row],[ARTICOLO]],FIND(" ",tbStoricoOrdini[[#This Row],[ARTICOLO]])-1))</f>
        <v>COG</v>
      </c>
      <c r="J5733" t="str">
        <f>MID(tbStoricoOrdini[[#This Row],[ARTICOLO]],FIND(" ",tbStoricoOrdini[[#This Row],[ARTICOLO]])+1,4)</f>
        <v>4000</v>
      </c>
      <c r="K5733" t="str">
        <f>IFERROR(RIGHT(tbStoricoOrdini[[#This Row],[ARTICOLO]],LEN(tbStoricoOrdini[[#This Row],[ARTICOLO]])-FIND(" ",tbStoricoOrdini[[#This Row],[ARTICOLO]],FIND(" ",tbStoricoOrdini[[#This Row],[ARTICOLO]]) +1)),"")</f>
        <v>Plus</v>
      </c>
      <c r="L5733" s="3">
        <f>VLOOKUP(tbStoricoOrdini[[#This Row],[ARTICOLO]],tbArticoli[],2,FALSE)</f>
        <v>240</v>
      </c>
      <c r="M5733" s="22">
        <f>tbStoricoOrdini[[#This Row],[IMPORTO]]/tbStoricoOrdini[[#This Row],[PREZZO]]</f>
        <v>1.4958333333333333</v>
      </c>
      <c r="N5733" t="s">
        <v>20</v>
      </c>
      <c r="O5733" s="8">
        <f>VLOOKUP(tbStoricoOrdini[[#This Row],[AGENTE]],tbAgenti[],2,FALSE)</f>
        <v>0.05</v>
      </c>
      <c r="P5733" s="2">
        <v>359</v>
      </c>
      <c r="Q5733" s="2">
        <f>tbStoricoOrdini[[#This Row],[IMPORTO]]*tbStoricoOrdini[[#This Row],[% COMM.]]</f>
        <v>17.95</v>
      </c>
      <c r="R5733" s="2">
        <f>tbStoricoOrdini[[#This Row],[TOT. COMM.]]+tbStoricoOrdini[[#This Row],[IMPORTO]]</f>
        <v>376.95</v>
      </c>
    </row>
    <row r="5734" spans="1:18">
      <c r="A5734" s="1">
        <v>44013</v>
      </c>
      <c r="B5734" s="7">
        <f>MONTH(tbStoricoOrdini[[#This Row],[DATA]])</f>
        <v>7</v>
      </c>
      <c r="C5734" t="s">
        <v>5829</v>
      </c>
      <c r="D5734" t="str">
        <f>RIGHT(tbStoricoOrdini[[#This Row],[ORDINE]],4)</f>
        <v>5731</v>
      </c>
      <c r="E5734" t="s">
        <v>27</v>
      </c>
      <c r="F5734" t="str">
        <f>VLOOKUP(tbStoricoOrdini[[#This Row],[CLIENTE]],tbClienti[],3,FALSE)</f>
        <v>Veneto</v>
      </c>
      <c r="G5734" t="str">
        <f>VLOOKUP(tbStoricoOrdini[[#This Row],[CLIENTE]],tbClienti[],7,FALSE)</f>
        <v>BD</v>
      </c>
      <c r="H5734" t="s">
        <v>79</v>
      </c>
      <c r="I5734" t="str">
        <f>IF(LEFT(tbStoricoOrdini[[#This Row],[ARTICOLO]],3) = "COG","COG",LEFT(tbStoricoOrdini[[#This Row],[ARTICOLO]],FIND(" ",tbStoricoOrdini[[#This Row],[ARTICOLO]])-1))</f>
        <v>COG</v>
      </c>
      <c r="J5734" t="str">
        <f>MID(tbStoricoOrdini[[#This Row],[ARTICOLO]],FIND(" ",tbStoricoOrdini[[#This Row],[ARTICOLO]])+1,4)</f>
        <v>4000</v>
      </c>
      <c r="K5734" t="str">
        <f>IFERROR(RIGHT(tbStoricoOrdini[[#This Row],[ARTICOLO]],LEN(tbStoricoOrdini[[#This Row],[ARTICOLO]])-FIND(" ",tbStoricoOrdini[[#This Row],[ARTICOLO]],FIND(" ",tbStoricoOrdini[[#This Row],[ARTICOLO]]) +1)),"")</f>
        <v>Plus</v>
      </c>
      <c r="L5734" s="3">
        <f>VLOOKUP(tbStoricoOrdini[[#This Row],[ARTICOLO]],tbArticoli[],2,FALSE)</f>
        <v>240</v>
      </c>
      <c r="M5734" s="22">
        <f>tbStoricoOrdini[[#This Row],[IMPORTO]]/tbStoricoOrdini[[#This Row],[PREZZO]]</f>
        <v>0.1875</v>
      </c>
      <c r="N5734" t="s">
        <v>18</v>
      </c>
      <c r="O5734" s="8">
        <f>VLOOKUP(tbStoricoOrdini[[#This Row],[AGENTE]],tbAgenti[],2,FALSE)</f>
        <v>0.03</v>
      </c>
      <c r="P5734" s="2">
        <v>45</v>
      </c>
      <c r="Q5734" s="2">
        <f>tbStoricoOrdini[[#This Row],[IMPORTO]]*tbStoricoOrdini[[#This Row],[% COMM.]]</f>
        <v>1.3499999999999999</v>
      </c>
      <c r="R5734" s="2">
        <f>tbStoricoOrdini[[#This Row],[TOT. COMM.]]+tbStoricoOrdini[[#This Row],[IMPORTO]]</f>
        <v>46.35</v>
      </c>
    </row>
    <row r="5735" spans="1:18">
      <c r="A5735" s="1">
        <v>44013</v>
      </c>
      <c r="B5735" s="7">
        <f>MONTH(tbStoricoOrdini[[#This Row],[DATA]])</f>
        <v>7</v>
      </c>
      <c r="C5735" t="s">
        <v>5830</v>
      </c>
      <c r="D5735" t="str">
        <f>RIGHT(tbStoricoOrdini[[#This Row],[ORDINE]],4)</f>
        <v>5732</v>
      </c>
      <c r="E5735" t="s">
        <v>27</v>
      </c>
      <c r="F5735" t="str">
        <f>VLOOKUP(tbStoricoOrdini[[#This Row],[CLIENTE]],tbClienti[],3,FALSE)</f>
        <v>Veneto</v>
      </c>
      <c r="G5735" t="str">
        <f>VLOOKUP(tbStoricoOrdini[[#This Row],[CLIENTE]],tbClienti[],7,FALSE)</f>
        <v>BD</v>
      </c>
      <c r="H5735" t="s">
        <v>79</v>
      </c>
      <c r="I5735" t="str">
        <f>IF(LEFT(tbStoricoOrdini[[#This Row],[ARTICOLO]],3) = "COG","COG",LEFT(tbStoricoOrdini[[#This Row],[ARTICOLO]],FIND(" ",tbStoricoOrdini[[#This Row],[ARTICOLO]])-1))</f>
        <v>COG</v>
      </c>
      <c r="J5735" t="str">
        <f>MID(tbStoricoOrdini[[#This Row],[ARTICOLO]],FIND(" ",tbStoricoOrdini[[#This Row],[ARTICOLO]])+1,4)</f>
        <v>4000</v>
      </c>
      <c r="K5735" t="str">
        <f>IFERROR(RIGHT(tbStoricoOrdini[[#This Row],[ARTICOLO]],LEN(tbStoricoOrdini[[#This Row],[ARTICOLO]])-FIND(" ",tbStoricoOrdini[[#This Row],[ARTICOLO]],FIND(" ",tbStoricoOrdini[[#This Row],[ARTICOLO]]) +1)),"")</f>
        <v>Plus</v>
      </c>
      <c r="L5735" s="3">
        <f>VLOOKUP(tbStoricoOrdini[[#This Row],[ARTICOLO]],tbArticoli[],2,FALSE)</f>
        <v>240</v>
      </c>
      <c r="M5735" s="22">
        <f>tbStoricoOrdini[[#This Row],[IMPORTO]]/tbStoricoOrdini[[#This Row],[PREZZO]]</f>
        <v>10.508333333333333</v>
      </c>
      <c r="N5735" t="s">
        <v>9</v>
      </c>
      <c r="O5735" s="8">
        <f>VLOOKUP(tbStoricoOrdini[[#This Row],[AGENTE]],tbAgenti[],2,FALSE)</f>
        <v>0.05</v>
      </c>
      <c r="P5735" s="2">
        <v>2522</v>
      </c>
      <c r="Q5735" s="2">
        <f>tbStoricoOrdini[[#This Row],[IMPORTO]]*tbStoricoOrdini[[#This Row],[% COMM.]]</f>
        <v>126.10000000000001</v>
      </c>
      <c r="R5735" s="2">
        <f>tbStoricoOrdini[[#This Row],[TOT. COMM.]]+tbStoricoOrdini[[#This Row],[IMPORTO]]</f>
        <v>2648.1</v>
      </c>
    </row>
    <row r="5736" spans="1:18">
      <c r="A5736" s="1">
        <v>44013</v>
      </c>
      <c r="B5736" s="7">
        <f>MONTH(tbStoricoOrdini[[#This Row],[DATA]])</f>
        <v>7</v>
      </c>
      <c r="C5736" t="s">
        <v>5831</v>
      </c>
      <c r="D5736" t="str">
        <f>RIGHT(tbStoricoOrdini[[#This Row],[ORDINE]],4)</f>
        <v>5733</v>
      </c>
      <c r="E5736" t="s">
        <v>27</v>
      </c>
      <c r="F5736" t="str">
        <f>VLOOKUP(tbStoricoOrdini[[#This Row],[CLIENTE]],tbClienti[],3,FALSE)</f>
        <v>Veneto</v>
      </c>
      <c r="G5736" t="str">
        <f>VLOOKUP(tbStoricoOrdini[[#This Row],[CLIENTE]],tbClienti[],7,FALSE)</f>
        <v>BD</v>
      </c>
      <c r="H5736" t="s">
        <v>60</v>
      </c>
      <c r="I5736" t="str">
        <f>IF(LEFT(tbStoricoOrdini[[#This Row],[ARTICOLO]],3) = "COG","COG",LEFT(tbStoricoOrdini[[#This Row],[ARTICOLO]],FIND(" ",tbStoricoOrdini[[#This Row],[ARTICOLO]])-1))</f>
        <v>KLM</v>
      </c>
      <c r="J5736" t="str">
        <f>MID(tbStoricoOrdini[[#This Row],[ARTICOLO]],FIND(" ",tbStoricoOrdini[[#This Row],[ARTICOLO]])+1,4)</f>
        <v>5000</v>
      </c>
      <c r="K5736" t="str">
        <f>IFERROR(RIGHT(tbStoricoOrdini[[#This Row],[ARTICOLO]],LEN(tbStoricoOrdini[[#This Row],[ARTICOLO]])-FIND(" ",tbStoricoOrdini[[#This Row],[ARTICOLO]],FIND(" ",tbStoricoOrdini[[#This Row],[ARTICOLO]]) +1)),"")</f>
        <v>Plus</v>
      </c>
      <c r="L5736" s="3">
        <f>VLOOKUP(tbStoricoOrdini[[#This Row],[ARTICOLO]],tbArticoli[],2,FALSE)</f>
        <v>175</v>
      </c>
      <c r="M5736" s="22">
        <f>tbStoricoOrdini[[#This Row],[IMPORTO]]/tbStoricoOrdini[[#This Row],[PREZZO]]</f>
        <v>4.12</v>
      </c>
      <c r="N5736" t="s">
        <v>10</v>
      </c>
      <c r="O5736" s="8">
        <f>VLOOKUP(tbStoricoOrdini[[#This Row],[AGENTE]],tbAgenti[],2,FALSE)</f>
        <v>3.6999999999999998E-2</v>
      </c>
      <c r="P5736" s="2">
        <v>721</v>
      </c>
      <c r="Q5736" s="2">
        <f>tbStoricoOrdini[[#This Row],[IMPORTO]]*tbStoricoOrdini[[#This Row],[% COMM.]]</f>
        <v>26.677</v>
      </c>
      <c r="R5736" s="2">
        <f>tbStoricoOrdini[[#This Row],[TOT. COMM.]]+tbStoricoOrdini[[#This Row],[IMPORTO]]</f>
        <v>747.67700000000002</v>
      </c>
    </row>
    <row r="5737" spans="1:18">
      <c r="A5737" s="1">
        <v>44013</v>
      </c>
      <c r="B5737" s="7">
        <f>MONTH(tbStoricoOrdini[[#This Row],[DATA]])</f>
        <v>7</v>
      </c>
      <c r="C5737" t="s">
        <v>5832</v>
      </c>
      <c r="D5737" t="str">
        <f>RIGHT(tbStoricoOrdini[[#This Row],[ORDINE]],4)</f>
        <v>5734</v>
      </c>
      <c r="E5737" t="s">
        <v>27</v>
      </c>
      <c r="F5737" t="str">
        <f>VLOOKUP(tbStoricoOrdini[[#This Row],[CLIENTE]],tbClienti[],3,FALSE)</f>
        <v>Veneto</v>
      </c>
      <c r="G5737" t="str">
        <f>VLOOKUP(tbStoricoOrdini[[#This Row],[CLIENTE]],tbClienti[],7,FALSE)</f>
        <v>BD</v>
      </c>
      <c r="H5737" t="s">
        <v>60</v>
      </c>
      <c r="I5737" t="str">
        <f>IF(LEFT(tbStoricoOrdini[[#This Row],[ARTICOLO]],3) = "COG","COG",LEFT(tbStoricoOrdini[[#This Row],[ARTICOLO]],FIND(" ",tbStoricoOrdini[[#This Row],[ARTICOLO]])-1))</f>
        <v>KLM</v>
      </c>
      <c r="J5737" t="str">
        <f>MID(tbStoricoOrdini[[#This Row],[ARTICOLO]],FIND(" ",tbStoricoOrdini[[#This Row],[ARTICOLO]])+1,4)</f>
        <v>5000</v>
      </c>
      <c r="K5737" t="str">
        <f>IFERROR(RIGHT(tbStoricoOrdini[[#This Row],[ARTICOLO]],LEN(tbStoricoOrdini[[#This Row],[ARTICOLO]])-FIND(" ",tbStoricoOrdini[[#This Row],[ARTICOLO]],FIND(" ",tbStoricoOrdini[[#This Row],[ARTICOLO]]) +1)),"")</f>
        <v>Plus</v>
      </c>
      <c r="L5737" s="3">
        <f>VLOOKUP(tbStoricoOrdini[[#This Row],[ARTICOLO]],tbArticoli[],2,FALSE)</f>
        <v>175</v>
      </c>
      <c r="M5737" s="22">
        <f>tbStoricoOrdini[[#This Row],[IMPORTO]]/tbStoricoOrdini[[#This Row],[PREZZO]]</f>
        <v>7.3371428571428572</v>
      </c>
      <c r="N5737" t="s">
        <v>15</v>
      </c>
      <c r="O5737" s="8">
        <f>VLOOKUP(tbStoricoOrdini[[#This Row],[AGENTE]],tbAgenti[],2,FALSE)</f>
        <v>0.08</v>
      </c>
      <c r="P5737" s="2">
        <v>1284</v>
      </c>
      <c r="Q5737" s="2">
        <f>tbStoricoOrdini[[#This Row],[IMPORTO]]*tbStoricoOrdini[[#This Row],[% COMM.]]</f>
        <v>102.72</v>
      </c>
      <c r="R5737" s="2">
        <f>tbStoricoOrdini[[#This Row],[TOT. COMM.]]+tbStoricoOrdini[[#This Row],[IMPORTO]]</f>
        <v>1386.72</v>
      </c>
    </row>
    <row r="5738" spans="1:18">
      <c r="A5738" s="1">
        <v>44013</v>
      </c>
      <c r="B5738" s="7">
        <f>MONTH(tbStoricoOrdini[[#This Row],[DATA]])</f>
        <v>7</v>
      </c>
      <c r="C5738" t="s">
        <v>5833</v>
      </c>
      <c r="D5738" t="str">
        <f>RIGHT(tbStoricoOrdini[[#This Row],[ORDINE]],4)</f>
        <v>5735</v>
      </c>
      <c r="E5738" t="s">
        <v>27</v>
      </c>
      <c r="F5738" t="str">
        <f>VLOOKUP(tbStoricoOrdini[[#This Row],[CLIENTE]],tbClienti[],3,FALSE)</f>
        <v>Veneto</v>
      </c>
      <c r="G5738" t="str">
        <f>VLOOKUP(tbStoricoOrdini[[#This Row],[CLIENTE]],tbClienti[],7,FALSE)</f>
        <v>BD</v>
      </c>
      <c r="H5738" t="s">
        <v>60</v>
      </c>
      <c r="I5738" t="str">
        <f>IF(LEFT(tbStoricoOrdini[[#This Row],[ARTICOLO]],3) = "COG","COG",LEFT(tbStoricoOrdini[[#This Row],[ARTICOLO]],FIND(" ",tbStoricoOrdini[[#This Row],[ARTICOLO]])-1))</f>
        <v>KLM</v>
      </c>
      <c r="J5738" t="str">
        <f>MID(tbStoricoOrdini[[#This Row],[ARTICOLO]],FIND(" ",tbStoricoOrdini[[#This Row],[ARTICOLO]])+1,4)</f>
        <v>5000</v>
      </c>
      <c r="K5738" t="str">
        <f>IFERROR(RIGHT(tbStoricoOrdini[[#This Row],[ARTICOLO]],LEN(tbStoricoOrdini[[#This Row],[ARTICOLO]])-FIND(" ",tbStoricoOrdini[[#This Row],[ARTICOLO]],FIND(" ",tbStoricoOrdini[[#This Row],[ARTICOLO]]) +1)),"")</f>
        <v>Plus</v>
      </c>
      <c r="L5738" s="3">
        <f>VLOOKUP(tbStoricoOrdini[[#This Row],[ARTICOLO]],tbArticoli[],2,FALSE)</f>
        <v>175</v>
      </c>
      <c r="M5738" s="22">
        <f>tbStoricoOrdini[[#This Row],[IMPORTO]]/tbStoricoOrdini[[#This Row],[PREZZO]]</f>
        <v>0.56571428571428573</v>
      </c>
      <c r="N5738" t="s">
        <v>14</v>
      </c>
      <c r="O5738" s="8">
        <f>VLOOKUP(tbStoricoOrdini[[#This Row],[AGENTE]],tbAgenti[],2,FALSE)</f>
        <v>0.05</v>
      </c>
      <c r="P5738" s="2">
        <v>99</v>
      </c>
      <c r="Q5738" s="2">
        <f>tbStoricoOrdini[[#This Row],[IMPORTO]]*tbStoricoOrdini[[#This Row],[% COMM.]]</f>
        <v>4.95</v>
      </c>
      <c r="R5738" s="2">
        <f>tbStoricoOrdini[[#This Row],[TOT. COMM.]]+tbStoricoOrdini[[#This Row],[IMPORTO]]</f>
        <v>103.95</v>
      </c>
    </row>
    <row r="5739" spans="1:18">
      <c r="A5739" s="1">
        <v>44013</v>
      </c>
      <c r="B5739" s="7">
        <f>MONTH(tbStoricoOrdini[[#This Row],[DATA]])</f>
        <v>7</v>
      </c>
      <c r="C5739" t="s">
        <v>5834</v>
      </c>
      <c r="D5739" t="str">
        <f>RIGHT(tbStoricoOrdini[[#This Row],[ORDINE]],4)</f>
        <v>5736</v>
      </c>
      <c r="E5739" t="s">
        <v>27</v>
      </c>
      <c r="F5739" t="str">
        <f>VLOOKUP(tbStoricoOrdini[[#This Row],[CLIENTE]],tbClienti[],3,FALSE)</f>
        <v>Veneto</v>
      </c>
      <c r="G5739" t="str">
        <f>VLOOKUP(tbStoricoOrdini[[#This Row],[CLIENTE]],tbClienti[],7,FALSE)</f>
        <v>BD</v>
      </c>
      <c r="H5739" t="s">
        <v>60</v>
      </c>
      <c r="I5739" t="str">
        <f>IF(LEFT(tbStoricoOrdini[[#This Row],[ARTICOLO]],3) = "COG","COG",LEFT(tbStoricoOrdini[[#This Row],[ARTICOLO]],FIND(" ",tbStoricoOrdini[[#This Row],[ARTICOLO]])-1))</f>
        <v>KLM</v>
      </c>
      <c r="J5739" t="str">
        <f>MID(tbStoricoOrdini[[#This Row],[ARTICOLO]],FIND(" ",tbStoricoOrdini[[#This Row],[ARTICOLO]])+1,4)</f>
        <v>5000</v>
      </c>
      <c r="K5739" t="str">
        <f>IFERROR(RIGHT(tbStoricoOrdini[[#This Row],[ARTICOLO]],LEN(tbStoricoOrdini[[#This Row],[ARTICOLO]])-FIND(" ",tbStoricoOrdini[[#This Row],[ARTICOLO]],FIND(" ",tbStoricoOrdini[[#This Row],[ARTICOLO]]) +1)),"")</f>
        <v>Plus</v>
      </c>
      <c r="L5739" s="3">
        <f>VLOOKUP(tbStoricoOrdini[[#This Row],[ARTICOLO]],tbArticoli[],2,FALSE)</f>
        <v>175</v>
      </c>
      <c r="M5739" s="22">
        <f>tbStoricoOrdini[[#This Row],[IMPORTO]]/tbStoricoOrdini[[#This Row],[PREZZO]]</f>
        <v>35.822857142857146</v>
      </c>
      <c r="N5739" t="s">
        <v>7</v>
      </c>
      <c r="O5739" s="8">
        <f>VLOOKUP(tbStoricoOrdini[[#This Row],[AGENTE]],tbAgenti[],2,FALSE)</f>
        <v>0.03</v>
      </c>
      <c r="P5739" s="2">
        <v>6269</v>
      </c>
      <c r="Q5739" s="2">
        <f>tbStoricoOrdini[[#This Row],[IMPORTO]]*tbStoricoOrdini[[#This Row],[% COMM.]]</f>
        <v>188.07</v>
      </c>
      <c r="R5739" s="2">
        <f>tbStoricoOrdini[[#This Row],[TOT. COMM.]]+tbStoricoOrdini[[#This Row],[IMPORTO]]</f>
        <v>6457.07</v>
      </c>
    </row>
    <row r="5740" spans="1:18">
      <c r="A5740" s="1">
        <v>44013</v>
      </c>
      <c r="B5740" s="7">
        <f>MONTH(tbStoricoOrdini[[#This Row],[DATA]])</f>
        <v>7</v>
      </c>
      <c r="C5740" t="s">
        <v>5835</v>
      </c>
      <c r="D5740" t="str">
        <f>RIGHT(tbStoricoOrdini[[#This Row],[ORDINE]],4)</f>
        <v>5737</v>
      </c>
      <c r="E5740" t="s">
        <v>27</v>
      </c>
      <c r="F5740" t="str">
        <f>VLOOKUP(tbStoricoOrdini[[#This Row],[CLIENTE]],tbClienti[],3,FALSE)</f>
        <v>Veneto</v>
      </c>
      <c r="G5740" t="str">
        <f>VLOOKUP(tbStoricoOrdini[[#This Row],[CLIENTE]],tbClienti[],7,FALSE)</f>
        <v>BD</v>
      </c>
      <c r="H5740" t="s">
        <v>60</v>
      </c>
      <c r="I5740" t="str">
        <f>IF(LEFT(tbStoricoOrdini[[#This Row],[ARTICOLO]],3) = "COG","COG",LEFT(tbStoricoOrdini[[#This Row],[ARTICOLO]],FIND(" ",tbStoricoOrdini[[#This Row],[ARTICOLO]])-1))</f>
        <v>KLM</v>
      </c>
      <c r="J5740" t="str">
        <f>MID(tbStoricoOrdini[[#This Row],[ARTICOLO]],FIND(" ",tbStoricoOrdini[[#This Row],[ARTICOLO]])+1,4)</f>
        <v>5000</v>
      </c>
      <c r="K5740" t="str">
        <f>IFERROR(RIGHT(tbStoricoOrdini[[#This Row],[ARTICOLO]],LEN(tbStoricoOrdini[[#This Row],[ARTICOLO]])-FIND(" ",tbStoricoOrdini[[#This Row],[ARTICOLO]],FIND(" ",tbStoricoOrdini[[#This Row],[ARTICOLO]]) +1)),"")</f>
        <v>Plus</v>
      </c>
      <c r="L5740" s="3">
        <f>VLOOKUP(tbStoricoOrdini[[#This Row],[ARTICOLO]],tbArticoli[],2,FALSE)</f>
        <v>175</v>
      </c>
      <c r="M5740" s="22">
        <f>tbStoricoOrdini[[#This Row],[IMPORTO]]/tbStoricoOrdini[[#This Row],[PREZZO]]</f>
        <v>2.5885714285714285</v>
      </c>
      <c r="N5740" t="s">
        <v>20</v>
      </c>
      <c r="O5740" s="8">
        <f>VLOOKUP(tbStoricoOrdini[[#This Row],[AGENTE]],tbAgenti[],2,FALSE)</f>
        <v>0.05</v>
      </c>
      <c r="P5740" s="2">
        <v>453</v>
      </c>
      <c r="Q5740" s="2">
        <f>tbStoricoOrdini[[#This Row],[IMPORTO]]*tbStoricoOrdini[[#This Row],[% COMM.]]</f>
        <v>22.650000000000002</v>
      </c>
      <c r="R5740" s="2">
        <f>tbStoricoOrdini[[#This Row],[TOT. COMM.]]+tbStoricoOrdini[[#This Row],[IMPORTO]]</f>
        <v>475.65</v>
      </c>
    </row>
    <row r="5741" spans="1:18">
      <c r="A5741" s="1">
        <v>44013</v>
      </c>
      <c r="B5741" s="7">
        <f>MONTH(tbStoricoOrdini[[#This Row],[DATA]])</f>
        <v>7</v>
      </c>
      <c r="C5741" t="s">
        <v>5836</v>
      </c>
      <c r="D5741" t="str">
        <f>RIGHT(tbStoricoOrdini[[#This Row],[ORDINE]],4)</f>
        <v>5738</v>
      </c>
      <c r="E5741" t="s">
        <v>27</v>
      </c>
      <c r="F5741" t="str">
        <f>VLOOKUP(tbStoricoOrdini[[#This Row],[CLIENTE]],tbClienti[],3,FALSE)</f>
        <v>Veneto</v>
      </c>
      <c r="G5741" t="str">
        <f>VLOOKUP(tbStoricoOrdini[[#This Row],[CLIENTE]],tbClienti[],7,FALSE)</f>
        <v>BD</v>
      </c>
      <c r="H5741" t="s">
        <v>63</v>
      </c>
      <c r="I5741" t="str">
        <f>IF(LEFT(tbStoricoOrdini[[#This Row],[ARTICOLO]],3) = "COG","COG",LEFT(tbStoricoOrdini[[#This Row],[ARTICOLO]],FIND(" ",tbStoricoOrdini[[#This Row],[ARTICOLO]])-1))</f>
        <v>KLM</v>
      </c>
      <c r="J5741" t="str">
        <f>MID(tbStoricoOrdini[[#This Row],[ARTICOLO]],FIND(" ",tbStoricoOrdini[[#This Row],[ARTICOLO]])+1,4)</f>
        <v>3000</v>
      </c>
      <c r="K5741" t="str">
        <f>IFERROR(RIGHT(tbStoricoOrdini[[#This Row],[ARTICOLO]],LEN(tbStoricoOrdini[[#This Row],[ARTICOLO]])-FIND(" ",tbStoricoOrdini[[#This Row],[ARTICOLO]],FIND(" ",tbStoricoOrdini[[#This Row],[ARTICOLO]]) +1)),"")</f>
        <v>Plus</v>
      </c>
      <c r="L5741" s="3">
        <f>VLOOKUP(tbStoricoOrdini[[#This Row],[ARTICOLO]],tbArticoli[],2,FALSE)</f>
        <v>145</v>
      </c>
      <c r="M5741" s="22">
        <f>tbStoricoOrdini[[#This Row],[IMPORTO]]/tbStoricoOrdini[[#This Row],[PREZZO]]</f>
        <v>12.806896551724138</v>
      </c>
      <c r="N5741" t="s">
        <v>10</v>
      </c>
      <c r="O5741" s="8">
        <f>VLOOKUP(tbStoricoOrdini[[#This Row],[AGENTE]],tbAgenti[],2,FALSE)</f>
        <v>3.6999999999999998E-2</v>
      </c>
      <c r="P5741" s="2">
        <v>1857</v>
      </c>
      <c r="Q5741" s="2">
        <f>tbStoricoOrdini[[#This Row],[IMPORTO]]*tbStoricoOrdini[[#This Row],[% COMM.]]</f>
        <v>68.709000000000003</v>
      </c>
      <c r="R5741" s="2">
        <f>tbStoricoOrdini[[#This Row],[TOT. COMM.]]+tbStoricoOrdini[[#This Row],[IMPORTO]]</f>
        <v>1925.7090000000001</v>
      </c>
    </row>
    <row r="5742" spans="1:18">
      <c r="A5742" s="1">
        <v>44013</v>
      </c>
      <c r="B5742" s="7">
        <f>MONTH(tbStoricoOrdini[[#This Row],[DATA]])</f>
        <v>7</v>
      </c>
      <c r="C5742" t="s">
        <v>5837</v>
      </c>
      <c r="D5742" t="str">
        <f>RIGHT(tbStoricoOrdini[[#This Row],[ORDINE]],4)</f>
        <v>5739</v>
      </c>
      <c r="E5742" t="s">
        <v>27</v>
      </c>
      <c r="F5742" t="str">
        <f>VLOOKUP(tbStoricoOrdini[[#This Row],[CLIENTE]],tbClienti[],3,FALSE)</f>
        <v>Veneto</v>
      </c>
      <c r="G5742" t="str">
        <f>VLOOKUP(tbStoricoOrdini[[#This Row],[CLIENTE]],tbClienti[],7,FALSE)</f>
        <v>BD</v>
      </c>
      <c r="H5742" t="s">
        <v>63</v>
      </c>
      <c r="I5742" t="str">
        <f>IF(LEFT(tbStoricoOrdini[[#This Row],[ARTICOLO]],3) = "COG","COG",LEFT(tbStoricoOrdini[[#This Row],[ARTICOLO]],FIND(" ",tbStoricoOrdini[[#This Row],[ARTICOLO]])-1))</f>
        <v>KLM</v>
      </c>
      <c r="J5742" t="str">
        <f>MID(tbStoricoOrdini[[#This Row],[ARTICOLO]],FIND(" ",tbStoricoOrdini[[#This Row],[ARTICOLO]])+1,4)</f>
        <v>3000</v>
      </c>
      <c r="K5742" t="str">
        <f>IFERROR(RIGHT(tbStoricoOrdini[[#This Row],[ARTICOLO]],LEN(tbStoricoOrdini[[#This Row],[ARTICOLO]])-FIND(" ",tbStoricoOrdini[[#This Row],[ARTICOLO]],FIND(" ",tbStoricoOrdini[[#This Row],[ARTICOLO]]) +1)),"")</f>
        <v>Plus</v>
      </c>
      <c r="L5742" s="3">
        <f>VLOOKUP(tbStoricoOrdini[[#This Row],[ARTICOLO]],tbArticoli[],2,FALSE)</f>
        <v>145</v>
      </c>
      <c r="M5742" s="22">
        <f>tbStoricoOrdini[[#This Row],[IMPORTO]]/tbStoricoOrdini[[#This Row],[PREZZO]]</f>
        <v>934.40689655172412</v>
      </c>
      <c r="N5742" t="s">
        <v>19</v>
      </c>
      <c r="O5742" s="8">
        <f>VLOOKUP(tbStoricoOrdini[[#This Row],[AGENTE]],tbAgenti[],2,FALSE)</f>
        <v>0.05</v>
      </c>
      <c r="P5742" s="2">
        <v>135489</v>
      </c>
      <c r="Q5742" s="2">
        <f>tbStoricoOrdini[[#This Row],[IMPORTO]]*tbStoricoOrdini[[#This Row],[% COMM.]]</f>
        <v>6774.4500000000007</v>
      </c>
      <c r="R5742" s="2">
        <f>tbStoricoOrdini[[#This Row],[TOT. COMM.]]+tbStoricoOrdini[[#This Row],[IMPORTO]]</f>
        <v>142263.45000000001</v>
      </c>
    </row>
    <row r="5743" spans="1:18">
      <c r="A5743" s="1">
        <v>44013</v>
      </c>
      <c r="B5743" s="7">
        <f>MONTH(tbStoricoOrdini[[#This Row],[DATA]])</f>
        <v>7</v>
      </c>
      <c r="C5743" t="s">
        <v>5838</v>
      </c>
      <c r="D5743" t="str">
        <f>RIGHT(tbStoricoOrdini[[#This Row],[ORDINE]],4)</f>
        <v>5740</v>
      </c>
      <c r="E5743" t="s">
        <v>27</v>
      </c>
      <c r="F5743" t="str">
        <f>VLOOKUP(tbStoricoOrdini[[#This Row],[CLIENTE]],tbClienti[],3,FALSE)</f>
        <v>Veneto</v>
      </c>
      <c r="G5743" t="str">
        <f>VLOOKUP(tbStoricoOrdini[[#This Row],[CLIENTE]],tbClienti[],7,FALSE)</f>
        <v>BD</v>
      </c>
      <c r="H5743" t="s">
        <v>63</v>
      </c>
      <c r="I5743" t="str">
        <f>IF(LEFT(tbStoricoOrdini[[#This Row],[ARTICOLO]],3) = "COG","COG",LEFT(tbStoricoOrdini[[#This Row],[ARTICOLO]],FIND(" ",tbStoricoOrdini[[#This Row],[ARTICOLO]])-1))</f>
        <v>KLM</v>
      </c>
      <c r="J5743" t="str">
        <f>MID(tbStoricoOrdini[[#This Row],[ARTICOLO]],FIND(" ",tbStoricoOrdini[[#This Row],[ARTICOLO]])+1,4)</f>
        <v>3000</v>
      </c>
      <c r="K5743" t="str">
        <f>IFERROR(RIGHT(tbStoricoOrdini[[#This Row],[ARTICOLO]],LEN(tbStoricoOrdini[[#This Row],[ARTICOLO]])-FIND(" ",tbStoricoOrdini[[#This Row],[ARTICOLO]],FIND(" ",tbStoricoOrdini[[#This Row],[ARTICOLO]]) +1)),"")</f>
        <v>Plus</v>
      </c>
      <c r="L5743" s="3">
        <f>VLOOKUP(tbStoricoOrdini[[#This Row],[ARTICOLO]],tbArticoli[],2,FALSE)</f>
        <v>145</v>
      </c>
      <c r="M5743" s="22">
        <f>tbStoricoOrdini[[#This Row],[IMPORTO]]/tbStoricoOrdini[[#This Row],[PREZZO]]</f>
        <v>170.48965517241379</v>
      </c>
      <c r="N5743" t="s">
        <v>15</v>
      </c>
      <c r="O5743" s="8">
        <f>VLOOKUP(tbStoricoOrdini[[#This Row],[AGENTE]],tbAgenti[],2,FALSE)</f>
        <v>0.08</v>
      </c>
      <c r="P5743" s="2">
        <v>24721</v>
      </c>
      <c r="Q5743" s="2">
        <f>tbStoricoOrdini[[#This Row],[IMPORTO]]*tbStoricoOrdini[[#This Row],[% COMM.]]</f>
        <v>1977.68</v>
      </c>
      <c r="R5743" s="2">
        <f>tbStoricoOrdini[[#This Row],[TOT. COMM.]]+tbStoricoOrdini[[#This Row],[IMPORTO]]</f>
        <v>26698.68</v>
      </c>
    </row>
    <row r="5744" spans="1:18">
      <c r="A5744" s="1">
        <v>44013</v>
      </c>
      <c r="B5744" s="7">
        <f>MONTH(tbStoricoOrdini[[#This Row],[DATA]])</f>
        <v>7</v>
      </c>
      <c r="C5744" t="s">
        <v>5839</v>
      </c>
      <c r="D5744" t="str">
        <f>RIGHT(tbStoricoOrdini[[#This Row],[ORDINE]],4)</f>
        <v>5741</v>
      </c>
      <c r="E5744" t="s">
        <v>27</v>
      </c>
      <c r="F5744" t="str">
        <f>VLOOKUP(tbStoricoOrdini[[#This Row],[CLIENTE]],tbClienti[],3,FALSE)</f>
        <v>Veneto</v>
      </c>
      <c r="G5744" t="str">
        <f>VLOOKUP(tbStoricoOrdini[[#This Row],[CLIENTE]],tbClienti[],7,FALSE)</f>
        <v>BD</v>
      </c>
      <c r="H5744" t="s">
        <v>63</v>
      </c>
      <c r="I5744" t="str">
        <f>IF(LEFT(tbStoricoOrdini[[#This Row],[ARTICOLO]],3) = "COG","COG",LEFT(tbStoricoOrdini[[#This Row],[ARTICOLO]],FIND(" ",tbStoricoOrdini[[#This Row],[ARTICOLO]])-1))</f>
        <v>KLM</v>
      </c>
      <c r="J5744" t="str">
        <f>MID(tbStoricoOrdini[[#This Row],[ARTICOLO]],FIND(" ",tbStoricoOrdini[[#This Row],[ARTICOLO]])+1,4)</f>
        <v>3000</v>
      </c>
      <c r="K5744" t="str">
        <f>IFERROR(RIGHT(tbStoricoOrdini[[#This Row],[ARTICOLO]],LEN(tbStoricoOrdini[[#This Row],[ARTICOLO]])-FIND(" ",tbStoricoOrdini[[#This Row],[ARTICOLO]],FIND(" ",tbStoricoOrdini[[#This Row],[ARTICOLO]]) +1)),"")</f>
        <v>Plus</v>
      </c>
      <c r="L5744" s="3">
        <f>VLOOKUP(tbStoricoOrdini[[#This Row],[ARTICOLO]],tbArticoli[],2,FALSE)</f>
        <v>145</v>
      </c>
      <c r="M5744" s="22">
        <f>tbStoricoOrdini[[#This Row],[IMPORTO]]/tbStoricoOrdini[[#This Row],[PREZZO]]</f>
        <v>138.62758620689655</v>
      </c>
      <c r="N5744" t="s">
        <v>14</v>
      </c>
      <c r="O5744" s="8">
        <f>VLOOKUP(tbStoricoOrdini[[#This Row],[AGENTE]],tbAgenti[],2,FALSE)</f>
        <v>0.05</v>
      </c>
      <c r="P5744" s="2">
        <v>20101</v>
      </c>
      <c r="Q5744" s="2">
        <f>tbStoricoOrdini[[#This Row],[IMPORTO]]*tbStoricoOrdini[[#This Row],[% COMM.]]</f>
        <v>1005.0500000000001</v>
      </c>
      <c r="R5744" s="2">
        <f>tbStoricoOrdini[[#This Row],[TOT. COMM.]]+tbStoricoOrdini[[#This Row],[IMPORTO]]</f>
        <v>21106.05</v>
      </c>
    </row>
    <row r="5745" spans="1:18">
      <c r="A5745" s="1">
        <v>44013</v>
      </c>
      <c r="B5745" s="7">
        <f>MONTH(tbStoricoOrdini[[#This Row],[DATA]])</f>
        <v>7</v>
      </c>
      <c r="C5745" t="s">
        <v>5840</v>
      </c>
      <c r="D5745" t="str">
        <f>RIGHT(tbStoricoOrdini[[#This Row],[ORDINE]],4)</f>
        <v>5742</v>
      </c>
      <c r="E5745" t="s">
        <v>27</v>
      </c>
      <c r="F5745" t="str">
        <f>VLOOKUP(tbStoricoOrdini[[#This Row],[CLIENTE]],tbClienti[],3,FALSE)</f>
        <v>Veneto</v>
      </c>
      <c r="G5745" t="str">
        <f>VLOOKUP(tbStoricoOrdini[[#This Row],[CLIENTE]],tbClienti[],7,FALSE)</f>
        <v>BD</v>
      </c>
      <c r="H5745" t="s">
        <v>63</v>
      </c>
      <c r="I5745" t="str">
        <f>IF(LEFT(tbStoricoOrdini[[#This Row],[ARTICOLO]],3) = "COG","COG",LEFT(tbStoricoOrdini[[#This Row],[ARTICOLO]],FIND(" ",tbStoricoOrdini[[#This Row],[ARTICOLO]])-1))</f>
        <v>KLM</v>
      </c>
      <c r="J5745" t="str">
        <f>MID(tbStoricoOrdini[[#This Row],[ARTICOLO]],FIND(" ",tbStoricoOrdini[[#This Row],[ARTICOLO]])+1,4)</f>
        <v>3000</v>
      </c>
      <c r="K5745" t="str">
        <f>IFERROR(RIGHT(tbStoricoOrdini[[#This Row],[ARTICOLO]],LEN(tbStoricoOrdini[[#This Row],[ARTICOLO]])-FIND(" ",tbStoricoOrdini[[#This Row],[ARTICOLO]],FIND(" ",tbStoricoOrdini[[#This Row],[ARTICOLO]]) +1)),"")</f>
        <v>Plus</v>
      </c>
      <c r="L5745" s="3">
        <f>VLOOKUP(tbStoricoOrdini[[#This Row],[ARTICOLO]],tbArticoli[],2,FALSE)</f>
        <v>145</v>
      </c>
      <c r="M5745" s="22">
        <f>tbStoricoOrdini[[#This Row],[IMPORTO]]/tbStoricoOrdini[[#This Row],[PREZZO]]</f>
        <v>56.5448275862069</v>
      </c>
      <c r="N5745" t="s">
        <v>7</v>
      </c>
      <c r="O5745" s="8">
        <f>VLOOKUP(tbStoricoOrdini[[#This Row],[AGENTE]],tbAgenti[],2,FALSE)</f>
        <v>0.03</v>
      </c>
      <c r="P5745" s="2">
        <v>8199</v>
      </c>
      <c r="Q5745" s="2">
        <f>tbStoricoOrdini[[#This Row],[IMPORTO]]*tbStoricoOrdini[[#This Row],[% COMM.]]</f>
        <v>245.97</v>
      </c>
      <c r="R5745" s="2">
        <f>tbStoricoOrdini[[#This Row],[TOT. COMM.]]+tbStoricoOrdini[[#This Row],[IMPORTO]]</f>
        <v>8444.9699999999993</v>
      </c>
    </row>
    <row r="5746" spans="1:18">
      <c r="A5746" s="1">
        <v>44013</v>
      </c>
      <c r="B5746" s="7">
        <f>MONTH(tbStoricoOrdini[[#This Row],[DATA]])</f>
        <v>7</v>
      </c>
      <c r="C5746" t="s">
        <v>5841</v>
      </c>
      <c r="D5746" t="str">
        <f>RIGHT(tbStoricoOrdini[[#This Row],[ORDINE]],4)</f>
        <v>5743</v>
      </c>
      <c r="E5746" t="s">
        <v>27</v>
      </c>
      <c r="F5746" t="str">
        <f>VLOOKUP(tbStoricoOrdini[[#This Row],[CLIENTE]],tbClienti[],3,FALSE)</f>
        <v>Veneto</v>
      </c>
      <c r="G5746" t="str">
        <f>VLOOKUP(tbStoricoOrdini[[#This Row],[CLIENTE]],tbClienti[],7,FALSE)</f>
        <v>BD</v>
      </c>
      <c r="H5746" t="s">
        <v>63</v>
      </c>
      <c r="I5746" t="str">
        <f>IF(LEFT(tbStoricoOrdini[[#This Row],[ARTICOLO]],3) = "COG","COG",LEFT(tbStoricoOrdini[[#This Row],[ARTICOLO]],FIND(" ",tbStoricoOrdini[[#This Row],[ARTICOLO]])-1))</f>
        <v>KLM</v>
      </c>
      <c r="J5746" t="str">
        <f>MID(tbStoricoOrdini[[#This Row],[ARTICOLO]],FIND(" ",tbStoricoOrdini[[#This Row],[ARTICOLO]])+1,4)</f>
        <v>3000</v>
      </c>
      <c r="K5746" t="str">
        <f>IFERROR(RIGHT(tbStoricoOrdini[[#This Row],[ARTICOLO]],LEN(tbStoricoOrdini[[#This Row],[ARTICOLO]])-FIND(" ",tbStoricoOrdini[[#This Row],[ARTICOLO]],FIND(" ",tbStoricoOrdini[[#This Row],[ARTICOLO]]) +1)),"")</f>
        <v>Plus</v>
      </c>
      <c r="L5746" s="3">
        <f>VLOOKUP(tbStoricoOrdini[[#This Row],[ARTICOLO]],tbArticoli[],2,FALSE)</f>
        <v>145</v>
      </c>
      <c r="M5746" s="22">
        <f>tbStoricoOrdini[[#This Row],[IMPORTO]]/tbStoricoOrdini[[#This Row],[PREZZO]]</f>
        <v>554.58620689655174</v>
      </c>
      <c r="N5746" t="s">
        <v>20</v>
      </c>
      <c r="O5746" s="8">
        <f>VLOOKUP(tbStoricoOrdini[[#This Row],[AGENTE]],tbAgenti[],2,FALSE)</f>
        <v>0.05</v>
      </c>
      <c r="P5746" s="2">
        <v>80415</v>
      </c>
      <c r="Q5746" s="2">
        <f>tbStoricoOrdini[[#This Row],[IMPORTO]]*tbStoricoOrdini[[#This Row],[% COMM.]]</f>
        <v>4020.75</v>
      </c>
      <c r="R5746" s="2">
        <f>tbStoricoOrdini[[#This Row],[TOT. COMM.]]+tbStoricoOrdini[[#This Row],[IMPORTO]]</f>
        <v>84435.75</v>
      </c>
    </row>
    <row r="5747" spans="1:18">
      <c r="A5747" s="1">
        <v>44013</v>
      </c>
      <c r="B5747" s="7">
        <f>MONTH(tbStoricoOrdini[[#This Row],[DATA]])</f>
        <v>7</v>
      </c>
      <c r="C5747" t="s">
        <v>5842</v>
      </c>
      <c r="D5747" t="str">
        <f>RIGHT(tbStoricoOrdini[[#This Row],[ORDINE]],4)</f>
        <v>5744</v>
      </c>
      <c r="E5747" t="s">
        <v>27</v>
      </c>
      <c r="F5747" t="str">
        <f>VLOOKUP(tbStoricoOrdini[[#This Row],[CLIENTE]],tbClienti[],3,FALSE)</f>
        <v>Veneto</v>
      </c>
      <c r="G5747" t="str">
        <f>VLOOKUP(tbStoricoOrdini[[#This Row],[CLIENTE]],tbClienti[],7,FALSE)</f>
        <v>BD</v>
      </c>
      <c r="H5747" t="s">
        <v>63</v>
      </c>
      <c r="I5747" t="str">
        <f>IF(LEFT(tbStoricoOrdini[[#This Row],[ARTICOLO]],3) = "COG","COG",LEFT(tbStoricoOrdini[[#This Row],[ARTICOLO]],FIND(" ",tbStoricoOrdini[[#This Row],[ARTICOLO]])-1))</f>
        <v>KLM</v>
      </c>
      <c r="J5747" t="str">
        <f>MID(tbStoricoOrdini[[#This Row],[ARTICOLO]],FIND(" ",tbStoricoOrdini[[#This Row],[ARTICOLO]])+1,4)</f>
        <v>3000</v>
      </c>
      <c r="K5747" t="str">
        <f>IFERROR(RIGHT(tbStoricoOrdini[[#This Row],[ARTICOLO]],LEN(tbStoricoOrdini[[#This Row],[ARTICOLO]])-FIND(" ",tbStoricoOrdini[[#This Row],[ARTICOLO]],FIND(" ",tbStoricoOrdini[[#This Row],[ARTICOLO]]) +1)),"")</f>
        <v>Plus</v>
      </c>
      <c r="L5747" s="3">
        <f>VLOOKUP(tbStoricoOrdini[[#This Row],[ARTICOLO]],tbArticoli[],2,FALSE)</f>
        <v>145</v>
      </c>
      <c r="M5747" s="22">
        <f>tbStoricoOrdini[[#This Row],[IMPORTO]]/tbStoricoOrdini[[#This Row],[PREZZO]]</f>
        <v>17.26896551724138</v>
      </c>
      <c r="N5747" t="s">
        <v>18</v>
      </c>
      <c r="O5747" s="8">
        <f>VLOOKUP(tbStoricoOrdini[[#This Row],[AGENTE]],tbAgenti[],2,FALSE)</f>
        <v>0.03</v>
      </c>
      <c r="P5747" s="2">
        <v>2504</v>
      </c>
      <c r="Q5747" s="2">
        <f>tbStoricoOrdini[[#This Row],[IMPORTO]]*tbStoricoOrdini[[#This Row],[% COMM.]]</f>
        <v>75.11999999999999</v>
      </c>
      <c r="R5747" s="2">
        <f>tbStoricoOrdini[[#This Row],[TOT. COMM.]]+tbStoricoOrdini[[#This Row],[IMPORTO]]</f>
        <v>2579.12</v>
      </c>
    </row>
    <row r="5748" spans="1:18">
      <c r="A5748" s="1">
        <v>44013</v>
      </c>
      <c r="B5748" s="7">
        <f>MONTH(tbStoricoOrdini[[#This Row],[DATA]])</f>
        <v>7</v>
      </c>
      <c r="C5748" t="s">
        <v>5843</v>
      </c>
      <c r="D5748" t="str">
        <f>RIGHT(tbStoricoOrdini[[#This Row],[ORDINE]],4)</f>
        <v>5745</v>
      </c>
      <c r="E5748" t="s">
        <v>27</v>
      </c>
      <c r="F5748" t="str">
        <f>VLOOKUP(tbStoricoOrdini[[#This Row],[CLIENTE]],tbClienti[],3,FALSE)</f>
        <v>Veneto</v>
      </c>
      <c r="G5748" t="str">
        <f>VLOOKUP(tbStoricoOrdini[[#This Row],[CLIENTE]],tbClienti[],7,FALSE)</f>
        <v>BD</v>
      </c>
      <c r="H5748" t="s">
        <v>63</v>
      </c>
      <c r="I5748" t="str">
        <f>IF(LEFT(tbStoricoOrdini[[#This Row],[ARTICOLO]],3) = "COG","COG",LEFT(tbStoricoOrdini[[#This Row],[ARTICOLO]],FIND(" ",tbStoricoOrdini[[#This Row],[ARTICOLO]])-1))</f>
        <v>KLM</v>
      </c>
      <c r="J5748" t="str">
        <f>MID(tbStoricoOrdini[[#This Row],[ARTICOLO]],FIND(" ",tbStoricoOrdini[[#This Row],[ARTICOLO]])+1,4)</f>
        <v>3000</v>
      </c>
      <c r="K5748" t="str">
        <f>IFERROR(RIGHT(tbStoricoOrdini[[#This Row],[ARTICOLO]],LEN(tbStoricoOrdini[[#This Row],[ARTICOLO]])-FIND(" ",tbStoricoOrdini[[#This Row],[ARTICOLO]],FIND(" ",tbStoricoOrdini[[#This Row],[ARTICOLO]]) +1)),"")</f>
        <v>Plus</v>
      </c>
      <c r="L5748" s="3">
        <f>VLOOKUP(tbStoricoOrdini[[#This Row],[ARTICOLO]],tbArticoli[],2,FALSE)</f>
        <v>145</v>
      </c>
      <c r="M5748" s="22">
        <f>tbStoricoOrdini[[#This Row],[IMPORTO]]/tbStoricoOrdini[[#This Row],[PREZZO]]</f>
        <v>54.289655172413795</v>
      </c>
      <c r="N5748" t="s">
        <v>6</v>
      </c>
      <c r="O5748" s="8">
        <f>VLOOKUP(tbStoricoOrdini[[#This Row],[AGENTE]],tbAgenti[],2,FALSE)</f>
        <v>7.4999999999999997E-2</v>
      </c>
      <c r="P5748" s="2">
        <v>7872</v>
      </c>
      <c r="Q5748" s="2">
        <f>tbStoricoOrdini[[#This Row],[IMPORTO]]*tbStoricoOrdini[[#This Row],[% COMM.]]</f>
        <v>590.4</v>
      </c>
      <c r="R5748" s="2">
        <f>tbStoricoOrdini[[#This Row],[TOT. COMM.]]+tbStoricoOrdini[[#This Row],[IMPORTO]]</f>
        <v>8462.4</v>
      </c>
    </row>
    <row r="5749" spans="1:18">
      <c r="A5749" s="1">
        <v>44013</v>
      </c>
      <c r="B5749" s="7">
        <f>MONTH(tbStoricoOrdini[[#This Row],[DATA]])</f>
        <v>7</v>
      </c>
      <c r="C5749" t="s">
        <v>5844</v>
      </c>
      <c r="D5749" t="str">
        <f>RIGHT(tbStoricoOrdini[[#This Row],[ORDINE]],4)</f>
        <v>5746</v>
      </c>
      <c r="E5749" t="s">
        <v>27</v>
      </c>
      <c r="F5749" t="str">
        <f>VLOOKUP(tbStoricoOrdini[[#This Row],[CLIENTE]],tbClienti[],3,FALSE)</f>
        <v>Veneto</v>
      </c>
      <c r="G5749" t="str">
        <f>VLOOKUP(tbStoricoOrdini[[#This Row],[CLIENTE]],tbClienti[],7,FALSE)</f>
        <v>BD</v>
      </c>
      <c r="H5749" t="s">
        <v>63</v>
      </c>
      <c r="I5749" t="str">
        <f>IF(LEFT(tbStoricoOrdini[[#This Row],[ARTICOLO]],3) = "COG","COG",LEFT(tbStoricoOrdini[[#This Row],[ARTICOLO]],FIND(" ",tbStoricoOrdini[[#This Row],[ARTICOLO]])-1))</f>
        <v>KLM</v>
      </c>
      <c r="J5749" t="str">
        <f>MID(tbStoricoOrdini[[#This Row],[ARTICOLO]],FIND(" ",tbStoricoOrdini[[#This Row],[ARTICOLO]])+1,4)</f>
        <v>3000</v>
      </c>
      <c r="K5749" t="str">
        <f>IFERROR(RIGHT(tbStoricoOrdini[[#This Row],[ARTICOLO]],LEN(tbStoricoOrdini[[#This Row],[ARTICOLO]])-FIND(" ",tbStoricoOrdini[[#This Row],[ARTICOLO]],FIND(" ",tbStoricoOrdini[[#This Row],[ARTICOLO]]) +1)),"")</f>
        <v>Plus</v>
      </c>
      <c r="L5749" s="3">
        <f>VLOOKUP(tbStoricoOrdini[[#This Row],[ARTICOLO]],tbArticoli[],2,FALSE)</f>
        <v>145</v>
      </c>
      <c r="M5749" s="22">
        <f>tbStoricoOrdini[[#This Row],[IMPORTO]]/tbStoricoOrdini[[#This Row],[PREZZO]]</f>
        <v>465.4206896551724</v>
      </c>
      <c r="N5749" t="s">
        <v>9</v>
      </c>
      <c r="O5749" s="8">
        <f>VLOOKUP(tbStoricoOrdini[[#This Row],[AGENTE]],tbAgenti[],2,FALSE)</f>
        <v>0.05</v>
      </c>
      <c r="P5749" s="2">
        <v>67486</v>
      </c>
      <c r="Q5749" s="2">
        <f>tbStoricoOrdini[[#This Row],[IMPORTO]]*tbStoricoOrdini[[#This Row],[% COMM.]]</f>
        <v>3374.3</v>
      </c>
      <c r="R5749" s="2">
        <f>tbStoricoOrdini[[#This Row],[TOT. COMM.]]+tbStoricoOrdini[[#This Row],[IMPORTO]]</f>
        <v>70860.3</v>
      </c>
    </row>
    <row r="5750" spans="1:18">
      <c r="A5750" s="1">
        <v>44013</v>
      </c>
      <c r="B5750" s="7">
        <f>MONTH(tbStoricoOrdini[[#This Row],[DATA]])</f>
        <v>7</v>
      </c>
      <c r="C5750" t="s">
        <v>5845</v>
      </c>
      <c r="D5750" t="str">
        <f>RIGHT(tbStoricoOrdini[[#This Row],[ORDINE]],4)</f>
        <v>5747</v>
      </c>
      <c r="E5750" t="s">
        <v>27</v>
      </c>
      <c r="F5750" t="str">
        <f>VLOOKUP(tbStoricoOrdini[[#This Row],[CLIENTE]],tbClienti[],3,FALSE)</f>
        <v>Veneto</v>
      </c>
      <c r="G5750" t="str">
        <f>VLOOKUP(tbStoricoOrdini[[#This Row],[CLIENTE]],tbClienti[],7,FALSE)</f>
        <v>BD</v>
      </c>
      <c r="H5750" t="s">
        <v>66</v>
      </c>
      <c r="I5750" t="str">
        <f>IF(LEFT(tbStoricoOrdini[[#This Row],[ARTICOLO]],3) = "COG","COG",LEFT(tbStoricoOrdini[[#This Row],[ARTICOLO]],FIND(" ",tbStoricoOrdini[[#This Row],[ARTICOLO]])-1))</f>
        <v>BAG</v>
      </c>
      <c r="J5750" t="str">
        <f>MID(tbStoricoOrdini[[#This Row],[ARTICOLO]],FIND(" ",tbStoricoOrdini[[#This Row],[ARTICOLO]])+1,4)</f>
        <v>2500</v>
      </c>
      <c r="K5750" t="str">
        <f>IFERROR(RIGHT(tbStoricoOrdini[[#This Row],[ARTICOLO]],LEN(tbStoricoOrdini[[#This Row],[ARTICOLO]])-FIND(" ",tbStoricoOrdini[[#This Row],[ARTICOLO]],FIND(" ",tbStoricoOrdini[[#This Row],[ARTICOLO]]) +1)),"")</f>
        <v>Plus</v>
      </c>
      <c r="L5750" s="3">
        <f>VLOOKUP(tbStoricoOrdini[[#This Row],[ARTICOLO]],tbArticoli[],2,FALSE)</f>
        <v>220</v>
      </c>
      <c r="M5750" s="22">
        <f>tbStoricoOrdini[[#This Row],[IMPORTO]]/tbStoricoOrdini[[#This Row],[PREZZO]]</f>
        <v>0.1</v>
      </c>
      <c r="N5750" t="s">
        <v>10</v>
      </c>
      <c r="O5750" s="8">
        <f>VLOOKUP(tbStoricoOrdini[[#This Row],[AGENTE]],tbAgenti[],2,FALSE)</f>
        <v>3.6999999999999998E-2</v>
      </c>
      <c r="P5750" s="2">
        <v>22</v>
      </c>
      <c r="Q5750" s="2">
        <f>tbStoricoOrdini[[#This Row],[IMPORTO]]*tbStoricoOrdini[[#This Row],[% COMM.]]</f>
        <v>0.81399999999999995</v>
      </c>
      <c r="R5750" s="2">
        <f>tbStoricoOrdini[[#This Row],[TOT. COMM.]]+tbStoricoOrdini[[#This Row],[IMPORTO]]</f>
        <v>22.814</v>
      </c>
    </row>
    <row r="5751" spans="1:18">
      <c r="A5751" s="1">
        <v>44013</v>
      </c>
      <c r="B5751" s="7">
        <f>MONTH(tbStoricoOrdini[[#This Row],[DATA]])</f>
        <v>7</v>
      </c>
      <c r="C5751" t="s">
        <v>5846</v>
      </c>
      <c r="D5751" t="str">
        <f>RIGHT(tbStoricoOrdini[[#This Row],[ORDINE]],4)</f>
        <v>5748</v>
      </c>
      <c r="E5751" t="s">
        <v>27</v>
      </c>
      <c r="F5751" t="str">
        <f>VLOOKUP(tbStoricoOrdini[[#This Row],[CLIENTE]],tbClienti[],3,FALSE)</f>
        <v>Veneto</v>
      </c>
      <c r="G5751" t="str">
        <f>VLOOKUP(tbStoricoOrdini[[#This Row],[CLIENTE]],tbClienti[],7,FALSE)</f>
        <v>BD</v>
      </c>
      <c r="H5751" t="s">
        <v>66</v>
      </c>
      <c r="I5751" t="str">
        <f>IF(LEFT(tbStoricoOrdini[[#This Row],[ARTICOLO]],3) = "COG","COG",LEFT(tbStoricoOrdini[[#This Row],[ARTICOLO]],FIND(" ",tbStoricoOrdini[[#This Row],[ARTICOLO]])-1))</f>
        <v>BAG</v>
      </c>
      <c r="J5751" t="str">
        <f>MID(tbStoricoOrdini[[#This Row],[ARTICOLO]],FIND(" ",tbStoricoOrdini[[#This Row],[ARTICOLO]])+1,4)</f>
        <v>2500</v>
      </c>
      <c r="K5751" t="str">
        <f>IFERROR(RIGHT(tbStoricoOrdini[[#This Row],[ARTICOLO]],LEN(tbStoricoOrdini[[#This Row],[ARTICOLO]])-FIND(" ",tbStoricoOrdini[[#This Row],[ARTICOLO]],FIND(" ",tbStoricoOrdini[[#This Row],[ARTICOLO]]) +1)),"")</f>
        <v>Plus</v>
      </c>
      <c r="L5751" s="3">
        <f>VLOOKUP(tbStoricoOrdini[[#This Row],[ARTICOLO]],tbArticoli[],2,FALSE)</f>
        <v>220</v>
      </c>
      <c r="M5751" s="22">
        <f>tbStoricoOrdini[[#This Row],[IMPORTO]]/tbStoricoOrdini[[#This Row],[PREZZO]]</f>
        <v>2.4363636363636365</v>
      </c>
      <c r="N5751" t="s">
        <v>19</v>
      </c>
      <c r="O5751" s="8">
        <f>VLOOKUP(tbStoricoOrdini[[#This Row],[AGENTE]],tbAgenti[],2,FALSE)</f>
        <v>0.05</v>
      </c>
      <c r="P5751" s="2">
        <v>536</v>
      </c>
      <c r="Q5751" s="2">
        <f>tbStoricoOrdini[[#This Row],[IMPORTO]]*tbStoricoOrdini[[#This Row],[% COMM.]]</f>
        <v>26.8</v>
      </c>
      <c r="R5751" s="2">
        <f>tbStoricoOrdini[[#This Row],[TOT. COMM.]]+tbStoricoOrdini[[#This Row],[IMPORTO]]</f>
        <v>562.79999999999995</v>
      </c>
    </row>
    <row r="5752" spans="1:18">
      <c r="A5752" s="1">
        <v>44013</v>
      </c>
      <c r="B5752" s="7">
        <f>MONTH(tbStoricoOrdini[[#This Row],[DATA]])</f>
        <v>7</v>
      </c>
      <c r="C5752" t="s">
        <v>5847</v>
      </c>
      <c r="D5752" t="str">
        <f>RIGHT(tbStoricoOrdini[[#This Row],[ORDINE]],4)</f>
        <v>5749</v>
      </c>
      <c r="E5752" t="s">
        <v>27</v>
      </c>
      <c r="F5752" t="str">
        <f>VLOOKUP(tbStoricoOrdini[[#This Row],[CLIENTE]],tbClienti[],3,FALSE)</f>
        <v>Veneto</v>
      </c>
      <c r="G5752" t="str">
        <f>VLOOKUP(tbStoricoOrdini[[#This Row],[CLIENTE]],tbClienti[],7,FALSE)</f>
        <v>BD</v>
      </c>
      <c r="H5752" t="s">
        <v>66</v>
      </c>
      <c r="I5752" t="str">
        <f>IF(LEFT(tbStoricoOrdini[[#This Row],[ARTICOLO]],3) = "COG","COG",LEFT(tbStoricoOrdini[[#This Row],[ARTICOLO]],FIND(" ",tbStoricoOrdini[[#This Row],[ARTICOLO]])-1))</f>
        <v>BAG</v>
      </c>
      <c r="J5752" t="str">
        <f>MID(tbStoricoOrdini[[#This Row],[ARTICOLO]],FIND(" ",tbStoricoOrdini[[#This Row],[ARTICOLO]])+1,4)</f>
        <v>2500</v>
      </c>
      <c r="K5752" t="str">
        <f>IFERROR(RIGHT(tbStoricoOrdini[[#This Row],[ARTICOLO]],LEN(tbStoricoOrdini[[#This Row],[ARTICOLO]])-FIND(" ",tbStoricoOrdini[[#This Row],[ARTICOLO]],FIND(" ",tbStoricoOrdini[[#This Row],[ARTICOLO]]) +1)),"")</f>
        <v>Plus</v>
      </c>
      <c r="L5752" s="3">
        <f>VLOOKUP(tbStoricoOrdini[[#This Row],[ARTICOLO]],tbArticoli[],2,FALSE)</f>
        <v>220</v>
      </c>
      <c r="M5752" s="22">
        <f>tbStoricoOrdini[[#This Row],[IMPORTO]]/tbStoricoOrdini[[#This Row],[PREZZO]]</f>
        <v>0.24090909090909091</v>
      </c>
      <c r="N5752" t="s">
        <v>15</v>
      </c>
      <c r="O5752" s="8">
        <f>VLOOKUP(tbStoricoOrdini[[#This Row],[AGENTE]],tbAgenti[],2,FALSE)</f>
        <v>0.08</v>
      </c>
      <c r="P5752" s="2">
        <v>53</v>
      </c>
      <c r="Q5752" s="2">
        <f>tbStoricoOrdini[[#This Row],[IMPORTO]]*tbStoricoOrdini[[#This Row],[% COMM.]]</f>
        <v>4.24</v>
      </c>
      <c r="R5752" s="2">
        <f>tbStoricoOrdini[[#This Row],[TOT. COMM.]]+tbStoricoOrdini[[#This Row],[IMPORTO]]</f>
        <v>57.24</v>
      </c>
    </row>
    <row r="5753" spans="1:18">
      <c r="A5753" s="1">
        <v>44013</v>
      </c>
      <c r="B5753" s="7">
        <f>MONTH(tbStoricoOrdini[[#This Row],[DATA]])</f>
        <v>7</v>
      </c>
      <c r="C5753" t="s">
        <v>5848</v>
      </c>
      <c r="D5753" t="str">
        <f>RIGHT(tbStoricoOrdini[[#This Row],[ORDINE]],4)</f>
        <v>5750</v>
      </c>
      <c r="E5753" t="s">
        <v>27</v>
      </c>
      <c r="F5753" t="str">
        <f>VLOOKUP(tbStoricoOrdini[[#This Row],[CLIENTE]],tbClienti[],3,FALSE)</f>
        <v>Veneto</v>
      </c>
      <c r="G5753" t="str">
        <f>VLOOKUP(tbStoricoOrdini[[#This Row],[CLIENTE]],tbClienti[],7,FALSE)</f>
        <v>BD</v>
      </c>
      <c r="H5753" t="s">
        <v>66</v>
      </c>
      <c r="I5753" t="str">
        <f>IF(LEFT(tbStoricoOrdini[[#This Row],[ARTICOLO]],3) = "COG","COG",LEFT(tbStoricoOrdini[[#This Row],[ARTICOLO]],FIND(" ",tbStoricoOrdini[[#This Row],[ARTICOLO]])-1))</f>
        <v>BAG</v>
      </c>
      <c r="J5753" t="str">
        <f>MID(tbStoricoOrdini[[#This Row],[ARTICOLO]],FIND(" ",tbStoricoOrdini[[#This Row],[ARTICOLO]])+1,4)</f>
        <v>2500</v>
      </c>
      <c r="K5753" t="str">
        <f>IFERROR(RIGHT(tbStoricoOrdini[[#This Row],[ARTICOLO]],LEN(tbStoricoOrdini[[#This Row],[ARTICOLO]])-FIND(" ",tbStoricoOrdini[[#This Row],[ARTICOLO]],FIND(" ",tbStoricoOrdini[[#This Row],[ARTICOLO]]) +1)),"")</f>
        <v>Plus</v>
      </c>
      <c r="L5753" s="3">
        <f>VLOOKUP(tbStoricoOrdini[[#This Row],[ARTICOLO]],tbArticoli[],2,FALSE)</f>
        <v>220</v>
      </c>
      <c r="M5753" s="22">
        <f>tbStoricoOrdini[[#This Row],[IMPORTO]]/tbStoricoOrdini[[#This Row],[PREZZO]]</f>
        <v>1.8954545454545455</v>
      </c>
      <c r="N5753" t="s">
        <v>7</v>
      </c>
      <c r="O5753" s="8">
        <f>VLOOKUP(tbStoricoOrdini[[#This Row],[AGENTE]],tbAgenti[],2,FALSE)</f>
        <v>0.03</v>
      </c>
      <c r="P5753" s="2">
        <v>417</v>
      </c>
      <c r="Q5753" s="2">
        <f>tbStoricoOrdini[[#This Row],[IMPORTO]]*tbStoricoOrdini[[#This Row],[% COMM.]]</f>
        <v>12.51</v>
      </c>
      <c r="R5753" s="2">
        <f>tbStoricoOrdini[[#This Row],[TOT. COMM.]]+tbStoricoOrdini[[#This Row],[IMPORTO]]</f>
        <v>429.51</v>
      </c>
    </row>
    <row r="5754" spans="1:18">
      <c r="A5754" s="1">
        <v>44013</v>
      </c>
      <c r="B5754" s="7">
        <f>MONTH(tbStoricoOrdini[[#This Row],[DATA]])</f>
        <v>7</v>
      </c>
      <c r="C5754" t="s">
        <v>5849</v>
      </c>
      <c r="D5754" t="str">
        <f>RIGHT(tbStoricoOrdini[[#This Row],[ORDINE]],4)</f>
        <v>5751</v>
      </c>
      <c r="E5754" t="s">
        <v>27</v>
      </c>
      <c r="F5754" t="str">
        <f>VLOOKUP(tbStoricoOrdini[[#This Row],[CLIENTE]],tbClienti[],3,FALSE)</f>
        <v>Veneto</v>
      </c>
      <c r="G5754" t="str">
        <f>VLOOKUP(tbStoricoOrdini[[#This Row],[CLIENTE]],tbClienti[],7,FALSE)</f>
        <v>BD</v>
      </c>
      <c r="H5754" t="s">
        <v>66</v>
      </c>
      <c r="I5754" t="str">
        <f>IF(LEFT(tbStoricoOrdini[[#This Row],[ARTICOLO]],3) = "COG","COG",LEFT(tbStoricoOrdini[[#This Row],[ARTICOLO]],FIND(" ",tbStoricoOrdini[[#This Row],[ARTICOLO]])-1))</f>
        <v>BAG</v>
      </c>
      <c r="J5754" t="str">
        <f>MID(tbStoricoOrdini[[#This Row],[ARTICOLO]],FIND(" ",tbStoricoOrdini[[#This Row],[ARTICOLO]])+1,4)</f>
        <v>2500</v>
      </c>
      <c r="K5754" t="str">
        <f>IFERROR(RIGHT(tbStoricoOrdini[[#This Row],[ARTICOLO]],LEN(tbStoricoOrdini[[#This Row],[ARTICOLO]])-FIND(" ",tbStoricoOrdini[[#This Row],[ARTICOLO]],FIND(" ",tbStoricoOrdini[[#This Row],[ARTICOLO]]) +1)),"")</f>
        <v>Plus</v>
      </c>
      <c r="L5754" s="3">
        <f>VLOOKUP(tbStoricoOrdini[[#This Row],[ARTICOLO]],tbArticoli[],2,FALSE)</f>
        <v>220</v>
      </c>
      <c r="M5754" s="22">
        <f>tbStoricoOrdini[[#This Row],[IMPORTO]]/tbStoricoOrdini[[#This Row],[PREZZO]]</f>
        <v>19.190909090909091</v>
      </c>
      <c r="N5754" t="s">
        <v>20</v>
      </c>
      <c r="O5754" s="8">
        <f>VLOOKUP(tbStoricoOrdini[[#This Row],[AGENTE]],tbAgenti[],2,FALSE)</f>
        <v>0.05</v>
      </c>
      <c r="P5754" s="2">
        <v>4222</v>
      </c>
      <c r="Q5754" s="2">
        <f>tbStoricoOrdini[[#This Row],[IMPORTO]]*tbStoricoOrdini[[#This Row],[% COMM.]]</f>
        <v>211.10000000000002</v>
      </c>
      <c r="R5754" s="2">
        <f>tbStoricoOrdini[[#This Row],[TOT. COMM.]]+tbStoricoOrdini[[#This Row],[IMPORTO]]</f>
        <v>4433.1000000000004</v>
      </c>
    </row>
    <row r="5755" spans="1:18">
      <c r="A5755" s="1">
        <v>44013</v>
      </c>
      <c r="B5755" s="7">
        <f>MONTH(tbStoricoOrdini[[#This Row],[DATA]])</f>
        <v>7</v>
      </c>
      <c r="C5755" t="s">
        <v>5850</v>
      </c>
      <c r="D5755" t="str">
        <f>RIGHT(tbStoricoOrdini[[#This Row],[ORDINE]],4)</f>
        <v>5752</v>
      </c>
      <c r="E5755" t="s">
        <v>27</v>
      </c>
      <c r="F5755" t="str">
        <f>VLOOKUP(tbStoricoOrdini[[#This Row],[CLIENTE]],tbClienti[],3,FALSE)</f>
        <v>Veneto</v>
      </c>
      <c r="G5755" t="str">
        <f>VLOOKUP(tbStoricoOrdini[[#This Row],[CLIENTE]],tbClienti[],7,FALSE)</f>
        <v>BD</v>
      </c>
      <c r="H5755" t="s">
        <v>66</v>
      </c>
      <c r="I5755" t="str">
        <f>IF(LEFT(tbStoricoOrdini[[#This Row],[ARTICOLO]],3) = "COG","COG",LEFT(tbStoricoOrdini[[#This Row],[ARTICOLO]],FIND(" ",tbStoricoOrdini[[#This Row],[ARTICOLO]])-1))</f>
        <v>BAG</v>
      </c>
      <c r="J5755" t="str">
        <f>MID(tbStoricoOrdini[[#This Row],[ARTICOLO]],FIND(" ",tbStoricoOrdini[[#This Row],[ARTICOLO]])+1,4)</f>
        <v>2500</v>
      </c>
      <c r="K5755" t="str">
        <f>IFERROR(RIGHT(tbStoricoOrdini[[#This Row],[ARTICOLO]],LEN(tbStoricoOrdini[[#This Row],[ARTICOLO]])-FIND(" ",tbStoricoOrdini[[#This Row],[ARTICOLO]],FIND(" ",tbStoricoOrdini[[#This Row],[ARTICOLO]]) +1)),"")</f>
        <v>Plus</v>
      </c>
      <c r="L5755" s="3">
        <f>VLOOKUP(tbStoricoOrdini[[#This Row],[ARTICOLO]],tbArticoli[],2,FALSE)</f>
        <v>220</v>
      </c>
      <c r="M5755" s="22">
        <f>tbStoricoOrdini[[#This Row],[IMPORTO]]/tbStoricoOrdini[[#This Row],[PREZZO]]</f>
        <v>1.1409090909090909</v>
      </c>
      <c r="N5755" t="s">
        <v>18</v>
      </c>
      <c r="O5755" s="8">
        <f>VLOOKUP(tbStoricoOrdini[[#This Row],[AGENTE]],tbAgenti[],2,FALSE)</f>
        <v>0.03</v>
      </c>
      <c r="P5755" s="2">
        <v>251</v>
      </c>
      <c r="Q5755" s="2">
        <f>tbStoricoOrdini[[#This Row],[IMPORTO]]*tbStoricoOrdini[[#This Row],[% COMM.]]</f>
        <v>7.5299999999999994</v>
      </c>
      <c r="R5755" s="2">
        <f>tbStoricoOrdini[[#This Row],[TOT. COMM.]]+tbStoricoOrdini[[#This Row],[IMPORTO]]</f>
        <v>258.52999999999997</v>
      </c>
    </row>
    <row r="5756" spans="1:18">
      <c r="A5756" s="1">
        <v>44013</v>
      </c>
      <c r="B5756" s="7">
        <f>MONTH(tbStoricoOrdini[[#This Row],[DATA]])</f>
        <v>7</v>
      </c>
      <c r="C5756" t="s">
        <v>5851</v>
      </c>
      <c r="D5756" t="str">
        <f>RIGHT(tbStoricoOrdini[[#This Row],[ORDINE]],4)</f>
        <v>5753</v>
      </c>
      <c r="E5756" t="s">
        <v>27</v>
      </c>
      <c r="F5756" t="str">
        <f>VLOOKUP(tbStoricoOrdini[[#This Row],[CLIENTE]],tbClienti[],3,FALSE)</f>
        <v>Veneto</v>
      </c>
      <c r="G5756" t="str">
        <f>VLOOKUP(tbStoricoOrdini[[#This Row],[CLIENTE]],tbClienti[],7,FALSE)</f>
        <v>BD</v>
      </c>
      <c r="H5756" t="s">
        <v>66</v>
      </c>
      <c r="I5756" t="str">
        <f>IF(LEFT(tbStoricoOrdini[[#This Row],[ARTICOLO]],3) = "COG","COG",LEFT(tbStoricoOrdini[[#This Row],[ARTICOLO]],FIND(" ",tbStoricoOrdini[[#This Row],[ARTICOLO]])-1))</f>
        <v>BAG</v>
      </c>
      <c r="J5756" t="str">
        <f>MID(tbStoricoOrdini[[#This Row],[ARTICOLO]],FIND(" ",tbStoricoOrdini[[#This Row],[ARTICOLO]])+1,4)</f>
        <v>2500</v>
      </c>
      <c r="K5756" t="str">
        <f>IFERROR(RIGHT(tbStoricoOrdini[[#This Row],[ARTICOLO]],LEN(tbStoricoOrdini[[#This Row],[ARTICOLO]])-FIND(" ",tbStoricoOrdini[[#This Row],[ARTICOLO]],FIND(" ",tbStoricoOrdini[[#This Row],[ARTICOLO]]) +1)),"")</f>
        <v>Plus</v>
      </c>
      <c r="L5756" s="3">
        <f>VLOOKUP(tbStoricoOrdini[[#This Row],[ARTICOLO]],tbArticoli[],2,FALSE)</f>
        <v>220</v>
      </c>
      <c r="M5756" s="22">
        <f>tbStoricoOrdini[[#This Row],[IMPORTO]]/tbStoricoOrdini[[#This Row],[PREZZO]]</f>
        <v>5.2681818181818185</v>
      </c>
      <c r="N5756" t="s">
        <v>6</v>
      </c>
      <c r="O5756" s="8">
        <f>VLOOKUP(tbStoricoOrdini[[#This Row],[AGENTE]],tbAgenti[],2,FALSE)</f>
        <v>7.4999999999999997E-2</v>
      </c>
      <c r="P5756" s="2">
        <v>1159</v>
      </c>
      <c r="Q5756" s="2">
        <f>tbStoricoOrdini[[#This Row],[IMPORTO]]*tbStoricoOrdini[[#This Row],[% COMM.]]</f>
        <v>86.924999999999997</v>
      </c>
      <c r="R5756" s="2">
        <f>tbStoricoOrdini[[#This Row],[TOT. COMM.]]+tbStoricoOrdini[[#This Row],[IMPORTO]]</f>
        <v>1245.925</v>
      </c>
    </row>
    <row r="5757" spans="1:18">
      <c r="A5757" s="1">
        <v>44013</v>
      </c>
      <c r="B5757" s="7">
        <f>MONTH(tbStoricoOrdini[[#This Row],[DATA]])</f>
        <v>7</v>
      </c>
      <c r="C5757" t="s">
        <v>5852</v>
      </c>
      <c r="D5757" t="str">
        <f>RIGHT(tbStoricoOrdini[[#This Row],[ORDINE]],4)</f>
        <v>5754</v>
      </c>
      <c r="E5757" t="s">
        <v>27</v>
      </c>
      <c r="F5757" t="str">
        <f>VLOOKUP(tbStoricoOrdini[[#This Row],[CLIENTE]],tbClienti[],3,FALSE)</f>
        <v>Veneto</v>
      </c>
      <c r="G5757" t="str">
        <f>VLOOKUP(tbStoricoOrdini[[#This Row],[CLIENTE]],tbClienti[],7,FALSE)</f>
        <v>BD</v>
      </c>
      <c r="H5757" t="s">
        <v>66</v>
      </c>
      <c r="I5757" t="str">
        <f>IF(LEFT(tbStoricoOrdini[[#This Row],[ARTICOLO]],3) = "COG","COG",LEFT(tbStoricoOrdini[[#This Row],[ARTICOLO]],FIND(" ",tbStoricoOrdini[[#This Row],[ARTICOLO]])-1))</f>
        <v>BAG</v>
      </c>
      <c r="J5757" t="str">
        <f>MID(tbStoricoOrdini[[#This Row],[ARTICOLO]],FIND(" ",tbStoricoOrdini[[#This Row],[ARTICOLO]])+1,4)</f>
        <v>2500</v>
      </c>
      <c r="K5757" t="str">
        <f>IFERROR(RIGHT(tbStoricoOrdini[[#This Row],[ARTICOLO]],LEN(tbStoricoOrdini[[#This Row],[ARTICOLO]])-FIND(" ",tbStoricoOrdini[[#This Row],[ARTICOLO]],FIND(" ",tbStoricoOrdini[[#This Row],[ARTICOLO]]) +1)),"")</f>
        <v>Plus</v>
      </c>
      <c r="L5757" s="3">
        <f>VLOOKUP(tbStoricoOrdini[[#This Row],[ARTICOLO]],tbArticoli[],2,FALSE)</f>
        <v>220</v>
      </c>
      <c r="M5757" s="22">
        <f>tbStoricoOrdini[[#This Row],[IMPORTO]]/tbStoricoOrdini[[#This Row],[PREZZO]]</f>
        <v>0.8136363636363636</v>
      </c>
      <c r="N5757" t="s">
        <v>9</v>
      </c>
      <c r="O5757" s="8">
        <f>VLOOKUP(tbStoricoOrdini[[#This Row],[AGENTE]],tbAgenti[],2,FALSE)</f>
        <v>0.05</v>
      </c>
      <c r="P5757" s="2">
        <v>179</v>
      </c>
      <c r="Q5757" s="2">
        <f>tbStoricoOrdini[[#This Row],[IMPORTO]]*tbStoricoOrdini[[#This Row],[% COMM.]]</f>
        <v>8.9500000000000011</v>
      </c>
      <c r="R5757" s="2">
        <f>tbStoricoOrdini[[#This Row],[TOT. COMM.]]+tbStoricoOrdini[[#This Row],[IMPORTO]]</f>
        <v>187.95</v>
      </c>
    </row>
    <row r="5758" spans="1:18">
      <c r="A5758" s="1">
        <v>44013</v>
      </c>
      <c r="B5758" s="7">
        <f>MONTH(tbStoricoOrdini[[#This Row],[DATA]])</f>
        <v>7</v>
      </c>
      <c r="C5758" t="s">
        <v>5853</v>
      </c>
      <c r="D5758" t="str">
        <f>RIGHT(tbStoricoOrdini[[#This Row],[ORDINE]],4)</f>
        <v>5755</v>
      </c>
      <c r="E5758" t="s">
        <v>27</v>
      </c>
      <c r="F5758" t="str">
        <f>VLOOKUP(tbStoricoOrdini[[#This Row],[CLIENTE]],tbClienti[],3,FALSE)</f>
        <v>Veneto</v>
      </c>
      <c r="G5758" t="str">
        <f>VLOOKUP(tbStoricoOrdini[[#This Row],[CLIENTE]],tbClienti[],7,FALSE)</f>
        <v>BD</v>
      </c>
      <c r="H5758" t="s">
        <v>82</v>
      </c>
      <c r="I5758" t="str">
        <f>IF(LEFT(tbStoricoOrdini[[#This Row],[ARTICOLO]],3) = "COG","COG",LEFT(tbStoricoOrdini[[#This Row],[ARTICOLO]],FIND(" ",tbStoricoOrdini[[#This Row],[ARTICOLO]])-1))</f>
        <v>COG</v>
      </c>
      <c r="J5758" t="str">
        <f>MID(tbStoricoOrdini[[#This Row],[ARTICOLO]],FIND(" ",tbStoricoOrdini[[#This Row],[ARTICOLO]])+1,4)</f>
        <v>7000</v>
      </c>
      <c r="K5758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5758" s="3">
        <f>VLOOKUP(tbStoricoOrdini[[#This Row],[ARTICOLO]],tbArticoli[],2,FALSE)</f>
        <v>500</v>
      </c>
      <c r="M5758" s="22">
        <f>tbStoricoOrdini[[#This Row],[IMPORTO]]/tbStoricoOrdini[[#This Row],[PREZZO]]</f>
        <v>0.85</v>
      </c>
      <c r="N5758" t="s">
        <v>14</v>
      </c>
      <c r="O5758" s="8">
        <f>VLOOKUP(tbStoricoOrdini[[#This Row],[AGENTE]],tbAgenti[],2,FALSE)</f>
        <v>0.05</v>
      </c>
      <c r="P5758" s="2">
        <v>425</v>
      </c>
      <c r="Q5758" s="2">
        <f>tbStoricoOrdini[[#This Row],[IMPORTO]]*tbStoricoOrdini[[#This Row],[% COMM.]]</f>
        <v>21.25</v>
      </c>
      <c r="R5758" s="2">
        <f>tbStoricoOrdini[[#This Row],[TOT. COMM.]]+tbStoricoOrdini[[#This Row],[IMPORTO]]</f>
        <v>446.25</v>
      </c>
    </row>
    <row r="5759" spans="1:18">
      <c r="A5759" s="1">
        <v>44013</v>
      </c>
      <c r="B5759" s="7">
        <f>MONTH(tbStoricoOrdini[[#This Row],[DATA]])</f>
        <v>7</v>
      </c>
      <c r="C5759" t="s">
        <v>5854</v>
      </c>
      <c r="D5759" t="str">
        <f>RIGHT(tbStoricoOrdini[[#This Row],[ORDINE]],4)</f>
        <v>5756</v>
      </c>
      <c r="E5759" t="s">
        <v>27</v>
      </c>
      <c r="F5759" t="str">
        <f>VLOOKUP(tbStoricoOrdini[[#This Row],[CLIENTE]],tbClienti[],3,FALSE)</f>
        <v>Veneto</v>
      </c>
      <c r="G5759" t="str">
        <f>VLOOKUP(tbStoricoOrdini[[#This Row],[CLIENTE]],tbClienti[],7,FALSE)</f>
        <v>BD</v>
      </c>
      <c r="H5759" t="s">
        <v>82</v>
      </c>
      <c r="I5759" t="str">
        <f>IF(LEFT(tbStoricoOrdini[[#This Row],[ARTICOLO]],3) = "COG","COG",LEFT(tbStoricoOrdini[[#This Row],[ARTICOLO]],FIND(" ",tbStoricoOrdini[[#This Row],[ARTICOLO]])-1))</f>
        <v>COG</v>
      </c>
      <c r="J5759" t="str">
        <f>MID(tbStoricoOrdini[[#This Row],[ARTICOLO]],FIND(" ",tbStoricoOrdini[[#This Row],[ARTICOLO]])+1,4)</f>
        <v>7000</v>
      </c>
      <c r="K5759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5759" s="3">
        <f>VLOOKUP(tbStoricoOrdini[[#This Row],[ARTICOLO]],tbArticoli[],2,FALSE)</f>
        <v>500</v>
      </c>
      <c r="M5759" s="22">
        <f>tbStoricoOrdini[[#This Row],[IMPORTO]]/tbStoricoOrdini[[#This Row],[PREZZO]]</f>
        <v>3.0419999999999998</v>
      </c>
      <c r="N5759" t="s">
        <v>20</v>
      </c>
      <c r="O5759" s="8">
        <f>VLOOKUP(tbStoricoOrdini[[#This Row],[AGENTE]],tbAgenti[],2,FALSE)</f>
        <v>0.05</v>
      </c>
      <c r="P5759" s="2">
        <v>1521</v>
      </c>
      <c r="Q5759" s="2">
        <f>tbStoricoOrdini[[#This Row],[IMPORTO]]*tbStoricoOrdini[[#This Row],[% COMM.]]</f>
        <v>76.05</v>
      </c>
      <c r="R5759" s="2">
        <f>tbStoricoOrdini[[#This Row],[TOT. COMM.]]+tbStoricoOrdini[[#This Row],[IMPORTO]]</f>
        <v>1597.05</v>
      </c>
    </row>
    <row r="5760" spans="1:18">
      <c r="A5760" s="1">
        <v>44013</v>
      </c>
      <c r="B5760" s="7">
        <f>MONTH(tbStoricoOrdini[[#This Row],[DATA]])</f>
        <v>7</v>
      </c>
      <c r="C5760" t="s">
        <v>5855</v>
      </c>
      <c r="D5760" t="str">
        <f>RIGHT(tbStoricoOrdini[[#This Row],[ORDINE]],4)</f>
        <v>5757</v>
      </c>
      <c r="E5760" t="s">
        <v>27</v>
      </c>
      <c r="F5760" t="str">
        <f>VLOOKUP(tbStoricoOrdini[[#This Row],[CLIENTE]],tbClienti[],3,FALSE)</f>
        <v>Veneto</v>
      </c>
      <c r="G5760" t="str">
        <f>VLOOKUP(tbStoricoOrdini[[#This Row],[CLIENTE]],tbClienti[],7,FALSE)</f>
        <v>BD</v>
      </c>
      <c r="H5760" t="s">
        <v>82</v>
      </c>
      <c r="I5760" t="str">
        <f>IF(LEFT(tbStoricoOrdini[[#This Row],[ARTICOLO]],3) = "COG","COG",LEFT(tbStoricoOrdini[[#This Row],[ARTICOLO]],FIND(" ",tbStoricoOrdini[[#This Row],[ARTICOLO]])-1))</f>
        <v>COG</v>
      </c>
      <c r="J5760" t="str">
        <f>MID(tbStoricoOrdini[[#This Row],[ARTICOLO]],FIND(" ",tbStoricoOrdini[[#This Row],[ARTICOLO]])+1,4)</f>
        <v>7000</v>
      </c>
      <c r="K5760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5760" s="3">
        <f>VLOOKUP(tbStoricoOrdini[[#This Row],[ARTICOLO]],tbArticoli[],2,FALSE)</f>
        <v>500</v>
      </c>
      <c r="M5760" s="22">
        <f>tbStoricoOrdini[[#This Row],[IMPORTO]]/tbStoricoOrdini[[#This Row],[PREZZO]]</f>
        <v>26.931999999999999</v>
      </c>
      <c r="N5760" t="s">
        <v>9</v>
      </c>
      <c r="O5760" s="8">
        <f>VLOOKUP(tbStoricoOrdini[[#This Row],[AGENTE]],tbAgenti[],2,FALSE)</f>
        <v>0.05</v>
      </c>
      <c r="P5760" s="2">
        <v>13466</v>
      </c>
      <c r="Q5760" s="2">
        <f>tbStoricoOrdini[[#This Row],[IMPORTO]]*tbStoricoOrdini[[#This Row],[% COMM.]]</f>
        <v>673.30000000000007</v>
      </c>
      <c r="R5760" s="2">
        <f>tbStoricoOrdini[[#This Row],[TOT. COMM.]]+tbStoricoOrdini[[#This Row],[IMPORTO]]</f>
        <v>14139.3</v>
      </c>
    </row>
    <row r="5761" spans="1:18">
      <c r="A5761" s="1">
        <v>44013</v>
      </c>
      <c r="B5761" s="7">
        <f>MONTH(tbStoricoOrdini[[#This Row],[DATA]])</f>
        <v>7</v>
      </c>
      <c r="C5761" t="s">
        <v>5856</v>
      </c>
      <c r="D5761" t="str">
        <f>RIGHT(tbStoricoOrdini[[#This Row],[ORDINE]],4)</f>
        <v>5758</v>
      </c>
      <c r="E5761" t="s">
        <v>27</v>
      </c>
      <c r="F5761" t="str">
        <f>VLOOKUP(tbStoricoOrdini[[#This Row],[CLIENTE]],tbClienti[],3,FALSE)</f>
        <v>Veneto</v>
      </c>
      <c r="G5761" t="str">
        <f>VLOOKUP(tbStoricoOrdini[[#This Row],[CLIENTE]],tbClienti[],7,FALSE)</f>
        <v>BD</v>
      </c>
      <c r="H5761" t="s">
        <v>80</v>
      </c>
      <c r="I5761" t="str">
        <f>IF(LEFT(tbStoricoOrdini[[#This Row],[ARTICOLO]],3) = "COG","COG",LEFT(tbStoricoOrdini[[#This Row],[ARTICOLO]],FIND(" ",tbStoricoOrdini[[#This Row],[ARTICOLO]])-1))</f>
        <v>COG</v>
      </c>
      <c r="J5761" t="str">
        <f>MID(tbStoricoOrdini[[#This Row],[ARTICOLO]],FIND(" ",tbStoricoOrdini[[#This Row],[ARTICOLO]])+1,4)</f>
        <v>5000</v>
      </c>
      <c r="K5761" t="str">
        <f>IFERROR(RIGHT(tbStoricoOrdini[[#This Row],[ARTICOLO]],LEN(tbStoricoOrdini[[#This Row],[ARTICOLO]])-FIND(" ",tbStoricoOrdini[[#This Row],[ARTICOLO]],FIND(" ",tbStoricoOrdini[[#This Row],[ARTICOLO]]) +1)),"")</f>
        <v>Silver</v>
      </c>
      <c r="L5761" s="3">
        <f>VLOOKUP(tbStoricoOrdini[[#This Row],[ARTICOLO]],tbArticoli[],2,FALSE)</f>
        <v>300</v>
      </c>
      <c r="M5761" s="22">
        <f>tbStoricoOrdini[[#This Row],[IMPORTO]]/tbStoricoOrdini[[#This Row],[PREZZO]]</f>
        <v>2.6666666666666668E-2</v>
      </c>
      <c r="N5761" t="s">
        <v>9</v>
      </c>
      <c r="O5761" s="8">
        <f>VLOOKUP(tbStoricoOrdini[[#This Row],[AGENTE]],tbAgenti[],2,FALSE)</f>
        <v>0.05</v>
      </c>
      <c r="P5761" s="2">
        <v>8</v>
      </c>
      <c r="Q5761" s="2">
        <f>tbStoricoOrdini[[#This Row],[IMPORTO]]*tbStoricoOrdini[[#This Row],[% COMM.]]</f>
        <v>0.4</v>
      </c>
      <c r="R5761" s="2">
        <f>tbStoricoOrdini[[#This Row],[TOT. COMM.]]+tbStoricoOrdini[[#This Row],[IMPORTO]]</f>
        <v>8.4</v>
      </c>
    </row>
    <row r="5762" spans="1:18">
      <c r="A5762" s="1">
        <v>44013</v>
      </c>
      <c r="B5762" s="7">
        <f>MONTH(tbStoricoOrdini[[#This Row],[DATA]])</f>
        <v>7</v>
      </c>
      <c r="C5762" t="s">
        <v>5857</v>
      </c>
      <c r="D5762" t="str">
        <f>RIGHT(tbStoricoOrdini[[#This Row],[ORDINE]],4)</f>
        <v>5759</v>
      </c>
      <c r="E5762" t="s">
        <v>27</v>
      </c>
      <c r="F5762" t="str">
        <f>VLOOKUP(tbStoricoOrdini[[#This Row],[CLIENTE]],tbClienti[],3,FALSE)</f>
        <v>Veneto</v>
      </c>
      <c r="G5762" t="str">
        <f>VLOOKUP(tbStoricoOrdini[[#This Row],[CLIENTE]],tbClienti[],7,FALSE)</f>
        <v>BD</v>
      </c>
      <c r="H5762" t="s">
        <v>68</v>
      </c>
      <c r="I5762" t="str">
        <f>IF(LEFT(tbStoricoOrdini[[#This Row],[ARTICOLO]],3) = "COG","COG",LEFT(tbStoricoOrdini[[#This Row],[ARTICOLO]],FIND(" ",tbStoricoOrdini[[#This Row],[ARTICOLO]])-1))</f>
        <v>BAG</v>
      </c>
      <c r="J5762" t="str">
        <f>MID(tbStoricoOrdini[[#This Row],[ARTICOLO]],FIND(" ",tbStoricoOrdini[[#This Row],[ARTICOLO]])+1,4)</f>
        <v>5000</v>
      </c>
      <c r="K5762" t="str">
        <f>IFERROR(RIGHT(tbStoricoOrdini[[#This Row],[ARTICOLO]],LEN(tbStoricoOrdini[[#This Row],[ARTICOLO]])-FIND(" ",tbStoricoOrdini[[#This Row],[ARTICOLO]],FIND(" ",tbStoricoOrdini[[#This Row],[ARTICOLO]]) +1)),"")</f>
        <v/>
      </c>
      <c r="L5762" s="3">
        <f>VLOOKUP(tbStoricoOrdini[[#This Row],[ARTICOLO]],tbArticoli[],2,FALSE)</f>
        <v>250</v>
      </c>
      <c r="M5762" s="22">
        <f>tbStoricoOrdini[[#This Row],[IMPORTO]]/tbStoricoOrdini[[#This Row],[PREZZO]]</f>
        <v>1.06</v>
      </c>
      <c r="N5762" t="s">
        <v>10</v>
      </c>
      <c r="O5762" s="8">
        <f>VLOOKUP(tbStoricoOrdini[[#This Row],[AGENTE]],tbAgenti[],2,FALSE)</f>
        <v>3.6999999999999998E-2</v>
      </c>
      <c r="P5762" s="2">
        <v>265</v>
      </c>
      <c r="Q5762" s="2">
        <f>tbStoricoOrdini[[#This Row],[IMPORTO]]*tbStoricoOrdini[[#This Row],[% COMM.]]</f>
        <v>9.8049999999999997</v>
      </c>
      <c r="R5762" s="2">
        <f>tbStoricoOrdini[[#This Row],[TOT. COMM.]]+tbStoricoOrdini[[#This Row],[IMPORTO]]</f>
        <v>274.80500000000001</v>
      </c>
    </row>
    <row r="5763" spans="1:18">
      <c r="A5763" s="1">
        <v>44013</v>
      </c>
      <c r="B5763" s="7">
        <f>MONTH(tbStoricoOrdini[[#This Row],[DATA]])</f>
        <v>7</v>
      </c>
      <c r="C5763" t="s">
        <v>5858</v>
      </c>
      <c r="D5763" t="str">
        <f>RIGHT(tbStoricoOrdini[[#This Row],[ORDINE]],4)</f>
        <v>5760</v>
      </c>
      <c r="E5763" t="s">
        <v>27</v>
      </c>
      <c r="F5763" t="str">
        <f>VLOOKUP(tbStoricoOrdini[[#This Row],[CLIENTE]],tbClienti[],3,FALSE)</f>
        <v>Veneto</v>
      </c>
      <c r="G5763" t="str">
        <f>VLOOKUP(tbStoricoOrdini[[#This Row],[CLIENTE]],tbClienti[],7,FALSE)</f>
        <v>BD</v>
      </c>
      <c r="H5763" t="s">
        <v>68</v>
      </c>
      <c r="I5763" t="str">
        <f>IF(LEFT(tbStoricoOrdini[[#This Row],[ARTICOLO]],3) = "COG","COG",LEFT(tbStoricoOrdini[[#This Row],[ARTICOLO]],FIND(" ",tbStoricoOrdini[[#This Row],[ARTICOLO]])-1))</f>
        <v>BAG</v>
      </c>
      <c r="J5763" t="str">
        <f>MID(tbStoricoOrdini[[#This Row],[ARTICOLO]],FIND(" ",tbStoricoOrdini[[#This Row],[ARTICOLO]])+1,4)</f>
        <v>5000</v>
      </c>
      <c r="K5763" t="str">
        <f>IFERROR(RIGHT(tbStoricoOrdini[[#This Row],[ARTICOLO]],LEN(tbStoricoOrdini[[#This Row],[ARTICOLO]])-FIND(" ",tbStoricoOrdini[[#This Row],[ARTICOLO]],FIND(" ",tbStoricoOrdini[[#This Row],[ARTICOLO]]) +1)),"")</f>
        <v/>
      </c>
      <c r="L5763" s="3">
        <f>VLOOKUP(tbStoricoOrdini[[#This Row],[ARTICOLO]],tbArticoli[],2,FALSE)</f>
        <v>250</v>
      </c>
      <c r="M5763" s="22">
        <f>tbStoricoOrdini[[#This Row],[IMPORTO]]/tbStoricoOrdini[[#This Row],[PREZZO]]</f>
        <v>1.8879999999999999</v>
      </c>
      <c r="N5763" t="s">
        <v>7</v>
      </c>
      <c r="O5763" s="8">
        <f>VLOOKUP(tbStoricoOrdini[[#This Row],[AGENTE]],tbAgenti[],2,FALSE)</f>
        <v>0.03</v>
      </c>
      <c r="P5763" s="2">
        <v>472</v>
      </c>
      <c r="Q5763" s="2">
        <f>tbStoricoOrdini[[#This Row],[IMPORTO]]*tbStoricoOrdini[[#This Row],[% COMM.]]</f>
        <v>14.16</v>
      </c>
      <c r="R5763" s="2">
        <f>tbStoricoOrdini[[#This Row],[TOT. COMM.]]+tbStoricoOrdini[[#This Row],[IMPORTO]]</f>
        <v>486.16</v>
      </c>
    </row>
    <row r="5764" spans="1:18">
      <c r="A5764" s="1">
        <v>44013</v>
      </c>
      <c r="B5764" s="7">
        <f>MONTH(tbStoricoOrdini[[#This Row],[DATA]])</f>
        <v>7</v>
      </c>
      <c r="C5764" t="s">
        <v>5859</v>
      </c>
      <c r="D5764" t="str">
        <f>RIGHT(tbStoricoOrdini[[#This Row],[ORDINE]],4)</f>
        <v>5761</v>
      </c>
      <c r="E5764" t="s">
        <v>27</v>
      </c>
      <c r="F5764" t="str">
        <f>VLOOKUP(tbStoricoOrdini[[#This Row],[CLIENTE]],tbClienti[],3,FALSE)</f>
        <v>Veneto</v>
      </c>
      <c r="G5764" t="str">
        <f>VLOOKUP(tbStoricoOrdini[[#This Row],[CLIENTE]],tbClienti[],7,FALSE)</f>
        <v>BD</v>
      </c>
      <c r="H5764" t="s">
        <v>69</v>
      </c>
      <c r="I5764" t="str">
        <f>IF(LEFT(tbStoricoOrdini[[#This Row],[ARTICOLO]],3) = "COG","COG",LEFT(tbStoricoOrdini[[#This Row],[ARTICOLO]],FIND(" ",tbStoricoOrdini[[#This Row],[ARTICOLO]])-1))</f>
        <v>BAG</v>
      </c>
      <c r="J5764" t="str">
        <f>MID(tbStoricoOrdini[[#This Row],[ARTICOLO]],FIND(" ",tbStoricoOrdini[[#This Row],[ARTICOLO]])+1,4)</f>
        <v>1121</v>
      </c>
      <c r="K5764" t="str">
        <f>IFERROR(RIGHT(tbStoricoOrdini[[#This Row],[ARTICOLO]],LEN(tbStoricoOrdini[[#This Row],[ARTICOLO]])-FIND(" ",tbStoricoOrdini[[#This Row],[ARTICOLO]],FIND(" ",tbStoricoOrdini[[#This Row],[ARTICOLO]]) +1)),"")</f>
        <v>Gold</v>
      </c>
      <c r="L5764" s="3">
        <f>VLOOKUP(tbStoricoOrdini[[#This Row],[ARTICOLO]],tbArticoli[],2,FALSE)</f>
        <v>230</v>
      </c>
      <c r="M5764" s="22">
        <f>tbStoricoOrdini[[#This Row],[IMPORTO]]/tbStoricoOrdini[[#This Row],[PREZZO]]</f>
        <v>277.09130434782611</v>
      </c>
      <c r="N5764" t="s">
        <v>9</v>
      </c>
      <c r="O5764" s="8">
        <f>VLOOKUP(tbStoricoOrdini[[#This Row],[AGENTE]],tbAgenti[],2,FALSE)</f>
        <v>0.05</v>
      </c>
      <c r="P5764" s="2">
        <v>63731</v>
      </c>
      <c r="Q5764" s="2">
        <f>tbStoricoOrdini[[#This Row],[IMPORTO]]*tbStoricoOrdini[[#This Row],[% COMM.]]</f>
        <v>3186.55</v>
      </c>
      <c r="R5764" s="2">
        <f>tbStoricoOrdini[[#This Row],[TOT. COMM.]]+tbStoricoOrdini[[#This Row],[IMPORTO]]</f>
        <v>66917.55</v>
      </c>
    </row>
    <row r="5765" spans="1:18">
      <c r="A5765" s="1">
        <v>44013</v>
      </c>
      <c r="B5765" s="7">
        <f>MONTH(tbStoricoOrdini[[#This Row],[DATA]])</f>
        <v>7</v>
      </c>
      <c r="C5765" t="s">
        <v>5860</v>
      </c>
      <c r="D5765" t="str">
        <f>RIGHT(tbStoricoOrdini[[#This Row],[ORDINE]],4)</f>
        <v>5762</v>
      </c>
      <c r="E5765" t="s">
        <v>27</v>
      </c>
      <c r="F5765" t="str">
        <f>VLOOKUP(tbStoricoOrdini[[#This Row],[CLIENTE]],tbClienti[],3,FALSE)</f>
        <v>Veneto</v>
      </c>
      <c r="G5765" t="str">
        <f>VLOOKUP(tbStoricoOrdini[[#This Row],[CLIENTE]],tbClienti[],7,FALSE)</f>
        <v>BD</v>
      </c>
      <c r="H5765" t="s">
        <v>83</v>
      </c>
      <c r="I5765" t="str">
        <f>IF(LEFT(tbStoricoOrdini[[#This Row],[ARTICOLO]],3) = "COG","COG",LEFT(tbStoricoOrdini[[#This Row],[ARTICOLO]],FIND(" ",tbStoricoOrdini[[#This Row],[ARTICOLO]])-1))</f>
        <v>COG</v>
      </c>
      <c r="J5765" t="str">
        <f>MID(tbStoricoOrdini[[#This Row],[ARTICOLO]],FIND(" ",tbStoricoOrdini[[#This Row],[ARTICOLO]])+1,4)</f>
        <v>8000</v>
      </c>
      <c r="K5765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5765" s="3">
        <f>VLOOKUP(tbStoricoOrdini[[#This Row],[ARTICOLO]],tbArticoli[],2,FALSE)</f>
        <v>670</v>
      </c>
      <c r="M5765" s="22">
        <f>tbStoricoOrdini[[#This Row],[IMPORTO]]/tbStoricoOrdini[[#This Row],[PREZZO]]</f>
        <v>18.802985074626864</v>
      </c>
      <c r="N5765" t="s">
        <v>19</v>
      </c>
      <c r="O5765" s="8">
        <f>VLOOKUP(tbStoricoOrdini[[#This Row],[AGENTE]],tbAgenti[],2,FALSE)</f>
        <v>0.05</v>
      </c>
      <c r="P5765" s="2">
        <v>12598</v>
      </c>
      <c r="Q5765" s="2">
        <f>tbStoricoOrdini[[#This Row],[IMPORTO]]*tbStoricoOrdini[[#This Row],[% COMM.]]</f>
        <v>629.90000000000009</v>
      </c>
      <c r="R5765" s="2">
        <f>tbStoricoOrdini[[#This Row],[TOT. COMM.]]+tbStoricoOrdini[[#This Row],[IMPORTO]]</f>
        <v>13227.9</v>
      </c>
    </row>
    <row r="5766" spans="1:18">
      <c r="A5766" s="1">
        <v>44013</v>
      </c>
      <c r="B5766" s="7">
        <f>MONTH(tbStoricoOrdini[[#This Row],[DATA]])</f>
        <v>7</v>
      </c>
      <c r="C5766" t="s">
        <v>5861</v>
      </c>
      <c r="D5766" t="str">
        <f>RIGHT(tbStoricoOrdini[[#This Row],[ORDINE]],4)</f>
        <v>5763</v>
      </c>
      <c r="E5766" t="s">
        <v>27</v>
      </c>
      <c r="F5766" t="str">
        <f>VLOOKUP(tbStoricoOrdini[[#This Row],[CLIENTE]],tbClienti[],3,FALSE)</f>
        <v>Veneto</v>
      </c>
      <c r="G5766" t="str">
        <f>VLOOKUP(tbStoricoOrdini[[#This Row],[CLIENTE]],tbClienti[],7,FALSE)</f>
        <v>BD</v>
      </c>
      <c r="H5766" t="s">
        <v>83</v>
      </c>
      <c r="I5766" t="str">
        <f>IF(LEFT(tbStoricoOrdini[[#This Row],[ARTICOLO]],3) = "COG","COG",LEFT(tbStoricoOrdini[[#This Row],[ARTICOLO]],FIND(" ",tbStoricoOrdini[[#This Row],[ARTICOLO]])-1))</f>
        <v>COG</v>
      </c>
      <c r="J5766" t="str">
        <f>MID(tbStoricoOrdini[[#This Row],[ARTICOLO]],FIND(" ",tbStoricoOrdini[[#This Row],[ARTICOLO]])+1,4)</f>
        <v>8000</v>
      </c>
      <c r="K5766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5766" s="3">
        <f>VLOOKUP(tbStoricoOrdini[[#This Row],[ARTICOLO]],tbArticoli[],2,FALSE)</f>
        <v>670</v>
      </c>
      <c r="M5766" s="22">
        <f>tbStoricoOrdini[[#This Row],[IMPORTO]]/tbStoricoOrdini[[#This Row],[PREZZO]]</f>
        <v>250.75373134328359</v>
      </c>
      <c r="N5766" t="s">
        <v>9</v>
      </c>
      <c r="O5766" s="8">
        <f>VLOOKUP(tbStoricoOrdini[[#This Row],[AGENTE]],tbAgenti[],2,FALSE)</f>
        <v>0.05</v>
      </c>
      <c r="P5766" s="2">
        <v>168005</v>
      </c>
      <c r="Q5766" s="2">
        <f>tbStoricoOrdini[[#This Row],[IMPORTO]]*tbStoricoOrdini[[#This Row],[% COMM.]]</f>
        <v>8400.25</v>
      </c>
      <c r="R5766" s="2">
        <f>tbStoricoOrdini[[#This Row],[TOT. COMM.]]+tbStoricoOrdini[[#This Row],[IMPORTO]]</f>
        <v>176405.25</v>
      </c>
    </row>
    <row r="5767" spans="1:18">
      <c r="A5767" s="1">
        <v>44013</v>
      </c>
      <c r="B5767" s="7">
        <f>MONTH(tbStoricoOrdini[[#This Row],[DATA]])</f>
        <v>7</v>
      </c>
      <c r="C5767" t="s">
        <v>5862</v>
      </c>
      <c r="D5767" t="str">
        <f>RIGHT(tbStoricoOrdini[[#This Row],[ORDINE]],4)</f>
        <v>5764</v>
      </c>
      <c r="E5767" t="s">
        <v>27</v>
      </c>
      <c r="F5767" t="str">
        <f>VLOOKUP(tbStoricoOrdini[[#This Row],[CLIENTE]],tbClienti[],3,FALSE)</f>
        <v>Veneto</v>
      </c>
      <c r="G5767" t="str">
        <f>VLOOKUP(tbStoricoOrdini[[#This Row],[CLIENTE]],tbClienti[],7,FALSE)</f>
        <v>BD</v>
      </c>
      <c r="H5767" t="s">
        <v>70</v>
      </c>
      <c r="I5767" t="str">
        <f>IF(LEFT(tbStoricoOrdini[[#This Row],[ARTICOLO]],3) = "COG","COG",LEFT(tbStoricoOrdini[[#This Row],[ARTICOLO]],FIND(" ",tbStoricoOrdini[[#This Row],[ARTICOLO]])-1))</f>
        <v>EB08</v>
      </c>
      <c r="J5767" t="str">
        <f>MID(tbStoricoOrdini[[#This Row],[ARTICOLO]],FIND(" ",tbStoricoOrdini[[#This Row],[ARTICOLO]])+1,4)</f>
        <v>7500</v>
      </c>
      <c r="K5767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5767" s="3">
        <f>VLOOKUP(tbStoricoOrdini[[#This Row],[ARTICOLO]],tbArticoli[],2,FALSE)</f>
        <v>180</v>
      </c>
      <c r="M5767" s="22">
        <f>tbStoricoOrdini[[#This Row],[IMPORTO]]/tbStoricoOrdini[[#This Row],[PREZZO]]</f>
        <v>2.7777777777777776E-2</v>
      </c>
      <c r="N5767" t="s">
        <v>10</v>
      </c>
      <c r="O5767" s="8">
        <f>VLOOKUP(tbStoricoOrdini[[#This Row],[AGENTE]],tbAgenti[],2,FALSE)</f>
        <v>3.6999999999999998E-2</v>
      </c>
      <c r="P5767" s="2">
        <v>5</v>
      </c>
      <c r="Q5767" s="2">
        <f>tbStoricoOrdini[[#This Row],[IMPORTO]]*tbStoricoOrdini[[#This Row],[% COMM.]]</f>
        <v>0.185</v>
      </c>
      <c r="R5767" s="2">
        <f>tbStoricoOrdini[[#This Row],[TOT. COMM.]]+tbStoricoOrdini[[#This Row],[IMPORTO]]</f>
        <v>5.1849999999999996</v>
      </c>
    </row>
    <row r="5768" spans="1:18">
      <c r="A5768" s="1">
        <v>44013</v>
      </c>
      <c r="B5768" s="7">
        <f>MONTH(tbStoricoOrdini[[#This Row],[DATA]])</f>
        <v>7</v>
      </c>
      <c r="C5768" t="s">
        <v>5863</v>
      </c>
      <c r="D5768" t="str">
        <f>RIGHT(tbStoricoOrdini[[#This Row],[ORDINE]],4)</f>
        <v>5765</v>
      </c>
      <c r="E5768" t="s">
        <v>27</v>
      </c>
      <c r="F5768" t="str">
        <f>VLOOKUP(tbStoricoOrdini[[#This Row],[CLIENTE]],tbClienti[],3,FALSE)</f>
        <v>Veneto</v>
      </c>
      <c r="G5768" t="str">
        <f>VLOOKUP(tbStoricoOrdini[[#This Row],[CLIENTE]],tbClienti[],7,FALSE)</f>
        <v>BD</v>
      </c>
      <c r="H5768" t="s">
        <v>70</v>
      </c>
      <c r="I5768" t="str">
        <f>IF(LEFT(tbStoricoOrdini[[#This Row],[ARTICOLO]],3) = "COG","COG",LEFT(tbStoricoOrdini[[#This Row],[ARTICOLO]],FIND(" ",tbStoricoOrdini[[#This Row],[ARTICOLO]])-1))</f>
        <v>EB08</v>
      </c>
      <c r="J5768" t="str">
        <f>MID(tbStoricoOrdini[[#This Row],[ARTICOLO]],FIND(" ",tbStoricoOrdini[[#This Row],[ARTICOLO]])+1,4)</f>
        <v>7500</v>
      </c>
      <c r="K5768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5768" s="3">
        <f>VLOOKUP(tbStoricoOrdini[[#This Row],[ARTICOLO]],tbArticoli[],2,FALSE)</f>
        <v>180</v>
      </c>
      <c r="M5768" s="22">
        <f>tbStoricoOrdini[[#This Row],[IMPORTO]]/tbStoricoOrdini[[#This Row],[PREZZO]]</f>
        <v>9.4444444444444442E-2</v>
      </c>
      <c r="N5768" t="s">
        <v>15</v>
      </c>
      <c r="O5768" s="8">
        <f>VLOOKUP(tbStoricoOrdini[[#This Row],[AGENTE]],tbAgenti[],2,FALSE)</f>
        <v>0.08</v>
      </c>
      <c r="P5768" s="2">
        <v>17</v>
      </c>
      <c r="Q5768" s="2">
        <f>tbStoricoOrdini[[#This Row],[IMPORTO]]*tbStoricoOrdini[[#This Row],[% COMM.]]</f>
        <v>1.36</v>
      </c>
      <c r="R5768" s="2">
        <f>tbStoricoOrdini[[#This Row],[TOT. COMM.]]+tbStoricoOrdini[[#This Row],[IMPORTO]]</f>
        <v>18.36</v>
      </c>
    </row>
    <row r="5769" spans="1:18">
      <c r="A5769" s="1">
        <v>44013</v>
      </c>
      <c r="B5769" s="7">
        <f>MONTH(tbStoricoOrdini[[#This Row],[DATA]])</f>
        <v>7</v>
      </c>
      <c r="C5769" t="s">
        <v>5864</v>
      </c>
      <c r="D5769" t="str">
        <f>RIGHT(tbStoricoOrdini[[#This Row],[ORDINE]],4)</f>
        <v>5766</v>
      </c>
      <c r="E5769" t="s">
        <v>27</v>
      </c>
      <c r="F5769" t="str">
        <f>VLOOKUP(tbStoricoOrdini[[#This Row],[CLIENTE]],tbClienti[],3,FALSE)</f>
        <v>Veneto</v>
      </c>
      <c r="G5769" t="str">
        <f>VLOOKUP(tbStoricoOrdini[[#This Row],[CLIENTE]],tbClienti[],7,FALSE)</f>
        <v>BD</v>
      </c>
      <c r="H5769" t="s">
        <v>70</v>
      </c>
      <c r="I5769" t="str">
        <f>IF(LEFT(tbStoricoOrdini[[#This Row],[ARTICOLO]],3) = "COG","COG",LEFT(tbStoricoOrdini[[#This Row],[ARTICOLO]],FIND(" ",tbStoricoOrdini[[#This Row],[ARTICOLO]])-1))</f>
        <v>EB08</v>
      </c>
      <c r="J5769" t="str">
        <f>MID(tbStoricoOrdini[[#This Row],[ARTICOLO]],FIND(" ",tbStoricoOrdini[[#This Row],[ARTICOLO]])+1,4)</f>
        <v>7500</v>
      </c>
      <c r="K5769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5769" s="3">
        <f>VLOOKUP(tbStoricoOrdini[[#This Row],[ARTICOLO]],tbArticoli[],2,FALSE)</f>
        <v>180</v>
      </c>
      <c r="M5769" s="22">
        <f>tbStoricoOrdini[[#This Row],[IMPORTO]]/tbStoricoOrdini[[#This Row],[PREZZO]]</f>
        <v>0.1388888888888889</v>
      </c>
      <c r="N5769" t="s">
        <v>14</v>
      </c>
      <c r="O5769" s="8">
        <f>VLOOKUP(tbStoricoOrdini[[#This Row],[AGENTE]],tbAgenti[],2,FALSE)</f>
        <v>0.05</v>
      </c>
      <c r="P5769" s="2">
        <v>25</v>
      </c>
      <c r="Q5769" s="2">
        <f>tbStoricoOrdini[[#This Row],[IMPORTO]]*tbStoricoOrdini[[#This Row],[% COMM.]]</f>
        <v>1.25</v>
      </c>
      <c r="R5769" s="2">
        <f>tbStoricoOrdini[[#This Row],[TOT. COMM.]]+tbStoricoOrdini[[#This Row],[IMPORTO]]</f>
        <v>26.25</v>
      </c>
    </row>
    <row r="5770" spans="1:18">
      <c r="A5770" s="1">
        <v>44013</v>
      </c>
      <c r="B5770" s="7">
        <f>MONTH(tbStoricoOrdini[[#This Row],[DATA]])</f>
        <v>7</v>
      </c>
      <c r="C5770" t="s">
        <v>5865</v>
      </c>
      <c r="D5770" t="str">
        <f>RIGHT(tbStoricoOrdini[[#This Row],[ORDINE]],4)</f>
        <v>5767</v>
      </c>
      <c r="E5770" t="s">
        <v>27</v>
      </c>
      <c r="F5770" t="str">
        <f>VLOOKUP(tbStoricoOrdini[[#This Row],[CLIENTE]],tbClienti[],3,FALSE)</f>
        <v>Veneto</v>
      </c>
      <c r="G5770" t="str">
        <f>VLOOKUP(tbStoricoOrdini[[#This Row],[CLIENTE]],tbClienti[],7,FALSE)</f>
        <v>BD</v>
      </c>
      <c r="H5770" t="s">
        <v>70</v>
      </c>
      <c r="I5770" t="str">
        <f>IF(LEFT(tbStoricoOrdini[[#This Row],[ARTICOLO]],3) = "COG","COG",LEFT(tbStoricoOrdini[[#This Row],[ARTICOLO]],FIND(" ",tbStoricoOrdini[[#This Row],[ARTICOLO]])-1))</f>
        <v>EB08</v>
      </c>
      <c r="J5770" t="str">
        <f>MID(tbStoricoOrdini[[#This Row],[ARTICOLO]],FIND(" ",tbStoricoOrdini[[#This Row],[ARTICOLO]])+1,4)</f>
        <v>7500</v>
      </c>
      <c r="K5770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5770" s="3">
        <f>VLOOKUP(tbStoricoOrdini[[#This Row],[ARTICOLO]],tbArticoli[],2,FALSE)</f>
        <v>180</v>
      </c>
      <c r="M5770" s="22">
        <f>tbStoricoOrdini[[#This Row],[IMPORTO]]/tbStoricoOrdini[[#This Row],[PREZZO]]</f>
        <v>7.3</v>
      </c>
      <c r="N5770" t="s">
        <v>20</v>
      </c>
      <c r="O5770" s="8">
        <f>VLOOKUP(tbStoricoOrdini[[#This Row],[AGENTE]],tbAgenti[],2,FALSE)</f>
        <v>0.05</v>
      </c>
      <c r="P5770" s="2">
        <v>1314</v>
      </c>
      <c r="Q5770" s="2">
        <f>tbStoricoOrdini[[#This Row],[IMPORTO]]*tbStoricoOrdini[[#This Row],[% COMM.]]</f>
        <v>65.7</v>
      </c>
      <c r="R5770" s="2">
        <f>tbStoricoOrdini[[#This Row],[TOT. COMM.]]+tbStoricoOrdini[[#This Row],[IMPORTO]]</f>
        <v>1379.7</v>
      </c>
    </row>
    <row r="5771" spans="1:18">
      <c r="A5771" s="1">
        <v>44013</v>
      </c>
      <c r="B5771" s="7">
        <f>MONTH(tbStoricoOrdini[[#This Row],[DATA]])</f>
        <v>7</v>
      </c>
      <c r="C5771" t="s">
        <v>5866</v>
      </c>
      <c r="D5771" t="str">
        <f>RIGHT(tbStoricoOrdini[[#This Row],[ORDINE]],4)</f>
        <v>5768</v>
      </c>
      <c r="E5771" t="s">
        <v>27</v>
      </c>
      <c r="F5771" t="str">
        <f>VLOOKUP(tbStoricoOrdini[[#This Row],[CLIENTE]],tbClienti[],3,FALSE)</f>
        <v>Veneto</v>
      </c>
      <c r="G5771" t="str">
        <f>VLOOKUP(tbStoricoOrdini[[#This Row],[CLIENTE]],tbClienti[],7,FALSE)</f>
        <v>BD</v>
      </c>
      <c r="H5771" t="s">
        <v>70</v>
      </c>
      <c r="I5771" t="str">
        <f>IF(LEFT(tbStoricoOrdini[[#This Row],[ARTICOLO]],3) = "COG","COG",LEFT(tbStoricoOrdini[[#This Row],[ARTICOLO]],FIND(" ",tbStoricoOrdini[[#This Row],[ARTICOLO]])-1))</f>
        <v>EB08</v>
      </c>
      <c r="J5771" t="str">
        <f>MID(tbStoricoOrdini[[#This Row],[ARTICOLO]],FIND(" ",tbStoricoOrdini[[#This Row],[ARTICOLO]])+1,4)</f>
        <v>7500</v>
      </c>
      <c r="K5771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5771" s="3">
        <f>VLOOKUP(tbStoricoOrdini[[#This Row],[ARTICOLO]],tbArticoli[],2,FALSE)</f>
        <v>180</v>
      </c>
      <c r="M5771" s="22">
        <f>tbStoricoOrdini[[#This Row],[IMPORTO]]/tbStoricoOrdini[[#This Row],[PREZZO]]</f>
        <v>3.0333333333333332</v>
      </c>
      <c r="N5771" t="s">
        <v>9</v>
      </c>
      <c r="O5771" s="8">
        <f>VLOOKUP(tbStoricoOrdini[[#This Row],[AGENTE]],tbAgenti[],2,FALSE)</f>
        <v>0.05</v>
      </c>
      <c r="P5771" s="2">
        <v>546</v>
      </c>
      <c r="Q5771" s="2">
        <f>tbStoricoOrdini[[#This Row],[IMPORTO]]*tbStoricoOrdini[[#This Row],[% COMM.]]</f>
        <v>27.3</v>
      </c>
      <c r="R5771" s="2">
        <f>tbStoricoOrdini[[#This Row],[TOT. COMM.]]+tbStoricoOrdini[[#This Row],[IMPORTO]]</f>
        <v>573.29999999999995</v>
      </c>
    </row>
    <row r="5772" spans="1:18">
      <c r="A5772" s="1">
        <v>44013</v>
      </c>
      <c r="B5772" s="7">
        <f>MONTH(tbStoricoOrdini[[#This Row],[DATA]])</f>
        <v>7</v>
      </c>
      <c r="C5772" t="s">
        <v>5867</v>
      </c>
      <c r="D5772" t="str">
        <f>RIGHT(tbStoricoOrdini[[#This Row],[ORDINE]],4)</f>
        <v>5769</v>
      </c>
      <c r="E5772" t="s">
        <v>27</v>
      </c>
      <c r="F5772" t="str">
        <f>VLOOKUP(tbStoricoOrdini[[#This Row],[CLIENTE]],tbClienti[],3,FALSE)</f>
        <v>Veneto</v>
      </c>
      <c r="G5772" t="str">
        <f>VLOOKUP(tbStoricoOrdini[[#This Row],[CLIENTE]],tbClienti[],7,FALSE)</f>
        <v>BD</v>
      </c>
      <c r="H5772" t="s">
        <v>75</v>
      </c>
      <c r="I5772" t="str">
        <f>IF(LEFT(tbStoricoOrdini[[#This Row],[ARTICOLO]],3) = "COG","COG",LEFT(tbStoricoOrdini[[#This Row],[ARTICOLO]],FIND(" ",tbStoricoOrdini[[#This Row],[ARTICOLO]])-1))</f>
        <v>AVRC</v>
      </c>
      <c r="J5772" t="str">
        <f>MID(tbStoricoOrdini[[#This Row],[ARTICOLO]],FIND(" ",tbStoricoOrdini[[#This Row],[ARTICOLO]])+1,4)</f>
        <v>1000</v>
      </c>
      <c r="K5772" t="str">
        <f>IFERROR(RIGHT(tbStoricoOrdini[[#This Row],[ARTICOLO]],LEN(tbStoricoOrdini[[#This Row],[ARTICOLO]])-FIND(" ",tbStoricoOrdini[[#This Row],[ARTICOLO]],FIND(" ",tbStoricoOrdini[[#This Row],[ARTICOLO]]) +1)),"")</f>
        <v>Silver</v>
      </c>
      <c r="L5772" s="3">
        <f>VLOOKUP(tbStoricoOrdini[[#This Row],[ARTICOLO]],tbArticoli[],2,FALSE)</f>
        <v>390</v>
      </c>
      <c r="M5772" s="22">
        <f>tbStoricoOrdini[[#This Row],[IMPORTO]]/tbStoricoOrdini[[#This Row],[PREZZO]]</f>
        <v>5.7076923076923078</v>
      </c>
      <c r="N5772" t="s">
        <v>9</v>
      </c>
      <c r="O5772" s="8">
        <f>VLOOKUP(tbStoricoOrdini[[#This Row],[AGENTE]],tbAgenti[],2,FALSE)</f>
        <v>0.05</v>
      </c>
      <c r="P5772" s="2">
        <v>2226</v>
      </c>
      <c r="Q5772" s="2">
        <f>tbStoricoOrdini[[#This Row],[IMPORTO]]*tbStoricoOrdini[[#This Row],[% COMM.]]</f>
        <v>111.30000000000001</v>
      </c>
      <c r="R5772" s="2">
        <f>tbStoricoOrdini[[#This Row],[TOT. COMM.]]+tbStoricoOrdini[[#This Row],[IMPORTO]]</f>
        <v>2337.3000000000002</v>
      </c>
    </row>
    <row r="5773" spans="1:18">
      <c r="A5773" s="1">
        <v>44013</v>
      </c>
      <c r="B5773" s="7">
        <f>MONTH(tbStoricoOrdini[[#This Row],[DATA]])</f>
        <v>7</v>
      </c>
      <c r="C5773" t="s">
        <v>5868</v>
      </c>
      <c r="D5773" t="str">
        <f>RIGHT(tbStoricoOrdini[[#This Row],[ORDINE]],4)</f>
        <v>5770</v>
      </c>
      <c r="E5773" t="s">
        <v>27</v>
      </c>
      <c r="F5773" t="str">
        <f>VLOOKUP(tbStoricoOrdini[[#This Row],[CLIENTE]],tbClienti[],3,FALSE)</f>
        <v>Veneto</v>
      </c>
      <c r="G5773" t="str">
        <f>VLOOKUP(tbStoricoOrdini[[#This Row],[CLIENTE]],tbClienti[],7,FALSE)</f>
        <v>BD</v>
      </c>
      <c r="H5773" t="s">
        <v>71</v>
      </c>
      <c r="I5773" t="str">
        <f>IF(LEFT(tbStoricoOrdini[[#This Row],[ARTICOLO]],3) = "COG","COG",LEFT(tbStoricoOrdini[[#This Row],[ARTICOLO]],FIND(" ",tbStoricoOrdini[[#This Row],[ARTICOLO]])-1))</f>
        <v>EB07</v>
      </c>
      <c r="J5773" t="str">
        <f>MID(tbStoricoOrdini[[#This Row],[ARTICOLO]],FIND(" ",tbStoricoOrdini[[#This Row],[ARTICOLO]])+1,4)</f>
        <v>5000</v>
      </c>
      <c r="K5773" t="str">
        <f>IFERROR(RIGHT(tbStoricoOrdini[[#This Row],[ARTICOLO]],LEN(tbStoricoOrdini[[#This Row],[ARTICOLO]])-FIND(" ",tbStoricoOrdini[[#This Row],[ARTICOLO]],FIND(" ",tbStoricoOrdini[[#This Row],[ARTICOLO]]) +1)),"")</f>
        <v/>
      </c>
      <c r="L5773" s="3">
        <f>VLOOKUP(tbStoricoOrdini[[#This Row],[ARTICOLO]],tbArticoli[],2,FALSE)</f>
        <v>140</v>
      </c>
      <c r="M5773" s="22">
        <f>tbStoricoOrdini[[#This Row],[IMPORTO]]/tbStoricoOrdini[[#This Row],[PREZZO]]</f>
        <v>0.9</v>
      </c>
      <c r="N5773" t="s">
        <v>10</v>
      </c>
      <c r="O5773" s="8">
        <f>VLOOKUP(tbStoricoOrdini[[#This Row],[AGENTE]],tbAgenti[],2,FALSE)</f>
        <v>3.6999999999999998E-2</v>
      </c>
      <c r="P5773" s="2">
        <v>126</v>
      </c>
      <c r="Q5773" s="2">
        <f>tbStoricoOrdini[[#This Row],[IMPORTO]]*tbStoricoOrdini[[#This Row],[% COMM.]]</f>
        <v>4.6619999999999999</v>
      </c>
      <c r="R5773" s="2">
        <f>tbStoricoOrdini[[#This Row],[TOT. COMM.]]+tbStoricoOrdini[[#This Row],[IMPORTO]]</f>
        <v>130.66200000000001</v>
      </c>
    </row>
    <row r="5774" spans="1:18">
      <c r="A5774" s="1">
        <v>44013</v>
      </c>
      <c r="B5774" s="7">
        <f>MONTH(tbStoricoOrdini[[#This Row],[DATA]])</f>
        <v>7</v>
      </c>
      <c r="C5774" t="s">
        <v>5869</v>
      </c>
      <c r="D5774" t="str">
        <f>RIGHT(tbStoricoOrdini[[#This Row],[ORDINE]],4)</f>
        <v>5771</v>
      </c>
      <c r="E5774" t="s">
        <v>27</v>
      </c>
      <c r="F5774" t="str">
        <f>VLOOKUP(tbStoricoOrdini[[#This Row],[CLIENTE]],tbClienti[],3,FALSE)</f>
        <v>Veneto</v>
      </c>
      <c r="G5774" t="str">
        <f>VLOOKUP(tbStoricoOrdini[[#This Row],[CLIENTE]],tbClienti[],7,FALSE)</f>
        <v>BD</v>
      </c>
      <c r="H5774" t="s">
        <v>71</v>
      </c>
      <c r="I5774" t="str">
        <f>IF(LEFT(tbStoricoOrdini[[#This Row],[ARTICOLO]],3) = "COG","COG",LEFT(tbStoricoOrdini[[#This Row],[ARTICOLO]],FIND(" ",tbStoricoOrdini[[#This Row],[ARTICOLO]])-1))</f>
        <v>EB07</v>
      </c>
      <c r="J5774" t="str">
        <f>MID(tbStoricoOrdini[[#This Row],[ARTICOLO]],FIND(" ",tbStoricoOrdini[[#This Row],[ARTICOLO]])+1,4)</f>
        <v>5000</v>
      </c>
      <c r="K5774" t="str">
        <f>IFERROR(RIGHT(tbStoricoOrdini[[#This Row],[ARTICOLO]],LEN(tbStoricoOrdini[[#This Row],[ARTICOLO]])-FIND(" ",tbStoricoOrdini[[#This Row],[ARTICOLO]],FIND(" ",tbStoricoOrdini[[#This Row],[ARTICOLO]]) +1)),"")</f>
        <v/>
      </c>
      <c r="L5774" s="3">
        <f>VLOOKUP(tbStoricoOrdini[[#This Row],[ARTICOLO]],tbArticoli[],2,FALSE)</f>
        <v>140</v>
      </c>
      <c r="M5774" s="22">
        <f>tbStoricoOrdini[[#This Row],[IMPORTO]]/tbStoricoOrdini[[#This Row],[PREZZO]]</f>
        <v>87.435714285714283</v>
      </c>
      <c r="N5774" t="s">
        <v>19</v>
      </c>
      <c r="O5774" s="8">
        <f>VLOOKUP(tbStoricoOrdini[[#This Row],[AGENTE]],tbAgenti[],2,FALSE)</f>
        <v>0.05</v>
      </c>
      <c r="P5774" s="2">
        <v>12241</v>
      </c>
      <c r="Q5774" s="2">
        <f>tbStoricoOrdini[[#This Row],[IMPORTO]]*tbStoricoOrdini[[#This Row],[% COMM.]]</f>
        <v>612.05000000000007</v>
      </c>
      <c r="R5774" s="2">
        <f>tbStoricoOrdini[[#This Row],[TOT. COMM.]]+tbStoricoOrdini[[#This Row],[IMPORTO]]</f>
        <v>12853.05</v>
      </c>
    </row>
    <row r="5775" spans="1:18">
      <c r="A5775" s="1">
        <v>44013</v>
      </c>
      <c r="B5775" s="7">
        <f>MONTH(tbStoricoOrdini[[#This Row],[DATA]])</f>
        <v>7</v>
      </c>
      <c r="C5775" t="s">
        <v>5870</v>
      </c>
      <c r="D5775" t="str">
        <f>RIGHT(tbStoricoOrdini[[#This Row],[ORDINE]],4)</f>
        <v>5772</v>
      </c>
      <c r="E5775" t="s">
        <v>27</v>
      </c>
      <c r="F5775" t="str">
        <f>VLOOKUP(tbStoricoOrdini[[#This Row],[CLIENTE]],tbClienti[],3,FALSE)</f>
        <v>Veneto</v>
      </c>
      <c r="G5775" t="str">
        <f>VLOOKUP(tbStoricoOrdini[[#This Row],[CLIENTE]],tbClienti[],7,FALSE)</f>
        <v>BD</v>
      </c>
      <c r="H5775" t="s">
        <v>71</v>
      </c>
      <c r="I5775" t="str">
        <f>IF(LEFT(tbStoricoOrdini[[#This Row],[ARTICOLO]],3) = "COG","COG",LEFT(tbStoricoOrdini[[#This Row],[ARTICOLO]],FIND(" ",tbStoricoOrdini[[#This Row],[ARTICOLO]])-1))</f>
        <v>EB07</v>
      </c>
      <c r="J5775" t="str">
        <f>MID(tbStoricoOrdini[[#This Row],[ARTICOLO]],FIND(" ",tbStoricoOrdini[[#This Row],[ARTICOLO]])+1,4)</f>
        <v>5000</v>
      </c>
      <c r="K5775" t="str">
        <f>IFERROR(RIGHT(tbStoricoOrdini[[#This Row],[ARTICOLO]],LEN(tbStoricoOrdini[[#This Row],[ARTICOLO]])-FIND(" ",tbStoricoOrdini[[#This Row],[ARTICOLO]],FIND(" ",tbStoricoOrdini[[#This Row],[ARTICOLO]]) +1)),"")</f>
        <v/>
      </c>
      <c r="L5775" s="3">
        <f>VLOOKUP(tbStoricoOrdini[[#This Row],[ARTICOLO]],tbArticoli[],2,FALSE)</f>
        <v>140</v>
      </c>
      <c r="M5775" s="22">
        <f>tbStoricoOrdini[[#This Row],[IMPORTO]]/tbStoricoOrdini[[#This Row],[PREZZO]]</f>
        <v>51.221428571428568</v>
      </c>
      <c r="N5775" t="s">
        <v>14</v>
      </c>
      <c r="O5775" s="8">
        <f>VLOOKUP(tbStoricoOrdini[[#This Row],[AGENTE]],tbAgenti[],2,FALSE)</f>
        <v>0.05</v>
      </c>
      <c r="P5775" s="2">
        <v>7171</v>
      </c>
      <c r="Q5775" s="2">
        <f>tbStoricoOrdini[[#This Row],[IMPORTO]]*tbStoricoOrdini[[#This Row],[% COMM.]]</f>
        <v>358.55</v>
      </c>
      <c r="R5775" s="2">
        <f>tbStoricoOrdini[[#This Row],[TOT. COMM.]]+tbStoricoOrdini[[#This Row],[IMPORTO]]</f>
        <v>7529.55</v>
      </c>
    </row>
    <row r="5776" spans="1:18">
      <c r="A5776" s="1">
        <v>44013</v>
      </c>
      <c r="B5776" s="7">
        <f>MONTH(tbStoricoOrdini[[#This Row],[DATA]])</f>
        <v>7</v>
      </c>
      <c r="C5776" t="s">
        <v>5871</v>
      </c>
      <c r="D5776" t="str">
        <f>RIGHT(tbStoricoOrdini[[#This Row],[ORDINE]],4)</f>
        <v>5773</v>
      </c>
      <c r="E5776" t="s">
        <v>27</v>
      </c>
      <c r="F5776" t="str">
        <f>VLOOKUP(tbStoricoOrdini[[#This Row],[CLIENTE]],tbClienti[],3,FALSE)</f>
        <v>Veneto</v>
      </c>
      <c r="G5776" t="str">
        <f>VLOOKUP(tbStoricoOrdini[[#This Row],[CLIENTE]],tbClienti[],7,FALSE)</f>
        <v>BD</v>
      </c>
      <c r="H5776" t="s">
        <v>71</v>
      </c>
      <c r="I5776" t="str">
        <f>IF(LEFT(tbStoricoOrdini[[#This Row],[ARTICOLO]],3) = "COG","COG",LEFT(tbStoricoOrdini[[#This Row],[ARTICOLO]],FIND(" ",tbStoricoOrdini[[#This Row],[ARTICOLO]])-1))</f>
        <v>EB07</v>
      </c>
      <c r="J5776" t="str">
        <f>MID(tbStoricoOrdini[[#This Row],[ARTICOLO]],FIND(" ",tbStoricoOrdini[[#This Row],[ARTICOLO]])+1,4)</f>
        <v>5000</v>
      </c>
      <c r="K5776" t="str">
        <f>IFERROR(RIGHT(tbStoricoOrdini[[#This Row],[ARTICOLO]],LEN(tbStoricoOrdini[[#This Row],[ARTICOLO]])-FIND(" ",tbStoricoOrdini[[#This Row],[ARTICOLO]],FIND(" ",tbStoricoOrdini[[#This Row],[ARTICOLO]]) +1)),"")</f>
        <v/>
      </c>
      <c r="L5776" s="3">
        <f>VLOOKUP(tbStoricoOrdini[[#This Row],[ARTICOLO]],tbArticoli[],2,FALSE)</f>
        <v>140</v>
      </c>
      <c r="M5776" s="22">
        <f>tbStoricoOrdini[[#This Row],[IMPORTO]]/tbStoricoOrdini[[#This Row],[PREZZO]]</f>
        <v>3.5714285714285716</v>
      </c>
      <c r="N5776" t="s">
        <v>7</v>
      </c>
      <c r="O5776" s="8">
        <f>VLOOKUP(tbStoricoOrdini[[#This Row],[AGENTE]],tbAgenti[],2,FALSE)</f>
        <v>0.03</v>
      </c>
      <c r="P5776" s="2">
        <v>500</v>
      </c>
      <c r="Q5776" s="2">
        <f>tbStoricoOrdini[[#This Row],[IMPORTO]]*tbStoricoOrdini[[#This Row],[% COMM.]]</f>
        <v>15</v>
      </c>
      <c r="R5776" s="2">
        <f>tbStoricoOrdini[[#This Row],[TOT. COMM.]]+tbStoricoOrdini[[#This Row],[IMPORTO]]</f>
        <v>515</v>
      </c>
    </row>
    <row r="5777" spans="1:18">
      <c r="A5777" s="1">
        <v>44013</v>
      </c>
      <c r="B5777" s="7">
        <f>MONTH(tbStoricoOrdini[[#This Row],[DATA]])</f>
        <v>7</v>
      </c>
      <c r="C5777" t="s">
        <v>5872</v>
      </c>
      <c r="D5777" t="str">
        <f>RIGHT(tbStoricoOrdini[[#This Row],[ORDINE]],4)</f>
        <v>5774</v>
      </c>
      <c r="E5777" t="s">
        <v>27</v>
      </c>
      <c r="F5777" t="str">
        <f>VLOOKUP(tbStoricoOrdini[[#This Row],[CLIENTE]],tbClienti[],3,FALSE)</f>
        <v>Veneto</v>
      </c>
      <c r="G5777" t="str">
        <f>VLOOKUP(tbStoricoOrdini[[#This Row],[CLIENTE]],tbClienti[],7,FALSE)</f>
        <v>BD</v>
      </c>
      <c r="H5777" t="s">
        <v>71</v>
      </c>
      <c r="I5777" t="str">
        <f>IF(LEFT(tbStoricoOrdini[[#This Row],[ARTICOLO]],3) = "COG","COG",LEFT(tbStoricoOrdini[[#This Row],[ARTICOLO]],FIND(" ",tbStoricoOrdini[[#This Row],[ARTICOLO]])-1))</f>
        <v>EB07</v>
      </c>
      <c r="J5777" t="str">
        <f>MID(tbStoricoOrdini[[#This Row],[ARTICOLO]],FIND(" ",tbStoricoOrdini[[#This Row],[ARTICOLO]])+1,4)</f>
        <v>5000</v>
      </c>
      <c r="K5777" t="str">
        <f>IFERROR(RIGHT(tbStoricoOrdini[[#This Row],[ARTICOLO]],LEN(tbStoricoOrdini[[#This Row],[ARTICOLO]])-FIND(" ",tbStoricoOrdini[[#This Row],[ARTICOLO]],FIND(" ",tbStoricoOrdini[[#This Row],[ARTICOLO]]) +1)),"")</f>
        <v/>
      </c>
      <c r="L5777" s="3">
        <f>VLOOKUP(tbStoricoOrdini[[#This Row],[ARTICOLO]],tbArticoli[],2,FALSE)</f>
        <v>140</v>
      </c>
      <c r="M5777" s="22">
        <f>tbStoricoOrdini[[#This Row],[IMPORTO]]/tbStoricoOrdini[[#This Row],[PREZZO]]</f>
        <v>3.4214285714285713</v>
      </c>
      <c r="N5777" t="s">
        <v>20</v>
      </c>
      <c r="O5777" s="8">
        <f>VLOOKUP(tbStoricoOrdini[[#This Row],[AGENTE]],tbAgenti[],2,FALSE)</f>
        <v>0.05</v>
      </c>
      <c r="P5777" s="2">
        <v>479</v>
      </c>
      <c r="Q5777" s="2">
        <f>tbStoricoOrdini[[#This Row],[IMPORTO]]*tbStoricoOrdini[[#This Row],[% COMM.]]</f>
        <v>23.950000000000003</v>
      </c>
      <c r="R5777" s="2">
        <f>tbStoricoOrdini[[#This Row],[TOT. COMM.]]+tbStoricoOrdini[[#This Row],[IMPORTO]]</f>
        <v>502.95</v>
      </c>
    </row>
    <row r="5778" spans="1:18">
      <c r="A5778" s="1">
        <v>44013</v>
      </c>
      <c r="B5778" s="7">
        <f>MONTH(tbStoricoOrdini[[#This Row],[DATA]])</f>
        <v>7</v>
      </c>
      <c r="C5778" t="s">
        <v>5873</v>
      </c>
      <c r="D5778" t="str">
        <f>RIGHT(tbStoricoOrdini[[#This Row],[ORDINE]],4)</f>
        <v>5775</v>
      </c>
      <c r="E5778" t="s">
        <v>27</v>
      </c>
      <c r="F5778" t="str">
        <f>VLOOKUP(tbStoricoOrdini[[#This Row],[CLIENTE]],tbClienti[],3,FALSE)</f>
        <v>Veneto</v>
      </c>
      <c r="G5778" t="str">
        <f>VLOOKUP(tbStoricoOrdini[[#This Row],[CLIENTE]],tbClienti[],7,FALSE)</f>
        <v>BD</v>
      </c>
      <c r="H5778" t="s">
        <v>71</v>
      </c>
      <c r="I5778" t="str">
        <f>IF(LEFT(tbStoricoOrdini[[#This Row],[ARTICOLO]],3) = "COG","COG",LEFT(tbStoricoOrdini[[#This Row],[ARTICOLO]],FIND(" ",tbStoricoOrdini[[#This Row],[ARTICOLO]])-1))</f>
        <v>EB07</v>
      </c>
      <c r="J5778" t="str">
        <f>MID(tbStoricoOrdini[[#This Row],[ARTICOLO]],FIND(" ",tbStoricoOrdini[[#This Row],[ARTICOLO]])+1,4)</f>
        <v>5000</v>
      </c>
      <c r="K5778" t="str">
        <f>IFERROR(RIGHT(tbStoricoOrdini[[#This Row],[ARTICOLO]],LEN(tbStoricoOrdini[[#This Row],[ARTICOLO]])-FIND(" ",tbStoricoOrdini[[#This Row],[ARTICOLO]],FIND(" ",tbStoricoOrdini[[#This Row],[ARTICOLO]]) +1)),"")</f>
        <v/>
      </c>
      <c r="L5778" s="3">
        <f>VLOOKUP(tbStoricoOrdini[[#This Row],[ARTICOLO]],tbArticoli[],2,FALSE)</f>
        <v>140</v>
      </c>
      <c r="M5778" s="22">
        <f>tbStoricoOrdini[[#This Row],[IMPORTO]]/tbStoricoOrdini[[#This Row],[PREZZO]]</f>
        <v>4.2857142857142858E-2</v>
      </c>
      <c r="N5778" t="s">
        <v>18</v>
      </c>
      <c r="O5778" s="8">
        <f>VLOOKUP(tbStoricoOrdini[[#This Row],[AGENTE]],tbAgenti[],2,FALSE)</f>
        <v>0.03</v>
      </c>
      <c r="P5778" s="2">
        <v>6</v>
      </c>
      <c r="Q5778" s="2">
        <f>tbStoricoOrdini[[#This Row],[IMPORTO]]*tbStoricoOrdini[[#This Row],[% COMM.]]</f>
        <v>0.18</v>
      </c>
      <c r="R5778" s="2">
        <f>tbStoricoOrdini[[#This Row],[TOT. COMM.]]+tbStoricoOrdini[[#This Row],[IMPORTO]]</f>
        <v>6.18</v>
      </c>
    </row>
    <row r="5779" spans="1:18">
      <c r="A5779" s="1">
        <v>44013</v>
      </c>
      <c r="B5779" s="7">
        <f>MONTH(tbStoricoOrdini[[#This Row],[DATA]])</f>
        <v>7</v>
      </c>
      <c r="C5779" t="s">
        <v>5874</v>
      </c>
      <c r="D5779" t="str">
        <f>RIGHT(tbStoricoOrdini[[#This Row],[ORDINE]],4)</f>
        <v>5776</v>
      </c>
      <c r="E5779" t="s">
        <v>27</v>
      </c>
      <c r="F5779" t="str">
        <f>VLOOKUP(tbStoricoOrdini[[#This Row],[CLIENTE]],tbClienti[],3,FALSE)</f>
        <v>Veneto</v>
      </c>
      <c r="G5779" t="str">
        <f>VLOOKUP(tbStoricoOrdini[[#This Row],[CLIENTE]],tbClienti[],7,FALSE)</f>
        <v>BD</v>
      </c>
      <c r="H5779" t="s">
        <v>71</v>
      </c>
      <c r="I5779" t="str">
        <f>IF(LEFT(tbStoricoOrdini[[#This Row],[ARTICOLO]],3) = "COG","COG",LEFT(tbStoricoOrdini[[#This Row],[ARTICOLO]],FIND(" ",tbStoricoOrdini[[#This Row],[ARTICOLO]])-1))</f>
        <v>EB07</v>
      </c>
      <c r="J5779" t="str">
        <f>MID(tbStoricoOrdini[[#This Row],[ARTICOLO]],FIND(" ",tbStoricoOrdini[[#This Row],[ARTICOLO]])+1,4)</f>
        <v>5000</v>
      </c>
      <c r="K5779" t="str">
        <f>IFERROR(RIGHT(tbStoricoOrdini[[#This Row],[ARTICOLO]],LEN(tbStoricoOrdini[[#This Row],[ARTICOLO]])-FIND(" ",tbStoricoOrdini[[#This Row],[ARTICOLO]],FIND(" ",tbStoricoOrdini[[#This Row],[ARTICOLO]]) +1)),"")</f>
        <v/>
      </c>
      <c r="L5779" s="3">
        <f>VLOOKUP(tbStoricoOrdini[[#This Row],[ARTICOLO]],tbArticoli[],2,FALSE)</f>
        <v>140</v>
      </c>
      <c r="M5779" s="22">
        <f>tbStoricoOrdini[[#This Row],[IMPORTO]]/tbStoricoOrdini[[#This Row],[PREZZO]]</f>
        <v>0.69285714285714284</v>
      </c>
      <c r="N5779" t="s">
        <v>6</v>
      </c>
      <c r="O5779" s="8">
        <f>VLOOKUP(tbStoricoOrdini[[#This Row],[AGENTE]],tbAgenti[],2,FALSE)</f>
        <v>7.4999999999999997E-2</v>
      </c>
      <c r="P5779" s="2">
        <v>97</v>
      </c>
      <c r="Q5779" s="2">
        <f>tbStoricoOrdini[[#This Row],[IMPORTO]]*tbStoricoOrdini[[#This Row],[% COMM.]]</f>
        <v>7.2749999999999995</v>
      </c>
      <c r="R5779" s="2">
        <f>tbStoricoOrdini[[#This Row],[TOT. COMM.]]+tbStoricoOrdini[[#This Row],[IMPORTO]]</f>
        <v>104.27500000000001</v>
      </c>
    </row>
    <row r="5780" spans="1:18">
      <c r="A5780" s="1">
        <v>44013</v>
      </c>
      <c r="B5780" s="7">
        <f>MONTH(tbStoricoOrdini[[#This Row],[DATA]])</f>
        <v>7</v>
      </c>
      <c r="C5780" t="s">
        <v>5875</v>
      </c>
      <c r="D5780" t="str">
        <f>RIGHT(tbStoricoOrdini[[#This Row],[ORDINE]],4)</f>
        <v>5777</v>
      </c>
      <c r="E5780" t="s">
        <v>27</v>
      </c>
      <c r="F5780" t="str">
        <f>VLOOKUP(tbStoricoOrdini[[#This Row],[CLIENTE]],tbClienti[],3,FALSE)</f>
        <v>Veneto</v>
      </c>
      <c r="G5780" t="str">
        <f>VLOOKUP(tbStoricoOrdini[[#This Row],[CLIENTE]],tbClienti[],7,FALSE)</f>
        <v>BD</v>
      </c>
      <c r="H5780" t="s">
        <v>71</v>
      </c>
      <c r="I5780" t="str">
        <f>IF(LEFT(tbStoricoOrdini[[#This Row],[ARTICOLO]],3) = "COG","COG",LEFT(tbStoricoOrdini[[#This Row],[ARTICOLO]],FIND(" ",tbStoricoOrdini[[#This Row],[ARTICOLO]])-1))</f>
        <v>EB07</v>
      </c>
      <c r="J5780" t="str">
        <f>MID(tbStoricoOrdini[[#This Row],[ARTICOLO]],FIND(" ",tbStoricoOrdini[[#This Row],[ARTICOLO]])+1,4)</f>
        <v>5000</v>
      </c>
      <c r="K5780" t="str">
        <f>IFERROR(RIGHT(tbStoricoOrdini[[#This Row],[ARTICOLO]],LEN(tbStoricoOrdini[[#This Row],[ARTICOLO]])-FIND(" ",tbStoricoOrdini[[#This Row],[ARTICOLO]],FIND(" ",tbStoricoOrdini[[#This Row],[ARTICOLO]]) +1)),"")</f>
        <v/>
      </c>
      <c r="L5780" s="3">
        <f>VLOOKUP(tbStoricoOrdini[[#This Row],[ARTICOLO]],tbArticoli[],2,FALSE)</f>
        <v>140</v>
      </c>
      <c r="M5780" s="22">
        <f>tbStoricoOrdini[[#This Row],[IMPORTO]]/tbStoricoOrdini[[#This Row],[PREZZO]]</f>
        <v>8.0642857142857149</v>
      </c>
      <c r="N5780" t="s">
        <v>9</v>
      </c>
      <c r="O5780" s="8">
        <f>VLOOKUP(tbStoricoOrdini[[#This Row],[AGENTE]],tbAgenti[],2,FALSE)</f>
        <v>0.05</v>
      </c>
      <c r="P5780" s="2">
        <v>1129</v>
      </c>
      <c r="Q5780" s="2">
        <f>tbStoricoOrdini[[#This Row],[IMPORTO]]*tbStoricoOrdini[[#This Row],[% COMM.]]</f>
        <v>56.45</v>
      </c>
      <c r="R5780" s="2">
        <f>tbStoricoOrdini[[#This Row],[TOT. COMM.]]+tbStoricoOrdini[[#This Row],[IMPORTO]]</f>
        <v>1185.45</v>
      </c>
    </row>
    <row r="5781" spans="1:18">
      <c r="A5781" s="1">
        <v>44013</v>
      </c>
      <c r="B5781" s="7">
        <f>MONTH(tbStoricoOrdini[[#This Row],[DATA]])</f>
        <v>7</v>
      </c>
      <c r="C5781" t="s">
        <v>5876</v>
      </c>
      <c r="D5781" t="str">
        <f>RIGHT(tbStoricoOrdini[[#This Row],[ORDINE]],4)</f>
        <v>5778</v>
      </c>
      <c r="E5781" t="s">
        <v>27</v>
      </c>
      <c r="F5781" t="str">
        <f>VLOOKUP(tbStoricoOrdini[[#This Row],[CLIENTE]],tbClienti[],3,FALSE)</f>
        <v>Veneto</v>
      </c>
      <c r="G5781" t="str">
        <f>VLOOKUP(tbStoricoOrdini[[#This Row],[CLIENTE]],tbClienti[],7,FALSE)</f>
        <v>BD</v>
      </c>
      <c r="H5781" t="s">
        <v>76</v>
      </c>
      <c r="I5781" t="str">
        <f>IF(LEFT(tbStoricoOrdini[[#This Row],[ARTICOLO]],3) = "COG","COG",LEFT(tbStoricoOrdini[[#This Row],[ARTICOLO]],FIND(" ",tbStoricoOrdini[[#This Row],[ARTICOLO]])-1))</f>
        <v>COG</v>
      </c>
      <c r="J5781" t="str">
        <f>MID(tbStoricoOrdini[[#This Row],[ARTICOLO]],FIND(" ",tbStoricoOrdini[[#This Row],[ARTICOLO]])+1,4)</f>
        <v>1000</v>
      </c>
      <c r="K5781" t="str">
        <f>IFERROR(RIGHT(tbStoricoOrdini[[#This Row],[ARTICOLO]],LEN(tbStoricoOrdini[[#This Row],[ARTICOLO]])-FIND(" ",tbStoricoOrdini[[#This Row],[ARTICOLO]],FIND(" ",tbStoricoOrdini[[#This Row],[ARTICOLO]]) +1)),"")</f>
        <v/>
      </c>
      <c r="L5781" s="3">
        <f>VLOOKUP(tbStoricoOrdini[[#This Row],[ARTICOLO]],tbArticoli[],2,FALSE)</f>
        <v>150</v>
      </c>
      <c r="M5781" s="22">
        <f>tbStoricoOrdini[[#This Row],[IMPORTO]]/tbStoricoOrdini[[#This Row],[PREZZO]]</f>
        <v>2.5466666666666669</v>
      </c>
      <c r="N5781" t="s">
        <v>19</v>
      </c>
      <c r="O5781" s="8">
        <f>VLOOKUP(tbStoricoOrdini[[#This Row],[AGENTE]],tbAgenti[],2,FALSE)</f>
        <v>0.05</v>
      </c>
      <c r="P5781" s="2">
        <v>382</v>
      </c>
      <c r="Q5781" s="2">
        <f>tbStoricoOrdini[[#This Row],[IMPORTO]]*tbStoricoOrdini[[#This Row],[% COMM.]]</f>
        <v>19.100000000000001</v>
      </c>
      <c r="R5781" s="2">
        <f>tbStoricoOrdini[[#This Row],[TOT. COMM.]]+tbStoricoOrdini[[#This Row],[IMPORTO]]</f>
        <v>401.1</v>
      </c>
    </row>
    <row r="5782" spans="1:18">
      <c r="A5782" s="1">
        <v>44013</v>
      </c>
      <c r="B5782" s="7">
        <f>MONTH(tbStoricoOrdini[[#This Row],[DATA]])</f>
        <v>7</v>
      </c>
      <c r="C5782" t="s">
        <v>5877</v>
      </c>
      <c r="D5782" t="str">
        <f>RIGHT(tbStoricoOrdini[[#This Row],[ORDINE]],4)</f>
        <v>5779</v>
      </c>
      <c r="E5782" t="s">
        <v>27</v>
      </c>
      <c r="F5782" t="str">
        <f>VLOOKUP(tbStoricoOrdini[[#This Row],[CLIENTE]],tbClienti[],3,FALSE)</f>
        <v>Veneto</v>
      </c>
      <c r="G5782" t="str">
        <f>VLOOKUP(tbStoricoOrdini[[#This Row],[CLIENTE]],tbClienti[],7,FALSE)</f>
        <v>BD</v>
      </c>
      <c r="H5782" t="s">
        <v>76</v>
      </c>
      <c r="I5782" t="str">
        <f>IF(LEFT(tbStoricoOrdini[[#This Row],[ARTICOLO]],3) = "COG","COG",LEFT(tbStoricoOrdini[[#This Row],[ARTICOLO]],FIND(" ",tbStoricoOrdini[[#This Row],[ARTICOLO]])-1))</f>
        <v>COG</v>
      </c>
      <c r="J5782" t="str">
        <f>MID(tbStoricoOrdini[[#This Row],[ARTICOLO]],FIND(" ",tbStoricoOrdini[[#This Row],[ARTICOLO]])+1,4)</f>
        <v>1000</v>
      </c>
      <c r="K5782" t="str">
        <f>IFERROR(RIGHT(tbStoricoOrdini[[#This Row],[ARTICOLO]],LEN(tbStoricoOrdini[[#This Row],[ARTICOLO]])-FIND(" ",tbStoricoOrdini[[#This Row],[ARTICOLO]],FIND(" ",tbStoricoOrdini[[#This Row],[ARTICOLO]]) +1)),"")</f>
        <v/>
      </c>
      <c r="L5782" s="3">
        <f>VLOOKUP(tbStoricoOrdini[[#This Row],[ARTICOLO]],tbArticoli[],2,FALSE)</f>
        <v>150</v>
      </c>
      <c r="M5782" s="22">
        <f>tbStoricoOrdini[[#This Row],[IMPORTO]]/tbStoricoOrdini[[#This Row],[PREZZO]]</f>
        <v>1.5</v>
      </c>
      <c r="N5782" t="s">
        <v>20</v>
      </c>
      <c r="O5782" s="8">
        <f>VLOOKUP(tbStoricoOrdini[[#This Row],[AGENTE]],tbAgenti[],2,FALSE)</f>
        <v>0.05</v>
      </c>
      <c r="P5782" s="2">
        <v>225</v>
      </c>
      <c r="Q5782" s="2">
        <f>tbStoricoOrdini[[#This Row],[IMPORTO]]*tbStoricoOrdini[[#This Row],[% COMM.]]</f>
        <v>11.25</v>
      </c>
      <c r="R5782" s="2">
        <f>tbStoricoOrdini[[#This Row],[TOT. COMM.]]+tbStoricoOrdini[[#This Row],[IMPORTO]]</f>
        <v>236.25</v>
      </c>
    </row>
    <row r="5783" spans="1:18">
      <c r="A5783" s="1">
        <v>44013</v>
      </c>
      <c r="B5783" s="7">
        <f>MONTH(tbStoricoOrdini[[#This Row],[DATA]])</f>
        <v>7</v>
      </c>
      <c r="C5783" t="s">
        <v>5878</v>
      </c>
      <c r="D5783" t="str">
        <f>RIGHT(tbStoricoOrdini[[#This Row],[ORDINE]],4)</f>
        <v>5780</v>
      </c>
      <c r="E5783" t="s">
        <v>27</v>
      </c>
      <c r="F5783" t="str">
        <f>VLOOKUP(tbStoricoOrdini[[#This Row],[CLIENTE]],tbClienti[],3,FALSE)</f>
        <v>Veneto</v>
      </c>
      <c r="G5783" t="str">
        <f>VLOOKUP(tbStoricoOrdini[[#This Row],[CLIENTE]],tbClienti[],7,FALSE)</f>
        <v>BD</v>
      </c>
      <c r="H5783" t="s">
        <v>76</v>
      </c>
      <c r="I5783" t="str">
        <f>IF(LEFT(tbStoricoOrdini[[#This Row],[ARTICOLO]],3) = "COG","COG",LEFT(tbStoricoOrdini[[#This Row],[ARTICOLO]],FIND(" ",tbStoricoOrdini[[#This Row],[ARTICOLO]])-1))</f>
        <v>COG</v>
      </c>
      <c r="J5783" t="str">
        <f>MID(tbStoricoOrdini[[#This Row],[ARTICOLO]],FIND(" ",tbStoricoOrdini[[#This Row],[ARTICOLO]])+1,4)</f>
        <v>1000</v>
      </c>
      <c r="K5783" t="str">
        <f>IFERROR(RIGHT(tbStoricoOrdini[[#This Row],[ARTICOLO]],LEN(tbStoricoOrdini[[#This Row],[ARTICOLO]])-FIND(" ",tbStoricoOrdini[[#This Row],[ARTICOLO]],FIND(" ",tbStoricoOrdini[[#This Row],[ARTICOLO]]) +1)),"")</f>
        <v/>
      </c>
      <c r="L5783" s="3">
        <f>VLOOKUP(tbStoricoOrdini[[#This Row],[ARTICOLO]],tbArticoli[],2,FALSE)</f>
        <v>150</v>
      </c>
      <c r="M5783" s="22">
        <f>tbStoricoOrdini[[#This Row],[IMPORTO]]/tbStoricoOrdini[[#This Row],[PREZZO]]</f>
        <v>3.1066666666666665</v>
      </c>
      <c r="N5783" t="s">
        <v>9</v>
      </c>
      <c r="O5783" s="8">
        <f>VLOOKUP(tbStoricoOrdini[[#This Row],[AGENTE]],tbAgenti[],2,FALSE)</f>
        <v>0.05</v>
      </c>
      <c r="P5783" s="2">
        <v>466</v>
      </c>
      <c r="Q5783" s="2">
        <f>tbStoricoOrdini[[#This Row],[IMPORTO]]*tbStoricoOrdini[[#This Row],[% COMM.]]</f>
        <v>23.3</v>
      </c>
      <c r="R5783" s="2">
        <f>tbStoricoOrdini[[#This Row],[TOT. COMM.]]+tbStoricoOrdini[[#This Row],[IMPORTO]]</f>
        <v>489.3</v>
      </c>
    </row>
    <row r="5784" spans="1:18">
      <c r="A5784" s="1">
        <v>44013</v>
      </c>
      <c r="B5784" s="7">
        <f>MONTH(tbStoricoOrdini[[#This Row],[DATA]])</f>
        <v>7</v>
      </c>
      <c r="C5784" t="s">
        <v>5879</v>
      </c>
      <c r="D5784" t="str">
        <f>RIGHT(tbStoricoOrdini[[#This Row],[ORDINE]],4)</f>
        <v>5781</v>
      </c>
      <c r="E5784" t="s">
        <v>27</v>
      </c>
      <c r="F5784" t="str">
        <f>VLOOKUP(tbStoricoOrdini[[#This Row],[CLIENTE]],tbClienti[],3,FALSE)</f>
        <v>Veneto</v>
      </c>
      <c r="G5784" t="str">
        <f>VLOOKUP(tbStoricoOrdini[[#This Row],[CLIENTE]],tbClienti[],7,FALSE)</f>
        <v>BD</v>
      </c>
      <c r="H5784" t="s">
        <v>72</v>
      </c>
      <c r="I5784" t="str">
        <f>IF(LEFT(tbStoricoOrdini[[#This Row],[ARTICOLO]],3) = "COG","COG",LEFT(tbStoricoOrdini[[#This Row],[ARTICOLO]],FIND(" ",tbStoricoOrdini[[#This Row],[ARTICOLO]])-1))</f>
        <v>EB06</v>
      </c>
      <c r="J5784" t="str">
        <f>MID(tbStoricoOrdini[[#This Row],[ARTICOLO]],FIND(" ",tbStoricoOrdini[[#This Row],[ARTICOLO]])+1,4)</f>
        <v>3000</v>
      </c>
      <c r="K5784" t="str">
        <f>IFERROR(RIGHT(tbStoricoOrdini[[#This Row],[ARTICOLO]],LEN(tbStoricoOrdini[[#This Row],[ARTICOLO]])-FIND(" ",tbStoricoOrdini[[#This Row],[ARTICOLO]],FIND(" ",tbStoricoOrdini[[#This Row],[ARTICOLO]]) +1)),"")</f>
        <v>Medium</v>
      </c>
      <c r="L5784" s="3">
        <f>VLOOKUP(tbStoricoOrdini[[#This Row],[ARTICOLO]],tbArticoli[],2,FALSE)</f>
        <v>120</v>
      </c>
      <c r="M5784" s="22">
        <f>tbStoricoOrdini[[#This Row],[IMPORTO]]/tbStoricoOrdini[[#This Row],[PREZZO]]</f>
        <v>48.358333333333334</v>
      </c>
      <c r="N5784" t="s">
        <v>19</v>
      </c>
      <c r="O5784" s="8">
        <f>VLOOKUP(tbStoricoOrdini[[#This Row],[AGENTE]],tbAgenti[],2,FALSE)</f>
        <v>0.05</v>
      </c>
      <c r="P5784" s="2">
        <v>5803</v>
      </c>
      <c r="Q5784" s="2">
        <f>tbStoricoOrdini[[#This Row],[IMPORTO]]*tbStoricoOrdini[[#This Row],[% COMM.]]</f>
        <v>290.15000000000003</v>
      </c>
      <c r="R5784" s="2">
        <f>tbStoricoOrdini[[#This Row],[TOT. COMM.]]+tbStoricoOrdini[[#This Row],[IMPORTO]]</f>
        <v>6093.15</v>
      </c>
    </row>
    <row r="5785" spans="1:18">
      <c r="A5785" s="1">
        <v>44013</v>
      </c>
      <c r="B5785" s="7">
        <f>MONTH(tbStoricoOrdini[[#This Row],[DATA]])</f>
        <v>7</v>
      </c>
      <c r="C5785" t="s">
        <v>5880</v>
      </c>
      <c r="D5785" t="str">
        <f>RIGHT(tbStoricoOrdini[[#This Row],[ORDINE]],4)</f>
        <v>5782</v>
      </c>
      <c r="E5785" t="s">
        <v>27</v>
      </c>
      <c r="F5785" t="str">
        <f>VLOOKUP(tbStoricoOrdini[[#This Row],[CLIENTE]],tbClienti[],3,FALSE)</f>
        <v>Veneto</v>
      </c>
      <c r="G5785" t="str">
        <f>VLOOKUP(tbStoricoOrdini[[#This Row],[CLIENTE]],tbClienti[],7,FALSE)</f>
        <v>BD</v>
      </c>
      <c r="H5785" t="s">
        <v>72</v>
      </c>
      <c r="I5785" t="str">
        <f>IF(LEFT(tbStoricoOrdini[[#This Row],[ARTICOLO]],3) = "COG","COG",LEFT(tbStoricoOrdini[[#This Row],[ARTICOLO]],FIND(" ",tbStoricoOrdini[[#This Row],[ARTICOLO]])-1))</f>
        <v>EB06</v>
      </c>
      <c r="J5785" t="str">
        <f>MID(tbStoricoOrdini[[#This Row],[ARTICOLO]],FIND(" ",tbStoricoOrdini[[#This Row],[ARTICOLO]])+1,4)</f>
        <v>3000</v>
      </c>
      <c r="K5785" t="str">
        <f>IFERROR(RIGHT(tbStoricoOrdini[[#This Row],[ARTICOLO]],LEN(tbStoricoOrdini[[#This Row],[ARTICOLO]])-FIND(" ",tbStoricoOrdini[[#This Row],[ARTICOLO]],FIND(" ",tbStoricoOrdini[[#This Row],[ARTICOLO]]) +1)),"")</f>
        <v>Medium</v>
      </c>
      <c r="L5785" s="3">
        <f>VLOOKUP(tbStoricoOrdini[[#This Row],[ARTICOLO]],tbArticoli[],2,FALSE)</f>
        <v>120</v>
      </c>
      <c r="M5785" s="22">
        <f>tbStoricoOrdini[[#This Row],[IMPORTO]]/tbStoricoOrdini[[#This Row],[PREZZO]]</f>
        <v>2.3666666666666667</v>
      </c>
      <c r="N5785" t="s">
        <v>14</v>
      </c>
      <c r="O5785" s="8">
        <f>VLOOKUP(tbStoricoOrdini[[#This Row],[AGENTE]],tbAgenti[],2,FALSE)</f>
        <v>0.05</v>
      </c>
      <c r="P5785" s="2">
        <v>284</v>
      </c>
      <c r="Q5785" s="2">
        <f>tbStoricoOrdini[[#This Row],[IMPORTO]]*tbStoricoOrdini[[#This Row],[% COMM.]]</f>
        <v>14.200000000000001</v>
      </c>
      <c r="R5785" s="2">
        <f>tbStoricoOrdini[[#This Row],[TOT. COMM.]]+tbStoricoOrdini[[#This Row],[IMPORTO]]</f>
        <v>298.2</v>
      </c>
    </row>
    <row r="5786" spans="1:18">
      <c r="A5786" s="1">
        <v>44013</v>
      </c>
      <c r="B5786" s="7">
        <f>MONTH(tbStoricoOrdini[[#This Row],[DATA]])</f>
        <v>7</v>
      </c>
      <c r="C5786" t="s">
        <v>5881</v>
      </c>
      <c r="D5786" t="str">
        <f>RIGHT(tbStoricoOrdini[[#This Row],[ORDINE]],4)</f>
        <v>5783</v>
      </c>
      <c r="E5786" t="s">
        <v>27</v>
      </c>
      <c r="F5786" t="str">
        <f>VLOOKUP(tbStoricoOrdini[[#This Row],[CLIENTE]],tbClienti[],3,FALSE)</f>
        <v>Veneto</v>
      </c>
      <c r="G5786" t="str">
        <f>VLOOKUP(tbStoricoOrdini[[#This Row],[CLIENTE]],tbClienti[],7,FALSE)</f>
        <v>BD</v>
      </c>
      <c r="H5786" t="s">
        <v>72</v>
      </c>
      <c r="I5786" t="str">
        <f>IF(LEFT(tbStoricoOrdini[[#This Row],[ARTICOLO]],3) = "COG","COG",LEFT(tbStoricoOrdini[[#This Row],[ARTICOLO]],FIND(" ",tbStoricoOrdini[[#This Row],[ARTICOLO]])-1))</f>
        <v>EB06</v>
      </c>
      <c r="J5786" t="str">
        <f>MID(tbStoricoOrdini[[#This Row],[ARTICOLO]],FIND(" ",tbStoricoOrdini[[#This Row],[ARTICOLO]])+1,4)</f>
        <v>3000</v>
      </c>
      <c r="K5786" t="str">
        <f>IFERROR(RIGHT(tbStoricoOrdini[[#This Row],[ARTICOLO]],LEN(tbStoricoOrdini[[#This Row],[ARTICOLO]])-FIND(" ",tbStoricoOrdini[[#This Row],[ARTICOLO]],FIND(" ",tbStoricoOrdini[[#This Row],[ARTICOLO]]) +1)),"")</f>
        <v>Medium</v>
      </c>
      <c r="L5786" s="3">
        <f>VLOOKUP(tbStoricoOrdini[[#This Row],[ARTICOLO]],tbArticoli[],2,FALSE)</f>
        <v>120</v>
      </c>
      <c r="M5786" s="22">
        <f>tbStoricoOrdini[[#This Row],[IMPORTO]]/tbStoricoOrdini[[#This Row],[PREZZO]]</f>
        <v>2.4333333333333331</v>
      </c>
      <c r="N5786" t="s">
        <v>7</v>
      </c>
      <c r="O5786" s="8">
        <f>VLOOKUP(tbStoricoOrdini[[#This Row],[AGENTE]],tbAgenti[],2,FALSE)</f>
        <v>0.03</v>
      </c>
      <c r="P5786" s="2">
        <v>292</v>
      </c>
      <c r="Q5786" s="2">
        <f>tbStoricoOrdini[[#This Row],[IMPORTO]]*tbStoricoOrdini[[#This Row],[% COMM.]]</f>
        <v>8.76</v>
      </c>
      <c r="R5786" s="2">
        <f>tbStoricoOrdini[[#This Row],[TOT. COMM.]]+tbStoricoOrdini[[#This Row],[IMPORTO]]</f>
        <v>300.76</v>
      </c>
    </row>
    <row r="5787" spans="1:18">
      <c r="A5787" s="1">
        <v>44013</v>
      </c>
      <c r="B5787" s="7">
        <f>MONTH(tbStoricoOrdini[[#This Row],[DATA]])</f>
        <v>7</v>
      </c>
      <c r="C5787" t="s">
        <v>5882</v>
      </c>
      <c r="D5787" t="str">
        <f>RIGHT(tbStoricoOrdini[[#This Row],[ORDINE]],4)</f>
        <v>5784</v>
      </c>
      <c r="E5787" t="s">
        <v>27</v>
      </c>
      <c r="F5787" t="str">
        <f>VLOOKUP(tbStoricoOrdini[[#This Row],[CLIENTE]],tbClienti[],3,FALSE)</f>
        <v>Veneto</v>
      </c>
      <c r="G5787" t="str">
        <f>VLOOKUP(tbStoricoOrdini[[#This Row],[CLIENTE]],tbClienti[],7,FALSE)</f>
        <v>BD</v>
      </c>
      <c r="H5787" t="s">
        <v>72</v>
      </c>
      <c r="I5787" t="str">
        <f>IF(LEFT(tbStoricoOrdini[[#This Row],[ARTICOLO]],3) = "COG","COG",LEFT(tbStoricoOrdini[[#This Row],[ARTICOLO]],FIND(" ",tbStoricoOrdini[[#This Row],[ARTICOLO]])-1))</f>
        <v>EB06</v>
      </c>
      <c r="J5787" t="str">
        <f>MID(tbStoricoOrdini[[#This Row],[ARTICOLO]],FIND(" ",tbStoricoOrdini[[#This Row],[ARTICOLO]])+1,4)</f>
        <v>3000</v>
      </c>
      <c r="K5787" t="str">
        <f>IFERROR(RIGHT(tbStoricoOrdini[[#This Row],[ARTICOLO]],LEN(tbStoricoOrdini[[#This Row],[ARTICOLO]])-FIND(" ",tbStoricoOrdini[[#This Row],[ARTICOLO]],FIND(" ",tbStoricoOrdini[[#This Row],[ARTICOLO]]) +1)),"")</f>
        <v>Medium</v>
      </c>
      <c r="L5787" s="3">
        <f>VLOOKUP(tbStoricoOrdini[[#This Row],[ARTICOLO]],tbArticoli[],2,FALSE)</f>
        <v>120</v>
      </c>
      <c r="M5787" s="22">
        <f>tbStoricoOrdini[[#This Row],[IMPORTO]]/tbStoricoOrdini[[#This Row],[PREZZO]]</f>
        <v>7.958333333333333</v>
      </c>
      <c r="N5787" t="s">
        <v>20</v>
      </c>
      <c r="O5787" s="8">
        <f>VLOOKUP(tbStoricoOrdini[[#This Row],[AGENTE]],tbAgenti[],2,FALSE)</f>
        <v>0.05</v>
      </c>
      <c r="P5787" s="2">
        <v>955</v>
      </c>
      <c r="Q5787" s="2">
        <f>tbStoricoOrdini[[#This Row],[IMPORTO]]*tbStoricoOrdini[[#This Row],[% COMM.]]</f>
        <v>47.75</v>
      </c>
      <c r="R5787" s="2">
        <f>tbStoricoOrdini[[#This Row],[TOT. COMM.]]+tbStoricoOrdini[[#This Row],[IMPORTO]]</f>
        <v>1002.75</v>
      </c>
    </row>
    <row r="5788" spans="1:18">
      <c r="A5788" s="1">
        <v>44013</v>
      </c>
      <c r="B5788" s="7">
        <f>MONTH(tbStoricoOrdini[[#This Row],[DATA]])</f>
        <v>7</v>
      </c>
      <c r="C5788" t="s">
        <v>5883</v>
      </c>
      <c r="D5788" t="str">
        <f>RIGHT(tbStoricoOrdini[[#This Row],[ORDINE]],4)</f>
        <v>5785</v>
      </c>
      <c r="E5788" t="s">
        <v>27</v>
      </c>
      <c r="F5788" t="str">
        <f>VLOOKUP(tbStoricoOrdini[[#This Row],[CLIENTE]],tbClienti[],3,FALSE)</f>
        <v>Veneto</v>
      </c>
      <c r="G5788" t="str">
        <f>VLOOKUP(tbStoricoOrdini[[#This Row],[CLIENTE]],tbClienti[],7,FALSE)</f>
        <v>BD</v>
      </c>
      <c r="H5788" t="s">
        <v>72</v>
      </c>
      <c r="I5788" t="str">
        <f>IF(LEFT(tbStoricoOrdini[[#This Row],[ARTICOLO]],3) = "COG","COG",LEFT(tbStoricoOrdini[[#This Row],[ARTICOLO]],FIND(" ",tbStoricoOrdini[[#This Row],[ARTICOLO]])-1))</f>
        <v>EB06</v>
      </c>
      <c r="J5788" t="str">
        <f>MID(tbStoricoOrdini[[#This Row],[ARTICOLO]],FIND(" ",tbStoricoOrdini[[#This Row],[ARTICOLO]])+1,4)</f>
        <v>3000</v>
      </c>
      <c r="K5788" t="str">
        <f>IFERROR(RIGHT(tbStoricoOrdini[[#This Row],[ARTICOLO]],LEN(tbStoricoOrdini[[#This Row],[ARTICOLO]])-FIND(" ",tbStoricoOrdini[[#This Row],[ARTICOLO]],FIND(" ",tbStoricoOrdini[[#This Row],[ARTICOLO]]) +1)),"")</f>
        <v>Medium</v>
      </c>
      <c r="L5788" s="3">
        <f>VLOOKUP(tbStoricoOrdini[[#This Row],[ARTICOLO]],tbArticoli[],2,FALSE)</f>
        <v>120</v>
      </c>
      <c r="M5788" s="22">
        <f>tbStoricoOrdini[[#This Row],[IMPORTO]]/tbStoricoOrdini[[#This Row],[PREZZO]]</f>
        <v>6.2333333333333334</v>
      </c>
      <c r="N5788" t="s">
        <v>18</v>
      </c>
      <c r="O5788" s="8">
        <f>VLOOKUP(tbStoricoOrdini[[#This Row],[AGENTE]],tbAgenti[],2,FALSE)</f>
        <v>0.03</v>
      </c>
      <c r="P5788" s="2">
        <v>748</v>
      </c>
      <c r="Q5788" s="2">
        <f>tbStoricoOrdini[[#This Row],[IMPORTO]]*tbStoricoOrdini[[#This Row],[% COMM.]]</f>
        <v>22.439999999999998</v>
      </c>
      <c r="R5788" s="2">
        <f>tbStoricoOrdini[[#This Row],[TOT. COMM.]]+tbStoricoOrdini[[#This Row],[IMPORTO]]</f>
        <v>770.44</v>
      </c>
    </row>
    <row r="5789" spans="1:18">
      <c r="A5789" s="1">
        <v>44013</v>
      </c>
      <c r="B5789" s="7">
        <f>MONTH(tbStoricoOrdini[[#This Row],[DATA]])</f>
        <v>7</v>
      </c>
      <c r="C5789" t="s">
        <v>5884</v>
      </c>
      <c r="D5789" t="str">
        <f>RIGHT(tbStoricoOrdini[[#This Row],[ORDINE]],4)</f>
        <v>5786</v>
      </c>
      <c r="E5789" t="s">
        <v>27</v>
      </c>
      <c r="F5789" t="str">
        <f>VLOOKUP(tbStoricoOrdini[[#This Row],[CLIENTE]],tbClienti[],3,FALSE)</f>
        <v>Veneto</v>
      </c>
      <c r="G5789" t="str">
        <f>VLOOKUP(tbStoricoOrdini[[#This Row],[CLIENTE]],tbClienti[],7,FALSE)</f>
        <v>BD</v>
      </c>
      <c r="H5789" t="s">
        <v>72</v>
      </c>
      <c r="I5789" t="str">
        <f>IF(LEFT(tbStoricoOrdini[[#This Row],[ARTICOLO]],3) = "COG","COG",LEFT(tbStoricoOrdini[[#This Row],[ARTICOLO]],FIND(" ",tbStoricoOrdini[[#This Row],[ARTICOLO]])-1))</f>
        <v>EB06</v>
      </c>
      <c r="J5789" t="str">
        <f>MID(tbStoricoOrdini[[#This Row],[ARTICOLO]],FIND(" ",tbStoricoOrdini[[#This Row],[ARTICOLO]])+1,4)</f>
        <v>3000</v>
      </c>
      <c r="K5789" t="str">
        <f>IFERROR(RIGHT(tbStoricoOrdini[[#This Row],[ARTICOLO]],LEN(tbStoricoOrdini[[#This Row],[ARTICOLO]])-FIND(" ",tbStoricoOrdini[[#This Row],[ARTICOLO]],FIND(" ",tbStoricoOrdini[[#This Row],[ARTICOLO]]) +1)),"")</f>
        <v>Medium</v>
      </c>
      <c r="L5789" s="3">
        <f>VLOOKUP(tbStoricoOrdini[[#This Row],[ARTICOLO]],tbArticoli[],2,FALSE)</f>
        <v>120</v>
      </c>
      <c r="M5789" s="22">
        <f>tbStoricoOrdini[[#This Row],[IMPORTO]]/tbStoricoOrdini[[#This Row],[PREZZO]]</f>
        <v>20.316666666666666</v>
      </c>
      <c r="N5789" t="s">
        <v>6</v>
      </c>
      <c r="O5789" s="8">
        <f>VLOOKUP(tbStoricoOrdini[[#This Row],[AGENTE]],tbAgenti[],2,FALSE)</f>
        <v>7.4999999999999997E-2</v>
      </c>
      <c r="P5789" s="2">
        <v>2438</v>
      </c>
      <c r="Q5789" s="2">
        <f>tbStoricoOrdini[[#This Row],[IMPORTO]]*tbStoricoOrdini[[#This Row],[% COMM.]]</f>
        <v>182.85</v>
      </c>
      <c r="R5789" s="2">
        <f>tbStoricoOrdini[[#This Row],[TOT. COMM.]]+tbStoricoOrdini[[#This Row],[IMPORTO]]</f>
        <v>2620.85</v>
      </c>
    </row>
    <row r="5790" spans="1:18">
      <c r="A5790" s="1">
        <v>44013</v>
      </c>
      <c r="B5790" s="7">
        <f>MONTH(tbStoricoOrdini[[#This Row],[DATA]])</f>
        <v>7</v>
      </c>
      <c r="C5790" t="s">
        <v>5885</v>
      </c>
      <c r="D5790" t="str">
        <f>RIGHT(tbStoricoOrdini[[#This Row],[ORDINE]],4)</f>
        <v>5787</v>
      </c>
      <c r="E5790" t="s">
        <v>27</v>
      </c>
      <c r="F5790" t="str">
        <f>VLOOKUP(tbStoricoOrdini[[#This Row],[CLIENTE]],tbClienti[],3,FALSE)</f>
        <v>Veneto</v>
      </c>
      <c r="G5790" t="str">
        <f>VLOOKUP(tbStoricoOrdini[[#This Row],[CLIENTE]],tbClienti[],7,FALSE)</f>
        <v>BD</v>
      </c>
      <c r="H5790" t="s">
        <v>72</v>
      </c>
      <c r="I5790" t="str">
        <f>IF(LEFT(tbStoricoOrdini[[#This Row],[ARTICOLO]],3) = "COG","COG",LEFT(tbStoricoOrdini[[#This Row],[ARTICOLO]],FIND(" ",tbStoricoOrdini[[#This Row],[ARTICOLO]])-1))</f>
        <v>EB06</v>
      </c>
      <c r="J5790" t="str">
        <f>MID(tbStoricoOrdini[[#This Row],[ARTICOLO]],FIND(" ",tbStoricoOrdini[[#This Row],[ARTICOLO]])+1,4)</f>
        <v>3000</v>
      </c>
      <c r="K5790" t="str">
        <f>IFERROR(RIGHT(tbStoricoOrdini[[#This Row],[ARTICOLO]],LEN(tbStoricoOrdini[[#This Row],[ARTICOLO]])-FIND(" ",tbStoricoOrdini[[#This Row],[ARTICOLO]],FIND(" ",tbStoricoOrdini[[#This Row],[ARTICOLO]]) +1)),"")</f>
        <v>Medium</v>
      </c>
      <c r="L5790" s="3">
        <f>VLOOKUP(tbStoricoOrdini[[#This Row],[ARTICOLO]],tbArticoli[],2,FALSE)</f>
        <v>120</v>
      </c>
      <c r="M5790" s="22">
        <f>tbStoricoOrdini[[#This Row],[IMPORTO]]/tbStoricoOrdini[[#This Row],[PREZZO]]</f>
        <v>52.041666666666664</v>
      </c>
      <c r="N5790" t="s">
        <v>9</v>
      </c>
      <c r="O5790" s="8">
        <f>VLOOKUP(tbStoricoOrdini[[#This Row],[AGENTE]],tbAgenti[],2,FALSE)</f>
        <v>0.05</v>
      </c>
      <c r="P5790" s="2">
        <v>6245</v>
      </c>
      <c r="Q5790" s="2">
        <f>tbStoricoOrdini[[#This Row],[IMPORTO]]*tbStoricoOrdini[[#This Row],[% COMM.]]</f>
        <v>312.25</v>
      </c>
      <c r="R5790" s="2">
        <f>tbStoricoOrdini[[#This Row],[TOT. COMM.]]+tbStoricoOrdini[[#This Row],[IMPORTO]]</f>
        <v>6557.25</v>
      </c>
    </row>
    <row r="5791" spans="1:18">
      <c r="A5791" s="1">
        <v>44013</v>
      </c>
      <c r="B5791" s="7">
        <f>MONTH(tbStoricoOrdini[[#This Row],[DATA]])</f>
        <v>7</v>
      </c>
      <c r="C5791" t="s">
        <v>5886</v>
      </c>
      <c r="D5791" t="str">
        <f>RIGHT(tbStoricoOrdini[[#This Row],[ORDINE]],4)</f>
        <v>5788</v>
      </c>
      <c r="E5791" t="s">
        <v>27</v>
      </c>
      <c r="F5791" t="str">
        <f>VLOOKUP(tbStoricoOrdini[[#This Row],[CLIENTE]],tbClienti[],3,FALSE)</f>
        <v>Veneto</v>
      </c>
      <c r="G5791" t="str">
        <f>VLOOKUP(tbStoricoOrdini[[#This Row],[CLIENTE]],tbClienti[],7,FALSE)</f>
        <v>BD</v>
      </c>
      <c r="H5791" t="s">
        <v>73</v>
      </c>
      <c r="I5791" t="str">
        <f>IF(LEFT(tbStoricoOrdini[[#This Row],[ARTICOLO]],3) = "COG","COG",LEFT(tbStoricoOrdini[[#This Row],[ARTICOLO]],FIND(" ",tbStoricoOrdini[[#This Row],[ARTICOLO]])-1))</f>
        <v>EB06</v>
      </c>
      <c r="J5791" t="str">
        <f>MID(tbStoricoOrdini[[#This Row],[ARTICOLO]],FIND(" ",tbStoricoOrdini[[#This Row],[ARTICOLO]])+1,4)</f>
        <v>3000</v>
      </c>
      <c r="K5791" t="str">
        <f>IFERROR(RIGHT(tbStoricoOrdini[[#This Row],[ARTICOLO]],LEN(tbStoricoOrdini[[#This Row],[ARTICOLO]])-FIND(" ",tbStoricoOrdini[[#This Row],[ARTICOLO]],FIND(" ",tbStoricoOrdini[[#This Row],[ARTICOLO]]) +1)),"")</f>
        <v>Plus</v>
      </c>
      <c r="L5791" s="3">
        <f>VLOOKUP(tbStoricoOrdini[[#This Row],[ARTICOLO]],tbArticoli[],2,FALSE)</f>
        <v>130</v>
      </c>
      <c r="M5791" s="22">
        <f>tbStoricoOrdini[[#This Row],[IMPORTO]]/tbStoricoOrdini[[#This Row],[PREZZO]]</f>
        <v>1.8307692307692307</v>
      </c>
      <c r="N5791" t="s">
        <v>19</v>
      </c>
      <c r="O5791" s="8">
        <f>VLOOKUP(tbStoricoOrdini[[#This Row],[AGENTE]],tbAgenti[],2,FALSE)</f>
        <v>0.05</v>
      </c>
      <c r="P5791" s="2">
        <v>238</v>
      </c>
      <c r="Q5791" s="2">
        <f>tbStoricoOrdini[[#This Row],[IMPORTO]]*tbStoricoOrdini[[#This Row],[% COMM.]]</f>
        <v>11.9</v>
      </c>
      <c r="R5791" s="2">
        <f>tbStoricoOrdini[[#This Row],[TOT. COMM.]]+tbStoricoOrdini[[#This Row],[IMPORTO]]</f>
        <v>249.9</v>
      </c>
    </row>
    <row r="5792" spans="1:18">
      <c r="A5792" s="1">
        <v>44013</v>
      </c>
      <c r="B5792" s="7">
        <f>MONTH(tbStoricoOrdini[[#This Row],[DATA]])</f>
        <v>7</v>
      </c>
      <c r="C5792" t="s">
        <v>5887</v>
      </c>
      <c r="D5792" t="str">
        <f>RIGHT(tbStoricoOrdini[[#This Row],[ORDINE]],4)</f>
        <v>5789</v>
      </c>
      <c r="E5792" t="s">
        <v>27</v>
      </c>
      <c r="F5792" t="str">
        <f>VLOOKUP(tbStoricoOrdini[[#This Row],[CLIENTE]],tbClienti[],3,FALSE)</f>
        <v>Veneto</v>
      </c>
      <c r="G5792" t="str">
        <f>VLOOKUP(tbStoricoOrdini[[#This Row],[CLIENTE]],tbClienti[],7,FALSE)</f>
        <v>BD</v>
      </c>
      <c r="H5792" t="s">
        <v>73</v>
      </c>
      <c r="I5792" t="str">
        <f>IF(LEFT(tbStoricoOrdini[[#This Row],[ARTICOLO]],3) = "COG","COG",LEFT(tbStoricoOrdini[[#This Row],[ARTICOLO]],FIND(" ",tbStoricoOrdini[[#This Row],[ARTICOLO]])-1))</f>
        <v>EB06</v>
      </c>
      <c r="J5792" t="str">
        <f>MID(tbStoricoOrdini[[#This Row],[ARTICOLO]],FIND(" ",tbStoricoOrdini[[#This Row],[ARTICOLO]])+1,4)</f>
        <v>3000</v>
      </c>
      <c r="K5792" t="str">
        <f>IFERROR(RIGHT(tbStoricoOrdini[[#This Row],[ARTICOLO]],LEN(tbStoricoOrdini[[#This Row],[ARTICOLO]])-FIND(" ",tbStoricoOrdini[[#This Row],[ARTICOLO]],FIND(" ",tbStoricoOrdini[[#This Row],[ARTICOLO]]) +1)),"")</f>
        <v>Plus</v>
      </c>
      <c r="L5792" s="3">
        <f>VLOOKUP(tbStoricoOrdini[[#This Row],[ARTICOLO]],tbArticoli[],2,FALSE)</f>
        <v>130</v>
      </c>
      <c r="M5792" s="22">
        <f>tbStoricoOrdini[[#This Row],[IMPORTO]]/tbStoricoOrdini[[#This Row],[PREZZO]]</f>
        <v>0.81538461538461537</v>
      </c>
      <c r="N5792" t="s">
        <v>7</v>
      </c>
      <c r="O5792" s="8">
        <f>VLOOKUP(tbStoricoOrdini[[#This Row],[AGENTE]],tbAgenti[],2,FALSE)</f>
        <v>0.03</v>
      </c>
      <c r="P5792" s="2">
        <v>106</v>
      </c>
      <c r="Q5792" s="2">
        <f>tbStoricoOrdini[[#This Row],[IMPORTO]]*tbStoricoOrdini[[#This Row],[% COMM.]]</f>
        <v>3.1799999999999997</v>
      </c>
      <c r="R5792" s="2">
        <f>tbStoricoOrdini[[#This Row],[TOT. COMM.]]+tbStoricoOrdini[[#This Row],[IMPORTO]]</f>
        <v>109.18</v>
      </c>
    </row>
    <row r="5793" spans="1:18">
      <c r="A5793" s="1">
        <v>44013</v>
      </c>
      <c r="B5793" s="7">
        <f>MONTH(tbStoricoOrdini[[#This Row],[DATA]])</f>
        <v>7</v>
      </c>
      <c r="C5793" t="s">
        <v>5888</v>
      </c>
      <c r="D5793" t="str">
        <f>RIGHT(tbStoricoOrdini[[#This Row],[ORDINE]],4)</f>
        <v>5790</v>
      </c>
      <c r="E5793" t="s">
        <v>27</v>
      </c>
      <c r="F5793" t="str">
        <f>VLOOKUP(tbStoricoOrdini[[#This Row],[CLIENTE]],tbClienti[],3,FALSE)</f>
        <v>Veneto</v>
      </c>
      <c r="G5793" t="str">
        <f>VLOOKUP(tbStoricoOrdini[[#This Row],[CLIENTE]],tbClienti[],7,FALSE)</f>
        <v>BD</v>
      </c>
      <c r="H5793" t="s">
        <v>73</v>
      </c>
      <c r="I5793" t="str">
        <f>IF(LEFT(tbStoricoOrdini[[#This Row],[ARTICOLO]],3) = "COG","COG",LEFT(tbStoricoOrdini[[#This Row],[ARTICOLO]],FIND(" ",tbStoricoOrdini[[#This Row],[ARTICOLO]])-1))</f>
        <v>EB06</v>
      </c>
      <c r="J5793" t="str">
        <f>MID(tbStoricoOrdini[[#This Row],[ARTICOLO]],FIND(" ",tbStoricoOrdini[[#This Row],[ARTICOLO]])+1,4)</f>
        <v>3000</v>
      </c>
      <c r="K5793" t="str">
        <f>IFERROR(RIGHT(tbStoricoOrdini[[#This Row],[ARTICOLO]],LEN(tbStoricoOrdini[[#This Row],[ARTICOLO]])-FIND(" ",tbStoricoOrdini[[#This Row],[ARTICOLO]],FIND(" ",tbStoricoOrdini[[#This Row],[ARTICOLO]]) +1)),"")</f>
        <v>Plus</v>
      </c>
      <c r="L5793" s="3">
        <f>VLOOKUP(tbStoricoOrdini[[#This Row],[ARTICOLO]],tbArticoli[],2,FALSE)</f>
        <v>130</v>
      </c>
      <c r="M5793" s="22">
        <f>tbStoricoOrdini[[#This Row],[IMPORTO]]/tbStoricoOrdini[[#This Row],[PREZZO]]</f>
        <v>7.6923076923076927E-2</v>
      </c>
      <c r="N5793" t="s">
        <v>18</v>
      </c>
      <c r="O5793" s="8">
        <f>VLOOKUP(tbStoricoOrdini[[#This Row],[AGENTE]],tbAgenti[],2,FALSE)</f>
        <v>0.03</v>
      </c>
      <c r="P5793" s="2">
        <v>10</v>
      </c>
      <c r="Q5793" s="2">
        <f>tbStoricoOrdini[[#This Row],[IMPORTO]]*tbStoricoOrdini[[#This Row],[% COMM.]]</f>
        <v>0.3</v>
      </c>
      <c r="R5793" s="2">
        <f>tbStoricoOrdini[[#This Row],[TOT. COMM.]]+tbStoricoOrdini[[#This Row],[IMPORTO]]</f>
        <v>10.3</v>
      </c>
    </row>
    <row r="5794" spans="1:18">
      <c r="A5794" s="1">
        <v>44013</v>
      </c>
      <c r="B5794" s="7">
        <f>MONTH(tbStoricoOrdini[[#This Row],[DATA]])</f>
        <v>7</v>
      </c>
      <c r="C5794" t="s">
        <v>5889</v>
      </c>
      <c r="D5794" t="str">
        <f>RIGHT(tbStoricoOrdini[[#This Row],[ORDINE]],4)</f>
        <v>5791</v>
      </c>
      <c r="E5794" t="s">
        <v>27</v>
      </c>
      <c r="F5794" t="str">
        <f>VLOOKUP(tbStoricoOrdini[[#This Row],[CLIENTE]],tbClienti[],3,FALSE)</f>
        <v>Veneto</v>
      </c>
      <c r="G5794" t="str">
        <f>VLOOKUP(tbStoricoOrdini[[#This Row],[CLIENTE]],tbClienti[],7,FALSE)</f>
        <v>BD</v>
      </c>
      <c r="H5794" t="s">
        <v>73</v>
      </c>
      <c r="I5794" t="str">
        <f>IF(LEFT(tbStoricoOrdini[[#This Row],[ARTICOLO]],3) = "COG","COG",LEFT(tbStoricoOrdini[[#This Row],[ARTICOLO]],FIND(" ",tbStoricoOrdini[[#This Row],[ARTICOLO]])-1))</f>
        <v>EB06</v>
      </c>
      <c r="J5794" t="str">
        <f>MID(tbStoricoOrdini[[#This Row],[ARTICOLO]],FIND(" ",tbStoricoOrdini[[#This Row],[ARTICOLO]])+1,4)</f>
        <v>3000</v>
      </c>
      <c r="K5794" t="str">
        <f>IFERROR(RIGHT(tbStoricoOrdini[[#This Row],[ARTICOLO]],LEN(tbStoricoOrdini[[#This Row],[ARTICOLO]])-FIND(" ",tbStoricoOrdini[[#This Row],[ARTICOLO]],FIND(" ",tbStoricoOrdini[[#This Row],[ARTICOLO]]) +1)),"")</f>
        <v>Plus</v>
      </c>
      <c r="L5794" s="3">
        <f>VLOOKUP(tbStoricoOrdini[[#This Row],[ARTICOLO]],tbArticoli[],2,FALSE)</f>
        <v>130</v>
      </c>
      <c r="M5794" s="22">
        <f>tbStoricoOrdini[[#This Row],[IMPORTO]]/tbStoricoOrdini[[#This Row],[PREZZO]]</f>
        <v>1.5384615384615385E-2</v>
      </c>
      <c r="N5794" t="s">
        <v>6</v>
      </c>
      <c r="O5794" s="8">
        <f>VLOOKUP(tbStoricoOrdini[[#This Row],[AGENTE]],tbAgenti[],2,FALSE)</f>
        <v>7.4999999999999997E-2</v>
      </c>
      <c r="P5794" s="2">
        <v>2</v>
      </c>
      <c r="Q5794" s="2">
        <f>tbStoricoOrdini[[#This Row],[IMPORTO]]*tbStoricoOrdini[[#This Row],[% COMM.]]</f>
        <v>0.15</v>
      </c>
      <c r="R5794" s="2">
        <f>tbStoricoOrdini[[#This Row],[TOT. COMM.]]+tbStoricoOrdini[[#This Row],[IMPORTO]]</f>
        <v>2.15</v>
      </c>
    </row>
    <row r="5795" spans="1:18">
      <c r="A5795" s="1">
        <v>44013</v>
      </c>
      <c r="B5795" s="7">
        <f>MONTH(tbStoricoOrdini[[#This Row],[DATA]])</f>
        <v>7</v>
      </c>
      <c r="C5795" t="s">
        <v>5890</v>
      </c>
      <c r="D5795" t="str">
        <f>RIGHT(tbStoricoOrdini[[#This Row],[ORDINE]],4)</f>
        <v>5792</v>
      </c>
      <c r="E5795" t="s">
        <v>40</v>
      </c>
      <c r="F5795" t="str">
        <f>VLOOKUP(tbStoricoOrdini[[#This Row],[CLIENTE]],tbClienti[],3,FALSE)</f>
        <v>NYC</v>
      </c>
      <c r="G5795" t="str">
        <f>VLOOKUP(tbStoricoOrdini[[#This Row],[CLIENTE]],tbClienti[],7,FALSE)</f>
        <v>BC</v>
      </c>
      <c r="H5795" t="s">
        <v>74</v>
      </c>
      <c r="I5795" t="str">
        <f>IF(LEFT(tbStoricoOrdini[[#This Row],[ARTICOLO]],3) = "COG","COG",LEFT(tbStoricoOrdini[[#This Row],[ARTICOLO]],FIND(" ",tbStoricoOrdini[[#This Row],[ARTICOLO]])-1))</f>
        <v>AVRC</v>
      </c>
      <c r="J5795" t="str">
        <f>MID(tbStoricoOrdini[[#This Row],[ARTICOLO]],FIND(" ",tbStoricoOrdini[[#This Row],[ARTICOLO]])+1,4)</f>
        <v>2500</v>
      </c>
      <c r="K5795" t="str">
        <f>IFERROR(RIGHT(tbStoricoOrdini[[#This Row],[ARTICOLO]],LEN(tbStoricoOrdini[[#This Row],[ARTICOLO]])-FIND(" ",tbStoricoOrdini[[#This Row],[ARTICOLO]],FIND(" ",tbStoricoOrdini[[#This Row],[ARTICOLO]]) +1)),"")</f>
        <v>Gold</v>
      </c>
      <c r="L5795" s="3">
        <f>VLOOKUP(tbStoricoOrdini[[#This Row],[ARTICOLO]],tbArticoli[],2,FALSE)</f>
        <v>500</v>
      </c>
      <c r="M5795" s="22">
        <f>tbStoricoOrdini[[#This Row],[IMPORTO]]/tbStoricoOrdini[[#This Row],[PREZZO]]</f>
        <v>26.376000000000001</v>
      </c>
      <c r="N5795" t="s">
        <v>6</v>
      </c>
      <c r="O5795" s="8">
        <f>VLOOKUP(tbStoricoOrdini[[#This Row],[AGENTE]],tbAgenti[],2,FALSE)</f>
        <v>7.4999999999999997E-2</v>
      </c>
      <c r="P5795" s="2">
        <v>13188</v>
      </c>
      <c r="Q5795" s="2">
        <f>tbStoricoOrdini[[#This Row],[IMPORTO]]*tbStoricoOrdini[[#This Row],[% COMM.]]</f>
        <v>989.09999999999991</v>
      </c>
      <c r="R5795" s="2">
        <f>tbStoricoOrdini[[#This Row],[TOT. COMM.]]+tbStoricoOrdini[[#This Row],[IMPORTO]]</f>
        <v>14177.1</v>
      </c>
    </row>
    <row r="5796" spans="1:18">
      <c r="A5796" s="1">
        <v>44013</v>
      </c>
      <c r="B5796" s="7">
        <f>MONTH(tbStoricoOrdini[[#This Row],[DATA]])</f>
        <v>7</v>
      </c>
      <c r="C5796" t="s">
        <v>5891</v>
      </c>
      <c r="D5796" t="str">
        <f>RIGHT(tbStoricoOrdini[[#This Row],[ORDINE]],4)</f>
        <v>5793</v>
      </c>
      <c r="E5796" t="s">
        <v>40</v>
      </c>
      <c r="F5796" t="str">
        <f>VLOOKUP(tbStoricoOrdini[[#This Row],[CLIENTE]],tbClienti[],3,FALSE)</f>
        <v>NYC</v>
      </c>
      <c r="G5796" t="str">
        <f>VLOOKUP(tbStoricoOrdini[[#This Row],[CLIENTE]],tbClienti[],7,FALSE)</f>
        <v>BC</v>
      </c>
      <c r="H5796" t="s">
        <v>74</v>
      </c>
      <c r="I5796" t="str">
        <f>IF(LEFT(tbStoricoOrdini[[#This Row],[ARTICOLO]],3) = "COG","COG",LEFT(tbStoricoOrdini[[#This Row],[ARTICOLO]],FIND(" ",tbStoricoOrdini[[#This Row],[ARTICOLO]])-1))</f>
        <v>AVRC</v>
      </c>
      <c r="J5796" t="str">
        <f>MID(tbStoricoOrdini[[#This Row],[ARTICOLO]],FIND(" ",tbStoricoOrdini[[#This Row],[ARTICOLO]])+1,4)</f>
        <v>2500</v>
      </c>
      <c r="K5796" t="str">
        <f>IFERROR(RIGHT(tbStoricoOrdini[[#This Row],[ARTICOLO]],LEN(tbStoricoOrdini[[#This Row],[ARTICOLO]])-FIND(" ",tbStoricoOrdini[[#This Row],[ARTICOLO]],FIND(" ",tbStoricoOrdini[[#This Row],[ARTICOLO]]) +1)),"")</f>
        <v>Gold</v>
      </c>
      <c r="L5796" s="3">
        <f>VLOOKUP(tbStoricoOrdini[[#This Row],[ARTICOLO]],tbArticoli[],2,FALSE)</f>
        <v>500</v>
      </c>
      <c r="M5796" s="22">
        <f>tbStoricoOrdini[[#This Row],[IMPORTO]]/tbStoricoOrdini[[#This Row],[PREZZO]]</f>
        <v>4.1180000000000003</v>
      </c>
      <c r="N5796" t="s">
        <v>9</v>
      </c>
      <c r="O5796" s="8">
        <f>VLOOKUP(tbStoricoOrdini[[#This Row],[AGENTE]],tbAgenti[],2,FALSE)</f>
        <v>0.05</v>
      </c>
      <c r="P5796" s="2">
        <v>2059</v>
      </c>
      <c r="Q5796" s="2">
        <f>tbStoricoOrdini[[#This Row],[IMPORTO]]*tbStoricoOrdini[[#This Row],[% COMM.]]</f>
        <v>102.95</v>
      </c>
      <c r="R5796" s="2">
        <f>tbStoricoOrdini[[#This Row],[TOT. COMM.]]+tbStoricoOrdini[[#This Row],[IMPORTO]]</f>
        <v>2161.9499999999998</v>
      </c>
    </row>
    <row r="5797" spans="1:18">
      <c r="A5797" s="1">
        <v>44013</v>
      </c>
      <c r="B5797" s="7">
        <f>MONTH(tbStoricoOrdini[[#This Row],[DATA]])</f>
        <v>7</v>
      </c>
      <c r="C5797" t="s">
        <v>5892</v>
      </c>
      <c r="D5797" t="str">
        <f>RIGHT(tbStoricoOrdini[[#This Row],[ORDINE]],4)</f>
        <v>5794</v>
      </c>
      <c r="E5797" t="s">
        <v>40</v>
      </c>
      <c r="F5797" t="str">
        <f>VLOOKUP(tbStoricoOrdini[[#This Row],[CLIENTE]],tbClienti[],3,FALSE)</f>
        <v>NYC</v>
      </c>
      <c r="G5797" t="str">
        <f>VLOOKUP(tbStoricoOrdini[[#This Row],[CLIENTE]],tbClienti[],7,FALSE)</f>
        <v>BC</v>
      </c>
      <c r="H5797" t="s">
        <v>61</v>
      </c>
      <c r="I5797" t="str">
        <f>IF(LEFT(tbStoricoOrdini[[#This Row],[ARTICOLO]],3) = "COG","COG",LEFT(tbStoricoOrdini[[#This Row],[ARTICOLO]],FIND(" ",tbStoricoOrdini[[#This Row],[ARTICOLO]])-1))</f>
        <v>KLM</v>
      </c>
      <c r="J5797" t="str">
        <f>MID(tbStoricoOrdini[[#This Row],[ARTICOLO]],FIND(" ",tbStoricoOrdini[[#This Row],[ARTICOLO]])+1,4)</f>
        <v>5000</v>
      </c>
      <c r="K5797" t="str">
        <f>IFERROR(RIGHT(tbStoricoOrdini[[#This Row],[ARTICOLO]],LEN(tbStoricoOrdini[[#This Row],[ARTICOLO]])-FIND(" ",tbStoricoOrdini[[#This Row],[ARTICOLO]],FIND(" ",tbStoricoOrdini[[#This Row],[ARTICOLO]]) +1)),"")</f>
        <v>Medium</v>
      </c>
      <c r="L5797" s="3">
        <f>VLOOKUP(tbStoricoOrdini[[#This Row],[ARTICOLO]],tbArticoli[],2,FALSE)</f>
        <v>150</v>
      </c>
      <c r="M5797" s="22">
        <f>tbStoricoOrdini[[#This Row],[IMPORTO]]/tbStoricoOrdini[[#This Row],[PREZZO]]</f>
        <v>14.54</v>
      </c>
      <c r="N5797" t="s">
        <v>6</v>
      </c>
      <c r="O5797" s="8">
        <f>VLOOKUP(tbStoricoOrdini[[#This Row],[AGENTE]],tbAgenti[],2,FALSE)</f>
        <v>7.4999999999999997E-2</v>
      </c>
      <c r="P5797" s="2">
        <v>2181</v>
      </c>
      <c r="Q5797" s="2">
        <f>tbStoricoOrdini[[#This Row],[IMPORTO]]*tbStoricoOrdini[[#This Row],[% COMM.]]</f>
        <v>163.57499999999999</v>
      </c>
      <c r="R5797" s="2">
        <f>tbStoricoOrdini[[#This Row],[TOT. COMM.]]+tbStoricoOrdini[[#This Row],[IMPORTO]]</f>
        <v>2344.5749999999998</v>
      </c>
    </row>
    <row r="5798" spans="1:18">
      <c r="A5798" s="1">
        <v>44013</v>
      </c>
      <c r="B5798" s="7">
        <f>MONTH(tbStoricoOrdini[[#This Row],[DATA]])</f>
        <v>7</v>
      </c>
      <c r="C5798" t="s">
        <v>5893</v>
      </c>
      <c r="D5798" t="str">
        <f>RIGHT(tbStoricoOrdini[[#This Row],[ORDINE]],4)</f>
        <v>5795</v>
      </c>
      <c r="E5798" t="s">
        <v>40</v>
      </c>
      <c r="F5798" t="str">
        <f>VLOOKUP(tbStoricoOrdini[[#This Row],[CLIENTE]],tbClienti[],3,FALSE)</f>
        <v>NYC</v>
      </c>
      <c r="G5798" t="str">
        <f>VLOOKUP(tbStoricoOrdini[[#This Row],[CLIENTE]],tbClienti[],7,FALSE)</f>
        <v>BC</v>
      </c>
      <c r="H5798" t="s">
        <v>61</v>
      </c>
      <c r="I5798" t="str">
        <f>IF(LEFT(tbStoricoOrdini[[#This Row],[ARTICOLO]],3) = "COG","COG",LEFT(tbStoricoOrdini[[#This Row],[ARTICOLO]],FIND(" ",tbStoricoOrdini[[#This Row],[ARTICOLO]])-1))</f>
        <v>KLM</v>
      </c>
      <c r="J5798" t="str">
        <f>MID(tbStoricoOrdini[[#This Row],[ARTICOLO]],FIND(" ",tbStoricoOrdini[[#This Row],[ARTICOLO]])+1,4)</f>
        <v>5000</v>
      </c>
      <c r="K5798" t="str">
        <f>IFERROR(RIGHT(tbStoricoOrdini[[#This Row],[ARTICOLO]],LEN(tbStoricoOrdini[[#This Row],[ARTICOLO]])-FIND(" ",tbStoricoOrdini[[#This Row],[ARTICOLO]],FIND(" ",tbStoricoOrdini[[#This Row],[ARTICOLO]]) +1)),"")</f>
        <v>Medium</v>
      </c>
      <c r="L5798" s="3">
        <f>VLOOKUP(tbStoricoOrdini[[#This Row],[ARTICOLO]],tbArticoli[],2,FALSE)</f>
        <v>150</v>
      </c>
      <c r="M5798" s="22">
        <f>tbStoricoOrdini[[#This Row],[IMPORTO]]/tbStoricoOrdini[[#This Row],[PREZZO]]</f>
        <v>505.9</v>
      </c>
      <c r="N5798" t="s">
        <v>9</v>
      </c>
      <c r="O5798" s="8">
        <f>VLOOKUP(tbStoricoOrdini[[#This Row],[AGENTE]],tbAgenti[],2,FALSE)</f>
        <v>0.05</v>
      </c>
      <c r="P5798" s="2">
        <v>75885</v>
      </c>
      <c r="Q5798" s="2">
        <f>tbStoricoOrdini[[#This Row],[IMPORTO]]*tbStoricoOrdini[[#This Row],[% COMM.]]</f>
        <v>3794.25</v>
      </c>
      <c r="R5798" s="2">
        <f>tbStoricoOrdini[[#This Row],[TOT. COMM.]]+tbStoricoOrdini[[#This Row],[IMPORTO]]</f>
        <v>79679.25</v>
      </c>
    </row>
    <row r="5799" spans="1:18">
      <c r="A5799" s="1">
        <v>44013</v>
      </c>
      <c r="B5799" s="7">
        <f>MONTH(tbStoricoOrdini[[#This Row],[DATA]])</f>
        <v>7</v>
      </c>
      <c r="C5799" t="s">
        <v>5894</v>
      </c>
      <c r="D5799" t="str">
        <f>RIGHT(tbStoricoOrdini[[#This Row],[ORDINE]],4)</f>
        <v>5796</v>
      </c>
      <c r="E5799" t="s">
        <v>40</v>
      </c>
      <c r="F5799" t="str">
        <f>VLOOKUP(tbStoricoOrdini[[#This Row],[CLIENTE]],tbClienti[],3,FALSE)</f>
        <v>NYC</v>
      </c>
      <c r="G5799" t="str">
        <f>VLOOKUP(tbStoricoOrdini[[#This Row],[CLIENTE]],tbClienti[],7,FALSE)</f>
        <v>BC</v>
      </c>
      <c r="H5799" t="s">
        <v>63</v>
      </c>
      <c r="I5799" t="str">
        <f>IF(LEFT(tbStoricoOrdini[[#This Row],[ARTICOLO]],3) = "COG","COG",LEFT(tbStoricoOrdini[[#This Row],[ARTICOLO]],FIND(" ",tbStoricoOrdini[[#This Row],[ARTICOLO]])-1))</f>
        <v>KLM</v>
      </c>
      <c r="J5799" t="str">
        <f>MID(tbStoricoOrdini[[#This Row],[ARTICOLO]],FIND(" ",tbStoricoOrdini[[#This Row],[ARTICOLO]])+1,4)</f>
        <v>3000</v>
      </c>
      <c r="K5799" t="str">
        <f>IFERROR(RIGHT(tbStoricoOrdini[[#This Row],[ARTICOLO]],LEN(tbStoricoOrdini[[#This Row],[ARTICOLO]])-FIND(" ",tbStoricoOrdini[[#This Row],[ARTICOLO]],FIND(" ",tbStoricoOrdini[[#This Row],[ARTICOLO]]) +1)),"")</f>
        <v>Plus</v>
      </c>
      <c r="L5799" s="3">
        <f>VLOOKUP(tbStoricoOrdini[[#This Row],[ARTICOLO]],tbArticoli[],2,FALSE)</f>
        <v>145</v>
      </c>
      <c r="M5799" s="22">
        <f>tbStoricoOrdini[[#This Row],[IMPORTO]]/tbStoricoOrdini[[#This Row],[PREZZO]]</f>
        <v>1.2</v>
      </c>
      <c r="N5799" t="s">
        <v>6</v>
      </c>
      <c r="O5799" s="8">
        <f>VLOOKUP(tbStoricoOrdini[[#This Row],[AGENTE]],tbAgenti[],2,FALSE)</f>
        <v>7.4999999999999997E-2</v>
      </c>
      <c r="P5799" s="2">
        <v>174</v>
      </c>
      <c r="Q5799" s="2">
        <f>tbStoricoOrdini[[#This Row],[IMPORTO]]*tbStoricoOrdini[[#This Row],[% COMM.]]</f>
        <v>13.049999999999999</v>
      </c>
      <c r="R5799" s="2">
        <f>tbStoricoOrdini[[#This Row],[TOT. COMM.]]+tbStoricoOrdini[[#This Row],[IMPORTO]]</f>
        <v>187.05</v>
      </c>
    </row>
    <row r="5800" spans="1:18">
      <c r="A5800" s="1">
        <v>44013</v>
      </c>
      <c r="B5800" s="7">
        <f>MONTH(tbStoricoOrdini[[#This Row],[DATA]])</f>
        <v>7</v>
      </c>
      <c r="C5800" t="s">
        <v>5895</v>
      </c>
      <c r="D5800" t="str">
        <f>RIGHT(tbStoricoOrdini[[#This Row],[ORDINE]],4)</f>
        <v>5797</v>
      </c>
      <c r="E5800" t="s">
        <v>40</v>
      </c>
      <c r="F5800" t="str">
        <f>VLOOKUP(tbStoricoOrdini[[#This Row],[CLIENTE]],tbClienti[],3,FALSE)</f>
        <v>NYC</v>
      </c>
      <c r="G5800" t="str">
        <f>VLOOKUP(tbStoricoOrdini[[#This Row],[CLIENTE]],tbClienti[],7,FALSE)</f>
        <v>BC</v>
      </c>
      <c r="H5800" t="s">
        <v>66</v>
      </c>
      <c r="I5800" t="str">
        <f>IF(LEFT(tbStoricoOrdini[[#This Row],[ARTICOLO]],3) = "COG","COG",LEFT(tbStoricoOrdini[[#This Row],[ARTICOLO]],FIND(" ",tbStoricoOrdini[[#This Row],[ARTICOLO]])-1))</f>
        <v>BAG</v>
      </c>
      <c r="J5800" t="str">
        <f>MID(tbStoricoOrdini[[#This Row],[ARTICOLO]],FIND(" ",tbStoricoOrdini[[#This Row],[ARTICOLO]])+1,4)</f>
        <v>2500</v>
      </c>
      <c r="K5800" t="str">
        <f>IFERROR(RIGHT(tbStoricoOrdini[[#This Row],[ARTICOLO]],LEN(tbStoricoOrdini[[#This Row],[ARTICOLO]])-FIND(" ",tbStoricoOrdini[[#This Row],[ARTICOLO]],FIND(" ",tbStoricoOrdini[[#This Row],[ARTICOLO]]) +1)),"")</f>
        <v>Plus</v>
      </c>
      <c r="L5800" s="3">
        <f>VLOOKUP(tbStoricoOrdini[[#This Row],[ARTICOLO]],tbArticoli[],2,FALSE)</f>
        <v>220</v>
      </c>
      <c r="M5800" s="22">
        <f>tbStoricoOrdini[[#This Row],[IMPORTO]]/tbStoricoOrdini[[#This Row],[PREZZO]]</f>
        <v>5.7454545454545451</v>
      </c>
      <c r="N5800" t="s">
        <v>6</v>
      </c>
      <c r="O5800" s="8">
        <f>VLOOKUP(tbStoricoOrdini[[#This Row],[AGENTE]],tbAgenti[],2,FALSE)</f>
        <v>7.4999999999999997E-2</v>
      </c>
      <c r="P5800" s="2">
        <v>1264</v>
      </c>
      <c r="Q5800" s="2">
        <f>tbStoricoOrdini[[#This Row],[IMPORTO]]*tbStoricoOrdini[[#This Row],[% COMM.]]</f>
        <v>94.8</v>
      </c>
      <c r="R5800" s="2">
        <f>tbStoricoOrdini[[#This Row],[TOT. COMM.]]+tbStoricoOrdini[[#This Row],[IMPORTO]]</f>
        <v>1358.8</v>
      </c>
    </row>
    <row r="5801" spans="1:18">
      <c r="A5801" s="1">
        <v>44013</v>
      </c>
      <c r="B5801" s="7">
        <f>MONTH(tbStoricoOrdini[[#This Row],[DATA]])</f>
        <v>7</v>
      </c>
      <c r="C5801" t="s">
        <v>5896</v>
      </c>
      <c r="D5801" t="str">
        <f>RIGHT(tbStoricoOrdini[[#This Row],[ORDINE]],4)</f>
        <v>5798</v>
      </c>
      <c r="E5801" t="s">
        <v>40</v>
      </c>
      <c r="F5801" t="str">
        <f>VLOOKUP(tbStoricoOrdini[[#This Row],[CLIENTE]],tbClienti[],3,FALSE)</f>
        <v>NYC</v>
      </c>
      <c r="G5801" t="str">
        <f>VLOOKUP(tbStoricoOrdini[[#This Row],[CLIENTE]],tbClienti[],7,FALSE)</f>
        <v>BC</v>
      </c>
      <c r="H5801" t="s">
        <v>67</v>
      </c>
      <c r="I5801" t="str">
        <f>IF(LEFT(tbStoricoOrdini[[#This Row],[ARTICOLO]],3) = "COG","COG",LEFT(tbStoricoOrdini[[#This Row],[ARTICOLO]],FIND(" ",tbStoricoOrdini[[#This Row],[ARTICOLO]])-1))</f>
        <v>BAG</v>
      </c>
      <c r="J5801" t="str">
        <f>MID(tbStoricoOrdini[[#This Row],[ARTICOLO]],FIND(" ",tbStoricoOrdini[[#This Row],[ARTICOLO]])+1,4)</f>
        <v>2500</v>
      </c>
      <c r="K5801" t="str">
        <f>IFERROR(RIGHT(tbStoricoOrdini[[#This Row],[ARTICOLO]],LEN(tbStoricoOrdini[[#This Row],[ARTICOLO]])-FIND(" ",tbStoricoOrdini[[#This Row],[ARTICOLO]],FIND(" ",tbStoricoOrdini[[#This Row],[ARTICOLO]]) +1)),"")</f>
        <v>Medium</v>
      </c>
      <c r="L5801" s="3">
        <f>VLOOKUP(tbStoricoOrdini[[#This Row],[ARTICOLO]],tbArticoli[],2,FALSE)</f>
        <v>210</v>
      </c>
      <c r="M5801" s="22">
        <f>tbStoricoOrdini[[#This Row],[IMPORTO]]/tbStoricoOrdini[[#This Row],[PREZZO]]</f>
        <v>6.8</v>
      </c>
      <c r="N5801" t="s">
        <v>6</v>
      </c>
      <c r="O5801" s="8">
        <f>VLOOKUP(tbStoricoOrdini[[#This Row],[AGENTE]],tbAgenti[],2,FALSE)</f>
        <v>7.4999999999999997E-2</v>
      </c>
      <c r="P5801" s="2">
        <v>1428</v>
      </c>
      <c r="Q5801" s="2">
        <f>tbStoricoOrdini[[#This Row],[IMPORTO]]*tbStoricoOrdini[[#This Row],[% COMM.]]</f>
        <v>107.1</v>
      </c>
      <c r="R5801" s="2">
        <f>tbStoricoOrdini[[#This Row],[TOT. COMM.]]+tbStoricoOrdini[[#This Row],[IMPORTO]]</f>
        <v>1535.1</v>
      </c>
    </row>
    <row r="5802" spans="1:18">
      <c r="A5802" s="1">
        <v>44013</v>
      </c>
      <c r="B5802" s="7">
        <f>MONTH(tbStoricoOrdini[[#This Row],[DATA]])</f>
        <v>7</v>
      </c>
      <c r="C5802" t="s">
        <v>5897</v>
      </c>
      <c r="D5802" t="str">
        <f>RIGHT(tbStoricoOrdini[[#This Row],[ORDINE]],4)</f>
        <v>5799</v>
      </c>
      <c r="E5802" t="s">
        <v>40</v>
      </c>
      <c r="F5802" t="str">
        <f>VLOOKUP(tbStoricoOrdini[[#This Row],[CLIENTE]],tbClienti[],3,FALSE)</f>
        <v>NYC</v>
      </c>
      <c r="G5802" t="str">
        <f>VLOOKUP(tbStoricoOrdini[[#This Row],[CLIENTE]],tbClienti[],7,FALSE)</f>
        <v>BC</v>
      </c>
      <c r="H5802" t="s">
        <v>69</v>
      </c>
      <c r="I5802" t="str">
        <f>IF(LEFT(tbStoricoOrdini[[#This Row],[ARTICOLO]],3) = "COG","COG",LEFT(tbStoricoOrdini[[#This Row],[ARTICOLO]],FIND(" ",tbStoricoOrdini[[#This Row],[ARTICOLO]])-1))</f>
        <v>BAG</v>
      </c>
      <c r="J5802" t="str">
        <f>MID(tbStoricoOrdini[[#This Row],[ARTICOLO]],FIND(" ",tbStoricoOrdini[[#This Row],[ARTICOLO]])+1,4)</f>
        <v>1121</v>
      </c>
      <c r="K5802" t="str">
        <f>IFERROR(RIGHT(tbStoricoOrdini[[#This Row],[ARTICOLO]],LEN(tbStoricoOrdini[[#This Row],[ARTICOLO]])-FIND(" ",tbStoricoOrdini[[#This Row],[ARTICOLO]],FIND(" ",tbStoricoOrdini[[#This Row],[ARTICOLO]]) +1)),"")</f>
        <v>Gold</v>
      </c>
      <c r="L5802" s="3">
        <f>VLOOKUP(tbStoricoOrdini[[#This Row],[ARTICOLO]],tbArticoli[],2,FALSE)</f>
        <v>230</v>
      </c>
      <c r="M5802" s="22">
        <f>tbStoricoOrdini[[#This Row],[IMPORTO]]/tbStoricoOrdini[[#This Row],[PREZZO]]</f>
        <v>12.221739130434782</v>
      </c>
      <c r="N5802" t="s">
        <v>9</v>
      </c>
      <c r="O5802" s="8">
        <f>VLOOKUP(tbStoricoOrdini[[#This Row],[AGENTE]],tbAgenti[],2,FALSE)</f>
        <v>0.05</v>
      </c>
      <c r="P5802" s="2">
        <v>2811</v>
      </c>
      <c r="Q5802" s="2">
        <f>tbStoricoOrdini[[#This Row],[IMPORTO]]*tbStoricoOrdini[[#This Row],[% COMM.]]</f>
        <v>140.55000000000001</v>
      </c>
      <c r="R5802" s="2">
        <f>tbStoricoOrdini[[#This Row],[TOT. COMM.]]+tbStoricoOrdini[[#This Row],[IMPORTO]]</f>
        <v>2951.55</v>
      </c>
    </row>
    <row r="5803" spans="1:18">
      <c r="A5803" s="1">
        <v>44013</v>
      </c>
      <c r="B5803" s="7">
        <f>MONTH(tbStoricoOrdini[[#This Row],[DATA]])</f>
        <v>7</v>
      </c>
      <c r="C5803" t="s">
        <v>5898</v>
      </c>
      <c r="D5803" t="str">
        <f>RIGHT(tbStoricoOrdini[[#This Row],[ORDINE]],4)</f>
        <v>5800</v>
      </c>
      <c r="E5803" t="s">
        <v>40</v>
      </c>
      <c r="F5803" t="str">
        <f>VLOOKUP(tbStoricoOrdini[[#This Row],[CLIENTE]],tbClienti[],3,FALSE)</f>
        <v>NYC</v>
      </c>
      <c r="G5803" t="str">
        <f>VLOOKUP(tbStoricoOrdini[[#This Row],[CLIENTE]],tbClienti[],7,FALSE)</f>
        <v>BC</v>
      </c>
      <c r="H5803" t="s">
        <v>83</v>
      </c>
      <c r="I5803" t="str">
        <f>IF(LEFT(tbStoricoOrdini[[#This Row],[ARTICOLO]],3) = "COG","COG",LEFT(tbStoricoOrdini[[#This Row],[ARTICOLO]],FIND(" ",tbStoricoOrdini[[#This Row],[ARTICOLO]])-1))</f>
        <v>COG</v>
      </c>
      <c r="J5803" t="str">
        <f>MID(tbStoricoOrdini[[#This Row],[ARTICOLO]],FIND(" ",tbStoricoOrdini[[#This Row],[ARTICOLO]])+1,4)</f>
        <v>8000</v>
      </c>
      <c r="K5803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5803" s="3">
        <f>VLOOKUP(tbStoricoOrdini[[#This Row],[ARTICOLO]],tbArticoli[],2,FALSE)</f>
        <v>670</v>
      </c>
      <c r="M5803" s="22">
        <f>tbStoricoOrdini[[#This Row],[IMPORTO]]/tbStoricoOrdini[[#This Row],[PREZZO]]</f>
        <v>38.988059701492539</v>
      </c>
      <c r="N5803" t="s">
        <v>9</v>
      </c>
      <c r="O5803" s="8">
        <f>VLOOKUP(tbStoricoOrdini[[#This Row],[AGENTE]],tbAgenti[],2,FALSE)</f>
        <v>0.05</v>
      </c>
      <c r="P5803" s="2">
        <v>26122</v>
      </c>
      <c r="Q5803" s="2">
        <f>tbStoricoOrdini[[#This Row],[IMPORTO]]*tbStoricoOrdini[[#This Row],[% COMM.]]</f>
        <v>1306.1000000000001</v>
      </c>
      <c r="R5803" s="2">
        <f>tbStoricoOrdini[[#This Row],[TOT. COMM.]]+tbStoricoOrdini[[#This Row],[IMPORTO]]</f>
        <v>27428.1</v>
      </c>
    </row>
    <row r="5804" spans="1:18">
      <c r="A5804" s="1">
        <v>44013</v>
      </c>
      <c r="B5804" s="7">
        <f>MONTH(tbStoricoOrdini[[#This Row],[DATA]])</f>
        <v>7</v>
      </c>
      <c r="C5804" t="s">
        <v>5899</v>
      </c>
      <c r="D5804" t="str">
        <f>RIGHT(tbStoricoOrdini[[#This Row],[ORDINE]],4)</f>
        <v>5801</v>
      </c>
      <c r="E5804" t="s">
        <v>40</v>
      </c>
      <c r="F5804" t="str">
        <f>VLOOKUP(tbStoricoOrdini[[#This Row],[CLIENTE]],tbClienti[],3,FALSE)</f>
        <v>NYC</v>
      </c>
      <c r="G5804" t="str">
        <f>VLOOKUP(tbStoricoOrdini[[#This Row],[CLIENTE]],tbClienti[],7,FALSE)</f>
        <v>BC</v>
      </c>
      <c r="H5804" t="s">
        <v>75</v>
      </c>
      <c r="I5804" t="str">
        <f>IF(LEFT(tbStoricoOrdini[[#This Row],[ARTICOLO]],3) = "COG","COG",LEFT(tbStoricoOrdini[[#This Row],[ARTICOLO]],FIND(" ",tbStoricoOrdini[[#This Row],[ARTICOLO]])-1))</f>
        <v>AVRC</v>
      </c>
      <c r="J5804" t="str">
        <f>MID(tbStoricoOrdini[[#This Row],[ARTICOLO]],FIND(" ",tbStoricoOrdini[[#This Row],[ARTICOLO]])+1,4)</f>
        <v>1000</v>
      </c>
      <c r="K5804" t="str">
        <f>IFERROR(RIGHT(tbStoricoOrdini[[#This Row],[ARTICOLO]],LEN(tbStoricoOrdini[[#This Row],[ARTICOLO]])-FIND(" ",tbStoricoOrdini[[#This Row],[ARTICOLO]],FIND(" ",tbStoricoOrdini[[#This Row],[ARTICOLO]]) +1)),"")</f>
        <v>Silver</v>
      </c>
      <c r="L5804" s="3">
        <f>VLOOKUP(tbStoricoOrdini[[#This Row],[ARTICOLO]],tbArticoli[],2,FALSE)</f>
        <v>390</v>
      </c>
      <c r="M5804" s="22">
        <f>tbStoricoOrdini[[#This Row],[IMPORTO]]/tbStoricoOrdini[[#This Row],[PREZZO]]</f>
        <v>2.1538461538461537</v>
      </c>
      <c r="N5804" t="s">
        <v>9</v>
      </c>
      <c r="O5804" s="8">
        <f>VLOOKUP(tbStoricoOrdini[[#This Row],[AGENTE]],tbAgenti[],2,FALSE)</f>
        <v>0.05</v>
      </c>
      <c r="P5804" s="2">
        <v>840</v>
      </c>
      <c r="Q5804" s="2">
        <f>tbStoricoOrdini[[#This Row],[IMPORTO]]*tbStoricoOrdini[[#This Row],[% COMM.]]</f>
        <v>42</v>
      </c>
      <c r="R5804" s="2">
        <f>tbStoricoOrdini[[#This Row],[TOT. COMM.]]+tbStoricoOrdini[[#This Row],[IMPORTO]]</f>
        <v>882</v>
      </c>
    </row>
    <row r="5805" spans="1:18">
      <c r="A5805" s="1">
        <v>44013</v>
      </c>
      <c r="B5805" s="7">
        <f>MONTH(tbStoricoOrdini[[#This Row],[DATA]])</f>
        <v>7</v>
      </c>
      <c r="C5805" t="s">
        <v>5900</v>
      </c>
      <c r="D5805" t="str">
        <f>RIGHT(tbStoricoOrdini[[#This Row],[ORDINE]],4)</f>
        <v>5802</v>
      </c>
      <c r="E5805" t="s">
        <v>40</v>
      </c>
      <c r="F5805" t="str">
        <f>VLOOKUP(tbStoricoOrdini[[#This Row],[CLIENTE]],tbClienti[],3,FALSE)</f>
        <v>NYC</v>
      </c>
      <c r="G5805" t="str">
        <f>VLOOKUP(tbStoricoOrdini[[#This Row],[CLIENTE]],tbClienti[],7,FALSE)</f>
        <v>BC</v>
      </c>
      <c r="H5805" t="s">
        <v>71</v>
      </c>
      <c r="I5805" t="str">
        <f>IF(LEFT(tbStoricoOrdini[[#This Row],[ARTICOLO]],3) = "COG","COG",LEFT(tbStoricoOrdini[[#This Row],[ARTICOLO]],FIND(" ",tbStoricoOrdini[[#This Row],[ARTICOLO]])-1))</f>
        <v>EB07</v>
      </c>
      <c r="J5805" t="str">
        <f>MID(tbStoricoOrdini[[#This Row],[ARTICOLO]],FIND(" ",tbStoricoOrdini[[#This Row],[ARTICOLO]])+1,4)</f>
        <v>5000</v>
      </c>
      <c r="K5805" t="str">
        <f>IFERROR(RIGHT(tbStoricoOrdini[[#This Row],[ARTICOLO]],LEN(tbStoricoOrdini[[#This Row],[ARTICOLO]])-FIND(" ",tbStoricoOrdini[[#This Row],[ARTICOLO]],FIND(" ",tbStoricoOrdini[[#This Row],[ARTICOLO]]) +1)),"")</f>
        <v/>
      </c>
      <c r="L5805" s="3">
        <f>VLOOKUP(tbStoricoOrdini[[#This Row],[ARTICOLO]],tbArticoli[],2,FALSE)</f>
        <v>140</v>
      </c>
      <c r="M5805" s="22">
        <f>tbStoricoOrdini[[#This Row],[IMPORTO]]/tbStoricoOrdini[[#This Row],[PREZZO]]</f>
        <v>2.5357142857142856</v>
      </c>
      <c r="N5805" t="s">
        <v>6</v>
      </c>
      <c r="O5805" s="8">
        <f>VLOOKUP(tbStoricoOrdini[[#This Row],[AGENTE]],tbAgenti[],2,FALSE)</f>
        <v>7.4999999999999997E-2</v>
      </c>
      <c r="P5805" s="2">
        <v>355</v>
      </c>
      <c r="Q5805" s="2">
        <f>tbStoricoOrdini[[#This Row],[IMPORTO]]*tbStoricoOrdini[[#This Row],[% COMM.]]</f>
        <v>26.625</v>
      </c>
      <c r="R5805" s="2">
        <f>tbStoricoOrdini[[#This Row],[TOT. COMM.]]+tbStoricoOrdini[[#This Row],[IMPORTO]]</f>
        <v>381.625</v>
      </c>
    </row>
    <row r="5806" spans="1:18">
      <c r="A5806" s="1">
        <v>44013</v>
      </c>
      <c r="B5806" s="7">
        <f>MONTH(tbStoricoOrdini[[#This Row],[DATA]])</f>
        <v>7</v>
      </c>
      <c r="C5806" t="s">
        <v>5901</v>
      </c>
      <c r="D5806" t="str">
        <f>RIGHT(tbStoricoOrdini[[#This Row],[ORDINE]],4)</f>
        <v>5803</v>
      </c>
      <c r="E5806" t="s">
        <v>40</v>
      </c>
      <c r="F5806" t="str">
        <f>VLOOKUP(tbStoricoOrdini[[#This Row],[CLIENTE]],tbClienti[],3,FALSE)</f>
        <v>NYC</v>
      </c>
      <c r="G5806" t="str">
        <f>VLOOKUP(tbStoricoOrdini[[#This Row],[CLIENTE]],tbClienti[],7,FALSE)</f>
        <v>BC</v>
      </c>
      <c r="H5806" t="s">
        <v>71</v>
      </c>
      <c r="I5806" t="str">
        <f>IF(LEFT(tbStoricoOrdini[[#This Row],[ARTICOLO]],3) = "COG","COG",LEFT(tbStoricoOrdini[[#This Row],[ARTICOLO]],FIND(" ",tbStoricoOrdini[[#This Row],[ARTICOLO]])-1))</f>
        <v>EB07</v>
      </c>
      <c r="J5806" t="str">
        <f>MID(tbStoricoOrdini[[#This Row],[ARTICOLO]],FIND(" ",tbStoricoOrdini[[#This Row],[ARTICOLO]])+1,4)</f>
        <v>5000</v>
      </c>
      <c r="K5806" t="str">
        <f>IFERROR(RIGHT(tbStoricoOrdini[[#This Row],[ARTICOLO]],LEN(tbStoricoOrdini[[#This Row],[ARTICOLO]])-FIND(" ",tbStoricoOrdini[[#This Row],[ARTICOLO]],FIND(" ",tbStoricoOrdini[[#This Row],[ARTICOLO]]) +1)),"")</f>
        <v/>
      </c>
      <c r="L5806" s="3">
        <f>VLOOKUP(tbStoricoOrdini[[#This Row],[ARTICOLO]],tbArticoli[],2,FALSE)</f>
        <v>140</v>
      </c>
      <c r="M5806" s="22">
        <f>tbStoricoOrdini[[#This Row],[IMPORTO]]/tbStoricoOrdini[[#This Row],[PREZZO]]</f>
        <v>4.2857142857142858E-2</v>
      </c>
      <c r="N5806" t="s">
        <v>9</v>
      </c>
      <c r="O5806" s="8">
        <f>VLOOKUP(tbStoricoOrdini[[#This Row],[AGENTE]],tbAgenti[],2,FALSE)</f>
        <v>0.05</v>
      </c>
      <c r="P5806" s="2">
        <v>6</v>
      </c>
      <c r="Q5806" s="2">
        <f>tbStoricoOrdini[[#This Row],[IMPORTO]]*tbStoricoOrdini[[#This Row],[% COMM.]]</f>
        <v>0.30000000000000004</v>
      </c>
      <c r="R5806" s="2">
        <f>tbStoricoOrdini[[#This Row],[TOT. COMM.]]+tbStoricoOrdini[[#This Row],[IMPORTO]]</f>
        <v>6.3</v>
      </c>
    </row>
    <row r="5807" spans="1:18">
      <c r="A5807" s="1">
        <v>44013</v>
      </c>
      <c r="B5807" s="7">
        <f>MONTH(tbStoricoOrdini[[#This Row],[DATA]])</f>
        <v>7</v>
      </c>
      <c r="C5807" t="s">
        <v>5902</v>
      </c>
      <c r="D5807" t="str">
        <f>RIGHT(tbStoricoOrdini[[#This Row],[ORDINE]],4)</f>
        <v>5804</v>
      </c>
      <c r="E5807" t="s">
        <v>40</v>
      </c>
      <c r="F5807" t="str">
        <f>VLOOKUP(tbStoricoOrdini[[#This Row],[CLIENTE]],tbClienti[],3,FALSE)</f>
        <v>NYC</v>
      </c>
      <c r="G5807" t="str">
        <f>VLOOKUP(tbStoricoOrdini[[#This Row],[CLIENTE]],tbClienti[],7,FALSE)</f>
        <v>BC</v>
      </c>
      <c r="H5807" t="s">
        <v>72</v>
      </c>
      <c r="I5807" t="str">
        <f>IF(LEFT(tbStoricoOrdini[[#This Row],[ARTICOLO]],3) = "COG","COG",LEFT(tbStoricoOrdini[[#This Row],[ARTICOLO]],FIND(" ",tbStoricoOrdini[[#This Row],[ARTICOLO]])-1))</f>
        <v>EB06</v>
      </c>
      <c r="J5807" t="str">
        <f>MID(tbStoricoOrdini[[#This Row],[ARTICOLO]],FIND(" ",tbStoricoOrdini[[#This Row],[ARTICOLO]])+1,4)</f>
        <v>3000</v>
      </c>
      <c r="K5807" t="str">
        <f>IFERROR(RIGHT(tbStoricoOrdini[[#This Row],[ARTICOLO]],LEN(tbStoricoOrdini[[#This Row],[ARTICOLO]])-FIND(" ",tbStoricoOrdini[[#This Row],[ARTICOLO]],FIND(" ",tbStoricoOrdini[[#This Row],[ARTICOLO]]) +1)),"")</f>
        <v>Medium</v>
      </c>
      <c r="L5807" s="3">
        <f>VLOOKUP(tbStoricoOrdini[[#This Row],[ARTICOLO]],tbArticoli[],2,FALSE)</f>
        <v>120</v>
      </c>
      <c r="M5807" s="22">
        <f>tbStoricoOrdini[[#This Row],[IMPORTO]]/tbStoricoOrdini[[#This Row],[PREZZO]]</f>
        <v>8.125</v>
      </c>
      <c r="N5807" t="s">
        <v>6</v>
      </c>
      <c r="O5807" s="8">
        <f>VLOOKUP(tbStoricoOrdini[[#This Row],[AGENTE]],tbAgenti[],2,FALSE)</f>
        <v>7.4999999999999997E-2</v>
      </c>
      <c r="P5807" s="2">
        <v>975</v>
      </c>
      <c r="Q5807" s="2">
        <f>tbStoricoOrdini[[#This Row],[IMPORTO]]*tbStoricoOrdini[[#This Row],[% COMM.]]</f>
        <v>73.125</v>
      </c>
      <c r="R5807" s="2">
        <f>tbStoricoOrdini[[#This Row],[TOT. COMM.]]+tbStoricoOrdini[[#This Row],[IMPORTO]]</f>
        <v>1048.125</v>
      </c>
    </row>
    <row r="5808" spans="1:18">
      <c r="A5808" s="1">
        <v>44013</v>
      </c>
      <c r="B5808" s="7">
        <f>MONTH(tbStoricoOrdini[[#This Row],[DATA]])</f>
        <v>7</v>
      </c>
      <c r="C5808" t="s">
        <v>5903</v>
      </c>
      <c r="D5808" t="str">
        <f>RIGHT(tbStoricoOrdini[[#This Row],[ORDINE]],4)</f>
        <v>5805</v>
      </c>
      <c r="E5808" t="s">
        <v>40</v>
      </c>
      <c r="F5808" t="str">
        <f>VLOOKUP(tbStoricoOrdini[[#This Row],[CLIENTE]],tbClienti[],3,FALSE)</f>
        <v>NYC</v>
      </c>
      <c r="G5808" t="str">
        <f>VLOOKUP(tbStoricoOrdini[[#This Row],[CLIENTE]],tbClienti[],7,FALSE)</f>
        <v>BC</v>
      </c>
      <c r="H5808" t="s">
        <v>73</v>
      </c>
      <c r="I5808" t="str">
        <f>IF(LEFT(tbStoricoOrdini[[#This Row],[ARTICOLO]],3) = "COG","COG",LEFT(tbStoricoOrdini[[#This Row],[ARTICOLO]],FIND(" ",tbStoricoOrdini[[#This Row],[ARTICOLO]])-1))</f>
        <v>EB06</v>
      </c>
      <c r="J5808" t="str">
        <f>MID(tbStoricoOrdini[[#This Row],[ARTICOLO]],FIND(" ",tbStoricoOrdini[[#This Row],[ARTICOLO]])+1,4)</f>
        <v>3000</v>
      </c>
      <c r="K5808" t="str">
        <f>IFERROR(RIGHT(tbStoricoOrdini[[#This Row],[ARTICOLO]],LEN(tbStoricoOrdini[[#This Row],[ARTICOLO]])-FIND(" ",tbStoricoOrdini[[#This Row],[ARTICOLO]],FIND(" ",tbStoricoOrdini[[#This Row],[ARTICOLO]]) +1)),"")</f>
        <v>Plus</v>
      </c>
      <c r="L5808" s="3">
        <f>VLOOKUP(tbStoricoOrdini[[#This Row],[ARTICOLO]],tbArticoli[],2,FALSE)</f>
        <v>130</v>
      </c>
      <c r="M5808" s="22">
        <f>tbStoricoOrdini[[#This Row],[IMPORTO]]/tbStoricoOrdini[[#This Row],[PREZZO]]</f>
        <v>1.7384615384615385</v>
      </c>
      <c r="N5808" t="s">
        <v>6</v>
      </c>
      <c r="O5808" s="8">
        <f>VLOOKUP(tbStoricoOrdini[[#This Row],[AGENTE]],tbAgenti[],2,FALSE)</f>
        <v>7.4999999999999997E-2</v>
      </c>
      <c r="P5808" s="2">
        <v>226</v>
      </c>
      <c r="Q5808" s="2">
        <f>tbStoricoOrdini[[#This Row],[IMPORTO]]*tbStoricoOrdini[[#This Row],[% COMM.]]</f>
        <v>16.95</v>
      </c>
      <c r="R5808" s="2">
        <f>tbStoricoOrdini[[#This Row],[TOT. COMM.]]+tbStoricoOrdini[[#This Row],[IMPORTO]]</f>
        <v>242.95</v>
      </c>
    </row>
    <row r="5809" spans="1:18">
      <c r="A5809" s="1">
        <v>44013</v>
      </c>
      <c r="B5809" s="7">
        <f>MONTH(tbStoricoOrdini[[#This Row],[DATA]])</f>
        <v>7</v>
      </c>
      <c r="C5809" t="s">
        <v>5904</v>
      </c>
      <c r="D5809" t="str">
        <f>RIGHT(tbStoricoOrdini[[#This Row],[ORDINE]],4)</f>
        <v>5806</v>
      </c>
      <c r="E5809" t="s">
        <v>41</v>
      </c>
      <c r="F5809" t="str">
        <f>VLOOKUP(tbStoricoOrdini[[#This Row],[CLIENTE]],tbClienti[],3,FALSE)</f>
        <v>Lazio</v>
      </c>
      <c r="G5809" t="str">
        <f>VLOOKUP(tbStoricoOrdini[[#This Row],[CLIENTE]],tbClienti[],7,FALSE)</f>
        <v>AC</v>
      </c>
      <c r="H5809" t="s">
        <v>81</v>
      </c>
      <c r="I5809" t="str">
        <f>IF(LEFT(tbStoricoOrdini[[#This Row],[ARTICOLO]],3) = "COG","COG",LEFT(tbStoricoOrdini[[#This Row],[ARTICOLO]],FIND(" ",tbStoricoOrdini[[#This Row],[ARTICOLO]])-1))</f>
        <v>COG</v>
      </c>
      <c r="J5809" t="str">
        <f>MID(tbStoricoOrdini[[#This Row],[ARTICOLO]],FIND(" ",tbStoricoOrdini[[#This Row],[ARTICOLO]])+1,4)</f>
        <v>6000</v>
      </c>
      <c r="K5809" t="str">
        <f>IFERROR(RIGHT(tbStoricoOrdini[[#This Row],[ARTICOLO]],LEN(tbStoricoOrdini[[#This Row],[ARTICOLO]])-FIND(" ",tbStoricoOrdini[[#This Row],[ARTICOLO]],FIND(" ",tbStoricoOrdini[[#This Row],[ARTICOLO]]) +1)),"")</f>
        <v>Gold</v>
      </c>
      <c r="L5809" s="3">
        <f>VLOOKUP(tbStoricoOrdini[[#This Row],[ARTICOLO]],tbArticoli[],2,FALSE)</f>
        <v>450</v>
      </c>
      <c r="M5809" s="22">
        <f>tbStoricoOrdini[[#This Row],[IMPORTO]]/tbStoricoOrdini[[#This Row],[PREZZO]]</f>
        <v>8.4444444444444447E-2</v>
      </c>
      <c r="N5809" t="s">
        <v>9</v>
      </c>
      <c r="O5809" s="8">
        <f>VLOOKUP(tbStoricoOrdini[[#This Row],[AGENTE]],tbAgenti[],2,FALSE)</f>
        <v>0.05</v>
      </c>
      <c r="P5809" s="2">
        <v>38</v>
      </c>
      <c r="Q5809" s="2">
        <f>tbStoricoOrdini[[#This Row],[IMPORTO]]*tbStoricoOrdini[[#This Row],[% COMM.]]</f>
        <v>1.9000000000000001</v>
      </c>
      <c r="R5809" s="2">
        <f>tbStoricoOrdini[[#This Row],[TOT. COMM.]]+tbStoricoOrdini[[#This Row],[IMPORTO]]</f>
        <v>39.9</v>
      </c>
    </row>
    <row r="5810" spans="1:18">
      <c r="A5810" s="1">
        <v>44013</v>
      </c>
      <c r="B5810" s="7">
        <f>MONTH(tbStoricoOrdini[[#This Row],[DATA]])</f>
        <v>7</v>
      </c>
      <c r="C5810" t="s">
        <v>5905</v>
      </c>
      <c r="D5810" t="str">
        <f>RIGHT(tbStoricoOrdini[[#This Row],[ORDINE]],4)</f>
        <v>5807</v>
      </c>
      <c r="E5810" t="s">
        <v>41</v>
      </c>
      <c r="F5810" t="str">
        <f>VLOOKUP(tbStoricoOrdini[[#This Row],[CLIENTE]],tbClienti[],3,FALSE)</f>
        <v>Lazio</v>
      </c>
      <c r="G5810" t="str">
        <f>VLOOKUP(tbStoricoOrdini[[#This Row],[CLIENTE]],tbClienti[],7,FALSE)</f>
        <v>AC</v>
      </c>
      <c r="H5810" t="s">
        <v>74</v>
      </c>
      <c r="I5810" t="str">
        <f>IF(LEFT(tbStoricoOrdini[[#This Row],[ARTICOLO]],3) = "COG","COG",LEFT(tbStoricoOrdini[[#This Row],[ARTICOLO]],FIND(" ",tbStoricoOrdini[[#This Row],[ARTICOLO]])-1))</f>
        <v>AVRC</v>
      </c>
      <c r="J5810" t="str">
        <f>MID(tbStoricoOrdini[[#This Row],[ARTICOLO]],FIND(" ",tbStoricoOrdini[[#This Row],[ARTICOLO]])+1,4)</f>
        <v>2500</v>
      </c>
      <c r="K5810" t="str">
        <f>IFERROR(RIGHT(tbStoricoOrdini[[#This Row],[ARTICOLO]],LEN(tbStoricoOrdini[[#This Row],[ARTICOLO]])-FIND(" ",tbStoricoOrdini[[#This Row],[ARTICOLO]],FIND(" ",tbStoricoOrdini[[#This Row],[ARTICOLO]]) +1)),"")</f>
        <v>Gold</v>
      </c>
      <c r="L5810" s="3">
        <f>VLOOKUP(tbStoricoOrdini[[#This Row],[ARTICOLO]],tbArticoli[],2,FALSE)</f>
        <v>500</v>
      </c>
      <c r="M5810" s="22">
        <f>tbStoricoOrdini[[#This Row],[IMPORTO]]/tbStoricoOrdini[[#This Row],[PREZZO]]</f>
        <v>0.67</v>
      </c>
      <c r="N5810" t="s">
        <v>11</v>
      </c>
      <c r="O5810" s="8">
        <f>VLOOKUP(tbStoricoOrdini[[#This Row],[AGENTE]],tbAgenti[],2,FALSE)</f>
        <v>0.04</v>
      </c>
      <c r="P5810" s="2">
        <v>335</v>
      </c>
      <c r="Q5810" s="2">
        <f>tbStoricoOrdini[[#This Row],[IMPORTO]]*tbStoricoOrdini[[#This Row],[% COMM.]]</f>
        <v>13.4</v>
      </c>
      <c r="R5810" s="2">
        <f>tbStoricoOrdini[[#This Row],[TOT. COMM.]]+tbStoricoOrdini[[#This Row],[IMPORTO]]</f>
        <v>348.4</v>
      </c>
    </row>
    <row r="5811" spans="1:18">
      <c r="A5811" s="1">
        <v>44013</v>
      </c>
      <c r="B5811" s="7">
        <f>MONTH(tbStoricoOrdini[[#This Row],[DATA]])</f>
        <v>7</v>
      </c>
      <c r="C5811" t="s">
        <v>5906</v>
      </c>
      <c r="D5811" t="str">
        <f>RIGHT(tbStoricoOrdini[[#This Row],[ORDINE]],4)</f>
        <v>5808</v>
      </c>
      <c r="E5811" t="s">
        <v>41</v>
      </c>
      <c r="F5811" t="str">
        <f>VLOOKUP(tbStoricoOrdini[[#This Row],[CLIENTE]],tbClienti[],3,FALSE)</f>
        <v>Lazio</v>
      </c>
      <c r="G5811" t="str">
        <f>VLOOKUP(tbStoricoOrdini[[#This Row],[CLIENTE]],tbClienti[],7,FALSE)</f>
        <v>AC</v>
      </c>
      <c r="H5811" t="s">
        <v>74</v>
      </c>
      <c r="I5811" t="str">
        <f>IF(LEFT(tbStoricoOrdini[[#This Row],[ARTICOLO]],3) = "COG","COG",LEFT(tbStoricoOrdini[[#This Row],[ARTICOLO]],FIND(" ",tbStoricoOrdini[[#This Row],[ARTICOLO]])-1))</f>
        <v>AVRC</v>
      </c>
      <c r="J5811" t="str">
        <f>MID(tbStoricoOrdini[[#This Row],[ARTICOLO]],FIND(" ",tbStoricoOrdini[[#This Row],[ARTICOLO]])+1,4)</f>
        <v>2500</v>
      </c>
      <c r="K5811" t="str">
        <f>IFERROR(RIGHT(tbStoricoOrdini[[#This Row],[ARTICOLO]],LEN(tbStoricoOrdini[[#This Row],[ARTICOLO]])-FIND(" ",tbStoricoOrdini[[#This Row],[ARTICOLO]],FIND(" ",tbStoricoOrdini[[#This Row],[ARTICOLO]]) +1)),"")</f>
        <v>Gold</v>
      </c>
      <c r="L5811" s="3">
        <f>VLOOKUP(tbStoricoOrdini[[#This Row],[ARTICOLO]],tbArticoli[],2,FALSE)</f>
        <v>500</v>
      </c>
      <c r="M5811" s="22">
        <f>tbStoricoOrdini[[#This Row],[IMPORTO]]/tbStoricoOrdini[[#This Row],[PREZZO]]</f>
        <v>0.01</v>
      </c>
      <c r="N5811" t="s">
        <v>8</v>
      </c>
      <c r="O5811" s="8">
        <f>VLOOKUP(tbStoricoOrdini[[#This Row],[AGENTE]],tbAgenti[],2,FALSE)</f>
        <v>0.05</v>
      </c>
      <c r="P5811" s="2">
        <v>5</v>
      </c>
      <c r="Q5811" s="2">
        <f>tbStoricoOrdini[[#This Row],[IMPORTO]]*tbStoricoOrdini[[#This Row],[% COMM.]]</f>
        <v>0.25</v>
      </c>
      <c r="R5811" s="2">
        <f>tbStoricoOrdini[[#This Row],[TOT. COMM.]]+tbStoricoOrdini[[#This Row],[IMPORTO]]</f>
        <v>5.25</v>
      </c>
    </row>
    <row r="5812" spans="1:18">
      <c r="A5812" s="1">
        <v>44013</v>
      </c>
      <c r="B5812" s="7">
        <f>MONTH(tbStoricoOrdini[[#This Row],[DATA]])</f>
        <v>7</v>
      </c>
      <c r="C5812" t="s">
        <v>5907</v>
      </c>
      <c r="D5812" t="str">
        <f>RIGHT(tbStoricoOrdini[[#This Row],[ORDINE]],4)</f>
        <v>5809</v>
      </c>
      <c r="E5812" t="s">
        <v>41</v>
      </c>
      <c r="F5812" t="str">
        <f>VLOOKUP(tbStoricoOrdini[[#This Row],[CLIENTE]],tbClienti[],3,FALSE)</f>
        <v>Lazio</v>
      </c>
      <c r="G5812" t="str">
        <f>VLOOKUP(tbStoricoOrdini[[#This Row],[CLIENTE]],tbClienti[],7,FALSE)</f>
        <v>AC</v>
      </c>
      <c r="H5812" t="s">
        <v>74</v>
      </c>
      <c r="I5812" t="str">
        <f>IF(LEFT(tbStoricoOrdini[[#This Row],[ARTICOLO]],3) = "COG","COG",LEFT(tbStoricoOrdini[[#This Row],[ARTICOLO]],FIND(" ",tbStoricoOrdini[[#This Row],[ARTICOLO]])-1))</f>
        <v>AVRC</v>
      </c>
      <c r="J5812" t="str">
        <f>MID(tbStoricoOrdini[[#This Row],[ARTICOLO]],FIND(" ",tbStoricoOrdini[[#This Row],[ARTICOLO]])+1,4)</f>
        <v>2500</v>
      </c>
      <c r="K5812" t="str">
        <f>IFERROR(RIGHT(tbStoricoOrdini[[#This Row],[ARTICOLO]],LEN(tbStoricoOrdini[[#This Row],[ARTICOLO]])-FIND(" ",tbStoricoOrdini[[#This Row],[ARTICOLO]],FIND(" ",tbStoricoOrdini[[#This Row],[ARTICOLO]]) +1)),"")</f>
        <v>Gold</v>
      </c>
      <c r="L5812" s="3">
        <f>VLOOKUP(tbStoricoOrdini[[#This Row],[ARTICOLO]],tbArticoli[],2,FALSE)</f>
        <v>500</v>
      </c>
      <c r="M5812" s="22">
        <f>tbStoricoOrdini[[#This Row],[IMPORTO]]/tbStoricoOrdini[[#This Row],[PREZZO]]</f>
        <v>1.1120000000000001</v>
      </c>
      <c r="N5812" t="s">
        <v>13</v>
      </c>
      <c r="O5812" s="8">
        <f>VLOOKUP(tbStoricoOrdini[[#This Row],[AGENTE]],tbAgenti[],2,FALSE)</f>
        <v>0.1</v>
      </c>
      <c r="P5812" s="2">
        <v>556</v>
      </c>
      <c r="Q5812" s="2">
        <f>tbStoricoOrdini[[#This Row],[IMPORTO]]*tbStoricoOrdini[[#This Row],[% COMM.]]</f>
        <v>55.6</v>
      </c>
      <c r="R5812" s="2">
        <f>tbStoricoOrdini[[#This Row],[TOT. COMM.]]+tbStoricoOrdini[[#This Row],[IMPORTO]]</f>
        <v>611.6</v>
      </c>
    </row>
    <row r="5813" spans="1:18">
      <c r="A5813" s="1">
        <v>44013</v>
      </c>
      <c r="B5813" s="7">
        <f>MONTH(tbStoricoOrdini[[#This Row],[DATA]])</f>
        <v>7</v>
      </c>
      <c r="C5813" t="s">
        <v>5908</v>
      </c>
      <c r="D5813" t="str">
        <f>RIGHT(tbStoricoOrdini[[#This Row],[ORDINE]],4)</f>
        <v>5810</v>
      </c>
      <c r="E5813" t="s">
        <v>41</v>
      </c>
      <c r="F5813" t="str">
        <f>VLOOKUP(tbStoricoOrdini[[#This Row],[CLIENTE]],tbClienti[],3,FALSE)</f>
        <v>Lazio</v>
      </c>
      <c r="G5813" t="str">
        <f>VLOOKUP(tbStoricoOrdini[[#This Row],[CLIENTE]],tbClienti[],7,FALSE)</f>
        <v>AC</v>
      </c>
      <c r="H5813" t="s">
        <v>74</v>
      </c>
      <c r="I5813" t="str">
        <f>IF(LEFT(tbStoricoOrdini[[#This Row],[ARTICOLO]],3) = "COG","COG",LEFT(tbStoricoOrdini[[#This Row],[ARTICOLO]],FIND(" ",tbStoricoOrdini[[#This Row],[ARTICOLO]])-1))</f>
        <v>AVRC</v>
      </c>
      <c r="J5813" t="str">
        <f>MID(tbStoricoOrdini[[#This Row],[ARTICOLO]],FIND(" ",tbStoricoOrdini[[#This Row],[ARTICOLO]])+1,4)</f>
        <v>2500</v>
      </c>
      <c r="K5813" t="str">
        <f>IFERROR(RIGHT(tbStoricoOrdini[[#This Row],[ARTICOLO]],LEN(tbStoricoOrdini[[#This Row],[ARTICOLO]])-FIND(" ",tbStoricoOrdini[[#This Row],[ARTICOLO]],FIND(" ",tbStoricoOrdini[[#This Row],[ARTICOLO]]) +1)),"")</f>
        <v>Gold</v>
      </c>
      <c r="L5813" s="3">
        <f>VLOOKUP(tbStoricoOrdini[[#This Row],[ARTICOLO]],tbArticoli[],2,FALSE)</f>
        <v>500</v>
      </c>
      <c r="M5813" s="22">
        <f>tbStoricoOrdini[[#This Row],[IMPORTO]]/tbStoricoOrdini[[#This Row],[PREZZO]]</f>
        <v>5.49</v>
      </c>
      <c r="N5813" t="s">
        <v>6</v>
      </c>
      <c r="O5813" s="8">
        <f>VLOOKUP(tbStoricoOrdini[[#This Row],[AGENTE]],tbAgenti[],2,FALSE)</f>
        <v>7.4999999999999997E-2</v>
      </c>
      <c r="P5813" s="2">
        <v>2745</v>
      </c>
      <c r="Q5813" s="2">
        <f>tbStoricoOrdini[[#This Row],[IMPORTO]]*tbStoricoOrdini[[#This Row],[% COMM.]]</f>
        <v>205.875</v>
      </c>
      <c r="R5813" s="2">
        <f>tbStoricoOrdini[[#This Row],[TOT. COMM.]]+tbStoricoOrdini[[#This Row],[IMPORTO]]</f>
        <v>2950.875</v>
      </c>
    </row>
    <row r="5814" spans="1:18">
      <c r="A5814" s="1">
        <v>44013</v>
      </c>
      <c r="B5814" s="7">
        <f>MONTH(tbStoricoOrdini[[#This Row],[DATA]])</f>
        <v>7</v>
      </c>
      <c r="C5814" t="s">
        <v>5909</v>
      </c>
      <c r="D5814" t="str">
        <f>RIGHT(tbStoricoOrdini[[#This Row],[ORDINE]],4)</f>
        <v>5811</v>
      </c>
      <c r="E5814" t="s">
        <v>41</v>
      </c>
      <c r="F5814" t="str">
        <f>VLOOKUP(tbStoricoOrdini[[#This Row],[CLIENTE]],tbClienti[],3,FALSE)</f>
        <v>Lazio</v>
      </c>
      <c r="G5814" t="str">
        <f>VLOOKUP(tbStoricoOrdini[[#This Row],[CLIENTE]],tbClienti[],7,FALSE)</f>
        <v>AC</v>
      </c>
      <c r="H5814" t="s">
        <v>74</v>
      </c>
      <c r="I5814" t="str">
        <f>IF(LEFT(tbStoricoOrdini[[#This Row],[ARTICOLO]],3) = "COG","COG",LEFT(tbStoricoOrdini[[#This Row],[ARTICOLO]],FIND(" ",tbStoricoOrdini[[#This Row],[ARTICOLO]])-1))</f>
        <v>AVRC</v>
      </c>
      <c r="J5814" t="str">
        <f>MID(tbStoricoOrdini[[#This Row],[ARTICOLO]],FIND(" ",tbStoricoOrdini[[#This Row],[ARTICOLO]])+1,4)</f>
        <v>2500</v>
      </c>
      <c r="K5814" t="str">
        <f>IFERROR(RIGHT(tbStoricoOrdini[[#This Row],[ARTICOLO]],LEN(tbStoricoOrdini[[#This Row],[ARTICOLO]])-FIND(" ",tbStoricoOrdini[[#This Row],[ARTICOLO]],FIND(" ",tbStoricoOrdini[[#This Row],[ARTICOLO]]) +1)),"")</f>
        <v>Gold</v>
      </c>
      <c r="L5814" s="3">
        <f>VLOOKUP(tbStoricoOrdini[[#This Row],[ARTICOLO]],tbArticoli[],2,FALSE)</f>
        <v>500</v>
      </c>
      <c r="M5814" s="22">
        <f>tbStoricoOrdini[[#This Row],[IMPORTO]]/tbStoricoOrdini[[#This Row],[PREZZO]]</f>
        <v>75.073999999999998</v>
      </c>
      <c r="N5814" t="s">
        <v>9</v>
      </c>
      <c r="O5814" s="8">
        <f>VLOOKUP(tbStoricoOrdini[[#This Row],[AGENTE]],tbAgenti[],2,FALSE)</f>
        <v>0.05</v>
      </c>
      <c r="P5814" s="2">
        <v>37537</v>
      </c>
      <c r="Q5814" s="2">
        <f>tbStoricoOrdini[[#This Row],[IMPORTO]]*tbStoricoOrdini[[#This Row],[% COMM.]]</f>
        <v>1876.8500000000001</v>
      </c>
      <c r="R5814" s="2">
        <f>tbStoricoOrdini[[#This Row],[TOT. COMM.]]+tbStoricoOrdini[[#This Row],[IMPORTO]]</f>
        <v>39413.85</v>
      </c>
    </row>
    <row r="5815" spans="1:18">
      <c r="A5815" s="1">
        <v>44013</v>
      </c>
      <c r="B5815" s="7">
        <f>MONTH(tbStoricoOrdini[[#This Row],[DATA]])</f>
        <v>7</v>
      </c>
      <c r="C5815" t="s">
        <v>5910</v>
      </c>
      <c r="D5815" t="str">
        <f>RIGHT(tbStoricoOrdini[[#This Row],[ORDINE]],4)</f>
        <v>5812</v>
      </c>
      <c r="E5815" t="s">
        <v>41</v>
      </c>
      <c r="F5815" t="str">
        <f>VLOOKUP(tbStoricoOrdini[[#This Row],[CLIENTE]],tbClienti[],3,FALSE)</f>
        <v>Lazio</v>
      </c>
      <c r="G5815" t="str">
        <f>VLOOKUP(tbStoricoOrdini[[#This Row],[CLIENTE]],tbClienti[],7,FALSE)</f>
        <v>AC</v>
      </c>
      <c r="H5815" t="s">
        <v>61</v>
      </c>
      <c r="I5815" t="str">
        <f>IF(LEFT(tbStoricoOrdini[[#This Row],[ARTICOLO]],3) = "COG","COG",LEFT(tbStoricoOrdini[[#This Row],[ARTICOLO]],FIND(" ",tbStoricoOrdini[[#This Row],[ARTICOLO]])-1))</f>
        <v>KLM</v>
      </c>
      <c r="J5815" t="str">
        <f>MID(tbStoricoOrdini[[#This Row],[ARTICOLO]],FIND(" ",tbStoricoOrdini[[#This Row],[ARTICOLO]])+1,4)</f>
        <v>5000</v>
      </c>
      <c r="K5815" t="str">
        <f>IFERROR(RIGHT(tbStoricoOrdini[[#This Row],[ARTICOLO]],LEN(tbStoricoOrdini[[#This Row],[ARTICOLO]])-FIND(" ",tbStoricoOrdini[[#This Row],[ARTICOLO]],FIND(" ",tbStoricoOrdini[[#This Row],[ARTICOLO]]) +1)),"")</f>
        <v>Medium</v>
      </c>
      <c r="L5815" s="3">
        <f>VLOOKUP(tbStoricoOrdini[[#This Row],[ARTICOLO]],tbArticoli[],2,FALSE)</f>
        <v>150</v>
      </c>
      <c r="M5815" s="22">
        <f>tbStoricoOrdini[[#This Row],[IMPORTO]]/tbStoricoOrdini[[#This Row],[PREZZO]]</f>
        <v>376.41333333333336</v>
      </c>
      <c r="N5815" t="s">
        <v>14</v>
      </c>
      <c r="O5815" s="8">
        <f>VLOOKUP(tbStoricoOrdini[[#This Row],[AGENTE]],tbAgenti[],2,FALSE)</f>
        <v>0.05</v>
      </c>
      <c r="P5815" s="2">
        <v>56462</v>
      </c>
      <c r="Q5815" s="2">
        <f>tbStoricoOrdini[[#This Row],[IMPORTO]]*tbStoricoOrdini[[#This Row],[% COMM.]]</f>
        <v>2823.1000000000004</v>
      </c>
      <c r="R5815" s="2">
        <f>tbStoricoOrdini[[#This Row],[TOT. COMM.]]+tbStoricoOrdini[[#This Row],[IMPORTO]]</f>
        <v>59285.1</v>
      </c>
    </row>
    <row r="5816" spans="1:18">
      <c r="A5816" s="1">
        <v>44013</v>
      </c>
      <c r="B5816" s="7">
        <f>MONTH(tbStoricoOrdini[[#This Row],[DATA]])</f>
        <v>7</v>
      </c>
      <c r="C5816" t="s">
        <v>5911</v>
      </c>
      <c r="D5816" t="str">
        <f>RIGHT(tbStoricoOrdini[[#This Row],[ORDINE]],4)</f>
        <v>5813</v>
      </c>
      <c r="E5816" t="s">
        <v>41</v>
      </c>
      <c r="F5816" t="str">
        <f>VLOOKUP(tbStoricoOrdini[[#This Row],[CLIENTE]],tbClienti[],3,FALSE)</f>
        <v>Lazio</v>
      </c>
      <c r="G5816" t="str">
        <f>VLOOKUP(tbStoricoOrdini[[#This Row],[CLIENTE]],tbClienti[],7,FALSE)</f>
        <v>AC</v>
      </c>
      <c r="H5816" t="s">
        <v>61</v>
      </c>
      <c r="I5816" t="str">
        <f>IF(LEFT(tbStoricoOrdini[[#This Row],[ARTICOLO]],3) = "COG","COG",LEFT(tbStoricoOrdini[[#This Row],[ARTICOLO]],FIND(" ",tbStoricoOrdini[[#This Row],[ARTICOLO]])-1))</f>
        <v>KLM</v>
      </c>
      <c r="J5816" t="str">
        <f>MID(tbStoricoOrdini[[#This Row],[ARTICOLO]],FIND(" ",tbStoricoOrdini[[#This Row],[ARTICOLO]])+1,4)</f>
        <v>5000</v>
      </c>
      <c r="K5816" t="str">
        <f>IFERROR(RIGHT(tbStoricoOrdini[[#This Row],[ARTICOLO]],LEN(tbStoricoOrdini[[#This Row],[ARTICOLO]])-FIND(" ",tbStoricoOrdini[[#This Row],[ARTICOLO]],FIND(" ",tbStoricoOrdini[[#This Row],[ARTICOLO]]) +1)),"")</f>
        <v>Medium</v>
      </c>
      <c r="L5816" s="3">
        <f>VLOOKUP(tbStoricoOrdini[[#This Row],[ARTICOLO]],tbArticoli[],2,FALSE)</f>
        <v>150</v>
      </c>
      <c r="M5816" s="22">
        <f>tbStoricoOrdini[[#This Row],[IMPORTO]]/tbStoricoOrdini[[#This Row],[PREZZO]]</f>
        <v>81.906666666666666</v>
      </c>
      <c r="N5816" t="s">
        <v>8</v>
      </c>
      <c r="O5816" s="8">
        <f>VLOOKUP(tbStoricoOrdini[[#This Row],[AGENTE]],tbAgenti[],2,FALSE)</f>
        <v>0.05</v>
      </c>
      <c r="P5816" s="2">
        <v>12286</v>
      </c>
      <c r="Q5816" s="2">
        <f>tbStoricoOrdini[[#This Row],[IMPORTO]]*tbStoricoOrdini[[#This Row],[% COMM.]]</f>
        <v>614.30000000000007</v>
      </c>
      <c r="R5816" s="2">
        <f>tbStoricoOrdini[[#This Row],[TOT. COMM.]]+tbStoricoOrdini[[#This Row],[IMPORTO]]</f>
        <v>12900.3</v>
      </c>
    </row>
    <row r="5817" spans="1:18">
      <c r="A5817" s="1">
        <v>44013</v>
      </c>
      <c r="B5817" s="7">
        <f>MONTH(tbStoricoOrdini[[#This Row],[DATA]])</f>
        <v>7</v>
      </c>
      <c r="C5817" t="s">
        <v>5912</v>
      </c>
      <c r="D5817" t="str">
        <f>RIGHT(tbStoricoOrdini[[#This Row],[ORDINE]],4)</f>
        <v>5814</v>
      </c>
      <c r="E5817" t="s">
        <v>41</v>
      </c>
      <c r="F5817" t="str">
        <f>VLOOKUP(tbStoricoOrdini[[#This Row],[CLIENTE]],tbClienti[],3,FALSE)</f>
        <v>Lazio</v>
      </c>
      <c r="G5817" t="str">
        <f>VLOOKUP(tbStoricoOrdini[[#This Row],[CLIENTE]],tbClienti[],7,FALSE)</f>
        <v>AC</v>
      </c>
      <c r="H5817" t="s">
        <v>61</v>
      </c>
      <c r="I5817" t="str">
        <f>IF(LEFT(tbStoricoOrdini[[#This Row],[ARTICOLO]],3) = "COG","COG",LEFT(tbStoricoOrdini[[#This Row],[ARTICOLO]],FIND(" ",tbStoricoOrdini[[#This Row],[ARTICOLO]])-1))</f>
        <v>KLM</v>
      </c>
      <c r="J5817" t="str">
        <f>MID(tbStoricoOrdini[[#This Row],[ARTICOLO]],FIND(" ",tbStoricoOrdini[[#This Row],[ARTICOLO]])+1,4)</f>
        <v>5000</v>
      </c>
      <c r="K5817" t="str">
        <f>IFERROR(RIGHT(tbStoricoOrdini[[#This Row],[ARTICOLO]],LEN(tbStoricoOrdini[[#This Row],[ARTICOLO]])-FIND(" ",tbStoricoOrdini[[#This Row],[ARTICOLO]],FIND(" ",tbStoricoOrdini[[#This Row],[ARTICOLO]]) +1)),"")</f>
        <v>Medium</v>
      </c>
      <c r="L5817" s="3">
        <f>VLOOKUP(tbStoricoOrdini[[#This Row],[ARTICOLO]],tbArticoli[],2,FALSE)</f>
        <v>150</v>
      </c>
      <c r="M5817" s="22">
        <f>tbStoricoOrdini[[#This Row],[IMPORTO]]/tbStoricoOrdini[[#This Row],[PREZZO]]</f>
        <v>8.9666666666666668</v>
      </c>
      <c r="N5817" t="s">
        <v>13</v>
      </c>
      <c r="O5817" s="8">
        <f>VLOOKUP(tbStoricoOrdini[[#This Row],[AGENTE]],tbAgenti[],2,FALSE)</f>
        <v>0.1</v>
      </c>
      <c r="P5817" s="2">
        <v>1345</v>
      </c>
      <c r="Q5817" s="2">
        <f>tbStoricoOrdini[[#This Row],[IMPORTO]]*tbStoricoOrdini[[#This Row],[% COMM.]]</f>
        <v>134.5</v>
      </c>
      <c r="R5817" s="2">
        <f>tbStoricoOrdini[[#This Row],[TOT. COMM.]]+tbStoricoOrdini[[#This Row],[IMPORTO]]</f>
        <v>1479.5</v>
      </c>
    </row>
    <row r="5818" spans="1:18">
      <c r="A5818" s="1">
        <v>44013</v>
      </c>
      <c r="B5818" s="7">
        <f>MONTH(tbStoricoOrdini[[#This Row],[DATA]])</f>
        <v>7</v>
      </c>
      <c r="C5818" t="s">
        <v>5913</v>
      </c>
      <c r="D5818" t="str">
        <f>RIGHT(tbStoricoOrdini[[#This Row],[ORDINE]],4)</f>
        <v>5815</v>
      </c>
      <c r="E5818" t="s">
        <v>41</v>
      </c>
      <c r="F5818" t="str">
        <f>VLOOKUP(tbStoricoOrdini[[#This Row],[CLIENTE]],tbClienti[],3,FALSE)</f>
        <v>Lazio</v>
      </c>
      <c r="G5818" t="str">
        <f>VLOOKUP(tbStoricoOrdini[[#This Row],[CLIENTE]],tbClienti[],7,FALSE)</f>
        <v>AC</v>
      </c>
      <c r="H5818" t="s">
        <v>61</v>
      </c>
      <c r="I5818" t="str">
        <f>IF(LEFT(tbStoricoOrdini[[#This Row],[ARTICOLO]],3) = "COG","COG",LEFT(tbStoricoOrdini[[#This Row],[ARTICOLO]],FIND(" ",tbStoricoOrdini[[#This Row],[ARTICOLO]])-1))</f>
        <v>KLM</v>
      </c>
      <c r="J5818" t="str">
        <f>MID(tbStoricoOrdini[[#This Row],[ARTICOLO]],FIND(" ",tbStoricoOrdini[[#This Row],[ARTICOLO]])+1,4)</f>
        <v>5000</v>
      </c>
      <c r="K5818" t="str">
        <f>IFERROR(RIGHT(tbStoricoOrdini[[#This Row],[ARTICOLO]],LEN(tbStoricoOrdini[[#This Row],[ARTICOLO]])-FIND(" ",tbStoricoOrdini[[#This Row],[ARTICOLO]],FIND(" ",tbStoricoOrdini[[#This Row],[ARTICOLO]]) +1)),"")</f>
        <v>Medium</v>
      </c>
      <c r="L5818" s="3">
        <f>VLOOKUP(tbStoricoOrdini[[#This Row],[ARTICOLO]],tbArticoli[],2,FALSE)</f>
        <v>150</v>
      </c>
      <c r="M5818" s="22">
        <f>tbStoricoOrdini[[#This Row],[IMPORTO]]/tbStoricoOrdini[[#This Row],[PREZZO]]</f>
        <v>4.7733333333333334</v>
      </c>
      <c r="N5818" t="s">
        <v>6</v>
      </c>
      <c r="O5818" s="8">
        <f>VLOOKUP(tbStoricoOrdini[[#This Row],[AGENTE]],tbAgenti[],2,FALSE)</f>
        <v>7.4999999999999997E-2</v>
      </c>
      <c r="P5818" s="2">
        <v>716</v>
      </c>
      <c r="Q5818" s="2">
        <f>tbStoricoOrdini[[#This Row],[IMPORTO]]*tbStoricoOrdini[[#This Row],[% COMM.]]</f>
        <v>53.699999999999996</v>
      </c>
      <c r="R5818" s="2">
        <f>tbStoricoOrdini[[#This Row],[TOT. COMM.]]+tbStoricoOrdini[[#This Row],[IMPORTO]]</f>
        <v>769.7</v>
      </c>
    </row>
    <row r="5819" spans="1:18">
      <c r="A5819" s="1">
        <v>44013</v>
      </c>
      <c r="B5819" s="7">
        <f>MONTH(tbStoricoOrdini[[#This Row],[DATA]])</f>
        <v>7</v>
      </c>
      <c r="C5819" t="s">
        <v>5914</v>
      </c>
      <c r="D5819" t="str">
        <f>RIGHT(tbStoricoOrdini[[#This Row],[ORDINE]],4)</f>
        <v>5816</v>
      </c>
      <c r="E5819" t="s">
        <v>41</v>
      </c>
      <c r="F5819" t="str">
        <f>VLOOKUP(tbStoricoOrdini[[#This Row],[CLIENTE]],tbClienti[],3,FALSE)</f>
        <v>Lazio</v>
      </c>
      <c r="G5819" t="str">
        <f>VLOOKUP(tbStoricoOrdini[[#This Row],[CLIENTE]],tbClienti[],7,FALSE)</f>
        <v>AC</v>
      </c>
      <c r="H5819" t="s">
        <v>61</v>
      </c>
      <c r="I5819" t="str">
        <f>IF(LEFT(tbStoricoOrdini[[#This Row],[ARTICOLO]],3) = "COG","COG",LEFT(tbStoricoOrdini[[#This Row],[ARTICOLO]],FIND(" ",tbStoricoOrdini[[#This Row],[ARTICOLO]])-1))</f>
        <v>KLM</v>
      </c>
      <c r="J5819" t="str">
        <f>MID(tbStoricoOrdini[[#This Row],[ARTICOLO]],FIND(" ",tbStoricoOrdini[[#This Row],[ARTICOLO]])+1,4)</f>
        <v>5000</v>
      </c>
      <c r="K5819" t="str">
        <f>IFERROR(RIGHT(tbStoricoOrdini[[#This Row],[ARTICOLO]],LEN(tbStoricoOrdini[[#This Row],[ARTICOLO]])-FIND(" ",tbStoricoOrdini[[#This Row],[ARTICOLO]],FIND(" ",tbStoricoOrdini[[#This Row],[ARTICOLO]]) +1)),"")</f>
        <v>Medium</v>
      </c>
      <c r="L5819" s="3">
        <f>VLOOKUP(tbStoricoOrdini[[#This Row],[ARTICOLO]],tbArticoli[],2,FALSE)</f>
        <v>150</v>
      </c>
      <c r="M5819" s="22">
        <f>tbStoricoOrdini[[#This Row],[IMPORTO]]/tbStoricoOrdini[[#This Row],[PREZZO]]</f>
        <v>1353.68</v>
      </c>
      <c r="N5819" t="s">
        <v>9</v>
      </c>
      <c r="O5819" s="8">
        <f>VLOOKUP(tbStoricoOrdini[[#This Row],[AGENTE]],tbAgenti[],2,FALSE)</f>
        <v>0.05</v>
      </c>
      <c r="P5819" s="2">
        <v>203052</v>
      </c>
      <c r="Q5819" s="2">
        <f>tbStoricoOrdini[[#This Row],[IMPORTO]]*tbStoricoOrdini[[#This Row],[% COMM.]]</f>
        <v>10152.6</v>
      </c>
      <c r="R5819" s="2">
        <f>tbStoricoOrdini[[#This Row],[TOT. COMM.]]+tbStoricoOrdini[[#This Row],[IMPORTO]]</f>
        <v>213204.6</v>
      </c>
    </row>
    <row r="5820" spans="1:18">
      <c r="A5820" s="1">
        <v>44013</v>
      </c>
      <c r="B5820" s="7">
        <f>MONTH(tbStoricoOrdini[[#This Row],[DATA]])</f>
        <v>7</v>
      </c>
      <c r="C5820" t="s">
        <v>5915</v>
      </c>
      <c r="D5820" t="str">
        <f>RIGHT(tbStoricoOrdini[[#This Row],[ORDINE]],4)</f>
        <v>5817</v>
      </c>
      <c r="E5820" t="s">
        <v>41</v>
      </c>
      <c r="F5820" t="str">
        <f>VLOOKUP(tbStoricoOrdini[[#This Row],[CLIENTE]],tbClienti[],3,FALSE)</f>
        <v>Lazio</v>
      </c>
      <c r="G5820" t="str">
        <f>VLOOKUP(tbStoricoOrdini[[#This Row],[CLIENTE]],tbClienti[],7,FALSE)</f>
        <v>AC</v>
      </c>
      <c r="H5820" t="s">
        <v>79</v>
      </c>
      <c r="I5820" t="str">
        <f>IF(LEFT(tbStoricoOrdini[[#This Row],[ARTICOLO]],3) = "COG","COG",LEFT(tbStoricoOrdini[[#This Row],[ARTICOLO]],FIND(" ",tbStoricoOrdini[[#This Row],[ARTICOLO]])-1))</f>
        <v>COG</v>
      </c>
      <c r="J5820" t="str">
        <f>MID(tbStoricoOrdini[[#This Row],[ARTICOLO]],FIND(" ",tbStoricoOrdini[[#This Row],[ARTICOLO]])+1,4)</f>
        <v>4000</v>
      </c>
      <c r="K5820" t="str">
        <f>IFERROR(RIGHT(tbStoricoOrdini[[#This Row],[ARTICOLO]],LEN(tbStoricoOrdini[[#This Row],[ARTICOLO]])-FIND(" ",tbStoricoOrdini[[#This Row],[ARTICOLO]],FIND(" ",tbStoricoOrdini[[#This Row],[ARTICOLO]]) +1)),"")</f>
        <v>Plus</v>
      </c>
      <c r="L5820" s="3">
        <f>VLOOKUP(tbStoricoOrdini[[#This Row],[ARTICOLO]],tbArticoli[],2,FALSE)</f>
        <v>240</v>
      </c>
      <c r="M5820" s="22">
        <f>tbStoricoOrdini[[#This Row],[IMPORTO]]/tbStoricoOrdini[[#This Row],[PREZZO]]</f>
        <v>17.433333333333334</v>
      </c>
      <c r="N5820" t="s">
        <v>13</v>
      </c>
      <c r="O5820" s="8">
        <f>VLOOKUP(tbStoricoOrdini[[#This Row],[AGENTE]],tbAgenti[],2,FALSE)</f>
        <v>0.1</v>
      </c>
      <c r="P5820" s="2">
        <v>4184</v>
      </c>
      <c r="Q5820" s="2">
        <f>tbStoricoOrdini[[#This Row],[IMPORTO]]*tbStoricoOrdini[[#This Row],[% COMM.]]</f>
        <v>418.40000000000003</v>
      </c>
      <c r="R5820" s="2">
        <f>tbStoricoOrdini[[#This Row],[TOT. COMM.]]+tbStoricoOrdini[[#This Row],[IMPORTO]]</f>
        <v>4602.3999999999996</v>
      </c>
    </row>
    <row r="5821" spans="1:18">
      <c r="A5821" s="1">
        <v>44013</v>
      </c>
      <c r="B5821" s="7">
        <f>MONTH(tbStoricoOrdini[[#This Row],[DATA]])</f>
        <v>7</v>
      </c>
      <c r="C5821" t="s">
        <v>5916</v>
      </c>
      <c r="D5821" t="str">
        <f>RIGHT(tbStoricoOrdini[[#This Row],[ORDINE]],4)</f>
        <v>5818</v>
      </c>
      <c r="E5821" t="s">
        <v>41</v>
      </c>
      <c r="F5821" t="str">
        <f>VLOOKUP(tbStoricoOrdini[[#This Row],[CLIENTE]],tbClienti[],3,FALSE)</f>
        <v>Lazio</v>
      </c>
      <c r="G5821" t="str">
        <f>VLOOKUP(tbStoricoOrdini[[#This Row],[CLIENTE]],tbClienti[],7,FALSE)</f>
        <v>AC</v>
      </c>
      <c r="H5821" t="s">
        <v>79</v>
      </c>
      <c r="I5821" t="str">
        <f>IF(LEFT(tbStoricoOrdini[[#This Row],[ARTICOLO]],3) = "COG","COG",LEFT(tbStoricoOrdini[[#This Row],[ARTICOLO]],FIND(" ",tbStoricoOrdini[[#This Row],[ARTICOLO]])-1))</f>
        <v>COG</v>
      </c>
      <c r="J5821" t="str">
        <f>MID(tbStoricoOrdini[[#This Row],[ARTICOLO]],FIND(" ",tbStoricoOrdini[[#This Row],[ARTICOLO]])+1,4)</f>
        <v>4000</v>
      </c>
      <c r="K5821" t="str">
        <f>IFERROR(RIGHT(tbStoricoOrdini[[#This Row],[ARTICOLO]],LEN(tbStoricoOrdini[[#This Row],[ARTICOLO]])-FIND(" ",tbStoricoOrdini[[#This Row],[ARTICOLO]],FIND(" ",tbStoricoOrdini[[#This Row],[ARTICOLO]]) +1)),"")</f>
        <v>Plus</v>
      </c>
      <c r="L5821" s="3">
        <f>VLOOKUP(tbStoricoOrdini[[#This Row],[ARTICOLO]],tbArticoli[],2,FALSE)</f>
        <v>240</v>
      </c>
      <c r="M5821" s="22">
        <f>tbStoricoOrdini[[#This Row],[IMPORTO]]/tbStoricoOrdini[[#This Row],[PREZZO]]</f>
        <v>648.35833333333335</v>
      </c>
      <c r="N5821" t="s">
        <v>6</v>
      </c>
      <c r="O5821" s="8">
        <f>VLOOKUP(tbStoricoOrdini[[#This Row],[AGENTE]],tbAgenti[],2,FALSE)</f>
        <v>7.4999999999999997E-2</v>
      </c>
      <c r="P5821" s="2">
        <v>155606</v>
      </c>
      <c r="Q5821" s="2">
        <f>tbStoricoOrdini[[#This Row],[IMPORTO]]*tbStoricoOrdini[[#This Row],[% COMM.]]</f>
        <v>11670.449999999999</v>
      </c>
      <c r="R5821" s="2">
        <f>tbStoricoOrdini[[#This Row],[TOT. COMM.]]+tbStoricoOrdini[[#This Row],[IMPORTO]]</f>
        <v>167276.45000000001</v>
      </c>
    </row>
    <row r="5822" spans="1:18">
      <c r="A5822" s="1">
        <v>44013</v>
      </c>
      <c r="B5822" s="7">
        <f>MONTH(tbStoricoOrdini[[#This Row],[DATA]])</f>
        <v>7</v>
      </c>
      <c r="C5822" t="s">
        <v>5917</v>
      </c>
      <c r="D5822" t="str">
        <f>RIGHT(tbStoricoOrdini[[#This Row],[ORDINE]],4)</f>
        <v>5819</v>
      </c>
      <c r="E5822" t="s">
        <v>41</v>
      </c>
      <c r="F5822" t="str">
        <f>VLOOKUP(tbStoricoOrdini[[#This Row],[CLIENTE]],tbClienti[],3,FALSE)</f>
        <v>Lazio</v>
      </c>
      <c r="G5822" t="str">
        <f>VLOOKUP(tbStoricoOrdini[[#This Row],[CLIENTE]],tbClienti[],7,FALSE)</f>
        <v>AC</v>
      </c>
      <c r="H5822" t="s">
        <v>79</v>
      </c>
      <c r="I5822" t="str">
        <f>IF(LEFT(tbStoricoOrdini[[#This Row],[ARTICOLO]],3) = "COG","COG",LEFT(tbStoricoOrdini[[#This Row],[ARTICOLO]],FIND(" ",tbStoricoOrdini[[#This Row],[ARTICOLO]])-1))</f>
        <v>COG</v>
      </c>
      <c r="J5822" t="str">
        <f>MID(tbStoricoOrdini[[#This Row],[ARTICOLO]],FIND(" ",tbStoricoOrdini[[#This Row],[ARTICOLO]])+1,4)</f>
        <v>4000</v>
      </c>
      <c r="K5822" t="str">
        <f>IFERROR(RIGHT(tbStoricoOrdini[[#This Row],[ARTICOLO]],LEN(tbStoricoOrdini[[#This Row],[ARTICOLO]])-FIND(" ",tbStoricoOrdini[[#This Row],[ARTICOLO]],FIND(" ",tbStoricoOrdini[[#This Row],[ARTICOLO]]) +1)),"")</f>
        <v>Plus</v>
      </c>
      <c r="L5822" s="3">
        <f>VLOOKUP(tbStoricoOrdini[[#This Row],[ARTICOLO]],tbArticoli[],2,FALSE)</f>
        <v>240</v>
      </c>
      <c r="M5822" s="22">
        <f>tbStoricoOrdini[[#This Row],[IMPORTO]]/tbStoricoOrdini[[#This Row],[PREZZO]]</f>
        <v>597.13750000000005</v>
      </c>
      <c r="N5822" t="s">
        <v>9</v>
      </c>
      <c r="O5822" s="8">
        <f>VLOOKUP(tbStoricoOrdini[[#This Row],[AGENTE]],tbAgenti[],2,FALSE)</f>
        <v>0.05</v>
      </c>
      <c r="P5822" s="2">
        <v>143313</v>
      </c>
      <c r="Q5822" s="2">
        <f>tbStoricoOrdini[[#This Row],[IMPORTO]]*tbStoricoOrdini[[#This Row],[% COMM.]]</f>
        <v>7165.6500000000005</v>
      </c>
      <c r="R5822" s="2">
        <f>tbStoricoOrdini[[#This Row],[TOT. COMM.]]+tbStoricoOrdini[[#This Row],[IMPORTO]]</f>
        <v>150478.65</v>
      </c>
    </row>
    <row r="5823" spans="1:18">
      <c r="A5823" s="1">
        <v>44013</v>
      </c>
      <c r="B5823" s="7">
        <f>MONTH(tbStoricoOrdini[[#This Row],[DATA]])</f>
        <v>7</v>
      </c>
      <c r="C5823" t="s">
        <v>5918</v>
      </c>
      <c r="D5823" t="str">
        <f>RIGHT(tbStoricoOrdini[[#This Row],[ORDINE]],4)</f>
        <v>5820</v>
      </c>
      <c r="E5823" t="s">
        <v>41</v>
      </c>
      <c r="F5823" t="str">
        <f>VLOOKUP(tbStoricoOrdini[[#This Row],[CLIENTE]],tbClienti[],3,FALSE)</f>
        <v>Lazio</v>
      </c>
      <c r="G5823" t="str">
        <f>VLOOKUP(tbStoricoOrdini[[#This Row],[CLIENTE]],tbClienti[],7,FALSE)</f>
        <v>AC</v>
      </c>
      <c r="H5823" t="s">
        <v>60</v>
      </c>
      <c r="I5823" t="str">
        <f>IF(LEFT(tbStoricoOrdini[[#This Row],[ARTICOLO]],3) = "COG","COG",LEFT(tbStoricoOrdini[[#This Row],[ARTICOLO]],FIND(" ",tbStoricoOrdini[[#This Row],[ARTICOLO]])-1))</f>
        <v>KLM</v>
      </c>
      <c r="J5823" t="str">
        <f>MID(tbStoricoOrdini[[#This Row],[ARTICOLO]],FIND(" ",tbStoricoOrdini[[#This Row],[ARTICOLO]])+1,4)</f>
        <v>5000</v>
      </c>
      <c r="K5823" t="str">
        <f>IFERROR(RIGHT(tbStoricoOrdini[[#This Row],[ARTICOLO]],LEN(tbStoricoOrdini[[#This Row],[ARTICOLO]])-FIND(" ",tbStoricoOrdini[[#This Row],[ARTICOLO]],FIND(" ",tbStoricoOrdini[[#This Row],[ARTICOLO]]) +1)),"")</f>
        <v>Plus</v>
      </c>
      <c r="L5823" s="3">
        <f>VLOOKUP(tbStoricoOrdini[[#This Row],[ARTICOLO]],tbArticoli[],2,FALSE)</f>
        <v>175</v>
      </c>
      <c r="M5823" s="22">
        <f>tbStoricoOrdini[[#This Row],[IMPORTO]]/tbStoricoOrdini[[#This Row],[PREZZO]]</f>
        <v>1.4057142857142857</v>
      </c>
      <c r="N5823" t="s">
        <v>13</v>
      </c>
      <c r="O5823" s="8">
        <f>VLOOKUP(tbStoricoOrdini[[#This Row],[AGENTE]],tbAgenti[],2,FALSE)</f>
        <v>0.1</v>
      </c>
      <c r="P5823" s="2">
        <v>246</v>
      </c>
      <c r="Q5823" s="2">
        <f>tbStoricoOrdini[[#This Row],[IMPORTO]]*tbStoricoOrdini[[#This Row],[% COMM.]]</f>
        <v>24.6</v>
      </c>
      <c r="R5823" s="2">
        <f>tbStoricoOrdini[[#This Row],[TOT. COMM.]]+tbStoricoOrdini[[#This Row],[IMPORTO]]</f>
        <v>270.60000000000002</v>
      </c>
    </row>
    <row r="5824" spans="1:18">
      <c r="A5824" s="1">
        <v>44013</v>
      </c>
      <c r="B5824" s="7">
        <f>MONTH(tbStoricoOrdini[[#This Row],[DATA]])</f>
        <v>7</v>
      </c>
      <c r="C5824" t="s">
        <v>5919</v>
      </c>
      <c r="D5824" t="str">
        <f>RIGHT(tbStoricoOrdini[[#This Row],[ORDINE]],4)</f>
        <v>5821</v>
      </c>
      <c r="E5824" t="s">
        <v>41</v>
      </c>
      <c r="F5824" t="str">
        <f>VLOOKUP(tbStoricoOrdini[[#This Row],[CLIENTE]],tbClienti[],3,FALSE)</f>
        <v>Lazio</v>
      </c>
      <c r="G5824" t="str">
        <f>VLOOKUP(tbStoricoOrdini[[#This Row],[CLIENTE]],tbClienti[],7,FALSE)</f>
        <v>AC</v>
      </c>
      <c r="H5824" t="s">
        <v>60</v>
      </c>
      <c r="I5824" t="str">
        <f>IF(LEFT(tbStoricoOrdini[[#This Row],[ARTICOLO]],3) = "COG","COG",LEFT(tbStoricoOrdini[[#This Row],[ARTICOLO]],FIND(" ",tbStoricoOrdini[[#This Row],[ARTICOLO]])-1))</f>
        <v>KLM</v>
      </c>
      <c r="J5824" t="str">
        <f>MID(tbStoricoOrdini[[#This Row],[ARTICOLO]],FIND(" ",tbStoricoOrdini[[#This Row],[ARTICOLO]])+1,4)</f>
        <v>5000</v>
      </c>
      <c r="K5824" t="str">
        <f>IFERROR(RIGHT(tbStoricoOrdini[[#This Row],[ARTICOLO]],LEN(tbStoricoOrdini[[#This Row],[ARTICOLO]])-FIND(" ",tbStoricoOrdini[[#This Row],[ARTICOLO]],FIND(" ",tbStoricoOrdini[[#This Row],[ARTICOLO]]) +1)),"")</f>
        <v>Plus</v>
      </c>
      <c r="L5824" s="3">
        <f>VLOOKUP(tbStoricoOrdini[[#This Row],[ARTICOLO]],tbArticoli[],2,FALSE)</f>
        <v>175</v>
      </c>
      <c r="M5824" s="22">
        <f>tbStoricoOrdini[[#This Row],[IMPORTO]]/tbStoricoOrdini[[#This Row],[PREZZO]]</f>
        <v>184.21142857142857</v>
      </c>
      <c r="N5824" t="s">
        <v>9</v>
      </c>
      <c r="O5824" s="8">
        <f>VLOOKUP(tbStoricoOrdini[[#This Row],[AGENTE]],tbAgenti[],2,FALSE)</f>
        <v>0.05</v>
      </c>
      <c r="P5824" s="2">
        <v>32237</v>
      </c>
      <c r="Q5824" s="2">
        <f>tbStoricoOrdini[[#This Row],[IMPORTO]]*tbStoricoOrdini[[#This Row],[% COMM.]]</f>
        <v>1611.8500000000001</v>
      </c>
      <c r="R5824" s="2">
        <f>tbStoricoOrdini[[#This Row],[TOT. COMM.]]+tbStoricoOrdini[[#This Row],[IMPORTO]]</f>
        <v>33848.85</v>
      </c>
    </row>
    <row r="5825" spans="1:18">
      <c r="A5825" s="1">
        <v>44013</v>
      </c>
      <c r="B5825" s="7">
        <f>MONTH(tbStoricoOrdini[[#This Row],[DATA]])</f>
        <v>7</v>
      </c>
      <c r="C5825" t="s">
        <v>5920</v>
      </c>
      <c r="D5825" t="str">
        <f>RIGHT(tbStoricoOrdini[[#This Row],[ORDINE]],4)</f>
        <v>5822</v>
      </c>
      <c r="E5825" t="s">
        <v>41</v>
      </c>
      <c r="F5825" t="str">
        <f>VLOOKUP(tbStoricoOrdini[[#This Row],[CLIENTE]],tbClienti[],3,FALSE)</f>
        <v>Lazio</v>
      </c>
      <c r="G5825" t="str">
        <f>VLOOKUP(tbStoricoOrdini[[#This Row],[CLIENTE]],tbClienti[],7,FALSE)</f>
        <v>AC</v>
      </c>
      <c r="H5825" t="s">
        <v>63</v>
      </c>
      <c r="I5825" t="str">
        <f>IF(LEFT(tbStoricoOrdini[[#This Row],[ARTICOLO]],3) = "COG","COG",LEFT(tbStoricoOrdini[[#This Row],[ARTICOLO]],FIND(" ",tbStoricoOrdini[[#This Row],[ARTICOLO]])-1))</f>
        <v>KLM</v>
      </c>
      <c r="J5825" t="str">
        <f>MID(tbStoricoOrdini[[#This Row],[ARTICOLO]],FIND(" ",tbStoricoOrdini[[#This Row],[ARTICOLO]])+1,4)</f>
        <v>3000</v>
      </c>
      <c r="K5825" t="str">
        <f>IFERROR(RIGHT(tbStoricoOrdini[[#This Row],[ARTICOLO]],LEN(tbStoricoOrdini[[#This Row],[ARTICOLO]])-FIND(" ",tbStoricoOrdini[[#This Row],[ARTICOLO]],FIND(" ",tbStoricoOrdini[[#This Row],[ARTICOLO]]) +1)),"")</f>
        <v>Plus</v>
      </c>
      <c r="L5825" s="3">
        <f>VLOOKUP(tbStoricoOrdini[[#This Row],[ARTICOLO]],tbArticoli[],2,FALSE)</f>
        <v>145</v>
      </c>
      <c r="M5825" s="22">
        <f>tbStoricoOrdini[[#This Row],[IMPORTO]]/tbStoricoOrdini[[#This Row],[PREZZO]]</f>
        <v>106.63448275862069</v>
      </c>
      <c r="N5825" t="s">
        <v>15</v>
      </c>
      <c r="O5825" s="8">
        <f>VLOOKUP(tbStoricoOrdini[[#This Row],[AGENTE]],tbAgenti[],2,FALSE)</f>
        <v>0.08</v>
      </c>
      <c r="P5825" s="2">
        <v>15462</v>
      </c>
      <c r="Q5825" s="2">
        <f>tbStoricoOrdini[[#This Row],[IMPORTO]]*tbStoricoOrdini[[#This Row],[% COMM.]]</f>
        <v>1236.96</v>
      </c>
      <c r="R5825" s="2">
        <f>tbStoricoOrdini[[#This Row],[TOT. COMM.]]+tbStoricoOrdini[[#This Row],[IMPORTO]]</f>
        <v>16698.96</v>
      </c>
    </row>
    <row r="5826" spans="1:18">
      <c r="A5826" s="1">
        <v>44013</v>
      </c>
      <c r="B5826" s="7">
        <f>MONTH(tbStoricoOrdini[[#This Row],[DATA]])</f>
        <v>7</v>
      </c>
      <c r="C5826" t="s">
        <v>5921</v>
      </c>
      <c r="D5826" t="str">
        <f>RIGHT(tbStoricoOrdini[[#This Row],[ORDINE]],4)</f>
        <v>5823</v>
      </c>
      <c r="E5826" t="s">
        <v>41</v>
      </c>
      <c r="F5826" t="str">
        <f>VLOOKUP(tbStoricoOrdini[[#This Row],[CLIENTE]],tbClienti[],3,FALSE)</f>
        <v>Lazio</v>
      </c>
      <c r="G5826" t="str">
        <f>VLOOKUP(tbStoricoOrdini[[#This Row],[CLIENTE]],tbClienti[],7,FALSE)</f>
        <v>AC</v>
      </c>
      <c r="H5826" t="s">
        <v>63</v>
      </c>
      <c r="I5826" t="str">
        <f>IF(LEFT(tbStoricoOrdini[[#This Row],[ARTICOLO]],3) = "COG","COG",LEFT(tbStoricoOrdini[[#This Row],[ARTICOLO]],FIND(" ",tbStoricoOrdini[[#This Row],[ARTICOLO]])-1))</f>
        <v>KLM</v>
      </c>
      <c r="J5826" t="str">
        <f>MID(tbStoricoOrdini[[#This Row],[ARTICOLO]],FIND(" ",tbStoricoOrdini[[#This Row],[ARTICOLO]])+1,4)</f>
        <v>3000</v>
      </c>
      <c r="K5826" t="str">
        <f>IFERROR(RIGHT(tbStoricoOrdini[[#This Row],[ARTICOLO]],LEN(tbStoricoOrdini[[#This Row],[ARTICOLO]])-FIND(" ",tbStoricoOrdini[[#This Row],[ARTICOLO]],FIND(" ",tbStoricoOrdini[[#This Row],[ARTICOLO]]) +1)),"")</f>
        <v>Plus</v>
      </c>
      <c r="L5826" s="3">
        <f>VLOOKUP(tbStoricoOrdini[[#This Row],[ARTICOLO]],tbArticoli[],2,FALSE)</f>
        <v>145</v>
      </c>
      <c r="M5826" s="22">
        <f>tbStoricoOrdini[[#This Row],[IMPORTO]]/tbStoricoOrdini[[#This Row],[PREZZO]]</f>
        <v>43.848275862068967</v>
      </c>
      <c r="N5826" t="s">
        <v>13</v>
      </c>
      <c r="O5826" s="8">
        <f>VLOOKUP(tbStoricoOrdini[[#This Row],[AGENTE]],tbAgenti[],2,FALSE)</f>
        <v>0.1</v>
      </c>
      <c r="P5826" s="2">
        <v>6358</v>
      </c>
      <c r="Q5826" s="2">
        <f>tbStoricoOrdini[[#This Row],[IMPORTO]]*tbStoricoOrdini[[#This Row],[% COMM.]]</f>
        <v>635.80000000000007</v>
      </c>
      <c r="R5826" s="2">
        <f>tbStoricoOrdini[[#This Row],[TOT. COMM.]]+tbStoricoOrdini[[#This Row],[IMPORTO]]</f>
        <v>6993.8</v>
      </c>
    </row>
    <row r="5827" spans="1:18">
      <c r="A5827" s="1">
        <v>44013</v>
      </c>
      <c r="B5827" s="7">
        <f>MONTH(tbStoricoOrdini[[#This Row],[DATA]])</f>
        <v>7</v>
      </c>
      <c r="C5827" t="s">
        <v>5922</v>
      </c>
      <c r="D5827" t="str">
        <f>RIGHT(tbStoricoOrdini[[#This Row],[ORDINE]],4)</f>
        <v>5824</v>
      </c>
      <c r="E5827" t="s">
        <v>41</v>
      </c>
      <c r="F5827" t="str">
        <f>VLOOKUP(tbStoricoOrdini[[#This Row],[CLIENTE]],tbClienti[],3,FALSE)</f>
        <v>Lazio</v>
      </c>
      <c r="G5827" t="str">
        <f>VLOOKUP(tbStoricoOrdini[[#This Row],[CLIENTE]],tbClienti[],7,FALSE)</f>
        <v>AC</v>
      </c>
      <c r="H5827" t="s">
        <v>63</v>
      </c>
      <c r="I5827" t="str">
        <f>IF(LEFT(tbStoricoOrdini[[#This Row],[ARTICOLO]],3) = "COG","COG",LEFT(tbStoricoOrdini[[#This Row],[ARTICOLO]],FIND(" ",tbStoricoOrdini[[#This Row],[ARTICOLO]])-1))</f>
        <v>KLM</v>
      </c>
      <c r="J5827" t="str">
        <f>MID(tbStoricoOrdini[[#This Row],[ARTICOLO]],FIND(" ",tbStoricoOrdini[[#This Row],[ARTICOLO]])+1,4)</f>
        <v>3000</v>
      </c>
      <c r="K5827" t="str">
        <f>IFERROR(RIGHT(tbStoricoOrdini[[#This Row],[ARTICOLO]],LEN(tbStoricoOrdini[[#This Row],[ARTICOLO]])-FIND(" ",tbStoricoOrdini[[#This Row],[ARTICOLO]],FIND(" ",tbStoricoOrdini[[#This Row],[ARTICOLO]]) +1)),"")</f>
        <v>Plus</v>
      </c>
      <c r="L5827" s="3">
        <f>VLOOKUP(tbStoricoOrdini[[#This Row],[ARTICOLO]],tbArticoli[],2,FALSE)</f>
        <v>145</v>
      </c>
      <c r="M5827" s="22">
        <f>tbStoricoOrdini[[#This Row],[IMPORTO]]/tbStoricoOrdini[[#This Row],[PREZZO]]</f>
        <v>81.296551724137927</v>
      </c>
      <c r="N5827" t="s">
        <v>6</v>
      </c>
      <c r="O5827" s="8">
        <f>VLOOKUP(tbStoricoOrdini[[#This Row],[AGENTE]],tbAgenti[],2,FALSE)</f>
        <v>7.4999999999999997E-2</v>
      </c>
      <c r="P5827" s="2">
        <v>11788</v>
      </c>
      <c r="Q5827" s="2">
        <f>tbStoricoOrdini[[#This Row],[IMPORTO]]*tbStoricoOrdini[[#This Row],[% COMM.]]</f>
        <v>884.1</v>
      </c>
      <c r="R5827" s="2">
        <f>tbStoricoOrdini[[#This Row],[TOT. COMM.]]+tbStoricoOrdini[[#This Row],[IMPORTO]]</f>
        <v>12672.1</v>
      </c>
    </row>
    <row r="5828" spans="1:18">
      <c r="A5828" s="1">
        <v>44013</v>
      </c>
      <c r="B5828" s="7">
        <f>MONTH(tbStoricoOrdini[[#This Row],[DATA]])</f>
        <v>7</v>
      </c>
      <c r="C5828" t="s">
        <v>5923</v>
      </c>
      <c r="D5828" t="str">
        <f>RIGHT(tbStoricoOrdini[[#This Row],[ORDINE]],4)</f>
        <v>5825</v>
      </c>
      <c r="E5828" t="s">
        <v>41</v>
      </c>
      <c r="F5828" t="str">
        <f>VLOOKUP(tbStoricoOrdini[[#This Row],[CLIENTE]],tbClienti[],3,FALSE)</f>
        <v>Lazio</v>
      </c>
      <c r="G5828" t="str">
        <f>VLOOKUP(tbStoricoOrdini[[#This Row],[CLIENTE]],tbClienti[],7,FALSE)</f>
        <v>AC</v>
      </c>
      <c r="H5828" t="s">
        <v>63</v>
      </c>
      <c r="I5828" t="str">
        <f>IF(LEFT(tbStoricoOrdini[[#This Row],[ARTICOLO]],3) = "COG","COG",LEFT(tbStoricoOrdini[[#This Row],[ARTICOLO]],FIND(" ",tbStoricoOrdini[[#This Row],[ARTICOLO]])-1))</f>
        <v>KLM</v>
      </c>
      <c r="J5828" t="str">
        <f>MID(tbStoricoOrdini[[#This Row],[ARTICOLO]],FIND(" ",tbStoricoOrdini[[#This Row],[ARTICOLO]])+1,4)</f>
        <v>3000</v>
      </c>
      <c r="K5828" t="str">
        <f>IFERROR(RIGHT(tbStoricoOrdini[[#This Row],[ARTICOLO]],LEN(tbStoricoOrdini[[#This Row],[ARTICOLO]])-FIND(" ",tbStoricoOrdini[[#This Row],[ARTICOLO]],FIND(" ",tbStoricoOrdini[[#This Row],[ARTICOLO]]) +1)),"")</f>
        <v>Plus</v>
      </c>
      <c r="L5828" s="3">
        <f>VLOOKUP(tbStoricoOrdini[[#This Row],[ARTICOLO]],tbArticoli[],2,FALSE)</f>
        <v>145</v>
      </c>
      <c r="M5828" s="22">
        <f>tbStoricoOrdini[[#This Row],[IMPORTO]]/tbStoricoOrdini[[#This Row],[PREZZO]]</f>
        <v>309.16551724137929</v>
      </c>
      <c r="N5828" t="s">
        <v>9</v>
      </c>
      <c r="O5828" s="8">
        <f>VLOOKUP(tbStoricoOrdini[[#This Row],[AGENTE]],tbAgenti[],2,FALSE)</f>
        <v>0.05</v>
      </c>
      <c r="P5828" s="2">
        <v>44829</v>
      </c>
      <c r="Q5828" s="2">
        <f>tbStoricoOrdini[[#This Row],[IMPORTO]]*tbStoricoOrdini[[#This Row],[% COMM.]]</f>
        <v>2241.4500000000003</v>
      </c>
      <c r="R5828" s="2">
        <f>tbStoricoOrdini[[#This Row],[TOT. COMM.]]+tbStoricoOrdini[[#This Row],[IMPORTO]]</f>
        <v>47070.45</v>
      </c>
    </row>
    <row r="5829" spans="1:18">
      <c r="A5829" s="1">
        <v>44013</v>
      </c>
      <c r="B5829" s="7">
        <f>MONTH(tbStoricoOrdini[[#This Row],[DATA]])</f>
        <v>7</v>
      </c>
      <c r="C5829" t="s">
        <v>5924</v>
      </c>
      <c r="D5829" t="str">
        <f>RIGHT(tbStoricoOrdini[[#This Row],[ORDINE]],4)</f>
        <v>5826</v>
      </c>
      <c r="E5829" t="s">
        <v>41</v>
      </c>
      <c r="F5829" t="str">
        <f>VLOOKUP(tbStoricoOrdini[[#This Row],[CLIENTE]],tbClienti[],3,FALSE)</f>
        <v>Lazio</v>
      </c>
      <c r="G5829" t="str">
        <f>VLOOKUP(tbStoricoOrdini[[#This Row],[CLIENTE]],tbClienti[],7,FALSE)</f>
        <v>AC</v>
      </c>
      <c r="H5829" t="s">
        <v>66</v>
      </c>
      <c r="I5829" t="str">
        <f>IF(LEFT(tbStoricoOrdini[[#This Row],[ARTICOLO]],3) = "COG","COG",LEFT(tbStoricoOrdini[[#This Row],[ARTICOLO]],FIND(" ",tbStoricoOrdini[[#This Row],[ARTICOLO]])-1))</f>
        <v>BAG</v>
      </c>
      <c r="J5829" t="str">
        <f>MID(tbStoricoOrdini[[#This Row],[ARTICOLO]],FIND(" ",tbStoricoOrdini[[#This Row],[ARTICOLO]])+1,4)</f>
        <v>2500</v>
      </c>
      <c r="K5829" t="str">
        <f>IFERROR(RIGHT(tbStoricoOrdini[[#This Row],[ARTICOLO]],LEN(tbStoricoOrdini[[#This Row],[ARTICOLO]])-FIND(" ",tbStoricoOrdini[[#This Row],[ARTICOLO]],FIND(" ",tbStoricoOrdini[[#This Row],[ARTICOLO]]) +1)),"")</f>
        <v>Plus</v>
      </c>
      <c r="L5829" s="3">
        <f>VLOOKUP(tbStoricoOrdini[[#This Row],[ARTICOLO]],tbArticoli[],2,FALSE)</f>
        <v>220</v>
      </c>
      <c r="M5829" s="22">
        <f>tbStoricoOrdini[[#This Row],[IMPORTO]]/tbStoricoOrdini[[#This Row],[PREZZO]]</f>
        <v>2.2727272727272728E-2</v>
      </c>
      <c r="N5829" t="s">
        <v>11</v>
      </c>
      <c r="O5829" s="8">
        <f>VLOOKUP(tbStoricoOrdini[[#This Row],[AGENTE]],tbAgenti[],2,FALSE)</f>
        <v>0.04</v>
      </c>
      <c r="P5829" s="2">
        <v>5</v>
      </c>
      <c r="Q5829" s="2">
        <f>tbStoricoOrdini[[#This Row],[IMPORTO]]*tbStoricoOrdini[[#This Row],[% COMM.]]</f>
        <v>0.2</v>
      </c>
      <c r="R5829" s="2">
        <f>tbStoricoOrdini[[#This Row],[TOT. COMM.]]+tbStoricoOrdini[[#This Row],[IMPORTO]]</f>
        <v>5.2</v>
      </c>
    </row>
    <row r="5830" spans="1:18">
      <c r="A5830" s="1">
        <v>44013</v>
      </c>
      <c r="B5830" s="7">
        <f>MONTH(tbStoricoOrdini[[#This Row],[DATA]])</f>
        <v>7</v>
      </c>
      <c r="C5830" t="s">
        <v>5925</v>
      </c>
      <c r="D5830" t="str">
        <f>RIGHT(tbStoricoOrdini[[#This Row],[ORDINE]],4)</f>
        <v>5827</v>
      </c>
      <c r="E5830" t="s">
        <v>41</v>
      </c>
      <c r="F5830" t="str">
        <f>VLOOKUP(tbStoricoOrdini[[#This Row],[CLIENTE]],tbClienti[],3,FALSE)</f>
        <v>Lazio</v>
      </c>
      <c r="G5830" t="str">
        <f>VLOOKUP(tbStoricoOrdini[[#This Row],[CLIENTE]],tbClienti[],7,FALSE)</f>
        <v>AC</v>
      </c>
      <c r="H5830" t="s">
        <v>66</v>
      </c>
      <c r="I5830" t="str">
        <f>IF(LEFT(tbStoricoOrdini[[#This Row],[ARTICOLO]],3) = "COG","COG",LEFT(tbStoricoOrdini[[#This Row],[ARTICOLO]],FIND(" ",tbStoricoOrdini[[#This Row],[ARTICOLO]])-1))</f>
        <v>BAG</v>
      </c>
      <c r="J5830" t="str">
        <f>MID(tbStoricoOrdini[[#This Row],[ARTICOLO]],FIND(" ",tbStoricoOrdini[[#This Row],[ARTICOLO]])+1,4)</f>
        <v>2500</v>
      </c>
      <c r="K5830" t="str">
        <f>IFERROR(RIGHT(tbStoricoOrdini[[#This Row],[ARTICOLO]],LEN(tbStoricoOrdini[[#This Row],[ARTICOLO]])-FIND(" ",tbStoricoOrdini[[#This Row],[ARTICOLO]],FIND(" ",tbStoricoOrdini[[#This Row],[ARTICOLO]]) +1)),"")</f>
        <v>Plus</v>
      </c>
      <c r="L5830" s="3">
        <f>VLOOKUP(tbStoricoOrdini[[#This Row],[ARTICOLO]],tbArticoli[],2,FALSE)</f>
        <v>220</v>
      </c>
      <c r="M5830" s="22">
        <f>tbStoricoOrdini[[#This Row],[IMPORTO]]/tbStoricoOrdini[[#This Row],[PREZZO]]</f>
        <v>1.009090909090909</v>
      </c>
      <c r="N5830" t="s">
        <v>8</v>
      </c>
      <c r="O5830" s="8">
        <f>VLOOKUP(tbStoricoOrdini[[#This Row],[AGENTE]],tbAgenti[],2,FALSE)</f>
        <v>0.05</v>
      </c>
      <c r="P5830" s="2">
        <v>222</v>
      </c>
      <c r="Q5830" s="2">
        <f>tbStoricoOrdini[[#This Row],[IMPORTO]]*tbStoricoOrdini[[#This Row],[% COMM.]]</f>
        <v>11.100000000000001</v>
      </c>
      <c r="R5830" s="2">
        <f>tbStoricoOrdini[[#This Row],[TOT. COMM.]]+tbStoricoOrdini[[#This Row],[IMPORTO]]</f>
        <v>233.1</v>
      </c>
    </row>
    <row r="5831" spans="1:18">
      <c r="A5831" s="1">
        <v>44013</v>
      </c>
      <c r="B5831" s="7">
        <f>MONTH(tbStoricoOrdini[[#This Row],[DATA]])</f>
        <v>7</v>
      </c>
      <c r="C5831" t="s">
        <v>5926</v>
      </c>
      <c r="D5831" t="str">
        <f>RIGHT(tbStoricoOrdini[[#This Row],[ORDINE]],4)</f>
        <v>5828</v>
      </c>
      <c r="E5831" t="s">
        <v>41</v>
      </c>
      <c r="F5831" t="str">
        <f>VLOOKUP(tbStoricoOrdini[[#This Row],[CLIENTE]],tbClienti[],3,FALSE)</f>
        <v>Lazio</v>
      </c>
      <c r="G5831" t="str">
        <f>VLOOKUP(tbStoricoOrdini[[#This Row],[CLIENTE]],tbClienti[],7,FALSE)</f>
        <v>AC</v>
      </c>
      <c r="H5831" t="s">
        <v>66</v>
      </c>
      <c r="I5831" t="str">
        <f>IF(LEFT(tbStoricoOrdini[[#This Row],[ARTICOLO]],3) = "COG","COG",LEFT(tbStoricoOrdini[[#This Row],[ARTICOLO]],FIND(" ",tbStoricoOrdini[[#This Row],[ARTICOLO]])-1))</f>
        <v>BAG</v>
      </c>
      <c r="J5831" t="str">
        <f>MID(tbStoricoOrdini[[#This Row],[ARTICOLO]],FIND(" ",tbStoricoOrdini[[#This Row],[ARTICOLO]])+1,4)</f>
        <v>2500</v>
      </c>
      <c r="K5831" t="str">
        <f>IFERROR(RIGHT(tbStoricoOrdini[[#This Row],[ARTICOLO]],LEN(tbStoricoOrdini[[#This Row],[ARTICOLO]])-FIND(" ",tbStoricoOrdini[[#This Row],[ARTICOLO]],FIND(" ",tbStoricoOrdini[[#This Row],[ARTICOLO]]) +1)),"")</f>
        <v>Plus</v>
      </c>
      <c r="L5831" s="3">
        <f>VLOOKUP(tbStoricoOrdini[[#This Row],[ARTICOLO]],tbArticoli[],2,FALSE)</f>
        <v>220</v>
      </c>
      <c r="M5831" s="22">
        <f>tbStoricoOrdini[[#This Row],[IMPORTO]]/tbStoricoOrdini[[#This Row],[PREZZO]]</f>
        <v>0.85909090909090913</v>
      </c>
      <c r="N5831" t="s">
        <v>13</v>
      </c>
      <c r="O5831" s="8">
        <f>VLOOKUP(tbStoricoOrdini[[#This Row],[AGENTE]],tbAgenti[],2,FALSE)</f>
        <v>0.1</v>
      </c>
      <c r="P5831" s="2">
        <v>189</v>
      </c>
      <c r="Q5831" s="2">
        <f>tbStoricoOrdini[[#This Row],[IMPORTO]]*tbStoricoOrdini[[#This Row],[% COMM.]]</f>
        <v>18.900000000000002</v>
      </c>
      <c r="R5831" s="2">
        <f>tbStoricoOrdini[[#This Row],[TOT. COMM.]]+tbStoricoOrdini[[#This Row],[IMPORTO]]</f>
        <v>207.9</v>
      </c>
    </row>
    <row r="5832" spans="1:18">
      <c r="A5832" s="1">
        <v>44013</v>
      </c>
      <c r="B5832" s="7">
        <f>MONTH(tbStoricoOrdini[[#This Row],[DATA]])</f>
        <v>7</v>
      </c>
      <c r="C5832" t="s">
        <v>5927</v>
      </c>
      <c r="D5832" t="str">
        <f>RIGHT(tbStoricoOrdini[[#This Row],[ORDINE]],4)</f>
        <v>5829</v>
      </c>
      <c r="E5832" t="s">
        <v>41</v>
      </c>
      <c r="F5832" t="str">
        <f>VLOOKUP(tbStoricoOrdini[[#This Row],[CLIENTE]],tbClienti[],3,FALSE)</f>
        <v>Lazio</v>
      </c>
      <c r="G5832" t="str">
        <f>VLOOKUP(tbStoricoOrdini[[#This Row],[CLIENTE]],tbClienti[],7,FALSE)</f>
        <v>AC</v>
      </c>
      <c r="H5832" t="s">
        <v>66</v>
      </c>
      <c r="I5832" t="str">
        <f>IF(LEFT(tbStoricoOrdini[[#This Row],[ARTICOLO]],3) = "COG","COG",LEFT(tbStoricoOrdini[[#This Row],[ARTICOLO]],FIND(" ",tbStoricoOrdini[[#This Row],[ARTICOLO]])-1))</f>
        <v>BAG</v>
      </c>
      <c r="J5832" t="str">
        <f>MID(tbStoricoOrdini[[#This Row],[ARTICOLO]],FIND(" ",tbStoricoOrdini[[#This Row],[ARTICOLO]])+1,4)</f>
        <v>2500</v>
      </c>
      <c r="K5832" t="str">
        <f>IFERROR(RIGHT(tbStoricoOrdini[[#This Row],[ARTICOLO]],LEN(tbStoricoOrdini[[#This Row],[ARTICOLO]])-FIND(" ",tbStoricoOrdini[[#This Row],[ARTICOLO]],FIND(" ",tbStoricoOrdini[[#This Row],[ARTICOLO]]) +1)),"")</f>
        <v>Plus</v>
      </c>
      <c r="L5832" s="3">
        <f>VLOOKUP(tbStoricoOrdini[[#This Row],[ARTICOLO]],tbArticoli[],2,FALSE)</f>
        <v>220</v>
      </c>
      <c r="M5832" s="22">
        <f>tbStoricoOrdini[[#This Row],[IMPORTO]]/tbStoricoOrdini[[#This Row],[PREZZO]]</f>
        <v>1.75</v>
      </c>
      <c r="N5832" t="s">
        <v>6</v>
      </c>
      <c r="O5832" s="8">
        <f>VLOOKUP(tbStoricoOrdini[[#This Row],[AGENTE]],tbAgenti[],2,FALSE)</f>
        <v>7.4999999999999997E-2</v>
      </c>
      <c r="P5832" s="2">
        <v>385</v>
      </c>
      <c r="Q5832" s="2">
        <f>tbStoricoOrdini[[#This Row],[IMPORTO]]*tbStoricoOrdini[[#This Row],[% COMM.]]</f>
        <v>28.875</v>
      </c>
      <c r="R5832" s="2">
        <f>tbStoricoOrdini[[#This Row],[TOT. COMM.]]+tbStoricoOrdini[[#This Row],[IMPORTO]]</f>
        <v>413.875</v>
      </c>
    </row>
    <row r="5833" spans="1:18">
      <c r="A5833" s="1">
        <v>44013</v>
      </c>
      <c r="B5833" s="7">
        <f>MONTH(tbStoricoOrdini[[#This Row],[DATA]])</f>
        <v>7</v>
      </c>
      <c r="C5833" t="s">
        <v>5928</v>
      </c>
      <c r="D5833" t="str">
        <f>RIGHT(tbStoricoOrdini[[#This Row],[ORDINE]],4)</f>
        <v>5830</v>
      </c>
      <c r="E5833" t="s">
        <v>41</v>
      </c>
      <c r="F5833" t="str">
        <f>VLOOKUP(tbStoricoOrdini[[#This Row],[CLIENTE]],tbClienti[],3,FALSE)</f>
        <v>Lazio</v>
      </c>
      <c r="G5833" t="str">
        <f>VLOOKUP(tbStoricoOrdini[[#This Row],[CLIENTE]],tbClienti[],7,FALSE)</f>
        <v>AC</v>
      </c>
      <c r="H5833" t="s">
        <v>66</v>
      </c>
      <c r="I5833" t="str">
        <f>IF(LEFT(tbStoricoOrdini[[#This Row],[ARTICOLO]],3) = "COG","COG",LEFT(tbStoricoOrdini[[#This Row],[ARTICOLO]],FIND(" ",tbStoricoOrdini[[#This Row],[ARTICOLO]])-1))</f>
        <v>BAG</v>
      </c>
      <c r="J5833" t="str">
        <f>MID(tbStoricoOrdini[[#This Row],[ARTICOLO]],FIND(" ",tbStoricoOrdini[[#This Row],[ARTICOLO]])+1,4)</f>
        <v>2500</v>
      </c>
      <c r="K5833" t="str">
        <f>IFERROR(RIGHT(tbStoricoOrdini[[#This Row],[ARTICOLO]],LEN(tbStoricoOrdini[[#This Row],[ARTICOLO]])-FIND(" ",tbStoricoOrdini[[#This Row],[ARTICOLO]],FIND(" ",tbStoricoOrdini[[#This Row],[ARTICOLO]]) +1)),"")</f>
        <v>Plus</v>
      </c>
      <c r="L5833" s="3">
        <f>VLOOKUP(tbStoricoOrdini[[#This Row],[ARTICOLO]],tbArticoli[],2,FALSE)</f>
        <v>220</v>
      </c>
      <c r="M5833" s="22">
        <f>tbStoricoOrdini[[#This Row],[IMPORTO]]/tbStoricoOrdini[[#This Row],[PREZZO]]</f>
        <v>1.1363636363636365</v>
      </c>
      <c r="N5833" t="s">
        <v>9</v>
      </c>
      <c r="O5833" s="8">
        <f>VLOOKUP(tbStoricoOrdini[[#This Row],[AGENTE]],tbAgenti[],2,FALSE)</f>
        <v>0.05</v>
      </c>
      <c r="P5833" s="2">
        <v>250</v>
      </c>
      <c r="Q5833" s="2">
        <f>tbStoricoOrdini[[#This Row],[IMPORTO]]*tbStoricoOrdini[[#This Row],[% COMM.]]</f>
        <v>12.5</v>
      </c>
      <c r="R5833" s="2">
        <f>tbStoricoOrdini[[#This Row],[TOT. COMM.]]+tbStoricoOrdini[[#This Row],[IMPORTO]]</f>
        <v>262.5</v>
      </c>
    </row>
    <row r="5834" spans="1:18">
      <c r="A5834" s="1">
        <v>44013</v>
      </c>
      <c r="B5834" s="7">
        <f>MONTH(tbStoricoOrdini[[#This Row],[DATA]])</f>
        <v>7</v>
      </c>
      <c r="C5834" t="s">
        <v>5929</v>
      </c>
      <c r="D5834" t="str">
        <f>RIGHT(tbStoricoOrdini[[#This Row],[ORDINE]],4)</f>
        <v>5831</v>
      </c>
      <c r="E5834" t="s">
        <v>41</v>
      </c>
      <c r="F5834" t="str">
        <f>VLOOKUP(tbStoricoOrdini[[#This Row],[CLIENTE]],tbClienti[],3,FALSE)</f>
        <v>Lazio</v>
      </c>
      <c r="G5834" t="str">
        <f>VLOOKUP(tbStoricoOrdini[[#This Row],[CLIENTE]],tbClienti[],7,FALSE)</f>
        <v>AC</v>
      </c>
      <c r="H5834" t="s">
        <v>82</v>
      </c>
      <c r="I5834" t="str">
        <f>IF(LEFT(tbStoricoOrdini[[#This Row],[ARTICOLO]],3) = "COG","COG",LEFT(tbStoricoOrdini[[#This Row],[ARTICOLO]],FIND(" ",tbStoricoOrdini[[#This Row],[ARTICOLO]])-1))</f>
        <v>COG</v>
      </c>
      <c r="J5834" t="str">
        <f>MID(tbStoricoOrdini[[#This Row],[ARTICOLO]],FIND(" ",tbStoricoOrdini[[#This Row],[ARTICOLO]])+1,4)</f>
        <v>7000</v>
      </c>
      <c r="K5834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5834" s="3">
        <f>VLOOKUP(tbStoricoOrdini[[#This Row],[ARTICOLO]],tbArticoli[],2,FALSE)</f>
        <v>500</v>
      </c>
      <c r="M5834" s="22">
        <f>tbStoricoOrdini[[#This Row],[IMPORTO]]/tbStoricoOrdini[[#This Row],[PREZZO]]</f>
        <v>5.95</v>
      </c>
      <c r="N5834" t="s">
        <v>6</v>
      </c>
      <c r="O5834" s="8">
        <f>VLOOKUP(tbStoricoOrdini[[#This Row],[AGENTE]],tbAgenti[],2,FALSE)</f>
        <v>7.4999999999999997E-2</v>
      </c>
      <c r="P5834" s="2">
        <v>2975</v>
      </c>
      <c r="Q5834" s="2">
        <f>tbStoricoOrdini[[#This Row],[IMPORTO]]*tbStoricoOrdini[[#This Row],[% COMM.]]</f>
        <v>223.125</v>
      </c>
      <c r="R5834" s="2">
        <f>tbStoricoOrdini[[#This Row],[TOT. COMM.]]+tbStoricoOrdini[[#This Row],[IMPORTO]]</f>
        <v>3198.125</v>
      </c>
    </row>
    <row r="5835" spans="1:18">
      <c r="A5835" s="1">
        <v>44013</v>
      </c>
      <c r="B5835" s="7">
        <f>MONTH(tbStoricoOrdini[[#This Row],[DATA]])</f>
        <v>7</v>
      </c>
      <c r="C5835" t="s">
        <v>5930</v>
      </c>
      <c r="D5835" t="str">
        <f>RIGHT(tbStoricoOrdini[[#This Row],[ORDINE]],4)</f>
        <v>5832</v>
      </c>
      <c r="E5835" t="s">
        <v>41</v>
      </c>
      <c r="F5835" t="str">
        <f>VLOOKUP(tbStoricoOrdini[[#This Row],[CLIENTE]],tbClienti[],3,FALSE)</f>
        <v>Lazio</v>
      </c>
      <c r="G5835" t="str">
        <f>VLOOKUP(tbStoricoOrdini[[#This Row],[CLIENTE]],tbClienti[],7,FALSE)</f>
        <v>AC</v>
      </c>
      <c r="H5835" t="s">
        <v>69</v>
      </c>
      <c r="I5835" t="str">
        <f>IF(LEFT(tbStoricoOrdini[[#This Row],[ARTICOLO]],3) = "COG","COG",LEFT(tbStoricoOrdini[[#This Row],[ARTICOLO]],FIND(" ",tbStoricoOrdini[[#This Row],[ARTICOLO]])-1))</f>
        <v>BAG</v>
      </c>
      <c r="J5835" t="str">
        <f>MID(tbStoricoOrdini[[#This Row],[ARTICOLO]],FIND(" ",tbStoricoOrdini[[#This Row],[ARTICOLO]])+1,4)</f>
        <v>1121</v>
      </c>
      <c r="K5835" t="str">
        <f>IFERROR(RIGHT(tbStoricoOrdini[[#This Row],[ARTICOLO]],LEN(tbStoricoOrdini[[#This Row],[ARTICOLO]])-FIND(" ",tbStoricoOrdini[[#This Row],[ARTICOLO]],FIND(" ",tbStoricoOrdini[[#This Row],[ARTICOLO]]) +1)),"")</f>
        <v>Gold</v>
      </c>
      <c r="L5835" s="3">
        <f>VLOOKUP(tbStoricoOrdini[[#This Row],[ARTICOLO]],tbArticoli[],2,FALSE)</f>
        <v>230</v>
      </c>
      <c r="M5835" s="22">
        <f>tbStoricoOrdini[[#This Row],[IMPORTO]]/tbStoricoOrdini[[#This Row],[PREZZO]]</f>
        <v>0.15652173913043479</v>
      </c>
      <c r="N5835" t="s">
        <v>9</v>
      </c>
      <c r="O5835" s="8">
        <f>VLOOKUP(tbStoricoOrdini[[#This Row],[AGENTE]],tbAgenti[],2,FALSE)</f>
        <v>0.05</v>
      </c>
      <c r="P5835" s="2">
        <v>36</v>
      </c>
      <c r="Q5835" s="2">
        <f>tbStoricoOrdini[[#This Row],[IMPORTO]]*tbStoricoOrdini[[#This Row],[% COMM.]]</f>
        <v>1.8</v>
      </c>
      <c r="R5835" s="2">
        <f>tbStoricoOrdini[[#This Row],[TOT. COMM.]]+tbStoricoOrdini[[#This Row],[IMPORTO]]</f>
        <v>37.799999999999997</v>
      </c>
    </row>
    <row r="5836" spans="1:18">
      <c r="A5836" s="1">
        <v>44013</v>
      </c>
      <c r="B5836" s="7">
        <f>MONTH(tbStoricoOrdini[[#This Row],[DATA]])</f>
        <v>7</v>
      </c>
      <c r="C5836" t="s">
        <v>5931</v>
      </c>
      <c r="D5836" t="str">
        <f>RIGHT(tbStoricoOrdini[[#This Row],[ORDINE]],4)</f>
        <v>5833</v>
      </c>
      <c r="E5836" t="s">
        <v>41</v>
      </c>
      <c r="F5836" t="str">
        <f>VLOOKUP(tbStoricoOrdini[[#This Row],[CLIENTE]],tbClienti[],3,FALSE)</f>
        <v>Lazio</v>
      </c>
      <c r="G5836" t="str">
        <f>VLOOKUP(tbStoricoOrdini[[#This Row],[CLIENTE]],tbClienti[],7,FALSE)</f>
        <v>AC</v>
      </c>
      <c r="H5836" t="s">
        <v>83</v>
      </c>
      <c r="I5836" t="str">
        <f>IF(LEFT(tbStoricoOrdini[[#This Row],[ARTICOLO]],3) = "COG","COG",LEFT(tbStoricoOrdini[[#This Row],[ARTICOLO]],FIND(" ",tbStoricoOrdini[[#This Row],[ARTICOLO]])-1))</f>
        <v>COG</v>
      </c>
      <c r="J5836" t="str">
        <f>MID(tbStoricoOrdini[[#This Row],[ARTICOLO]],FIND(" ",tbStoricoOrdini[[#This Row],[ARTICOLO]])+1,4)</f>
        <v>8000</v>
      </c>
      <c r="K5836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5836" s="3">
        <f>VLOOKUP(tbStoricoOrdini[[#This Row],[ARTICOLO]],tbArticoli[],2,FALSE)</f>
        <v>670</v>
      </c>
      <c r="M5836" s="22">
        <f>tbStoricoOrdini[[#This Row],[IMPORTO]]/tbStoricoOrdini[[#This Row],[PREZZO]]</f>
        <v>7.6119402985074622E-2</v>
      </c>
      <c r="N5836" t="s">
        <v>9</v>
      </c>
      <c r="O5836" s="8">
        <f>VLOOKUP(tbStoricoOrdini[[#This Row],[AGENTE]],tbAgenti[],2,FALSE)</f>
        <v>0.05</v>
      </c>
      <c r="P5836" s="2">
        <v>51</v>
      </c>
      <c r="Q5836" s="2">
        <f>tbStoricoOrdini[[#This Row],[IMPORTO]]*tbStoricoOrdini[[#This Row],[% COMM.]]</f>
        <v>2.5500000000000003</v>
      </c>
      <c r="R5836" s="2">
        <f>tbStoricoOrdini[[#This Row],[TOT. COMM.]]+tbStoricoOrdini[[#This Row],[IMPORTO]]</f>
        <v>53.55</v>
      </c>
    </row>
    <row r="5837" spans="1:18">
      <c r="A5837" s="1">
        <v>44013</v>
      </c>
      <c r="B5837" s="7">
        <f>MONTH(tbStoricoOrdini[[#This Row],[DATA]])</f>
        <v>7</v>
      </c>
      <c r="C5837" t="s">
        <v>5932</v>
      </c>
      <c r="D5837" t="str">
        <f>RIGHT(tbStoricoOrdini[[#This Row],[ORDINE]],4)</f>
        <v>5834</v>
      </c>
      <c r="E5837" t="s">
        <v>41</v>
      </c>
      <c r="F5837" t="str">
        <f>VLOOKUP(tbStoricoOrdini[[#This Row],[CLIENTE]],tbClienti[],3,FALSE)</f>
        <v>Lazio</v>
      </c>
      <c r="G5837" t="str">
        <f>VLOOKUP(tbStoricoOrdini[[#This Row],[CLIENTE]],tbClienti[],7,FALSE)</f>
        <v>AC</v>
      </c>
      <c r="H5837" t="s">
        <v>70</v>
      </c>
      <c r="I5837" t="str">
        <f>IF(LEFT(tbStoricoOrdini[[#This Row],[ARTICOLO]],3) = "COG","COG",LEFT(tbStoricoOrdini[[#This Row],[ARTICOLO]],FIND(" ",tbStoricoOrdini[[#This Row],[ARTICOLO]])-1))</f>
        <v>EB08</v>
      </c>
      <c r="J5837" t="str">
        <f>MID(tbStoricoOrdini[[#This Row],[ARTICOLO]],FIND(" ",tbStoricoOrdini[[#This Row],[ARTICOLO]])+1,4)</f>
        <v>7500</v>
      </c>
      <c r="K5837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5837" s="3">
        <f>VLOOKUP(tbStoricoOrdini[[#This Row],[ARTICOLO]],tbArticoli[],2,FALSE)</f>
        <v>180</v>
      </c>
      <c r="M5837" s="22">
        <f>tbStoricoOrdini[[#This Row],[IMPORTO]]/tbStoricoOrdini[[#This Row],[PREZZO]]</f>
        <v>0.15555555555555556</v>
      </c>
      <c r="N5837" t="s">
        <v>13</v>
      </c>
      <c r="O5837" s="8">
        <f>VLOOKUP(tbStoricoOrdini[[#This Row],[AGENTE]],tbAgenti[],2,FALSE)</f>
        <v>0.1</v>
      </c>
      <c r="P5837" s="2">
        <v>28</v>
      </c>
      <c r="Q5837" s="2">
        <f>tbStoricoOrdini[[#This Row],[IMPORTO]]*tbStoricoOrdini[[#This Row],[% COMM.]]</f>
        <v>2.8000000000000003</v>
      </c>
      <c r="R5837" s="2">
        <f>tbStoricoOrdini[[#This Row],[TOT. COMM.]]+tbStoricoOrdini[[#This Row],[IMPORTO]]</f>
        <v>30.8</v>
      </c>
    </row>
    <row r="5838" spans="1:18">
      <c r="A5838" s="1">
        <v>44013</v>
      </c>
      <c r="B5838" s="7">
        <f>MONTH(tbStoricoOrdini[[#This Row],[DATA]])</f>
        <v>7</v>
      </c>
      <c r="C5838" t="s">
        <v>5933</v>
      </c>
      <c r="D5838" t="str">
        <f>RIGHT(tbStoricoOrdini[[#This Row],[ORDINE]],4)</f>
        <v>5835</v>
      </c>
      <c r="E5838" t="s">
        <v>41</v>
      </c>
      <c r="F5838" t="str">
        <f>VLOOKUP(tbStoricoOrdini[[#This Row],[CLIENTE]],tbClienti[],3,FALSE)</f>
        <v>Lazio</v>
      </c>
      <c r="G5838" t="str">
        <f>VLOOKUP(tbStoricoOrdini[[#This Row],[CLIENTE]],tbClienti[],7,FALSE)</f>
        <v>AC</v>
      </c>
      <c r="H5838" t="s">
        <v>70</v>
      </c>
      <c r="I5838" t="str">
        <f>IF(LEFT(tbStoricoOrdini[[#This Row],[ARTICOLO]],3) = "COG","COG",LEFT(tbStoricoOrdini[[#This Row],[ARTICOLO]],FIND(" ",tbStoricoOrdini[[#This Row],[ARTICOLO]])-1))</f>
        <v>EB08</v>
      </c>
      <c r="J5838" t="str">
        <f>MID(tbStoricoOrdini[[#This Row],[ARTICOLO]],FIND(" ",tbStoricoOrdini[[#This Row],[ARTICOLO]])+1,4)</f>
        <v>7500</v>
      </c>
      <c r="K5838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5838" s="3">
        <f>VLOOKUP(tbStoricoOrdini[[#This Row],[ARTICOLO]],tbArticoli[],2,FALSE)</f>
        <v>180</v>
      </c>
      <c r="M5838" s="22">
        <f>tbStoricoOrdini[[#This Row],[IMPORTO]]/tbStoricoOrdini[[#This Row],[PREZZO]]</f>
        <v>0.72777777777777775</v>
      </c>
      <c r="N5838" t="s">
        <v>9</v>
      </c>
      <c r="O5838" s="8">
        <f>VLOOKUP(tbStoricoOrdini[[#This Row],[AGENTE]],tbAgenti[],2,FALSE)</f>
        <v>0.05</v>
      </c>
      <c r="P5838" s="2">
        <v>131</v>
      </c>
      <c r="Q5838" s="2">
        <f>tbStoricoOrdini[[#This Row],[IMPORTO]]*tbStoricoOrdini[[#This Row],[% COMM.]]</f>
        <v>6.5500000000000007</v>
      </c>
      <c r="R5838" s="2">
        <f>tbStoricoOrdini[[#This Row],[TOT. COMM.]]+tbStoricoOrdini[[#This Row],[IMPORTO]]</f>
        <v>137.55000000000001</v>
      </c>
    </row>
    <row r="5839" spans="1:18">
      <c r="A5839" s="1">
        <v>44013</v>
      </c>
      <c r="B5839" s="7">
        <f>MONTH(tbStoricoOrdini[[#This Row],[DATA]])</f>
        <v>7</v>
      </c>
      <c r="C5839" t="s">
        <v>5934</v>
      </c>
      <c r="D5839" t="str">
        <f>RIGHT(tbStoricoOrdini[[#This Row],[ORDINE]],4)</f>
        <v>5836</v>
      </c>
      <c r="E5839" t="s">
        <v>41</v>
      </c>
      <c r="F5839" t="str">
        <f>VLOOKUP(tbStoricoOrdini[[#This Row],[CLIENTE]],tbClienti[],3,FALSE)</f>
        <v>Lazio</v>
      </c>
      <c r="G5839" t="str">
        <f>VLOOKUP(tbStoricoOrdini[[#This Row],[CLIENTE]],tbClienti[],7,FALSE)</f>
        <v>AC</v>
      </c>
      <c r="H5839" t="s">
        <v>75</v>
      </c>
      <c r="I5839" t="str">
        <f>IF(LEFT(tbStoricoOrdini[[#This Row],[ARTICOLO]],3) = "COG","COG",LEFT(tbStoricoOrdini[[#This Row],[ARTICOLO]],FIND(" ",tbStoricoOrdini[[#This Row],[ARTICOLO]])-1))</f>
        <v>AVRC</v>
      </c>
      <c r="J5839" t="str">
        <f>MID(tbStoricoOrdini[[#This Row],[ARTICOLO]],FIND(" ",tbStoricoOrdini[[#This Row],[ARTICOLO]])+1,4)</f>
        <v>1000</v>
      </c>
      <c r="K5839" t="str">
        <f>IFERROR(RIGHT(tbStoricoOrdini[[#This Row],[ARTICOLO]],LEN(tbStoricoOrdini[[#This Row],[ARTICOLO]])-FIND(" ",tbStoricoOrdini[[#This Row],[ARTICOLO]],FIND(" ",tbStoricoOrdini[[#This Row],[ARTICOLO]]) +1)),"")</f>
        <v>Silver</v>
      </c>
      <c r="L5839" s="3">
        <f>VLOOKUP(tbStoricoOrdini[[#This Row],[ARTICOLO]],tbArticoli[],2,FALSE)</f>
        <v>390</v>
      </c>
      <c r="M5839" s="22">
        <f>tbStoricoOrdini[[#This Row],[IMPORTO]]/tbStoricoOrdini[[#This Row],[PREZZO]]</f>
        <v>41.784615384615385</v>
      </c>
      <c r="N5839" t="s">
        <v>9</v>
      </c>
      <c r="O5839" s="8">
        <f>VLOOKUP(tbStoricoOrdini[[#This Row],[AGENTE]],tbAgenti[],2,FALSE)</f>
        <v>0.05</v>
      </c>
      <c r="P5839" s="2">
        <v>16296</v>
      </c>
      <c r="Q5839" s="2">
        <f>tbStoricoOrdini[[#This Row],[IMPORTO]]*tbStoricoOrdini[[#This Row],[% COMM.]]</f>
        <v>814.80000000000007</v>
      </c>
      <c r="R5839" s="2">
        <f>tbStoricoOrdini[[#This Row],[TOT. COMM.]]+tbStoricoOrdini[[#This Row],[IMPORTO]]</f>
        <v>17110.8</v>
      </c>
    </row>
    <row r="5840" spans="1:18">
      <c r="A5840" s="1">
        <v>44013</v>
      </c>
      <c r="B5840" s="7">
        <f>MONTH(tbStoricoOrdini[[#This Row],[DATA]])</f>
        <v>7</v>
      </c>
      <c r="C5840" t="s">
        <v>5935</v>
      </c>
      <c r="D5840" t="str">
        <f>RIGHT(tbStoricoOrdini[[#This Row],[ORDINE]],4)</f>
        <v>5837</v>
      </c>
      <c r="E5840" t="s">
        <v>41</v>
      </c>
      <c r="F5840" t="str">
        <f>VLOOKUP(tbStoricoOrdini[[#This Row],[CLIENTE]],tbClienti[],3,FALSE)</f>
        <v>Lazio</v>
      </c>
      <c r="G5840" t="str">
        <f>VLOOKUP(tbStoricoOrdini[[#This Row],[CLIENTE]],tbClienti[],7,FALSE)</f>
        <v>AC</v>
      </c>
      <c r="H5840" t="s">
        <v>71</v>
      </c>
      <c r="I5840" t="str">
        <f>IF(LEFT(tbStoricoOrdini[[#This Row],[ARTICOLO]],3) = "COG","COG",LEFT(tbStoricoOrdini[[#This Row],[ARTICOLO]],FIND(" ",tbStoricoOrdini[[#This Row],[ARTICOLO]])-1))</f>
        <v>EB07</v>
      </c>
      <c r="J5840" t="str">
        <f>MID(tbStoricoOrdini[[#This Row],[ARTICOLO]],FIND(" ",tbStoricoOrdini[[#This Row],[ARTICOLO]])+1,4)</f>
        <v>5000</v>
      </c>
      <c r="K5840" t="str">
        <f>IFERROR(RIGHT(tbStoricoOrdini[[#This Row],[ARTICOLO]],LEN(tbStoricoOrdini[[#This Row],[ARTICOLO]])-FIND(" ",tbStoricoOrdini[[#This Row],[ARTICOLO]],FIND(" ",tbStoricoOrdini[[#This Row],[ARTICOLO]]) +1)),"")</f>
        <v/>
      </c>
      <c r="L5840" s="3">
        <f>VLOOKUP(tbStoricoOrdini[[#This Row],[ARTICOLO]],tbArticoli[],2,FALSE)</f>
        <v>140</v>
      </c>
      <c r="M5840" s="22">
        <f>tbStoricoOrdini[[#This Row],[IMPORTO]]/tbStoricoOrdini[[#This Row],[PREZZO]]</f>
        <v>29.078571428571429</v>
      </c>
      <c r="N5840" t="s">
        <v>11</v>
      </c>
      <c r="O5840" s="8">
        <f>VLOOKUP(tbStoricoOrdini[[#This Row],[AGENTE]],tbAgenti[],2,FALSE)</f>
        <v>0.04</v>
      </c>
      <c r="P5840" s="2">
        <v>4071</v>
      </c>
      <c r="Q5840" s="2">
        <f>tbStoricoOrdini[[#This Row],[IMPORTO]]*tbStoricoOrdini[[#This Row],[% COMM.]]</f>
        <v>162.84</v>
      </c>
      <c r="R5840" s="2">
        <f>tbStoricoOrdini[[#This Row],[TOT. COMM.]]+tbStoricoOrdini[[#This Row],[IMPORTO]]</f>
        <v>4233.84</v>
      </c>
    </row>
    <row r="5841" spans="1:18">
      <c r="A5841" s="1">
        <v>44013</v>
      </c>
      <c r="B5841" s="7">
        <f>MONTH(tbStoricoOrdini[[#This Row],[DATA]])</f>
        <v>7</v>
      </c>
      <c r="C5841" t="s">
        <v>5936</v>
      </c>
      <c r="D5841" t="str">
        <f>RIGHT(tbStoricoOrdini[[#This Row],[ORDINE]],4)</f>
        <v>5838</v>
      </c>
      <c r="E5841" t="s">
        <v>41</v>
      </c>
      <c r="F5841" t="str">
        <f>VLOOKUP(tbStoricoOrdini[[#This Row],[CLIENTE]],tbClienti[],3,FALSE)</f>
        <v>Lazio</v>
      </c>
      <c r="G5841" t="str">
        <f>VLOOKUP(tbStoricoOrdini[[#This Row],[CLIENTE]],tbClienti[],7,FALSE)</f>
        <v>AC</v>
      </c>
      <c r="H5841" t="s">
        <v>71</v>
      </c>
      <c r="I5841" t="str">
        <f>IF(LEFT(tbStoricoOrdini[[#This Row],[ARTICOLO]],3) = "COG","COG",LEFT(tbStoricoOrdini[[#This Row],[ARTICOLO]],FIND(" ",tbStoricoOrdini[[#This Row],[ARTICOLO]])-1))</f>
        <v>EB07</v>
      </c>
      <c r="J5841" t="str">
        <f>MID(tbStoricoOrdini[[#This Row],[ARTICOLO]],FIND(" ",tbStoricoOrdini[[#This Row],[ARTICOLO]])+1,4)</f>
        <v>5000</v>
      </c>
      <c r="K5841" t="str">
        <f>IFERROR(RIGHT(tbStoricoOrdini[[#This Row],[ARTICOLO]],LEN(tbStoricoOrdini[[#This Row],[ARTICOLO]])-FIND(" ",tbStoricoOrdini[[#This Row],[ARTICOLO]],FIND(" ",tbStoricoOrdini[[#This Row],[ARTICOLO]]) +1)),"")</f>
        <v/>
      </c>
      <c r="L5841" s="3">
        <f>VLOOKUP(tbStoricoOrdini[[#This Row],[ARTICOLO]],tbArticoli[],2,FALSE)</f>
        <v>140</v>
      </c>
      <c r="M5841" s="22">
        <f>tbStoricoOrdini[[#This Row],[IMPORTO]]/tbStoricoOrdini[[#This Row],[PREZZO]]</f>
        <v>2.8571428571428571E-2</v>
      </c>
      <c r="N5841" t="s">
        <v>15</v>
      </c>
      <c r="O5841" s="8">
        <f>VLOOKUP(tbStoricoOrdini[[#This Row],[AGENTE]],tbAgenti[],2,FALSE)</f>
        <v>0.08</v>
      </c>
      <c r="P5841" s="2">
        <v>4</v>
      </c>
      <c r="Q5841" s="2">
        <f>tbStoricoOrdini[[#This Row],[IMPORTO]]*tbStoricoOrdini[[#This Row],[% COMM.]]</f>
        <v>0.32</v>
      </c>
      <c r="R5841" s="2">
        <f>tbStoricoOrdini[[#This Row],[TOT. COMM.]]+tbStoricoOrdini[[#This Row],[IMPORTO]]</f>
        <v>4.32</v>
      </c>
    </row>
    <row r="5842" spans="1:18">
      <c r="A5842" s="1">
        <v>44013</v>
      </c>
      <c r="B5842" s="7">
        <f>MONTH(tbStoricoOrdini[[#This Row],[DATA]])</f>
        <v>7</v>
      </c>
      <c r="C5842" t="s">
        <v>5937</v>
      </c>
      <c r="D5842" t="str">
        <f>RIGHT(tbStoricoOrdini[[#This Row],[ORDINE]],4)</f>
        <v>5839</v>
      </c>
      <c r="E5842" t="s">
        <v>41</v>
      </c>
      <c r="F5842" t="str">
        <f>VLOOKUP(tbStoricoOrdini[[#This Row],[CLIENTE]],tbClienti[],3,FALSE)</f>
        <v>Lazio</v>
      </c>
      <c r="G5842" t="str">
        <f>VLOOKUP(tbStoricoOrdini[[#This Row],[CLIENTE]],tbClienti[],7,FALSE)</f>
        <v>AC</v>
      </c>
      <c r="H5842" t="s">
        <v>71</v>
      </c>
      <c r="I5842" t="str">
        <f>IF(LEFT(tbStoricoOrdini[[#This Row],[ARTICOLO]],3) = "COG","COG",LEFT(tbStoricoOrdini[[#This Row],[ARTICOLO]],FIND(" ",tbStoricoOrdini[[#This Row],[ARTICOLO]])-1))</f>
        <v>EB07</v>
      </c>
      <c r="J5842" t="str">
        <f>MID(tbStoricoOrdini[[#This Row],[ARTICOLO]],FIND(" ",tbStoricoOrdini[[#This Row],[ARTICOLO]])+1,4)</f>
        <v>5000</v>
      </c>
      <c r="K5842" t="str">
        <f>IFERROR(RIGHT(tbStoricoOrdini[[#This Row],[ARTICOLO]],LEN(tbStoricoOrdini[[#This Row],[ARTICOLO]])-FIND(" ",tbStoricoOrdini[[#This Row],[ARTICOLO]],FIND(" ",tbStoricoOrdini[[#This Row],[ARTICOLO]]) +1)),"")</f>
        <v/>
      </c>
      <c r="L5842" s="3">
        <f>VLOOKUP(tbStoricoOrdini[[#This Row],[ARTICOLO]],tbArticoli[],2,FALSE)</f>
        <v>140</v>
      </c>
      <c r="M5842" s="22">
        <f>tbStoricoOrdini[[#This Row],[IMPORTO]]/tbStoricoOrdini[[#This Row],[PREZZO]]</f>
        <v>2.9285714285714284</v>
      </c>
      <c r="N5842" t="s">
        <v>8</v>
      </c>
      <c r="O5842" s="8">
        <f>VLOOKUP(tbStoricoOrdini[[#This Row],[AGENTE]],tbAgenti[],2,FALSE)</f>
        <v>0.05</v>
      </c>
      <c r="P5842" s="2">
        <v>410</v>
      </c>
      <c r="Q5842" s="2">
        <f>tbStoricoOrdini[[#This Row],[IMPORTO]]*tbStoricoOrdini[[#This Row],[% COMM.]]</f>
        <v>20.5</v>
      </c>
      <c r="R5842" s="2">
        <f>tbStoricoOrdini[[#This Row],[TOT. COMM.]]+tbStoricoOrdini[[#This Row],[IMPORTO]]</f>
        <v>430.5</v>
      </c>
    </row>
    <row r="5843" spans="1:18">
      <c r="A5843" s="1">
        <v>44013</v>
      </c>
      <c r="B5843" s="7">
        <f>MONTH(tbStoricoOrdini[[#This Row],[DATA]])</f>
        <v>7</v>
      </c>
      <c r="C5843" t="s">
        <v>5938</v>
      </c>
      <c r="D5843" t="str">
        <f>RIGHT(tbStoricoOrdini[[#This Row],[ORDINE]],4)</f>
        <v>5840</v>
      </c>
      <c r="E5843" t="s">
        <v>41</v>
      </c>
      <c r="F5843" t="str">
        <f>VLOOKUP(tbStoricoOrdini[[#This Row],[CLIENTE]],tbClienti[],3,FALSE)</f>
        <v>Lazio</v>
      </c>
      <c r="G5843" t="str">
        <f>VLOOKUP(tbStoricoOrdini[[#This Row],[CLIENTE]],tbClienti[],7,FALSE)</f>
        <v>AC</v>
      </c>
      <c r="H5843" t="s">
        <v>71</v>
      </c>
      <c r="I5843" t="str">
        <f>IF(LEFT(tbStoricoOrdini[[#This Row],[ARTICOLO]],3) = "COG","COG",LEFT(tbStoricoOrdini[[#This Row],[ARTICOLO]],FIND(" ",tbStoricoOrdini[[#This Row],[ARTICOLO]])-1))</f>
        <v>EB07</v>
      </c>
      <c r="J5843" t="str">
        <f>MID(tbStoricoOrdini[[#This Row],[ARTICOLO]],FIND(" ",tbStoricoOrdini[[#This Row],[ARTICOLO]])+1,4)</f>
        <v>5000</v>
      </c>
      <c r="K5843" t="str">
        <f>IFERROR(RIGHT(tbStoricoOrdini[[#This Row],[ARTICOLO]],LEN(tbStoricoOrdini[[#This Row],[ARTICOLO]])-FIND(" ",tbStoricoOrdini[[#This Row],[ARTICOLO]],FIND(" ",tbStoricoOrdini[[#This Row],[ARTICOLO]]) +1)),"")</f>
        <v/>
      </c>
      <c r="L5843" s="3">
        <f>VLOOKUP(tbStoricoOrdini[[#This Row],[ARTICOLO]],tbArticoli[],2,FALSE)</f>
        <v>140</v>
      </c>
      <c r="M5843" s="22">
        <f>tbStoricoOrdini[[#This Row],[IMPORTO]]/tbStoricoOrdini[[#This Row],[PREZZO]]</f>
        <v>79.957142857142856</v>
      </c>
      <c r="N5843" t="s">
        <v>13</v>
      </c>
      <c r="O5843" s="8">
        <f>VLOOKUP(tbStoricoOrdini[[#This Row],[AGENTE]],tbAgenti[],2,FALSE)</f>
        <v>0.1</v>
      </c>
      <c r="P5843" s="2">
        <v>11194</v>
      </c>
      <c r="Q5843" s="2">
        <f>tbStoricoOrdini[[#This Row],[IMPORTO]]*tbStoricoOrdini[[#This Row],[% COMM.]]</f>
        <v>1119.4000000000001</v>
      </c>
      <c r="R5843" s="2">
        <f>tbStoricoOrdini[[#This Row],[TOT. COMM.]]+tbStoricoOrdini[[#This Row],[IMPORTO]]</f>
        <v>12313.4</v>
      </c>
    </row>
    <row r="5844" spans="1:18">
      <c r="A5844" s="1">
        <v>44013</v>
      </c>
      <c r="B5844" s="7">
        <f>MONTH(tbStoricoOrdini[[#This Row],[DATA]])</f>
        <v>7</v>
      </c>
      <c r="C5844" t="s">
        <v>5939</v>
      </c>
      <c r="D5844" t="str">
        <f>RIGHT(tbStoricoOrdini[[#This Row],[ORDINE]],4)</f>
        <v>5841</v>
      </c>
      <c r="E5844" t="s">
        <v>41</v>
      </c>
      <c r="F5844" t="str">
        <f>VLOOKUP(tbStoricoOrdini[[#This Row],[CLIENTE]],tbClienti[],3,FALSE)</f>
        <v>Lazio</v>
      </c>
      <c r="G5844" t="str">
        <f>VLOOKUP(tbStoricoOrdini[[#This Row],[CLIENTE]],tbClienti[],7,FALSE)</f>
        <v>AC</v>
      </c>
      <c r="H5844" t="s">
        <v>71</v>
      </c>
      <c r="I5844" t="str">
        <f>IF(LEFT(tbStoricoOrdini[[#This Row],[ARTICOLO]],3) = "COG","COG",LEFT(tbStoricoOrdini[[#This Row],[ARTICOLO]],FIND(" ",tbStoricoOrdini[[#This Row],[ARTICOLO]])-1))</f>
        <v>EB07</v>
      </c>
      <c r="J5844" t="str">
        <f>MID(tbStoricoOrdini[[#This Row],[ARTICOLO]],FIND(" ",tbStoricoOrdini[[#This Row],[ARTICOLO]])+1,4)</f>
        <v>5000</v>
      </c>
      <c r="K5844" t="str">
        <f>IFERROR(RIGHT(tbStoricoOrdini[[#This Row],[ARTICOLO]],LEN(tbStoricoOrdini[[#This Row],[ARTICOLO]])-FIND(" ",tbStoricoOrdini[[#This Row],[ARTICOLO]],FIND(" ",tbStoricoOrdini[[#This Row],[ARTICOLO]]) +1)),"")</f>
        <v/>
      </c>
      <c r="L5844" s="3">
        <f>VLOOKUP(tbStoricoOrdini[[#This Row],[ARTICOLO]],tbArticoli[],2,FALSE)</f>
        <v>140</v>
      </c>
      <c r="M5844" s="22">
        <f>tbStoricoOrdini[[#This Row],[IMPORTO]]/tbStoricoOrdini[[#This Row],[PREZZO]]</f>
        <v>283.79285714285714</v>
      </c>
      <c r="N5844" t="s">
        <v>6</v>
      </c>
      <c r="O5844" s="8">
        <f>VLOOKUP(tbStoricoOrdini[[#This Row],[AGENTE]],tbAgenti[],2,FALSE)</f>
        <v>7.4999999999999997E-2</v>
      </c>
      <c r="P5844" s="2">
        <v>39731</v>
      </c>
      <c r="Q5844" s="2">
        <f>tbStoricoOrdini[[#This Row],[IMPORTO]]*tbStoricoOrdini[[#This Row],[% COMM.]]</f>
        <v>2979.8249999999998</v>
      </c>
      <c r="R5844" s="2">
        <f>tbStoricoOrdini[[#This Row],[TOT. COMM.]]+tbStoricoOrdini[[#This Row],[IMPORTO]]</f>
        <v>42710.824999999997</v>
      </c>
    </row>
    <row r="5845" spans="1:18">
      <c r="A5845" s="1">
        <v>44013</v>
      </c>
      <c r="B5845" s="7">
        <f>MONTH(tbStoricoOrdini[[#This Row],[DATA]])</f>
        <v>7</v>
      </c>
      <c r="C5845" t="s">
        <v>5940</v>
      </c>
      <c r="D5845" t="str">
        <f>RIGHT(tbStoricoOrdini[[#This Row],[ORDINE]],4)</f>
        <v>5842</v>
      </c>
      <c r="E5845" t="s">
        <v>41</v>
      </c>
      <c r="F5845" t="str">
        <f>VLOOKUP(tbStoricoOrdini[[#This Row],[CLIENTE]],tbClienti[],3,FALSE)</f>
        <v>Lazio</v>
      </c>
      <c r="G5845" t="str">
        <f>VLOOKUP(tbStoricoOrdini[[#This Row],[CLIENTE]],tbClienti[],7,FALSE)</f>
        <v>AC</v>
      </c>
      <c r="H5845" t="s">
        <v>71</v>
      </c>
      <c r="I5845" t="str">
        <f>IF(LEFT(tbStoricoOrdini[[#This Row],[ARTICOLO]],3) = "COG","COG",LEFT(tbStoricoOrdini[[#This Row],[ARTICOLO]],FIND(" ",tbStoricoOrdini[[#This Row],[ARTICOLO]])-1))</f>
        <v>EB07</v>
      </c>
      <c r="J5845" t="str">
        <f>MID(tbStoricoOrdini[[#This Row],[ARTICOLO]],FIND(" ",tbStoricoOrdini[[#This Row],[ARTICOLO]])+1,4)</f>
        <v>5000</v>
      </c>
      <c r="K5845" t="str">
        <f>IFERROR(RIGHT(tbStoricoOrdini[[#This Row],[ARTICOLO]],LEN(tbStoricoOrdini[[#This Row],[ARTICOLO]])-FIND(" ",tbStoricoOrdini[[#This Row],[ARTICOLO]],FIND(" ",tbStoricoOrdini[[#This Row],[ARTICOLO]]) +1)),"")</f>
        <v/>
      </c>
      <c r="L5845" s="3">
        <f>VLOOKUP(tbStoricoOrdini[[#This Row],[ARTICOLO]],tbArticoli[],2,FALSE)</f>
        <v>140</v>
      </c>
      <c r="M5845" s="22">
        <f>tbStoricoOrdini[[#This Row],[IMPORTO]]/tbStoricoOrdini[[#This Row],[PREZZO]]</f>
        <v>3474.9142857142856</v>
      </c>
      <c r="N5845" t="s">
        <v>9</v>
      </c>
      <c r="O5845" s="8">
        <f>VLOOKUP(tbStoricoOrdini[[#This Row],[AGENTE]],tbAgenti[],2,FALSE)</f>
        <v>0.05</v>
      </c>
      <c r="P5845" s="2">
        <v>486488</v>
      </c>
      <c r="Q5845" s="2">
        <f>tbStoricoOrdini[[#This Row],[IMPORTO]]*tbStoricoOrdini[[#This Row],[% COMM.]]</f>
        <v>24324.400000000001</v>
      </c>
      <c r="R5845" s="2">
        <f>tbStoricoOrdini[[#This Row],[TOT. COMM.]]+tbStoricoOrdini[[#This Row],[IMPORTO]]</f>
        <v>510812.4</v>
      </c>
    </row>
    <row r="5846" spans="1:18">
      <c r="A5846" s="1">
        <v>44013</v>
      </c>
      <c r="B5846" s="7">
        <f>MONTH(tbStoricoOrdini[[#This Row],[DATA]])</f>
        <v>7</v>
      </c>
      <c r="C5846" t="s">
        <v>5941</v>
      </c>
      <c r="D5846" t="str">
        <f>RIGHT(tbStoricoOrdini[[#This Row],[ORDINE]],4)</f>
        <v>5843</v>
      </c>
      <c r="E5846" t="s">
        <v>41</v>
      </c>
      <c r="F5846" t="str">
        <f>VLOOKUP(tbStoricoOrdini[[#This Row],[CLIENTE]],tbClienti[],3,FALSE)</f>
        <v>Lazio</v>
      </c>
      <c r="G5846" t="str">
        <f>VLOOKUP(tbStoricoOrdini[[#This Row],[CLIENTE]],tbClienti[],7,FALSE)</f>
        <v>AC</v>
      </c>
      <c r="H5846" t="s">
        <v>76</v>
      </c>
      <c r="I5846" t="str">
        <f>IF(LEFT(tbStoricoOrdini[[#This Row],[ARTICOLO]],3) = "COG","COG",LEFT(tbStoricoOrdini[[#This Row],[ARTICOLO]],FIND(" ",tbStoricoOrdini[[#This Row],[ARTICOLO]])-1))</f>
        <v>COG</v>
      </c>
      <c r="J5846" t="str">
        <f>MID(tbStoricoOrdini[[#This Row],[ARTICOLO]],FIND(" ",tbStoricoOrdini[[#This Row],[ARTICOLO]])+1,4)</f>
        <v>1000</v>
      </c>
      <c r="K5846" t="str">
        <f>IFERROR(RIGHT(tbStoricoOrdini[[#This Row],[ARTICOLO]],LEN(tbStoricoOrdini[[#This Row],[ARTICOLO]])-FIND(" ",tbStoricoOrdini[[#This Row],[ARTICOLO]],FIND(" ",tbStoricoOrdini[[#This Row],[ARTICOLO]]) +1)),"")</f>
        <v/>
      </c>
      <c r="L5846" s="3">
        <f>VLOOKUP(tbStoricoOrdini[[#This Row],[ARTICOLO]],tbArticoli[],2,FALSE)</f>
        <v>150</v>
      </c>
      <c r="M5846" s="22">
        <f>tbStoricoOrdini[[#This Row],[IMPORTO]]/tbStoricoOrdini[[#This Row],[PREZZO]]</f>
        <v>1.7266666666666666</v>
      </c>
      <c r="N5846" t="s">
        <v>15</v>
      </c>
      <c r="O5846" s="8">
        <f>VLOOKUP(tbStoricoOrdini[[#This Row],[AGENTE]],tbAgenti[],2,FALSE)</f>
        <v>0.08</v>
      </c>
      <c r="P5846" s="2">
        <v>259</v>
      </c>
      <c r="Q5846" s="2">
        <f>tbStoricoOrdini[[#This Row],[IMPORTO]]*tbStoricoOrdini[[#This Row],[% COMM.]]</f>
        <v>20.72</v>
      </c>
      <c r="R5846" s="2">
        <f>tbStoricoOrdini[[#This Row],[TOT. COMM.]]+tbStoricoOrdini[[#This Row],[IMPORTO]]</f>
        <v>279.72000000000003</v>
      </c>
    </row>
    <row r="5847" spans="1:18">
      <c r="A5847" s="1">
        <v>44013</v>
      </c>
      <c r="B5847" s="7">
        <f>MONTH(tbStoricoOrdini[[#This Row],[DATA]])</f>
        <v>7</v>
      </c>
      <c r="C5847" t="s">
        <v>5942</v>
      </c>
      <c r="D5847" t="str">
        <f>RIGHT(tbStoricoOrdini[[#This Row],[ORDINE]],4)</f>
        <v>5844</v>
      </c>
      <c r="E5847" t="s">
        <v>41</v>
      </c>
      <c r="F5847" t="str">
        <f>VLOOKUP(tbStoricoOrdini[[#This Row],[CLIENTE]],tbClienti[],3,FALSE)</f>
        <v>Lazio</v>
      </c>
      <c r="G5847" t="str">
        <f>VLOOKUP(tbStoricoOrdini[[#This Row],[CLIENTE]],tbClienti[],7,FALSE)</f>
        <v>AC</v>
      </c>
      <c r="H5847" t="s">
        <v>76</v>
      </c>
      <c r="I5847" t="str">
        <f>IF(LEFT(tbStoricoOrdini[[#This Row],[ARTICOLO]],3) = "COG","COG",LEFT(tbStoricoOrdini[[#This Row],[ARTICOLO]],FIND(" ",tbStoricoOrdini[[#This Row],[ARTICOLO]])-1))</f>
        <v>COG</v>
      </c>
      <c r="J5847" t="str">
        <f>MID(tbStoricoOrdini[[#This Row],[ARTICOLO]],FIND(" ",tbStoricoOrdini[[#This Row],[ARTICOLO]])+1,4)</f>
        <v>1000</v>
      </c>
      <c r="K5847" t="str">
        <f>IFERROR(RIGHT(tbStoricoOrdini[[#This Row],[ARTICOLO]],LEN(tbStoricoOrdini[[#This Row],[ARTICOLO]])-FIND(" ",tbStoricoOrdini[[#This Row],[ARTICOLO]],FIND(" ",tbStoricoOrdini[[#This Row],[ARTICOLO]]) +1)),"")</f>
        <v/>
      </c>
      <c r="L5847" s="3">
        <f>VLOOKUP(tbStoricoOrdini[[#This Row],[ARTICOLO]],tbArticoli[],2,FALSE)</f>
        <v>150</v>
      </c>
      <c r="M5847" s="22">
        <f>tbStoricoOrdini[[#This Row],[IMPORTO]]/tbStoricoOrdini[[#This Row],[PREZZO]]</f>
        <v>0.11333333333333333</v>
      </c>
      <c r="N5847" t="s">
        <v>13</v>
      </c>
      <c r="O5847" s="8">
        <f>VLOOKUP(tbStoricoOrdini[[#This Row],[AGENTE]],tbAgenti[],2,FALSE)</f>
        <v>0.1</v>
      </c>
      <c r="P5847" s="2">
        <v>17</v>
      </c>
      <c r="Q5847" s="2">
        <f>tbStoricoOrdini[[#This Row],[IMPORTO]]*tbStoricoOrdini[[#This Row],[% COMM.]]</f>
        <v>1.7000000000000002</v>
      </c>
      <c r="R5847" s="2">
        <f>tbStoricoOrdini[[#This Row],[TOT. COMM.]]+tbStoricoOrdini[[#This Row],[IMPORTO]]</f>
        <v>18.7</v>
      </c>
    </row>
    <row r="5848" spans="1:18">
      <c r="A5848" s="1">
        <v>44013</v>
      </c>
      <c r="B5848" s="7">
        <f>MONTH(tbStoricoOrdini[[#This Row],[DATA]])</f>
        <v>7</v>
      </c>
      <c r="C5848" t="s">
        <v>5943</v>
      </c>
      <c r="D5848" t="str">
        <f>RIGHT(tbStoricoOrdini[[#This Row],[ORDINE]],4)</f>
        <v>5845</v>
      </c>
      <c r="E5848" t="s">
        <v>41</v>
      </c>
      <c r="F5848" t="str">
        <f>VLOOKUP(tbStoricoOrdini[[#This Row],[CLIENTE]],tbClienti[],3,FALSE)</f>
        <v>Lazio</v>
      </c>
      <c r="G5848" t="str">
        <f>VLOOKUP(tbStoricoOrdini[[#This Row],[CLIENTE]],tbClienti[],7,FALSE)</f>
        <v>AC</v>
      </c>
      <c r="H5848" t="s">
        <v>76</v>
      </c>
      <c r="I5848" t="str">
        <f>IF(LEFT(tbStoricoOrdini[[#This Row],[ARTICOLO]],3) = "COG","COG",LEFT(tbStoricoOrdini[[#This Row],[ARTICOLO]],FIND(" ",tbStoricoOrdini[[#This Row],[ARTICOLO]])-1))</f>
        <v>COG</v>
      </c>
      <c r="J5848" t="str">
        <f>MID(tbStoricoOrdini[[#This Row],[ARTICOLO]],FIND(" ",tbStoricoOrdini[[#This Row],[ARTICOLO]])+1,4)</f>
        <v>1000</v>
      </c>
      <c r="K5848" t="str">
        <f>IFERROR(RIGHT(tbStoricoOrdini[[#This Row],[ARTICOLO]],LEN(tbStoricoOrdini[[#This Row],[ARTICOLO]])-FIND(" ",tbStoricoOrdini[[#This Row],[ARTICOLO]],FIND(" ",tbStoricoOrdini[[#This Row],[ARTICOLO]]) +1)),"")</f>
        <v/>
      </c>
      <c r="L5848" s="3">
        <f>VLOOKUP(tbStoricoOrdini[[#This Row],[ARTICOLO]],tbArticoli[],2,FALSE)</f>
        <v>150</v>
      </c>
      <c r="M5848" s="22">
        <f>tbStoricoOrdini[[#This Row],[IMPORTO]]/tbStoricoOrdini[[#This Row],[PREZZO]]</f>
        <v>0.32666666666666666</v>
      </c>
      <c r="N5848" t="s">
        <v>6</v>
      </c>
      <c r="O5848" s="8">
        <f>VLOOKUP(tbStoricoOrdini[[#This Row],[AGENTE]],tbAgenti[],2,FALSE)</f>
        <v>7.4999999999999997E-2</v>
      </c>
      <c r="P5848" s="2">
        <v>49</v>
      </c>
      <c r="Q5848" s="2">
        <f>tbStoricoOrdini[[#This Row],[IMPORTO]]*tbStoricoOrdini[[#This Row],[% COMM.]]</f>
        <v>3.6749999999999998</v>
      </c>
      <c r="R5848" s="2">
        <f>tbStoricoOrdini[[#This Row],[TOT. COMM.]]+tbStoricoOrdini[[#This Row],[IMPORTO]]</f>
        <v>52.674999999999997</v>
      </c>
    </row>
    <row r="5849" spans="1:18">
      <c r="A5849" s="1">
        <v>44013</v>
      </c>
      <c r="B5849" s="7">
        <f>MONTH(tbStoricoOrdini[[#This Row],[DATA]])</f>
        <v>7</v>
      </c>
      <c r="C5849" t="s">
        <v>5944</v>
      </c>
      <c r="D5849" t="str">
        <f>RIGHT(tbStoricoOrdini[[#This Row],[ORDINE]],4)</f>
        <v>5846</v>
      </c>
      <c r="E5849" t="s">
        <v>41</v>
      </c>
      <c r="F5849" t="str">
        <f>VLOOKUP(tbStoricoOrdini[[#This Row],[CLIENTE]],tbClienti[],3,FALSE)</f>
        <v>Lazio</v>
      </c>
      <c r="G5849" t="str">
        <f>VLOOKUP(tbStoricoOrdini[[#This Row],[CLIENTE]],tbClienti[],7,FALSE)</f>
        <v>AC</v>
      </c>
      <c r="H5849" t="s">
        <v>72</v>
      </c>
      <c r="I5849" t="str">
        <f>IF(LEFT(tbStoricoOrdini[[#This Row],[ARTICOLO]],3) = "COG","COG",LEFT(tbStoricoOrdini[[#This Row],[ARTICOLO]],FIND(" ",tbStoricoOrdini[[#This Row],[ARTICOLO]])-1))</f>
        <v>EB06</v>
      </c>
      <c r="J5849" t="str">
        <f>MID(tbStoricoOrdini[[#This Row],[ARTICOLO]],FIND(" ",tbStoricoOrdini[[#This Row],[ARTICOLO]])+1,4)</f>
        <v>3000</v>
      </c>
      <c r="K5849" t="str">
        <f>IFERROR(RIGHT(tbStoricoOrdini[[#This Row],[ARTICOLO]],LEN(tbStoricoOrdini[[#This Row],[ARTICOLO]])-FIND(" ",tbStoricoOrdini[[#This Row],[ARTICOLO]],FIND(" ",tbStoricoOrdini[[#This Row],[ARTICOLO]]) +1)),"")</f>
        <v>Medium</v>
      </c>
      <c r="L5849" s="3">
        <f>VLOOKUP(tbStoricoOrdini[[#This Row],[ARTICOLO]],tbArticoli[],2,FALSE)</f>
        <v>120</v>
      </c>
      <c r="M5849" s="22">
        <f>tbStoricoOrdini[[#This Row],[IMPORTO]]/tbStoricoOrdini[[#This Row],[PREZZO]]</f>
        <v>0.95833333333333337</v>
      </c>
      <c r="N5849" t="s">
        <v>11</v>
      </c>
      <c r="O5849" s="8">
        <f>VLOOKUP(tbStoricoOrdini[[#This Row],[AGENTE]],tbAgenti[],2,FALSE)</f>
        <v>0.04</v>
      </c>
      <c r="P5849" s="2">
        <v>115</v>
      </c>
      <c r="Q5849" s="2">
        <f>tbStoricoOrdini[[#This Row],[IMPORTO]]*tbStoricoOrdini[[#This Row],[% COMM.]]</f>
        <v>4.6000000000000005</v>
      </c>
      <c r="R5849" s="2">
        <f>tbStoricoOrdini[[#This Row],[TOT. COMM.]]+tbStoricoOrdini[[#This Row],[IMPORTO]]</f>
        <v>119.6</v>
      </c>
    </row>
    <row r="5850" spans="1:18">
      <c r="A5850" s="1">
        <v>44013</v>
      </c>
      <c r="B5850" s="7">
        <f>MONTH(tbStoricoOrdini[[#This Row],[DATA]])</f>
        <v>7</v>
      </c>
      <c r="C5850" t="s">
        <v>5945</v>
      </c>
      <c r="D5850" t="str">
        <f>RIGHT(tbStoricoOrdini[[#This Row],[ORDINE]],4)</f>
        <v>5847</v>
      </c>
      <c r="E5850" t="s">
        <v>41</v>
      </c>
      <c r="F5850" t="str">
        <f>VLOOKUP(tbStoricoOrdini[[#This Row],[CLIENTE]],tbClienti[],3,FALSE)</f>
        <v>Lazio</v>
      </c>
      <c r="G5850" t="str">
        <f>VLOOKUP(tbStoricoOrdini[[#This Row],[CLIENTE]],tbClienti[],7,FALSE)</f>
        <v>AC</v>
      </c>
      <c r="H5850" t="s">
        <v>72</v>
      </c>
      <c r="I5850" t="str">
        <f>IF(LEFT(tbStoricoOrdini[[#This Row],[ARTICOLO]],3) = "COG","COG",LEFT(tbStoricoOrdini[[#This Row],[ARTICOLO]],FIND(" ",tbStoricoOrdini[[#This Row],[ARTICOLO]])-1))</f>
        <v>EB06</v>
      </c>
      <c r="J5850" t="str">
        <f>MID(tbStoricoOrdini[[#This Row],[ARTICOLO]],FIND(" ",tbStoricoOrdini[[#This Row],[ARTICOLO]])+1,4)</f>
        <v>3000</v>
      </c>
      <c r="K5850" t="str">
        <f>IFERROR(RIGHT(tbStoricoOrdini[[#This Row],[ARTICOLO]],LEN(tbStoricoOrdini[[#This Row],[ARTICOLO]])-FIND(" ",tbStoricoOrdini[[#This Row],[ARTICOLO]],FIND(" ",tbStoricoOrdini[[#This Row],[ARTICOLO]]) +1)),"")</f>
        <v>Medium</v>
      </c>
      <c r="L5850" s="3">
        <f>VLOOKUP(tbStoricoOrdini[[#This Row],[ARTICOLO]],tbArticoli[],2,FALSE)</f>
        <v>120</v>
      </c>
      <c r="M5850" s="22">
        <f>tbStoricoOrdini[[#This Row],[IMPORTO]]/tbStoricoOrdini[[#This Row],[PREZZO]]</f>
        <v>25.316666666666666</v>
      </c>
      <c r="N5850" t="s">
        <v>13</v>
      </c>
      <c r="O5850" s="8">
        <f>VLOOKUP(tbStoricoOrdini[[#This Row],[AGENTE]],tbAgenti[],2,FALSE)</f>
        <v>0.1</v>
      </c>
      <c r="P5850" s="2">
        <v>3038</v>
      </c>
      <c r="Q5850" s="2">
        <f>tbStoricoOrdini[[#This Row],[IMPORTO]]*tbStoricoOrdini[[#This Row],[% COMM.]]</f>
        <v>303.8</v>
      </c>
      <c r="R5850" s="2">
        <f>tbStoricoOrdini[[#This Row],[TOT. COMM.]]+tbStoricoOrdini[[#This Row],[IMPORTO]]</f>
        <v>3341.8</v>
      </c>
    </row>
    <row r="5851" spans="1:18">
      <c r="A5851" s="1">
        <v>44013</v>
      </c>
      <c r="B5851" s="7">
        <f>MONTH(tbStoricoOrdini[[#This Row],[DATA]])</f>
        <v>7</v>
      </c>
      <c r="C5851" t="s">
        <v>5946</v>
      </c>
      <c r="D5851" t="str">
        <f>RIGHT(tbStoricoOrdini[[#This Row],[ORDINE]],4)</f>
        <v>5848</v>
      </c>
      <c r="E5851" t="s">
        <v>41</v>
      </c>
      <c r="F5851" t="str">
        <f>VLOOKUP(tbStoricoOrdini[[#This Row],[CLIENTE]],tbClienti[],3,FALSE)</f>
        <v>Lazio</v>
      </c>
      <c r="G5851" t="str">
        <f>VLOOKUP(tbStoricoOrdini[[#This Row],[CLIENTE]],tbClienti[],7,FALSE)</f>
        <v>AC</v>
      </c>
      <c r="H5851" t="s">
        <v>72</v>
      </c>
      <c r="I5851" t="str">
        <f>IF(LEFT(tbStoricoOrdini[[#This Row],[ARTICOLO]],3) = "COG","COG",LEFT(tbStoricoOrdini[[#This Row],[ARTICOLO]],FIND(" ",tbStoricoOrdini[[#This Row],[ARTICOLO]])-1))</f>
        <v>EB06</v>
      </c>
      <c r="J5851" t="str">
        <f>MID(tbStoricoOrdini[[#This Row],[ARTICOLO]],FIND(" ",tbStoricoOrdini[[#This Row],[ARTICOLO]])+1,4)</f>
        <v>3000</v>
      </c>
      <c r="K5851" t="str">
        <f>IFERROR(RIGHT(tbStoricoOrdini[[#This Row],[ARTICOLO]],LEN(tbStoricoOrdini[[#This Row],[ARTICOLO]])-FIND(" ",tbStoricoOrdini[[#This Row],[ARTICOLO]],FIND(" ",tbStoricoOrdini[[#This Row],[ARTICOLO]]) +1)),"")</f>
        <v>Medium</v>
      </c>
      <c r="L5851" s="3">
        <f>VLOOKUP(tbStoricoOrdini[[#This Row],[ARTICOLO]],tbArticoli[],2,FALSE)</f>
        <v>120</v>
      </c>
      <c r="M5851" s="22">
        <f>tbStoricoOrdini[[#This Row],[IMPORTO]]/tbStoricoOrdini[[#This Row],[PREZZO]]</f>
        <v>3.9416666666666669</v>
      </c>
      <c r="N5851" t="s">
        <v>6</v>
      </c>
      <c r="O5851" s="8">
        <f>VLOOKUP(tbStoricoOrdini[[#This Row],[AGENTE]],tbAgenti[],2,FALSE)</f>
        <v>7.4999999999999997E-2</v>
      </c>
      <c r="P5851" s="2">
        <v>473</v>
      </c>
      <c r="Q5851" s="2">
        <f>tbStoricoOrdini[[#This Row],[IMPORTO]]*tbStoricoOrdini[[#This Row],[% COMM.]]</f>
        <v>35.475000000000001</v>
      </c>
      <c r="R5851" s="2">
        <f>tbStoricoOrdini[[#This Row],[TOT. COMM.]]+tbStoricoOrdini[[#This Row],[IMPORTO]]</f>
        <v>508.47500000000002</v>
      </c>
    </row>
    <row r="5852" spans="1:18">
      <c r="A5852" s="1">
        <v>44013</v>
      </c>
      <c r="B5852" s="7">
        <f>MONTH(tbStoricoOrdini[[#This Row],[DATA]])</f>
        <v>7</v>
      </c>
      <c r="C5852" t="s">
        <v>5947</v>
      </c>
      <c r="D5852" t="str">
        <f>RIGHT(tbStoricoOrdini[[#This Row],[ORDINE]],4)</f>
        <v>5849</v>
      </c>
      <c r="E5852" t="s">
        <v>41</v>
      </c>
      <c r="F5852" t="str">
        <f>VLOOKUP(tbStoricoOrdini[[#This Row],[CLIENTE]],tbClienti[],3,FALSE)</f>
        <v>Lazio</v>
      </c>
      <c r="G5852" t="str">
        <f>VLOOKUP(tbStoricoOrdini[[#This Row],[CLIENTE]],tbClienti[],7,FALSE)</f>
        <v>AC</v>
      </c>
      <c r="H5852" t="s">
        <v>73</v>
      </c>
      <c r="I5852" t="str">
        <f>IF(LEFT(tbStoricoOrdini[[#This Row],[ARTICOLO]],3) = "COG","COG",LEFT(tbStoricoOrdini[[#This Row],[ARTICOLO]],FIND(" ",tbStoricoOrdini[[#This Row],[ARTICOLO]])-1))</f>
        <v>EB06</v>
      </c>
      <c r="J5852" t="str">
        <f>MID(tbStoricoOrdini[[#This Row],[ARTICOLO]],FIND(" ",tbStoricoOrdini[[#This Row],[ARTICOLO]])+1,4)</f>
        <v>3000</v>
      </c>
      <c r="K5852" t="str">
        <f>IFERROR(RIGHT(tbStoricoOrdini[[#This Row],[ARTICOLO]],LEN(tbStoricoOrdini[[#This Row],[ARTICOLO]])-FIND(" ",tbStoricoOrdini[[#This Row],[ARTICOLO]],FIND(" ",tbStoricoOrdini[[#This Row],[ARTICOLO]]) +1)),"")</f>
        <v>Plus</v>
      </c>
      <c r="L5852" s="3">
        <f>VLOOKUP(tbStoricoOrdini[[#This Row],[ARTICOLO]],tbArticoli[],2,FALSE)</f>
        <v>130</v>
      </c>
      <c r="M5852" s="22">
        <f>tbStoricoOrdini[[#This Row],[IMPORTO]]/tbStoricoOrdini[[#This Row],[PREZZO]]</f>
        <v>1.4076923076923078</v>
      </c>
      <c r="N5852" t="s">
        <v>13</v>
      </c>
      <c r="O5852" s="8">
        <f>VLOOKUP(tbStoricoOrdini[[#This Row],[AGENTE]],tbAgenti[],2,FALSE)</f>
        <v>0.1</v>
      </c>
      <c r="P5852" s="2">
        <v>183</v>
      </c>
      <c r="Q5852" s="2">
        <f>tbStoricoOrdini[[#This Row],[IMPORTO]]*tbStoricoOrdini[[#This Row],[% COMM.]]</f>
        <v>18.3</v>
      </c>
      <c r="R5852" s="2">
        <f>tbStoricoOrdini[[#This Row],[TOT. COMM.]]+tbStoricoOrdini[[#This Row],[IMPORTO]]</f>
        <v>201.3</v>
      </c>
    </row>
    <row r="5853" spans="1:18">
      <c r="A5853" s="1">
        <v>44013</v>
      </c>
      <c r="B5853" s="7">
        <f>MONTH(tbStoricoOrdini[[#This Row],[DATA]])</f>
        <v>7</v>
      </c>
      <c r="C5853" t="s">
        <v>5948</v>
      </c>
      <c r="D5853" t="str">
        <f>RIGHT(tbStoricoOrdini[[#This Row],[ORDINE]],4)</f>
        <v>5850</v>
      </c>
      <c r="E5853" t="s">
        <v>41</v>
      </c>
      <c r="F5853" t="str">
        <f>VLOOKUP(tbStoricoOrdini[[#This Row],[CLIENTE]],tbClienti[],3,FALSE)</f>
        <v>Lazio</v>
      </c>
      <c r="G5853" t="str">
        <f>VLOOKUP(tbStoricoOrdini[[#This Row],[CLIENTE]],tbClienti[],7,FALSE)</f>
        <v>AC</v>
      </c>
      <c r="H5853" t="s">
        <v>73</v>
      </c>
      <c r="I5853" t="str">
        <f>IF(LEFT(tbStoricoOrdini[[#This Row],[ARTICOLO]],3) = "COG","COG",LEFT(tbStoricoOrdini[[#This Row],[ARTICOLO]],FIND(" ",tbStoricoOrdini[[#This Row],[ARTICOLO]])-1))</f>
        <v>EB06</v>
      </c>
      <c r="J5853" t="str">
        <f>MID(tbStoricoOrdini[[#This Row],[ARTICOLO]],FIND(" ",tbStoricoOrdini[[#This Row],[ARTICOLO]])+1,4)</f>
        <v>3000</v>
      </c>
      <c r="K5853" t="str">
        <f>IFERROR(RIGHT(tbStoricoOrdini[[#This Row],[ARTICOLO]],LEN(tbStoricoOrdini[[#This Row],[ARTICOLO]])-FIND(" ",tbStoricoOrdini[[#This Row],[ARTICOLO]],FIND(" ",tbStoricoOrdini[[#This Row],[ARTICOLO]]) +1)),"")</f>
        <v>Plus</v>
      </c>
      <c r="L5853" s="3">
        <f>VLOOKUP(tbStoricoOrdini[[#This Row],[ARTICOLO]],tbArticoli[],2,FALSE)</f>
        <v>130</v>
      </c>
      <c r="M5853" s="22">
        <f>tbStoricoOrdini[[#This Row],[IMPORTO]]/tbStoricoOrdini[[#This Row],[PREZZO]]</f>
        <v>3.1230769230769231</v>
      </c>
      <c r="N5853" t="s">
        <v>6</v>
      </c>
      <c r="O5853" s="8">
        <f>VLOOKUP(tbStoricoOrdini[[#This Row],[AGENTE]],tbAgenti[],2,FALSE)</f>
        <v>7.4999999999999997E-2</v>
      </c>
      <c r="P5853" s="2">
        <v>406</v>
      </c>
      <c r="Q5853" s="2">
        <f>tbStoricoOrdini[[#This Row],[IMPORTO]]*tbStoricoOrdini[[#This Row],[% COMM.]]</f>
        <v>30.45</v>
      </c>
      <c r="R5853" s="2">
        <f>tbStoricoOrdini[[#This Row],[TOT. COMM.]]+tbStoricoOrdini[[#This Row],[IMPORTO]]</f>
        <v>436.45</v>
      </c>
    </row>
    <row r="5854" spans="1:18">
      <c r="A5854" s="1">
        <v>44013</v>
      </c>
      <c r="B5854" s="7">
        <f>MONTH(tbStoricoOrdini[[#This Row],[DATA]])</f>
        <v>7</v>
      </c>
      <c r="C5854" t="s">
        <v>5949</v>
      </c>
      <c r="D5854" t="str">
        <f>RIGHT(tbStoricoOrdini[[#This Row],[ORDINE]],4)</f>
        <v>5851</v>
      </c>
      <c r="E5854" t="s">
        <v>42</v>
      </c>
      <c r="F5854" t="str">
        <f>VLOOKUP(tbStoricoOrdini[[#This Row],[CLIENTE]],tbClienti[],3,FALSE)</f>
        <v>Lazio</v>
      </c>
      <c r="G5854" t="str">
        <f>VLOOKUP(tbStoricoOrdini[[#This Row],[CLIENTE]],tbClienti[],7,FALSE)</f>
        <v>AC</v>
      </c>
      <c r="H5854" t="s">
        <v>78</v>
      </c>
      <c r="I5854" t="str">
        <f>IF(LEFT(tbStoricoOrdini[[#This Row],[ARTICOLO]],3) = "COG","COG",LEFT(tbStoricoOrdini[[#This Row],[ARTICOLO]],FIND(" ",tbStoricoOrdini[[#This Row],[ARTICOLO]])-1))</f>
        <v>COG</v>
      </c>
      <c r="J5854" t="str">
        <f>MID(tbStoricoOrdini[[#This Row],[ARTICOLO]],FIND(" ",tbStoricoOrdini[[#This Row],[ARTICOLO]])+1,4)</f>
        <v>3000</v>
      </c>
      <c r="K5854" t="str">
        <f>IFERROR(RIGHT(tbStoricoOrdini[[#This Row],[ARTICOLO]],LEN(tbStoricoOrdini[[#This Row],[ARTICOLO]])-FIND(" ",tbStoricoOrdini[[#This Row],[ARTICOLO]],FIND(" ",tbStoricoOrdini[[#This Row],[ARTICOLO]]) +1)),"")</f>
        <v>Medium</v>
      </c>
      <c r="L5854" s="3">
        <f>VLOOKUP(tbStoricoOrdini[[#This Row],[ARTICOLO]],tbArticoli[],2,FALSE)</f>
        <v>220</v>
      </c>
      <c r="M5854" s="22">
        <f>tbStoricoOrdini[[#This Row],[IMPORTO]]/tbStoricoOrdini[[#This Row],[PREZZO]]</f>
        <v>1175.3909090909092</v>
      </c>
      <c r="N5854" t="s">
        <v>9</v>
      </c>
      <c r="O5854" s="8">
        <f>VLOOKUP(tbStoricoOrdini[[#This Row],[AGENTE]],tbAgenti[],2,FALSE)</f>
        <v>0.05</v>
      </c>
      <c r="P5854" s="2">
        <v>258586</v>
      </c>
      <c r="Q5854" s="2">
        <f>tbStoricoOrdini[[#This Row],[IMPORTO]]*tbStoricoOrdini[[#This Row],[% COMM.]]</f>
        <v>12929.300000000001</v>
      </c>
      <c r="R5854" s="2">
        <f>tbStoricoOrdini[[#This Row],[TOT. COMM.]]+tbStoricoOrdini[[#This Row],[IMPORTO]]</f>
        <v>271515.3</v>
      </c>
    </row>
    <row r="5855" spans="1:18">
      <c r="A5855" s="1">
        <v>44013</v>
      </c>
      <c r="B5855" s="7">
        <f>MONTH(tbStoricoOrdini[[#This Row],[DATA]])</f>
        <v>7</v>
      </c>
      <c r="C5855" t="s">
        <v>5950</v>
      </c>
      <c r="D5855" t="str">
        <f>RIGHT(tbStoricoOrdini[[#This Row],[ORDINE]],4)</f>
        <v>5852</v>
      </c>
      <c r="E5855" t="s">
        <v>42</v>
      </c>
      <c r="F5855" t="str">
        <f>VLOOKUP(tbStoricoOrdini[[#This Row],[CLIENTE]],tbClienti[],3,FALSE)</f>
        <v>Lazio</v>
      </c>
      <c r="G5855" t="str">
        <f>VLOOKUP(tbStoricoOrdini[[#This Row],[CLIENTE]],tbClienti[],7,FALSE)</f>
        <v>AC</v>
      </c>
      <c r="H5855" t="s">
        <v>74</v>
      </c>
      <c r="I5855" t="str">
        <f>IF(LEFT(tbStoricoOrdini[[#This Row],[ARTICOLO]],3) = "COG","COG",LEFT(tbStoricoOrdini[[#This Row],[ARTICOLO]],FIND(" ",tbStoricoOrdini[[#This Row],[ARTICOLO]])-1))</f>
        <v>AVRC</v>
      </c>
      <c r="J5855" t="str">
        <f>MID(tbStoricoOrdini[[#This Row],[ARTICOLO]],FIND(" ",tbStoricoOrdini[[#This Row],[ARTICOLO]])+1,4)</f>
        <v>2500</v>
      </c>
      <c r="K5855" t="str">
        <f>IFERROR(RIGHT(tbStoricoOrdini[[#This Row],[ARTICOLO]],LEN(tbStoricoOrdini[[#This Row],[ARTICOLO]])-FIND(" ",tbStoricoOrdini[[#This Row],[ARTICOLO]],FIND(" ",tbStoricoOrdini[[#This Row],[ARTICOLO]]) +1)),"")</f>
        <v>Gold</v>
      </c>
      <c r="L5855" s="3">
        <f>VLOOKUP(tbStoricoOrdini[[#This Row],[ARTICOLO]],tbArticoli[],2,FALSE)</f>
        <v>500</v>
      </c>
      <c r="M5855" s="22">
        <f>tbStoricoOrdini[[#This Row],[IMPORTO]]/tbStoricoOrdini[[#This Row],[PREZZO]]</f>
        <v>0.01</v>
      </c>
      <c r="N5855" t="s">
        <v>10</v>
      </c>
      <c r="O5855" s="8">
        <f>VLOOKUP(tbStoricoOrdini[[#This Row],[AGENTE]],tbAgenti[],2,FALSE)</f>
        <v>3.6999999999999998E-2</v>
      </c>
      <c r="P5855" s="2">
        <v>5</v>
      </c>
      <c r="Q5855" s="2">
        <f>tbStoricoOrdini[[#This Row],[IMPORTO]]*tbStoricoOrdini[[#This Row],[% COMM.]]</f>
        <v>0.185</v>
      </c>
      <c r="R5855" s="2">
        <f>tbStoricoOrdini[[#This Row],[TOT. COMM.]]+tbStoricoOrdini[[#This Row],[IMPORTO]]</f>
        <v>5.1849999999999996</v>
      </c>
    </row>
    <row r="5856" spans="1:18">
      <c r="A5856" s="1">
        <v>44013</v>
      </c>
      <c r="B5856" s="7">
        <f>MONTH(tbStoricoOrdini[[#This Row],[DATA]])</f>
        <v>7</v>
      </c>
      <c r="C5856" t="s">
        <v>5951</v>
      </c>
      <c r="D5856" t="str">
        <f>RIGHT(tbStoricoOrdini[[#This Row],[ORDINE]],4)</f>
        <v>5853</v>
      </c>
      <c r="E5856" t="s">
        <v>42</v>
      </c>
      <c r="F5856" t="str">
        <f>VLOOKUP(tbStoricoOrdini[[#This Row],[CLIENTE]],tbClienti[],3,FALSE)</f>
        <v>Lazio</v>
      </c>
      <c r="G5856" t="str">
        <f>VLOOKUP(tbStoricoOrdini[[#This Row],[CLIENTE]],tbClienti[],7,FALSE)</f>
        <v>AC</v>
      </c>
      <c r="H5856" t="s">
        <v>74</v>
      </c>
      <c r="I5856" t="str">
        <f>IF(LEFT(tbStoricoOrdini[[#This Row],[ARTICOLO]],3) = "COG","COG",LEFT(tbStoricoOrdini[[#This Row],[ARTICOLO]],FIND(" ",tbStoricoOrdini[[#This Row],[ARTICOLO]])-1))</f>
        <v>AVRC</v>
      </c>
      <c r="J5856" t="str">
        <f>MID(tbStoricoOrdini[[#This Row],[ARTICOLO]],FIND(" ",tbStoricoOrdini[[#This Row],[ARTICOLO]])+1,4)</f>
        <v>2500</v>
      </c>
      <c r="K5856" t="str">
        <f>IFERROR(RIGHT(tbStoricoOrdini[[#This Row],[ARTICOLO]],LEN(tbStoricoOrdini[[#This Row],[ARTICOLO]])-FIND(" ",tbStoricoOrdini[[#This Row],[ARTICOLO]],FIND(" ",tbStoricoOrdini[[#This Row],[ARTICOLO]]) +1)),"")</f>
        <v>Gold</v>
      </c>
      <c r="L5856" s="3">
        <f>VLOOKUP(tbStoricoOrdini[[#This Row],[ARTICOLO]],tbArticoli[],2,FALSE)</f>
        <v>500</v>
      </c>
      <c r="M5856" s="22">
        <f>tbStoricoOrdini[[#This Row],[IMPORTO]]/tbStoricoOrdini[[#This Row],[PREZZO]]</f>
        <v>96.177999999999997</v>
      </c>
      <c r="N5856" t="s">
        <v>9</v>
      </c>
      <c r="O5856" s="8">
        <f>VLOOKUP(tbStoricoOrdini[[#This Row],[AGENTE]],tbAgenti[],2,FALSE)</f>
        <v>0.05</v>
      </c>
      <c r="P5856" s="2">
        <v>48089</v>
      </c>
      <c r="Q5856" s="2">
        <f>tbStoricoOrdini[[#This Row],[IMPORTO]]*tbStoricoOrdini[[#This Row],[% COMM.]]</f>
        <v>2404.4500000000003</v>
      </c>
      <c r="R5856" s="2">
        <f>tbStoricoOrdini[[#This Row],[TOT. COMM.]]+tbStoricoOrdini[[#This Row],[IMPORTO]]</f>
        <v>50493.45</v>
      </c>
    </row>
    <row r="5857" spans="1:18">
      <c r="A5857" s="1">
        <v>44013</v>
      </c>
      <c r="B5857" s="7">
        <f>MONTH(tbStoricoOrdini[[#This Row],[DATA]])</f>
        <v>7</v>
      </c>
      <c r="C5857" t="s">
        <v>5952</v>
      </c>
      <c r="D5857" t="str">
        <f>RIGHT(tbStoricoOrdini[[#This Row],[ORDINE]],4)</f>
        <v>5854</v>
      </c>
      <c r="E5857" t="s">
        <v>42</v>
      </c>
      <c r="F5857" t="str">
        <f>VLOOKUP(tbStoricoOrdini[[#This Row],[CLIENTE]],tbClienti[],3,FALSE)</f>
        <v>Lazio</v>
      </c>
      <c r="G5857" t="str">
        <f>VLOOKUP(tbStoricoOrdini[[#This Row],[CLIENTE]],tbClienti[],7,FALSE)</f>
        <v>AC</v>
      </c>
      <c r="H5857" t="s">
        <v>77</v>
      </c>
      <c r="I5857" t="str">
        <f>IF(LEFT(tbStoricoOrdini[[#This Row],[ARTICOLO]],3) = "COG","COG",LEFT(tbStoricoOrdini[[#This Row],[ARTICOLO]],FIND(" ",tbStoricoOrdini[[#This Row],[ARTICOLO]])-1))</f>
        <v>COG</v>
      </c>
      <c r="J5857" t="str">
        <f>MID(tbStoricoOrdini[[#This Row],[ARTICOLO]],FIND(" ",tbStoricoOrdini[[#This Row],[ARTICOLO]])+1,4)</f>
        <v>2000</v>
      </c>
      <c r="K5857" t="str">
        <f>IFERROR(RIGHT(tbStoricoOrdini[[#This Row],[ARTICOLO]],LEN(tbStoricoOrdini[[#This Row],[ARTICOLO]])-FIND(" ",tbStoricoOrdini[[#This Row],[ARTICOLO]],FIND(" ",tbStoricoOrdini[[#This Row],[ARTICOLO]]) +1)),"")</f>
        <v>Medium</v>
      </c>
      <c r="L5857" s="3">
        <f>VLOOKUP(tbStoricoOrdini[[#This Row],[ARTICOLO]],tbArticoli[],2,FALSE)</f>
        <v>200</v>
      </c>
      <c r="M5857" s="22">
        <f>tbStoricoOrdini[[#This Row],[IMPORTO]]/tbStoricoOrdini[[#This Row],[PREZZO]]</f>
        <v>0.33500000000000002</v>
      </c>
      <c r="N5857" t="s">
        <v>9</v>
      </c>
      <c r="O5857" s="8">
        <f>VLOOKUP(tbStoricoOrdini[[#This Row],[AGENTE]],tbAgenti[],2,FALSE)</f>
        <v>0.05</v>
      </c>
      <c r="P5857" s="2">
        <v>67</v>
      </c>
      <c r="Q5857" s="2">
        <f>tbStoricoOrdini[[#This Row],[IMPORTO]]*tbStoricoOrdini[[#This Row],[% COMM.]]</f>
        <v>3.35</v>
      </c>
      <c r="R5857" s="2">
        <f>tbStoricoOrdini[[#This Row],[TOT. COMM.]]+tbStoricoOrdini[[#This Row],[IMPORTO]]</f>
        <v>70.349999999999994</v>
      </c>
    </row>
    <row r="5858" spans="1:18">
      <c r="A5858" s="1">
        <v>44013</v>
      </c>
      <c r="B5858" s="7">
        <f>MONTH(tbStoricoOrdini[[#This Row],[DATA]])</f>
        <v>7</v>
      </c>
      <c r="C5858" t="s">
        <v>5953</v>
      </c>
      <c r="D5858" t="str">
        <f>RIGHT(tbStoricoOrdini[[#This Row],[ORDINE]],4)</f>
        <v>5855</v>
      </c>
      <c r="E5858" t="s">
        <v>42</v>
      </c>
      <c r="F5858" t="str">
        <f>VLOOKUP(tbStoricoOrdini[[#This Row],[CLIENTE]],tbClienti[],3,FALSE)</f>
        <v>Lazio</v>
      </c>
      <c r="G5858" t="str">
        <f>VLOOKUP(tbStoricoOrdini[[#This Row],[CLIENTE]],tbClienti[],7,FALSE)</f>
        <v>AC</v>
      </c>
      <c r="H5858" t="s">
        <v>61</v>
      </c>
      <c r="I5858" t="str">
        <f>IF(LEFT(tbStoricoOrdini[[#This Row],[ARTICOLO]],3) = "COG","COG",LEFT(tbStoricoOrdini[[#This Row],[ARTICOLO]],FIND(" ",tbStoricoOrdini[[#This Row],[ARTICOLO]])-1))</f>
        <v>KLM</v>
      </c>
      <c r="J5858" t="str">
        <f>MID(tbStoricoOrdini[[#This Row],[ARTICOLO]],FIND(" ",tbStoricoOrdini[[#This Row],[ARTICOLO]])+1,4)</f>
        <v>5000</v>
      </c>
      <c r="K5858" t="str">
        <f>IFERROR(RIGHT(tbStoricoOrdini[[#This Row],[ARTICOLO]],LEN(tbStoricoOrdini[[#This Row],[ARTICOLO]])-FIND(" ",tbStoricoOrdini[[#This Row],[ARTICOLO]],FIND(" ",tbStoricoOrdini[[#This Row],[ARTICOLO]]) +1)),"")</f>
        <v>Medium</v>
      </c>
      <c r="L5858" s="3">
        <f>VLOOKUP(tbStoricoOrdini[[#This Row],[ARTICOLO]],tbArticoli[],2,FALSE)</f>
        <v>150</v>
      </c>
      <c r="M5858" s="22">
        <f>tbStoricoOrdini[[#This Row],[IMPORTO]]/tbStoricoOrdini[[#This Row],[PREZZO]]</f>
        <v>3.3</v>
      </c>
      <c r="N5858" t="s">
        <v>7</v>
      </c>
      <c r="O5858" s="8">
        <f>VLOOKUP(tbStoricoOrdini[[#This Row],[AGENTE]],tbAgenti[],2,FALSE)</f>
        <v>0.03</v>
      </c>
      <c r="P5858" s="2">
        <v>495</v>
      </c>
      <c r="Q5858" s="2">
        <f>tbStoricoOrdini[[#This Row],[IMPORTO]]*tbStoricoOrdini[[#This Row],[% COMM.]]</f>
        <v>14.85</v>
      </c>
      <c r="R5858" s="2">
        <f>tbStoricoOrdini[[#This Row],[TOT. COMM.]]+tbStoricoOrdini[[#This Row],[IMPORTO]]</f>
        <v>509.85</v>
      </c>
    </row>
    <row r="5859" spans="1:18">
      <c r="A5859" s="1">
        <v>44013</v>
      </c>
      <c r="B5859" s="7">
        <f>MONTH(tbStoricoOrdini[[#This Row],[DATA]])</f>
        <v>7</v>
      </c>
      <c r="C5859" t="s">
        <v>5954</v>
      </c>
      <c r="D5859" t="str">
        <f>RIGHT(tbStoricoOrdini[[#This Row],[ORDINE]],4)</f>
        <v>5856</v>
      </c>
      <c r="E5859" t="s">
        <v>42</v>
      </c>
      <c r="F5859" t="str">
        <f>VLOOKUP(tbStoricoOrdini[[#This Row],[CLIENTE]],tbClienti[],3,FALSE)</f>
        <v>Lazio</v>
      </c>
      <c r="G5859" t="str">
        <f>VLOOKUP(tbStoricoOrdini[[#This Row],[CLIENTE]],tbClienti[],7,FALSE)</f>
        <v>AC</v>
      </c>
      <c r="H5859" t="s">
        <v>61</v>
      </c>
      <c r="I5859" t="str">
        <f>IF(LEFT(tbStoricoOrdini[[#This Row],[ARTICOLO]],3) = "COG","COG",LEFT(tbStoricoOrdini[[#This Row],[ARTICOLO]],FIND(" ",tbStoricoOrdini[[#This Row],[ARTICOLO]])-1))</f>
        <v>KLM</v>
      </c>
      <c r="J5859" t="str">
        <f>MID(tbStoricoOrdini[[#This Row],[ARTICOLO]],FIND(" ",tbStoricoOrdini[[#This Row],[ARTICOLO]])+1,4)</f>
        <v>5000</v>
      </c>
      <c r="K5859" t="str">
        <f>IFERROR(RIGHT(tbStoricoOrdini[[#This Row],[ARTICOLO]],LEN(tbStoricoOrdini[[#This Row],[ARTICOLO]])-FIND(" ",tbStoricoOrdini[[#This Row],[ARTICOLO]],FIND(" ",tbStoricoOrdini[[#This Row],[ARTICOLO]]) +1)),"")</f>
        <v>Medium</v>
      </c>
      <c r="L5859" s="3">
        <f>VLOOKUP(tbStoricoOrdini[[#This Row],[ARTICOLO]],tbArticoli[],2,FALSE)</f>
        <v>150</v>
      </c>
      <c r="M5859" s="22">
        <f>tbStoricoOrdini[[#This Row],[IMPORTO]]/tbStoricoOrdini[[#This Row],[PREZZO]]</f>
        <v>348.27333333333331</v>
      </c>
      <c r="N5859" t="s">
        <v>9</v>
      </c>
      <c r="O5859" s="8">
        <f>VLOOKUP(tbStoricoOrdini[[#This Row],[AGENTE]],tbAgenti[],2,FALSE)</f>
        <v>0.05</v>
      </c>
      <c r="P5859" s="2">
        <v>52241</v>
      </c>
      <c r="Q5859" s="2">
        <f>tbStoricoOrdini[[#This Row],[IMPORTO]]*tbStoricoOrdini[[#This Row],[% COMM.]]</f>
        <v>2612.0500000000002</v>
      </c>
      <c r="R5859" s="2">
        <f>tbStoricoOrdini[[#This Row],[TOT. COMM.]]+tbStoricoOrdini[[#This Row],[IMPORTO]]</f>
        <v>54853.05</v>
      </c>
    </row>
    <row r="5860" spans="1:18">
      <c r="A5860" s="1">
        <v>44013</v>
      </c>
      <c r="B5860" s="7">
        <f>MONTH(tbStoricoOrdini[[#This Row],[DATA]])</f>
        <v>7</v>
      </c>
      <c r="C5860" t="s">
        <v>5955</v>
      </c>
      <c r="D5860" t="str">
        <f>RIGHT(tbStoricoOrdini[[#This Row],[ORDINE]],4)</f>
        <v>5857</v>
      </c>
      <c r="E5860" t="s">
        <v>42</v>
      </c>
      <c r="F5860" t="str">
        <f>VLOOKUP(tbStoricoOrdini[[#This Row],[CLIENTE]],tbClienti[],3,FALSE)</f>
        <v>Lazio</v>
      </c>
      <c r="G5860" t="str">
        <f>VLOOKUP(tbStoricoOrdini[[#This Row],[CLIENTE]],tbClienti[],7,FALSE)</f>
        <v>AC</v>
      </c>
      <c r="H5860" t="s">
        <v>79</v>
      </c>
      <c r="I5860" t="str">
        <f>IF(LEFT(tbStoricoOrdini[[#This Row],[ARTICOLO]],3) = "COG","COG",LEFT(tbStoricoOrdini[[#This Row],[ARTICOLO]],FIND(" ",tbStoricoOrdini[[#This Row],[ARTICOLO]])-1))</f>
        <v>COG</v>
      </c>
      <c r="J5860" t="str">
        <f>MID(tbStoricoOrdini[[#This Row],[ARTICOLO]],FIND(" ",tbStoricoOrdini[[#This Row],[ARTICOLO]])+1,4)</f>
        <v>4000</v>
      </c>
      <c r="K5860" t="str">
        <f>IFERROR(RIGHT(tbStoricoOrdini[[#This Row],[ARTICOLO]],LEN(tbStoricoOrdini[[#This Row],[ARTICOLO]])-FIND(" ",tbStoricoOrdini[[#This Row],[ARTICOLO]],FIND(" ",tbStoricoOrdini[[#This Row],[ARTICOLO]]) +1)),"")</f>
        <v>Plus</v>
      </c>
      <c r="L5860" s="3">
        <f>VLOOKUP(tbStoricoOrdini[[#This Row],[ARTICOLO]],tbArticoli[],2,FALSE)</f>
        <v>240</v>
      </c>
      <c r="M5860" s="22">
        <f>tbStoricoOrdini[[#This Row],[IMPORTO]]/tbStoricoOrdini[[#This Row],[PREZZO]]</f>
        <v>0.22083333333333333</v>
      </c>
      <c r="N5860" t="s">
        <v>6</v>
      </c>
      <c r="O5860" s="8">
        <f>VLOOKUP(tbStoricoOrdini[[#This Row],[AGENTE]],tbAgenti[],2,FALSE)</f>
        <v>7.4999999999999997E-2</v>
      </c>
      <c r="P5860" s="2">
        <v>53</v>
      </c>
      <c r="Q5860" s="2">
        <f>tbStoricoOrdini[[#This Row],[IMPORTO]]*tbStoricoOrdini[[#This Row],[% COMM.]]</f>
        <v>3.9749999999999996</v>
      </c>
      <c r="R5860" s="2">
        <f>tbStoricoOrdini[[#This Row],[TOT. COMM.]]+tbStoricoOrdini[[#This Row],[IMPORTO]]</f>
        <v>56.975000000000001</v>
      </c>
    </row>
    <row r="5861" spans="1:18">
      <c r="A5861" s="1">
        <v>44013</v>
      </c>
      <c r="B5861" s="7">
        <f>MONTH(tbStoricoOrdini[[#This Row],[DATA]])</f>
        <v>7</v>
      </c>
      <c r="C5861" t="s">
        <v>5956</v>
      </c>
      <c r="D5861" t="str">
        <f>RIGHT(tbStoricoOrdini[[#This Row],[ORDINE]],4)</f>
        <v>5858</v>
      </c>
      <c r="E5861" t="s">
        <v>42</v>
      </c>
      <c r="F5861" t="str">
        <f>VLOOKUP(tbStoricoOrdini[[#This Row],[CLIENTE]],tbClienti[],3,FALSE)</f>
        <v>Lazio</v>
      </c>
      <c r="G5861" t="str">
        <f>VLOOKUP(tbStoricoOrdini[[#This Row],[CLIENTE]],tbClienti[],7,FALSE)</f>
        <v>AC</v>
      </c>
      <c r="H5861" t="s">
        <v>79</v>
      </c>
      <c r="I5861" t="str">
        <f>IF(LEFT(tbStoricoOrdini[[#This Row],[ARTICOLO]],3) = "COG","COG",LEFT(tbStoricoOrdini[[#This Row],[ARTICOLO]],FIND(" ",tbStoricoOrdini[[#This Row],[ARTICOLO]])-1))</f>
        <v>COG</v>
      </c>
      <c r="J5861" t="str">
        <f>MID(tbStoricoOrdini[[#This Row],[ARTICOLO]],FIND(" ",tbStoricoOrdini[[#This Row],[ARTICOLO]])+1,4)</f>
        <v>4000</v>
      </c>
      <c r="K5861" t="str">
        <f>IFERROR(RIGHT(tbStoricoOrdini[[#This Row],[ARTICOLO]],LEN(tbStoricoOrdini[[#This Row],[ARTICOLO]])-FIND(" ",tbStoricoOrdini[[#This Row],[ARTICOLO]],FIND(" ",tbStoricoOrdini[[#This Row],[ARTICOLO]]) +1)),"")</f>
        <v>Plus</v>
      </c>
      <c r="L5861" s="3">
        <f>VLOOKUP(tbStoricoOrdini[[#This Row],[ARTICOLO]],tbArticoli[],2,FALSE)</f>
        <v>240</v>
      </c>
      <c r="M5861" s="22">
        <f>tbStoricoOrdini[[#This Row],[IMPORTO]]/tbStoricoOrdini[[#This Row],[PREZZO]]</f>
        <v>16.204166666666666</v>
      </c>
      <c r="N5861" t="s">
        <v>9</v>
      </c>
      <c r="O5861" s="8">
        <f>VLOOKUP(tbStoricoOrdini[[#This Row],[AGENTE]],tbAgenti[],2,FALSE)</f>
        <v>0.05</v>
      </c>
      <c r="P5861" s="2">
        <v>3889</v>
      </c>
      <c r="Q5861" s="2">
        <f>tbStoricoOrdini[[#This Row],[IMPORTO]]*tbStoricoOrdini[[#This Row],[% COMM.]]</f>
        <v>194.45000000000002</v>
      </c>
      <c r="R5861" s="2">
        <f>tbStoricoOrdini[[#This Row],[TOT. COMM.]]+tbStoricoOrdini[[#This Row],[IMPORTO]]</f>
        <v>4083.45</v>
      </c>
    </row>
    <row r="5862" spans="1:18">
      <c r="A5862" s="1">
        <v>44013</v>
      </c>
      <c r="B5862" s="7">
        <f>MONTH(tbStoricoOrdini[[#This Row],[DATA]])</f>
        <v>7</v>
      </c>
      <c r="C5862" t="s">
        <v>5957</v>
      </c>
      <c r="D5862" t="str">
        <f>RIGHT(tbStoricoOrdini[[#This Row],[ORDINE]],4)</f>
        <v>5859</v>
      </c>
      <c r="E5862" t="s">
        <v>42</v>
      </c>
      <c r="F5862" t="str">
        <f>VLOOKUP(tbStoricoOrdini[[#This Row],[CLIENTE]],tbClienti[],3,FALSE)</f>
        <v>Lazio</v>
      </c>
      <c r="G5862" t="str">
        <f>VLOOKUP(tbStoricoOrdini[[#This Row],[CLIENTE]],tbClienti[],7,FALSE)</f>
        <v>AC</v>
      </c>
      <c r="H5862" t="s">
        <v>60</v>
      </c>
      <c r="I5862" t="str">
        <f>IF(LEFT(tbStoricoOrdini[[#This Row],[ARTICOLO]],3) = "COG","COG",LEFT(tbStoricoOrdini[[#This Row],[ARTICOLO]],FIND(" ",tbStoricoOrdini[[#This Row],[ARTICOLO]])-1))</f>
        <v>KLM</v>
      </c>
      <c r="J5862" t="str">
        <f>MID(tbStoricoOrdini[[#This Row],[ARTICOLO]],FIND(" ",tbStoricoOrdini[[#This Row],[ARTICOLO]])+1,4)</f>
        <v>5000</v>
      </c>
      <c r="K5862" t="str">
        <f>IFERROR(RIGHT(tbStoricoOrdini[[#This Row],[ARTICOLO]],LEN(tbStoricoOrdini[[#This Row],[ARTICOLO]])-FIND(" ",tbStoricoOrdini[[#This Row],[ARTICOLO]],FIND(" ",tbStoricoOrdini[[#This Row],[ARTICOLO]]) +1)),"")</f>
        <v>Plus</v>
      </c>
      <c r="L5862" s="3">
        <f>VLOOKUP(tbStoricoOrdini[[#This Row],[ARTICOLO]],tbArticoli[],2,FALSE)</f>
        <v>175</v>
      </c>
      <c r="M5862" s="22">
        <f>tbStoricoOrdini[[#This Row],[IMPORTO]]/tbStoricoOrdini[[#This Row],[PREZZO]]</f>
        <v>37.057142857142857</v>
      </c>
      <c r="N5862" t="s">
        <v>7</v>
      </c>
      <c r="O5862" s="8">
        <f>VLOOKUP(tbStoricoOrdini[[#This Row],[AGENTE]],tbAgenti[],2,FALSE)</f>
        <v>0.03</v>
      </c>
      <c r="P5862" s="2">
        <v>6485</v>
      </c>
      <c r="Q5862" s="2">
        <f>tbStoricoOrdini[[#This Row],[IMPORTO]]*tbStoricoOrdini[[#This Row],[% COMM.]]</f>
        <v>194.54999999999998</v>
      </c>
      <c r="R5862" s="2">
        <f>tbStoricoOrdini[[#This Row],[TOT. COMM.]]+tbStoricoOrdini[[#This Row],[IMPORTO]]</f>
        <v>6679.55</v>
      </c>
    </row>
    <row r="5863" spans="1:18">
      <c r="A5863" s="1">
        <v>44013</v>
      </c>
      <c r="B5863" s="7">
        <f>MONTH(tbStoricoOrdini[[#This Row],[DATA]])</f>
        <v>7</v>
      </c>
      <c r="C5863" t="s">
        <v>5958</v>
      </c>
      <c r="D5863" t="str">
        <f>RIGHT(tbStoricoOrdini[[#This Row],[ORDINE]],4)</f>
        <v>5860</v>
      </c>
      <c r="E5863" t="s">
        <v>42</v>
      </c>
      <c r="F5863" t="str">
        <f>VLOOKUP(tbStoricoOrdini[[#This Row],[CLIENTE]],tbClienti[],3,FALSE)</f>
        <v>Lazio</v>
      </c>
      <c r="G5863" t="str">
        <f>VLOOKUP(tbStoricoOrdini[[#This Row],[CLIENTE]],tbClienti[],7,FALSE)</f>
        <v>AC</v>
      </c>
      <c r="H5863" t="s">
        <v>60</v>
      </c>
      <c r="I5863" t="str">
        <f>IF(LEFT(tbStoricoOrdini[[#This Row],[ARTICOLO]],3) = "COG","COG",LEFT(tbStoricoOrdini[[#This Row],[ARTICOLO]],FIND(" ",tbStoricoOrdini[[#This Row],[ARTICOLO]])-1))</f>
        <v>KLM</v>
      </c>
      <c r="J5863" t="str">
        <f>MID(tbStoricoOrdini[[#This Row],[ARTICOLO]],FIND(" ",tbStoricoOrdini[[#This Row],[ARTICOLO]])+1,4)</f>
        <v>5000</v>
      </c>
      <c r="K5863" t="str">
        <f>IFERROR(RIGHT(tbStoricoOrdini[[#This Row],[ARTICOLO]],LEN(tbStoricoOrdini[[#This Row],[ARTICOLO]])-FIND(" ",tbStoricoOrdini[[#This Row],[ARTICOLO]],FIND(" ",tbStoricoOrdini[[#This Row],[ARTICOLO]]) +1)),"")</f>
        <v>Plus</v>
      </c>
      <c r="L5863" s="3">
        <f>VLOOKUP(tbStoricoOrdini[[#This Row],[ARTICOLO]],tbArticoli[],2,FALSE)</f>
        <v>175</v>
      </c>
      <c r="M5863" s="22">
        <f>tbStoricoOrdini[[#This Row],[IMPORTO]]/tbStoricoOrdini[[#This Row],[PREZZO]]</f>
        <v>1.4057142857142857</v>
      </c>
      <c r="N5863" t="s">
        <v>9</v>
      </c>
      <c r="O5863" s="8">
        <f>VLOOKUP(tbStoricoOrdini[[#This Row],[AGENTE]],tbAgenti[],2,FALSE)</f>
        <v>0.05</v>
      </c>
      <c r="P5863" s="2">
        <v>246</v>
      </c>
      <c r="Q5863" s="2">
        <f>tbStoricoOrdini[[#This Row],[IMPORTO]]*tbStoricoOrdini[[#This Row],[% COMM.]]</f>
        <v>12.3</v>
      </c>
      <c r="R5863" s="2">
        <f>tbStoricoOrdini[[#This Row],[TOT. COMM.]]+tbStoricoOrdini[[#This Row],[IMPORTO]]</f>
        <v>258.3</v>
      </c>
    </row>
    <row r="5864" spans="1:18">
      <c r="A5864" s="1">
        <v>44013</v>
      </c>
      <c r="B5864" s="7">
        <f>MONTH(tbStoricoOrdini[[#This Row],[DATA]])</f>
        <v>7</v>
      </c>
      <c r="C5864" t="s">
        <v>5959</v>
      </c>
      <c r="D5864" t="str">
        <f>RIGHT(tbStoricoOrdini[[#This Row],[ORDINE]],4)</f>
        <v>5861</v>
      </c>
      <c r="E5864" t="s">
        <v>42</v>
      </c>
      <c r="F5864" t="str">
        <f>VLOOKUP(tbStoricoOrdini[[#This Row],[CLIENTE]],tbClienti[],3,FALSE)</f>
        <v>Lazio</v>
      </c>
      <c r="G5864" t="str">
        <f>VLOOKUP(tbStoricoOrdini[[#This Row],[CLIENTE]],tbClienti[],7,FALSE)</f>
        <v>AC</v>
      </c>
      <c r="H5864" t="s">
        <v>62</v>
      </c>
      <c r="I5864" t="str">
        <f>IF(LEFT(tbStoricoOrdini[[#This Row],[ARTICOLO]],3) = "COG","COG",LEFT(tbStoricoOrdini[[#This Row],[ARTICOLO]],FIND(" ",tbStoricoOrdini[[#This Row],[ARTICOLO]])-1))</f>
        <v>KLM</v>
      </c>
      <c r="J5864" t="str">
        <f>MID(tbStoricoOrdini[[#This Row],[ARTICOLO]],FIND(" ",tbStoricoOrdini[[#This Row],[ARTICOLO]])+1,4)</f>
        <v>2500</v>
      </c>
      <c r="K5864" t="str">
        <f>IFERROR(RIGHT(tbStoricoOrdini[[#This Row],[ARTICOLO]],LEN(tbStoricoOrdini[[#This Row],[ARTICOLO]])-FIND(" ",tbStoricoOrdini[[#This Row],[ARTICOLO]],FIND(" ",tbStoricoOrdini[[#This Row],[ARTICOLO]]) +1)),"")</f>
        <v>Plus</v>
      </c>
      <c r="L5864" s="3">
        <f>VLOOKUP(tbStoricoOrdini[[#This Row],[ARTICOLO]],tbArticoli[],2,FALSE)</f>
        <v>130</v>
      </c>
      <c r="M5864" s="22">
        <f>tbStoricoOrdini[[#This Row],[IMPORTO]]/tbStoricoOrdini[[#This Row],[PREZZO]]</f>
        <v>6.2153846153846155</v>
      </c>
      <c r="N5864" t="s">
        <v>6</v>
      </c>
      <c r="O5864" s="8">
        <f>VLOOKUP(tbStoricoOrdini[[#This Row],[AGENTE]],tbAgenti[],2,FALSE)</f>
        <v>7.4999999999999997E-2</v>
      </c>
      <c r="P5864" s="2">
        <v>808</v>
      </c>
      <c r="Q5864" s="2">
        <f>tbStoricoOrdini[[#This Row],[IMPORTO]]*tbStoricoOrdini[[#This Row],[% COMM.]]</f>
        <v>60.599999999999994</v>
      </c>
      <c r="R5864" s="2">
        <f>tbStoricoOrdini[[#This Row],[TOT. COMM.]]+tbStoricoOrdini[[#This Row],[IMPORTO]]</f>
        <v>868.6</v>
      </c>
    </row>
    <row r="5865" spans="1:18">
      <c r="A5865" s="1">
        <v>44013</v>
      </c>
      <c r="B5865" s="7">
        <f>MONTH(tbStoricoOrdini[[#This Row],[DATA]])</f>
        <v>7</v>
      </c>
      <c r="C5865" t="s">
        <v>5960</v>
      </c>
      <c r="D5865" t="str">
        <f>RIGHT(tbStoricoOrdini[[#This Row],[ORDINE]],4)</f>
        <v>5862</v>
      </c>
      <c r="E5865" t="s">
        <v>42</v>
      </c>
      <c r="F5865" t="str">
        <f>VLOOKUP(tbStoricoOrdini[[#This Row],[CLIENTE]],tbClienti[],3,FALSE)</f>
        <v>Lazio</v>
      </c>
      <c r="G5865" t="str">
        <f>VLOOKUP(tbStoricoOrdini[[#This Row],[CLIENTE]],tbClienti[],7,FALSE)</f>
        <v>AC</v>
      </c>
      <c r="H5865" t="s">
        <v>63</v>
      </c>
      <c r="I5865" t="str">
        <f>IF(LEFT(tbStoricoOrdini[[#This Row],[ARTICOLO]],3) = "COG","COG",LEFT(tbStoricoOrdini[[#This Row],[ARTICOLO]],FIND(" ",tbStoricoOrdini[[#This Row],[ARTICOLO]])-1))</f>
        <v>KLM</v>
      </c>
      <c r="J5865" t="str">
        <f>MID(tbStoricoOrdini[[#This Row],[ARTICOLO]],FIND(" ",tbStoricoOrdini[[#This Row],[ARTICOLO]])+1,4)</f>
        <v>3000</v>
      </c>
      <c r="K5865" t="str">
        <f>IFERROR(RIGHT(tbStoricoOrdini[[#This Row],[ARTICOLO]],LEN(tbStoricoOrdini[[#This Row],[ARTICOLO]])-FIND(" ",tbStoricoOrdini[[#This Row],[ARTICOLO]],FIND(" ",tbStoricoOrdini[[#This Row],[ARTICOLO]]) +1)),"")</f>
        <v>Plus</v>
      </c>
      <c r="L5865" s="3">
        <f>VLOOKUP(tbStoricoOrdini[[#This Row],[ARTICOLO]],tbArticoli[],2,FALSE)</f>
        <v>145</v>
      </c>
      <c r="M5865" s="22">
        <f>tbStoricoOrdini[[#This Row],[IMPORTO]]/tbStoricoOrdini[[#This Row],[PREZZO]]</f>
        <v>68.462068965517247</v>
      </c>
      <c r="N5865" t="s">
        <v>19</v>
      </c>
      <c r="O5865" s="8">
        <f>VLOOKUP(tbStoricoOrdini[[#This Row],[AGENTE]],tbAgenti[],2,FALSE)</f>
        <v>0.05</v>
      </c>
      <c r="P5865" s="2">
        <v>9927</v>
      </c>
      <c r="Q5865" s="2">
        <f>tbStoricoOrdini[[#This Row],[IMPORTO]]*tbStoricoOrdini[[#This Row],[% COMM.]]</f>
        <v>496.35</v>
      </c>
      <c r="R5865" s="2">
        <f>tbStoricoOrdini[[#This Row],[TOT. COMM.]]+tbStoricoOrdini[[#This Row],[IMPORTO]]</f>
        <v>10423.35</v>
      </c>
    </row>
    <row r="5866" spans="1:18">
      <c r="A5866" s="1">
        <v>44013</v>
      </c>
      <c r="B5866" s="7">
        <f>MONTH(tbStoricoOrdini[[#This Row],[DATA]])</f>
        <v>7</v>
      </c>
      <c r="C5866" t="s">
        <v>5961</v>
      </c>
      <c r="D5866" t="str">
        <f>RIGHT(tbStoricoOrdini[[#This Row],[ORDINE]],4)</f>
        <v>5863</v>
      </c>
      <c r="E5866" t="s">
        <v>42</v>
      </c>
      <c r="F5866" t="str">
        <f>VLOOKUP(tbStoricoOrdini[[#This Row],[CLIENTE]],tbClienti[],3,FALSE)</f>
        <v>Lazio</v>
      </c>
      <c r="G5866" t="str">
        <f>VLOOKUP(tbStoricoOrdini[[#This Row],[CLIENTE]],tbClienti[],7,FALSE)</f>
        <v>AC</v>
      </c>
      <c r="H5866" t="s">
        <v>63</v>
      </c>
      <c r="I5866" t="str">
        <f>IF(LEFT(tbStoricoOrdini[[#This Row],[ARTICOLO]],3) = "COG","COG",LEFT(tbStoricoOrdini[[#This Row],[ARTICOLO]],FIND(" ",tbStoricoOrdini[[#This Row],[ARTICOLO]])-1))</f>
        <v>KLM</v>
      </c>
      <c r="J5866" t="str">
        <f>MID(tbStoricoOrdini[[#This Row],[ARTICOLO]],FIND(" ",tbStoricoOrdini[[#This Row],[ARTICOLO]])+1,4)</f>
        <v>3000</v>
      </c>
      <c r="K5866" t="str">
        <f>IFERROR(RIGHT(tbStoricoOrdini[[#This Row],[ARTICOLO]],LEN(tbStoricoOrdini[[#This Row],[ARTICOLO]])-FIND(" ",tbStoricoOrdini[[#This Row],[ARTICOLO]],FIND(" ",tbStoricoOrdini[[#This Row],[ARTICOLO]]) +1)),"")</f>
        <v>Plus</v>
      </c>
      <c r="L5866" s="3">
        <f>VLOOKUP(tbStoricoOrdini[[#This Row],[ARTICOLO]],tbArticoli[],2,FALSE)</f>
        <v>145</v>
      </c>
      <c r="M5866" s="22">
        <f>tbStoricoOrdini[[#This Row],[IMPORTO]]/tbStoricoOrdini[[#This Row],[PREZZO]]</f>
        <v>265.17931034482757</v>
      </c>
      <c r="N5866" t="s">
        <v>6</v>
      </c>
      <c r="O5866" s="8">
        <f>VLOOKUP(tbStoricoOrdini[[#This Row],[AGENTE]],tbAgenti[],2,FALSE)</f>
        <v>7.4999999999999997E-2</v>
      </c>
      <c r="P5866" s="2">
        <v>38451</v>
      </c>
      <c r="Q5866" s="2">
        <f>tbStoricoOrdini[[#This Row],[IMPORTO]]*tbStoricoOrdini[[#This Row],[% COMM.]]</f>
        <v>2883.8249999999998</v>
      </c>
      <c r="R5866" s="2">
        <f>tbStoricoOrdini[[#This Row],[TOT. COMM.]]+tbStoricoOrdini[[#This Row],[IMPORTO]]</f>
        <v>41334.824999999997</v>
      </c>
    </row>
    <row r="5867" spans="1:18">
      <c r="A5867" s="1">
        <v>44013</v>
      </c>
      <c r="B5867" s="7">
        <f>MONTH(tbStoricoOrdini[[#This Row],[DATA]])</f>
        <v>7</v>
      </c>
      <c r="C5867" t="s">
        <v>5962</v>
      </c>
      <c r="D5867" t="str">
        <f>RIGHT(tbStoricoOrdini[[#This Row],[ORDINE]],4)</f>
        <v>5864</v>
      </c>
      <c r="E5867" t="s">
        <v>42</v>
      </c>
      <c r="F5867" t="str">
        <f>VLOOKUP(tbStoricoOrdini[[#This Row],[CLIENTE]],tbClienti[],3,FALSE)</f>
        <v>Lazio</v>
      </c>
      <c r="G5867" t="str">
        <f>VLOOKUP(tbStoricoOrdini[[#This Row],[CLIENTE]],tbClienti[],7,FALSE)</f>
        <v>AC</v>
      </c>
      <c r="H5867" t="s">
        <v>63</v>
      </c>
      <c r="I5867" t="str">
        <f>IF(LEFT(tbStoricoOrdini[[#This Row],[ARTICOLO]],3) = "COG","COG",LEFT(tbStoricoOrdini[[#This Row],[ARTICOLO]],FIND(" ",tbStoricoOrdini[[#This Row],[ARTICOLO]])-1))</f>
        <v>KLM</v>
      </c>
      <c r="J5867" t="str">
        <f>MID(tbStoricoOrdini[[#This Row],[ARTICOLO]],FIND(" ",tbStoricoOrdini[[#This Row],[ARTICOLO]])+1,4)</f>
        <v>3000</v>
      </c>
      <c r="K5867" t="str">
        <f>IFERROR(RIGHT(tbStoricoOrdini[[#This Row],[ARTICOLO]],LEN(tbStoricoOrdini[[#This Row],[ARTICOLO]])-FIND(" ",tbStoricoOrdini[[#This Row],[ARTICOLO]],FIND(" ",tbStoricoOrdini[[#This Row],[ARTICOLO]]) +1)),"")</f>
        <v>Plus</v>
      </c>
      <c r="L5867" s="3">
        <f>VLOOKUP(tbStoricoOrdini[[#This Row],[ARTICOLO]],tbArticoli[],2,FALSE)</f>
        <v>145</v>
      </c>
      <c r="M5867" s="22">
        <f>tbStoricoOrdini[[#This Row],[IMPORTO]]/tbStoricoOrdini[[#This Row],[PREZZO]]</f>
        <v>2569.248275862069</v>
      </c>
      <c r="N5867" t="s">
        <v>9</v>
      </c>
      <c r="O5867" s="8">
        <f>VLOOKUP(tbStoricoOrdini[[#This Row],[AGENTE]],tbAgenti[],2,FALSE)</f>
        <v>0.05</v>
      </c>
      <c r="P5867" s="2">
        <v>372541</v>
      </c>
      <c r="Q5867" s="2">
        <f>tbStoricoOrdini[[#This Row],[IMPORTO]]*tbStoricoOrdini[[#This Row],[% COMM.]]</f>
        <v>18627.05</v>
      </c>
      <c r="R5867" s="2">
        <f>tbStoricoOrdini[[#This Row],[TOT. COMM.]]+tbStoricoOrdini[[#This Row],[IMPORTO]]</f>
        <v>391168.05</v>
      </c>
    </row>
    <row r="5868" spans="1:18">
      <c r="A5868" s="1">
        <v>44013</v>
      </c>
      <c r="B5868" s="7">
        <f>MONTH(tbStoricoOrdini[[#This Row],[DATA]])</f>
        <v>7</v>
      </c>
      <c r="C5868" t="s">
        <v>5963</v>
      </c>
      <c r="D5868" t="str">
        <f>RIGHT(tbStoricoOrdini[[#This Row],[ORDINE]],4)</f>
        <v>5865</v>
      </c>
      <c r="E5868" t="s">
        <v>42</v>
      </c>
      <c r="F5868" t="str">
        <f>VLOOKUP(tbStoricoOrdini[[#This Row],[CLIENTE]],tbClienti[],3,FALSE)</f>
        <v>Lazio</v>
      </c>
      <c r="G5868" t="str">
        <f>VLOOKUP(tbStoricoOrdini[[#This Row],[CLIENTE]],tbClienti[],7,FALSE)</f>
        <v>AC</v>
      </c>
      <c r="H5868" t="s">
        <v>65</v>
      </c>
      <c r="I5868" t="str">
        <f>IF(LEFT(tbStoricoOrdini[[#This Row],[ARTICOLO]],3) = "COG","COG",LEFT(tbStoricoOrdini[[#This Row],[ARTICOLO]],FIND(" ",tbStoricoOrdini[[#This Row],[ARTICOLO]])-1))</f>
        <v>GKLM</v>
      </c>
      <c r="J5868" t="str">
        <f>MID(tbStoricoOrdini[[#This Row],[ARTICOLO]],FIND(" ",tbStoricoOrdini[[#This Row],[ARTICOLO]])+1,4)</f>
        <v>5000</v>
      </c>
      <c r="K5868" t="str">
        <f>IFERROR(RIGHT(tbStoricoOrdini[[#This Row],[ARTICOLO]],LEN(tbStoricoOrdini[[#This Row],[ARTICOLO]])-FIND(" ",tbStoricoOrdini[[#This Row],[ARTICOLO]],FIND(" ",tbStoricoOrdini[[#This Row],[ARTICOLO]]) +1)),"")</f>
        <v/>
      </c>
      <c r="L5868" s="3">
        <f>VLOOKUP(tbStoricoOrdini[[#This Row],[ARTICOLO]],tbArticoli[],2,FALSE)</f>
        <v>75</v>
      </c>
      <c r="M5868" s="22">
        <f>tbStoricoOrdini[[#This Row],[IMPORTO]]/tbStoricoOrdini[[#This Row],[PREZZO]]</f>
        <v>5.92</v>
      </c>
      <c r="N5868" t="s">
        <v>9</v>
      </c>
      <c r="O5868" s="8">
        <f>VLOOKUP(tbStoricoOrdini[[#This Row],[AGENTE]],tbAgenti[],2,FALSE)</f>
        <v>0.05</v>
      </c>
      <c r="P5868" s="2">
        <v>444</v>
      </c>
      <c r="Q5868" s="2">
        <f>tbStoricoOrdini[[#This Row],[IMPORTO]]*tbStoricoOrdini[[#This Row],[% COMM.]]</f>
        <v>22.200000000000003</v>
      </c>
      <c r="R5868" s="2">
        <f>tbStoricoOrdini[[#This Row],[TOT. COMM.]]+tbStoricoOrdini[[#This Row],[IMPORTO]]</f>
        <v>466.2</v>
      </c>
    </row>
    <row r="5869" spans="1:18">
      <c r="A5869" s="1">
        <v>44013</v>
      </c>
      <c r="B5869" s="7">
        <f>MONTH(tbStoricoOrdini[[#This Row],[DATA]])</f>
        <v>7</v>
      </c>
      <c r="C5869" t="s">
        <v>5964</v>
      </c>
      <c r="D5869" t="str">
        <f>RIGHT(tbStoricoOrdini[[#This Row],[ORDINE]],4)</f>
        <v>5866</v>
      </c>
      <c r="E5869" t="s">
        <v>42</v>
      </c>
      <c r="F5869" t="str">
        <f>VLOOKUP(tbStoricoOrdini[[#This Row],[CLIENTE]],tbClienti[],3,FALSE)</f>
        <v>Lazio</v>
      </c>
      <c r="G5869" t="str">
        <f>VLOOKUP(tbStoricoOrdini[[#This Row],[CLIENTE]],tbClienti[],7,FALSE)</f>
        <v>AC</v>
      </c>
      <c r="H5869" t="s">
        <v>66</v>
      </c>
      <c r="I5869" t="str">
        <f>IF(LEFT(tbStoricoOrdini[[#This Row],[ARTICOLO]],3) = "COG","COG",LEFT(tbStoricoOrdini[[#This Row],[ARTICOLO]],FIND(" ",tbStoricoOrdini[[#This Row],[ARTICOLO]])-1))</f>
        <v>BAG</v>
      </c>
      <c r="J5869" t="str">
        <f>MID(tbStoricoOrdini[[#This Row],[ARTICOLO]],FIND(" ",tbStoricoOrdini[[#This Row],[ARTICOLO]])+1,4)</f>
        <v>2500</v>
      </c>
      <c r="K5869" t="str">
        <f>IFERROR(RIGHT(tbStoricoOrdini[[#This Row],[ARTICOLO]],LEN(tbStoricoOrdini[[#This Row],[ARTICOLO]])-FIND(" ",tbStoricoOrdini[[#This Row],[ARTICOLO]],FIND(" ",tbStoricoOrdini[[#This Row],[ARTICOLO]]) +1)),"")</f>
        <v>Plus</v>
      </c>
      <c r="L5869" s="3">
        <f>VLOOKUP(tbStoricoOrdini[[#This Row],[ARTICOLO]],tbArticoli[],2,FALSE)</f>
        <v>220</v>
      </c>
      <c r="M5869" s="22">
        <f>tbStoricoOrdini[[#This Row],[IMPORTO]]/tbStoricoOrdini[[#This Row],[PREZZO]]</f>
        <v>153.80909090909091</v>
      </c>
      <c r="N5869" t="s">
        <v>6</v>
      </c>
      <c r="O5869" s="8">
        <f>VLOOKUP(tbStoricoOrdini[[#This Row],[AGENTE]],tbAgenti[],2,FALSE)</f>
        <v>7.4999999999999997E-2</v>
      </c>
      <c r="P5869" s="2">
        <v>33838</v>
      </c>
      <c r="Q5869" s="2">
        <f>tbStoricoOrdini[[#This Row],[IMPORTO]]*tbStoricoOrdini[[#This Row],[% COMM.]]</f>
        <v>2537.85</v>
      </c>
      <c r="R5869" s="2">
        <f>tbStoricoOrdini[[#This Row],[TOT. COMM.]]+tbStoricoOrdini[[#This Row],[IMPORTO]]</f>
        <v>36375.85</v>
      </c>
    </row>
    <row r="5870" spans="1:18">
      <c r="A5870" s="1">
        <v>44013</v>
      </c>
      <c r="B5870" s="7">
        <f>MONTH(tbStoricoOrdini[[#This Row],[DATA]])</f>
        <v>7</v>
      </c>
      <c r="C5870" t="s">
        <v>5965</v>
      </c>
      <c r="D5870" t="str">
        <f>RIGHT(tbStoricoOrdini[[#This Row],[ORDINE]],4)</f>
        <v>5867</v>
      </c>
      <c r="E5870" t="s">
        <v>42</v>
      </c>
      <c r="F5870" t="str">
        <f>VLOOKUP(tbStoricoOrdini[[#This Row],[CLIENTE]],tbClienti[],3,FALSE)</f>
        <v>Lazio</v>
      </c>
      <c r="G5870" t="str">
        <f>VLOOKUP(tbStoricoOrdini[[#This Row],[CLIENTE]],tbClienti[],7,FALSE)</f>
        <v>AC</v>
      </c>
      <c r="H5870" t="s">
        <v>66</v>
      </c>
      <c r="I5870" t="str">
        <f>IF(LEFT(tbStoricoOrdini[[#This Row],[ARTICOLO]],3) = "COG","COG",LEFT(tbStoricoOrdini[[#This Row],[ARTICOLO]],FIND(" ",tbStoricoOrdini[[#This Row],[ARTICOLO]])-1))</f>
        <v>BAG</v>
      </c>
      <c r="J5870" t="str">
        <f>MID(tbStoricoOrdini[[#This Row],[ARTICOLO]],FIND(" ",tbStoricoOrdini[[#This Row],[ARTICOLO]])+1,4)</f>
        <v>2500</v>
      </c>
      <c r="K5870" t="str">
        <f>IFERROR(RIGHT(tbStoricoOrdini[[#This Row],[ARTICOLO]],LEN(tbStoricoOrdini[[#This Row],[ARTICOLO]])-FIND(" ",tbStoricoOrdini[[#This Row],[ARTICOLO]],FIND(" ",tbStoricoOrdini[[#This Row],[ARTICOLO]]) +1)),"")</f>
        <v>Plus</v>
      </c>
      <c r="L5870" s="3">
        <f>VLOOKUP(tbStoricoOrdini[[#This Row],[ARTICOLO]],tbArticoli[],2,FALSE)</f>
        <v>220</v>
      </c>
      <c r="M5870" s="22">
        <f>tbStoricoOrdini[[#This Row],[IMPORTO]]/tbStoricoOrdini[[#This Row],[PREZZO]]</f>
        <v>3.459090909090909</v>
      </c>
      <c r="N5870" t="s">
        <v>9</v>
      </c>
      <c r="O5870" s="8">
        <f>VLOOKUP(tbStoricoOrdini[[#This Row],[AGENTE]],tbAgenti[],2,FALSE)</f>
        <v>0.05</v>
      </c>
      <c r="P5870" s="2">
        <v>761</v>
      </c>
      <c r="Q5870" s="2">
        <f>tbStoricoOrdini[[#This Row],[IMPORTO]]*tbStoricoOrdini[[#This Row],[% COMM.]]</f>
        <v>38.050000000000004</v>
      </c>
      <c r="R5870" s="2">
        <f>tbStoricoOrdini[[#This Row],[TOT. COMM.]]+tbStoricoOrdini[[#This Row],[IMPORTO]]</f>
        <v>799.05</v>
      </c>
    </row>
    <row r="5871" spans="1:18">
      <c r="A5871" s="1">
        <v>44013</v>
      </c>
      <c r="B5871" s="7">
        <f>MONTH(tbStoricoOrdini[[#This Row],[DATA]])</f>
        <v>7</v>
      </c>
      <c r="C5871" t="s">
        <v>5966</v>
      </c>
      <c r="D5871" t="str">
        <f>RIGHT(tbStoricoOrdini[[#This Row],[ORDINE]],4)</f>
        <v>5868</v>
      </c>
      <c r="E5871" t="s">
        <v>42</v>
      </c>
      <c r="F5871" t="str">
        <f>VLOOKUP(tbStoricoOrdini[[#This Row],[CLIENTE]],tbClienti[],3,FALSE)</f>
        <v>Lazio</v>
      </c>
      <c r="G5871" t="str">
        <f>VLOOKUP(tbStoricoOrdini[[#This Row],[CLIENTE]],tbClienti[],7,FALSE)</f>
        <v>AC</v>
      </c>
      <c r="H5871" t="s">
        <v>67</v>
      </c>
      <c r="I5871" t="str">
        <f>IF(LEFT(tbStoricoOrdini[[#This Row],[ARTICOLO]],3) = "COG","COG",LEFT(tbStoricoOrdini[[#This Row],[ARTICOLO]],FIND(" ",tbStoricoOrdini[[#This Row],[ARTICOLO]])-1))</f>
        <v>BAG</v>
      </c>
      <c r="J5871" t="str">
        <f>MID(tbStoricoOrdini[[#This Row],[ARTICOLO]],FIND(" ",tbStoricoOrdini[[#This Row],[ARTICOLO]])+1,4)</f>
        <v>2500</v>
      </c>
      <c r="K5871" t="str">
        <f>IFERROR(RIGHT(tbStoricoOrdini[[#This Row],[ARTICOLO]],LEN(tbStoricoOrdini[[#This Row],[ARTICOLO]])-FIND(" ",tbStoricoOrdini[[#This Row],[ARTICOLO]],FIND(" ",tbStoricoOrdini[[#This Row],[ARTICOLO]]) +1)),"")</f>
        <v>Medium</v>
      </c>
      <c r="L5871" s="3">
        <f>VLOOKUP(tbStoricoOrdini[[#This Row],[ARTICOLO]],tbArticoli[],2,FALSE)</f>
        <v>210</v>
      </c>
      <c r="M5871" s="22">
        <f>tbStoricoOrdini[[#This Row],[IMPORTO]]/tbStoricoOrdini[[#This Row],[PREZZO]]</f>
        <v>15.538095238095238</v>
      </c>
      <c r="N5871" t="s">
        <v>6</v>
      </c>
      <c r="O5871" s="8">
        <f>VLOOKUP(tbStoricoOrdini[[#This Row],[AGENTE]],tbAgenti[],2,FALSE)</f>
        <v>7.4999999999999997E-2</v>
      </c>
      <c r="P5871" s="2">
        <v>3263</v>
      </c>
      <c r="Q5871" s="2">
        <f>tbStoricoOrdini[[#This Row],[IMPORTO]]*tbStoricoOrdini[[#This Row],[% COMM.]]</f>
        <v>244.72499999999999</v>
      </c>
      <c r="R5871" s="2">
        <f>tbStoricoOrdini[[#This Row],[TOT. COMM.]]+tbStoricoOrdini[[#This Row],[IMPORTO]]</f>
        <v>3507.7249999999999</v>
      </c>
    </row>
    <row r="5872" spans="1:18">
      <c r="A5872" s="1">
        <v>44013</v>
      </c>
      <c r="B5872" s="7">
        <f>MONTH(tbStoricoOrdini[[#This Row],[DATA]])</f>
        <v>7</v>
      </c>
      <c r="C5872" t="s">
        <v>5967</v>
      </c>
      <c r="D5872" t="str">
        <f>RIGHT(tbStoricoOrdini[[#This Row],[ORDINE]],4)</f>
        <v>5869</v>
      </c>
      <c r="E5872" t="s">
        <v>42</v>
      </c>
      <c r="F5872" t="str">
        <f>VLOOKUP(tbStoricoOrdini[[#This Row],[CLIENTE]],tbClienti[],3,FALSE)</f>
        <v>Lazio</v>
      </c>
      <c r="G5872" t="str">
        <f>VLOOKUP(tbStoricoOrdini[[#This Row],[CLIENTE]],tbClienti[],7,FALSE)</f>
        <v>AC</v>
      </c>
      <c r="H5872" t="s">
        <v>67</v>
      </c>
      <c r="I5872" t="str">
        <f>IF(LEFT(tbStoricoOrdini[[#This Row],[ARTICOLO]],3) = "COG","COG",LEFT(tbStoricoOrdini[[#This Row],[ARTICOLO]],FIND(" ",tbStoricoOrdini[[#This Row],[ARTICOLO]])-1))</f>
        <v>BAG</v>
      </c>
      <c r="J5872" t="str">
        <f>MID(tbStoricoOrdini[[#This Row],[ARTICOLO]],FIND(" ",tbStoricoOrdini[[#This Row],[ARTICOLO]])+1,4)</f>
        <v>2500</v>
      </c>
      <c r="K5872" t="str">
        <f>IFERROR(RIGHT(tbStoricoOrdini[[#This Row],[ARTICOLO]],LEN(tbStoricoOrdini[[#This Row],[ARTICOLO]])-FIND(" ",tbStoricoOrdini[[#This Row],[ARTICOLO]],FIND(" ",tbStoricoOrdini[[#This Row],[ARTICOLO]]) +1)),"")</f>
        <v>Medium</v>
      </c>
      <c r="L5872" s="3">
        <f>VLOOKUP(tbStoricoOrdini[[#This Row],[ARTICOLO]],tbArticoli[],2,FALSE)</f>
        <v>210</v>
      </c>
      <c r="M5872" s="22">
        <f>tbStoricoOrdini[[#This Row],[IMPORTO]]/tbStoricoOrdini[[#This Row],[PREZZO]]</f>
        <v>73.86666666666666</v>
      </c>
      <c r="N5872" t="s">
        <v>9</v>
      </c>
      <c r="O5872" s="8">
        <f>VLOOKUP(tbStoricoOrdini[[#This Row],[AGENTE]],tbAgenti[],2,FALSE)</f>
        <v>0.05</v>
      </c>
      <c r="P5872" s="2">
        <v>15512</v>
      </c>
      <c r="Q5872" s="2">
        <f>tbStoricoOrdini[[#This Row],[IMPORTO]]*tbStoricoOrdini[[#This Row],[% COMM.]]</f>
        <v>775.6</v>
      </c>
      <c r="R5872" s="2">
        <f>tbStoricoOrdini[[#This Row],[TOT. COMM.]]+tbStoricoOrdini[[#This Row],[IMPORTO]]</f>
        <v>16287.6</v>
      </c>
    </row>
    <row r="5873" spans="1:18">
      <c r="A5873" s="1">
        <v>44013</v>
      </c>
      <c r="B5873" s="7">
        <f>MONTH(tbStoricoOrdini[[#This Row],[DATA]])</f>
        <v>7</v>
      </c>
      <c r="C5873" t="s">
        <v>5968</v>
      </c>
      <c r="D5873" t="str">
        <f>RIGHT(tbStoricoOrdini[[#This Row],[ORDINE]],4)</f>
        <v>5870</v>
      </c>
      <c r="E5873" t="s">
        <v>42</v>
      </c>
      <c r="F5873" t="str">
        <f>VLOOKUP(tbStoricoOrdini[[#This Row],[CLIENTE]],tbClienti[],3,FALSE)</f>
        <v>Lazio</v>
      </c>
      <c r="G5873" t="str">
        <f>VLOOKUP(tbStoricoOrdini[[#This Row],[CLIENTE]],tbClienti[],7,FALSE)</f>
        <v>AC</v>
      </c>
      <c r="H5873" t="s">
        <v>80</v>
      </c>
      <c r="I5873" t="str">
        <f>IF(LEFT(tbStoricoOrdini[[#This Row],[ARTICOLO]],3) = "COG","COG",LEFT(tbStoricoOrdini[[#This Row],[ARTICOLO]],FIND(" ",tbStoricoOrdini[[#This Row],[ARTICOLO]])-1))</f>
        <v>COG</v>
      </c>
      <c r="J5873" t="str">
        <f>MID(tbStoricoOrdini[[#This Row],[ARTICOLO]],FIND(" ",tbStoricoOrdini[[#This Row],[ARTICOLO]])+1,4)</f>
        <v>5000</v>
      </c>
      <c r="K5873" t="str">
        <f>IFERROR(RIGHT(tbStoricoOrdini[[#This Row],[ARTICOLO]],LEN(tbStoricoOrdini[[#This Row],[ARTICOLO]])-FIND(" ",tbStoricoOrdini[[#This Row],[ARTICOLO]],FIND(" ",tbStoricoOrdini[[#This Row],[ARTICOLO]]) +1)),"")</f>
        <v>Silver</v>
      </c>
      <c r="L5873" s="3">
        <f>VLOOKUP(tbStoricoOrdini[[#This Row],[ARTICOLO]],tbArticoli[],2,FALSE)</f>
        <v>300</v>
      </c>
      <c r="M5873" s="22">
        <f>tbStoricoOrdini[[#This Row],[IMPORTO]]/tbStoricoOrdini[[#This Row],[PREZZO]]</f>
        <v>0.14333333333333334</v>
      </c>
      <c r="N5873" t="s">
        <v>9</v>
      </c>
      <c r="O5873" s="8">
        <f>VLOOKUP(tbStoricoOrdini[[#This Row],[AGENTE]],tbAgenti[],2,FALSE)</f>
        <v>0.05</v>
      </c>
      <c r="P5873" s="2">
        <v>43</v>
      </c>
      <c r="Q5873" s="2">
        <f>tbStoricoOrdini[[#This Row],[IMPORTO]]*tbStoricoOrdini[[#This Row],[% COMM.]]</f>
        <v>2.15</v>
      </c>
      <c r="R5873" s="2">
        <f>tbStoricoOrdini[[#This Row],[TOT. COMM.]]+tbStoricoOrdini[[#This Row],[IMPORTO]]</f>
        <v>45.15</v>
      </c>
    </row>
    <row r="5874" spans="1:18">
      <c r="A5874" s="1">
        <v>44013</v>
      </c>
      <c r="B5874" s="7">
        <f>MONTH(tbStoricoOrdini[[#This Row],[DATA]])</f>
        <v>7</v>
      </c>
      <c r="C5874" t="s">
        <v>5969</v>
      </c>
      <c r="D5874" t="str">
        <f>RIGHT(tbStoricoOrdini[[#This Row],[ORDINE]],4)</f>
        <v>5871</v>
      </c>
      <c r="E5874" t="s">
        <v>42</v>
      </c>
      <c r="F5874" t="str">
        <f>VLOOKUP(tbStoricoOrdini[[#This Row],[CLIENTE]],tbClienti[],3,FALSE)</f>
        <v>Lazio</v>
      </c>
      <c r="G5874" t="str">
        <f>VLOOKUP(tbStoricoOrdini[[#This Row],[CLIENTE]],tbClienti[],7,FALSE)</f>
        <v>AC</v>
      </c>
      <c r="H5874" t="s">
        <v>69</v>
      </c>
      <c r="I5874" t="str">
        <f>IF(LEFT(tbStoricoOrdini[[#This Row],[ARTICOLO]],3) = "COG","COG",LEFT(tbStoricoOrdini[[#This Row],[ARTICOLO]],FIND(" ",tbStoricoOrdini[[#This Row],[ARTICOLO]])-1))</f>
        <v>BAG</v>
      </c>
      <c r="J5874" t="str">
        <f>MID(tbStoricoOrdini[[#This Row],[ARTICOLO]],FIND(" ",tbStoricoOrdini[[#This Row],[ARTICOLO]])+1,4)</f>
        <v>1121</v>
      </c>
      <c r="K5874" t="str">
        <f>IFERROR(RIGHT(tbStoricoOrdini[[#This Row],[ARTICOLO]],LEN(tbStoricoOrdini[[#This Row],[ARTICOLO]])-FIND(" ",tbStoricoOrdini[[#This Row],[ARTICOLO]],FIND(" ",tbStoricoOrdini[[#This Row],[ARTICOLO]]) +1)),"")</f>
        <v>Gold</v>
      </c>
      <c r="L5874" s="3">
        <f>VLOOKUP(tbStoricoOrdini[[#This Row],[ARTICOLO]],tbArticoli[],2,FALSE)</f>
        <v>230</v>
      </c>
      <c r="M5874" s="22">
        <f>tbStoricoOrdini[[#This Row],[IMPORTO]]/tbStoricoOrdini[[#This Row],[PREZZO]]</f>
        <v>1030.3782608695651</v>
      </c>
      <c r="N5874" t="s">
        <v>9</v>
      </c>
      <c r="O5874" s="8">
        <f>VLOOKUP(tbStoricoOrdini[[#This Row],[AGENTE]],tbAgenti[],2,FALSE)</f>
        <v>0.05</v>
      </c>
      <c r="P5874" s="2">
        <v>236987</v>
      </c>
      <c r="Q5874" s="2">
        <f>tbStoricoOrdini[[#This Row],[IMPORTO]]*tbStoricoOrdini[[#This Row],[% COMM.]]</f>
        <v>11849.35</v>
      </c>
      <c r="R5874" s="2">
        <f>tbStoricoOrdini[[#This Row],[TOT. COMM.]]+tbStoricoOrdini[[#This Row],[IMPORTO]]</f>
        <v>248836.35</v>
      </c>
    </row>
    <row r="5875" spans="1:18">
      <c r="A5875" s="1">
        <v>44013</v>
      </c>
      <c r="B5875" s="7">
        <f>MONTH(tbStoricoOrdini[[#This Row],[DATA]])</f>
        <v>7</v>
      </c>
      <c r="C5875" t="s">
        <v>5970</v>
      </c>
      <c r="D5875" t="str">
        <f>RIGHT(tbStoricoOrdini[[#This Row],[ORDINE]],4)</f>
        <v>5872</v>
      </c>
      <c r="E5875" t="s">
        <v>42</v>
      </c>
      <c r="F5875" t="str">
        <f>VLOOKUP(tbStoricoOrdini[[#This Row],[CLIENTE]],tbClienti[],3,FALSE)</f>
        <v>Lazio</v>
      </c>
      <c r="G5875" t="str">
        <f>VLOOKUP(tbStoricoOrdini[[#This Row],[CLIENTE]],tbClienti[],7,FALSE)</f>
        <v>AC</v>
      </c>
      <c r="H5875" t="s">
        <v>83</v>
      </c>
      <c r="I5875" t="str">
        <f>IF(LEFT(tbStoricoOrdini[[#This Row],[ARTICOLO]],3) = "COG","COG",LEFT(tbStoricoOrdini[[#This Row],[ARTICOLO]],FIND(" ",tbStoricoOrdini[[#This Row],[ARTICOLO]])-1))</f>
        <v>COG</v>
      </c>
      <c r="J5875" t="str">
        <f>MID(tbStoricoOrdini[[#This Row],[ARTICOLO]],FIND(" ",tbStoricoOrdini[[#This Row],[ARTICOLO]])+1,4)</f>
        <v>8000</v>
      </c>
      <c r="K5875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5875" s="3">
        <f>VLOOKUP(tbStoricoOrdini[[#This Row],[ARTICOLO]],tbArticoli[],2,FALSE)</f>
        <v>670</v>
      </c>
      <c r="M5875" s="22">
        <f>tbStoricoOrdini[[#This Row],[IMPORTO]]/tbStoricoOrdini[[#This Row],[PREZZO]]</f>
        <v>405.08656716417909</v>
      </c>
      <c r="N5875" t="s">
        <v>9</v>
      </c>
      <c r="O5875" s="8">
        <f>VLOOKUP(tbStoricoOrdini[[#This Row],[AGENTE]],tbAgenti[],2,FALSE)</f>
        <v>0.05</v>
      </c>
      <c r="P5875" s="2">
        <v>271408</v>
      </c>
      <c r="Q5875" s="2">
        <f>tbStoricoOrdini[[#This Row],[IMPORTO]]*tbStoricoOrdini[[#This Row],[% COMM.]]</f>
        <v>13570.400000000001</v>
      </c>
      <c r="R5875" s="2">
        <f>tbStoricoOrdini[[#This Row],[TOT. COMM.]]+tbStoricoOrdini[[#This Row],[IMPORTO]]</f>
        <v>284978.40000000002</v>
      </c>
    </row>
    <row r="5876" spans="1:18">
      <c r="A5876" s="1">
        <v>44013</v>
      </c>
      <c r="B5876" s="7">
        <f>MONTH(tbStoricoOrdini[[#This Row],[DATA]])</f>
        <v>7</v>
      </c>
      <c r="C5876" t="s">
        <v>5971</v>
      </c>
      <c r="D5876" t="str">
        <f>RIGHT(tbStoricoOrdini[[#This Row],[ORDINE]],4)</f>
        <v>5873</v>
      </c>
      <c r="E5876" t="s">
        <v>42</v>
      </c>
      <c r="F5876" t="str">
        <f>VLOOKUP(tbStoricoOrdini[[#This Row],[CLIENTE]],tbClienti[],3,FALSE)</f>
        <v>Lazio</v>
      </c>
      <c r="G5876" t="str">
        <f>VLOOKUP(tbStoricoOrdini[[#This Row],[CLIENTE]],tbClienti[],7,FALSE)</f>
        <v>AC</v>
      </c>
      <c r="H5876" t="s">
        <v>70</v>
      </c>
      <c r="I5876" t="str">
        <f>IF(LEFT(tbStoricoOrdini[[#This Row],[ARTICOLO]],3) = "COG","COG",LEFT(tbStoricoOrdini[[#This Row],[ARTICOLO]],FIND(" ",tbStoricoOrdini[[#This Row],[ARTICOLO]])-1))</f>
        <v>EB08</v>
      </c>
      <c r="J5876" t="str">
        <f>MID(tbStoricoOrdini[[#This Row],[ARTICOLO]],FIND(" ",tbStoricoOrdini[[#This Row],[ARTICOLO]])+1,4)</f>
        <v>7500</v>
      </c>
      <c r="K5876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5876" s="3">
        <f>VLOOKUP(tbStoricoOrdini[[#This Row],[ARTICOLO]],tbArticoli[],2,FALSE)</f>
        <v>180</v>
      </c>
      <c r="M5876" s="22">
        <f>tbStoricoOrdini[[#This Row],[IMPORTO]]/tbStoricoOrdini[[#This Row],[PREZZO]]</f>
        <v>1.9055555555555554</v>
      </c>
      <c r="N5876" t="s">
        <v>9</v>
      </c>
      <c r="O5876" s="8">
        <f>VLOOKUP(tbStoricoOrdini[[#This Row],[AGENTE]],tbAgenti[],2,FALSE)</f>
        <v>0.05</v>
      </c>
      <c r="P5876" s="2">
        <v>343</v>
      </c>
      <c r="Q5876" s="2">
        <f>tbStoricoOrdini[[#This Row],[IMPORTO]]*tbStoricoOrdini[[#This Row],[% COMM.]]</f>
        <v>17.150000000000002</v>
      </c>
      <c r="R5876" s="2">
        <f>tbStoricoOrdini[[#This Row],[TOT. COMM.]]+tbStoricoOrdini[[#This Row],[IMPORTO]]</f>
        <v>360.15</v>
      </c>
    </row>
    <row r="5877" spans="1:18">
      <c r="A5877" s="1">
        <v>44013</v>
      </c>
      <c r="B5877" s="7">
        <f>MONTH(tbStoricoOrdini[[#This Row],[DATA]])</f>
        <v>7</v>
      </c>
      <c r="C5877" t="s">
        <v>5972</v>
      </c>
      <c r="D5877" t="str">
        <f>RIGHT(tbStoricoOrdini[[#This Row],[ORDINE]],4)</f>
        <v>5874</v>
      </c>
      <c r="E5877" t="s">
        <v>42</v>
      </c>
      <c r="F5877" t="str">
        <f>VLOOKUP(tbStoricoOrdini[[#This Row],[CLIENTE]],tbClienti[],3,FALSE)</f>
        <v>Lazio</v>
      </c>
      <c r="G5877" t="str">
        <f>VLOOKUP(tbStoricoOrdini[[#This Row],[CLIENTE]],tbClienti[],7,FALSE)</f>
        <v>AC</v>
      </c>
      <c r="H5877" t="s">
        <v>75</v>
      </c>
      <c r="I5877" t="str">
        <f>IF(LEFT(tbStoricoOrdini[[#This Row],[ARTICOLO]],3) = "COG","COG",LEFT(tbStoricoOrdini[[#This Row],[ARTICOLO]],FIND(" ",tbStoricoOrdini[[#This Row],[ARTICOLO]])-1))</f>
        <v>AVRC</v>
      </c>
      <c r="J5877" t="str">
        <f>MID(tbStoricoOrdini[[#This Row],[ARTICOLO]],FIND(" ",tbStoricoOrdini[[#This Row],[ARTICOLO]])+1,4)</f>
        <v>1000</v>
      </c>
      <c r="K5877" t="str">
        <f>IFERROR(RIGHT(tbStoricoOrdini[[#This Row],[ARTICOLO]],LEN(tbStoricoOrdini[[#This Row],[ARTICOLO]])-FIND(" ",tbStoricoOrdini[[#This Row],[ARTICOLO]],FIND(" ",tbStoricoOrdini[[#This Row],[ARTICOLO]]) +1)),"")</f>
        <v>Silver</v>
      </c>
      <c r="L5877" s="3">
        <f>VLOOKUP(tbStoricoOrdini[[#This Row],[ARTICOLO]],tbArticoli[],2,FALSE)</f>
        <v>390</v>
      </c>
      <c r="M5877" s="22">
        <f>tbStoricoOrdini[[#This Row],[IMPORTO]]/tbStoricoOrdini[[#This Row],[PREZZO]]</f>
        <v>0.89230769230769236</v>
      </c>
      <c r="N5877" t="s">
        <v>9</v>
      </c>
      <c r="O5877" s="8">
        <f>VLOOKUP(tbStoricoOrdini[[#This Row],[AGENTE]],tbAgenti[],2,FALSE)</f>
        <v>0.05</v>
      </c>
      <c r="P5877" s="2">
        <v>348</v>
      </c>
      <c r="Q5877" s="2">
        <f>tbStoricoOrdini[[#This Row],[IMPORTO]]*tbStoricoOrdini[[#This Row],[% COMM.]]</f>
        <v>17.400000000000002</v>
      </c>
      <c r="R5877" s="2">
        <f>tbStoricoOrdini[[#This Row],[TOT. COMM.]]+tbStoricoOrdini[[#This Row],[IMPORTO]]</f>
        <v>365.4</v>
      </c>
    </row>
    <row r="5878" spans="1:18">
      <c r="A5878" s="1">
        <v>44013</v>
      </c>
      <c r="B5878" s="7">
        <f>MONTH(tbStoricoOrdini[[#This Row],[DATA]])</f>
        <v>7</v>
      </c>
      <c r="C5878" t="s">
        <v>5973</v>
      </c>
      <c r="D5878" t="str">
        <f>RIGHT(tbStoricoOrdini[[#This Row],[ORDINE]],4)</f>
        <v>5875</v>
      </c>
      <c r="E5878" t="s">
        <v>42</v>
      </c>
      <c r="F5878" t="str">
        <f>VLOOKUP(tbStoricoOrdini[[#This Row],[CLIENTE]],tbClienti[],3,FALSE)</f>
        <v>Lazio</v>
      </c>
      <c r="G5878" t="str">
        <f>VLOOKUP(tbStoricoOrdini[[#This Row],[CLIENTE]],tbClienti[],7,FALSE)</f>
        <v>AC</v>
      </c>
      <c r="H5878" t="s">
        <v>71</v>
      </c>
      <c r="I5878" t="str">
        <f>IF(LEFT(tbStoricoOrdini[[#This Row],[ARTICOLO]],3) = "COG","COG",LEFT(tbStoricoOrdini[[#This Row],[ARTICOLO]],FIND(" ",tbStoricoOrdini[[#This Row],[ARTICOLO]])-1))</f>
        <v>EB07</v>
      </c>
      <c r="J5878" t="str">
        <f>MID(tbStoricoOrdini[[#This Row],[ARTICOLO]],FIND(" ",tbStoricoOrdini[[#This Row],[ARTICOLO]])+1,4)</f>
        <v>5000</v>
      </c>
      <c r="K5878" t="str">
        <f>IFERROR(RIGHT(tbStoricoOrdini[[#This Row],[ARTICOLO]],LEN(tbStoricoOrdini[[#This Row],[ARTICOLO]])-FIND(" ",tbStoricoOrdini[[#This Row],[ARTICOLO]],FIND(" ",tbStoricoOrdini[[#This Row],[ARTICOLO]]) +1)),"")</f>
        <v/>
      </c>
      <c r="L5878" s="3">
        <f>VLOOKUP(tbStoricoOrdini[[#This Row],[ARTICOLO]],tbArticoli[],2,FALSE)</f>
        <v>140</v>
      </c>
      <c r="M5878" s="22">
        <f>tbStoricoOrdini[[#This Row],[IMPORTO]]/tbStoricoOrdini[[#This Row],[PREZZO]]</f>
        <v>0.05</v>
      </c>
      <c r="N5878" t="s">
        <v>10</v>
      </c>
      <c r="O5878" s="8">
        <f>VLOOKUP(tbStoricoOrdini[[#This Row],[AGENTE]],tbAgenti[],2,FALSE)</f>
        <v>3.6999999999999998E-2</v>
      </c>
      <c r="P5878" s="2">
        <v>7</v>
      </c>
      <c r="Q5878" s="2">
        <f>tbStoricoOrdini[[#This Row],[IMPORTO]]*tbStoricoOrdini[[#This Row],[% COMM.]]</f>
        <v>0.25900000000000001</v>
      </c>
      <c r="R5878" s="2">
        <f>tbStoricoOrdini[[#This Row],[TOT. COMM.]]+tbStoricoOrdini[[#This Row],[IMPORTO]]</f>
        <v>7.2590000000000003</v>
      </c>
    </row>
    <row r="5879" spans="1:18">
      <c r="A5879" s="1">
        <v>44013</v>
      </c>
      <c r="B5879" s="7">
        <f>MONTH(tbStoricoOrdini[[#This Row],[DATA]])</f>
        <v>7</v>
      </c>
      <c r="C5879" t="s">
        <v>5974</v>
      </c>
      <c r="D5879" t="str">
        <f>RIGHT(tbStoricoOrdini[[#This Row],[ORDINE]],4)</f>
        <v>5876</v>
      </c>
      <c r="E5879" t="s">
        <v>42</v>
      </c>
      <c r="F5879" t="str">
        <f>VLOOKUP(tbStoricoOrdini[[#This Row],[CLIENTE]],tbClienti[],3,FALSE)</f>
        <v>Lazio</v>
      </c>
      <c r="G5879" t="str">
        <f>VLOOKUP(tbStoricoOrdini[[#This Row],[CLIENTE]],tbClienti[],7,FALSE)</f>
        <v>AC</v>
      </c>
      <c r="H5879" t="s">
        <v>71</v>
      </c>
      <c r="I5879" t="str">
        <f>IF(LEFT(tbStoricoOrdini[[#This Row],[ARTICOLO]],3) = "COG","COG",LEFT(tbStoricoOrdini[[#This Row],[ARTICOLO]],FIND(" ",tbStoricoOrdini[[#This Row],[ARTICOLO]])-1))</f>
        <v>EB07</v>
      </c>
      <c r="J5879" t="str">
        <f>MID(tbStoricoOrdini[[#This Row],[ARTICOLO]],FIND(" ",tbStoricoOrdini[[#This Row],[ARTICOLO]])+1,4)</f>
        <v>5000</v>
      </c>
      <c r="K5879" t="str">
        <f>IFERROR(RIGHT(tbStoricoOrdini[[#This Row],[ARTICOLO]],LEN(tbStoricoOrdini[[#This Row],[ARTICOLO]])-FIND(" ",tbStoricoOrdini[[#This Row],[ARTICOLO]],FIND(" ",tbStoricoOrdini[[#This Row],[ARTICOLO]]) +1)),"")</f>
        <v/>
      </c>
      <c r="L5879" s="3">
        <f>VLOOKUP(tbStoricoOrdini[[#This Row],[ARTICOLO]],tbArticoli[],2,FALSE)</f>
        <v>140</v>
      </c>
      <c r="M5879" s="22">
        <f>tbStoricoOrdini[[#This Row],[IMPORTO]]/tbStoricoOrdini[[#This Row],[PREZZO]]</f>
        <v>5.8642857142857139</v>
      </c>
      <c r="N5879" t="s">
        <v>6</v>
      </c>
      <c r="O5879" s="8">
        <f>VLOOKUP(tbStoricoOrdini[[#This Row],[AGENTE]],tbAgenti[],2,FALSE)</f>
        <v>7.4999999999999997E-2</v>
      </c>
      <c r="P5879" s="2">
        <v>821</v>
      </c>
      <c r="Q5879" s="2">
        <f>tbStoricoOrdini[[#This Row],[IMPORTO]]*tbStoricoOrdini[[#This Row],[% COMM.]]</f>
        <v>61.574999999999996</v>
      </c>
      <c r="R5879" s="2">
        <f>tbStoricoOrdini[[#This Row],[TOT. COMM.]]+tbStoricoOrdini[[#This Row],[IMPORTO]]</f>
        <v>882.57500000000005</v>
      </c>
    </row>
    <row r="5880" spans="1:18">
      <c r="A5880" s="1">
        <v>44013</v>
      </c>
      <c r="B5880" s="7">
        <f>MONTH(tbStoricoOrdini[[#This Row],[DATA]])</f>
        <v>7</v>
      </c>
      <c r="C5880" t="s">
        <v>5975</v>
      </c>
      <c r="D5880" t="str">
        <f>RIGHT(tbStoricoOrdini[[#This Row],[ORDINE]],4)</f>
        <v>5877</v>
      </c>
      <c r="E5880" t="s">
        <v>42</v>
      </c>
      <c r="F5880" t="str">
        <f>VLOOKUP(tbStoricoOrdini[[#This Row],[CLIENTE]],tbClienti[],3,FALSE)</f>
        <v>Lazio</v>
      </c>
      <c r="G5880" t="str">
        <f>VLOOKUP(tbStoricoOrdini[[#This Row],[CLIENTE]],tbClienti[],7,FALSE)</f>
        <v>AC</v>
      </c>
      <c r="H5880" t="s">
        <v>71</v>
      </c>
      <c r="I5880" t="str">
        <f>IF(LEFT(tbStoricoOrdini[[#This Row],[ARTICOLO]],3) = "COG","COG",LEFT(tbStoricoOrdini[[#This Row],[ARTICOLO]],FIND(" ",tbStoricoOrdini[[#This Row],[ARTICOLO]])-1))</f>
        <v>EB07</v>
      </c>
      <c r="J5880" t="str">
        <f>MID(tbStoricoOrdini[[#This Row],[ARTICOLO]],FIND(" ",tbStoricoOrdini[[#This Row],[ARTICOLO]])+1,4)</f>
        <v>5000</v>
      </c>
      <c r="K5880" t="str">
        <f>IFERROR(RIGHT(tbStoricoOrdini[[#This Row],[ARTICOLO]],LEN(tbStoricoOrdini[[#This Row],[ARTICOLO]])-FIND(" ",tbStoricoOrdini[[#This Row],[ARTICOLO]],FIND(" ",tbStoricoOrdini[[#This Row],[ARTICOLO]]) +1)),"")</f>
        <v/>
      </c>
      <c r="L5880" s="3">
        <f>VLOOKUP(tbStoricoOrdini[[#This Row],[ARTICOLO]],tbArticoli[],2,FALSE)</f>
        <v>140</v>
      </c>
      <c r="M5880" s="22">
        <f>tbStoricoOrdini[[#This Row],[IMPORTO]]/tbStoricoOrdini[[#This Row],[PREZZO]]</f>
        <v>18.614285714285714</v>
      </c>
      <c r="N5880" t="s">
        <v>9</v>
      </c>
      <c r="O5880" s="8">
        <f>VLOOKUP(tbStoricoOrdini[[#This Row],[AGENTE]],tbAgenti[],2,FALSE)</f>
        <v>0.05</v>
      </c>
      <c r="P5880" s="2">
        <v>2606</v>
      </c>
      <c r="Q5880" s="2">
        <f>tbStoricoOrdini[[#This Row],[IMPORTO]]*tbStoricoOrdini[[#This Row],[% COMM.]]</f>
        <v>130.30000000000001</v>
      </c>
      <c r="R5880" s="2">
        <f>tbStoricoOrdini[[#This Row],[TOT. COMM.]]+tbStoricoOrdini[[#This Row],[IMPORTO]]</f>
        <v>2736.3</v>
      </c>
    </row>
    <row r="5881" spans="1:18">
      <c r="A5881" s="1">
        <v>44013</v>
      </c>
      <c r="B5881" s="7">
        <f>MONTH(tbStoricoOrdini[[#This Row],[DATA]])</f>
        <v>7</v>
      </c>
      <c r="C5881" t="s">
        <v>5976</v>
      </c>
      <c r="D5881" t="str">
        <f>RIGHT(tbStoricoOrdini[[#This Row],[ORDINE]],4)</f>
        <v>5878</v>
      </c>
      <c r="E5881" t="s">
        <v>42</v>
      </c>
      <c r="F5881" t="str">
        <f>VLOOKUP(tbStoricoOrdini[[#This Row],[CLIENTE]],tbClienti[],3,FALSE)</f>
        <v>Lazio</v>
      </c>
      <c r="G5881" t="str">
        <f>VLOOKUP(tbStoricoOrdini[[#This Row],[CLIENTE]],tbClienti[],7,FALSE)</f>
        <v>AC</v>
      </c>
      <c r="H5881" t="s">
        <v>76</v>
      </c>
      <c r="I5881" t="str">
        <f>IF(LEFT(tbStoricoOrdini[[#This Row],[ARTICOLO]],3) = "COG","COG",LEFT(tbStoricoOrdini[[#This Row],[ARTICOLO]],FIND(" ",tbStoricoOrdini[[#This Row],[ARTICOLO]])-1))</f>
        <v>COG</v>
      </c>
      <c r="J5881" t="str">
        <f>MID(tbStoricoOrdini[[#This Row],[ARTICOLO]],FIND(" ",tbStoricoOrdini[[#This Row],[ARTICOLO]])+1,4)</f>
        <v>1000</v>
      </c>
      <c r="K5881" t="str">
        <f>IFERROR(RIGHT(tbStoricoOrdini[[#This Row],[ARTICOLO]],LEN(tbStoricoOrdini[[#This Row],[ARTICOLO]])-FIND(" ",tbStoricoOrdini[[#This Row],[ARTICOLO]],FIND(" ",tbStoricoOrdini[[#This Row],[ARTICOLO]]) +1)),"")</f>
        <v/>
      </c>
      <c r="L5881" s="3">
        <f>VLOOKUP(tbStoricoOrdini[[#This Row],[ARTICOLO]],tbArticoli[],2,FALSE)</f>
        <v>150</v>
      </c>
      <c r="M5881" s="22">
        <f>tbStoricoOrdini[[#This Row],[IMPORTO]]/tbStoricoOrdini[[#This Row],[PREZZO]]</f>
        <v>0.98666666666666669</v>
      </c>
      <c r="N5881" t="s">
        <v>6</v>
      </c>
      <c r="O5881" s="8">
        <f>VLOOKUP(tbStoricoOrdini[[#This Row],[AGENTE]],tbAgenti[],2,FALSE)</f>
        <v>7.4999999999999997E-2</v>
      </c>
      <c r="P5881" s="2">
        <v>148</v>
      </c>
      <c r="Q5881" s="2">
        <f>tbStoricoOrdini[[#This Row],[IMPORTO]]*tbStoricoOrdini[[#This Row],[% COMM.]]</f>
        <v>11.1</v>
      </c>
      <c r="R5881" s="2">
        <f>tbStoricoOrdini[[#This Row],[TOT. COMM.]]+tbStoricoOrdini[[#This Row],[IMPORTO]]</f>
        <v>159.1</v>
      </c>
    </row>
    <row r="5882" spans="1:18">
      <c r="A5882" s="1">
        <v>44013</v>
      </c>
      <c r="B5882" s="7">
        <f>MONTH(tbStoricoOrdini[[#This Row],[DATA]])</f>
        <v>7</v>
      </c>
      <c r="C5882" t="s">
        <v>5977</v>
      </c>
      <c r="D5882" t="str">
        <f>RIGHT(tbStoricoOrdini[[#This Row],[ORDINE]],4)</f>
        <v>5879</v>
      </c>
      <c r="E5882" t="s">
        <v>42</v>
      </c>
      <c r="F5882" t="str">
        <f>VLOOKUP(tbStoricoOrdini[[#This Row],[CLIENTE]],tbClienti[],3,FALSE)</f>
        <v>Lazio</v>
      </c>
      <c r="G5882" t="str">
        <f>VLOOKUP(tbStoricoOrdini[[#This Row],[CLIENTE]],tbClienti[],7,FALSE)</f>
        <v>AC</v>
      </c>
      <c r="H5882" t="s">
        <v>76</v>
      </c>
      <c r="I5882" t="str">
        <f>IF(LEFT(tbStoricoOrdini[[#This Row],[ARTICOLO]],3) = "COG","COG",LEFT(tbStoricoOrdini[[#This Row],[ARTICOLO]],FIND(" ",tbStoricoOrdini[[#This Row],[ARTICOLO]])-1))</f>
        <v>COG</v>
      </c>
      <c r="J5882" t="str">
        <f>MID(tbStoricoOrdini[[#This Row],[ARTICOLO]],FIND(" ",tbStoricoOrdini[[#This Row],[ARTICOLO]])+1,4)</f>
        <v>1000</v>
      </c>
      <c r="K5882" t="str">
        <f>IFERROR(RIGHT(tbStoricoOrdini[[#This Row],[ARTICOLO]],LEN(tbStoricoOrdini[[#This Row],[ARTICOLO]])-FIND(" ",tbStoricoOrdini[[#This Row],[ARTICOLO]],FIND(" ",tbStoricoOrdini[[#This Row],[ARTICOLO]]) +1)),"")</f>
        <v/>
      </c>
      <c r="L5882" s="3">
        <f>VLOOKUP(tbStoricoOrdini[[#This Row],[ARTICOLO]],tbArticoli[],2,FALSE)</f>
        <v>150</v>
      </c>
      <c r="M5882" s="22">
        <f>tbStoricoOrdini[[#This Row],[IMPORTO]]/tbStoricoOrdini[[#This Row],[PREZZO]]</f>
        <v>15.026666666666667</v>
      </c>
      <c r="N5882" t="s">
        <v>9</v>
      </c>
      <c r="O5882" s="8">
        <f>VLOOKUP(tbStoricoOrdini[[#This Row],[AGENTE]],tbAgenti[],2,FALSE)</f>
        <v>0.05</v>
      </c>
      <c r="P5882" s="2">
        <v>2254</v>
      </c>
      <c r="Q5882" s="2">
        <f>tbStoricoOrdini[[#This Row],[IMPORTO]]*tbStoricoOrdini[[#This Row],[% COMM.]]</f>
        <v>112.7</v>
      </c>
      <c r="R5882" s="2">
        <f>tbStoricoOrdini[[#This Row],[TOT. COMM.]]+tbStoricoOrdini[[#This Row],[IMPORTO]]</f>
        <v>2366.6999999999998</v>
      </c>
    </row>
    <row r="5883" spans="1:18">
      <c r="A5883" s="1">
        <v>44013</v>
      </c>
      <c r="B5883" s="7">
        <f>MONTH(tbStoricoOrdini[[#This Row],[DATA]])</f>
        <v>7</v>
      </c>
      <c r="C5883" t="s">
        <v>5978</v>
      </c>
      <c r="D5883" t="str">
        <f>RIGHT(tbStoricoOrdini[[#This Row],[ORDINE]],4)</f>
        <v>5880</v>
      </c>
      <c r="E5883" t="s">
        <v>42</v>
      </c>
      <c r="F5883" t="str">
        <f>VLOOKUP(tbStoricoOrdini[[#This Row],[CLIENTE]],tbClienti[],3,FALSE)</f>
        <v>Lazio</v>
      </c>
      <c r="G5883" t="str">
        <f>VLOOKUP(tbStoricoOrdini[[#This Row],[CLIENTE]],tbClienti[],7,FALSE)</f>
        <v>AC</v>
      </c>
      <c r="H5883" t="s">
        <v>72</v>
      </c>
      <c r="I5883" t="str">
        <f>IF(LEFT(tbStoricoOrdini[[#This Row],[ARTICOLO]],3) = "COG","COG",LEFT(tbStoricoOrdini[[#This Row],[ARTICOLO]],FIND(" ",tbStoricoOrdini[[#This Row],[ARTICOLO]])-1))</f>
        <v>EB06</v>
      </c>
      <c r="J5883" t="str">
        <f>MID(tbStoricoOrdini[[#This Row],[ARTICOLO]],FIND(" ",tbStoricoOrdini[[#This Row],[ARTICOLO]])+1,4)</f>
        <v>3000</v>
      </c>
      <c r="K5883" t="str">
        <f>IFERROR(RIGHT(tbStoricoOrdini[[#This Row],[ARTICOLO]],LEN(tbStoricoOrdini[[#This Row],[ARTICOLO]])-FIND(" ",tbStoricoOrdini[[#This Row],[ARTICOLO]],FIND(" ",tbStoricoOrdini[[#This Row],[ARTICOLO]]) +1)),"")</f>
        <v>Medium</v>
      </c>
      <c r="L5883" s="3">
        <f>VLOOKUP(tbStoricoOrdini[[#This Row],[ARTICOLO]],tbArticoli[],2,FALSE)</f>
        <v>120</v>
      </c>
      <c r="M5883" s="22">
        <f>tbStoricoOrdini[[#This Row],[IMPORTO]]/tbStoricoOrdini[[#This Row],[PREZZO]]</f>
        <v>0.5</v>
      </c>
      <c r="N5883" t="s">
        <v>6</v>
      </c>
      <c r="O5883" s="8">
        <f>VLOOKUP(tbStoricoOrdini[[#This Row],[AGENTE]],tbAgenti[],2,FALSE)</f>
        <v>7.4999999999999997E-2</v>
      </c>
      <c r="P5883" s="2">
        <v>60</v>
      </c>
      <c r="Q5883" s="2">
        <f>tbStoricoOrdini[[#This Row],[IMPORTO]]*tbStoricoOrdini[[#This Row],[% COMM.]]</f>
        <v>4.5</v>
      </c>
      <c r="R5883" s="2">
        <f>tbStoricoOrdini[[#This Row],[TOT. COMM.]]+tbStoricoOrdini[[#This Row],[IMPORTO]]</f>
        <v>64.5</v>
      </c>
    </row>
    <row r="5884" spans="1:18">
      <c r="A5884" s="1">
        <v>44013</v>
      </c>
      <c r="B5884" s="7">
        <f>MONTH(tbStoricoOrdini[[#This Row],[DATA]])</f>
        <v>7</v>
      </c>
      <c r="C5884" t="s">
        <v>5979</v>
      </c>
      <c r="D5884" t="str">
        <f>RIGHT(tbStoricoOrdini[[#This Row],[ORDINE]],4)</f>
        <v>5881</v>
      </c>
      <c r="E5884" t="s">
        <v>42</v>
      </c>
      <c r="F5884" t="str">
        <f>VLOOKUP(tbStoricoOrdini[[#This Row],[CLIENTE]],tbClienti[],3,FALSE)</f>
        <v>Lazio</v>
      </c>
      <c r="G5884" t="str">
        <f>VLOOKUP(tbStoricoOrdini[[#This Row],[CLIENTE]],tbClienti[],7,FALSE)</f>
        <v>AC</v>
      </c>
      <c r="H5884" t="s">
        <v>72</v>
      </c>
      <c r="I5884" t="str">
        <f>IF(LEFT(tbStoricoOrdini[[#This Row],[ARTICOLO]],3) = "COG","COG",LEFT(tbStoricoOrdini[[#This Row],[ARTICOLO]],FIND(" ",tbStoricoOrdini[[#This Row],[ARTICOLO]])-1))</f>
        <v>EB06</v>
      </c>
      <c r="J5884" t="str">
        <f>MID(tbStoricoOrdini[[#This Row],[ARTICOLO]],FIND(" ",tbStoricoOrdini[[#This Row],[ARTICOLO]])+1,4)</f>
        <v>3000</v>
      </c>
      <c r="K5884" t="str">
        <f>IFERROR(RIGHT(tbStoricoOrdini[[#This Row],[ARTICOLO]],LEN(tbStoricoOrdini[[#This Row],[ARTICOLO]])-FIND(" ",tbStoricoOrdini[[#This Row],[ARTICOLO]],FIND(" ",tbStoricoOrdini[[#This Row],[ARTICOLO]]) +1)),"")</f>
        <v>Medium</v>
      </c>
      <c r="L5884" s="3">
        <f>VLOOKUP(tbStoricoOrdini[[#This Row],[ARTICOLO]],tbArticoli[],2,FALSE)</f>
        <v>120</v>
      </c>
      <c r="M5884" s="22">
        <f>tbStoricoOrdini[[#This Row],[IMPORTO]]/tbStoricoOrdini[[#This Row],[PREZZO]]</f>
        <v>5.6166666666666663</v>
      </c>
      <c r="N5884" t="s">
        <v>9</v>
      </c>
      <c r="O5884" s="8">
        <f>VLOOKUP(tbStoricoOrdini[[#This Row],[AGENTE]],tbAgenti[],2,FALSE)</f>
        <v>0.05</v>
      </c>
      <c r="P5884" s="2">
        <v>674</v>
      </c>
      <c r="Q5884" s="2">
        <f>tbStoricoOrdini[[#This Row],[IMPORTO]]*tbStoricoOrdini[[#This Row],[% COMM.]]</f>
        <v>33.700000000000003</v>
      </c>
      <c r="R5884" s="2">
        <f>tbStoricoOrdini[[#This Row],[TOT. COMM.]]+tbStoricoOrdini[[#This Row],[IMPORTO]]</f>
        <v>707.7</v>
      </c>
    </row>
    <row r="5885" spans="1:18">
      <c r="A5885" s="1">
        <v>44013</v>
      </c>
      <c r="B5885" s="7">
        <f>MONTH(tbStoricoOrdini[[#This Row],[DATA]])</f>
        <v>7</v>
      </c>
      <c r="C5885" t="s">
        <v>5980</v>
      </c>
      <c r="D5885" t="str">
        <f>RIGHT(tbStoricoOrdini[[#This Row],[ORDINE]],4)</f>
        <v>5882</v>
      </c>
      <c r="E5885" t="s">
        <v>42</v>
      </c>
      <c r="F5885" t="str">
        <f>VLOOKUP(tbStoricoOrdini[[#This Row],[CLIENTE]],tbClienti[],3,FALSE)</f>
        <v>Lazio</v>
      </c>
      <c r="G5885" t="str">
        <f>VLOOKUP(tbStoricoOrdini[[#This Row],[CLIENTE]],tbClienti[],7,FALSE)</f>
        <v>AC</v>
      </c>
      <c r="H5885" t="s">
        <v>73</v>
      </c>
      <c r="I5885" t="str">
        <f>IF(LEFT(tbStoricoOrdini[[#This Row],[ARTICOLO]],3) = "COG","COG",LEFT(tbStoricoOrdini[[#This Row],[ARTICOLO]],FIND(" ",tbStoricoOrdini[[#This Row],[ARTICOLO]])-1))</f>
        <v>EB06</v>
      </c>
      <c r="J5885" t="str">
        <f>MID(tbStoricoOrdini[[#This Row],[ARTICOLO]],FIND(" ",tbStoricoOrdini[[#This Row],[ARTICOLO]])+1,4)</f>
        <v>3000</v>
      </c>
      <c r="K5885" t="str">
        <f>IFERROR(RIGHT(tbStoricoOrdini[[#This Row],[ARTICOLO]],LEN(tbStoricoOrdini[[#This Row],[ARTICOLO]])-FIND(" ",tbStoricoOrdini[[#This Row],[ARTICOLO]],FIND(" ",tbStoricoOrdini[[#This Row],[ARTICOLO]]) +1)),"")</f>
        <v>Plus</v>
      </c>
      <c r="L5885" s="3">
        <f>VLOOKUP(tbStoricoOrdini[[#This Row],[ARTICOLO]],tbArticoli[],2,FALSE)</f>
        <v>130</v>
      </c>
      <c r="M5885" s="22">
        <f>tbStoricoOrdini[[#This Row],[IMPORTO]]/tbStoricoOrdini[[#This Row],[PREZZO]]</f>
        <v>7.6923076923076927E-3</v>
      </c>
      <c r="N5885" t="s">
        <v>6</v>
      </c>
      <c r="O5885" s="8">
        <f>VLOOKUP(tbStoricoOrdini[[#This Row],[AGENTE]],tbAgenti[],2,FALSE)</f>
        <v>7.4999999999999997E-2</v>
      </c>
      <c r="P5885" s="2">
        <v>1</v>
      </c>
      <c r="Q5885" s="2">
        <f>tbStoricoOrdini[[#This Row],[IMPORTO]]*tbStoricoOrdini[[#This Row],[% COMM.]]</f>
        <v>7.4999999999999997E-2</v>
      </c>
      <c r="R5885" s="2">
        <f>tbStoricoOrdini[[#This Row],[TOT. COMM.]]+tbStoricoOrdini[[#This Row],[IMPORTO]]</f>
        <v>1.075</v>
      </c>
    </row>
    <row r="5886" spans="1:18">
      <c r="A5886" s="1">
        <v>44013</v>
      </c>
      <c r="B5886" s="7">
        <f>MONTH(tbStoricoOrdini[[#This Row],[DATA]])</f>
        <v>7</v>
      </c>
      <c r="C5886" t="s">
        <v>5981</v>
      </c>
      <c r="D5886" t="str">
        <f>RIGHT(tbStoricoOrdini[[#This Row],[ORDINE]],4)</f>
        <v>5883</v>
      </c>
      <c r="E5886" t="s">
        <v>45</v>
      </c>
      <c r="F5886" t="str">
        <f>VLOOKUP(tbStoricoOrdini[[#This Row],[CLIENTE]],tbClienti[],3,FALSE)</f>
        <v>Lazio</v>
      </c>
      <c r="G5886" t="str">
        <f>VLOOKUP(tbStoricoOrdini[[#This Row],[CLIENTE]],tbClienti[],7,FALSE)</f>
        <v>DB</v>
      </c>
      <c r="H5886" t="s">
        <v>77</v>
      </c>
      <c r="I5886" t="str">
        <f>IF(LEFT(tbStoricoOrdini[[#This Row],[ARTICOLO]],3) = "COG","COG",LEFT(tbStoricoOrdini[[#This Row],[ARTICOLO]],FIND(" ",tbStoricoOrdini[[#This Row],[ARTICOLO]])-1))</f>
        <v>COG</v>
      </c>
      <c r="J5886" t="str">
        <f>MID(tbStoricoOrdini[[#This Row],[ARTICOLO]],FIND(" ",tbStoricoOrdini[[#This Row],[ARTICOLO]])+1,4)</f>
        <v>2000</v>
      </c>
      <c r="K5886" t="str">
        <f>IFERROR(RIGHT(tbStoricoOrdini[[#This Row],[ARTICOLO]],LEN(tbStoricoOrdini[[#This Row],[ARTICOLO]])-FIND(" ",tbStoricoOrdini[[#This Row],[ARTICOLO]],FIND(" ",tbStoricoOrdini[[#This Row],[ARTICOLO]]) +1)),"")</f>
        <v>Medium</v>
      </c>
      <c r="L5886" s="3">
        <f>VLOOKUP(tbStoricoOrdini[[#This Row],[ARTICOLO]],tbArticoli[],2,FALSE)</f>
        <v>200</v>
      </c>
      <c r="M5886" s="22">
        <f>tbStoricoOrdini[[#This Row],[IMPORTO]]/tbStoricoOrdini[[#This Row],[PREZZO]]</f>
        <v>0.22500000000000001</v>
      </c>
      <c r="N5886" t="s">
        <v>9</v>
      </c>
      <c r="O5886" s="8">
        <f>VLOOKUP(tbStoricoOrdini[[#This Row],[AGENTE]],tbAgenti[],2,FALSE)</f>
        <v>0.05</v>
      </c>
      <c r="P5886" s="2">
        <v>45</v>
      </c>
      <c r="Q5886" s="2">
        <f>tbStoricoOrdini[[#This Row],[IMPORTO]]*tbStoricoOrdini[[#This Row],[% COMM.]]</f>
        <v>2.25</v>
      </c>
      <c r="R5886" s="2">
        <f>tbStoricoOrdini[[#This Row],[TOT. COMM.]]+tbStoricoOrdini[[#This Row],[IMPORTO]]</f>
        <v>47.25</v>
      </c>
    </row>
    <row r="5887" spans="1:18">
      <c r="A5887" s="1">
        <v>44013</v>
      </c>
      <c r="B5887" s="7">
        <f>MONTH(tbStoricoOrdini[[#This Row],[DATA]])</f>
        <v>7</v>
      </c>
      <c r="C5887" t="s">
        <v>5982</v>
      </c>
      <c r="D5887" t="str">
        <f>RIGHT(tbStoricoOrdini[[#This Row],[ORDINE]],4)</f>
        <v>5884</v>
      </c>
      <c r="E5887" t="s">
        <v>45</v>
      </c>
      <c r="F5887" t="str">
        <f>VLOOKUP(tbStoricoOrdini[[#This Row],[CLIENTE]],tbClienti[],3,FALSE)</f>
        <v>Lazio</v>
      </c>
      <c r="G5887" t="str">
        <f>VLOOKUP(tbStoricoOrdini[[#This Row],[CLIENTE]],tbClienti[],7,FALSE)</f>
        <v>DB</v>
      </c>
      <c r="H5887" t="s">
        <v>61</v>
      </c>
      <c r="I5887" t="str">
        <f>IF(LEFT(tbStoricoOrdini[[#This Row],[ARTICOLO]],3) = "COG","COG",LEFT(tbStoricoOrdini[[#This Row],[ARTICOLO]],FIND(" ",tbStoricoOrdini[[#This Row],[ARTICOLO]])-1))</f>
        <v>KLM</v>
      </c>
      <c r="J5887" t="str">
        <f>MID(tbStoricoOrdini[[#This Row],[ARTICOLO]],FIND(" ",tbStoricoOrdini[[#This Row],[ARTICOLO]])+1,4)</f>
        <v>5000</v>
      </c>
      <c r="K5887" t="str">
        <f>IFERROR(RIGHT(tbStoricoOrdini[[#This Row],[ARTICOLO]],LEN(tbStoricoOrdini[[#This Row],[ARTICOLO]])-FIND(" ",tbStoricoOrdini[[#This Row],[ARTICOLO]],FIND(" ",tbStoricoOrdini[[#This Row],[ARTICOLO]]) +1)),"")</f>
        <v>Medium</v>
      </c>
      <c r="L5887" s="3">
        <f>VLOOKUP(tbStoricoOrdini[[#This Row],[ARTICOLO]],tbArticoli[],2,FALSE)</f>
        <v>150</v>
      </c>
      <c r="M5887" s="22">
        <f>tbStoricoOrdini[[#This Row],[IMPORTO]]/tbStoricoOrdini[[#This Row],[PREZZO]]</f>
        <v>52.646666666666668</v>
      </c>
      <c r="N5887" t="s">
        <v>9</v>
      </c>
      <c r="O5887" s="8">
        <f>VLOOKUP(tbStoricoOrdini[[#This Row],[AGENTE]],tbAgenti[],2,FALSE)</f>
        <v>0.05</v>
      </c>
      <c r="P5887" s="2">
        <v>7897</v>
      </c>
      <c r="Q5887" s="2">
        <f>tbStoricoOrdini[[#This Row],[IMPORTO]]*tbStoricoOrdini[[#This Row],[% COMM.]]</f>
        <v>394.85</v>
      </c>
      <c r="R5887" s="2">
        <f>tbStoricoOrdini[[#This Row],[TOT. COMM.]]+tbStoricoOrdini[[#This Row],[IMPORTO]]</f>
        <v>8291.85</v>
      </c>
    </row>
    <row r="5888" spans="1:18">
      <c r="A5888" s="1">
        <v>44013</v>
      </c>
      <c r="B5888" s="7">
        <f>MONTH(tbStoricoOrdini[[#This Row],[DATA]])</f>
        <v>7</v>
      </c>
      <c r="C5888" t="s">
        <v>5983</v>
      </c>
      <c r="D5888" t="str">
        <f>RIGHT(tbStoricoOrdini[[#This Row],[ORDINE]],4)</f>
        <v>5885</v>
      </c>
      <c r="E5888" t="s">
        <v>45</v>
      </c>
      <c r="F5888" t="str">
        <f>VLOOKUP(tbStoricoOrdini[[#This Row],[CLIENTE]],tbClienti[],3,FALSE)</f>
        <v>Lazio</v>
      </c>
      <c r="G5888" t="str">
        <f>VLOOKUP(tbStoricoOrdini[[#This Row],[CLIENTE]],tbClienti[],7,FALSE)</f>
        <v>DB</v>
      </c>
      <c r="H5888" t="s">
        <v>63</v>
      </c>
      <c r="I5888" t="str">
        <f>IF(LEFT(tbStoricoOrdini[[#This Row],[ARTICOLO]],3) = "COG","COG",LEFT(tbStoricoOrdini[[#This Row],[ARTICOLO]],FIND(" ",tbStoricoOrdini[[#This Row],[ARTICOLO]])-1))</f>
        <v>KLM</v>
      </c>
      <c r="J5888" t="str">
        <f>MID(tbStoricoOrdini[[#This Row],[ARTICOLO]],FIND(" ",tbStoricoOrdini[[#This Row],[ARTICOLO]])+1,4)</f>
        <v>3000</v>
      </c>
      <c r="K5888" t="str">
        <f>IFERROR(RIGHT(tbStoricoOrdini[[#This Row],[ARTICOLO]],LEN(tbStoricoOrdini[[#This Row],[ARTICOLO]])-FIND(" ",tbStoricoOrdini[[#This Row],[ARTICOLO]],FIND(" ",tbStoricoOrdini[[#This Row],[ARTICOLO]]) +1)),"")</f>
        <v>Plus</v>
      </c>
      <c r="L5888" s="3">
        <f>VLOOKUP(tbStoricoOrdini[[#This Row],[ARTICOLO]],tbArticoli[],2,FALSE)</f>
        <v>145</v>
      </c>
      <c r="M5888" s="22">
        <f>tbStoricoOrdini[[#This Row],[IMPORTO]]/tbStoricoOrdini[[#This Row],[PREZZO]]</f>
        <v>451.5793103448276</v>
      </c>
      <c r="N5888" t="s">
        <v>9</v>
      </c>
      <c r="O5888" s="8">
        <f>VLOOKUP(tbStoricoOrdini[[#This Row],[AGENTE]],tbAgenti[],2,FALSE)</f>
        <v>0.05</v>
      </c>
      <c r="P5888" s="2">
        <v>65479</v>
      </c>
      <c r="Q5888" s="2">
        <f>tbStoricoOrdini[[#This Row],[IMPORTO]]*tbStoricoOrdini[[#This Row],[% COMM.]]</f>
        <v>3273.9500000000003</v>
      </c>
      <c r="R5888" s="2">
        <f>tbStoricoOrdini[[#This Row],[TOT. COMM.]]+tbStoricoOrdini[[#This Row],[IMPORTO]]</f>
        <v>68752.95</v>
      </c>
    </row>
    <row r="5889" spans="1:18">
      <c r="A5889" s="1">
        <v>44013</v>
      </c>
      <c r="B5889" s="7">
        <f>MONTH(tbStoricoOrdini[[#This Row],[DATA]])</f>
        <v>7</v>
      </c>
      <c r="C5889" t="s">
        <v>5984</v>
      </c>
      <c r="D5889" t="str">
        <f>RIGHT(tbStoricoOrdini[[#This Row],[ORDINE]],4)</f>
        <v>5886</v>
      </c>
      <c r="E5889" t="s">
        <v>45</v>
      </c>
      <c r="F5889" t="str">
        <f>VLOOKUP(tbStoricoOrdini[[#This Row],[CLIENTE]],tbClienti[],3,FALSE)</f>
        <v>Lazio</v>
      </c>
      <c r="G5889" t="str">
        <f>VLOOKUP(tbStoricoOrdini[[#This Row],[CLIENTE]],tbClienti[],7,FALSE)</f>
        <v>DB</v>
      </c>
      <c r="H5889" t="s">
        <v>66</v>
      </c>
      <c r="I5889" t="str">
        <f>IF(LEFT(tbStoricoOrdini[[#This Row],[ARTICOLO]],3) = "COG","COG",LEFT(tbStoricoOrdini[[#This Row],[ARTICOLO]],FIND(" ",tbStoricoOrdini[[#This Row],[ARTICOLO]])-1))</f>
        <v>BAG</v>
      </c>
      <c r="J5889" t="str">
        <f>MID(tbStoricoOrdini[[#This Row],[ARTICOLO]],FIND(" ",tbStoricoOrdini[[#This Row],[ARTICOLO]])+1,4)</f>
        <v>2500</v>
      </c>
      <c r="K5889" t="str">
        <f>IFERROR(RIGHT(tbStoricoOrdini[[#This Row],[ARTICOLO]],LEN(tbStoricoOrdini[[#This Row],[ARTICOLO]])-FIND(" ",tbStoricoOrdini[[#This Row],[ARTICOLO]],FIND(" ",tbStoricoOrdini[[#This Row],[ARTICOLO]]) +1)),"")</f>
        <v>Plus</v>
      </c>
      <c r="L5889" s="3">
        <f>VLOOKUP(tbStoricoOrdini[[#This Row],[ARTICOLO]],tbArticoli[],2,FALSE)</f>
        <v>220</v>
      </c>
      <c r="M5889" s="22">
        <f>tbStoricoOrdini[[#This Row],[IMPORTO]]/tbStoricoOrdini[[#This Row],[PREZZO]]</f>
        <v>11.931818181818182</v>
      </c>
      <c r="N5889" t="s">
        <v>9</v>
      </c>
      <c r="O5889" s="8">
        <f>VLOOKUP(tbStoricoOrdini[[#This Row],[AGENTE]],tbAgenti[],2,FALSE)</f>
        <v>0.05</v>
      </c>
      <c r="P5889" s="2">
        <v>2625</v>
      </c>
      <c r="Q5889" s="2">
        <f>tbStoricoOrdini[[#This Row],[IMPORTO]]*tbStoricoOrdini[[#This Row],[% COMM.]]</f>
        <v>131.25</v>
      </c>
      <c r="R5889" s="2">
        <f>tbStoricoOrdini[[#This Row],[TOT. COMM.]]+tbStoricoOrdini[[#This Row],[IMPORTO]]</f>
        <v>2756.25</v>
      </c>
    </row>
    <row r="5890" spans="1:18">
      <c r="A5890" s="1">
        <v>44013</v>
      </c>
      <c r="B5890" s="7">
        <f>MONTH(tbStoricoOrdini[[#This Row],[DATA]])</f>
        <v>7</v>
      </c>
      <c r="C5890" t="s">
        <v>5985</v>
      </c>
      <c r="D5890" t="str">
        <f>RIGHT(tbStoricoOrdini[[#This Row],[ORDINE]],4)</f>
        <v>5887</v>
      </c>
      <c r="E5890" t="s">
        <v>45</v>
      </c>
      <c r="F5890" t="str">
        <f>VLOOKUP(tbStoricoOrdini[[#This Row],[CLIENTE]],tbClienti[],3,FALSE)</f>
        <v>Lazio</v>
      </c>
      <c r="G5890" t="str">
        <f>VLOOKUP(tbStoricoOrdini[[#This Row],[CLIENTE]],tbClienti[],7,FALSE)</f>
        <v>DB</v>
      </c>
      <c r="H5890" t="s">
        <v>69</v>
      </c>
      <c r="I5890" t="str">
        <f>IF(LEFT(tbStoricoOrdini[[#This Row],[ARTICOLO]],3) = "COG","COG",LEFT(tbStoricoOrdini[[#This Row],[ARTICOLO]],FIND(" ",tbStoricoOrdini[[#This Row],[ARTICOLO]])-1))</f>
        <v>BAG</v>
      </c>
      <c r="J5890" t="str">
        <f>MID(tbStoricoOrdini[[#This Row],[ARTICOLO]],FIND(" ",tbStoricoOrdini[[#This Row],[ARTICOLO]])+1,4)</f>
        <v>1121</v>
      </c>
      <c r="K5890" t="str">
        <f>IFERROR(RIGHT(tbStoricoOrdini[[#This Row],[ARTICOLO]],LEN(tbStoricoOrdini[[#This Row],[ARTICOLO]])-FIND(" ",tbStoricoOrdini[[#This Row],[ARTICOLO]],FIND(" ",tbStoricoOrdini[[#This Row],[ARTICOLO]]) +1)),"")</f>
        <v>Gold</v>
      </c>
      <c r="L5890" s="3">
        <f>VLOOKUP(tbStoricoOrdini[[#This Row],[ARTICOLO]],tbArticoli[],2,FALSE)</f>
        <v>230</v>
      </c>
      <c r="M5890" s="22">
        <f>tbStoricoOrdini[[#This Row],[IMPORTO]]/tbStoricoOrdini[[#This Row],[PREZZO]]</f>
        <v>160.74782608695651</v>
      </c>
      <c r="N5890" t="s">
        <v>9</v>
      </c>
      <c r="O5890" s="8">
        <f>VLOOKUP(tbStoricoOrdini[[#This Row],[AGENTE]],tbAgenti[],2,FALSE)</f>
        <v>0.05</v>
      </c>
      <c r="P5890" s="2">
        <v>36972</v>
      </c>
      <c r="Q5890" s="2">
        <f>tbStoricoOrdini[[#This Row],[IMPORTO]]*tbStoricoOrdini[[#This Row],[% COMM.]]</f>
        <v>1848.6000000000001</v>
      </c>
      <c r="R5890" s="2">
        <f>tbStoricoOrdini[[#This Row],[TOT. COMM.]]+tbStoricoOrdini[[#This Row],[IMPORTO]]</f>
        <v>38820.6</v>
      </c>
    </row>
    <row r="5891" spans="1:18">
      <c r="A5891" s="1">
        <v>44013</v>
      </c>
      <c r="B5891" s="7">
        <f>MONTH(tbStoricoOrdini[[#This Row],[DATA]])</f>
        <v>7</v>
      </c>
      <c r="C5891" t="s">
        <v>5986</v>
      </c>
      <c r="D5891" t="str">
        <f>RIGHT(tbStoricoOrdini[[#This Row],[ORDINE]],4)</f>
        <v>5888</v>
      </c>
      <c r="E5891" t="s">
        <v>45</v>
      </c>
      <c r="F5891" t="str">
        <f>VLOOKUP(tbStoricoOrdini[[#This Row],[CLIENTE]],tbClienti[],3,FALSE)</f>
        <v>Lazio</v>
      </c>
      <c r="G5891" t="str">
        <f>VLOOKUP(tbStoricoOrdini[[#This Row],[CLIENTE]],tbClienti[],7,FALSE)</f>
        <v>DB</v>
      </c>
      <c r="H5891" t="s">
        <v>83</v>
      </c>
      <c r="I5891" t="str">
        <f>IF(LEFT(tbStoricoOrdini[[#This Row],[ARTICOLO]],3) = "COG","COG",LEFT(tbStoricoOrdini[[#This Row],[ARTICOLO]],FIND(" ",tbStoricoOrdini[[#This Row],[ARTICOLO]])-1))</f>
        <v>COG</v>
      </c>
      <c r="J5891" t="str">
        <f>MID(tbStoricoOrdini[[#This Row],[ARTICOLO]],FIND(" ",tbStoricoOrdini[[#This Row],[ARTICOLO]])+1,4)</f>
        <v>8000</v>
      </c>
      <c r="K5891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5891" s="3">
        <f>VLOOKUP(tbStoricoOrdini[[#This Row],[ARTICOLO]],tbArticoli[],2,FALSE)</f>
        <v>670</v>
      </c>
      <c r="M5891" s="22">
        <f>tbStoricoOrdini[[#This Row],[IMPORTO]]/tbStoricoOrdini[[#This Row],[PREZZO]]</f>
        <v>8.8059701492537307E-2</v>
      </c>
      <c r="N5891" t="s">
        <v>9</v>
      </c>
      <c r="O5891" s="8">
        <f>VLOOKUP(tbStoricoOrdini[[#This Row],[AGENTE]],tbAgenti[],2,FALSE)</f>
        <v>0.05</v>
      </c>
      <c r="P5891" s="2">
        <v>59</v>
      </c>
      <c r="Q5891" s="2">
        <f>tbStoricoOrdini[[#This Row],[IMPORTO]]*tbStoricoOrdini[[#This Row],[% COMM.]]</f>
        <v>2.95</v>
      </c>
      <c r="R5891" s="2">
        <f>tbStoricoOrdini[[#This Row],[TOT. COMM.]]+tbStoricoOrdini[[#This Row],[IMPORTO]]</f>
        <v>61.95</v>
      </c>
    </row>
    <row r="5892" spans="1:18">
      <c r="A5892" s="1">
        <v>44013</v>
      </c>
      <c r="B5892" s="7">
        <f>MONTH(tbStoricoOrdini[[#This Row],[DATA]])</f>
        <v>7</v>
      </c>
      <c r="C5892" t="s">
        <v>5987</v>
      </c>
      <c r="D5892" t="str">
        <f>RIGHT(tbStoricoOrdini[[#This Row],[ORDINE]],4)</f>
        <v>5889</v>
      </c>
      <c r="E5892" t="s">
        <v>45</v>
      </c>
      <c r="F5892" t="str">
        <f>VLOOKUP(tbStoricoOrdini[[#This Row],[CLIENTE]],tbClienti[],3,FALSE)</f>
        <v>Lazio</v>
      </c>
      <c r="G5892" t="str">
        <f>VLOOKUP(tbStoricoOrdini[[#This Row],[CLIENTE]],tbClienti[],7,FALSE)</f>
        <v>DB</v>
      </c>
      <c r="H5892" t="s">
        <v>71</v>
      </c>
      <c r="I5892" t="str">
        <f>IF(LEFT(tbStoricoOrdini[[#This Row],[ARTICOLO]],3) = "COG","COG",LEFT(tbStoricoOrdini[[#This Row],[ARTICOLO]],FIND(" ",tbStoricoOrdini[[#This Row],[ARTICOLO]])-1))</f>
        <v>EB07</v>
      </c>
      <c r="J5892" t="str">
        <f>MID(tbStoricoOrdini[[#This Row],[ARTICOLO]],FIND(" ",tbStoricoOrdini[[#This Row],[ARTICOLO]])+1,4)</f>
        <v>5000</v>
      </c>
      <c r="K5892" t="str">
        <f>IFERROR(RIGHT(tbStoricoOrdini[[#This Row],[ARTICOLO]],LEN(tbStoricoOrdini[[#This Row],[ARTICOLO]])-FIND(" ",tbStoricoOrdini[[#This Row],[ARTICOLO]],FIND(" ",tbStoricoOrdini[[#This Row],[ARTICOLO]]) +1)),"")</f>
        <v/>
      </c>
      <c r="L5892" s="3">
        <f>VLOOKUP(tbStoricoOrdini[[#This Row],[ARTICOLO]],tbArticoli[],2,FALSE)</f>
        <v>140</v>
      </c>
      <c r="M5892" s="22">
        <f>tbStoricoOrdini[[#This Row],[IMPORTO]]/tbStoricoOrdini[[#This Row],[PREZZO]]</f>
        <v>3.6428571428571428</v>
      </c>
      <c r="N5892" t="s">
        <v>9</v>
      </c>
      <c r="O5892" s="8">
        <f>VLOOKUP(tbStoricoOrdini[[#This Row],[AGENTE]],tbAgenti[],2,FALSE)</f>
        <v>0.05</v>
      </c>
      <c r="P5892" s="2">
        <v>510</v>
      </c>
      <c r="Q5892" s="2">
        <f>tbStoricoOrdini[[#This Row],[IMPORTO]]*tbStoricoOrdini[[#This Row],[% COMM.]]</f>
        <v>25.5</v>
      </c>
      <c r="R5892" s="2">
        <f>tbStoricoOrdini[[#This Row],[TOT. COMM.]]+tbStoricoOrdini[[#This Row],[IMPORTO]]</f>
        <v>535.5</v>
      </c>
    </row>
    <row r="5893" spans="1:18">
      <c r="A5893" s="1">
        <v>44013</v>
      </c>
      <c r="B5893" s="7">
        <f>MONTH(tbStoricoOrdini[[#This Row],[DATA]])</f>
        <v>7</v>
      </c>
      <c r="C5893" t="s">
        <v>5988</v>
      </c>
      <c r="D5893" t="str">
        <f>RIGHT(tbStoricoOrdini[[#This Row],[ORDINE]],4)</f>
        <v>5890</v>
      </c>
      <c r="E5893" t="s">
        <v>45</v>
      </c>
      <c r="F5893" t="str">
        <f>VLOOKUP(tbStoricoOrdini[[#This Row],[CLIENTE]],tbClienti[],3,FALSE)</f>
        <v>Lazio</v>
      </c>
      <c r="G5893" t="str">
        <f>VLOOKUP(tbStoricoOrdini[[#This Row],[CLIENTE]],tbClienti[],7,FALSE)</f>
        <v>DB</v>
      </c>
      <c r="H5893" t="s">
        <v>76</v>
      </c>
      <c r="I5893" t="str">
        <f>IF(LEFT(tbStoricoOrdini[[#This Row],[ARTICOLO]],3) = "COG","COG",LEFT(tbStoricoOrdini[[#This Row],[ARTICOLO]],FIND(" ",tbStoricoOrdini[[#This Row],[ARTICOLO]])-1))</f>
        <v>COG</v>
      </c>
      <c r="J5893" t="str">
        <f>MID(tbStoricoOrdini[[#This Row],[ARTICOLO]],FIND(" ",tbStoricoOrdini[[#This Row],[ARTICOLO]])+1,4)</f>
        <v>1000</v>
      </c>
      <c r="K5893" t="str">
        <f>IFERROR(RIGHT(tbStoricoOrdini[[#This Row],[ARTICOLO]],LEN(tbStoricoOrdini[[#This Row],[ARTICOLO]])-FIND(" ",tbStoricoOrdini[[#This Row],[ARTICOLO]],FIND(" ",tbStoricoOrdini[[#This Row],[ARTICOLO]]) +1)),"")</f>
        <v/>
      </c>
      <c r="L5893" s="3">
        <f>VLOOKUP(tbStoricoOrdini[[#This Row],[ARTICOLO]],tbArticoli[],2,FALSE)</f>
        <v>150</v>
      </c>
      <c r="M5893" s="22">
        <f>tbStoricoOrdini[[#This Row],[IMPORTO]]/tbStoricoOrdini[[#This Row],[PREZZO]]</f>
        <v>2.1933333333333334</v>
      </c>
      <c r="N5893" t="s">
        <v>9</v>
      </c>
      <c r="O5893" s="8">
        <f>VLOOKUP(tbStoricoOrdini[[#This Row],[AGENTE]],tbAgenti[],2,FALSE)</f>
        <v>0.05</v>
      </c>
      <c r="P5893" s="2">
        <v>329</v>
      </c>
      <c r="Q5893" s="2">
        <f>tbStoricoOrdini[[#This Row],[IMPORTO]]*tbStoricoOrdini[[#This Row],[% COMM.]]</f>
        <v>16.45</v>
      </c>
      <c r="R5893" s="2">
        <f>tbStoricoOrdini[[#This Row],[TOT. COMM.]]+tbStoricoOrdini[[#This Row],[IMPORTO]]</f>
        <v>345.45</v>
      </c>
    </row>
    <row r="5894" spans="1:18">
      <c r="A5894" s="1">
        <v>44013</v>
      </c>
      <c r="B5894" s="7">
        <f>MONTH(tbStoricoOrdini[[#This Row],[DATA]])</f>
        <v>7</v>
      </c>
      <c r="C5894" t="s">
        <v>5989</v>
      </c>
      <c r="D5894" t="str">
        <f>RIGHT(tbStoricoOrdini[[#This Row],[ORDINE]],4)</f>
        <v>5891</v>
      </c>
      <c r="E5894" t="s">
        <v>45</v>
      </c>
      <c r="F5894" t="str">
        <f>VLOOKUP(tbStoricoOrdini[[#This Row],[CLIENTE]],tbClienti[],3,FALSE)</f>
        <v>Lazio</v>
      </c>
      <c r="G5894" t="str">
        <f>VLOOKUP(tbStoricoOrdini[[#This Row],[CLIENTE]],tbClienti[],7,FALSE)</f>
        <v>DB</v>
      </c>
      <c r="H5894" t="s">
        <v>72</v>
      </c>
      <c r="I5894" t="str">
        <f>IF(LEFT(tbStoricoOrdini[[#This Row],[ARTICOLO]],3) = "COG","COG",LEFT(tbStoricoOrdini[[#This Row],[ARTICOLO]],FIND(" ",tbStoricoOrdini[[#This Row],[ARTICOLO]])-1))</f>
        <v>EB06</v>
      </c>
      <c r="J5894" t="str">
        <f>MID(tbStoricoOrdini[[#This Row],[ARTICOLO]],FIND(" ",tbStoricoOrdini[[#This Row],[ARTICOLO]])+1,4)</f>
        <v>3000</v>
      </c>
      <c r="K5894" t="str">
        <f>IFERROR(RIGHT(tbStoricoOrdini[[#This Row],[ARTICOLO]],LEN(tbStoricoOrdini[[#This Row],[ARTICOLO]])-FIND(" ",tbStoricoOrdini[[#This Row],[ARTICOLO]],FIND(" ",tbStoricoOrdini[[#This Row],[ARTICOLO]]) +1)),"")</f>
        <v>Medium</v>
      </c>
      <c r="L5894" s="3">
        <f>VLOOKUP(tbStoricoOrdini[[#This Row],[ARTICOLO]],tbArticoli[],2,FALSE)</f>
        <v>120</v>
      </c>
      <c r="M5894" s="22">
        <f>tbStoricoOrdini[[#This Row],[IMPORTO]]/tbStoricoOrdini[[#This Row],[PREZZO]]</f>
        <v>2.3666666666666667</v>
      </c>
      <c r="N5894" t="s">
        <v>9</v>
      </c>
      <c r="O5894" s="8">
        <f>VLOOKUP(tbStoricoOrdini[[#This Row],[AGENTE]],tbAgenti[],2,FALSE)</f>
        <v>0.05</v>
      </c>
      <c r="P5894" s="2">
        <v>284</v>
      </c>
      <c r="Q5894" s="2">
        <f>tbStoricoOrdini[[#This Row],[IMPORTO]]*tbStoricoOrdini[[#This Row],[% COMM.]]</f>
        <v>14.200000000000001</v>
      </c>
      <c r="R5894" s="2">
        <f>tbStoricoOrdini[[#This Row],[TOT. COMM.]]+tbStoricoOrdini[[#This Row],[IMPORTO]]</f>
        <v>298.2</v>
      </c>
    </row>
    <row r="5895" spans="1:18">
      <c r="A5895" s="1">
        <v>44013</v>
      </c>
      <c r="B5895" s="7">
        <f>MONTH(tbStoricoOrdini[[#This Row],[DATA]])</f>
        <v>7</v>
      </c>
      <c r="C5895" t="s">
        <v>5990</v>
      </c>
      <c r="D5895" t="str">
        <f>RIGHT(tbStoricoOrdini[[#This Row],[ORDINE]],4)</f>
        <v>5892</v>
      </c>
      <c r="E5895" t="s">
        <v>43</v>
      </c>
      <c r="F5895" t="str">
        <f>VLOOKUP(tbStoricoOrdini[[#This Row],[CLIENTE]],tbClienti[],3,FALSE)</f>
        <v>Lazio</v>
      </c>
      <c r="G5895" t="str">
        <f>VLOOKUP(tbStoricoOrdini[[#This Row],[CLIENTE]],tbClienti[],7,FALSE)</f>
        <v>CB</v>
      </c>
      <c r="H5895" t="s">
        <v>77</v>
      </c>
      <c r="I5895" t="str">
        <f>IF(LEFT(tbStoricoOrdini[[#This Row],[ARTICOLO]],3) = "COG","COG",LEFT(tbStoricoOrdini[[#This Row],[ARTICOLO]],FIND(" ",tbStoricoOrdini[[#This Row],[ARTICOLO]])-1))</f>
        <v>COG</v>
      </c>
      <c r="J5895" t="str">
        <f>MID(tbStoricoOrdini[[#This Row],[ARTICOLO]],FIND(" ",tbStoricoOrdini[[#This Row],[ARTICOLO]])+1,4)</f>
        <v>2000</v>
      </c>
      <c r="K5895" t="str">
        <f>IFERROR(RIGHT(tbStoricoOrdini[[#This Row],[ARTICOLO]],LEN(tbStoricoOrdini[[#This Row],[ARTICOLO]])-FIND(" ",tbStoricoOrdini[[#This Row],[ARTICOLO]],FIND(" ",tbStoricoOrdini[[#This Row],[ARTICOLO]]) +1)),"")</f>
        <v>Medium</v>
      </c>
      <c r="L5895" s="3">
        <f>VLOOKUP(tbStoricoOrdini[[#This Row],[ARTICOLO]],tbArticoli[],2,FALSE)</f>
        <v>200</v>
      </c>
      <c r="M5895" s="22">
        <f>tbStoricoOrdini[[#This Row],[IMPORTO]]/tbStoricoOrdini[[#This Row],[PREZZO]]</f>
        <v>0.95499999999999996</v>
      </c>
      <c r="N5895" t="s">
        <v>9</v>
      </c>
      <c r="O5895" s="8">
        <f>VLOOKUP(tbStoricoOrdini[[#This Row],[AGENTE]],tbAgenti[],2,FALSE)</f>
        <v>0.05</v>
      </c>
      <c r="P5895" s="2">
        <v>191</v>
      </c>
      <c r="Q5895" s="2">
        <f>tbStoricoOrdini[[#This Row],[IMPORTO]]*tbStoricoOrdini[[#This Row],[% COMM.]]</f>
        <v>9.5500000000000007</v>
      </c>
      <c r="R5895" s="2">
        <f>tbStoricoOrdini[[#This Row],[TOT. COMM.]]+tbStoricoOrdini[[#This Row],[IMPORTO]]</f>
        <v>200.55</v>
      </c>
    </row>
    <row r="5896" spans="1:18">
      <c r="A5896" s="1">
        <v>44013</v>
      </c>
      <c r="B5896" s="7">
        <f>MONTH(tbStoricoOrdini[[#This Row],[DATA]])</f>
        <v>7</v>
      </c>
      <c r="C5896" t="s">
        <v>5991</v>
      </c>
      <c r="D5896" t="str">
        <f>RIGHT(tbStoricoOrdini[[#This Row],[ORDINE]],4)</f>
        <v>5893</v>
      </c>
      <c r="E5896" t="s">
        <v>43</v>
      </c>
      <c r="F5896" t="str">
        <f>VLOOKUP(tbStoricoOrdini[[#This Row],[CLIENTE]],tbClienti[],3,FALSE)</f>
        <v>Lazio</v>
      </c>
      <c r="G5896" t="str">
        <f>VLOOKUP(tbStoricoOrdini[[#This Row],[CLIENTE]],tbClienti[],7,FALSE)</f>
        <v>CB</v>
      </c>
      <c r="H5896" t="s">
        <v>61</v>
      </c>
      <c r="I5896" t="str">
        <f>IF(LEFT(tbStoricoOrdini[[#This Row],[ARTICOLO]],3) = "COG","COG",LEFT(tbStoricoOrdini[[#This Row],[ARTICOLO]],FIND(" ",tbStoricoOrdini[[#This Row],[ARTICOLO]])-1))</f>
        <v>KLM</v>
      </c>
      <c r="J5896" t="str">
        <f>MID(tbStoricoOrdini[[#This Row],[ARTICOLO]],FIND(" ",tbStoricoOrdini[[#This Row],[ARTICOLO]])+1,4)</f>
        <v>5000</v>
      </c>
      <c r="K5896" t="str">
        <f>IFERROR(RIGHT(tbStoricoOrdini[[#This Row],[ARTICOLO]],LEN(tbStoricoOrdini[[#This Row],[ARTICOLO]])-FIND(" ",tbStoricoOrdini[[#This Row],[ARTICOLO]],FIND(" ",tbStoricoOrdini[[#This Row],[ARTICOLO]]) +1)),"")</f>
        <v>Medium</v>
      </c>
      <c r="L5896" s="3">
        <f>VLOOKUP(tbStoricoOrdini[[#This Row],[ARTICOLO]],tbArticoli[],2,FALSE)</f>
        <v>150</v>
      </c>
      <c r="M5896" s="22">
        <f>tbStoricoOrdini[[#This Row],[IMPORTO]]/tbStoricoOrdini[[#This Row],[PREZZO]]</f>
        <v>39.446666666666665</v>
      </c>
      <c r="N5896" t="s">
        <v>9</v>
      </c>
      <c r="O5896" s="8">
        <f>VLOOKUP(tbStoricoOrdini[[#This Row],[AGENTE]],tbAgenti[],2,FALSE)</f>
        <v>0.05</v>
      </c>
      <c r="P5896" s="2">
        <v>5917</v>
      </c>
      <c r="Q5896" s="2">
        <f>tbStoricoOrdini[[#This Row],[IMPORTO]]*tbStoricoOrdini[[#This Row],[% COMM.]]</f>
        <v>295.85000000000002</v>
      </c>
      <c r="R5896" s="2">
        <f>tbStoricoOrdini[[#This Row],[TOT. COMM.]]+tbStoricoOrdini[[#This Row],[IMPORTO]]</f>
        <v>6212.85</v>
      </c>
    </row>
    <row r="5897" spans="1:18">
      <c r="A5897" s="1">
        <v>44013</v>
      </c>
      <c r="B5897" s="7">
        <f>MONTH(tbStoricoOrdini[[#This Row],[DATA]])</f>
        <v>7</v>
      </c>
      <c r="C5897" t="s">
        <v>5992</v>
      </c>
      <c r="D5897" t="str">
        <f>RIGHT(tbStoricoOrdini[[#This Row],[ORDINE]],4)</f>
        <v>5894</v>
      </c>
      <c r="E5897" t="s">
        <v>43</v>
      </c>
      <c r="F5897" t="str">
        <f>VLOOKUP(tbStoricoOrdini[[#This Row],[CLIENTE]],tbClienti[],3,FALSE)</f>
        <v>Lazio</v>
      </c>
      <c r="G5897" t="str">
        <f>VLOOKUP(tbStoricoOrdini[[#This Row],[CLIENTE]],tbClienti[],7,FALSE)</f>
        <v>CB</v>
      </c>
      <c r="H5897" t="s">
        <v>79</v>
      </c>
      <c r="I5897" t="str">
        <f>IF(LEFT(tbStoricoOrdini[[#This Row],[ARTICOLO]],3) = "COG","COG",LEFT(tbStoricoOrdini[[#This Row],[ARTICOLO]],FIND(" ",tbStoricoOrdini[[#This Row],[ARTICOLO]])-1))</f>
        <v>COG</v>
      </c>
      <c r="J5897" t="str">
        <f>MID(tbStoricoOrdini[[#This Row],[ARTICOLO]],FIND(" ",tbStoricoOrdini[[#This Row],[ARTICOLO]])+1,4)</f>
        <v>4000</v>
      </c>
      <c r="K5897" t="str">
        <f>IFERROR(RIGHT(tbStoricoOrdini[[#This Row],[ARTICOLO]],LEN(tbStoricoOrdini[[#This Row],[ARTICOLO]])-FIND(" ",tbStoricoOrdini[[#This Row],[ARTICOLO]],FIND(" ",tbStoricoOrdini[[#This Row],[ARTICOLO]]) +1)),"")</f>
        <v>Plus</v>
      </c>
      <c r="L5897" s="3">
        <f>VLOOKUP(tbStoricoOrdini[[#This Row],[ARTICOLO]],tbArticoli[],2,FALSE)</f>
        <v>240</v>
      </c>
      <c r="M5897" s="22">
        <f>tbStoricoOrdini[[#This Row],[IMPORTO]]/tbStoricoOrdini[[#This Row],[PREZZO]]</f>
        <v>0.1125</v>
      </c>
      <c r="N5897" t="s">
        <v>9</v>
      </c>
      <c r="O5897" s="8">
        <f>VLOOKUP(tbStoricoOrdini[[#This Row],[AGENTE]],tbAgenti[],2,FALSE)</f>
        <v>0.05</v>
      </c>
      <c r="P5897" s="2">
        <v>27</v>
      </c>
      <c r="Q5897" s="2">
        <f>tbStoricoOrdini[[#This Row],[IMPORTO]]*tbStoricoOrdini[[#This Row],[% COMM.]]</f>
        <v>1.35</v>
      </c>
      <c r="R5897" s="2">
        <f>tbStoricoOrdini[[#This Row],[TOT. COMM.]]+tbStoricoOrdini[[#This Row],[IMPORTO]]</f>
        <v>28.35</v>
      </c>
    </row>
    <row r="5898" spans="1:18">
      <c r="A5898" s="1">
        <v>44013</v>
      </c>
      <c r="B5898" s="7">
        <f>MONTH(tbStoricoOrdini[[#This Row],[DATA]])</f>
        <v>7</v>
      </c>
      <c r="C5898" t="s">
        <v>5993</v>
      </c>
      <c r="D5898" t="str">
        <f>RIGHT(tbStoricoOrdini[[#This Row],[ORDINE]],4)</f>
        <v>5895</v>
      </c>
      <c r="E5898" t="s">
        <v>43</v>
      </c>
      <c r="F5898" t="str">
        <f>VLOOKUP(tbStoricoOrdini[[#This Row],[CLIENTE]],tbClienti[],3,FALSE)</f>
        <v>Lazio</v>
      </c>
      <c r="G5898" t="str">
        <f>VLOOKUP(tbStoricoOrdini[[#This Row],[CLIENTE]],tbClienti[],7,FALSE)</f>
        <v>CB</v>
      </c>
      <c r="H5898" t="s">
        <v>63</v>
      </c>
      <c r="I5898" t="str">
        <f>IF(LEFT(tbStoricoOrdini[[#This Row],[ARTICOLO]],3) = "COG","COG",LEFT(tbStoricoOrdini[[#This Row],[ARTICOLO]],FIND(" ",tbStoricoOrdini[[#This Row],[ARTICOLO]])-1))</f>
        <v>KLM</v>
      </c>
      <c r="J5898" t="str">
        <f>MID(tbStoricoOrdini[[#This Row],[ARTICOLO]],FIND(" ",tbStoricoOrdini[[#This Row],[ARTICOLO]])+1,4)</f>
        <v>3000</v>
      </c>
      <c r="K5898" t="str">
        <f>IFERROR(RIGHT(tbStoricoOrdini[[#This Row],[ARTICOLO]],LEN(tbStoricoOrdini[[#This Row],[ARTICOLO]])-FIND(" ",tbStoricoOrdini[[#This Row],[ARTICOLO]],FIND(" ",tbStoricoOrdini[[#This Row],[ARTICOLO]]) +1)),"")</f>
        <v>Plus</v>
      </c>
      <c r="L5898" s="3">
        <f>VLOOKUP(tbStoricoOrdini[[#This Row],[ARTICOLO]],tbArticoli[],2,FALSE)</f>
        <v>145</v>
      </c>
      <c r="M5898" s="22">
        <f>tbStoricoOrdini[[#This Row],[IMPORTO]]/tbStoricoOrdini[[#This Row],[PREZZO]]</f>
        <v>455.91034482758619</v>
      </c>
      <c r="N5898" t="s">
        <v>9</v>
      </c>
      <c r="O5898" s="8">
        <f>VLOOKUP(tbStoricoOrdini[[#This Row],[AGENTE]],tbAgenti[],2,FALSE)</f>
        <v>0.05</v>
      </c>
      <c r="P5898" s="2">
        <v>66107</v>
      </c>
      <c r="Q5898" s="2">
        <f>tbStoricoOrdini[[#This Row],[IMPORTO]]*tbStoricoOrdini[[#This Row],[% COMM.]]</f>
        <v>3305.3500000000004</v>
      </c>
      <c r="R5898" s="2">
        <f>tbStoricoOrdini[[#This Row],[TOT. COMM.]]+tbStoricoOrdini[[#This Row],[IMPORTO]]</f>
        <v>69412.350000000006</v>
      </c>
    </row>
    <row r="5899" spans="1:18">
      <c r="A5899" s="1">
        <v>44013</v>
      </c>
      <c r="B5899" s="7">
        <f>MONTH(tbStoricoOrdini[[#This Row],[DATA]])</f>
        <v>7</v>
      </c>
      <c r="C5899" t="s">
        <v>5994</v>
      </c>
      <c r="D5899" t="str">
        <f>RIGHT(tbStoricoOrdini[[#This Row],[ORDINE]],4)</f>
        <v>5896</v>
      </c>
      <c r="E5899" t="s">
        <v>43</v>
      </c>
      <c r="F5899" t="str">
        <f>VLOOKUP(tbStoricoOrdini[[#This Row],[CLIENTE]],tbClienti[],3,FALSE)</f>
        <v>Lazio</v>
      </c>
      <c r="G5899" t="str">
        <f>VLOOKUP(tbStoricoOrdini[[#This Row],[CLIENTE]],tbClienti[],7,FALSE)</f>
        <v>CB</v>
      </c>
      <c r="H5899" t="s">
        <v>66</v>
      </c>
      <c r="I5899" t="str">
        <f>IF(LEFT(tbStoricoOrdini[[#This Row],[ARTICOLO]],3) = "COG","COG",LEFT(tbStoricoOrdini[[#This Row],[ARTICOLO]],FIND(" ",tbStoricoOrdini[[#This Row],[ARTICOLO]])-1))</f>
        <v>BAG</v>
      </c>
      <c r="J5899" t="str">
        <f>MID(tbStoricoOrdini[[#This Row],[ARTICOLO]],FIND(" ",tbStoricoOrdini[[#This Row],[ARTICOLO]])+1,4)</f>
        <v>2500</v>
      </c>
      <c r="K5899" t="str">
        <f>IFERROR(RIGHT(tbStoricoOrdini[[#This Row],[ARTICOLO]],LEN(tbStoricoOrdini[[#This Row],[ARTICOLO]])-FIND(" ",tbStoricoOrdini[[#This Row],[ARTICOLO]],FIND(" ",tbStoricoOrdini[[#This Row],[ARTICOLO]]) +1)),"")</f>
        <v>Plus</v>
      </c>
      <c r="L5899" s="3">
        <f>VLOOKUP(tbStoricoOrdini[[#This Row],[ARTICOLO]],tbArticoli[],2,FALSE)</f>
        <v>220</v>
      </c>
      <c r="M5899" s="22">
        <f>tbStoricoOrdini[[#This Row],[IMPORTO]]/tbStoricoOrdini[[#This Row],[PREZZO]]</f>
        <v>36.172727272727272</v>
      </c>
      <c r="N5899" t="s">
        <v>9</v>
      </c>
      <c r="O5899" s="8">
        <f>VLOOKUP(tbStoricoOrdini[[#This Row],[AGENTE]],tbAgenti[],2,FALSE)</f>
        <v>0.05</v>
      </c>
      <c r="P5899" s="2">
        <v>7958</v>
      </c>
      <c r="Q5899" s="2">
        <f>tbStoricoOrdini[[#This Row],[IMPORTO]]*tbStoricoOrdini[[#This Row],[% COMM.]]</f>
        <v>397.90000000000003</v>
      </c>
      <c r="R5899" s="2">
        <f>tbStoricoOrdini[[#This Row],[TOT. COMM.]]+tbStoricoOrdini[[#This Row],[IMPORTO]]</f>
        <v>8355.9</v>
      </c>
    </row>
    <row r="5900" spans="1:18">
      <c r="A5900" s="1">
        <v>44013</v>
      </c>
      <c r="B5900" s="7">
        <f>MONTH(tbStoricoOrdini[[#This Row],[DATA]])</f>
        <v>7</v>
      </c>
      <c r="C5900" t="s">
        <v>5995</v>
      </c>
      <c r="D5900" t="str">
        <f>RIGHT(tbStoricoOrdini[[#This Row],[ORDINE]],4)</f>
        <v>5897</v>
      </c>
      <c r="E5900" t="s">
        <v>43</v>
      </c>
      <c r="F5900" t="str">
        <f>VLOOKUP(tbStoricoOrdini[[#This Row],[CLIENTE]],tbClienti[],3,FALSE)</f>
        <v>Lazio</v>
      </c>
      <c r="G5900" t="str">
        <f>VLOOKUP(tbStoricoOrdini[[#This Row],[CLIENTE]],tbClienti[],7,FALSE)</f>
        <v>CB</v>
      </c>
      <c r="H5900" t="s">
        <v>69</v>
      </c>
      <c r="I5900" t="str">
        <f>IF(LEFT(tbStoricoOrdini[[#This Row],[ARTICOLO]],3) = "COG","COG",LEFT(tbStoricoOrdini[[#This Row],[ARTICOLO]],FIND(" ",tbStoricoOrdini[[#This Row],[ARTICOLO]])-1))</f>
        <v>BAG</v>
      </c>
      <c r="J5900" t="str">
        <f>MID(tbStoricoOrdini[[#This Row],[ARTICOLO]],FIND(" ",tbStoricoOrdini[[#This Row],[ARTICOLO]])+1,4)</f>
        <v>1121</v>
      </c>
      <c r="K5900" t="str">
        <f>IFERROR(RIGHT(tbStoricoOrdini[[#This Row],[ARTICOLO]],LEN(tbStoricoOrdini[[#This Row],[ARTICOLO]])-FIND(" ",tbStoricoOrdini[[#This Row],[ARTICOLO]],FIND(" ",tbStoricoOrdini[[#This Row],[ARTICOLO]]) +1)),"")</f>
        <v>Gold</v>
      </c>
      <c r="L5900" s="3">
        <f>VLOOKUP(tbStoricoOrdini[[#This Row],[ARTICOLO]],tbArticoli[],2,FALSE)</f>
        <v>230</v>
      </c>
      <c r="M5900" s="22">
        <f>tbStoricoOrdini[[#This Row],[IMPORTO]]/tbStoricoOrdini[[#This Row],[PREZZO]]</f>
        <v>7.8260869565217397E-2</v>
      </c>
      <c r="N5900" t="s">
        <v>9</v>
      </c>
      <c r="O5900" s="8">
        <f>VLOOKUP(tbStoricoOrdini[[#This Row],[AGENTE]],tbAgenti[],2,FALSE)</f>
        <v>0.05</v>
      </c>
      <c r="P5900" s="2">
        <v>18</v>
      </c>
      <c r="Q5900" s="2">
        <f>tbStoricoOrdini[[#This Row],[IMPORTO]]*tbStoricoOrdini[[#This Row],[% COMM.]]</f>
        <v>0.9</v>
      </c>
      <c r="R5900" s="2">
        <f>tbStoricoOrdini[[#This Row],[TOT. COMM.]]+tbStoricoOrdini[[#This Row],[IMPORTO]]</f>
        <v>18.899999999999999</v>
      </c>
    </row>
    <row r="5901" spans="1:18">
      <c r="A5901" s="1">
        <v>44013</v>
      </c>
      <c r="B5901" s="7">
        <f>MONTH(tbStoricoOrdini[[#This Row],[DATA]])</f>
        <v>7</v>
      </c>
      <c r="C5901" t="s">
        <v>5996</v>
      </c>
      <c r="D5901" t="str">
        <f>RIGHT(tbStoricoOrdini[[#This Row],[ORDINE]],4)</f>
        <v>5898</v>
      </c>
      <c r="E5901" t="s">
        <v>43</v>
      </c>
      <c r="F5901" t="str">
        <f>VLOOKUP(tbStoricoOrdini[[#This Row],[CLIENTE]],tbClienti[],3,FALSE)</f>
        <v>Lazio</v>
      </c>
      <c r="G5901" t="str">
        <f>VLOOKUP(tbStoricoOrdini[[#This Row],[CLIENTE]],tbClienti[],7,FALSE)</f>
        <v>CB</v>
      </c>
      <c r="H5901" t="s">
        <v>83</v>
      </c>
      <c r="I5901" t="str">
        <f>IF(LEFT(tbStoricoOrdini[[#This Row],[ARTICOLO]],3) = "COG","COG",LEFT(tbStoricoOrdini[[#This Row],[ARTICOLO]],FIND(" ",tbStoricoOrdini[[#This Row],[ARTICOLO]])-1))</f>
        <v>COG</v>
      </c>
      <c r="J5901" t="str">
        <f>MID(tbStoricoOrdini[[#This Row],[ARTICOLO]],FIND(" ",tbStoricoOrdini[[#This Row],[ARTICOLO]])+1,4)</f>
        <v>8000</v>
      </c>
      <c r="K5901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5901" s="3">
        <f>VLOOKUP(tbStoricoOrdini[[#This Row],[ARTICOLO]],tbArticoli[],2,FALSE)</f>
        <v>670</v>
      </c>
      <c r="M5901" s="22">
        <f>tbStoricoOrdini[[#This Row],[IMPORTO]]/tbStoricoOrdini[[#This Row],[PREZZO]]</f>
        <v>2.2388059701492536E-2</v>
      </c>
      <c r="N5901" t="s">
        <v>9</v>
      </c>
      <c r="O5901" s="8">
        <f>VLOOKUP(tbStoricoOrdini[[#This Row],[AGENTE]],tbAgenti[],2,FALSE)</f>
        <v>0.05</v>
      </c>
      <c r="P5901" s="2">
        <v>15</v>
      </c>
      <c r="Q5901" s="2">
        <f>tbStoricoOrdini[[#This Row],[IMPORTO]]*tbStoricoOrdini[[#This Row],[% COMM.]]</f>
        <v>0.75</v>
      </c>
      <c r="R5901" s="2">
        <f>tbStoricoOrdini[[#This Row],[TOT. COMM.]]+tbStoricoOrdini[[#This Row],[IMPORTO]]</f>
        <v>15.75</v>
      </c>
    </row>
    <row r="5902" spans="1:18">
      <c r="A5902" s="1">
        <v>44013</v>
      </c>
      <c r="B5902" s="7">
        <f>MONTH(tbStoricoOrdini[[#This Row],[DATA]])</f>
        <v>7</v>
      </c>
      <c r="C5902" t="s">
        <v>5997</v>
      </c>
      <c r="D5902" t="str">
        <f>RIGHT(tbStoricoOrdini[[#This Row],[ORDINE]],4)</f>
        <v>5899</v>
      </c>
      <c r="E5902" t="s">
        <v>43</v>
      </c>
      <c r="F5902" t="str">
        <f>VLOOKUP(tbStoricoOrdini[[#This Row],[CLIENTE]],tbClienti[],3,FALSE)</f>
        <v>Lazio</v>
      </c>
      <c r="G5902" t="str">
        <f>VLOOKUP(tbStoricoOrdini[[#This Row],[CLIENTE]],tbClienti[],7,FALSE)</f>
        <v>CB</v>
      </c>
      <c r="H5902" t="s">
        <v>70</v>
      </c>
      <c r="I5902" t="str">
        <f>IF(LEFT(tbStoricoOrdini[[#This Row],[ARTICOLO]],3) = "COG","COG",LEFT(tbStoricoOrdini[[#This Row],[ARTICOLO]],FIND(" ",tbStoricoOrdini[[#This Row],[ARTICOLO]])-1))</f>
        <v>EB08</v>
      </c>
      <c r="J5902" t="str">
        <f>MID(tbStoricoOrdini[[#This Row],[ARTICOLO]],FIND(" ",tbStoricoOrdini[[#This Row],[ARTICOLO]])+1,4)</f>
        <v>7500</v>
      </c>
      <c r="K5902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5902" s="3">
        <f>VLOOKUP(tbStoricoOrdini[[#This Row],[ARTICOLO]],tbArticoli[],2,FALSE)</f>
        <v>180</v>
      </c>
      <c r="M5902" s="22">
        <f>tbStoricoOrdini[[#This Row],[IMPORTO]]/tbStoricoOrdini[[#This Row],[PREZZO]]</f>
        <v>0.15</v>
      </c>
      <c r="N5902" t="s">
        <v>9</v>
      </c>
      <c r="O5902" s="8">
        <f>VLOOKUP(tbStoricoOrdini[[#This Row],[AGENTE]],tbAgenti[],2,FALSE)</f>
        <v>0.05</v>
      </c>
      <c r="P5902" s="2">
        <v>27</v>
      </c>
      <c r="Q5902" s="2">
        <f>tbStoricoOrdini[[#This Row],[IMPORTO]]*tbStoricoOrdini[[#This Row],[% COMM.]]</f>
        <v>1.35</v>
      </c>
      <c r="R5902" s="2">
        <f>tbStoricoOrdini[[#This Row],[TOT. COMM.]]+tbStoricoOrdini[[#This Row],[IMPORTO]]</f>
        <v>28.35</v>
      </c>
    </row>
    <row r="5903" spans="1:18">
      <c r="A5903" s="1">
        <v>44013</v>
      </c>
      <c r="B5903" s="7">
        <f>MONTH(tbStoricoOrdini[[#This Row],[DATA]])</f>
        <v>7</v>
      </c>
      <c r="C5903" t="s">
        <v>5998</v>
      </c>
      <c r="D5903" t="str">
        <f>RIGHT(tbStoricoOrdini[[#This Row],[ORDINE]],4)</f>
        <v>5900</v>
      </c>
      <c r="E5903" t="s">
        <v>43</v>
      </c>
      <c r="F5903" t="str">
        <f>VLOOKUP(tbStoricoOrdini[[#This Row],[CLIENTE]],tbClienti[],3,FALSE)</f>
        <v>Lazio</v>
      </c>
      <c r="G5903" t="str">
        <f>VLOOKUP(tbStoricoOrdini[[#This Row],[CLIENTE]],tbClienti[],7,FALSE)</f>
        <v>CB</v>
      </c>
      <c r="H5903" t="s">
        <v>71</v>
      </c>
      <c r="I5903" t="str">
        <f>IF(LEFT(tbStoricoOrdini[[#This Row],[ARTICOLO]],3) = "COG","COG",LEFT(tbStoricoOrdini[[#This Row],[ARTICOLO]],FIND(" ",tbStoricoOrdini[[#This Row],[ARTICOLO]])-1))</f>
        <v>EB07</v>
      </c>
      <c r="J5903" t="str">
        <f>MID(tbStoricoOrdini[[#This Row],[ARTICOLO]],FIND(" ",tbStoricoOrdini[[#This Row],[ARTICOLO]])+1,4)</f>
        <v>5000</v>
      </c>
      <c r="K5903" t="str">
        <f>IFERROR(RIGHT(tbStoricoOrdini[[#This Row],[ARTICOLO]],LEN(tbStoricoOrdini[[#This Row],[ARTICOLO]])-FIND(" ",tbStoricoOrdini[[#This Row],[ARTICOLO]],FIND(" ",tbStoricoOrdini[[#This Row],[ARTICOLO]]) +1)),"")</f>
        <v/>
      </c>
      <c r="L5903" s="3">
        <f>VLOOKUP(tbStoricoOrdini[[#This Row],[ARTICOLO]],tbArticoli[],2,FALSE)</f>
        <v>140</v>
      </c>
      <c r="M5903" s="22">
        <f>tbStoricoOrdini[[#This Row],[IMPORTO]]/tbStoricoOrdini[[#This Row],[PREZZO]]</f>
        <v>3.6071428571428572</v>
      </c>
      <c r="N5903" t="s">
        <v>9</v>
      </c>
      <c r="O5903" s="8">
        <f>VLOOKUP(tbStoricoOrdini[[#This Row],[AGENTE]],tbAgenti[],2,FALSE)</f>
        <v>0.05</v>
      </c>
      <c r="P5903" s="2">
        <v>505</v>
      </c>
      <c r="Q5903" s="2">
        <f>tbStoricoOrdini[[#This Row],[IMPORTO]]*tbStoricoOrdini[[#This Row],[% COMM.]]</f>
        <v>25.25</v>
      </c>
      <c r="R5903" s="2">
        <f>tbStoricoOrdini[[#This Row],[TOT. COMM.]]+tbStoricoOrdini[[#This Row],[IMPORTO]]</f>
        <v>530.25</v>
      </c>
    </row>
    <row r="5904" spans="1:18">
      <c r="A5904" s="1">
        <v>44013</v>
      </c>
      <c r="B5904" s="7">
        <f>MONTH(tbStoricoOrdini[[#This Row],[DATA]])</f>
        <v>7</v>
      </c>
      <c r="C5904" t="s">
        <v>5999</v>
      </c>
      <c r="D5904" t="str">
        <f>RIGHT(tbStoricoOrdini[[#This Row],[ORDINE]],4)</f>
        <v>5901</v>
      </c>
      <c r="E5904" t="s">
        <v>43</v>
      </c>
      <c r="F5904" t="str">
        <f>VLOOKUP(tbStoricoOrdini[[#This Row],[CLIENTE]],tbClienti[],3,FALSE)</f>
        <v>Lazio</v>
      </c>
      <c r="G5904" t="str">
        <f>VLOOKUP(tbStoricoOrdini[[#This Row],[CLIENTE]],tbClienti[],7,FALSE)</f>
        <v>CB</v>
      </c>
      <c r="H5904" t="s">
        <v>72</v>
      </c>
      <c r="I5904" t="str">
        <f>IF(LEFT(tbStoricoOrdini[[#This Row],[ARTICOLO]],3) = "COG","COG",LEFT(tbStoricoOrdini[[#This Row],[ARTICOLO]],FIND(" ",tbStoricoOrdini[[#This Row],[ARTICOLO]])-1))</f>
        <v>EB06</v>
      </c>
      <c r="J5904" t="str">
        <f>MID(tbStoricoOrdini[[#This Row],[ARTICOLO]],FIND(" ",tbStoricoOrdini[[#This Row],[ARTICOLO]])+1,4)</f>
        <v>3000</v>
      </c>
      <c r="K5904" t="str">
        <f>IFERROR(RIGHT(tbStoricoOrdini[[#This Row],[ARTICOLO]],LEN(tbStoricoOrdini[[#This Row],[ARTICOLO]])-FIND(" ",tbStoricoOrdini[[#This Row],[ARTICOLO]],FIND(" ",tbStoricoOrdini[[#This Row],[ARTICOLO]]) +1)),"")</f>
        <v>Medium</v>
      </c>
      <c r="L5904" s="3">
        <f>VLOOKUP(tbStoricoOrdini[[#This Row],[ARTICOLO]],tbArticoli[],2,FALSE)</f>
        <v>120</v>
      </c>
      <c r="M5904" s="22">
        <f>tbStoricoOrdini[[#This Row],[IMPORTO]]/tbStoricoOrdini[[#This Row],[PREZZO]]</f>
        <v>17.341666666666665</v>
      </c>
      <c r="N5904" t="s">
        <v>9</v>
      </c>
      <c r="O5904" s="8">
        <f>VLOOKUP(tbStoricoOrdini[[#This Row],[AGENTE]],tbAgenti[],2,FALSE)</f>
        <v>0.05</v>
      </c>
      <c r="P5904" s="2">
        <v>2081</v>
      </c>
      <c r="Q5904" s="2">
        <f>tbStoricoOrdini[[#This Row],[IMPORTO]]*tbStoricoOrdini[[#This Row],[% COMM.]]</f>
        <v>104.05000000000001</v>
      </c>
      <c r="R5904" s="2">
        <f>tbStoricoOrdini[[#This Row],[TOT. COMM.]]+tbStoricoOrdini[[#This Row],[IMPORTO]]</f>
        <v>2185.0500000000002</v>
      </c>
    </row>
    <row r="5905" spans="1:18">
      <c r="A5905" s="1">
        <v>44013</v>
      </c>
      <c r="B5905" s="7">
        <f>MONTH(tbStoricoOrdini[[#This Row],[DATA]])</f>
        <v>7</v>
      </c>
      <c r="C5905" t="s">
        <v>6000</v>
      </c>
      <c r="D5905" t="str">
        <f>RIGHT(tbStoricoOrdini[[#This Row],[ORDINE]],4)</f>
        <v>5902</v>
      </c>
      <c r="E5905" t="s">
        <v>44</v>
      </c>
      <c r="F5905" t="str">
        <f>VLOOKUP(tbStoricoOrdini[[#This Row],[CLIENTE]],tbClienti[],3,FALSE)</f>
        <v>Umbria</v>
      </c>
      <c r="G5905" t="str">
        <f>VLOOKUP(tbStoricoOrdini[[#This Row],[CLIENTE]],tbClienti[],7,FALSE)</f>
        <v>BC</v>
      </c>
      <c r="H5905" t="s">
        <v>74</v>
      </c>
      <c r="I5905" t="str">
        <f>IF(LEFT(tbStoricoOrdini[[#This Row],[ARTICOLO]],3) = "COG","COG",LEFT(tbStoricoOrdini[[#This Row],[ARTICOLO]],FIND(" ",tbStoricoOrdini[[#This Row],[ARTICOLO]])-1))</f>
        <v>AVRC</v>
      </c>
      <c r="J5905" t="str">
        <f>MID(tbStoricoOrdini[[#This Row],[ARTICOLO]],FIND(" ",tbStoricoOrdini[[#This Row],[ARTICOLO]])+1,4)</f>
        <v>2500</v>
      </c>
      <c r="K5905" t="str">
        <f>IFERROR(RIGHT(tbStoricoOrdini[[#This Row],[ARTICOLO]],LEN(tbStoricoOrdini[[#This Row],[ARTICOLO]])-FIND(" ",tbStoricoOrdini[[#This Row],[ARTICOLO]],FIND(" ",tbStoricoOrdini[[#This Row],[ARTICOLO]]) +1)),"")</f>
        <v>Gold</v>
      </c>
      <c r="L5905" s="3">
        <f>VLOOKUP(tbStoricoOrdini[[#This Row],[ARTICOLO]],tbArticoli[],2,FALSE)</f>
        <v>500</v>
      </c>
      <c r="M5905" s="22">
        <f>tbStoricoOrdini[[#This Row],[IMPORTO]]/tbStoricoOrdini[[#This Row],[PREZZO]]</f>
        <v>0.57399999999999995</v>
      </c>
      <c r="N5905" t="s">
        <v>9</v>
      </c>
      <c r="O5905" s="8">
        <f>VLOOKUP(tbStoricoOrdini[[#This Row],[AGENTE]],tbAgenti[],2,FALSE)</f>
        <v>0.05</v>
      </c>
      <c r="P5905" s="2">
        <v>287</v>
      </c>
      <c r="Q5905" s="2">
        <f>tbStoricoOrdini[[#This Row],[IMPORTO]]*tbStoricoOrdini[[#This Row],[% COMM.]]</f>
        <v>14.350000000000001</v>
      </c>
      <c r="R5905" s="2">
        <f>tbStoricoOrdini[[#This Row],[TOT. COMM.]]+tbStoricoOrdini[[#This Row],[IMPORTO]]</f>
        <v>301.35000000000002</v>
      </c>
    </row>
    <row r="5906" spans="1:18">
      <c r="A5906" s="1">
        <v>44013</v>
      </c>
      <c r="B5906" s="7">
        <f>MONTH(tbStoricoOrdini[[#This Row],[DATA]])</f>
        <v>7</v>
      </c>
      <c r="C5906" t="s">
        <v>6001</v>
      </c>
      <c r="D5906" t="str">
        <f>RIGHT(tbStoricoOrdini[[#This Row],[ORDINE]],4)</f>
        <v>5903</v>
      </c>
      <c r="E5906" t="s">
        <v>44</v>
      </c>
      <c r="F5906" t="str">
        <f>VLOOKUP(tbStoricoOrdini[[#This Row],[CLIENTE]],tbClienti[],3,FALSE)</f>
        <v>Umbria</v>
      </c>
      <c r="G5906" t="str">
        <f>VLOOKUP(tbStoricoOrdini[[#This Row],[CLIENTE]],tbClienti[],7,FALSE)</f>
        <v>BC</v>
      </c>
      <c r="H5906" t="s">
        <v>77</v>
      </c>
      <c r="I5906" t="str">
        <f>IF(LEFT(tbStoricoOrdini[[#This Row],[ARTICOLO]],3) = "COG","COG",LEFT(tbStoricoOrdini[[#This Row],[ARTICOLO]],FIND(" ",tbStoricoOrdini[[#This Row],[ARTICOLO]])-1))</f>
        <v>COG</v>
      </c>
      <c r="J5906" t="str">
        <f>MID(tbStoricoOrdini[[#This Row],[ARTICOLO]],FIND(" ",tbStoricoOrdini[[#This Row],[ARTICOLO]])+1,4)</f>
        <v>2000</v>
      </c>
      <c r="K5906" t="str">
        <f>IFERROR(RIGHT(tbStoricoOrdini[[#This Row],[ARTICOLO]],LEN(tbStoricoOrdini[[#This Row],[ARTICOLO]])-FIND(" ",tbStoricoOrdini[[#This Row],[ARTICOLO]],FIND(" ",tbStoricoOrdini[[#This Row],[ARTICOLO]]) +1)),"")</f>
        <v>Medium</v>
      </c>
      <c r="L5906" s="3">
        <f>VLOOKUP(tbStoricoOrdini[[#This Row],[ARTICOLO]],tbArticoli[],2,FALSE)</f>
        <v>200</v>
      </c>
      <c r="M5906" s="22">
        <f>tbStoricoOrdini[[#This Row],[IMPORTO]]/tbStoricoOrdini[[#This Row],[PREZZO]]</f>
        <v>0.39</v>
      </c>
      <c r="N5906" t="s">
        <v>9</v>
      </c>
      <c r="O5906" s="8">
        <f>VLOOKUP(tbStoricoOrdini[[#This Row],[AGENTE]],tbAgenti[],2,FALSE)</f>
        <v>0.05</v>
      </c>
      <c r="P5906" s="2">
        <v>78</v>
      </c>
      <c r="Q5906" s="2">
        <f>tbStoricoOrdini[[#This Row],[IMPORTO]]*tbStoricoOrdini[[#This Row],[% COMM.]]</f>
        <v>3.9000000000000004</v>
      </c>
      <c r="R5906" s="2">
        <f>tbStoricoOrdini[[#This Row],[TOT. COMM.]]+tbStoricoOrdini[[#This Row],[IMPORTO]]</f>
        <v>81.900000000000006</v>
      </c>
    </row>
    <row r="5907" spans="1:18">
      <c r="A5907" s="1">
        <v>44013</v>
      </c>
      <c r="B5907" s="7">
        <f>MONTH(tbStoricoOrdini[[#This Row],[DATA]])</f>
        <v>7</v>
      </c>
      <c r="C5907" t="s">
        <v>6002</v>
      </c>
      <c r="D5907" t="str">
        <f>RIGHT(tbStoricoOrdini[[#This Row],[ORDINE]],4)</f>
        <v>5904</v>
      </c>
      <c r="E5907" t="s">
        <v>44</v>
      </c>
      <c r="F5907" t="str">
        <f>VLOOKUP(tbStoricoOrdini[[#This Row],[CLIENTE]],tbClienti[],3,FALSE)</f>
        <v>Umbria</v>
      </c>
      <c r="G5907" t="str">
        <f>VLOOKUP(tbStoricoOrdini[[#This Row],[CLIENTE]],tbClienti[],7,FALSE)</f>
        <v>BC</v>
      </c>
      <c r="H5907" t="s">
        <v>61</v>
      </c>
      <c r="I5907" t="str">
        <f>IF(LEFT(tbStoricoOrdini[[#This Row],[ARTICOLO]],3) = "COG","COG",LEFT(tbStoricoOrdini[[#This Row],[ARTICOLO]],FIND(" ",tbStoricoOrdini[[#This Row],[ARTICOLO]])-1))</f>
        <v>KLM</v>
      </c>
      <c r="J5907" t="str">
        <f>MID(tbStoricoOrdini[[#This Row],[ARTICOLO]],FIND(" ",tbStoricoOrdini[[#This Row],[ARTICOLO]])+1,4)</f>
        <v>5000</v>
      </c>
      <c r="K5907" t="str">
        <f>IFERROR(RIGHT(tbStoricoOrdini[[#This Row],[ARTICOLO]],LEN(tbStoricoOrdini[[#This Row],[ARTICOLO]])-FIND(" ",tbStoricoOrdini[[#This Row],[ARTICOLO]],FIND(" ",tbStoricoOrdini[[#This Row],[ARTICOLO]]) +1)),"")</f>
        <v>Medium</v>
      </c>
      <c r="L5907" s="3">
        <f>VLOOKUP(tbStoricoOrdini[[#This Row],[ARTICOLO]],tbArticoli[],2,FALSE)</f>
        <v>150</v>
      </c>
      <c r="M5907" s="22">
        <f>tbStoricoOrdini[[#This Row],[IMPORTO]]/tbStoricoOrdini[[#This Row],[PREZZO]]</f>
        <v>576.72666666666669</v>
      </c>
      <c r="N5907" t="s">
        <v>9</v>
      </c>
      <c r="O5907" s="8">
        <f>VLOOKUP(tbStoricoOrdini[[#This Row],[AGENTE]],tbAgenti[],2,FALSE)</f>
        <v>0.05</v>
      </c>
      <c r="P5907" s="2">
        <v>86509</v>
      </c>
      <c r="Q5907" s="2">
        <f>tbStoricoOrdini[[#This Row],[IMPORTO]]*tbStoricoOrdini[[#This Row],[% COMM.]]</f>
        <v>4325.45</v>
      </c>
      <c r="R5907" s="2">
        <f>tbStoricoOrdini[[#This Row],[TOT. COMM.]]+tbStoricoOrdini[[#This Row],[IMPORTO]]</f>
        <v>90834.45</v>
      </c>
    </row>
    <row r="5908" spans="1:18">
      <c r="A5908" s="1">
        <v>44013</v>
      </c>
      <c r="B5908" s="7">
        <f>MONTH(tbStoricoOrdini[[#This Row],[DATA]])</f>
        <v>7</v>
      </c>
      <c r="C5908" t="s">
        <v>6003</v>
      </c>
      <c r="D5908" t="str">
        <f>RIGHT(tbStoricoOrdini[[#This Row],[ORDINE]],4)</f>
        <v>5905</v>
      </c>
      <c r="E5908" t="s">
        <v>44</v>
      </c>
      <c r="F5908" t="str">
        <f>VLOOKUP(tbStoricoOrdini[[#This Row],[CLIENTE]],tbClienti[],3,FALSE)</f>
        <v>Umbria</v>
      </c>
      <c r="G5908" t="str">
        <f>VLOOKUP(tbStoricoOrdini[[#This Row],[CLIENTE]],tbClienti[],7,FALSE)</f>
        <v>BC</v>
      </c>
      <c r="H5908" t="s">
        <v>63</v>
      </c>
      <c r="I5908" t="str">
        <f>IF(LEFT(tbStoricoOrdini[[#This Row],[ARTICOLO]],3) = "COG","COG",LEFT(tbStoricoOrdini[[#This Row],[ARTICOLO]],FIND(" ",tbStoricoOrdini[[#This Row],[ARTICOLO]])-1))</f>
        <v>KLM</v>
      </c>
      <c r="J5908" t="str">
        <f>MID(tbStoricoOrdini[[#This Row],[ARTICOLO]],FIND(" ",tbStoricoOrdini[[#This Row],[ARTICOLO]])+1,4)</f>
        <v>3000</v>
      </c>
      <c r="K5908" t="str">
        <f>IFERROR(RIGHT(tbStoricoOrdini[[#This Row],[ARTICOLO]],LEN(tbStoricoOrdini[[#This Row],[ARTICOLO]])-FIND(" ",tbStoricoOrdini[[#This Row],[ARTICOLO]],FIND(" ",tbStoricoOrdini[[#This Row],[ARTICOLO]]) +1)),"")</f>
        <v>Plus</v>
      </c>
      <c r="L5908" s="3">
        <f>VLOOKUP(tbStoricoOrdini[[#This Row],[ARTICOLO]],tbArticoli[],2,FALSE)</f>
        <v>145</v>
      </c>
      <c r="M5908" s="22">
        <f>tbStoricoOrdini[[#This Row],[IMPORTO]]/tbStoricoOrdini[[#This Row],[PREZZO]]</f>
        <v>720.46206896551723</v>
      </c>
      <c r="N5908" t="s">
        <v>9</v>
      </c>
      <c r="O5908" s="8">
        <f>VLOOKUP(tbStoricoOrdini[[#This Row],[AGENTE]],tbAgenti[],2,FALSE)</f>
        <v>0.05</v>
      </c>
      <c r="P5908" s="2">
        <v>104467</v>
      </c>
      <c r="Q5908" s="2">
        <f>tbStoricoOrdini[[#This Row],[IMPORTO]]*tbStoricoOrdini[[#This Row],[% COMM.]]</f>
        <v>5223.3500000000004</v>
      </c>
      <c r="R5908" s="2">
        <f>tbStoricoOrdini[[#This Row],[TOT. COMM.]]+tbStoricoOrdini[[#This Row],[IMPORTO]]</f>
        <v>109690.35</v>
      </c>
    </row>
    <row r="5909" spans="1:18">
      <c r="A5909" s="1">
        <v>44013</v>
      </c>
      <c r="B5909" s="7">
        <f>MONTH(tbStoricoOrdini[[#This Row],[DATA]])</f>
        <v>7</v>
      </c>
      <c r="C5909" t="s">
        <v>6004</v>
      </c>
      <c r="D5909" t="str">
        <f>RIGHT(tbStoricoOrdini[[#This Row],[ORDINE]],4)</f>
        <v>5906</v>
      </c>
      <c r="E5909" t="s">
        <v>44</v>
      </c>
      <c r="F5909" t="str">
        <f>VLOOKUP(tbStoricoOrdini[[#This Row],[CLIENTE]],tbClienti[],3,FALSE)</f>
        <v>Umbria</v>
      </c>
      <c r="G5909" t="str">
        <f>VLOOKUP(tbStoricoOrdini[[#This Row],[CLIENTE]],tbClienti[],7,FALSE)</f>
        <v>BC</v>
      </c>
      <c r="H5909" t="s">
        <v>66</v>
      </c>
      <c r="I5909" t="str">
        <f>IF(LEFT(tbStoricoOrdini[[#This Row],[ARTICOLO]],3) = "COG","COG",LEFT(tbStoricoOrdini[[#This Row],[ARTICOLO]],FIND(" ",tbStoricoOrdini[[#This Row],[ARTICOLO]])-1))</f>
        <v>BAG</v>
      </c>
      <c r="J5909" t="str">
        <f>MID(tbStoricoOrdini[[#This Row],[ARTICOLO]],FIND(" ",tbStoricoOrdini[[#This Row],[ARTICOLO]])+1,4)</f>
        <v>2500</v>
      </c>
      <c r="K5909" t="str">
        <f>IFERROR(RIGHT(tbStoricoOrdini[[#This Row],[ARTICOLO]],LEN(tbStoricoOrdini[[#This Row],[ARTICOLO]])-FIND(" ",tbStoricoOrdini[[#This Row],[ARTICOLO]],FIND(" ",tbStoricoOrdini[[#This Row],[ARTICOLO]]) +1)),"")</f>
        <v>Plus</v>
      </c>
      <c r="L5909" s="3">
        <f>VLOOKUP(tbStoricoOrdini[[#This Row],[ARTICOLO]],tbArticoli[],2,FALSE)</f>
        <v>220</v>
      </c>
      <c r="M5909" s="22">
        <f>tbStoricoOrdini[[#This Row],[IMPORTO]]/tbStoricoOrdini[[#This Row],[PREZZO]]</f>
        <v>0.6045454545454545</v>
      </c>
      <c r="N5909" t="s">
        <v>9</v>
      </c>
      <c r="O5909" s="8">
        <f>VLOOKUP(tbStoricoOrdini[[#This Row],[AGENTE]],tbAgenti[],2,FALSE)</f>
        <v>0.05</v>
      </c>
      <c r="P5909" s="2">
        <v>133</v>
      </c>
      <c r="Q5909" s="2">
        <f>tbStoricoOrdini[[#This Row],[IMPORTO]]*tbStoricoOrdini[[#This Row],[% COMM.]]</f>
        <v>6.65</v>
      </c>
      <c r="R5909" s="2">
        <f>tbStoricoOrdini[[#This Row],[TOT. COMM.]]+tbStoricoOrdini[[#This Row],[IMPORTO]]</f>
        <v>139.65</v>
      </c>
    </row>
    <row r="5910" spans="1:18">
      <c r="A5910" s="1">
        <v>44013</v>
      </c>
      <c r="B5910" s="7">
        <f>MONTH(tbStoricoOrdini[[#This Row],[DATA]])</f>
        <v>7</v>
      </c>
      <c r="C5910" t="s">
        <v>6005</v>
      </c>
      <c r="D5910" t="str">
        <f>RIGHT(tbStoricoOrdini[[#This Row],[ORDINE]],4)</f>
        <v>5907</v>
      </c>
      <c r="E5910" t="s">
        <v>44</v>
      </c>
      <c r="F5910" t="str">
        <f>VLOOKUP(tbStoricoOrdini[[#This Row],[CLIENTE]],tbClienti[],3,FALSE)</f>
        <v>Umbria</v>
      </c>
      <c r="G5910" t="str">
        <f>VLOOKUP(tbStoricoOrdini[[#This Row],[CLIENTE]],tbClienti[],7,FALSE)</f>
        <v>BC</v>
      </c>
      <c r="H5910" t="s">
        <v>67</v>
      </c>
      <c r="I5910" t="str">
        <f>IF(LEFT(tbStoricoOrdini[[#This Row],[ARTICOLO]],3) = "COG","COG",LEFT(tbStoricoOrdini[[#This Row],[ARTICOLO]],FIND(" ",tbStoricoOrdini[[#This Row],[ARTICOLO]])-1))</f>
        <v>BAG</v>
      </c>
      <c r="J5910" t="str">
        <f>MID(tbStoricoOrdini[[#This Row],[ARTICOLO]],FIND(" ",tbStoricoOrdini[[#This Row],[ARTICOLO]])+1,4)</f>
        <v>2500</v>
      </c>
      <c r="K5910" t="str">
        <f>IFERROR(RIGHT(tbStoricoOrdini[[#This Row],[ARTICOLO]],LEN(tbStoricoOrdini[[#This Row],[ARTICOLO]])-FIND(" ",tbStoricoOrdini[[#This Row],[ARTICOLO]],FIND(" ",tbStoricoOrdini[[#This Row],[ARTICOLO]]) +1)),"")</f>
        <v>Medium</v>
      </c>
      <c r="L5910" s="3">
        <f>VLOOKUP(tbStoricoOrdini[[#This Row],[ARTICOLO]],tbArticoli[],2,FALSE)</f>
        <v>210</v>
      </c>
      <c r="M5910" s="22">
        <f>tbStoricoOrdini[[#This Row],[IMPORTO]]/tbStoricoOrdini[[#This Row],[PREZZO]]</f>
        <v>117.53809523809524</v>
      </c>
      <c r="N5910" t="s">
        <v>9</v>
      </c>
      <c r="O5910" s="8">
        <f>VLOOKUP(tbStoricoOrdini[[#This Row],[AGENTE]],tbAgenti[],2,FALSE)</f>
        <v>0.05</v>
      </c>
      <c r="P5910" s="2">
        <v>24683</v>
      </c>
      <c r="Q5910" s="2">
        <f>tbStoricoOrdini[[#This Row],[IMPORTO]]*tbStoricoOrdini[[#This Row],[% COMM.]]</f>
        <v>1234.1500000000001</v>
      </c>
      <c r="R5910" s="2">
        <f>tbStoricoOrdini[[#This Row],[TOT. COMM.]]+tbStoricoOrdini[[#This Row],[IMPORTO]]</f>
        <v>25917.15</v>
      </c>
    </row>
    <row r="5911" spans="1:18">
      <c r="A5911" s="1">
        <v>44013</v>
      </c>
      <c r="B5911" s="7">
        <f>MONTH(tbStoricoOrdini[[#This Row],[DATA]])</f>
        <v>7</v>
      </c>
      <c r="C5911" t="s">
        <v>6006</v>
      </c>
      <c r="D5911" t="str">
        <f>RIGHT(tbStoricoOrdini[[#This Row],[ORDINE]],4)</f>
        <v>5908</v>
      </c>
      <c r="E5911" t="s">
        <v>44</v>
      </c>
      <c r="F5911" t="str">
        <f>VLOOKUP(tbStoricoOrdini[[#This Row],[CLIENTE]],tbClienti[],3,FALSE)</f>
        <v>Umbria</v>
      </c>
      <c r="G5911" t="str">
        <f>VLOOKUP(tbStoricoOrdini[[#This Row],[CLIENTE]],tbClienti[],7,FALSE)</f>
        <v>BC</v>
      </c>
      <c r="H5911" t="s">
        <v>69</v>
      </c>
      <c r="I5911" t="str">
        <f>IF(LEFT(tbStoricoOrdini[[#This Row],[ARTICOLO]],3) = "COG","COG",LEFT(tbStoricoOrdini[[#This Row],[ARTICOLO]],FIND(" ",tbStoricoOrdini[[#This Row],[ARTICOLO]])-1))</f>
        <v>BAG</v>
      </c>
      <c r="J5911" t="str">
        <f>MID(tbStoricoOrdini[[#This Row],[ARTICOLO]],FIND(" ",tbStoricoOrdini[[#This Row],[ARTICOLO]])+1,4)</f>
        <v>1121</v>
      </c>
      <c r="K5911" t="str">
        <f>IFERROR(RIGHT(tbStoricoOrdini[[#This Row],[ARTICOLO]],LEN(tbStoricoOrdini[[#This Row],[ARTICOLO]])-FIND(" ",tbStoricoOrdini[[#This Row],[ARTICOLO]],FIND(" ",tbStoricoOrdini[[#This Row],[ARTICOLO]]) +1)),"")</f>
        <v>Gold</v>
      </c>
      <c r="L5911" s="3">
        <f>VLOOKUP(tbStoricoOrdini[[#This Row],[ARTICOLO]],tbArticoli[],2,FALSE)</f>
        <v>230</v>
      </c>
      <c r="M5911" s="22">
        <f>tbStoricoOrdini[[#This Row],[IMPORTO]]/tbStoricoOrdini[[#This Row],[PREZZO]]</f>
        <v>37.178260869565214</v>
      </c>
      <c r="N5911" t="s">
        <v>9</v>
      </c>
      <c r="O5911" s="8">
        <f>VLOOKUP(tbStoricoOrdini[[#This Row],[AGENTE]],tbAgenti[],2,FALSE)</f>
        <v>0.05</v>
      </c>
      <c r="P5911" s="2">
        <v>8551</v>
      </c>
      <c r="Q5911" s="2">
        <f>tbStoricoOrdini[[#This Row],[IMPORTO]]*tbStoricoOrdini[[#This Row],[% COMM.]]</f>
        <v>427.55</v>
      </c>
      <c r="R5911" s="2">
        <f>tbStoricoOrdini[[#This Row],[TOT. COMM.]]+tbStoricoOrdini[[#This Row],[IMPORTO]]</f>
        <v>8978.5499999999993</v>
      </c>
    </row>
    <row r="5912" spans="1:18">
      <c r="A5912" s="1">
        <v>44013</v>
      </c>
      <c r="B5912" s="7">
        <f>MONTH(tbStoricoOrdini[[#This Row],[DATA]])</f>
        <v>7</v>
      </c>
      <c r="C5912" t="s">
        <v>6007</v>
      </c>
      <c r="D5912" t="str">
        <f>RIGHT(tbStoricoOrdini[[#This Row],[ORDINE]],4)</f>
        <v>5909</v>
      </c>
      <c r="E5912" t="s">
        <v>44</v>
      </c>
      <c r="F5912" t="str">
        <f>VLOOKUP(tbStoricoOrdini[[#This Row],[CLIENTE]],tbClienti[],3,FALSE)</f>
        <v>Umbria</v>
      </c>
      <c r="G5912" t="str">
        <f>VLOOKUP(tbStoricoOrdini[[#This Row],[CLIENTE]],tbClienti[],7,FALSE)</f>
        <v>BC</v>
      </c>
      <c r="H5912" t="s">
        <v>83</v>
      </c>
      <c r="I5912" t="str">
        <f>IF(LEFT(tbStoricoOrdini[[#This Row],[ARTICOLO]],3) = "COG","COG",LEFT(tbStoricoOrdini[[#This Row],[ARTICOLO]],FIND(" ",tbStoricoOrdini[[#This Row],[ARTICOLO]])-1))</f>
        <v>COG</v>
      </c>
      <c r="J5912" t="str">
        <f>MID(tbStoricoOrdini[[#This Row],[ARTICOLO]],FIND(" ",tbStoricoOrdini[[#This Row],[ARTICOLO]])+1,4)</f>
        <v>8000</v>
      </c>
      <c r="K5912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5912" s="3">
        <f>VLOOKUP(tbStoricoOrdini[[#This Row],[ARTICOLO]],tbArticoli[],2,FALSE)</f>
        <v>670</v>
      </c>
      <c r="M5912" s="22">
        <f>tbStoricoOrdini[[#This Row],[IMPORTO]]/tbStoricoOrdini[[#This Row],[PREZZO]]</f>
        <v>3.9791044776119402</v>
      </c>
      <c r="N5912" t="s">
        <v>9</v>
      </c>
      <c r="O5912" s="8">
        <f>VLOOKUP(tbStoricoOrdini[[#This Row],[AGENTE]],tbAgenti[],2,FALSE)</f>
        <v>0.05</v>
      </c>
      <c r="P5912" s="2">
        <v>2666</v>
      </c>
      <c r="Q5912" s="2">
        <f>tbStoricoOrdini[[#This Row],[IMPORTO]]*tbStoricoOrdini[[#This Row],[% COMM.]]</f>
        <v>133.30000000000001</v>
      </c>
      <c r="R5912" s="2">
        <f>tbStoricoOrdini[[#This Row],[TOT. COMM.]]+tbStoricoOrdini[[#This Row],[IMPORTO]]</f>
        <v>2799.3</v>
      </c>
    </row>
    <row r="5913" spans="1:18">
      <c r="A5913" s="1">
        <v>44013</v>
      </c>
      <c r="B5913" s="7">
        <f>MONTH(tbStoricoOrdini[[#This Row],[DATA]])</f>
        <v>7</v>
      </c>
      <c r="C5913" t="s">
        <v>6008</v>
      </c>
      <c r="D5913" t="str">
        <f>RIGHT(tbStoricoOrdini[[#This Row],[ORDINE]],4)</f>
        <v>5910</v>
      </c>
      <c r="E5913" t="s">
        <v>44</v>
      </c>
      <c r="F5913" t="str">
        <f>VLOOKUP(tbStoricoOrdini[[#This Row],[CLIENTE]],tbClienti[],3,FALSE)</f>
        <v>Umbria</v>
      </c>
      <c r="G5913" t="str">
        <f>VLOOKUP(tbStoricoOrdini[[#This Row],[CLIENTE]],tbClienti[],7,FALSE)</f>
        <v>BC</v>
      </c>
      <c r="H5913" t="s">
        <v>70</v>
      </c>
      <c r="I5913" t="str">
        <f>IF(LEFT(tbStoricoOrdini[[#This Row],[ARTICOLO]],3) = "COG","COG",LEFT(tbStoricoOrdini[[#This Row],[ARTICOLO]],FIND(" ",tbStoricoOrdini[[#This Row],[ARTICOLO]])-1))</f>
        <v>EB08</v>
      </c>
      <c r="J5913" t="str">
        <f>MID(tbStoricoOrdini[[#This Row],[ARTICOLO]],FIND(" ",tbStoricoOrdini[[#This Row],[ARTICOLO]])+1,4)</f>
        <v>7500</v>
      </c>
      <c r="K5913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5913" s="3">
        <f>VLOOKUP(tbStoricoOrdini[[#This Row],[ARTICOLO]],tbArticoli[],2,FALSE)</f>
        <v>180</v>
      </c>
      <c r="M5913" s="22">
        <f>tbStoricoOrdini[[#This Row],[IMPORTO]]/tbStoricoOrdini[[#This Row],[PREZZO]]</f>
        <v>1.3388888888888888</v>
      </c>
      <c r="N5913" t="s">
        <v>9</v>
      </c>
      <c r="O5913" s="8">
        <f>VLOOKUP(tbStoricoOrdini[[#This Row],[AGENTE]],tbAgenti[],2,FALSE)</f>
        <v>0.05</v>
      </c>
      <c r="P5913" s="2">
        <v>241</v>
      </c>
      <c r="Q5913" s="2">
        <f>tbStoricoOrdini[[#This Row],[IMPORTO]]*tbStoricoOrdini[[#This Row],[% COMM.]]</f>
        <v>12.05</v>
      </c>
      <c r="R5913" s="2">
        <f>tbStoricoOrdini[[#This Row],[TOT. COMM.]]+tbStoricoOrdini[[#This Row],[IMPORTO]]</f>
        <v>253.05</v>
      </c>
    </row>
    <row r="5914" spans="1:18">
      <c r="A5914" s="1">
        <v>44013</v>
      </c>
      <c r="B5914" s="7">
        <f>MONTH(tbStoricoOrdini[[#This Row],[DATA]])</f>
        <v>7</v>
      </c>
      <c r="C5914" t="s">
        <v>6009</v>
      </c>
      <c r="D5914" t="str">
        <f>RIGHT(tbStoricoOrdini[[#This Row],[ORDINE]],4)</f>
        <v>5911</v>
      </c>
      <c r="E5914" t="s">
        <v>44</v>
      </c>
      <c r="F5914" t="str">
        <f>VLOOKUP(tbStoricoOrdini[[#This Row],[CLIENTE]],tbClienti[],3,FALSE)</f>
        <v>Umbria</v>
      </c>
      <c r="G5914" t="str">
        <f>VLOOKUP(tbStoricoOrdini[[#This Row],[CLIENTE]],tbClienti[],7,FALSE)</f>
        <v>BC</v>
      </c>
      <c r="H5914" t="s">
        <v>75</v>
      </c>
      <c r="I5914" t="str">
        <f>IF(LEFT(tbStoricoOrdini[[#This Row],[ARTICOLO]],3) = "COG","COG",LEFT(tbStoricoOrdini[[#This Row],[ARTICOLO]],FIND(" ",tbStoricoOrdini[[#This Row],[ARTICOLO]])-1))</f>
        <v>AVRC</v>
      </c>
      <c r="J5914" t="str">
        <f>MID(tbStoricoOrdini[[#This Row],[ARTICOLO]],FIND(" ",tbStoricoOrdini[[#This Row],[ARTICOLO]])+1,4)</f>
        <v>1000</v>
      </c>
      <c r="K5914" t="str">
        <f>IFERROR(RIGHT(tbStoricoOrdini[[#This Row],[ARTICOLO]],LEN(tbStoricoOrdini[[#This Row],[ARTICOLO]])-FIND(" ",tbStoricoOrdini[[#This Row],[ARTICOLO]],FIND(" ",tbStoricoOrdini[[#This Row],[ARTICOLO]]) +1)),"")</f>
        <v>Silver</v>
      </c>
      <c r="L5914" s="3">
        <f>VLOOKUP(tbStoricoOrdini[[#This Row],[ARTICOLO]],tbArticoli[],2,FALSE)</f>
        <v>390</v>
      </c>
      <c r="M5914" s="22">
        <f>tbStoricoOrdini[[#This Row],[IMPORTO]]/tbStoricoOrdini[[#This Row],[PREZZO]]</f>
        <v>0.24871794871794872</v>
      </c>
      <c r="N5914" t="s">
        <v>9</v>
      </c>
      <c r="O5914" s="8">
        <f>VLOOKUP(tbStoricoOrdini[[#This Row],[AGENTE]],tbAgenti[],2,FALSE)</f>
        <v>0.05</v>
      </c>
      <c r="P5914" s="2">
        <v>97</v>
      </c>
      <c r="Q5914" s="2">
        <f>tbStoricoOrdini[[#This Row],[IMPORTO]]*tbStoricoOrdini[[#This Row],[% COMM.]]</f>
        <v>4.8500000000000005</v>
      </c>
      <c r="R5914" s="2">
        <f>tbStoricoOrdini[[#This Row],[TOT. COMM.]]+tbStoricoOrdini[[#This Row],[IMPORTO]]</f>
        <v>101.85</v>
      </c>
    </row>
    <row r="5915" spans="1:18">
      <c r="A5915" s="1">
        <v>44013</v>
      </c>
      <c r="B5915" s="7">
        <f>MONTH(tbStoricoOrdini[[#This Row],[DATA]])</f>
        <v>7</v>
      </c>
      <c r="C5915" t="s">
        <v>6010</v>
      </c>
      <c r="D5915" t="str">
        <f>RIGHT(tbStoricoOrdini[[#This Row],[ORDINE]],4)</f>
        <v>5912</v>
      </c>
      <c r="E5915" t="s">
        <v>44</v>
      </c>
      <c r="F5915" t="str">
        <f>VLOOKUP(tbStoricoOrdini[[#This Row],[CLIENTE]],tbClienti[],3,FALSE)</f>
        <v>Umbria</v>
      </c>
      <c r="G5915" t="str">
        <f>VLOOKUP(tbStoricoOrdini[[#This Row],[CLIENTE]],tbClienti[],7,FALSE)</f>
        <v>BC</v>
      </c>
      <c r="H5915" t="s">
        <v>71</v>
      </c>
      <c r="I5915" t="str">
        <f>IF(LEFT(tbStoricoOrdini[[#This Row],[ARTICOLO]],3) = "COG","COG",LEFT(tbStoricoOrdini[[#This Row],[ARTICOLO]],FIND(" ",tbStoricoOrdini[[#This Row],[ARTICOLO]])-1))</f>
        <v>EB07</v>
      </c>
      <c r="J5915" t="str">
        <f>MID(tbStoricoOrdini[[#This Row],[ARTICOLO]],FIND(" ",tbStoricoOrdini[[#This Row],[ARTICOLO]])+1,4)</f>
        <v>5000</v>
      </c>
      <c r="K5915" t="str">
        <f>IFERROR(RIGHT(tbStoricoOrdini[[#This Row],[ARTICOLO]],LEN(tbStoricoOrdini[[#This Row],[ARTICOLO]])-FIND(" ",tbStoricoOrdini[[#This Row],[ARTICOLO]],FIND(" ",tbStoricoOrdini[[#This Row],[ARTICOLO]]) +1)),"")</f>
        <v/>
      </c>
      <c r="L5915" s="3">
        <f>VLOOKUP(tbStoricoOrdini[[#This Row],[ARTICOLO]],tbArticoli[],2,FALSE)</f>
        <v>140</v>
      </c>
      <c r="M5915" s="22">
        <f>tbStoricoOrdini[[#This Row],[IMPORTO]]/tbStoricoOrdini[[#This Row],[PREZZO]]</f>
        <v>3.5714285714285716</v>
      </c>
      <c r="N5915" t="s">
        <v>9</v>
      </c>
      <c r="O5915" s="8">
        <f>VLOOKUP(tbStoricoOrdini[[#This Row],[AGENTE]],tbAgenti[],2,FALSE)</f>
        <v>0.05</v>
      </c>
      <c r="P5915" s="2">
        <v>500</v>
      </c>
      <c r="Q5915" s="2">
        <f>tbStoricoOrdini[[#This Row],[IMPORTO]]*tbStoricoOrdini[[#This Row],[% COMM.]]</f>
        <v>25</v>
      </c>
      <c r="R5915" s="2">
        <f>tbStoricoOrdini[[#This Row],[TOT. COMM.]]+tbStoricoOrdini[[#This Row],[IMPORTO]]</f>
        <v>525</v>
      </c>
    </row>
    <row r="5916" spans="1:18">
      <c r="A5916" s="1">
        <v>44013</v>
      </c>
      <c r="B5916" s="7">
        <f>MONTH(tbStoricoOrdini[[#This Row],[DATA]])</f>
        <v>7</v>
      </c>
      <c r="C5916" t="s">
        <v>6011</v>
      </c>
      <c r="D5916" t="str">
        <f>RIGHT(tbStoricoOrdini[[#This Row],[ORDINE]],4)</f>
        <v>5913</v>
      </c>
      <c r="E5916" t="s">
        <v>44</v>
      </c>
      <c r="F5916" t="str">
        <f>VLOOKUP(tbStoricoOrdini[[#This Row],[CLIENTE]],tbClienti[],3,FALSE)</f>
        <v>Umbria</v>
      </c>
      <c r="G5916" t="str">
        <f>VLOOKUP(tbStoricoOrdini[[#This Row],[CLIENTE]],tbClienti[],7,FALSE)</f>
        <v>BC</v>
      </c>
      <c r="H5916" t="s">
        <v>76</v>
      </c>
      <c r="I5916" t="str">
        <f>IF(LEFT(tbStoricoOrdini[[#This Row],[ARTICOLO]],3) = "COG","COG",LEFT(tbStoricoOrdini[[#This Row],[ARTICOLO]],FIND(" ",tbStoricoOrdini[[#This Row],[ARTICOLO]])-1))</f>
        <v>COG</v>
      </c>
      <c r="J5916" t="str">
        <f>MID(tbStoricoOrdini[[#This Row],[ARTICOLO]],FIND(" ",tbStoricoOrdini[[#This Row],[ARTICOLO]])+1,4)</f>
        <v>1000</v>
      </c>
      <c r="K5916" t="str">
        <f>IFERROR(RIGHT(tbStoricoOrdini[[#This Row],[ARTICOLO]],LEN(tbStoricoOrdini[[#This Row],[ARTICOLO]])-FIND(" ",tbStoricoOrdini[[#This Row],[ARTICOLO]],FIND(" ",tbStoricoOrdini[[#This Row],[ARTICOLO]]) +1)),"")</f>
        <v/>
      </c>
      <c r="L5916" s="3">
        <f>VLOOKUP(tbStoricoOrdini[[#This Row],[ARTICOLO]],tbArticoli[],2,FALSE)</f>
        <v>150</v>
      </c>
      <c r="M5916" s="22">
        <f>tbStoricoOrdini[[#This Row],[IMPORTO]]/tbStoricoOrdini[[#This Row],[PREZZO]]</f>
        <v>15.16</v>
      </c>
      <c r="N5916" t="s">
        <v>9</v>
      </c>
      <c r="O5916" s="8">
        <f>VLOOKUP(tbStoricoOrdini[[#This Row],[AGENTE]],tbAgenti[],2,FALSE)</f>
        <v>0.05</v>
      </c>
      <c r="P5916" s="2">
        <v>2274</v>
      </c>
      <c r="Q5916" s="2">
        <f>tbStoricoOrdini[[#This Row],[IMPORTO]]*tbStoricoOrdini[[#This Row],[% COMM.]]</f>
        <v>113.7</v>
      </c>
      <c r="R5916" s="2">
        <f>tbStoricoOrdini[[#This Row],[TOT. COMM.]]+tbStoricoOrdini[[#This Row],[IMPORTO]]</f>
        <v>2387.6999999999998</v>
      </c>
    </row>
    <row r="5917" spans="1:18">
      <c r="A5917" s="1">
        <v>44013</v>
      </c>
      <c r="B5917" s="7">
        <f>MONTH(tbStoricoOrdini[[#This Row],[DATA]])</f>
        <v>7</v>
      </c>
      <c r="C5917" t="s">
        <v>6012</v>
      </c>
      <c r="D5917" t="str">
        <f>RIGHT(tbStoricoOrdini[[#This Row],[ORDINE]],4)</f>
        <v>5914</v>
      </c>
      <c r="E5917" t="s">
        <v>44</v>
      </c>
      <c r="F5917" t="str">
        <f>VLOOKUP(tbStoricoOrdini[[#This Row],[CLIENTE]],tbClienti[],3,FALSE)</f>
        <v>Umbria</v>
      </c>
      <c r="G5917" t="str">
        <f>VLOOKUP(tbStoricoOrdini[[#This Row],[CLIENTE]],tbClienti[],7,FALSE)</f>
        <v>BC</v>
      </c>
      <c r="H5917" t="s">
        <v>72</v>
      </c>
      <c r="I5917" t="str">
        <f>IF(LEFT(tbStoricoOrdini[[#This Row],[ARTICOLO]],3) = "COG","COG",LEFT(tbStoricoOrdini[[#This Row],[ARTICOLO]],FIND(" ",tbStoricoOrdini[[#This Row],[ARTICOLO]])-1))</f>
        <v>EB06</v>
      </c>
      <c r="J5917" t="str">
        <f>MID(tbStoricoOrdini[[#This Row],[ARTICOLO]],FIND(" ",tbStoricoOrdini[[#This Row],[ARTICOLO]])+1,4)</f>
        <v>3000</v>
      </c>
      <c r="K5917" t="str">
        <f>IFERROR(RIGHT(tbStoricoOrdini[[#This Row],[ARTICOLO]],LEN(tbStoricoOrdini[[#This Row],[ARTICOLO]])-FIND(" ",tbStoricoOrdini[[#This Row],[ARTICOLO]],FIND(" ",tbStoricoOrdini[[#This Row],[ARTICOLO]]) +1)),"")</f>
        <v>Medium</v>
      </c>
      <c r="L5917" s="3">
        <f>VLOOKUP(tbStoricoOrdini[[#This Row],[ARTICOLO]],tbArticoli[],2,FALSE)</f>
        <v>120</v>
      </c>
      <c r="M5917" s="22">
        <f>tbStoricoOrdini[[#This Row],[IMPORTO]]/tbStoricoOrdini[[#This Row],[PREZZO]]</f>
        <v>2.8250000000000002</v>
      </c>
      <c r="N5917" t="s">
        <v>9</v>
      </c>
      <c r="O5917" s="8">
        <f>VLOOKUP(tbStoricoOrdini[[#This Row],[AGENTE]],tbAgenti[],2,FALSE)</f>
        <v>0.05</v>
      </c>
      <c r="P5917" s="2">
        <v>339</v>
      </c>
      <c r="Q5917" s="2">
        <f>tbStoricoOrdini[[#This Row],[IMPORTO]]*tbStoricoOrdini[[#This Row],[% COMM.]]</f>
        <v>16.95</v>
      </c>
      <c r="R5917" s="2">
        <f>tbStoricoOrdini[[#This Row],[TOT. COMM.]]+tbStoricoOrdini[[#This Row],[IMPORTO]]</f>
        <v>355.95</v>
      </c>
    </row>
    <row r="5918" spans="1:18">
      <c r="A5918" s="1">
        <v>44013</v>
      </c>
      <c r="B5918" s="7">
        <f>MONTH(tbStoricoOrdini[[#This Row],[DATA]])</f>
        <v>7</v>
      </c>
      <c r="C5918" t="s">
        <v>6013</v>
      </c>
      <c r="D5918" t="str">
        <f>RIGHT(tbStoricoOrdini[[#This Row],[ORDINE]],4)</f>
        <v>5915</v>
      </c>
      <c r="E5918" t="s">
        <v>59</v>
      </c>
      <c r="F5918" t="str">
        <f>VLOOKUP(tbStoricoOrdini[[#This Row],[CLIENTE]],tbClienti[],3,FALSE)</f>
        <v>NYC</v>
      </c>
      <c r="G5918" t="str">
        <f>VLOOKUP(tbStoricoOrdini[[#This Row],[CLIENTE]],tbClienti[],7,FALSE)</f>
        <v>DA</v>
      </c>
      <c r="H5918" t="s">
        <v>63</v>
      </c>
      <c r="I5918" t="str">
        <f>IF(LEFT(tbStoricoOrdini[[#This Row],[ARTICOLO]],3) = "COG","COG",LEFT(tbStoricoOrdini[[#This Row],[ARTICOLO]],FIND(" ",tbStoricoOrdini[[#This Row],[ARTICOLO]])-1))</f>
        <v>KLM</v>
      </c>
      <c r="J5918" t="str">
        <f>MID(tbStoricoOrdini[[#This Row],[ARTICOLO]],FIND(" ",tbStoricoOrdini[[#This Row],[ARTICOLO]])+1,4)</f>
        <v>3000</v>
      </c>
      <c r="K5918" t="str">
        <f>IFERROR(RIGHT(tbStoricoOrdini[[#This Row],[ARTICOLO]],LEN(tbStoricoOrdini[[#This Row],[ARTICOLO]])-FIND(" ",tbStoricoOrdini[[#This Row],[ARTICOLO]],FIND(" ",tbStoricoOrdini[[#This Row],[ARTICOLO]]) +1)),"")</f>
        <v>Plus</v>
      </c>
      <c r="L5918" s="3">
        <f>VLOOKUP(tbStoricoOrdini[[#This Row],[ARTICOLO]],tbArticoli[],2,FALSE)</f>
        <v>145</v>
      </c>
      <c r="M5918" s="22">
        <f>tbStoricoOrdini[[#This Row],[IMPORTO]]/tbStoricoOrdini[[#This Row],[PREZZO]]</f>
        <v>95.220689655172407</v>
      </c>
      <c r="N5918" t="s">
        <v>9</v>
      </c>
      <c r="O5918" s="8">
        <f>VLOOKUP(tbStoricoOrdini[[#This Row],[AGENTE]],tbAgenti[],2,FALSE)</f>
        <v>0.05</v>
      </c>
      <c r="P5918" s="2">
        <v>13807</v>
      </c>
      <c r="Q5918" s="2">
        <f>tbStoricoOrdini[[#This Row],[IMPORTO]]*tbStoricoOrdini[[#This Row],[% COMM.]]</f>
        <v>690.35</v>
      </c>
      <c r="R5918" s="2">
        <f>tbStoricoOrdini[[#This Row],[TOT. COMM.]]+tbStoricoOrdini[[#This Row],[IMPORTO]]</f>
        <v>14497.35</v>
      </c>
    </row>
    <row r="5919" spans="1:18">
      <c r="A5919" s="1">
        <v>44013</v>
      </c>
      <c r="B5919" s="7">
        <f>MONTH(tbStoricoOrdini[[#This Row],[DATA]])</f>
        <v>7</v>
      </c>
      <c r="C5919" t="s">
        <v>6014</v>
      </c>
      <c r="D5919" t="str">
        <f>RIGHT(tbStoricoOrdini[[#This Row],[ORDINE]],4)</f>
        <v>5916</v>
      </c>
      <c r="E5919" t="s">
        <v>59</v>
      </c>
      <c r="F5919" t="str">
        <f>VLOOKUP(tbStoricoOrdini[[#This Row],[CLIENTE]],tbClienti[],3,FALSE)</f>
        <v>NYC</v>
      </c>
      <c r="G5919" t="str">
        <f>VLOOKUP(tbStoricoOrdini[[#This Row],[CLIENTE]],tbClienti[],7,FALSE)</f>
        <v>DA</v>
      </c>
      <c r="H5919" t="s">
        <v>80</v>
      </c>
      <c r="I5919" t="str">
        <f>IF(LEFT(tbStoricoOrdini[[#This Row],[ARTICOLO]],3) = "COG","COG",LEFT(tbStoricoOrdini[[#This Row],[ARTICOLO]],FIND(" ",tbStoricoOrdini[[#This Row],[ARTICOLO]])-1))</f>
        <v>COG</v>
      </c>
      <c r="J5919" t="str">
        <f>MID(tbStoricoOrdini[[#This Row],[ARTICOLO]],FIND(" ",tbStoricoOrdini[[#This Row],[ARTICOLO]])+1,4)</f>
        <v>5000</v>
      </c>
      <c r="K5919" t="str">
        <f>IFERROR(RIGHT(tbStoricoOrdini[[#This Row],[ARTICOLO]],LEN(tbStoricoOrdini[[#This Row],[ARTICOLO]])-FIND(" ",tbStoricoOrdini[[#This Row],[ARTICOLO]],FIND(" ",tbStoricoOrdini[[#This Row],[ARTICOLO]]) +1)),"")</f>
        <v>Silver</v>
      </c>
      <c r="L5919" s="3">
        <f>VLOOKUP(tbStoricoOrdini[[#This Row],[ARTICOLO]],tbArticoli[],2,FALSE)</f>
        <v>300</v>
      </c>
      <c r="M5919" s="22">
        <f>tbStoricoOrdini[[#This Row],[IMPORTO]]/tbStoricoOrdini[[#This Row],[PREZZO]]</f>
        <v>8.666666666666667E-2</v>
      </c>
      <c r="N5919" t="s">
        <v>9</v>
      </c>
      <c r="O5919" s="8">
        <f>VLOOKUP(tbStoricoOrdini[[#This Row],[AGENTE]],tbAgenti[],2,FALSE)</f>
        <v>0.05</v>
      </c>
      <c r="P5919" s="2">
        <v>26</v>
      </c>
      <c r="Q5919" s="2">
        <f>tbStoricoOrdini[[#This Row],[IMPORTO]]*tbStoricoOrdini[[#This Row],[% COMM.]]</f>
        <v>1.3</v>
      </c>
      <c r="R5919" s="2">
        <f>tbStoricoOrdini[[#This Row],[TOT. COMM.]]+tbStoricoOrdini[[#This Row],[IMPORTO]]</f>
        <v>27.3</v>
      </c>
    </row>
    <row r="5920" spans="1:18">
      <c r="A5920" s="1">
        <v>44013</v>
      </c>
      <c r="B5920" s="7">
        <f>MONTH(tbStoricoOrdini[[#This Row],[DATA]])</f>
        <v>7</v>
      </c>
      <c r="C5920" t="s">
        <v>6015</v>
      </c>
      <c r="D5920" t="str">
        <f>RIGHT(tbStoricoOrdini[[#This Row],[ORDINE]],4)</f>
        <v>5917</v>
      </c>
      <c r="E5920" t="s">
        <v>59</v>
      </c>
      <c r="F5920" t="str">
        <f>VLOOKUP(tbStoricoOrdini[[#This Row],[CLIENTE]],tbClienti[],3,FALSE)</f>
        <v>NYC</v>
      </c>
      <c r="G5920" t="str">
        <f>VLOOKUP(tbStoricoOrdini[[#This Row],[CLIENTE]],tbClienti[],7,FALSE)</f>
        <v>DA</v>
      </c>
      <c r="H5920" t="s">
        <v>70</v>
      </c>
      <c r="I5920" t="str">
        <f>IF(LEFT(tbStoricoOrdini[[#This Row],[ARTICOLO]],3) = "COG","COG",LEFT(tbStoricoOrdini[[#This Row],[ARTICOLO]],FIND(" ",tbStoricoOrdini[[#This Row],[ARTICOLO]])-1))</f>
        <v>EB08</v>
      </c>
      <c r="J5920" t="str">
        <f>MID(tbStoricoOrdini[[#This Row],[ARTICOLO]],FIND(" ",tbStoricoOrdini[[#This Row],[ARTICOLO]])+1,4)</f>
        <v>7500</v>
      </c>
      <c r="K5920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5920" s="3">
        <f>VLOOKUP(tbStoricoOrdini[[#This Row],[ARTICOLO]],tbArticoli[],2,FALSE)</f>
        <v>180</v>
      </c>
      <c r="M5920" s="22">
        <f>tbStoricoOrdini[[#This Row],[IMPORTO]]/tbStoricoOrdini[[#This Row],[PREZZO]]</f>
        <v>5.5555555555555552E-2</v>
      </c>
      <c r="N5920" t="s">
        <v>9</v>
      </c>
      <c r="O5920" s="8">
        <f>VLOOKUP(tbStoricoOrdini[[#This Row],[AGENTE]],tbAgenti[],2,FALSE)</f>
        <v>0.05</v>
      </c>
      <c r="P5920" s="2">
        <v>10</v>
      </c>
      <c r="Q5920" s="2">
        <f>tbStoricoOrdini[[#This Row],[IMPORTO]]*tbStoricoOrdini[[#This Row],[% COMM.]]</f>
        <v>0.5</v>
      </c>
      <c r="R5920" s="2">
        <f>tbStoricoOrdini[[#This Row],[TOT. COMM.]]+tbStoricoOrdini[[#This Row],[IMPORTO]]</f>
        <v>10.5</v>
      </c>
    </row>
    <row r="5921" spans="1:18">
      <c r="A5921" s="1">
        <v>44013</v>
      </c>
      <c r="B5921" s="7">
        <f>MONTH(tbStoricoOrdini[[#This Row],[DATA]])</f>
        <v>7</v>
      </c>
      <c r="C5921" t="s">
        <v>6016</v>
      </c>
      <c r="D5921" t="str">
        <f>RIGHT(tbStoricoOrdini[[#This Row],[ORDINE]],4)</f>
        <v>5918</v>
      </c>
      <c r="E5921" t="s">
        <v>59</v>
      </c>
      <c r="F5921" t="str">
        <f>VLOOKUP(tbStoricoOrdini[[#This Row],[CLIENTE]],tbClienti[],3,FALSE)</f>
        <v>NYC</v>
      </c>
      <c r="G5921" t="str">
        <f>VLOOKUP(tbStoricoOrdini[[#This Row],[CLIENTE]],tbClienti[],7,FALSE)</f>
        <v>DA</v>
      </c>
      <c r="H5921" t="s">
        <v>71</v>
      </c>
      <c r="I5921" t="str">
        <f>IF(LEFT(tbStoricoOrdini[[#This Row],[ARTICOLO]],3) = "COG","COG",LEFT(tbStoricoOrdini[[#This Row],[ARTICOLO]],FIND(" ",tbStoricoOrdini[[#This Row],[ARTICOLO]])-1))</f>
        <v>EB07</v>
      </c>
      <c r="J5921" t="str">
        <f>MID(tbStoricoOrdini[[#This Row],[ARTICOLO]],FIND(" ",tbStoricoOrdini[[#This Row],[ARTICOLO]])+1,4)</f>
        <v>5000</v>
      </c>
      <c r="K5921" t="str">
        <f>IFERROR(RIGHT(tbStoricoOrdini[[#This Row],[ARTICOLO]],LEN(tbStoricoOrdini[[#This Row],[ARTICOLO]])-FIND(" ",tbStoricoOrdini[[#This Row],[ARTICOLO]],FIND(" ",tbStoricoOrdini[[#This Row],[ARTICOLO]]) +1)),"")</f>
        <v/>
      </c>
      <c r="L5921" s="3">
        <f>VLOOKUP(tbStoricoOrdini[[#This Row],[ARTICOLO]],tbArticoli[],2,FALSE)</f>
        <v>140</v>
      </c>
      <c r="M5921" s="22">
        <f>tbStoricoOrdini[[#This Row],[IMPORTO]]/tbStoricoOrdini[[#This Row],[PREZZO]]</f>
        <v>3.8285714285714287</v>
      </c>
      <c r="N5921" t="s">
        <v>9</v>
      </c>
      <c r="O5921" s="8">
        <f>VLOOKUP(tbStoricoOrdini[[#This Row],[AGENTE]],tbAgenti[],2,FALSE)</f>
        <v>0.05</v>
      </c>
      <c r="P5921" s="2">
        <v>536</v>
      </c>
      <c r="Q5921" s="2">
        <f>tbStoricoOrdini[[#This Row],[IMPORTO]]*tbStoricoOrdini[[#This Row],[% COMM.]]</f>
        <v>26.8</v>
      </c>
      <c r="R5921" s="2">
        <f>tbStoricoOrdini[[#This Row],[TOT. COMM.]]+tbStoricoOrdini[[#This Row],[IMPORTO]]</f>
        <v>562.79999999999995</v>
      </c>
    </row>
    <row r="5922" spans="1:18">
      <c r="A5922" s="1">
        <v>44013</v>
      </c>
      <c r="B5922" s="7">
        <f>MONTH(tbStoricoOrdini[[#This Row],[DATA]])</f>
        <v>7</v>
      </c>
      <c r="C5922" t="s">
        <v>6017</v>
      </c>
      <c r="D5922" t="str">
        <f>RIGHT(tbStoricoOrdini[[#This Row],[ORDINE]],4)</f>
        <v>5919</v>
      </c>
      <c r="E5922" t="s">
        <v>59</v>
      </c>
      <c r="F5922" t="str">
        <f>VLOOKUP(tbStoricoOrdini[[#This Row],[CLIENTE]],tbClienti[],3,FALSE)</f>
        <v>NYC</v>
      </c>
      <c r="G5922" t="str">
        <f>VLOOKUP(tbStoricoOrdini[[#This Row],[CLIENTE]],tbClienti[],7,FALSE)</f>
        <v>DA</v>
      </c>
      <c r="H5922" t="s">
        <v>72</v>
      </c>
      <c r="I5922" t="str">
        <f>IF(LEFT(tbStoricoOrdini[[#This Row],[ARTICOLO]],3) = "COG","COG",LEFT(tbStoricoOrdini[[#This Row],[ARTICOLO]],FIND(" ",tbStoricoOrdini[[#This Row],[ARTICOLO]])-1))</f>
        <v>EB06</v>
      </c>
      <c r="J5922" t="str">
        <f>MID(tbStoricoOrdini[[#This Row],[ARTICOLO]],FIND(" ",tbStoricoOrdini[[#This Row],[ARTICOLO]])+1,4)</f>
        <v>3000</v>
      </c>
      <c r="K5922" t="str">
        <f>IFERROR(RIGHT(tbStoricoOrdini[[#This Row],[ARTICOLO]],LEN(tbStoricoOrdini[[#This Row],[ARTICOLO]])-FIND(" ",tbStoricoOrdini[[#This Row],[ARTICOLO]],FIND(" ",tbStoricoOrdini[[#This Row],[ARTICOLO]]) +1)),"")</f>
        <v>Medium</v>
      </c>
      <c r="L5922" s="3">
        <f>VLOOKUP(tbStoricoOrdini[[#This Row],[ARTICOLO]],tbArticoli[],2,FALSE)</f>
        <v>120</v>
      </c>
      <c r="M5922" s="22">
        <f>tbStoricoOrdini[[#This Row],[IMPORTO]]/tbStoricoOrdini[[#This Row],[PREZZO]]</f>
        <v>2.0333333333333332</v>
      </c>
      <c r="N5922" t="s">
        <v>9</v>
      </c>
      <c r="O5922" s="8">
        <f>VLOOKUP(tbStoricoOrdini[[#This Row],[AGENTE]],tbAgenti[],2,FALSE)</f>
        <v>0.05</v>
      </c>
      <c r="P5922" s="2">
        <v>244</v>
      </c>
      <c r="Q5922" s="2">
        <f>tbStoricoOrdini[[#This Row],[IMPORTO]]*tbStoricoOrdini[[#This Row],[% COMM.]]</f>
        <v>12.200000000000001</v>
      </c>
      <c r="R5922" s="2">
        <f>tbStoricoOrdini[[#This Row],[TOT. COMM.]]+tbStoricoOrdini[[#This Row],[IMPORTO]]</f>
        <v>256.2</v>
      </c>
    </row>
    <row r="5923" spans="1:18">
      <c r="A5923" s="1">
        <v>44013</v>
      </c>
      <c r="B5923" s="7">
        <f>MONTH(tbStoricoOrdini[[#This Row],[DATA]])</f>
        <v>7</v>
      </c>
      <c r="C5923" t="s">
        <v>6018</v>
      </c>
      <c r="D5923" t="str">
        <f>RIGHT(tbStoricoOrdini[[#This Row],[ORDINE]],4)</f>
        <v>5920</v>
      </c>
      <c r="E5923" t="s">
        <v>46</v>
      </c>
      <c r="F5923" t="str">
        <f>VLOOKUP(tbStoricoOrdini[[#This Row],[CLIENTE]],tbClienti[],3,FALSE)</f>
        <v>Umbria</v>
      </c>
      <c r="G5923" t="str">
        <f>VLOOKUP(tbStoricoOrdini[[#This Row],[CLIENTE]],tbClienti[],7,FALSE)</f>
        <v>BD</v>
      </c>
      <c r="H5923" t="s">
        <v>78</v>
      </c>
      <c r="I5923" t="str">
        <f>IF(LEFT(tbStoricoOrdini[[#This Row],[ARTICOLO]],3) = "COG","COG",LEFT(tbStoricoOrdini[[#This Row],[ARTICOLO]],FIND(" ",tbStoricoOrdini[[#This Row],[ARTICOLO]])-1))</f>
        <v>COG</v>
      </c>
      <c r="J5923" t="str">
        <f>MID(tbStoricoOrdini[[#This Row],[ARTICOLO]],FIND(" ",tbStoricoOrdini[[#This Row],[ARTICOLO]])+1,4)</f>
        <v>3000</v>
      </c>
      <c r="K5923" t="str">
        <f>IFERROR(RIGHT(tbStoricoOrdini[[#This Row],[ARTICOLO]],LEN(tbStoricoOrdini[[#This Row],[ARTICOLO]])-FIND(" ",tbStoricoOrdini[[#This Row],[ARTICOLO]],FIND(" ",tbStoricoOrdini[[#This Row],[ARTICOLO]]) +1)),"")</f>
        <v>Medium</v>
      </c>
      <c r="L5923" s="3">
        <f>VLOOKUP(tbStoricoOrdini[[#This Row],[ARTICOLO]],tbArticoli[],2,FALSE)</f>
        <v>220</v>
      </c>
      <c r="M5923" s="22">
        <f>tbStoricoOrdini[[#This Row],[IMPORTO]]/tbStoricoOrdini[[#This Row],[PREZZO]]</f>
        <v>0.31818181818181818</v>
      </c>
      <c r="N5923" t="s">
        <v>19</v>
      </c>
      <c r="O5923" s="8">
        <f>VLOOKUP(tbStoricoOrdini[[#This Row],[AGENTE]],tbAgenti[],2,FALSE)</f>
        <v>0.05</v>
      </c>
      <c r="P5923" s="2">
        <v>70</v>
      </c>
      <c r="Q5923" s="2">
        <f>tbStoricoOrdini[[#This Row],[IMPORTO]]*tbStoricoOrdini[[#This Row],[% COMM.]]</f>
        <v>3.5</v>
      </c>
      <c r="R5923" s="2">
        <f>tbStoricoOrdini[[#This Row],[TOT. COMM.]]+tbStoricoOrdini[[#This Row],[IMPORTO]]</f>
        <v>73.5</v>
      </c>
    </row>
    <row r="5924" spans="1:18">
      <c r="A5924" s="1">
        <v>44013</v>
      </c>
      <c r="B5924" s="7">
        <f>MONTH(tbStoricoOrdini[[#This Row],[DATA]])</f>
        <v>7</v>
      </c>
      <c r="C5924" t="s">
        <v>6019</v>
      </c>
      <c r="D5924" t="str">
        <f>RIGHT(tbStoricoOrdini[[#This Row],[ORDINE]],4)</f>
        <v>5921</v>
      </c>
      <c r="E5924" t="s">
        <v>46</v>
      </c>
      <c r="F5924" t="str">
        <f>VLOOKUP(tbStoricoOrdini[[#This Row],[CLIENTE]],tbClienti[],3,FALSE)</f>
        <v>Umbria</v>
      </c>
      <c r="G5924" t="str">
        <f>VLOOKUP(tbStoricoOrdini[[#This Row],[CLIENTE]],tbClienti[],7,FALSE)</f>
        <v>BD</v>
      </c>
      <c r="H5924" t="s">
        <v>78</v>
      </c>
      <c r="I5924" t="str">
        <f>IF(LEFT(tbStoricoOrdini[[#This Row],[ARTICOLO]],3) = "COG","COG",LEFT(tbStoricoOrdini[[#This Row],[ARTICOLO]],FIND(" ",tbStoricoOrdini[[#This Row],[ARTICOLO]])-1))</f>
        <v>COG</v>
      </c>
      <c r="J5924" t="str">
        <f>MID(tbStoricoOrdini[[#This Row],[ARTICOLO]],FIND(" ",tbStoricoOrdini[[#This Row],[ARTICOLO]])+1,4)</f>
        <v>3000</v>
      </c>
      <c r="K5924" t="str">
        <f>IFERROR(RIGHT(tbStoricoOrdini[[#This Row],[ARTICOLO]],LEN(tbStoricoOrdini[[#This Row],[ARTICOLO]])-FIND(" ",tbStoricoOrdini[[#This Row],[ARTICOLO]],FIND(" ",tbStoricoOrdini[[#This Row],[ARTICOLO]]) +1)),"")</f>
        <v>Medium</v>
      </c>
      <c r="L5924" s="3">
        <f>VLOOKUP(tbStoricoOrdini[[#This Row],[ARTICOLO]],tbArticoli[],2,FALSE)</f>
        <v>220</v>
      </c>
      <c r="M5924" s="22">
        <f>tbStoricoOrdini[[#This Row],[IMPORTO]]/tbStoricoOrdini[[#This Row],[PREZZO]]</f>
        <v>7.9045454545454543</v>
      </c>
      <c r="N5924" t="s">
        <v>7</v>
      </c>
      <c r="O5924" s="8">
        <f>VLOOKUP(tbStoricoOrdini[[#This Row],[AGENTE]],tbAgenti[],2,FALSE)</f>
        <v>0.03</v>
      </c>
      <c r="P5924" s="2">
        <v>1739</v>
      </c>
      <c r="Q5924" s="2">
        <f>tbStoricoOrdini[[#This Row],[IMPORTO]]*tbStoricoOrdini[[#This Row],[% COMM.]]</f>
        <v>52.169999999999995</v>
      </c>
      <c r="R5924" s="2">
        <f>tbStoricoOrdini[[#This Row],[TOT. COMM.]]+tbStoricoOrdini[[#This Row],[IMPORTO]]</f>
        <v>1791.17</v>
      </c>
    </row>
    <row r="5925" spans="1:18">
      <c r="A5925" s="1">
        <v>44013</v>
      </c>
      <c r="B5925" s="7">
        <f>MONTH(tbStoricoOrdini[[#This Row],[DATA]])</f>
        <v>7</v>
      </c>
      <c r="C5925" t="s">
        <v>6020</v>
      </c>
      <c r="D5925" t="str">
        <f>RIGHT(tbStoricoOrdini[[#This Row],[ORDINE]],4)</f>
        <v>5922</v>
      </c>
      <c r="E5925" t="s">
        <v>46</v>
      </c>
      <c r="F5925" t="str">
        <f>VLOOKUP(tbStoricoOrdini[[#This Row],[CLIENTE]],tbClienti[],3,FALSE)</f>
        <v>Umbria</v>
      </c>
      <c r="G5925" t="str">
        <f>VLOOKUP(tbStoricoOrdini[[#This Row],[CLIENTE]],tbClienti[],7,FALSE)</f>
        <v>BD</v>
      </c>
      <c r="H5925" t="s">
        <v>81</v>
      </c>
      <c r="I5925" t="str">
        <f>IF(LEFT(tbStoricoOrdini[[#This Row],[ARTICOLO]],3) = "COG","COG",LEFT(tbStoricoOrdini[[#This Row],[ARTICOLO]],FIND(" ",tbStoricoOrdini[[#This Row],[ARTICOLO]])-1))</f>
        <v>COG</v>
      </c>
      <c r="J5925" t="str">
        <f>MID(tbStoricoOrdini[[#This Row],[ARTICOLO]],FIND(" ",tbStoricoOrdini[[#This Row],[ARTICOLO]])+1,4)</f>
        <v>6000</v>
      </c>
      <c r="K5925" t="str">
        <f>IFERROR(RIGHT(tbStoricoOrdini[[#This Row],[ARTICOLO]],LEN(tbStoricoOrdini[[#This Row],[ARTICOLO]])-FIND(" ",tbStoricoOrdini[[#This Row],[ARTICOLO]],FIND(" ",tbStoricoOrdini[[#This Row],[ARTICOLO]]) +1)),"")</f>
        <v>Gold</v>
      </c>
      <c r="L5925" s="3">
        <f>VLOOKUP(tbStoricoOrdini[[#This Row],[ARTICOLO]],tbArticoli[],2,FALSE)</f>
        <v>450</v>
      </c>
      <c r="M5925" s="22">
        <f>tbStoricoOrdini[[#This Row],[IMPORTO]]/tbStoricoOrdini[[#This Row],[PREZZO]]</f>
        <v>0.26444444444444443</v>
      </c>
      <c r="N5925" t="s">
        <v>9</v>
      </c>
      <c r="O5925" s="8">
        <f>VLOOKUP(tbStoricoOrdini[[#This Row],[AGENTE]],tbAgenti[],2,FALSE)</f>
        <v>0.05</v>
      </c>
      <c r="P5925" s="2">
        <v>119</v>
      </c>
      <c r="Q5925" s="2">
        <f>tbStoricoOrdini[[#This Row],[IMPORTO]]*tbStoricoOrdini[[#This Row],[% COMM.]]</f>
        <v>5.95</v>
      </c>
      <c r="R5925" s="2">
        <f>tbStoricoOrdini[[#This Row],[TOT. COMM.]]+tbStoricoOrdini[[#This Row],[IMPORTO]]</f>
        <v>124.95</v>
      </c>
    </row>
    <row r="5926" spans="1:18">
      <c r="A5926" s="1">
        <v>44013</v>
      </c>
      <c r="B5926" s="7">
        <f>MONTH(tbStoricoOrdini[[#This Row],[DATA]])</f>
        <v>7</v>
      </c>
      <c r="C5926" t="s">
        <v>6021</v>
      </c>
      <c r="D5926" t="str">
        <f>RIGHT(tbStoricoOrdini[[#This Row],[ORDINE]],4)</f>
        <v>5923</v>
      </c>
      <c r="E5926" t="s">
        <v>46</v>
      </c>
      <c r="F5926" t="str">
        <f>VLOOKUP(tbStoricoOrdini[[#This Row],[CLIENTE]],tbClienti[],3,FALSE)</f>
        <v>Umbria</v>
      </c>
      <c r="G5926" t="str">
        <f>VLOOKUP(tbStoricoOrdini[[#This Row],[CLIENTE]],tbClienti[],7,FALSE)</f>
        <v>BD</v>
      </c>
      <c r="H5926" t="s">
        <v>74</v>
      </c>
      <c r="I5926" t="str">
        <f>IF(LEFT(tbStoricoOrdini[[#This Row],[ARTICOLO]],3) = "COG","COG",LEFT(tbStoricoOrdini[[#This Row],[ARTICOLO]],FIND(" ",tbStoricoOrdini[[#This Row],[ARTICOLO]])-1))</f>
        <v>AVRC</v>
      </c>
      <c r="J5926" t="str">
        <f>MID(tbStoricoOrdini[[#This Row],[ARTICOLO]],FIND(" ",tbStoricoOrdini[[#This Row],[ARTICOLO]])+1,4)</f>
        <v>2500</v>
      </c>
      <c r="K5926" t="str">
        <f>IFERROR(RIGHT(tbStoricoOrdini[[#This Row],[ARTICOLO]],LEN(tbStoricoOrdini[[#This Row],[ARTICOLO]])-FIND(" ",tbStoricoOrdini[[#This Row],[ARTICOLO]],FIND(" ",tbStoricoOrdini[[#This Row],[ARTICOLO]]) +1)),"")</f>
        <v>Gold</v>
      </c>
      <c r="L5926" s="3">
        <f>VLOOKUP(tbStoricoOrdini[[#This Row],[ARTICOLO]],tbArticoli[],2,FALSE)</f>
        <v>500</v>
      </c>
      <c r="M5926" s="22">
        <f>tbStoricoOrdini[[#This Row],[IMPORTO]]/tbStoricoOrdini[[#This Row],[PREZZO]]</f>
        <v>0.95799999999999996</v>
      </c>
      <c r="N5926" t="s">
        <v>16</v>
      </c>
      <c r="O5926" s="8">
        <f>VLOOKUP(tbStoricoOrdini[[#This Row],[AGENTE]],tbAgenti[],2,FALSE)</f>
        <v>0.05</v>
      </c>
      <c r="P5926" s="2">
        <v>479</v>
      </c>
      <c r="Q5926" s="2">
        <f>tbStoricoOrdini[[#This Row],[IMPORTO]]*tbStoricoOrdini[[#This Row],[% COMM.]]</f>
        <v>23.950000000000003</v>
      </c>
      <c r="R5926" s="2">
        <f>tbStoricoOrdini[[#This Row],[TOT. COMM.]]+tbStoricoOrdini[[#This Row],[IMPORTO]]</f>
        <v>502.95</v>
      </c>
    </row>
    <row r="5927" spans="1:18">
      <c r="A5927" s="1">
        <v>44013</v>
      </c>
      <c r="B5927" s="7">
        <f>MONTH(tbStoricoOrdini[[#This Row],[DATA]])</f>
        <v>7</v>
      </c>
      <c r="C5927" t="s">
        <v>6022</v>
      </c>
      <c r="D5927" t="str">
        <f>RIGHT(tbStoricoOrdini[[#This Row],[ORDINE]],4)</f>
        <v>5924</v>
      </c>
      <c r="E5927" t="s">
        <v>46</v>
      </c>
      <c r="F5927" t="str">
        <f>VLOOKUP(tbStoricoOrdini[[#This Row],[CLIENTE]],tbClienti[],3,FALSE)</f>
        <v>Umbria</v>
      </c>
      <c r="G5927" t="str">
        <f>VLOOKUP(tbStoricoOrdini[[#This Row],[CLIENTE]],tbClienti[],7,FALSE)</f>
        <v>BD</v>
      </c>
      <c r="H5927" t="s">
        <v>74</v>
      </c>
      <c r="I5927" t="str">
        <f>IF(LEFT(tbStoricoOrdini[[#This Row],[ARTICOLO]],3) = "COG","COG",LEFT(tbStoricoOrdini[[#This Row],[ARTICOLO]],FIND(" ",tbStoricoOrdini[[#This Row],[ARTICOLO]])-1))</f>
        <v>AVRC</v>
      </c>
      <c r="J5927" t="str">
        <f>MID(tbStoricoOrdini[[#This Row],[ARTICOLO]],FIND(" ",tbStoricoOrdini[[#This Row],[ARTICOLO]])+1,4)</f>
        <v>2500</v>
      </c>
      <c r="K5927" t="str">
        <f>IFERROR(RIGHT(tbStoricoOrdini[[#This Row],[ARTICOLO]],LEN(tbStoricoOrdini[[#This Row],[ARTICOLO]])-FIND(" ",tbStoricoOrdini[[#This Row],[ARTICOLO]],FIND(" ",tbStoricoOrdini[[#This Row],[ARTICOLO]]) +1)),"")</f>
        <v>Gold</v>
      </c>
      <c r="L5927" s="3">
        <f>VLOOKUP(tbStoricoOrdini[[#This Row],[ARTICOLO]],tbArticoli[],2,FALSE)</f>
        <v>500</v>
      </c>
      <c r="M5927" s="22">
        <f>tbStoricoOrdini[[#This Row],[IMPORTO]]/tbStoricoOrdini[[#This Row],[PREZZO]]</f>
        <v>0.60399999999999998</v>
      </c>
      <c r="N5927" t="s">
        <v>39</v>
      </c>
      <c r="O5927" s="8">
        <f>VLOOKUP(tbStoricoOrdini[[#This Row],[AGENTE]],tbAgenti[],2,FALSE)</f>
        <v>0.05</v>
      </c>
      <c r="P5927" s="2">
        <v>302</v>
      </c>
      <c r="Q5927" s="2">
        <f>tbStoricoOrdini[[#This Row],[IMPORTO]]*tbStoricoOrdini[[#This Row],[% COMM.]]</f>
        <v>15.100000000000001</v>
      </c>
      <c r="R5927" s="2">
        <f>tbStoricoOrdini[[#This Row],[TOT. COMM.]]+tbStoricoOrdini[[#This Row],[IMPORTO]]</f>
        <v>317.10000000000002</v>
      </c>
    </row>
    <row r="5928" spans="1:18">
      <c r="A5928" s="1">
        <v>44013</v>
      </c>
      <c r="B5928" s="7">
        <f>MONTH(tbStoricoOrdini[[#This Row],[DATA]])</f>
        <v>7</v>
      </c>
      <c r="C5928" t="s">
        <v>6023</v>
      </c>
      <c r="D5928" t="str">
        <f>RIGHT(tbStoricoOrdini[[#This Row],[ORDINE]],4)</f>
        <v>5925</v>
      </c>
      <c r="E5928" t="s">
        <v>46</v>
      </c>
      <c r="F5928" t="str">
        <f>VLOOKUP(tbStoricoOrdini[[#This Row],[CLIENTE]],tbClienti[],3,FALSE)</f>
        <v>Umbria</v>
      </c>
      <c r="G5928" t="str">
        <f>VLOOKUP(tbStoricoOrdini[[#This Row],[CLIENTE]],tbClienti[],7,FALSE)</f>
        <v>BD</v>
      </c>
      <c r="H5928" t="s">
        <v>74</v>
      </c>
      <c r="I5928" t="str">
        <f>IF(LEFT(tbStoricoOrdini[[#This Row],[ARTICOLO]],3) = "COG","COG",LEFT(tbStoricoOrdini[[#This Row],[ARTICOLO]],FIND(" ",tbStoricoOrdini[[#This Row],[ARTICOLO]])-1))</f>
        <v>AVRC</v>
      </c>
      <c r="J5928" t="str">
        <f>MID(tbStoricoOrdini[[#This Row],[ARTICOLO]],FIND(" ",tbStoricoOrdini[[#This Row],[ARTICOLO]])+1,4)</f>
        <v>2500</v>
      </c>
      <c r="K5928" t="str">
        <f>IFERROR(RIGHT(tbStoricoOrdini[[#This Row],[ARTICOLO]],LEN(tbStoricoOrdini[[#This Row],[ARTICOLO]])-FIND(" ",tbStoricoOrdini[[#This Row],[ARTICOLO]],FIND(" ",tbStoricoOrdini[[#This Row],[ARTICOLO]]) +1)),"")</f>
        <v>Gold</v>
      </c>
      <c r="L5928" s="3">
        <f>VLOOKUP(tbStoricoOrdini[[#This Row],[ARTICOLO]],tbArticoli[],2,FALSE)</f>
        <v>500</v>
      </c>
      <c r="M5928" s="22">
        <f>tbStoricoOrdini[[#This Row],[IMPORTO]]/tbStoricoOrdini[[#This Row],[PREZZO]]</f>
        <v>2E-3</v>
      </c>
      <c r="N5928" t="s">
        <v>11</v>
      </c>
      <c r="O5928" s="8">
        <f>VLOOKUP(tbStoricoOrdini[[#This Row],[AGENTE]],tbAgenti[],2,FALSE)</f>
        <v>0.04</v>
      </c>
      <c r="P5928" s="2">
        <v>1</v>
      </c>
      <c r="Q5928" s="2">
        <f>tbStoricoOrdini[[#This Row],[IMPORTO]]*tbStoricoOrdini[[#This Row],[% COMM.]]</f>
        <v>0.04</v>
      </c>
      <c r="R5928" s="2">
        <f>tbStoricoOrdini[[#This Row],[TOT. COMM.]]+tbStoricoOrdini[[#This Row],[IMPORTO]]</f>
        <v>1.04</v>
      </c>
    </row>
    <row r="5929" spans="1:18">
      <c r="A5929" s="1">
        <v>44013</v>
      </c>
      <c r="B5929" s="7">
        <f>MONTH(tbStoricoOrdini[[#This Row],[DATA]])</f>
        <v>7</v>
      </c>
      <c r="C5929" t="s">
        <v>6024</v>
      </c>
      <c r="D5929" t="str">
        <f>RIGHT(tbStoricoOrdini[[#This Row],[ORDINE]],4)</f>
        <v>5926</v>
      </c>
      <c r="E5929" t="s">
        <v>46</v>
      </c>
      <c r="F5929" t="str">
        <f>VLOOKUP(tbStoricoOrdini[[#This Row],[CLIENTE]],tbClienti[],3,FALSE)</f>
        <v>Umbria</v>
      </c>
      <c r="G5929" t="str">
        <f>VLOOKUP(tbStoricoOrdini[[#This Row],[CLIENTE]],tbClienti[],7,FALSE)</f>
        <v>BD</v>
      </c>
      <c r="H5929" t="s">
        <v>74</v>
      </c>
      <c r="I5929" t="str">
        <f>IF(LEFT(tbStoricoOrdini[[#This Row],[ARTICOLO]],3) = "COG","COG",LEFT(tbStoricoOrdini[[#This Row],[ARTICOLO]],FIND(" ",tbStoricoOrdini[[#This Row],[ARTICOLO]])-1))</f>
        <v>AVRC</v>
      </c>
      <c r="J5929" t="str">
        <f>MID(tbStoricoOrdini[[#This Row],[ARTICOLO]],FIND(" ",tbStoricoOrdini[[#This Row],[ARTICOLO]])+1,4)</f>
        <v>2500</v>
      </c>
      <c r="K5929" t="str">
        <f>IFERROR(RIGHT(tbStoricoOrdini[[#This Row],[ARTICOLO]],LEN(tbStoricoOrdini[[#This Row],[ARTICOLO]])-FIND(" ",tbStoricoOrdini[[#This Row],[ARTICOLO]],FIND(" ",tbStoricoOrdini[[#This Row],[ARTICOLO]]) +1)),"")</f>
        <v>Gold</v>
      </c>
      <c r="L5929" s="3">
        <f>VLOOKUP(tbStoricoOrdini[[#This Row],[ARTICOLO]],tbArticoli[],2,FALSE)</f>
        <v>500</v>
      </c>
      <c r="M5929" s="22">
        <f>tbStoricoOrdini[[#This Row],[IMPORTO]]/tbStoricoOrdini[[#This Row],[PREZZO]]</f>
        <v>6.41</v>
      </c>
      <c r="N5929" t="s">
        <v>19</v>
      </c>
      <c r="O5929" s="8">
        <f>VLOOKUP(tbStoricoOrdini[[#This Row],[AGENTE]],tbAgenti[],2,FALSE)</f>
        <v>0.05</v>
      </c>
      <c r="P5929" s="2">
        <v>3205</v>
      </c>
      <c r="Q5929" s="2">
        <f>tbStoricoOrdini[[#This Row],[IMPORTO]]*tbStoricoOrdini[[#This Row],[% COMM.]]</f>
        <v>160.25</v>
      </c>
      <c r="R5929" s="2">
        <f>tbStoricoOrdini[[#This Row],[TOT. COMM.]]+tbStoricoOrdini[[#This Row],[IMPORTO]]</f>
        <v>3365.25</v>
      </c>
    </row>
    <row r="5930" spans="1:18">
      <c r="A5930" s="1">
        <v>44013</v>
      </c>
      <c r="B5930" s="7">
        <f>MONTH(tbStoricoOrdini[[#This Row],[DATA]])</f>
        <v>7</v>
      </c>
      <c r="C5930" t="s">
        <v>6025</v>
      </c>
      <c r="D5930" t="str">
        <f>RIGHT(tbStoricoOrdini[[#This Row],[ORDINE]],4)</f>
        <v>5927</v>
      </c>
      <c r="E5930" t="s">
        <v>46</v>
      </c>
      <c r="F5930" t="str">
        <f>VLOOKUP(tbStoricoOrdini[[#This Row],[CLIENTE]],tbClienti[],3,FALSE)</f>
        <v>Umbria</v>
      </c>
      <c r="G5930" t="str">
        <f>VLOOKUP(tbStoricoOrdini[[#This Row],[CLIENTE]],tbClienti[],7,FALSE)</f>
        <v>BD</v>
      </c>
      <c r="H5930" t="s">
        <v>74</v>
      </c>
      <c r="I5930" t="str">
        <f>IF(LEFT(tbStoricoOrdini[[#This Row],[ARTICOLO]],3) = "COG","COG",LEFT(tbStoricoOrdini[[#This Row],[ARTICOLO]],FIND(" ",tbStoricoOrdini[[#This Row],[ARTICOLO]])-1))</f>
        <v>AVRC</v>
      </c>
      <c r="J5930" t="str">
        <f>MID(tbStoricoOrdini[[#This Row],[ARTICOLO]],FIND(" ",tbStoricoOrdini[[#This Row],[ARTICOLO]])+1,4)</f>
        <v>2500</v>
      </c>
      <c r="K5930" t="str">
        <f>IFERROR(RIGHT(tbStoricoOrdini[[#This Row],[ARTICOLO]],LEN(tbStoricoOrdini[[#This Row],[ARTICOLO]])-FIND(" ",tbStoricoOrdini[[#This Row],[ARTICOLO]],FIND(" ",tbStoricoOrdini[[#This Row],[ARTICOLO]]) +1)),"")</f>
        <v>Gold</v>
      </c>
      <c r="L5930" s="3">
        <f>VLOOKUP(tbStoricoOrdini[[#This Row],[ARTICOLO]],tbArticoli[],2,FALSE)</f>
        <v>500</v>
      </c>
      <c r="M5930" s="22">
        <f>tbStoricoOrdini[[#This Row],[IMPORTO]]/tbStoricoOrdini[[#This Row],[PREZZO]]</f>
        <v>9.3979999999999997</v>
      </c>
      <c r="N5930" t="s">
        <v>15</v>
      </c>
      <c r="O5930" s="8">
        <f>VLOOKUP(tbStoricoOrdini[[#This Row],[AGENTE]],tbAgenti[],2,FALSE)</f>
        <v>0.08</v>
      </c>
      <c r="P5930" s="2">
        <v>4699</v>
      </c>
      <c r="Q5930" s="2">
        <f>tbStoricoOrdini[[#This Row],[IMPORTO]]*tbStoricoOrdini[[#This Row],[% COMM.]]</f>
        <v>375.92</v>
      </c>
      <c r="R5930" s="2">
        <f>tbStoricoOrdini[[#This Row],[TOT. COMM.]]+tbStoricoOrdini[[#This Row],[IMPORTO]]</f>
        <v>5074.92</v>
      </c>
    </row>
    <row r="5931" spans="1:18">
      <c r="A5931" s="1">
        <v>44013</v>
      </c>
      <c r="B5931" s="7">
        <f>MONTH(tbStoricoOrdini[[#This Row],[DATA]])</f>
        <v>7</v>
      </c>
      <c r="C5931" t="s">
        <v>6026</v>
      </c>
      <c r="D5931" t="str">
        <f>RIGHT(tbStoricoOrdini[[#This Row],[ORDINE]],4)</f>
        <v>5928</v>
      </c>
      <c r="E5931" t="s">
        <v>46</v>
      </c>
      <c r="F5931" t="str">
        <f>VLOOKUP(tbStoricoOrdini[[#This Row],[CLIENTE]],tbClienti[],3,FALSE)</f>
        <v>Umbria</v>
      </c>
      <c r="G5931" t="str">
        <f>VLOOKUP(tbStoricoOrdini[[#This Row],[CLIENTE]],tbClienti[],7,FALSE)</f>
        <v>BD</v>
      </c>
      <c r="H5931" t="s">
        <v>74</v>
      </c>
      <c r="I5931" t="str">
        <f>IF(LEFT(tbStoricoOrdini[[#This Row],[ARTICOLO]],3) = "COG","COG",LEFT(tbStoricoOrdini[[#This Row],[ARTICOLO]],FIND(" ",tbStoricoOrdini[[#This Row],[ARTICOLO]])-1))</f>
        <v>AVRC</v>
      </c>
      <c r="J5931" t="str">
        <f>MID(tbStoricoOrdini[[#This Row],[ARTICOLO]],FIND(" ",tbStoricoOrdini[[#This Row],[ARTICOLO]])+1,4)</f>
        <v>2500</v>
      </c>
      <c r="K5931" t="str">
        <f>IFERROR(RIGHT(tbStoricoOrdini[[#This Row],[ARTICOLO]],LEN(tbStoricoOrdini[[#This Row],[ARTICOLO]])-FIND(" ",tbStoricoOrdini[[#This Row],[ARTICOLO]],FIND(" ",tbStoricoOrdini[[#This Row],[ARTICOLO]]) +1)),"")</f>
        <v>Gold</v>
      </c>
      <c r="L5931" s="3">
        <f>VLOOKUP(tbStoricoOrdini[[#This Row],[ARTICOLO]],tbArticoli[],2,FALSE)</f>
        <v>500</v>
      </c>
      <c r="M5931" s="22">
        <f>tbStoricoOrdini[[#This Row],[IMPORTO]]/tbStoricoOrdini[[#This Row],[PREZZO]]</f>
        <v>8.8059999999999992</v>
      </c>
      <c r="N5931" t="s">
        <v>14</v>
      </c>
      <c r="O5931" s="8">
        <f>VLOOKUP(tbStoricoOrdini[[#This Row],[AGENTE]],tbAgenti[],2,FALSE)</f>
        <v>0.05</v>
      </c>
      <c r="P5931" s="2">
        <v>4403</v>
      </c>
      <c r="Q5931" s="2">
        <f>tbStoricoOrdini[[#This Row],[IMPORTO]]*tbStoricoOrdini[[#This Row],[% COMM.]]</f>
        <v>220.15</v>
      </c>
      <c r="R5931" s="2">
        <f>tbStoricoOrdini[[#This Row],[TOT. COMM.]]+tbStoricoOrdini[[#This Row],[IMPORTO]]</f>
        <v>4623.1499999999996</v>
      </c>
    </row>
    <row r="5932" spans="1:18">
      <c r="A5932" s="1">
        <v>44013</v>
      </c>
      <c r="B5932" s="7">
        <f>MONTH(tbStoricoOrdini[[#This Row],[DATA]])</f>
        <v>7</v>
      </c>
      <c r="C5932" t="s">
        <v>6027</v>
      </c>
      <c r="D5932" t="str">
        <f>RIGHT(tbStoricoOrdini[[#This Row],[ORDINE]],4)</f>
        <v>5929</v>
      </c>
      <c r="E5932" t="s">
        <v>46</v>
      </c>
      <c r="F5932" t="str">
        <f>VLOOKUP(tbStoricoOrdini[[#This Row],[CLIENTE]],tbClienti[],3,FALSE)</f>
        <v>Umbria</v>
      </c>
      <c r="G5932" t="str">
        <f>VLOOKUP(tbStoricoOrdini[[#This Row],[CLIENTE]],tbClienti[],7,FALSE)</f>
        <v>BD</v>
      </c>
      <c r="H5932" t="s">
        <v>74</v>
      </c>
      <c r="I5932" t="str">
        <f>IF(LEFT(tbStoricoOrdini[[#This Row],[ARTICOLO]],3) = "COG","COG",LEFT(tbStoricoOrdini[[#This Row],[ARTICOLO]],FIND(" ",tbStoricoOrdini[[#This Row],[ARTICOLO]])-1))</f>
        <v>AVRC</v>
      </c>
      <c r="J5932" t="str">
        <f>MID(tbStoricoOrdini[[#This Row],[ARTICOLO]],FIND(" ",tbStoricoOrdini[[#This Row],[ARTICOLO]])+1,4)</f>
        <v>2500</v>
      </c>
      <c r="K5932" t="str">
        <f>IFERROR(RIGHT(tbStoricoOrdini[[#This Row],[ARTICOLO]],LEN(tbStoricoOrdini[[#This Row],[ARTICOLO]])-FIND(" ",tbStoricoOrdini[[#This Row],[ARTICOLO]],FIND(" ",tbStoricoOrdini[[#This Row],[ARTICOLO]]) +1)),"")</f>
        <v>Gold</v>
      </c>
      <c r="L5932" s="3">
        <f>VLOOKUP(tbStoricoOrdini[[#This Row],[ARTICOLO]],tbArticoli[],2,FALSE)</f>
        <v>500</v>
      </c>
      <c r="M5932" s="22">
        <f>tbStoricoOrdini[[#This Row],[IMPORTO]]/tbStoricoOrdini[[#This Row],[PREZZO]]</f>
        <v>33.746000000000002</v>
      </c>
      <c r="N5932" t="s">
        <v>7</v>
      </c>
      <c r="O5932" s="8">
        <f>VLOOKUP(tbStoricoOrdini[[#This Row],[AGENTE]],tbAgenti[],2,FALSE)</f>
        <v>0.03</v>
      </c>
      <c r="P5932" s="2">
        <v>16873</v>
      </c>
      <c r="Q5932" s="2">
        <f>tbStoricoOrdini[[#This Row],[IMPORTO]]*tbStoricoOrdini[[#This Row],[% COMM.]]</f>
        <v>506.19</v>
      </c>
      <c r="R5932" s="2">
        <f>tbStoricoOrdini[[#This Row],[TOT. COMM.]]+tbStoricoOrdini[[#This Row],[IMPORTO]]</f>
        <v>17379.189999999999</v>
      </c>
    </row>
    <row r="5933" spans="1:18">
      <c r="A5933" s="1">
        <v>44013</v>
      </c>
      <c r="B5933" s="7">
        <f>MONTH(tbStoricoOrdini[[#This Row],[DATA]])</f>
        <v>7</v>
      </c>
      <c r="C5933" t="s">
        <v>6028</v>
      </c>
      <c r="D5933" t="str">
        <f>RIGHT(tbStoricoOrdini[[#This Row],[ORDINE]],4)</f>
        <v>5930</v>
      </c>
      <c r="E5933" t="s">
        <v>46</v>
      </c>
      <c r="F5933" t="str">
        <f>VLOOKUP(tbStoricoOrdini[[#This Row],[CLIENTE]],tbClienti[],3,FALSE)</f>
        <v>Umbria</v>
      </c>
      <c r="G5933" t="str">
        <f>VLOOKUP(tbStoricoOrdini[[#This Row],[CLIENTE]],tbClienti[],7,FALSE)</f>
        <v>BD</v>
      </c>
      <c r="H5933" t="s">
        <v>74</v>
      </c>
      <c r="I5933" t="str">
        <f>IF(LEFT(tbStoricoOrdini[[#This Row],[ARTICOLO]],3) = "COG","COG",LEFT(tbStoricoOrdini[[#This Row],[ARTICOLO]],FIND(" ",tbStoricoOrdini[[#This Row],[ARTICOLO]])-1))</f>
        <v>AVRC</v>
      </c>
      <c r="J5933" t="str">
        <f>MID(tbStoricoOrdini[[#This Row],[ARTICOLO]],FIND(" ",tbStoricoOrdini[[#This Row],[ARTICOLO]])+1,4)</f>
        <v>2500</v>
      </c>
      <c r="K5933" t="str">
        <f>IFERROR(RIGHT(tbStoricoOrdini[[#This Row],[ARTICOLO]],LEN(tbStoricoOrdini[[#This Row],[ARTICOLO]])-FIND(" ",tbStoricoOrdini[[#This Row],[ARTICOLO]],FIND(" ",tbStoricoOrdini[[#This Row],[ARTICOLO]]) +1)),"")</f>
        <v>Gold</v>
      </c>
      <c r="L5933" s="3">
        <f>VLOOKUP(tbStoricoOrdini[[#This Row],[ARTICOLO]],tbArticoli[],2,FALSE)</f>
        <v>500</v>
      </c>
      <c r="M5933" s="22">
        <f>tbStoricoOrdini[[#This Row],[IMPORTO]]/tbStoricoOrdini[[#This Row],[PREZZO]]</f>
        <v>0.6</v>
      </c>
      <c r="N5933" t="s">
        <v>17</v>
      </c>
      <c r="O5933" s="8">
        <f>VLOOKUP(tbStoricoOrdini[[#This Row],[AGENTE]],tbAgenti[],2,FALSE)</f>
        <v>0.08</v>
      </c>
      <c r="P5933" s="2">
        <v>300</v>
      </c>
      <c r="Q5933" s="2">
        <f>tbStoricoOrdini[[#This Row],[IMPORTO]]*tbStoricoOrdini[[#This Row],[% COMM.]]</f>
        <v>24</v>
      </c>
      <c r="R5933" s="2">
        <f>tbStoricoOrdini[[#This Row],[TOT. COMM.]]+tbStoricoOrdini[[#This Row],[IMPORTO]]</f>
        <v>324</v>
      </c>
    </row>
    <row r="5934" spans="1:18">
      <c r="A5934" s="1">
        <v>44013</v>
      </c>
      <c r="B5934" s="7">
        <f>MONTH(tbStoricoOrdini[[#This Row],[DATA]])</f>
        <v>7</v>
      </c>
      <c r="C5934" t="s">
        <v>6029</v>
      </c>
      <c r="D5934" t="str">
        <f>RIGHT(tbStoricoOrdini[[#This Row],[ORDINE]],4)</f>
        <v>5931</v>
      </c>
      <c r="E5934" t="s">
        <v>46</v>
      </c>
      <c r="F5934" t="str">
        <f>VLOOKUP(tbStoricoOrdini[[#This Row],[CLIENTE]],tbClienti[],3,FALSE)</f>
        <v>Umbria</v>
      </c>
      <c r="G5934" t="str">
        <f>VLOOKUP(tbStoricoOrdini[[#This Row],[CLIENTE]],tbClienti[],7,FALSE)</f>
        <v>BD</v>
      </c>
      <c r="H5934" t="s">
        <v>74</v>
      </c>
      <c r="I5934" t="str">
        <f>IF(LEFT(tbStoricoOrdini[[#This Row],[ARTICOLO]],3) = "COG","COG",LEFT(tbStoricoOrdini[[#This Row],[ARTICOLO]],FIND(" ",tbStoricoOrdini[[#This Row],[ARTICOLO]])-1))</f>
        <v>AVRC</v>
      </c>
      <c r="J5934" t="str">
        <f>MID(tbStoricoOrdini[[#This Row],[ARTICOLO]],FIND(" ",tbStoricoOrdini[[#This Row],[ARTICOLO]])+1,4)</f>
        <v>2500</v>
      </c>
      <c r="K5934" t="str">
        <f>IFERROR(RIGHT(tbStoricoOrdini[[#This Row],[ARTICOLO]],LEN(tbStoricoOrdini[[#This Row],[ARTICOLO]])-FIND(" ",tbStoricoOrdini[[#This Row],[ARTICOLO]],FIND(" ",tbStoricoOrdini[[#This Row],[ARTICOLO]]) +1)),"")</f>
        <v>Gold</v>
      </c>
      <c r="L5934" s="3">
        <f>VLOOKUP(tbStoricoOrdini[[#This Row],[ARTICOLO]],tbArticoli[],2,FALSE)</f>
        <v>500</v>
      </c>
      <c r="M5934" s="22">
        <f>tbStoricoOrdini[[#This Row],[IMPORTO]]/tbStoricoOrdini[[#This Row],[PREZZO]]</f>
        <v>4.3280000000000003</v>
      </c>
      <c r="N5934" t="s">
        <v>18</v>
      </c>
      <c r="O5934" s="8">
        <f>VLOOKUP(tbStoricoOrdini[[#This Row],[AGENTE]],tbAgenti[],2,FALSE)</f>
        <v>0.03</v>
      </c>
      <c r="P5934" s="2">
        <v>2164</v>
      </c>
      <c r="Q5934" s="2">
        <f>tbStoricoOrdini[[#This Row],[IMPORTO]]*tbStoricoOrdini[[#This Row],[% COMM.]]</f>
        <v>64.92</v>
      </c>
      <c r="R5934" s="2">
        <f>tbStoricoOrdini[[#This Row],[TOT. COMM.]]+tbStoricoOrdini[[#This Row],[IMPORTO]]</f>
        <v>2228.92</v>
      </c>
    </row>
    <row r="5935" spans="1:18">
      <c r="A5935" s="1">
        <v>44013</v>
      </c>
      <c r="B5935" s="7">
        <f>MONTH(tbStoricoOrdini[[#This Row],[DATA]])</f>
        <v>7</v>
      </c>
      <c r="C5935" t="s">
        <v>6030</v>
      </c>
      <c r="D5935" t="str">
        <f>RIGHT(tbStoricoOrdini[[#This Row],[ORDINE]],4)</f>
        <v>5932</v>
      </c>
      <c r="E5935" t="s">
        <v>46</v>
      </c>
      <c r="F5935" t="str">
        <f>VLOOKUP(tbStoricoOrdini[[#This Row],[CLIENTE]],tbClienti[],3,FALSE)</f>
        <v>Umbria</v>
      </c>
      <c r="G5935" t="str">
        <f>VLOOKUP(tbStoricoOrdini[[#This Row],[CLIENTE]],tbClienti[],7,FALSE)</f>
        <v>BD</v>
      </c>
      <c r="H5935" t="s">
        <v>74</v>
      </c>
      <c r="I5935" t="str">
        <f>IF(LEFT(tbStoricoOrdini[[#This Row],[ARTICOLO]],3) = "COG","COG",LEFT(tbStoricoOrdini[[#This Row],[ARTICOLO]],FIND(" ",tbStoricoOrdini[[#This Row],[ARTICOLO]])-1))</f>
        <v>AVRC</v>
      </c>
      <c r="J5935" t="str">
        <f>MID(tbStoricoOrdini[[#This Row],[ARTICOLO]],FIND(" ",tbStoricoOrdini[[#This Row],[ARTICOLO]])+1,4)</f>
        <v>2500</v>
      </c>
      <c r="K5935" t="str">
        <f>IFERROR(RIGHT(tbStoricoOrdini[[#This Row],[ARTICOLO]],LEN(tbStoricoOrdini[[#This Row],[ARTICOLO]])-FIND(" ",tbStoricoOrdini[[#This Row],[ARTICOLO]],FIND(" ",tbStoricoOrdini[[#This Row],[ARTICOLO]]) +1)),"")</f>
        <v>Gold</v>
      </c>
      <c r="L5935" s="3">
        <f>VLOOKUP(tbStoricoOrdini[[#This Row],[ARTICOLO]],tbArticoli[],2,FALSE)</f>
        <v>500</v>
      </c>
      <c r="M5935" s="22">
        <f>tbStoricoOrdini[[#This Row],[IMPORTO]]/tbStoricoOrdini[[#This Row],[PREZZO]]</f>
        <v>0.97199999999999998</v>
      </c>
      <c r="N5935" t="s">
        <v>13</v>
      </c>
      <c r="O5935" s="8">
        <f>VLOOKUP(tbStoricoOrdini[[#This Row],[AGENTE]],tbAgenti[],2,FALSE)</f>
        <v>0.1</v>
      </c>
      <c r="P5935" s="2">
        <v>486</v>
      </c>
      <c r="Q5935" s="2">
        <f>tbStoricoOrdini[[#This Row],[IMPORTO]]*tbStoricoOrdini[[#This Row],[% COMM.]]</f>
        <v>48.6</v>
      </c>
      <c r="R5935" s="2">
        <f>tbStoricoOrdini[[#This Row],[TOT. COMM.]]+tbStoricoOrdini[[#This Row],[IMPORTO]]</f>
        <v>534.6</v>
      </c>
    </row>
    <row r="5936" spans="1:18">
      <c r="A5936" s="1">
        <v>44013</v>
      </c>
      <c r="B5936" s="7">
        <f>MONTH(tbStoricoOrdini[[#This Row],[DATA]])</f>
        <v>7</v>
      </c>
      <c r="C5936" t="s">
        <v>6031</v>
      </c>
      <c r="D5936" t="str">
        <f>RIGHT(tbStoricoOrdini[[#This Row],[ORDINE]],4)</f>
        <v>5933</v>
      </c>
      <c r="E5936" t="s">
        <v>46</v>
      </c>
      <c r="F5936" t="str">
        <f>VLOOKUP(tbStoricoOrdini[[#This Row],[CLIENTE]],tbClienti[],3,FALSE)</f>
        <v>Umbria</v>
      </c>
      <c r="G5936" t="str">
        <f>VLOOKUP(tbStoricoOrdini[[#This Row],[CLIENTE]],tbClienti[],7,FALSE)</f>
        <v>BD</v>
      </c>
      <c r="H5936" t="s">
        <v>74</v>
      </c>
      <c r="I5936" t="str">
        <f>IF(LEFT(tbStoricoOrdini[[#This Row],[ARTICOLO]],3) = "COG","COG",LEFT(tbStoricoOrdini[[#This Row],[ARTICOLO]],FIND(" ",tbStoricoOrdini[[#This Row],[ARTICOLO]])-1))</f>
        <v>AVRC</v>
      </c>
      <c r="J5936" t="str">
        <f>MID(tbStoricoOrdini[[#This Row],[ARTICOLO]],FIND(" ",tbStoricoOrdini[[#This Row],[ARTICOLO]])+1,4)</f>
        <v>2500</v>
      </c>
      <c r="K5936" t="str">
        <f>IFERROR(RIGHT(tbStoricoOrdini[[#This Row],[ARTICOLO]],LEN(tbStoricoOrdini[[#This Row],[ARTICOLO]])-FIND(" ",tbStoricoOrdini[[#This Row],[ARTICOLO]],FIND(" ",tbStoricoOrdini[[#This Row],[ARTICOLO]]) +1)),"")</f>
        <v>Gold</v>
      </c>
      <c r="L5936" s="3">
        <f>VLOOKUP(tbStoricoOrdini[[#This Row],[ARTICOLO]],tbArticoli[],2,FALSE)</f>
        <v>500</v>
      </c>
      <c r="M5936" s="22">
        <f>tbStoricoOrdini[[#This Row],[IMPORTO]]/tbStoricoOrdini[[#This Row],[PREZZO]]</f>
        <v>0.27800000000000002</v>
      </c>
      <c r="N5936" t="s">
        <v>6</v>
      </c>
      <c r="O5936" s="8">
        <f>VLOOKUP(tbStoricoOrdini[[#This Row],[AGENTE]],tbAgenti[],2,FALSE)</f>
        <v>7.4999999999999997E-2</v>
      </c>
      <c r="P5936" s="2">
        <v>139</v>
      </c>
      <c r="Q5936" s="2">
        <f>tbStoricoOrdini[[#This Row],[IMPORTO]]*tbStoricoOrdini[[#This Row],[% COMM.]]</f>
        <v>10.424999999999999</v>
      </c>
      <c r="R5936" s="2">
        <f>tbStoricoOrdini[[#This Row],[TOT. COMM.]]+tbStoricoOrdini[[#This Row],[IMPORTO]]</f>
        <v>149.42500000000001</v>
      </c>
    </row>
    <row r="5937" spans="1:18">
      <c r="A5937" s="1">
        <v>44013</v>
      </c>
      <c r="B5937" s="7">
        <f>MONTH(tbStoricoOrdini[[#This Row],[DATA]])</f>
        <v>7</v>
      </c>
      <c r="C5937" t="s">
        <v>6032</v>
      </c>
      <c r="D5937" t="str">
        <f>RIGHT(tbStoricoOrdini[[#This Row],[ORDINE]],4)</f>
        <v>5934</v>
      </c>
      <c r="E5937" t="s">
        <v>46</v>
      </c>
      <c r="F5937" t="str">
        <f>VLOOKUP(tbStoricoOrdini[[#This Row],[CLIENTE]],tbClienti[],3,FALSE)</f>
        <v>Umbria</v>
      </c>
      <c r="G5937" t="str">
        <f>VLOOKUP(tbStoricoOrdini[[#This Row],[CLIENTE]],tbClienti[],7,FALSE)</f>
        <v>BD</v>
      </c>
      <c r="H5937" t="s">
        <v>74</v>
      </c>
      <c r="I5937" t="str">
        <f>IF(LEFT(tbStoricoOrdini[[#This Row],[ARTICOLO]],3) = "COG","COG",LEFT(tbStoricoOrdini[[#This Row],[ARTICOLO]],FIND(" ",tbStoricoOrdini[[#This Row],[ARTICOLO]])-1))</f>
        <v>AVRC</v>
      </c>
      <c r="J5937" t="str">
        <f>MID(tbStoricoOrdini[[#This Row],[ARTICOLO]],FIND(" ",tbStoricoOrdini[[#This Row],[ARTICOLO]])+1,4)</f>
        <v>2500</v>
      </c>
      <c r="K5937" t="str">
        <f>IFERROR(RIGHT(tbStoricoOrdini[[#This Row],[ARTICOLO]],LEN(tbStoricoOrdini[[#This Row],[ARTICOLO]])-FIND(" ",tbStoricoOrdini[[#This Row],[ARTICOLO]],FIND(" ",tbStoricoOrdini[[#This Row],[ARTICOLO]]) +1)),"")</f>
        <v>Gold</v>
      </c>
      <c r="L5937" s="3">
        <f>VLOOKUP(tbStoricoOrdini[[#This Row],[ARTICOLO]],tbArticoli[],2,FALSE)</f>
        <v>500</v>
      </c>
      <c r="M5937" s="22">
        <f>tbStoricoOrdini[[#This Row],[IMPORTO]]/tbStoricoOrdini[[#This Row],[PREZZO]]</f>
        <v>0.38800000000000001</v>
      </c>
      <c r="N5937" t="s">
        <v>9</v>
      </c>
      <c r="O5937" s="8">
        <f>VLOOKUP(tbStoricoOrdini[[#This Row],[AGENTE]],tbAgenti[],2,FALSE)</f>
        <v>0.05</v>
      </c>
      <c r="P5937" s="2">
        <v>194</v>
      </c>
      <c r="Q5937" s="2">
        <f>tbStoricoOrdini[[#This Row],[IMPORTO]]*tbStoricoOrdini[[#This Row],[% COMM.]]</f>
        <v>9.7000000000000011</v>
      </c>
      <c r="R5937" s="2">
        <f>tbStoricoOrdini[[#This Row],[TOT. COMM.]]+tbStoricoOrdini[[#This Row],[IMPORTO]]</f>
        <v>203.7</v>
      </c>
    </row>
    <row r="5938" spans="1:18">
      <c r="A5938" s="1">
        <v>44013</v>
      </c>
      <c r="B5938" s="7">
        <f>MONTH(tbStoricoOrdini[[#This Row],[DATA]])</f>
        <v>7</v>
      </c>
      <c r="C5938" t="s">
        <v>6033</v>
      </c>
      <c r="D5938" t="str">
        <f>RIGHT(tbStoricoOrdini[[#This Row],[ORDINE]],4)</f>
        <v>5935</v>
      </c>
      <c r="E5938" t="s">
        <v>46</v>
      </c>
      <c r="F5938" t="str">
        <f>VLOOKUP(tbStoricoOrdini[[#This Row],[CLIENTE]],tbClienti[],3,FALSE)</f>
        <v>Umbria</v>
      </c>
      <c r="G5938" t="str">
        <f>VLOOKUP(tbStoricoOrdini[[#This Row],[CLIENTE]],tbClienti[],7,FALSE)</f>
        <v>BD</v>
      </c>
      <c r="H5938" t="s">
        <v>77</v>
      </c>
      <c r="I5938" t="str">
        <f>IF(LEFT(tbStoricoOrdini[[#This Row],[ARTICOLO]],3) = "COG","COG",LEFT(tbStoricoOrdini[[#This Row],[ARTICOLO]],FIND(" ",tbStoricoOrdini[[#This Row],[ARTICOLO]])-1))</f>
        <v>COG</v>
      </c>
      <c r="J5938" t="str">
        <f>MID(tbStoricoOrdini[[#This Row],[ARTICOLO]],FIND(" ",tbStoricoOrdini[[#This Row],[ARTICOLO]])+1,4)</f>
        <v>2000</v>
      </c>
      <c r="K5938" t="str">
        <f>IFERROR(RIGHT(tbStoricoOrdini[[#This Row],[ARTICOLO]],LEN(tbStoricoOrdini[[#This Row],[ARTICOLO]])-FIND(" ",tbStoricoOrdini[[#This Row],[ARTICOLO]],FIND(" ",tbStoricoOrdini[[#This Row],[ARTICOLO]]) +1)),"")</f>
        <v>Medium</v>
      </c>
      <c r="L5938" s="3">
        <f>VLOOKUP(tbStoricoOrdini[[#This Row],[ARTICOLO]],tbArticoli[],2,FALSE)</f>
        <v>200</v>
      </c>
      <c r="M5938" s="22">
        <f>tbStoricoOrdini[[#This Row],[IMPORTO]]/tbStoricoOrdini[[#This Row],[PREZZO]]</f>
        <v>0.23</v>
      </c>
      <c r="N5938" t="s">
        <v>9</v>
      </c>
      <c r="O5938" s="8">
        <f>VLOOKUP(tbStoricoOrdini[[#This Row],[AGENTE]],tbAgenti[],2,FALSE)</f>
        <v>0.05</v>
      </c>
      <c r="P5938" s="2">
        <v>46</v>
      </c>
      <c r="Q5938" s="2">
        <f>tbStoricoOrdini[[#This Row],[IMPORTO]]*tbStoricoOrdini[[#This Row],[% COMM.]]</f>
        <v>2.3000000000000003</v>
      </c>
      <c r="R5938" s="2">
        <f>tbStoricoOrdini[[#This Row],[TOT. COMM.]]+tbStoricoOrdini[[#This Row],[IMPORTO]]</f>
        <v>48.3</v>
      </c>
    </row>
    <row r="5939" spans="1:18">
      <c r="A5939" s="1">
        <v>44013</v>
      </c>
      <c r="B5939" s="7">
        <f>MONTH(tbStoricoOrdini[[#This Row],[DATA]])</f>
        <v>7</v>
      </c>
      <c r="C5939" t="s">
        <v>6034</v>
      </c>
      <c r="D5939" t="str">
        <f>RIGHT(tbStoricoOrdini[[#This Row],[ORDINE]],4)</f>
        <v>5936</v>
      </c>
      <c r="E5939" t="s">
        <v>46</v>
      </c>
      <c r="F5939" t="str">
        <f>VLOOKUP(tbStoricoOrdini[[#This Row],[CLIENTE]],tbClienti[],3,FALSE)</f>
        <v>Umbria</v>
      </c>
      <c r="G5939" t="str">
        <f>VLOOKUP(tbStoricoOrdini[[#This Row],[CLIENTE]],tbClienti[],7,FALSE)</f>
        <v>BD</v>
      </c>
      <c r="H5939" t="s">
        <v>61</v>
      </c>
      <c r="I5939" t="str">
        <f>IF(LEFT(tbStoricoOrdini[[#This Row],[ARTICOLO]],3) = "COG","COG",LEFT(tbStoricoOrdini[[#This Row],[ARTICOLO]],FIND(" ",tbStoricoOrdini[[#This Row],[ARTICOLO]])-1))</f>
        <v>KLM</v>
      </c>
      <c r="J5939" t="str">
        <f>MID(tbStoricoOrdini[[#This Row],[ARTICOLO]],FIND(" ",tbStoricoOrdini[[#This Row],[ARTICOLO]])+1,4)</f>
        <v>5000</v>
      </c>
      <c r="K5939" t="str">
        <f>IFERROR(RIGHT(tbStoricoOrdini[[#This Row],[ARTICOLO]],LEN(tbStoricoOrdini[[#This Row],[ARTICOLO]])-FIND(" ",tbStoricoOrdini[[#This Row],[ARTICOLO]],FIND(" ",tbStoricoOrdini[[#This Row],[ARTICOLO]]) +1)),"")</f>
        <v>Medium</v>
      </c>
      <c r="L5939" s="3">
        <f>VLOOKUP(tbStoricoOrdini[[#This Row],[ARTICOLO]],tbArticoli[],2,FALSE)</f>
        <v>150</v>
      </c>
      <c r="M5939" s="22">
        <f>tbStoricoOrdini[[#This Row],[IMPORTO]]/tbStoricoOrdini[[#This Row],[PREZZO]]</f>
        <v>28.806666666666668</v>
      </c>
      <c r="N5939" t="s">
        <v>16</v>
      </c>
      <c r="O5939" s="8">
        <f>VLOOKUP(tbStoricoOrdini[[#This Row],[AGENTE]],tbAgenti[],2,FALSE)</f>
        <v>0.05</v>
      </c>
      <c r="P5939" s="2">
        <v>4321</v>
      </c>
      <c r="Q5939" s="2">
        <f>tbStoricoOrdini[[#This Row],[IMPORTO]]*tbStoricoOrdini[[#This Row],[% COMM.]]</f>
        <v>216.05</v>
      </c>
      <c r="R5939" s="2">
        <f>tbStoricoOrdini[[#This Row],[TOT. COMM.]]+tbStoricoOrdini[[#This Row],[IMPORTO]]</f>
        <v>4537.05</v>
      </c>
    </row>
    <row r="5940" spans="1:18">
      <c r="A5940" s="1">
        <v>44013</v>
      </c>
      <c r="B5940" s="7">
        <f>MONTH(tbStoricoOrdini[[#This Row],[DATA]])</f>
        <v>7</v>
      </c>
      <c r="C5940" t="s">
        <v>6035</v>
      </c>
      <c r="D5940" t="str">
        <f>RIGHT(tbStoricoOrdini[[#This Row],[ORDINE]],4)</f>
        <v>5937</v>
      </c>
      <c r="E5940" t="s">
        <v>46</v>
      </c>
      <c r="F5940" t="str">
        <f>VLOOKUP(tbStoricoOrdini[[#This Row],[CLIENTE]],tbClienti[],3,FALSE)</f>
        <v>Umbria</v>
      </c>
      <c r="G5940" t="str">
        <f>VLOOKUP(tbStoricoOrdini[[#This Row],[CLIENTE]],tbClienti[],7,FALSE)</f>
        <v>BD</v>
      </c>
      <c r="H5940" t="s">
        <v>61</v>
      </c>
      <c r="I5940" t="str">
        <f>IF(LEFT(tbStoricoOrdini[[#This Row],[ARTICOLO]],3) = "COG","COG",LEFT(tbStoricoOrdini[[#This Row],[ARTICOLO]],FIND(" ",tbStoricoOrdini[[#This Row],[ARTICOLO]])-1))</f>
        <v>KLM</v>
      </c>
      <c r="J5940" t="str">
        <f>MID(tbStoricoOrdini[[#This Row],[ARTICOLO]],FIND(" ",tbStoricoOrdini[[#This Row],[ARTICOLO]])+1,4)</f>
        <v>5000</v>
      </c>
      <c r="K5940" t="str">
        <f>IFERROR(RIGHT(tbStoricoOrdini[[#This Row],[ARTICOLO]],LEN(tbStoricoOrdini[[#This Row],[ARTICOLO]])-FIND(" ",tbStoricoOrdini[[#This Row],[ARTICOLO]],FIND(" ",tbStoricoOrdini[[#This Row],[ARTICOLO]]) +1)),"")</f>
        <v>Medium</v>
      </c>
      <c r="L5940" s="3">
        <f>VLOOKUP(tbStoricoOrdini[[#This Row],[ARTICOLO]],tbArticoli[],2,FALSE)</f>
        <v>150</v>
      </c>
      <c r="M5940" s="22">
        <f>tbStoricoOrdini[[#This Row],[IMPORTO]]/tbStoricoOrdini[[#This Row],[PREZZO]]</f>
        <v>66.38</v>
      </c>
      <c r="N5940" t="s">
        <v>39</v>
      </c>
      <c r="O5940" s="8">
        <f>VLOOKUP(tbStoricoOrdini[[#This Row],[AGENTE]],tbAgenti[],2,FALSE)</f>
        <v>0.05</v>
      </c>
      <c r="P5940" s="2">
        <v>9957</v>
      </c>
      <c r="Q5940" s="2">
        <f>tbStoricoOrdini[[#This Row],[IMPORTO]]*tbStoricoOrdini[[#This Row],[% COMM.]]</f>
        <v>497.85</v>
      </c>
      <c r="R5940" s="2">
        <f>tbStoricoOrdini[[#This Row],[TOT. COMM.]]+tbStoricoOrdini[[#This Row],[IMPORTO]]</f>
        <v>10454.85</v>
      </c>
    </row>
    <row r="5941" spans="1:18">
      <c r="A5941" s="1">
        <v>44013</v>
      </c>
      <c r="B5941" s="7">
        <f>MONTH(tbStoricoOrdini[[#This Row],[DATA]])</f>
        <v>7</v>
      </c>
      <c r="C5941" t="s">
        <v>6036</v>
      </c>
      <c r="D5941" t="str">
        <f>RIGHT(tbStoricoOrdini[[#This Row],[ORDINE]],4)</f>
        <v>5938</v>
      </c>
      <c r="E5941" t="s">
        <v>46</v>
      </c>
      <c r="F5941" t="str">
        <f>VLOOKUP(tbStoricoOrdini[[#This Row],[CLIENTE]],tbClienti[],3,FALSE)</f>
        <v>Umbria</v>
      </c>
      <c r="G5941" t="str">
        <f>VLOOKUP(tbStoricoOrdini[[#This Row],[CLIENTE]],tbClienti[],7,FALSE)</f>
        <v>BD</v>
      </c>
      <c r="H5941" t="s">
        <v>61</v>
      </c>
      <c r="I5941" t="str">
        <f>IF(LEFT(tbStoricoOrdini[[#This Row],[ARTICOLO]],3) = "COG","COG",LEFT(tbStoricoOrdini[[#This Row],[ARTICOLO]],FIND(" ",tbStoricoOrdini[[#This Row],[ARTICOLO]])-1))</f>
        <v>KLM</v>
      </c>
      <c r="J5941" t="str">
        <f>MID(tbStoricoOrdini[[#This Row],[ARTICOLO]],FIND(" ",tbStoricoOrdini[[#This Row],[ARTICOLO]])+1,4)</f>
        <v>5000</v>
      </c>
      <c r="K5941" t="str">
        <f>IFERROR(RIGHT(tbStoricoOrdini[[#This Row],[ARTICOLO]],LEN(tbStoricoOrdini[[#This Row],[ARTICOLO]])-FIND(" ",tbStoricoOrdini[[#This Row],[ARTICOLO]],FIND(" ",tbStoricoOrdini[[#This Row],[ARTICOLO]]) +1)),"")</f>
        <v>Medium</v>
      </c>
      <c r="L5941" s="3">
        <f>VLOOKUP(tbStoricoOrdini[[#This Row],[ARTICOLO]],tbArticoli[],2,FALSE)</f>
        <v>150</v>
      </c>
      <c r="M5941" s="22">
        <f>tbStoricoOrdini[[#This Row],[IMPORTO]]/tbStoricoOrdini[[#This Row],[PREZZO]]</f>
        <v>41.033333333333331</v>
      </c>
      <c r="N5941" t="s">
        <v>11</v>
      </c>
      <c r="O5941" s="8">
        <f>VLOOKUP(tbStoricoOrdini[[#This Row],[AGENTE]],tbAgenti[],2,FALSE)</f>
        <v>0.04</v>
      </c>
      <c r="P5941" s="2">
        <v>6155</v>
      </c>
      <c r="Q5941" s="2">
        <f>tbStoricoOrdini[[#This Row],[IMPORTO]]*tbStoricoOrdini[[#This Row],[% COMM.]]</f>
        <v>246.20000000000002</v>
      </c>
      <c r="R5941" s="2">
        <f>tbStoricoOrdini[[#This Row],[TOT. COMM.]]+tbStoricoOrdini[[#This Row],[IMPORTO]]</f>
        <v>6401.2</v>
      </c>
    </row>
    <row r="5942" spans="1:18">
      <c r="A5942" s="1">
        <v>44013</v>
      </c>
      <c r="B5942" s="7">
        <f>MONTH(tbStoricoOrdini[[#This Row],[DATA]])</f>
        <v>7</v>
      </c>
      <c r="C5942" t="s">
        <v>6037</v>
      </c>
      <c r="D5942" t="str">
        <f>RIGHT(tbStoricoOrdini[[#This Row],[ORDINE]],4)</f>
        <v>5939</v>
      </c>
      <c r="E5942" t="s">
        <v>46</v>
      </c>
      <c r="F5942" t="str">
        <f>VLOOKUP(tbStoricoOrdini[[#This Row],[CLIENTE]],tbClienti[],3,FALSE)</f>
        <v>Umbria</v>
      </c>
      <c r="G5942" t="str">
        <f>VLOOKUP(tbStoricoOrdini[[#This Row],[CLIENTE]],tbClienti[],7,FALSE)</f>
        <v>BD</v>
      </c>
      <c r="H5942" t="s">
        <v>61</v>
      </c>
      <c r="I5942" t="str">
        <f>IF(LEFT(tbStoricoOrdini[[#This Row],[ARTICOLO]],3) = "COG","COG",LEFT(tbStoricoOrdini[[#This Row],[ARTICOLO]],FIND(" ",tbStoricoOrdini[[#This Row],[ARTICOLO]])-1))</f>
        <v>KLM</v>
      </c>
      <c r="J5942" t="str">
        <f>MID(tbStoricoOrdini[[#This Row],[ARTICOLO]],FIND(" ",tbStoricoOrdini[[#This Row],[ARTICOLO]])+1,4)</f>
        <v>5000</v>
      </c>
      <c r="K5942" t="str">
        <f>IFERROR(RIGHT(tbStoricoOrdini[[#This Row],[ARTICOLO]],LEN(tbStoricoOrdini[[#This Row],[ARTICOLO]])-FIND(" ",tbStoricoOrdini[[#This Row],[ARTICOLO]],FIND(" ",tbStoricoOrdini[[#This Row],[ARTICOLO]]) +1)),"")</f>
        <v>Medium</v>
      </c>
      <c r="L5942" s="3">
        <f>VLOOKUP(tbStoricoOrdini[[#This Row],[ARTICOLO]],tbArticoli[],2,FALSE)</f>
        <v>150</v>
      </c>
      <c r="M5942" s="22">
        <f>tbStoricoOrdini[[#This Row],[IMPORTO]]/tbStoricoOrdini[[#This Row],[PREZZO]]</f>
        <v>45.013333333333335</v>
      </c>
      <c r="N5942" t="s">
        <v>19</v>
      </c>
      <c r="O5942" s="8">
        <f>VLOOKUP(tbStoricoOrdini[[#This Row],[AGENTE]],tbAgenti[],2,FALSE)</f>
        <v>0.05</v>
      </c>
      <c r="P5942" s="2">
        <v>6752</v>
      </c>
      <c r="Q5942" s="2">
        <f>tbStoricoOrdini[[#This Row],[IMPORTO]]*tbStoricoOrdini[[#This Row],[% COMM.]]</f>
        <v>337.6</v>
      </c>
      <c r="R5942" s="2">
        <f>tbStoricoOrdini[[#This Row],[TOT. COMM.]]+tbStoricoOrdini[[#This Row],[IMPORTO]]</f>
        <v>7089.6</v>
      </c>
    </row>
    <row r="5943" spans="1:18">
      <c r="A5943" s="1">
        <v>44013</v>
      </c>
      <c r="B5943" s="7">
        <f>MONTH(tbStoricoOrdini[[#This Row],[DATA]])</f>
        <v>7</v>
      </c>
      <c r="C5943" t="s">
        <v>6038</v>
      </c>
      <c r="D5943" t="str">
        <f>RIGHT(tbStoricoOrdini[[#This Row],[ORDINE]],4)</f>
        <v>5940</v>
      </c>
      <c r="E5943" t="s">
        <v>46</v>
      </c>
      <c r="F5943" t="str">
        <f>VLOOKUP(tbStoricoOrdini[[#This Row],[CLIENTE]],tbClienti[],3,FALSE)</f>
        <v>Umbria</v>
      </c>
      <c r="G5943" t="str">
        <f>VLOOKUP(tbStoricoOrdini[[#This Row],[CLIENTE]],tbClienti[],7,FALSE)</f>
        <v>BD</v>
      </c>
      <c r="H5943" t="s">
        <v>61</v>
      </c>
      <c r="I5943" t="str">
        <f>IF(LEFT(tbStoricoOrdini[[#This Row],[ARTICOLO]],3) = "COG","COG",LEFT(tbStoricoOrdini[[#This Row],[ARTICOLO]],FIND(" ",tbStoricoOrdini[[#This Row],[ARTICOLO]])-1))</f>
        <v>KLM</v>
      </c>
      <c r="J5943" t="str">
        <f>MID(tbStoricoOrdini[[#This Row],[ARTICOLO]],FIND(" ",tbStoricoOrdini[[#This Row],[ARTICOLO]])+1,4)</f>
        <v>5000</v>
      </c>
      <c r="K5943" t="str">
        <f>IFERROR(RIGHT(tbStoricoOrdini[[#This Row],[ARTICOLO]],LEN(tbStoricoOrdini[[#This Row],[ARTICOLO]])-FIND(" ",tbStoricoOrdini[[#This Row],[ARTICOLO]],FIND(" ",tbStoricoOrdini[[#This Row],[ARTICOLO]]) +1)),"")</f>
        <v>Medium</v>
      </c>
      <c r="L5943" s="3">
        <f>VLOOKUP(tbStoricoOrdini[[#This Row],[ARTICOLO]],tbArticoli[],2,FALSE)</f>
        <v>150</v>
      </c>
      <c r="M5943" s="22">
        <f>tbStoricoOrdini[[#This Row],[IMPORTO]]/tbStoricoOrdini[[#This Row],[PREZZO]]</f>
        <v>214.91333333333333</v>
      </c>
      <c r="N5943" t="s">
        <v>15</v>
      </c>
      <c r="O5943" s="8">
        <f>VLOOKUP(tbStoricoOrdini[[#This Row],[AGENTE]],tbAgenti[],2,FALSE)</f>
        <v>0.08</v>
      </c>
      <c r="P5943" s="2">
        <v>32237</v>
      </c>
      <c r="Q5943" s="2">
        <f>tbStoricoOrdini[[#This Row],[IMPORTO]]*tbStoricoOrdini[[#This Row],[% COMM.]]</f>
        <v>2578.96</v>
      </c>
      <c r="R5943" s="2">
        <f>tbStoricoOrdini[[#This Row],[TOT. COMM.]]+tbStoricoOrdini[[#This Row],[IMPORTO]]</f>
        <v>34815.96</v>
      </c>
    </row>
    <row r="5944" spans="1:18">
      <c r="A5944" s="1">
        <v>44013</v>
      </c>
      <c r="B5944" s="7">
        <f>MONTH(tbStoricoOrdini[[#This Row],[DATA]])</f>
        <v>7</v>
      </c>
      <c r="C5944" t="s">
        <v>6039</v>
      </c>
      <c r="D5944" t="str">
        <f>RIGHT(tbStoricoOrdini[[#This Row],[ORDINE]],4)</f>
        <v>5941</v>
      </c>
      <c r="E5944" t="s">
        <v>46</v>
      </c>
      <c r="F5944" t="str">
        <f>VLOOKUP(tbStoricoOrdini[[#This Row],[CLIENTE]],tbClienti[],3,FALSE)</f>
        <v>Umbria</v>
      </c>
      <c r="G5944" t="str">
        <f>VLOOKUP(tbStoricoOrdini[[#This Row],[CLIENTE]],tbClienti[],7,FALSE)</f>
        <v>BD</v>
      </c>
      <c r="H5944" t="s">
        <v>61</v>
      </c>
      <c r="I5944" t="str">
        <f>IF(LEFT(tbStoricoOrdini[[#This Row],[ARTICOLO]],3) = "COG","COG",LEFT(tbStoricoOrdini[[#This Row],[ARTICOLO]],FIND(" ",tbStoricoOrdini[[#This Row],[ARTICOLO]])-1))</f>
        <v>KLM</v>
      </c>
      <c r="J5944" t="str">
        <f>MID(tbStoricoOrdini[[#This Row],[ARTICOLO]],FIND(" ",tbStoricoOrdini[[#This Row],[ARTICOLO]])+1,4)</f>
        <v>5000</v>
      </c>
      <c r="K5944" t="str">
        <f>IFERROR(RIGHT(tbStoricoOrdini[[#This Row],[ARTICOLO]],LEN(tbStoricoOrdini[[#This Row],[ARTICOLO]])-FIND(" ",tbStoricoOrdini[[#This Row],[ARTICOLO]],FIND(" ",tbStoricoOrdini[[#This Row],[ARTICOLO]]) +1)),"")</f>
        <v>Medium</v>
      </c>
      <c r="L5944" s="3">
        <f>VLOOKUP(tbStoricoOrdini[[#This Row],[ARTICOLO]],tbArticoli[],2,FALSE)</f>
        <v>150</v>
      </c>
      <c r="M5944" s="22">
        <f>tbStoricoOrdini[[#This Row],[IMPORTO]]/tbStoricoOrdini[[#This Row],[PREZZO]]</f>
        <v>32.520000000000003</v>
      </c>
      <c r="N5944" t="s">
        <v>14</v>
      </c>
      <c r="O5944" s="8">
        <f>VLOOKUP(tbStoricoOrdini[[#This Row],[AGENTE]],tbAgenti[],2,FALSE)</f>
        <v>0.05</v>
      </c>
      <c r="P5944" s="2">
        <v>4878</v>
      </c>
      <c r="Q5944" s="2">
        <f>tbStoricoOrdini[[#This Row],[IMPORTO]]*tbStoricoOrdini[[#This Row],[% COMM.]]</f>
        <v>243.9</v>
      </c>
      <c r="R5944" s="2">
        <f>tbStoricoOrdini[[#This Row],[TOT. COMM.]]+tbStoricoOrdini[[#This Row],[IMPORTO]]</f>
        <v>5121.8999999999996</v>
      </c>
    </row>
    <row r="5945" spans="1:18">
      <c r="A5945" s="1">
        <v>44013</v>
      </c>
      <c r="B5945" s="7">
        <f>MONTH(tbStoricoOrdini[[#This Row],[DATA]])</f>
        <v>7</v>
      </c>
      <c r="C5945" t="s">
        <v>6040</v>
      </c>
      <c r="D5945" t="str">
        <f>RIGHT(tbStoricoOrdini[[#This Row],[ORDINE]],4)</f>
        <v>5942</v>
      </c>
      <c r="E5945" t="s">
        <v>46</v>
      </c>
      <c r="F5945" t="str">
        <f>VLOOKUP(tbStoricoOrdini[[#This Row],[CLIENTE]],tbClienti[],3,FALSE)</f>
        <v>Umbria</v>
      </c>
      <c r="G5945" t="str">
        <f>VLOOKUP(tbStoricoOrdini[[#This Row],[CLIENTE]],tbClienti[],7,FALSE)</f>
        <v>BD</v>
      </c>
      <c r="H5945" t="s">
        <v>61</v>
      </c>
      <c r="I5945" t="str">
        <f>IF(LEFT(tbStoricoOrdini[[#This Row],[ARTICOLO]],3) = "COG","COG",LEFT(tbStoricoOrdini[[#This Row],[ARTICOLO]],FIND(" ",tbStoricoOrdini[[#This Row],[ARTICOLO]])-1))</f>
        <v>KLM</v>
      </c>
      <c r="J5945" t="str">
        <f>MID(tbStoricoOrdini[[#This Row],[ARTICOLO]],FIND(" ",tbStoricoOrdini[[#This Row],[ARTICOLO]])+1,4)</f>
        <v>5000</v>
      </c>
      <c r="K5945" t="str">
        <f>IFERROR(RIGHT(tbStoricoOrdini[[#This Row],[ARTICOLO]],LEN(tbStoricoOrdini[[#This Row],[ARTICOLO]])-FIND(" ",tbStoricoOrdini[[#This Row],[ARTICOLO]],FIND(" ",tbStoricoOrdini[[#This Row],[ARTICOLO]]) +1)),"")</f>
        <v>Medium</v>
      </c>
      <c r="L5945" s="3">
        <f>VLOOKUP(tbStoricoOrdini[[#This Row],[ARTICOLO]],tbArticoli[],2,FALSE)</f>
        <v>150</v>
      </c>
      <c r="M5945" s="22">
        <f>tbStoricoOrdini[[#This Row],[IMPORTO]]/tbStoricoOrdini[[#This Row],[PREZZO]]</f>
        <v>104.77333333333333</v>
      </c>
      <c r="N5945" t="s">
        <v>7</v>
      </c>
      <c r="O5945" s="8">
        <f>VLOOKUP(tbStoricoOrdini[[#This Row],[AGENTE]],tbAgenti[],2,FALSE)</f>
        <v>0.03</v>
      </c>
      <c r="P5945" s="2">
        <v>15716</v>
      </c>
      <c r="Q5945" s="2">
        <f>tbStoricoOrdini[[#This Row],[IMPORTO]]*tbStoricoOrdini[[#This Row],[% COMM.]]</f>
        <v>471.47999999999996</v>
      </c>
      <c r="R5945" s="2">
        <f>tbStoricoOrdini[[#This Row],[TOT. COMM.]]+tbStoricoOrdini[[#This Row],[IMPORTO]]</f>
        <v>16187.48</v>
      </c>
    </row>
    <row r="5946" spans="1:18">
      <c r="A5946" s="1">
        <v>44013</v>
      </c>
      <c r="B5946" s="7">
        <f>MONTH(tbStoricoOrdini[[#This Row],[DATA]])</f>
        <v>7</v>
      </c>
      <c r="C5946" t="s">
        <v>6041</v>
      </c>
      <c r="D5946" t="str">
        <f>RIGHT(tbStoricoOrdini[[#This Row],[ORDINE]],4)</f>
        <v>5943</v>
      </c>
      <c r="E5946" t="s">
        <v>46</v>
      </c>
      <c r="F5946" t="str">
        <f>VLOOKUP(tbStoricoOrdini[[#This Row],[CLIENTE]],tbClienti[],3,FALSE)</f>
        <v>Umbria</v>
      </c>
      <c r="G5946" t="str">
        <f>VLOOKUP(tbStoricoOrdini[[#This Row],[CLIENTE]],tbClienti[],7,FALSE)</f>
        <v>BD</v>
      </c>
      <c r="H5946" t="s">
        <v>61</v>
      </c>
      <c r="I5946" t="str">
        <f>IF(LEFT(tbStoricoOrdini[[#This Row],[ARTICOLO]],3) = "COG","COG",LEFT(tbStoricoOrdini[[#This Row],[ARTICOLO]],FIND(" ",tbStoricoOrdini[[#This Row],[ARTICOLO]])-1))</f>
        <v>KLM</v>
      </c>
      <c r="J5946" t="str">
        <f>MID(tbStoricoOrdini[[#This Row],[ARTICOLO]],FIND(" ",tbStoricoOrdini[[#This Row],[ARTICOLO]])+1,4)</f>
        <v>5000</v>
      </c>
      <c r="K5946" t="str">
        <f>IFERROR(RIGHT(tbStoricoOrdini[[#This Row],[ARTICOLO]],LEN(tbStoricoOrdini[[#This Row],[ARTICOLO]])-FIND(" ",tbStoricoOrdini[[#This Row],[ARTICOLO]],FIND(" ",tbStoricoOrdini[[#This Row],[ARTICOLO]]) +1)),"")</f>
        <v>Medium</v>
      </c>
      <c r="L5946" s="3">
        <f>VLOOKUP(tbStoricoOrdini[[#This Row],[ARTICOLO]],tbArticoli[],2,FALSE)</f>
        <v>150</v>
      </c>
      <c r="M5946" s="22">
        <f>tbStoricoOrdini[[#This Row],[IMPORTO]]/tbStoricoOrdini[[#This Row],[PREZZO]]</f>
        <v>11.286666666666667</v>
      </c>
      <c r="N5946" t="s">
        <v>17</v>
      </c>
      <c r="O5946" s="8">
        <f>VLOOKUP(tbStoricoOrdini[[#This Row],[AGENTE]],tbAgenti[],2,FALSE)</f>
        <v>0.08</v>
      </c>
      <c r="P5946" s="2">
        <v>1693</v>
      </c>
      <c r="Q5946" s="2">
        <f>tbStoricoOrdini[[#This Row],[IMPORTO]]*tbStoricoOrdini[[#This Row],[% COMM.]]</f>
        <v>135.44</v>
      </c>
      <c r="R5946" s="2">
        <f>tbStoricoOrdini[[#This Row],[TOT. COMM.]]+tbStoricoOrdini[[#This Row],[IMPORTO]]</f>
        <v>1828.44</v>
      </c>
    </row>
    <row r="5947" spans="1:18">
      <c r="A5947" s="1">
        <v>44013</v>
      </c>
      <c r="B5947" s="7">
        <f>MONTH(tbStoricoOrdini[[#This Row],[DATA]])</f>
        <v>7</v>
      </c>
      <c r="C5947" t="s">
        <v>6042</v>
      </c>
      <c r="D5947" t="str">
        <f>RIGHT(tbStoricoOrdini[[#This Row],[ORDINE]],4)</f>
        <v>5944</v>
      </c>
      <c r="E5947" t="s">
        <v>46</v>
      </c>
      <c r="F5947" t="str">
        <f>VLOOKUP(tbStoricoOrdini[[#This Row],[CLIENTE]],tbClienti[],3,FALSE)</f>
        <v>Umbria</v>
      </c>
      <c r="G5947" t="str">
        <f>VLOOKUP(tbStoricoOrdini[[#This Row],[CLIENTE]],tbClienti[],7,FALSE)</f>
        <v>BD</v>
      </c>
      <c r="H5947" t="s">
        <v>61</v>
      </c>
      <c r="I5947" t="str">
        <f>IF(LEFT(tbStoricoOrdini[[#This Row],[ARTICOLO]],3) = "COG","COG",LEFT(tbStoricoOrdini[[#This Row],[ARTICOLO]],FIND(" ",tbStoricoOrdini[[#This Row],[ARTICOLO]])-1))</f>
        <v>KLM</v>
      </c>
      <c r="J5947" t="str">
        <f>MID(tbStoricoOrdini[[#This Row],[ARTICOLO]],FIND(" ",tbStoricoOrdini[[#This Row],[ARTICOLO]])+1,4)</f>
        <v>5000</v>
      </c>
      <c r="K5947" t="str">
        <f>IFERROR(RIGHT(tbStoricoOrdini[[#This Row],[ARTICOLO]],LEN(tbStoricoOrdini[[#This Row],[ARTICOLO]])-FIND(" ",tbStoricoOrdini[[#This Row],[ARTICOLO]],FIND(" ",tbStoricoOrdini[[#This Row],[ARTICOLO]]) +1)),"")</f>
        <v>Medium</v>
      </c>
      <c r="L5947" s="3">
        <f>VLOOKUP(tbStoricoOrdini[[#This Row],[ARTICOLO]],tbArticoli[],2,FALSE)</f>
        <v>150</v>
      </c>
      <c r="M5947" s="22">
        <f>tbStoricoOrdini[[#This Row],[IMPORTO]]/tbStoricoOrdini[[#This Row],[PREZZO]]</f>
        <v>43.833333333333336</v>
      </c>
      <c r="N5947" t="s">
        <v>18</v>
      </c>
      <c r="O5947" s="8">
        <f>VLOOKUP(tbStoricoOrdini[[#This Row],[AGENTE]],tbAgenti[],2,FALSE)</f>
        <v>0.03</v>
      </c>
      <c r="P5947" s="2">
        <v>6575</v>
      </c>
      <c r="Q5947" s="2">
        <f>tbStoricoOrdini[[#This Row],[IMPORTO]]*tbStoricoOrdini[[#This Row],[% COMM.]]</f>
        <v>197.25</v>
      </c>
      <c r="R5947" s="2">
        <f>tbStoricoOrdini[[#This Row],[TOT. COMM.]]+tbStoricoOrdini[[#This Row],[IMPORTO]]</f>
        <v>6772.25</v>
      </c>
    </row>
    <row r="5948" spans="1:18">
      <c r="A5948" s="1">
        <v>44013</v>
      </c>
      <c r="B5948" s="7">
        <f>MONTH(tbStoricoOrdini[[#This Row],[DATA]])</f>
        <v>7</v>
      </c>
      <c r="C5948" t="s">
        <v>6043</v>
      </c>
      <c r="D5948" t="str">
        <f>RIGHT(tbStoricoOrdini[[#This Row],[ORDINE]],4)</f>
        <v>5945</v>
      </c>
      <c r="E5948" t="s">
        <v>46</v>
      </c>
      <c r="F5948" t="str">
        <f>VLOOKUP(tbStoricoOrdini[[#This Row],[CLIENTE]],tbClienti[],3,FALSE)</f>
        <v>Umbria</v>
      </c>
      <c r="G5948" t="str">
        <f>VLOOKUP(tbStoricoOrdini[[#This Row],[CLIENTE]],tbClienti[],7,FALSE)</f>
        <v>BD</v>
      </c>
      <c r="H5948" t="s">
        <v>61</v>
      </c>
      <c r="I5948" t="str">
        <f>IF(LEFT(tbStoricoOrdini[[#This Row],[ARTICOLO]],3) = "COG","COG",LEFT(tbStoricoOrdini[[#This Row],[ARTICOLO]],FIND(" ",tbStoricoOrdini[[#This Row],[ARTICOLO]])-1))</f>
        <v>KLM</v>
      </c>
      <c r="J5948" t="str">
        <f>MID(tbStoricoOrdini[[#This Row],[ARTICOLO]],FIND(" ",tbStoricoOrdini[[#This Row],[ARTICOLO]])+1,4)</f>
        <v>5000</v>
      </c>
      <c r="K5948" t="str">
        <f>IFERROR(RIGHT(tbStoricoOrdini[[#This Row],[ARTICOLO]],LEN(tbStoricoOrdini[[#This Row],[ARTICOLO]])-FIND(" ",tbStoricoOrdini[[#This Row],[ARTICOLO]],FIND(" ",tbStoricoOrdini[[#This Row],[ARTICOLO]]) +1)),"")</f>
        <v>Medium</v>
      </c>
      <c r="L5948" s="3">
        <f>VLOOKUP(tbStoricoOrdini[[#This Row],[ARTICOLO]],tbArticoli[],2,FALSE)</f>
        <v>150</v>
      </c>
      <c r="M5948" s="22">
        <f>tbStoricoOrdini[[#This Row],[IMPORTO]]/tbStoricoOrdini[[#This Row],[PREZZO]]</f>
        <v>30.726666666666667</v>
      </c>
      <c r="N5948" t="s">
        <v>13</v>
      </c>
      <c r="O5948" s="8">
        <f>VLOOKUP(tbStoricoOrdini[[#This Row],[AGENTE]],tbAgenti[],2,FALSE)</f>
        <v>0.1</v>
      </c>
      <c r="P5948" s="2">
        <v>4609</v>
      </c>
      <c r="Q5948" s="2">
        <f>tbStoricoOrdini[[#This Row],[IMPORTO]]*tbStoricoOrdini[[#This Row],[% COMM.]]</f>
        <v>460.90000000000003</v>
      </c>
      <c r="R5948" s="2">
        <f>tbStoricoOrdini[[#This Row],[TOT. COMM.]]+tbStoricoOrdini[[#This Row],[IMPORTO]]</f>
        <v>5069.8999999999996</v>
      </c>
    </row>
    <row r="5949" spans="1:18">
      <c r="A5949" s="1">
        <v>44013</v>
      </c>
      <c r="B5949" s="7">
        <f>MONTH(tbStoricoOrdini[[#This Row],[DATA]])</f>
        <v>7</v>
      </c>
      <c r="C5949" t="s">
        <v>6044</v>
      </c>
      <c r="D5949" t="str">
        <f>RIGHT(tbStoricoOrdini[[#This Row],[ORDINE]],4)</f>
        <v>5946</v>
      </c>
      <c r="E5949" t="s">
        <v>46</v>
      </c>
      <c r="F5949" t="str">
        <f>VLOOKUP(tbStoricoOrdini[[#This Row],[CLIENTE]],tbClienti[],3,FALSE)</f>
        <v>Umbria</v>
      </c>
      <c r="G5949" t="str">
        <f>VLOOKUP(tbStoricoOrdini[[#This Row],[CLIENTE]],tbClienti[],7,FALSE)</f>
        <v>BD</v>
      </c>
      <c r="H5949" t="s">
        <v>61</v>
      </c>
      <c r="I5949" t="str">
        <f>IF(LEFT(tbStoricoOrdini[[#This Row],[ARTICOLO]],3) = "COG","COG",LEFT(tbStoricoOrdini[[#This Row],[ARTICOLO]],FIND(" ",tbStoricoOrdini[[#This Row],[ARTICOLO]])-1))</f>
        <v>KLM</v>
      </c>
      <c r="J5949" t="str">
        <f>MID(tbStoricoOrdini[[#This Row],[ARTICOLO]],FIND(" ",tbStoricoOrdini[[#This Row],[ARTICOLO]])+1,4)</f>
        <v>5000</v>
      </c>
      <c r="K5949" t="str">
        <f>IFERROR(RIGHT(tbStoricoOrdini[[#This Row],[ARTICOLO]],LEN(tbStoricoOrdini[[#This Row],[ARTICOLO]])-FIND(" ",tbStoricoOrdini[[#This Row],[ARTICOLO]],FIND(" ",tbStoricoOrdini[[#This Row],[ARTICOLO]]) +1)),"")</f>
        <v>Medium</v>
      </c>
      <c r="L5949" s="3">
        <f>VLOOKUP(tbStoricoOrdini[[#This Row],[ARTICOLO]],tbArticoli[],2,FALSE)</f>
        <v>150</v>
      </c>
      <c r="M5949" s="22">
        <f>tbStoricoOrdini[[#This Row],[IMPORTO]]/tbStoricoOrdini[[#This Row],[PREZZO]]</f>
        <v>96.693333333333328</v>
      </c>
      <c r="N5949" t="s">
        <v>6</v>
      </c>
      <c r="O5949" s="8">
        <f>VLOOKUP(tbStoricoOrdini[[#This Row],[AGENTE]],tbAgenti[],2,FALSE)</f>
        <v>7.4999999999999997E-2</v>
      </c>
      <c r="P5949" s="2">
        <v>14504</v>
      </c>
      <c r="Q5949" s="2">
        <f>tbStoricoOrdini[[#This Row],[IMPORTO]]*tbStoricoOrdini[[#This Row],[% COMM.]]</f>
        <v>1087.8</v>
      </c>
      <c r="R5949" s="2">
        <f>tbStoricoOrdini[[#This Row],[TOT. COMM.]]+tbStoricoOrdini[[#This Row],[IMPORTO]]</f>
        <v>15591.8</v>
      </c>
    </row>
    <row r="5950" spans="1:18">
      <c r="A5950" s="1">
        <v>44013</v>
      </c>
      <c r="B5950" s="7">
        <f>MONTH(tbStoricoOrdini[[#This Row],[DATA]])</f>
        <v>7</v>
      </c>
      <c r="C5950" t="s">
        <v>6045</v>
      </c>
      <c r="D5950" t="str">
        <f>RIGHT(tbStoricoOrdini[[#This Row],[ORDINE]],4)</f>
        <v>5947</v>
      </c>
      <c r="E5950" t="s">
        <v>46</v>
      </c>
      <c r="F5950" t="str">
        <f>VLOOKUP(tbStoricoOrdini[[#This Row],[CLIENTE]],tbClienti[],3,FALSE)</f>
        <v>Umbria</v>
      </c>
      <c r="G5950" t="str">
        <f>VLOOKUP(tbStoricoOrdini[[#This Row],[CLIENTE]],tbClienti[],7,FALSE)</f>
        <v>BD</v>
      </c>
      <c r="H5950" t="s">
        <v>61</v>
      </c>
      <c r="I5950" t="str">
        <f>IF(LEFT(tbStoricoOrdini[[#This Row],[ARTICOLO]],3) = "COG","COG",LEFT(tbStoricoOrdini[[#This Row],[ARTICOLO]],FIND(" ",tbStoricoOrdini[[#This Row],[ARTICOLO]])-1))</f>
        <v>KLM</v>
      </c>
      <c r="J5950" t="str">
        <f>MID(tbStoricoOrdini[[#This Row],[ARTICOLO]],FIND(" ",tbStoricoOrdini[[#This Row],[ARTICOLO]])+1,4)</f>
        <v>5000</v>
      </c>
      <c r="K5950" t="str">
        <f>IFERROR(RIGHT(tbStoricoOrdini[[#This Row],[ARTICOLO]],LEN(tbStoricoOrdini[[#This Row],[ARTICOLO]])-FIND(" ",tbStoricoOrdini[[#This Row],[ARTICOLO]],FIND(" ",tbStoricoOrdini[[#This Row],[ARTICOLO]]) +1)),"")</f>
        <v>Medium</v>
      </c>
      <c r="L5950" s="3">
        <f>VLOOKUP(tbStoricoOrdini[[#This Row],[ARTICOLO]],tbArticoli[],2,FALSE)</f>
        <v>150</v>
      </c>
      <c r="M5950" s="22">
        <f>tbStoricoOrdini[[#This Row],[IMPORTO]]/tbStoricoOrdini[[#This Row],[PREZZO]]</f>
        <v>347.00666666666666</v>
      </c>
      <c r="N5950" t="s">
        <v>9</v>
      </c>
      <c r="O5950" s="8">
        <f>VLOOKUP(tbStoricoOrdini[[#This Row],[AGENTE]],tbAgenti[],2,FALSE)</f>
        <v>0.05</v>
      </c>
      <c r="P5950" s="2">
        <v>52051</v>
      </c>
      <c r="Q5950" s="2">
        <f>tbStoricoOrdini[[#This Row],[IMPORTO]]*tbStoricoOrdini[[#This Row],[% COMM.]]</f>
        <v>2602.5500000000002</v>
      </c>
      <c r="R5950" s="2">
        <f>tbStoricoOrdini[[#This Row],[TOT. COMM.]]+tbStoricoOrdini[[#This Row],[IMPORTO]]</f>
        <v>54653.55</v>
      </c>
    </row>
    <row r="5951" spans="1:18">
      <c r="A5951" s="1">
        <v>44013</v>
      </c>
      <c r="B5951" s="7">
        <f>MONTH(tbStoricoOrdini[[#This Row],[DATA]])</f>
        <v>7</v>
      </c>
      <c r="C5951" t="s">
        <v>6046</v>
      </c>
      <c r="D5951" t="str">
        <f>RIGHT(tbStoricoOrdini[[#This Row],[ORDINE]],4)</f>
        <v>5948</v>
      </c>
      <c r="E5951" t="s">
        <v>46</v>
      </c>
      <c r="F5951" t="str">
        <f>VLOOKUP(tbStoricoOrdini[[#This Row],[CLIENTE]],tbClienti[],3,FALSE)</f>
        <v>Umbria</v>
      </c>
      <c r="G5951" t="str">
        <f>VLOOKUP(tbStoricoOrdini[[#This Row],[CLIENTE]],tbClienti[],7,FALSE)</f>
        <v>BD</v>
      </c>
      <c r="H5951" t="s">
        <v>79</v>
      </c>
      <c r="I5951" t="str">
        <f>IF(LEFT(tbStoricoOrdini[[#This Row],[ARTICOLO]],3) = "COG","COG",LEFT(tbStoricoOrdini[[#This Row],[ARTICOLO]],FIND(" ",tbStoricoOrdini[[#This Row],[ARTICOLO]])-1))</f>
        <v>COG</v>
      </c>
      <c r="J5951" t="str">
        <f>MID(tbStoricoOrdini[[#This Row],[ARTICOLO]],FIND(" ",tbStoricoOrdini[[#This Row],[ARTICOLO]])+1,4)</f>
        <v>4000</v>
      </c>
      <c r="K5951" t="str">
        <f>IFERROR(RIGHT(tbStoricoOrdini[[#This Row],[ARTICOLO]],LEN(tbStoricoOrdini[[#This Row],[ARTICOLO]])-FIND(" ",tbStoricoOrdini[[#This Row],[ARTICOLO]],FIND(" ",tbStoricoOrdini[[#This Row],[ARTICOLO]]) +1)),"")</f>
        <v>Plus</v>
      </c>
      <c r="L5951" s="3">
        <f>VLOOKUP(tbStoricoOrdini[[#This Row],[ARTICOLO]],tbArticoli[],2,FALSE)</f>
        <v>240</v>
      </c>
      <c r="M5951" s="22">
        <f>tbStoricoOrdini[[#This Row],[IMPORTO]]/tbStoricoOrdini[[#This Row],[PREZZO]]</f>
        <v>97.362499999999997</v>
      </c>
      <c r="N5951" t="s">
        <v>16</v>
      </c>
      <c r="O5951" s="8">
        <f>VLOOKUP(tbStoricoOrdini[[#This Row],[AGENTE]],tbAgenti[],2,FALSE)</f>
        <v>0.05</v>
      </c>
      <c r="P5951" s="2">
        <v>23367</v>
      </c>
      <c r="Q5951" s="2">
        <f>tbStoricoOrdini[[#This Row],[IMPORTO]]*tbStoricoOrdini[[#This Row],[% COMM.]]</f>
        <v>1168.3500000000001</v>
      </c>
      <c r="R5951" s="2">
        <f>tbStoricoOrdini[[#This Row],[TOT. COMM.]]+tbStoricoOrdini[[#This Row],[IMPORTO]]</f>
        <v>24535.35</v>
      </c>
    </row>
    <row r="5952" spans="1:18">
      <c r="A5952" s="1">
        <v>44013</v>
      </c>
      <c r="B5952" s="7">
        <f>MONTH(tbStoricoOrdini[[#This Row],[DATA]])</f>
        <v>7</v>
      </c>
      <c r="C5952" t="s">
        <v>6047</v>
      </c>
      <c r="D5952" t="str">
        <f>RIGHT(tbStoricoOrdini[[#This Row],[ORDINE]],4)</f>
        <v>5949</v>
      </c>
      <c r="E5952" t="s">
        <v>46</v>
      </c>
      <c r="F5952" t="str">
        <f>VLOOKUP(tbStoricoOrdini[[#This Row],[CLIENTE]],tbClienti[],3,FALSE)</f>
        <v>Umbria</v>
      </c>
      <c r="G5952" t="str">
        <f>VLOOKUP(tbStoricoOrdini[[#This Row],[CLIENTE]],tbClienti[],7,FALSE)</f>
        <v>BD</v>
      </c>
      <c r="H5952" t="s">
        <v>79</v>
      </c>
      <c r="I5952" t="str">
        <f>IF(LEFT(tbStoricoOrdini[[#This Row],[ARTICOLO]],3) = "COG","COG",LEFT(tbStoricoOrdini[[#This Row],[ARTICOLO]],FIND(" ",tbStoricoOrdini[[#This Row],[ARTICOLO]])-1))</f>
        <v>COG</v>
      </c>
      <c r="J5952" t="str">
        <f>MID(tbStoricoOrdini[[#This Row],[ARTICOLO]],FIND(" ",tbStoricoOrdini[[#This Row],[ARTICOLO]])+1,4)</f>
        <v>4000</v>
      </c>
      <c r="K5952" t="str">
        <f>IFERROR(RIGHT(tbStoricoOrdini[[#This Row],[ARTICOLO]],LEN(tbStoricoOrdini[[#This Row],[ARTICOLO]])-FIND(" ",tbStoricoOrdini[[#This Row],[ARTICOLO]],FIND(" ",tbStoricoOrdini[[#This Row],[ARTICOLO]]) +1)),"")</f>
        <v>Plus</v>
      </c>
      <c r="L5952" s="3">
        <f>VLOOKUP(tbStoricoOrdini[[#This Row],[ARTICOLO]],tbArticoli[],2,FALSE)</f>
        <v>240</v>
      </c>
      <c r="M5952" s="22">
        <f>tbStoricoOrdini[[#This Row],[IMPORTO]]/tbStoricoOrdini[[#This Row],[PREZZO]]</f>
        <v>30.429166666666667</v>
      </c>
      <c r="N5952" t="s">
        <v>39</v>
      </c>
      <c r="O5952" s="8">
        <f>VLOOKUP(tbStoricoOrdini[[#This Row],[AGENTE]],tbAgenti[],2,FALSE)</f>
        <v>0.05</v>
      </c>
      <c r="P5952" s="2">
        <v>7303</v>
      </c>
      <c r="Q5952" s="2">
        <f>tbStoricoOrdini[[#This Row],[IMPORTO]]*tbStoricoOrdini[[#This Row],[% COMM.]]</f>
        <v>365.15000000000003</v>
      </c>
      <c r="R5952" s="2">
        <f>tbStoricoOrdini[[#This Row],[TOT. COMM.]]+tbStoricoOrdini[[#This Row],[IMPORTO]]</f>
        <v>7668.15</v>
      </c>
    </row>
    <row r="5953" spans="1:18">
      <c r="A5953" s="1">
        <v>44013</v>
      </c>
      <c r="B5953" s="7">
        <f>MONTH(tbStoricoOrdini[[#This Row],[DATA]])</f>
        <v>7</v>
      </c>
      <c r="C5953" t="s">
        <v>6048</v>
      </c>
      <c r="D5953" t="str">
        <f>RIGHT(tbStoricoOrdini[[#This Row],[ORDINE]],4)</f>
        <v>5950</v>
      </c>
      <c r="E5953" t="s">
        <v>46</v>
      </c>
      <c r="F5953" t="str">
        <f>VLOOKUP(tbStoricoOrdini[[#This Row],[CLIENTE]],tbClienti[],3,FALSE)</f>
        <v>Umbria</v>
      </c>
      <c r="G5953" t="str">
        <f>VLOOKUP(tbStoricoOrdini[[#This Row],[CLIENTE]],tbClienti[],7,FALSE)</f>
        <v>BD</v>
      </c>
      <c r="H5953" t="s">
        <v>79</v>
      </c>
      <c r="I5953" t="str">
        <f>IF(LEFT(tbStoricoOrdini[[#This Row],[ARTICOLO]],3) = "COG","COG",LEFT(tbStoricoOrdini[[#This Row],[ARTICOLO]],FIND(" ",tbStoricoOrdini[[#This Row],[ARTICOLO]])-1))</f>
        <v>COG</v>
      </c>
      <c r="J5953" t="str">
        <f>MID(tbStoricoOrdini[[#This Row],[ARTICOLO]],FIND(" ",tbStoricoOrdini[[#This Row],[ARTICOLO]])+1,4)</f>
        <v>4000</v>
      </c>
      <c r="K5953" t="str">
        <f>IFERROR(RIGHT(tbStoricoOrdini[[#This Row],[ARTICOLO]],LEN(tbStoricoOrdini[[#This Row],[ARTICOLO]])-FIND(" ",tbStoricoOrdini[[#This Row],[ARTICOLO]],FIND(" ",tbStoricoOrdini[[#This Row],[ARTICOLO]]) +1)),"")</f>
        <v>Plus</v>
      </c>
      <c r="L5953" s="3">
        <f>VLOOKUP(tbStoricoOrdini[[#This Row],[ARTICOLO]],tbArticoli[],2,FALSE)</f>
        <v>240</v>
      </c>
      <c r="M5953" s="22">
        <f>tbStoricoOrdini[[#This Row],[IMPORTO]]/tbStoricoOrdini[[#This Row],[PREZZO]]</f>
        <v>236.82916666666668</v>
      </c>
      <c r="N5953" t="s">
        <v>19</v>
      </c>
      <c r="O5953" s="8">
        <f>VLOOKUP(tbStoricoOrdini[[#This Row],[AGENTE]],tbAgenti[],2,FALSE)</f>
        <v>0.05</v>
      </c>
      <c r="P5953" s="2">
        <v>56839</v>
      </c>
      <c r="Q5953" s="2">
        <f>tbStoricoOrdini[[#This Row],[IMPORTO]]*tbStoricoOrdini[[#This Row],[% COMM.]]</f>
        <v>2841.9500000000003</v>
      </c>
      <c r="R5953" s="2">
        <f>tbStoricoOrdini[[#This Row],[TOT. COMM.]]+tbStoricoOrdini[[#This Row],[IMPORTO]]</f>
        <v>59680.95</v>
      </c>
    </row>
    <row r="5954" spans="1:18">
      <c r="A5954" s="1">
        <v>44013</v>
      </c>
      <c r="B5954" s="7">
        <f>MONTH(tbStoricoOrdini[[#This Row],[DATA]])</f>
        <v>7</v>
      </c>
      <c r="C5954" t="s">
        <v>6049</v>
      </c>
      <c r="D5954" t="str">
        <f>RIGHT(tbStoricoOrdini[[#This Row],[ORDINE]],4)</f>
        <v>5951</v>
      </c>
      <c r="E5954" t="s">
        <v>46</v>
      </c>
      <c r="F5954" t="str">
        <f>VLOOKUP(tbStoricoOrdini[[#This Row],[CLIENTE]],tbClienti[],3,FALSE)</f>
        <v>Umbria</v>
      </c>
      <c r="G5954" t="str">
        <f>VLOOKUP(tbStoricoOrdini[[#This Row],[CLIENTE]],tbClienti[],7,FALSE)</f>
        <v>BD</v>
      </c>
      <c r="H5954" t="s">
        <v>79</v>
      </c>
      <c r="I5954" t="str">
        <f>IF(LEFT(tbStoricoOrdini[[#This Row],[ARTICOLO]],3) = "COG","COG",LEFT(tbStoricoOrdini[[#This Row],[ARTICOLO]],FIND(" ",tbStoricoOrdini[[#This Row],[ARTICOLO]])-1))</f>
        <v>COG</v>
      </c>
      <c r="J5954" t="str">
        <f>MID(tbStoricoOrdini[[#This Row],[ARTICOLO]],FIND(" ",tbStoricoOrdini[[#This Row],[ARTICOLO]])+1,4)</f>
        <v>4000</v>
      </c>
      <c r="K5954" t="str">
        <f>IFERROR(RIGHT(tbStoricoOrdini[[#This Row],[ARTICOLO]],LEN(tbStoricoOrdini[[#This Row],[ARTICOLO]])-FIND(" ",tbStoricoOrdini[[#This Row],[ARTICOLO]],FIND(" ",tbStoricoOrdini[[#This Row],[ARTICOLO]]) +1)),"")</f>
        <v>Plus</v>
      </c>
      <c r="L5954" s="3">
        <f>VLOOKUP(tbStoricoOrdini[[#This Row],[ARTICOLO]],tbArticoli[],2,FALSE)</f>
        <v>240</v>
      </c>
      <c r="M5954" s="22">
        <f>tbStoricoOrdini[[#This Row],[IMPORTO]]/tbStoricoOrdini[[#This Row],[PREZZO]]</f>
        <v>351.71249999999998</v>
      </c>
      <c r="N5954" t="s">
        <v>15</v>
      </c>
      <c r="O5954" s="8">
        <f>VLOOKUP(tbStoricoOrdini[[#This Row],[AGENTE]],tbAgenti[],2,FALSE)</f>
        <v>0.08</v>
      </c>
      <c r="P5954" s="2">
        <v>84411</v>
      </c>
      <c r="Q5954" s="2">
        <f>tbStoricoOrdini[[#This Row],[IMPORTO]]*tbStoricoOrdini[[#This Row],[% COMM.]]</f>
        <v>6752.88</v>
      </c>
      <c r="R5954" s="2">
        <f>tbStoricoOrdini[[#This Row],[TOT. COMM.]]+tbStoricoOrdini[[#This Row],[IMPORTO]]</f>
        <v>91163.88</v>
      </c>
    </row>
    <row r="5955" spans="1:18">
      <c r="A5955" s="1">
        <v>44013</v>
      </c>
      <c r="B5955" s="7">
        <f>MONTH(tbStoricoOrdini[[#This Row],[DATA]])</f>
        <v>7</v>
      </c>
      <c r="C5955" t="s">
        <v>6050</v>
      </c>
      <c r="D5955" t="str">
        <f>RIGHT(tbStoricoOrdini[[#This Row],[ORDINE]],4)</f>
        <v>5952</v>
      </c>
      <c r="E5955" t="s">
        <v>46</v>
      </c>
      <c r="F5955" t="str">
        <f>VLOOKUP(tbStoricoOrdini[[#This Row],[CLIENTE]],tbClienti[],3,FALSE)</f>
        <v>Umbria</v>
      </c>
      <c r="G5955" t="str">
        <f>VLOOKUP(tbStoricoOrdini[[#This Row],[CLIENTE]],tbClienti[],7,FALSE)</f>
        <v>BD</v>
      </c>
      <c r="H5955" t="s">
        <v>79</v>
      </c>
      <c r="I5955" t="str">
        <f>IF(LEFT(tbStoricoOrdini[[#This Row],[ARTICOLO]],3) = "COG","COG",LEFT(tbStoricoOrdini[[#This Row],[ARTICOLO]],FIND(" ",tbStoricoOrdini[[#This Row],[ARTICOLO]])-1))</f>
        <v>COG</v>
      </c>
      <c r="J5955" t="str">
        <f>MID(tbStoricoOrdini[[#This Row],[ARTICOLO]],FIND(" ",tbStoricoOrdini[[#This Row],[ARTICOLO]])+1,4)</f>
        <v>4000</v>
      </c>
      <c r="K5955" t="str">
        <f>IFERROR(RIGHT(tbStoricoOrdini[[#This Row],[ARTICOLO]],LEN(tbStoricoOrdini[[#This Row],[ARTICOLO]])-FIND(" ",tbStoricoOrdini[[#This Row],[ARTICOLO]],FIND(" ",tbStoricoOrdini[[#This Row],[ARTICOLO]]) +1)),"")</f>
        <v>Plus</v>
      </c>
      <c r="L5955" s="3">
        <f>VLOOKUP(tbStoricoOrdini[[#This Row],[ARTICOLO]],tbArticoli[],2,FALSE)</f>
        <v>240</v>
      </c>
      <c r="M5955" s="22">
        <f>tbStoricoOrdini[[#This Row],[IMPORTO]]/tbStoricoOrdini[[#This Row],[PREZZO]]</f>
        <v>0.28333333333333333</v>
      </c>
      <c r="N5955" t="s">
        <v>14</v>
      </c>
      <c r="O5955" s="8">
        <f>VLOOKUP(tbStoricoOrdini[[#This Row],[AGENTE]],tbAgenti[],2,FALSE)</f>
        <v>0.05</v>
      </c>
      <c r="P5955" s="2">
        <v>68</v>
      </c>
      <c r="Q5955" s="2">
        <f>tbStoricoOrdini[[#This Row],[IMPORTO]]*tbStoricoOrdini[[#This Row],[% COMM.]]</f>
        <v>3.4000000000000004</v>
      </c>
      <c r="R5955" s="2">
        <f>tbStoricoOrdini[[#This Row],[TOT. COMM.]]+tbStoricoOrdini[[#This Row],[IMPORTO]]</f>
        <v>71.400000000000006</v>
      </c>
    </row>
    <row r="5956" spans="1:18">
      <c r="A5956" s="1">
        <v>44013</v>
      </c>
      <c r="B5956" s="7">
        <f>MONTH(tbStoricoOrdini[[#This Row],[DATA]])</f>
        <v>7</v>
      </c>
      <c r="C5956" t="s">
        <v>6051</v>
      </c>
      <c r="D5956" t="str">
        <f>RIGHT(tbStoricoOrdini[[#This Row],[ORDINE]],4)</f>
        <v>5953</v>
      </c>
      <c r="E5956" t="s">
        <v>46</v>
      </c>
      <c r="F5956" t="str">
        <f>VLOOKUP(tbStoricoOrdini[[#This Row],[CLIENTE]],tbClienti[],3,FALSE)</f>
        <v>Umbria</v>
      </c>
      <c r="G5956" t="str">
        <f>VLOOKUP(tbStoricoOrdini[[#This Row],[CLIENTE]],tbClienti[],7,FALSE)</f>
        <v>BD</v>
      </c>
      <c r="H5956" t="s">
        <v>79</v>
      </c>
      <c r="I5956" t="str">
        <f>IF(LEFT(tbStoricoOrdini[[#This Row],[ARTICOLO]],3) = "COG","COG",LEFT(tbStoricoOrdini[[#This Row],[ARTICOLO]],FIND(" ",tbStoricoOrdini[[#This Row],[ARTICOLO]])-1))</f>
        <v>COG</v>
      </c>
      <c r="J5956" t="str">
        <f>MID(tbStoricoOrdini[[#This Row],[ARTICOLO]],FIND(" ",tbStoricoOrdini[[#This Row],[ARTICOLO]])+1,4)</f>
        <v>4000</v>
      </c>
      <c r="K5956" t="str">
        <f>IFERROR(RIGHT(tbStoricoOrdini[[#This Row],[ARTICOLO]],LEN(tbStoricoOrdini[[#This Row],[ARTICOLO]])-FIND(" ",tbStoricoOrdini[[#This Row],[ARTICOLO]],FIND(" ",tbStoricoOrdini[[#This Row],[ARTICOLO]]) +1)),"")</f>
        <v>Plus</v>
      </c>
      <c r="L5956" s="3">
        <f>VLOOKUP(tbStoricoOrdini[[#This Row],[ARTICOLO]],tbArticoli[],2,FALSE)</f>
        <v>240</v>
      </c>
      <c r="M5956" s="22">
        <f>tbStoricoOrdini[[#This Row],[IMPORTO]]/tbStoricoOrdini[[#This Row],[PREZZO]]</f>
        <v>13.429166666666667</v>
      </c>
      <c r="N5956" t="s">
        <v>17</v>
      </c>
      <c r="O5956" s="8">
        <f>VLOOKUP(tbStoricoOrdini[[#This Row],[AGENTE]],tbAgenti[],2,FALSE)</f>
        <v>0.08</v>
      </c>
      <c r="P5956" s="2">
        <v>3223</v>
      </c>
      <c r="Q5956" s="2">
        <f>tbStoricoOrdini[[#This Row],[IMPORTO]]*tbStoricoOrdini[[#This Row],[% COMM.]]</f>
        <v>257.84000000000003</v>
      </c>
      <c r="R5956" s="2">
        <f>tbStoricoOrdini[[#This Row],[TOT. COMM.]]+tbStoricoOrdini[[#This Row],[IMPORTO]]</f>
        <v>3480.84</v>
      </c>
    </row>
    <row r="5957" spans="1:18">
      <c r="A5957" s="1">
        <v>44013</v>
      </c>
      <c r="B5957" s="7">
        <f>MONTH(tbStoricoOrdini[[#This Row],[DATA]])</f>
        <v>7</v>
      </c>
      <c r="C5957" t="s">
        <v>6052</v>
      </c>
      <c r="D5957" t="str">
        <f>RIGHT(tbStoricoOrdini[[#This Row],[ORDINE]],4)</f>
        <v>5954</v>
      </c>
      <c r="E5957" t="s">
        <v>46</v>
      </c>
      <c r="F5957" t="str">
        <f>VLOOKUP(tbStoricoOrdini[[#This Row],[CLIENTE]],tbClienti[],3,FALSE)</f>
        <v>Umbria</v>
      </c>
      <c r="G5957" t="str">
        <f>VLOOKUP(tbStoricoOrdini[[#This Row],[CLIENTE]],tbClienti[],7,FALSE)</f>
        <v>BD</v>
      </c>
      <c r="H5957" t="s">
        <v>79</v>
      </c>
      <c r="I5957" t="str">
        <f>IF(LEFT(tbStoricoOrdini[[#This Row],[ARTICOLO]],3) = "COG","COG",LEFT(tbStoricoOrdini[[#This Row],[ARTICOLO]],FIND(" ",tbStoricoOrdini[[#This Row],[ARTICOLO]])-1))</f>
        <v>COG</v>
      </c>
      <c r="J5957" t="str">
        <f>MID(tbStoricoOrdini[[#This Row],[ARTICOLO]],FIND(" ",tbStoricoOrdini[[#This Row],[ARTICOLO]])+1,4)</f>
        <v>4000</v>
      </c>
      <c r="K5957" t="str">
        <f>IFERROR(RIGHT(tbStoricoOrdini[[#This Row],[ARTICOLO]],LEN(tbStoricoOrdini[[#This Row],[ARTICOLO]])-FIND(" ",tbStoricoOrdini[[#This Row],[ARTICOLO]],FIND(" ",tbStoricoOrdini[[#This Row],[ARTICOLO]]) +1)),"")</f>
        <v>Plus</v>
      </c>
      <c r="L5957" s="3">
        <f>VLOOKUP(tbStoricoOrdini[[#This Row],[ARTICOLO]],tbArticoli[],2,FALSE)</f>
        <v>240</v>
      </c>
      <c r="M5957" s="22">
        <f>tbStoricoOrdini[[#This Row],[IMPORTO]]/tbStoricoOrdini[[#This Row],[PREZZO]]</f>
        <v>254.27916666666667</v>
      </c>
      <c r="N5957" t="s">
        <v>18</v>
      </c>
      <c r="O5957" s="8">
        <f>VLOOKUP(tbStoricoOrdini[[#This Row],[AGENTE]],tbAgenti[],2,FALSE)</f>
        <v>0.03</v>
      </c>
      <c r="P5957" s="2">
        <v>61027</v>
      </c>
      <c r="Q5957" s="2">
        <f>tbStoricoOrdini[[#This Row],[IMPORTO]]*tbStoricoOrdini[[#This Row],[% COMM.]]</f>
        <v>1830.81</v>
      </c>
      <c r="R5957" s="2">
        <f>tbStoricoOrdini[[#This Row],[TOT. COMM.]]+tbStoricoOrdini[[#This Row],[IMPORTO]]</f>
        <v>62857.81</v>
      </c>
    </row>
    <row r="5958" spans="1:18">
      <c r="A5958" s="1">
        <v>44013</v>
      </c>
      <c r="B5958" s="7">
        <f>MONTH(tbStoricoOrdini[[#This Row],[DATA]])</f>
        <v>7</v>
      </c>
      <c r="C5958" t="s">
        <v>6053</v>
      </c>
      <c r="D5958" t="str">
        <f>RIGHT(tbStoricoOrdini[[#This Row],[ORDINE]],4)</f>
        <v>5955</v>
      </c>
      <c r="E5958" t="s">
        <v>46</v>
      </c>
      <c r="F5958" t="str">
        <f>VLOOKUP(tbStoricoOrdini[[#This Row],[CLIENTE]],tbClienti[],3,FALSE)</f>
        <v>Umbria</v>
      </c>
      <c r="G5958" t="str">
        <f>VLOOKUP(tbStoricoOrdini[[#This Row],[CLIENTE]],tbClienti[],7,FALSE)</f>
        <v>BD</v>
      </c>
      <c r="H5958" t="s">
        <v>79</v>
      </c>
      <c r="I5958" t="str">
        <f>IF(LEFT(tbStoricoOrdini[[#This Row],[ARTICOLO]],3) = "COG","COG",LEFT(tbStoricoOrdini[[#This Row],[ARTICOLO]],FIND(" ",tbStoricoOrdini[[#This Row],[ARTICOLO]])-1))</f>
        <v>COG</v>
      </c>
      <c r="J5958" t="str">
        <f>MID(tbStoricoOrdini[[#This Row],[ARTICOLO]],FIND(" ",tbStoricoOrdini[[#This Row],[ARTICOLO]])+1,4)</f>
        <v>4000</v>
      </c>
      <c r="K5958" t="str">
        <f>IFERROR(RIGHT(tbStoricoOrdini[[#This Row],[ARTICOLO]],LEN(tbStoricoOrdini[[#This Row],[ARTICOLO]])-FIND(" ",tbStoricoOrdini[[#This Row],[ARTICOLO]],FIND(" ",tbStoricoOrdini[[#This Row],[ARTICOLO]]) +1)),"")</f>
        <v>Plus</v>
      </c>
      <c r="L5958" s="3">
        <f>VLOOKUP(tbStoricoOrdini[[#This Row],[ARTICOLO]],tbArticoli[],2,FALSE)</f>
        <v>240</v>
      </c>
      <c r="M5958" s="22">
        <f>tbStoricoOrdini[[#This Row],[IMPORTO]]/tbStoricoOrdini[[#This Row],[PREZZO]]</f>
        <v>38.095833333333331</v>
      </c>
      <c r="N5958" t="s">
        <v>13</v>
      </c>
      <c r="O5958" s="8">
        <f>VLOOKUP(tbStoricoOrdini[[#This Row],[AGENTE]],tbAgenti[],2,FALSE)</f>
        <v>0.1</v>
      </c>
      <c r="P5958" s="2">
        <v>9143</v>
      </c>
      <c r="Q5958" s="2">
        <f>tbStoricoOrdini[[#This Row],[IMPORTO]]*tbStoricoOrdini[[#This Row],[% COMM.]]</f>
        <v>914.30000000000007</v>
      </c>
      <c r="R5958" s="2">
        <f>tbStoricoOrdini[[#This Row],[TOT. COMM.]]+tbStoricoOrdini[[#This Row],[IMPORTO]]</f>
        <v>10057.299999999999</v>
      </c>
    </row>
    <row r="5959" spans="1:18">
      <c r="A5959" s="1">
        <v>44013</v>
      </c>
      <c r="B5959" s="7">
        <f>MONTH(tbStoricoOrdini[[#This Row],[DATA]])</f>
        <v>7</v>
      </c>
      <c r="C5959" t="s">
        <v>6054</v>
      </c>
      <c r="D5959" t="str">
        <f>RIGHT(tbStoricoOrdini[[#This Row],[ORDINE]],4)</f>
        <v>5956</v>
      </c>
      <c r="E5959" t="s">
        <v>46</v>
      </c>
      <c r="F5959" t="str">
        <f>VLOOKUP(tbStoricoOrdini[[#This Row],[CLIENTE]],tbClienti[],3,FALSE)</f>
        <v>Umbria</v>
      </c>
      <c r="G5959" t="str">
        <f>VLOOKUP(tbStoricoOrdini[[#This Row],[CLIENTE]],tbClienti[],7,FALSE)</f>
        <v>BD</v>
      </c>
      <c r="H5959" t="s">
        <v>79</v>
      </c>
      <c r="I5959" t="str">
        <f>IF(LEFT(tbStoricoOrdini[[#This Row],[ARTICOLO]],3) = "COG","COG",LEFT(tbStoricoOrdini[[#This Row],[ARTICOLO]],FIND(" ",tbStoricoOrdini[[#This Row],[ARTICOLO]])-1))</f>
        <v>COG</v>
      </c>
      <c r="J5959" t="str">
        <f>MID(tbStoricoOrdini[[#This Row],[ARTICOLO]],FIND(" ",tbStoricoOrdini[[#This Row],[ARTICOLO]])+1,4)</f>
        <v>4000</v>
      </c>
      <c r="K5959" t="str">
        <f>IFERROR(RIGHT(tbStoricoOrdini[[#This Row],[ARTICOLO]],LEN(tbStoricoOrdini[[#This Row],[ARTICOLO]])-FIND(" ",tbStoricoOrdini[[#This Row],[ARTICOLO]],FIND(" ",tbStoricoOrdini[[#This Row],[ARTICOLO]]) +1)),"")</f>
        <v>Plus</v>
      </c>
      <c r="L5959" s="3">
        <f>VLOOKUP(tbStoricoOrdini[[#This Row],[ARTICOLO]],tbArticoli[],2,FALSE)</f>
        <v>240</v>
      </c>
      <c r="M5959" s="22">
        <f>tbStoricoOrdini[[#This Row],[IMPORTO]]/tbStoricoOrdini[[#This Row],[PREZZO]]</f>
        <v>152.00416666666666</v>
      </c>
      <c r="N5959" t="s">
        <v>6</v>
      </c>
      <c r="O5959" s="8">
        <f>VLOOKUP(tbStoricoOrdini[[#This Row],[AGENTE]],tbAgenti[],2,FALSE)</f>
        <v>7.4999999999999997E-2</v>
      </c>
      <c r="P5959" s="2">
        <v>36481</v>
      </c>
      <c r="Q5959" s="2">
        <f>tbStoricoOrdini[[#This Row],[IMPORTO]]*tbStoricoOrdini[[#This Row],[% COMM.]]</f>
        <v>2736.0749999999998</v>
      </c>
      <c r="R5959" s="2">
        <f>tbStoricoOrdini[[#This Row],[TOT. COMM.]]+tbStoricoOrdini[[#This Row],[IMPORTO]]</f>
        <v>39217.074999999997</v>
      </c>
    </row>
    <row r="5960" spans="1:18">
      <c r="A5960" s="1">
        <v>44013</v>
      </c>
      <c r="B5960" s="7">
        <f>MONTH(tbStoricoOrdini[[#This Row],[DATA]])</f>
        <v>7</v>
      </c>
      <c r="C5960" t="s">
        <v>6055</v>
      </c>
      <c r="D5960" t="str">
        <f>RIGHT(tbStoricoOrdini[[#This Row],[ORDINE]],4)</f>
        <v>5957</v>
      </c>
      <c r="E5960" t="s">
        <v>46</v>
      </c>
      <c r="F5960" t="str">
        <f>VLOOKUP(tbStoricoOrdini[[#This Row],[CLIENTE]],tbClienti[],3,FALSE)</f>
        <v>Umbria</v>
      </c>
      <c r="G5960" t="str">
        <f>VLOOKUP(tbStoricoOrdini[[#This Row],[CLIENTE]],tbClienti[],7,FALSE)</f>
        <v>BD</v>
      </c>
      <c r="H5960" t="s">
        <v>79</v>
      </c>
      <c r="I5960" t="str">
        <f>IF(LEFT(tbStoricoOrdini[[#This Row],[ARTICOLO]],3) = "COG","COG",LEFT(tbStoricoOrdini[[#This Row],[ARTICOLO]],FIND(" ",tbStoricoOrdini[[#This Row],[ARTICOLO]])-1))</f>
        <v>COG</v>
      </c>
      <c r="J5960" t="str">
        <f>MID(tbStoricoOrdini[[#This Row],[ARTICOLO]],FIND(" ",tbStoricoOrdini[[#This Row],[ARTICOLO]])+1,4)</f>
        <v>4000</v>
      </c>
      <c r="K5960" t="str">
        <f>IFERROR(RIGHT(tbStoricoOrdini[[#This Row],[ARTICOLO]],LEN(tbStoricoOrdini[[#This Row],[ARTICOLO]])-FIND(" ",tbStoricoOrdini[[#This Row],[ARTICOLO]],FIND(" ",tbStoricoOrdini[[#This Row],[ARTICOLO]]) +1)),"")</f>
        <v>Plus</v>
      </c>
      <c r="L5960" s="3">
        <f>VLOOKUP(tbStoricoOrdini[[#This Row],[ARTICOLO]],tbArticoli[],2,FALSE)</f>
        <v>240</v>
      </c>
      <c r="M5960" s="22">
        <f>tbStoricoOrdini[[#This Row],[IMPORTO]]/tbStoricoOrdini[[#This Row],[PREZZO]]</f>
        <v>2069.6333333333332</v>
      </c>
      <c r="N5960" t="s">
        <v>9</v>
      </c>
      <c r="O5960" s="8">
        <f>VLOOKUP(tbStoricoOrdini[[#This Row],[AGENTE]],tbAgenti[],2,FALSE)</f>
        <v>0.05</v>
      </c>
      <c r="P5960" s="2">
        <v>496712</v>
      </c>
      <c r="Q5960" s="2">
        <f>tbStoricoOrdini[[#This Row],[IMPORTO]]*tbStoricoOrdini[[#This Row],[% COMM.]]</f>
        <v>24835.600000000002</v>
      </c>
      <c r="R5960" s="2">
        <f>tbStoricoOrdini[[#This Row],[TOT. COMM.]]+tbStoricoOrdini[[#This Row],[IMPORTO]]</f>
        <v>521547.6</v>
      </c>
    </row>
    <row r="5961" spans="1:18">
      <c r="A5961" s="1">
        <v>44013</v>
      </c>
      <c r="B5961" s="7">
        <f>MONTH(tbStoricoOrdini[[#This Row],[DATA]])</f>
        <v>7</v>
      </c>
      <c r="C5961" t="s">
        <v>6056</v>
      </c>
      <c r="D5961" t="str">
        <f>RIGHT(tbStoricoOrdini[[#This Row],[ORDINE]],4)</f>
        <v>5958</v>
      </c>
      <c r="E5961" t="s">
        <v>46</v>
      </c>
      <c r="F5961" t="str">
        <f>VLOOKUP(tbStoricoOrdini[[#This Row],[CLIENTE]],tbClienti[],3,FALSE)</f>
        <v>Umbria</v>
      </c>
      <c r="G5961" t="str">
        <f>VLOOKUP(tbStoricoOrdini[[#This Row],[CLIENTE]],tbClienti[],7,FALSE)</f>
        <v>BD</v>
      </c>
      <c r="H5961" t="s">
        <v>60</v>
      </c>
      <c r="I5961" t="str">
        <f>IF(LEFT(tbStoricoOrdini[[#This Row],[ARTICOLO]],3) = "COG","COG",LEFT(tbStoricoOrdini[[#This Row],[ARTICOLO]],FIND(" ",tbStoricoOrdini[[#This Row],[ARTICOLO]])-1))</f>
        <v>KLM</v>
      </c>
      <c r="J5961" t="str">
        <f>MID(tbStoricoOrdini[[#This Row],[ARTICOLO]],FIND(" ",tbStoricoOrdini[[#This Row],[ARTICOLO]])+1,4)</f>
        <v>5000</v>
      </c>
      <c r="K5961" t="str">
        <f>IFERROR(RIGHT(tbStoricoOrdini[[#This Row],[ARTICOLO]],LEN(tbStoricoOrdini[[#This Row],[ARTICOLO]])-FIND(" ",tbStoricoOrdini[[#This Row],[ARTICOLO]],FIND(" ",tbStoricoOrdini[[#This Row],[ARTICOLO]]) +1)),"")</f>
        <v>Plus</v>
      </c>
      <c r="L5961" s="3">
        <f>VLOOKUP(tbStoricoOrdini[[#This Row],[ARTICOLO]],tbArticoli[],2,FALSE)</f>
        <v>175</v>
      </c>
      <c r="M5961" s="22">
        <f>tbStoricoOrdini[[#This Row],[IMPORTO]]/tbStoricoOrdini[[#This Row],[PREZZO]]</f>
        <v>0.55428571428571427</v>
      </c>
      <c r="N5961" t="s">
        <v>16</v>
      </c>
      <c r="O5961" s="8">
        <f>VLOOKUP(tbStoricoOrdini[[#This Row],[AGENTE]],tbAgenti[],2,FALSE)</f>
        <v>0.05</v>
      </c>
      <c r="P5961" s="2">
        <v>97</v>
      </c>
      <c r="Q5961" s="2">
        <f>tbStoricoOrdini[[#This Row],[IMPORTO]]*tbStoricoOrdini[[#This Row],[% COMM.]]</f>
        <v>4.8500000000000005</v>
      </c>
      <c r="R5961" s="2">
        <f>tbStoricoOrdini[[#This Row],[TOT. COMM.]]+tbStoricoOrdini[[#This Row],[IMPORTO]]</f>
        <v>101.85</v>
      </c>
    </row>
    <row r="5962" spans="1:18">
      <c r="A5962" s="1">
        <v>44013</v>
      </c>
      <c r="B5962" s="7">
        <f>MONTH(tbStoricoOrdini[[#This Row],[DATA]])</f>
        <v>7</v>
      </c>
      <c r="C5962" t="s">
        <v>6057</v>
      </c>
      <c r="D5962" t="str">
        <f>RIGHT(tbStoricoOrdini[[#This Row],[ORDINE]],4)</f>
        <v>5959</v>
      </c>
      <c r="E5962" t="s">
        <v>46</v>
      </c>
      <c r="F5962" t="str">
        <f>VLOOKUP(tbStoricoOrdini[[#This Row],[CLIENTE]],tbClienti[],3,FALSE)</f>
        <v>Umbria</v>
      </c>
      <c r="G5962" t="str">
        <f>VLOOKUP(tbStoricoOrdini[[#This Row],[CLIENTE]],tbClienti[],7,FALSE)</f>
        <v>BD</v>
      </c>
      <c r="H5962" t="s">
        <v>60</v>
      </c>
      <c r="I5962" t="str">
        <f>IF(LEFT(tbStoricoOrdini[[#This Row],[ARTICOLO]],3) = "COG","COG",LEFT(tbStoricoOrdini[[#This Row],[ARTICOLO]],FIND(" ",tbStoricoOrdini[[#This Row],[ARTICOLO]])-1))</f>
        <v>KLM</v>
      </c>
      <c r="J5962" t="str">
        <f>MID(tbStoricoOrdini[[#This Row],[ARTICOLO]],FIND(" ",tbStoricoOrdini[[#This Row],[ARTICOLO]])+1,4)</f>
        <v>5000</v>
      </c>
      <c r="K5962" t="str">
        <f>IFERROR(RIGHT(tbStoricoOrdini[[#This Row],[ARTICOLO]],LEN(tbStoricoOrdini[[#This Row],[ARTICOLO]])-FIND(" ",tbStoricoOrdini[[#This Row],[ARTICOLO]],FIND(" ",tbStoricoOrdini[[#This Row],[ARTICOLO]]) +1)),"")</f>
        <v>Plus</v>
      </c>
      <c r="L5962" s="3">
        <f>VLOOKUP(tbStoricoOrdini[[#This Row],[ARTICOLO]],tbArticoli[],2,FALSE)</f>
        <v>175</v>
      </c>
      <c r="M5962" s="22">
        <f>tbStoricoOrdini[[#This Row],[IMPORTO]]/tbStoricoOrdini[[#This Row],[PREZZO]]</f>
        <v>73.954285714285717</v>
      </c>
      <c r="N5962" t="s">
        <v>19</v>
      </c>
      <c r="O5962" s="8">
        <f>VLOOKUP(tbStoricoOrdini[[#This Row],[AGENTE]],tbAgenti[],2,FALSE)</f>
        <v>0.05</v>
      </c>
      <c r="P5962" s="2">
        <v>12942</v>
      </c>
      <c r="Q5962" s="2">
        <f>tbStoricoOrdini[[#This Row],[IMPORTO]]*tbStoricoOrdini[[#This Row],[% COMM.]]</f>
        <v>647.1</v>
      </c>
      <c r="R5962" s="2">
        <f>tbStoricoOrdini[[#This Row],[TOT. COMM.]]+tbStoricoOrdini[[#This Row],[IMPORTO]]</f>
        <v>13589.1</v>
      </c>
    </row>
    <row r="5963" spans="1:18">
      <c r="A5963" s="1">
        <v>44013</v>
      </c>
      <c r="B5963" s="7">
        <f>MONTH(tbStoricoOrdini[[#This Row],[DATA]])</f>
        <v>7</v>
      </c>
      <c r="C5963" t="s">
        <v>6058</v>
      </c>
      <c r="D5963" t="str">
        <f>RIGHT(tbStoricoOrdini[[#This Row],[ORDINE]],4)</f>
        <v>5960</v>
      </c>
      <c r="E5963" t="s">
        <v>46</v>
      </c>
      <c r="F5963" t="str">
        <f>VLOOKUP(tbStoricoOrdini[[#This Row],[CLIENTE]],tbClienti[],3,FALSE)</f>
        <v>Umbria</v>
      </c>
      <c r="G5963" t="str">
        <f>VLOOKUP(tbStoricoOrdini[[#This Row],[CLIENTE]],tbClienti[],7,FALSE)</f>
        <v>BD</v>
      </c>
      <c r="H5963" t="s">
        <v>60</v>
      </c>
      <c r="I5963" t="str">
        <f>IF(LEFT(tbStoricoOrdini[[#This Row],[ARTICOLO]],3) = "COG","COG",LEFT(tbStoricoOrdini[[#This Row],[ARTICOLO]],FIND(" ",tbStoricoOrdini[[#This Row],[ARTICOLO]])-1))</f>
        <v>KLM</v>
      </c>
      <c r="J5963" t="str">
        <f>MID(tbStoricoOrdini[[#This Row],[ARTICOLO]],FIND(" ",tbStoricoOrdini[[#This Row],[ARTICOLO]])+1,4)</f>
        <v>5000</v>
      </c>
      <c r="K5963" t="str">
        <f>IFERROR(RIGHT(tbStoricoOrdini[[#This Row],[ARTICOLO]],LEN(tbStoricoOrdini[[#This Row],[ARTICOLO]])-FIND(" ",tbStoricoOrdini[[#This Row],[ARTICOLO]],FIND(" ",tbStoricoOrdini[[#This Row],[ARTICOLO]]) +1)),"")</f>
        <v>Plus</v>
      </c>
      <c r="L5963" s="3">
        <f>VLOOKUP(tbStoricoOrdini[[#This Row],[ARTICOLO]],tbArticoli[],2,FALSE)</f>
        <v>175</v>
      </c>
      <c r="M5963" s="22">
        <f>tbStoricoOrdini[[#This Row],[IMPORTO]]/tbStoricoOrdini[[#This Row],[PREZZO]]</f>
        <v>28.56</v>
      </c>
      <c r="N5963" t="s">
        <v>15</v>
      </c>
      <c r="O5963" s="8">
        <f>VLOOKUP(tbStoricoOrdini[[#This Row],[AGENTE]],tbAgenti[],2,FALSE)</f>
        <v>0.08</v>
      </c>
      <c r="P5963" s="2">
        <v>4998</v>
      </c>
      <c r="Q5963" s="2">
        <f>tbStoricoOrdini[[#This Row],[IMPORTO]]*tbStoricoOrdini[[#This Row],[% COMM.]]</f>
        <v>399.84000000000003</v>
      </c>
      <c r="R5963" s="2">
        <f>tbStoricoOrdini[[#This Row],[TOT. COMM.]]+tbStoricoOrdini[[#This Row],[IMPORTO]]</f>
        <v>5397.84</v>
      </c>
    </row>
    <row r="5964" spans="1:18">
      <c r="A5964" s="1">
        <v>44013</v>
      </c>
      <c r="B5964" s="7">
        <f>MONTH(tbStoricoOrdini[[#This Row],[DATA]])</f>
        <v>7</v>
      </c>
      <c r="C5964" t="s">
        <v>6059</v>
      </c>
      <c r="D5964" t="str">
        <f>RIGHT(tbStoricoOrdini[[#This Row],[ORDINE]],4)</f>
        <v>5961</v>
      </c>
      <c r="E5964" t="s">
        <v>46</v>
      </c>
      <c r="F5964" t="str">
        <f>VLOOKUP(tbStoricoOrdini[[#This Row],[CLIENTE]],tbClienti[],3,FALSE)</f>
        <v>Umbria</v>
      </c>
      <c r="G5964" t="str">
        <f>VLOOKUP(tbStoricoOrdini[[#This Row],[CLIENTE]],tbClienti[],7,FALSE)</f>
        <v>BD</v>
      </c>
      <c r="H5964" t="s">
        <v>60</v>
      </c>
      <c r="I5964" t="str">
        <f>IF(LEFT(tbStoricoOrdini[[#This Row],[ARTICOLO]],3) = "COG","COG",LEFT(tbStoricoOrdini[[#This Row],[ARTICOLO]],FIND(" ",tbStoricoOrdini[[#This Row],[ARTICOLO]])-1))</f>
        <v>KLM</v>
      </c>
      <c r="J5964" t="str">
        <f>MID(tbStoricoOrdini[[#This Row],[ARTICOLO]],FIND(" ",tbStoricoOrdini[[#This Row],[ARTICOLO]])+1,4)</f>
        <v>5000</v>
      </c>
      <c r="K5964" t="str">
        <f>IFERROR(RIGHT(tbStoricoOrdini[[#This Row],[ARTICOLO]],LEN(tbStoricoOrdini[[#This Row],[ARTICOLO]])-FIND(" ",tbStoricoOrdini[[#This Row],[ARTICOLO]],FIND(" ",tbStoricoOrdini[[#This Row],[ARTICOLO]]) +1)),"")</f>
        <v>Plus</v>
      </c>
      <c r="L5964" s="3">
        <f>VLOOKUP(tbStoricoOrdini[[#This Row],[ARTICOLO]],tbArticoli[],2,FALSE)</f>
        <v>175</v>
      </c>
      <c r="M5964" s="22">
        <f>tbStoricoOrdini[[#This Row],[IMPORTO]]/tbStoricoOrdini[[#This Row],[PREZZO]]</f>
        <v>110.55428571428571</v>
      </c>
      <c r="N5964" t="s">
        <v>14</v>
      </c>
      <c r="O5964" s="8">
        <f>VLOOKUP(tbStoricoOrdini[[#This Row],[AGENTE]],tbAgenti[],2,FALSE)</f>
        <v>0.05</v>
      </c>
      <c r="P5964" s="2">
        <v>19347</v>
      </c>
      <c r="Q5964" s="2">
        <f>tbStoricoOrdini[[#This Row],[IMPORTO]]*tbStoricoOrdini[[#This Row],[% COMM.]]</f>
        <v>967.35</v>
      </c>
      <c r="R5964" s="2">
        <f>tbStoricoOrdini[[#This Row],[TOT. COMM.]]+tbStoricoOrdini[[#This Row],[IMPORTO]]</f>
        <v>20314.349999999999</v>
      </c>
    </row>
    <row r="5965" spans="1:18">
      <c r="A5965" s="1">
        <v>44013</v>
      </c>
      <c r="B5965" s="7">
        <f>MONTH(tbStoricoOrdini[[#This Row],[DATA]])</f>
        <v>7</v>
      </c>
      <c r="C5965" t="s">
        <v>6060</v>
      </c>
      <c r="D5965" t="str">
        <f>RIGHT(tbStoricoOrdini[[#This Row],[ORDINE]],4)</f>
        <v>5962</v>
      </c>
      <c r="E5965" t="s">
        <v>46</v>
      </c>
      <c r="F5965" t="str">
        <f>VLOOKUP(tbStoricoOrdini[[#This Row],[CLIENTE]],tbClienti[],3,FALSE)</f>
        <v>Umbria</v>
      </c>
      <c r="G5965" t="str">
        <f>VLOOKUP(tbStoricoOrdini[[#This Row],[CLIENTE]],tbClienti[],7,FALSE)</f>
        <v>BD</v>
      </c>
      <c r="H5965" t="s">
        <v>60</v>
      </c>
      <c r="I5965" t="str">
        <f>IF(LEFT(tbStoricoOrdini[[#This Row],[ARTICOLO]],3) = "COG","COG",LEFT(tbStoricoOrdini[[#This Row],[ARTICOLO]],FIND(" ",tbStoricoOrdini[[#This Row],[ARTICOLO]])-1))</f>
        <v>KLM</v>
      </c>
      <c r="J5965" t="str">
        <f>MID(tbStoricoOrdini[[#This Row],[ARTICOLO]],FIND(" ",tbStoricoOrdini[[#This Row],[ARTICOLO]])+1,4)</f>
        <v>5000</v>
      </c>
      <c r="K5965" t="str">
        <f>IFERROR(RIGHT(tbStoricoOrdini[[#This Row],[ARTICOLO]],LEN(tbStoricoOrdini[[#This Row],[ARTICOLO]])-FIND(" ",tbStoricoOrdini[[#This Row],[ARTICOLO]],FIND(" ",tbStoricoOrdini[[#This Row],[ARTICOLO]]) +1)),"")</f>
        <v>Plus</v>
      </c>
      <c r="L5965" s="3">
        <f>VLOOKUP(tbStoricoOrdini[[#This Row],[ARTICOLO]],tbArticoli[],2,FALSE)</f>
        <v>175</v>
      </c>
      <c r="M5965" s="22">
        <f>tbStoricoOrdini[[#This Row],[IMPORTO]]/tbStoricoOrdini[[#This Row],[PREZZO]]</f>
        <v>0.49142857142857144</v>
      </c>
      <c r="N5965" t="s">
        <v>7</v>
      </c>
      <c r="O5965" s="8">
        <f>VLOOKUP(tbStoricoOrdini[[#This Row],[AGENTE]],tbAgenti[],2,FALSE)</f>
        <v>0.03</v>
      </c>
      <c r="P5965" s="2">
        <v>86</v>
      </c>
      <c r="Q5965" s="2">
        <f>tbStoricoOrdini[[#This Row],[IMPORTO]]*tbStoricoOrdini[[#This Row],[% COMM.]]</f>
        <v>2.58</v>
      </c>
      <c r="R5965" s="2">
        <f>tbStoricoOrdini[[#This Row],[TOT. COMM.]]+tbStoricoOrdini[[#This Row],[IMPORTO]]</f>
        <v>88.58</v>
      </c>
    </row>
    <row r="5966" spans="1:18">
      <c r="A5966" s="1">
        <v>44013</v>
      </c>
      <c r="B5966" s="7">
        <f>MONTH(tbStoricoOrdini[[#This Row],[DATA]])</f>
        <v>7</v>
      </c>
      <c r="C5966" t="s">
        <v>6061</v>
      </c>
      <c r="D5966" t="str">
        <f>RIGHT(tbStoricoOrdini[[#This Row],[ORDINE]],4)</f>
        <v>5963</v>
      </c>
      <c r="E5966" t="s">
        <v>46</v>
      </c>
      <c r="F5966" t="str">
        <f>VLOOKUP(tbStoricoOrdini[[#This Row],[CLIENTE]],tbClienti[],3,FALSE)</f>
        <v>Umbria</v>
      </c>
      <c r="G5966" t="str">
        <f>VLOOKUP(tbStoricoOrdini[[#This Row],[CLIENTE]],tbClienti[],7,FALSE)</f>
        <v>BD</v>
      </c>
      <c r="H5966" t="s">
        <v>60</v>
      </c>
      <c r="I5966" t="str">
        <f>IF(LEFT(tbStoricoOrdini[[#This Row],[ARTICOLO]],3) = "COG","COG",LEFT(tbStoricoOrdini[[#This Row],[ARTICOLO]],FIND(" ",tbStoricoOrdini[[#This Row],[ARTICOLO]])-1))</f>
        <v>KLM</v>
      </c>
      <c r="J5966" t="str">
        <f>MID(tbStoricoOrdini[[#This Row],[ARTICOLO]],FIND(" ",tbStoricoOrdini[[#This Row],[ARTICOLO]])+1,4)</f>
        <v>5000</v>
      </c>
      <c r="K5966" t="str">
        <f>IFERROR(RIGHT(tbStoricoOrdini[[#This Row],[ARTICOLO]],LEN(tbStoricoOrdini[[#This Row],[ARTICOLO]])-FIND(" ",tbStoricoOrdini[[#This Row],[ARTICOLO]],FIND(" ",tbStoricoOrdini[[#This Row],[ARTICOLO]]) +1)),"")</f>
        <v>Plus</v>
      </c>
      <c r="L5966" s="3">
        <f>VLOOKUP(tbStoricoOrdini[[#This Row],[ARTICOLO]],tbArticoli[],2,FALSE)</f>
        <v>175</v>
      </c>
      <c r="M5966" s="22">
        <f>tbStoricoOrdini[[#This Row],[IMPORTO]]/tbStoricoOrdini[[#This Row],[PREZZO]]</f>
        <v>13.28</v>
      </c>
      <c r="N5966" t="s">
        <v>18</v>
      </c>
      <c r="O5966" s="8">
        <f>VLOOKUP(tbStoricoOrdini[[#This Row],[AGENTE]],tbAgenti[],2,FALSE)</f>
        <v>0.03</v>
      </c>
      <c r="P5966" s="2">
        <v>2324</v>
      </c>
      <c r="Q5966" s="2">
        <f>tbStoricoOrdini[[#This Row],[IMPORTO]]*tbStoricoOrdini[[#This Row],[% COMM.]]</f>
        <v>69.72</v>
      </c>
      <c r="R5966" s="2">
        <f>tbStoricoOrdini[[#This Row],[TOT. COMM.]]+tbStoricoOrdini[[#This Row],[IMPORTO]]</f>
        <v>2393.7199999999998</v>
      </c>
    </row>
    <row r="5967" spans="1:18">
      <c r="A5967" s="1">
        <v>44013</v>
      </c>
      <c r="B5967" s="7">
        <f>MONTH(tbStoricoOrdini[[#This Row],[DATA]])</f>
        <v>7</v>
      </c>
      <c r="C5967" t="s">
        <v>6062</v>
      </c>
      <c r="D5967" t="str">
        <f>RIGHT(tbStoricoOrdini[[#This Row],[ORDINE]],4)</f>
        <v>5964</v>
      </c>
      <c r="E5967" t="s">
        <v>46</v>
      </c>
      <c r="F5967" t="str">
        <f>VLOOKUP(tbStoricoOrdini[[#This Row],[CLIENTE]],tbClienti[],3,FALSE)</f>
        <v>Umbria</v>
      </c>
      <c r="G5967" t="str">
        <f>VLOOKUP(tbStoricoOrdini[[#This Row],[CLIENTE]],tbClienti[],7,FALSE)</f>
        <v>BD</v>
      </c>
      <c r="H5967" t="s">
        <v>60</v>
      </c>
      <c r="I5967" t="str">
        <f>IF(LEFT(tbStoricoOrdini[[#This Row],[ARTICOLO]],3) = "COG","COG",LEFT(tbStoricoOrdini[[#This Row],[ARTICOLO]],FIND(" ",tbStoricoOrdini[[#This Row],[ARTICOLO]])-1))</f>
        <v>KLM</v>
      </c>
      <c r="J5967" t="str">
        <f>MID(tbStoricoOrdini[[#This Row],[ARTICOLO]],FIND(" ",tbStoricoOrdini[[#This Row],[ARTICOLO]])+1,4)</f>
        <v>5000</v>
      </c>
      <c r="K5967" t="str">
        <f>IFERROR(RIGHT(tbStoricoOrdini[[#This Row],[ARTICOLO]],LEN(tbStoricoOrdini[[#This Row],[ARTICOLO]])-FIND(" ",tbStoricoOrdini[[#This Row],[ARTICOLO]],FIND(" ",tbStoricoOrdini[[#This Row],[ARTICOLO]]) +1)),"")</f>
        <v>Plus</v>
      </c>
      <c r="L5967" s="3">
        <f>VLOOKUP(tbStoricoOrdini[[#This Row],[ARTICOLO]],tbArticoli[],2,FALSE)</f>
        <v>175</v>
      </c>
      <c r="M5967" s="22">
        <f>tbStoricoOrdini[[#This Row],[IMPORTO]]/tbStoricoOrdini[[#This Row],[PREZZO]]</f>
        <v>37.811428571428571</v>
      </c>
      <c r="N5967" t="s">
        <v>13</v>
      </c>
      <c r="O5967" s="8">
        <f>VLOOKUP(tbStoricoOrdini[[#This Row],[AGENTE]],tbAgenti[],2,FALSE)</f>
        <v>0.1</v>
      </c>
      <c r="P5967" s="2">
        <v>6617</v>
      </c>
      <c r="Q5967" s="2">
        <f>tbStoricoOrdini[[#This Row],[IMPORTO]]*tbStoricoOrdini[[#This Row],[% COMM.]]</f>
        <v>661.7</v>
      </c>
      <c r="R5967" s="2">
        <f>tbStoricoOrdini[[#This Row],[TOT. COMM.]]+tbStoricoOrdini[[#This Row],[IMPORTO]]</f>
        <v>7278.7</v>
      </c>
    </row>
    <row r="5968" spans="1:18">
      <c r="A5968" s="1">
        <v>44013</v>
      </c>
      <c r="B5968" s="7">
        <f>MONTH(tbStoricoOrdini[[#This Row],[DATA]])</f>
        <v>7</v>
      </c>
      <c r="C5968" t="s">
        <v>6063</v>
      </c>
      <c r="D5968" t="str">
        <f>RIGHT(tbStoricoOrdini[[#This Row],[ORDINE]],4)</f>
        <v>5965</v>
      </c>
      <c r="E5968" t="s">
        <v>46</v>
      </c>
      <c r="F5968" t="str">
        <f>VLOOKUP(tbStoricoOrdini[[#This Row],[CLIENTE]],tbClienti[],3,FALSE)</f>
        <v>Umbria</v>
      </c>
      <c r="G5968" t="str">
        <f>VLOOKUP(tbStoricoOrdini[[#This Row],[CLIENTE]],tbClienti[],7,FALSE)</f>
        <v>BD</v>
      </c>
      <c r="H5968" t="s">
        <v>60</v>
      </c>
      <c r="I5968" t="str">
        <f>IF(LEFT(tbStoricoOrdini[[#This Row],[ARTICOLO]],3) = "COG","COG",LEFT(tbStoricoOrdini[[#This Row],[ARTICOLO]],FIND(" ",tbStoricoOrdini[[#This Row],[ARTICOLO]])-1))</f>
        <v>KLM</v>
      </c>
      <c r="J5968" t="str">
        <f>MID(tbStoricoOrdini[[#This Row],[ARTICOLO]],FIND(" ",tbStoricoOrdini[[#This Row],[ARTICOLO]])+1,4)</f>
        <v>5000</v>
      </c>
      <c r="K5968" t="str">
        <f>IFERROR(RIGHT(tbStoricoOrdini[[#This Row],[ARTICOLO]],LEN(tbStoricoOrdini[[#This Row],[ARTICOLO]])-FIND(" ",tbStoricoOrdini[[#This Row],[ARTICOLO]],FIND(" ",tbStoricoOrdini[[#This Row],[ARTICOLO]]) +1)),"")</f>
        <v>Plus</v>
      </c>
      <c r="L5968" s="3">
        <f>VLOOKUP(tbStoricoOrdini[[#This Row],[ARTICOLO]],tbArticoli[],2,FALSE)</f>
        <v>175</v>
      </c>
      <c r="M5968" s="22">
        <f>tbStoricoOrdini[[#This Row],[IMPORTO]]/tbStoricoOrdini[[#This Row],[PREZZO]]</f>
        <v>1.72</v>
      </c>
      <c r="N5968" t="s">
        <v>6</v>
      </c>
      <c r="O5968" s="8">
        <f>VLOOKUP(tbStoricoOrdini[[#This Row],[AGENTE]],tbAgenti[],2,FALSE)</f>
        <v>7.4999999999999997E-2</v>
      </c>
      <c r="P5968" s="2">
        <v>301</v>
      </c>
      <c r="Q5968" s="2">
        <f>tbStoricoOrdini[[#This Row],[IMPORTO]]*tbStoricoOrdini[[#This Row],[% COMM.]]</f>
        <v>22.574999999999999</v>
      </c>
      <c r="R5968" s="2">
        <f>tbStoricoOrdini[[#This Row],[TOT. COMM.]]+tbStoricoOrdini[[#This Row],[IMPORTO]]</f>
        <v>323.57499999999999</v>
      </c>
    </row>
    <row r="5969" spans="1:18">
      <c r="A5969" s="1">
        <v>44013</v>
      </c>
      <c r="B5969" s="7">
        <f>MONTH(tbStoricoOrdini[[#This Row],[DATA]])</f>
        <v>7</v>
      </c>
      <c r="C5969" t="s">
        <v>6064</v>
      </c>
      <c r="D5969" t="str">
        <f>RIGHT(tbStoricoOrdini[[#This Row],[ORDINE]],4)</f>
        <v>5966</v>
      </c>
      <c r="E5969" t="s">
        <v>46</v>
      </c>
      <c r="F5969" t="str">
        <f>VLOOKUP(tbStoricoOrdini[[#This Row],[CLIENTE]],tbClienti[],3,FALSE)</f>
        <v>Umbria</v>
      </c>
      <c r="G5969" t="str">
        <f>VLOOKUP(tbStoricoOrdini[[#This Row],[CLIENTE]],tbClienti[],7,FALSE)</f>
        <v>BD</v>
      </c>
      <c r="H5969" t="s">
        <v>60</v>
      </c>
      <c r="I5969" t="str">
        <f>IF(LEFT(tbStoricoOrdini[[#This Row],[ARTICOLO]],3) = "COG","COG",LEFT(tbStoricoOrdini[[#This Row],[ARTICOLO]],FIND(" ",tbStoricoOrdini[[#This Row],[ARTICOLO]])-1))</f>
        <v>KLM</v>
      </c>
      <c r="J5969" t="str">
        <f>MID(tbStoricoOrdini[[#This Row],[ARTICOLO]],FIND(" ",tbStoricoOrdini[[#This Row],[ARTICOLO]])+1,4)</f>
        <v>5000</v>
      </c>
      <c r="K5969" t="str">
        <f>IFERROR(RIGHT(tbStoricoOrdini[[#This Row],[ARTICOLO]],LEN(tbStoricoOrdini[[#This Row],[ARTICOLO]])-FIND(" ",tbStoricoOrdini[[#This Row],[ARTICOLO]],FIND(" ",tbStoricoOrdini[[#This Row],[ARTICOLO]]) +1)),"")</f>
        <v>Plus</v>
      </c>
      <c r="L5969" s="3">
        <f>VLOOKUP(tbStoricoOrdini[[#This Row],[ARTICOLO]],tbArticoli[],2,FALSE)</f>
        <v>175</v>
      </c>
      <c r="M5969" s="22">
        <f>tbStoricoOrdini[[#This Row],[IMPORTO]]/tbStoricoOrdini[[#This Row],[PREZZO]]</f>
        <v>1.1200000000000001</v>
      </c>
      <c r="N5969" t="s">
        <v>9</v>
      </c>
      <c r="O5969" s="8">
        <f>VLOOKUP(tbStoricoOrdini[[#This Row],[AGENTE]],tbAgenti[],2,FALSE)</f>
        <v>0.05</v>
      </c>
      <c r="P5969" s="2">
        <v>196</v>
      </c>
      <c r="Q5969" s="2">
        <f>tbStoricoOrdini[[#This Row],[IMPORTO]]*tbStoricoOrdini[[#This Row],[% COMM.]]</f>
        <v>9.8000000000000007</v>
      </c>
      <c r="R5969" s="2">
        <f>tbStoricoOrdini[[#This Row],[TOT. COMM.]]+tbStoricoOrdini[[#This Row],[IMPORTO]]</f>
        <v>205.8</v>
      </c>
    </row>
    <row r="5970" spans="1:18">
      <c r="A5970" s="1">
        <v>44013</v>
      </c>
      <c r="B5970" s="7">
        <f>MONTH(tbStoricoOrdini[[#This Row],[DATA]])</f>
        <v>7</v>
      </c>
      <c r="C5970" t="s">
        <v>6065</v>
      </c>
      <c r="D5970" t="str">
        <f>RIGHT(tbStoricoOrdini[[#This Row],[ORDINE]],4)</f>
        <v>5967</v>
      </c>
      <c r="E5970" t="s">
        <v>46</v>
      </c>
      <c r="F5970" t="str">
        <f>VLOOKUP(tbStoricoOrdini[[#This Row],[CLIENTE]],tbClienti[],3,FALSE)</f>
        <v>Umbria</v>
      </c>
      <c r="G5970" t="str">
        <f>VLOOKUP(tbStoricoOrdini[[#This Row],[CLIENTE]],tbClienti[],7,FALSE)</f>
        <v>BD</v>
      </c>
      <c r="H5970" t="s">
        <v>62</v>
      </c>
      <c r="I5970" t="str">
        <f>IF(LEFT(tbStoricoOrdini[[#This Row],[ARTICOLO]],3) = "COG","COG",LEFT(tbStoricoOrdini[[#This Row],[ARTICOLO]],FIND(" ",tbStoricoOrdini[[#This Row],[ARTICOLO]])-1))</f>
        <v>KLM</v>
      </c>
      <c r="J5970" t="str">
        <f>MID(tbStoricoOrdini[[#This Row],[ARTICOLO]],FIND(" ",tbStoricoOrdini[[#This Row],[ARTICOLO]])+1,4)</f>
        <v>2500</v>
      </c>
      <c r="K5970" t="str">
        <f>IFERROR(RIGHT(tbStoricoOrdini[[#This Row],[ARTICOLO]],LEN(tbStoricoOrdini[[#This Row],[ARTICOLO]])-FIND(" ",tbStoricoOrdini[[#This Row],[ARTICOLO]],FIND(" ",tbStoricoOrdini[[#This Row],[ARTICOLO]]) +1)),"")</f>
        <v>Plus</v>
      </c>
      <c r="L5970" s="3">
        <f>VLOOKUP(tbStoricoOrdini[[#This Row],[ARTICOLO]],tbArticoli[],2,FALSE)</f>
        <v>130</v>
      </c>
      <c r="M5970" s="22">
        <f>tbStoricoOrdini[[#This Row],[IMPORTO]]/tbStoricoOrdini[[#This Row],[PREZZO]]</f>
        <v>12.192307692307692</v>
      </c>
      <c r="N5970" t="s">
        <v>15</v>
      </c>
      <c r="O5970" s="8">
        <f>VLOOKUP(tbStoricoOrdini[[#This Row],[AGENTE]],tbAgenti[],2,FALSE)</f>
        <v>0.08</v>
      </c>
      <c r="P5970" s="2">
        <v>1585</v>
      </c>
      <c r="Q5970" s="2">
        <f>tbStoricoOrdini[[#This Row],[IMPORTO]]*tbStoricoOrdini[[#This Row],[% COMM.]]</f>
        <v>126.8</v>
      </c>
      <c r="R5970" s="2">
        <f>tbStoricoOrdini[[#This Row],[TOT. COMM.]]+tbStoricoOrdini[[#This Row],[IMPORTO]]</f>
        <v>1711.8</v>
      </c>
    </row>
    <row r="5971" spans="1:18">
      <c r="A5971" s="1">
        <v>44013</v>
      </c>
      <c r="B5971" s="7">
        <f>MONTH(tbStoricoOrdini[[#This Row],[DATA]])</f>
        <v>7</v>
      </c>
      <c r="C5971" t="s">
        <v>6066</v>
      </c>
      <c r="D5971" t="str">
        <f>RIGHT(tbStoricoOrdini[[#This Row],[ORDINE]],4)</f>
        <v>5968</v>
      </c>
      <c r="E5971" t="s">
        <v>46</v>
      </c>
      <c r="F5971" t="str">
        <f>VLOOKUP(tbStoricoOrdini[[#This Row],[CLIENTE]],tbClienti[],3,FALSE)</f>
        <v>Umbria</v>
      </c>
      <c r="G5971" t="str">
        <f>VLOOKUP(tbStoricoOrdini[[#This Row],[CLIENTE]],tbClienti[],7,FALSE)</f>
        <v>BD</v>
      </c>
      <c r="H5971" t="s">
        <v>62</v>
      </c>
      <c r="I5971" t="str">
        <f>IF(LEFT(tbStoricoOrdini[[#This Row],[ARTICOLO]],3) = "COG","COG",LEFT(tbStoricoOrdini[[#This Row],[ARTICOLO]],FIND(" ",tbStoricoOrdini[[#This Row],[ARTICOLO]])-1))</f>
        <v>KLM</v>
      </c>
      <c r="J5971" t="str">
        <f>MID(tbStoricoOrdini[[#This Row],[ARTICOLO]],FIND(" ",tbStoricoOrdini[[#This Row],[ARTICOLO]])+1,4)</f>
        <v>2500</v>
      </c>
      <c r="K5971" t="str">
        <f>IFERROR(RIGHT(tbStoricoOrdini[[#This Row],[ARTICOLO]],LEN(tbStoricoOrdini[[#This Row],[ARTICOLO]])-FIND(" ",tbStoricoOrdini[[#This Row],[ARTICOLO]],FIND(" ",tbStoricoOrdini[[#This Row],[ARTICOLO]]) +1)),"")</f>
        <v>Plus</v>
      </c>
      <c r="L5971" s="3">
        <f>VLOOKUP(tbStoricoOrdini[[#This Row],[ARTICOLO]],tbArticoli[],2,FALSE)</f>
        <v>130</v>
      </c>
      <c r="M5971" s="22">
        <f>tbStoricoOrdini[[#This Row],[IMPORTO]]/tbStoricoOrdini[[#This Row],[PREZZO]]</f>
        <v>11.2</v>
      </c>
      <c r="N5971" t="s">
        <v>18</v>
      </c>
      <c r="O5971" s="8">
        <f>VLOOKUP(tbStoricoOrdini[[#This Row],[AGENTE]],tbAgenti[],2,FALSE)</f>
        <v>0.03</v>
      </c>
      <c r="P5971" s="2">
        <v>1456</v>
      </c>
      <c r="Q5971" s="2">
        <f>tbStoricoOrdini[[#This Row],[IMPORTO]]*tbStoricoOrdini[[#This Row],[% COMM.]]</f>
        <v>43.68</v>
      </c>
      <c r="R5971" s="2">
        <f>tbStoricoOrdini[[#This Row],[TOT. COMM.]]+tbStoricoOrdini[[#This Row],[IMPORTO]]</f>
        <v>1499.68</v>
      </c>
    </row>
    <row r="5972" spans="1:18">
      <c r="A5972" s="1">
        <v>44013</v>
      </c>
      <c r="B5972" s="7">
        <f>MONTH(tbStoricoOrdini[[#This Row],[DATA]])</f>
        <v>7</v>
      </c>
      <c r="C5972" t="s">
        <v>6067</v>
      </c>
      <c r="D5972" t="str">
        <f>RIGHT(tbStoricoOrdini[[#This Row],[ORDINE]],4)</f>
        <v>5969</v>
      </c>
      <c r="E5972" t="s">
        <v>46</v>
      </c>
      <c r="F5972" t="str">
        <f>VLOOKUP(tbStoricoOrdini[[#This Row],[CLIENTE]],tbClienti[],3,FALSE)</f>
        <v>Umbria</v>
      </c>
      <c r="G5972" t="str">
        <f>VLOOKUP(tbStoricoOrdini[[#This Row],[CLIENTE]],tbClienti[],7,FALSE)</f>
        <v>BD</v>
      </c>
      <c r="H5972" t="s">
        <v>62</v>
      </c>
      <c r="I5972" t="str">
        <f>IF(LEFT(tbStoricoOrdini[[#This Row],[ARTICOLO]],3) = "COG","COG",LEFT(tbStoricoOrdini[[#This Row],[ARTICOLO]],FIND(" ",tbStoricoOrdini[[#This Row],[ARTICOLO]])-1))</f>
        <v>KLM</v>
      </c>
      <c r="J5972" t="str">
        <f>MID(tbStoricoOrdini[[#This Row],[ARTICOLO]],FIND(" ",tbStoricoOrdini[[#This Row],[ARTICOLO]])+1,4)</f>
        <v>2500</v>
      </c>
      <c r="K5972" t="str">
        <f>IFERROR(RIGHT(tbStoricoOrdini[[#This Row],[ARTICOLO]],LEN(tbStoricoOrdini[[#This Row],[ARTICOLO]])-FIND(" ",tbStoricoOrdini[[#This Row],[ARTICOLO]],FIND(" ",tbStoricoOrdini[[#This Row],[ARTICOLO]]) +1)),"")</f>
        <v>Plus</v>
      </c>
      <c r="L5972" s="3">
        <f>VLOOKUP(tbStoricoOrdini[[#This Row],[ARTICOLO]],tbArticoli[],2,FALSE)</f>
        <v>130</v>
      </c>
      <c r="M5972" s="22">
        <f>tbStoricoOrdini[[#This Row],[IMPORTO]]/tbStoricoOrdini[[#This Row],[PREZZO]]</f>
        <v>0.13846153846153847</v>
      </c>
      <c r="N5972" t="s">
        <v>6</v>
      </c>
      <c r="O5972" s="8">
        <f>VLOOKUP(tbStoricoOrdini[[#This Row],[AGENTE]],tbAgenti[],2,FALSE)</f>
        <v>7.4999999999999997E-2</v>
      </c>
      <c r="P5972" s="2">
        <v>18</v>
      </c>
      <c r="Q5972" s="2">
        <f>tbStoricoOrdini[[#This Row],[IMPORTO]]*tbStoricoOrdini[[#This Row],[% COMM.]]</f>
        <v>1.3499999999999999</v>
      </c>
      <c r="R5972" s="2">
        <f>tbStoricoOrdini[[#This Row],[TOT. COMM.]]+tbStoricoOrdini[[#This Row],[IMPORTO]]</f>
        <v>19.350000000000001</v>
      </c>
    </row>
    <row r="5973" spans="1:18">
      <c r="A5973" s="1">
        <v>44013</v>
      </c>
      <c r="B5973" s="7">
        <f>MONTH(tbStoricoOrdini[[#This Row],[DATA]])</f>
        <v>7</v>
      </c>
      <c r="C5973" t="s">
        <v>6068</v>
      </c>
      <c r="D5973" t="str">
        <f>RIGHT(tbStoricoOrdini[[#This Row],[ORDINE]],4)</f>
        <v>5970</v>
      </c>
      <c r="E5973" t="s">
        <v>46</v>
      </c>
      <c r="F5973" t="str">
        <f>VLOOKUP(tbStoricoOrdini[[#This Row],[CLIENTE]],tbClienti[],3,FALSE)</f>
        <v>Umbria</v>
      </c>
      <c r="G5973" t="str">
        <f>VLOOKUP(tbStoricoOrdini[[#This Row],[CLIENTE]],tbClienti[],7,FALSE)</f>
        <v>BD</v>
      </c>
      <c r="H5973" t="s">
        <v>63</v>
      </c>
      <c r="I5973" t="str">
        <f>IF(LEFT(tbStoricoOrdini[[#This Row],[ARTICOLO]],3) = "COG","COG",LEFT(tbStoricoOrdini[[#This Row],[ARTICOLO]],FIND(" ",tbStoricoOrdini[[#This Row],[ARTICOLO]])-1))</f>
        <v>KLM</v>
      </c>
      <c r="J5973" t="str">
        <f>MID(tbStoricoOrdini[[#This Row],[ARTICOLO]],FIND(" ",tbStoricoOrdini[[#This Row],[ARTICOLO]])+1,4)</f>
        <v>3000</v>
      </c>
      <c r="K5973" t="str">
        <f>IFERROR(RIGHT(tbStoricoOrdini[[#This Row],[ARTICOLO]],LEN(tbStoricoOrdini[[#This Row],[ARTICOLO]])-FIND(" ",tbStoricoOrdini[[#This Row],[ARTICOLO]],FIND(" ",tbStoricoOrdini[[#This Row],[ARTICOLO]]) +1)),"")</f>
        <v>Plus</v>
      </c>
      <c r="L5973" s="3">
        <f>VLOOKUP(tbStoricoOrdini[[#This Row],[ARTICOLO]],tbArticoli[],2,FALSE)</f>
        <v>145</v>
      </c>
      <c r="M5973" s="22">
        <f>tbStoricoOrdini[[#This Row],[IMPORTO]]/tbStoricoOrdini[[#This Row],[PREZZO]]</f>
        <v>2.6758620689655173</v>
      </c>
      <c r="N5973" t="s">
        <v>39</v>
      </c>
      <c r="O5973" s="8">
        <f>VLOOKUP(tbStoricoOrdini[[#This Row],[AGENTE]],tbAgenti[],2,FALSE)</f>
        <v>0.05</v>
      </c>
      <c r="P5973" s="2">
        <v>388</v>
      </c>
      <c r="Q5973" s="2">
        <f>tbStoricoOrdini[[#This Row],[IMPORTO]]*tbStoricoOrdini[[#This Row],[% COMM.]]</f>
        <v>19.400000000000002</v>
      </c>
      <c r="R5973" s="2">
        <f>tbStoricoOrdini[[#This Row],[TOT. COMM.]]+tbStoricoOrdini[[#This Row],[IMPORTO]]</f>
        <v>407.4</v>
      </c>
    </row>
    <row r="5974" spans="1:18">
      <c r="A5974" s="1">
        <v>44013</v>
      </c>
      <c r="B5974" s="7">
        <f>MONTH(tbStoricoOrdini[[#This Row],[DATA]])</f>
        <v>7</v>
      </c>
      <c r="C5974" t="s">
        <v>6069</v>
      </c>
      <c r="D5974" t="str">
        <f>RIGHT(tbStoricoOrdini[[#This Row],[ORDINE]],4)</f>
        <v>5971</v>
      </c>
      <c r="E5974" t="s">
        <v>46</v>
      </c>
      <c r="F5974" t="str">
        <f>VLOOKUP(tbStoricoOrdini[[#This Row],[CLIENTE]],tbClienti[],3,FALSE)</f>
        <v>Umbria</v>
      </c>
      <c r="G5974" t="str">
        <f>VLOOKUP(tbStoricoOrdini[[#This Row],[CLIENTE]],tbClienti[],7,FALSE)</f>
        <v>BD</v>
      </c>
      <c r="H5974" t="s">
        <v>63</v>
      </c>
      <c r="I5974" t="str">
        <f>IF(LEFT(tbStoricoOrdini[[#This Row],[ARTICOLO]],3) = "COG","COG",LEFT(tbStoricoOrdini[[#This Row],[ARTICOLO]],FIND(" ",tbStoricoOrdini[[#This Row],[ARTICOLO]])-1))</f>
        <v>KLM</v>
      </c>
      <c r="J5974" t="str">
        <f>MID(tbStoricoOrdini[[#This Row],[ARTICOLO]],FIND(" ",tbStoricoOrdini[[#This Row],[ARTICOLO]])+1,4)</f>
        <v>3000</v>
      </c>
      <c r="K5974" t="str">
        <f>IFERROR(RIGHT(tbStoricoOrdini[[#This Row],[ARTICOLO]],LEN(tbStoricoOrdini[[#This Row],[ARTICOLO]])-FIND(" ",tbStoricoOrdini[[#This Row],[ARTICOLO]],FIND(" ",tbStoricoOrdini[[#This Row],[ARTICOLO]]) +1)),"")</f>
        <v>Plus</v>
      </c>
      <c r="L5974" s="3">
        <f>VLOOKUP(tbStoricoOrdini[[#This Row],[ARTICOLO]],tbArticoli[],2,FALSE)</f>
        <v>145</v>
      </c>
      <c r="M5974" s="22">
        <f>tbStoricoOrdini[[#This Row],[IMPORTO]]/tbStoricoOrdini[[#This Row],[PREZZO]]</f>
        <v>75.248275862068965</v>
      </c>
      <c r="N5974" t="s">
        <v>19</v>
      </c>
      <c r="O5974" s="8">
        <f>VLOOKUP(tbStoricoOrdini[[#This Row],[AGENTE]],tbAgenti[],2,FALSE)</f>
        <v>0.05</v>
      </c>
      <c r="P5974" s="2">
        <v>10911</v>
      </c>
      <c r="Q5974" s="2">
        <f>tbStoricoOrdini[[#This Row],[IMPORTO]]*tbStoricoOrdini[[#This Row],[% COMM.]]</f>
        <v>545.55000000000007</v>
      </c>
      <c r="R5974" s="2">
        <f>tbStoricoOrdini[[#This Row],[TOT. COMM.]]+tbStoricoOrdini[[#This Row],[IMPORTO]]</f>
        <v>11456.55</v>
      </c>
    </row>
    <row r="5975" spans="1:18">
      <c r="A5975" s="1">
        <v>44013</v>
      </c>
      <c r="B5975" s="7">
        <f>MONTH(tbStoricoOrdini[[#This Row],[DATA]])</f>
        <v>7</v>
      </c>
      <c r="C5975" t="s">
        <v>6070</v>
      </c>
      <c r="D5975" t="str">
        <f>RIGHT(tbStoricoOrdini[[#This Row],[ORDINE]],4)</f>
        <v>5972</v>
      </c>
      <c r="E5975" t="s">
        <v>46</v>
      </c>
      <c r="F5975" t="str">
        <f>VLOOKUP(tbStoricoOrdini[[#This Row],[CLIENTE]],tbClienti[],3,FALSE)</f>
        <v>Umbria</v>
      </c>
      <c r="G5975" t="str">
        <f>VLOOKUP(tbStoricoOrdini[[#This Row],[CLIENTE]],tbClienti[],7,FALSE)</f>
        <v>BD</v>
      </c>
      <c r="H5975" t="s">
        <v>63</v>
      </c>
      <c r="I5975" t="str">
        <f>IF(LEFT(tbStoricoOrdini[[#This Row],[ARTICOLO]],3) = "COG","COG",LEFT(tbStoricoOrdini[[#This Row],[ARTICOLO]],FIND(" ",tbStoricoOrdini[[#This Row],[ARTICOLO]])-1))</f>
        <v>KLM</v>
      </c>
      <c r="J5975" t="str">
        <f>MID(tbStoricoOrdini[[#This Row],[ARTICOLO]],FIND(" ",tbStoricoOrdini[[#This Row],[ARTICOLO]])+1,4)</f>
        <v>3000</v>
      </c>
      <c r="K5975" t="str">
        <f>IFERROR(RIGHT(tbStoricoOrdini[[#This Row],[ARTICOLO]],LEN(tbStoricoOrdini[[#This Row],[ARTICOLO]])-FIND(" ",tbStoricoOrdini[[#This Row],[ARTICOLO]],FIND(" ",tbStoricoOrdini[[#This Row],[ARTICOLO]]) +1)),"")</f>
        <v>Plus</v>
      </c>
      <c r="L5975" s="3">
        <f>VLOOKUP(tbStoricoOrdini[[#This Row],[ARTICOLO]],tbArticoli[],2,FALSE)</f>
        <v>145</v>
      </c>
      <c r="M5975" s="22">
        <f>tbStoricoOrdini[[#This Row],[IMPORTO]]/tbStoricoOrdini[[#This Row],[PREZZO]]</f>
        <v>66.875862068965517</v>
      </c>
      <c r="N5975" t="s">
        <v>15</v>
      </c>
      <c r="O5975" s="8">
        <f>VLOOKUP(tbStoricoOrdini[[#This Row],[AGENTE]],tbAgenti[],2,FALSE)</f>
        <v>0.08</v>
      </c>
      <c r="P5975" s="2">
        <v>9697</v>
      </c>
      <c r="Q5975" s="2">
        <f>tbStoricoOrdini[[#This Row],[IMPORTO]]*tbStoricoOrdini[[#This Row],[% COMM.]]</f>
        <v>775.76</v>
      </c>
      <c r="R5975" s="2">
        <f>tbStoricoOrdini[[#This Row],[TOT. COMM.]]+tbStoricoOrdini[[#This Row],[IMPORTO]]</f>
        <v>10472.76</v>
      </c>
    </row>
    <row r="5976" spans="1:18">
      <c r="A5976" s="1">
        <v>44013</v>
      </c>
      <c r="B5976" s="7">
        <f>MONTH(tbStoricoOrdini[[#This Row],[DATA]])</f>
        <v>7</v>
      </c>
      <c r="C5976" t="s">
        <v>6071</v>
      </c>
      <c r="D5976" t="str">
        <f>RIGHT(tbStoricoOrdini[[#This Row],[ORDINE]],4)</f>
        <v>5973</v>
      </c>
      <c r="E5976" t="s">
        <v>46</v>
      </c>
      <c r="F5976" t="str">
        <f>VLOOKUP(tbStoricoOrdini[[#This Row],[CLIENTE]],tbClienti[],3,FALSE)</f>
        <v>Umbria</v>
      </c>
      <c r="G5976" t="str">
        <f>VLOOKUP(tbStoricoOrdini[[#This Row],[CLIENTE]],tbClienti[],7,FALSE)</f>
        <v>BD</v>
      </c>
      <c r="H5976" t="s">
        <v>63</v>
      </c>
      <c r="I5976" t="str">
        <f>IF(LEFT(tbStoricoOrdini[[#This Row],[ARTICOLO]],3) = "COG","COG",LEFT(tbStoricoOrdini[[#This Row],[ARTICOLO]],FIND(" ",tbStoricoOrdini[[#This Row],[ARTICOLO]])-1))</f>
        <v>KLM</v>
      </c>
      <c r="J5976" t="str">
        <f>MID(tbStoricoOrdini[[#This Row],[ARTICOLO]],FIND(" ",tbStoricoOrdini[[#This Row],[ARTICOLO]])+1,4)</f>
        <v>3000</v>
      </c>
      <c r="K5976" t="str">
        <f>IFERROR(RIGHT(tbStoricoOrdini[[#This Row],[ARTICOLO]],LEN(tbStoricoOrdini[[#This Row],[ARTICOLO]])-FIND(" ",tbStoricoOrdini[[#This Row],[ARTICOLO]],FIND(" ",tbStoricoOrdini[[#This Row],[ARTICOLO]]) +1)),"")</f>
        <v>Plus</v>
      </c>
      <c r="L5976" s="3">
        <f>VLOOKUP(tbStoricoOrdini[[#This Row],[ARTICOLO]],tbArticoli[],2,FALSE)</f>
        <v>145</v>
      </c>
      <c r="M5976" s="22">
        <f>tbStoricoOrdini[[#This Row],[IMPORTO]]/tbStoricoOrdini[[#This Row],[PREZZO]]</f>
        <v>57.048275862068962</v>
      </c>
      <c r="N5976" t="s">
        <v>7</v>
      </c>
      <c r="O5976" s="8">
        <f>VLOOKUP(tbStoricoOrdini[[#This Row],[AGENTE]],tbAgenti[],2,FALSE)</f>
        <v>0.03</v>
      </c>
      <c r="P5976" s="2">
        <v>8272</v>
      </c>
      <c r="Q5976" s="2">
        <f>tbStoricoOrdini[[#This Row],[IMPORTO]]*tbStoricoOrdini[[#This Row],[% COMM.]]</f>
        <v>248.16</v>
      </c>
      <c r="R5976" s="2">
        <f>tbStoricoOrdini[[#This Row],[TOT. COMM.]]+tbStoricoOrdini[[#This Row],[IMPORTO]]</f>
        <v>8520.16</v>
      </c>
    </row>
    <row r="5977" spans="1:18">
      <c r="A5977" s="1">
        <v>44013</v>
      </c>
      <c r="B5977" s="7">
        <f>MONTH(tbStoricoOrdini[[#This Row],[DATA]])</f>
        <v>7</v>
      </c>
      <c r="C5977" t="s">
        <v>6072</v>
      </c>
      <c r="D5977" t="str">
        <f>RIGHT(tbStoricoOrdini[[#This Row],[ORDINE]],4)</f>
        <v>5974</v>
      </c>
      <c r="E5977" t="s">
        <v>46</v>
      </c>
      <c r="F5977" t="str">
        <f>VLOOKUP(tbStoricoOrdini[[#This Row],[CLIENTE]],tbClienti[],3,FALSE)</f>
        <v>Umbria</v>
      </c>
      <c r="G5977" t="str">
        <f>VLOOKUP(tbStoricoOrdini[[#This Row],[CLIENTE]],tbClienti[],7,FALSE)</f>
        <v>BD</v>
      </c>
      <c r="H5977" t="s">
        <v>63</v>
      </c>
      <c r="I5977" t="str">
        <f>IF(LEFT(tbStoricoOrdini[[#This Row],[ARTICOLO]],3) = "COG","COG",LEFT(tbStoricoOrdini[[#This Row],[ARTICOLO]],FIND(" ",tbStoricoOrdini[[#This Row],[ARTICOLO]])-1))</f>
        <v>KLM</v>
      </c>
      <c r="J5977" t="str">
        <f>MID(tbStoricoOrdini[[#This Row],[ARTICOLO]],FIND(" ",tbStoricoOrdini[[#This Row],[ARTICOLO]])+1,4)</f>
        <v>3000</v>
      </c>
      <c r="K5977" t="str">
        <f>IFERROR(RIGHT(tbStoricoOrdini[[#This Row],[ARTICOLO]],LEN(tbStoricoOrdini[[#This Row],[ARTICOLO]])-FIND(" ",tbStoricoOrdini[[#This Row],[ARTICOLO]],FIND(" ",tbStoricoOrdini[[#This Row],[ARTICOLO]]) +1)),"")</f>
        <v>Plus</v>
      </c>
      <c r="L5977" s="3">
        <f>VLOOKUP(tbStoricoOrdini[[#This Row],[ARTICOLO]],tbArticoli[],2,FALSE)</f>
        <v>145</v>
      </c>
      <c r="M5977" s="22">
        <f>tbStoricoOrdini[[#This Row],[IMPORTO]]/tbStoricoOrdini[[#This Row],[PREZZO]]</f>
        <v>18.358620689655172</v>
      </c>
      <c r="N5977" t="s">
        <v>18</v>
      </c>
      <c r="O5977" s="8">
        <f>VLOOKUP(tbStoricoOrdini[[#This Row],[AGENTE]],tbAgenti[],2,FALSE)</f>
        <v>0.03</v>
      </c>
      <c r="P5977" s="2">
        <v>2662</v>
      </c>
      <c r="Q5977" s="2">
        <f>tbStoricoOrdini[[#This Row],[IMPORTO]]*tbStoricoOrdini[[#This Row],[% COMM.]]</f>
        <v>79.86</v>
      </c>
      <c r="R5977" s="2">
        <f>tbStoricoOrdini[[#This Row],[TOT. COMM.]]+tbStoricoOrdini[[#This Row],[IMPORTO]]</f>
        <v>2741.86</v>
      </c>
    </row>
    <row r="5978" spans="1:18">
      <c r="A5978" s="1">
        <v>44013</v>
      </c>
      <c r="B5978" s="7">
        <f>MONTH(tbStoricoOrdini[[#This Row],[DATA]])</f>
        <v>7</v>
      </c>
      <c r="C5978" t="s">
        <v>6073</v>
      </c>
      <c r="D5978" t="str">
        <f>RIGHT(tbStoricoOrdini[[#This Row],[ORDINE]],4)</f>
        <v>5975</v>
      </c>
      <c r="E5978" t="s">
        <v>46</v>
      </c>
      <c r="F5978" t="str">
        <f>VLOOKUP(tbStoricoOrdini[[#This Row],[CLIENTE]],tbClienti[],3,FALSE)</f>
        <v>Umbria</v>
      </c>
      <c r="G5978" t="str">
        <f>VLOOKUP(tbStoricoOrdini[[#This Row],[CLIENTE]],tbClienti[],7,FALSE)</f>
        <v>BD</v>
      </c>
      <c r="H5978" t="s">
        <v>63</v>
      </c>
      <c r="I5978" t="str">
        <f>IF(LEFT(tbStoricoOrdini[[#This Row],[ARTICOLO]],3) = "COG","COG",LEFT(tbStoricoOrdini[[#This Row],[ARTICOLO]],FIND(" ",tbStoricoOrdini[[#This Row],[ARTICOLO]])-1))</f>
        <v>KLM</v>
      </c>
      <c r="J5978" t="str">
        <f>MID(tbStoricoOrdini[[#This Row],[ARTICOLO]],FIND(" ",tbStoricoOrdini[[#This Row],[ARTICOLO]])+1,4)</f>
        <v>3000</v>
      </c>
      <c r="K5978" t="str">
        <f>IFERROR(RIGHT(tbStoricoOrdini[[#This Row],[ARTICOLO]],LEN(tbStoricoOrdini[[#This Row],[ARTICOLO]])-FIND(" ",tbStoricoOrdini[[#This Row],[ARTICOLO]],FIND(" ",tbStoricoOrdini[[#This Row],[ARTICOLO]]) +1)),"")</f>
        <v>Plus</v>
      </c>
      <c r="L5978" s="3">
        <f>VLOOKUP(tbStoricoOrdini[[#This Row],[ARTICOLO]],tbArticoli[],2,FALSE)</f>
        <v>145</v>
      </c>
      <c r="M5978" s="22">
        <f>tbStoricoOrdini[[#This Row],[IMPORTO]]/tbStoricoOrdini[[#This Row],[PREZZO]]</f>
        <v>28.544827586206896</v>
      </c>
      <c r="N5978" t="s">
        <v>13</v>
      </c>
      <c r="O5978" s="8">
        <f>VLOOKUP(tbStoricoOrdini[[#This Row],[AGENTE]],tbAgenti[],2,FALSE)</f>
        <v>0.1</v>
      </c>
      <c r="P5978" s="2">
        <v>4139</v>
      </c>
      <c r="Q5978" s="2">
        <f>tbStoricoOrdini[[#This Row],[IMPORTO]]*tbStoricoOrdini[[#This Row],[% COMM.]]</f>
        <v>413.90000000000003</v>
      </c>
      <c r="R5978" s="2">
        <f>tbStoricoOrdini[[#This Row],[TOT. COMM.]]+tbStoricoOrdini[[#This Row],[IMPORTO]]</f>
        <v>4552.8999999999996</v>
      </c>
    </row>
    <row r="5979" spans="1:18">
      <c r="A5979" s="1">
        <v>44013</v>
      </c>
      <c r="B5979" s="7">
        <f>MONTH(tbStoricoOrdini[[#This Row],[DATA]])</f>
        <v>7</v>
      </c>
      <c r="C5979" t="s">
        <v>6074</v>
      </c>
      <c r="D5979" t="str">
        <f>RIGHT(tbStoricoOrdini[[#This Row],[ORDINE]],4)</f>
        <v>5976</v>
      </c>
      <c r="E5979" t="s">
        <v>46</v>
      </c>
      <c r="F5979" t="str">
        <f>VLOOKUP(tbStoricoOrdini[[#This Row],[CLIENTE]],tbClienti[],3,FALSE)</f>
        <v>Umbria</v>
      </c>
      <c r="G5979" t="str">
        <f>VLOOKUP(tbStoricoOrdini[[#This Row],[CLIENTE]],tbClienti[],7,FALSE)</f>
        <v>BD</v>
      </c>
      <c r="H5979" t="s">
        <v>63</v>
      </c>
      <c r="I5979" t="str">
        <f>IF(LEFT(tbStoricoOrdini[[#This Row],[ARTICOLO]],3) = "COG","COG",LEFT(tbStoricoOrdini[[#This Row],[ARTICOLO]],FIND(" ",tbStoricoOrdini[[#This Row],[ARTICOLO]])-1))</f>
        <v>KLM</v>
      </c>
      <c r="J5979" t="str">
        <f>MID(tbStoricoOrdini[[#This Row],[ARTICOLO]],FIND(" ",tbStoricoOrdini[[#This Row],[ARTICOLO]])+1,4)</f>
        <v>3000</v>
      </c>
      <c r="K5979" t="str">
        <f>IFERROR(RIGHT(tbStoricoOrdini[[#This Row],[ARTICOLO]],LEN(tbStoricoOrdini[[#This Row],[ARTICOLO]])-FIND(" ",tbStoricoOrdini[[#This Row],[ARTICOLO]],FIND(" ",tbStoricoOrdini[[#This Row],[ARTICOLO]]) +1)),"")</f>
        <v>Plus</v>
      </c>
      <c r="L5979" s="3">
        <f>VLOOKUP(tbStoricoOrdini[[#This Row],[ARTICOLO]],tbArticoli[],2,FALSE)</f>
        <v>145</v>
      </c>
      <c r="M5979" s="22">
        <f>tbStoricoOrdini[[#This Row],[IMPORTO]]/tbStoricoOrdini[[#This Row],[PREZZO]]</f>
        <v>129.62758620689655</v>
      </c>
      <c r="N5979" t="s">
        <v>6</v>
      </c>
      <c r="O5979" s="8">
        <f>VLOOKUP(tbStoricoOrdini[[#This Row],[AGENTE]],tbAgenti[],2,FALSE)</f>
        <v>7.4999999999999997E-2</v>
      </c>
      <c r="P5979" s="2">
        <v>18796</v>
      </c>
      <c r="Q5979" s="2">
        <f>tbStoricoOrdini[[#This Row],[IMPORTO]]*tbStoricoOrdini[[#This Row],[% COMM.]]</f>
        <v>1409.7</v>
      </c>
      <c r="R5979" s="2">
        <f>tbStoricoOrdini[[#This Row],[TOT. COMM.]]+tbStoricoOrdini[[#This Row],[IMPORTO]]</f>
        <v>20205.7</v>
      </c>
    </row>
    <row r="5980" spans="1:18">
      <c r="A5980" s="1">
        <v>44013</v>
      </c>
      <c r="B5980" s="7">
        <f>MONTH(tbStoricoOrdini[[#This Row],[DATA]])</f>
        <v>7</v>
      </c>
      <c r="C5980" t="s">
        <v>6075</v>
      </c>
      <c r="D5980" t="str">
        <f>RIGHT(tbStoricoOrdini[[#This Row],[ORDINE]],4)</f>
        <v>5977</v>
      </c>
      <c r="E5980" t="s">
        <v>46</v>
      </c>
      <c r="F5980" t="str">
        <f>VLOOKUP(tbStoricoOrdini[[#This Row],[CLIENTE]],tbClienti[],3,FALSE)</f>
        <v>Umbria</v>
      </c>
      <c r="G5980" t="str">
        <f>VLOOKUP(tbStoricoOrdini[[#This Row],[CLIENTE]],tbClienti[],7,FALSE)</f>
        <v>BD</v>
      </c>
      <c r="H5980" t="s">
        <v>63</v>
      </c>
      <c r="I5980" t="str">
        <f>IF(LEFT(tbStoricoOrdini[[#This Row],[ARTICOLO]],3) = "COG","COG",LEFT(tbStoricoOrdini[[#This Row],[ARTICOLO]],FIND(" ",tbStoricoOrdini[[#This Row],[ARTICOLO]])-1))</f>
        <v>KLM</v>
      </c>
      <c r="J5980" t="str">
        <f>MID(tbStoricoOrdini[[#This Row],[ARTICOLO]],FIND(" ",tbStoricoOrdini[[#This Row],[ARTICOLO]])+1,4)</f>
        <v>3000</v>
      </c>
      <c r="K5980" t="str">
        <f>IFERROR(RIGHT(tbStoricoOrdini[[#This Row],[ARTICOLO]],LEN(tbStoricoOrdini[[#This Row],[ARTICOLO]])-FIND(" ",tbStoricoOrdini[[#This Row],[ARTICOLO]],FIND(" ",tbStoricoOrdini[[#This Row],[ARTICOLO]]) +1)),"")</f>
        <v>Plus</v>
      </c>
      <c r="L5980" s="3">
        <f>VLOOKUP(tbStoricoOrdini[[#This Row],[ARTICOLO]],tbArticoli[],2,FALSE)</f>
        <v>145</v>
      </c>
      <c r="M5980" s="22">
        <f>tbStoricoOrdini[[#This Row],[IMPORTO]]/tbStoricoOrdini[[#This Row],[PREZZO]]</f>
        <v>432.50344827586207</v>
      </c>
      <c r="N5980" t="s">
        <v>9</v>
      </c>
      <c r="O5980" s="8">
        <f>VLOOKUP(tbStoricoOrdini[[#This Row],[AGENTE]],tbAgenti[],2,FALSE)</f>
        <v>0.05</v>
      </c>
      <c r="P5980" s="2">
        <v>62713</v>
      </c>
      <c r="Q5980" s="2">
        <f>tbStoricoOrdini[[#This Row],[IMPORTO]]*tbStoricoOrdini[[#This Row],[% COMM.]]</f>
        <v>3135.65</v>
      </c>
      <c r="R5980" s="2">
        <f>tbStoricoOrdini[[#This Row],[TOT. COMM.]]+tbStoricoOrdini[[#This Row],[IMPORTO]]</f>
        <v>65848.649999999994</v>
      </c>
    </row>
    <row r="5981" spans="1:18">
      <c r="A5981" s="1">
        <v>44013</v>
      </c>
      <c r="B5981" s="7">
        <f>MONTH(tbStoricoOrdini[[#This Row],[DATA]])</f>
        <v>7</v>
      </c>
      <c r="C5981" t="s">
        <v>6076</v>
      </c>
      <c r="D5981" t="str">
        <f>RIGHT(tbStoricoOrdini[[#This Row],[ORDINE]],4)</f>
        <v>5978</v>
      </c>
      <c r="E5981" t="s">
        <v>46</v>
      </c>
      <c r="F5981" t="str">
        <f>VLOOKUP(tbStoricoOrdini[[#This Row],[CLIENTE]],tbClienti[],3,FALSE)</f>
        <v>Umbria</v>
      </c>
      <c r="G5981" t="str">
        <f>VLOOKUP(tbStoricoOrdini[[#This Row],[CLIENTE]],tbClienti[],7,FALSE)</f>
        <v>BD</v>
      </c>
      <c r="H5981" t="s">
        <v>66</v>
      </c>
      <c r="I5981" t="str">
        <f>IF(LEFT(tbStoricoOrdini[[#This Row],[ARTICOLO]],3) = "COG","COG",LEFT(tbStoricoOrdini[[#This Row],[ARTICOLO]],FIND(" ",tbStoricoOrdini[[#This Row],[ARTICOLO]])-1))</f>
        <v>BAG</v>
      </c>
      <c r="J5981" t="str">
        <f>MID(tbStoricoOrdini[[#This Row],[ARTICOLO]],FIND(" ",tbStoricoOrdini[[#This Row],[ARTICOLO]])+1,4)</f>
        <v>2500</v>
      </c>
      <c r="K5981" t="str">
        <f>IFERROR(RIGHT(tbStoricoOrdini[[#This Row],[ARTICOLO]],LEN(tbStoricoOrdini[[#This Row],[ARTICOLO]])-FIND(" ",tbStoricoOrdini[[#This Row],[ARTICOLO]],FIND(" ",tbStoricoOrdini[[#This Row],[ARTICOLO]]) +1)),"")</f>
        <v>Plus</v>
      </c>
      <c r="L5981" s="3">
        <f>VLOOKUP(tbStoricoOrdini[[#This Row],[ARTICOLO]],tbArticoli[],2,FALSE)</f>
        <v>220</v>
      </c>
      <c r="M5981" s="22">
        <f>tbStoricoOrdini[[#This Row],[IMPORTO]]/tbStoricoOrdini[[#This Row],[PREZZO]]</f>
        <v>0.13181818181818181</v>
      </c>
      <c r="N5981" t="s">
        <v>39</v>
      </c>
      <c r="O5981" s="8">
        <f>VLOOKUP(tbStoricoOrdini[[#This Row],[AGENTE]],tbAgenti[],2,FALSE)</f>
        <v>0.05</v>
      </c>
      <c r="P5981" s="2">
        <v>29</v>
      </c>
      <c r="Q5981" s="2">
        <f>tbStoricoOrdini[[#This Row],[IMPORTO]]*tbStoricoOrdini[[#This Row],[% COMM.]]</f>
        <v>1.4500000000000002</v>
      </c>
      <c r="R5981" s="2">
        <f>tbStoricoOrdini[[#This Row],[TOT. COMM.]]+tbStoricoOrdini[[#This Row],[IMPORTO]]</f>
        <v>30.45</v>
      </c>
    </row>
    <row r="5982" spans="1:18">
      <c r="A5982" s="1">
        <v>44013</v>
      </c>
      <c r="B5982" s="7">
        <f>MONTH(tbStoricoOrdini[[#This Row],[DATA]])</f>
        <v>7</v>
      </c>
      <c r="C5982" t="s">
        <v>6077</v>
      </c>
      <c r="D5982" t="str">
        <f>RIGHT(tbStoricoOrdini[[#This Row],[ORDINE]],4)</f>
        <v>5979</v>
      </c>
      <c r="E5982" t="s">
        <v>46</v>
      </c>
      <c r="F5982" t="str">
        <f>VLOOKUP(tbStoricoOrdini[[#This Row],[CLIENTE]],tbClienti[],3,FALSE)</f>
        <v>Umbria</v>
      </c>
      <c r="G5982" t="str">
        <f>VLOOKUP(tbStoricoOrdini[[#This Row],[CLIENTE]],tbClienti[],7,FALSE)</f>
        <v>BD</v>
      </c>
      <c r="H5982" t="s">
        <v>66</v>
      </c>
      <c r="I5982" t="str">
        <f>IF(LEFT(tbStoricoOrdini[[#This Row],[ARTICOLO]],3) = "COG","COG",LEFT(tbStoricoOrdini[[#This Row],[ARTICOLO]],FIND(" ",tbStoricoOrdini[[#This Row],[ARTICOLO]])-1))</f>
        <v>BAG</v>
      </c>
      <c r="J5982" t="str">
        <f>MID(tbStoricoOrdini[[#This Row],[ARTICOLO]],FIND(" ",tbStoricoOrdini[[#This Row],[ARTICOLO]])+1,4)</f>
        <v>2500</v>
      </c>
      <c r="K5982" t="str">
        <f>IFERROR(RIGHT(tbStoricoOrdini[[#This Row],[ARTICOLO]],LEN(tbStoricoOrdini[[#This Row],[ARTICOLO]])-FIND(" ",tbStoricoOrdini[[#This Row],[ARTICOLO]],FIND(" ",tbStoricoOrdini[[#This Row],[ARTICOLO]]) +1)),"")</f>
        <v>Plus</v>
      </c>
      <c r="L5982" s="3">
        <f>VLOOKUP(tbStoricoOrdini[[#This Row],[ARTICOLO]],tbArticoli[],2,FALSE)</f>
        <v>220</v>
      </c>
      <c r="M5982" s="22">
        <f>tbStoricoOrdini[[#This Row],[IMPORTO]]/tbStoricoOrdini[[#This Row],[PREZZO]]</f>
        <v>3.2136363636363638</v>
      </c>
      <c r="N5982" t="s">
        <v>11</v>
      </c>
      <c r="O5982" s="8">
        <f>VLOOKUP(tbStoricoOrdini[[#This Row],[AGENTE]],tbAgenti[],2,FALSE)</f>
        <v>0.04</v>
      </c>
      <c r="P5982" s="2">
        <v>707</v>
      </c>
      <c r="Q5982" s="2">
        <f>tbStoricoOrdini[[#This Row],[IMPORTO]]*tbStoricoOrdini[[#This Row],[% COMM.]]</f>
        <v>28.28</v>
      </c>
      <c r="R5982" s="2">
        <f>tbStoricoOrdini[[#This Row],[TOT. COMM.]]+tbStoricoOrdini[[#This Row],[IMPORTO]]</f>
        <v>735.28</v>
      </c>
    </row>
    <row r="5983" spans="1:18">
      <c r="A5983" s="1">
        <v>44013</v>
      </c>
      <c r="B5983" s="7">
        <f>MONTH(tbStoricoOrdini[[#This Row],[DATA]])</f>
        <v>7</v>
      </c>
      <c r="C5983" t="s">
        <v>6078</v>
      </c>
      <c r="D5983" t="str">
        <f>RIGHT(tbStoricoOrdini[[#This Row],[ORDINE]],4)</f>
        <v>5980</v>
      </c>
      <c r="E5983" t="s">
        <v>46</v>
      </c>
      <c r="F5983" t="str">
        <f>VLOOKUP(tbStoricoOrdini[[#This Row],[CLIENTE]],tbClienti[],3,FALSE)</f>
        <v>Umbria</v>
      </c>
      <c r="G5983" t="str">
        <f>VLOOKUP(tbStoricoOrdini[[#This Row],[CLIENTE]],tbClienti[],7,FALSE)</f>
        <v>BD</v>
      </c>
      <c r="H5983" t="s">
        <v>66</v>
      </c>
      <c r="I5983" t="str">
        <f>IF(LEFT(tbStoricoOrdini[[#This Row],[ARTICOLO]],3) = "COG","COG",LEFT(tbStoricoOrdini[[#This Row],[ARTICOLO]],FIND(" ",tbStoricoOrdini[[#This Row],[ARTICOLO]])-1))</f>
        <v>BAG</v>
      </c>
      <c r="J5983" t="str">
        <f>MID(tbStoricoOrdini[[#This Row],[ARTICOLO]],FIND(" ",tbStoricoOrdini[[#This Row],[ARTICOLO]])+1,4)</f>
        <v>2500</v>
      </c>
      <c r="K5983" t="str">
        <f>IFERROR(RIGHT(tbStoricoOrdini[[#This Row],[ARTICOLO]],LEN(tbStoricoOrdini[[#This Row],[ARTICOLO]])-FIND(" ",tbStoricoOrdini[[#This Row],[ARTICOLO]],FIND(" ",tbStoricoOrdini[[#This Row],[ARTICOLO]]) +1)),"")</f>
        <v>Plus</v>
      </c>
      <c r="L5983" s="3">
        <f>VLOOKUP(tbStoricoOrdini[[#This Row],[ARTICOLO]],tbArticoli[],2,FALSE)</f>
        <v>220</v>
      </c>
      <c r="M5983" s="22">
        <f>tbStoricoOrdini[[#This Row],[IMPORTO]]/tbStoricoOrdini[[#This Row],[PREZZO]]</f>
        <v>0.48181818181818181</v>
      </c>
      <c r="N5983" t="s">
        <v>15</v>
      </c>
      <c r="O5983" s="8">
        <f>VLOOKUP(tbStoricoOrdini[[#This Row],[AGENTE]],tbAgenti[],2,FALSE)</f>
        <v>0.08</v>
      </c>
      <c r="P5983" s="2">
        <v>106</v>
      </c>
      <c r="Q5983" s="2">
        <f>tbStoricoOrdini[[#This Row],[IMPORTO]]*tbStoricoOrdini[[#This Row],[% COMM.]]</f>
        <v>8.48</v>
      </c>
      <c r="R5983" s="2">
        <f>tbStoricoOrdini[[#This Row],[TOT. COMM.]]+tbStoricoOrdini[[#This Row],[IMPORTO]]</f>
        <v>114.48</v>
      </c>
    </row>
    <row r="5984" spans="1:18">
      <c r="A5984" s="1">
        <v>44013</v>
      </c>
      <c r="B5984" s="7">
        <f>MONTH(tbStoricoOrdini[[#This Row],[DATA]])</f>
        <v>7</v>
      </c>
      <c r="C5984" t="s">
        <v>6079</v>
      </c>
      <c r="D5984" t="str">
        <f>RIGHT(tbStoricoOrdini[[#This Row],[ORDINE]],4)</f>
        <v>5981</v>
      </c>
      <c r="E5984" t="s">
        <v>46</v>
      </c>
      <c r="F5984" t="str">
        <f>VLOOKUP(tbStoricoOrdini[[#This Row],[CLIENTE]],tbClienti[],3,FALSE)</f>
        <v>Umbria</v>
      </c>
      <c r="G5984" t="str">
        <f>VLOOKUP(tbStoricoOrdini[[#This Row],[CLIENTE]],tbClienti[],7,FALSE)</f>
        <v>BD</v>
      </c>
      <c r="H5984" t="s">
        <v>66</v>
      </c>
      <c r="I5984" t="str">
        <f>IF(LEFT(tbStoricoOrdini[[#This Row],[ARTICOLO]],3) = "COG","COG",LEFT(tbStoricoOrdini[[#This Row],[ARTICOLO]],FIND(" ",tbStoricoOrdini[[#This Row],[ARTICOLO]])-1))</f>
        <v>BAG</v>
      </c>
      <c r="J5984" t="str">
        <f>MID(tbStoricoOrdini[[#This Row],[ARTICOLO]],FIND(" ",tbStoricoOrdini[[#This Row],[ARTICOLO]])+1,4)</f>
        <v>2500</v>
      </c>
      <c r="K5984" t="str">
        <f>IFERROR(RIGHT(tbStoricoOrdini[[#This Row],[ARTICOLO]],LEN(tbStoricoOrdini[[#This Row],[ARTICOLO]])-FIND(" ",tbStoricoOrdini[[#This Row],[ARTICOLO]],FIND(" ",tbStoricoOrdini[[#This Row],[ARTICOLO]]) +1)),"")</f>
        <v>Plus</v>
      </c>
      <c r="L5984" s="3">
        <f>VLOOKUP(tbStoricoOrdini[[#This Row],[ARTICOLO]],tbArticoli[],2,FALSE)</f>
        <v>220</v>
      </c>
      <c r="M5984" s="22">
        <f>tbStoricoOrdini[[#This Row],[IMPORTO]]/tbStoricoOrdini[[#This Row],[PREZZO]]</f>
        <v>4.372727272727273</v>
      </c>
      <c r="N5984" t="s">
        <v>7</v>
      </c>
      <c r="O5984" s="8">
        <f>VLOOKUP(tbStoricoOrdini[[#This Row],[AGENTE]],tbAgenti[],2,FALSE)</f>
        <v>0.03</v>
      </c>
      <c r="P5984" s="2">
        <v>962</v>
      </c>
      <c r="Q5984" s="2">
        <f>tbStoricoOrdini[[#This Row],[IMPORTO]]*tbStoricoOrdini[[#This Row],[% COMM.]]</f>
        <v>28.86</v>
      </c>
      <c r="R5984" s="2">
        <f>tbStoricoOrdini[[#This Row],[TOT. COMM.]]+tbStoricoOrdini[[#This Row],[IMPORTO]]</f>
        <v>990.86</v>
      </c>
    </row>
    <row r="5985" spans="1:18">
      <c r="A5985" s="1">
        <v>44013</v>
      </c>
      <c r="B5985" s="7">
        <f>MONTH(tbStoricoOrdini[[#This Row],[DATA]])</f>
        <v>7</v>
      </c>
      <c r="C5985" t="s">
        <v>6080</v>
      </c>
      <c r="D5985" t="str">
        <f>RIGHT(tbStoricoOrdini[[#This Row],[ORDINE]],4)</f>
        <v>5982</v>
      </c>
      <c r="E5985" t="s">
        <v>46</v>
      </c>
      <c r="F5985" t="str">
        <f>VLOOKUP(tbStoricoOrdini[[#This Row],[CLIENTE]],tbClienti[],3,FALSE)</f>
        <v>Umbria</v>
      </c>
      <c r="G5985" t="str">
        <f>VLOOKUP(tbStoricoOrdini[[#This Row],[CLIENTE]],tbClienti[],7,FALSE)</f>
        <v>BD</v>
      </c>
      <c r="H5985" t="s">
        <v>66</v>
      </c>
      <c r="I5985" t="str">
        <f>IF(LEFT(tbStoricoOrdini[[#This Row],[ARTICOLO]],3) = "COG","COG",LEFT(tbStoricoOrdini[[#This Row],[ARTICOLO]],FIND(" ",tbStoricoOrdini[[#This Row],[ARTICOLO]])-1))</f>
        <v>BAG</v>
      </c>
      <c r="J5985" t="str">
        <f>MID(tbStoricoOrdini[[#This Row],[ARTICOLO]],FIND(" ",tbStoricoOrdini[[#This Row],[ARTICOLO]])+1,4)</f>
        <v>2500</v>
      </c>
      <c r="K5985" t="str">
        <f>IFERROR(RIGHT(tbStoricoOrdini[[#This Row],[ARTICOLO]],LEN(tbStoricoOrdini[[#This Row],[ARTICOLO]])-FIND(" ",tbStoricoOrdini[[#This Row],[ARTICOLO]],FIND(" ",tbStoricoOrdini[[#This Row],[ARTICOLO]]) +1)),"")</f>
        <v>Plus</v>
      </c>
      <c r="L5985" s="3">
        <f>VLOOKUP(tbStoricoOrdini[[#This Row],[ARTICOLO]],tbArticoli[],2,FALSE)</f>
        <v>220</v>
      </c>
      <c r="M5985" s="22">
        <f>tbStoricoOrdini[[#This Row],[IMPORTO]]/tbStoricoOrdini[[#This Row],[PREZZO]]</f>
        <v>0.25454545454545452</v>
      </c>
      <c r="N5985" t="s">
        <v>13</v>
      </c>
      <c r="O5985" s="8">
        <f>VLOOKUP(tbStoricoOrdini[[#This Row],[AGENTE]],tbAgenti[],2,FALSE)</f>
        <v>0.1</v>
      </c>
      <c r="P5985" s="2">
        <v>56</v>
      </c>
      <c r="Q5985" s="2">
        <f>tbStoricoOrdini[[#This Row],[IMPORTO]]*tbStoricoOrdini[[#This Row],[% COMM.]]</f>
        <v>5.6000000000000005</v>
      </c>
      <c r="R5985" s="2">
        <f>tbStoricoOrdini[[#This Row],[TOT. COMM.]]+tbStoricoOrdini[[#This Row],[IMPORTO]]</f>
        <v>61.6</v>
      </c>
    </row>
    <row r="5986" spans="1:18">
      <c r="A5986" s="1">
        <v>44013</v>
      </c>
      <c r="B5986" s="7">
        <f>MONTH(tbStoricoOrdini[[#This Row],[DATA]])</f>
        <v>7</v>
      </c>
      <c r="C5986" t="s">
        <v>6081</v>
      </c>
      <c r="D5986" t="str">
        <f>RIGHT(tbStoricoOrdini[[#This Row],[ORDINE]],4)</f>
        <v>5983</v>
      </c>
      <c r="E5986" t="s">
        <v>46</v>
      </c>
      <c r="F5986" t="str">
        <f>VLOOKUP(tbStoricoOrdini[[#This Row],[CLIENTE]],tbClienti[],3,FALSE)</f>
        <v>Umbria</v>
      </c>
      <c r="G5986" t="str">
        <f>VLOOKUP(tbStoricoOrdini[[#This Row],[CLIENTE]],tbClienti[],7,FALSE)</f>
        <v>BD</v>
      </c>
      <c r="H5986" t="s">
        <v>66</v>
      </c>
      <c r="I5986" t="str">
        <f>IF(LEFT(tbStoricoOrdini[[#This Row],[ARTICOLO]],3) = "COG","COG",LEFT(tbStoricoOrdini[[#This Row],[ARTICOLO]],FIND(" ",tbStoricoOrdini[[#This Row],[ARTICOLO]])-1))</f>
        <v>BAG</v>
      </c>
      <c r="J5986" t="str">
        <f>MID(tbStoricoOrdini[[#This Row],[ARTICOLO]],FIND(" ",tbStoricoOrdini[[#This Row],[ARTICOLO]])+1,4)</f>
        <v>2500</v>
      </c>
      <c r="K5986" t="str">
        <f>IFERROR(RIGHT(tbStoricoOrdini[[#This Row],[ARTICOLO]],LEN(tbStoricoOrdini[[#This Row],[ARTICOLO]])-FIND(" ",tbStoricoOrdini[[#This Row],[ARTICOLO]],FIND(" ",tbStoricoOrdini[[#This Row],[ARTICOLO]]) +1)),"")</f>
        <v>Plus</v>
      </c>
      <c r="L5986" s="3">
        <f>VLOOKUP(tbStoricoOrdini[[#This Row],[ARTICOLO]],tbArticoli[],2,FALSE)</f>
        <v>220</v>
      </c>
      <c r="M5986" s="22">
        <f>tbStoricoOrdini[[#This Row],[IMPORTO]]/tbStoricoOrdini[[#This Row],[PREZZO]]</f>
        <v>15.99090909090909</v>
      </c>
      <c r="N5986" t="s">
        <v>6</v>
      </c>
      <c r="O5986" s="8">
        <f>VLOOKUP(tbStoricoOrdini[[#This Row],[AGENTE]],tbAgenti[],2,FALSE)</f>
        <v>7.4999999999999997E-2</v>
      </c>
      <c r="P5986" s="2">
        <v>3518</v>
      </c>
      <c r="Q5986" s="2">
        <f>tbStoricoOrdini[[#This Row],[IMPORTO]]*tbStoricoOrdini[[#This Row],[% COMM.]]</f>
        <v>263.84999999999997</v>
      </c>
      <c r="R5986" s="2">
        <f>tbStoricoOrdini[[#This Row],[TOT. COMM.]]+tbStoricoOrdini[[#This Row],[IMPORTO]]</f>
        <v>3781.85</v>
      </c>
    </row>
    <row r="5987" spans="1:18">
      <c r="A5987" s="1">
        <v>44013</v>
      </c>
      <c r="B5987" s="7">
        <f>MONTH(tbStoricoOrdini[[#This Row],[DATA]])</f>
        <v>7</v>
      </c>
      <c r="C5987" t="s">
        <v>6082</v>
      </c>
      <c r="D5987" t="str">
        <f>RIGHT(tbStoricoOrdini[[#This Row],[ORDINE]],4)</f>
        <v>5984</v>
      </c>
      <c r="E5987" t="s">
        <v>46</v>
      </c>
      <c r="F5987" t="str">
        <f>VLOOKUP(tbStoricoOrdini[[#This Row],[CLIENTE]],tbClienti[],3,FALSE)</f>
        <v>Umbria</v>
      </c>
      <c r="G5987" t="str">
        <f>VLOOKUP(tbStoricoOrdini[[#This Row],[CLIENTE]],tbClienti[],7,FALSE)</f>
        <v>BD</v>
      </c>
      <c r="H5987" t="s">
        <v>66</v>
      </c>
      <c r="I5987" t="str">
        <f>IF(LEFT(tbStoricoOrdini[[#This Row],[ARTICOLO]],3) = "COG","COG",LEFT(tbStoricoOrdini[[#This Row],[ARTICOLO]],FIND(" ",tbStoricoOrdini[[#This Row],[ARTICOLO]])-1))</f>
        <v>BAG</v>
      </c>
      <c r="J5987" t="str">
        <f>MID(tbStoricoOrdini[[#This Row],[ARTICOLO]],FIND(" ",tbStoricoOrdini[[#This Row],[ARTICOLO]])+1,4)</f>
        <v>2500</v>
      </c>
      <c r="K5987" t="str">
        <f>IFERROR(RIGHT(tbStoricoOrdini[[#This Row],[ARTICOLO]],LEN(tbStoricoOrdini[[#This Row],[ARTICOLO]])-FIND(" ",tbStoricoOrdini[[#This Row],[ARTICOLO]],FIND(" ",tbStoricoOrdini[[#This Row],[ARTICOLO]]) +1)),"")</f>
        <v>Plus</v>
      </c>
      <c r="L5987" s="3">
        <f>VLOOKUP(tbStoricoOrdini[[#This Row],[ARTICOLO]],tbArticoli[],2,FALSE)</f>
        <v>220</v>
      </c>
      <c r="M5987" s="22">
        <f>tbStoricoOrdini[[#This Row],[IMPORTO]]/tbStoricoOrdini[[#This Row],[PREZZO]]</f>
        <v>4.627272727272727</v>
      </c>
      <c r="N5987" t="s">
        <v>9</v>
      </c>
      <c r="O5987" s="8">
        <f>VLOOKUP(tbStoricoOrdini[[#This Row],[AGENTE]],tbAgenti[],2,FALSE)</f>
        <v>0.05</v>
      </c>
      <c r="P5987" s="2">
        <v>1018</v>
      </c>
      <c r="Q5987" s="2">
        <f>tbStoricoOrdini[[#This Row],[IMPORTO]]*tbStoricoOrdini[[#This Row],[% COMM.]]</f>
        <v>50.900000000000006</v>
      </c>
      <c r="R5987" s="2">
        <f>tbStoricoOrdini[[#This Row],[TOT. COMM.]]+tbStoricoOrdini[[#This Row],[IMPORTO]]</f>
        <v>1068.9000000000001</v>
      </c>
    </row>
    <row r="5988" spans="1:18">
      <c r="A5988" s="1">
        <v>44013</v>
      </c>
      <c r="B5988" s="7">
        <f>MONTH(tbStoricoOrdini[[#This Row],[DATA]])</f>
        <v>7</v>
      </c>
      <c r="C5988" t="s">
        <v>6083</v>
      </c>
      <c r="D5988" t="str">
        <f>RIGHT(tbStoricoOrdini[[#This Row],[ORDINE]],4)</f>
        <v>5985</v>
      </c>
      <c r="E5988" t="s">
        <v>46</v>
      </c>
      <c r="F5988" t="str">
        <f>VLOOKUP(tbStoricoOrdini[[#This Row],[CLIENTE]],tbClienti[],3,FALSE)</f>
        <v>Umbria</v>
      </c>
      <c r="G5988" t="str">
        <f>VLOOKUP(tbStoricoOrdini[[#This Row],[CLIENTE]],tbClienti[],7,FALSE)</f>
        <v>BD</v>
      </c>
      <c r="H5988" t="s">
        <v>67</v>
      </c>
      <c r="I5988" t="str">
        <f>IF(LEFT(tbStoricoOrdini[[#This Row],[ARTICOLO]],3) = "COG","COG",LEFT(tbStoricoOrdini[[#This Row],[ARTICOLO]],FIND(" ",tbStoricoOrdini[[#This Row],[ARTICOLO]])-1))</f>
        <v>BAG</v>
      </c>
      <c r="J5988" t="str">
        <f>MID(tbStoricoOrdini[[#This Row],[ARTICOLO]],FIND(" ",tbStoricoOrdini[[#This Row],[ARTICOLO]])+1,4)</f>
        <v>2500</v>
      </c>
      <c r="K5988" t="str">
        <f>IFERROR(RIGHT(tbStoricoOrdini[[#This Row],[ARTICOLO]],LEN(tbStoricoOrdini[[#This Row],[ARTICOLO]])-FIND(" ",tbStoricoOrdini[[#This Row],[ARTICOLO]],FIND(" ",tbStoricoOrdini[[#This Row],[ARTICOLO]]) +1)),"")</f>
        <v>Medium</v>
      </c>
      <c r="L5988" s="3">
        <f>VLOOKUP(tbStoricoOrdini[[#This Row],[ARTICOLO]],tbArticoli[],2,FALSE)</f>
        <v>210</v>
      </c>
      <c r="M5988" s="22">
        <f>tbStoricoOrdini[[#This Row],[IMPORTO]]/tbStoricoOrdini[[#This Row],[PREZZO]]</f>
        <v>20.399999999999999</v>
      </c>
      <c r="N5988" t="s">
        <v>6</v>
      </c>
      <c r="O5988" s="8">
        <f>VLOOKUP(tbStoricoOrdini[[#This Row],[AGENTE]],tbAgenti[],2,FALSE)</f>
        <v>7.4999999999999997E-2</v>
      </c>
      <c r="P5988" s="2">
        <v>4284</v>
      </c>
      <c r="Q5988" s="2">
        <f>tbStoricoOrdini[[#This Row],[IMPORTO]]*tbStoricoOrdini[[#This Row],[% COMM.]]</f>
        <v>321.3</v>
      </c>
      <c r="R5988" s="2">
        <f>tbStoricoOrdini[[#This Row],[TOT. COMM.]]+tbStoricoOrdini[[#This Row],[IMPORTO]]</f>
        <v>4605.3</v>
      </c>
    </row>
    <row r="5989" spans="1:18">
      <c r="A5989" s="1">
        <v>44013</v>
      </c>
      <c r="B5989" s="7">
        <f>MONTH(tbStoricoOrdini[[#This Row],[DATA]])</f>
        <v>7</v>
      </c>
      <c r="C5989" t="s">
        <v>6084</v>
      </c>
      <c r="D5989" t="str">
        <f>RIGHT(tbStoricoOrdini[[#This Row],[ORDINE]],4)</f>
        <v>5986</v>
      </c>
      <c r="E5989" t="s">
        <v>46</v>
      </c>
      <c r="F5989" t="str">
        <f>VLOOKUP(tbStoricoOrdini[[#This Row],[CLIENTE]],tbClienti[],3,FALSE)</f>
        <v>Umbria</v>
      </c>
      <c r="G5989" t="str">
        <f>VLOOKUP(tbStoricoOrdini[[#This Row],[CLIENTE]],tbClienti[],7,FALSE)</f>
        <v>BD</v>
      </c>
      <c r="H5989" t="s">
        <v>82</v>
      </c>
      <c r="I5989" t="str">
        <f>IF(LEFT(tbStoricoOrdini[[#This Row],[ARTICOLO]],3) = "COG","COG",LEFT(tbStoricoOrdini[[#This Row],[ARTICOLO]],FIND(" ",tbStoricoOrdini[[#This Row],[ARTICOLO]])-1))</f>
        <v>COG</v>
      </c>
      <c r="J5989" t="str">
        <f>MID(tbStoricoOrdini[[#This Row],[ARTICOLO]],FIND(" ",tbStoricoOrdini[[#This Row],[ARTICOLO]])+1,4)</f>
        <v>7000</v>
      </c>
      <c r="K5989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5989" s="3">
        <f>VLOOKUP(tbStoricoOrdini[[#This Row],[ARTICOLO]],tbArticoli[],2,FALSE)</f>
        <v>500</v>
      </c>
      <c r="M5989" s="22">
        <f>tbStoricoOrdini[[#This Row],[IMPORTO]]/tbStoricoOrdini[[#This Row],[PREZZO]]</f>
        <v>9.2159999999999993</v>
      </c>
      <c r="N5989" t="s">
        <v>6</v>
      </c>
      <c r="O5989" s="8">
        <f>VLOOKUP(tbStoricoOrdini[[#This Row],[AGENTE]],tbAgenti[],2,FALSE)</f>
        <v>7.4999999999999997E-2</v>
      </c>
      <c r="P5989" s="2">
        <v>4608</v>
      </c>
      <c r="Q5989" s="2">
        <f>tbStoricoOrdini[[#This Row],[IMPORTO]]*tbStoricoOrdini[[#This Row],[% COMM.]]</f>
        <v>345.59999999999997</v>
      </c>
      <c r="R5989" s="2">
        <f>tbStoricoOrdini[[#This Row],[TOT. COMM.]]+tbStoricoOrdini[[#This Row],[IMPORTO]]</f>
        <v>4953.6000000000004</v>
      </c>
    </row>
    <row r="5990" spans="1:18">
      <c r="A5990" s="1">
        <v>44013</v>
      </c>
      <c r="B5990" s="7">
        <f>MONTH(tbStoricoOrdini[[#This Row],[DATA]])</f>
        <v>7</v>
      </c>
      <c r="C5990" t="s">
        <v>6085</v>
      </c>
      <c r="D5990" t="str">
        <f>RIGHT(tbStoricoOrdini[[#This Row],[ORDINE]],4)</f>
        <v>5987</v>
      </c>
      <c r="E5990" t="s">
        <v>46</v>
      </c>
      <c r="F5990" t="str">
        <f>VLOOKUP(tbStoricoOrdini[[#This Row],[CLIENTE]],tbClienti[],3,FALSE)</f>
        <v>Umbria</v>
      </c>
      <c r="G5990" t="str">
        <f>VLOOKUP(tbStoricoOrdini[[#This Row],[CLIENTE]],tbClienti[],7,FALSE)</f>
        <v>BD</v>
      </c>
      <c r="H5990" t="s">
        <v>68</v>
      </c>
      <c r="I5990" t="str">
        <f>IF(LEFT(tbStoricoOrdini[[#This Row],[ARTICOLO]],3) = "COG","COG",LEFT(tbStoricoOrdini[[#This Row],[ARTICOLO]],FIND(" ",tbStoricoOrdini[[#This Row],[ARTICOLO]])-1))</f>
        <v>BAG</v>
      </c>
      <c r="J5990" t="str">
        <f>MID(tbStoricoOrdini[[#This Row],[ARTICOLO]],FIND(" ",tbStoricoOrdini[[#This Row],[ARTICOLO]])+1,4)</f>
        <v>5000</v>
      </c>
      <c r="K5990" t="str">
        <f>IFERROR(RIGHT(tbStoricoOrdini[[#This Row],[ARTICOLO]],LEN(tbStoricoOrdini[[#This Row],[ARTICOLO]])-FIND(" ",tbStoricoOrdini[[#This Row],[ARTICOLO]],FIND(" ",tbStoricoOrdini[[#This Row],[ARTICOLO]]) +1)),"")</f>
        <v/>
      </c>
      <c r="L5990" s="3">
        <f>VLOOKUP(tbStoricoOrdini[[#This Row],[ARTICOLO]],tbArticoli[],2,FALSE)</f>
        <v>250</v>
      </c>
      <c r="M5990" s="22">
        <f>tbStoricoOrdini[[#This Row],[IMPORTO]]/tbStoricoOrdini[[#This Row],[PREZZO]]</f>
        <v>1.4079999999999999</v>
      </c>
      <c r="N5990" t="s">
        <v>7</v>
      </c>
      <c r="O5990" s="8">
        <f>VLOOKUP(tbStoricoOrdini[[#This Row],[AGENTE]],tbAgenti[],2,FALSE)</f>
        <v>0.03</v>
      </c>
      <c r="P5990" s="2">
        <v>352</v>
      </c>
      <c r="Q5990" s="2">
        <f>tbStoricoOrdini[[#This Row],[IMPORTO]]*tbStoricoOrdini[[#This Row],[% COMM.]]</f>
        <v>10.559999999999999</v>
      </c>
      <c r="R5990" s="2">
        <f>tbStoricoOrdini[[#This Row],[TOT. COMM.]]+tbStoricoOrdini[[#This Row],[IMPORTO]]</f>
        <v>362.56</v>
      </c>
    </row>
    <row r="5991" spans="1:18">
      <c r="A5991" s="1">
        <v>44013</v>
      </c>
      <c r="B5991" s="7">
        <f>MONTH(tbStoricoOrdini[[#This Row],[DATA]])</f>
        <v>7</v>
      </c>
      <c r="C5991" t="s">
        <v>6086</v>
      </c>
      <c r="D5991" t="str">
        <f>RIGHT(tbStoricoOrdini[[#This Row],[ORDINE]],4)</f>
        <v>5988</v>
      </c>
      <c r="E5991" t="s">
        <v>46</v>
      </c>
      <c r="F5991" t="str">
        <f>VLOOKUP(tbStoricoOrdini[[#This Row],[CLIENTE]],tbClienti[],3,FALSE)</f>
        <v>Umbria</v>
      </c>
      <c r="G5991" t="str">
        <f>VLOOKUP(tbStoricoOrdini[[#This Row],[CLIENTE]],tbClienti[],7,FALSE)</f>
        <v>BD</v>
      </c>
      <c r="H5991" t="s">
        <v>69</v>
      </c>
      <c r="I5991" t="str">
        <f>IF(LEFT(tbStoricoOrdini[[#This Row],[ARTICOLO]],3) = "COG","COG",LEFT(tbStoricoOrdini[[#This Row],[ARTICOLO]],FIND(" ",tbStoricoOrdini[[#This Row],[ARTICOLO]])-1))</f>
        <v>BAG</v>
      </c>
      <c r="J5991" t="str">
        <f>MID(tbStoricoOrdini[[#This Row],[ARTICOLO]],FIND(" ",tbStoricoOrdini[[#This Row],[ARTICOLO]])+1,4)</f>
        <v>1121</v>
      </c>
      <c r="K5991" t="str">
        <f>IFERROR(RIGHT(tbStoricoOrdini[[#This Row],[ARTICOLO]],LEN(tbStoricoOrdini[[#This Row],[ARTICOLO]])-FIND(" ",tbStoricoOrdini[[#This Row],[ARTICOLO]],FIND(" ",tbStoricoOrdini[[#This Row],[ARTICOLO]]) +1)),"")</f>
        <v>Gold</v>
      </c>
      <c r="L5991" s="3">
        <f>VLOOKUP(tbStoricoOrdini[[#This Row],[ARTICOLO]],tbArticoli[],2,FALSE)</f>
        <v>230</v>
      </c>
      <c r="M5991" s="22">
        <f>tbStoricoOrdini[[#This Row],[IMPORTO]]/tbStoricoOrdini[[#This Row],[PREZZO]]</f>
        <v>5.9391304347826086</v>
      </c>
      <c r="N5991" t="s">
        <v>19</v>
      </c>
      <c r="O5991" s="8">
        <f>VLOOKUP(tbStoricoOrdini[[#This Row],[AGENTE]],tbAgenti[],2,FALSE)</f>
        <v>0.05</v>
      </c>
      <c r="P5991" s="2">
        <v>1366</v>
      </c>
      <c r="Q5991" s="2">
        <f>tbStoricoOrdini[[#This Row],[IMPORTO]]*tbStoricoOrdini[[#This Row],[% COMM.]]</f>
        <v>68.3</v>
      </c>
      <c r="R5991" s="2">
        <f>tbStoricoOrdini[[#This Row],[TOT. COMM.]]+tbStoricoOrdini[[#This Row],[IMPORTO]]</f>
        <v>1434.3</v>
      </c>
    </row>
    <row r="5992" spans="1:18">
      <c r="A5992" s="1">
        <v>44013</v>
      </c>
      <c r="B5992" s="7">
        <f>MONTH(tbStoricoOrdini[[#This Row],[DATA]])</f>
        <v>7</v>
      </c>
      <c r="C5992" t="s">
        <v>6087</v>
      </c>
      <c r="D5992" t="str">
        <f>RIGHT(tbStoricoOrdini[[#This Row],[ORDINE]],4)</f>
        <v>5989</v>
      </c>
      <c r="E5992" t="s">
        <v>46</v>
      </c>
      <c r="F5992" t="str">
        <f>VLOOKUP(tbStoricoOrdini[[#This Row],[CLIENTE]],tbClienti[],3,FALSE)</f>
        <v>Umbria</v>
      </c>
      <c r="G5992" t="str">
        <f>VLOOKUP(tbStoricoOrdini[[#This Row],[CLIENTE]],tbClienti[],7,FALSE)</f>
        <v>BD</v>
      </c>
      <c r="H5992" t="s">
        <v>69</v>
      </c>
      <c r="I5992" t="str">
        <f>IF(LEFT(tbStoricoOrdini[[#This Row],[ARTICOLO]],3) = "COG","COG",LEFT(tbStoricoOrdini[[#This Row],[ARTICOLO]],FIND(" ",tbStoricoOrdini[[#This Row],[ARTICOLO]])-1))</f>
        <v>BAG</v>
      </c>
      <c r="J5992" t="str">
        <f>MID(tbStoricoOrdini[[#This Row],[ARTICOLO]],FIND(" ",tbStoricoOrdini[[#This Row],[ARTICOLO]])+1,4)</f>
        <v>1121</v>
      </c>
      <c r="K5992" t="str">
        <f>IFERROR(RIGHT(tbStoricoOrdini[[#This Row],[ARTICOLO]],LEN(tbStoricoOrdini[[#This Row],[ARTICOLO]])-FIND(" ",tbStoricoOrdini[[#This Row],[ARTICOLO]],FIND(" ",tbStoricoOrdini[[#This Row],[ARTICOLO]]) +1)),"")</f>
        <v>Gold</v>
      </c>
      <c r="L5992" s="3">
        <f>VLOOKUP(tbStoricoOrdini[[#This Row],[ARTICOLO]],tbArticoli[],2,FALSE)</f>
        <v>230</v>
      </c>
      <c r="M5992" s="22">
        <f>tbStoricoOrdini[[#This Row],[IMPORTO]]/tbStoricoOrdini[[#This Row],[PREZZO]]</f>
        <v>19.38695652173913</v>
      </c>
      <c r="N5992" t="s">
        <v>6</v>
      </c>
      <c r="O5992" s="8">
        <f>VLOOKUP(tbStoricoOrdini[[#This Row],[AGENTE]],tbAgenti[],2,FALSE)</f>
        <v>7.4999999999999997E-2</v>
      </c>
      <c r="P5992" s="2">
        <v>4459</v>
      </c>
      <c r="Q5992" s="2">
        <f>tbStoricoOrdini[[#This Row],[IMPORTO]]*tbStoricoOrdini[[#This Row],[% COMM.]]</f>
        <v>334.42500000000001</v>
      </c>
      <c r="R5992" s="2">
        <f>tbStoricoOrdini[[#This Row],[TOT. COMM.]]+tbStoricoOrdini[[#This Row],[IMPORTO]]</f>
        <v>4793.4250000000002</v>
      </c>
    </row>
    <row r="5993" spans="1:18">
      <c r="A5993" s="1">
        <v>44013</v>
      </c>
      <c r="B5993" s="7">
        <f>MONTH(tbStoricoOrdini[[#This Row],[DATA]])</f>
        <v>7</v>
      </c>
      <c r="C5993" t="s">
        <v>6088</v>
      </c>
      <c r="D5993" t="str">
        <f>RIGHT(tbStoricoOrdini[[#This Row],[ORDINE]],4)</f>
        <v>5990</v>
      </c>
      <c r="E5993" t="s">
        <v>46</v>
      </c>
      <c r="F5993" t="str">
        <f>VLOOKUP(tbStoricoOrdini[[#This Row],[CLIENTE]],tbClienti[],3,FALSE)</f>
        <v>Umbria</v>
      </c>
      <c r="G5993" t="str">
        <f>VLOOKUP(tbStoricoOrdini[[#This Row],[CLIENTE]],tbClienti[],7,FALSE)</f>
        <v>BD</v>
      </c>
      <c r="H5993" t="s">
        <v>69</v>
      </c>
      <c r="I5993" t="str">
        <f>IF(LEFT(tbStoricoOrdini[[#This Row],[ARTICOLO]],3) = "COG","COG",LEFT(tbStoricoOrdini[[#This Row],[ARTICOLO]],FIND(" ",tbStoricoOrdini[[#This Row],[ARTICOLO]])-1))</f>
        <v>BAG</v>
      </c>
      <c r="J5993" t="str">
        <f>MID(tbStoricoOrdini[[#This Row],[ARTICOLO]],FIND(" ",tbStoricoOrdini[[#This Row],[ARTICOLO]])+1,4)</f>
        <v>1121</v>
      </c>
      <c r="K5993" t="str">
        <f>IFERROR(RIGHT(tbStoricoOrdini[[#This Row],[ARTICOLO]],LEN(tbStoricoOrdini[[#This Row],[ARTICOLO]])-FIND(" ",tbStoricoOrdini[[#This Row],[ARTICOLO]],FIND(" ",tbStoricoOrdini[[#This Row],[ARTICOLO]]) +1)),"")</f>
        <v>Gold</v>
      </c>
      <c r="L5993" s="3">
        <f>VLOOKUP(tbStoricoOrdini[[#This Row],[ARTICOLO]],tbArticoli[],2,FALSE)</f>
        <v>230</v>
      </c>
      <c r="M5993" s="22">
        <f>tbStoricoOrdini[[#This Row],[IMPORTO]]/tbStoricoOrdini[[#This Row],[PREZZO]]</f>
        <v>52.456521739130437</v>
      </c>
      <c r="N5993" t="s">
        <v>9</v>
      </c>
      <c r="O5993" s="8">
        <f>VLOOKUP(tbStoricoOrdini[[#This Row],[AGENTE]],tbAgenti[],2,FALSE)</f>
        <v>0.05</v>
      </c>
      <c r="P5993" s="2">
        <v>12065</v>
      </c>
      <c r="Q5993" s="2">
        <f>tbStoricoOrdini[[#This Row],[IMPORTO]]*tbStoricoOrdini[[#This Row],[% COMM.]]</f>
        <v>603.25</v>
      </c>
      <c r="R5993" s="2">
        <f>tbStoricoOrdini[[#This Row],[TOT. COMM.]]+tbStoricoOrdini[[#This Row],[IMPORTO]]</f>
        <v>12668.25</v>
      </c>
    </row>
    <row r="5994" spans="1:18">
      <c r="A5994" s="1">
        <v>44013</v>
      </c>
      <c r="B5994" s="7">
        <f>MONTH(tbStoricoOrdini[[#This Row],[DATA]])</f>
        <v>7</v>
      </c>
      <c r="C5994" t="s">
        <v>6089</v>
      </c>
      <c r="D5994" t="str">
        <f>RIGHT(tbStoricoOrdini[[#This Row],[ORDINE]],4)</f>
        <v>5991</v>
      </c>
      <c r="E5994" t="s">
        <v>46</v>
      </c>
      <c r="F5994" t="str">
        <f>VLOOKUP(tbStoricoOrdini[[#This Row],[CLIENTE]],tbClienti[],3,FALSE)</f>
        <v>Umbria</v>
      </c>
      <c r="G5994" t="str">
        <f>VLOOKUP(tbStoricoOrdini[[#This Row],[CLIENTE]],tbClienti[],7,FALSE)</f>
        <v>BD</v>
      </c>
      <c r="H5994" t="s">
        <v>83</v>
      </c>
      <c r="I5994" t="str">
        <f>IF(LEFT(tbStoricoOrdini[[#This Row],[ARTICOLO]],3) = "COG","COG",LEFT(tbStoricoOrdini[[#This Row],[ARTICOLO]],FIND(" ",tbStoricoOrdini[[#This Row],[ARTICOLO]])-1))</f>
        <v>COG</v>
      </c>
      <c r="J5994" t="str">
        <f>MID(tbStoricoOrdini[[#This Row],[ARTICOLO]],FIND(" ",tbStoricoOrdini[[#This Row],[ARTICOLO]])+1,4)</f>
        <v>8000</v>
      </c>
      <c r="K5994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5994" s="3">
        <f>VLOOKUP(tbStoricoOrdini[[#This Row],[ARTICOLO]],tbArticoli[],2,FALSE)</f>
        <v>670</v>
      </c>
      <c r="M5994" s="22">
        <f>tbStoricoOrdini[[#This Row],[IMPORTO]]/tbStoricoOrdini[[#This Row],[PREZZO]]</f>
        <v>2.2223880597014927</v>
      </c>
      <c r="N5994" t="s">
        <v>7</v>
      </c>
      <c r="O5994" s="8">
        <f>VLOOKUP(tbStoricoOrdini[[#This Row],[AGENTE]],tbAgenti[],2,FALSE)</f>
        <v>0.03</v>
      </c>
      <c r="P5994" s="2">
        <v>1489</v>
      </c>
      <c r="Q5994" s="2">
        <f>tbStoricoOrdini[[#This Row],[IMPORTO]]*tbStoricoOrdini[[#This Row],[% COMM.]]</f>
        <v>44.67</v>
      </c>
      <c r="R5994" s="2">
        <f>tbStoricoOrdini[[#This Row],[TOT. COMM.]]+tbStoricoOrdini[[#This Row],[IMPORTO]]</f>
        <v>1533.67</v>
      </c>
    </row>
    <row r="5995" spans="1:18">
      <c r="A5995" s="1">
        <v>44013</v>
      </c>
      <c r="B5995" s="7">
        <f>MONTH(tbStoricoOrdini[[#This Row],[DATA]])</f>
        <v>7</v>
      </c>
      <c r="C5995" t="s">
        <v>6090</v>
      </c>
      <c r="D5995" t="str">
        <f>RIGHT(tbStoricoOrdini[[#This Row],[ORDINE]],4)</f>
        <v>5992</v>
      </c>
      <c r="E5995" t="s">
        <v>46</v>
      </c>
      <c r="F5995" t="str">
        <f>VLOOKUP(tbStoricoOrdini[[#This Row],[CLIENTE]],tbClienti[],3,FALSE)</f>
        <v>Umbria</v>
      </c>
      <c r="G5995" t="str">
        <f>VLOOKUP(tbStoricoOrdini[[#This Row],[CLIENTE]],tbClienti[],7,FALSE)</f>
        <v>BD</v>
      </c>
      <c r="H5995" t="s">
        <v>70</v>
      </c>
      <c r="I5995" t="str">
        <f>IF(LEFT(tbStoricoOrdini[[#This Row],[ARTICOLO]],3) = "COG","COG",LEFT(tbStoricoOrdini[[#This Row],[ARTICOLO]],FIND(" ",tbStoricoOrdini[[#This Row],[ARTICOLO]])-1))</f>
        <v>EB08</v>
      </c>
      <c r="J5995" t="str">
        <f>MID(tbStoricoOrdini[[#This Row],[ARTICOLO]],FIND(" ",tbStoricoOrdini[[#This Row],[ARTICOLO]])+1,4)</f>
        <v>7500</v>
      </c>
      <c r="K5995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5995" s="3">
        <f>VLOOKUP(tbStoricoOrdini[[#This Row],[ARTICOLO]],tbArticoli[],2,FALSE)</f>
        <v>180</v>
      </c>
      <c r="M5995" s="22">
        <f>tbStoricoOrdini[[#This Row],[IMPORTO]]/tbStoricoOrdini[[#This Row],[PREZZO]]</f>
        <v>0.45</v>
      </c>
      <c r="N5995" t="s">
        <v>39</v>
      </c>
      <c r="O5995" s="8">
        <f>VLOOKUP(tbStoricoOrdini[[#This Row],[AGENTE]],tbAgenti[],2,FALSE)</f>
        <v>0.05</v>
      </c>
      <c r="P5995" s="2">
        <v>81</v>
      </c>
      <c r="Q5995" s="2">
        <f>tbStoricoOrdini[[#This Row],[IMPORTO]]*tbStoricoOrdini[[#This Row],[% COMM.]]</f>
        <v>4.05</v>
      </c>
      <c r="R5995" s="2">
        <f>tbStoricoOrdini[[#This Row],[TOT. COMM.]]+tbStoricoOrdini[[#This Row],[IMPORTO]]</f>
        <v>85.05</v>
      </c>
    </row>
    <row r="5996" spans="1:18">
      <c r="A5996" s="1">
        <v>44013</v>
      </c>
      <c r="B5996" s="7">
        <f>MONTH(tbStoricoOrdini[[#This Row],[DATA]])</f>
        <v>7</v>
      </c>
      <c r="C5996" t="s">
        <v>6091</v>
      </c>
      <c r="D5996" t="str">
        <f>RIGHT(tbStoricoOrdini[[#This Row],[ORDINE]],4)</f>
        <v>5993</v>
      </c>
      <c r="E5996" t="s">
        <v>46</v>
      </c>
      <c r="F5996" t="str">
        <f>VLOOKUP(tbStoricoOrdini[[#This Row],[CLIENTE]],tbClienti[],3,FALSE)</f>
        <v>Umbria</v>
      </c>
      <c r="G5996" t="str">
        <f>VLOOKUP(tbStoricoOrdini[[#This Row],[CLIENTE]],tbClienti[],7,FALSE)</f>
        <v>BD</v>
      </c>
      <c r="H5996" t="s">
        <v>70</v>
      </c>
      <c r="I5996" t="str">
        <f>IF(LEFT(tbStoricoOrdini[[#This Row],[ARTICOLO]],3) = "COG","COG",LEFT(tbStoricoOrdini[[#This Row],[ARTICOLO]],FIND(" ",tbStoricoOrdini[[#This Row],[ARTICOLO]])-1))</f>
        <v>EB08</v>
      </c>
      <c r="J5996" t="str">
        <f>MID(tbStoricoOrdini[[#This Row],[ARTICOLO]],FIND(" ",tbStoricoOrdini[[#This Row],[ARTICOLO]])+1,4)</f>
        <v>7500</v>
      </c>
      <c r="K5996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5996" s="3">
        <f>VLOOKUP(tbStoricoOrdini[[#This Row],[ARTICOLO]],tbArticoli[],2,FALSE)</f>
        <v>180</v>
      </c>
      <c r="M5996" s="22">
        <f>tbStoricoOrdini[[#This Row],[IMPORTO]]/tbStoricoOrdini[[#This Row],[PREZZO]]</f>
        <v>13.066666666666666</v>
      </c>
      <c r="N5996" t="s">
        <v>11</v>
      </c>
      <c r="O5996" s="8">
        <f>VLOOKUP(tbStoricoOrdini[[#This Row],[AGENTE]],tbAgenti[],2,FALSE)</f>
        <v>0.04</v>
      </c>
      <c r="P5996" s="2">
        <v>2352</v>
      </c>
      <c r="Q5996" s="2">
        <f>tbStoricoOrdini[[#This Row],[IMPORTO]]*tbStoricoOrdini[[#This Row],[% COMM.]]</f>
        <v>94.08</v>
      </c>
      <c r="R5996" s="2">
        <f>tbStoricoOrdini[[#This Row],[TOT. COMM.]]+tbStoricoOrdini[[#This Row],[IMPORTO]]</f>
        <v>2446.08</v>
      </c>
    </row>
    <row r="5997" spans="1:18">
      <c r="A5997" s="1">
        <v>44013</v>
      </c>
      <c r="B5997" s="7">
        <f>MONTH(tbStoricoOrdini[[#This Row],[DATA]])</f>
        <v>7</v>
      </c>
      <c r="C5997" t="s">
        <v>6092</v>
      </c>
      <c r="D5997" t="str">
        <f>RIGHT(tbStoricoOrdini[[#This Row],[ORDINE]],4)</f>
        <v>5994</v>
      </c>
      <c r="E5997" t="s">
        <v>46</v>
      </c>
      <c r="F5997" t="str">
        <f>VLOOKUP(tbStoricoOrdini[[#This Row],[CLIENTE]],tbClienti[],3,FALSE)</f>
        <v>Umbria</v>
      </c>
      <c r="G5997" t="str">
        <f>VLOOKUP(tbStoricoOrdini[[#This Row],[CLIENTE]],tbClienti[],7,FALSE)</f>
        <v>BD</v>
      </c>
      <c r="H5997" t="s">
        <v>70</v>
      </c>
      <c r="I5997" t="str">
        <f>IF(LEFT(tbStoricoOrdini[[#This Row],[ARTICOLO]],3) = "COG","COG",LEFT(tbStoricoOrdini[[#This Row],[ARTICOLO]],FIND(" ",tbStoricoOrdini[[#This Row],[ARTICOLO]])-1))</f>
        <v>EB08</v>
      </c>
      <c r="J5997" t="str">
        <f>MID(tbStoricoOrdini[[#This Row],[ARTICOLO]],FIND(" ",tbStoricoOrdini[[#This Row],[ARTICOLO]])+1,4)</f>
        <v>7500</v>
      </c>
      <c r="K5997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5997" s="3">
        <f>VLOOKUP(tbStoricoOrdini[[#This Row],[ARTICOLO]],tbArticoli[],2,FALSE)</f>
        <v>180</v>
      </c>
      <c r="M5997" s="22">
        <f>tbStoricoOrdini[[#This Row],[IMPORTO]]/tbStoricoOrdini[[#This Row],[PREZZO]]</f>
        <v>7.5944444444444441</v>
      </c>
      <c r="N5997" t="s">
        <v>15</v>
      </c>
      <c r="O5997" s="8">
        <f>VLOOKUP(tbStoricoOrdini[[#This Row],[AGENTE]],tbAgenti[],2,FALSE)</f>
        <v>0.08</v>
      </c>
      <c r="P5997" s="2">
        <v>1367</v>
      </c>
      <c r="Q5997" s="2">
        <f>tbStoricoOrdini[[#This Row],[IMPORTO]]*tbStoricoOrdini[[#This Row],[% COMM.]]</f>
        <v>109.36</v>
      </c>
      <c r="R5997" s="2">
        <f>tbStoricoOrdini[[#This Row],[TOT. COMM.]]+tbStoricoOrdini[[#This Row],[IMPORTO]]</f>
        <v>1476.36</v>
      </c>
    </row>
    <row r="5998" spans="1:18">
      <c r="A5998" s="1">
        <v>44013</v>
      </c>
      <c r="B5998" s="7">
        <f>MONTH(tbStoricoOrdini[[#This Row],[DATA]])</f>
        <v>7</v>
      </c>
      <c r="C5998" t="s">
        <v>6093</v>
      </c>
      <c r="D5998" t="str">
        <f>RIGHT(tbStoricoOrdini[[#This Row],[ORDINE]],4)</f>
        <v>5995</v>
      </c>
      <c r="E5998" t="s">
        <v>46</v>
      </c>
      <c r="F5998" t="str">
        <f>VLOOKUP(tbStoricoOrdini[[#This Row],[CLIENTE]],tbClienti[],3,FALSE)</f>
        <v>Umbria</v>
      </c>
      <c r="G5998" t="str">
        <f>VLOOKUP(tbStoricoOrdini[[#This Row],[CLIENTE]],tbClienti[],7,FALSE)</f>
        <v>BD</v>
      </c>
      <c r="H5998" t="s">
        <v>70</v>
      </c>
      <c r="I5998" t="str">
        <f>IF(LEFT(tbStoricoOrdini[[#This Row],[ARTICOLO]],3) = "COG","COG",LEFT(tbStoricoOrdini[[#This Row],[ARTICOLO]],FIND(" ",tbStoricoOrdini[[#This Row],[ARTICOLO]])-1))</f>
        <v>EB08</v>
      </c>
      <c r="J5998" t="str">
        <f>MID(tbStoricoOrdini[[#This Row],[ARTICOLO]],FIND(" ",tbStoricoOrdini[[#This Row],[ARTICOLO]])+1,4)</f>
        <v>7500</v>
      </c>
      <c r="K5998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5998" s="3">
        <f>VLOOKUP(tbStoricoOrdini[[#This Row],[ARTICOLO]],tbArticoli[],2,FALSE)</f>
        <v>180</v>
      </c>
      <c r="M5998" s="22">
        <f>tbStoricoOrdini[[#This Row],[IMPORTO]]/tbStoricoOrdini[[#This Row],[PREZZO]]</f>
        <v>2.2611111111111111</v>
      </c>
      <c r="N5998" t="s">
        <v>14</v>
      </c>
      <c r="O5998" s="8">
        <f>VLOOKUP(tbStoricoOrdini[[#This Row],[AGENTE]],tbAgenti[],2,FALSE)</f>
        <v>0.05</v>
      </c>
      <c r="P5998" s="2">
        <v>407</v>
      </c>
      <c r="Q5998" s="2">
        <f>tbStoricoOrdini[[#This Row],[IMPORTO]]*tbStoricoOrdini[[#This Row],[% COMM.]]</f>
        <v>20.350000000000001</v>
      </c>
      <c r="R5998" s="2">
        <f>tbStoricoOrdini[[#This Row],[TOT. COMM.]]+tbStoricoOrdini[[#This Row],[IMPORTO]]</f>
        <v>427.35</v>
      </c>
    </row>
    <row r="5999" spans="1:18">
      <c r="A5999" s="1">
        <v>44013</v>
      </c>
      <c r="B5999" s="7">
        <f>MONTH(tbStoricoOrdini[[#This Row],[DATA]])</f>
        <v>7</v>
      </c>
      <c r="C5999" t="s">
        <v>6094</v>
      </c>
      <c r="D5999" t="str">
        <f>RIGHT(tbStoricoOrdini[[#This Row],[ORDINE]],4)</f>
        <v>5996</v>
      </c>
      <c r="E5999" t="s">
        <v>46</v>
      </c>
      <c r="F5999" t="str">
        <f>VLOOKUP(tbStoricoOrdini[[#This Row],[CLIENTE]],tbClienti[],3,FALSE)</f>
        <v>Umbria</v>
      </c>
      <c r="G5999" t="str">
        <f>VLOOKUP(tbStoricoOrdini[[#This Row],[CLIENTE]],tbClienti[],7,FALSE)</f>
        <v>BD</v>
      </c>
      <c r="H5999" t="s">
        <v>70</v>
      </c>
      <c r="I5999" t="str">
        <f>IF(LEFT(tbStoricoOrdini[[#This Row],[ARTICOLO]],3) = "COG","COG",LEFT(tbStoricoOrdini[[#This Row],[ARTICOLO]],FIND(" ",tbStoricoOrdini[[#This Row],[ARTICOLO]])-1))</f>
        <v>EB08</v>
      </c>
      <c r="J5999" t="str">
        <f>MID(tbStoricoOrdini[[#This Row],[ARTICOLO]],FIND(" ",tbStoricoOrdini[[#This Row],[ARTICOLO]])+1,4)</f>
        <v>7500</v>
      </c>
      <c r="K5999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5999" s="3">
        <f>VLOOKUP(tbStoricoOrdini[[#This Row],[ARTICOLO]],tbArticoli[],2,FALSE)</f>
        <v>180</v>
      </c>
      <c r="M5999" s="22">
        <f>tbStoricoOrdini[[#This Row],[IMPORTO]]/tbStoricoOrdini[[#This Row],[PREZZO]]</f>
        <v>8.0611111111111118</v>
      </c>
      <c r="N5999" t="s">
        <v>7</v>
      </c>
      <c r="O5999" s="8">
        <f>VLOOKUP(tbStoricoOrdini[[#This Row],[AGENTE]],tbAgenti[],2,FALSE)</f>
        <v>0.03</v>
      </c>
      <c r="P5999" s="2">
        <v>1451</v>
      </c>
      <c r="Q5999" s="2">
        <f>tbStoricoOrdini[[#This Row],[IMPORTO]]*tbStoricoOrdini[[#This Row],[% COMM.]]</f>
        <v>43.53</v>
      </c>
      <c r="R5999" s="2">
        <f>tbStoricoOrdini[[#This Row],[TOT. COMM.]]+tbStoricoOrdini[[#This Row],[IMPORTO]]</f>
        <v>1494.53</v>
      </c>
    </row>
    <row r="6000" spans="1:18">
      <c r="A6000" s="1">
        <v>44013</v>
      </c>
      <c r="B6000" s="7">
        <f>MONTH(tbStoricoOrdini[[#This Row],[DATA]])</f>
        <v>7</v>
      </c>
      <c r="C6000" t="s">
        <v>6095</v>
      </c>
      <c r="D6000" t="str">
        <f>RIGHT(tbStoricoOrdini[[#This Row],[ORDINE]],4)</f>
        <v>5997</v>
      </c>
      <c r="E6000" t="s">
        <v>46</v>
      </c>
      <c r="F6000" t="str">
        <f>VLOOKUP(tbStoricoOrdini[[#This Row],[CLIENTE]],tbClienti[],3,FALSE)</f>
        <v>Umbria</v>
      </c>
      <c r="G6000" t="str">
        <f>VLOOKUP(tbStoricoOrdini[[#This Row],[CLIENTE]],tbClienti[],7,FALSE)</f>
        <v>BD</v>
      </c>
      <c r="H6000" t="s">
        <v>70</v>
      </c>
      <c r="I6000" t="str">
        <f>IF(LEFT(tbStoricoOrdini[[#This Row],[ARTICOLO]],3) = "COG","COG",LEFT(tbStoricoOrdini[[#This Row],[ARTICOLO]],FIND(" ",tbStoricoOrdini[[#This Row],[ARTICOLO]])-1))</f>
        <v>EB08</v>
      </c>
      <c r="J6000" t="str">
        <f>MID(tbStoricoOrdini[[#This Row],[ARTICOLO]],FIND(" ",tbStoricoOrdini[[#This Row],[ARTICOLO]])+1,4)</f>
        <v>7500</v>
      </c>
      <c r="K6000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6000" s="3">
        <f>VLOOKUP(tbStoricoOrdini[[#This Row],[ARTICOLO]],tbArticoli[],2,FALSE)</f>
        <v>180</v>
      </c>
      <c r="M6000" s="22">
        <f>tbStoricoOrdini[[#This Row],[IMPORTO]]/tbStoricoOrdini[[#This Row],[PREZZO]]</f>
        <v>12.283333333333333</v>
      </c>
      <c r="N6000" t="s">
        <v>17</v>
      </c>
      <c r="O6000" s="8">
        <f>VLOOKUP(tbStoricoOrdini[[#This Row],[AGENTE]],tbAgenti[],2,FALSE)</f>
        <v>0.08</v>
      </c>
      <c r="P6000" s="2">
        <v>2211</v>
      </c>
      <c r="Q6000" s="2">
        <f>tbStoricoOrdini[[#This Row],[IMPORTO]]*tbStoricoOrdini[[#This Row],[% COMM.]]</f>
        <v>176.88</v>
      </c>
      <c r="R6000" s="2">
        <f>tbStoricoOrdini[[#This Row],[TOT. COMM.]]+tbStoricoOrdini[[#This Row],[IMPORTO]]</f>
        <v>2387.88</v>
      </c>
    </row>
    <row r="6001" spans="1:18">
      <c r="A6001" s="1">
        <v>44013</v>
      </c>
      <c r="B6001" s="7">
        <f>MONTH(tbStoricoOrdini[[#This Row],[DATA]])</f>
        <v>7</v>
      </c>
      <c r="C6001" t="s">
        <v>6096</v>
      </c>
      <c r="D6001" t="str">
        <f>RIGHT(tbStoricoOrdini[[#This Row],[ORDINE]],4)</f>
        <v>5998</v>
      </c>
      <c r="E6001" t="s">
        <v>46</v>
      </c>
      <c r="F6001" t="str">
        <f>VLOOKUP(tbStoricoOrdini[[#This Row],[CLIENTE]],tbClienti[],3,FALSE)</f>
        <v>Umbria</v>
      </c>
      <c r="G6001" t="str">
        <f>VLOOKUP(tbStoricoOrdini[[#This Row],[CLIENTE]],tbClienti[],7,FALSE)</f>
        <v>BD</v>
      </c>
      <c r="H6001" t="s">
        <v>70</v>
      </c>
      <c r="I6001" t="str">
        <f>IF(LEFT(tbStoricoOrdini[[#This Row],[ARTICOLO]],3) = "COG","COG",LEFT(tbStoricoOrdini[[#This Row],[ARTICOLO]],FIND(" ",tbStoricoOrdini[[#This Row],[ARTICOLO]])-1))</f>
        <v>EB08</v>
      </c>
      <c r="J6001" t="str">
        <f>MID(tbStoricoOrdini[[#This Row],[ARTICOLO]],FIND(" ",tbStoricoOrdini[[#This Row],[ARTICOLO]])+1,4)</f>
        <v>7500</v>
      </c>
      <c r="K6001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6001" s="3">
        <f>VLOOKUP(tbStoricoOrdini[[#This Row],[ARTICOLO]],tbArticoli[],2,FALSE)</f>
        <v>180</v>
      </c>
      <c r="M6001" s="22">
        <f>tbStoricoOrdini[[#This Row],[IMPORTO]]/tbStoricoOrdini[[#This Row],[PREZZO]]</f>
        <v>29.31111111111111</v>
      </c>
      <c r="N6001" t="s">
        <v>13</v>
      </c>
      <c r="O6001" s="8">
        <f>VLOOKUP(tbStoricoOrdini[[#This Row],[AGENTE]],tbAgenti[],2,FALSE)</f>
        <v>0.1</v>
      </c>
      <c r="P6001" s="2">
        <v>5276</v>
      </c>
      <c r="Q6001" s="2">
        <f>tbStoricoOrdini[[#This Row],[IMPORTO]]*tbStoricoOrdini[[#This Row],[% COMM.]]</f>
        <v>527.6</v>
      </c>
      <c r="R6001" s="2">
        <f>tbStoricoOrdini[[#This Row],[TOT. COMM.]]+tbStoricoOrdini[[#This Row],[IMPORTO]]</f>
        <v>5803.6</v>
      </c>
    </row>
    <row r="6002" spans="1:18">
      <c r="A6002" s="1">
        <v>44013</v>
      </c>
      <c r="B6002" s="7">
        <f>MONTH(tbStoricoOrdini[[#This Row],[DATA]])</f>
        <v>7</v>
      </c>
      <c r="C6002" t="s">
        <v>6097</v>
      </c>
      <c r="D6002" t="str">
        <f>RIGHT(tbStoricoOrdini[[#This Row],[ORDINE]],4)</f>
        <v>5999</v>
      </c>
      <c r="E6002" t="s">
        <v>46</v>
      </c>
      <c r="F6002" t="str">
        <f>VLOOKUP(tbStoricoOrdini[[#This Row],[CLIENTE]],tbClienti[],3,FALSE)</f>
        <v>Umbria</v>
      </c>
      <c r="G6002" t="str">
        <f>VLOOKUP(tbStoricoOrdini[[#This Row],[CLIENTE]],tbClienti[],7,FALSE)</f>
        <v>BD</v>
      </c>
      <c r="H6002" t="s">
        <v>70</v>
      </c>
      <c r="I6002" t="str">
        <f>IF(LEFT(tbStoricoOrdini[[#This Row],[ARTICOLO]],3) = "COG","COG",LEFT(tbStoricoOrdini[[#This Row],[ARTICOLO]],FIND(" ",tbStoricoOrdini[[#This Row],[ARTICOLO]])-1))</f>
        <v>EB08</v>
      </c>
      <c r="J6002" t="str">
        <f>MID(tbStoricoOrdini[[#This Row],[ARTICOLO]],FIND(" ",tbStoricoOrdini[[#This Row],[ARTICOLO]])+1,4)</f>
        <v>7500</v>
      </c>
      <c r="K6002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6002" s="3">
        <f>VLOOKUP(tbStoricoOrdini[[#This Row],[ARTICOLO]],tbArticoli[],2,FALSE)</f>
        <v>180</v>
      </c>
      <c r="M6002" s="22">
        <f>tbStoricoOrdini[[#This Row],[IMPORTO]]/tbStoricoOrdini[[#This Row],[PREZZO]]</f>
        <v>0.17222222222222222</v>
      </c>
      <c r="N6002" t="s">
        <v>9</v>
      </c>
      <c r="O6002" s="8">
        <f>VLOOKUP(tbStoricoOrdini[[#This Row],[AGENTE]],tbAgenti[],2,FALSE)</f>
        <v>0.05</v>
      </c>
      <c r="P6002" s="2">
        <v>31</v>
      </c>
      <c r="Q6002" s="2">
        <f>tbStoricoOrdini[[#This Row],[IMPORTO]]*tbStoricoOrdini[[#This Row],[% COMM.]]</f>
        <v>1.55</v>
      </c>
      <c r="R6002" s="2">
        <f>tbStoricoOrdini[[#This Row],[TOT. COMM.]]+tbStoricoOrdini[[#This Row],[IMPORTO]]</f>
        <v>32.549999999999997</v>
      </c>
    </row>
    <row r="6003" spans="1:18">
      <c r="A6003" s="1">
        <v>44013</v>
      </c>
      <c r="B6003" s="7">
        <f>MONTH(tbStoricoOrdini[[#This Row],[DATA]])</f>
        <v>7</v>
      </c>
      <c r="C6003" t="s">
        <v>6098</v>
      </c>
      <c r="D6003" t="str">
        <f>RIGHT(tbStoricoOrdini[[#This Row],[ORDINE]],4)</f>
        <v>6000</v>
      </c>
      <c r="E6003" t="s">
        <v>46</v>
      </c>
      <c r="F6003" t="str">
        <f>VLOOKUP(tbStoricoOrdini[[#This Row],[CLIENTE]],tbClienti[],3,FALSE)</f>
        <v>Umbria</v>
      </c>
      <c r="G6003" t="str">
        <f>VLOOKUP(tbStoricoOrdini[[#This Row],[CLIENTE]],tbClienti[],7,FALSE)</f>
        <v>BD</v>
      </c>
      <c r="H6003" t="s">
        <v>75</v>
      </c>
      <c r="I6003" t="str">
        <f>IF(LEFT(tbStoricoOrdini[[#This Row],[ARTICOLO]],3) = "COG","COG",LEFT(tbStoricoOrdini[[#This Row],[ARTICOLO]],FIND(" ",tbStoricoOrdini[[#This Row],[ARTICOLO]])-1))</f>
        <v>AVRC</v>
      </c>
      <c r="J6003" t="str">
        <f>MID(tbStoricoOrdini[[#This Row],[ARTICOLO]],FIND(" ",tbStoricoOrdini[[#This Row],[ARTICOLO]])+1,4)</f>
        <v>1000</v>
      </c>
      <c r="K6003" t="str">
        <f>IFERROR(RIGHT(tbStoricoOrdini[[#This Row],[ARTICOLO]],LEN(tbStoricoOrdini[[#This Row],[ARTICOLO]])-FIND(" ",tbStoricoOrdini[[#This Row],[ARTICOLO]],FIND(" ",tbStoricoOrdini[[#This Row],[ARTICOLO]]) +1)),"")</f>
        <v>Silver</v>
      </c>
      <c r="L6003" s="3">
        <f>VLOOKUP(tbStoricoOrdini[[#This Row],[ARTICOLO]],tbArticoli[],2,FALSE)</f>
        <v>390</v>
      </c>
      <c r="M6003" s="22">
        <f>tbStoricoOrdini[[#This Row],[IMPORTO]]/tbStoricoOrdini[[#This Row],[PREZZO]]</f>
        <v>0.81282051282051282</v>
      </c>
      <c r="N6003" t="s">
        <v>13</v>
      </c>
      <c r="O6003" s="8">
        <f>VLOOKUP(tbStoricoOrdini[[#This Row],[AGENTE]],tbAgenti[],2,FALSE)</f>
        <v>0.1</v>
      </c>
      <c r="P6003" s="2">
        <v>317</v>
      </c>
      <c r="Q6003" s="2">
        <f>tbStoricoOrdini[[#This Row],[IMPORTO]]*tbStoricoOrdini[[#This Row],[% COMM.]]</f>
        <v>31.700000000000003</v>
      </c>
      <c r="R6003" s="2">
        <f>tbStoricoOrdini[[#This Row],[TOT. COMM.]]+tbStoricoOrdini[[#This Row],[IMPORTO]]</f>
        <v>348.7</v>
      </c>
    </row>
    <row r="6004" spans="1:18">
      <c r="A6004" s="1">
        <v>44013</v>
      </c>
      <c r="B6004" s="7">
        <f>MONTH(tbStoricoOrdini[[#This Row],[DATA]])</f>
        <v>7</v>
      </c>
      <c r="C6004" t="s">
        <v>6099</v>
      </c>
      <c r="D6004" t="str">
        <f>RIGHT(tbStoricoOrdini[[#This Row],[ORDINE]],4)</f>
        <v>6001</v>
      </c>
      <c r="E6004" t="s">
        <v>46</v>
      </c>
      <c r="F6004" t="str">
        <f>VLOOKUP(tbStoricoOrdini[[#This Row],[CLIENTE]],tbClienti[],3,FALSE)</f>
        <v>Umbria</v>
      </c>
      <c r="G6004" t="str">
        <f>VLOOKUP(tbStoricoOrdini[[#This Row],[CLIENTE]],tbClienti[],7,FALSE)</f>
        <v>BD</v>
      </c>
      <c r="H6004" t="s">
        <v>75</v>
      </c>
      <c r="I6004" t="str">
        <f>IF(LEFT(tbStoricoOrdini[[#This Row],[ARTICOLO]],3) = "COG","COG",LEFT(tbStoricoOrdini[[#This Row],[ARTICOLO]],FIND(" ",tbStoricoOrdini[[#This Row],[ARTICOLO]])-1))</f>
        <v>AVRC</v>
      </c>
      <c r="J6004" t="str">
        <f>MID(tbStoricoOrdini[[#This Row],[ARTICOLO]],FIND(" ",tbStoricoOrdini[[#This Row],[ARTICOLO]])+1,4)</f>
        <v>1000</v>
      </c>
      <c r="K6004" t="str">
        <f>IFERROR(RIGHT(tbStoricoOrdini[[#This Row],[ARTICOLO]],LEN(tbStoricoOrdini[[#This Row],[ARTICOLO]])-FIND(" ",tbStoricoOrdini[[#This Row],[ARTICOLO]],FIND(" ",tbStoricoOrdini[[#This Row],[ARTICOLO]]) +1)),"")</f>
        <v>Silver</v>
      </c>
      <c r="L6004" s="3">
        <f>VLOOKUP(tbStoricoOrdini[[#This Row],[ARTICOLO]],tbArticoli[],2,FALSE)</f>
        <v>390</v>
      </c>
      <c r="M6004" s="22">
        <f>tbStoricoOrdini[[#This Row],[IMPORTO]]/tbStoricoOrdini[[#This Row],[PREZZO]]</f>
        <v>0.38205128205128203</v>
      </c>
      <c r="N6004" t="s">
        <v>9</v>
      </c>
      <c r="O6004" s="8">
        <f>VLOOKUP(tbStoricoOrdini[[#This Row],[AGENTE]],tbAgenti[],2,FALSE)</f>
        <v>0.05</v>
      </c>
      <c r="P6004" s="2">
        <v>149</v>
      </c>
      <c r="Q6004" s="2">
        <f>tbStoricoOrdini[[#This Row],[IMPORTO]]*tbStoricoOrdini[[#This Row],[% COMM.]]</f>
        <v>7.45</v>
      </c>
      <c r="R6004" s="2">
        <f>tbStoricoOrdini[[#This Row],[TOT. COMM.]]+tbStoricoOrdini[[#This Row],[IMPORTO]]</f>
        <v>156.44999999999999</v>
      </c>
    </row>
    <row r="6005" spans="1:18">
      <c r="A6005" s="1">
        <v>44013</v>
      </c>
      <c r="B6005" s="7">
        <f>MONTH(tbStoricoOrdini[[#This Row],[DATA]])</f>
        <v>7</v>
      </c>
      <c r="C6005" t="s">
        <v>6100</v>
      </c>
      <c r="D6005" t="str">
        <f>RIGHT(tbStoricoOrdini[[#This Row],[ORDINE]],4)</f>
        <v>6002</v>
      </c>
      <c r="E6005" t="s">
        <v>46</v>
      </c>
      <c r="F6005" t="str">
        <f>VLOOKUP(tbStoricoOrdini[[#This Row],[CLIENTE]],tbClienti[],3,FALSE)</f>
        <v>Umbria</v>
      </c>
      <c r="G6005" t="str">
        <f>VLOOKUP(tbStoricoOrdini[[#This Row],[CLIENTE]],tbClienti[],7,FALSE)</f>
        <v>BD</v>
      </c>
      <c r="H6005" t="s">
        <v>71</v>
      </c>
      <c r="I6005" t="str">
        <f>IF(LEFT(tbStoricoOrdini[[#This Row],[ARTICOLO]],3) = "COG","COG",LEFT(tbStoricoOrdini[[#This Row],[ARTICOLO]],FIND(" ",tbStoricoOrdini[[#This Row],[ARTICOLO]])-1))</f>
        <v>EB07</v>
      </c>
      <c r="J6005" t="str">
        <f>MID(tbStoricoOrdini[[#This Row],[ARTICOLO]],FIND(" ",tbStoricoOrdini[[#This Row],[ARTICOLO]])+1,4)</f>
        <v>5000</v>
      </c>
      <c r="K6005" t="str">
        <f>IFERROR(RIGHT(tbStoricoOrdini[[#This Row],[ARTICOLO]],LEN(tbStoricoOrdini[[#This Row],[ARTICOLO]])-FIND(" ",tbStoricoOrdini[[#This Row],[ARTICOLO]],FIND(" ",tbStoricoOrdini[[#This Row],[ARTICOLO]]) +1)),"")</f>
        <v/>
      </c>
      <c r="L6005" s="3">
        <f>VLOOKUP(tbStoricoOrdini[[#This Row],[ARTICOLO]],tbArticoli[],2,FALSE)</f>
        <v>140</v>
      </c>
      <c r="M6005" s="22">
        <f>tbStoricoOrdini[[#This Row],[IMPORTO]]/tbStoricoOrdini[[#This Row],[PREZZO]]</f>
        <v>0.41428571428571431</v>
      </c>
      <c r="N6005" t="s">
        <v>16</v>
      </c>
      <c r="O6005" s="8">
        <f>VLOOKUP(tbStoricoOrdini[[#This Row],[AGENTE]],tbAgenti[],2,FALSE)</f>
        <v>0.05</v>
      </c>
      <c r="P6005" s="2">
        <v>58</v>
      </c>
      <c r="Q6005" s="2">
        <f>tbStoricoOrdini[[#This Row],[IMPORTO]]*tbStoricoOrdini[[#This Row],[% COMM.]]</f>
        <v>2.9000000000000004</v>
      </c>
      <c r="R6005" s="2">
        <f>tbStoricoOrdini[[#This Row],[TOT. COMM.]]+tbStoricoOrdini[[#This Row],[IMPORTO]]</f>
        <v>60.9</v>
      </c>
    </row>
    <row r="6006" spans="1:18">
      <c r="A6006" s="1">
        <v>44013</v>
      </c>
      <c r="B6006" s="7">
        <f>MONTH(tbStoricoOrdini[[#This Row],[DATA]])</f>
        <v>7</v>
      </c>
      <c r="C6006" t="s">
        <v>6101</v>
      </c>
      <c r="D6006" t="str">
        <f>RIGHT(tbStoricoOrdini[[#This Row],[ORDINE]],4)</f>
        <v>6003</v>
      </c>
      <c r="E6006" t="s">
        <v>46</v>
      </c>
      <c r="F6006" t="str">
        <f>VLOOKUP(tbStoricoOrdini[[#This Row],[CLIENTE]],tbClienti[],3,FALSE)</f>
        <v>Umbria</v>
      </c>
      <c r="G6006" t="str">
        <f>VLOOKUP(tbStoricoOrdini[[#This Row],[CLIENTE]],tbClienti[],7,FALSE)</f>
        <v>BD</v>
      </c>
      <c r="H6006" t="s">
        <v>71</v>
      </c>
      <c r="I6006" t="str">
        <f>IF(LEFT(tbStoricoOrdini[[#This Row],[ARTICOLO]],3) = "COG","COG",LEFT(tbStoricoOrdini[[#This Row],[ARTICOLO]],FIND(" ",tbStoricoOrdini[[#This Row],[ARTICOLO]])-1))</f>
        <v>EB07</v>
      </c>
      <c r="J6006" t="str">
        <f>MID(tbStoricoOrdini[[#This Row],[ARTICOLO]],FIND(" ",tbStoricoOrdini[[#This Row],[ARTICOLO]])+1,4)</f>
        <v>5000</v>
      </c>
      <c r="K6006" t="str">
        <f>IFERROR(RIGHT(tbStoricoOrdini[[#This Row],[ARTICOLO]],LEN(tbStoricoOrdini[[#This Row],[ARTICOLO]])-FIND(" ",tbStoricoOrdini[[#This Row],[ARTICOLO]],FIND(" ",tbStoricoOrdini[[#This Row],[ARTICOLO]]) +1)),"")</f>
        <v/>
      </c>
      <c r="L6006" s="3">
        <f>VLOOKUP(tbStoricoOrdini[[#This Row],[ARTICOLO]],tbArticoli[],2,FALSE)</f>
        <v>140</v>
      </c>
      <c r="M6006" s="22">
        <f>tbStoricoOrdini[[#This Row],[IMPORTO]]/tbStoricoOrdini[[#This Row],[PREZZO]]</f>
        <v>11.478571428571428</v>
      </c>
      <c r="N6006" t="s">
        <v>39</v>
      </c>
      <c r="O6006" s="8">
        <f>VLOOKUP(tbStoricoOrdini[[#This Row],[AGENTE]],tbAgenti[],2,FALSE)</f>
        <v>0.05</v>
      </c>
      <c r="P6006" s="2">
        <v>1607</v>
      </c>
      <c r="Q6006" s="2">
        <f>tbStoricoOrdini[[#This Row],[IMPORTO]]*tbStoricoOrdini[[#This Row],[% COMM.]]</f>
        <v>80.350000000000009</v>
      </c>
      <c r="R6006" s="2">
        <f>tbStoricoOrdini[[#This Row],[TOT. COMM.]]+tbStoricoOrdini[[#This Row],[IMPORTO]]</f>
        <v>1687.35</v>
      </c>
    </row>
    <row r="6007" spans="1:18">
      <c r="A6007" s="1">
        <v>44013</v>
      </c>
      <c r="B6007" s="7">
        <f>MONTH(tbStoricoOrdini[[#This Row],[DATA]])</f>
        <v>7</v>
      </c>
      <c r="C6007" t="s">
        <v>6102</v>
      </c>
      <c r="D6007" t="str">
        <f>RIGHT(tbStoricoOrdini[[#This Row],[ORDINE]],4)</f>
        <v>6004</v>
      </c>
      <c r="E6007" t="s">
        <v>46</v>
      </c>
      <c r="F6007" t="str">
        <f>VLOOKUP(tbStoricoOrdini[[#This Row],[CLIENTE]],tbClienti[],3,FALSE)</f>
        <v>Umbria</v>
      </c>
      <c r="G6007" t="str">
        <f>VLOOKUP(tbStoricoOrdini[[#This Row],[CLIENTE]],tbClienti[],7,FALSE)</f>
        <v>BD</v>
      </c>
      <c r="H6007" t="s">
        <v>71</v>
      </c>
      <c r="I6007" t="str">
        <f>IF(LEFT(tbStoricoOrdini[[#This Row],[ARTICOLO]],3) = "COG","COG",LEFT(tbStoricoOrdini[[#This Row],[ARTICOLO]],FIND(" ",tbStoricoOrdini[[#This Row],[ARTICOLO]])-1))</f>
        <v>EB07</v>
      </c>
      <c r="J6007" t="str">
        <f>MID(tbStoricoOrdini[[#This Row],[ARTICOLO]],FIND(" ",tbStoricoOrdini[[#This Row],[ARTICOLO]])+1,4)</f>
        <v>5000</v>
      </c>
      <c r="K6007" t="str">
        <f>IFERROR(RIGHT(tbStoricoOrdini[[#This Row],[ARTICOLO]],LEN(tbStoricoOrdini[[#This Row],[ARTICOLO]])-FIND(" ",tbStoricoOrdini[[#This Row],[ARTICOLO]],FIND(" ",tbStoricoOrdini[[#This Row],[ARTICOLO]]) +1)),"")</f>
        <v/>
      </c>
      <c r="L6007" s="3">
        <f>VLOOKUP(tbStoricoOrdini[[#This Row],[ARTICOLO]],tbArticoli[],2,FALSE)</f>
        <v>140</v>
      </c>
      <c r="M6007" s="22">
        <f>tbStoricoOrdini[[#This Row],[IMPORTO]]/tbStoricoOrdini[[#This Row],[PREZZO]]</f>
        <v>4.6571428571428575</v>
      </c>
      <c r="N6007" t="s">
        <v>19</v>
      </c>
      <c r="O6007" s="8">
        <f>VLOOKUP(tbStoricoOrdini[[#This Row],[AGENTE]],tbAgenti[],2,FALSE)</f>
        <v>0.05</v>
      </c>
      <c r="P6007" s="2">
        <v>652</v>
      </c>
      <c r="Q6007" s="2">
        <f>tbStoricoOrdini[[#This Row],[IMPORTO]]*tbStoricoOrdini[[#This Row],[% COMM.]]</f>
        <v>32.6</v>
      </c>
      <c r="R6007" s="2">
        <f>tbStoricoOrdini[[#This Row],[TOT. COMM.]]+tbStoricoOrdini[[#This Row],[IMPORTO]]</f>
        <v>684.6</v>
      </c>
    </row>
    <row r="6008" spans="1:18">
      <c r="A6008" s="1">
        <v>44013</v>
      </c>
      <c r="B6008" s="7">
        <f>MONTH(tbStoricoOrdini[[#This Row],[DATA]])</f>
        <v>7</v>
      </c>
      <c r="C6008" t="s">
        <v>6103</v>
      </c>
      <c r="D6008" t="str">
        <f>RIGHT(tbStoricoOrdini[[#This Row],[ORDINE]],4)</f>
        <v>6005</v>
      </c>
      <c r="E6008" t="s">
        <v>46</v>
      </c>
      <c r="F6008" t="str">
        <f>VLOOKUP(tbStoricoOrdini[[#This Row],[CLIENTE]],tbClienti[],3,FALSE)</f>
        <v>Umbria</v>
      </c>
      <c r="G6008" t="str">
        <f>VLOOKUP(tbStoricoOrdini[[#This Row],[CLIENTE]],tbClienti[],7,FALSE)</f>
        <v>BD</v>
      </c>
      <c r="H6008" t="s">
        <v>71</v>
      </c>
      <c r="I6008" t="str">
        <f>IF(LEFT(tbStoricoOrdini[[#This Row],[ARTICOLO]],3) = "COG","COG",LEFT(tbStoricoOrdini[[#This Row],[ARTICOLO]],FIND(" ",tbStoricoOrdini[[#This Row],[ARTICOLO]])-1))</f>
        <v>EB07</v>
      </c>
      <c r="J6008" t="str">
        <f>MID(tbStoricoOrdini[[#This Row],[ARTICOLO]],FIND(" ",tbStoricoOrdini[[#This Row],[ARTICOLO]])+1,4)</f>
        <v>5000</v>
      </c>
      <c r="K6008" t="str">
        <f>IFERROR(RIGHT(tbStoricoOrdini[[#This Row],[ARTICOLO]],LEN(tbStoricoOrdini[[#This Row],[ARTICOLO]])-FIND(" ",tbStoricoOrdini[[#This Row],[ARTICOLO]],FIND(" ",tbStoricoOrdini[[#This Row],[ARTICOLO]]) +1)),"")</f>
        <v/>
      </c>
      <c r="L6008" s="3">
        <f>VLOOKUP(tbStoricoOrdini[[#This Row],[ARTICOLO]],tbArticoli[],2,FALSE)</f>
        <v>140</v>
      </c>
      <c r="M6008" s="22">
        <f>tbStoricoOrdini[[#This Row],[IMPORTO]]/tbStoricoOrdini[[#This Row],[PREZZO]]</f>
        <v>171.9</v>
      </c>
      <c r="N6008" t="s">
        <v>15</v>
      </c>
      <c r="O6008" s="8">
        <f>VLOOKUP(tbStoricoOrdini[[#This Row],[AGENTE]],tbAgenti[],2,FALSE)</f>
        <v>0.08</v>
      </c>
      <c r="P6008" s="2">
        <v>24066</v>
      </c>
      <c r="Q6008" s="2">
        <f>tbStoricoOrdini[[#This Row],[IMPORTO]]*tbStoricoOrdini[[#This Row],[% COMM.]]</f>
        <v>1925.28</v>
      </c>
      <c r="R6008" s="2">
        <f>tbStoricoOrdini[[#This Row],[TOT. COMM.]]+tbStoricoOrdini[[#This Row],[IMPORTO]]</f>
        <v>25991.279999999999</v>
      </c>
    </row>
    <row r="6009" spans="1:18">
      <c r="A6009" s="1">
        <v>44013</v>
      </c>
      <c r="B6009" s="7">
        <f>MONTH(tbStoricoOrdini[[#This Row],[DATA]])</f>
        <v>7</v>
      </c>
      <c r="C6009" t="s">
        <v>6104</v>
      </c>
      <c r="D6009" t="str">
        <f>RIGHT(tbStoricoOrdini[[#This Row],[ORDINE]],4)</f>
        <v>6006</v>
      </c>
      <c r="E6009" t="s">
        <v>46</v>
      </c>
      <c r="F6009" t="str">
        <f>VLOOKUP(tbStoricoOrdini[[#This Row],[CLIENTE]],tbClienti[],3,FALSE)</f>
        <v>Umbria</v>
      </c>
      <c r="G6009" t="str">
        <f>VLOOKUP(tbStoricoOrdini[[#This Row],[CLIENTE]],tbClienti[],7,FALSE)</f>
        <v>BD</v>
      </c>
      <c r="H6009" t="s">
        <v>71</v>
      </c>
      <c r="I6009" t="str">
        <f>IF(LEFT(tbStoricoOrdini[[#This Row],[ARTICOLO]],3) = "COG","COG",LEFT(tbStoricoOrdini[[#This Row],[ARTICOLO]],FIND(" ",tbStoricoOrdini[[#This Row],[ARTICOLO]])-1))</f>
        <v>EB07</v>
      </c>
      <c r="J6009" t="str">
        <f>MID(tbStoricoOrdini[[#This Row],[ARTICOLO]],FIND(" ",tbStoricoOrdini[[#This Row],[ARTICOLO]])+1,4)</f>
        <v>5000</v>
      </c>
      <c r="K6009" t="str">
        <f>IFERROR(RIGHT(tbStoricoOrdini[[#This Row],[ARTICOLO]],LEN(tbStoricoOrdini[[#This Row],[ARTICOLO]])-FIND(" ",tbStoricoOrdini[[#This Row],[ARTICOLO]],FIND(" ",tbStoricoOrdini[[#This Row],[ARTICOLO]]) +1)),"")</f>
        <v/>
      </c>
      <c r="L6009" s="3">
        <f>VLOOKUP(tbStoricoOrdini[[#This Row],[ARTICOLO]],tbArticoli[],2,FALSE)</f>
        <v>140</v>
      </c>
      <c r="M6009" s="22">
        <f>tbStoricoOrdini[[#This Row],[IMPORTO]]/tbStoricoOrdini[[#This Row],[PREZZO]]</f>
        <v>63.271428571428572</v>
      </c>
      <c r="N6009" t="s">
        <v>7</v>
      </c>
      <c r="O6009" s="8">
        <f>VLOOKUP(tbStoricoOrdini[[#This Row],[AGENTE]],tbAgenti[],2,FALSE)</f>
        <v>0.03</v>
      </c>
      <c r="P6009" s="2">
        <v>8858</v>
      </c>
      <c r="Q6009" s="2">
        <f>tbStoricoOrdini[[#This Row],[IMPORTO]]*tbStoricoOrdini[[#This Row],[% COMM.]]</f>
        <v>265.74</v>
      </c>
      <c r="R6009" s="2">
        <f>tbStoricoOrdini[[#This Row],[TOT. COMM.]]+tbStoricoOrdini[[#This Row],[IMPORTO]]</f>
        <v>9123.74</v>
      </c>
    </row>
    <row r="6010" spans="1:18">
      <c r="A6010" s="1">
        <v>44013</v>
      </c>
      <c r="B6010" s="7">
        <f>MONTH(tbStoricoOrdini[[#This Row],[DATA]])</f>
        <v>7</v>
      </c>
      <c r="C6010" t="s">
        <v>6105</v>
      </c>
      <c r="D6010" t="str">
        <f>RIGHT(tbStoricoOrdini[[#This Row],[ORDINE]],4)</f>
        <v>6007</v>
      </c>
      <c r="E6010" t="s">
        <v>46</v>
      </c>
      <c r="F6010" t="str">
        <f>VLOOKUP(tbStoricoOrdini[[#This Row],[CLIENTE]],tbClienti[],3,FALSE)</f>
        <v>Umbria</v>
      </c>
      <c r="G6010" t="str">
        <f>VLOOKUP(tbStoricoOrdini[[#This Row],[CLIENTE]],tbClienti[],7,FALSE)</f>
        <v>BD</v>
      </c>
      <c r="H6010" t="s">
        <v>71</v>
      </c>
      <c r="I6010" t="str">
        <f>IF(LEFT(tbStoricoOrdini[[#This Row],[ARTICOLO]],3) = "COG","COG",LEFT(tbStoricoOrdini[[#This Row],[ARTICOLO]],FIND(" ",tbStoricoOrdini[[#This Row],[ARTICOLO]])-1))</f>
        <v>EB07</v>
      </c>
      <c r="J6010" t="str">
        <f>MID(tbStoricoOrdini[[#This Row],[ARTICOLO]],FIND(" ",tbStoricoOrdini[[#This Row],[ARTICOLO]])+1,4)</f>
        <v>5000</v>
      </c>
      <c r="K6010" t="str">
        <f>IFERROR(RIGHT(tbStoricoOrdini[[#This Row],[ARTICOLO]],LEN(tbStoricoOrdini[[#This Row],[ARTICOLO]])-FIND(" ",tbStoricoOrdini[[#This Row],[ARTICOLO]],FIND(" ",tbStoricoOrdini[[#This Row],[ARTICOLO]]) +1)),"")</f>
        <v/>
      </c>
      <c r="L6010" s="3">
        <f>VLOOKUP(tbStoricoOrdini[[#This Row],[ARTICOLO]],tbArticoli[],2,FALSE)</f>
        <v>140</v>
      </c>
      <c r="M6010" s="22">
        <f>tbStoricoOrdini[[#This Row],[IMPORTO]]/tbStoricoOrdini[[#This Row],[PREZZO]]</f>
        <v>551.43571428571431</v>
      </c>
      <c r="N6010" t="s">
        <v>18</v>
      </c>
      <c r="O6010" s="8">
        <f>VLOOKUP(tbStoricoOrdini[[#This Row],[AGENTE]],tbAgenti[],2,FALSE)</f>
        <v>0.03</v>
      </c>
      <c r="P6010" s="2">
        <v>77201</v>
      </c>
      <c r="Q6010" s="2">
        <f>tbStoricoOrdini[[#This Row],[IMPORTO]]*tbStoricoOrdini[[#This Row],[% COMM.]]</f>
        <v>2316.0299999999997</v>
      </c>
      <c r="R6010" s="2">
        <f>tbStoricoOrdini[[#This Row],[TOT. COMM.]]+tbStoricoOrdini[[#This Row],[IMPORTO]]</f>
        <v>79517.03</v>
      </c>
    </row>
    <row r="6011" spans="1:18">
      <c r="A6011" s="1">
        <v>44013</v>
      </c>
      <c r="B6011" s="7">
        <f>MONTH(tbStoricoOrdini[[#This Row],[DATA]])</f>
        <v>7</v>
      </c>
      <c r="C6011" t="s">
        <v>6106</v>
      </c>
      <c r="D6011" t="str">
        <f>RIGHT(tbStoricoOrdini[[#This Row],[ORDINE]],4)</f>
        <v>6008</v>
      </c>
      <c r="E6011" t="s">
        <v>46</v>
      </c>
      <c r="F6011" t="str">
        <f>VLOOKUP(tbStoricoOrdini[[#This Row],[CLIENTE]],tbClienti[],3,FALSE)</f>
        <v>Umbria</v>
      </c>
      <c r="G6011" t="str">
        <f>VLOOKUP(tbStoricoOrdini[[#This Row],[CLIENTE]],tbClienti[],7,FALSE)</f>
        <v>BD</v>
      </c>
      <c r="H6011" t="s">
        <v>71</v>
      </c>
      <c r="I6011" t="str">
        <f>IF(LEFT(tbStoricoOrdini[[#This Row],[ARTICOLO]],3) = "COG","COG",LEFT(tbStoricoOrdini[[#This Row],[ARTICOLO]],FIND(" ",tbStoricoOrdini[[#This Row],[ARTICOLO]])-1))</f>
        <v>EB07</v>
      </c>
      <c r="J6011" t="str">
        <f>MID(tbStoricoOrdini[[#This Row],[ARTICOLO]],FIND(" ",tbStoricoOrdini[[#This Row],[ARTICOLO]])+1,4)</f>
        <v>5000</v>
      </c>
      <c r="K6011" t="str">
        <f>IFERROR(RIGHT(tbStoricoOrdini[[#This Row],[ARTICOLO]],LEN(tbStoricoOrdini[[#This Row],[ARTICOLO]])-FIND(" ",tbStoricoOrdini[[#This Row],[ARTICOLO]],FIND(" ",tbStoricoOrdini[[#This Row],[ARTICOLO]]) +1)),"")</f>
        <v/>
      </c>
      <c r="L6011" s="3">
        <f>VLOOKUP(tbStoricoOrdini[[#This Row],[ARTICOLO]],tbArticoli[],2,FALSE)</f>
        <v>140</v>
      </c>
      <c r="M6011" s="22">
        <f>tbStoricoOrdini[[#This Row],[IMPORTO]]/tbStoricoOrdini[[#This Row],[PREZZO]]</f>
        <v>17.678571428571427</v>
      </c>
      <c r="N6011" t="s">
        <v>13</v>
      </c>
      <c r="O6011" s="8">
        <f>VLOOKUP(tbStoricoOrdini[[#This Row],[AGENTE]],tbAgenti[],2,FALSE)</f>
        <v>0.1</v>
      </c>
      <c r="P6011" s="2">
        <v>2475</v>
      </c>
      <c r="Q6011" s="2">
        <f>tbStoricoOrdini[[#This Row],[IMPORTO]]*tbStoricoOrdini[[#This Row],[% COMM.]]</f>
        <v>247.5</v>
      </c>
      <c r="R6011" s="2">
        <f>tbStoricoOrdini[[#This Row],[TOT. COMM.]]+tbStoricoOrdini[[#This Row],[IMPORTO]]</f>
        <v>2722.5</v>
      </c>
    </row>
    <row r="6012" spans="1:18">
      <c r="A6012" s="1">
        <v>44013</v>
      </c>
      <c r="B6012" s="7">
        <f>MONTH(tbStoricoOrdini[[#This Row],[DATA]])</f>
        <v>7</v>
      </c>
      <c r="C6012" t="s">
        <v>6107</v>
      </c>
      <c r="D6012" t="str">
        <f>RIGHT(tbStoricoOrdini[[#This Row],[ORDINE]],4)</f>
        <v>6009</v>
      </c>
      <c r="E6012" t="s">
        <v>46</v>
      </c>
      <c r="F6012" t="str">
        <f>VLOOKUP(tbStoricoOrdini[[#This Row],[CLIENTE]],tbClienti[],3,FALSE)</f>
        <v>Umbria</v>
      </c>
      <c r="G6012" t="str">
        <f>VLOOKUP(tbStoricoOrdini[[#This Row],[CLIENTE]],tbClienti[],7,FALSE)</f>
        <v>BD</v>
      </c>
      <c r="H6012" t="s">
        <v>71</v>
      </c>
      <c r="I6012" t="str">
        <f>IF(LEFT(tbStoricoOrdini[[#This Row],[ARTICOLO]],3) = "COG","COG",LEFT(tbStoricoOrdini[[#This Row],[ARTICOLO]],FIND(" ",tbStoricoOrdini[[#This Row],[ARTICOLO]])-1))</f>
        <v>EB07</v>
      </c>
      <c r="J6012" t="str">
        <f>MID(tbStoricoOrdini[[#This Row],[ARTICOLO]],FIND(" ",tbStoricoOrdini[[#This Row],[ARTICOLO]])+1,4)</f>
        <v>5000</v>
      </c>
      <c r="K6012" t="str">
        <f>IFERROR(RIGHT(tbStoricoOrdini[[#This Row],[ARTICOLO]],LEN(tbStoricoOrdini[[#This Row],[ARTICOLO]])-FIND(" ",tbStoricoOrdini[[#This Row],[ARTICOLO]],FIND(" ",tbStoricoOrdini[[#This Row],[ARTICOLO]]) +1)),"")</f>
        <v/>
      </c>
      <c r="L6012" s="3">
        <f>VLOOKUP(tbStoricoOrdini[[#This Row],[ARTICOLO]],tbArticoli[],2,FALSE)</f>
        <v>140</v>
      </c>
      <c r="M6012" s="22">
        <f>tbStoricoOrdini[[#This Row],[IMPORTO]]/tbStoricoOrdini[[#This Row],[PREZZO]]</f>
        <v>236.16428571428571</v>
      </c>
      <c r="N6012" t="s">
        <v>6</v>
      </c>
      <c r="O6012" s="8">
        <f>VLOOKUP(tbStoricoOrdini[[#This Row],[AGENTE]],tbAgenti[],2,FALSE)</f>
        <v>7.4999999999999997E-2</v>
      </c>
      <c r="P6012" s="2">
        <v>33063</v>
      </c>
      <c r="Q6012" s="2">
        <f>tbStoricoOrdini[[#This Row],[IMPORTO]]*tbStoricoOrdini[[#This Row],[% COMM.]]</f>
        <v>2479.7249999999999</v>
      </c>
      <c r="R6012" s="2">
        <f>tbStoricoOrdini[[#This Row],[TOT. COMM.]]+tbStoricoOrdini[[#This Row],[IMPORTO]]</f>
        <v>35542.724999999999</v>
      </c>
    </row>
    <row r="6013" spans="1:18">
      <c r="A6013" s="1">
        <v>44013</v>
      </c>
      <c r="B6013" s="7">
        <f>MONTH(tbStoricoOrdini[[#This Row],[DATA]])</f>
        <v>7</v>
      </c>
      <c r="C6013" t="s">
        <v>6108</v>
      </c>
      <c r="D6013" t="str">
        <f>RIGHT(tbStoricoOrdini[[#This Row],[ORDINE]],4)</f>
        <v>6010</v>
      </c>
      <c r="E6013" t="s">
        <v>46</v>
      </c>
      <c r="F6013" t="str">
        <f>VLOOKUP(tbStoricoOrdini[[#This Row],[CLIENTE]],tbClienti[],3,FALSE)</f>
        <v>Umbria</v>
      </c>
      <c r="G6013" t="str">
        <f>VLOOKUP(tbStoricoOrdini[[#This Row],[CLIENTE]],tbClienti[],7,FALSE)</f>
        <v>BD</v>
      </c>
      <c r="H6013" t="s">
        <v>71</v>
      </c>
      <c r="I6013" t="str">
        <f>IF(LEFT(tbStoricoOrdini[[#This Row],[ARTICOLO]],3) = "COG","COG",LEFT(tbStoricoOrdini[[#This Row],[ARTICOLO]],FIND(" ",tbStoricoOrdini[[#This Row],[ARTICOLO]])-1))</f>
        <v>EB07</v>
      </c>
      <c r="J6013" t="str">
        <f>MID(tbStoricoOrdini[[#This Row],[ARTICOLO]],FIND(" ",tbStoricoOrdini[[#This Row],[ARTICOLO]])+1,4)</f>
        <v>5000</v>
      </c>
      <c r="K6013" t="str">
        <f>IFERROR(RIGHT(tbStoricoOrdini[[#This Row],[ARTICOLO]],LEN(tbStoricoOrdini[[#This Row],[ARTICOLO]])-FIND(" ",tbStoricoOrdini[[#This Row],[ARTICOLO]],FIND(" ",tbStoricoOrdini[[#This Row],[ARTICOLO]]) +1)),"")</f>
        <v/>
      </c>
      <c r="L6013" s="3">
        <f>VLOOKUP(tbStoricoOrdini[[#This Row],[ARTICOLO]],tbArticoli[],2,FALSE)</f>
        <v>140</v>
      </c>
      <c r="M6013" s="22">
        <f>tbStoricoOrdini[[#This Row],[IMPORTO]]/tbStoricoOrdini[[#This Row],[PREZZO]]</f>
        <v>19.164285714285715</v>
      </c>
      <c r="N6013" t="s">
        <v>9</v>
      </c>
      <c r="O6013" s="8">
        <f>VLOOKUP(tbStoricoOrdini[[#This Row],[AGENTE]],tbAgenti[],2,FALSE)</f>
        <v>0.05</v>
      </c>
      <c r="P6013" s="2">
        <v>2683</v>
      </c>
      <c r="Q6013" s="2">
        <f>tbStoricoOrdini[[#This Row],[IMPORTO]]*tbStoricoOrdini[[#This Row],[% COMM.]]</f>
        <v>134.15</v>
      </c>
      <c r="R6013" s="2">
        <f>tbStoricoOrdini[[#This Row],[TOT. COMM.]]+tbStoricoOrdini[[#This Row],[IMPORTO]]</f>
        <v>2817.15</v>
      </c>
    </row>
    <row r="6014" spans="1:18">
      <c r="A6014" s="1">
        <v>44013</v>
      </c>
      <c r="B6014" s="7">
        <f>MONTH(tbStoricoOrdini[[#This Row],[DATA]])</f>
        <v>7</v>
      </c>
      <c r="C6014" t="s">
        <v>6109</v>
      </c>
      <c r="D6014" t="str">
        <f>RIGHT(tbStoricoOrdini[[#This Row],[ORDINE]],4)</f>
        <v>6011</v>
      </c>
      <c r="E6014" t="s">
        <v>46</v>
      </c>
      <c r="F6014" t="str">
        <f>VLOOKUP(tbStoricoOrdini[[#This Row],[CLIENTE]],tbClienti[],3,FALSE)</f>
        <v>Umbria</v>
      </c>
      <c r="G6014" t="str">
        <f>VLOOKUP(tbStoricoOrdini[[#This Row],[CLIENTE]],tbClienti[],7,FALSE)</f>
        <v>BD</v>
      </c>
      <c r="H6014" t="s">
        <v>76</v>
      </c>
      <c r="I6014" t="str">
        <f>IF(LEFT(tbStoricoOrdini[[#This Row],[ARTICOLO]],3) = "COG","COG",LEFT(tbStoricoOrdini[[#This Row],[ARTICOLO]],FIND(" ",tbStoricoOrdini[[#This Row],[ARTICOLO]])-1))</f>
        <v>COG</v>
      </c>
      <c r="J6014" t="str">
        <f>MID(tbStoricoOrdini[[#This Row],[ARTICOLO]],FIND(" ",tbStoricoOrdini[[#This Row],[ARTICOLO]])+1,4)</f>
        <v>1000</v>
      </c>
      <c r="K6014" t="str">
        <f>IFERROR(RIGHT(tbStoricoOrdini[[#This Row],[ARTICOLO]],LEN(tbStoricoOrdini[[#This Row],[ARTICOLO]])-FIND(" ",tbStoricoOrdini[[#This Row],[ARTICOLO]],FIND(" ",tbStoricoOrdini[[#This Row],[ARTICOLO]]) +1)),"")</f>
        <v/>
      </c>
      <c r="L6014" s="3">
        <f>VLOOKUP(tbStoricoOrdini[[#This Row],[ARTICOLO]],tbArticoli[],2,FALSE)</f>
        <v>150</v>
      </c>
      <c r="M6014" s="22">
        <f>tbStoricoOrdini[[#This Row],[IMPORTO]]/tbStoricoOrdini[[#This Row],[PREZZO]]</f>
        <v>3.0866666666666664</v>
      </c>
      <c r="N6014" t="s">
        <v>15</v>
      </c>
      <c r="O6014" s="8">
        <f>VLOOKUP(tbStoricoOrdini[[#This Row],[AGENTE]],tbAgenti[],2,FALSE)</f>
        <v>0.08</v>
      </c>
      <c r="P6014" s="2">
        <v>463</v>
      </c>
      <c r="Q6014" s="2">
        <f>tbStoricoOrdini[[#This Row],[IMPORTO]]*tbStoricoOrdini[[#This Row],[% COMM.]]</f>
        <v>37.04</v>
      </c>
      <c r="R6014" s="2">
        <f>tbStoricoOrdini[[#This Row],[TOT. COMM.]]+tbStoricoOrdini[[#This Row],[IMPORTO]]</f>
        <v>500.04</v>
      </c>
    </row>
    <row r="6015" spans="1:18">
      <c r="A6015" s="1">
        <v>44013</v>
      </c>
      <c r="B6015" s="7">
        <f>MONTH(tbStoricoOrdini[[#This Row],[DATA]])</f>
        <v>7</v>
      </c>
      <c r="C6015" t="s">
        <v>6110</v>
      </c>
      <c r="D6015" t="str">
        <f>RIGHT(tbStoricoOrdini[[#This Row],[ORDINE]],4)</f>
        <v>6012</v>
      </c>
      <c r="E6015" t="s">
        <v>46</v>
      </c>
      <c r="F6015" t="str">
        <f>VLOOKUP(tbStoricoOrdini[[#This Row],[CLIENTE]],tbClienti[],3,FALSE)</f>
        <v>Umbria</v>
      </c>
      <c r="G6015" t="str">
        <f>VLOOKUP(tbStoricoOrdini[[#This Row],[CLIENTE]],tbClienti[],7,FALSE)</f>
        <v>BD</v>
      </c>
      <c r="H6015" t="s">
        <v>76</v>
      </c>
      <c r="I6015" t="str">
        <f>IF(LEFT(tbStoricoOrdini[[#This Row],[ARTICOLO]],3) = "COG","COG",LEFT(tbStoricoOrdini[[#This Row],[ARTICOLO]],FIND(" ",tbStoricoOrdini[[#This Row],[ARTICOLO]])-1))</f>
        <v>COG</v>
      </c>
      <c r="J6015" t="str">
        <f>MID(tbStoricoOrdini[[#This Row],[ARTICOLO]],FIND(" ",tbStoricoOrdini[[#This Row],[ARTICOLO]])+1,4)</f>
        <v>1000</v>
      </c>
      <c r="K6015" t="str">
        <f>IFERROR(RIGHT(tbStoricoOrdini[[#This Row],[ARTICOLO]],LEN(tbStoricoOrdini[[#This Row],[ARTICOLO]])-FIND(" ",tbStoricoOrdini[[#This Row],[ARTICOLO]],FIND(" ",tbStoricoOrdini[[#This Row],[ARTICOLO]]) +1)),"")</f>
        <v/>
      </c>
      <c r="L6015" s="3">
        <f>VLOOKUP(tbStoricoOrdini[[#This Row],[ARTICOLO]],tbArticoli[],2,FALSE)</f>
        <v>150</v>
      </c>
      <c r="M6015" s="22">
        <f>tbStoricoOrdini[[#This Row],[IMPORTO]]/tbStoricoOrdini[[#This Row],[PREZZO]]</f>
        <v>25.293333333333333</v>
      </c>
      <c r="N6015" t="s">
        <v>7</v>
      </c>
      <c r="O6015" s="8">
        <f>VLOOKUP(tbStoricoOrdini[[#This Row],[AGENTE]],tbAgenti[],2,FALSE)</f>
        <v>0.03</v>
      </c>
      <c r="P6015" s="2">
        <v>3794</v>
      </c>
      <c r="Q6015" s="2">
        <f>tbStoricoOrdini[[#This Row],[IMPORTO]]*tbStoricoOrdini[[#This Row],[% COMM.]]</f>
        <v>113.82</v>
      </c>
      <c r="R6015" s="2">
        <f>tbStoricoOrdini[[#This Row],[TOT. COMM.]]+tbStoricoOrdini[[#This Row],[IMPORTO]]</f>
        <v>3907.82</v>
      </c>
    </row>
    <row r="6016" spans="1:18">
      <c r="A6016" s="1">
        <v>44013</v>
      </c>
      <c r="B6016" s="7">
        <f>MONTH(tbStoricoOrdini[[#This Row],[DATA]])</f>
        <v>7</v>
      </c>
      <c r="C6016" t="s">
        <v>6111</v>
      </c>
      <c r="D6016" t="str">
        <f>RIGHT(tbStoricoOrdini[[#This Row],[ORDINE]],4)</f>
        <v>6013</v>
      </c>
      <c r="E6016" t="s">
        <v>46</v>
      </c>
      <c r="F6016" t="str">
        <f>VLOOKUP(tbStoricoOrdini[[#This Row],[CLIENTE]],tbClienti[],3,FALSE)</f>
        <v>Umbria</v>
      </c>
      <c r="G6016" t="str">
        <f>VLOOKUP(tbStoricoOrdini[[#This Row],[CLIENTE]],tbClienti[],7,FALSE)</f>
        <v>BD</v>
      </c>
      <c r="H6016" t="s">
        <v>76</v>
      </c>
      <c r="I6016" t="str">
        <f>IF(LEFT(tbStoricoOrdini[[#This Row],[ARTICOLO]],3) = "COG","COG",LEFT(tbStoricoOrdini[[#This Row],[ARTICOLO]],FIND(" ",tbStoricoOrdini[[#This Row],[ARTICOLO]])-1))</f>
        <v>COG</v>
      </c>
      <c r="J6016" t="str">
        <f>MID(tbStoricoOrdini[[#This Row],[ARTICOLO]],FIND(" ",tbStoricoOrdini[[#This Row],[ARTICOLO]])+1,4)</f>
        <v>1000</v>
      </c>
      <c r="K6016" t="str">
        <f>IFERROR(RIGHT(tbStoricoOrdini[[#This Row],[ARTICOLO]],LEN(tbStoricoOrdini[[#This Row],[ARTICOLO]])-FIND(" ",tbStoricoOrdini[[#This Row],[ARTICOLO]],FIND(" ",tbStoricoOrdini[[#This Row],[ARTICOLO]]) +1)),"")</f>
        <v/>
      </c>
      <c r="L6016" s="3">
        <f>VLOOKUP(tbStoricoOrdini[[#This Row],[ARTICOLO]],tbArticoli[],2,FALSE)</f>
        <v>150</v>
      </c>
      <c r="M6016" s="22">
        <f>tbStoricoOrdini[[#This Row],[IMPORTO]]/tbStoricoOrdini[[#This Row],[PREZZO]]</f>
        <v>3.9533333333333331</v>
      </c>
      <c r="N6016" t="s">
        <v>6</v>
      </c>
      <c r="O6016" s="8">
        <f>VLOOKUP(tbStoricoOrdini[[#This Row],[AGENTE]],tbAgenti[],2,FALSE)</f>
        <v>7.4999999999999997E-2</v>
      </c>
      <c r="P6016" s="2">
        <v>593</v>
      </c>
      <c r="Q6016" s="2">
        <f>tbStoricoOrdini[[#This Row],[IMPORTO]]*tbStoricoOrdini[[#This Row],[% COMM.]]</f>
        <v>44.475000000000001</v>
      </c>
      <c r="R6016" s="2">
        <f>tbStoricoOrdini[[#This Row],[TOT. COMM.]]+tbStoricoOrdini[[#This Row],[IMPORTO]]</f>
        <v>637.47500000000002</v>
      </c>
    </row>
    <row r="6017" spans="1:18">
      <c r="A6017" s="1">
        <v>44013</v>
      </c>
      <c r="B6017" s="7">
        <f>MONTH(tbStoricoOrdini[[#This Row],[DATA]])</f>
        <v>7</v>
      </c>
      <c r="C6017" t="s">
        <v>6112</v>
      </c>
      <c r="D6017" t="str">
        <f>RIGHT(tbStoricoOrdini[[#This Row],[ORDINE]],4)</f>
        <v>6014</v>
      </c>
      <c r="E6017" t="s">
        <v>46</v>
      </c>
      <c r="F6017" t="str">
        <f>VLOOKUP(tbStoricoOrdini[[#This Row],[CLIENTE]],tbClienti[],3,FALSE)</f>
        <v>Umbria</v>
      </c>
      <c r="G6017" t="str">
        <f>VLOOKUP(tbStoricoOrdini[[#This Row],[CLIENTE]],tbClienti[],7,FALSE)</f>
        <v>BD</v>
      </c>
      <c r="H6017" t="s">
        <v>72</v>
      </c>
      <c r="I6017" t="str">
        <f>IF(LEFT(tbStoricoOrdini[[#This Row],[ARTICOLO]],3) = "COG","COG",LEFT(tbStoricoOrdini[[#This Row],[ARTICOLO]],FIND(" ",tbStoricoOrdini[[#This Row],[ARTICOLO]])-1))</f>
        <v>EB06</v>
      </c>
      <c r="J6017" t="str">
        <f>MID(tbStoricoOrdini[[#This Row],[ARTICOLO]],FIND(" ",tbStoricoOrdini[[#This Row],[ARTICOLO]])+1,4)</f>
        <v>3000</v>
      </c>
      <c r="K6017" t="str">
        <f>IFERROR(RIGHT(tbStoricoOrdini[[#This Row],[ARTICOLO]],LEN(tbStoricoOrdini[[#This Row],[ARTICOLO]])-FIND(" ",tbStoricoOrdini[[#This Row],[ARTICOLO]],FIND(" ",tbStoricoOrdini[[#This Row],[ARTICOLO]]) +1)),"")</f>
        <v>Medium</v>
      </c>
      <c r="L6017" s="3">
        <f>VLOOKUP(tbStoricoOrdini[[#This Row],[ARTICOLO]],tbArticoli[],2,FALSE)</f>
        <v>120</v>
      </c>
      <c r="M6017" s="22">
        <f>tbStoricoOrdini[[#This Row],[IMPORTO]]/tbStoricoOrdini[[#This Row],[PREZZO]]</f>
        <v>0.14166666666666666</v>
      </c>
      <c r="N6017" t="s">
        <v>39</v>
      </c>
      <c r="O6017" s="8">
        <f>VLOOKUP(tbStoricoOrdini[[#This Row],[AGENTE]],tbAgenti[],2,FALSE)</f>
        <v>0.05</v>
      </c>
      <c r="P6017" s="2">
        <v>17</v>
      </c>
      <c r="Q6017" s="2">
        <f>tbStoricoOrdini[[#This Row],[IMPORTO]]*tbStoricoOrdini[[#This Row],[% COMM.]]</f>
        <v>0.85000000000000009</v>
      </c>
      <c r="R6017" s="2">
        <f>tbStoricoOrdini[[#This Row],[TOT. COMM.]]+tbStoricoOrdini[[#This Row],[IMPORTO]]</f>
        <v>17.850000000000001</v>
      </c>
    </row>
    <row r="6018" spans="1:18">
      <c r="A6018" s="1">
        <v>44013</v>
      </c>
      <c r="B6018" s="7">
        <f>MONTH(tbStoricoOrdini[[#This Row],[DATA]])</f>
        <v>7</v>
      </c>
      <c r="C6018" t="s">
        <v>6113</v>
      </c>
      <c r="D6018" t="str">
        <f>RIGHT(tbStoricoOrdini[[#This Row],[ORDINE]],4)</f>
        <v>6015</v>
      </c>
      <c r="E6018" t="s">
        <v>46</v>
      </c>
      <c r="F6018" t="str">
        <f>VLOOKUP(tbStoricoOrdini[[#This Row],[CLIENTE]],tbClienti[],3,FALSE)</f>
        <v>Umbria</v>
      </c>
      <c r="G6018" t="str">
        <f>VLOOKUP(tbStoricoOrdini[[#This Row],[CLIENTE]],tbClienti[],7,FALSE)</f>
        <v>BD</v>
      </c>
      <c r="H6018" t="s">
        <v>72</v>
      </c>
      <c r="I6018" t="str">
        <f>IF(LEFT(tbStoricoOrdini[[#This Row],[ARTICOLO]],3) = "COG","COG",LEFT(tbStoricoOrdini[[#This Row],[ARTICOLO]],FIND(" ",tbStoricoOrdini[[#This Row],[ARTICOLO]])-1))</f>
        <v>EB06</v>
      </c>
      <c r="J6018" t="str">
        <f>MID(tbStoricoOrdini[[#This Row],[ARTICOLO]],FIND(" ",tbStoricoOrdini[[#This Row],[ARTICOLO]])+1,4)</f>
        <v>3000</v>
      </c>
      <c r="K6018" t="str">
        <f>IFERROR(RIGHT(tbStoricoOrdini[[#This Row],[ARTICOLO]],LEN(tbStoricoOrdini[[#This Row],[ARTICOLO]])-FIND(" ",tbStoricoOrdini[[#This Row],[ARTICOLO]],FIND(" ",tbStoricoOrdini[[#This Row],[ARTICOLO]]) +1)),"")</f>
        <v>Medium</v>
      </c>
      <c r="L6018" s="3">
        <f>VLOOKUP(tbStoricoOrdini[[#This Row],[ARTICOLO]],tbArticoli[],2,FALSE)</f>
        <v>120</v>
      </c>
      <c r="M6018" s="22">
        <f>tbStoricoOrdini[[#This Row],[IMPORTO]]/tbStoricoOrdini[[#This Row],[PREZZO]]</f>
        <v>0.26666666666666666</v>
      </c>
      <c r="N6018" t="s">
        <v>19</v>
      </c>
      <c r="O6018" s="8">
        <f>VLOOKUP(tbStoricoOrdini[[#This Row],[AGENTE]],tbAgenti[],2,FALSE)</f>
        <v>0.05</v>
      </c>
      <c r="P6018" s="2">
        <v>32</v>
      </c>
      <c r="Q6018" s="2">
        <f>tbStoricoOrdini[[#This Row],[IMPORTO]]*tbStoricoOrdini[[#This Row],[% COMM.]]</f>
        <v>1.6</v>
      </c>
      <c r="R6018" s="2">
        <f>tbStoricoOrdini[[#This Row],[TOT. COMM.]]+tbStoricoOrdini[[#This Row],[IMPORTO]]</f>
        <v>33.6</v>
      </c>
    </row>
    <row r="6019" spans="1:18">
      <c r="A6019" s="1">
        <v>44013</v>
      </c>
      <c r="B6019" s="7">
        <f>MONTH(tbStoricoOrdini[[#This Row],[DATA]])</f>
        <v>7</v>
      </c>
      <c r="C6019" t="s">
        <v>6114</v>
      </c>
      <c r="D6019" t="str">
        <f>RIGHT(tbStoricoOrdini[[#This Row],[ORDINE]],4)</f>
        <v>6016</v>
      </c>
      <c r="E6019" t="s">
        <v>46</v>
      </c>
      <c r="F6019" t="str">
        <f>VLOOKUP(tbStoricoOrdini[[#This Row],[CLIENTE]],tbClienti[],3,FALSE)</f>
        <v>Umbria</v>
      </c>
      <c r="G6019" t="str">
        <f>VLOOKUP(tbStoricoOrdini[[#This Row],[CLIENTE]],tbClienti[],7,FALSE)</f>
        <v>BD</v>
      </c>
      <c r="H6019" t="s">
        <v>72</v>
      </c>
      <c r="I6019" t="str">
        <f>IF(LEFT(tbStoricoOrdini[[#This Row],[ARTICOLO]],3) = "COG","COG",LEFT(tbStoricoOrdini[[#This Row],[ARTICOLO]],FIND(" ",tbStoricoOrdini[[#This Row],[ARTICOLO]])-1))</f>
        <v>EB06</v>
      </c>
      <c r="J6019" t="str">
        <f>MID(tbStoricoOrdini[[#This Row],[ARTICOLO]],FIND(" ",tbStoricoOrdini[[#This Row],[ARTICOLO]])+1,4)</f>
        <v>3000</v>
      </c>
      <c r="K6019" t="str">
        <f>IFERROR(RIGHT(tbStoricoOrdini[[#This Row],[ARTICOLO]],LEN(tbStoricoOrdini[[#This Row],[ARTICOLO]])-FIND(" ",tbStoricoOrdini[[#This Row],[ARTICOLO]],FIND(" ",tbStoricoOrdini[[#This Row],[ARTICOLO]]) +1)),"")</f>
        <v>Medium</v>
      </c>
      <c r="L6019" s="3">
        <f>VLOOKUP(tbStoricoOrdini[[#This Row],[ARTICOLO]],tbArticoli[],2,FALSE)</f>
        <v>120</v>
      </c>
      <c r="M6019" s="22">
        <f>tbStoricoOrdini[[#This Row],[IMPORTO]]/tbStoricoOrdini[[#This Row],[PREZZO]]</f>
        <v>47.216666666666669</v>
      </c>
      <c r="N6019" t="s">
        <v>6</v>
      </c>
      <c r="O6019" s="8">
        <f>VLOOKUP(tbStoricoOrdini[[#This Row],[AGENTE]],tbAgenti[],2,FALSE)</f>
        <v>7.4999999999999997E-2</v>
      </c>
      <c r="P6019" s="2">
        <v>5666</v>
      </c>
      <c r="Q6019" s="2">
        <f>tbStoricoOrdini[[#This Row],[IMPORTO]]*tbStoricoOrdini[[#This Row],[% COMM.]]</f>
        <v>424.95</v>
      </c>
      <c r="R6019" s="2">
        <f>tbStoricoOrdini[[#This Row],[TOT. COMM.]]+tbStoricoOrdini[[#This Row],[IMPORTO]]</f>
        <v>6090.95</v>
      </c>
    </row>
    <row r="6020" spans="1:18">
      <c r="A6020" s="1">
        <v>44013</v>
      </c>
      <c r="B6020" s="7">
        <f>MONTH(tbStoricoOrdini[[#This Row],[DATA]])</f>
        <v>7</v>
      </c>
      <c r="C6020" t="s">
        <v>6115</v>
      </c>
      <c r="D6020" t="str">
        <f>RIGHT(tbStoricoOrdini[[#This Row],[ORDINE]],4)</f>
        <v>6017</v>
      </c>
      <c r="E6020" t="s">
        <v>46</v>
      </c>
      <c r="F6020" t="str">
        <f>VLOOKUP(tbStoricoOrdini[[#This Row],[CLIENTE]],tbClienti[],3,FALSE)</f>
        <v>Umbria</v>
      </c>
      <c r="G6020" t="str">
        <f>VLOOKUP(tbStoricoOrdini[[#This Row],[CLIENTE]],tbClienti[],7,FALSE)</f>
        <v>BD</v>
      </c>
      <c r="H6020" t="s">
        <v>73</v>
      </c>
      <c r="I6020" t="str">
        <f>IF(LEFT(tbStoricoOrdini[[#This Row],[ARTICOLO]],3) = "COG","COG",LEFT(tbStoricoOrdini[[#This Row],[ARTICOLO]],FIND(" ",tbStoricoOrdini[[#This Row],[ARTICOLO]])-1))</f>
        <v>EB06</v>
      </c>
      <c r="J6020" t="str">
        <f>MID(tbStoricoOrdini[[#This Row],[ARTICOLO]],FIND(" ",tbStoricoOrdini[[#This Row],[ARTICOLO]])+1,4)</f>
        <v>3000</v>
      </c>
      <c r="K6020" t="str">
        <f>IFERROR(RIGHT(tbStoricoOrdini[[#This Row],[ARTICOLO]],LEN(tbStoricoOrdini[[#This Row],[ARTICOLO]])-FIND(" ",tbStoricoOrdini[[#This Row],[ARTICOLO]],FIND(" ",tbStoricoOrdini[[#This Row],[ARTICOLO]]) +1)),"")</f>
        <v>Plus</v>
      </c>
      <c r="L6020" s="3">
        <f>VLOOKUP(tbStoricoOrdini[[#This Row],[ARTICOLO]],tbArticoli[],2,FALSE)</f>
        <v>130</v>
      </c>
      <c r="M6020" s="22">
        <f>tbStoricoOrdini[[#This Row],[IMPORTO]]/tbStoricoOrdini[[#This Row],[PREZZO]]</f>
        <v>3.9307692307692306</v>
      </c>
      <c r="N6020" t="s">
        <v>39</v>
      </c>
      <c r="O6020" s="8">
        <f>VLOOKUP(tbStoricoOrdini[[#This Row],[AGENTE]],tbAgenti[],2,FALSE)</f>
        <v>0.05</v>
      </c>
      <c r="P6020" s="2">
        <v>511</v>
      </c>
      <c r="Q6020" s="2">
        <f>tbStoricoOrdini[[#This Row],[IMPORTO]]*tbStoricoOrdini[[#This Row],[% COMM.]]</f>
        <v>25.55</v>
      </c>
      <c r="R6020" s="2">
        <f>tbStoricoOrdini[[#This Row],[TOT. COMM.]]+tbStoricoOrdini[[#This Row],[IMPORTO]]</f>
        <v>536.54999999999995</v>
      </c>
    </row>
    <row r="6021" spans="1:18">
      <c r="A6021" s="1">
        <v>44013</v>
      </c>
      <c r="B6021" s="7">
        <f>MONTH(tbStoricoOrdini[[#This Row],[DATA]])</f>
        <v>7</v>
      </c>
      <c r="C6021" t="s">
        <v>6116</v>
      </c>
      <c r="D6021" t="str">
        <f>RIGHT(tbStoricoOrdini[[#This Row],[ORDINE]],4)</f>
        <v>6018</v>
      </c>
      <c r="E6021" t="s">
        <v>46</v>
      </c>
      <c r="F6021" t="str">
        <f>VLOOKUP(tbStoricoOrdini[[#This Row],[CLIENTE]],tbClienti[],3,FALSE)</f>
        <v>Umbria</v>
      </c>
      <c r="G6021" t="str">
        <f>VLOOKUP(tbStoricoOrdini[[#This Row],[CLIENTE]],tbClienti[],7,FALSE)</f>
        <v>BD</v>
      </c>
      <c r="H6021" t="s">
        <v>73</v>
      </c>
      <c r="I6021" t="str">
        <f>IF(LEFT(tbStoricoOrdini[[#This Row],[ARTICOLO]],3) = "COG","COG",LEFT(tbStoricoOrdini[[#This Row],[ARTICOLO]],FIND(" ",tbStoricoOrdini[[#This Row],[ARTICOLO]])-1))</f>
        <v>EB06</v>
      </c>
      <c r="J6021" t="str">
        <f>MID(tbStoricoOrdini[[#This Row],[ARTICOLO]],FIND(" ",tbStoricoOrdini[[#This Row],[ARTICOLO]])+1,4)</f>
        <v>3000</v>
      </c>
      <c r="K6021" t="str">
        <f>IFERROR(RIGHT(tbStoricoOrdini[[#This Row],[ARTICOLO]],LEN(tbStoricoOrdini[[#This Row],[ARTICOLO]])-FIND(" ",tbStoricoOrdini[[#This Row],[ARTICOLO]],FIND(" ",tbStoricoOrdini[[#This Row],[ARTICOLO]]) +1)),"")</f>
        <v>Plus</v>
      </c>
      <c r="L6021" s="3">
        <f>VLOOKUP(tbStoricoOrdini[[#This Row],[ARTICOLO]],tbArticoli[],2,FALSE)</f>
        <v>130</v>
      </c>
      <c r="M6021" s="22">
        <f>tbStoricoOrdini[[#This Row],[IMPORTO]]/tbStoricoOrdini[[#This Row],[PREZZO]]</f>
        <v>1.8615384615384616</v>
      </c>
      <c r="N6021" t="s">
        <v>6</v>
      </c>
      <c r="O6021" s="8">
        <f>VLOOKUP(tbStoricoOrdini[[#This Row],[AGENTE]],tbAgenti[],2,FALSE)</f>
        <v>7.4999999999999997E-2</v>
      </c>
      <c r="P6021" s="2">
        <v>242</v>
      </c>
      <c r="Q6021" s="2">
        <f>tbStoricoOrdini[[#This Row],[IMPORTO]]*tbStoricoOrdini[[#This Row],[% COMM.]]</f>
        <v>18.149999999999999</v>
      </c>
      <c r="R6021" s="2">
        <f>tbStoricoOrdini[[#This Row],[TOT. COMM.]]+tbStoricoOrdini[[#This Row],[IMPORTO]]</f>
        <v>260.14999999999998</v>
      </c>
    </row>
    <row r="6022" spans="1:18">
      <c r="A6022" s="1">
        <v>44013</v>
      </c>
      <c r="B6022" s="7">
        <f>MONTH(tbStoricoOrdini[[#This Row],[DATA]])</f>
        <v>7</v>
      </c>
      <c r="C6022" t="s">
        <v>6117</v>
      </c>
      <c r="D6022" t="str">
        <f>RIGHT(tbStoricoOrdini[[#This Row],[ORDINE]],4)</f>
        <v>6019</v>
      </c>
      <c r="E6022" t="s">
        <v>46</v>
      </c>
      <c r="F6022" t="str">
        <f>VLOOKUP(tbStoricoOrdini[[#This Row],[CLIENTE]],tbClienti[],3,FALSE)</f>
        <v>Umbria</v>
      </c>
      <c r="G6022" t="str">
        <f>VLOOKUP(tbStoricoOrdini[[#This Row],[CLIENTE]],tbClienti[],7,FALSE)</f>
        <v>BD</v>
      </c>
      <c r="H6022" t="s">
        <v>73</v>
      </c>
      <c r="I6022" t="str">
        <f>IF(LEFT(tbStoricoOrdini[[#This Row],[ARTICOLO]],3) = "COG","COG",LEFT(tbStoricoOrdini[[#This Row],[ARTICOLO]],FIND(" ",tbStoricoOrdini[[#This Row],[ARTICOLO]])-1))</f>
        <v>EB06</v>
      </c>
      <c r="J6022" t="str">
        <f>MID(tbStoricoOrdini[[#This Row],[ARTICOLO]],FIND(" ",tbStoricoOrdini[[#This Row],[ARTICOLO]])+1,4)</f>
        <v>3000</v>
      </c>
      <c r="K6022" t="str">
        <f>IFERROR(RIGHT(tbStoricoOrdini[[#This Row],[ARTICOLO]],LEN(tbStoricoOrdini[[#This Row],[ARTICOLO]])-FIND(" ",tbStoricoOrdini[[#This Row],[ARTICOLO]],FIND(" ",tbStoricoOrdini[[#This Row],[ARTICOLO]]) +1)),"")</f>
        <v>Plus</v>
      </c>
      <c r="L6022" s="3">
        <f>VLOOKUP(tbStoricoOrdini[[#This Row],[ARTICOLO]],tbArticoli[],2,FALSE)</f>
        <v>130</v>
      </c>
      <c r="M6022" s="22">
        <f>tbStoricoOrdini[[#This Row],[IMPORTO]]/tbStoricoOrdini[[#This Row],[PREZZO]]</f>
        <v>3.0769230769230771E-2</v>
      </c>
      <c r="N6022" t="s">
        <v>9</v>
      </c>
      <c r="O6022" s="8">
        <f>VLOOKUP(tbStoricoOrdini[[#This Row],[AGENTE]],tbAgenti[],2,FALSE)</f>
        <v>0.05</v>
      </c>
      <c r="P6022" s="2">
        <v>4</v>
      </c>
      <c r="Q6022" s="2">
        <f>tbStoricoOrdini[[#This Row],[IMPORTO]]*tbStoricoOrdini[[#This Row],[% COMM.]]</f>
        <v>0.2</v>
      </c>
      <c r="R6022" s="2">
        <f>tbStoricoOrdini[[#This Row],[TOT. COMM.]]+tbStoricoOrdini[[#This Row],[IMPORTO]]</f>
        <v>4.2</v>
      </c>
    </row>
    <row r="6023" spans="1:18">
      <c r="A6023" s="1">
        <v>44013</v>
      </c>
      <c r="B6023" s="7">
        <f>MONTH(tbStoricoOrdini[[#This Row],[DATA]])</f>
        <v>7</v>
      </c>
      <c r="C6023" t="s">
        <v>6118</v>
      </c>
      <c r="D6023" t="str">
        <f>RIGHT(tbStoricoOrdini[[#This Row],[ORDINE]],4)</f>
        <v>6020</v>
      </c>
      <c r="E6023" t="s">
        <v>47</v>
      </c>
      <c r="F6023" t="str">
        <f>VLOOKUP(tbStoricoOrdini[[#This Row],[CLIENTE]],tbClienti[],3,FALSE)</f>
        <v>Umbria</v>
      </c>
      <c r="G6023" t="str">
        <f>VLOOKUP(tbStoricoOrdini[[#This Row],[CLIENTE]],tbClienti[],7,FALSE)</f>
        <v>BB</v>
      </c>
      <c r="H6023" t="s">
        <v>77</v>
      </c>
      <c r="I6023" t="str">
        <f>IF(LEFT(tbStoricoOrdini[[#This Row],[ARTICOLO]],3) = "COG","COG",LEFT(tbStoricoOrdini[[#This Row],[ARTICOLO]],FIND(" ",tbStoricoOrdini[[#This Row],[ARTICOLO]])-1))</f>
        <v>COG</v>
      </c>
      <c r="J6023" t="str">
        <f>MID(tbStoricoOrdini[[#This Row],[ARTICOLO]],FIND(" ",tbStoricoOrdini[[#This Row],[ARTICOLO]])+1,4)</f>
        <v>2000</v>
      </c>
      <c r="K6023" t="str">
        <f>IFERROR(RIGHT(tbStoricoOrdini[[#This Row],[ARTICOLO]],LEN(tbStoricoOrdini[[#This Row],[ARTICOLO]])-FIND(" ",tbStoricoOrdini[[#This Row],[ARTICOLO]],FIND(" ",tbStoricoOrdini[[#This Row],[ARTICOLO]]) +1)),"")</f>
        <v>Medium</v>
      </c>
      <c r="L6023" s="3">
        <f>VLOOKUP(tbStoricoOrdini[[#This Row],[ARTICOLO]],tbArticoli[],2,FALSE)</f>
        <v>200</v>
      </c>
      <c r="M6023" s="22">
        <f>tbStoricoOrdini[[#This Row],[IMPORTO]]/tbStoricoOrdini[[#This Row],[PREZZO]]</f>
        <v>0.22500000000000001</v>
      </c>
      <c r="N6023" t="s">
        <v>9</v>
      </c>
      <c r="O6023" s="8">
        <f>VLOOKUP(tbStoricoOrdini[[#This Row],[AGENTE]],tbAgenti[],2,FALSE)</f>
        <v>0.05</v>
      </c>
      <c r="P6023" s="2">
        <v>45</v>
      </c>
      <c r="Q6023" s="2">
        <f>tbStoricoOrdini[[#This Row],[IMPORTO]]*tbStoricoOrdini[[#This Row],[% COMM.]]</f>
        <v>2.25</v>
      </c>
      <c r="R6023" s="2">
        <f>tbStoricoOrdini[[#This Row],[TOT. COMM.]]+tbStoricoOrdini[[#This Row],[IMPORTO]]</f>
        <v>47.25</v>
      </c>
    </row>
    <row r="6024" spans="1:18">
      <c r="A6024" s="1">
        <v>44013</v>
      </c>
      <c r="B6024" s="7">
        <f>MONTH(tbStoricoOrdini[[#This Row],[DATA]])</f>
        <v>7</v>
      </c>
      <c r="C6024" t="s">
        <v>6119</v>
      </c>
      <c r="D6024" t="str">
        <f>RIGHT(tbStoricoOrdini[[#This Row],[ORDINE]],4)</f>
        <v>6021</v>
      </c>
      <c r="E6024" t="s">
        <v>47</v>
      </c>
      <c r="F6024" t="str">
        <f>VLOOKUP(tbStoricoOrdini[[#This Row],[CLIENTE]],tbClienti[],3,FALSE)</f>
        <v>Umbria</v>
      </c>
      <c r="G6024" t="str">
        <f>VLOOKUP(tbStoricoOrdini[[#This Row],[CLIENTE]],tbClienti[],7,FALSE)</f>
        <v>BB</v>
      </c>
      <c r="H6024" t="s">
        <v>61</v>
      </c>
      <c r="I6024" t="str">
        <f>IF(LEFT(tbStoricoOrdini[[#This Row],[ARTICOLO]],3) = "COG","COG",LEFT(tbStoricoOrdini[[#This Row],[ARTICOLO]],FIND(" ",tbStoricoOrdini[[#This Row],[ARTICOLO]])-1))</f>
        <v>KLM</v>
      </c>
      <c r="J6024" t="str">
        <f>MID(tbStoricoOrdini[[#This Row],[ARTICOLO]],FIND(" ",tbStoricoOrdini[[#This Row],[ARTICOLO]])+1,4)</f>
        <v>5000</v>
      </c>
      <c r="K6024" t="str">
        <f>IFERROR(RIGHT(tbStoricoOrdini[[#This Row],[ARTICOLO]],LEN(tbStoricoOrdini[[#This Row],[ARTICOLO]])-FIND(" ",tbStoricoOrdini[[#This Row],[ARTICOLO]],FIND(" ",tbStoricoOrdini[[#This Row],[ARTICOLO]]) +1)),"")</f>
        <v>Medium</v>
      </c>
      <c r="L6024" s="3">
        <f>VLOOKUP(tbStoricoOrdini[[#This Row],[ARTICOLO]],tbArticoli[],2,FALSE)</f>
        <v>150</v>
      </c>
      <c r="M6024" s="22">
        <f>tbStoricoOrdini[[#This Row],[IMPORTO]]/tbStoricoOrdini[[#This Row],[PREZZO]]</f>
        <v>1164.6600000000001</v>
      </c>
      <c r="N6024" t="s">
        <v>9</v>
      </c>
      <c r="O6024" s="8">
        <f>VLOOKUP(tbStoricoOrdini[[#This Row],[AGENTE]],tbAgenti[],2,FALSE)</f>
        <v>0.05</v>
      </c>
      <c r="P6024" s="2">
        <v>174699</v>
      </c>
      <c r="Q6024" s="2">
        <f>tbStoricoOrdini[[#This Row],[IMPORTO]]*tbStoricoOrdini[[#This Row],[% COMM.]]</f>
        <v>8734.9500000000007</v>
      </c>
      <c r="R6024" s="2">
        <f>tbStoricoOrdini[[#This Row],[TOT. COMM.]]+tbStoricoOrdini[[#This Row],[IMPORTO]]</f>
        <v>183433.95</v>
      </c>
    </row>
    <row r="6025" spans="1:18">
      <c r="A6025" s="1">
        <v>44013</v>
      </c>
      <c r="B6025" s="7">
        <f>MONTH(tbStoricoOrdini[[#This Row],[DATA]])</f>
        <v>7</v>
      </c>
      <c r="C6025" t="s">
        <v>6120</v>
      </c>
      <c r="D6025" t="str">
        <f>RIGHT(tbStoricoOrdini[[#This Row],[ORDINE]],4)</f>
        <v>6022</v>
      </c>
      <c r="E6025" t="s">
        <v>47</v>
      </c>
      <c r="F6025" t="str">
        <f>VLOOKUP(tbStoricoOrdini[[#This Row],[CLIENTE]],tbClienti[],3,FALSE)</f>
        <v>Umbria</v>
      </c>
      <c r="G6025" t="str">
        <f>VLOOKUP(tbStoricoOrdini[[#This Row],[CLIENTE]],tbClienti[],7,FALSE)</f>
        <v>BB</v>
      </c>
      <c r="H6025" t="s">
        <v>63</v>
      </c>
      <c r="I6025" t="str">
        <f>IF(LEFT(tbStoricoOrdini[[#This Row],[ARTICOLO]],3) = "COG","COG",LEFT(tbStoricoOrdini[[#This Row],[ARTICOLO]],FIND(" ",tbStoricoOrdini[[#This Row],[ARTICOLO]])-1))</f>
        <v>KLM</v>
      </c>
      <c r="J6025" t="str">
        <f>MID(tbStoricoOrdini[[#This Row],[ARTICOLO]],FIND(" ",tbStoricoOrdini[[#This Row],[ARTICOLO]])+1,4)</f>
        <v>3000</v>
      </c>
      <c r="K6025" t="str">
        <f>IFERROR(RIGHT(tbStoricoOrdini[[#This Row],[ARTICOLO]],LEN(tbStoricoOrdini[[#This Row],[ARTICOLO]])-FIND(" ",tbStoricoOrdini[[#This Row],[ARTICOLO]],FIND(" ",tbStoricoOrdini[[#This Row],[ARTICOLO]]) +1)),"")</f>
        <v>Plus</v>
      </c>
      <c r="L6025" s="3">
        <f>VLOOKUP(tbStoricoOrdini[[#This Row],[ARTICOLO]],tbArticoli[],2,FALSE)</f>
        <v>145</v>
      </c>
      <c r="M6025" s="22">
        <f>tbStoricoOrdini[[#This Row],[IMPORTO]]/tbStoricoOrdini[[#This Row],[PREZZO]]</f>
        <v>836.12413793103451</v>
      </c>
      <c r="N6025" t="s">
        <v>9</v>
      </c>
      <c r="O6025" s="8">
        <f>VLOOKUP(tbStoricoOrdini[[#This Row],[AGENTE]],tbAgenti[],2,FALSE)</f>
        <v>0.05</v>
      </c>
      <c r="P6025" s="2">
        <v>121238</v>
      </c>
      <c r="Q6025" s="2">
        <f>tbStoricoOrdini[[#This Row],[IMPORTO]]*tbStoricoOrdini[[#This Row],[% COMM.]]</f>
        <v>6061.9000000000005</v>
      </c>
      <c r="R6025" s="2">
        <f>tbStoricoOrdini[[#This Row],[TOT. COMM.]]+tbStoricoOrdini[[#This Row],[IMPORTO]]</f>
        <v>127299.9</v>
      </c>
    </row>
    <row r="6026" spans="1:18">
      <c r="A6026" s="1">
        <v>44013</v>
      </c>
      <c r="B6026" s="7">
        <f>MONTH(tbStoricoOrdini[[#This Row],[DATA]])</f>
        <v>7</v>
      </c>
      <c r="C6026" t="s">
        <v>6121</v>
      </c>
      <c r="D6026" t="str">
        <f>RIGHT(tbStoricoOrdini[[#This Row],[ORDINE]],4)</f>
        <v>6023</v>
      </c>
      <c r="E6026" t="s">
        <v>47</v>
      </c>
      <c r="F6026" t="str">
        <f>VLOOKUP(tbStoricoOrdini[[#This Row],[CLIENTE]],tbClienti[],3,FALSE)</f>
        <v>Umbria</v>
      </c>
      <c r="G6026" t="str">
        <f>VLOOKUP(tbStoricoOrdini[[#This Row],[CLIENTE]],tbClienti[],7,FALSE)</f>
        <v>BB</v>
      </c>
      <c r="H6026" t="s">
        <v>66</v>
      </c>
      <c r="I6026" t="str">
        <f>IF(LEFT(tbStoricoOrdini[[#This Row],[ARTICOLO]],3) = "COG","COG",LEFT(tbStoricoOrdini[[#This Row],[ARTICOLO]],FIND(" ",tbStoricoOrdini[[#This Row],[ARTICOLO]])-1))</f>
        <v>BAG</v>
      </c>
      <c r="J6026" t="str">
        <f>MID(tbStoricoOrdini[[#This Row],[ARTICOLO]],FIND(" ",tbStoricoOrdini[[#This Row],[ARTICOLO]])+1,4)</f>
        <v>2500</v>
      </c>
      <c r="K6026" t="str">
        <f>IFERROR(RIGHT(tbStoricoOrdini[[#This Row],[ARTICOLO]],LEN(tbStoricoOrdini[[#This Row],[ARTICOLO]])-FIND(" ",tbStoricoOrdini[[#This Row],[ARTICOLO]],FIND(" ",tbStoricoOrdini[[#This Row],[ARTICOLO]]) +1)),"")</f>
        <v>Plus</v>
      </c>
      <c r="L6026" s="3">
        <f>VLOOKUP(tbStoricoOrdini[[#This Row],[ARTICOLO]],tbArticoli[],2,FALSE)</f>
        <v>220</v>
      </c>
      <c r="M6026" s="22">
        <f>tbStoricoOrdini[[#This Row],[IMPORTO]]/tbStoricoOrdini[[#This Row],[PREZZO]]</f>
        <v>0.13636363636363635</v>
      </c>
      <c r="N6026" t="s">
        <v>9</v>
      </c>
      <c r="O6026" s="8">
        <f>VLOOKUP(tbStoricoOrdini[[#This Row],[AGENTE]],tbAgenti[],2,FALSE)</f>
        <v>0.05</v>
      </c>
      <c r="P6026" s="2">
        <v>30</v>
      </c>
      <c r="Q6026" s="2">
        <f>tbStoricoOrdini[[#This Row],[IMPORTO]]*tbStoricoOrdini[[#This Row],[% COMM.]]</f>
        <v>1.5</v>
      </c>
      <c r="R6026" s="2">
        <f>tbStoricoOrdini[[#This Row],[TOT. COMM.]]+tbStoricoOrdini[[#This Row],[IMPORTO]]</f>
        <v>31.5</v>
      </c>
    </row>
    <row r="6027" spans="1:18">
      <c r="A6027" s="1">
        <v>44013</v>
      </c>
      <c r="B6027" s="7">
        <f>MONTH(tbStoricoOrdini[[#This Row],[DATA]])</f>
        <v>7</v>
      </c>
      <c r="C6027" t="s">
        <v>6122</v>
      </c>
      <c r="D6027" t="str">
        <f>RIGHT(tbStoricoOrdini[[#This Row],[ORDINE]],4)</f>
        <v>6024</v>
      </c>
      <c r="E6027" t="s">
        <v>47</v>
      </c>
      <c r="F6027" t="str">
        <f>VLOOKUP(tbStoricoOrdini[[#This Row],[CLIENTE]],tbClienti[],3,FALSE)</f>
        <v>Umbria</v>
      </c>
      <c r="G6027" t="str">
        <f>VLOOKUP(tbStoricoOrdini[[#This Row],[CLIENTE]],tbClienti[],7,FALSE)</f>
        <v>BB</v>
      </c>
      <c r="H6027" t="s">
        <v>69</v>
      </c>
      <c r="I6027" t="str">
        <f>IF(LEFT(tbStoricoOrdini[[#This Row],[ARTICOLO]],3) = "COG","COG",LEFT(tbStoricoOrdini[[#This Row],[ARTICOLO]],FIND(" ",tbStoricoOrdini[[#This Row],[ARTICOLO]])-1))</f>
        <v>BAG</v>
      </c>
      <c r="J6027" t="str">
        <f>MID(tbStoricoOrdini[[#This Row],[ARTICOLO]],FIND(" ",tbStoricoOrdini[[#This Row],[ARTICOLO]])+1,4)</f>
        <v>1121</v>
      </c>
      <c r="K6027" t="str">
        <f>IFERROR(RIGHT(tbStoricoOrdini[[#This Row],[ARTICOLO]],LEN(tbStoricoOrdini[[#This Row],[ARTICOLO]])-FIND(" ",tbStoricoOrdini[[#This Row],[ARTICOLO]],FIND(" ",tbStoricoOrdini[[#This Row],[ARTICOLO]]) +1)),"")</f>
        <v>Gold</v>
      </c>
      <c r="L6027" s="3">
        <f>VLOOKUP(tbStoricoOrdini[[#This Row],[ARTICOLO]],tbArticoli[],2,FALSE)</f>
        <v>230</v>
      </c>
      <c r="M6027" s="22">
        <f>tbStoricoOrdini[[#This Row],[IMPORTO]]/tbStoricoOrdini[[#This Row],[PREZZO]]</f>
        <v>0.7</v>
      </c>
      <c r="N6027" t="s">
        <v>9</v>
      </c>
      <c r="O6027" s="8">
        <f>VLOOKUP(tbStoricoOrdini[[#This Row],[AGENTE]],tbAgenti[],2,FALSE)</f>
        <v>0.05</v>
      </c>
      <c r="P6027" s="2">
        <v>161</v>
      </c>
      <c r="Q6027" s="2">
        <f>tbStoricoOrdini[[#This Row],[IMPORTO]]*tbStoricoOrdini[[#This Row],[% COMM.]]</f>
        <v>8.0500000000000007</v>
      </c>
      <c r="R6027" s="2">
        <f>tbStoricoOrdini[[#This Row],[TOT. COMM.]]+tbStoricoOrdini[[#This Row],[IMPORTO]]</f>
        <v>169.05</v>
      </c>
    </row>
    <row r="6028" spans="1:18">
      <c r="A6028" s="1">
        <v>44013</v>
      </c>
      <c r="B6028" s="7">
        <f>MONTH(tbStoricoOrdini[[#This Row],[DATA]])</f>
        <v>7</v>
      </c>
      <c r="C6028" t="s">
        <v>6123</v>
      </c>
      <c r="D6028" t="str">
        <f>RIGHT(tbStoricoOrdini[[#This Row],[ORDINE]],4)</f>
        <v>6025</v>
      </c>
      <c r="E6028" t="s">
        <v>47</v>
      </c>
      <c r="F6028" t="str">
        <f>VLOOKUP(tbStoricoOrdini[[#This Row],[CLIENTE]],tbClienti[],3,FALSE)</f>
        <v>Umbria</v>
      </c>
      <c r="G6028" t="str">
        <f>VLOOKUP(tbStoricoOrdini[[#This Row],[CLIENTE]],tbClienti[],7,FALSE)</f>
        <v>BB</v>
      </c>
      <c r="H6028" t="s">
        <v>83</v>
      </c>
      <c r="I6028" t="str">
        <f>IF(LEFT(tbStoricoOrdini[[#This Row],[ARTICOLO]],3) = "COG","COG",LEFT(tbStoricoOrdini[[#This Row],[ARTICOLO]],FIND(" ",tbStoricoOrdini[[#This Row],[ARTICOLO]])-1))</f>
        <v>COG</v>
      </c>
      <c r="J6028" t="str">
        <f>MID(tbStoricoOrdini[[#This Row],[ARTICOLO]],FIND(" ",tbStoricoOrdini[[#This Row],[ARTICOLO]])+1,4)</f>
        <v>8000</v>
      </c>
      <c r="K6028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6028" s="3">
        <f>VLOOKUP(tbStoricoOrdini[[#This Row],[ARTICOLO]],tbArticoli[],2,FALSE)</f>
        <v>670</v>
      </c>
      <c r="M6028" s="22">
        <f>tbStoricoOrdini[[#This Row],[IMPORTO]]/tbStoricoOrdini[[#This Row],[PREZZO]]</f>
        <v>0.19850746268656716</v>
      </c>
      <c r="N6028" t="s">
        <v>9</v>
      </c>
      <c r="O6028" s="8">
        <f>VLOOKUP(tbStoricoOrdini[[#This Row],[AGENTE]],tbAgenti[],2,FALSE)</f>
        <v>0.05</v>
      </c>
      <c r="P6028" s="2">
        <v>133</v>
      </c>
      <c r="Q6028" s="2">
        <f>tbStoricoOrdini[[#This Row],[IMPORTO]]*tbStoricoOrdini[[#This Row],[% COMM.]]</f>
        <v>6.65</v>
      </c>
      <c r="R6028" s="2">
        <f>tbStoricoOrdini[[#This Row],[TOT. COMM.]]+tbStoricoOrdini[[#This Row],[IMPORTO]]</f>
        <v>139.65</v>
      </c>
    </row>
    <row r="6029" spans="1:18">
      <c r="A6029" s="1">
        <v>44013</v>
      </c>
      <c r="B6029" s="7">
        <f>MONTH(tbStoricoOrdini[[#This Row],[DATA]])</f>
        <v>7</v>
      </c>
      <c r="C6029" t="s">
        <v>6124</v>
      </c>
      <c r="D6029" t="str">
        <f>RIGHT(tbStoricoOrdini[[#This Row],[ORDINE]],4)</f>
        <v>6026</v>
      </c>
      <c r="E6029" t="s">
        <v>47</v>
      </c>
      <c r="F6029" t="str">
        <f>VLOOKUP(tbStoricoOrdini[[#This Row],[CLIENTE]],tbClienti[],3,FALSE)</f>
        <v>Umbria</v>
      </c>
      <c r="G6029" t="str">
        <f>VLOOKUP(tbStoricoOrdini[[#This Row],[CLIENTE]],tbClienti[],7,FALSE)</f>
        <v>BB</v>
      </c>
      <c r="H6029" t="s">
        <v>70</v>
      </c>
      <c r="I6029" t="str">
        <f>IF(LEFT(tbStoricoOrdini[[#This Row],[ARTICOLO]],3) = "COG","COG",LEFT(tbStoricoOrdini[[#This Row],[ARTICOLO]],FIND(" ",tbStoricoOrdini[[#This Row],[ARTICOLO]])-1))</f>
        <v>EB08</v>
      </c>
      <c r="J6029" t="str">
        <f>MID(tbStoricoOrdini[[#This Row],[ARTICOLO]],FIND(" ",tbStoricoOrdini[[#This Row],[ARTICOLO]])+1,4)</f>
        <v>7500</v>
      </c>
      <c r="K6029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6029" s="3">
        <f>VLOOKUP(tbStoricoOrdini[[#This Row],[ARTICOLO]],tbArticoli[],2,FALSE)</f>
        <v>180</v>
      </c>
      <c r="M6029" s="22">
        <f>tbStoricoOrdini[[#This Row],[IMPORTO]]/tbStoricoOrdini[[#This Row],[PREZZO]]</f>
        <v>3.3333333333333333E-2</v>
      </c>
      <c r="N6029" t="s">
        <v>9</v>
      </c>
      <c r="O6029" s="8">
        <f>VLOOKUP(tbStoricoOrdini[[#This Row],[AGENTE]],tbAgenti[],2,FALSE)</f>
        <v>0.05</v>
      </c>
      <c r="P6029" s="2">
        <v>6</v>
      </c>
      <c r="Q6029" s="2">
        <f>tbStoricoOrdini[[#This Row],[IMPORTO]]*tbStoricoOrdini[[#This Row],[% COMM.]]</f>
        <v>0.30000000000000004</v>
      </c>
      <c r="R6029" s="2">
        <f>tbStoricoOrdini[[#This Row],[TOT. COMM.]]+tbStoricoOrdini[[#This Row],[IMPORTO]]</f>
        <v>6.3</v>
      </c>
    </row>
    <row r="6030" spans="1:18">
      <c r="A6030" s="1">
        <v>44013</v>
      </c>
      <c r="B6030" s="7">
        <f>MONTH(tbStoricoOrdini[[#This Row],[DATA]])</f>
        <v>7</v>
      </c>
      <c r="C6030" t="s">
        <v>6125</v>
      </c>
      <c r="D6030" t="str">
        <f>RIGHT(tbStoricoOrdini[[#This Row],[ORDINE]],4)</f>
        <v>6027</v>
      </c>
      <c r="E6030" t="s">
        <v>47</v>
      </c>
      <c r="F6030" t="str">
        <f>VLOOKUP(tbStoricoOrdini[[#This Row],[CLIENTE]],tbClienti[],3,FALSE)</f>
        <v>Umbria</v>
      </c>
      <c r="G6030" t="str">
        <f>VLOOKUP(tbStoricoOrdini[[#This Row],[CLIENTE]],tbClienti[],7,FALSE)</f>
        <v>BB</v>
      </c>
      <c r="H6030" t="s">
        <v>75</v>
      </c>
      <c r="I6030" t="str">
        <f>IF(LEFT(tbStoricoOrdini[[#This Row],[ARTICOLO]],3) = "COG","COG",LEFT(tbStoricoOrdini[[#This Row],[ARTICOLO]],FIND(" ",tbStoricoOrdini[[#This Row],[ARTICOLO]])-1))</f>
        <v>AVRC</v>
      </c>
      <c r="J6030" t="str">
        <f>MID(tbStoricoOrdini[[#This Row],[ARTICOLO]],FIND(" ",tbStoricoOrdini[[#This Row],[ARTICOLO]])+1,4)</f>
        <v>1000</v>
      </c>
      <c r="K6030" t="str">
        <f>IFERROR(RIGHT(tbStoricoOrdini[[#This Row],[ARTICOLO]],LEN(tbStoricoOrdini[[#This Row],[ARTICOLO]])-FIND(" ",tbStoricoOrdini[[#This Row],[ARTICOLO]],FIND(" ",tbStoricoOrdini[[#This Row],[ARTICOLO]]) +1)),"")</f>
        <v>Silver</v>
      </c>
      <c r="L6030" s="3">
        <f>VLOOKUP(tbStoricoOrdini[[#This Row],[ARTICOLO]],tbArticoli[],2,FALSE)</f>
        <v>390</v>
      </c>
      <c r="M6030" s="22">
        <f>tbStoricoOrdini[[#This Row],[IMPORTO]]/tbStoricoOrdini[[#This Row],[PREZZO]]</f>
        <v>1.282051282051282E-2</v>
      </c>
      <c r="N6030" t="s">
        <v>9</v>
      </c>
      <c r="O6030" s="8">
        <f>VLOOKUP(tbStoricoOrdini[[#This Row],[AGENTE]],tbAgenti[],2,FALSE)</f>
        <v>0.05</v>
      </c>
      <c r="P6030" s="2">
        <v>5</v>
      </c>
      <c r="Q6030" s="2">
        <f>tbStoricoOrdini[[#This Row],[IMPORTO]]*tbStoricoOrdini[[#This Row],[% COMM.]]</f>
        <v>0.25</v>
      </c>
      <c r="R6030" s="2">
        <f>tbStoricoOrdini[[#This Row],[TOT. COMM.]]+tbStoricoOrdini[[#This Row],[IMPORTO]]</f>
        <v>5.25</v>
      </c>
    </row>
    <row r="6031" spans="1:18">
      <c r="A6031" s="1">
        <v>44013</v>
      </c>
      <c r="B6031" s="7">
        <f>MONTH(tbStoricoOrdini[[#This Row],[DATA]])</f>
        <v>7</v>
      </c>
      <c r="C6031" t="s">
        <v>6126</v>
      </c>
      <c r="D6031" t="str">
        <f>RIGHT(tbStoricoOrdini[[#This Row],[ORDINE]],4)</f>
        <v>6028</v>
      </c>
      <c r="E6031" t="s">
        <v>47</v>
      </c>
      <c r="F6031" t="str">
        <f>VLOOKUP(tbStoricoOrdini[[#This Row],[CLIENTE]],tbClienti[],3,FALSE)</f>
        <v>Umbria</v>
      </c>
      <c r="G6031" t="str">
        <f>VLOOKUP(tbStoricoOrdini[[#This Row],[CLIENTE]],tbClienti[],7,FALSE)</f>
        <v>BB</v>
      </c>
      <c r="H6031" t="s">
        <v>71</v>
      </c>
      <c r="I6031" t="str">
        <f>IF(LEFT(tbStoricoOrdini[[#This Row],[ARTICOLO]],3) = "COG","COG",LEFT(tbStoricoOrdini[[#This Row],[ARTICOLO]],FIND(" ",tbStoricoOrdini[[#This Row],[ARTICOLO]])-1))</f>
        <v>EB07</v>
      </c>
      <c r="J6031" t="str">
        <f>MID(tbStoricoOrdini[[#This Row],[ARTICOLO]],FIND(" ",tbStoricoOrdini[[#This Row],[ARTICOLO]])+1,4)</f>
        <v>5000</v>
      </c>
      <c r="K6031" t="str">
        <f>IFERROR(RIGHT(tbStoricoOrdini[[#This Row],[ARTICOLO]],LEN(tbStoricoOrdini[[#This Row],[ARTICOLO]])-FIND(" ",tbStoricoOrdini[[#This Row],[ARTICOLO]],FIND(" ",tbStoricoOrdini[[#This Row],[ARTICOLO]]) +1)),"")</f>
        <v/>
      </c>
      <c r="L6031" s="3">
        <f>VLOOKUP(tbStoricoOrdini[[#This Row],[ARTICOLO]],tbArticoli[],2,FALSE)</f>
        <v>140</v>
      </c>
      <c r="M6031" s="22">
        <f>tbStoricoOrdini[[#This Row],[IMPORTO]]/tbStoricoOrdini[[#This Row],[PREZZO]]</f>
        <v>5.4285714285714288</v>
      </c>
      <c r="N6031" t="s">
        <v>9</v>
      </c>
      <c r="O6031" s="8">
        <f>VLOOKUP(tbStoricoOrdini[[#This Row],[AGENTE]],tbAgenti[],2,FALSE)</f>
        <v>0.05</v>
      </c>
      <c r="P6031" s="2">
        <v>760</v>
      </c>
      <c r="Q6031" s="2">
        <f>tbStoricoOrdini[[#This Row],[IMPORTO]]*tbStoricoOrdini[[#This Row],[% COMM.]]</f>
        <v>38</v>
      </c>
      <c r="R6031" s="2">
        <f>tbStoricoOrdini[[#This Row],[TOT. COMM.]]+tbStoricoOrdini[[#This Row],[IMPORTO]]</f>
        <v>798</v>
      </c>
    </row>
    <row r="6032" spans="1:18">
      <c r="A6032" s="1">
        <v>44013</v>
      </c>
      <c r="B6032" s="7">
        <f>MONTH(tbStoricoOrdini[[#This Row],[DATA]])</f>
        <v>7</v>
      </c>
      <c r="C6032" t="s">
        <v>6127</v>
      </c>
      <c r="D6032" t="str">
        <f>RIGHT(tbStoricoOrdini[[#This Row],[ORDINE]],4)</f>
        <v>6029</v>
      </c>
      <c r="E6032" t="s">
        <v>48</v>
      </c>
      <c r="F6032" t="str">
        <f>VLOOKUP(tbStoricoOrdini[[#This Row],[CLIENTE]],tbClienti[],3,FALSE)</f>
        <v>Umbria</v>
      </c>
      <c r="G6032" t="str">
        <f>VLOOKUP(tbStoricoOrdini[[#This Row],[CLIENTE]],tbClienti[],7,FALSE)</f>
        <v>BC</v>
      </c>
      <c r="H6032" t="s">
        <v>74</v>
      </c>
      <c r="I6032" t="str">
        <f>IF(LEFT(tbStoricoOrdini[[#This Row],[ARTICOLO]],3) = "COG","COG",LEFT(tbStoricoOrdini[[#This Row],[ARTICOLO]],FIND(" ",tbStoricoOrdini[[#This Row],[ARTICOLO]])-1))</f>
        <v>AVRC</v>
      </c>
      <c r="J6032" t="str">
        <f>MID(tbStoricoOrdini[[#This Row],[ARTICOLO]],FIND(" ",tbStoricoOrdini[[#This Row],[ARTICOLO]])+1,4)</f>
        <v>2500</v>
      </c>
      <c r="K6032" t="str">
        <f>IFERROR(RIGHT(tbStoricoOrdini[[#This Row],[ARTICOLO]],LEN(tbStoricoOrdini[[#This Row],[ARTICOLO]])-FIND(" ",tbStoricoOrdini[[#This Row],[ARTICOLO]],FIND(" ",tbStoricoOrdini[[#This Row],[ARTICOLO]]) +1)),"")</f>
        <v>Gold</v>
      </c>
      <c r="L6032" s="3">
        <f>VLOOKUP(tbStoricoOrdini[[#This Row],[ARTICOLO]],tbArticoli[],2,FALSE)</f>
        <v>500</v>
      </c>
      <c r="M6032" s="22">
        <f>tbStoricoOrdini[[#This Row],[IMPORTO]]/tbStoricoOrdini[[#This Row],[PREZZO]]</f>
        <v>1.224</v>
      </c>
      <c r="N6032" t="s">
        <v>18</v>
      </c>
      <c r="O6032" s="8">
        <f>VLOOKUP(tbStoricoOrdini[[#This Row],[AGENTE]],tbAgenti[],2,FALSE)</f>
        <v>0.03</v>
      </c>
      <c r="P6032" s="2">
        <v>612</v>
      </c>
      <c r="Q6032" s="2">
        <f>tbStoricoOrdini[[#This Row],[IMPORTO]]*tbStoricoOrdini[[#This Row],[% COMM.]]</f>
        <v>18.36</v>
      </c>
      <c r="R6032" s="2">
        <f>tbStoricoOrdini[[#This Row],[TOT. COMM.]]+tbStoricoOrdini[[#This Row],[IMPORTO]]</f>
        <v>630.36</v>
      </c>
    </row>
    <row r="6033" spans="1:18">
      <c r="A6033" s="1">
        <v>44013</v>
      </c>
      <c r="B6033" s="7">
        <f>MONTH(tbStoricoOrdini[[#This Row],[DATA]])</f>
        <v>7</v>
      </c>
      <c r="C6033" t="s">
        <v>6128</v>
      </c>
      <c r="D6033" t="str">
        <f>RIGHT(tbStoricoOrdini[[#This Row],[ORDINE]],4)</f>
        <v>6030</v>
      </c>
      <c r="E6033" t="s">
        <v>48</v>
      </c>
      <c r="F6033" t="str">
        <f>VLOOKUP(tbStoricoOrdini[[#This Row],[CLIENTE]],tbClienti[],3,FALSE)</f>
        <v>Umbria</v>
      </c>
      <c r="G6033" t="str">
        <f>VLOOKUP(tbStoricoOrdini[[#This Row],[CLIENTE]],tbClienti[],7,FALSE)</f>
        <v>BC</v>
      </c>
      <c r="H6033" t="s">
        <v>74</v>
      </c>
      <c r="I6033" t="str">
        <f>IF(LEFT(tbStoricoOrdini[[#This Row],[ARTICOLO]],3) = "COG","COG",LEFT(tbStoricoOrdini[[#This Row],[ARTICOLO]],FIND(" ",tbStoricoOrdini[[#This Row],[ARTICOLO]])-1))</f>
        <v>AVRC</v>
      </c>
      <c r="J6033" t="str">
        <f>MID(tbStoricoOrdini[[#This Row],[ARTICOLO]],FIND(" ",tbStoricoOrdini[[#This Row],[ARTICOLO]])+1,4)</f>
        <v>2500</v>
      </c>
      <c r="K6033" t="str">
        <f>IFERROR(RIGHT(tbStoricoOrdini[[#This Row],[ARTICOLO]],LEN(tbStoricoOrdini[[#This Row],[ARTICOLO]])-FIND(" ",tbStoricoOrdini[[#This Row],[ARTICOLO]],FIND(" ",tbStoricoOrdini[[#This Row],[ARTICOLO]]) +1)),"")</f>
        <v>Gold</v>
      </c>
      <c r="L6033" s="3">
        <f>VLOOKUP(tbStoricoOrdini[[#This Row],[ARTICOLO]],tbArticoli[],2,FALSE)</f>
        <v>500</v>
      </c>
      <c r="M6033" s="22">
        <f>tbStoricoOrdini[[#This Row],[IMPORTO]]/tbStoricoOrdini[[#This Row],[PREZZO]]</f>
        <v>3.7839999999999998</v>
      </c>
      <c r="N6033" t="s">
        <v>6</v>
      </c>
      <c r="O6033" s="8">
        <f>VLOOKUP(tbStoricoOrdini[[#This Row],[AGENTE]],tbAgenti[],2,FALSE)</f>
        <v>7.4999999999999997E-2</v>
      </c>
      <c r="P6033" s="2">
        <v>1892</v>
      </c>
      <c r="Q6033" s="2">
        <f>tbStoricoOrdini[[#This Row],[IMPORTO]]*tbStoricoOrdini[[#This Row],[% COMM.]]</f>
        <v>141.9</v>
      </c>
      <c r="R6033" s="2">
        <f>tbStoricoOrdini[[#This Row],[TOT. COMM.]]+tbStoricoOrdini[[#This Row],[IMPORTO]]</f>
        <v>2033.9</v>
      </c>
    </row>
    <row r="6034" spans="1:18">
      <c r="A6034" s="1">
        <v>44013</v>
      </c>
      <c r="B6034" s="7">
        <f>MONTH(tbStoricoOrdini[[#This Row],[DATA]])</f>
        <v>7</v>
      </c>
      <c r="C6034" t="s">
        <v>6129</v>
      </c>
      <c r="D6034" t="str">
        <f>RIGHT(tbStoricoOrdini[[#This Row],[ORDINE]],4)</f>
        <v>6031</v>
      </c>
      <c r="E6034" t="s">
        <v>48</v>
      </c>
      <c r="F6034" t="str">
        <f>VLOOKUP(tbStoricoOrdini[[#This Row],[CLIENTE]],tbClienti[],3,FALSE)</f>
        <v>Umbria</v>
      </c>
      <c r="G6034" t="str">
        <f>VLOOKUP(tbStoricoOrdini[[#This Row],[CLIENTE]],tbClienti[],7,FALSE)</f>
        <v>BC</v>
      </c>
      <c r="H6034" t="s">
        <v>77</v>
      </c>
      <c r="I6034" t="str">
        <f>IF(LEFT(tbStoricoOrdini[[#This Row],[ARTICOLO]],3) = "COG","COG",LEFT(tbStoricoOrdini[[#This Row],[ARTICOLO]],FIND(" ",tbStoricoOrdini[[#This Row],[ARTICOLO]])-1))</f>
        <v>COG</v>
      </c>
      <c r="J6034" t="str">
        <f>MID(tbStoricoOrdini[[#This Row],[ARTICOLO]],FIND(" ",tbStoricoOrdini[[#This Row],[ARTICOLO]])+1,4)</f>
        <v>2000</v>
      </c>
      <c r="K6034" t="str">
        <f>IFERROR(RIGHT(tbStoricoOrdini[[#This Row],[ARTICOLO]],LEN(tbStoricoOrdini[[#This Row],[ARTICOLO]])-FIND(" ",tbStoricoOrdini[[#This Row],[ARTICOLO]],FIND(" ",tbStoricoOrdini[[#This Row],[ARTICOLO]]) +1)),"")</f>
        <v>Medium</v>
      </c>
      <c r="L6034" s="3">
        <f>VLOOKUP(tbStoricoOrdini[[#This Row],[ARTICOLO]],tbArticoli[],2,FALSE)</f>
        <v>200</v>
      </c>
      <c r="M6034" s="22">
        <f>tbStoricoOrdini[[#This Row],[IMPORTO]]/tbStoricoOrdini[[#This Row],[PREZZO]]</f>
        <v>0.70499999999999996</v>
      </c>
      <c r="N6034" t="s">
        <v>9</v>
      </c>
      <c r="O6034" s="8">
        <f>VLOOKUP(tbStoricoOrdini[[#This Row],[AGENTE]],tbAgenti[],2,FALSE)</f>
        <v>0.05</v>
      </c>
      <c r="P6034" s="2">
        <v>141</v>
      </c>
      <c r="Q6034" s="2">
        <f>tbStoricoOrdini[[#This Row],[IMPORTO]]*tbStoricoOrdini[[#This Row],[% COMM.]]</f>
        <v>7.0500000000000007</v>
      </c>
      <c r="R6034" s="2">
        <f>tbStoricoOrdini[[#This Row],[TOT. COMM.]]+tbStoricoOrdini[[#This Row],[IMPORTO]]</f>
        <v>148.05000000000001</v>
      </c>
    </row>
    <row r="6035" spans="1:18">
      <c r="A6035" s="1">
        <v>44013</v>
      </c>
      <c r="B6035" s="7">
        <f>MONTH(tbStoricoOrdini[[#This Row],[DATA]])</f>
        <v>7</v>
      </c>
      <c r="C6035" t="s">
        <v>6130</v>
      </c>
      <c r="D6035" t="str">
        <f>RIGHT(tbStoricoOrdini[[#This Row],[ORDINE]],4)</f>
        <v>6032</v>
      </c>
      <c r="E6035" t="s">
        <v>48</v>
      </c>
      <c r="F6035" t="str">
        <f>VLOOKUP(tbStoricoOrdini[[#This Row],[CLIENTE]],tbClienti[],3,FALSE)</f>
        <v>Umbria</v>
      </c>
      <c r="G6035" t="str">
        <f>VLOOKUP(tbStoricoOrdini[[#This Row],[CLIENTE]],tbClienti[],7,FALSE)</f>
        <v>BC</v>
      </c>
      <c r="H6035" t="s">
        <v>61</v>
      </c>
      <c r="I6035" t="str">
        <f>IF(LEFT(tbStoricoOrdini[[#This Row],[ARTICOLO]],3) = "COG","COG",LEFT(tbStoricoOrdini[[#This Row],[ARTICOLO]],FIND(" ",tbStoricoOrdini[[#This Row],[ARTICOLO]])-1))</f>
        <v>KLM</v>
      </c>
      <c r="J6035" t="str">
        <f>MID(tbStoricoOrdini[[#This Row],[ARTICOLO]],FIND(" ",tbStoricoOrdini[[#This Row],[ARTICOLO]])+1,4)</f>
        <v>5000</v>
      </c>
      <c r="K6035" t="str">
        <f>IFERROR(RIGHT(tbStoricoOrdini[[#This Row],[ARTICOLO]],LEN(tbStoricoOrdini[[#This Row],[ARTICOLO]])-FIND(" ",tbStoricoOrdini[[#This Row],[ARTICOLO]],FIND(" ",tbStoricoOrdini[[#This Row],[ARTICOLO]]) +1)),"")</f>
        <v>Medium</v>
      </c>
      <c r="L6035" s="3">
        <f>VLOOKUP(tbStoricoOrdini[[#This Row],[ARTICOLO]],tbArticoli[],2,FALSE)</f>
        <v>150</v>
      </c>
      <c r="M6035" s="22">
        <f>tbStoricoOrdini[[#This Row],[IMPORTO]]/tbStoricoOrdini[[#This Row],[PREZZO]]</f>
        <v>113.89333333333333</v>
      </c>
      <c r="N6035" t="s">
        <v>6</v>
      </c>
      <c r="O6035" s="8">
        <f>VLOOKUP(tbStoricoOrdini[[#This Row],[AGENTE]],tbAgenti[],2,FALSE)</f>
        <v>7.4999999999999997E-2</v>
      </c>
      <c r="P6035" s="2">
        <v>17084</v>
      </c>
      <c r="Q6035" s="2">
        <f>tbStoricoOrdini[[#This Row],[IMPORTO]]*tbStoricoOrdini[[#This Row],[% COMM.]]</f>
        <v>1281.3</v>
      </c>
      <c r="R6035" s="2">
        <f>tbStoricoOrdini[[#This Row],[TOT. COMM.]]+tbStoricoOrdini[[#This Row],[IMPORTO]]</f>
        <v>18365.3</v>
      </c>
    </row>
    <row r="6036" spans="1:18">
      <c r="A6036" s="1">
        <v>44013</v>
      </c>
      <c r="B6036" s="7">
        <f>MONTH(tbStoricoOrdini[[#This Row],[DATA]])</f>
        <v>7</v>
      </c>
      <c r="C6036" t="s">
        <v>6131</v>
      </c>
      <c r="D6036" t="str">
        <f>RIGHT(tbStoricoOrdini[[#This Row],[ORDINE]],4)</f>
        <v>6033</v>
      </c>
      <c r="E6036" t="s">
        <v>48</v>
      </c>
      <c r="F6036" t="str">
        <f>VLOOKUP(tbStoricoOrdini[[#This Row],[CLIENTE]],tbClienti[],3,FALSE)</f>
        <v>Umbria</v>
      </c>
      <c r="G6036" t="str">
        <f>VLOOKUP(tbStoricoOrdini[[#This Row],[CLIENTE]],tbClienti[],7,FALSE)</f>
        <v>BC</v>
      </c>
      <c r="H6036" t="s">
        <v>61</v>
      </c>
      <c r="I6036" t="str">
        <f>IF(LEFT(tbStoricoOrdini[[#This Row],[ARTICOLO]],3) = "COG","COG",LEFT(tbStoricoOrdini[[#This Row],[ARTICOLO]],FIND(" ",tbStoricoOrdini[[#This Row],[ARTICOLO]])-1))</f>
        <v>KLM</v>
      </c>
      <c r="J6036" t="str">
        <f>MID(tbStoricoOrdini[[#This Row],[ARTICOLO]],FIND(" ",tbStoricoOrdini[[#This Row],[ARTICOLO]])+1,4)</f>
        <v>5000</v>
      </c>
      <c r="K6036" t="str">
        <f>IFERROR(RIGHT(tbStoricoOrdini[[#This Row],[ARTICOLO]],LEN(tbStoricoOrdini[[#This Row],[ARTICOLO]])-FIND(" ",tbStoricoOrdini[[#This Row],[ARTICOLO]],FIND(" ",tbStoricoOrdini[[#This Row],[ARTICOLO]]) +1)),"")</f>
        <v>Medium</v>
      </c>
      <c r="L6036" s="3">
        <f>VLOOKUP(tbStoricoOrdini[[#This Row],[ARTICOLO]],tbArticoli[],2,FALSE)</f>
        <v>150</v>
      </c>
      <c r="M6036" s="22">
        <f>tbStoricoOrdini[[#This Row],[IMPORTO]]/tbStoricoOrdini[[#This Row],[PREZZO]]</f>
        <v>215.85333333333332</v>
      </c>
      <c r="N6036" t="s">
        <v>9</v>
      </c>
      <c r="O6036" s="8">
        <f>VLOOKUP(tbStoricoOrdini[[#This Row],[AGENTE]],tbAgenti[],2,FALSE)</f>
        <v>0.05</v>
      </c>
      <c r="P6036" s="2">
        <v>32378</v>
      </c>
      <c r="Q6036" s="2">
        <f>tbStoricoOrdini[[#This Row],[IMPORTO]]*tbStoricoOrdini[[#This Row],[% COMM.]]</f>
        <v>1618.9</v>
      </c>
      <c r="R6036" s="2">
        <f>tbStoricoOrdini[[#This Row],[TOT. COMM.]]+tbStoricoOrdini[[#This Row],[IMPORTO]]</f>
        <v>33996.9</v>
      </c>
    </row>
    <row r="6037" spans="1:18">
      <c r="A6037" s="1">
        <v>44013</v>
      </c>
      <c r="B6037" s="7">
        <f>MONTH(tbStoricoOrdini[[#This Row],[DATA]])</f>
        <v>7</v>
      </c>
      <c r="C6037" t="s">
        <v>6132</v>
      </c>
      <c r="D6037" t="str">
        <f>RIGHT(tbStoricoOrdini[[#This Row],[ORDINE]],4)</f>
        <v>6034</v>
      </c>
      <c r="E6037" t="s">
        <v>48</v>
      </c>
      <c r="F6037" t="str">
        <f>VLOOKUP(tbStoricoOrdini[[#This Row],[CLIENTE]],tbClienti[],3,FALSE)</f>
        <v>Umbria</v>
      </c>
      <c r="G6037" t="str">
        <f>VLOOKUP(tbStoricoOrdini[[#This Row],[CLIENTE]],tbClienti[],7,FALSE)</f>
        <v>BC</v>
      </c>
      <c r="H6037" t="s">
        <v>79</v>
      </c>
      <c r="I6037" t="str">
        <f>IF(LEFT(tbStoricoOrdini[[#This Row],[ARTICOLO]],3) = "COG","COG",LEFT(tbStoricoOrdini[[#This Row],[ARTICOLO]],FIND(" ",tbStoricoOrdini[[#This Row],[ARTICOLO]])-1))</f>
        <v>COG</v>
      </c>
      <c r="J6037" t="str">
        <f>MID(tbStoricoOrdini[[#This Row],[ARTICOLO]],FIND(" ",tbStoricoOrdini[[#This Row],[ARTICOLO]])+1,4)</f>
        <v>4000</v>
      </c>
      <c r="K6037" t="str">
        <f>IFERROR(RIGHT(tbStoricoOrdini[[#This Row],[ARTICOLO]],LEN(tbStoricoOrdini[[#This Row],[ARTICOLO]])-FIND(" ",tbStoricoOrdini[[#This Row],[ARTICOLO]],FIND(" ",tbStoricoOrdini[[#This Row],[ARTICOLO]]) +1)),"")</f>
        <v>Plus</v>
      </c>
      <c r="L6037" s="3">
        <f>VLOOKUP(tbStoricoOrdini[[#This Row],[ARTICOLO]],tbArticoli[],2,FALSE)</f>
        <v>240</v>
      </c>
      <c r="M6037" s="22">
        <f>tbStoricoOrdini[[#This Row],[IMPORTO]]/tbStoricoOrdini[[#This Row],[PREZZO]]</f>
        <v>1.2500000000000001E-2</v>
      </c>
      <c r="N6037" t="s">
        <v>9</v>
      </c>
      <c r="O6037" s="8">
        <f>VLOOKUP(tbStoricoOrdini[[#This Row],[AGENTE]],tbAgenti[],2,FALSE)</f>
        <v>0.05</v>
      </c>
      <c r="P6037" s="2">
        <v>3</v>
      </c>
      <c r="Q6037" s="2">
        <f>tbStoricoOrdini[[#This Row],[IMPORTO]]*tbStoricoOrdini[[#This Row],[% COMM.]]</f>
        <v>0.15000000000000002</v>
      </c>
      <c r="R6037" s="2">
        <f>tbStoricoOrdini[[#This Row],[TOT. COMM.]]+tbStoricoOrdini[[#This Row],[IMPORTO]]</f>
        <v>3.15</v>
      </c>
    </row>
    <row r="6038" spans="1:18">
      <c r="A6038" s="1">
        <v>44013</v>
      </c>
      <c r="B6038" s="7">
        <f>MONTH(tbStoricoOrdini[[#This Row],[DATA]])</f>
        <v>7</v>
      </c>
      <c r="C6038" t="s">
        <v>6133</v>
      </c>
      <c r="D6038" t="str">
        <f>RIGHT(tbStoricoOrdini[[#This Row],[ORDINE]],4)</f>
        <v>6035</v>
      </c>
      <c r="E6038" t="s">
        <v>48</v>
      </c>
      <c r="F6038" t="str">
        <f>VLOOKUP(tbStoricoOrdini[[#This Row],[CLIENTE]],tbClienti[],3,FALSE)</f>
        <v>Umbria</v>
      </c>
      <c r="G6038" t="str">
        <f>VLOOKUP(tbStoricoOrdini[[#This Row],[CLIENTE]],tbClienti[],7,FALSE)</f>
        <v>BC</v>
      </c>
      <c r="H6038" t="s">
        <v>62</v>
      </c>
      <c r="I6038" t="str">
        <f>IF(LEFT(tbStoricoOrdini[[#This Row],[ARTICOLO]],3) = "COG","COG",LEFT(tbStoricoOrdini[[#This Row],[ARTICOLO]],FIND(" ",tbStoricoOrdini[[#This Row],[ARTICOLO]])-1))</f>
        <v>KLM</v>
      </c>
      <c r="J6038" t="str">
        <f>MID(tbStoricoOrdini[[#This Row],[ARTICOLO]],FIND(" ",tbStoricoOrdini[[#This Row],[ARTICOLO]])+1,4)</f>
        <v>2500</v>
      </c>
      <c r="K6038" t="str">
        <f>IFERROR(RIGHT(tbStoricoOrdini[[#This Row],[ARTICOLO]],LEN(tbStoricoOrdini[[#This Row],[ARTICOLO]])-FIND(" ",tbStoricoOrdini[[#This Row],[ARTICOLO]],FIND(" ",tbStoricoOrdini[[#This Row],[ARTICOLO]]) +1)),"")</f>
        <v>Plus</v>
      </c>
      <c r="L6038" s="3">
        <f>VLOOKUP(tbStoricoOrdini[[#This Row],[ARTICOLO]],tbArticoli[],2,FALSE)</f>
        <v>130</v>
      </c>
      <c r="M6038" s="22">
        <f>tbStoricoOrdini[[#This Row],[IMPORTO]]/tbStoricoOrdini[[#This Row],[PREZZO]]</f>
        <v>10.3</v>
      </c>
      <c r="N6038" t="s">
        <v>18</v>
      </c>
      <c r="O6038" s="8">
        <f>VLOOKUP(tbStoricoOrdini[[#This Row],[AGENTE]],tbAgenti[],2,FALSE)</f>
        <v>0.03</v>
      </c>
      <c r="P6038" s="2">
        <v>1339</v>
      </c>
      <c r="Q6038" s="2">
        <f>tbStoricoOrdini[[#This Row],[IMPORTO]]*tbStoricoOrdini[[#This Row],[% COMM.]]</f>
        <v>40.17</v>
      </c>
      <c r="R6038" s="2">
        <f>tbStoricoOrdini[[#This Row],[TOT. COMM.]]+tbStoricoOrdini[[#This Row],[IMPORTO]]</f>
        <v>1379.17</v>
      </c>
    </row>
    <row r="6039" spans="1:18">
      <c r="A6039" s="1">
        <v>44013</v>
      </c>
      <c r="B6039" s="7">
        <f>MONTH(tbStoricoOrdini[[#This Row],[DATA]])</f>
        <v>7</v>
      </c>
      <c r="C6039" t="s">
        <v>6134</v>
      </c>
      <c r="D6039" t="str">
        <f>RIGHT(tbStoricoOrdini[[#This Row],[ORDINE]],4)</f>
        <v>6036</v>
      </c>
      <c r="E6039" t="s">
        <v>48</v>
      </c>
      <c r="F6039" t="str">
        <f>VLOOKUP(tbStoricoOrdini[[#This Row],[CLIENTE]],tbClienti[],3,FALSE)</f>
        <v>Umbria</v>
      </c>
      <c r="G6039" t="str">
        <f>VLOOKUP(tbStoricoOrdini[[#This Row],[CLIENTE]],tbClienti[],7,FALSE)</f>
        <v>BC</v>
      </c>
      <c r="H6039" t="s">
        <v>62</v>
      </c>
      <c r="I6039" t="str">
        <f>IF(LEFT(tbStoricoOrdini[[#This Row],[ARTICOLO]],3) = "COG","COG",LEFT(tbStoricoOrdini[[#This Row],[ARTICOLO]],FIND(" ",tbStoricoOrdini[[#This Row],[ARTICOLO]])-1))</f>
        <v>KLM</v>
      </c>
      <c r="J6039" t="str">
        <f>MID(tbStoricoOrdini[[#This Row],[ARTICOLO]],FIND(" ",tbStoricoOrdini[[#This Row],[ARTICOLO]])+1,4)</f>
        <v>2500</v>
      </c>
      <c r="K6039" t="str">
        <f>IFERROR(RIGHT(tbStoricoOrdini[[#This Row],[ARTICOLO]],LEN(tbStoricoOrdini[[#This Row],[ARTICOLO]])-FIND(" ",tbStoricoOrdini[[#This Row],[ARTICOLO]],FIND(" ",tbStoricoOrdini[[#This Row],[ARTICOLO]]) +1)),"")</f>
        <v>Plus</v>
      </c>
      <c r="L6039" s="3">
        <f>VLOOKUP(tbStoricoOrdini[[#This Row],[ARTICOLO]],tbArticoli[],2,FALSE)</f>
        <v>130</v>
      </c>
      <c r="M6039" s="22">
        <f>tbStoricoOrdini[[#This Row],[IMPORTO]]/tbStoricoOrdini[[#This Row],[PREZZO]]</f>
        <v>0.37692307692307692</v>
      </c>
      <c r="N6039" t="s">
        <v>6</v>
      </c>
      <c r="O6039" s="8">
        <f>VLOOKUP(tbStoricoOrdini[[#This Row],[AGENTE]],tbAgenti[],2,FALSE)</f>
        <v>7.4999999999999997E-2</v>
      </c>
      <c r="P6039" s="2">
        <v>49</v>
      </c>
      <c r="Q6039" s="2">
        <f>tbStoricoOrdini[[#This Row],[IMPORTO]]*tbStoricoOrdini[[#This Row],[% COMM.]]</f>
        <v>3.6749999999999998</v>
      </c>
      <c r="R6039" s="2">
        <f>tbStoricoOrdini[[#This Row],[TOT. COMM.]]+tbStoricoOrdini[[#This Row],[IMPORTO]]</f>
        <v>52.674999999999997</v>
      </c>
    </row>
    <row r="6040" spans="1:18">
      <c r="A6040" s="1">
        <v>44013</v>
      </c>
      <c r="B6040" s="7">
        <f>MONTH(tbStoricoOrdini[[#This Row],[DATA]])</f>
        <v>7</v>
      </c>
      <c r="C6040" t="s">
        <v>6135</v>
      </c>
      <c r="D6040" t="str">
        <f>RIGHT(tbStoricoOrdini[[#This Row],[ORDINE]],4)</f>
        <v>6037</v>
      </c>
      <c r="E6040" t="s">
        <v>48</v>
      </c>
      <c r="F6040" t="str">
        <f>VLOOKUP(tbStoricoOrdini[[#This Row],[CLIENTE]],tbClienti[],3,FALSE)</f>
        <v>Umbria</v>
      </c>
      <c r="G6040" t="str">
        <f>VLOOKUP(tbStoricoOrdini[[#This Row],[CLIENTE]],tbClienti[],7,FALSE)</f>
        <v>BC</v>
      </c>
      <c r="H6040" t="s">
        <v>63</v>
      </c>
      <c r="I6040" t="str">
        <f>IF(LEFT(tbStoricoOrdini[[#This Row],[ARTICOLO]],3) = "COG","COG",LEFT(tbStoricoOrdini[[#This Row],[ARTICOLO]],FIND(" ",tbStoricoOrdini[[#This Row],[ARTICOLO]])-1))</f>
        <v>KLM</v>
      </c>
      <c r="J6040" t="str">
        <f>MID(tbStoricoOrdini[[#This Row],[ARTICOLO]],FIND(" ",tbStoricoOrdini[[#This Row],[ARTICOLO]])+1,4)</f>
        <v>3000</v>
      </c>
      <c r="K6040" t="str">
        <f>IFERROR(RIGHT(tbStoricoOrdini[[#This Row],[ARTICOLO]],LEN(tbStoricoOrdini[[#This Row],[ARTICOLO]])-FIND(" ",tbStoricoOrdini[[#This Row],[ARTICOLO]],FIND(" ",tbStoricoOrdini[[#This Row],[ARTICOLO]]) +1)),"")</f>
        <v>Plus</v>
      </c>
      <c r="L6040" s="3">
        <f>VLOOKUP(tbStoricoOrdini[[#This Row],[ARTICOLO]],tbArticoli[],2,FALSE)</f>
        <v>145</v>
      </c>
      <c r="M6040" s="22">
        <f>tbStoricoOrdini[[#This Row],[IMPORTO]]/tbStoricoOrdini[[#This Row],[PREZZO]]</f>
        <v>73.703448275862073</v>
      </c>
      <c r="N6040" t="s">
        <v>18</v>
      </c>
      <c r="O6040" s="8">
        <f>VLOOKUP(tbStoricoOrdini[[#This Row],[AGENTE]],tbAgenti[],2,FALSE)</f>
        <v>0.03</v>
      </c>
      <c r="P6040" s="2">
        <v>10687</v>
      </c>
      <c r="Q6040" s="2">
        <f>tbStoricoOrdini[[#This Row],[IMPORTO]]*tbStoricoOrdini[[#This Row],[% COMM.]]</f>
        <v>320.61</v>
      </c>
      <c r="R6040" s="2">
        <f>tbStoricoOrdini[[#This Row],[TOT. COMM.]]+tbStoricoOrdini[[#This Row],[IMPORTO]]</f>
        <v>11007.61</v>
      </c>
    </row>
    <row r="6041" spans="1:18">
      <c r="A6041" s="1">
        <v>44013</v>
      </c>
      <c r="B6041" s="7">
        <f>MONTH(tbStoricoOrdini[[#This Row],[DATA]])</f>
        <v>7</v>
      </c>
      <c r="C6041" t="s">
        <v>6136</v>
      </c>
      <c r="D6041" t="str">
        <f>RIGHT(tbStoricoOrdini[[#This Row],[ORDINE]],4)</f>
        <v>6038</v>
      </c>
      <c r="E6041" t="s">
        <v>48</v>
      </c>
      <c r="F6041" t="str">
        <f>VLOOKUP(tbStoricoOrdini[[#This Row],[CLIENTE]],tbClienti[],3,FALSE)</f>
        <v>Umbria</v>
      </c>
      <c r="G6041" t="str">
        <f>VLOOKUP(tbStoricoOrdini[[#This Row],[CLIENTE]],tbClienti[],7,FALSE)</f>
        <v>BC</v>
      </c>
      <c r="H6041" t="s">
        <v>63</v>
      </c>
      <c r="I6041" t="str">
        <f>IF(LEFT(tbStoricoOrdini[[#This Row],[ARTICOLO]],3) = "COG","COG",LEFT(tbStoricoOrdini[[#This Row],[ARTICOLO]],FIND(" ",tbStoricoOrdini[[#This Row],[ARTICOLO]])-1))</f>
        <v>KLM</v>
      </c>
      <c r="J6041" t="str">
        <f>MID(tbStoricoOrdini[[#This Row],[ARTICOLO]],FIND(" ",tbStoricoOrdini[[#This Row],[ARTICOLO]])+1,4)</f>
        <v>3000</v>
      </c>
      <c r="K6041" t="str">
        <f>IFERROR(RIGHT(tbStoricoOrdini[[#This Row],[ARTICOLO]],LEN(tbStoricoOrdini[[#This Row],[ARTICOLO]])-FIND(" ",tbStoricoOrdini[[#This Row],[ARTICOLO]],FIND(" ",tbStoricoOrdini[[#This Row],[ARTICOLO]]) +1)),"")</f>
        <v>Plus</v>
      </c>
      <c r="L6041" s="3">
        <f>VLOOKUP(tbStoricoOrdini[[#This Row],[ARTICOLO]],tbArticoli[],2,FALSE)</f>
        <v>145</v>
      </c>
      <c r="M6041" s="22">
        <f>tbStoricoOrdini[[#This Row],[IMPORTO]]/tbStoricoOrdini[[#This Row],[PREZZO]]</f>
        <v>130.26206896551724</v>
      </c>
      <c r="N6041" t="s">
        <v>6</v>
      </c>
      <c r="O6041" s="8">
        <f>VLOOKUP(tbStoricoOrdini[[#This Row],[AGENTE]],tbAgenti[],2,FALSE)</f>
        <v>7.4999999999999997E-2</v>
      </c>
      <c r="P6041" s="2">
        <v>18888</v>
      </c>
      <c r="Q6041" s="2">
        <f>tbStoricoOrdini[[#This Row],[IMPORTO]]*tbStoricoOrdini[[#This Row],[% COMM.]]</f>
        <v>1416.6</v>
      </c>
      <c r="R6041" s="2">
        <f>tbStoricoOrdini[[#This Row],[TOT. COMM.]]+tbStoricoOrdini[[#This Row],[IMPORTO]]</f>
        <v>20304.599999999999</v>
      </c>
    </row>
    <row r="6042" spans="1:18">
      <c r="A6042" s="1">
        <v>44013</v>
      </c>
      <c r="B6042" s="7">
        <f>MONTH(tbStoricoOrdini[[#This Row],[DATA]])</f>
        <v>7</v>
      </c>
      <c r="C6042" t="s">
        <v>6137</v>
      </c>
      <c r="D6042" t="str">
        <f>RIGHT(tbStoricoOrdini[[#This Row],[ORDINE]],4)</f>
        <v>6039</v>
      </c>
      <c r="E6042" t="s">
        <v>48</v>
      </c>
      <c r="F6042" t="str">
        <f>VLOOKUP(tbStoricoOrdini[[#This Row],[CLIENTE]],tbClienti[],3,FALSE)</f>
        <v>Umbria</v>
      </c>
      <c r="G6042" t="str">
        <f>VLOOKUP(tbStoricoOrdini[[#This Row],[CLIENTE]],tbClienti[],7,FALSE)</f>
        <v>BC</v>
      </c>
      <c r="H6042" t="s">
        <v>63</v>
      </c>
      <c r="I6042" t="str">
        <f>IF(LEFT(tbStoricoOrdini[[#This Row],[ARTICOLO]],3) = "COG","COG",LEFT(tbStoricoOrdini[[#This Row],[ARTICOLO]],FIND(" ",tbStoricoOrdini[[#This Row],[ARTICOLO]])-1))</f>
        <v>KLM</v>
      </c>
      <c r="J6042" t="str">
        <f>MID(tbStoricoOrdini[[#This Row],[ARTICOLO]],FIND(" ",tbStoricoOrdini[[#This Row],[ARTICOLO]])+1,4)</f>
        <v>3000</v>
      </c>
      <c r="K6042" t="str">
        <f>IFERROR(RIGHT(tbStoricoOrdini[[#This Row],[ARTICOLO]],LEN(tbStoricoOrdini[[#This Row],[ARTICOLO]])-FIND(" ",tbStoricoOrdini[[#This Row],[ARTICOLO]],FIND(" ",tbStoricoOrdini[[#This Row],[ARTICOLO]]) +1)),"")</f>
        <v>Plus</v>
      </c>
      <c r="L6042" s="3">
        <f>VLOOKUP(tbStoricoOrdini[[#This Row],[ARTICOLO]],tbArticoli[],2,FALSE)</f>
        <v>145</v>
      </c>
      <c r="M6042" s="22">
        <f>tbStoricoOrdini[[#This Row],[IMPORTO]]/tbStoricoOrdini[[#This Row],[PREZZO]]</f>
        <v>1260.5724137931034</v>
      </c>
      <c r="N6042" t="s">
        <v>9</v>
      </c>
      <c r="O6042" s="8">
        <f>VLOOKUP(tbStoricoOrdini[[#This Row],[AGENTE]],tbAgenti[],2,FALSE)</f>
        <v>0.05</v>
      </c>
      <c r="P6042" s="2">
        <v>182783</v>
      </c>
      <c r="Q6042" s="2">
        <f>tbStoricoOrdini[[#This Row],[IMPORTO]]*tbStoricoOrdini[[#This Row],[% COMM.]]</f>
        <v>9139.15</v>
      </c>
      <c r="R6042" s="2">
        <f>tbStoricoOrdini[[#This Row],[TOT. COMM.]]+tbStoricoOrdini[[#This Row],[IMPORTO]]</f>
        <v>191922.15</v>
      </c>
    </row>
    <row r="6043" spans="1:18">
      <c r="A6043" s="1">
        <v>44013</v>
      </c>
      <c r="B6043" s="7">
        <f>MONTH(tbStoricoOrdini[[#This Row],[DATA]])</f>
        <v>7</v>
      </c>
      <c r="C6043" t="s">
        <v>6138</v>
      </c>
      <c r="D6043" t="str">
        <f>RIGHT(tbStoricoOrdini[[#This Row],[ORDINE]],4)</f>
        <v>6040</v>
      </c>
      <c r="E6043" t="s">
        <v>48</v>
      </c>
      <c r="F6043" t="str">
        <f>VLOOKUP(tbStoricoOrdini[[#This Row],[CLIENTE]],tbClienti[],3,FALSE)</f>
        <v>Umbria</v>
      </c>
      <c r="G6043" t="str">
        <f>VLOOKUP(tbStoricoOrdini[[#This Row],[CLIENTE]],tbClienti[],7,FALSE)</f>
        <v>BC</v>
      </c>
      <c r="H6043" t="s">
        <v>66</v>
      </c>
      <c r="I6043" t="str">
        <f>IF(LEFT(tbStoricoOrdini[[#This Row],[ARTICOLO]],3) = "COG","COG",LEFT(tbStoricoOrdini[[#This Row],[ARTICOLO]],FIND(" ",tbStoricoOrdini[[#This Row],[ARTICOLO]])-1))</f>
        <v>BAG</v>
      </c>
      <c r="J6043" t="str">
        <f>MID(tbStoricoOrdini[[#This Row],[ARTICOLO]],FIND(" ",tbStoricoOrdini[[#This Row],[ARTICOLO]])+1,4)</f>
        <v>2500</v>
      </c>
      <c r="K6043" t="str">
        <f>IFERROR(RIGHT(tbStoricoOrdini[[#This Row],[ARTICOLO]],LEN(tbStoricoOrdini[[#This Row],[ARTICOLO]])-FIND(" ",tbStoricoOrdini[[#This Row],[ARTICOLO]],FIND(" ",tbStoricoOrdini[[#This Row],[ARTICOLO]]) +1)),"")</f>
        <v>Plus</v>
      </c>
      <c r="L6043" s="3">
        <f>VLOOKUP(tbStoricoOrdini[[#This Row],[ARTICOLO]],tbArticoli[],2,FALSE)</f>
        <v>220</v>
      </c>
      <c r="M6043" s="22">
        <f>tbStoricoOrdini[[#This Row],[IMPORTO]]/tbStoricoOrdini[[#This Row],[PREZZO]]</f>
        <v>0.40909090909090912</v>
      </c>
      <c r="N6043" t="s">
        <v>6</v>
      </c>
      <c r="O6043" s="8">
        <f>VLOOKUP(tbStoricoOrdini[[#This Row],[AGENTE]],tbAgenti[],2,FALSE)</f>
        <v>7.4999999999999997E-2</v>
      </c>
      <c r="P6043" s="2">
        <v>90</v>
      </c>
      <c r="Q6043" s="2">
        <f>tbStoricoOrdini[[#This Row],[IMPORTO]]*tbStoricoOrdini[[#This Row],[% COMM.]]</f>
        <v>6.75</v>
      </c>
      <c r="R6043" s="2">
        <f>tbStoricoOrdini[[#This Row],[TOT. COMM.]]+tbStoricoOrdini[[#This Row],[IMPORTO]]</f>
        <v>96.75</v>
      </c>
    </row>
    <row r="6044" spans="1:18">
      <c r="A6044" s="1">
        <v>44013</v>
      </c>
      <c r="B6044" s="7">
        <f>MONTH(tbStoricoOrdini[[#This Row],[DATA]])</f>
        <v>7</v>
      </c>
      <c r="C6044" t="s">
        <v>6139</v>
      </c>
      <c r="D6044" t="str">
        <f>RIGHT(tbStoricoOrdini[[#This Row],[ORDINE]],4)</f>
        <v>6041</v>
      </c>
      <c r="E6044" t="s">
        <v>48</v>
      </c>
      <c r="F6044" t="str">
        <f>VLOOKUP(tbStoricoOrdini[[#This Row],[CLIENTE]],tbClienti[],3,FALSE)</f>
        <v>Umbria</v>
      </c>
      <c r="G6044" t="str">
        <f>VLOOKUP(tbStoricoOrdini[[#This Row],[CLIENTE]],tbClienti[],7,FALSE)</f>
        <v>BC</v>
      </c>
      <c r="H6044" t="s">
        <v>66</v>
      </c>
      <c r="I6044" t="str">
        <f>IF(LEFT(tbStoricoOrdini[[#This Row],[ARTICOLO]],3) = "COG","COG",LEFT(tbStoricoOrdini[[#This Row],[ARTICOLO]],FIND(" ",tbStoricoOrdini[[#This Row],[ARTICOLO]])-1))</f>
        <v>BAG</v>
      </c>
      <c r="J6044" t="str">
        <f>MID(tbStoricoOrdini[[#This Row],[ARTICOLO]],FIND(" ",tbStoricoOrdini[[#This Row],[ARTICOLO]])+1,4)</f>
        <v>2500</v>
      </c>
      <c r="K6044" t="str">
        <f>IFERROR(RIGHT(tbStoricoOrdini[[#This Row],[ARTICOLO]],LEN(tbStoricoOrdini[[#This Row],[ARTICOLO]])-FIND(" ",tbStoricoOrdini[[#This Row],[ARTICOLO]],FIND(" ",tbStoricoOrdini[[#This Row],[ARTICOLO]]) +1)),"")</f>
        <v>Plus</v>
      </c>
      <c r="L6044" s="3">
        <f>VLOOKUP(tbStoricoOrdini[[#This Row],[ARTICOLO]],tbArticoli[],2,FALSE)</f>
        <v>220</v>
      </c>
      <c r="M6044" s="22">
        <f>tbStoricoOrdini[[#This Row],[IMPORTO]]/tbStoricoOrdini[[#This Row],[PREZZO]]</f>
        <v>0.83181818181818179</v>
      </c>
      <c r="N6044" t="s">
        <v>9</v>
      </c>
      <c r="O6044" s="8">
        <f>VLOOKUP(tbStoricoOrdini[[#This Row],[AGENTE]],tbAgenti[],2,FALSE)</f>
        <v>0.05</v>
      </c>
      <c r="P6044" s="2">
        <v>183</v>
      </c>
      <c r="Q6044" s="2">
        <f>tbStoricoOrdini[[#This Row],[IMPORTO]]*tbStoricoOrdini[[#This Row],[% COMM.]]</f>
        <v>9.15</v>
      </c>
      <c r="R6044" s="2">
        <f>tbStoricoOrdini[[#This Row],[TOT. COMM.]]+tbStoricoOrdini[[#This Row],[IMPORTO]]</f>
        <v>192.15</v>
      </c>
    </row>
    <row r="6045" spans="1:18">
      <c r="A6045" s="1">
        <v>44013</v>
      </c>
      <c r="B6045" s="7">
        <f>MONTH(tbStoricoOrdini[[#This Row],[DATA]])</f>
        <v>7</v>
      </c>
      <c r="C6045" t="s">
        <v>6140</v>
      </c>
      <c r="D6045" t="str">
        <f>RIGHT(tbStoricoOrdini[[#This Row],[ORDINE]],4)</f>
        <v>6042</v>
      </c>
      <c r="E6045" t="s">
        <v>48</v>
      </c>
      <c r="F6045" t="str">
        <f>VLOOKUP(tbStoricoOrdini[[#This Row],[CLIENTE]],tbClienti[],3,FALSE)</f>
        <v>Umbria</v>
      </c>
      <c r="G6045" t="str">
        <f>VLOOKUP(tbStoricoOrdini[[#This Row],[CLIENTE]],tbClienti[],7,FALSE)</f>
        <v>BC</v>
      </c>
      <c r="H6045" t="s">
        <v>67</v>
      </c>
      <c r="I6045" t="str">
        <f>IF(LEFT(tbStoricoOrdini[[#This Row],[ARTICOLO]],3) = "COG","COG",LEFT(tbStoricoOrdini[[#This Row],[ARTICOLO]],FIND(" ",tbStoricoOrdini[[#This Row],[ARTICOLO]])-1))</f>
        <v>BAG</v>
      </c>
      <c r="J6045" t="str">
        <f>MID(tbStoricoOrdini[[#This Row],[ARTICOLO]],FIND(" ",tbStoricoOrdini[[#This Row],[ARTICOLO]])+1,4)</f>
        <v>2500</v>
      </c>
      <c r="K6045" t="str">
        <f>IFERROR(RIGHT(tbStoricoOrdini[[#This Row],[ARTICOLO]],LEN(tbStoricoOrdini[[#This Row],[ARTICOLO]])-FIND(" ",tbStoricoOrdini[[#This Row],[ARTICOLO]],FIND(" ",tbStoricoOrdini[[#This Row],[ARTICOLO]]) +1)),"")</f>
        <v>Medium</v>
      </c>
      <c r="L6045" s="3">
        <f>VLOOKUP(tbStoricoOrdini[[#This Row],[ARTICOLO]],tbArticoli[],2,FALSE)</f>
        <v>210</v>
      </c>
      <c r="M6045" s="22">
        <f>tbStoricoOrdini[[#This Row],[IMPORTO]]/tbStoricoOrdini[[#This Row],[PREZZO]]</f>
        <v>11.457142857142857</v>
      </c>
      <c r="N6045" t="s">
        <v>18</v>
      </c>
      <c r="O6045" s="8">
        <f>VLOOKUP(tbStoricoOrdini[[#This Row],[AGENTE]],tbAgenti[],2,FALSE)</f>
        <v>0.03</v>
      </c>
      <c r="P6045" s="2">
        <v>2406</v>
      </c>
      <c r="Q6045" s="2">
        <f>tbStoricoOrdini[[#This Row],[IMPORTO]]*tbStoricoOrdini[[#This Row],[% COMM.]]</f>
        <v>72.179999999999993</v>
      </c>
      <c r="R6045" s="2">
        <f>tbStoricoOrdini[[#This Row],[TOT. COMM.]]+tbStoricoOrdini[[#This Row],[IMPORTO]]</f>
        <v>2478.1799999999998</v>
      </c>
    </row>
    <row r="6046" spans="1:18">
      <c r="A6046" s="1">
        <v>44013</v>
      </c>
      <c r="B6046" s="7">
        <f>MONTH(tbStoricoOrdini[[#This Row],[DATA]])</f>
        <v>7</v>
      </c>
      <c r="C6046" t="s">
        <v>6141</v>
      </c>
      <c r="D6046" t="str">
        <f>RIGHT(tbStoricoOrdini[[#This Row],[ORDINE]],4)</f>
        <v>6043</v>
      </c>
      <c r="E6046" t="s">
        <v>48</v>
      </c>
      <c r="F6046" t="str">
        <f>VLOOKUP(tbStoricoOrdini[[#This Row],[CLIENTE]],tbClienti[],3,FALSE)</f>
        <v>Umbria</v>
      </c>
      <c r="G6046" t="str">
        <f>VLOOKUP(tbStoricoOrdini[[#This Row],[CLIENTE]],tbClienti[],7,FALSE)</f>
        <v>BC</v>
      </c>
      <c r="H6046" t="s">
        <v>67</v>
      </c>
      <c r="I6046" t="str">
        <f>IF(LEFT(tbStoricoOrdini[[#This Row],[ARTICOLO]],3) = "COG","COG",LEFT(tbStoricoOrdini[[#This Row],[ARTICOLO]],FIND(" ",tbStoricoOrdini[[#This Row],[ARTICOLO]])-1))</f>
        <v>BAG</v>
      </c>
      <c r="J6046" t="str">
        <f>MID(tbStoricoOrdini[[#This Row],[ARTICOLO]],FIND(" ",tbStoricoOrdini[[#This Row],[ARTICOLO]])+1,4)</f>
        <v>2500</v>
      </c>
      <c r="K6046" t="str">
        <f>IFERROR(RIGHT(tbStoricoOrdini[[#This Row],[ARTICOLO]],LEN(tbStoricoOrdini[[#This Row],[ARTICOLO]])-FIND(" ",tbStoricoOrdini[[#This Row],[ARTICOLO]],FIND(" ",tbStoricoOrdini[[#This Row],[ARTICOLO]]) +1)),"")</f>
        <v>Medium</v>
      </c>
      <c r="L6046" s="3">
        <f>VLOOKUP(tbStoricoOrdini[[#This Row],[ARTICOLO]],tbArticoli[],2,FALSE)</f>
        <v>210</v>
      </c>
      <c r="M6046" s="22">
        <f>tbStoricoOrdini[[#This Row],[IMPORTO]]/tbStoricoOrdini[[#This Row],[PREZZO]]</f>
        <v>28.352380952380951</v>
      </c>
      <c r="N6046" t="s">
        <v>6</v>
      </c>
      <c r="O6046" s="8">
        <f>VLOOKUP(tbStoricoOrdini[[#This Row],[AGENTE]],tbAgenti[],2,FALSE)</f>
        <v>7.4999999999999997E-2</v>
      </c>
      <c r="P6046" s="2">
        <v>5954</v>
      </c>
      <c r="Q6046" s="2">
        <f>tbStoricoOrdini[[#This Row],[IMPORTO]]*tbStoricoOrdini[[#This Row],[% COMM.]]</f>
        <v>446.55</v>
      </c>
      <c r="R6046" s="2">
        <f>tbStoricoOrdini[[#This Row],[TOT. COMM.]]+tbStoricoOrdini[[#This Row],[IMPORTO]]</f>
        <v>6400.55</v>
      </c>
    </row>
    <row r="6047" spans="1:18">
      <c r="A6047" s="1">
        <v>44013</v>
      </c>
      <c r="B6047" s="7">
        <f>MONTH(tbStoricoOrdini[[#This Row],[DATA]])</f>
        <v>7</v>
      </c>
      <c r="C6047" t="s">
        <v>6142</v>
      </c>
      <c r="D6047" t="str">
        <f>RIGHT(tbStoricoOrdini[[#This Row],[ORDINE]],4)</f>
        <v>6044</v>
      </c>
      <c r="E6047" t="s">
        <v>48</v>
      </c>
      <c r="F6047" t="str">
        <f>VLOOKUP(tbStoricoOrdini[[#This Row],[CLIENTE]],tbClienti[],3,FALSE)</f>
        <v>Umbria</v>
      </c>
      <c r="G6047" t="str">
        <f>VLOOKUP(tbStoricoOrdini[[#This Row],[CLIENTE]],tbClienti[],7,FALSE)</f>
        <v>BC</v>
      </c>
      <c r="H6047" t="s">
        <v>69</v>
      </c>
      <c r="I6047" t="str">
        <f>IF(LEFT(tbStoricoOrdini[[#This Row],[ARTICOLO]],3) = "COG","COG",LEFT(tbStoricoOrdini[[#This Row],[ARTICOLO]],FIND(" ",tbStoricoOrdini[[#This Row],[ARTICOLO]])-1))</f>
        <v>BAG</v>
      </c>
      <c r="J6047" t="str">
        <f>MID(tbStoricoOrdini[[#This Row],[ARTICOLO]],FIND(" ",tbStoricoOrdini[[#This Row],[ARTICOLO]])+1,4)</f>
        <v>1121</v>
      </c>
      <c r="K6047" t="str">
        <f>IFERROR(RIGHT(tbStoricoOrdini[[#This Row],[ARTICOLO]],LEN(tbStoricoOrdini[[#This Row],[ARTICOLO]])-FIND(" ",tbStoricoOrdini[[#This Row],[ARTICOLO]],FIND(" ",tbStoricoOrdini[[#This Row],[ARTICOLO]]) +1)),"")</f>
        <v>Gold</v>
      </c>
      <c r="L6047" s="3">
        <f>VLOOKUP(tbStoricoOrdini[[#This Row],[ARTICOLO]],tbArticoli[],2,FALSE)</f>
        <v>230</v>
      </c>
      <c r="M6047" s="22">
        <f>tbStoricoOrdini[[#This Row],[IMPORTO]]/tbStoricoOrdini[[#This Row],[PREZZO]]</f>
        <v>4.2913043478260873</v>
      </c>
      <c r="N6047" t="s">
        <v>9</v>
      </c>
      <c r="O6047" s="8">
        <f>VLOOKUP(tbStoricoOrdini[[#This Row],[AGENTE]],tbAgenti[],2,FALSE)</f>
        <v>0.05</v>
      </c>
      <c r="P6047" s="2">
        <v>987</v>
      </c>
      <c r="Q6047" s="2">
        <f>tbStoricoOrdini[[#This Row],[IMPORTO]]*tbStoricoOrdini[[#This Row],[% COMM.]]</f>
        <v>49.35</v>
      </c>
      <c r="R6047" s="2">
        <f>tbStoricoOrdini[[#This Row],[TOT. COMM.]]+tbStoricoOrdini[[#This Row],[IMPORTO]]</f>
        <v>1036.3499999999999</v>
      </c>
    </row>
    <row r="6048" spans="1:18">
      <c r="A6048" s="1">
        <v>44013</v>
      </c>
      <c r="B6048" s="7">
        <f>MONTH(tbStoricoOrdini[[#This Row],[DATA]])</f>
        <v>7</v>
      </c>
      <c r="C6048" t="s">
        <v>6143</v>
      </c>
      <c r="D6048" t="str">
        <f>RIGHT(tbStoricoOrdini[[#This Row],[ORDINE]],4)</f>
        <v>6045</v>
      </c>
      <c r="E6048" t="s">
        <v>48</v>
      </c>
      <c r="F6048" t="str">
        <f>VLOOKUP(tbStoricoOrdini[[#This Row],[CLIENTE]],tbClienti[],3,FALSE)</f>
        <v>Umbria</v>
      </c>
      <c r="G6048" t="str">
        <f>VLOOKUP(tbStoricoOrdini[[#This Row],[CLIENTE]],tbClienti[],7,FALSE)</f>
        <v>BC</v>
      </c>
      <c r="H6048" t="s">
        <v>83</v>
      </c>
      <c r="I6048" t="str">
        <f>IF(LEFT(tbStoricoOrdini[[#This Row],[ARTICOLO]],3) = "COG","COG",LEFT(tbStoricoOrdini[[#This Row],[ARTICOLO]],FIND(" ",tbStoricoOrdini[[#This Row],[ARTICOLO]])-1))</f>
        <v>COG</v>
      </c>
      <c r="J6048" t="str">
        <f>MID(tbStoricoOrdini[[#This Row],[ARTICOLO]],FIND(" ",tbStoricoOrdini[[#This Row],[ARTICOLO]])+1,4)</f>
        <v>8000</v>
      </c>
      <c r="K6048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6048" s="3">
        <f>VLOOKUP(tbStoricoOrdini[[#This Row],[ARTICOLO]],tbArticoli[],2,FALSE)</f>
        <v>670</v>
      </c>
      <c r="M6048" s="22">
        <f>tbStoricoOrdini[[#This Row],[IMPORTO]]/tbStoricoOrdini[[#This Row],[PREZZO]]</f>
        <v>0.32238805970149254</v>
      </c>
      <c r="N6048" t="s">
        <v>6</v>
      </c>
      <c r="O6048" s="8">
        <f>VLOOKUP(tbStoricoOrdini[[#This Row],[AGENTE]],tbAgenti[],2,FALSE)</f>
        <v>7.4999999999999997E-2</v>
      </c>
      <c r="P6048" s="2">
        <v>216</v>
      </c>
      <c r="Q6048" s="2">
        <f>tbStoricoOrdini[[#This Row],[IMPORTO]]*tbStoricoOrdini[[#This Row],[% COMM.]]</f>
        <v>16.2</v>
      </c>
      <c r="R6048" s="2">
        <f>tbStoricoOrdini[[#This Row],[TOT. COMM.]]+tbStoricoOrdini[[#This Row],[IMPORTO]]</f>
        <v>232.2</v>
      </c>
    </row>
    <row r="6049" spans="1:18">
      <c r="A6049" s="1">
        <v>44013</v>
      </c>
      <c r="B6049" s="7">
        <f>MONTH(tbStoricoOrdini[[#This Row],[DATA]])</f>
        <v>7</v>
      </c>
      <c r="C6049" t="s">
        <v>6144</v>
      </c>
      <c r="D6049" t="str">
        <f>RIGHT(tbStoricoOrdini[[#This Row],[ORDINE]],4)</f>
        <v>6046</v>
      </c>
      <c r="E6049" t="s">
        <v>48</v>
      </c>
      <c r="F6049" t="str">
        <f>VLOOKUP(tbStoricoOrdini[[#This Row],[CLIENTE]],tbClienti[],3,FALSE)</f>
        <v>Umbria</v>
      </c>
      <c r="G6049" t="str">
        <f>VLOOKUP(tbStoricoOrdini[[#This Row],[CLIENTE]],tbClienti[],7,FALSE)</f>
        <v>BC</v>
      </c>
      <c r="H6049" t="s">
        <v>83</v>
      </c>
      <c r="I6049" t="str">
        <f>IF(LEFT(tbStoricoOrdini[[#This Row],[ARTICOLO]],3) = "COG","COG",LEFT(tbStoricoOrdini[[#This Row],[ARTICOLO]],FIND(" ",tbStoricoOrdini[[#This Row],[ARTICOLO]])-1))</f>
        <v>COG</v>
      </c>
      <c r="J6049" t="str">
        <f>MID(tbStoricoOrdini[[#This Row],[ARTICOLO]],FIND(" ",tbStoricoOrdini[[#This Row],[ARTICOLO]])+1,4)</f>
        <v>8000</v>
      </c>
      <c r="K6049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6049" s="3">
        <f>VLOOKUP(tbStoricoOrdini[[#This Row],[ARTICOLO]],tbArticoli[],2,FALSE)</f>
        <v>670</v>
      </c>
      <c r="M6049" s="22">
        <f>tbStoricoOrdini[[#This Row],[IMPORTO]]/tbStoricoOrdini[[#This Row],[PREZZO]]</f>
        <v>30.982089552238804</v>
      </c>
      <c r="N6049" t="s">
        <v>9</v>
      </c>
      <c r="O6049" s="8">
        <f>VLOOKUP(tbStoricoOrdini[[#This Row],[AGENTE]],tbAgenti[],2,FALSE)</f>
        <v>0.05</v>
      </c>
      <c r="P6049" s="2">
        <v>20758</v>
      </c>
      <c r="Q6049" s="2">
        <f>tbStoricoOrdini[[#This Row],[IMPORTO]]*tbStoricoOrdini[[#This Row],[% COMM.]]</f>
        <v>1037.9000000000001</v>
      </c>
      <c r="R6049" s="2">
        <f>tbStoricoOrdini[[#This Row],[TOT. COMM.]]+tbStoricoOrdini[[#This Row],[IMPORTO]]</f>
        <v>21795.9</v>
      </c>
    </row>
    <row r="6050" spans="1:18">
      <c r="A6050" s="1">
        <v>44013</v>
      </c>
      <c r="B6050" s="7">
        <f>MONTH(tbStoricoOrdini[[#This Row],[DATA]])</f>
        <v>7</v>
      </c>
      <c r="C6050" t="s">
        <v>6145</v>
      </c>
      <c r="D6050" t="str">
        <f>RIGHT(tbStoricoOrdini[[#This Row],[ORDINE]],4)</f>
        <v>6047</v>
      </c>
      <c r="E6050" t="s">
        <v>48</v>
      </c>
      <c r="F6050" t="str">
        <f>VLOOKUP(tbStoricoOrdini[[#This Row],[CLIENTE]],tbClienti[],3,FALSE)</f>
        <v>Umbria</v>
      </c>
      <c r="G6050" t="str">
        <f>VLOOKUP(tbStoricoOrdini[[#This Row],[CLIENTE]],tbClienti[],7,FALSE)</f>
        <v>BC</v>
      </c>
      <c r="H6050" t="s">
        <v>70</v>
      </c>
      <c r="I6050" t="str">
        <f>IF(LEFT(tbStoricoOrdini[[#This Row],[ARTICOLO]],3) = "COG","COG",LEFT(tbStoricoOrdini[[#This Row],[ARTICOLO]],FIND(" ",tbStoricoOrdini[[#This Row],[ARTICOLO]])-1))</f>
        <v>EB08</v>
      </c>
      <c r="J6050" t="str">
        <f>MID(tbStoricoOrdini[[#This Row],[ARTICOLO]],FIND(" ",tbStoricoOrdini[[#This Row],[ARTICOLO]])+1,4)</f>
        <v>7500</v>
      </c>
      <c r="K6050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6050" s="3">
        <f>VLOOKUP(tbStoricoOrdini[[#This Row],[ARTICOLO]],tbArticoli[],2,FALSE)</f>
        <v>180</v>
      </c>
      <c r="M6050" s="22">
        <f>tbStoricoOrdini[[#This Row],[IMPORTO]]/tbStoricoOrdini[[#This Row],[PREZZO]]</f>
        <v>0.1111111111111111</v>
      </c>
      <c r="N6050" t="s">
        <v>9</v>
      </c>
      <c r="O6050" s="8">
        <f>VLOOKUP(tbStoricoOrdini[[#This Row],[AGENTE]],tbAgenti[],2,FALSE)</f>
        <v>0.05</v>
      </c>
      <c r="P6050" s="2">
        <v>20</v>
      </c>
      <c r="Q6050" s="2">
        <f>tbStoricoOrdini[[#This Row],[IMPORTO]]*tbStoricoOrdini[[#This Row],[% COMM.]]</f>
        <v>1</v>
      </c>
      <c r="R6050" s="2">
        <f>tbStoricoOrdini[[#This Row],[TOT. COMM.]]+tbStoricoOrdini[[#This Row],[IMPORTO]]</f>
        <v>21</v>
      </c>
    </row>
    <row r="6051" spans="1:18">
      <c r="A6051" s="1">
        <v>44013</v>
      </c>
      <c r="B6051" s="7">
        <f>MONTH(tbStoricoOrdini[[#This Row],[DATA]])</f>
        <v>7</v>
      </c>
      <c r="C6051" t="s">
        <v>6146</v>
      </c>
      <c r="D6051" t="str">
        <f>RIGHT(tbStoricoOrdini[[#This Row],[ORDINE]],4)</f>
        <v>6048</v>
      </c>
      <c r="E6051" t="s">
        <v>48</v>
      </c>
      <c r="F6051" t="str">
        <f>VLOOKUP(tbStoricoOrdini[[#This Row],[CLIENTE]],tbClienti[],3,FALSE)</f>
        <v>Umbria</v>
      </c>
      <c r="G6051" t="str">
        <f>VLOOKUP(tbStoricoOrdini[[#This Row],[CLIENTE]],tbClienti[],7,FALSE)</f>
        <v>BC</v>
      </c>
      <c r="H6051" t="s">
        <v>75</v>
      </c>
      <c r="I6051" t="str">
        <f>IF(LEFT(tbStoricoOrdini[[#This Row],[ARTICOLO]],3) = "COG","COG",LEFT(tbStoricoOrdini[[#This Row],[ARTICOLO]],FIND(" ",tbStoricoOrdini[[#This Row],[ARTICOLO]])-1))</f>
        <v>AVRC</v>
      </c>
      <c r="J6051" t="str">
        <f>MID(tbStoricoOrdini[[#This Row],[ARTICOLO]],FIND(" ",tbStoricoOrdini[[#This Row],[ARTICOLO]])+1,4)</f>
        <v>1000</v>
      </c>
      <c r="K6051" t="str">
        <f>IFERROR(RIGHT(tbStoricoOrdini[[#This Row],[ARTICOLO]],LEN(tbStoricoOrdini[[#This Row],[ARTICOLO]])-FIND(" ",tbStoricoOrdini[[#This Row],[ARTICOLO]],FIND(" ",tbStoricoOrdini[[#This Row],[ARTICOLO]]) +1)),"")</f>
        <v>Silver</v>
      </c>
      <c r="L6051" s="3">
        <f>VLOOKUP(tbStoricoOrdini[[#This Row],[ARTICOLO]],tbArticoli[],2,FALSE)</f>
        <v>390</v>
      </c>
      <c r="M6051" s="22">
        <f>tbStoricoOrdini[[#This Row],[IMPORTO]]/tbStoricoOrdini[[#This Row],[PREZZO]]</f>
        <v>3.8487179487179488</v>
      </c>
      <c r="N6051" t="s">
        <v>9</v>
      </c>
      <c r="O6051" s="8">
        <f>VLOOKUP(tbStoricoOrdini[[#This Row],[AGENTE]],tbAgenti[],2,FALSE)</f>
        <v>0.05</v>
      </c>
      <c r="P6051" s="2">
        <v>1501</v>
      </c>
      <c r="Q6051" s="2">
        <f>tbStoricoOrdini[[#This Row],[IMPORTO]]*tbStoricoOrdini[[#This Row],[% COMM.]]</f>
        <v>75.05</v>
      </c>
      <c r="R6051" s="2">
        <f>tbStoricoOrdini[[#This Row],[TOT. COMM.]]+tbStoricoOrdini[[#This Row],[IMPORTO]]</f>
        <v>1576.05</v>
      </c>
    </row>
    <row r="6052" spans="1:18">
      <c r="A6052" s="1">
        <v>44013</v>
      </c>
      <c r="B6052" s="7">
        <f>MONTH(tbStoricoOrdini[[#This Row],[DATA]])</f>
        <v>7</v>
      </c>
      <c r="C6052" t="s">
        <v>6147</v>
      </c>
      <c r="D6052" t="str">
        <f>RIGHT(tbStoricoOrdini[[#This Row],[ORDINE]],4)</f>
        <v>6049</v>
      </c>
      <c r="E6052" t="s">
        <v>48</v>
      </c>
      <c r="F6052" t="str">
        <f>VLOOKUP(tbStoricoOrdini[[#This Row],[CLIENTE]],tbClienti[],3,FALSE)</f>
        <v>Umbria</v>
      </c>
      <c r="G6052" t="str">
        <f>VLOOKUP(tbStoricoOrdini[[#This Row],[CLIENTE]],tbClienti[],7,FALSE)</f>
        <v>BC</v>
      </c>
      <c r="H6052" t="s">
        <v>71</v>
      </c>
      <c r="I6052" t="str">
        <f>IF(LEFT(tbStoricoOrdini[[#This Row],[ARTICOLO]],3) = "COG","COG",LEFT(tbStoricoOrdini[[#This Row],[ARTICOLO]],FIND(" ",tbStoricoOrdini[[#This Row],[ARTICOLO]])-1))</f>
        <v>EB07</v>
      </c>
      <c r="J6052" t="str">
        <f>MID(tbStoricoOrdini[[#This Row],[ARTICOLO]],FIND(" ",tbStoricoOrdini[[#This Row],[ARTICOLO]])+1,4)</f>
        <v>5000</v>
      </c>
      <c r="K6052" t="str">
        <f>IFERROR(RIGHT(tbStoricoOrdini[[#This Row],[ARTICOLO]],LEN(tbStoricoOrdini[[#This Row],[ARTICOLO]])-FIND(" ",tbStoricoOrdini[[#This Row],[ARTICOLO]],FIND(" ",tbStoricoOrdini[[#This Row],[ARTICOLO]]) +1)),"")</f>
        <v/>
      </c>
      <c r="L6052" s="3">
        <f>VLOOKUP(tbStoricoOrdini[[#This Row],[ARTICOLO]],tbArticoli[],2,FALSE)</f>
        <v>140</v>
      </c>
      <c r="M6052" s="22">
        <f>tbStoricoOrdini[[#This Row],[IMPORTO]]/tbStoricoOrdini[[#This Row],[PREZZO]]</f>
        <v>8.5714285714285715E-2</v>
      </c>
      <c r="N6052" t="s">
        <v>6</v>
      </c>
      <c r="O6052" s="8">
        <f>VLOOKUP(tbStoricoOrdini[[#This Row],[AGENTE]],tbAgenti[],2,FALSE)</f>
        <v>7.4999999999999997E-2</v>
      </c>
      <c r="P6052" s="2">
        <v>12</v>
      </c>
      <c r="Q6052" s="2">
        <f>tbStoricoOrdini[[#This Row],[IMPORTO]]*tbStoricoOrdini[[#This Row],[% COMM.]]</f>
        <v>0.89999999999999991</v>
      </c>
      <c r="R6052" s="2">
        <f>tbStoricoOrdini[[#This Row],[TOT. COMM.]]+tbStoricoOrdini[[#This Row],[IMPORTO]]</f>
        <v>12.9</v>
      </c>
    </row>
    <row r="6053" spans="1:18">
      <c r="A6053" s="1">
        <v>44013</v>
      </c>
      <c r="B6053" s="7">
        <f>MONTH(tbStoricoOrdini[[#This Row],[DATA]])</f>
        <v>7</v>
      </c>
      <c r="C6053" t="s">
        <v>6148</v>
      </c>
      <c r="D6053" t="str">
        <f>RIGHT(tbStoricoOrdini[[#This Row],[ORDINE]],4)</f>
        <v>6050</v>
      </c>
      <c r="E6053" t="s">
        <v>48</v>
      </c>
      <c r="F6053" t="str">
        <f>VLOOKUP(tbStoricoOrdini[[#This Row],[CLIENTE]],tbClienti[],3,FALSE)</f>
        <v>Umbria</v>
      </c>
      <c r="G6053" t="str">
        <f>VLOOKUP(tbStoricoOrdini[[#This Row],[CLIENTE]],tbClienti[],7,FALSE)</f>
        <v>BC</v>
      </c>
      <c r="H6053" t="s">
        <v>71</v>
      </c>
      <c r="I6053" t="str">
        <f>IF(LEFT(tbStoricoOrdini[[#This Row],[ARTICOLO]],3) = "COG","COG",LEFT(tbStoricoOrdini[[#This Row],[ARTICOLO]],FIND(" ",tbStoricoOrdini[[#This Row],[ARTICOLO]])-1))</f>
        <v>EB07</v>
      </c>
      <c r="J6053" t="str">
        <f>MID(tbStoricoOrdini[[#This Row],[ARTICOLO]],FIND(" ",tbStoricoOrdini[[#This Row],[ARTICOLO]])+1,4)</f>
        <v>5000</v>
      </c>
      <c r="K6053" t="str">
        <f>IFERROR(RIGHT(tbStoricoOrdini[[#This Row],[ARTICOLO]],LEN(tbStoricoOrdini[[#This Row],[ARTICOLO]])-FIND(" ",tbStoricoOrdini[[#This Row],[ARTICOLO]],FIND(" ",tbStoricoOrdini[[#This Row],[ARTICOLO]]) +1)),"")</f>
        <v/>
      </c>
      <c r="L6053" s="3">
        <f>VLOOKUP(tbStoricoOrdini[[#This Row],[ARTICOLO]],tbArticoli[],2,FALSE)</f>
        <v>140</v>
      </c>
      <c r="M6053" s="22">
        <f>tbStoricoOrdini[[#This Row],[IMPORTO]]/tbStoricoOrdini[[#This Row],[PREZZO]]</f>
        <v>1.6357142857142857</v>
      </c>
      <c r="N6053" t="s">
        <v>9</v>
      </c>
      <c r="O6053" s="8">
        <f>VLOOKUP(tbStoricoOrdini[[#This Row],[AGENTE]],tbAgenti[],2,FALSE)</f>
        <v>0.05</v>
      </c>
      <c r="P6053" s="2">
        <v>229</v>
      </c>
      <c r="Q6053" s="2">
        <f>tbStoricoOrdini[[#This Row],[IMPORTO]]*tbStoricoOrdini[[#This Row],[% COMM.]]</f>
        <v>11.450000000000001</v>
      </c>
      <c r="R6053" s="2">
        <f>tbStoricoOrdini[[#This Row],[TOT. COMM.]]+tbStoricoOrdini[[#This Row],[IMPORTO]]</f>
        <v>240.45</v>
      </c>
    </row>
    <row r="6054" spans="1:18">
      <c r="A6054" s="1">
        <v>44013</v>
      </c>
      <c r="B6054" s="7">
        <f>MONTH(tbStoricoOrdini[[#This Row],[DATA]])</f>
        <v>7</v>
      </c>
      <c r="C6054" t="s">
        <v>6149</v>
      </c>
      <c r="D6054" t="str">
        <f>RIGHT(tbStoricoOrdini[[#This Row],[ORDINE]],4)</f>
        <v>6051</v>
      </c>
      <c r="E6054" t="s">
        <v>48</v>
      </c>
      <c r="F6054" t="str">
        <f>VLOOKUP(tbStoricoOrdini[[#This Row],[CLIENTE]],tbClienti[],3,FALSE)</f>
        <v>Umbria</v>
      </c>
      <c r="G6054" t="str">
        <f>VLOOKUP(tbStoricoOrdini[[#This Row],[CLIENTE]],tbClienti[],7,FALSE)</f>
        <v>BC</v>
      </c>
      <c r="H6054" t="s">
        <v>76</v>
      </c>
      <c r="I6054" t="str">
        <f>IF(LEFT(tbStoricoOrdini[[#This Row],[ARTICOLO]],3) = "COG","COG",LEFT(tbStoricoOrdini[[#This Row],[ARTICOLO]],FIND(" ",tbStoricoOrdini[[#This Row],[ARTICOLO]])-1))</f>
        <v>COG</v>
      </c>
      <c r="J6054" t="str">
        <f>MID(tbStoricoOrdini[[#This Row],[ARTICOLO]],FIND(" ",tbStoricoOrdini[[#This Row],[ARTICOLO]])+1,4)</f>
        <v>1000</v>
      </c>
      <c r="K6054" t="str">
        <f>IFERROR(RIGHT(tbStoricoOrdini[[#This Row],[ARTICOLO]],LEN(tbStoricoOrdini[[#This Row],[ARTICOLO]])-FIND(" ",tbStoricoOrdini[[#This Row],[ARTICOLO]],FIND(" ",tbStoricoOrdini[[#This Row],[ARTICOLO]]) +1)),"")</f>
        <v/>
      </c>
      <c r="L6054" s="3">
        <f>VLOOKUP(tbStoricoOrdini[[#This Row],[ARTICOLO]],tbArticoli[],2,FALSE)</f>
        <v>150</v>
      </c>
      <c r="M6054" s="22">
        <f>tbStoricoOrdini[[#This Row],[IMPORTO]]/tbStoricoOrdini[[#This Row],[PREZZO]]</f>
        <v>6.6333333333333337</v>
      </c>
      <c r="N6054" t="s">
        <v>6</v>
      </c>
      <c r="O6054" s="8">
        <f>VLOOKUP(tbStoricoOrdini[[#This Row],[AGENTE]],tbAgenti[],2,FALSE)</f>
        <v>7.4999999999999997E-2</v>
      </c>
      <c r="P6054" s="2">
        <v>995</v>
      </c>
      <c r="Q6054" s="2">
        <f>tbStoricoOrdini[[#This Row],[IMPORTO]]*tbStoricoOrdini[[#This Row],[% COMM.]]</f>
        <v>74.625</v>
      </c>
      <c r="R6054" s="2">
        <f>tbStoricoOrdini[[#This Row],[TOT. COMM.]]+tbStoricoOrdini[[#This Row],[IMPORTO]]</f>
        <v>1069.625</v>
      </c>
    </row>
    <row r="6055" spans="1:18">
      <c r="A6055" s="1">
        <v>44013</v>
      </c>
      <c r="B6055" s="7">
        <f>MONTH(tbStoricoOrdini[[#This Row],[DATA]])</f>
        <v>7</v>
      </c>
      <c r="C6055" t="s">
        <v>6150</v>
      </c>
      <c r="D6055" t="str">
        <f>RIGHT(tbStoricoOrdini[[#This Row],[ORDINE]],4)</f>
        <v>6052</v>
      </c>
      <c r="E6055" t="s">
        <v>48</v>
      </c>
      <c r="F6055" t="str">
        <f>VLOOKUP(tbStoricoOrdini[[#This Row],[CLIENTE]],tbClienti[],3,FALSE)</f>
        <v>Umbria</v>
      </c>
      <c r="G6055" t="str">
        <f>VLOOKUP(tbStoricoOrdini[[#This Row],[CLIENTE]],tbClienti[],7,FALSE)</f>
        <v>BC</v>
      </c>
      <c r="H6055" t="s">
        <v>76</v>
      </c>
      <c r="I6055" t="str">
        <f>IF(LEFT(tbStoricoOrdini[[#This Row],[ARTICOLO]],3) = "COG","COG",LEFT(tbStoricoOrdini[[#This Row],[ARTICOLO]],FIND(" ",tbStoricoOrdini[[#This Row],[ARTICOLO]])-1))</f>
        <v>COG</v>
      </c>
      <c r="J6055" t="str">
        <f>MID(tbStoricoOrdini[[#This Row],[ARTICOLO]],FIND(" ",tbStoricoOrdini[[#This Row],[ARTICOLO]])+1,4)</f>
        <v>1000</v>
      </c>
      <c r="K6055" t="str">
        <f>IFERROR(RIGHT(tbStoricoOrdini[[#This Row],[ARTICOLO]],LEN(tbStoricoOrdini[[#This Row],[ARTICOLO]])-FIND(" ",tbStoricoOrdini[[#This Row],[ARTICOLO]],FIND(" ",tbStoricoOrdini[[#This Row],[ARTICOLO]]) +1)),"")</f>
        <v/>
      </c>
      <c r="L6055" s="3">
        <f>VLOOKUP(tbStoricoOrdini[[#This Row],[ARTICOLO]],tbArticoli[],2,FALSE)</f>
        <v>150</v>
      </c>
      <c r="M6055" s="22">
        <f>tbStoricoOrdini[[#This Row],[IMPORTO]]/tbStoricoOrdini[[#This Row],[PREZZO]]</f>
        <v>5.0066666666666668</v>
      </c>
      <c r="N6055" t="s">
        <v>9</v>
      </c>
      <c r="O6055" s="8">
        <f>VLOOKUP(tbStoricoOrdini[[#This Row],[AGENTE]],tbAgenti[],2,FALSE)</f>
        <v>0.05</v>
      </c>
      <c r="P6055" s="2">
        <v>751</v>
      </c>
      <c r="Q6055" s="2">
        <f>tbStoricoOrdini[[#This Row],[IMPORTO]]*tbStoricoOrdini[[#This Row],[% COMM.]]</f>
        <v>37.550000000000004</v>
      </c>
      <c r="R6055" s="2">
        <f>tbStoricoOrdini[[#This Row],[TOT. COMM.]]+tbStoricoOrdini[[#This Row],[IMPORTO]]</f>
        <v>788.55</v>
      </c>
    </row>
    <row r="6056" spans="1:18">
      <c r="A6056" s="1">
        <v>44013</v>
      </c>
      <c r="B6056" s="7">
        <f>MONTH(tbStoricoOrdini[[#This Row],[DATA]])</f>
        <v>7</v>
      </c>
      <c r="C6056" t="s">
        <v>6151</v>
      </c>
      <c r="D6056" t="str">
        <f>RIGHT(tbStoricoOrdini[[#This Row],[ORDINE]],4)</f>
        <v>6053</v>
      </c>
      <c r="E6056" t="s">
        <v>48</v>
      </c>
      <c r="F6056" t="str">
        <f>VLOOKUP(tbStoricoOrdini[[#This Row],[CLIENTE]],tbClienti[],3,FALSE)</f>
        <v>Umbria</v>
      </c>
      <c r="G6056" t="str">
        <f>VLOOKUP(tbStoricoOrdini[[#This Row],[CLIENTE]],tbClienti[],7,FALSE)</f>
        <v>BC</v>
      </c>
      <c r="H6056" t="s">
        <v>72</v>
      </c>
      <c r="I6056" t="str">
        <f>IF(LEFT(tbStoricoOrdini[[#This Row],[ARTICOLO]],3) = "COG","COG",LEFT(tbStoricoOrdini[[#This Row],[ARTICOLO]],FIND(" ",tbStoricoOrdini[[#This Row],[ARTICOLO]])-1))</f>
        <v>EB06</v>
      </c>
      <c r="J6056" t="str">
        <f>MID(tbStoricoOrdini[[#This Row],[ARTICOLO]],FIND(" ",tbStoricoOrdini[[#This Row],[ARTICOLO]])+1,4)</f>
        <v>3000</v>
      </c>
      <c r="K6056" t="str">
        <f>IFERROR(RIGHT(tbStoricoOrdini[[#This Row],[ARTICOLO]],LEN(tbStoricoOrdini[[#This Row],[ARTICOLO]])-FIND(" ",tbStoricoOrdini[[#This Row],[ARTICOLO]],FIND(" ",tbStoricoOrdini[[#This Row],[ARTICOLO]]) +1)),"")</f>
        <v>Medium</v>
      </c>
      <c r="L6056" s="3">
        <f>VLOOKUP(tbStoricoOrdini[[#This Row],[ARTICOLO]],tbArticoli[],2,FALSE)</f>
        <v>120</v>
      </c>
      <c r="M6056" s="22">
        <f>tbStoricoOrdini[[#This Row],[IMPORTO]]/tbStoricoOrdini[[#This Row],[PREZZO]]</f>
        <v>23.516666666666666</v>
      </c>
      <c r="N6056" t="s">
        <v>18</v>
      </c>
      <c r="O6056" s="8">
        <f>VLOOKUP(tbStoricoOrdini[[#This Row],[AGENTE]],tbAgenti[],2,FALSE)</f>
        <v>0.03</v>
      </c>
      <c r="P6056" s="2">
        <v>2822</v>
      </c>
      <c r="Q6056" s="2">
        <f>tbStoricoOrdini[[#This Row],[IMPORTO]]*tbStoricoOrdini[[#This Row],[% COMM.]]</f>
        <v>84.66</v>
      </c>
      <c r="R6056" s="2">
        <f>tbStoricoOrdini[[#This Row],[TOT. COMM.]]+tbStoricoOrdini[[#This Row],[IMPORTO]]</f>
        <v>2906.66</v>
      </c>
    </row>
    <row r="6057" spans="1:18">
      <c r="A6057" s="1">
        <v>44013</v>
      </c>
      <c r="B6057" s="7">
        <f>MONTH(tbStoricoOrdini[[#This Row],[DATA]])</f>
        <v>7</v>
      </c>
      <c r="C6057" t="s">
        <v>6152</v>
      </c>
      <c r="D6057" t="str">
        <f>RIGHT(tbStoricoOrdini[[#This Row],[ORDINE]],4)</f>
        <v>6054</v>
      </c>
      <c r="E6057" t="s">
        <v>48</v>
      </c>
      <c r="F6057" t="str">
        <f>VLOOKUP(tbStoricoOrdini[[#This Row],[CLIENTE]],tbClienti[],3,FALSE)</f>
        <v>Umbria</v>
      </c>
      <c r="G6057" t="str">
        <f>VLOOKUP(tbStoricoOrdini[[#This Row],[CLIENTE]],tbClienti[],7,FALSE)</f>
        <v>BC</v>
      </c>
      <c r="H6057" t="s">
        <v>72</v>
      </c>
      <c r="I6057" t="str">
        <f>IF(LEFT(tbStoricoOrdini[[#This Row],[ARTICOLO]],3) = "COG","COG",LEFT(tbStoricoOrdini[[#This Row],[ARTICOLO]],FIND(" ",tbStoricoOrdini[[#This Row],[ARTICOLO]])-1))</f>
        <v>EB06</v>
      </c>
      <c r="J6057" t="str">
        <f>MID(tbStoricoOrdini[[#This Row],[ARTICOLO]],FIND(" ",tbStoricoOrdini[[#This Row],[ARTICOLO]])+1,4)</f>
        <v>3000</v>
      </c>
      <c r="K6057" t="str">
        <f>IFERROR(RIGHT(tbStoricoOrdini[[#This Row],[ARTICOLO]],LEN(tbStoricoOrdini[[#This Row],[ARTICOLO]])-FIND(" ",tbStoricoOrdini[[#This Row],[ARTICOLO]],FIND(" ",tbStoricoOrdini[[#This Row],[ARTICOLO]]) +1)),"")</f>
        <v>Medium</v>
      </c>
      <c r="L6057" s="3">
        <f>VLOOKUP(tbStoricoOrdini[[#This Row],[ARTICOLO]],tbArticoli[],2,FALSE)</f>
        <v>120</v>
      </c>
      <c r="M6057" s="22">
        <f>tbStoricoOrdini[[#This Row],[IMPORTO]]/tbStoricoOrdini[[#This Row],[PREZZO]]</f>
        <v>20.866666666666667</v>
      </c>
      <c r="N6057" t="s">
        <v>6</v>
      </c>
      <c r="O6057" s="8">
        <f>VLOOKUP(tbStoricoOrdini[[#This Row],[AGENTE]],tbAgenti[],2,FALSE)</f>
        <v>7.4999999999999997E-2</v>
      </c>
      <c r="P6057" s="2">
        <v>2504</v>
      </c>
      <c r="Q6057" s="2">
        <f>tbStoricoOrdini[[#This Row],[IMPORTO]]*tbStoricoOrdini[[#This Row],[% COMM.]]</f>
        <v>187.79999999999998</v>
      </c>
      <c r="R6057" s="2">
        <f>tbStoricoOrdini[[#This Row],[TOT. COMM.]]+tbStoricoOrdini[[#This Row],[IMPORTO]]</f>
        <v>2691.8</v>
      </c>
    </row>
    <row r="6058" spans="1:18">
      <c r="A6058" s="1">
        <v>44013</v>
      </c>
      <c r="B6058" s="7">
        <f>MONTH(tbStoricoOrdini[[#This Row],[DATA]])</f>
        <v>7</v>
      </c>
      <c r="C6058" t="s">
        <v>6153</v>
      </c>
      <c r="D6058" t="str">
        <f>RIGHT(tbStoricoOrdini[[#This Row],[ORDINE]],4)</f>
        <v>6055</v>
      </c>
      <c r="E6058" t="s">
        <v>48</v>
      </c>
      <c r="F6058" t="str">
        <f>VLOOKUP(tbStoricoOrdini[[#This Row],[CLIENTE]],tbClienti[],3,FALSE)</f>
        <v>Umbria</v>
      </c>
      <c r="G6058" t="str">
        <f>VLOOKUP(tbStoricoOrdini[[#This Row],[CLIENTE]],tbClienti[],7,FALSE)</f>
        <v>BC</v>
      </c>
      <c r="H6058" t="s">
        <v>72</v>
      </c>
      <c r="I6058" t="str">
        <f>IF(LEFT(tbStoricoOrdini[[#This Row],[ARTICOLO]],3) = "COG","COG",LEFT(tbStoricoOrdini[[#This Row],[ARTICOLO]],FIND(" ",tbStoricoOrdini[[#This Row],[ARTICOLO]])-1))</f>
        <v>EB06</v>
      </c>
      <c r="J6058" t="str">
        <f>MID(tbStoricoOrdini[[#This Row],[ARTICOLO]],FIND(" ",tbStoricoOrdini[[#This Row],[ARTICOLO]])+1,4)</f>
        <v>3000</v>
      </c>
      <c r="K6058" t="str">
        <f>IFERROR(RIGHT(tbStoricoOrdini[[#This Row],[ARTICOLO]],LEN(tbStoricoOrdini[[#This Row],[ARTICOLO]])-FIND(" ",tbStoricoOrdini[[#This Row],[ARTICOLO]],FIND(" ",tbStoricoOrdini[[#This Row],[ARTICOLO]]) +1)),"")</f>
        <v>Medium</v>
      </c>
      <c r="L6058" s="3">
        <f>VLOOKUP(tbStoricoOrdini[[#This Row],[ARTICOLO]],tbArticoli[],2,FALSE)</f>
        <v>120</v>
      </c>
      <c r="M6058" s="22">
        <f>tbStoricoOrdini[[#This Row],[IMPORTO]]/tbStoricoOrdini[[#This Row],[PREZZO]]</f>
        <v>32.93333333333333</v>
      </c>
      <c r="N6058" t="s">
        <v>9</v>
      </c>
      <c r="O6058" s="8">
        <f>VLOOKUP(tbStoricoOrdini[[#This Row],[AGENTE]],tbAgenti[],2,FALSE)</f>
        <v>0.05</v>
      </c>
      <c r="P6058" s="2">
        <v>3952</v>
      </c>
      <c r="Q6058" s="2">
        <f>tbStoricoOrdini[[#This Row],[IMPORTO]]*tbStoricoOrdini[[#This Row],[% COMM.]]</f>
        <v>197.60000000000002</v>
      </c>
      <c r="R6058" s="2">
        <f>tbStoricoOrdini[[#This Row],[TOT. COMM.]]+tbStoricoOrdini[[#This Row],[IMPORTO]]</f>
        <v>4149.6000000000004</v>
      </c>
    </row>
    <row r="6059" spans="1:18">
      <c r="A6059" s="1">
        <v>44013</v>
      </c>
      <c r="B6059" s="7">
        <f>MONTH(tbStoricoOrdini[[#This Row],[DATA]])</f>
        <v>7</v>
      </c>
      <c r="C6059" t="s">
        <v>6154</v>
      </c>
      <c r="D6059" t="str">
        <f>RIGHT(tbStoricoOrdini[[#This Row],[ORDINE]],4)</f>
        <v>6056</v>
      </c>
      <c r="E6059" t="s">
        <v>48</v>
      </c>
      <c r="F6059" t="str">
        <f>VLOOKUP(tbStoricoOrdini[[#This Row],[CLIENTE]],tbClienti[],3,FALSE)</f>
        <v>Umbria</v>
      </c>
      <c r="G6059" t="str">
        <f>VLOOKUP(tbStoricoOrdini[[#This Row],[CLIENTE]],tbClienti[],7,FALSE)</f>
        <v>BC</v>
      </c>
      <c r="H6059" t="s">
        <v>73</v>
      </c>
      <c r="I6059" t="str">
        <f>IF(LEFT(tbStoricoOrdini[[#This Row],[ARTICOLO]],3) = "COG","COG",LEFT(tbStoricoOrdini[[#This Row],[ARTICOLO]],FIND(" ",tbStoricoOrdini[[#This Row],[ARTICOLO]])-1))</f>
        <v>EB06</v>
      </c>
      <c r="J6059" t="str">
        <f>MID(tbStoricoOrdini[[#This Row],[ARTICOLO]],FIND(" ",tbStoricoOrdini[[#This Row],[ARTICOLO]])+1,4)</f>
        <v>3000</v>
      </c>
      <c r="K6059" t="str">
        <f>IFERROR(RIGHT(tbStoricoOrdini[[#This Row],[ARTICOLO]],LEN(tbStoricoOrdini[[#This Row],[ARTICOLO]])-FIND(" ",tbStoricoOrdini[[#This Row],[ARTICOLO]],FIND(" ",tbStoricoOrdini[[#This Row],[ARTICOLO]]) +1)),"")</f>
        <v>Plus</v>
      </c>
      <c r="L6059" s="3">
        <f>VLOOKUP(tbStoricoOrdini[[#This Row],[ARTICOLO]],tbArticoli[],2,FALSE)</f>
        <v>130</v>
      </c>
      <c r="M6059" s="22">
        <f>tbStoricoOrdini[[#This Row],[IMPORTO]]/tbStoricoOrdini[[#This Row],[PREZZO]]</f>
        <v>1.8307692307692307</v>
      </c>
      <c r="N6059" t="s">
        <v>6</v>
      </c>
      <c r="O6059" s="8">
        <f>VLOOKUP(tbStoricoOrdini[[#This Row],[AGENTE]],tbAgenti[],2,FALSE)</f>
        <v>7.4999999999999997E-2</v>
      </c>
      <c r="P6059" s="2">
        <v>238</v>
      </c>
      <c r="Q6059" s="2">
        <f>tbStoricoOrdini[[#This Row],[IMPORTO]]*tbStoricoOrdini[[#This Row],[% COMM.]]</f>
        <v>17.849999999999998</v>
      </c>
      <c r="R6059" s="2">
        <f>tbStoricoOrdini[[#This Row],[TOT. COMM.]]+tbStoricoOrdini[[#This Row],[IMPORTO]]</f>
        <v>255.85</v>
      </c>
    </row>
    <row r="6060" spans="1:18">
      <c r="A6060" s="1">
        <v>44013</v>
      </c>
      <c r="B6060" s="7">
        <f>MONTH(tbStoricoOrdini[[#This Row],[DATA]])</f>
        <v>7</v>
      </c>
      <c r="C6060" t="s">
        <v>6155</v>
      </c>
      <c r="D6060" t="str">
        <f>RIGHT(tbStoricoOrdini[[#This Row],[ORDINE]],4)</f>
        <v>6057</v>
      </c>
      <c r="E6060" t="s">
        <v>49</v>
      </c>
      <c r="F6060" t="str">
        <f>VLOOKUP(tbStoricoOrdini[[#This Row],[CLIENTE]],tbClienti[],3,FALSE)</f>
        <v>Veneto</v>
      </c>
      <c r="G6060" t="str">
        <f>VLOOKUP(tbStoricoOrdini[[#This Row],[CLIENTE]],tbClienti[],7,FALSE)</f>
        <v>CC</v>
      </c>
      <c r="H6060" t="s">
        <v>74</v>
      </c>
      <c r="I6060" t="str">
        <f>IF(LEFT(tbStoricoOrdini[[#This Row],[ARTICOLO]],3) = "COG","COG",LEFT(tbStoricoOrdini[[#This Row],[ARTICOLO]],FIND(" ",tbStoricoOrdini[[#This Row],[ARTICOLO]])-1))</f>
        <v>AVRC</v>
      </c>
      <c r="J6060" t="str">
        <f>MID(tbStoricoOrdini[[#This Row],[ARTICOLO]],FIND(" ",tbStoricoOrdini[[#This Row],[ARTICOLO]])+1,4)</f>
        <v>2500</v>
      </c>
      <c r="K6060" t="str">
        <f>IFERROR(RIGHT(tbStoricoOrdini[[#This Row],[ARTICOLO]],LEN(tbStoricoOrdini[[#This Row],[ARTICOLO]])-FIND(" ",tbStoricoOrdini[[#This Row],[ARTICOLO]],FIND(" ",tbStoricoOrdini[[#This Row],[ARTICOLO]]) +1)),"")</f>
        <v>Gold</v>
      </c>
      <c r="L6060" s="3">
        <f>VLOOKUP(tbStoricoOrdini[[#This Row],[ARTICOLO]],tbArticoli[],2,FALSE)</f>
        <v>500</v>
      </c>
      <c r="M6060" s="22">
        <f>tbStoricoOrdini[[#This Row],[IMPORTO]]/tbStoricoOrdini[[#This Row],[PREZZO]]</f>
        <v>1.7999999999999999E-2</v>
      </c>
      <c r="N6060" t="s">
        <v>16</v>
      </c>
      <c r="O6060" s="8">
        <f>VLOOKUP(tbStoricoOrdini[[#This Row],[AGENTE]],tbAgenti[],2,FALSE)</f>
        <v>0.05</v>
      </c>
      <c r="P6060" s="2">
        <v>9</v>
      </c>
      <c r="Q6060" s="2">
        <f>tbStoricoOrdini[[#This Row],[IMPORTO]]*tbStoricoOrdini[[#This Row],[% COMM.]]</f>
        <v>0.45</v>
      </c>
      <c r="R6060" s="2">
        <f>tbStoricoOrdini[[#This Row],[TOT. COMM.]]+tbStoricoOrdini[[#This Row],[IMPORTO]]</f>
        <v>9.4499999999999993</v>
      </c>
    </row>
    <row r="6061" spans="1:18">
      <c r="A6061" s="1">
        <v>44013</v>
      </c>
      <c r="B6061" s="7">
        <f>MONTH(tbStoricoOrdini[[#This Row],[DATA]])</f>
        <v>7</v>
      </c>
      <c r="C6061" t="s">
        <v>6156</v>
      </c>
      <c r="D6061" t="str">
        <f>RIGHT(tbStoricoOrdini[[#This Row],[ORDINE]],4)</f>
        <v>6058</v>
      </c>
      <c r="E6061" t="s">
        <v>49</v>
      </c>
      <c r="F6061" t="str">
        <f>VLOOKUP(tbStoricoOrdini[[#This Row],[CLIENTE]],tbClienti[],3,FALSE)</f>
        <v>Veneto</v>
      </c>
      <c r="G6061" t="str">
        <f>VLOOKUP(tbStoricoOrdini[[#This Row],[CLIENTE]],tbClienti[],7,FALSE)</f>
        <v>CC</v>
      </c>
      <c r="H6061" t="s">
        <v>74</v>
      </c>
      <c r="I6061" t="str">
        <f>IF(LEFT(tbStoricoOrdini[[#This Row],[ARTICOLO]],3) = "COG","COG",LEFT(tbStoricoOrdini[[#This Row],[ARTICOLO]],FIND(" ",tbStoricoOrdini[[#This Row],[ARTICOLO]])-1))</f>
        <v>AVRC</v>
      </c>
      <c r="J6061" t="str">
        <f>MID(tbStoricoOrdini[[#This Row],[ARTICOLO]],FIND(" ",tbStoricoOrdini[[#This Row],[ARTICOLO]])+1,4)</f>
        <v>2500</v>
      </c>
      <c r="K6061" t="str">
        <f>IFERROR(RIGHT(tbStoricoOrdini[[#This Row],[ARTICOLO]],LEN(tbStoricoOrdini[[#This Row],[ARTICOLO]])-FIND(" ",tbStoricoOrdini[[#This Row],[ARTICOLO]],FIND(" ",tbStoricoOrdini[[#This Row],[ARTICOLO]]) +1)),"")</f>
        <v>Gold</v>
      </c>
      <c r="L6061" s="3">
        <f>VLOOKUP(tbStoricoOrdini[[#This Row],[ARTICOLO]],tbArticoli[],2,FALSE)</f>
        <v>500</v>
      </c>
      <c r="M6061" s="22">
        <f>tbStoricoOrdini[[#This Row],[IMPORTO]]/tbStoricoOrdini[[#This Row],[PREZZO]]</f>
        <v>8.0000000000000002E-3</v>
      </c>
      <c r="N6061" t="s">
        <v>39</v>
      </c>
      <c r="O6061" s="8">
        <f>VLOOKUP(tbStoricoOrdini[[#This Row],[AGENTE]],tbAgenti[],2,FALSE)</f>
        <v>0.05</v>
      </c>
      <c r="P6061" s="2">
        <v>4</v>
      </c>
      <c r="Q6061" s="2">
        <f>tbStoricoOrdini[[#This Row],[IMPORTO]]*tbStoricoOrdini[[#This Row],[% COMM.]]</f>
        <v>0.2</v>
      </c>
      <c r="R6061" s="2">
        <f>tbStoricoOrdini[[#This Row],[TOT. COMM.]]+tbStoricoOrdini[[#This Row],[IMPORTO]]</f>
        <v>4.2</v>
      </c>
    </row>
    <row r="6062" spans="1:18">
      <c r="A6062" s="1">
        <v>44013</v>
      </c>
      <c r="B6062" s="7">
        <f>MONTH(tbStoricoOrdini[[#This Row],[DATA]])</f>
        <v>7</v>
      </c>
      <c r="C6062" t="s">
        <v>6157</v>
      </c>
      <c r="D6062" t="str">
        <f>RIGHT(tbStoricoOrdini[[#This Row],[ORDINE]],4)</f>
        <v>6059</v>
      </c>
      <c r="E6062" t="s">
        <v>49</v>
      </c>
      <c r="F6062" t="str">
        <f>VLOOKUP(tbStoricoOrdini[[#This Row],[CLIENTE]],tbClienti[],3,FALSE)</f>
        <v>Veneto</v>
      </c>
      <c r="G6062" t="str">
        <f>VLOOKUP(tbStoricoOrdini[[#This Row],[CLIENTE]],tbClienti[],7,FALSE)</f>
        <v>CC</v>
      </c>
      <c r="H6062" t="s">
        <v>61</v>
      </c>
      <c r="I6062" t="str">
        <f>IF(LEFT(tbStoricoOrdini[[#This Row],[ARTICOLO]],3) = "COG","COG",LEFT(tbStoricoOrdini[[#This Row],[ARTICOLO]],FIND(" ",tbStoricoOrdini[[#This Row],[ARTICOLO]])-1))</f>
        <v>KLM</v>
      </c>
      <c r="J6062" t="str">
        <f>MID(tbStoricoOrdini[[#This Row],[ARTICOLO]],FIND(" ",tbStoricoOrdini[[#This Row],[ARTICOLO]])+1,4)</f>
        <v>5000</v>
      </c>
      <c r="K6062" t="str">
        <f>IFERROR(RIGHT(tbStoricoOrdini[[#This Row],[ARTICOLO]],LEN(tbStoricoOrdini[[#This Row],[ARTICOLO]])-FIND(" ",tbStoricoOrdini[[#This Row],[ARTICOLO]],FIND(" ",tbStoricoOrdini[[#This Row],[ARTICOLO]]) +1)),"")</f>
        <v>Medium</v>
      </c>
      <c r="L6062" s="3">
        <f>VLOOKUP(tbStoricoOrdini[[#This Row],[ARTICOLO]],tbArticoli[],2,FALSE)</f>
        <v>150</v>
      </c>
      <c r="M6062" s="22">
        <f>tbStoricoOrdini[[#This Row],[IMPORTO]]/tbStoricoOrdini[[#This Row],[PREZZO]]</f>
        <v>130.41333333333333</v>
      </c>
      <c r="N6062" t="s">
        <v>39</v>
      </c>
      <c r="O6062" s="8">
        <f>VLOOKUP(tbStoricoOrdini[[#This Row],[AGENTE]],tbAgenti[],2,FALSE)</f>
        <v>0.05</v>
      </c>
      <c r="P6062" s="2">
        <v>19562</v>
      </c>
      <c r="Q6062" s="2">
        <f>tbStoricoOrdini[[#This Row],[IMPORTO]]*tbStoricoOrdini[[#This Row],[% COMM.]]</f>
        <v>978.1</v>
      </c>
      <c r="R6062" s="2">
        <f>tbStoricoOrdini[[#This Row],[TOT. COMM.]]+tbStoricoOrdini[[#This Row],[IMPORTO]]</f>
        <v>20540.099999999999</v>
      </c>
    </row>
    <row r="6063" spans="1:18">
      <c r="A6063" s="1">
        <v>44013</v>
      </c>
      <c r="B6063" s="7">
        <f>MONTH(tbStoricoOrdini[[#This Row],[DATA]])</f>
        <v>7</v>
      </c>
      <c r="C6063" t="s">
        <v>6158</v>
      </c>
      <c r="D6063" t="str">
        <f>RIGHT(tbStoricoOrdini[[#This Row],[ORDINE]],4)</f>
        <v>6060</v>
      </c>
      <c r="E6063" t="s">
        <v>49</v>
      </c>
      <c r="F6063" t="str">
        <f>VLOOKUP(tbStoricoOrdini[[#This Row],[CLIENTE]],tbClienti[],3,FALSE)</f>
        <v>Veneto</v>
      </c>
      <c r="G6063" t="str">
        <f>VLOOKUP(tbStoricoOrdini[[#This Row],[CLIENTE]],tbClienti[],7,FALSE)</f>
        <v>CC</v>
      </c>
      <c r="H6063" t="s">
        <v>61</v>
      </c>
      <c r="I6063" t="str">
        <f>IF(LEFT(tbStoricoOrdini[[#This Row],[ARTICOLO]],3) = "COG","COG",LEFT(tbStoricoOrdini[[#This Row],[ARTICOLO]],FIND(" ",tbStoricoOrdini[[#This Row],[ARTICOLO]])-1))</f>
        <v>KLM</v>
      </c>
      <c r="J6063" t="str">
        <f>MID(tbStoricoOrdini[[#This Row],[ARTICOLO]],FIND(" ",tbStoricoOrdini[[#This Row],[ARTICOLO]])+1,4)</f>
        <v>5000</v>
      </c>
      <c r="K6063" t="str">
        <f>IFERROR(RIGHT(tbStoricoOrdini[[#This Row],[ARTICOLO]],LEN(tbStoricoOrdini[[#This Row],[ARTICOLO]])-FIND(" ",tbStoricoOrdini[[#This Row],[ARTICOLO]],FIND(" ",tbStoricoOrdini[[#This Row],[ARTICOLO]]) +1)),"")</f>
        <v>Medium</v>
      </c>
      <c r="L6063" s="3">
        <f>VLOOKUP(tbStoricoOrdini[[#This Row],[ARTICOLO]],tbArticoli[],2,FALSE)</f>
        <v>150</v>
      </c>
      <c r="M6063" s="22">
        <f>tbStoricoOrdini[[#This Row],[IMPORTO]]/tbStoricoOrdini[[#This Row],[PREZZO]]</f>
        <v>23.66</v>
      </c>
      <c r="N6063" t="s">
        <v>15</v>
      </c>
      <c r="O6063" s="8">
        <f>VLOOKUP(tbStoricoOrdini[[#This Row],[AGENTE]],tbAgenti[],2,FALSE)</f>
        <v>0.08</v>
      </c>
      <c r="P6063" s="2">
        <v>3549</v>
      </c>
      <c r="Q6063" s="2">
        <f>tbStoricoOrdini[[#This Row],[IMPORTO]]*tbStoricoOrdini[[#This Row],[% COMM.]]</f>
        <v>283.92</v>
      </c>
      <c r="R6063" s="2">
        <f>tbStoricoOrdini[[#This Row],[TOT. COMM.]]+tbStoricoOrdini[[#This Row],[IMPORTO]]</f>
        <v>3832.92</v>
      </c>
    </row>
    <row r="6064" spans="1:18">
      <c r="A6064" s="1">
        <v>44013</v>
      </c>
      <c r="B6064" s="7">
        <f>MONTH(tbStoricoOrdini[[#This Row],[DATA]])</f>
        <v>7</v>
      </c>
      <c r="C6064" t="s">
        <v>6159</v>
      </c>
      <c r="D6064" t="str">
        <f>RIGHT(tbStoricoOrdini[[#This Row],[ORDINE]],4)</f>
        <v>6061</v>
      </c>
      <c r="E6064" t="s">
        <v>49</v>
      </c>
      <c r="F6064" t="str">
        <f>VLOOKUP(tbStoricoOrdini[[#This Row],[CLIENTE]],tbClienti[],3,FALSE)</f>
        <v>Veneto</v>
      </c>
      <c r="G6064" t="str">
        <f>VLOOKUP(tbStoricoOrdini[[#This Row],[CLIENTE]],tbClienti[],7,FALSE)</f>
        <v>CC</v>
      </c>
      <c r="H6064" t="s">
        <v>61</v>
      </c>
      <c r="I6064" t="str">
        <f>IF(LEFT(tbStoricoOrdini[[#This Row],[ARTICOLO]],3) = "COG","COG",LEFT(tbStoricoOrdini[[#This Row],[ARTICOLO]],FIND(" ",tbStoricoOrdini[[#This Row],[ARTICOLO]])-1))</f>
        <v>KLM</v>
      </c>
      <c r="J6064" t="str">
        <f>MID(tbStoricoOrdini[[#This Row],[ARTICOLO]],FIND(" ",tbStoricoOrdini[[#This Row],[ARTICOLO]])+1,4)</f>
        <v>5000</v>
      </c>
      <c r="K6064" t="str">
        <f>IFERROR(RIGHT(tbStoricoOrdini[[#This Row],[ARTICOLO]],LEN(tbStoricoOrdini[[#This Row],[ARTICOLO]])-FIND(" ",tbStoricoOrdini[[#This Row],[ARTICOLO]],FIND(" ",tbStoricoOrdini[[#This Row],[ARTICOLO]]) +1)),"")</f>
        <v>Medium</v>
      </c>
      <c r="L6064" s="3">
        <f>VLOOKUP(tbStoricoOrdini[[#This Row],[ARTICOLO]],tbArticoli[],2,FALSE)</f>
        <v>150</v>
      </c>
      <c r="M6064" s="22">
        <f>tbStoricoOrdini[[#This Row],[IMPORTO]]/tbStoricoOrdini[[#This Row],[PREZZO]]</f>
        <v>10.746666666666666</v>
      </c>
      <c r="N6064" t="s">
        <v>6</v>
      </c>
      <c r="O6064" s="8">
        <f>VLOOKUP(tbStoricoOrdini[[#This Row],[AGENTE]],tbAgenti[],2,FALSE)</f>
        <v>7.4999999999999997E-2</v>
      </c>
      <c r="P6064" s="2">
        <v>1612</v>
      </c>
      <c r="Q6064" s="2">
        <f>tbStoricoOrdini[[#This Row],[IMPORTO]]*tbStoricoOrdini[[#This Row],[% COMM.]]</f>
        <v>120.89999999999999</v>
      </c>
      <c r="R6064" s="2">
        <f>tbStoricoOrdini[[#This Row],[TOT. COMM.]]+tbStoricoOrdini[[#This Row],[IMPORTO]]</f>
        <v>1732.9</v>
      </c>
    </row>
    <row r="6065" spans="1:18">
      <c r="A6065" s="1">
        <v>44013</v>
      </c>
      <c r="B6065" s="7">
        <f>MONTH(tbStoricoOrdini[[#This Row],[DATA]])</f>
        <v>7</v>
      </c>
      <c r="C6065" t="s">
        <v>6160</v>
      </c>
      <c r="D6065" t="str">
        <f>RIGHT(tbStoricoOrdini[[#This Row],[ORDINE]],4)</f>
        <v>6062</v>
      </c>
      <c r="E6065" t="s">
        <v>49</v>
      </c>
      <c r="F6065" t="str">
        <f>VLOOKUP(tbStoricoOrdini[[#This Row],[CLIENTE]],tbClienti[],3,FALSE)</f>
        <v>Veneto</v>
      </c>
      <c r="G6065" t="str">
        <f>VLOOKUP(tbStoricoOrdini[[#This Row],[CLIENTE]],tbClienti[],7,FALSE)</f>
        <v>CC</v>
      </c>
      <c r="H6065" t="s">
        <v>79</v>
      </c>
      <c r="I6065" t="str">
        <f>IF(LEFT(tbStoricoOrdini[[#This Row],[ARTICOLO]],3) = "COG","COG",LEFT(tbStoricoOrdini[[#This Row],[ARTICOLO]],FIND(" ",tbStoricoOrdini[[#This Row],[ARTICOLO]])-1))</f>
        <v>COG</v>
      </c>
      <c r="J6065" t="str">
        <f>MID(tbStoricoOrdini[[#This Row],[ARTICOLO]],FIND(" ",tbStoricoOrdini[[#This Row],[ARTICOLO]])+1,4)</f>
        <v>4000</v>
      </c>
      <c r="K6065" t="str">
        <f>IFERROR(RIGHT(tbStoricoOrdini[[#This Row],[ARTICOLO]],LEN(tbStoricoOrdini[[#This Row],[ARTICOLO]])-FIND(" ",tbStoricoOrdini[[#This Row],[ARTICOLO]],FIND(" ",tbStoricoOrdini[[#This Row],[ARTICOLO]]) +1)),"")</f>
        <v>Plus</v>
      </c>
      <c r="L6065" s="3">
        <f>VLOOKUP(tbStoricoOrdini[[#This Row],[ARTICOLO]],tbArticoli[],2,FALSE)</f>
        <v>240</v>
      </c>
      <c r="M6065" s="22">
        <f>tbStoricoOrdini[[#This Row],[IMPORTO]]/tbStoricoOrdini[[#This Row],[PREZZO]]</f>
        <v>0.31666666666666665</v>
      </c>
      <c r="N6065" t="s">
        <v>11</v>
      </c>
      <c r="O6065" s="8">
        <f>VLOOKUP(tbStoricoOrdini[[#This Row],[AGENTE]],tbAgenti[],2,FALSE)</f>
        <v>0.04</v>
      </c>
      <c r="P6065" s="2">
        <v>76</v>
      </c>
      <c r="Q6065" s="2">
        <f>tbStoricoOrdini[[#This Row],[IMPORTO]]*tbStoricoOrdini[[#This Row],[% COMM.]]</f>
        <v>3.04</v>
      </c>
      <c r="R6065" s="2">
        <f>tbStoricoOrdini[[#This Row],[TOT. COMM.]]+tbStoricoOrdini[[#This Row],[IMPORTO]]</f>
        <v>79.040000000000006</v>
      </c>
    </row>
    <row r="6066" spans="1:18">
      <c r="A6066" s="1">
        <v>44013</v>
      </c>
      <c r="B6066" s="7">
        <f>MONTH(tbStoricoOrdini[[#This Row],[DATA]])</f>
        <v>7</v>
      </c>
      <c r="C6066" t="s">
        <v>6161</v>
      </c>
      <c r="D6066" t="str">
        <f>RIGHT(tbStoricoOrdini[[#This Row],[ORDINE]],4)</f>
        <v>6063</v>
      </c>
      <c r="E6066" t="s">
        <v>49</v>
      </c>
      <c r="F6066" t="str">
        <f>VLOOKUP(tbStoricoOrdini[[#This Row],[CLIENTE]],tbClienti[],3,FALSE)</f>
        <v>Veneto</v>
      </c>
      <c r="G6066" t="str">
        <f>VLOOKUP(tbStoricoOrdini[[#This Row],[CLIENTE]],tbClienti[],7,FALSE)</f>
        <v>CC</v>
      </c>
      <c r="H6066" t="s">
        <v>63</v>
      </c>
      <c r="I6066" t="str">
        <f>IF(LEFT(tbStoricoOrdini[[#This Row],[ARTICOLO]],3) = "COG","COG",LEFT(tbStoricoOrdini[[#This Row],[ARTICOLO]],FIND(" ",tbStoricoOrdini[[#This Row],[ARTICOLO]])-1))</f>
        <v>KLM</v>
      </c>
      <c r="J6066" t="str">
        <f>MID(tbStoricoOrdini[[#This Row],[ARTICOLO]],FIND(" ",tbStoricoOrdini[[#This Row],[ARTICOLO]])+1,4)</f>
        <v>3000</v>
      </c>
      <c r="K6066" t="str">
        <f>IFERROR(RIGHT(tbStoricoOrdini[[#This Row],[ARTICOLO]],LEN(tbStoricoOrdini[[#This Row],[ARTICOLO]])-FIND(" ",tbStoricoOrdini[[#This Row],[ARTICOLO]],FIND(" ",tbStoricoOrdini[[#This Row],[ARTICOLO]]) +1)),"")</f>
        <v>Plus</v>
      </c>
      <c r="L6066" s="3">
        <f>VLOOKUP(tbStoricoOrdini[[#This Row],[ARTICOLO]],tbArticoli[],2,FALSE)</f>
        <v>145</v>
      </c>
      <c r="M6066" s="22">
        <f>tbStoricoOrdini[[#This Row],[IMPORTO]]/tbStoricoOrdini[[#This Row],[PREZZO]]</f>
        <v>26.593103448275862</v>
      </c>
      <c r="N6066" t="s">
        <v>16</v>
      </c>
      <c r="O6066" s="8">
        <f>VLOOKUP(tbStoricoOrdini[[#This Row],[AGENTE]],tbAgenti[],2,FALSE)</f>
        <v>0.05</v>
      </c>
      <c r="P6066" s="2">
        <v>3856</v>
      </c>
      <c r="Q6066" s="2">
        <f>tbStoricoOrdini[[#This Row],[IMPORTO]]*tbStoricoOrdini[[#This Row],[% COMM.]]</f>
        <v>192.8</v>
      </c>
      <c r="R6066" s="2">
        <f>tbStoricoOrdini[[#This Row],[TOT. COMM.]]+tbStoricoOrdini[[#This Row],[IMPORTO]]</f>
        <v>4048.8</v>
      </c>
    </row>
    <row r="6067" spans="1:18">
      <c r="A6067" s="1">
        <v>44013</v>
      </c>
      <c r="B6067" s="7">
        <f>MONTH(tbStoricoOrdini[[#This Row],[DATA]])</f>
        <v>7</v>
      </c>
      <c r="C6067" t="s">
        <v>6162</v>
      </c>
      <c r="D6067" t="str">
        <f>RIGHT(tbStoricoOrdini[[#This Row],[ORDINE]],4)</f>
        <v>6064</v>
      </c>
      <c r="E6067" t="s">
        <v>49</v>
      </c>
      <c r="F6067" t="str">
        <f>VLOOKUP(tbStoricoOrdini[[#This Row],[CLIENTE]],tbClienti[],3,FALSE)</f>
        <v>Veneto</v>
      </c>
      <c r="G6067" t="str">
        <f>VLOOKUP(tbStoricoOrdini[[#This Row],[CLIENTE]],tbClienti[],7,FALSE)</f>
        <v>CC</v>
      </c>
      <c r="H6067" t="s">
        <v>63</v>
      </c>
      <c r="I6067" t="str">
        <f>IF(LEFT(tbStoricoOrdini[[#This Row],[ARTICOLO]],3) = "COG","COG",LEFT(tbStoricoOrdini[[#This Row],[ARTICOLO]],FIND(" ",tbStoricoOrdini[[#This Row],[ARTICOLO]])-1))</f>
        <v>KLM</v>
      </c>
      <c r="J6067" t="str">
        <f>MID(tbStoricoOrdini[[#This Row],[ARTICOLO]],FIND(" ",tbStoricoOrdini[[#This Row],[ARTICOLO]])+1,4)</f>
        <v>3000</v>
      </c>
      <c r="K6067" t="str">
        <f>IFERROR(RIGHT(tbStoricoOrdini[[#This Row],[ARTICOLO]],LEN(tbStoricoOrdini[[#This Row],[ARTICOLO]])-FIND(" ",tbStoricoOrdini[[#This Row],[ARTICOLO]],FIND(" ",tbStoricoOrdini[[#This Row],[ARTICOLO]]) +1)),"")</f>
        <v>Plus</v>
      </c>
      <c r="L6067" s="3">
        <f>VLOOKUP(tbStoricoOrdini[[#This Row],[ARTICOLO]],tbArticoli[],2,FALSE)</f>
        <v>145</v>
      </c>
      <c r="M6067" s="22">
        <f>tbStoricoOrdini[[#This Row],[IMPORTO]]/tbStoricoOrdini[[#This Row],[PREZZO]]</f>
        <v>145.69655172413792</v>
      </c>
      <c r="N6067" t="s">
        <v>39</v>
      </c>
      <c r="O6067" s="8">
        <f>VLOOKUP(tbStoricoOrdini[[#This Row],[AGENTE]],tbAgenti[],2,FALSE)</f>
        <v>0.05</v>
      </c>
      <c r="P6067" s="2">
        <v>21126</v>
      </c>
      <c r="Q6067" s="2">
        <f>tbStoricoOrdini[[#This Row],[IMPORTO]]*tbStoricoOrdini[[#This Row],[% COMM.]]</f>
        <v>1056.3</v>
      </c>
      <c r="R6067" s="2">
        <f>tbStoricoOrdini[[#This Row],[TOT. COMM.]]+tbStoricoOrdini[[#This Row],[IMPORTO]]</f>
        <v>22182.3</v>
      </c>
    </row>
    <row r="6068" spans="1:18">
      <c r="A6068" s="1">
        <v>44013</v>
      </c>
      <c r="B6068" s="7">
        <f>MONTH(tbStoricoOrdini[[#This Row],[DATA]])</f>
        <v>7</v>
      </c>
      <c r="C6068" t="s">
        <v>6163</v>
      </c>
      <c r="D6068" t="str">
        <f>RIGHT(tbStoricoOrdini[[#This Row],[ORDINE]],4)</f>
        <v>6065</v>
      </c>
      <c r="E6068" t="s">
        <v>49</v>
      </c>
      <c r="F6068" t="str">
        <f>VLOOKUP(tbStoricoOrdini[[#This Row],[CLIENTE]],tbClienti[],3,FALSE)</f>
        <v>Veneto</v>
      </c>
      <c r="G6068" t="str">
        <f>VLOOKUP(tbStoricoOrdini[[#This Row],[CLIENTE]],tbClienti[],7,FALSE)</f>
        <v>CC</v>
      </c>
      <c r="H6068" t="s">
        <v>63</v>
      </c>
      <c r="I6068" t="str">
        <f>IF(LEFT(tbStoricoOrdini[[#This Row],[ARTICOLO]],3) = "COG","COG",LEFT(tbStoricoOrdini[[#This Row],[ARTICOLO]],FIND(" ",tbStoricoOrdini[[#This Row],[ARTICOLO]])-1))</f>
        <v>KLM</v>
      </c>
      <c r="J6068" t="str">
        <f>MID(tbStoricoOrdini[[#This Row],[ARTICOLO]],FIND(" ",tbStoricoOrdini[[#This Row],[ARTICOLO]])+1,4)</f>
        <v>3000</v>
      </c>
      <c r="K6068" t="str">
        <f>IFERROR(RIGHT(tbStoricoOrdini[[#This Row],[ARTICOLO]],LEN(tbStoricoOrdini[[#This Row],[ARTICOLO]])-FIND(" ",tbStoricoOrdini[[#This Row],[ARTICOLO]],FIND(" ",tbStoricoOrdini[[#This Row],[ARTICOLO]]) +1)),"")</f>
        <v>Plus</v>
      </c>
      <c r="L6068" s="3">
        <f>VLOOKUP(tbStoricoOrdini[[#This Row],[ARTICOLO]],tbArticoli[],2,FALSE)</f>
        <v>145</v>
      </c>
      <c r="M6068" s="22">
        <f>tbStoricoOrdini[[#This Row],[IMPORTO]]/tbStoricoOrdini[[#This Row],[PREZZO]]</f>
        <v>75.703448275862073</v>
      </c>
      <c r="N6068" t="s">
        <v>11</v>
      </c>
      <c r="O6068" s="8">
        <f>VLOOKUP(tbStoricoOrdini[[#This Row],[AGENTE]],tbAgenti[],2,FALSE)</f>
        <v>0.04</v>
      </c>
      <c r="P6068" s="2">
        <v>10977</v>
      </c>
      <c r="Q6068" s="2">
        <f>tbStoricoOrdini[[#This Row],[IMPORTO]]*tbStoricoOrdini[[#This Row],[% COMM.]]</f>
        <v>439.08</v>
      </c>
      <c r="R6068" s="2">
        <f>tbStoricoOrdini[[#This Row],[TOT. COMM.]]+tbStoricoOrdini[[#This Row],[IMPORTO]]</f>
        <v>11416.08</v>
      </c>
    </row>
    <row r="6069" spans="1:18">
      <c r="A6069" s="1">
        <v>44013</v>
      </c>
      <c r="B6069" s="7">
        <f>MONTH(tbStoricoOrdini[[#This Row],[DATA]])</f>
        <v>7</v>
      </c>
      <c r="C6069" t="s">
        <v>6164</v>
      </c>
      <c r="D6069" t="str">
        <f>RIGHT(tbStoricoOrdini[[#This Row],[ORDINE]],4)</f>
        <v>6066</v>
      </c>
      <c r="E6069" t="s">
        <v>49</v>
      </c>
      <c r="F6069" t="str">
        <f>VLOOKUP(tbStoricoOrdini[[#This Row],[CLIENTE]],tbClienti[],3,FALSE)</f>
        <v>Veneto</v>
      </c>
      <c r="G6069" t="str">
        <f>VLOOKUP(tbStoricoOrdini[[#This Row],[CLIENTE]],tbClienti[],7,FALSE)</f>
        <v>CC</v>
      </c>
      <c r="H6069" t="s">
        <v>63</v>
      </c>
      <c r="I6069" t="str">
        <f>IF(LEFT(tbStoricoOrdini[[#This Row],[ARTICOLO]],3) = "COG","COG",LEFT(tbStoricoOrdini[[#This Row],[ARTICOLO]],FIND(" ",tbStoricoOrdini[[#This Row],[ARTICOLO]])-1))</f>
        <v>KLM</v>
      </c>
      <c r="J6069" t="str">
        <f>MID(tbStoricoOrdini[[#This Row],[ARTICOLO]],FIND(" ",tbStoricoOrdini[[#This Row],[ARTICOLO]])+1,4)</f>
        <v>3000</v>
      </c>
      <c r="K6069" t="str">
        <f>IFERROR(RIGHT(tbStoricoOrdini[[#This Row],[ARTICOLO]],LEN(tbStoricoOrdini[[#This Row],[ARTICOLO]])-FIND(" ",tbStoricoOrdini[[#This Row],[ARTICOLO]],FIND(" ",tbStoricoOrdini[[#This Row],[ARTICOLO]]) +1)),"")</f>
        <v>Plus</v>
      </c>
      <c r="L6069" s="3">
        <f>VLOOKUP(tbStoricoOrdini[[#This Row],[ARTICOLO]],tbArticoli[],2,FALSE)</f>
        <v>145</v>
      </c>
      <c r="M6069" s="22">
        <f>tbStoricoOrdini[[#This Row],[IMPORTO]]/tbStoricoOrdini[[#This Row],[PREZZO]]</f>
        <v>3.8482758620689657</v>
      </c>
      <c r="N6069" t="s">
        <v>15</v>
      </c>
      <c r="O6069" s="8">
        <f>VLOOKUP(tbStoricoOrdini[[#This Row],[AGENTE]],tbAgenti[],2,FALSE)</f>
        <v>0.08</v>
      </c>
      <c r="P6069" s="2">
        <v>558</v>
      </c>
      <c r="Q6069" s="2">
        <f>tbStoricoOrdini[[#This Row],[IMPORTO]]*tbStoricoOrdini[[#This Row],[% COMM.]]</f>
        <v>44.64</v>
      </c>
      <c r="R6069" s="2">
        <f>tbStoricoOrdini[[#This Row],[TOT. COMM.]]+tbStoricoOrdini[[#This Row],[IMPORTO]]</f>
        <v>602.64</v>
      </c>
    </row>
    <row r="6070" spans="1:18">
      <c r="A6070" s="1">
        <v>44013</v>
      </c>
      <c r="B6070" s="7">
        <f>MONTH(tbStoricoOrdini[[#This Row],[DATA]])</f>
        <v>7</v>
      </c>
      <c r="C6070" t="s">
        <v>6165</v>
      </c>
      <c r="D6070" t="str">
        <f>RIGHT(tbStoricoOrdini[[#This Row],[ORDINE]],4)</f>
        <v>6067</v>
      </c>
      <c r="E6070" t="s">
        <v>49</v>
      </c>
      <c r="F6070" t="str">
        <f>VLOOKUP(tbStoricoOrdini[[#This Row],[CLIENTE]],tbClienti[],3,FALSE)</f>
        <v>Veneto</v>
      </c>
      <c r="G6070" t="str">
        <f>VLOOKUP(tbStoricoOrdini[[#This Row],[CLIENTE]],tbClienti[],7,FALSE)</f>
        <v>CC</v>
      </c>
      <c r="H6070" t="s">
        <v>63</v>
      </c>
      <c r="I6070" t="str">
        <f>IF(LEFT(tbStoricoOrdini[[#This Row],[ARTICOLO]],3) = "COG","COG",LEFT(tbStoricoOrdini[[#This Row],[ARTICOLO]],FIND(" ",tbStoricoOrdini[[#This Row],[ARTICOLO]])-1))</f>
        <v>KLM</v>
      </c>
      <c r="J6070" t="str">
        <f>MID(tbStoricoOrdini[[#This Row],[ARTICOLO]],FIND(" ",tbStoricoOrdini[[#This Row],[ARTICOLO]])+1,4)</f>
        <v>3000</v>
      </c>
      <c r="K6070" t="str">
        <f>IFERROR(RIGHT(tbStoricoOrdini[[#This Row],[ARTICOLO]],LEN(tbStoricoOrdini[[#This Row],[ARTICOLO]])-FIND(" ",tbStoricoOrdini[[#This Row],[ARTICOLO]],FIND(" ",tbStoricoOrdini[[#This Row],[ARTICOLO]]) +1)),"")</f>
        <v>Plus</v>
      </c>
      <c r="L6070" s="3">
        <f>VLOOKUP(tbStoricoOrdini[[#This Row],[ARTICOLO]],tbArticoli[],2,FALSE)</f>
        <v>145</v>
      </c>
      <c r="M6070" s="22">
        <f>tbStoricoOrdini[[#This Row],[IMPORTO]]/tbStoricoOrdini[[#This Row],[PREZZO]]</f>
        <v>17.365517241379312</v>
      </c>
      <c r="N6070" t="s">
        <v>18</v>
      </c>
      <c r="O6070" s="8">
        <f>VLOOKUP(tbStoricoOrdini[[#This Row],[AGENTE]],tbAgenti[],2,FALSE)</f>
        <v>0.03</v>
      </c>
      <c r="P6070" s="2">
        <v>2518</v>
      </c>
      <c r="Q6070" s="2">
        <f>tbStoricoOrdini[[#This Row],[IMPORTO]]*tbStoricoOrdini[[#This Row],[% COMM.]]</f>
        <v>75.539999999999992</v>
      </c>
      <c r="R6070" s="2">
        <f>tbStoricoOrdini[[#This Row],[TOT. COMM.]]+tbStoricoOrdini[[#This Row],[IMPORTO]]</f>
        <v>2593.54</v>
      </c>
    </row>
    <row r="6071" spans="1:18">
      <c r="A6071" s="1">
        <v>44013</v>
      </c>
      <c r="B6071" s="7">
        <f>MONTH(tbStoricoOrdini[[#This Row],[DATA]])</f>
        <v>7</v>
      </c>
      <c r="C6071" t="s">
        <v>6166</v>
      </c>
      <c r="D6071" t="str">
        <f>RIGHT(tbStoricoOrdini[[#This Row],[ORDINE]],4)</f>
        <v>6068</v>
      </c>
      <c r="E6071" t="s">
        <v>49</v>
      </c>
      <c r="F6071" t="str">
        <f>VLOOKUP(tbStoricoOrdini[[#This Row],[CLIENTE]],tbClienti[],3,FALSE)</f>
        <v>Veneto</v>
      </c>
      <c r="G6071" t="str">
        <f>VLOOKUP(tbStoricoOrdini[[#This Row],[CLIENTE]],tbClienti[],7,FALSE)</f>
        <v>CC</v>
      </c>
      <c r="H6071" t="s">
        <v>66</v>
      </c>
      <c r="I6071" t="str">
        <f>IF(LEFT(tbStoricoOrdini[[#This Row],[ARTICOLO]],3) = "COG","COG",LEFT(tbStoricoOrdini[[#This Row],[ARTICOLO]],FIND(" ",tbStoricoOrdini[[#This Row],[ARTICOLO]])-1))</f>
        <v>BAG</v>
      </c>
      <c r="J6071" t="str">
        <f>MID(tbStoricoOrdini[[#This Row],[ARTICOLO]],FIND(" ",tbStoricoOrdini[[#This Row],[ARTICOLO]])+1,4)</f>
        <v>2500</v>
      </c>
      <c r="K6071" t="str">
        <f>IFERROR(RIGHT(tbStoricoOrdini[[#This Row],[ARTICOLO]],LEN(tbStoricoOrdini[[#This Row],[ARTICOLO]])-FIND(" ",tbStoricoOrdini[[#This Row],[ARTICOLO]],FIND(" ",tbStoricoOrdini[[#This Row],[ARTICOLO]]) +1)),"")</f>
        <v>Plus</v>
      </c>
      <c r="L6071" s="3">
        <f>VLOOKUP(tbStoricoOrdini[[#This Row],[ARTICOLO]],tbArticoli[],2,FALSE)</f>
        <v>220</v>
      </c>
      <c r="M6071" s="22">
        <f>tbStoricoOrdini[[#This Row],[IMPORTO]]/tbStoricoOrdini[[#This Row],[PREZZO]]</f>
        <v>0.15</v>
      </c>
      <c r="N6071" t="s">
        <v>16</v>
      </c>
      <c r="O6071" s="8">
        <f>VLOOKUP(tbStoricoOrdini[[#This Row],[AGENTE]],tbAgenti[],2,FALSE)</f>
        <v>0.05</v>
      </c>
      <c r="P6071" s="2">
        <v>33</v>
      </c>
      <c r="Q6071" s="2">
        <f>tbStoricoOrdini[[#This Row],[IMPORTO]]*tbStoricoOrdini[[#This Row],[% COMM.]]</f>
        <v>1.6500000000000001</v>
      </c>
      <c r="R6071" s="2">
        <f>tbStoricoOrdini[[#This Row],[TOT. COMM.]]+tbStoricoOrdini[[#This Row],[IMPORTO]]</f>
        <v>34.65</v>
      </c>
    </row>
    <row r="6072" spans="1:18">
      <c r="A6072" s="1">
        <v>44013</v>
      </c>
      <c r="B6072" s="7">
        <f>MONTH(tbStoricoOrdini[[#This Row],[DATA]])</f>
        <v>7</v>
      </c>
      <c r="C6072" t="s">
        <v>6167</v>
      </c>
      <c r="D6072" t="str">
        <f>RIGHT(tbStoricoOrdini[[#This Row],[ORDINE]],4)</f>
        <v>6069</v>
      </c>
      <c r="E6072" t="s">
        <v>49</v>
      </c>
      <c r="F6072" t="str">
        <f>VLOOKUP(tbStoricoOrdini[[#This Row],[CLIENTE]],tbClienti[],3,FALSE)</f>
        <v>Veneto</v>
      </c>
      <c r="G6072" t="str">
        <f>VLOOKUP(tbStoricoOrdini[[#This Row],[CLIENTE]],tbClienti[],7,FALSE)</f>
        <v>CC</v>
      </c>
      <c r="H6072" t="s">
        <v>66</v>
      </c>
      <c r="I6072" t="str">
        <f>IF(LEFT(tbStoricoOrdini[[#This Row],[ARTICOLO]],3) = "COG","COG",LEFT(tbStoricoOrdini[[#This Row],[ARTICOLO]],FIND(" ",tbStoricoOrdini[[#This Row],[ARTICOLO]])-1))</f>
        <v>BAG</v>
      </c>
      <c r="J6072" t="str">
        <f>MID(tbStoricoOrdini[[#This Row],[ARTICOLO]],FIND(" ",tbStoricoOrdini[[#This Row],[ARTICOLO]])+1,4)</f>
        <v>2500</v>
      </c>
      <c r="K6072" t="str">
        <f>IFERROR(RIGHT(tbStoricoOrdini[[#This Row],[ARTICOLO]],LEN(tbStoricoOrdini[[#This Row],[ARTICOLO]])-FIND(" ",tbStoricoOrdini[[#This Row],[ARTICOLO]],FIND(" ",tbStoricoOrdini[[#This Row],[ARTICOLO]]) +1)),"")</f>
        <v>Plus</v>
      </c>
      <c r="L6072" s="3">
        <f>VLOOKUP(tbStoricoOrdini[[#This Row],[ARTICOLO]],tbArticoli[],2,FALSE)</f>
        <v>220</v>
      </c>
      <c r="M6072" s="22">
        <f>tbStoricoOrdini[[#This Row],[IMPORTO]]/tbStoricoOrdini[[#This Row],[PREZZO]]</f>
        <v>0.40454545454545454</v>
      </c>
      <c r="N6072" t="s">
        <v>39</v>
      </c>
      <c r="O6072" s="8">
        <f>VLOOKUP(tbStoricoOrdini[[#This Row],[AGENTE]],tbAgenti[],2,FALSE)</f>
        <v>0.05</v>
      </c>
      <c r="P6072" s="2">
        <v>89</v>
      </c>
      <c r="Q6072" s="2">
        <f>tbStoricoOrdini[[#This Row],[IMPORTO]]*tbStoricoOrdini[[#This Row],[% COMM.]]</f>
        <v>4.45</v>
      </c>
      <c r="R6072" s="2">
        <f>tbStoricoOrdini[[#This Row],[TOT. COMM.]]+tbStoricoOrdini[[#This Row],[IMPORTO]]</f>
        <v>93.45</v>
      </c>
    </row>
    <row r="6073" spans="1:18">
      <c r="A6073" s="1">
        <v>44013</v>
      </c>
      <c r="B6073" s="7">
        <f>MONTH(tbStoricoOrdini[[#This Row],[DATA]])</f>
        <v>7</v>
      </c>
      <c r="C6073" t="s">
        <v>6168</v>
      </c>
      <c r="D6073" t="str">
        <f>RIGHT(tbStoricoOrdini[[#This Row],[ORDINE]],4)</f>
        <v>6070</v>
      </c>
      <c r="E6073" t="s">
        <v>49</v>
      </c>
      <c r="F6073" t="str">
        <f>VLOOKUP(tbStoricoOrdini[[#This Row],[CLIENTE]],tbClienti[],3,FALSE)</f>
        <v>Veneto</v>
      </c>
      <c r="G6073" t="str">
        <f>VLOOKUP(tbStoricoOrdini[[#This Row],[CLIENTE]],tbClienti[],7,FALSE)</f>
        <v>CC</v>
      </c>
      <c r="H6073" t="s">
        <v>66</v>
      </c>
      <c r="I6073" t="str">
        <f>IF(LEFT(tbStoricoOrdini[[#This Row],[ARTICOLO]],3) = "COG","COG",LEFT(tbStoricoOrdini[[#This Row],[ARTICOLO]],FIND(" ",tbStoricoOrdini[[#This Row],[ARTICOLO]])-1))</f>
        <v>BAG</v>
      </c>
      <c r="J6073" t="str">
        <f>MID(tbStoricoOrdini[[#This Row],[ARTICOLO]],FIND(" ",tbStoricoOrdini[[#This Row],[ARTICOLO]])+1,4)</f>
        <v>2500</v>
      </c>
      <c r="K6073" t="str">
        <f>IFERROR(RIGHT(tbStoricoOrdini[[#This Row],[ARTICOLO]],LEN(tbStoricoOrdini[[#This Row],[ARTICOLO]])-FIND(" ",tbStoricoOrdini[[#This Row],[ARTICOLO]],FIND(" ",tbStoricoOrdini[[#This Row],[ARTICOLO]]) +1)),"")</f>
        <v>Plus</v>
      </c>
      <c r="L6073" s="3">
        <f>VLOOKUP(tbStoricoOrdini[[#This Row],[ARTICOLO]],tbArticoli[],2,FALSE)</f>
        <v>220</v>
      </c>
      <c r="M6073" s="22">
        <f>tbStoricoOrdini[[#This Row],[IMPORTO]]/tbStoricoOrdini[[#This Row],[PREZZO]]</f>
        <v>0.1</v>
      </c>
      <c r="N6073" t="s">
        <v>18</v>
      </c>
      <c r="O6073" s="8">
        <f>VLOOKUP(tbStoricoOrdini[[#This Row],[AGENTE]],tbAgenti[],2,FALSE)</f>
        <v>0.03</v>
      </c>
      <c r="P6073" s="2">
        <v>22</v>
      </c>
      <c r="Q6073" s="2">
        <f>tbStoricoOrdini[[#This Row],[IMPORTO]]*tbStoricoOrdini[[#This Row],[% COMM.]]</f>
        <v>0.65999999999999992</v>
      </c>
      <c r="R6073" s="2">
        <f>tbStoricoOrdini[[#This Row],[TOT. COMM.]]+tbStoricoOrdini[[#This Row],[IMPORTO]]</f>
        <v>22.66</v>
      </c>
    </row>
    <row r="6074" spans="1:18">
      <c r="A6074" s="1">
        <v>44013</v>
      </c>
      <c r="B6074" s="7">
        <f>MONTH(tbStoricoOrdini[[#This Row],[DATA]])</f>
        <v>7</v>
      </c>
      <c r="C6074" t="s">
        <v>6169</v>
      </c>
      <c r="D6074" t="str">
        <f>RIGHT(tbStoricoOrdini[[#This Row],[ORDINE]],4)</f>
        <v>6071</v>
      </c>
      <c r="E6074" t="s">
        <v>49</v>
      </c>
      <c r="F6074" t="str">
        <f>VLOOKUP(tbStoricoOrdini[[#This Row],[CLIENTE]],tbClienti[],3,FALSE)</f>
        <v>Veneto</v>
      </c>
      <c r="G6074" t="str">
        <f>VLOOKUP(tbStoricoOrdini[[#This Row],[CLIENTE]],tbClienti[],7,FALSE)</f>
        <v>CC</v>
      </c>
      <c r="H6074" t="s">
        <v>80</v>
      </c>
      <c r="I6074" t="str">
        <f>IF(LEFT(tbStoricoOrdini[[#This Row],[ARTICOLO]],3) = "COG","COG",LEFT(tbStoricoOrdini[[#This Row],[ARTICOLO]],FIND(" ",tbStoricoOrdini[[#This Row],[ARTICOLO]])-1))</f>
        <v>COG</v>
      </c>
      <c r="J6074" t="str">
        <f>MID(tbStoricoOrdini[[#This Row],[ARTICOLO]],FIND(" ",tbStoricoOrdini[[#This Row],[ARTICOLO]])+1,4)</f>
        <v>5000</v>
      </c>
      <c r="K6074" t="str">
        <f>IFERROR(RIGHT(tbStoricoOrdini[[#This Row],[ARTICOLO]],LEN(tbStoricoOrdini[[#This Row],[ARTICOLO]])-FIND(" ",tbStoricoOrdini[[#This Row],[ARTICOLO]],FIND(" ",tbStoricoOrdini[[#This Row],[ARTICOLO]]) +1)),"")</f>
        <v>Silver</v>
      </c>
      <c r="L6074" s="3">
        <f>VLOOKUP(tbStoricoOrdini[[#This Row],[ARTICOLO]],tbArticoli[],2,FALSE)</f>
        <v>300</v>
      </c>
      <c r="M6074" s="22">
        <f>tbStoricoOrdini[[#This Row],[IMPORTO]]/tbStoricoOrdini[[#This Row],[PREZZO]]</f>
        <v>0.14000000000000001</v>
      </c>
      <c r="N6074" t="s">
        <v>16</v>
      </c>
      <c r="O6074" s="8">
        <f>VLOOKUP(tbStoricoOrdini[[#This Row],[AGENTE]],tbAgenti[],2,FALSE)</f>
        <v>0.05</v>
      </c>
      <c r="P6074" s="2">
        <v>42</v>
      </c>
      <c r="Q6074" s="2">
        <f>tbStoricoOrdini[[#This Row],[IMPORTO]]*tbStoricoOrdini[[#This Row],[% COMM.]]</f>
        <v>2.1</v>
      </c>
      <c r="R6074" s="2">
        <f>tbStoricoOrdini[[#This Row],[TOT. COMM.]]+tbStoricoOrdini[[#This Row],[IMPORTO]]</f>
        <v>44.1</v>
      </c>
    </row>
    <row r="6075" spans="1:18">
      <c r="A6075" s="1">
        <v>44013</v>
      </c>
      <c r="B6075" s="7">
        <f>MONTH(tbStoricoOrdini[[#This Row],[DATA]])</f>
        <v>7</v>
      </c>
      <c r="C6075" t="s">
        <v>6170</v>
      </c>
      <c r="D6075" t="str">
        <f>RIGHT(tbStoricoOrdini[[#This Row],[ORDINE]],4)</f>
        <v>6072</v>
      </c>
      <c r="E6075" t="s">
        <v>49</v>
      </c>
      <c r="F6075" t="str">
        <f>VLOOKUP(tbStoricoOrdini[[#This Row],[CLIENTE]],tbClienti[],3,FALSE)</f>
        <v>Veneto</v>
      </c>
      <c r="G6075" t="str">
        <f>VLOOKUP(tbStoricoOrdini[[#This Row],[CLIENTE]],tbClienti[],7,FALSE)</f>
        <v>CC</v>
      </c>
      <c r="H6075" t="s">
        <v>68</v>
      </c>
      <c r="I6075" t="str">
        <f>IF(LEFT(tbStoricoOrdini[[#This Row],[ARTICOLO]],3) = "COG","COG",LEFT(tbStoricoOrdini[[#This Row],[ARTICOLO]],FIND(" ",tbStoricoOrdini[[#This Row],[ARTICOLO]])-1))</f>
        <v>BAG</v>
      </c>
      <c r="J6075" t="str">
        <f>MID(tbStoricoOrdini[[#This Row],[ARTICOLO]],FIND(" ",tbStoricoOrdini[[#This Row],[ARTICOLO]])+1,4)</f>
        <v>5000</v>
      </c>
      <c r="K6075" t="str">
        <f>IFERROR(RIGHT(tbStoricoOrdini[[#This Row],[ARTICOLO]],LEN(tbStoricoOrdini[[#This Row],[ARTICOLO]])-FIND(" ",tbStoricoOrdini[[#This Row],[ARTICOLO]],FIND(" ",tbStoricoOrdini[[#This Row],[ARTICOLO]]) +1)),"")</f>
        <v/>
      </c>
      <c r="L6075" s="3">
        <f>VLOOKUP(tbStoricoOrdini[[#This Row],[ARTICOLO]],tbArticoli[],2,FALSE)</f>
        <v>250</v>
      </c>
      <c r="M6075" s="22">
        <f>tbStoricoOrdini[[#This Row],[IMPORTO]]/tbStoricoOrdini[[#This Row],[PREZZO]]</f>
        <v>0.14000000000000001</v>
      </c>
      <c r="N6075" t="s">
        <v>16</v>
      </c>
      <c r="O6075" s="8">
        <f>VLOOKUP(tbStoricoOrdini[[#This Row],[AGENTE]],tbAgenti[],2,FALSE)</f>
        <v>0.05</v>
      </c>
      <c r="P6075" s="2">
        <v>35</v>
      </c>
      <c r="Q6075" s="2">
        <f>tbStoricoOrdini[[#This Row],[IMPORTO]]*tbStoricoOrdini[[#This Row],[% COMM.]]</f>
        <v>1.75</v>
      </c>
      <c r="R6075" s="2">
        <f>tbStoricoOrdini[[#This Row],[TOT. COMM.]]+tbStoricoOrdini[[#This Row],[IMPORTO]]</f>
        <v>36.75</v>
      </c>
    </row>
    <row r="6076" spans="1:18">
      <c r="A6076" s="1">
        <v>44013</v>
      </c>
      <c r="B6076" s="7">
        <f>MONTH(tbStoricoOrdini[[#This Row],[DATA]])</f>
        <v>7</v>
      </c>
      <c r="C6076" t="s">
        <v>6171</v>
      </c>
      <c r="D6076" t="str">
        <f>RIGHT(tbStoricoOrdini[[#This Row],[ORDINE]],4)</f>
        <v>6073</v>
      </c>
      <c r="E6076" t="s">
        <v>49</v>
      </c>
      <c r="F6076" t="str">
        <f>VLOOKUP(tbStoricoOrdini[[#This Row],[CLIENTE]],tbClienti[],3,FALSE)</f>
        <v>Veneto</v>
      </c>
      <c r="G6076" t="str">
        <f>VLOOKUP(tbStoricoOrdini[[#This Row],[CLIENTE]],tbClienti[],7,FALSE)</f>
        <v>CC</v>
      </c>
      <c r="H6076" t="s">
        <v>83</v>
      </c>
      <c r="I6076" t="str">
        <f>IF(LEFT(tbStoricoOrdini[[#This Row],[ARTICOLO]],3) = "COG","COG",LEFT(tbStoricoOrdini[[#This Row],[ARTICOLO]],FIND(" ",tbStoricoOrdini[[#This Row],[ARTICOLO]])-1))</f>
        <v>COG</v>
      </c>
      <c r="J6076" t="str">
        <f>MID(tbStoricoOrdini[[#This Row],[ARTICOLO]],FIND(" ",tbStoricoOrdini[[#This Row],[ARTICOLO]])+1,4)</f>
        <v>8000</v>
      </c>
      <c r="K6076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6076" s="3">
        <f>VLOOKUP(tbStoricoOrdini[[#This Row],[ARTICOLO]],tbArticoli[],2,FALSE)</f>
        <v>670</v>
      </c>
      <c r="M6076" s="22">
        <f>tbStoricoOrdini[[#This Row],[IMPORTO]]/tbStoricoOrdini[[#This Row],[PREZZO]]</f>
        <v>2.0044776119402985</v>
      </c>
      <c r="N6076" t="s">
        <v>39</v>
      </c>
      <c r="O6076" s="8">
        <f>VLOOKUP(tbStoricoOrdini[[#This Row],[AGENTE]],tbAgenti[],2,FALSE)</f>
        <v>0.05</v>
      </c>
      <c r="P6076" s="2">
        <v>1343</v>
      </c>
      <c r="Q6076" s="2">
        <f>tbStoricoOrdini[[#This Row],[IMPORTO]]*tbStoricoOrdini[[#This Row],[% COMM.]]</f>
        <v>67.150000000000006</v>
      </c>
      <c r="R6076" s="2">
        <f>tbStoricoOrdini[[#This Row],[TOT. COMM.]]+tbStoricoOrdini[[#This Row],[IMPORTO]]</f>
        <v>1410.15</v>
      </c>
    </row>
    <row r="6077" spans="1:18">
      <c r="A6077" s="1">
        <v>44013</v>
      </c>
      <c r="B6077" s="7">
        <f>MONTH(tbStoricoOrdini[[#This Row],[DATA]])</f>
        <v>7</v>
      </c>
      <c r="C6077" t="s">
        <v>6172</v>
      </c>
      <c r="D6077" t="str">
        <f>RIGHT(tbStoricoOrdini[[#This Row],[ORDINE]],4)</f>
        <v>6074</v>
      </c>
      <c r="E6077" t="s">
        <v>49</v>
      </c>
      <c r="F6077" t="str">
        <f>VLOOKUP(tbStoricoOrdini[[#This Row],[CLIENTE]],tbClienti[],3,FALSE)</f>
        <v>Veneto</v>
      </c>
      <c r="G6077" t="str">
        <f>VLOOKUP(tbStoricoOrdini[[#This Row],[CLIENTE]],tbClienti[],7,FALSE)</f>
        <v>CC</v>
      </c>
      <c r="H6077" t="s">
        <v>70</v>
      </c>
      <c r="I6077" t="str">
        <f>IF(LEFT(tbStoricoOrdini[[#This Row],[ARTICOLO]],3) = "COG","COG",LEFT(tbStoricoOrdini[[#This Row],[ARTICOLO]],FIND(" ",tbStoricoOrdini[[#This Row],[ARTICOLO]])-1))</f>
        <v>EB08</v>
      </c>
      <c r="J6077" t="str">
        <f>MID(tbStoricoOrdini[[#This Row],[ARTICOLO]],FIND(" ",tbStoricoOrdini[[#This Row],[ARTICOLO]])+1,4)</f>
        <v>7500</v>
      </c>
      <c r="K6077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6077" s="3">
        <f>VLOOKUP(tbStoricoOrdini[[#This Row],[ARTICOLO]],tbArticoli[],2,FALSE)</f>
        <v>180</v>
      </c>
      <c r="M6077" s="22">
        <f>tbStoricoOrdini[[#This Row],[IMPORTO]]/tbStoricoOrdini[[#This Row],[PREZZO]]</f>
        <v>303.48888888888888</v>
      </c>
      <c r="N6077" t="s">
        <v>39</v>
      </c>
      <c r="O6077" s="8">
        <f>VLOOKUP(tbStoricoOrdini[[#This Row],[AGENTE]],tbAgenti[],2,FALSE)</f>
        <v>0.05</v>
      </c>
      <c r="P6077" s="2">
        <v>54628</v>
      </c>
      <c r="Q6077" s="2">
        <f>tbStoricoOrdini[[#This Row],[IMPORTO]]*tbStoricoOrdini[[#This Row],[% COMM.]]</f>
        <v>2731.4</v>
      </c>
      <c r="R6077" s="2">
        <f>tbStoricoOrdini[[#This Row],[TOT. COMM.]]+tbStoricoOrdini[[#This Row],[IMPORTO]]</f>
        <v>57359.4</v>
      </c>
    </row>
    <row r="6078" spans="1:18">
      <c r="A6078" s="1">
        <v>44013</v>
      </c>
      <c r="B6078" s="7">
        <f>MONTH(tbStoricoOrdini[[#This Row],[DATA]])</f>
        <v>7</v>
      </c>
      <c r="C6078" t="s">
        <v>6173</v>
      </c>
      <c r="D6078" t="str">
        <f>RIGHT(tbStoricoOrdini[[#This Row],[ORDINE]],4)</f>
        <v>6075</v>
      </c>
      <c r="E6078" t="s">
        <v>49</v>
      </c>
      <c r="F6078" t="str">
        <f>VLOOKUP(tbStoricoOrdini[[#This Row],[CLIENTE]],tbClienti[],3,FALSE)</f>
        <v>Veneto</v>
      </c>
      <c r="G6078" t="str">
        <f>VLOOKUP(tbStoricoOrdini[[#This Row],[CLIENTE]],tbClienti[],7,FALSE)</f>
        <v>CC</v>
      </c>
      <c r="H6078" t="s">
        <v>71</v>
      </c>
      <c r="I6078" t="str">
        <f>IF(LEFT(tbStoricoOrdini[[#This Row],[ARTICOLO]],3) = "COG","COG",LEFT(tbStoricoOrdini[[#This Row],[ARTICOLO]],FIND(" ",tbStoricoOrdini[[#This Row],[ARTICOLO]])-1))</f>
        <v>EB07</v>
      </c>
      <c r="J6078" t="str">
        <f>MID(tbStoricoOrdini[[#This Row],[ARTICOLO]],FIND(" ",tbStoricoOrdini[[#This Row],[ARTICOLO]])+1,4)</f>
        <v>5000</v>
      </c>
      <c r="K6078" t="str">
        <f>IFERROR(RIGHT(tbStoricoOrdini[[#This Row],[ARTICOLO]],LEN(tbStoricoOrdini[[#This Row],[ARTICOLO]])-FIND(" ",tbStoricoOrdini[[#This Row],[ARTICOLO]],FIND(" ",tbStoricoOrdini[[#This Row],[ARTICOLO]]) +1)),"")</f>
        <v/>
      </c>
      <c r="L6078" s="3">
        <f>VLOOKUP(tbStoricoOrdini[[#This Row],[ARTICOLO]],tbArticoli[],2,FALSE)</f>
        <v>140</v>
      </c>
      <c r="M6078" s="22">
        <f>tbStoricoOrdini[[#This Row],[IMPORTO]]/tbStoricoOrdini[[#This Row],[PREZZO]]</f>
        <v>0.15</v>
      </c>
      <c r="N6078" t="s">
        <v>16</v>
      </c>
      <c r="O6078" s="8">
        <f>VLOOKUP(tbStoricoOrdini[[#This Row],[AGENTE]],tbAgenti[],2,FALSE)</f>
        <v>0.05</v>
      </c>
      <c r="P6078" s="2">
        <v>21</v>
      </c>
      <c r="Q6078" s="2">
        <f>tbStoricoOrdini[[#This Row],[IMPORTO]]*tbStoricoOrdini[[#This Row],[% COMM.]]</f>
        <v>1.05</v>
      </c>
      <c r="R6078" s="2">
        <f>tbStoricoOrdini[[#This Row],[TOT. COMM.]]+tbStoricoOrdini[[#This Row],[IMPORTO]]</f>
        <v>22.05</v>
      </c>
    </row>
    <row r="6079" spans="1:18">
      <c r="A6079" s="1">
        <v>44013</v>
      </c>
      <c r="B6079" s="7">
        <f>MONTH(tbStoricoOrdini[[#This Row],[DATA]])</f>
        <v>7</v>
      </c>
      <c r="C6079" t="s">
        <v>6174</v>
      </c>
      <c r="D6079" t="str">
        <f>RIGHT(tbStoricoOrdini[[#This Row],[ORDINE]],4)</f>
        <v>6076</v>
      </c>
      <c r="E6079" t="s">
        <v>49</v>
      </c>
      <c r="F6079" t="str">
        <f>VLOOKUP(tbStoricoOrdini[[#This Row],[CLIENTE]],tbClienti[],3,FALSE)</f>
        <v>Veneto</v>
      </c>
      <c r="G6079" t="str">
        <f>VLOOKUP(tbStoricoOrdini[[#This Row],[CLIENTE]],tbClienti[],7,FALSE)</f>
        <v>CC</v>
      </c>
      <c r="H6079" t="s">
        <v>71</v>
      </c>
      <c r="I6079" t="str">
        <f>IF(LEFT(tbStoricoOrdini[[#This Row],[ARTICOLO]],3) = "COG","COG",LEFT(tbStoricoOrdini[[#This Row],[ARTICOLO]],FIND(" ",tbStoricoOrdini[[#This Row],[ARTICOLO]])-1))</f>
        <v>EB07</v>
      </c>
      <c r="J6079" t="str">
        <f>MID(tbStoricoOrdini[[#This Row],[ARTICOLO]],FIND(" ",tbStoricoOrdini[[#This Row],[ARTICOLO]])+1,4)</f>
        <v>5000</v>
      </c>
      <c r="K6079" t="str">
        <f>IFERROR(RIGHT(tbStoricoOrdini[[#This Row],[ARTICOLO]],LEN(tbStoricoOrdini[[#This Row],[ARTICOLO]])-FIND(" ",tbStoricoOrdini[[#This Row],[ARTICOLO]],FIND(" ",tbStoricoOrdini[[#This Row],[ARTICOLO]]) +1)),"")</f>
        <v/>
      </c>
      <c r="L6079" s="3">
        <f>VLOOKUP(tbStoricoOrdini[[#This Row],[ARTICOLO]],tbArticoli[],2,FALSE)</f>
        <v>140</v>
      </c>
      <c r="M6079" s="22">
        <f>tbStoricoOrdini[[#This Row],[IMPORTO]]/tbStoricoOrdini[[#This Row],[PREZZO]]</f>
        <v>0.8928571428571429</v>
      </c>
      <c r="N6079" t="s">
        <v>39</v>
      </c>
      <c r="O6079" s="8">
        <f>VLOOKUP(tbStoricoOrdini[[#This Row],[AGENTE]],tbAgenti[],2,FALSE)</f>
        <v>0.05</v>
      </c>
      <c r="P6079" s="2">
        <v>125</v>
      </c>
      <c r="Q6079" s="2">
        <f>tbStoricoOrdini[[#This Row],[IMPORTO]]*tbStoricoOrdini[[#This Row],[% COMM.]]</f>
        <v>6.25</v>
      </c>
      <c r="R6079" s="2">
        <f>tbStoricoOrdini[[#This Row],[TOT. COMM.]]+tbStoricoOrdini[[#This Row],[IMPORTO]]</f>
        <v>131.25</v>
      </c>
    </row>
    <row r="6080" spans="1:18">
      <c r="A6080" s="1">
        <v>44013</v>
      </c>
      <c r="B6080" s="7">
        <f>MONTH(tbStoricoOrdini[[#This Row],[DATA]])</f>
        <v>7</v>
      </c>
      <c r="C6080" t="s">
        <v>6175</v>
      </c>
      <c r="D6080" t="str">
        <f>RIGHT(tbStoricoOrdini[[#This Row],[ORDINE]],4)</f>
        <v>6077</v>
      </c>
      <c r="E6080" t="s">
        <v>49</v>
      </c>
      <c r="F6080" t="str">
        <f>VLOOKUP(tbStoricoOrdini[[#This Row],[CLIENTE]],tbClienti[],3,FALSE)</f>
        <v>Veneto</v>
      </c>
      <c r="G6080" t="str">
        <f>VLOOKUP(tbStoricoOrdini[[#This Row],[CLIENTE]],tbClienti[],7,FALSE)</f>
        <v>CC</v>
      </c>
      <c r="H6080" t="s">
        <v>71</v>
      </c>
      <c r="I6080" t="str">
        <f>IF(LEFT(tbStoricoOrdini[[#This Row],[ARTICOLO]],3) = "COG","COG",LEFT(tbStoricoOrdini[[#This Row],[ARTICOLO]],FIND(" ",tbStoricoOrdini[[#This Row],[ARTICOLO]])-1))</f>
        <v>EB07</v>
      </c>
      <c r="J6080" t="str">
        <f>MID(tbStoricoOrdini[[#This Row],[ARTICOLO]],FIND(" ",tbStoricoOrdini[[#This Row],[ARTICOLO]])+1,4)</f>
        <v>5000</v>
      </c>
      <c r="K6080" t="str">
        <f>IFERROR(RIGHT(tbStoricoOrdini[[#This Row],[ARTICOLO]],LEN(tbStoricoOrdini[[#This Row],[ARTICOLO]])-FIND(" ",tbStoricoOrdini[[#This Row],[ARTICOLO]],FIND(" ",tbStoricoOrdini[[#This Row],[ARTICOLO]]) +1)),"")</f>
        <v/>
      </c>
      <c r="L6080" s="3">
        <f>VLOOKUP(tbStoricoOrdini[[#This Row],[ARTICOLO]],tbArticoli[],2,FALSE)</f>
        <v>140</v>
      </c>
      <c r="M6080" s="22">
        <f>tbStoricoOrdini[[#This Row],[IMPORTO]]/tbStoricoOrdini[[#This Row],[PREZZO]]</f>
        <v>0.86428571428571432</v>
      </c>
      <c r="N6080" t="s">
        <v>11</v>
      </c>
      <c r="O6080" s="8">
        <f>VLOOKUP(tbStoricoOrdini[[#This Row],[AGENTE]],tbAgenti[],2,FALSE)</f>
        <v>0.04</v>
      </c>
      <c r="P6080" s="2">
        <v>121</v>
      </c>
      <c r="Q6080" s="2">
        <f>tbStoricoOrdini[[#This Row],[IMPORTO]]*tbStoricoOrdini[[#This Row],[% COMM.]]</f>
        <v>4.84</v>
      </c>
      <c r="R6080" s="2">
        <f>tbStoricoOrdini[[#This Row],[TOT. COMM.]]+tbStoricoOrdini[[#This Row],[IMPORTO]]</f>
        <v>125.84</v>
      </c>
    </row>
    <row r="6081" spans="1:18">
      <c r="A6081" s="1">
        <v>44013</v>
      </c>
      <c r="B6081" s="7">
        <f>MONTH(tbStoricoOrdini[[#This Row],[DATA]])</f>
        <v>7</v>
      </c>
      <c r="C6081" t="s">
        <v>6176</v>
      </c>
      <c r="D6081" t="str">
        <f>RIGHT(tbStoricoOrdini[[#This Row],[ORDINE]],4)</f>
        <v>6078</v>
      </c>
      <c r="E6081" t="s">
        <v>49</v>
      </c>
      <c r="F6081" t="str">
        <f>VLOOKUP(tbStoricoOrdini[[#This Row],[CLIENTE]],tbClienti[],3,FALSE)</f>
        <v>Veneto</v>
      </c>
      <c r="G6081" t="str">
        <f>VLOOKUP(tbStoricoOrdini[[#This Row],[CLIENTE]],tbClienti[],7,FALSE)</f>
        <v>CC</v>
      </c>
      <c r="H6081" t="s">
        <v>71</v>
      </c>
      <c r="I6081" t="str">
        <f>IF(LEFT(tbStoricoOrdini[[#This Row],[ARTICOLO]],3) = "COG","COG",LEFT(tbStoricoOrdini[[#This Row],[ARTICOLO]],FIND(" ",tbStoricoOrdini[[#This Row],[ARTICOLO]])-1))</f>
        <v>EB07</v>
      </c>
      <c r="J6081" t="str">
        <f>MID(tbStoricoOrdini[[#This Row],[ARTICOLO]],FIND(" ",tbStoricoOrdini[[#This Row],[ARTICOLO]])+1,4)</f>
        <v>5000</v>
      </c>
      <c r="K6081" t="str">
        <f>IFERROR(RIGHT(tbStoricoOrdini[[#This Row],[ARTICOLO]],LEN(tbStoricoOrdini[[#This Row],[ARTICOLO]])-FIND(" ",tbStoricoOrdini[[#This Row],[ARTICOLO]],FIND(" ",tbStoricoOrdini[[#This Row],[ARTICOLO]]) +1)),"")</f>
        <v/>
      </c>
      <c r="L6081" s="3">
        <f>VLOOKUP(tbStoricoOrdini[[#This Row],[ARTICOLO]],tbArticoli[],2,FALSE)</f>
        <v>140</v>
      </c>
      <c r="M6081" s="22">
        <f>tbStoricoOrdini[[#This Row],[IMPORTO]]/tbStoricoOrdini[[#This Row],[PREZZO]]</f>
        <v>2.65</v>
      </c>
      <c r="N6081" t="s">
        <v>7</v>
      </c>
      <c r="O6081" s="8">
        <f>VLOOKUP(tbStoricoOrdini[[#This Row],[AGENTE]],tbAgenti[],2,FALSE)</f>
        <v>0.03</v>
      </c>
      <c r="P6081" s="2">
        <v>371</v>
      </c>
      <c r="Q6081" s="2">
        <f>tbStoricoOrdini[[#This Row],[IMPORTO]]*tbStoricoOrdini[[#This Row],[% COMM.]]</f>
        <v>11.129999999999999</v>
      </c>
      <c r="R6081" s="2">
        <f>tbStoricoOrdini[[#This Row],[TOT. COMM.]]+tbStoricoOrdini[[#This Row],[IMPORTO]]</f>
        <v>382.13</v>
      </c>
    </row>
    <row r="6082" spans="1:18">
      <c r="A6082" s="1">
        <v>44013</v>
      </c>
      <c r="B6082" s="7">
        <f>MONTH(tbStoricoOrdini[[#This Row],[DATA]])</f>
        <v>7</v>
      </c>
      <c r="C6082" t="s">
        <v>6177</v>
      </c>
      <c r="D6082" t="str">
        <f>RIGHT(tbStoricoOrdini[[#This Row],[ORDINE]],4)</f>
        <v>6079</v>
      </c>
      <c r="E6082" t="s">
        <v>49</v>
      </c>
      <c r="F6082" t="str">
        <f>VLOOKUP(tbStoricoOrdini[[#This Row],[CLIENTE]],tbClienti[],3,FALSE)</f>
        <v>Veneto</v>
      </c>
      <c r="G6082" t="str">
        <f>VLOOKUP(tbStoricoOrdini[[#This Row],[CLIENTE]],tbClienti[],7,FALSE)</f>
        <v>CC</v>
      </c>
      <c r="H6082" t="s">
        <v>76</v>
      </c>
      <c r="I6082" t="str">
        <f>IF(LEFT(tbStoricoOrdini[[#This Row],[ARTICOLO]],3) = "COG","COG",LEFT(tbStoricoOrdini[[#This Row],[ARTICOLO]],FIND(" ",tbStoricoOrdini[[#This Row],[ARTICOLO]])-1))</f>
        <v>COG</v>
      </c>
      <c r="J6082" t="str">
        <f>MID(tbStoricoOrdini[[#This Row],[ARTICOLO]],FIND(" ",tbStoricoOrdini[[#This Row],[ARTICOLO]])+1,4)</f>
        <v>1000</v>
      </c>
      <c r="K6082" t="str">
        <f>IFERROR(RIGHT(tbStoricoOrdini[[#This Row],[ARTICOLO]],LEN(tbStoricoOrdini[[#This Row],[ARTICOLO]])-FIND(" ",tbStoricoOrdini[[#This Row],[ARTICOLO]],FIND(" ",tbStoricoOrdini[[#This Row],[ARTICOLO]]) +1)),"")</f>
        <v/>
      </c>
      <c r="L6082" s="3">
        <f>VLOOKUP(tbStoricoOrdini[[#This Row],[ARTICOLO]],tbArticoli[],2,FALSE)</f>
        <v>150</v>
      </c>
      <c r="M6082" s="22">
        <f>tbStoricoOrdini[[#This Row],[IMPORTO]]/tbStoricoOrdini[[#This Row],[PREZZO]]</f>
        <v>10.16</v>
      </c>
      <c r="N6082" t="s">
        <v>39</v>
      </c>
      <c r="O6082" s="8">
        <f>VLOOKUP(tbStoricoOrdini[[#This Row],[AGENTE]],tbAgenti[],2,FALSE)</f>
        <v>0.05</v>
      </c>
      <c r="P6082" s="2">
        <v>1524</v>
      </c>
      <c r="Q6082" s="2">
        <f>tbStoricoOrdini[[#This Row],[IMPORTO]]*tbStoricoOrdini[[#This Row],[% COMM.]]</f>
        <v>76.2</v>
      </c>
      <c r="R6082" s="2">
        <f>tbStoricoOrdini[[#This Row],[TOT. COMM.]]+tbStoricoOrdini[[#This Row],[IMPORTO]]</f>
        <v>1600.2</v>
      </c>
    </row>
    <row r="6083" spans="1:18">
      <c r="A6083" s="1">
        <v>44013</v>
      </c>
      <c r="B6083" s="7">
        <f>MONTH(tbStoricoOrdini[[#This Row],[DATA]])</f>
        <v>7</v>
      </c>
      <c r="C6083" t="s">
        <v>6178</v>
      </c>
      <c r="D6083" t="str">
        <f>RIGHT(tbStoricoOrdini[[#This Row],[ORDINE]],4)</f>
        <v>6080</v>
      </c>
      <c r="E6083" t="s">
        <v>49</v>
      </c>
      <c r="F6083" t="str">
        <f>VLOOKUP(tbStoricoOrdini[[#This Row],[CLIENTE]],tbClienti[],3,FALSE)</f>
        <v>Veneto</v>
      </c>
      <c r="G6083" t="str">
        <f>VLOOKUP(tbStoricoOrdini[[#This Row],[CLIENTE]],tbClienti[],7,FALSE)</f>
        <v>CC</v>
      </c>
      <c r="H6083" t="s">
        <v>72</v>
      </c>
      <c r="I6083" t="str">
        <f>IF(LEFT(tbStoricoOrdini[[#This Row],[ARTICOLO]],3) = "COG","COG",LEFT(tbStoricoOrdini[[#This Row],[ARTICOLO]],FIND(" ",tbStoricoOrdini[[#This Row],[ARTICOLO]])-1))</f>
        <v>EB06</v>
      </c>
      <c r="J6083" t="str">
        <f>MID(tbStoricoOrdini[[#This Row],[ARTICOLO]],FIND(" ",tbStoricoOrdini[[#This Row],[ARTICOLO]])+1,4)</f>
        <v>3000</v>
      </c>
      <c r="K6083" t="str">
        <f>IFERROR(RIGHT(tbStoricoOrdini[[#This Row],[ARTICOLO]],LEN(tbStoricoOrdini[[#This Row],[ARTICOLO]])-FIND(" ",tbStoricoOrdini[[#This Row],[ARTICOLO]],FIND(" ",tbStoricoOrdini[[#This Row],[ARTICOLO]]) +1)),"")</f>
        <v>Medium</v>
      </c>
      <c r="L6083" s="3">
        <f>VLOOKUP(tbStoricoOrdini[[#This Row],[ARTICOLO]],tbArticoli[],2,FALSE)</f>
        <v>120</v>
      </c>
      <c r="M6083" s="22">
        <f>tbStoricoOrdini[[#This Row],[IMPORTO]]/tbStoricoOrdini[[#This Row],[PREZZO]]</f>
        <v>26.783333333333335</v>
      </c>
      <c r="N6083" t="s">
        <v>39</v>
      </c>
      <c r="O6083" s="8">
        <f>VLOOKUP(tbStoricoOrdini[[#This Row],[AGENTE]],tbAgenti[],2,FALSE)</f>
        <v>0.05</v>
      </c>
      <c r="P6083" s="2">
        <v>3214</v>
      </c>
      <c r="Q6083" s="2">
        <f>tbStoricoOrdini[[#This Row],[IMPORTO]]*tbStoricoOrdini[[#This Row],[% COMM.]]</f>
        <v>160.70000000000002</v>
      </c>
      <c r="R6083" s="2">
        <f>tbStoricoOrdini[[#This Row],[TOT. COMM.]]+tbStoricoOrdini[[#This Row],[IMPORTO]]</f>
        <v>3374.7</v>
      </c>
    </row>
    <row r="6084" spans="1:18">
      <c r="A6084" s="1">
        <v>44013</v>
      </c>
      <c r="B6084" s="7">
        <f>MONTH(tbStoricoOrdini[[#This Row],[DATA]])</f>
        <v>7</v>
      </c>
      <c r="C6084" t="s">
        <v>6179</v>
      </c>
      <c r="D6084" t="str">
        <f>RIGHT(tbStoricoOrdini[[#This Row],[ORDINE]],4)</f>
        <v>6081</v>
      </c>
      <c r="E6084" t="s">
        <v>49</v>
      </c>
      <c r="F6084" t="str">
        <f>VLOOKUP(tbStoricoOrdini[[#This Row],[CLIENTE]],tbClienti[],3,FALSE)</f>
        <v>Veneto</v>
      </c>
      <c r="G6084" t="str">
        <f>VLOOKUP(tbStoricoOrdini[[#This Row],[CLIENTE]],tbClienti[],7,FALSE)</f>
        <v>CC</v>
      </c>
      <c r="H6084" t="s">
        <v>72</v>
      </c>
      <c r="I6084" t="str">
        <f>IF(LEFT(tbStoricoOrdini[[#This Row],[ARTICOLO]],3) = "COG","COG",LEFT(tbStoricoOrdini[[#This Row],[ARTICOLO]],FIND(" ",tbStoricoOrdini[[#This Row],[ARTICOLO]])-1))</f>
        <v>EB06</v>
      </c>
      <c r="J6084" t="str">
        <f>MID(tbStoricoOrdini[[#This Row],[ARTICOLO]],FIND(" ",tbStoricoOrdini[[#This Row],[ARTICOLO]])+1,4)</f>
        <v>3000</v>
      </c>
      <c r="K6084" t="str">
        <f>IFERROR(RIGHT(tbStoricoOrdini[[#This Row],[ARTICOLO]],LEN(tbStoricoOrdini[[#This Row],[ARTICOLO]])-FIND(" ",tbStoricoOrdini[[#This Row],[ARTICOLO]],FIND(" ",tbStoricoOrdini[[#This Row],[ARTICOLO]]) +1)),"")</f>
        <v>Medium</v>
      </c>
      <c r="L6084" s="3">
        <f>VLOOKUP(tbStoricoOrdini[[#This Row],[ARTICOLO]],tbArticoli[],2,FALSE)</f>
        <v>120</v>
      </c>
      <c r="M6084" s="22">
        <f>tbStoricoOrdini[[#This Row],[IMPORTO]]/tbStoricoOrdini[[#This Row],[PREZZO]]</f>
        <v>0.17499999999999999</v>
      </c>
      <c r="N6084" t="s">
        <v>11</v>
      </c>
      <c r="O6084" s="8">
        <f>VLOOKUP(tbStoricoOrdini[[#This Row],[AGENTE]],tbAgenti[],2,FALSE)</f>
        <v>0.04</v>
      </c>
      <c r="P6084" s="2">
        <v>21</v>
      </c>
      <c r="Q6084" s="2">
        <f>tbStoricoOrdini[[#This Row],[IMPORTO]]*tbStoricoOrdini[[#This Row],[% COMM.]]</f>
        <v>0.84</v>
      </c>
      <c r="R6084" s="2">
        <f>tbStoricoOrdini[[#This Row],[TOT. COMM.]]+tbStoricoOrdini[[#This Row],[IMPORTO]]</f>
        <v>21.84</v>
      </c>
    </row>
    <row r="6085" spans="1:18">
      <c r="A6085" s="1">
        <v>44013</v>
      </c>
      <c r="B6085" s="7">
        <f>MONTH(tbStoricoOrdini[[#This Row],[DATA]])</f>
        <v>7</v>
      </c>
      <c r="C6085" t="s">
        <v>6180</v>
      </c>
      <c r="D6085" t="str">
        <f>RIGHT(tbStoricoOrdini[[#This Row],[ORDINE]],4)</f>
        <v>6082</v>
      </c>
      <c r="E6085" t="s">
        <v>49</v>
      </c>
      <c r="F6085" t="str">
        <f>VLOOKUP(tbStoricoOrdini[[#This Row],[CLIENTE]],tbClienti[],3,FALSE)</f>
        <v>Veneto</v>
      </c>
      <c r="G6085" t="str">
        <f>VLOOKUP(tbStoricoOrdini[[#This Row],[CLIENTE]],tbClienti[],7,FALSE)</f>
        <v>CC</v>
      </c>
      <c r="H6085" t="s">
        <v>72</v>
      </c>
      <c r="I6085" t="str">
        <f>IF(LEFT(tbStoricoOrdini[[#This Row],[ARTICOLO]],3) = "COG","COG",LEFT(tbStoricoOrdini[[#This Row],[ARTICOLO]],FIND(" ",tbStoricoOrdini[[#This Row],[ARTICOLO]])-1))</f>
        <v>EB06</v>
      </c>
      <c r="J6085" t="str">
        <f>MID(tbStoricoOrdini[[#This Row],[ARTICOLO]],FIND(" ",tbStoricoOrdini[[#This Row],[ARTICOLO]])+1,4)</f>
        <v>3000</v>
      </c>
      <c r="K6085" t="str">
        <f>IFERROR(RIGHT(tbStoricoOrdini[[#This Row],[ARTICOLO]],LEN(tbStoricoOrdini[[#This Row],[ARTICOLO]])-FIND(" ",tbStoricoOrdini[[#This Row],[ARTICOLO]],FIND(" ",tbStoricoOrdini[[#This Row],[ARTICOLO]]) +1)),"")</f>
        <v>Medium</v>
      </c>
      <c r="L6085" s="3">
        <f>VLOOKUP(tbStoricoOrdini[[#This Row],[ARTICOLO]],tbArticoli[],2,FALSE)</f>
        <v>120</v>
      </c>
      <c r="M6085" s="22">
        <f>tbStoricoOrdini[[#This Row],[IMPORTO]]/tbStoricoOrdini[[#This Row],[PREZZO]]</f>
        <v>6.9249999999999998</v>
      </c>
      <c r="N6085" t="s">
        <v>18</v>
      </c>
      <c r="O6085" s="8">
        <f>VLOOKUP(tbStoricoOrdini[[#This Row],[AGENTE]],tbAgenti[],2,FALSE)</f>
        <v>0.03</v>
      </c>
      <c r="P6085" s="2">
        <v>831</v>
      </c>
      <c r="Q6085" s="2">
        <f>tbStoricoOrdini[[#This Row],[IMPORTO]]*tbStoricoOrdini[[#This Row],[% COMM.]]</f>
        <v>24.93</v>
      </c>
      <c r="R6085" s="2">
        <f>tbStoricoOrdini[[#This Row],[TOT. COMM.]]+tbStoricoOrdini[[#This Row],[IMPORTO]]</f>
        <v>855.93</v>
      </c>
    </row>
    <row r="6086" spans="1:18">
      <c r="A6086" s="1">
        <v>44013</v>
      </c>
      <c r="B6086" s="7">
        <f>MONTH(tbStoricoOrdini[[#This Row],[DATA]])</f>
        <v>7</v>
      </c>
      <c r="C6086" t="s">
        <v>6181</v>
      </c>
      <c r="D6086" t="str">
        <f>RIGHT(tbStoricoOrdini[[#This Row],[ORDINE]],4)</f>
        <v>6083</v>
      </c>
      <c r="E6086" t="s">
        <v>49</v>
      </c>
      <c r="F6086" t="str">
        <f>VLOOKUP(tbStoricoOrdini[[#This Row],[CLIENTE]],tbClienti[],3,FALSE)</f>
        <v>Veneto</v>
      </c>
      <c r="G6086" t="str">
        <f>VLOOKUP(tbStoricoOrdini[[#This Row],[CLIENTE]],tbClienti[],7,FALSE)</f>
        <v>CC</v>
      </c>
      <c r="H6086" t="s">
        <v>73</v>
      </c>
      <c r="I6086" t="str">
        <f>IF(LEFT(tbStoricoOrdini[[#This Row],[ARTICOLO]],3) = "COG","COG",LEFT(tbStoricoOrdini[[#This Row],[ARTICOLO]],FIND(" ",tbStoricoOrdini[[#This Row],[ARTICOLO]])-1))</f>
        <v>EB06</v>
      </c>
      <c r="J6086" t="str">
        <f>MID(tbStoricoOrdini[[#This Row],[ARTICOLO]],FIND(" ",tbStoricoOrdini[[#This Row],[ARTICOLO]])+1,4)</f>
        <v>3000</v>
      </c>
      <c r="K6086" t="str">
        <f>IFERROR(RIGHT(tbStoricoOrdini[[#This Row],[ARTICOLO]],LEN(tbStoricoOrdini[[#This Row],[ARTICOLO]])-FIND(" ",tbStoricoOrdini[[#This Row],[ARTICOLO]],FIND(" ",tbStoricoOrdini[[#This Row],[ARTICOLO]]) +1)),"")</f>
        <v>Plus</v>
      </c>
      <c r="L6086" s="3">
        <f>VLOOKUP(tbStoricoOrdini[[#This Row],[ARTICOLO]],tbArticoli[],2,FALSE)</f>
        <v>130</v>
      </c>
      <c r="M6086" s="22">
        <f>tbStoricoOrdini[[#This Row],[IMPORTO]]/tbStoricoOrdini[[#This Row],[PREZZO]]</f>
        <v>7.6923076923076927E-3</v>
      </c>
      <c r="N6086" t="s">
        <v>39</v>
      </c>
      <c r="O6086" s="8">
        <f>VLOOKUP(tbStoricoOrdini[[#This Row],[AGENTE]],tbAgenti[],2,FALSE)</f>
        <v>0.05</v>
      </c>
      <c r="P6086" s="2">
        <v>1</v>
      </c>
      <c r="Q6086" s="2">
        <f>tbStoricoOrdini[[#This Row],[IMPORTO]]*tbStoricoOrdini[[#This Row],[% COMM.]]</f>
        <v>0.05</v>
      </c>
      <c r="R6086" s="2">
        <f>tbStoricoOrdini[[#This Row],[TOT. COMM.]]+tbStoricoOrdini[[#This Row],[IMPORTO]]</f>
        <v>1.05</v>
      </c>
    </row>
    <row r="6087" spans="1:18">
      <c r="A6087" s="1">
        <v>44013</v>
      </c>
      <c r="B6087" s="7">
        <f>MONTH(tbStoricoOrdini[[#This Row],[DATA]])</f>
        <v>7</v>
      </c>
      <c r="C6087" t="s">
        <v>6182</v>
      </c>
      <c r="D6087" t="str">
        <f>RIGHT(tbStoricoOrdini[[#This Row],[ORDINE]],4)</f>
        <v>6084</v>
      </c>
      <c r="E6087" t="s">
        <v>50</v>
      </c>
      <c r="F6087" t="str">
        <f>VLOOKUP(tbStoricoOrdini[[#This Row],[CLIENTE]],tbClienti[],3,FALSE)</f>
        <v>Veneto</v>
      </c>
      <c r="G6087" t="str">
        <f>VLOOKUP(tbStoricoOrdini[[#This Row],[CLIENTE]],tbClienti[],7,FALSE)</f>
        <v>AD</v>
      </c>
      <c r="H6087" t="s">
        <v>78</v>
      </c>
      <c r="I6087" t="str">
        <f>IF(LEFT(tbStoricoOrdini[[#This Row],[ARTICOLO]],3) = "COG","COG",LEFT(tbStoricoOrdini[[#This Row],[ARTICOLO]],FIND(" ",tbStoricoOrdini[[#This Row],[ARTICOLO]])-1))</f>
        <v>COG</v>
      </c>
      <c r="J6087" t="str">
        <f>MID(tbStoricoOrdini[[#This Row],[ARTICOLO]],FIND(" ",tbStoricoOrdini[[#This Row],[ARTICOLO]])+1,4)</f>
        <v>3000</v>
      </c>
      <c r="K6087" t="str">
        <f>IFERROR(RIGHT(tbStoricoOrdini[[#This Row],[ARTICOLO]],LEN(tbStoricoOrdini[[#This Row],[ARTICOLO]])-FIND(" ",tbStoricoOrdini[[#This Row],[ARTICOLO]],FIND(" ",tbStoricoOrdini[[#This Row],[ARTICOLO]]) +1)),"")</f>
        <v>Medium</v>
      </c>
      <c r="L6087" s="3">
        <f>VLOOKUP(tbStoricoOrdini[[#This Row],[ARTICOLO]],tbArticoli[],2,FALSE)</f>
        <v>220</v>
      </c>
      <c r="M6087" s="22">
        <f>tbStoricoOrdini[[#This Row],[IMPORTO]]/tbStoricoOrdini[[#This Row],[PREZZO]]</f>
        <v>0.24090909090909091</v>
      </c>
      <c r="N6087" t="s">
        <v>8</v>
      </c>
      <c r="O6087" s="8">
        <f>VLOOKUP(tbStoricoOrdini[[#This Row],[AGENTE]],tbAgenti[],2,FALSE)</f>
        <v>0.05</v>
      </c>
      <c r="P6087" s="2">
        <v>53</v>
      </c>
      <c r="Q6087" s="2">
        <f>tbStoricoOrdini[[#This Row],[IMPORTO]]*tbStoricoOrdini[[#This Row],[% COMM.]]</f>
        <v>2.6500000000000004</v>
      </c>
      <c r="R6087" s="2">
        <f>tbStoricoOrdini[[#This Row],[TOT. COMM.]]+tbStoricoOrdini[[#This Row],[IMPORTO]]</f>
        <v>55.65</v>
      </c>
    </row>
    <row r="6088" spans="1:18">
      <c r="A6088" s="1">
        <v>44013</v>
      </c>
      <c r="B6088" s="7">
        <f>MONTH(tbStoricoOrdini[[#This Row],[DATA]])</f>
        <v>7</v>
      </c>
      <c r="C6088" t="s">
        <v>6183</v>
      </c>
      <c r="D6088" t="str">
        <f>RIGHT(tbStoricoOrdini[[#This Row],[ORDINE]],4)</f>
        <v>6085</v>
      </c>
      <c r="E6088" t="s">
        <v>50</v>
      </c>
      <c r="F6088" t="str">
        <f>VLOOKUP(tbStoricoOrdini[[#This Row],[CLIENTE]],tbClienti[],3,FALSE)</f>
        <v>Veneto</v>
      </c>
      <c r="G6088" t="str">
        <f>VLOOKUP(tbStoricoOrdini[[#This Row],[CLIENTE]],tbClienti[],7,FALSE)</f>
        <v>AD</v>
      </c>
      <c r="H6088" t="s">
        <v>78</v>
      </c>
      <c r="I6088" t="str">
        <f>IF(LEFT(tbStoricoOrdini[[#This Row],[ARTICOLO]],3) = "COG","COG",LEFT(tbStoricoOrdini[[#This Row],[ARTICOLO]],FIND(" ",tbStoricoOrdini[[#This Row],[ARTICOLO]])-1))</f>
        <v>COG</v>
      </c>
      <c r="J6088" t="str">
        <f>MID(tbStoricoOrdini[[#This Row],[ARTICOLO]],FIND(" ",tbStoricoOrdini[[#This Row],[ARTICOLO]])+1,4)</f>
        <v>3000</v>
      </c>
      <c r="K6088" t="str">
        <f>IFERROR(RIGHT(tbStoricoOrdini[[#This Row],[ARTICOLO]],LEN(tbStoricoOrdini[[#This Row],[ARTICOLO]])-FIND(" ",tbStoricoOrdini[[#This Row],[ARTICOLO]],FIND(" ",tbStoricoOrdini[[#This Row],[ARTICOLO]]) +1)),"")</f>
        <v>Medium</v>
      </c>
      <c r="L6088" s="3">
        <f>VLOOKUP(tbStoricoOrdini[[#This Row],[ARTICOLO]],tbArticoli[],2,FALSE)</f>
        <v>220</v>
      </c>
      <c r="M6088" s="22">
        <f>tbStoricoOrdini[[#This Row],[IMPORTO]]/tbStoricoOrdini[[#This Row],[PREZZO]]</f>
        <v>159.87727272727273</v>
      </c>
      <c r="N6088" t="s">
        <v>6</v>
      </c>
      <c r="O6088" s="8">
        <f>VLOOKUP(tbStoricoOrdini[[#This Row],[AGENTE]],tbAgenti[],2,FALSE)</f>
        <v>7.4999999999999997E-2</v>
      </c>
      <c r="P6088" s="2">
        <v>35173</v>
      </c>
      <c r="Q6088" s="2">
        <f>tbStoricoOrdini[[#This Row],[IMPORTO]]*tbStoricoOrdini[[#This Row],[% COMM.]]</f>
        <v>2637.9749999999999</v>
      </c>
      <c r="R6088" s="2">
        <f>tbStoricoOrdini[[#This Row],[TOT. COMM.]]+tbStoricoOrdini[[#This Row],[IMPORTO]]</f>
        <v>37810.974999999999</v>
      </c>
    </row>
    <row r="6089" spans="1:18">
      <c r="A6089" s="1">
        <v>44013</v>
      </c>
      <c r="B6089" s="7">
        <f>MONTH(tbStoricoOrdini[[#This Row],[DATA]])</f>
        <v>7</v>
      </c>
      <c r="C6089" t="s">
        <v>6184</v>
      </c>
      <c r="D6089" t="str">
        <f>RIGHT(tbStoricoOrdini[[#This Row],[ORDINE]],4)</f>
        <v>6086</v>
      </c>
      <c r="E6089" t="s">
        <v>50</v>
      </c>
      <c r="F6089" t="str">
        <f>VLOOKUP(tbStoricoOrdini[[#This Row],[CLIENTE]],tbClienti[],3,FALSE)</f>
        <v>Veneto</v>
      </c>
      <c r="G6089" t="str">
        <f>VLOOKUP(tbStoricoOrdini[[#This Row],[CLIENTE]],tbClienti[],7,FALSE)</f>
        <v>AD</v>
      </c>
      <c r="H6089" t="s">
        <v>78</v>
      </c>
      <c r="I6089" t="str">
        <f>IF(LEFT(tbStoricoOrdini[[#This Row],[ARTICOLO]],3) = "COG","COG",LEFT(tbStoricoOrdini[[#This Row],[ARTICOLO]],FIND(" ",tbStoricoOrdini[[#This Row],[ARTICOLO]])-1))</f>
        <v>COG</v>
      </c>
      <c r="J6089" t="str">
        <f>MID(tbStoricoOrdini[[#This Row],[ARTICOLO]],FIND(" ",tbStoricoOrdini[[#This Row],[ARTICOLO]])+1,4)</f>
        <v>3000</v>
      </c>
      <c r="K6089" t="str">
        <f>IFERROR(RIGHT(tbStoricoOrdini[[#This Row],[ARTICOLO]],LEN(tbStoricoOrdini[[#This Row],[ARTICOLO]])-FIND(" ",tbStoricoOrdini[[#This Row],[ARTICOLO]],FIND(" ",tbStoricoOrdini[[#This Row],[ARTICOLO]]) +1)),"")</f>
        <v>Medium</v>
      </c>
      <c r="L6089" s="3">
        <f>VLOOKUP(tbStoricoOrdini[[#This Row],[ARTICOLO]],tbArticoli[],2,FALSE)</f>
        <v>220</v>
      </c>
      <c r="M6089" s="22">
        <f>tbStoricoOrdini[[#This Row],[IMPORTO]]/tbStoricoOrdini[[#This Row],[PREZZO]]</f>
        <v>0</v>
      </c>
      <c r="N6089" t="s">
        <v>9</v>
      </c>
      <c r="O6089" s="8">
        <f>VLOOKUP(tbStoricoOrdini[[#This Row],[AGENTE]],tbAgenti[],2,FALSE)</f>
        <v>0.05</v>
      </c>
      <c r="P6089" s="2">
        <v>0</v>
      </c>
      <c r="Q6089" s="2">
        <f>tbStoricoOrdini[[#This Row],[IMPORTO]]*tbStoricoOrdini[[#This Row],[% COMM.]]</f>
        <v>0</v>
      </c>
      <c r="R6089" s="2">
        <f>tbStoricoOrdini[[#This Row],[TOT. COMM.]]+tbStoricoOrdini[[#This Row],[IMPORTO]]</f>
        <v>0</v>
      </c>
    </row>
    <row r="6090" spans="1:18">
      <c r="A6090" s="1">
        <v>44013</v>
      </c>
      <c r="B6090" s="7">
        <f>MONTH(tbStoricoOrdini[[#This Row],[DATA]])</f>
        <v>7</v>
      </c>
      <c r="C6090" t="s">
        <v>6185</v>
      </c>
      <c r="D6090" t="str">
        <f>RIGHT(tbStoricoOrdini[[#This Row],[ORDINE]],4)</f>
        <v>6087</v>
      </c>
      <c r="E6090" t="s">
        <v>50</v>
      </c>
      <c r="F6090" t="str">
        <f>VLOOKUP(tbStoricoOrdini[[#This Row],[CLIENTE]],tbClienti[],3,FALSE)</f>
        <v>Veneto</v>
      </c>
      <c r="G6090" t="str">
        <f>VLOOKUP(tbStoricoOrdini[[#This Row],[CLIENTE]],tbClienti[],7,FALSE)</f>
        <v>AD</v>
      </c>
      <c r="H6090" t="s">
        <v>81</v>
      </c>
      <c r="I6090" t="str">
        <f>IF(LEFT(tbStoricoOrdini[[#This Row],[ARTICOLO]],3) = "COG","COG",LEFT(tbStoricoOrdini[[#This Row],[ARTICOLO]],FIND(" ",tbStoricoOrdini[[#This Row],[ARTICOLO]])-1))</f>
        <v>COG</v>
      </c>
      <c r="J6090" t="str">
        <f>MID(tbStoricoOrdini[[#This Row],[ARTICOLO]],FIND(" ",tbStoricoOrdini[[#This Row],[ARTICOLO]])+1,4)</f>
        <v>6000</v>
      </c>
      <c r="K6090" t="str">
        <f>IFERROR(RIGHT(tbStoricoOrdini[[#This Row],[ARTICOLO]],LEN(tbStoricoOrdini[[#This Row],[ARTICOLO]])-FIND(" ",tbStoricoOrdini[[#This Row],[ARTICOLO]],FIND(" ",tbStoricoOrdini[[#This Row],[ARTICOLO]]) +1)),"")</f>
        <v>Gold</v>
      </c>
      <c r="L6090" s="3">
        <f>VLOOKUP(tbStoricoOrdini[[#This Row],[ARTICOLO]],tbArticoli[],2,FALSE)</f>
        <v>450</v>
      </c>
      <c r="M6090" s="22">
        <f>tbStoricoOrdini[[#This Row],[IMPORTO]]/tbStoricoOrdini[[#This Row],[PREZZO]]</f>
        <v>6.3311111111111114</v>
      </c>
      <c r="N6090" t="s">
        <v>6</v>
      </c>
      <c r="O6090" s="8">
        <f>VLOOKUP(tbStoricoOrdini[[#This Row],[AGENTE]],tbAgenti[],2,FALSE)</f>
        <v>7.4999999999999997E-2</v>
      </c>
      <c r="P6090" s="2">
        <v>2849</v>
      </c>
      <c r="Q6090" s="2">
        <f>tbStoricoOrdini[[#This Row],[IMPORTO]]*tbStoricoOrdini[[#This Row],[% COMM.]]</f>
        <v>213.67499999999998</v>
      </c>
      <c r="R6090" s="2">
        <f>tbStoricoOrdini[[#This Row],[TOT. COMM.]]+tbStoricoOrdini[[#This Row],[IMPORTO]]</f>
        <v>3062.6750000000002</v>
      </c>
    </row>
    <row r="6091" spans="1:18">
      <c r="A6091" s="1">
        <v>44013</v>
      </c>
      <c r="B6091" s="7">
        <f>MONTH(tbStoricoOrdini[[#This Row],[DATA]])</f>
        <v>7</v>
      </c>
      <c r="C6091" t="s">
        <v>6186</v>
      </c>
      <c r="D6091" t="str">
        <f>RIGHT(tbStoricoOrdini[[#This Row],[ORDINE]],4)</f>
        <v>6088</v>
      </c>
      <c r="E6091" t="s">
        <v>50</v>
      </c>
      <c r="F6091" t="str">
        <f>VLOOKUP(tbStoricoOrdini[[#This Row],[CLIENTE]],tbClienti[],3,FALSE)</f>
        <v>Veneto</v>
      </c>
      <c r="G6091" t="str">
        <f>VLOOKUP(tbStoricoOrdini[[#This Row],[CLIENTE]],tbClienti[],7,FALSE)</f>
        <v>AD</v>
      </c>
      <c r="H6091" t="s">
        <v>81</v>
      </c>
      <c r="I6091" t="str">
        <f>IF(LEFT(tbStoricoOrdini[[#This Row],[ARTICOLO]],3) = "COG","COG",LEFT(tbStoricoOrdini[[#This Row],[ARTICOLO]],FIND(" ",tbStoricoOrdini[[#This Row],[ARTICOLO]])-1))</f>
        <v>COG</v>
      </c>
      <c r="J6091" t="str">
        <f>MID(tbStoricoOrdini[[#This Row],[ARTICOLO]],FIND(" ",tbStoricoOrdini[[#This Row],[ARTICOLO]])+1,4)</f>
        <v>6000</v>
      </c>
      <c r="K6091" t="str">
        <f>IFERROR(RIGHT(tbStoricoOrdini[[#This Row],[ARTICOLO]],LEN(tbStoricoOrdini[[#This Row],[ARTICOLO]])-FIND(" ",tbStoricoOrdini[[#This Row],[ARTICOLO]],FIND(" ",tbStoricoOrdini[[#This Row],[ARTICOLO]]) +1)),"")</f>
        <v>Gold</v>
      </c>
      <c r="L6091" s="3">
        <f>VLOOKUP(tbStoricoOrdini[[#This Row],[ARTICOLO]],tbArticoli[],2,FALSE)</f>
        <v>450</v>
      </c>
      <c r="M6091" s="22">
        <f>tbStoricoOrdini[[#This Row],[IMPORTO]]/tbStoricoOrdini[[#This Row],[PREZZO]]</f>
        <v>353.34</v>
      </c>
      <c r="N6091" t="s">
        <v>9</v>
      </c>
      <c r="O6091" s="8">
        <f>VLOOKUP(tbStoricoOrdini[[#This Row],[AGENTE]],tbAgenti[],2,FALSE)</f>
        <v>0.05</v>
      </c>
      <c r="P6091" s="2">
        <v>159003</v>
      </c>
      <c r="Q6091" s="2">
        <f>tbStoricoOrdini[[#This Row],[IMPORTO]]*tbStoricoOrdini[[#This Row],[% COMM.]]</f>
        <v>7950.1500000000005</v>
      </c>
      <c r="R6091" s="2">
        <f>tbStoricoOrdini[[#This Row],[TOT. COMM.]]+tbStoricoOrdini[[#This Row],[IMPORTO]]</f>
        <v>166953.15</v>
      </c>
    </row>
    <row r="6092" spans="1:18">
      <c r="A6092" s="1">
        <v>44013</v>
      </c>
      <c r="B6092" s="7">
        <f>MONTH(tbStoricoOrdini[[#This Row],[DATA]])</f>
        <v>7</v>
      </c>
      <c r="C6092" t="s">
        <v>6187</v>
      </c>
      <c r="D6092" t="str">
        <f>RIGHT(tbStoricoOrdini[[#This Row],[ORDINE]],4)</f>
        <v>6089</v>
      </c>
      <c r="E6092" t="s">
        <v>50</v>
      </c>
      <c r="F6092" t="str">
        <f>VLOOKUP(tbStoricoOrdini[[#This Row],[CLIENTE]],tbClienti[],3,FALSE)</f>
        <v>Veneto</v>
      </c>
      <c r="G6092" t="str">
        <f>VLOOKUP(tbStoricoOrdini[[#This Row],[CLIENTE]],tbClienti[],7,FALSE)</f>
        <v>AD</v>
      </c>
      <c r="H6092" t="s">
        <v>74</v>
      </c>
      <c r="I6092" t="str">
        <f>IF(LEFT(tbStoricoOrdini[[#This Row],[ARTICOLO]],3) = "COG","COG",LEFT(tbStoricoOrdini[[#This Row],[ARTICOLO]],FIND(" ",tbStoricoOrdini[[#This Row],[ARTICOLO]])-1))</f>
        <v>AVRC</v>
      </c>
      <c r="J6092" t="str">
        <f>MID(tbStoricoOrdini[[#This Row],[ARTICOLO]],FIND(" ",tbStoricoOrdini[[#This Row],[ARTICOLO]])+1,4)</f>
        <v>2500</v>
      </c>
      <c r="K6092" t="str">
        <f>IFERROR(RIGHT(tbStoricoOrdini[[#This Row],[ARTICOLO]],LEN(tbStoricoOrdini[[#This Row],[ARTICOLO]])-FIND(" ",tbStoricoOrdini[[#This Row],[ARTICOLO]],FIND(" ",tbStoricoOrdini[[#This Row],[ARTICOLO]]) +1)),"")</f>
        <v>Gold</v>
      </c>
      <c r="L6092" s="3">
        <f>VLOOKUP(tbStoricoOrdini[[#This Row],[ARTICOLO]],tbArticoli[],2,FALSE)</f>
        <v>500</v>
      </c>
      <c r="M6092" s="22">
        <f>tbStoricoOrdini[[#This Row],[IMPORTO]]/tbStoricoOrdini[[#This Row],[PREZZO]]</f>
        <v>13.432</v>
      </c>
      <c r="N6092" t="s">
        <v>10</v>
      </c>
      <c r="O6092" s="8">
        <f>VLOOKUP(tbStoricoOrdini[[#This Row],[AGENTE]],tbAgenti[],2,FALSE)</f>
        <v>3.6999999999999998E-2</v>
      </c>
      <c r="P6092" s="2">
        <v>6716</v>
      </c>
      <c r="Q6092" s="2">
        <f>tbStoricoOrdini[[#This Row],[IMPORTO]]*tbStoricoOrdini[[#This Row],[% COMM.]]</f>
        <v>248.49199999999999</v>
      </c>
      <c r="R6092" s="2">
        <f>tbStoricoOrdini[[#This Row],[TOT. COMM.]]+tbStoricoOrdini[[#This Row],[IMPORTO]]</f>
        <v>6964.4920000000002</v>
      </c>
    </row>
    <row r="6093" spans="1:18">
      <c r="A6093" s="1">
        <v>44013</v>
      </c>
      <c r="B6093" s="7">
        <f>MONTH(tbStoricoOrdini[[#This Row],[DATA]])</f>
        <v>7</v>
      </c>
      <c r="C6093" t="s">
        <v>6188</v>
      </c>
      <c r="D6093" t="str">
        <f>RIGHT(tbStoricoOrdini[[#This Row],[ORDINE]],4)</f>
        <v>6090</v>
      </c>
      <c r="E6093" t="s">
        <v>50</v>
      </c>
      <c r="F6093" t="str">
        <f>VLOOKUP(tbStoricoOrdini[[#This Row],[CLIENTE]],tbClienti[],3,FALSE)</f>
        <v>Veneto</v>
      </c>
      <c r="G6093" t="str">
        <f>VLOOKUP(tbStoricoOrdini[[#This Row],[CLIENTE]],tbClienti[],7,FALSE)</f>
        <v>AD</v>
      </c>
      <c r="H6093" t="s">
        <v>74</v>
      </c>
      <c r="I6093" t="str">
        <f>IF(LEFT(tbStoricoOrdini[[#This Row],[ARTICOLO]],3) = "COG","COG",LEFT(tbStoricoOrdini[[#This Row],[ARTICOLO]],FIND(" ",tbStoricoOrdini[[#This Row],[ARTICOLO]])-1))</f>
        <v>AVRC</v>
      </c>
      <c r="J6093" t="str">
        <f>MID(tbStoricoOrdini[[#This Row],[ARTICOLO]],FIND(" ",tbStoricoOrdini[[#This Row],[ARTICOLO]])+1,4)</f>
        <v>2500</v>
      </c>
      <c r="K6093" t="str">
        <f>IFERROR(RIGHT(tbStoricoOrdini[[#This Row],[ARTICOLO]],LEN(tbStoricoOrdini[[#This Row],[ARTICOLO]])-FIND(" ",tbStoricoOrdini[[#This Row],[ARTICOLO]],FIND(" ",tbStoricoOrdini[[#This Row],[ARTICOLO]]) +1)),"")</f>
        <v>Gold</v>
      </c>
      <c r="L6093" s="3">
        <f>VLOOKUP(tbStoricoOrdini[[#This Row],[ARTICOLO]],tbArticoli[],2,FALSE)</f>
        <v>500</v>
      </c>
      <c r="M6093" s="22">
        <f>tbStoricoOrdini[[#This Row],[IMPORTO]]/tbStoricoOrdini[[#This Row],[PREZZO]]</f>
        <v>0.29599999999999999</v>
      </c>
      <c r="N6093" t="s">
        <v>8</v>
      </c>
      <c r="O6093" s="8">
        <f>VLOOKUP(tbStoricoOrdini[[#This Row],[AGENTE]],tbAgenti[],2,FALSE)</f>
        <v>0.05</v>
      </c>
      <c r="P6093" s="2">
        <v>148</v>
      </c>
      <c r="Q6093" s="2">
        <f>tbStoricoOrdini[[#This Row],[IMPORTO]]*tbStoricoOrdini[[#This Row],[% COMM.]]</f>
        <v>7.4</v>
      </c>
      <c r="R6093" s="2">
        <f>tbStoricoOrdini[[#This Row],[TOT. COMM.]]+tbStoricoOrdini[[#This Row],[IMPORTO]]</f>
        <v>155.4</v>
      </c>
    </row>
    <row r="6094" spans="1:18">
      <c r="A6094" s="1">
        <v>44013</v>
      </c>
      <c r="B6094" s="7">
        <f>MONTH(tbStoricoOrdini[[#This Row],[DATA]])</f>
        <v>7</v>
      </c>
      <c r="C6094" t="s">
        <v>6189</v>
      </c>
      <c r="D6094" t="str">
        <f>RIGHT(tbStoricoOrdini[[#This Row],[ORDINE]],4)</f>
        <v>6091</v>
      </c>
      <c r="E6094" t="s">
        <v>50</v>
      </c>
      <c r="F6094" t="str">
        <f>VLOOKUP(tbStoricoOrdini[[#This Row],[CLIENTE]],tbClienti[],3,FALSE)</f>
        <v>Veneto</v>
      </c>
      <c r="G6094" t="str">
        <f>VLOOKUP(tbStoricoOrdini[[#This Row],[CLIENTE]],tbClienti[],7,FALSE)</f>
        <v>AD</v>
      </c>
      <c r="H6094" t="s">
        <v>74</v>
      </c>
      <c r="I6094" t="str">
        <f>IF(LEFT(tbStoricoOrdini[[#This Row],[ARTICOLO]],3) = "COG","COG",LEFT(tbStoricoOrdini[[#This Row],[ARTICOLO]],FIND(" ",tbStoricoOrdini[[#This Row],[ARTICOLO]])-1))</f>
        <v>AVRC</v>
      </c>
      <c r="J6094" t="str">
        <f>MID(tbStoricoOrdini[[#This Row],[ARTICOLO]],FIND(" ",tbStoricoOrdini[[#This Row],[ARTICOLO]])+1,4)</f>
        <v>2500</v>
      </c>
      <c r="K6094" t="str">
        <f>IFERROR(RIGHT(tbStoricoOrdini[[#This Row],[ARTICOLO]],LEN(tbStoricoOrdini[[#This Row],[ARTICOLO]])-FIND(" ",tbStoricoOrdini[[#This Row],[ARTICOLO]],FIND(" ",tbStoricoOrdini[[#This Row],[ARTICOLO]]) +1)),"")</f>
        <v>Gold</v>
      </c>
      <c r="L6094" s="3">
        <f>VLOOKUP(tbStoricoOrdini[[#This Row],[ARTICOLO]],tbArticoli[],2,FALSE)</f>
        <v>500</v>
      </c>
      <c r="M6094" s="22">
        <f>tbStoricoOrdini[[#This Row],[IMPORTO]]/tbStoricoOrdini[[#This Row],[PREZZO]]</f>
        <v>0.312</v>
      </c>
      <c r="N6094" t="s">
        <v>6</v>
      </c>
      <c r="O6094" s="8">
        <f>VLOOKUP(tbStoricoOrdini[[#This Row],[AGENTE]],tbAgenti[],2,FALSE)</f>
        <v>7.4999999999999997E-2</v>
      </c>
      <c r="P6094" s="2">
        <v>156</v>
      </c>
      <c r="Q6094" s="2">
        <f>tbStoricoOrdini[[#This Row],[IMPORTO]]*tbStoricoOrdini[[#This Row],[% COMM.]]</f>
        <v>11.7</v>
      </c>
      <c r="R6094" s="2">
        <f>tbStoricoOrdini[[#This Row],[TOT. COMM.]]+tbStoricoOrdini[[#This Row],[IMPORTO]]</f>
        <v>167.7</v>
      </c>
    </row>
    <row r="6095" spans="1:18">
      <c r="A6095" s="1">
        <v>44013</v>
      </c>
      <c r="B6095" s="7">
        <f>MONTH(tbStoricoOrdini[[#This Row],[DATA]])</f>
        <v>7</v>
      </c>
      <c r="C6095" t="s">
        <v>6190</v>
      </c>
      <c r="D6095" t="str">
        <f>RIGHT(tbStoricoOrdini[[#This Row],[ORDINE]],4)</f>
        <v>6092</v>
      </c>
      <c r="E6095" t="s">
        <v>50</v>
      </c>
      <c r="F6095" t="str">
        <f>VLOOKUP(tbStoricoOrdini[[#This Row],[CLIENTE]],tbClienti[],3,FALSE)</f>
        <v>Veneto</v>
      </c>
      <c r="G6095" t="str">
        <f>VLOOKUP(tbStoricoOrdini[[#This Row],[CLIENTE]],tbClienti[],7,FALSE)</f>
        <v>AD</v>
      </c>
      <c r="H6095" t="s">
        <v>74</v>
      </c>
      <c r="I6095" t="str">
        <f>IF(LEFT(tbStoricoOrdini[[#This Row],[ARTICOLO]],3) = "COG","COG",LEFT(tbStoricoOrdini[[#This Row],[ARTICOLO]],FIND(" ",tbStoricoOrdini[[#This Row],[ARTICOLO]])-1))</f>
        <v>AVRC</v>
      </c>
      <c r="J6095" t="str">
        <f>MID(tbStoricoOrdini[[#This Row],[ARTICOLO]],FIND(" ",tbStoricoOrdini[[#This Row],[ARTICOLO]])+1,4)</f>
        <v>2500</v>
      </c>
      <c r="K6095" t="str">
        <f>IFERROR(RIGHT(tbStoricoOrdini[[#This Row],[ARTICOLO]],LEN(tbStoricoOrdini[[#This Row],[ARTICOLO]])-FIND(" ",tbStoricoOrdini[[#This Row],[ARTICOLO]],FIND(" ",tbStoricoOrdini[[#This Row],[ARTICOLO]]) +1)),"")</f>
        <v>Gold</v>
      </c>
      <c r="L6095" s="3">
        <f>VLOOKUP(tbStoricoOrdini[[#This Row],[ARTICOLO]],tbArticoli[],2,FALSE)</f>
        <v>500</v>
      </c>
      <c r="M6095" s="22">
        <f>tbStoricoOrdini[[#This Row],[IMPORTO]]/tbStoricoOrdini[[#This Row],[PREZZO]]</f>
        <v>157.66200000000001</v>
      </c>
      <c r="N6095" t="s">
        <v>9</v>
      </c>
      <c r="O6095" s="8">
        <f>VLOOKUP(tbStoricoOrdini[[#This Row],[AGENTE]],tbAgenti[],2,FALSE)</f>
        <v>0.05</v>
      </c>
      <c r="P6095" s="2">
        <v>78831</v>
      </c>
      <c r="Q6095" s="2">
        <f>tbStoricoOrdini[[#This Row],[IMPORTO]]*tbStoricoOrdini[[#This Row],[% COMM.]]</f>
        <v>3941.55</v>
      </c>
      <c r="R6095" s="2">
        <f>tbStoricoOrdini[[#This Row],[TOT. COMM.]]+tbStoricoOrdini[[#This Row],[IMPORTO]]</f>
        <v>82772.55</v>
      </c>
    </row>
    <row r="6096" spans="1:18">
      <c r="A6096" s="1">
        <v>44013</v>
      </c>
      <c r="B6096" s="7">
        <f>MONTH(tbStoricoOrdini[[#This Row],[DATA]])</f>
        <v>7</v>
      </c>
      <c r="C6096" t="s">
        <v>6191</v>
      </c>
      <c r="D6096" t="str">
        <f>RIGHT(tbStoricoOrdini[[#This Row],[ORDINE]],4)</f>
        <v>6093</v>
      </c>
      <c r="E6096" t="s">
        <v>50</v>
      </c>
      <c r="F6096" t="str">
        <f>VLOOKUP(tbStoricoOrdini[[#This Row],[CLIENTE]],tbClienti[],3,FALSE)</f>
        <v>Veneto</v>
      </c>
      <c r="G6096" t="str">
        <f>VLOOKUP(tbStoricoOrdini[[#This Row],[CLIENTE]],tbClienti[],7,FALSE)</f>
        <v>AD</v>
      </c>
      <c r="H6096" t="s">
        <v>77</v>
      </c>
      <c r="I6096" t="str">
        <f>IF(LEFT(tbStoricoOrdini[[#This Row],[ARTICOLO]],3) = "COG","COG",LEFT(tbStoricoOrdini[[#This Row],[ARTICOLO]],FIND(" ",tbStoricoOrdini[[#This Row],[ARTICOLO]])-1))</f>
        <v>COG</v>
      </c>
      <c r="J6096" t="str">
        <f>MID(tbStoricoOrdini[[#This Row],[ARTICOLO]],FIND(" ",tbStoricoOrdini[[#This Row],[ARTICOLO]])+1,4)</f>
        <v>2000</v>
      </c>
      <c r="K6096" t="str">
        <f>IFERROR(RIGHT(tbStoricoOrdini[[#This Row],[ARTICOLO]],LEN(tbStoricoOrdini[[#This Row],[ARTICOLO]])-FIND(" ",tbStoricoOrdini[[#This Row],[ARTICOLO]],FIND(" ",tbStoricoOrdini[[#This Row],[ARTICOLO]]) +1)),"")</f>
        <v>Medium</v>
      </c>
      <c r="L6096" s="3">
        <f>VLOOKUP(tbStoricoOrdini[[#This Row],[ARTICOLO]],tbArticoli[],2,FALSE)</f>
        <v>200</v>
      </c>
      <c r="M6096" s="22">
        <f>tbStoricoOrdini[[#This Row],[IMPORTO]]/tbStoricoOrdini[[#This Row],[PREZZO]]</f>
        <v>3.375</v>
      </c>
      <c r="N6096" t="s">
        <v>9</v>
      </c>
      <c r="O6096" s="8">
        <f>VLOOKUP(tbStoricoOrdini[[#This Row],[AGENTE]],tbAgenti[],2,FALSE)</f>
        <v>0.05</v>
      </c>
      <c r="P6096" s="2">
        <v>675</v>
      </c>
      <c r="Q6096" s="2">
        <f>tbStoricoOrdini[[#This Row],[IMPORTO]]*tbStoricoOrdini[[#This Row],[% COMM.]]</f>
        <v>33.75</v>
      </c>
      <c r="R6096" s="2">
        <f>tbStoricoOrdini[[#This Row],[TOT. COMM.]]+tbStoricoOrdini[[#This Row],[IMPORTO]]</f>
        <v>708.75</v>
      </c>
    </row>
    <row r="6097" spans="1:18">
      <c r="A6097" s="1">
        <v>44013</v>
      </c>
      <c r="B6097" s="7">
        <f>MONTH(tbStoricoOrdini[[#This Row],[DATA]])</f>
        <v>7</v>
      </c>
      <c r="C6097" t="s">
        <v>6192</v>
      </c>
      <c r="D6097" t="str">
        <f>RIGHT(tbStoricoOrdini[[#This Row],[ORDINE]],4)</f>
        <v>6094</v>
      </c>
      <c r="E6097" t="s">
        <v>50</v>
      </c>
      <c r="F6097" t="str">
        <f>VLOOKUP(tbStoricoOrdini[[#This Row],[CLIENTE]],tbClienti[],3,FALSE)</f>
        <v>Veneto</v>
      </c>
      <c r="G6097" t="str">
        <f>VLOOKUP(tbStoricoOrdini[[#This Row],[CLIENTE]],tbClienti[],7,FALSE)</f>
        <v>AD</v>
      </c>
      <c r="H6097" t="s">
        <v>61</v>
      </c>
      <c r="I6097" t="str">
        <f>IF(LEFT(tbStoricoOrdini[[#This Row],[ARTICOLO]],3) = "COG","COG",LEFT(tbStoricoOrdini[[#This Row],[ARTICOLO]],FIND(" ",tbStoricoOrdini[[#This Row],[ARTICOLO]])-1))</f>
        <v>KLM</v>
      </c>
      <c r="J6097" t="str">
        <f>MID(tbStoricoOrdini[[#This Row],[ARTICOLO]],FIND(" ",tbStoricoOrdini[[#This Row],[ARTICOLO]])+1,4)</f>
        <v>5000</v>
      </c>
      <c r="K6097" t="str">
        <f>IFERROR(RIGHT(tbStoricoOrdini[[#This Row],[ARTICOLO]],LEN(tbStoricoOrdini[[#This Row],[ARTICOLO]])-FIND(" ",tbStoricoOrdini[[#This Row],[ARTICOLO]],FIND(" ",tbStoricoOrdini[[#This Row],[ARTICOLO]]) +1)),"")</f>
        <v>Medium</v>
      </c>
      <c r="L6097" s="3">
        <f>VLOOKUP(tbStoricoOrdini[[#This Row],[ARTICOLO]],tbArticoli[],2,FALSE)</f>
        <v>150</v>
      </c>
      <c r="M6097" s="22">
        <f>tbStoricoOrdini[[#This Row],[IMPORTO]]/tbStoricoOrdini[[#This Row],[PREZZO]]</f>
        <v>173.14</v>
      </c>
      <c r="N6097" t="s">
        <v>10</v>
      </c>
      <c r="O6097" s="8">
        <f>VLOOKUP(tbStoricoOrdini[[#This Row],[AGENTE]],tbAgenti[],2,FALSE)</f>
        <v>3.6999999999999998E-2</v>
      </c>
      <c r="P6097" s="2">
        <v>25971</v>
      </c>
      <c r="Q6097" s="2">
        <f>tbStoricoOrdini[[#This Row],[IMPORTO]]*tbStoricoOrdini[[#This Row],[% COMM.]]</f>
        <v>960.92699999999991</v>
      </c>
      <c r="R6097" s="2">
        <f>tbStoricoOrdini[[#This Row],[TOT. COMM.]]+tbStoricoOrdini[[#This Row],[IMPORTO]]</f>
        <v>26931.927</v>
      </c>
    </row>
    <row r="6098" spans="1:18">
      <c r="A6098" s="1">
        <v>44013</v>
      </c>
      <c r="B6098" s="7">
        <f>MONTH(tbStoricoOrdini[[#This Row],[DATA]])</f>
        <v>7</v>
      </c>
      <c r="C6098" t="s">
        <v>6193</v>
      </c>
      <c r="D6098" t="str">
        <f>RIGHT(tbStoricoOrdini[[#This Row],[ORDINE]],4)</f>
        <v>6095</v>
      </c>
      <c r="E6098" t="s">
        <v>50</v>
      </c>
      <c r="F6098" t="str">
        <f>VLOOKUP(tbStoricoOrdini[[#This Row],[CLIENTE]],tbClienti[],3,FALSE)</f>
        <v>Veneto</v>
      </c>
      <c r="G6098" t="str">
        <f>VLOOKUP(tbStoricoOrdini[[#This Row],[CLIENTE]],tbClienti[],7,FALSE)</f>
        <v>AD</v>
      </c>
      <c r="H6098" t="s">
        <v>61</v>
      </c>
      <c r="I6098" t="str">
        <f>IF(LEFT(tbStoricoOrdini[[#This Row],[ARTICOLO]],3) = "COG","COG",LEFT(tbStoricoOrdini[[#This Row],[ARTICOLO]],FIND(" ",tbStoricoOrdini[[#This Row],[ARTICOLO]])-1))</f>
        <v>KLM</v>
      </c>
      <c r="J6098" t="str">
        <f>MID(tbStoricoOrdini[[#This Row],[ARTICOLO]],FIND(" ",tbStoricoOrdini[[#This Row],[ARTICOLO]])+1,4)</f>
        <v>5000</v>
      </c>
      <c r="K6098" t="str">
        <f>IFERROR(RIGHT(tbStoricoOrdini[[#This Row],[ARTICOLO]],LEN(tbStoricoOrdini[[#This Row],[ARTICOLO]])-FIND(" ",tbStoricoOrdini[[#This Row],[ARTICOLO]],FIND(" ",tbStoricoOrdini[[#This Row],[ARTICOLO]]) +1)),"")</f>
        <v>Medium</v>
      </c>
      <c r="L6098" s="3">
        <f>VLOOKUP(tbStoricoOrdini[[#This Row],[ARTICOLO]],tbArticoli[],2,FALSE)</f>
        <v>150</v>
      </c>
      <c r="M6098" s="22">
        <f>tbStoricoOrdini[[#This Row],[IMPORTO]]/tbStoricoOrdini[[#This Row],[PREZZO]]</f>
        <v>0.46666666666666667</v>
      </c>
      <c r="N6098" t="s">
        <v>19</v>
      </c>
      <c r="O6098" s="8">
        <f>VLOOKUP(tbStoricoOrdini[[#This Row],[AGENTE]],tbAgenti[],2,FALSE)</f>
        <v>0.05</v>
      </c>
      <c r="P6098" s="2">
        <v>70</v>
      </c>
      <c r="Q6098" s="2">
        <f>tbStoricoOrdini[[#This Row],[IMPORTO]]*tbStoricoOrdini[[#This Row],[% COMM.]]</f>
        <v>3.5</v>
      </c>
      <c r="R6098" s="2">
        <f>tbStoricoOrdini[[#This Row],[TOT. COMM.]]+tbStoricoOrdini[[#This Row],[IMPORTO]]</f>
        <v>73.5</v>
      </c>
    </row>
    <row r="6099" spans="1:18">
      <c r="A6099" s="1">
        <v>44013</v>
      </c>
      <c r="B6099" s="7">
        <f>MONTH(tbStoricoOrdini[[#This Row],[DATA]])</f>
        <v>7</v>
      </c>
      <c r="C6099" t="s">
        <v>6194</v>
      </c>
      <c r="D6099" t="str">
        <f>RIGHT(tbStoricoOrdini[[#This Row],[ORDINE]],4)</f>
        <v>6096</v>
      </c>
      <c r="E6099" t="s">
        <v>50</v>
      </c>
      <c r="F6099" t="str">
        <f>VLOOKUP(tbStoricoOrdini[[#This Row],[CLIENTE]],tbClienti[],3,FALSE)</f>
        <v>Veneto</v>
      </c>
      <c r="G6099" t="str">
        <f>VLOOKUP(tbStoricoOrdini[[#This Row],[CLIENTE]],tbClienti[],7,FALSE)</f>
        <v>AD</v>
      </c>
      <c r="H6099" t="s">
        <v>61</v>
      </c>
      <c r="I6099" t="str">
        <f>IF(LEFT(tbStoricoOrdini[[#This Row],[ARTICOLO]],3) = "COG","COG",LEFT(tbStoricoOrdini[[#This Row],[ARTICOLO]],FIND(" ",tbStoricoOrdini[[#This Row],[ARTICOLO]])-1))</f>
        <v>KLM</v>
      </c>
      <c r="J6099" t="str">
        <f>MID(tbStoricoOrdini[[#This Row],[ARTICOLO]],FIND(" ",tbStoricoOrdini[[#This Row],[ARTICOLO]])+1,4)</f>
        <v>5000</v>
      </c>
      <c r="K6099" t="str">
        <f>IFERROR(RIGHT(tbStoricoOrdini[[#This Row],[ARTICOLO]],LEN(tbStoricoOrdini[[#This Row],[ARTICOLO]])-FIND(" ",tbStoricoOrdini[[#This Row],[ARTICOLO]],FIND(" ",tbStoricoOrdini[[#This Row],[ARTICOLO]]) +1)),"")</f>
        <v>Medium</v>
      </c>
      <c r="L6099" s="3">
        <f>VLOOKUP(tbStoricoOrdini[[#This Row],[ARTICOLO]],tbArticoli[],2,FALSE)</f>
        <v>150</v>
      </c>
      <c r="M6099" s="22">
        <f>tbStoricoOrdini[[#This Row],[IMPORTO]]/tbStoricoOrdini[[#This Row],[PREZZO]]</f>
        <v>13.946666666666667</v>
      </c>
      <c r="N6099" t="s">
        <v>8</v>
      </c>
      <c r="O6099" s="8">
        <f>VLOOKUP(tbStoricoOrdini[[#This Row],[AGENTE]],tbAgenti[],2,FALSE)</f>
        <v>0.05</v>
      </c>
      <c r="P6099" s="2">
        <v>2092</v>
      </c>
      <c r="Q6099" s="2">
        <f>tbStoricoOrdini[[#This Row],[IMPORTO]]*tbStoricoOrdini[[#This Row],[% COMM.]]</f>
        <v>104.60000000000001</v>
      </c>
      <c r="R6099" s="2">
        <f>tbStoricoOrdini[[#This Row],[TOT. COMM.]]+tbStoricoOrdini[[#This Row],[IMPORTO]]</f>
        <v>2196.6</v>
      </c>
    </row>
    <row r="6100" spans="1:18">
      <c r="A6100" s="1">
        <v>44013</v>
      </c>
      <c r="B6100" s="7">
        <f>MONTH(tbStoricoOrdini[[#This Row],[DATA]])</f>
        <v>7</v>
      </c>
      <c r="C6100" t="s">
        <v>6195</v>
      </c>
      <c r="D6100" t="str">
        <f>RIGHT(tbStoricoOrdini[[#This Row],[ORDINE]],4)</f>
        <v>6097</v>
      </c>
      <c r="E6100" t="s">
        <v>50</v>
      </c>
      <c r="F6100" t="str">
        <f>VLOOKUP(tbStoricoOrdini[[#This Row],[CLIENTE]],tbClienti[],3,FALSE)</f>
        <v>Veneto</v>
      </c>
      <c r="G6100" t="str">
        <f>VLOOKUP(tbStoricoOrdini[[#This Row],[CLIENTE]],tbClienti[],7,FALSE)</f>
        <v>AD</v>
      </c>
      <c r="H6100" t="s">
        <v>61</v>
      </c>
      <c r="I6100" t="str">
        <f>IF(LEFT(tbStoricoOrdini[[#This Row],[ARTICOLO]],3) = "COG","COG",LEFT(tbStoricoOrdini[[#This Row],[ARTICOLO]],FIND(" ",tbStoricoOrdini[[#This Row],[ARTICOLO]])-1))</f>
        <v>KLM</v>
      </c>
      <c r="J6100" t="str">
        <f>MID(tbStoricoOrdini[[#This Row],[ARTICOLO]],FIND(" ",tbStoricoOrdini[[#This Row],[ARTICOLO]])+1,4)</f>
        <v>5000</v>
      </c>
      <c r="K6100" t="str">
        <f>IFERROR(RIGHT(tbStoricoOrdini[[#This Row],[ARTICOLO]],LEN(tbStoricoOrdini[[#This Row],[ARTICOLO]])-FIND(" ",tbStoricoOrdini[[#This Row],[ARTICOLO]],FIND(" ",tbStoricoOrdini[[#This Row],[ARTICOLO]]) +1)),"")</f>
        <v>Medium</v>
      </c>
      <c r="L6100" s="3">
        <f>VLOOKUP(tbStoricoOrdini[[#This Row],[ARTICOLO]],tbArticoli[],2,FALSE)</f>
        <v>150</v>
      </c>
      <c r="M6100" s="22">
        <f>tbStoricoOrdini[[#This Row],[IMPORTO]]/tbStoricoOrdini[[#This Row],[PREZZO]]</f>
        <v>4.3533333333333335</v>
      </c>
      <c r="N6100" t="s">
        <v>18</v>
      </c>
      <c r="O6100" s="8">
        <f>VLOOKUP(tbStoricoOrdini[[#This Row],[AGENTE]],tbAgenti[],2,FALSE)</f>
        <v>0.03</v>
      </c>
      <c r="P6100" s="2">
        <v>653</v>
      </c>
      <c r="Q6100" s="2">
        <f>tbStoricoOrdini[[#This Row],[IMPORTO]]*tbStoricoOrdini[[#This Row],[% COMM.]]</f>
        <v>19.59</v>
      </c>
      <c r="R6100" s="2">
        <f>tbStoricoOrdini[[#This Row],[TOT. COMM.]]+tbStoricoOrdini[[#This Row],[IMPORTO]]</f>
        <v>672.59</v>
      </c>
    </row>
    <row r="6101" spans="1:18">
      <c r="A6101" s="1">
        <v>44013</v>
      </c>
      <c r="B6101" s="7">
        <f>MONTH(tbStoricoOrdini[[#This Row],[DATA]])</f>
        <v>7</v>
      </c>
      <c r="C6101" t="s">
        <v>6196</v>
      </c>
      <c r="D6101" t="str">
        <f>RIGHT(tbStoricoOrdini[[#This Row],[ORDINE]],4)</f>
        <v>6098</v>
      </c>
      <c r="E6101" t="s">
        <v>50</v>
      </c>
      <c r="F6101" t="str">
        <f>VLOOKUP(tbStoricoOrdini[[#This Row],[CLIENTE]],tbClienti[],3,FALSE)</f>
        <v>Veneto</v>
      </c>
      <c r="G6101" t="str">
        <f>VLOOKUP(tbStoricoOrdini[[#This Row],[CLIENTE]],tbClienti[],7,FALSE)</f>
        <v>AD</v>
      </c>
      <c r="H6101" t="s">
        <v>61</v>
      </c>
      <c r="I6101" t="str">
        <f>IF(LEFT(tbStoricoOrdini[[#This Row],[ARTICOLO]],3) = "COG","COG",LEFT(tbStoricoOrdini[[#This Row],[ARTICOLO]],FIND(" ",tbStoricoOrdini[[#This Row],[ARTICOLO]])-1))</f>
        <v>KLM</v>
      </c>
      <c r="J6101" t="str">
        <f>MID(tbStoricoOrdini[[#This Row],[ARTICOLO]],FIND(" ",tbStoricoOrdini[[#This Row],[ARTICOLO]])+1,4)</f>
        <v>5000</v>
      </c>
      <c r="K6101" t="str">
        <f>IFERROR(RIGHT(tbStoricoOrdini[[#This Row],[ARTICOLO]],LEN(tbStoricoOrdini[[#This Row],[ARTICOLO]])-FIND(" ",tbStoricoOrdini[[#This Row],[ARTICOLO]],FIND(" ",tbStoricoOrdini[[#This Row],[ARTICOLO]]) +1)),"")</f>
        <v>Medium</v>
      </c>
      <c r="L6101" s="3">
        <f>VLOOKUP(tbStoricoOrdini[[#This Row],[ARTICOLO]],tbArticoli[],2,FALSE)</f>
        <v>150</v>
      </c>
      <c r="M6101" s="22">
        <f>tbStoricoOrdini[[#This Row],[IMPORTO]]/tbStoricoOrdini[[#This Row],[PREZZO]]</f>
        <v>136.78</v>
      </c>
      <c r="N6101" t="s">
        <v>6</v>
      </c>
      <c r="O6101" s="8">
        <f>VLOOKUP(tbStoricoOrdini[[#This Row],[AGENTE]],tbAgenti[],2,FALSE)</f>
        <v>7.4999999999999997E-2</v>
      </c>
      <c r="P6101" s="2">
        <v>20517</v>
      </c>
      <c r="Q6101" s="2">
        <f>tbStoricoOrdini[[#This Row],[IMPORTO]]*tbStoricoOrdini[[#This Row],[% COMM.]]</f>
        <v>1538.7749999999999</v>
      </c>
      <c r="R6101" s="2">
        <f>tbStoricoOrdini[[#This Row],[TOT. COMM.]]+tbStoricoOrdini[[#This Row],[IMPORTO]]</f>
        <v>22055.775000000001</v>
      </c>
    </row>
    <row r="6102" spans="1:18">
      <c r="A6102" s="1">
        <v>44013</v>
      </c>
      <c r="B6102" s="7">
        <f>MONTH(tbStoricoOrdini[[#This Row],[DATA]])</f>
        <v>7</v>
      </c>
      <c r="C6102" t="s">
        <v>6197</v>
      </c>
      <c r="D6102" t="str">
        <f>RIGHT(tbStoricoOrdini[[#This Row],[ORDINE]],4)</f>
        <v>6099</v>
      </c>
      <c r="E6102" t="s">
        <v>50</v>
      </c>
      <c r="F6102" t="str">
        <f>VLOOKUP(tbStoricoOrdini[[#This Row],[CLIENTE]],tbClienti[],3,FALSE)</f>
        <v>Veneto</v>
      </c>
      <c r="G6102" t="str">
        <f>VLOOKUP(tbStoricoOrdini[[#This Row],[CLIENTE]],tbClienti[],7,FALSE)</f>
        <v>AD</v>
      </c>
      <c r="H6102" t="s">
        <v>61</v>
      </c>
      <c r="I6102" t="str">
        <f>IF(LEFT(tbStoricoOrdini[[#This Row],[ARTICOLO]],3) = "COG","COG",LEFT(tbStoricoOrdini[[#This Row],[ARTICOLO]],FIND(" ",tbStoricoOrdini[[#This Row],[ARTICOLO]])-1))</f>
        <v>KLM</v>
      </c>
      <c r="J6102" t="str">
        <f>MID(tbStoricoOrdini[[#This Row],[ARTICOLO]],FIND(" ",tbStoricoOrdini[[#This Row],[ARTICOLO]])+1,4)</f>
        <v>5000</v>
      </c>
      <c r="K6102" t="str">
        <f>IFERROR(RIGHT(tbStoricoOrdini[[#This Row],[ARTICOLO]],LEN(tbStoricoOrdini[[#This Row],[ARTICOLO]])-FIND(" ",tbStoricoOrdini[[#This Row],[ARTICOLO]],FIND(" ",tbStoricoOrdini[[#This Row],[ARTICOLO]]) +1)),"")</f>
        <v>Medium</v>
      </c>
      <c r="L6102" s="3">
        <f>VLOOKUP(tbStoricoOrdini[[#This Row],[ARTICOLO]],tbArticoli[],2,FALSE)</f>
        <v>150</v>
      </c>
      <c r="M6102" s="22">
        <f>tbStoricoOrdini[[#This Row],[IMPORTO]]/tbStoricoOrdini[[#This Row],[PREZZO]]</f>
        <v>574.43333333333328</v>
      </c>
      <c r="N6102" t="s">
        <v>9</v>
      </c>
      <c r="O6102" s="8">
        <f>VLOOKUP(tbStoricoOrdini[[#This Row],[AGENTE]],tbAgenti[],2,FALSE)</f>
        <v>0.05</v>
      </c>
      <c r="P6102" s="2">
        <v>86165</v>
      </c>
      <c r="Q6102" s="2">
        <f>tbStoricoOrdini[[#This Row],[IMPORTO]]*tbStoricoOrdini[[#This Row],[% COMM.]]</f>
        <v>4308.25</v>
      </c>
      <c r="R6102" s="2">
        <f>tbStoricoOrdini[[#This Row],[TOT. COMM.]]+tbStoricoOrdini[[#This Row],[IMPORTO]]</f>
        <v>90473.25</v>
      </c>
    </row>
    <row r="6103" spans="1:18">
      <c r="A6103" s="1">
        <v>44013</v>
      </c>
      <c r="B6103" s="7">
        <f>MONTH(tbStoricoOrdini[[#This Row],[DATA]])</f>
        <v>7</v>
      </c>
      <c r="C6103" t="s">
        <v>6198</v>
      </c>
      <c r="D6103" t="str">
        <f>RIGHT(tbStoricoOrdini[[#This Row],[ORDINE]],4)</f>
        <v>6100</v>
      </c>
      <c r="E6103" t="s">
        <v>50</v>
      </c>
      <c r="F6103" t="str">
        <f>VLOOKUP(tbStoricoOrdini[[#This Row],[CLIENTE]],tbClienti[],3,FALSE)</f>
        <v>Veneto</v>
      </c>
      <c r="G6103" t="str">
        <f>VLOOKUP(tbStoricoOrdini[[#This Row],[CLIENTE]],tbClienti[],7,FALSE)</f>
        <v>AD</v>
      </c>
      <c r="H6103" t="s">
        <v>79</v>
      </c>
      <c r="I6103" t="str">
        <f>IF(LEFT(tbStoricoOrdini[[#This Row],[ARTICOLO]],3) = "COG","COG",LEFT(tbStoricoOrdini[[#This Row],[ARTICOLO]],FIND(" ",tbStoricoOrdini[[#This Row],[ARTICOLO]])-1))</f>
        <v>COG</v>
      </c>
      <c r="J6103" t="str">
        <f>MID(tbStoricoOrdini[[#This Row],[ARTICOLO]],FIND(" ",tbStoricoOrdini[[#This Row],[ARTICOLO]])+1,4)</f>
        <v>4000</v>
      </c>
      <c r="K6103" t="str">
        <f>IFERROR(RIGHT(tbStoricoOrdini[[#This Row],[ARTICOLO]],LEN(tbStoricoOrdini[[#This Row],[ARTICOLO]])-FIND(" ",tbStoricoOrdini[[#This Row],[ARTICOLO]],FIND(" ",tbStoricoOrdini[[#This Row],[ARTICOLO]]) +1)),"")</f>
        <v>Plus</v>
      </c>
      <c r="L6103" s="3">
        <f>VLOOKUP(tbStoricoOrdini[[#This Row],[ARTICOLO]],tbArticoli[],2,FALSE)</f>
        <v>240</v>
      </c>
      <c r="M6103" s="22">
        <f>tbStoricoOrdini[[#This Row],[IMPORTO]]/tbStoricoOrdini[[#This Row],[PREZZO]]</f>
        <v>29.183333333333334</v>
      </c>
      <c r="N6103" t="s">
        <v>9</v>
      </c>
      <c r="O6103" s="8">
        <f>VLOOKUP(tbStoricoOrdini[[#This Row],[AGENTE]],tbAgenti[],2,FALSE)</f>
        <v>0.05</v>
      </c>
      <c r="P6103" s="2">
        <v>7004</v>
      </c>
      <c r="Q6103" s="2">
        <f>tbStoricoOrdini[[#This Row],[IMPORTO]]*tbStoricoOrdini[[#This Row],[% COMM.]]</f>
        <v>350.20000000000005</v>
      </c>
      <c r="R6103" s="2">
        <f>tbStoricoOrdini[[#This Row],[TOT. COMM.]]+tbStoricoOrdini[[#This Row],[IMPORTO]]</f>
        <v>7354.2</v>
      </c>
    </row>
    <row r="6104" spans="1:18">
      <c r="A6104" s="1">
        <v>44013</v>
      </c>
      <c r="B6104" s="7">
        <f>MONTH(tbStoricoOrdini[[#This Row],[DATA]])</f>
        <v>7</v>
      </c>
      <c r="C6104" t="s">
        <v>6199</v>
      </c>
      <c r="D6104" t="str">
        <f>RIGHT(tbStoricoOrdini[[#This Row],[ORDINE]],4)</f>
        <v>6101</v>
      </c>
      <c r="E6104" t="s">
        <v>50</v>
      </c>
      <c r="F6104" t="str">
        <f>VLOOKUP(tbStoricoOrdini[[#This Row],[CLIENTE]],tbClienti[],3,FALSE)</f>
        <v>Veneto</v>
      </c>
      <c r="G6104" t="str">
        <f>VLOOKUP(tbStoricoOrdini[[#This Row],[CLIENTE]],tbClienti[],7,FALSE)</f>
        <v>AD</v>
      </c>
      <c r="H6104" t="s">
        <v>60</v>
      </c>
      <c r="I6104" t="str">
        <f>IF(LEFT(tbStoricoOrdini[[#This Row],[ARTICOLO]],3) = "COG","COG",LEFT(tbStoricoOrdini[[#This Row],[ARTICOLO]],FIND(" ",tbStoricoOrdini[[#This Row],[ARTICOLO]])-1))</f>
        <v>KLM</v>
      </c>
      <c r="J6104" t="str">
        <f>MID(tbStoricoOrdini[[#This Row],[ARTICOLO]],FIND(" ",tbStoricoOrdini[[#This Row],[ARTICOLO]])+1,4)</f>
        <v>5000</v>
      </c>
      <c r="K6104" t="str">
        <f>IFERROR(RIGHT(tbStoricoOrdini[[#This Row],[ARTICOLO]],LEN(tbStoricoOrdini[[#This Row],[ARTICOLO]])-FIND(" ",tbStoricoOrdini[[#This Row],[ARTICOLO]],FIND(" ",tbStoricoOrdini[[#This Row],[ARTICOLO]]) +1)),"")</f>
        <v>Plus</v>
      </c>
      <c r="L6104" s="3">
        <f>VLOOKUP(tbStoricoOrdini[[#This Row],[ARTICOLO]],tbArticoli[],2,FALSE)</f>
        <v>175</v>
      </c>
      <c r="M6104" s="22">
        <f>tbStoricoOrdini[[#This Row],[IMPORTO]]/tbStoricoOrdini[[#This Row],[PREZZO]]</f>
        <v>9.6285714285714281</v>
      </c>
      <c r="N6104" t="s">
        <v>10</v>
      </c>
      <c r="O6104" s="8">
        <f>VLOOKUP(tbStoricoOrdini[[#This Row],[AGENTE]],tbAgenti[],2,FALSE)</f>
        <v>3.6999999999999998E-2</v>
      </c>
      <c r="P6104" s="2">
        <v>1685</v>
      </c>
      <c r="Q6104" s="2">
        <f>tbStoricoOrdini[[#This Row],[IMPORTO]]*tbStoricoOrdini[[#This Row],[% COMM.]]</f>
        <v>62.344999999999999</v>
      </c>
      <c r="R6104" s="2">
        <f>tbStoricoOrdini[[#This Row],[TOT. COMM.]]+tbStoricoOrdini[[#This Row],[IMPORTO]]</f>
        <v>1747.345</v>
      </c>
    </row>
    <row r="6105" spans="1:18">
      <c r="A6105" s="1">
        <v>44013</v>
      </c>
      <c r="B6105" s="7">
        <f>MONTH(tbStoricoOrdini[[#This Row],[DATA]])</f>
        <v>7</v>
      </c>
      <c r="C6105" t="s">
        <v>6200</v>
      </c>
      <c r="D6105" t="str">
        <f>RIGHT(tbStoricoOrdini[[#This Row],[ORDINE]],4)</f>
        <v>6102</v>
      </c>
      <c r="E6105" t="s">
        <v>50</v>
      </c>
      <c r="F6105" t="str">
        <f>VLOOKUP(tbStoricoOrdini[[#This Row],[CLIENTE]],tbClienti[],3,FALSE)</f>
        <v>Veneto</v>
      </c>
      <c r="G6105" t="str">
        <f>VLOOKUP(tbStoricoOrdini[[#This Row],[CLIENTE]],tbClienti[],7,FALSE)</f>
        <v>AD</v>
      </c>
      <c r="H6105" t="s">
        <v>60</v>
      </c>
      <c r="I6105" t="str">
        <f>IF(LEFT(tbStoricoOrdini[[#This Row],[ARTICOLO]],3) = "COG","COG",LEFT(tbStoricoOrdini[[#This Row],[ARTICOLO]],FIND(" ",tbStoricoOrdini[[#This Row],[ARTICOLO]])-1))</f>
        <v>KLM</v>
      </c>
      <c r="J6105" t="str">
        <f>MID(tbStoricoOrdini[[#This Row],[ARTICOLO]],FIND(" ",tbStoricoOrdini[[#This Row],[ARTICOLO]])+1,4)</f>
        <v>5000</v>
      </c>
      <c r="K6105" t="str">
        <f>IFERROR(RIGHT(tbStoricoOrdini[[#This Row],[ARTICOLO]],LEN(tbStoricoOrdini[[#This Row],[ARTICOLO]])-FIND(" ",tbStoricoOrdini[[#This Row],[ARTICOLO]],FIND(" ",tbStoricoOrdini[[#This Row],[ARTICOLO]]) +1)),"")</f>
        <v>Plus</v>
      </c>
      <c r="L6105" s="3">
        <f>VLOOKUP(tbStoricoOrdini[[#This Row],[ARTICOLO]],tbArticoli[],2,FALSE)</f>
        <v>175</v>
      </c>
      <c r="M6105" s="22">
        <f>tbStoricoOrdini[[#This Row],[IMPORTO]]/tbStoricoOrdini[[#This Row],[PREZZO]]</f>
        <v>9.9542857142857137</v>
      </c>
      <c r="N6105" t="s">
        <v>7</v>
      </c>
      <c r="O6105" s="8">
        <f>VLOOKUP(tbStoricoOrdini[[#This Row],[AGENTE]],tbAgenti[],2,FALSE)</f>
        <v>0.03</v>
      </c>
      <c r="P6105" s="2">
        <v>1742</v>
      </c>
      <c r="Q6105" s="2">
        <f>tbStoricoOrdini[[#This Row],[IMPORTO]]*tbStoricoOrdini[[#This Row],[% COMM.]]</f>
        <v>52.26</v>
      </c>
      <c r="R6105" s="2">
        <f>tbStoricoOrdini[[#This Row],[TOT. COMM.]]+tbStoricoOrdini[[#This Row],[IMPORTO]]</f>
        <v>1794.26</v>
      </c>
    </row>
    <row r="6106" spans="1:18">
      <c r="A6106" s="1">
        <v>44013</v>
      </c>
      <c r="B6106" s="7">
        <f>MONTH(tbStoricoOrdini[[#This Row],[DATA]])</f>
        <v>7</v>
      </c>
      <c r="C6106" t="s">
        <v>6201</v>
      </c>
      <c r="D6106" t="str">
        <f>RIGHT(tbStoricoOrdini[[#This Row],[ORDINE]],4)</f>
        <v>6103</v>
      </c>
      <c r="E6106" t="s">
        <v>50</v>
      </c>
      <c r="F6106" t="str">
        <f>VLOOKUP(tbStoricoOrdini[[#This Row],[CLIENTE]],tbClienti[],3,FALSE)</f>
        <v>Veneto</v>
      </c>
      <c r="G6106" t="str">
        <f>VLOOKUP(tbStoricoOrdini[[#This Row],[CLIENTE]],tbClienti[],7,FALSE)</f>
        <v>AD</v>
      </c>
      <c r="H6106" t="s">
        <v>60</v>
      </c>
      <c r="I6106" t="str">
        <f>IF(LEFT(tbStoricoOrdini[[#This Row],[ARTICOLO]],3) = "COG","COG",LEFT(tbStoricoOrdini[[#This Row],[ARTICOLO]],FIND(" ",tbStoricoOrdini[[#This Row],[ARTICOLO]])-1))</f>
        <v>KLM</v>
      </c>
      <c r="J6106" t="str">
        <f>MID(tbStoricoOrdini[[#This Row],[ARTICOLO]],FIND(" ",tbStoricoOrdini[[#This Row],[ARTICOLO]])+1,4)</f>
        <v>5000</v>
      </c>
      <c r="K6106" t="str">
        <f>IFERROR(RIGHT(tbStoricoOrdini[[#This Row],[ARTICOLO]],LEN(tbStoricoOrdini[[#This Row],[ARTICOLO]])-FIND(" ",tbStoricoOrdini[[#This Row],[ARTICOLO]],FIND(" ",tbStoricoOrdini[[#This Row],[ARTICOLO]]) +1)),"")</f>
        <v>Plus</v>
      </c>
      <c r="L6106" s="3">
        <f>VLOOKUP(tbStoricoOrdini[[#This Row],[ARTICOLO]],tbArticoli[],2,FALSE)</f>
        <v>175</v>
      </c>
      <c r="M6106" s="22">
        <f>tbStoricoOrdini[[#This Row],[IMPORTO]]/tbStoricoOrdini[[#This Row],[PREZZO]]</f>
        <v>0.64571428571428569</v>
      </c>
      <c r="N6106" t="s">
        <v>9</v>
      </c>
      <c r="O6106" s="8">
        <f>VLOOKUP(tbStoricoOrdini[[#This Row],[AGENTE]],tbAgenti[],2,FALSE)</f>
        <v>0.05</v>
      </c>
      <c r="P6106" s="2">
        <v>113</v>
      </c>
      <c r="Q6106" s="2">
        <f>tbStoricoOrdini[[#This Row],[IMPORTO]]*tbStoricoOrdini[[#This Row],[% COMM.]]</f>
        <v>5.65</v>
      </c>
      <c r="R6106" s="2">
        <f>tbStoricoOrdini[[#This Row],[TOT. COMM.]]+tbStoricoOrdini[[#This Row],[IMPORTO]]</f>
        <v>118.65</v>
      </c>
    </row>
    <row r="6107" spans="1:18">
      <c r="A6107" s="1">
        <v>44013</v>
      </c>
      <c r="B6107" s="7">
        <f>MONTH(tbStoricoOrdini[[#This Row],[DATA]])</f>
        <v>7</v>
      </c>
      <c r="C6107" t="s">
        <v>6202</v>
      </c>
      <c r="D6107" t="str">
        <f>RIGHT(tbStoricoOrdini[[#This Row],[ORDINE]],4)</f>
        <v>6104</v>
      </c>
      <c r="E6107" t="s">
        <v>50</v>
      </c>
      <c r="F6107" t="str">
        <f>VLOOKUP(tbStoricoOrdini[[#This Row],[CLIENTE]],tbClienti[],3,FALSE)</f>
        <v>Veneto</v>
      </c>
      <c r="G6107" t="str">
        <f>VLOOKUP(tbStoricoOrdini[[#This Row],[CLIENTE]],tbClienti[],7,FALSE)</f>
        <v>AD</v>
      </c>
      <c r="H6107" t="s">
        <v>62</v>
      </c>
      <c r="I6107" t="str">
        <f>IF(LEFT(tbStoricoOrdini[[#This Row],[ARTICOLO]],3) = "COG","COG",LEFT(tbStoricoOrdini[[#This Row],[ARTICOLO]],FIND(" ",tbStoricoOrdini[[#This Row],[ARTICOLO]])-1))</f>
        <v>KLM</v>
      </c>
      <c r="J6107" t="str">
        <f>MID(tbStoricoOrdini[[#This Row],[ARTICOLO]],FIND(" ",tbStoricoOrdini[[#This Row],[ARTICOLO]])+1,4)</f>
        <v>2500</v>
      </c>
      <c r="K6107" t="str">
        <f>IFERROR(RIGHT(tbStoricoOrdini[[#This Row],[ARTICOLO]],LEN(tbStoricoOrdini[[#This Row],[ARTICOLO]])-FIND(" ",tbStoricoOrdini[[#This Row],[ARTICOLO]],FIND(" ",tbStoricoOrdini[[#This Row],[ARTICOLO]]) +1)),"")</f>
        <v>Plus</v>
      </c>
      <c r="L6107" s="3">
        <f>VLOOKUP(tbStoricoOrdini[[#This Row],[ARTICOLO]],tbArticoli[],2,FALSE)</f>
        <v>130</v>
      </c>
      <c r="M6107" s="22">
        <f>tbStoricoOrdini[[#This Row],[IMPORTO]]/tbStoricoOrdini[[#This Row],[PREZZO]]</f>
        <v>2.5923076923076924</v>
      </c>
      <c r="N6107" t="s">
        <v>10</v>
      </c>
      <c r="O6107" s="8">
        <f>VLOOKUP(tbStoricoOrdini[[#This Row],[AGENTE]],tbAgenti[],2,FALSE)</f>
        <v>3.6999999999999998E-2</v>
      </c>
      <c r="P6107" s="2">
        <v>337</v>
      </c>
      <c r="Q6107" s="2">
        <f>tbStoricoOrdini[[#This Row],[IMPORTO]]*tbStoricoOrdini[[#This Row],[% COMM.]]</f>
        <v>12.468999999999999</v>
      </c>
      <c r="R6107" s="2">
        <f>tbStoricoOrdini[[#This Row],[TOT. COMM.]]+tbStoricoOrdini[[#This Row],[IMPORTO]]</f>
        <v>349.46899999999999</v>
      </c>
    </row>
    <row r="6108" spans="1:18">
      <c r="A6108" s="1">
        <v>44013</v>
      </c>
      <c r="B6108" s="7">
        <f>MONTH(tbStoricoOrdini[[#This Row],[DATA]])</f>
        <v>7</v>
      </c>
      <c r="C6108" t="s">
        <v>6203</v>
      </c>
      <c r="D6108" t="str">
        <f>RIGHT(tbStoricoOrdini[[#This Row],[ORDINE]],4)</f>
        <v>6105</v>
      </c>
      <c r="E6108" t="s">
        <v>50</v>
      </c>
      <c r="F6108" t="str">
        <f>VLOOKUP(tbStoricoOrdini[[#This Row],[CLIENTE]],tbClienti[],3,FALSE)</f>
        <v>Veneto</v>
      </c>
      <c r="G6108" t="str">
        <f>VLOOKUP(tbStoricoOrdini[[#This Row],[CLIENTE]],tbClienti[],7,FALSE)</f>
        <v>AD</v>
      </c>
      <c r="H6108" t="s">
        <v>62</v>
      </c>
      <c r="I6108" t="str">
        <f>IF(LEFT(tbStoricoOrdini[[#This Row],[ARTICOLO]],3) = "COG","COG",LEFT(tbStoricoOrdini[[#This Row],[ARTICOLO]],FIND(" ",tbStoricoOrdini[[#This Row],[ARTICOLO]])-1))</f>
        <v>KLM</v>
      </c>
      <c r="J6108" t="str">
        <f>MID(tbStoricoOrdini[[#This Row],[ARTICOLO]],FIND(" ",tbStoricoOrdini[[#This Row],[ARTICOLO]])+1,4)</f>
        <v>2500</v>
      </c>
      <c r="K6108" t="str">
        <f>IFERROR(RIGHT(tbStoricoOrdini[[#This Row],[ARTICOLO]],LEN(tbStoricoOrdini[[#This Row],[ARTICOLO]])-FIND(" ",tbStoricoOrdini[[#This Row],[ARTICOLO]],FIND(" ",tbStoricoOrdini[[#This Row],[ARTICOLO]]) +1)),"")</f>
        <v>Plus</v>
      </c>
      <c r="L6108" s="3">
        <f>VLOOKUP(tbStoricoOrdini[[#This Row],[ARTICOLO]],tbArticoli[],2,FALSE)</f>
        <v>130</v>
      </c>
      <c r="M6108" s="22">
        <f>tbStoricoOrdini[[#This Row],[IMPORTO]]/tbStoricoOrdini[[#This Row],[PREZZO]]</f>
        <v>11.2</v>
      </c>
      <c r="N6108" t="s">
        <v>18</v>
      </c>
      <c r="O6108" s="8">
        <f>VLOOKUP(tbStoricoOrdini[[#This Row],[AGENTE]],tbAgenti[],2,FALSE)</f>
        <v>0.03</v>
      </c>
      <c r="P6108" s="2">
        <v>1456</v>
      </c>
      <c r="Q6108" s="2">
        <f>tbStoricoOrdini[[#This Row],[IMPORTO]]*tbStoricoOrdini[[#This Row],[% COMM.]]</f>
        <v>43.68</v>
      </c>
      <c r="R6108" s="2">
        <f>tbStoricoOrdini[[#This Row],[TOT. COMM.]]+tbStoricoOrdini[[#This Row],[IMPORTO]]</f>
        <v>1499.68</v>
      </c>
    </row>
    <row r="6109" spans="1:18">
      <c r="A6109" s="1">
        <v>44013</v>
      </c>
      <c r="B6109" s="7">
        <f>MONTH(tbStoricoOrdini[[#This Row],[DATA]])</f>
        <v>7</v>
      </c>
      <c r="C6109" t="s">
        <v>6204</v>
      </c>
      <c r="D6109" t="str">
        <f>RIGHT(tbStoricoOrdini[[#This Row],[ORDINE]],4)</f>
        <v>6106</v>
      </c>
      <c r="E6109" t="s">
        <v>50</v>
      </c>
      <c r="F6109" t="str">
        <f>VLOOKUP(tbStoricoOrdini[[#This Row],[CLIENTE]],tbClienti[],3,FALSE)</f>
        <v>Veneto</v>
      </c>
      <c r="G6109" t="str">
        <f>VLOOKUP(tbStoricoOrdini[[#This Row],[CLIENTE]],tbClienti[],7,FALSE)</f>
        <v>AD</v>
      </c>
      <c r="H6109" t="s">
        <v>63</v>
      </c>
      <c r="I6109" t="str">
        <f>IF(LEFT(tbStoricoOrdini[[#This Row],[ARTICOLO]],3) = "COG","COG",LEFT(tbStoricoOrdini[[#This Row],[ARTICOLO]],FIND(" ",tbStoricoOrdini[[#This Row],[ARTICOLO]])-1))</f>
        <v>KLM</v>
      </c>
      <c r="J6109" t="str">
        <f>MID(tbStoricoOrdini[[#This Row],[ARTICOLO]],FIND(" ",tbStoricoOrdini[[#This Row],[ARTICOLO]])+1,4)</f>
        <v>3000</v>
      </c>
      <c r="K6109" t="str">
        <f>IFERROR(RIGHT(tbStoricoOrdini[[#This Row],[ARTICOLO]],LEN(tbStoricoOrdini[[#This Row],[ARTICOLO]])-FIND(" ",tbStoricoOrdini[[#This Row],[ARTICOLO]],FIND(" ",tbStoricoOrdini[[#This Row],[ARTICOLO]]) +1)),"")</f>
        <v>Plus</v>
      </c>
      <c r="L6109" s="3">
        <f>VLOOKUP(tbStoricoOrdini[[#This Row],[ARTICOLO]],tbArticoli[],2,FALSE)</f>
        <v>145</v>
      </c>
      <c r="M6109" s="22">
        <f>tbStoricoOrdini[[#This Row],[IMPORTO]]/tbStoricoOrdini[[#This Row],[PREZZO]]</f>
        <v>28.958620689655174</v>
      </c>
      <c r="N6109" t="s">
        <v>39</v>
      </c>
      <c r="O6109" s="8">
        <f>VLOOKUP(tbStoricoOrdini[[#This Row],[AGENTE]],tbAgenti[],2,FALSE)</f>
        <v>0.05</v>
      </c>
      <c r="P6109" s="2">
        <v>4199</v>
      </c>
      <c r="Q6109" s="2">
        <f>tbStoricoOrdini[[#This Row],[IMPORTO]]*tbStoricoOrdini[[#This Row],[% COMM.]]</f>
        <v>209.95000000000002</v>
      </c>
      <c r="R6109" s="2">
        <f>tbStoricoOrdini[[#This Row],[TOT. COMM.]]+tbStoricoOrdini[[#This Row],[IMPORTO]]</f>
        <v>4408.95</v>
      </c>
    </row>
    <row r="6110" spans="1:18">
      <c r="A6110" s="1">
        <v>44013</v>
      </c>
      <c r="B6110" s="7">
        <f>MONTH(tbStoricoOrdini[[#This Row],[DATA]])</f>
        <v>7</v>
      </c>
      <c r="C6110" t="s">
        <v>6205</v>
      </c>
      <c r="D6110" t="str">
        <f>RIGHT(tbStoricoOrdini[[#This Row],[ORDINE]],4)</f>
        <v>6107</v>
      </c>
      <c r="E6110" t="s">
        <v>50</v>
      </c>
      <c r="F6110" t="str">
        <f>VLOOKUP(tbStoricoOrdini[[#This Row],[CLIENTE]],tbClienti[],3,FALSE)</f>
        <v>Veneto</v>
      </c>
      <c r="G6110" t="str">
        <f>VLOOKUP(tbStoricoOrdini[[#This Row],[CLIENTE]],tbClienti[],7,FALSE)</f>
        <v>AD</v>
      </c>
      <c r="H6110" t="s">
        <v>63</v>
      </c>
      <c r="I6110" t="str">
        <f>IF(LEFT(tbStoricoOrdini[[#This Row],[ARTICOLO]],3) = "COG","COG",LEFT(tbStoricoOrdini[[#This Row],[ARTICOLO]],FIND(" ",tbStoricoOrdini[[#This Row],[ARTICOLO]])-1))</f>
        <v>KLM</v>
      </c>
      <c r="J6110" t="str">
        <f>MID(tbStoricoOrdini[[#This Row],[ARTICOLO]],FIND(" ",tbStoricoOrdini[[#This Row],[ARTICOLO]])+1,4)</f>
        <v>3000</v>
      </c>
      <c r="K6110" t="str">
        <f>IFERROR(RIGHT(tbStoricoOrdini[[#This Row],[ARTICOLO]],LEN(tbStoricoOrdini[[#This Row],[ARTICOLO]])-FIND(" ",tbStoricoOrdini[[#This Row],[ARTICOLO]],FIND(" ",tbStoricoOrdini[[#This Row],[ARTICOLO]]) +1)),"")</f>
        <v>Plus</v>
      </c>
      <c r="L6110" s="3">
        <f>VLOOKUP(tbStoricoOrdini[[#This Row],[ARTICOLO]],tbArticoli[],2,FALSE)</f>
        <v>145</v>
      </c>
      <c r="M6110" s="22">
        <f>tbStoricoOrdini[[#This Row],[IMPORTO]]/tbStoricoOrdini[[#This Row],[PREZZO]]</f>
        <v>1.1448275862068966</v>
      </c>
      <c r="N6110" t="s">
        <v>10</v>
      </c>
      <c r="O6110" s="8">
        <f>VLOOKUP(tbStoricoOrdini[[#This Row],[AGENTE]],tbAgenti[],2,FALSE)</f>
        <v>3.6999999999999998E-2</v>
      </c>
      <c r="P6110" s="2">
        <v>166</v>
      </c>
      <c r="Q6110" s="2">
        <f>tbStoricoOrdini[[#This Row],[IMPORTO]]*tbStoricoOrdini[[#This Row],[% COMM.]]</f>
        <v>6.1419999999999995</v>
      </c>
      <c r="R6110" s="2">
        <f>tbStoricoOrdini[[#This Row],[TOT. COMM.]]+tbStoricoOrdini[[#This Row],[IMPORTO]]</f>
        <v>172.142</v>
      </c>
    </row>
    <row r="6111" spans="1:18">
      <c r="A6111" s="1">
        <v>44013</v>
      </c>
      <c r="B6111" s="7">
        <f>MONTH(tbStoricoOrdini[[#This Row],[DATA]])</f>
        <v>7</v>
      </c>
      <c r="C6111" t="s">
        <v>6206</v>
      </c>
      <c r="D6111" t="str">
        <f>RIGHT(tbStoricoOrdini[[#This Row],[ORDINE]],4)</f>
        <v>6108</v>
      </c>
      <c r="E6111" t="s">
        <v>50</v>
      </c>
      <c r="F6111" t="str">
        <f>VLOOKUP(tbStoricoOrdini[[#This Row],[CLIENTE]],tbClienti[],3,FALSE)</f>
        <v>Veneto</v>
      </c>
      <c r="G6111" t="str">
        <f>VLOOKUP(tbStoricoOrdini[[#This Row],[CLIENTE]],tbClienti[],7,FALSE)</f>
        <v>AD</v>
      </c>
      <c r="H6111" t="s">
        <v>63</v>
      </c>
      <c r="I6111" t="str">
        <f>IF(LEFT(tbStoricoOrdini[[#This Row],[ARTICOLO]],3) = "COG","COG",LEFT(tbStoricoOrdini[[#This Row],[ARTICOLO]],FIND(" ",tbStoricoOrdini[[#This Row],[ARTICOLO]])-1))</f>
        <v>KLM</v>
      </c>
      <c r="J6111" t="str">
        <f>MID(tbStoricoOrdini[[#This Row],[ARTICOLO]],FIND(" ",tbStoricoOrdini[[#This Row],[ARTICOLO]])+1,4)</f>
        <v>3000</v>
      </c>
      <c r="K6111" t="str">
        <f>IFERROR(RIGHT(tbStoricoOrdini[[#This Row],[ARTICOLO]],LEN(tbStoricoOrdini[[#This Row],[ARTICOLO]])-FIND(" ",tbStoricoOrdini[[#This Row],[ARTICOLO]],FIND(" ",tbStoricoOrdini[[#This Row],[ARTICOLO]]) +1)),"")</f>
        <v>Plus</v>
      </c>
      <c r="L6111" s="3">
        <f>VLOOKUP(tbStoricoOrdini[[#This Row],[ARTICOLO]],tbArticoli[],2,FALSE)</f>
        <v>145</v>
      </c>
      <c r="M6111" s="22">
        <f>tbStoricoOrdini[[#This Row],[IMPORTO]]/tbStoricoOrdini[[#This Row],[PREZZO]]</f>
        <v>12.406896551724138</v>
      </c>
      <c r="N6111" t="s">
        <v>15</v>
      </c>
      <c r="O6111" s="8">
        <f>VLOOKUP(tbStoricoOrdini[[#This Row],[AGENTE]],tbAgenti[],2,FALSE)</f>
        <v>0.08</v>
      </c>
      <c r="P6111" s="2">
        <v>1799</v>
      </c>
      <c r="Q6111" s="2">
        <f>tbStoricoOrdini[[#This Row],[IMPORTO]]*tbStoricoOrdini[[#This Row],[% COMM.]]</f>
        <v>143.92000000000002</v>
      </c>
      <c r="R6111" s="2">
        <f>tbStoricoOrdini[[#This Row],[TOT. COMM.]]+tbStoricoOrdini[[#This Row],[IMPORTO]]</f>
        <v>1942.92</v>
      </c>
    </row>
    <row r="6112" spans="1:18">
      <c r="A6112" s="1">
        <v>44013</v>
      </c>
      <c r="B6112" s="7">
        <f>MONTH(tbStoricoOrdini[[#This Row],[DATA]])</f>
        <v>7</v>
      </c>
      <c r="C6112" t="s">
        <v>6207</v>
      </c>
      <c r="D6112" t="str">
        <f>RIGHT(tbStoricoOrdini[[#This Row],[ORDINE]],4)</f>
        <v>6109</v>
      </c>
      <c r="E6112" t="s">
        <v>50</v>
      </c>
      <c r="F6112" t="str">
        <f>VLOOKUP(tbStoricoOrdini[[#This Row],[CLIENTE]],tbClienti[],3,FALSE)</f>
        <v>Veneto</v>
      </c>
      <c r="G6112" t="str">
        <f>VLOOKUP(tbStoricoOrdini[[#This Row],[CLIENTE]],tbClienti[],7,FALSE)</f>
        <v>AD</v>
      </c>
      <c r="H6112" t="s">
        <v>63</v>
      </c>
      <c r="I6112" t="str">
        <f>IF(LEFT(tbStoricoOrdini[[#This Row],[ARTICOLO]],3) = "COG","COG",LEFT(tbStoricoOrdini[[#This Row],[ARTICOLO]],FIND(" ",tbStoricoOrdini[[#This Row],[ARTICOLO]])-1))</f>
        <v>KLM</v>
      </c>
      <c r="J6112" t="str">
        <f>MID(tbStoricoOrdini[[#This Row],[ARTICOLO]],FIND(" ",tbStoricoOrdini[[#This Row],[ARTICOLO]])+1,4)</f>
        <v>3000</v>
      </c>
      <c r="K6112" t="str">
        <f>IFERROR(RIGHT(tbStoricoOrdini[[#This Row],[ARTICOLO]],LEN(tbStoricoOrdini[[#This Row],[ARTICOLO]])-FIND(" ",tbStoricoOrdini[[#This Row],[ARTICOLO]],FIND(" ",tbStoricoOrdini[[#This Row],[ARTICOLO]]) +1)),"")</f>
        <v>Plus</v>
      </c>
      <c r="L6112" s="3">
        <f>VLOOKUP(tbStoricoOrdini[[#This Row],[ARTICOLO]],tbArticoli[],2,FALSE)</f>
        <v>145</v>
      </c>
      <c r="M6112" s="22">
        <f>tbStoricoOrdini[[#This Row],[IMPORTO]]/tbStoricoOrdini[[#This Row],[PREZZO]]</f>
        <v>15.041379310344828</v>
      </c>
      <c r="N6112" t="s">
        <v>7</v>
      </c>
      <c r="O6112" s="8">
        <f>VLOOKUP(tbStoricoOrdini[[#This Row],[AGENTE]],tbAgenti[],2,FALSE)</f>
        <v>0.03</v>
      </c>
      <c r="P6112" s="2">
        <v>2181</v>
      </c>
      <c r="Q6112" s="2">
        <f>tbStoricoOrdini[[#This Row],[IMPORTO]]*tbStoricoOrdini[[#This Row],[% COMM.]]</f>
        <v>65.429999999999993</v>
      </c>
      <c r="R6112" s="2">
        <f>tbStoricoOrdini[[#This Row],[TOT. COMM.]]+tbStoricoOrdini[[#This Row],[IMPORTO]]</f>
        <v>2246.4299999999998</v>
      </c>
    </row>
    <row r="6113" spans="1:18">
      <c r="A6113" s="1">
        <v>44013</v>
      </c>
      <c r="B6113" s="7">
        <f>MONTH(tbStoricoOrdini[[#This Row],[DATA]])</f>
        <v>7</v>
      </c>
      <c r="C6113" t="s">
        <v>6208</v>
      </c>
      <c r="D6113" t="str">
        <f>RIGHT(tbStoricoOrdini[[#This Row],[ORDINE]],4)</f>
        <v>6110</v>
      </c>
      <c r="E6113" t="s">
        <v>50</v>
      </c>
      <c r="F6113" t="str">
        <f>VLOOKUP(tbStoricoOrdini[[#This Row],[CLIENTE]],tbClienti[],3,FALSE)</f>
        <v>Veneto</v>
      </c>
      <c r="G6113" t="str">
        <f>VLOOKUP(tbStoricoOrdini[[#This Row],[CLIENTE]],tbClienti[],7,FALSE)</f>
        <v>AD</v>
      </c>
      <c r="H6113" t="s">
        <v>63</v>
      </c>
      <c r="I6113" t="str">
        <f>IF(LEFT(tbStoricoOrdini[[#This Row],[ARTICOLO]],3) = "COG","COG",LEFT(tbStoricoOrdini[[#This Row],[ARTICOLO]],FIND(" ",tbStoricoOrdini[[#This Row],[ARTICOLO]])-1))</f>
        <v>KLM</v>
      </c>
      <c r="J6113" t="str">
        <f>MID(tbStoricoOrdini[[#This Row],[ARTICOLO]],FIND(" ",tbStoricoOrdini[[#This Row],[ARTICOLO]])+1,4)</f>
        <v>3000</v>
      </c>
      <c r="K6113" t="str">
        <f>IFERROR(RIGHT(tbStoricoOrdini[[#This Row],[ARTICOLO]],LEN(tbStoricoOrdini[[#This Row],[ARTICOLO]])-FIND(" ",tbStoricoOrdini[[#This Row],[ARTICOLO]],FIND(" ",tbStoricoOrdini[[#This Row],[ARTICOLO]]) +1)),"")</f>
        <v>Plus</v>
      </c>
      <c r="L6113" s="3">
        <f>VLOOKUP(tbStoricoOrdini[[#This Row],[ARTICOLO]],tbArticoli[],2,FALSE)</f>
        <v>145</v>
      </c>
      <c r="M6113" s="22">
        <f>tbStoricoOrdini[[#This Row],[IMPORTO]]/tbStoricoOrdini[[#This Row],[PREZZO]]</f>
        <v>26.862068965517242</v>
      </c>
      <c r="N6113" t="s">
        <v>18</v>
      </c>
      <c r="O6113" s="8">
        <f>VLOOKUP(tbStoricoOrdini[[#This Row],[AGENTE]],tbAgenti[],2,FALSE)</f>
        <v>0.03</v>
      </c>
      <c r="P6113" s="2">
        <v>3895</v>
      </c>
      <c r="Q6113" s="2">
        <f>tbStoricoOrdini[[#This Row],[IMPORTO]]*tbStoricoOrdini[[#This Row],[% COMM.]]</f>
        <v>116.85</v>
      </c>
      <c r="R6113" s="2">
        <f>tbStoricoOrdini[[#This Row],[TOT. COMM.]]+tbStoricoOrdini[[#This Row],[IMPORTO]]</f>
        <v>4011.85</v>
      </c>
    </row>
    <row r="6114" spans="1:18">
      <c r="A6114" s="1">
        <v>44013</v>
      </c>
      <c r="B6114" s="7">
        <f>MONTH(tbStoricoOrdini[[#This Row],[DATA]])</f>
        <v>7</v>
      </c>
      <c r="C6114" t="s">
        <v>6209</v>
      </c>
      <c r="D6114" t="str">
        <f>RIGHT(tbStoricoOrdini[[#This Row],[ORDINE]],4)</f>
        <v>6111</v>
      </c>
      <c r="E6114" t="s">
        <v>50</v>
      </c>
      <c r="F6114" t="str">
        <f>VLOOKUP(tbStoricoOrdini[[#This Row],[CLIENTE]],tbClienti[],3,FALSE)</f>
        <v>Veneto</v>
      </c>
      <c r="G6114" t="str">
        <f>VLOOKUP(tbStoricoOrdini[[#This Row],[CLIENTE]],tbClienti[],7,FALSE)</f>
        <v>AD</v>
      </c>
      <c r="H6114" t="s">
        <v>63</v>
      </c>
      <c r="I6114" t="str">
        <f>IF(LEFT(tbStoricoOrdini[[#This Row],[ARTICOLO]],3) = "COG","COG",LEFT(tbStoricoOrdini[[#This Row],[ARTICOLO]],FIND(" ",tbStoricoOrdini[[#This Row],[ARTICOLO]])-1))</f>
        <v>KLM</v>
      </c>
      <c r="J6114" t="str">
        <f>MID(tbStoricoOrdini[[#This Row],[ARTICOLO]],FIND(" ",tbStoricoOrdini[[#This Row],[ARTICOLO]])+1,4)</f>
        <v>3000</v>
      </c>
      <c r="K6114" t="str">
        <f>IFERROR(RIGHT(tbStoricoOrdini[[#This Row],[ARTICOLO]],LEN(tbStoricoOrdini[[#This Row],[ARTICOLO]])-FIND(" ",tbStoricoOrdini[[#This Row],[ARTICOLO]],FIND(" ",tbStoricoOrdini[[#This Row],[ARTICOLO]]) +1)),"")</f>
        <v>Plus</v>
      </c>
      <c r="L6114" s="3">
        <f>VLOOKUP(tbStoricoOrdini[[#This Row],[ARTICOLO]],tbArticoli[],2,FALSE)</f>
        <v>145</v>
      </c>
      <c r="M6114" s="22">
        <f>tbStoricoOrdini[[#This Row],[IMPORTO]]/tbStoricoOrdini[[#This Row],[PREZZO]]</f>
        <v>43.993103448275861</v>
      </c>
      <c r="N6114" t="s">
        <v>13</v>
      </c>
      <c r="O6114" s="8">
        <f>VLOOKUP(tbStoricoOrdini[[#This Row],[AGENTE]],tbAgenti[],2,FALSE)</f>
        <v>0.1</v>
      </c>
      <c r="P6114" s="2">
        <v>6379</v>
      </c>
      <c r="Q6114" s="2">
        <f>tbStoricoOrdini[[#This Row],[IMPORTO]]*tbStoricoOrdini[[#This Row],[% COMM.]]</f>
        <v>637.90000000000009</v>
      </c>
      <c r="R6114" s="2">
        <f>tbStoricoOrdini[[#This Row],[TOT. COMM.]]+tbStoricoOrdini[[#This Row],[IMPORTO]]</f>
        <v>7016.9</v>
      </c>
    </row>
    <row r="6115" spans="1:18">
      <c r="A6115" s="1">
        <v>44013</v>
      </c>
      <c r="B6115" s="7">
        <f>MONTH(tbStoricoOrdini[[#This Row],[DATA]])</f>
        <v>7</v>
      </c>
      <c r="C6115" t="s">
        <v>6210</v>
      </c>
      <c r="D6115" t="str">
        <f>RIGHT(tbStoricoOrdini[[#This Row],[ORDINE]],4)</f>
        <v>6112</v>
      </c>
      <c r="E6115" t="s">
        <v>50</v>
      </c>
      <c r="F6115" t="str">
        <f>VLOOKUP(tbStoricoOrdini[[#This Row],[CLIENTE]],tbClienti[],3,FALSE)</f>
        <v>Veneto</v>
      </c>
      <c r="G6115" t="str">
        <f>VLOOKUP(tbStoricoOrdini[[#This Row],[CLIENTE]],tbClienti[],7,FALSE)</f>
        <v>AD</v>
      </c>
      <c r="H6115" t="s">
        <v>63</v>
      </c>
      <c r="I6115" t="str">
        <f>IF(LEFT(tbStoricoOrdini[[#This Row],[ARTICOLO]],3) = "COG","COG",LEFT(tbStoricoOrdini[[#This Row],[ARTICOLO]],FIND(" ",tbStoricoOrdini[[#This Row],[ARTICOLO]])-1))</f>
        <v>KLM</v>
      </c>
      <c r="J6115" t="str">
        <f>MID(tbStoricoOrdini[[#This Row],[ARTICOLO]],FIND(" ",tbStoricoOrdini[[#This Row],[ARTICOLO]])+1,4)</f>
        <v>3000</v>
      </c>
      <c r="K6115" t="str">
        <f>IFERROR(RIGHT(tbStoricoOrdini[[#This Row],[ARTICOLO]],LEN(tbStoricoOrdini[[#This Row],[ARTICOLO]])-FIND(" ",tbStoricoOrdini[[#This Row],[ARTICOLO]],FIND(" ",tbStoricoOrdini[[#This Row],[ARTICOLO]]) +1)),"")</f>
        <v>Plus</v>
      </c>
      <c r="L6115" s="3">
        <f>VLOOKUP(tbStoricoOrdini[[#This Row],[ARTICOLO]],tbArticoli[],2,FALSE)</f>
        <v>145</v>
      </c>
      <c r="M6115" s="22">
        <f>tbStoricoOrdini[[#This Row],[IMPORTO]]/tbStoricoOrdini[[#This Row],[PREZZO]]</f>
        <v>465.30344827586208</v>
      </c>
      <c r="N6115" t="s">
        <v>6</v>
      </c>
      <c r="O6115" s="8">
        <f>VLOOKUP(tbStoricoOrdini[[#This Row],[AGENTE]],tbAgenti[],2,FALSE)</f>
        <v>7.4999999999999997E-2</v>
      </c>
      <c r="P6115" s="2">
        <v>67469</v>
      </c>
      <c r="Q6115" s="2">
        <f>tbStoricoOrdini[[#This Row],[IMPORTO]]*tbStoricoOrdini[[#This Row],[% COMM.]]</f>
        <v>5060.1750000000002</v>
      </c>
      <c r="R6115" s="2">
        <f>tbStoricoOrdini[[#This Row],[TOT. COMM.]]+tbStoricoOrdini[[#This Row],[IMPORTO]]</f>
        <v>72529.175000000003</v>
      </c>
    </row>
    <row r="6116" spans="1:18">
      <c r="A6116" s="1">
        <v>44013</v>
      </c>
      <c r="B6116" s="7">
        <f>MONTH(tbStoricoOrdini[[#This Row],[DATA]])</f>
        <v>7</v>
      </c>
      <c r="C6116" t="s">
        <v>6211</v>
      </c>
      <c r="D6116" t="str">
        <f>RIGHT(tbStoricoOrdini[[#This Row],[ORDINE]],4)</f>
        <v>6113</v>
      </c>
      <c r="E6116" t="s">
        <v>50</v>
      </c>
      <c r="F6116" t="str">
        <f>VLOOKUP(tbStoricoOrdini[[#This Row],[CLIENTE]],tbClienti[],3,FALSE)</f>
        <v>Veneto</v>
      </c>
      <c r="G6116" t="str">
        <f>VLOOKUP(tbStoricoOrdini[[#This Row],[CLIENTE]],tbClienti[],7,FALSE)</f>
        <v>AD</v>
      </c>
      <c r="H6116" t="s">
        <v>63</v>
      </c>
      <c r="I6116" t="str">
        <f>IF(LEFT(tbStoricoOrdini[[#This Row],[ARTICOLO]],3) = "COG","COG",LEFT(tbStoricoOrdini[[#This Row],[ARTICOLO]],FIND(" ",tbStoricoOrdini[[#This Row],[ARTICOLO]])-1))</f>
        <v>KLM</v>
      </c>
      <c r="J6116" t="str">
        <f>MID(tbStoricoOrdini[[#This Row],[ARTICOLO]],FIND(" ",tbStoricoOrdini[[#This Row],[ARTICOLO]])+1,4)</f>
        <v>3000</v>
      </c>
      <c r="K6116" t="str">
        <f>IFERROR(RIGHT(tbStoricoOrdini[[#This Row],[ARTICOLO]],LEN(tbStoricoOrdini[[#This Row],[ARTICOLO]])-FIND(" ",tbStoricoOrdini[[#This Row],[ARTICOLO]],FIND(" ",tbStoricoOrdini[[#This Row],[ARTICOLO]]) +1)),"")</f>
        <v>Plus</v>
      </c>
      <c r="L6116" s="3">
        <f>VLOOKUP(tbStoricoOrdini[[#This Row],[ARTICOLO]],tbArticoli[],2,FALSE)</f>
        <v>145</v>
      </c>
      <c r="M6116" s="22">
        <f>tbStoricoOrdini[[#This Row],[IMPORTO]]/tbStoricoOrdini[[#This Row],[PREZZO]]</f>
        <v>3691.5103448275863</v>
      </c>
      <c r="N6116" t="s">
        <v>9</v>
      </c>
      <c r="O6116" s="8">
        <f>VLOOKUP(tbStoricoOrdini[[#This Row],[AGENTE]],tbAgenti[],2,FALSE)</f>
        <v>0.05</v>
      </c>
      <c r="P6116" s="2">
        <v>535269</v>
      </c>
      <c r="Q6116" s="2">
        <f>tbStoricoOrdini[[#This Row],[IMPORTO]]*tbStoricoOrdini[[#This Row],[% COMM.]]</f>
        <v>26763.45</v>
      </c>
      <c r="R6116" s="2">
        <f>tbStoricoOrdini[[#This Row],[TOT. COMM.]]+tbStoricoOrdini[[#This Row],[IMPORTO]]</f>
        <v>562032.44999999995</v>
      </c>
    </row>
    <row r="6117" spans="1:18">
      <c r="A6117" s="1">
        <v>44013</v>
      </c>
      <c r="B6117" s="7">
        <f>MONTH(tbStoricoOrdini[[#This Row],[DATA]])</f>
        <v>7</v>
      </c>
      <c r="C6117" t="s">
        <v>6212</v>
      </c>
      <c r="D6117" t="str">
        <f>RIGHT(tbStoricoOrdini[[#This Row],[ORDINE]],4)</f>
        <v>6114</v>
      </c>
      <c r="E6117" t="s">
        <v>50</v>
      </c>
      <c r="F6117" t="str">
        <f>VLOOKUP(tbStoricoOrdini[[#This Row],[CLIENTE]],tbClienti[],3,FALSE)</f>
        <v>Veneto</v>
      </c>
      <c r="G6117" t="str">
        <f>VLOOKUP(tbStoricoOrdini[[#This Row],[CLIENTE]],tbClienti[],7,FALSE)</f>
        <v>AD</v>
      </c>
      <c r="H6117" t="s">
        <v>64</v>
      </c>
      <c r="I6117" t="str">
        <f>IF(LEFT(tbStoricoOrdini[[#This Row],[ARTICOLO]],3) = "COG","COG",LEFT(tbStoricoOrdini[[#This Row],[ARTICOLO]],FIND(" ",tbStoricoOrdini[[#This Row],[ARTICOLO]])-1))</f>
        <v>GKLM</v>
      </c>
      <c r="J6117" t="str">
        <f>MID(tbStoricoOrdini[[#This Row],[ARTICOLO]],FIND(" ",tbStoricoOrdini[[#This Row],[ARTICOLO]])+1,4)</f>
        <v>1000</v>
      </c>
      <c r="K6117" t="str">
        <f>IFERROR(RIGHT(tbStoricoOrdini[[#This Row],[ARTICOLO]],LEN(tbStoricoOrdini[[#This Row],[ARTICOLO]])-FIND(" ",tbStoricoOrdini[[#This Row],[ARTICOLO]],FIND(" ",tbStoricoOrdini[[#This Row],[ARTICOLO]]) +1)),"")</f>
        <v/>
      </c>
      <c r="L6117" s="3">
        <f>VLOOKUP(tbStoricoOrdini[[#This Row],[ARTICOLO]],tbArticoli[],2,FALSE)</f>
        <v>50</v>
      </c>
      <c r="M6117" s="22">
        <f>tbStoricoOrdini[[#This Row],[IMPORTO]]/tbStoricoOrdini[[#This Row],[PREZZO]]</f>
        <v>0.1</v>
      </c>
      <c r="N6117" t="s">
        <v>9</v>
      </c>
      <c r="O6117" s="8">
        <f>VLOOKUP(tbStoricoOrdini[[#This Row],[AGENTE]],tbAgenti[],2,FALSE)</f>
        <v>0.05</v>
      </c>
      <c r="P6117" s="2">
        <v>5</v>
      </c>
      <c r="Q6117" s="2">
        <f>tbStoricoOrdini[[#This Row],[IMPORTO]]*tbStoricoOrdini[[#This Row],[% COMM.]]</f>
        <v>0.25</v>
      </c>
      <c r="R6117" s="2">
        <f>tbStoricoOrdini[[#This Row],[TOT. COMM.]]+tbStoricoOrdini[[#This Row],[IMPORTO]]</f>
        <v>5.25</v>
      </c>
    </row>
    <row r="6118" spans="1:18">
      <c r="A6118" s="1">
        <v>44013</v>
      </c>
      <c r="B6118" s="7">
        <f>MONTH(tbStoricoOrdini[[#This Row],[DATA]])</f>
        <v>7</v>
      </c>
      <c r="C6118" t="s">
        <v>6213</v>
      </c>
      <c r="D6118" t="str">
        <f>RIGHT(tbStoricoOrdini[[#This Row],[ORDINE]],4)</f>
        <v>6115</v>
      </c>
      <c r="E6118" t="s">
        <v>50</v>
      </c>
      <c r="F6118" t="str">
        <f>VLOOKUP(tbStoricoOrdini[[#This Row],[CLIENTE]],tbClienti[],3,FALSE)</f>
        <v>Veneto</v>
      </c>
      <c r="G6118" t="str">
        <f>VLOOKUP(tbStoricoOrdini[[#This Row],[CLIENTE]],tbClienti[],7,FALSE)</f>
        <v>AD</v>
      </c>
      <c r="H6118" t="s">
        <v>65</v>
      </c>
      <c r="I6118" t="str">
        <f>IF(LEFT(tbStoricoOrdini[[#This Row],[ARTICOLO]],3) = "COG","COG",LEFT(tbStoricoOrdini[[#This Row],[ARTICOLO]],FIND(" ",tbStoricoOrdini[[#This Row],[ARTICOLO]])-1))</f>
        <v>GKLM</v>
      </c>
      <c r="J6118" t="str">
        <f>MID(tbStoricoOrdini[[#This Row],[ARTICOLO]],FIND(" ",tbStoricoOrdini[[#This Row],[ARTICOLO]])+1,4)</f>
        <v>5000</v>
      </c>
      <c r="K6118" t="str">
        <f>IFERROR(RIGHT(tbStoricoOrdini[[#This Row],[ARTICOLO]],LEN(tbStoricoOrdini[[#This Row],[ARTICOLO]])-FIND(" ",tbStoricoOrdini[[#This Row],[ARTICOLO]],FIND(" ",tbStoricoOrdini[[#This Row],[ARTICOLO]]) +1)),"")</f>
        <v/>
      </c>
      <c r="L6118" s="3">
        <f>VLOOKUP(tbStoricoOrdini[[#This Row],[ARTICOLO]],tbArticoli[],2,FALSE)</f>
        <v>75</v>
      </c>
      <c r="M6118" s="22">
        <f>tbStoricoOrdini[[#This Row],[IMPORTO]]/tbStoricoOrdini[[#This Row],[PREZZO]]</f>
        <v>7.2</v>
      </c>
      <c r="N6118" t="s">
        <v>9</v>
      </c>
      <c r="O6118" s="8">
        <f>VLOOKUP(tbStoricoOrdini[[#This Row],[AGENTE]],tbAgenti[],2,FALSE)</f>
        <v>0.05</v>
      </c>
      <c r="P6118" s="2">
        <v>540</v>
      </c>
      <c r="Q6118" s="2">
        <f>tbStoricoOrdini[[#This Row],[IMPORTO]]*tbStoricoOrdini[[#This Row],[% COMM.]]</f>
        <v>27</v>
      </c>
      <c r="R6118" s="2">
        <f>tbStoricoOrdini[[#This Row],[TOT. COMM.]]+tbStoricoOrdini[[#This Row],[IMPORTO]]</f>
        <v>567</v>
      </c>
    </row>
    <row r="6119" spans="1:18">
      <c r="A6119" s="1">
        <v>44013</v>
      </c>
      <c r="B6119" s="7">
        <f>MONTH(tbStoricoOrdini[[#This Row],[DATA]])</f>
        <v>7</v>
      </c>
      <c r="C6119" t="s">
        <v>6214</v>
      </c>
      <c r="D6119" t="str">
        <f>RIGHT(tbStoricoOrdini[[#This Row],[ORDINE]],4)</f>
        <v>6116</v>
      </c>
      <c r="E6119" t="s">
        <v>50</v>
      </c>
      <c r="F6119" t="str">
        <f>VLOOKUP(tbStoricoOrdini[[#This Row],[CLIENTE]],tbClienti[],3,FALSE)</f>
        <v>Veneto</v>
      </c>
      <c r="G6119" t="str">
        <f>VLOOKUP(tbStoricoOrdini[[#This Row],[CLIENTE]],tbClienti[],7,FALSE)</f>
        <v>AD</v>
      </c>
      <c r="H6119" t="s">
        <v>66</v>
      </c>
      <c r="I6119" t="str">
        <f>IF(LEFT(tbStoricoOrdini[[#This Row],[ARTICOLO]],3) = "COG","COG",LEFT(tbStoricoOrdini[[#This Row],[ARTICOLO]],FIND(" ",tbStoricoOrdini[[#This Row],[ARTICOLO]])-1))</f>
        <v>BAG</v>
      </c>
      <c r="J6119" t="str">
        <f>MID(tbStoricoOrdini[[#This Row],[ARTICOLO]],FIND(" ",tbStoricoOrdini[[#This Row],[ARTICOLO]])+1,4)</f>
        <v>2500</v>
      </c>
      <c r="K6119" t="str">
        <f>IFERROR(RIGHT(tbStoricoOrdini[[#This Row],[ARTICOLO]],LEN(tbStoricoOrdini[[#This Row],[ARTICOLO]])-FIND(" ",tbStoricoOrdini[[#This Row],[ARTICOLO]],FIND(" ",tbStoricoOrdini[[#This Row],[ARTICOLO]]) +1)),"")</f>
        <v>Plus</v>
      </c>
      <c r="L6119" s="3">
        <f>VLOOKUP(tbStoricoOrdini[[#This Row],[ARTICOLO]],tbArticoli[],2,FALSE)</f>
        <v>220</v>
      </c>
      <c r="M6119" s="22">
        <f>tbStoricoOrdini[[#This Row],[IMPORTO]]/tbStoricoOrdini[[#This Row],[PREZZO]]</f>
        <v>0.1409090909090909</v>
      </c>
      <c r="N6119" t="s">
        <v>39</v>
      </c>
      <c r="O6119" s="8">
        <f>VLOOKUP(tbStoricoOrdini[[#This Row],[AGENTE]],tbAgenti[],2,FALSE)</f>
        <v>0.05</v>
      </c>
      <c r="P6119" s="2">
        <v>31</v>
      </c>
      <c r="Q6119" s="2">
        <f>tbStoricoOrdini[[#This Row],[IMPORTO]]*tbStoricoOrdini[[#This Row],[% COMM.]]</f>
        <v>1.55</v>
      </c>
      <c r="R6119" s="2">
        <f>tbStoricoOrdini[[#This Row],[TOT. COMM.]]+tbStoricoOrdini[[#This Row],[IMPORTO]]</f>
        <v>32.549999999999997</v>
      </c>
    </row>
    <row r="6120" spans="1:18">
      <c r="A6120" s="1">
        <v>44013</v>
      </c>
      <c r="B6120" s="7">
        <f>MONTH(tbStoricoOrdini[[#This Row],[DATA]])</f>
        <v>7</v>
      </c>
      <c r="C6120" t="s">
        <v>6215</v>
      </c>
      <c r="D6120" t="str">
        <f>RIGHT(tbStoricoOrdini[[#This Row],[ORDINE]],4)</f>
        <v>6117</v>
      </c>
      <c r="E6120" t="s">
        <v>50</v>
      </c>
      <c r="F6120" t="str">
        <f>VLOOKUP(tbStoricoOrdini[[#This Row],[CLIENTE]],tbClienti[],3,FALSE)</f>
        <v>Veneto</v>
      </c>
      <c r="G6120" t="str">
        <f>VLOOKUP(tbStoricoOrdini[[#This Row],[CLIENTE]],tbClienti[],7,FALSE)</f>
        <v>AD</v>
      </c>
      <c r="H6120" t="s">
        <v>66</v>
      </c>
      <c r="I6120" t="str">
        <f>IF(LEFT(tbStoricoOrdini[[#This Row],[ARTICOLO]],3) = "COG","COG",LEFT(tbStoricoOrdini[[#This Row],[ARTICOLO]],FIND(" ",tbStoricoOrdini[[#This Row],[ARTICOLO]])-1))</f>
        <v>BAG</v>
      </c>
      <c r="J6120" t="str">
        <f>MID(tbStoricoOrdini[[#This Row],[ARTICOLO]],FIND(" ",tbStoricoOrdini[[#This Row],[ARTICOLO]])+1,4)</f>
        <v>2500</v>
      </c>
      <c r="K6120" t="str">
        <f>IFERROR(RIGHT(tbStoricoOrdini[[#This Row],[ARTICOLO]],LEN(tbStoricoOrdini[[#This Row],[ARTICOLO]])-FIND(" ",tbStoricoOrdini[[#This Row],[ARTICOLO]],FIND(" ",tbStoricoOrdini[[#This Row],[ARTICOLO]]) +1)),"")</f>
        <v>Plus</v>
      </c>
      <c r="L6120" s="3">
        <f>VLOOKUP(tbStoricoOrdini[[#This Row],[ARTICOLO]],tbArticoli[],2,FALSE)</f>
        <v>220</v>
      </c>
      <c r="M6120" s="22">
        <f>tbStoricoOrdini[[#This Row],[IMPORTO]]/tbStoricoOrdini[[#This Row],[PREZZO]]</f>
        <v>2.5</v>
      </c>
      <c r="N6120" t="s">
        <v>10</v>
      </c>
      <c r="O6120" s="8">
        <f>VLOOKUP(tbStoricoOrdini[[#This Row],[AGENTE]],tbAgenti[],2,FALSE)</f>
        <v>3.6999999999999998E-2</v>
      </c>
      <c r="P6120" s="2">
        <v>550</v>
      </c>
      <c r="Q6120" s="2">
        <f>tbStoricoOrdini[[#This Row],[IMPORTO]]*tbStoricoOrdini[[#This Row],[% COMM.]]</f>
        <v>20.349999999999998</v>
      </c>
      <c r="R6120" s="2">
        <f>tbStoricoOrdini[[#This Row],[TOT. COMM.]]+tbStoricoOrdini[[#This Row],[IMPORTO]]</f>
        <v>570.35</v>
      </c>
    </row>
    <row r="6121" spans="1:18">
      <c r="A6121" s="1">
        <v>44013</v>
      </c>
      <c r="B6121" s="7">
        <f>MONTH(tbStoricoOrdini[[#This Row],[DATA]])</f>
        <v>7</v>
      </c>
      <c r="C6121" t="s">
        <v>6216</v>
      </c>
      <c r="D6121" t="str">
        <f>RIGHT(tbStoricoOrdini[[#This Row],[ORDINE]],4)</f>
        <v>6118</v>
      </c>
      <c r="E6121" t="s">
        <v>50</v>
      </c>
      <c r="F6121" t="str">
        <f>VLOOKUP(tbStoricoOrdini[[#This Row],[CLIENTE]],tbClienti[],3,FALSE)</f>
        <v>Veneto</v>
      </c>
      <c r="G6121" t="str">
        <f>VLOOKUP(tbStoricoOrdini[[#This Row],[CLIENTE]],tbClienti[],7,FALSE)</f>
        <v>AD</v>
      </c>
      <c r="H6121" t="s">
        <v>66</v>
      </c>
      <c r="I6121" t="str">
        <f>IF(LEFT(tbStoricoOrdini[[#This Row],[ARTICOLO]],3) = "COG","COG",LEFT(tbStoricoOrdini[[#This Row],[ARTICOLO]],FIND(" ",tbStoricoOrdini[[#This Row],[ARTICOLO]])-1))</f>
        <v>BAG</v>
      </c>
      <c r="J6121" t="str">
        <f>MID(tbStoricoOrdini[[#This Row],[ARTICOLO]],FIND(" ",tbStoricoOrdini[[#This Row],[ARTICOLO]])+1,4)</f>
        <v>2500</v>
      </c>
      <c r="K6121" t="str">
        <f>IFERROR(RIGHT(tbStoricoOrdini[[#This Row],[ARTICOLO]],LEN(tbStoricoOrdini[[#This Row],[ARTICOLO]])-FIND(" ",tbStoricoOrdini[[#This Row],[ARTICOLO]],FIND(" ",tbStoricoOrdini[[#This Row],[ARTICOLO]]) +1)),"")</f>
        <v>Plus</v>
      </c>
      <c r="L6121" s="3">
        <f>VLOOKUP(tbStoricoOrdini[[#This Row],[ARTICOLO]],tbArticoli[],2,FALSE)</f>
        <v>220</v>
      </c>
      <c r="M6121" s="22">
        <f>tbStoricoOrdini[[#This Row],[IMPORTO]]/tbStoricoOrdini[[#This Row],[PREZZO]]</f>
        <v>4.6136363636363633</v>
      </c>
      <c r="N6121" t="s">
        <v>18</v>
      </c>
      <c r="O6121" s="8">
        <f>VLOOKUP(tbStoricoOrdini[[#This Row],[AGENTE]],tbAgenti[],2,FALSE)</f>
        <v>0.03</v>
      </c>
      <c r="P6121" s="2">
        <v>1015</v>
      </c>
      <c r="Q6121" s="2">
        <f>tbStoricoOrdini[[#This Row],[IMPORTO]]*tbStoricoOrdini[[#This Row],[% COMM.]]</f>
        <v>30.45</v>
      </c>
      <c r="R6121" s="2">
        <f>tbStoricoOrdini[[#This Row],[TOT. COMM.]]+tbStoricoOrdini[[#This Row],[IMPORTO]]</f>
        <v>1045.45</v>
      </c>
    </row>
    <row r="6122" spans="1:18">
      <c r="A6122" s="1">
        <v>44013</v>
      </c>
      <c r="B6122" s="7">
        <f>MONTH(tbStoricoOrdini[[#This Row],[DATA]])</f>
        <v>7</v>
      </c>
      <c r="C6122" t="s">
        <v>6217</v>
      </c>
      <c r="D6122" t="str">
        <f>RIGHT(tbStoricoOrdini[[#This Row],[ORDINE]],4)</f>
        <v>6119</v>
      </c>
      <c r="E6122" t="s">
        <v>50</v>
      </c>
      <c r="F6122" t="str">
        <f>VLOOKUP(tbStoricoOrdini[[#This Row],[CLIENTE]],tbClienti[],3,FALSE)</f>
        <v>Veneto</v>
      </c>
      <c r="G6122" t="str">
        <f>VLOOKUP(tbStoricoOrdini[[#This Row],[CLIENTE]],tbClienti[],7,FALSE)</f>
        <v>AD</v>
      </c>
      <c r="H6122" t="s">
        <v>66</v>
      </c>
      <c r="I6122" t="str">
        <f>IF(LEFT(tbStoricoOrdini[[#This Row],[ARTICOLO]],3) = "COG","COG",LEFT(tbStoricoOrdini[[#This Row],[ARTICOLO]],FIND(" ",tbStoricoOrdini[[#This Row],[ARTICOLO]])-1))</f>
        <v>BAG</v>
      </c>
      <c r="J6122" t="str">
        <f>MID(tbStoricoOrdini[[#This Row],[ARTICOLO]],FIND(" ",tbStoricoOrdini[[#This Row],[ARTICOLO]])+1,4)</f>
        <v>2500</v>
      </c>
      <c r="K6122" t="str">
        <f>IFERROR(RIGHT(tbStoricoOrdini[[#This Row],[ARTICOLO]],LEN(tbStoricoOrdini[[#This Row],[ARTICOLO]])-FIND(" ",tbStoricoOrdini[[#This Row],[ARTICOLO]],FIND(" ",tbStoricoOrdini[[#This Row],[ARTICOLO]]) +1)),"")</f>
        <v>Plus</v>
      </c>
      <c r="L6122" s="3">
        <f>VLOOKUP(tbStoricoOrdini[[#This Row],[ARTICOLO]],tbArticoli[],2,FALSE)</f>
        <v>220</v>
      </c>
      <c r="M6122" s="22">
        <f>tbStoricoOrdini[[#This Row],[IMPORTO]]/tbStoricoOrdini[[#This Row],[PREZZO]]</f>
        <v>449.60909090909092</v>
      </c>
      <c r="N6122" t="s">
        <v>6</v>
      </c>
      <c r="O6122" s="8">
        <f>VLOOKUP(tbStoricoOrdini[[#This Row],[AGENTE]],tbAgenti[],2,FALSE)</f>
        <v>7.4999999999999997E-2</v>
      </c>
      <c r="P6122" s="2">
        <v>98914</v>
      </c>
      <c r="Q6122" s="2">
        <f>tbStoricoOrdini[[#This Row],[IMPORTO]]*tbStoricoOrdini[[#This Row],[% COMM.]]</f>
        <v>7418.5499999999993</v>
      </c>
      <c r="R6122" s="2">
        <f>tbStoricoOrdini[[#This Row],[TOT. COMM.]]+tbStoricoOrdini[[#This Row],[IMPORTO]]</f>
        <v>106332.55</v>
      </c>
    </row>
    <row r="6123" spans="1:18">
      <c r="A6123" s="1">
        <v>44013</v>
      </c>
      <c r="B6123" s="7">
        <f>MONTH(tbStoricoOrdini[[#This Row],[DATA]])</f>
        <v>7</v>
      </c>
      <c r="C6123" t="s">
        <v>6218</v>
      </c>
      <c r="D6123" t="str">
        <f>RIGHT(tbStoricoOrdini[[#This Row],[ORDINE]],4)</f>
        <v>6120</v>
      </c>
      <c r="E6123" t="s">
        <v>50</v>
      </c>
      <c r="F6123" t="str">
        <f>VLOOKUP(tbStoricoOrdini[[#This Row],[CLIENTE]],tbClienti[],3,FALSE)</f>
        <v>Veneto</v>
      </c>
      <c r="G6123" t="str">
        <f>VLOOKUP(tbStoricoOrdini[[#This Row],[CLIENTE]],tbClienti[],7,FALSE)</f>
        <v>AD</v>
      </c>
      <c r="H6123" t="s">
        <v>66</v>
      </c>
      <c r="I6123" t="str">
        <f>IF(LEFT(tbStoricoOrdini[[#This Row],[ARTICOLO]],3) = "COG","COG",LEFT(tbStoricoOrdini[[#This Row],[ARTICOLO]],FIND(" ",tbStoricoOrdini[[#This Row],[ARTICOLO]])-1))</f>
        <v>BAG</v>
      </c>
      <c r="J6123" t="str">
        <f>MID(tbStoricoOrdini[[#This Row],[ARTICOLO]],FIND(" ",tbStoricoOrdini[[#This Row],[ARTICOLO]])+1,4)</f>
        <v>2500</v>
      </c>
      <c r="K6123" t="str">
        <f>IFERROR(RIGHT(tbStoricoOrdini[[#This Row],[ARTICOLO]],LEN(tbStoricoOrdini[[#This Row],[ARTICOLO]])-FIND(" ",tbStoricoOrdini[[#This Row],[ARTICOLO]],FIND(" ",tbStoricoOrdini[[#This Row],[ARTICOLO]]) +1)),"")</f>
        <v>Plus</v>
      </c>
      <c r="L6123" s="3">
        <f>VLOOKUP(tbStoricoOrdini[[#This Row],[ARTICOLO]],tbArticoli[],2,FALSE)</f>
        <v>220</v>
      </c>
      <c r="M6123" s="22">
        <f>tbStoricoOrdini[[#This Row],[IMPORTO]]/tbStoricoOrdini[[#This Row],[PREZZO]]</f>
        <v>10.813636363636364</v>
      </c>
      <c r="N6123" t="s">
        <v>9</v>
      </c>
      <c r="O6123" s="8">
        <f>VLOOKUP(tbStoricoOrdini[[#This Row],[AGENTE]],tbAgenti[],2,FALSE)</f>
        <v>0.05</v>
      </c>
      <c r="P6123" s="2">
        <v>2379</v>
      </c>
      <c r="Q6123" s="2">
        <f>tbStoricoOrdini[[#This Row],[IMPORTO]]*tbStoricoOrdini[[#This Row],[% COMM.]]</f>
        <v>118.95</v>
      </c>
      <c r="R6123" s="2">
        <f>tbStoricoOrdini[[#This Row],[TOT. COMM.]]+tbStoricoOrdini[[#This Row],[IMPORTO]]</f>
        <v>2497.9499999999998</v>
      </c>
    </row>
    <row r="6124" spans="1:18">
      <c r="A6124" s="1">
        <v>44013</v>
      </c>
      <c r="B6124" s="7">
        <f>MONTH(tbStoricoOrdini[[#This Row],[DATA]])</f>
        <v>7</v>
      </c>
      <c r="C6124" t="s">
        <v>6219</v>
      </c>
      <c r="D6124" t="str">
        <f>RIGHT(tbStoricoOrdini[[#This Row],[ORDINE]],4)</f>
        <v>6121</v>
      </c>
      <c r="E6124" t="s">
        <v>50</v>
      </c>
      <c r="F6124" t="str">
        <f>VLOOKUP(tbStoricoOrdini[[#This Row],[CLIENTE]],tbClienti[],3,FALSE)</f>
        <v>Veneto</v>
      </c>
      <c r="G6124" t="str">
        <f>VLOOKUP(tbStoricoOrdini[[#This Row],[CLIENTE]],tbClienti[],7,FALSE)</f>
        <v>AD</v>
      </c>
      <c r="H6124" t="s">
        <v>82</v>
      </c>
      <c r="I6124" t="str">
        <f>IF(LEFT(tbStoricoOrdini[[#This Row],[ARTICOLO]],3) = "COG","COG",LEFT(tbStoricoOrdini[[#This Row],[ARTICOLO]],FIND(" ",tbStoricoOrdini[[#This Row],[ARTICOLO]])-1))</f>
        <v>COG</v>
      </c>
      <c r="J6124" t="str">
        <f>MID(tbStoricoOrdini[[#This Row],[ARTICOLO]],FIND(" ",tbStoricoOrdini[[#This Row],[ARTICOLO]])+1,4)</f>
        <v>7000</v>
      </c>
      <c r="K6124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6124" s="3">
        <f>VLOOKUP(tbStoricoOrdini[[#This Row],[ARTICOLO]],tbArticoli[],2,FALSE)</f>
        <v>500</v>
      </c>
      <c r="M6124" s="22">
        <f>tbStoricoOrdini[[#This Row],[IMPORTO]]/tbStoricoOrdini[[#This Row],[PREZZO]]</f>
        <v>79.403999999999996</v>
      </c>
      <c r="N6124" t="s">
        <v>9</v>
      </c>
      <c r="O6124" s="8">
        <f>VLOOKUP(tbStoricoOrdini[[#This Row],[AGENTE]],tbAgenti[],2,FALSE)</f>
        <v>0.05</v>
      </c>
      <c r="P6124" s="2">
        <v>39702</v>
      </c>
      <c r="Q6124" s="2">
        <f>tbStoricoOrdini[[#This Row],[IMPORTO]]*tbStoricoOrdini[[#This Row],[% COMM.]]</f>
        <v>1985.1000000000001</v>
      </c>
      <c r="R6124" s="2">
        <f>tbStoricoOrdini[[#This Row],[TOT. COMM.]]+tbStoricoOrdini[[#This Row],[IMPORTO]]</f>
        <v>41687.1</v>
      </c>
    </row>
    <row r="6125" spans="1:18">
      <c r="A6125" s="1">
        <v>44013</v>
      </c>
      <c r="B6125" s="7">
        <f>MONTH(tbStoricoOrdini[[#This Row],[DATA]])</f>
        <v>7</v>
      </c>
      <c r="C6125" t="s">
        <v>6220</v>
      </c>
      <c r="D6125" t="str">
        <f>RIGHT(tbStoricoOrdini[[#This Row],[ORDINE]],4)</f>
        <v>6122</v>
      </c>
      <c r="E6125" t="s">
        <v>50</v>
      </c>
      <c r="F6125" t="str">
        <f>VLOOKUP(tbStoricoOrdini[[#This Row],[CLIENTE]],tbClienti[],3,FALSE)</f>
        <v>Veneto</v>
      </c>
      <c r="G6125" t="str">
        <f>VLOOKUP(tbStoricoOrdini[[#This Row],[CLIENTE]],tbClienti[],7,FALSE)</f>
        <v>AD</v>
      </c>
      <c r="H6125" t="s">
        <v>80</v>
      </c>
      <c r="I6125" t="str">
        <f>IF(LEFT(tbStoricoOrdini[[#This Row],[ARTICOLO]],3) = "COG","COG",LEFT(tbStoricoOrdini[[#This Row],[ARTICOLO]],FIND(" ",tbStoricoOrdini[[#This Row],[ARTICOLO]])-1))</f>
        <v>COG</v>
      </c>
      <c r="J6125" t="str">
        <f>MID(tbStoricoOrdini[[#This Row],[ARTICOLO]],FIND(" ",tbStoricoOrdini[[#This Row],[ARTICOLO]])+1,4)</f>
        <v>5000</v>
      </c>
      <c r="K6125" t="str">
        <f>IFERROR(RIGHT(tbStoricoOrdini[[#This Row],[ARTICOLO]],LEN(tbStoricoOrdini[[#This Row],[ARTICOLO]])-FIND(" ",tbStoricoOrdini[[#This Row],[ARTICOLO]],FIND(" ",tbStoricoOrdini[[#This Row],[ARTICOLO]]) +1)),"")</f>
        <v>Silver</v>
      </c>
      <c r="L6125" s="3">
        <f>VLOOKUP(tbStoricoOrdini[[#This Row],[ARTICOLO]],tbArticoli[],2,FALSE)</f>
        <v>300</v>
      </c>
      <c r="M6125" s="22">
        <f>tbStoricoOrdini[[#This Row],[IMPORTO]]/tbStoricoOrdini[[#This Row],[PREZZO]]</f>
        <v>4.83</v>
      </c>
      <c r="N6125" t="s">
        <v>10</v>
      </c>
      <c r="O6125" s="8">
        <f>VLOOKUP(tbStoricoOrdini[[#This Row],[AGENTE]],tbAgenti[],2,FALSE)</f>
        <v>3.6999999999999998E-2</v>
      </c>
      <c r="P6125" s="2">
        <v>1449</v>
      </c>
      <c r="Q6125" s="2">
        <f>tbStoricoOrdini[[#This Row],[IMPORTO]]*tbStoricoOrdini[[#This Row],[% COMM.]]</f>
        <v>53.613</v>
      </c>
      <c r="R6125" s="2">
        <f>tbStoricoOrdini[[#This Row],[TOT. COMM.]]+tbStoricoOrdini[[#This Row],[IMPORTO]]</f>
        <v>1502.6130000000001</v>
      </c>
    </row>
    <row r="6126" spans="1:18">
      <c r="A6126" s="1">
        <v>44013</v>
      </c>
      <c r="B6126" s="7">
        <f>MONTH(tbStoricoOrdini[[#This Row],[DATA]])</f>
        <v>7</v>
      </c>
      <c r="C6126" t="s">
        <v>6221</v>
      </c>
      <c r="D6126" t="str">
        <f>RIGHT(tbStoricoOrdini[[#This Row],[ORDINE]],4)</f>
        <v>6123</v>
      </c>
      <c r="E6126" t="s">
        <v>50</v>
      </c>
      <c r="F6126" t="str">
        <f>VLOOKUP(tbStoricoOrdini[[#This Row],[CLIENTE]],tbClienti[],3,FALSE)</f>
        <v>Veneto</v>
      </c>
      <c r="G6126" t="str">
        <f>VLOOKUP(tbStoricoOrdini[[#This Row],[CLIENTE]],tbClienti[],7,FALSE)</f>
        <v>AD</v>
      </c>
      <c r="H6126" t="s">
        <v>68</v>
      </c>
      <c r="I6126" t="str">
        <f>IF(LEFT(tbStoricoOrdini[[#This Row],[ARTICOLO]],3) = "COG","COG",LEFT(tbStoricoOrdini[[#This Row],[ARTICOLO]],FIND(" ",tbStoricoOrdini[[#This Row],[ARTICOLO]])-1))</f>
        <v>BAG</v>
      </c>
      <c r="J6126" t="str">
        <f>MID(tbStoricoOrdini[[#This Row],[ARTICOLO]],FIND(" ",tbStoricoOrdini[[#This Row],[ARTICOLO]])+1,4)</f>
        <v>5000</v>
      </c>
      <c r="K6126" t="str">
        <f>IFERROR(RIGHT(tbStoricoOrdini[[#This Row],[ARTICOLO]],LEN(tbStoricoOrdini[[#This Row],[ARTICOLO]])-FIND(" ",tbStoricoOrdini[[#This Row],[ARTICOLO]],FIND(" ",tbStoricoOrdini[[#This Row],[ARTICOLO]]) +1)),"")</f>
        <v/>
      </c>
      <c r="L6126" s="3">
        <f>VLOOKUP(tbStoricoOrdini[[#This Row],[ARTICOLO]],tbArticoli[],2,FALSE)</f>
        <v>250</v>
      </c>
      <c r="M6126" s="22">
        <f>tbStoricoOrdini[[#This Row],[IMPORTO]]/tbStoricoOrdini[[#This Row],[PREZZO]]</f>
        <v>0.88</v>
      </c>
      <c r="N6126" t="s">
        <v>10</v>
      </c>
      <c r="O6126" s="8">
        <f>VLOOKUP(tbStoricoOrdini[[#This Row],[AGENTE]],tbAgenti[],2,FALSE)</f>
        <v>3.6999999999999998E-2</v>
      </c>
      <c r="P6126" s="2">
        <v>220</v>
      </c>
      <c r="Q6126" s="2">
        <f>tbStoricoOrdini[[#This Row],[IMPORTO]]*tbStoricoOrdini[[#This Row],[% COMM.]]</f>
        <v>8.1399999999999988</v>
      </c>
      <c r="R6126" s="2">
        <f>tbStoricoOrdini[[#This Row],[TOT. COMM.]]+tbStoricoOrdini[[#This Row],[IMPORTO]]</f>
        <v>228.14</v>
      </c>
    </row>
    <row r="6127" spans="1:18">
      <c r="A6127" s="1">
        <v>44013</v>
      </c>
      <c r="B6127" s="7">
        <f>MONTH(tbStoricoOrdini[[#This Row],[DATA]])</f>
        <v>7</v>
      </c>
      <c r="C6127" t="s">
        <v>6222</v>
      </c>
      <c r="D6127" t="str">
        <f>RIGHT(tbStoricoOrdini[[#This Row],[ORDINE]],4)</f>
        <v>6124</v>
      </c>
      <c r="E6127" t="s">
        <v>50</v>
      </c>
      <c r="F6127" t="str">
        <f>VLOOKUP(tbStoricoOrdini[[#This Row],[CLIENTE]],tbClienti[],3,FALSE)</f>
        <v>Veneto</v>
      </c>
      <c r="G6127" t="str">
        <f>VLOOKUP(tbStoricoOrdini[[#This Row],[CLIENTE]],tbClienti[],7,FALSE)</f>
        <v>AD</v>
      </c>
      <c r="H6127" t="s">
        <v>68</v>
      </c>
      <c r="I6127" t="str">
        <f>IF(LEFT(tbStoricoOrdini[[#This Row],[ARTICOLO]],3) = "COG","COG",LEFT(tbStoricoOrdini[[#This Row],[ARTICOLO]],FIND(" ",tbStoricoOrdini[[#This Row],[ARTICOLO]])-1))</f>
        <v>BAG</v>
      </c>
      <c r="J6127" t="str">
        <f>MID(tbStoricoOrdini[[#This Row],[ARTICOLO]],FIND(" ",tbStoricoOrdini[[#This Row],[ARTICOLO]])+1,4)</f>
        <v>5000</v>
      </c>
      <c r="K6127" t="str">
        <f>IFERROR(RIGHT(tbStoricoOrdini[[#This Row],[ARTICOLO]],LEN(tbStoricoOrdini[[#This Row],[ARTICOLO]])-FIND(" ",tbStoricoOrdini[[#This Row],[ARTICOLO]],FIND(" ",tbStoricoOrdini[[#This Row],[ARTICOLO]]) +1)),"")</f>
        <v/>
      </c>
      <c r="L6127" s="3">
        <f>VLOOKUP(tbStoricoOrdini[[#This Row],[ARTICOLO]],tbArticoli[],2,FALSE)</f>
        <v>250</v>
      </c>
      <c r="M6127" s="22">
        <f>tbStoricoOrdini[[#This Row],[IMPORTO]]/tbStoricoOrdini[[#This Row],[PREZZO]]</f>
        <v>0.49199999999999999</v>
      </c>
      <c r="N6127" t="s">
        <v>7</v>
      </c>
      <c r="O6127" s="8">
        <f>VLOOKUP(tbStoricoOrdini[[#This Row],[AGENTE]],tbAgenti[],2,FALSE)</f>
        <v>0.03</v>
      </c>
      <c r="P6127" s="2">
        <v>123</v>
      </c>
      <c r="Q6127" s="2">
        <f>tbStoricoOrdini[[#This Row],[IMPORTO]]*tbStoricoOrdini[[#This Row],[% COMM.]]</f>
        <v>3.69</v>
      </c>
      <c r="R6127" s="2">
        <f>tbStoricoOrdini[[#This Row],[TOT. COMM.]]+tbStoricoOrdini[[#This Row],[IMPORTO]]</f>
        <v>126.69</v>
      </c>
    </row>
    <row r="6128" spans="1:18">
      <c r="A6128" s="1">
        <v>44013</v>
      </c>
      <c r="B6128" s="7">
        <f>MONTH(tbStoricoOrdini[[#This Row],[DATA]])</f>
        <v>7</v>
      </c>
      <c r="C6128" t="s">
        <v>6223</v>
      </c>
      <c r="D6128" t="str">
        <f>RIGHT(tbStoricoOrdini[[#This Row],[ORDINE]],4)</f>
        <v>6125</v>
      </c>
      <c r="E6128" t="s">
        <v>50</v>
      </c>
      <c r="F6128" t="str">
        <f>VLOOKUP(tbStoricoOrdini[[#This Row],[CLIENTE]],tbClienti[],3,FALSE)</f>
        <v>Veneto</v>
      </c>
      <c r="G6128" t="str">
        <f>VLOOKUP(tbStoricoOrdini[[#This Row],[CLIENTE]],tbClienti[],7,FALSE)</f>
        <v>AD</v>
      </c>
      <c r="H6128" t="s">
        <v>69</v>
      </c>
      <c r="I6128" t="str">
        <f>IF(LEFT(tbStoricoOrdini[[#This Row],[ARTICOLO]],3) = "COG","COG",LEFT(tbStoricoOrdini[[#This Row],[ARTICOLO]],FIND(" ",tbStoricoOrdini[[#This Row],[ARTICOLO]])-1))</f>
        <v>BAG</v>
      </c>
      <c r="J6128" t="str">
        <f>MID(tbStoricoOrdini[[#This Row],[ARTICOLO]],FIND(" ",tbStoricoOrdini[[#This Row],[ARTICOLO]])+1,4)</f>
        <v>1121</v>
      </c>
      <c r="K6128" t="str">
        <f>IFERROR(RIGHT(tbStoricoOrdini[[#This Row],[ARTICOLO]],LEN(tbStoricoOrdini[[#This Row],[ARTICOLO]])-FIND(" ",tbStoricoOrdini[[#This Row],[ARTICOLO]],FIND(" ",tbStoricoOrdini[[#This Row],[ARTICOLO]]) +1)),"")</f>
        <v>Gold</v>
      </c>
      <c r="L6128" s="3">
        <f>VLOOKUP(tbStoricoOrdini[[#This Row],[ARTICOLO]],tbArticoli[],2,FALSE)</f>
        <v>230</v>
      </c>
      <c r="M6128" s="22">
        <f>tbStoricoOrdini[[#This Row],[IMPORTO]]/tbStoricoOrdini[[#This Row],[PREZZO]]</f>
        <v>21.513043478260869</v>
      </c>
      <c r="N6128" t="s">
        <v>6</v>
      </c>
      <c r="O6128" s="8">
        <f>VLOOKUP(tbStoricoOrdini[[#This Row],[AGENTE]],tbAgenti[],2,FALSE)</f>
        <v>7.4999999999999997E-2</v>
      </c>
      <c r="P6128" s="2">
        <v>4948</v>
      </c>
      <c r="Q6128" s="2">
        <f>tbStoricoOrdini[[#This Row],[IMPORTO]]*tbStoricoOrdini[[#This Row],[% COMM.]]</f>
        <v>371.09999999999997</v>
      </c>
      <c r="R6128" s="2">
        <f>tbStoricoOrdini[[#This Row],[TOT. COMM.]]+tbStoricoOrdini[[#This Row],[IMPORTO]]</f>
        <v>5319.1</v>
      </c>
    </row>
    <row r="6129" spans="1:18">
      <c r="A6129" s="1">
        <v>44013</v>
      </c>
      <c r="B6129" s="7">
        <f>MONTH(tbStoricoOrdini[[#This Row],[DATA]])</f>
        <v>7</v>
      </c>
      <c r="C6129" t="s">
        <v>6224</v>
      </c>
      <c r="D6129" t="str">
        <f>RIGHT(tbStoricoOrdini[[#This Row],[ORDINE]],4)</f>
        <v>6126</v>
      </c>
      <c r="E6129" t="s">
        <v>50</v>
      </c>
      <c r="F6129" t="str">
        <f>VLOOKUP(tbStoricoOrdini[[#This Row],[CLIENTE]],tbClienti[],3,FALSE)</f>
        <v>Veneto</v>
      </c>
      <c r="G6129" t="str">
        <f>VLOOKUP(tbStoricoOrdini[[#This Row],[CLIENTE]],tbClienti[],7,FALSE)</f>
        <v>AD</v>
      </c>
      <c r="H6129" t="s">
        <v>69</v>
      </c>
      <c r="I6129" t="str">
        <f>IF(LEFT(tbStoricoOrdini[[#This Row],[ARTICOLO]],3) = "COG","COG",LEFT(tbStoricoOrdini[[#This Row],[ARTICOLO]],FIND(" ",tbStoricoOrdini[[#This Row],[ARTICOLO]])-1))</f>
        <v>BAG</v>
      </c>
      <c r="J6129" t="str">
        <f>MID(tbStoricoOrdini[[#This Row],[ARTICOLO]],FIND(" ",tbStoricoOrdini[[#This Row],[ARTICOLO]])+1,4)</f>
        <v>1121</v>
      </c>
      <c r="K6129" t="str">
        <f>IFERROR(RIGHT(tbStoricoOrdini[[#This Row],[ARTICOLO]],LEN(tbStoricoOrdini[[#This Row],[ARTICOLO]])-FIND(" ",tbStoricoOrdini[[#This Row],[ARTICOLO]],FIND(" ",tbStoricoOrdini[[#This Row],[ARTICOLO]]) +1)),"")</f>
        <v>Gold</v>
      </c>
      <c r="L6129" s="3">
        <f>VLOOKUP(tbStoricoOrdini[[#This Row],[ARTICOLO]],tbArticoli[],2,FALSE)</f>
        <v>230</v>
      </c>
      <c r="M6129" s="22">
        <f>tbStoricoOrdini[[#This Row],[IMPORTO]]/tbStoricoOrdini[[#This Row],[PREZZO]]</f>
        <v>1002.7782608695652</v>
      </c>
      <c r="N6129" t="s">
        <v>9</v>
      </c>
      <c r="O6129" s="8">
        <f>VLOOKUP(tbStoricoOrdini[[#This Row],[AGENTE]],tbAgenti[],2,FALSE)</f>
        <v>0.05</v>
      </c>
      <c r="P6129" s="2">
        <v>230639</v>
      </c>
      <c r="Q6129" s="2">
        <f>tbStoricoOrdini[[#This Row],[IMPORTO]]*tbStoricoOrdini[[#This Row],[% COMM.]]</f>
        <v>11531.95</v>
      </c>
      <c r="R6129" s="2">
        <f>tbStoricoOrdini[[#This Row],[TOT. COMM.]]+tbStoricoOrdini[[#This Row],[IMPORTO]]</f>
        <v>242170.95</v>
      </c>
    </row>
    <row r="6130" spans="1:18">
      <c r="A6130" s="1">
        <v>44013</v>
      </c>
      <c r="B6130" s="7">
        <f>MONTH(tbStoricoOrdini[[#This Row],[DATA]])</f>
        <v>7</v>
      </c>
      <c r="C6130" t="s">
        <v>6225</v>
      </c>
      <c r="D6130" t="str">
        <f>RIGHT(tbStoricoOrdini[[#This Row],[ORDINE]],4)</f>
        <v>6127</v>
      </c>
      <c r="E6130" t="s">
        <v>50</v>
      </c>
      <c r="F6130" t="str">
        <f>VLOOKUP(tbStoricoOrdini[[#This Row],[CLIENTE]],tbClienti[],3,FALSE)</f>
        <v>Veneto</v>
      </c>
      <c r="G6130" t="str">
        <f>VLOOKUP(tbStoricoOrdini[[#This Row],[CLIENTE]],tbClienti[],7,FALSE)</f>
        <v>AD</v>
      </c>
      <c r="H6130" t="s">
        <v>83</v>
      </c>
      <c r="I6130" t="str">
        <f>IF(LEFT(tbStoricoOrdini[[#This Row],[ARTICOLO]],3) = "COG","COG",LEFT(tbStoricoOrdini[[#This Row],[ARTICOLO]],FIND(" ",tbStoricoOrdini[[#This Row],[ARTICOLO]])-1))</f>
        <v>COG</v>
      </c>
      <c r="J6130" t="str">
        <f>MID(tbStoricoOrdini[[#This Row],[ARTICOLO]],FIND(" ",tbStoricoOrdini[[#This Row],[ARTICOLO]])+1,4)</f>
        <v>8000</v>
      </c>
      <c r="K6130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6130" s="3">
        <f>VLOOKUP(tbStoricoOrdini[[#This Row],[ARTICOLO]],tbArticoli[],2,FALSE)</f>
        <v>670</v>
      </c>
      <c r="M6130" s="22">
        <f>tbStoricoOrdini[[#This Row],[IMPORTO]]/tbStoricoOrdini[[#This Row],[PREZZO]]</f>
        <v>0.49850746268656715</v>
      </c>
      <c r="N6130" t="s">
        <v>19</v>
      </c>
      <c r="O6130" s="8">
        <f>VLOOKUP(tbStoricoOrdini[[#This Row],[AGENTE]],tbAgenti[],2,FALSE)</f>
        <v>0.05</v>
      </c>
      <c r="P6130" s="2">
        <v>334</v>
      </c>
      <c r="Q6130" s="2">
        <f>tbStoricoOrdini[[#This Row],[IMPORTO]]*tbStoricoOrdini[[#This Row],[% COMM.]]</f>
        <v>16.7</v>
      </c>
      <c r="R6130" s="2">
        <f>tbStoricoOrdini[[#This Row],[TOT. COMM.]]+tbStoricoOrdini[[#This Row],[IMPORTO]]</f>
        <v>350.7</v>
      </c>
    </row>
    <row r="6131" spans="1:18">
      <c r="A6131" s="1">
        <v>44013</v>
      </c>
      <c r="B6131" s="7">
        <f>MONTH(tbStoricoOrdini[[#This Row],[DATA]])</f>
        <v>7</v>
      </c>
      <c r="C6131" t="s">
        <v>6226</v>
      </c>
      <c r="D6131" t="str">
        <f>RIGHT(tbStoricoOrdini[[#This Row],[ORDINE]],4)</f>
        <v>6128</v>
      </c>
      <c r="E6131" t="s">
        <v>50</v>
      </c>
      <c r="F6131" t="str">
        <f>VLOOKUP(tbStoricoOrdini[[#This Row],[CLIENTE]],tbClienti[],3,FALSE)</f>
        <v>Veneto</v>
      </c>
      <c r="G6131" t="str">
        <f>VLOOKUP(tbStoricoOrdini[[#This Row],[CLIENTE]],tbClienti[],7,FALSE)</f>
        <v>AD</v>
      </c>
      <c r="H6131" t="s">
        <v>83</v>
      </c>
      <c r="I6131" t="str">
        <f>IF(LEFT(tbStoricoOrdini[[#This Row],[ARTICOLO]],3) = "COG","COG",LEFT(tbStoricoOrdini[[#This Row],[ARTICOLO]],FIND(" ",tbStoricoOrdini[[#This Row],[ARTICOLO]])-1))</f>
        <v>COG</v>
      </c>
      <c r="J6131" t="str">
        <f>MID(tbStoricoOrdini[[#This Row],[ARTICOLO]],FIND(" ",tbStoricoOrdini[[#This Row],[ARTICOLO]])+1,4)</f>
        <v>8000</v>
      </c>
      <c r="K6131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6131" s="3">
        <f>VLOOKUP(tbStoricoOrdini[[#This Row],[ARTICOLO]],tbArticoli[],2,FALSE)</f>
        <v>670</v>
      </c>
      <c r="M6131" s="22">
        <f>tbStoricoOrdini[[#This Row],[IMPORTO]]/tbStoricoOrdini[[#This Row],[PREZZO]]</f>
        <v>5.8238805970149254</v>
      </c>
      <c r="N6131" t="s">
        <v>6</v>
      </c>
      <c r="O6131" s="8">
        <f>VLOOKUP(tbStoricoOrdini[[#This Row],[AGENTE]],tbAgenti[],2,FALSE)</f>
        <v>7.4999999999999997E-2</v>
      </c>
      <c r="P6131" s="2">
        <v>3902</v>
      </c>
      <c r="Q6131" s="2">
        <f>tbStoricoOrdini[[#This Row],[IMPORTO]]*tbStoricoOrdini[[#This Row],[% COMM.]]</f>
        <v>292.64999999999998</v>
      </c>
      <c r="R6131" s="2">
        <f>tbStoricoOrdini[[#This Row],[TOT. COMM.]]+tbStoricoOrdini[[#This Row],[IMPORTO]]</f>
        <v>4194.6499999999996</v>
      </c>
    </row>
    <row r="6132" spans="1:18">
      <c r="A6132" s="1">
        <v>44013</v>
      </c>
      <c r="B6132" s="7">
        <f>MONTH(tbStoricoOrdini[[#This Row],[DATA]])</f>
        <v>7</v>
      </c>
      <c r="C6132" t="s">
        <v>6227</v>
      </c>
      <c r="D6132" t="str">
        <f>RIGHT(tbStoricoOrdini[[#This Row],[ORDINE]],4)</f>
        <v>6129</v>
      </c>
      <c r="E6132" t="s">
        <v>50</v>
      </c>
      <c r="F6132" t="str">
        <f>VLOOKUP(tbStoricoOrdini[[#This Row],[CLIENTE]],tbClienti[],3,FALSE)</f>
        <v>Veneto</v>
      </c>
      <c r="G6132" t="str">
        <f>VLOOKUP(tbStoricoOrdini[[#This Row],[CLIENTE]],tbClienti[],7,FALSE)</f>
        <v>AD</v>
      </c>
      <c r="H6132" t="s">
        <v>83</v>
      </c>
      <c r="I6132" t="str">
        <f>IF(LEFT(tbStoricoOrdini[[#This Row],[ARTICOLO]],3) = "COG","COG",LEFT(tbStoricoOrdini[[#This Row],[ARTICOLO]],FIND(" ",tbStoricoOrdini[[#This Row],[ARTICOLO]])-1))</f>
        <v>COG</v>
      </c>
      <c r="J6132" t="str">
        <f>MID(tbStoricoOrdini[[#This Row],[ARTICOLO]],FIND(" ",tbStoricoOrdini[[#This Row],[ARTICOLO]])+1,4)</f>
        <v>8000</v>
      </c>
      <c r="K6132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6132" s="3">
        <f>VLOOKUP(tbStoricoOrdini[[#This Row],[ARTICOLO]],tbArticoli[],2,FALSE)</f>
        <v>670</v>
      </c>
      <c r="M6132" s="22">
        <f>tbStoricoOrdini[[#This Row],[IMPORTO]]/tbStoricoOrdini[[#This Row],[PREZZO]]</f>
        <v>1077.0492537313432</v>
      </c>
      <c r="N6132" t="s">
        <v>9</v>
      </c>
      <c r="O6132" s="8">
        <f>VLOOKUP(tbStoricoOrdini[[#This Row],[AGENTE]],tbAgenti[],2,FALSE)</f>
        <v>0.05</v>
      </c>
      <c r="P6132" s="2">
        <v>721623</v>
      </c>
      <c r="Q6132" s="2">
        <f>tbStoricoOrdini[[#This Row],[IMPORTO]]*tbStoricoOrdini[[#This Row],[% COMM.]]</f>
        <v>36081.15</v>
      </c>
      <c r="R6132" s="2">
        <f>tbStoricoOrdini[[#This Row],[TOT. COMM.]]+tbStoricoOrdini[[#This Row],[IMPORTO]]</f>
        <v>757704.15</v>
      </c>
    </row>
    <row r="6133" spans="1:18">
      <c r="A6133" s="1">
        <v>44013</v>
      </c>
      <c r="B6133" s="7">
        <f>MONTH(tbStoricoOrdini[[#This Row],[DATA]])</f>
        <v>7</v>
      </c>
      <c r="C6133" t="s">
        <v>6228</v>
      </c>
      <c r="D6133" t="str">
        <f>RIGHT(tbStoricoOrdini[[#This Row],[ORDINE]],4)</f>
        <v>6130</v>
      </c>
      <c r="E6133" t="s">
        <v>50</v>
      </c>
      <c r="F6133" t="str">
        <f>VLOOKUP(tbStoricoOrdini[[#This Row],[CLIENTE]],tbClienti[],3,FALSE)</f>
        <v>Veneto</v>
      </c>
      <c r="G6133" t="str">
        <f>VLOOKUP(tbStoricoOrdini[[#This Row],[CLIENTE]],tbClienti[],7,FALSE)</f>
        <v>AD</v>
      </c>
      <c r="H6133" t="s">
        <v>70</v>
      </c>
      <c r="I6133" t="str">
        <f>IF(LEFT(tbStoricoOrdini[[#This Row],[ARTICOLO]],3) = "COG","COG",LEFT(tbStoricoOrdini[[#This Row],[ARTICOLO]],FIND(" ",tbStoricoOrdini[[#This Row],[ARTICOLO]])-1))</f>
        <v>EB08</v>
      </c>
      <c r="J6133" t="str">
        <f>MID(tbStoricoOrdini[[#This Row],[ARTICOLO]],FIND(" ",tbStoricoOrdini[[#This Row],[ARTICOLO]])+1,4)</f>
        <v>7500</v>
      </c>
      <c r="K6133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6133" s="3">
        <f>VLOOKUP(tbStoricoOrdini[[#This Row],[ARTICOLO]],tbArticoli[],2,FALSE)</f>
        <v>180</v>
      </c>
      <c r="M6133" s="22">
        <f>tbStoricoOrdini[[#This Row],[IMPORTO]]/tbStoricoOrdini[[#This Row],[PREZZO]]</f>
        <v>7.3833333333333337</v>
      </c>
      <c r="N6133" t="s">
        <v>10</v>
      </c>
      <c r="O6133" s="8">
        <f>VLOOKUP(tbStoricoOrdini[[#This Row],[AGENTE]],tbAgenti[],2,FALSE)</f>
        <v>3.6999999999999998E-2</v>
      </c>
      <c r="P6133" s="2">
        <v>1329</v>
      </c>
      <c r="Q6133" s="2">
        <f>tbStoricoOrdini[[#This Row],[IMPORTO]]*tbStoricoOrdini[[#This Row],[% COMM.]]</f>
        <v>49.172999999999995</v>
      </c>
      <c r="R6133" s="2">
        <f>tbStoricoOrdini[[#This Row],[TOT. COMM.]]+tbStoricoOrdini[[#This Row],[IMPORTO]]</f>
        <v>1378.173</v>
      </c>
    </row>
    <row r="6134" spans="1:18">
      <c r="A6134" s="1">
        <v>44013</v>
      </c>
      <c r="B6134" s="7">
        <f>MONTH(tbStoricoOrdini[[#This Row],[DATA]])</f>
        <v>7</v>
      </c>
      <c r="C6134" t="s">
        <v>6229</v>
      </c>
      <c r="D6134" t="str">
        <f>RIGHT(tbStoricoOrdini[[#This Row],[ORDINE]],4)</f>
        <v>6131</v>
      </c>
      <c r="E6134" t="s">
        <v>50</v>
      </c>
      <c r="F6134" t="str">
        <f>VLOOKUP(tbStoricoOrdini[[#This Row],[CLIENTE]],tbClienti[],3,FALSE)</f>
        <v>Veneto</v>
      </c>
      <c r="G6134" t="str">
        <f>VLOOKUP(tbStoricoOrdini[[#This Row],[CLIENTE]],tbClienti[],7,FALSE)</f>
        <v>AD</v>
      </c>
      <c r="H6134" t="s">
        <v>70</v>
      </c>
      <c r="I6134" t="str">
        <f>IF(LEFT(tbStoricoOrdini[[#This Row],[ARTICOLO]],3) = "COG","COG",LEFT(tbStoricoOrdini[[#This Row],[ARTICOLO]],FIND(" ",tbStoricoOrdini[[#This Row],[ARTICOLO]])-1))</f>
        <v>EB08</v>
      </c>
      <c r="J6134" t="str">
        <f>MID(tbStoricoOrdini[[#This Row],[ARTICOLO]],FIND(" ",tbStoricoOrdini[[#This Row],[ARTICOLO]])+1,4)</f>
        <v>7500</v>
      </c>
      <c r="K6134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6134" s="3">
        <f>VLOOKUP(tbStoricoOrdini[[#This Row],[ARTICOLO]],tbArticoli[],2,FALSE)</f>
        <v>180</v>
      </c>
      <c r="M6134" s="22">
        <f>tbStoricoOrdini[[#This Row],[IMPORTO]]/tbStoricoOrdini[[#This Row],[PREZZO]]</f>
        <v>0.58888888888888891</v>
      </c>
      <c r="N6134" t="s">
        <v>9</v>
      </c>
      <c r="O6134" s="8">
        <f>VLOOKUP(tbStoricoOrdini[[#This Row],[AGENTE]],tbAgenti[],2,FALSE)</f>
        <v>0.05</v>
      </c>
      <c r="P6134" s="2">
        <v>106</v>
      </c>
      <c r="Q6134" s="2">
        <f>tbStoricoOrdini[[#This Row],[IMPORTO]]*tbStoricoOrdini[[#This Row],[% COMM.]]</f>
        <v>5.3000000000000007</v>
      </c>
      <c r="R6134" s="2">
        <f>tbStoricoOrdini[[#This Row],[TOT. COMM.]]+tbStoricoOrdini[[#This Row],[IMPORTO]]</f>
        <v>111.3</v>
      </c>
    </row>
    <row r="6135" spans="1:18">
      <c r="A6135" s="1">
        <v>44013</v>
      </c>
      <c r="B6135" s="7">
        <f>MONTH(tbStoricoOrdini[[#This Row],[DATA]])</f>
        <v>7</v>
      </c>
      <c r="C6135" t="s">
        <v>6230</v>
      </c>
      <c r="D6135" t="str">
        <f>RIGHT(tbStoricoOrdini[[#This Row],[ORDINE]],4)</f>
        <v>6132</v>
      </c>
      <c r="E6135" t="s">
        <v>50</v>
      </c>
      <c r="F6135" t="str">
        <f>VLOOKUP(tbStoricoOrdini[[#This Row],[CLIENTE]],tbClienti[],3,FALSE)</f>
        <v>Veneto</v>
      </c>
      <c r="G6135" t="str">
        <f>VLOOKUP(tbStoricoOrdini[[#This Row],[CLIENTE]],tbClienti[],7,FALSE)</f>
        <v>AD</v>
      </c>
      <c r="H6135" t="s">
        <v>75</v>
      </c>
      <c r="I6135" t="str">
        <f>IF(LEFT(tbStoricoOrdini[[#This Row],[ARTICOLO]],3) = "COG","COG",LEFT(tbStoricoOrdini[[#This Row],[ARTICOLO]],FIND(" ",tbStoricoOrdini[[#This Row],[ARTICOLO]])-1))</f>
        <v>AVRC</v>
      </c>
      <c r="J6135" t="str">
        <f>MID(tbStoricoOrdini[[#This Row],[ARTICOLO]],FIND(" ",tbStoricoOrdini[[#This Row],[ARTICOLO]])+1,4)</f>
        <v>1000</v>
      </c>
      <c r="K6135" t="str">
        <f>IFERROR(RIGHT(tbStoricoOrdini[[#This Row],[ARTICOLO]],LEN(tbStoricoOrdini[[#This Row],[ARTICOLO]])-FIND(" ",tbStoricoOrdini[[#This Row],[ARTICOLO]],FIND(" ",tbStoricoOrdini[[#This Row],[ARTICOLO]]) +1)),"")</f>
        <v>Silver</v>
      </c>
      <c r="L6135" s="3">
        <f>VLOOKUP(tbStoricoOrdini[[#This Row],[ARTICOLO]],tbArticoli[],2,FALSE)</f>
        <v>390</v>
      </c>
      <c r="M6135" s="22">
        <f>tbStoricoOrdini[[#This Row],[IMPORTO]]/tbStoricoOrdini[[#This Row],[PREZZO]]</f>
        <v>14.158974358974358</v>
      </c>
      <c r="N6135" t="s">
        <v>9</v>
      </c>
      <c r="O6135" s="8">
        <f>VLOOKUP(tbStoricoOrdini[[#This Row],[AGENTE]],tbAgenti[],2,FALSE)</f>
        <v>0.05</v>
      </c>
      <c r="P6135" s="2">
        <v>5522</v>
      </c>
      <c r="Q6135" s="2">
        <f>tbStoricoOrdini[[#This Row],[IMPORTO]]*tbStoricoOrdini[[#This Row],[% COMM.]]</f>
        <v>276.10000000000002</v>
      </c>
      <c r="R6135" s="2">
        <f>tbStoricoOrdini[[#This Row],[TOT. COMM.]]+tbStoricoOrdini[[#This Row],[IMPORTO]]</f>
        <v>5798.1</v>
      </c>
    </row>
    <row r="6136" spans="1:18">
      <c r="A6136" s="1">
        <v>44013</v>
      </c>
      <c r="B6136" s="7">
        <f>MONTH(tbStoricoOrdini[[#This Row],[DATA]])</f>
        <v>7</v>
      </c>
      <c r="C6136" t="s">
        <v>6231</v>
      </c>
      <c r="D6136" t="str">
        <f>RIGHT(tbStoricoOrdini[[#This Row],[ORDINE]],4)</f>
        <v>6133</v>
      </c>
      <c r="E6136" t="s">
        <v>50</v>
      </c>
      <c r="F6136" t="str">
        <f>VLOOKUP(tbStoricoOrdini[[#This Row],[CLIENTE]],tbClienti[],3,FALSE)</f>
        <v>Veneto</v>
      </c>
      <c r="G6136" t="str">
        <f>VLOOKUP(tbStoricoOrdini[[#This Row],[CLIENTE]],tbClienti[],7,FALSE)</f>
        <v>AD</v>
      </c>
      <c r="H6136" t="s">
        <v>71</v>
      </c>
      <c r="I6136" t="str">
        <f>IF(LEFT(tbStoricoOrdini[[#This Row],[ARTICOLO]],3) = "COG","COG",LEFT(tbStoricoOrdini[[#This Row],[ARTICOLO]],FIND(" ",tbStoricoOrdini[[#This Row],[ARTICOLO]])-1))</f>
        <v>EB07</v>
      </c>
      <c r="J6136" t="str">
        <f>MID(tbStoricoOrdini[[#This Row],[ARTICOLO]],FIND(" ",tbStoricoOrdini[[#This Row],[ARTICOLO]])+1,4)</f>
        <v>5000</v>
      </c>
      <c r="K6136" t="str">
        <f>IFERROR(RIGHT(tbStoricoOrdini[[#This Row],[ARTICOLO]],LEN(tbStoricoOrdini[[#This Row],[ARTICOLO]])-FIND(" ",tbStoricoOrdini[[#This Row],[ARTICOLO]],FIND(" ",tbStoricoOrdini[[#This Row],[ARTICOLO]]) +1)),"")</f>
        <v/>
      </c>
      <c r="L6136" s="3">
        <f>VLOOKUP(tbStoricoOrdini[[#This Row],[ARTICOLO]],tbArticoli[],2,FALSE)</f>
        <v>140</v>
      </c>
      <c r="M6136" s="22">
        <f>tbStoricoOrdini[[#This Row],[IMPORTO]]/tbStoricoOrdini[[#This Row],[PREZZO]]</f>
        <v>1.8928571428571428</v>
      </c>
      <c r="N6136" t="s">
        <v>10</v>
      </c>
      <c r="O6136" s="8">
        <f>VLOOKUP(tbStoricoOrdini[[#This Row],[AGENTE]],tbAgenti[],2,FALSE)</f>
        <v>3.6999999999999998E-2</v>
      </c>
      <c r="P6136" s="2">
        <v>265</v>
      </c>
      <c r="Q6136" s="2">
        <f>tbStoricoOrdini[[#This Row],[IMPORTO]]*tbStoricoOrdini[[#This Row],[% COMM.]]</f>
        <v>9.8049999999999997</v>
      </c>
      <c r="R6136" s="2">
        <f>tbStoricoOrdini[[#This Row],[TOT. COMM.]]+tbStoricoOrdini[[#This Row],[IMPORTO]]</f>
        <v>274.80500000000001</v>
      </c>
    </row>
    <row r="6137" spans="1:18">
      <c r="A6137" s="1">
        <v>44013</v>
      </c>
      <c r="B6137" s="7">
        <f>MONTH(tbStoricoOrdini[[#This Row],[DATA]])</f>
        <v>7</v>
      </c>
      <c r="C6137" t="s">
        <v>6232</v>
      </c>
      <c r="D6137" t="str">
        <f>RIGHT(tbStoricoOrdini[[#This Row],[ORDINE]],4)</f>
        <v>6134</v>
      </c>
      <c r="E6137" t="s">
        <v>50</v>
      </c>
      <c r="F6137" t="str">
        <f>VLOOKUP(tbStoricoOrdini[[#This Row],[CLIENTE]],tbClienti[],3,FALSE)</f>
        <v>Veneto</v>
      </c>
      <c r="G6137" t="str">
        <f>VLOOKUP(tbStoricoOrdini[[#This Row],[CLIENTE]],tbClienti[],7,FALSE)</f>
        <v>AD</v>
      </c>
      <c r="H6137" t="s">
        <v>71</v>
      </c>
      <c r="I6137" t="str">
        <f>IF(LEFT(tbStoricoOrdini[[#This Row],[ARTICOLO]],3) = "COG","COG",LEFT(tbStoricoOrdini[[#This Row],[ARTICOLO]],FIND(" ",tbStoricoOrdini[[#This Row],[ARTICOLO]])-1))</f>
        <v>EB07</v>
      </c>
      <c r="J6137" t="str">
        <f>MID(tbStoricoOrdini[[#This Row],[ARTICOLO]],FIND(" ",tbStoricoOrdini[[#This Row],[ARTICOLO]])+1,4)</f>
        <v>5000</v>
      </c>
      <c r="K6137" t="str">
        <f>IFERROR(RIGHT(tbStoricoOrdini[[#This Row],[ARTICOLO]],LEN(tbStoricoOrdini[[#This Row],[ARTICOLO]])-FIND(" ",tbStoricoOrdini[[#This Row],[ARTICOLO]],FIND(" ",tbStoricoOrdini[[#This Row],[ARTICOLO]]) +1)),"")</f>
        <v/>
      </c>
      <c r="L6137" s="3">
        <f>VLOOKUP(tbStoricoOrdini[[#This Row],[ARTICOLO]],tbArticoli[],2,FALSE)</f>
        <v>140</v>
      </c>
      <c r="M6137" s="22">
        <f>tbStoricoOrdini[[#This Row],[IMPORTO]]/tbStoricoOrdini[[#This Row],[PREZZO]]</f>
        <v>0.31428571428571428</v>
      </c>
      <c r="N6137" t="s">
        <v>13</v>
      </c>
      <c r="O6137" s="8">
        <f>VLOOKUP(tbStoricoOrdini[[#This Row],[AGENTE]],tbAgenti[],2,FALSE)</f>
        <v>0.1</v>
      </c>
      <c r="P6137" s="2">
        <v>44</v>
      </c>
      <c r="Q6137" s="2">
        <f>tbStoricoOrdini[[#This Row],[IMPORTO]]*tbStoricoOrdini[[#This Row],[% COMM.]]</f>
        <v>4.4000000000000004</v>
      </c>
      <c r="R6137" s="2">
        <f>tbStoricoOrdini[[#This Row],[TOT. COMM.]]+tbStoricoOrdini[[#This Row],[IMPORTO]]</f>
        <v>48.4</v>
      </c>
    </row>
    <row r="6138" spans="1:18">
      <c r="A6138" s="1">
        <v>44013</v>
      </c>
      <c r="B6138" s="7">
        <f>MONTH(tbStoricoOrdini[[#This Row],[DATA]])</f>
        <v>7</v>
      </c>
      <c r="C6138" t="s">
        <v>6233</v>
      </c>
      <c r="D6138" t="str">
        <f>RIGHT(tbStoricoOrdini[[#This Row],[ORDINE]],4)</f>
        <v>6135</v>
      </c>
      <c r="E6138" t="s">
        <v>50</v>
      </c>
      <c r="F6138" t="str">
        <f>VLOOKUP(tbStoricoOrdini[[#This Row],[CLIENTE]],tbClienti[],3,FALSE)</f>
        <v>Veneto</v>
      </c>
      <c r="G6138" t="str">
        <f>VLOOKUP(tbStoricoOrdini[[#This Row],[CLIENTE]],tbClienti[],7,FALSE)</f>
        <v>AD</v>
      </c>
      <c r="H6138" t="s">
        <v>71</v>
      </c>
      <c r="I6138" t="str">
        <f>IF(LEFT(tbStoricoOrdini[[#This Row],[ARTICOLO]],3) = "COG","COG",LEFT(tbStoricoOrdini[[#This Row],[ARTICOLO]],FIND(" ",tbStoricoOrdini[[#This Row],[ARTICOLO]])-1))</f>
        <v>EB07</v>
      </c>
      <c r="J6138" t="str">
        <f>MID(tbStoricoOrdini[[#This Row],[ARTICOLO]],FIND(" ",tbStoricoOrdini[[#This Row],[ARTICOLO]])+1,4)</f>
        <v>5000</v>
      </c>
      <c r="K6138" t="str">
        <f>IFERROR(RIGHT(tbStoricoOrdini[[#This Row],[ARTICOLO]],LEN(tbStoricoOrdini[[#This Row],[ARTICOLO]])-FIND(" ",tbStoricoOrdini[[#This Row],[ARTICOLO]],FIND(" ",tbStoricoOrdini[[#This Row],[ARTICOLO]]) +1)),"")</f>
        <v/>
      </c>
      <c r="L6138" s="3">
        <f>VLOOKUP(tbStoricoOrdini[[#This Row],[ARTICOLO]],tbArticoli[],2,FALSE)</f>
        <v>140</v>
      </c>
      <c r="M6138" s="22">
        <f>tbStoricoOrdini[[#This Row],[IMPORTO]]/tbStoricoOrdini[[#This Row],[PREZZO]]</f>
        <v>2.8214285714285716</v>
      </c>
      <c r="N6138" t="s">
        <v>6</v>
      </c>
      <c r="O6138" s="8">
        <f>VLOOKUP(tbStoricoOrdini[[#This Row],[AGENTE]],tbAgenti[],2,FALSE)</f>
        <v>7.4999999999999997E-2</v>
      </c>
      <c r="P6138" s="2">
        <v>395</v>
      </c>
      <c r="Q6138" s="2">
        <f>tbStoricoOrdini[[#This Row],[IMPORTO]]*tbStoricoOrdini[[#This Row],[% COMM.]]</f>
        <v>29.625</v>
      </c>
      <c r="R6138" s="2">
        <f>tbStoricoOrdini[[#This Row],[TOT. COMM.]]+tbStoricoOrdini[[#This Row],[IMPORTO]]</f>
        <v>424.625</v>
      </c>
    </row>
    <row r="6139" spans="1:18">
      <c r="A6139" s="1">
        <v>44013</v>
      </c>
      <c r="B6139" s="7">
        <f>MONTH(tbStoricoOrdini[[#This Row],[DATA]])</f>
        <v>7</v>
      </c>
      <c r="C6139" t="s">
        <v>6234</v>
      </c>
      <c r="D6139" t="str">
        <f>RIGHT(tbStoricoOrdini[[#This Row],[ORDINE]],4)</f>
        <v>6136</v>
      </c>
      <c r="E6139" t="s">
        <v>50</v>
      </c>
      <c r="F6139" t="str">
        <f>VLOOKUP(tbStoricoOrdini[[#This Row],[CLIENTE]],tbClienti[],3,FALSE)</f>
        <v>Veneto</v>
      </c>
      <c r="G6139" t="str">
        <f>VLOOKUP(tbStoricoOrdini[[#This Row],[CLIENTE]],tbClienti[],7,FALSE)</f>
        <v>AD</v>
      </c>
      <c r="H6139" t="s">
        <v>71</v>
      </c>
      <c r="I6139" t="str">
        <f>IF(LEFT(tbStoricoOrdini[[#This Row],[ARTICOLO]],3) = "COG","COG",LEFT(tbStoricoOrdini[[#This Row],[ARTICOLO]],FIND(" ",tbStoricoOrdini[[#This Row],[ARTICOLO]])-1))</f>
        <v>EB07</v>
      </c>
      <c r="J6139" t="str">
        <f>MID(tbStoricoOrdini[[#This Row],[ARTICOLO]],FIND(" ",tbStoricoOrdini[[#This Row],[ARTICOLO]])+1,4)</f>
        <v>5000</v>
      </c>
      <c r="K6139" t="str">
        <f>IFERROR(RIGHT(tbStoricoOrdini[[#This Row],[ARTICOLO]],LEN(tbStoricoOrdini[[#This Row],[ARTICOLO]])-FIND(" ",tbStoricoOrdini[[#This Row],[ARTICOLO]],FIND(" ",tbStoricoOrdini[[#This Row],[ARTICOLO]]) +1)),"")</f>
        <v/>
      </c>
      <c r="L6139" s="3">
        <f>VLOOKUP(tbStoricoOrdini[[#This Row],[ARTICOLO]],tbArticoli[],2,FALSE)</f>
        <v>140</v>
      </c>
      <c r="M6139" s="22">
        <f>tbStoricoOrdini[[#This Row],[IMPORTO]]/tbStoricoOrdini[[#This Row],[PREZZO]]</f>
        <v>18.671428571428571</v>
      </c>
      <c r="N6139" t="s">
        <v>9</v>
      </c>
      <c r="O6139" s="8">
        <f>VLOOKUP(tbStoricoOrdini[[#This Row],[AGENTE]],tbAgenti[],2,FALSE)</f>
        <v>0.05</v>
      </c>
      <c r="P6139" s="2">
        <v>2614</v>
      </c>
      <c r="Q6139" s="2">
        <f>tbStoricoOrdini[[#This Row],[IMPORTO]]*tbStoricoOrdini[[#This Row],[% COMM.]]</f>
        <v>130.70000000000002</v>
      </c>
      <c r="R6139" s="2">
        <f>tbStoricoOrdini[[#This Row],[TOT. COMM.]]+tbStoricoOrdini[[#This Row],[IMPORTO]]</f>
        <v>2744.7</v>
      </c>
    </row>
    <row r="6140" spans="1:18">
      <c r="A6140" s="1">
        <v>44013</v>
      </c>
      <c r="B6140" s="7">
        <f>MONTH(tbStoricoOrdini[[#This Row],[DATA]])</f>
        <v>7</v>
      </c>
      <c r="C6140" t="s">
        <v>6235</v>
      </c>
      <c r="D6140" t="str">
        <f>RIGHT(tbStoricoOrdini[[#This Row],[ORDINE]],4)</f>
        <v>6137</v>
      </c>
      <c r="E6140" t="s">
        <v>50</v>
      </c>
      <c r="F6140" t="str">
        <f>VLOOKUP(tbStoricoOrdini[[#This Row],[CLIENTE]],tbClienti[],3,FALSE)</f>
        <v>Veneto</v>
      </c>
      <c r="G6140" t="str">
        <f>VLOOKUP(tbStoricoOrdini[[#This Row],[CLIENTE]],tbClienti[],7,FALSE)</f>
        <v>AD</v>
      </c>
      <c r="H6140" t="s">
        <v>76</v>
      </c>
      <c r="I6140" t="str">
        <f>IF(LEFT(tbStoricoOrdini[[#This Row],[ARTICOLO]],3) = "COG","COG",LEFT(tbStoricoOrdini[[#This Row],[ARTICOLO]],FIND(" ",tbStoricoOrdini[[#This Row],[ARTICOLO]])-1))</f>
        <v>COG</v>
      </c>
      <c r="J6140" t="str">
        <f>MID(tbStoricoOrdini[[#This Row],[ARTICOLO]],FIND(" ",tbStoricoOrdini[[#This Row],[ARTICOLO]])+1,4)</f>
        <v>1000</v>
      </c>
      <c r="K6140" t="str">
        <f>IFERROR(RIGHT(tbStoricoOrdini[[#This Row],[ARTICOLO]],LEN(tbStoricoOrdini[[#This Row],[ARTICOLO]])-FIND(" ",tbStoricoOrdini[[#This Row],[ARTICOLO]],FIND(" ",tbStoricoOrdini[[#This Row],[ARTICOLO]]) +1)),"")</f>
        <v/>
      </c>
      <c r="L6140" s="3">
        <f>VLOOKUP(tbStoricoOrdini[[#This Row],[ARTICOLO]],tbArticoli[],2,FALSE)</f>
        <v>150</v>
      </c>
      <c r="M6140" s="22">
        <f>tbStoricoOrdini[[#This Row],[IMPORTO]]/tbStoricoOrdini[[#This Row],[PREZZO]]</f>
        <v>6.4866666666666664</v>
      </c>
      <c r="N6140" t="s">
        <v>7</v>
      </c>
      <c r="O6140" s="8">
        <f>VLOOKUP(tbStoricoOrdini[[#This Row],[AGENTE]],tbAgenti[],2,FALSE)</f>
        <v>0.03</v>
      </c>
      <c r="P6140" s="2">
        <v>973</v>
      </c>
      <c r="Q6140" s="2">
        <f>tbStoricoOrdini[[#This Row],[IMPORTO]]*tbStoricoOrdini[[#This Row],[% COMM.]]</f>
        <v>29.189999999999998</v>
      </c>
      <c r="R6140" s="2">
        <f>tbStoricoOrdini[[#This Row],[TOT. COMM.]]+tbStoricoOrdini[[#This Row],[IMPORTO]]</f>
        <v>1002.19</v>
      </c>
    </row>
    <row r="6141" spans="1:18">
      <c r="A6141" s="1">
        <v>44013</v>
      </c>
      <c r="B6141" s="7">
        <f>MONTH(tbStoricoOrdini[[#This Row],[DATA]])</f>
        <v>7</v>
      </c>
      <c r="C6141" t="s">
        <v>6236</v>
      </c>
      <c r="D6141" t="str">
        <f>RIGHT(tbStoricoOrdini[[#This Row],[ORDINE]],4)</f>
        <v>6138</v>
      </c>
      <c r="E6141" t="s">
        <v>50</v>
      </c>
      <c r="F6141" t="str">
        <f>VLOOKUP(tbStoricoOrdini[[#This Row],[CLIENTE]],tbClienti[],3,FALSE)</f>
        <v>Veneto</v>
      </c>
      <c r="G6141" t="str">
        <f>VLOOKUP(tbStoricoOrdini[[#This Row],[CLIENTE]],tbClienti[],7,FALSE)</f>
        <v>AD</v>
      </c>
      <c r="H6141" t="s">
        <v>76</v>
      </c>
      <c r="I6141" t="str">
        <f>IF(LEFT(tbStoricoOrdini[[#This Row],[ARTICOLO]],3) = "COG","COG",LEFT(tbStoricoOrdini[[#This Row],[ARTICOLO]],FIND(" ",tbStoricoOrdini[[#This Row],[ARTICOLO]])-1))</f>
        <v>COG</v>
      </c>
      <c r="J6141" t="str">
        <f>MID(tbStoricoOrdini[[#This Row],[ARTICOLO]],FIND(" ",tbStoricoOrdini[[#This Row],[ARTICOLO]])+1,4)</f>
        <v>1000</v>
      </c>
      <c r="K6141" t="str">
        <f>IFERROR(RIGHT(tbStoricoOrdini[[#This Row],[ARTICOLO]],LEN(tbStoricoOrdini[[#This Row],[ARTICOLO]])-FIND(" ",tbStoricoOrdini[[#This Row],[ARTICOLO]],FIND(" ",tbStoricoOrdini[[#This Row],[ARTICOLO]]) +1)),"")</f>
        <v/>
      </c>
      <c r="L6141" s="3">
        <f>VLOOKUP(tbStoricoOrdini[[#This Row],[ARTICOLO]],tbArticoli[],2,FALSE)</f>
        <v>150</v>
      </c>
      <c r="M6141" s="22">
        <f>tbStoricoOrdini[[#This Row],[IMPORTO]]/tbStoricoOrdini[[#This Row],[PREZZO]]</f>
        <v>16.966666666666665</v>
      </c>
      <c r="N6141" t="s">
        <v>6</v>
      </c>
      <c r="O6141" s="8">
        <f>VLOOKUP(tbStoricoOrdini[[#This Row],[AGENTE]],tbAgenti[],2,FALSE)</f>
        <v>7.4999999999999997E-2</v>
      </c>
      <c r="P6141" s="2">
        <v>2545</v>
      </c>
      <c r="Q6141" s="2">
        <f>tbStoricoOrdini[[#This Row],[IMPORTO]]*tbStoricoOrdini[[#This Row],[% COMM.]]</f>
        <v>190.875</v>
      </c>
      <c r="R6141" s="2">
        <f>tbStoricoOrdini[[#This Row],[TOT. COMM.]]+tbStoricoOrdini[[#This Row],[IMPORTO]]</f>
        <v>2735.875</v>
      </c>
    </row>
    <row r="6142" spans="1:18">
      <c r="A6142" s="1">
        <v>44013</v>
      </c>
      <c r="B6142" s="7">
        <f>MONTH(tbStoricoOrdini[[#This Row],[DATA]])</f>
        <v>7</v>
      </c>
      <c r="C6142" t="s">
        <v>6237</v>
      </c>
      <c r="D6142" t="str">
        <f>RIGHT(tbStoricoOrdini[[#This Row],[ORDINE]],4)</f>
        <v>6139</v>
      </c>
      <c r="E6142" t="s">
        <v>50</v>
      </c>
      <c r="F6142" t="str">
        <f>VLOOKUP(tbStoricoOrdini[[#This Row],[CLIENTE]],tbClienti[],3,FALSE)</f>
        <v>Veneto</v>
      </c>
      <c r="G6142" t="str">
        <f>VLOOKUP(tbStoricoOrdini[[#This Row],[CLIENTE]],tbClienti[],7,FALSE)</f>
        <v>AD</v>
      </c>
      <c r="H6142" t="s">
        <v>76</v>
      </c>
      <c r="I6142" t="str">
        <f>IF(LEFT(tbStoricoOrdini[[#This Row],[ARTICOLO]],3) = "COG","COG",LEFT(tbStoricoOrdini[[#This Row],[ARTICOLO]],FIND(" ",tbStoricoOrdini[[#This Row],[ARTICOLO]])-1))</f>
        <v>COG</v>
      </c>
      <c r="J6142" t="str">
        <f>MID(tbStoricoOrdini[[#This Row],[ARTICOLO]],FIND(" ",tbStoricoOrdini[[#This Row],[ARTICOLO]])+1,4)</f>
        <v>1000</v>
      </c>
      <c r="K6142" t="str">
        <f>IFERROR(RIGHT(tbStoricoOrdini[[#This Row],[ARTICOLO]],LEN(tbStoricoOrdini[[#This Row],[ARTICOLO]])-FIND(" ",tbStoricoOrdini[[#This Row],[ARTICOLO]],FIND(" ",tbStoricoOrdini[[#This Row],[ARTICOLO]]) +1)),"")</f>
        <v/>
      </c>
      <c r="L6142" s="3">
        <f>VLOOKUP(tbStoricoOrdini[[#This Row],[ARTICOLO]],tbArticoli[],2,FALSE)</f>
        <v>150</v>
      </c>
      <c r="M6142" s="22">
        <f>tbStoricoOrdini[[#This Row],[IMPORTO]]/tbStoricoOrdini[[#This Row],[PREZZO]]</f>
        <v>22.26</v>
      </c>
      <c r="N6142" t="s">
        <v>9</v>
      </c>
      <c r="O6142" s="8">
        <f>VLOOKUP(tbStoricoOrdini[[#This Row],[AGENTE]],tbAgenti[],2,FALSE)</f>
        <v>0.05</v>
      </c>
      <c r="P6142" s="2">
        <v>3339</v>
      </c>
      <c r="Q6142" s="2">
        <f>tbStoricoOrdini[[#This Row],[IMPORTO]]*tbStoricoOrdini[[#This Row],[% COMM.]]</f>
        <v>166.95000000000002</v>
      </c>
      <c r="R6142" s="2">
        <f>tbStoricoOrdini[[#This Row],[TOT. COMM.]]+tbStoricoOrdini[[#This Row],[IMPORTO]]</f>
        <v>3505.95</v>
      </c>
    </row>
    <row r="6143" spans="1:18">
      <c r="A6143" s="1">
        <v>44013</v>
      </c>
      <c r="B6143" s="7">
        <f>MONTH(tbStoricoOrdini[[#This Row],[DATA]])</f>
        <v>7</v>
      </c>
      <c r="C6143" t="s">
        <v>6238</v>
      </c>
      <c r="D6143" t="str">
        <f>RIGHT(tbStoricoOrdini[[#This Row],[ORDINE]],4)</f>
        <v>6140</v>
      </c>
      <c r="E6143" t="s">
        <v>50</v>
      </c>
      <c r="F6143" t="str">
        <f>VLOOKUP(tbStoricoOrdini[[#This Row],[CLIENTE]],tbClienti[],3,FALSE)</f>
        <v>Veneto</v>
      </c>
      <c r="G6143" t="str">
        <f>VLOOKUP(tbStoricoOrdini[[#This Row],[CLIENTE]],tbClienti[],7,FALSE)</f>
        <v>AD</v>
      </c>
      <c r="H6143" t="s">
        <v>72</v>
      </c>
      <c r="I6143" t="str">
        <f>IF(LEFT(tbStoricoOrdini[[#This Row],[ARTICOLO]],3) = "COG","COG",LEFT(tbStoricoOrdini[[#This Row],[ARTICOLO]],FIND(" ",tbStoricoOrdini[[#This Row],[ARTICOLO]])-1))</f>
        <v>EB06</v>
      </c>
      <c r="J6143" t="str">
        <f>MID(tbStoricoOrdini[[#This Row],[ARTICOLO]],FIND(" ",tbStoricoOrdini[[#This Row],[ARTICOLO]])+1,4)</f>
        <v>3000</v>
      </c>
      <c r="K6143" t="str">
        <f>IFERROR(RIGHT(tbStoricoOrdini[[#This Row],[ARTICOLO]],LEN(tbStoricoOrdini[[#This Row],[ARTICOLO]])-FIND(" ",tbStoricoOrdini[[#This Row],[ARTICOLO]],FIND(" ",tbStoricoOrdini[[#This Row],[ARTICOLO]]) +1)),"")</f>
        <v>Medium</v>
      </c>
      <c r="L6143" s="3">
        <f>VLOOKUP(tbStoricoOrdini[[#This Row],[ARTICOLO]],tbArticoli[],2,FALSE)</f>
        <v>120</v>
      </c>
      <c r="M6143" s="22">
        <f>tbStoricoOrdini[[#This Row],[IMPORTO]]/tbStoricoOrdini[[#This Row],[PREZZO]]</f>
        <v>0.48333333333333334</v>
      </c>
      <c r="N6143" t="s">
        <v>10</v>
      </c>
      <c r="O6143" s="8">
        <f>VLOOKUP(tbStoricoOrdini[[#This Row],[AGENTE]],tbAgenti[],2,FALSE)</f>
        <v>3.6999999999999998E-2</v>
      </c>
      <c r="P6143" s="2">
        <v>58</v>
      </c>
      <c r="Q6143" s="2">
        <f>tbStoricoOrdini[[#This Row],[IMPORTO]]*tbStoricoOrdini[[#This Row],[% COMM.]]</f>
        <v>2.1459999999999999</v>
      </c>
      <c r="R6143" s="2">
        <f>tbStoricoOrdini[[#This Row],[TOT. COMM.]]+tbStoricoOrdini[[#This Row],[IMPORTO]]</f>
        <v>60.146000000000001</v>
      </c>
    </row>
    <row r="6144" spans="1:18">
      <c r="A6144" s="1">
        <v>44013</v>
      </c>
      <c r="B6144" s="7">
        <f>MONTH(tbStoricoOrdini[[#This Row],[DATA]])</f>
        <v>7</v>
      </c>
      <c r="C6144" t="s">
        <v>6239</v>
      </c>
      <c r="D6144" t="str">
        <f>RIGHT(tbStoricoOrdini[[#This Row],[ORDINE]],4)</f>
        <v>6141</v>
      </c>
      <c r="E6144" t="s">
        <v>50</v>
      </c>
      <c r="F6144" t="str">
        <f>VLOOKUP(tbStoricoOrdini[[#This Row],[CLIENTE]],tbClienti[],3,FALSE)</f>
        <v>Veneto</v>
      </c>
      <c r="G6144" t="str">
        <f>VLOOKUP(tbStoricoOrdini[[#This Row],[CLIENTE]],tbClienti[],7,FALSE)</f>
        <v>AD</v>
      </c>
      <c r="H6144" t="s">
        <v>72</v>
      </c>
      <c r="I6144" t="str">
        <f>IF(LEFT(tbStoricoOrdini[[#This Row],[ARTICOLO]],3) = "COG","COG",LEFT(tbStoricoOrdini[[#This Row],[ARTICOLO]],FIND(" ",tbStoricoOrdini[[#This Row],[ARTICOLO]])-1))</f>
        <v>EB06</v>
      </c>
      <c r="J6144" t="str">
        <f>MID(tbStoricoOrdini[[#This Row],[ARTICOLO]],FIND(" ",tbStoricoOrdini[[#This Row],[ARTICOLO]])+1,4)</f>
        <v>3000</v>
      </c>
      <c r="K6144" t="str">
        <f>IFERROR(RIGHT(tbStoricoOrdini[[#This Row],[ARTICOLO]],LEN(tbStoricoOrdini[[#This Row],[ARTICOLO]])-FIND(" ",tbStoricoOrdini[[#This Row],[ARTICOLO]],FIND(" ",tbStoricoOrdini[[#This Row],[ARTICOLO]]) +1)),"")</f>
        <v>Medium</v>
      </c>
      <c r="L6144" s="3">
        <f>VLOOKUP(tbStoricoOrdini[[#This Row],[ARTICOLO]],tbArticoli[],2,FALSE)</f>
        <v>120</v>
      </c>
      <c r="M6144" s="22">
        <f>tbStoricoOrdini[[#This Row],[IMPORTO]]/tbStoricoOrdini[[#This Row],[PREZZO]]</f>
        <v>2.2416666666666667</v>
      </c>
      <c r="N6144" t="s">
        <v>18</v>
      </c>
      <c r="O6144" s="8">
        <f>VLOOKUP(tbStoricoOrdini[[#This Row],[AGENTE]],tbAgenti[],2,FALSE)</f>
        <v>0.03</v>
      </c>
      <c r="P6144" s="2">
        <v>269</v>
      </c>
      <c r="Q6144" s="2">
        <f>tbStoricoOrdini[[#This Row],[IMPORTO]]*tbStoricoOrdini[[#This Row],[% COMM.]]</f>
        <v>8.07</v>
      </c>
      <c r="R6144" s="2">
        <f>tbStoricoOrdini[[#This Row],[TOT. COMM.]]+tbStoricoOrdini[[#This Row],[IMPORTO]]</f>
        <v>277.07</v>
      </c>
    </row>
    <row r="6145" spans="1:18">
      <c r="A6145" s="1">
        <v>44013</v>
      </c>
      <c r="B6145" s="7">
        <f>MONTH(tbStoricoOrdini[[#This Row],[DATA]])</f>
        <v>7</v>
      </c>
      <c r="C6145" t="s">
        <v>6240</v>
      </c>
      <c r="D6145" t="str">
        <f>RIGHT(tbStoricoOrdini[[#This Row],[ORDINE]],4)</f>
        <v>6142</v>
      </c>
      <c r="E6145" t="s">
        <v>50</v>
      </c>
      <c r="F6145" t="str">
        <f>VLOOKUP(tbStoricoOrdini[[#This Row],[CLIENTE]],tbClienti[],3,FALSE)</f>
        <v>Veneto</v>
      </c>
      <c r="G6145" t="str">
        <f>VLOOKUP(tbStoricoOrdini[[#This Row],[CLIENTE]],tbClienti[],7,FALSE)</f>
        <v>AD</v>
      </c>
      <c r="H6145" t="s">
        <v>72</v>
      </c>
      <c r="I6145" t="str">
        <f>IF(LEFT(tbStoricoOrdini[[#This Row],[ARTICOLO]],3) = "COG","COG",LEFT(tbStoricoOrdini[[#This Row],[ARTICOLO]],FIND(" ",tbStoricoOrdini[[#This Row],[ARTICOLO]])-1))</f>
        <v>EB06</v>
      </c>
      <c r="J6145" t="str">
        <f>MID(tbStoricoOrdini[[#This Row],[ARTICOLO]],FIND(" ",tbStoricoOrdini[[#This Row],[ARTICOLO]])+1,4)</f>
        <v>3000</v>
      </c>
      <c r="K6145" t="str">
        <f>IFERROR(RIGHT(tbStoricoOrdini[[#This Row],[ARTICOLO]],LEN(tbStoricoOrdini[[#This Row],[ARTICOLO]])-FIND(" ",tbStoricoOrdini[[#This Row],[ARTICOLO]],FIND(" ",tbStoricoOrdini[[#This Row],[ARTICOLO]]) +1)),"")</f>
        <v>Medium</v>
      </c>
      <c r="L6145" s="3">
        <f>VLOOKUP(tbStoricoOrdini[[#This Row],[ARTICOLO]],tbArticoli[],2,FALSE)</f>
        <v>120</v>
      </c>
      <c r="M6145" s="22">
        <f>tbStoricoOrdini[[#This Row],[IMPORTO]]/tbStoricoOrdini[[#This Row],[PREZZO]]</f>
        <v>81.358333333333334</v>
      </c>
      <c r="N6145" t="s">
        <v>6</v>
      </c>
      <c r="O6145" s="8">
        <f>VLOOKUP(tbStoricoOrdini[[#This Row],[AGENTE]],tbAgenti[],2,FALSE)</f>
        <v>7.4999999999999997E-2</v>
      </c>
      <c r="P6145" s="2">
        <v>9763</v>
      </c>
      <c r="Q6145" s="2">
        <f>tbStoricoOrdini[[#This Row],[IMPORTO]]*tbStoricoOrdini[[#This Row],[% COMM.]]</f>
        <v>732.22500000000002</v>
      </c>
      <c r="R6145" s="2">
        <f>tbStoricoOrdini[[#This Row],[TOT. COMM.]]+tbStoricoOrdini[[#This Row],[IMPORTO]]</f>
        <v>10495.225</v>
      </c>
    </row>
    <row r="6146" spans="1:18">
      <c r="A6146" s="1">
        <v>44013</v>
      </c>
      <c r="B6146" s="7">
        <f>MONTH(tbStoricoOrdini[[#This Row],[DATA]])</f>
        <v>7</v>
      </c>
      <c r="C6146" t="s">
        <v>6241</v>
      </c>
      <c r="D6146" t="str">
        <f>RIGHT(tbStoricoOrdini[[#This Row],[ORDINE]],4)</f>
        <v>6143</v>
      </c>
      <c r="E6146" t="s">
        <v>50</v>
      </c>
      <c r="F6146" t="str">
        <f>VLOOKUP(tbStoricoOrdini[[#This Row],[CLIENTE]],tbClienti[],3,FALSE)</f>
        <v>Veneto</v>
      </c>
      <c r="G6146" t="str">
        <f>VLOOKUP(tbStoricoOrdini[[#This Row],[CLIENTE]],tbClienti[],7,FALSE)</f>
        <v>AD</v>
      </c>
      <c r="H6146" t="s">
        <v>72</v>
      </c>
      <c r="I6146" t="str">
        <f>IF(LEFT(tbStoricoOrdini[[#This Row],[ARTICOLO]],3) = "COG","COG",LEFT(tbStoricoOrdini[[#This Row],[ARTICOLO]],FIND(" ",tbStoricoOrdini[[#This Row],[ARTICOLO]])-1))</f>
        <v>EB06</v>
      </c>
      <c r="J6146" t="str">
        <f>MID(tbStoricoOrdini[[#This Row],[ARTICOLO]],FIND(" ",tbStoricoOrdini[[#This Row],[ARTICOLO]])+1,4)</f>
        <v>3000</v>
      </c>
      <c r="K6146" t="str">
        <f>IFERROR(RIGHT(tbStoricoOrdini[[#This Row],[ARTICOLO]],LEN(tbStoricoOrdini[[#This Row],[ARTICOLO]])-FIND(" ",tbStoricoOrdini[[#This Row],[ARTICOLO]],FIND(" ",tbStoricoOrdini[[#This Row],[ARTICOLO]]) +1)),"")</f>
        <v>Medium</v>
      </c>
      <c r="L6146" s="3">
        <f>VLOOKUP(tbStoricoOrdini[[#This Row],[ARTICOLO]],tbArticoli[],2,FALSE)</f>
        <v>120</v>
      </c>
      <c r="M6146" s="22">
        <f>tbStoricoOrdini[[#This Row],[IMPORTO]]/tbStoricoOrdini[[#This Row],[PREZZO]]</f>
        <v>208.18333333333334</v>
      </c>
      <c r="N6146" t="s">
        <v>9</v>
      </c>
      <c r="O6146" s="8">
        <f>VLOOKUP(tbStoricoOrdini[[#This Row],[AGENTE]],tbAgenti[],2,FALSE)</f>
        <v>0.05</v>
      </c>
      <c r="P6146" s="2">
        <v>24982</v>
      </c>
      <c r="Q6146" s="2">
        <f>tbStoricoOrdini[[#This Row],[IMPORTO]]*tbStoricoOrdini[[#This Row],[% COMM.]]</f>
        <v>1249.1000000000001</v>
      </c>
      <c r="R6146" s="2">
        <f>tbStoricoOrdini[[#This Row],[TOT. COMM.]]+tbStoricoOrdini[[#This Row],[IMPORTO]]</f>
        <v>26231.1</v>
      </c>
    </row>
    <row r="6147" spans="1:18">
      <c r="A6147" s="1">
        <v>44013</v>
      </c>
      <c r="B6147" s="7">
        <f>MONTH(tbStoricoOrdini[[#This Row],[DATA]])</f>
        <v>7</v>
      </c>
      <c r="C6147" t="s">
        <v>6242</v>
      </c>
      <c r="D6147" t="str">
        <f>RIGHT(tbStoricoOrdini[[#This Row],[ORDINE]],4)</f>
        <v>6144</v>
      </c>
      <c r="E6147" t="s">
        <v>50</v>
      </c>
      <c r="F6147" t="str">
        <f>VLOOKUP(tbStoricoOrdini[[#This Row],[CLIENTE]],tbClienti[],3,FALSE)</f>
        <v>Veneto</v>
      </c>
      <c r="G6147" t="str">
        <f>VLOOKUP(tbStoricoOrdini[[#This Row],[CLIENTE]],tbClienti[],7,FALSE)</f>
        <v>AD</v>
      </c>
      <c r="H6147" t="s">
        <v>73</v>
      </c>
      <c r="I6147" t="str">
        <f>IF(LEFT(tbStoricoOrdini[[#This Row],[ARTICOLO]],3) = "COG","COG",LEFT(tbStoricoOrdini[[#This Row],[ARTICOLO]],FIND(" ",tbStoricoOrdini[[#This Row],[ARTICOLO]])-1))</f>
        <v>EB06</v>
      </c>
      <c r="J6147" t="str">
        <f>MID(tbStoricoOrdini[[#This Row],[ARTICOLO]],FIND(" ",tbStoricoOrdini[[#This Row],[ARTICOLO]])+1,4)</f>
        <v>3000</v>
      </c>
      <c r="K6147" t="str">
        <f>IFERROR(RIGHT(tbStoricoOrdini[[#This Row],[ARTICOLO]],LEN(tbStoricoOrdini[[#This Row],[ARTICOLO]])-FIND(" ",tbStoricoOrdini[[#This Row],[ARTICOLO]],FIND(" ",tbStoricoOrdini[[#This Row],[ARTICOLO]]) +1)),"")</f>
        <v>Plus</v>
      </c>
      <c r="L6147" s="3">
        <f>VLOOKUP(tbStoricoOrdini[[#This Row],[ARTICOLO]],tbArticoli[],2,FALSE)</f>
        <v>130</v>
      </c>
      <c r="M6147" s="22">
        <f>tbStoricoOrdini[[#This Row],[IMPORTO]]/tbStoricoOrdini[[#This Row],[PREZZO]]</f>
        <v>4.023076923076923</v>
      </c>
      <c r="N6147" t="s">
        <v>6</v>
      </c>
      <c r="O6147" s="8">
        <f>VLOOKUP(tbStoricoOrdini[[#This Row],[AGENTE]],tbAgenti[],2,FALSE)</f>
        <v>7.4999999999999997E-2</v>
      </c>
      <c r="P6147" s="2">
        <v>523</v>
      </c>
      <c r="Q6147" s="2">
        <f>tbStoricoOrdini[[#This Row],[IMPORTO]]*tbStoricoOrdini[[#This Row],[% COMM.]]</f>
        <v>39.225000000000001</v>
      </c>
      <c r="R6147" s="2">
        <f>tbStoricoOrdini[[#This Row],[TOT. COMM.]]+tbStoricoOrdini[[#This Row],[IMPORTO]]</f>
        <v>562.22500000000002</v>
      </c>
    </row>
    <row r="6148" spans="1:18">
      <c r="A6148" s="1">
        <v>44013</v>
      </c>
      <c r="B6148" s="7">
        <f>MONTH(tbStoricoOrdini[[#This Row],[DATA]])</f>
        <v>7</v>
      </c>
      <c r="C6148" t="s">
        <v>6243</v>
      </c>
      <c r="D6148" t="str">
        <f>RIGHT(tbStoricoOrdini[[#This Row],[ORDINE]],4)</f>
        <v>6145</v>
      </c>
      <c r="E6148" t="s">
        <v>51</v>
      </c>
      <c r="F6148" t="str">
        <f>VLOOKUP(tbStoricoOrdini[[#This Row],[CLIENTE]],tbClienti[],3,FALSE)</f>
        <v>Veneto</v>
      </c>
      <c r="G6148" t="str">
        <f>VLOOKUP(tbStoricoOrdini[[#This Row],[CLIENTE]],tbClienti[],7,FALSE)</f>
        <v>AC</v>
      </c>
      <c r="H6148" t="s">
        <v>78</v>
      </c>
      <c r="I6148" t="str">
        <f>IF(LEFT(tbStoricoOrdini[[#This Row],[ARTICOLO]],3) = "COG","COG",LEFT(tbStoricoOrdini[[#This Row],[ARTICOLO]],FIND(" ",tbStoricoOrdini[[#This Row],[ARTICOLO]])-1))</f>
        <v>COG</v>
      </c>
      <c r="J6148" t="str">
        <f>MID(tbStoricoOrdini[[#This Row],[ARTICOLO]],FIND(" ",tbStoricoOrdini[[#This Row],[ARTICOLO]])+1,4)</f>
        <v>3000</v>
      </c>
      <c r="K6148" t="str">
        <f>IFERROR(RIGHT(tbStoricoOrdini[[#This Row],[ARTICOLO]],LEN(tbStoricoOrdini[[#This Row],[ARTICOLO]])-FIND(" ",tbStoricoOrdini[[#This Row],[ARTICOLO]],FIND(" ",tbStoricoOrdini[[#This Row],[ARTICOLO]]) +1)),"")</f>
        <v>Medium</v>
      </c>
      <c r="L6148" s="3">
        <f>VLOOKUP(tbStoricoOrdini[[#This Row],[ARTICOLO]],tbArticoli[],2,FALSE)</f>
        <v>220</v>
      </c>
      <c r="M6148" s="22">
        <f>tbStoricoOrdini[[#This Row],[IMPORTO]]/tbStoricoOrdini[[#This Row],[PREZZO]]</f>
        <v>1959.3818181818183</v>
      </c>
      <c r="N6148" t="s">
        <v>9</v>
      </c>
      <c r="O6148" s="8">
        <f>VLOOKUP(tbStoricoOrdini[[#This Row],[AGENTE]],tbAgenti[],2,FALSE)</f>
        <v>0.05</v>
      </c>
      <c r="P6148" s="2">
        <v>431064</v>
      </c>
      <c r="Q6148" s="2">
        <f>tbStoricoOrdini[[#This Row],[IMPORTO]]*tbStoricoOrdini[[#This Row],[% COMM.]]</f>
        <v>21553.200000000001</v>
      </c>
      <c r="R6148" s="2">
        <f>tbStoricoOrdini[[#This Row],[TOT. COMM.]]+tbStoricoOrdini[[#This Row],[IMPORTO]]</f>
        <v>452617.2</v>
      </c>
    </row>
    <row r="6149" spans="1:18">
      <c r="A6149" s="1">
        <v>44013</v>
      </c>
      <c r="B6149" s="7">
        <f>MONTH(tbStoricoOrdini[[#This Row],[DATA]])</f>
        <v>7</v>
      </c>
      <c r="C6149" t="s">
        <v>6244</v>
      </c>
      <c r="D6149" t="str">
        <f>RIGHT(tbStoricoOrdini[[#This Row],[ORDINE]],4)</f>
        <v>6146</v>
      </c>
      <c r="E6149" t="s">
        <v>51</v>
      </c>
      <c r="F6149" t="str">
        <f>VLOOKUP(tbStoricoOrdini[[#This Row],[CLIENTE]],tbClienti[],3,FALSE)</f>
        <v>Veneto</v>
      </c>
      <c r="G6149" t="str">
        <f>VLOOKUP(tbStoricoOrdini[[#This Row],[CLIENTE]],tbClienti[],7,FALSE)</f>
        <v>AC</v>
      </c>
      <c r="H6149" t="s">
        <v>74</v>
      </c>
      <c r="I6149" t="str">
        <f>IF(LEFT(tbStoricoOrdini[[#This Row],[ARTICOLO]],3) = "COG","COG",LEFT(tbStoricoOrdini[[#This Row],[ARTICOLO]],FIND(" ",tbStoricoOrdini[[#This Row],[ARTICOLO]])-1))</f>
        <v>AVRC</v>
      </c>
      <c r="J6149" t="str">
        <f>MID(tbStoricoOrdini[[#This Row],[ARTICOLO]],FIND(" ",tbStoricoOrdini[[#This Row],[ARTICOLO]])+1,4)</f>
        <v>2500</v>
      </c>
      <c r="K6149" t="str">
        <f>IFERROR(RIGHT(tbStoricoOrdini[[#This Row],[ARTICOLO]],LEN(tbStoricoOrdini[[#This Row],[ARTICOLO]])-FIND(" ",tbStoricoOrdini[[#This Row],[ARTICOLO]],FIND(" ",tbStoricoOrdini[[#This Row],[ARTICOLO]]) +1)),"")</f>
        <v>Gold</v>
      </c>
      <c r="L6149" s="3">
        <f>VLOOKUP(tbStoricoOrdini[[#This Row],[ARTICOLO]],tbArticoli[],2,FALSE)</f>
        <v>500</v>
      </c>
      <c r="M6149" s="22">
        <f>tbStoricoOrdini[[#This Row],[IMPORTO]]/tbStoricoOrdini[[#This Row],[PREZZO]]</f>
        <v>7.1239999999999997</v>
      </c>
      <c r="N6149" t="s">
        <v>9</v>
      </c>
      <c r="O6149" s="8">
        <f>VLOOKUP(tbStoricoOrdini[[#This Row],[AGENTE]],tbAgenti[],2,FALSE)</f>
        <v>0.05</v>
      </c>
      <c r="P6149" s="2">
        <v>3562</v>
      </c>
      <c r="Q6149" s="2">
        <f>tbStoricoOrdini[[#This Row],[IMPORTO]]*tbStoricoOrdini[[#This Row],[% COMM.]]</f>
        <v>178.10000000000002</v>
      </c>
      <c r="R6149" s="2">
        <f>tbStoricoOrdini[[#This Row],[TOT. COMM.]]+tbStoricoOrdini[[#This Row],[IMPORTO]]</f>
        <v>3740.1</v>
      </c>
    </row>
    <row r="6150" spans="1:18">
      <c r="A6150" s="1">
        <v>44013</v>
      </c>
      <c r="B6150" s="7">
        <f>MONTH(tbStoricoOrdini[[#This Row],[DATA]])</f>
        <v>7</v>
      </c>
      <c r="C6150" t="s">
        <v>6245</v>
      </c>
      <c r="D6150" t="str">
        <f>RIGHT(tbStoricoOrdini[[#This Row],[ORDINE]],4)</f>
        <v>6147</v>
      </c>
      <c r="E6150" t="s">
        <v>51</v>
      </c>
      <c r="F6150" t="str">
        <f>VLOOKUP(tbStoricoOrdini[[#This Row],[CLIENTE]],tbClienti[],3,FALSE)</f>
        <v>Veneto</v>
      </c>
      <c r="G6150" t="str">
        <f>VLOOKUP(tbStoricoOrdini[[#This Row],[CLIENTE]],tbClienti[],7,FALSE)</f>
        <v>AC</v>
      </c>
      <c r="H6150" t="s">
        <v>61</v>
      </c>
      <c r="I6150" t="str">
        <f>IF(LEFT(tbStoricoOrdini[[#This Row],[ARTICOLO]],3) = "COG","COG",LEFT(tbStoricoOrdini[[#This Row],[ARTICOLO]],FIND(" ",tbStoricoOrdini[[#This Row],[ARTICOLO]])-1))</f>
        <v>KLM</v>
      </c>
      <c r="J6150" t="str">
        <f>MID(tbStoricoOrdini[[#This Row],[ARTICOLO]],FIND(" ",tbStoricoOrdini[[#This Row],[ARTICOLO]])+1,4)</f>
        <v>5000</v>
      </c>
      <c r="K6150" t="str">
        <f>IFERROR(RIGHT(tbStoricoOrdini[[#This Row],[ARTICOLO]],LEN(tbStoricoOrdini[[#This Row],[ARTICOLO]])-FIND(" ",tbStoricoOrdini[[#This Row],[ARTICOLO]],FIND(" ",tbStoricoOrdini[[#This Row],[ARTICOLO]]) +1)),"")</f>
        <v>Medium</v>
      </c>
      <c r="L6150" s="3">
        <f>VLOOKUP(tbStoricoOrdini[[#This Row],[ARTICOLO]],tbArticoli[],2,FALSE)</f>
        <v>150</v>
      </c>
      <c r="M6150" s="22">
        <f>tbStoricoOrdini[[#This Row],[IMPORTO]]/tbStoricoOrdini[[#This Row],[PREZZO]]</f>
        <v>17.686666666666667</v>
      </c>
      <c r="N6150" t="s">
        <v>15</v>
      </c>
      <c r="O6150" s="8">
        <f>VLOOKUP(tbStoricoOrdini[[#This Row],[AGENTE]],tbAgenti[],2,FALSE)</f>
        <v>0.08</v>
      </c>
      <c r="P6150" s="2">
        <v>2653</v>
      </c>
      <c r="Q6150" s="2">
        <f>tbStoricoOrdini[[#This Row],[IMPORTO]]*tbStoricoOrdini[[#This Row],[% COMM.]]</f>
        <v>212.24</v>
      </c>
      <c r="R6150" s="2">
        <f>tbStoricoOrdini[[#This Row],[TOT. COMM.]]+tbStoricoOrdini[[#This Row],[IMPORTO]]</f>
        <v>2865.24</v>
      </c>
    </row>
    <row r="6151" spans="1:18">
      <c r="A6151" s="1">
        <v>44013</v>
      </c>
      <c r="B6151" s="7">
        <f>MONTH(tbStoricoOrdini[[#This Row],[DATA]])</f>
        <v>7</v>
      </c>
      <c r="C6151" t="s">
        <v>6246</v>
      </c>
      <c r="D6151" t="str">
        <f>RIGHT(tbStoricoOrdini[[#This Row],[ORDINE]],4)</f>
        <v>6148</v>
      </c>
      <c r="E6151" t="s">
        <v>51</v>
      </c>
      <c r="F6151" t="str">
        <f>VLOOKUP(tbStoricoOrdini[[#This Row],[CLIENTE]],tbClienti[],3,FALSE)</f>
        <v>Veneto</v>
      </c>
      <c r="G6151" t="str">
        <f>VLOOKUP(tbStoricoOrdini[[#This Row],[CLIENTE]],tbClienti[],7,FALSE)</f>
        <v>AC</v>
      </c>
      <c r="H6151" t="s">
        <v>61</v>
      </c>
      <c r="I6151" t="str">
        <f>IF(LEFT(tbStoricoOrdini[[#This Row],[ARTICOLO]],3) = "COG","COG",LEFT(tbStoricoOrdini[[#This Row],[ARTICOLO]],FIND(" ",tbStoricoOrdini[[#This Row],[ARTICOLO]])-1))</f>
        <v>KLM</v>
      </c>
      <c r="J6151" t="str">
        <f>MID(tbStoricoOrdini[[#This Row],[ARTICOLO]],FIND(" ",tbStoricoOrdini[[#This Row],[ARTICOLO]])+1,4)</f>
        <v>5000</v>
      </c>
      <c r="K6151" t="str">
        <f>IFERROR(RIGHT(tbStoricoOrdini[[#This Row],[ARTICOLO]],LEN(tbStoricoOrdini[[#This Row],[ARTICOLO]])-FIND(" ",tbStoricoOrdini[[#This Row],[ARTICOLO]],FIND(" ",tbStoricoOrdini[[#This Row],[ARTICOLO]]) +1)),"")</f>
        <v>Medium</v>
      </c>
      <c r="L6151" s="3">
        <f>VLOOKUP(tbStoricoOrdini[[#This Row],[ARTICOLO]],tbArticoli[],2,FALSE)</f>
        <v>150</v>
      </c>
      <c r="M6151" s="22">
        <f>tbStoricoOrdini[[#This Row],[IMPORTO]]/tbStoricoOrdini[[#This Row],[PREZZO]]</f>
        <v>50.346666666666664</v>
      </c>
      <c r="N6151" t="s">
        <v>6</v>
      </c>
      <c r="O6151" s="8">
        <f>VLOOKUP(tbStoricoOrdini[[#This Row],[AGENTE]],tbAgenti[],2,FALSE)</f>
        <v>7.4999999999999997E-2</v>
      </c>
      <c r="P6151" s="2">
        <v>7552</v>
      </c>
      <c r="Q6151" s="2">
        <f>tbStoricoOrdini[[#This Row],[IMPORTO]]*tbStoricoOrdini[[#This Row],[% COMM.]]</f>
        <v>566.4</v>
      </c>
      <c r="R6151" s="2">
        <f>tbStoricoOrdini[[#This Row],[TOT. COMM.]]+tbStoricoOrdini[[#This Row],[IMPORTO]]</f>
        <v>8118.4</v>
      </c>
    </row>
    <row r="6152" spans="1:18">
      <c r="A6152" s="1">
        <v>44013</v>
      </c>
      <c r="B6152" s="7">
        <f>MONTH(tbStoricoOrdini[[#This Row],[DATA]])</f>
        <v>7</v>
      </c>
      <c r="C6152" t="s">
        <v>6247</v>
      </c>
      <c r="D6152" t="str">
        <f>RIGHT(tbStoricoOrdini[[#This Row],[ORDINE]],4)</f>
        <v>6149</v>
      </c>
      <c r="E6152" t="s">
        <v>51</v>
      </c>
      <c r="F6152" t="str">
        <f>VLOOKUP(tbStoricoOrdini[[#This Row],[CLIENTE]],tbClienti[],3,FALSE)</f>
        <v>Veneto</v>
      </c>
      <c r="G6152" t="str">
        <f>VLOOKUP(tbStoricoOrdini[[#This Row],[CLIENTE]],tbClienti[],7,FALSE)</f>
        <v>AC</v>
      </c>
      <c r="H6152" t="s">
        <v>61</v>
      </c>
      <c r="I6152" t="str">
        <f>IF(LEFT(tbStoricoOrdini[[#This Row],[ARTICOLO]],3) = "COG","COG",LEFT(tbStoricoOrdini[[#This Row],[ARTICOLO]],FIND(" ",tbStoricoOrdini[[#This Row],[ARTICOLO]])-1))</f>
        <v>KLM</v>
      </c>
      <c r="J6152" t="str">
        <f>MID(tbStoricoOrdini[[#This Row],[ARTICOLO]],FIND(" ",tbStoricoOrdini[[#This Row],[ARTICOLO]])+1,4)</f>
        <v>5000</v>
      </c>
      <c r="K6152" t="str">
        <f>IFERROR(RIGHT(tbStoricoOrdini[[#This Row],[ARTICOLO]],LEN(tbStoricoOrdini[[#This Row],[ARTICOLO]])-FIND(" ",tbStoricoOrdini[[#This Row],[ARTICOLO]],FIND(" ",tbStoricoOrdini[[#This Row],[ARTICOLO]]) +1)),"")</f>
        <v>Medium</v>
      </c>
      <c r="L6152" s="3">
        <f>VLOOKUP(tbStoricoOrdini[[#This Row],[ARTICOLO]],tbArticoli[],2,FALSE)</f>
        <v>150</v>
      </c>
      <c r="M6152" s="22">
        <f>tbStoricoOrdini[[#This Row],[IMPORTO]]/tbStoricoOrdini[[#This Row],[PREZZO]]</f>
        <v>3292.2133333333331</v>
      </c>
      <c r="N6152" t="s">
        <v>9</v>
      </c>
      <c r="O6152" s="8">
        <f>VLOOKUP(tbStoricoOrdini[[#This Row],[AGENTE]],tbAgenti[],2,FALSE)</f>
        <v>0.05</v>
      </c>
      <c r="P6152" s="2">
        <v>493832</v>
      </c>
      <c r="Q6152" s="2">
        <f>tbStoricoOrdini[[#This Row],[IMPORTO]]*tbStoricoOrdini[[#This Row],[% COMM.]]</f>
        <v>24691.600000000002</v>
      </c>
      <c r="R6152" s="2">
        <f>tbStoricoOrdini[[#This Row],[TOT. COMM.]]+tbStoricoOrdini[[#This Row],[IMPORTO]]</f>
        <v>518523.6</v>
      </c>
    </row>
    <row r="6153" spans="1:18">
      <c r="A6153" s="1">
        <v>44013</v>
      </c>
      <c r="B6153" s="7">
        <f>MONTH(tbStoricoOrdini[[#This Row],[DATA]])</f>
        <v>7</v>
      </c>
      <c r="C6153" t="s">
        <v>6248</v>
      </c>
      <c r="D6153" t="str">
        <f>RIGHT(tbStoricoOrdini[[#This Row],[ORDINE]],4)</f>
        <v>6150</v>
      </c>
      <c r="E6153" t="s">
        <v>51</v>
      </c>
      <c r="F6153" t="str">
        <f>VLOOKUP(tbStoricoOrdini[[#This Row],[CLIENTE]],tbClienti[],3,FALSE)</f>
        <v>Veneto</v>
      </c>
      <c r="G6153" t="str">
        <f>VLOOKUP(tbStoricoOrdini[[#This Row],[CLIENTE]],tbClienti[],7,FALSE)</f>
        <v>AC</v>
      </c>
      <c r="H6153" t="s">
        <v>79</v>
      </c>
      <c r="I6153" t="str">
        <f>IF(LEFT(tbStoricoOrdini[[#This Row],[ARTICOLO]],3) = "COG","COG",LEFT(tbStoricoOrdini[[#This Row],[ARTICOLO]],FIND(" ",tbStoricoOrdini[[#This Row],[ARTICOLO]])-1))</f>
        <v>COG</v>
      </c>
      <c r="J6153" t="str">
        <f>MID(tbStoricoOrdini[[#This Row],[ARTICOLO]],FIND(" ",tbStoricoOrdini[[#This Row],[ARTICOLO]])+1,4)</f>
        <v>4000</v>
      </c>
      <c r="K6153" t="str">
        <f>IFERROR(RIGHT(tbStoricoOrdini[[#This Row],[ARTICOLO]],LEN(tbStoricoOrdini[[#This Row],[ARTICOLO]])-FIND(" ",tbStoricoOrdini[[#This Row],[ARTICOLO]],FIND(" ",tbStoricoOrdini[[#This Row],[ARTICOLO]]) +1)),"")</f>
        <v>Plus</v>
      </c>
      <c r="L6153" s="3">
        <f>VLOOKUP(tbStoricoOrdini[[#This Row],[ARTICOLO]],tbArticoli[],2,FALSE)</f>
        <v>240</v>
      </c>
      <c r="M6153" s="22">
        <f>tbStoricoOrdini[[#This Row],[IMPORTO]]/tbStoricoOrdini[[#This Row],[PREZZO]]</f>
        <v>6.2</v>
      </c>
      <c r="N6153" t="s">
        <v>6</v>
      </c>
      <c r="O6153" s="8">
        <f>VLOOKUP(tbStoricoOrdini[[#This Row],[AGENTE]],tbAgenti[],2,FALSE)</f>
        <v>7.4999999999999997E-2</v>
      </c>
      <c r="P6153" s="2">
        <v>1488</v>
      </c>
      <c r="Q6153" s="2">
        <f>tbStoricoOrdini[[#This Row],[IMPORTO]]*tbStoricoOrdini[[#This Row],[% COMM.]]</f>
        <v>111.6</v>
      </c>
      <c r="R6153" s="2">
        <f>tbStoricoOrdini[[#This Row],[TOT. COMM.]]+tbStoricoOrdini[[#This Row],[IMPORTO]]</f>
        <v>1599.6</v>
      </c>
    </row>
    <row r="6154" spans="1:18">
      <c r="A6154" s="1">
        <v>44013</v>
      </c>
      <c r="B6154" s="7">
        <f>MONTH(tbStoricoOrdini[[#This Row],[DATA]])</f>
        <v>7</v>
      </c>
      <c r="C6154" t="s">
        <v>6249</v>
      </c>
      <c r="D6154" t="str">
        <f>RIGHT(tbStoricoOrdini[[#This Row],[ORDINE]],4)</f>
        <v>6151</v>
      </c>
      <c r="E6154" t="s">
        <v>51</v>
      </c>
      <c r="F6154" t="str">
        <f>VLOOKUP(tbStoricoOrdini[[#This Row],[CLIENTE]],tbClienti[],3,FALSE)</f>
        <v>Veneto</v>
      </c>
      <c r="G6154" t="str">
        <f>VLOOKUP(tbStoricoOrdini[[#This Row],[CLIENTE]],tbClienti[],7,FALSE)</f>
        <v>AC</v>
      </c>
      <c r="H6154" t="s">
        <v>60</v>
      </c>
      <c r="I6154" t="str">
        <f>IF(LEFT(tbStoricoOrdini[[#This Row],[ARTICOLO]],3) = "COG","COG",LEFT(tbStoricoOrdini[[#This Row],[ARTICOLO]],FIND(" ",tbStoricoOrdini[[#This Row],[ARTICOLO]])-1))</f>
        <v>KLM</v>
      </c>
      <c r="J6154" t="str">
        <f>MID(tbStoricoOrdini[[#This Row],[ARTICOLO]],FIND(" ",tbStoricoOrdini[[#This Row],[ARTICOLO]])+1,4)</f>
        <v>5000</v>
      </c>
      <c r="K6154" t="str">
        <f>IFERROR(RIGHT(tbStoricoOrdini[[#This Row],[ARTICOLO]],LEN(tbStoricoOrdini[[#This Row],[ARTICOLO]])-FIND(" ",tbStoricoOrdini[[#This Row],[ARTICOLO]],FIND(" ",tbStoricoOrdini[[#This Row],[ARTICOLO]]) +1)),"")</f>
        <v>Plus</v>
      </c>
      <c r="L6154" s="3">
        <f>VLOOKUP(tbStoricoOrdini[[#This Row],[ARTICOLO]],tbArticoli[],2,FALSE)</f>
        <v>175</v>
      </c>
      <c r="M6154" s="22">
        <f>tbStoricoOrdini[[#This Row],[IMPORTO]]/tbStoricoOrdini[[#This Row],[PREZZO]]</f>
        <v>4.902857142857143</v>
      </c>
      <c r="N6154" t="s">
        <v>6</v>
      </c>
      <c r="O6154" s="8">
        <f>VLOOKUP(tbStoricoOrdini[[#This Row],[AGENTE]],tbAgenti[],2,FALSE)</f>
        <v>7.4999999999999997E-2</v>
      </c>
      <c r="P6154" s="2">
        <v>858</v>
      </c>
      <c r="Q6154" s="2">
        <f>tbStoricoOrdini[[#This Row],[IMPORTO]]*tbStoricoOrdini[[#This Row],[% COMM.]]</f>
        <v>64.349999999999994</v>
      </c>
      <c r="R6154" s="2">
        <f>tbStoricoOrdini[[#This Row],[TOT. COMM.]]+tbStoricoOrdini[[#This Row],[IMPORTO]]</f>
        <v>922.35</v>
      </c>
    </row>
    <row r="6155" spans="1:18">
      <c r="A6155" s="1">
        <v>44013</v>
      </c>
      <c r="B6155" s="7">
        <f>MONTH(tbStoricoOrdini[[#This Row],[DATA]])</f>
        <v>7</v>
      </c>
      <c r="C6155" t="s">
        <v>6250</v>
      </c>
      <c r="D6155" t="str">
        <f>RIGHT(tbStoricoOrdini[[#This Row],[ORDINE]],4)</f>
        <v>6152</v>
      </c>
      <c r="E6155" t="s">
        <v>51</v>
      </c>
      <c r="F6155" t="str">
        <f>VLOOKUP(tbStoricoOrdini[[#This Row],[CLIENTE]],tbClienti[],3,FALSE)</f>
        <v>Veneto</v>
      </c>
      <c r="G6155" t="str">
        <f>VLOOKUP(tbStoricoOrdini[[#This Row],[CLIENTE]],tbClienti[],7,FALSE)</f>
        <v>AC</v>
      </c>
      <c r="H6155" t="s">
        <v>63</v>
      </c>
      <c r="I6155" t="str">
        <f>IF(LEFT(tbStoricoOrdini[[#This Row],[ARTICOLO]],3) = "COG","COG",LEFT(tbStoricoOrdini[[#This Row],[ARTICOLO]],FIND(" ",tbStoricoOrdini[[#This Row],[ARTICOLO]])-1))</f>
        <v>KLM</v>
      </c>
      <c r="J6155" t="str">
        <f>MID(tbStoricoOrdini[[#This Row],[ARTICOLO]],FIND(" ",tbStoricoOrdini[[#This Row],[ARTICOLO]])+1,4)</f>
        <v>3000</v>
      </c>
      <c r="K6155" t="str">
        <f>IFERROR(RIGHT(tbStoricoOrdini[[#This Row],[ARTICOLO]],LEN(tbStoricoOrdini[[#This Row],[ARTICOLO]])-FIND(" ",tbStoricoOrdini[[#This Row],[ARTICOLO]],FIND(" ",tbStoricoOrdini[[#This Row],[ARTICOLO]]) +1)),"")</f>
        <v>Plus</v>
      </c>
      <c r="L6155" s="3">
        <f>VLOOKUP(tbStoricoOrdini[[#This Row],[ARTICOLO]],tbArticoli[],2,FALSE)</f>
        <v>145</v>
      </c>
      <c r="M6155" s="22">
        <f>tbStoricoOrdini[[#This Row],[IMPORTO]]/tbStoricoOrdini[[#This Row],[PREZZO]]</f>
        <v>47.048275862068962</v>
      </c>
      <c r="N6155" t="s">
        <v>39</v>
      </c>
      <c r="O6155" s="8">
        <f>VLOOKUP(tbStoricoOrdini[[#This Row],[AGENTE]],tbAgenti[],2,FALSE)</f>
        <v>0.05</v>
      </c>
      <c r="P6155" s="2">
        <v>6822</v>
      </c>
      <c r="Q6155" s="2">
        <f>tbStoricoOrdini[[#This Row],[IMPORTO]]*tbStoricoOrdini[[#This Row],[% COMM.]]</f>
        <v>341.1</v>
      </c>
      <c r="R6155" s="2">
        <f>tbStoricoOrdini[[#This Row],[TOT. COMM.]]+tbStoricoOrdini[[#This Row],[IMPORTO]]</f>
        <v>7163.1</v>
      </c>
    </row>
    <row r="6156" spans="1:18">
      <c r="A6156" s="1">
        <v>44013</v>
      </c>
      <c r="B6156" s="7">
        <f>MONTH(tbStoricoOrdini[[#This Row],[DATA]])</f>
        <v>7</v>
      </c>
      <c r="C6156" t="s">
        <v>6251</v>
      </c>
      <c r="D6156" t="str">
        <f>RIGHT(tbStoricoOrdini[[#This Row],[ORDINE]],4)</f>
        <v>6153</v>
      </c>
      <c r="E6156" t="s">
        <v>51</v>
      </c>
      <c r="F6156" t="str">
        <f>VLOOKUP(tbStoricoOrdini[[#This Row],[CLIENTE]],tbClienti[],3,FALSE)</f>
        <v>Veneto</v>
      </c>
      <c r="G6156" t="str">
        <f>VLOOKUP(tbStoricoOrdini[[#This Row],[CLIENTE]],tbClienti[],7,FALSE)</f>
        <v>AC</v>
      </c>
      <c r="H6156" t="s">
        <v>63</v>
      </c>
      <c r="I6156" t="str">
        <f>IF(LEFT(tbStoricoOrdini[[#This Row],[ARTICOLO]],3) = "COG","COG",LEFT(tbStoricoOrdini[[#This Row],[ARTICOLO]],FIND(" ",tbStoricoOrdini[[#This Row],[ARTICOLO]])-1))</f>
        <v>KLM</v>
      </c>
      <c r="J6156" t="str">
        <f>MID(tbStoricoOrdini[[#This Row],[ARTICOLO]],FIND(" ",tbStoricoOrdini[[#This Row],[ARTICOLO]])+1,4)</f>
        <v>3000</v>
      </c>
      <c r="K6156" t="str">
        <f>IFERROR(RIGHT(tbStoricoOrdini[[#This Row],[ARTICOLO]],LEN(tbStoricoOrdini[[#This Row],[ARTICOLO]])-FIND(" ",tbStoricoOrdini[[#This Row],[ARTICOLO]],FIND(" ",tbStoricoOrdini[[#This Row],[ARTICOLO]]) +1)),"")</f>
        <v>Plus</v>
      </c>
      <c r="L6156" s="3">
        <f>VLOOKUP(tbStoricoOrdini[[#This Row],[ARTICOLO]],tbArticoli[],2,FALSE)</f>
        <v>145</v>
      </c>
      <c r="M6156" s="22">
        <f>tbStoricoOrdini[[#This Row],[IMPORTO]]/tbStoricoOrdini[[#This Row],[PREZZO]]</f>
        <v>30.634482758620688</v>
      </c>
      <c r="N6156" t="s">
        <v>19</v>
      </c>
      <c r="O6156" s="8">
        <f>VLOOKUP(tbStoricoOrdini[[#This Row],[AGENTE]],tbAgenti[],2,FALSE)</f>
        <v>0.05</v>
      </c>
      <c r="P6156" s="2">
        <v>4442</v>
      </c>
      <c r="Q6156" s="2">
        <f>tbStoricoOrdini[[#This Row],[IMPORTO]]*tbStoricoOrdini[[#This Row],[% COMM.]]</f>
        <v>222.10000000000002</v>
      </c>
      <c r="R6156" s="2">
        <f>tbStoricoOrdini[[#This Row],[TOT. COMM.]]+tbStoricoOrdini[[#This Row],[IMPORTO]]</f>
        <v>4664.1000000000004</v>
      </c>
    </row>
    <row r="6157" spans="1:18">
      <c r="A6157" s="1">
        <v>44013</v>
      </c>
      <c r="B6157" s="7">
        <f>MONTH(tbStoricoOrdini[[#This Row],[DATA]])</f>
        <v>7</v>
      </c>
      <c r="C6157" t="s">
        <v>6252</v>
      </c>
      <c r="D6157" t="str">
        <f>RIGHT(tbStoricoOrdini[[#This Row],[ORDINE]],4)</f>
        <v>6154</v>
      </c>
      <c r="E6157" t="s">
        <v>51</v>
      </c>
      <c r="F6157" t="str">
        <f>VLOOKUP(tbStoricoOrdini[[#This Row],[CLIENTE]],tbClienti[],3,FALSE)</f>
        <v>Veneto</v>
      </c>
      <c r="G6157" t="str">
        <f>VLOOKUP(tbStoricoOrdini[[#This Row],[CLIENTE]],tbClienti[],7,FALSE)</f>
        <v>AC</v>
      </c>
      <c r="H6157" t="s">
        <v>63</v>
      </c>
      <c r="I6157" t="str">
        <f>IF(LEFT(tbStoricoOrdini[[#This Row],[ARTICOLO]],3) = "COG","COG",LEFT(tbStoricoOrdini[[#This Row],[ARTICOLO]],FIND(" ",tbStoricoOrdini[[#This Row],[ARTICOLO]])-1))</f>
        <v>KLM</v>
      </c>
      <c r="J6157" t="str">
        <f>MID(tbStoricoOrdini[[#This Row],[ARTICOLO]],FIND(" ",tbStoricoOrdini[[#This Row],[ARTICOLO]])+1,4)</f>
        <v>3000</v>
      </c>
      <c r="K6157" t="str">
        <f>IFERROR(RIGHT(tbStoricoOrdini[[#This Row],[ARTICOLO]],LEN(tbStoricoOrdini[[#This Row],[ARTICOLO]])-FIND(" ",tbStoricoOrdini[[#This Row],[ARTICOLO]],FIND(" ",tbStoricoOrdini[[#This Row],[ARTICOLO]]) +1)),"")</f>
        <v>Plus</v>
      </c>
      <c r="L6157" s="3">
        <f>VLOOKUP(tbStoricoOrdini[[#This Row],[ARTICOLO]],tbArticoli[],2,FALSE)</f>
        <v>145</v>
      </c>
      <c r="M6157" s="22">
        <f>tbStoricoOrdini[[#This Row],[IMPORTO]]/tbStoricoOrdini[[#This Row],[PREZZO]]</f>
        <v>62.848275862068967</v>
      </c>
      <c r="N6157" t="s">
        <v>15</v>
      </c>
      <c r="O6157" s="8">
        <f>VLOOKUP(tbStoricoOrdini[[#This Row],[AGENTE]],tbAgenti[],2,FALSE)</f>
        <v>0.08</v>
      </c>
      <c r="P6157" s="2">
        <v>9113</v>
      </c>
      <c r="Q6157" s="2">
        <f>tbStoricoOrdini[[#This Row],[IMPORTO]]*tbStoricoOrdini[[#This Row],[% COMM.]]</f>
        <v>729.04</v>
      </c>
      <c r="R6157" s="2">
        <f>tbStoricoOrdini[[#This Row],[TOT. COMM.]]+tbStoricoOrdini[[#This Row],[IMPORTO]]</f>
        <v>9842.0400000000009</v>
      </c>
    </row>
    <row r="6158" spans="1:18">
      <c r="A6158" s="1">
        <v>44013</v>
      </c>
      <c r="B6158" s="7">
        <f>MONTH(tbStoricoOrdini[[#This Row],[DATA]])</f>
        <v>7</v>
      </c>
      <c r="C6158" t="s">
        <v>6253</v>
      </c>
      <c r="D6158" t="str">
        <f>RIGHT(tbStoricoOrdini[[#This Row],[ORDINE]],4)</f>
        <v>6155</v>
      </c>
      <c r="E6158" t="s">
        <v>51</v>
      </c>
      <c r="F6158" t="str">
        <f>VLOOKUP(tbStoricoOrdini[[#This Row],[CLIENTE]],tbClienti[],3,FALSE)</f>
        <v>Veneto</v>
      </c>
      <c r="G6158" t="str">
        <f>VLOOKUP(tbStoricoOrdini[[#This Row],[CLIENTE]],tbClienti[],7,FALSE)</f>
        <v>AC</v>
      </c>
      <c r="H6158" t="s">
        <v>63</v>
      </c>
      <c r="I6158" t="str">
        <f>IF(LEFT(tbStoricoOrdini[[#This Row],[ARTICOLO]],3) = "COG","COG",LEFT(tbStoricoOrdini[[#This Row],[ARTICOLO]],FIND(" ",tbStoricoOrdini[[#This Row],[ARTICOLO]])-1))</f>
        <v>KLM</v>
      </c>
      <c r="J6158" t="str">
        <f>MID(tbStoricoOrdini[[#This Row],[ARTICOLO]],FIND(" ",tbStoricoOrdini[[#This Row],[ARTICOLO]])+1,4)</f>
        <v>3000</v>
      </c>
      <c r="K6158" t="str">
        <f>IFERROR(RIGHT(tbStoricoOrdini[[#This Row],[ARTICOLO]],LEN(tbStoricoOrdini[[#This Row],[ARTICOLO]])-FIND(" ",tbStoricoOrdini[[#This Row],[ARTICOLO]],FIND(" ",tbStoricoOrdini[[#This Row],[ARTICOLO]]) +1)),"")</f>
        <v>Plus</v>
      </c>
      <c r="L6158" s="3">
        <f>VLOOKUP(tbStoricoOrdini[[#This Row],[ARTICOLO]],tbArticoli[],2,FALSE)</f>
        <v>145</v>
      </c>
      <c r="M6158" s="22">
        <f>tbStoricoOrdini[[#This Row],[IMPORTO]]/tbStoricoOrdini[[#This Row],[PREZZO]]</f>
        <v>16.489655172413794</v>
      </c>
      <c r="N6158" t="s">
        <v>18</v>
      </c>
      <c r="O6158" s="8">
        <f>VLOOKUP(tbStoricoOrdini[[#This Row],[AGENTE]],tbAgenti[],2,FALSE)</f>
        <v>0.03</v>
      </c>
      <c r="P6158" s="2">
        <v>2391</v>
      </c>
      <c r="Q6158" s="2">
        <f>tbStoricoOrdini[[#This Row],[IMPORTO]]*tbStoricoOrdini[[#This Row],[% COMM.]]</f>
        <v>71.73</v>
      </c>
      <c r="R6158" s="2">
        <f>tbStoricoOrdini[[#This Row],[TOT. COMM.]]+tbStoricoOrdini[[#This Row],[IMPORTO]]</f>
        <v>2462.73</v>
      </c>
    </row>
    <row r="6159" spans="1:18">
      <c r="A6159" s="1">
        <v>44013</v>
      </c>
      <c r="B6159" s="7">
        <f>MONTH(tbStoricoOrdini[[#This Row],[DATA]])</f>
        <v>7</v>
      </c>
      <c r="C6159" t="s">
        <v>6254</v>
      </c>
      <c r="D6159" t="str">
        <f>RIGHT(tbStoricoOrdini[[#This Row],[ORDINE]],4)</f>
        <v>6156</v>
      </c>
      <c r="E6159" t="s">
        <v>51</v>
      </c>
      <c r="F6159" t="str">
        <f>VLOOKUP(tbStoricoOrdini[[#This Row],[CLIENTE]],tbClienti[],3,FALSE)</f>
        <v>Veneto</v>
      </c>
      <c r="G6159" t="str">
        <f>VLOOKUP(tbStoricoOrdini[[#This Row],[CLIENTE]],tbClienti[],7,FALSE)</f>
        <v>AC</v>
      </c>
      <c r="H6159" t="s">
        <v>63</v>
      </c>
      <c r="I6159" t="str">
        <f>IF(LEFT(tbStoricoOrdini[[#This Row],[ARTICOLO]],3) = "COG","COG",LEFT(tbStoricoOrdini[[#This Row],[ARTICOLO]],FIND(" ",tbStoricoOrdini[[#This Row],[ARTICOLO]])-1))</f>
        <v>KLM</v>
      </c>
      <c r="J6159" t="str">
        <f>MID(tbStoricoOrdini[[#This Row],[ARTICOLO]],FIND(" ",tbStoricoOrdini[[#This Row],[ARTICOLO]])+1,4)</f>
        <v>3000</v>
      </c>
      <c r="K6159" t="str">
        <f>IFERROR(RIGHT(tbStoricoOrdini[[#This Row],[ARTICOLO]],LEN(tbStoricoOrdini[[#This Row],[ARTICOLO]])-FIND(" ",tbStoricoOrdini[[#This Row],[ARTICOLO]],FIND(" ",tbStoricoOrdini[[#This Row],[ARTICOLO]]) +1)),"")</f>
        <v>Plus</v>
      </c>
      <c r="L6159" s="3">
        <f>VLOOKUP(tbStoricoOrdini[[#This Row],[ARTICOLO]],tbArticoli[],2,FALSE)</f>
        <v>145</v>
      </c>
      <c r="M6159" s="22">
        <f>tbStoricoOrdini[[#This Row],[IMPORTO]]/tbStoricoOrdini[[#This Row],[PREZZO]]</f>
        <v>30.993103448275861</v>
      </c>
      <c r="N6159" t="s">
        <v>6</v>
      </c>
      <c r="O6159" s="8">
        <f>VLOOKUP(tbStoricoOrdini[[#This Row],[AGENTE]],tbAgenti[],2,FALSE)</f>
        <v>7.4999999999999997E-2</v>
      </c>
      <c r="P6159" s="2">
        <v>4494</v>
      </c>
      <c r="Q6159" s="2">
        <f>tbStoricoOrdini[[#This Row],[IMPORTO]]*tbStoricoOrdini[[#This Row],[% COMM.]]</f>
        <v>337.05</v>
      </c>
      <c r="R6159" s="2">
        <f>tbStoricoOrdini[[#This Row],[TOT. COMM.]]+tbStoricoOrdini[[#This Row],[IMPORTO]]</f>
        <v>4831.05</v>
      </c>
    </row>
    <row r="6160" spans="1:18">
      <c r="A6160" s="1">
        <v>44013</v>
      </c>
      <c r="B6160" s="7">
        <f>MONTH(tbStoricoOrdini[[#This Row],[DATA]])</f>
        <v>7</v>
      </c>
      <c r="C6160" t="s">
        <v>6255</v>
      </c>
      <c r="D6160" t="str">
        <f>RIGHT(tbStoricoOrdini[[#This Row],[ORDINE]],4)</f>
        <v>6157</v>
      </c>
      <c r="E6160" t="s">
        <v>51</v>
      </c>
      <c r="F6160" t="str">
        <f>VLOOKUP(tbStoricoOrdini[[#This Row],[CLIENTE]],tbClienti[],3,FALSE)</f>
        <v>Veneto</v>
      </c>
      <c r="G6160" t="str">
        <f>VLOOKUP(tbStoricoOrdini[[#This Row],[CLIENTE]],tbClienti[],7,FALSE)</f>
        <v>AC</v>
      </c>
      <c r="H6160" t="s">
        <v>63</v>
      </c>
      <c r="I6160" t="str">
        <f>IF(LEFT(tbStoricoOrdini[[#This Row],[ARTICOLO]],3) = "COG","COG",LEFT(tbStoricoOrdini[[#This Row],[ARTICOLO]],FIND(" ",tbStoricoOrdini[[#This Row],[ARTICOLO]])-1))</f>
        <v>KLM</v>
      </c>
      <c r="J6160" t="str">
        <f>MID(tbStoricoOrdini[[#This Row],[ARTICOLO]],FIND(" ",tbStoricoOrdini[[#This Row],[ARTICOLO]])+1,4)</f>
        <v>3000</v>
      </c>
      <c r="K6160" t="str">
        <f>IFERROR(RIGHT(tbStoricoOrdini[[#This Row],[ARTICOLO]],LEN(tbStoricoOrdini[[#This Row],[ARTICOLO]])-FIND(" ",tbStoricoOrdini[[#This Row],[ARTICOLO]],FIND(" ",tbStoricoOrdini[[#This Row],[ARTICOLO]]) +1)),"")</f>
        <v>Plus</v>
      </c>
      <c r="L6160" s="3">
        <f>VLOOKUP(tbStoricoOrdini[[#This Row],[ARTICOLO]],tbArticoli[],2,FALSE)</f>
        <v>145</v>
      </c>
      <c r="M6160" s="22">
        <f>tbStoricoOrdini[[#This Row],[IMPORTO]]/tbStoricoOrdini[[#This Row],[PREZZO]]</f>
        <v>226.10344827586206</v>
      </c>
      <c r="N6160" t="s">
        <v>9</v>
      </c>
      <c r="O6160" s="8">
        <f>VLOOKUP(tbStoricoOrdini[[#This Row],[AGENTE]],tbAgenti[],2,FALSE)</f>
        <v>0.05</v>
      </c>
      <c r="P6160" s="2">
        <v>32785</v>
      </c>
      <c r="Q6160" s="2">
        <f>tbStoricoOrdini[[#This Row],[IMPORTO]]*tbStoricoOrdini[[#This Row],[% COMM.]]</f>
        <v>1639.25</v>
      </c>
      <c r="R6160" s="2">
        <f>tbStoricoOrdini[[#This Row],[TOT. COMM.]]+tbStoricoOrdini[[#This Row],[IMPORTO]]</f>
        <v>34424.25</v>
      </c>
    </row>
    <row r="6161" spans="1:18">
      <c r="A6161" s="1">
        <v>44013</v>
      </c>
      <c r="B6161" s="7">
        <f>MONTH(tbStoricoOrdini[[#This Row],[DATA]])</f>
        <v>7</v>
      </c>
      <c r="C6161" t="s">
        <v>6256</v>
      </c>
      <c r="D6161" t="str">
        <f>RIGHT(tbStoricoOrdini[[#This Row],[ORDINE]],4)</f>
        <v>6158</v>
      </c>
      <c r="E6161" t="s">
        <v>51</v>
      </c>
      <c r="F6161" t="str">
        <f>VLOOKUP(tbStoricoOrdini[[#This Row],[CLIENTE]],tbClienti[],3,FALSE)</f>
        <v>Veneto</v>
      </c>
      <c r="G6161" t="str">
        <f>VLOOKUP(tbStoricoOrdini[[#This Row],[CLIENTE]],tbClienti[],7,FALSE)</f>
        <v>AC</v>
      </c>
      <c r="H6161" t="s">
        <v>66</v>
      </c>
      <c r="I6161" t="str">
        <f>IF(LEFT(tbStoricoOrdini[[#This Row],[ARTICOLO]],3) = "COG","COG",LEFT(tbStoricoOrdini[[#This Row],[ARTICOLO]],FIND(" ",tbStoricoOrdini[[#This Row],[ARTICOLO]])-1))</f>
        <v>BAG</v>
      </c>
      <c r="J6161" t="str">
        <f>MID(tbStoricoOrdini[[#This Row],[ARTICOLO]],FIND(" ",tbStoricoOrdini[[#This Row],[ARTICOLO]])+1,4)</f>
        <v>2500</v>
      </c>
      <c r="K6161" t="str">
        <f>IFERROR(RIGHT(tbStoricoOrdini[[#This Row],[ARTICOLO]],LEN(tbStoricoOrdini[[#This Row],[ARTICOLO]])-FIND(" ",tbStoricoOrdini[[#This Row],[ARTICOLO]],FIND(" ",tbStoricoOrdini[[#This Row],[ARTICOLO]]) +1)),"")</f>
        <v>Plus</v>
      </c>
      <c r="L6161" s="3">
        <f>VLOOKUP(tbStoricoOrdini[[#This Row],[ARTICOLO]],tbArticoli[],2,FALSE)</f>
        <v>220</v>
      </c>
      <c r="M6161" s="22">
        <f>tbStoricoOrdini[[#This Row],[IMPORTO]]/tbStoricoOrdini[[#This Row],[PREZZO]]</f>
        <v>0.1409090909090909</v>
      </c>
      <c r="N6161" t="s">
        <v>39</v>
      </c>
      <c r="O6161" s="8">
        <f>VLOOKUP(tbStoricoOrdini[[#This Row],[AGENTE]],tbAgenti[],2,FALSE)</f>
        <v>0.05</v>
      </c>
      <c r="P6161" s="2">
        <v>31</v>
      </c>
      <c r="Q6161" s="2">
        <f>tbStoricoOrdini[[#This Row],[IMPORTO]]*tbStoricoOrdini[[#This Row],[% COMM.]]</f>
        <v>1.55</v>
      </c>
      <c r="R6161" s="2">
        <f>tbStoricoOrdini[[#This Row],[TOT. COMM.]]+tbStoricoOrdini[[#This Row],[IMPORTO]]</f>
        <v>32.549999999999997</v>
      </c>
    </row>
    <row r="6162" spans="1:18">
      <c r="A6162" s="1">
        <v>44013</v>
      </c>
      <c r="B6162" s="7">
        <f>MONTH(tbStoricoOrdini[[#This Row],[DATA]])</f>
        <v>7</v>
      </c>
      <c r="C6162" t="s">
        <v>6257</v>
      </c>
      <c r="D6162" t="str">
        <f>RIGHT(tbStoricoOrdini[[#This Row],[ORDINE]],4)</f>
        <v>6159</v>
      </c>
      <c r="E6162" t="s">
        <v>51</v>
      </c>
      <c r="F6162" t="str">
        <f>VLOOKUP(tbStoricoOrdini[[#This Row],[CLIENTE]],tbClienti[],3,FALSE)</f>
        <v>Veneto</v>
      </c>
      <c r="G6162" t="str">
        <f>VLOOKUP(tbStoricoOrdini[[#This Row],[CLIENTE]],tbClienti[],7,FALSE)</f>
        <v>AC</v>
      </c>
      <c r="H6162" t="s">
        <v>66</v>
      </c>
      <c r="I6162" t="str">
        <f>IF(LEFT(tbStoricoOrdini[[#This Row],[ARTICOLO]],3) = "COG","COG",LEFT(tbStoricoOrdini[[#This Row],[ARTICOLO]],FIND(" ",tbStoricoOrdini[[#This Row],[ARTICOLO]])-1))</f>
        <v>BAG</v>
      </c>
      <c r="J6162" t="str">
        <f>MID(tbStoricoOrdini[[#This Row],[ARTICOLO]],FIND(" ",tbStoricoOrdini[[#This Row],[ARTICOLO]])+1,4)</f>
        <v>2500</v>
      </c>
      <c r="K6162" t="str">
        <f>IFERROR(RIGHT(tbStoricoOrdini[[#This Row],[ARTICOLO]],LEN(tbStoricoOrdini[[#This Row],[ARTICOLO]])-FIND(" ",tbStoricoOrdini[[#This Row],[ARTICOLO]],FIND(" ",tbStoricoOrdini[[#This Row],[ARTICOLO]]) +1)),"")</f>
        <v>Plus</v>
      </c>
      <c r="L6162" s="3">
        <f>VLOOKUP(tbStoricoOrdini[[#This Row],[ARTICOLO]],tbArticoli[],2,FALSE)</f>
        <v>220</v>
      </c>
      <c r="M6162" s="22">
        <f>tbStoricoOrdini[[#This Row],[IMPORTO]]/tbStoricoOrdini[[#This Row],[PREZZO]]</f>
        <v>0.45909090909090911</v>
      </c>
      <c r="N6162" t="s">
        <v>15</v>
      </c>
      <c r="O6162" s="8">
        <f>VLOOKUP(tbStoricoOrdini[[#This Row],[AGENTE]],tbAgenti[],2,FALSE)</f>
        <v>0.08</v>
      </c>
      <c r="P6162" s="2">
        <v>101</v>
      </c>
      <c r="Q6162" s="2">
        <f>tbStoricoOrdini[[#This Row],[IMPORTO]]*tbStoricoOrdini[[#This Row],[% COMM.]]</f>
        <v>8.08</v>
      </c>
      <c r="R6162" s="2">
        <f>tbStoricoOrdini[[#This Row],[TOT. COMM.]]+tbStoricoOrdini[[#This Row],[IMPORTO]]</f>
        <v>109.08</v>
      </c>
    </row>
    <row r="6163" spans="1:18">
      <c r="A6163" s="1">
        <v>44013</v>
      </c>
      <c r="B6163" s="7">
        <f>MONTH(tbStoricoOrdini[[#This Row],[DATA]])</f>
        <v>7</v>
      </c>
      <c r="C6163" t="s">
        <v>6258</v>
      </c>
      <c r="D6163" t="str">
        <f>RIGHT(tbStoricoOrdini[[#This Row],[ORDINE]],4)</f>
        <v>6160</v>
      </c>
      <c r="E6163" t="s">
        <v>51</v>
      </c>
      <c r="F6163" t="str">
        <f>VLOOKUP(tbStoricoOrdini[[#This Row],[CLIENTE]],tbClienti[],3,FALSE)</f>
        <v>Veneto</v>
      </c>
      <c r="G6163" t="str">
        <f>VLOOKUP(tbStoricoOrdini[[#This Row],[CLIENTE]],tbClienti[],7,FALSE)</f>
        <v>AC</v>
      </c>
      <c r="H6163" t="s">
        <v>66</v>
      </c>
      <c r="I6163" t="str">
        <f>IF(LEFT(tbStoricoOrdini[[#This Row],[ARTICOLO]],3) = "COG","COG",LEFT(tbStoricoOrdini[[#This Row],[ARTICOLO]],FIND(" ",tbStoricoOrdini[[#This Row],[ARTICOLO]])-1))</f>
        <v>BAG</v>
      </c>
      <c r="J6163" t="str">
        <f>MID(tbStoricoOrdini[[#This Row],[ARTICOLO]],FIND(" ",tbStoricoOrdini[[#This Row],[ARTICOLO]])+1,4)</f>
        <v>2500</v>
      </c>
      <c r="K6163" t="str">
        <f>IFERROR(RIGHT(tbStoricoOrdini[[#This Row],[ARTICOLO]],LEN(tbStoricoOrdini[[#This Row],[ARTICOLO]])-FIND(" ",tbStoricoOrdini[[#This Row],[ARTICOLO]],FIND(" ",tbStoricoOrdini[[#This Row],[ARTICOLO]]) +1)),"")</f>
        <v>Plus</v>
      </c>
      <c r="L6163" s="3">
        <f>VLOOKUP(tbStoricoOrdini[[#This Row],[ARTICOLO]],tbArticoli[],2,FALSE)</f>
        <v>220</v>
      </c>
      <c r="M6163" s="22">
        <f>tbStoricoOrdini[[#This Row],[IMPORTO]]/tbStoricoOrdini[[#This Row],[PREZZO]]</f>
        <v>0.12272727272727273</v>
      </c>
      <c r="N6163" t="s">
        <v>18</v>
      </c>
      <c r="O6163" s="8">
        <f>VLOOKUP(tbStoricoOrdini[[#This Row],[AGENTE]],tbAgenti[],2,FALSE)</f>
        <v>0.03</v>
      </c>
      <c r="P6163" s="2">
        <v>27</v>
      </c>
      <c r="Q6163" s="2">
        <f>tbStoricoOrdini[[#This Row],[IMPORTO]]*tbStoricoOrdini[[#This Row],[% COMM.]]</f>
        <v>0.80999999999999994</v>
      </c>
      <c r="R6163" s="2">
        <f>tbStoricoOrdini[[#This Row],[TOT. COMM.]]+tbStoricoOrdini[[#This Row],[IMPORTO]]</f>
        <v>27.81</v>
      </c>
    </row>
    <row r="6164" spans="1:18">
      <c r="A6164" s="1">
        <v>44013</v>
      </c>
      <c r="B6164" s="7">
        <f>MONTH(tbStoricoOrdini[[#This Row],[DATA]])</f>
        <v>7</v>
      </c>
      <c r="C6164" t="s">
        <v>6259</v>
      </c>
      <c r="D6164" t="str">
        <f>RIGHT(tbStoricoOrdini[[#This Row],[ORDINE]],4)</f>
        <v>6161</v>
      </c>
      <c r="E6164" t="s">
        <v>51</v>
      </c>
      <c r="F6164" t="str">
        <f>VLOOKUP(tbStoricoOrdini[[#This Row],[CLIENTE]],tbClienti[],3,FALSE)</f>
        <v>Veneto</v>
      </c>
      <c r="G6164" t="str">
        <f>VLOOKUP(tbStoricoOrdini[[#This Row],[CLIENTE]],tbClienti[],7,FALSE)</f>
        <v>AC</v>
      </c>
      <c r="H6164" t="s">
        <v>66</v>
      </c>
      <c r="I6164" t="str">
        <f>IF(LEFT(tbStoricoOrdini[[#This Row],[ARTICOLO]],3) = "COG","COG",LEFT(tbStoricoOrdini[[#This Row],[ARTICOLO]],FIND(" ",tbStoricoOrdini[[#This Row],[ARTICOLO]])-1))</f>
        <v>BAG</v>
      </c>
      <c r="J6164" t="str">
        <f>MID(tbStoricoOrdini[[#This Row],[ARTICOLO]],FIND(" ",tbStoricoOrdini[[#This Row],[ARTICOLO]])+1,4)</f>
        <v>2500</v>
      </c>
      <c r="K6164" t="str">
        <f>IFERROR(RIGHT(tbStoricoOrdini[[#This Row],[ARTICOLO]],LEN(tbStoricoOrdini[[#This Row],[ARTICOLO]])-FIND(" ",tbStoricoOrdini[[#This Row],[ARTICOLO]],FIND(" ",tbStoricoOrdini[[#This Row],[ARTICOLO]]) +1)),"")</f>
        <v>Plus</v>
      </c>
      <c r="L6164" s="3">
        <f>VLOOKUP(tbStoricoOrdini[[#This Row],[ARTICOLO]],tbArticoli[],2,FALSE)</f>
        <v>220</v>
      </c>
      <c r="M6164" s="22">
        <f>tbStoricoOrdini[[#This Row],[IMPORTO]]/tbStoricoOrdini[[#This Row],[PREZZO]]</f>
        <v>24.795454545454547</v>
      </c>
      <c r="N6164" t="s">
        <v>6</v>
      </c>
      <c r="O6164" s="8">
        <f>VLOOKUP(tbStoricoOrdini[[#This Row],[AGENTE]],tbAgenti[],2,FALSE)</f>
        <v>7.4999999999999997E-2</v>
      </c>
      <c r="P6164" s="2">
        <v>5455</v>
      </c>
      <c r="Q6164" s="2">
        <f>tbStoricoOrdini[[#This Row],[IMPORTO]]*tbStoricoOrdini[[#This Row],[% COMM.]]</f>
        <v>409.125</v>
      </c>
      <c r="R6164" s="2">
        <f>tbStoricoOrdini[[#This Row],[TOT. COMM.]]+tbStoricoOrdini[[#This Row],[IMPORTO]]</f>
        <v>5864.125</v>
      </c>
    </row>
    <row r="6165" spans="1:18">
      <c r="A6165" s="1">
        <v>44013</v>
      </c>
      <c r="B6165" s="7">
        <f>MONTH(tbStoricoOrdini[[#This Row],[DATA]])</f>
        <v>7</v>
      </c>
      <c r="C6165" t="s">
        <v>6260</v>
      </c>
      <c r="D6165" t="str">
        <f>RIGHT(tbStoricoOrdini[[#This Row],[ORDINE]],4)</f>
        <v>6162</v>
      </c>
      <c r="E6165" t="s">
        <v>51</v>
      </c>
      <c r="F6165" t="str">
        <f>VLOOKUP(tbStoricoOrdini[[#This Row],[CLIENTE]],tbClienti[],3,FALSE)</f>
        <v>Veneto</v>
      </c>
      <c r="G6165" t="str">
        <f>VLOOKUP(tbStoricoOrdini[[#This Row],[CLIENTE]],tbClienti[],7,FALSE)</f>
        <v>AC</v>
      </c>
      <c r="H6165" t="s">
        <v>66</v>
      </c>
      <c r="I6165" t="str">
        <f>IF(LEFT(tbStoricoOrdini[[#This Row],[ARTICOLO]],3) = "COG","COG",LEFT(tbStoricoOrdini[[#This Row],[ARTICOLO]],FIND(" ",tbStoricoOrdini[[#This Row],[ARTICOLO]])-1))</f>
        <v>BAG</v>
      </c>
      <c r="J6165" t="str">
        <f>MID(tbStoricoOrdini[[#This Row],[ARTICOLO]],FIND(" ",tbStoricoOrdini[[#This Row],[ARTICOLO]])+1,4)</f>
        <v>2500</v>
      </c>
      <c r="K6165" t="str">
        <f>IFERROR(RIGHT(tbStoricoOrdini[[#This Row],[ARTICOLO]],LEN(tbStoricoOrdini[[#This Row],[ARTICOLO]])-FIND(" ",tbStoricoOrdini[[#This Row],[ARTICOLO]],FIND(" ",tbStoricoOrdini[[#This Row],[ARTICOLO]]) +1)),"")</f>
        <v>Plus</v>
      </c>
      <c r="L6165" s="3">
        <f>VLOOKUP(tbStoricoOrdini[[#This Row],[ARTICOLO]],tbArticoli[],2,FALSE)</f>
        <v>220</v>
      </c>
      <c r="M6165" s="22">
        <f>tbStoricoOrdini[[#This Row],[IMPORTO]]/tbStoricoOrdini[[#This Row],[PREZZO]]</f>
        <v>115.09545454545454</v>
      </c>
      <c r="N6165" t="s">
        <v>9</v>
      </c>
      <c r="O6165" s="8">
        <f>VLOOKUP(tbStoricoOrdini[[#This Row],[AGENTE]],tbAgenti[],2,FALSE)</f>
        <v>0.05</v>
      </c>
      <c r="P6165" s="2">
        <v>25321</v>
      </c>
      <c r="Q6165" s="2">
        <f>tbStoricoOrdini[[#This Row],[IMPORTO]]*tbStoricoOrdini[[#This Row],[% COMM.]]</f>
        <v>1266.0500000000002</v>
      </c>
      <c r="R6165" s="2">
        <f>tbStoricoOrdini[[#This Row],[TOT. COMM.]]+tbStoricoOrdini[[#This Row],[IMPORTO]]</f>
        <v>26587.05</v>
      </c>
    </row>
    <row r="6166" spans="1:18">
      <c r="A6166" s="1">
        <v>44013</v>
      </c>
      <c r="B6166" s="7">
        <f>MONTH(tbStoricoOrdini[[#This Row],[DATA]])</f>
        <v>7</v>
      </c>
      <c r="C6166" t="s">
        <v>6261</v>
      </c>
      <c r="D6166" t="str">
        <f>RIGHT(tbStoricoOrdini[[#This Row],[ORDINE]],4)</f>
        <v>6163</v>
      </c>
      <c r="E6166" t="s">
        <v>51</v>
      </c>
      <c r="F6166" t="str">
        <f>VLOOKUP(tbStoricoOrdini[[#This Row],[CLIENTE]],tbClienti[],3,FALSE)</f>
        <v>Veneto</v>
      </c>
      <c r="G6166" t="str">
        <f>VLOOKUP(tbStoricoOrdini[[#This Row],[CLIENTE]],tbClienti[],7,FALSE)</f>
        <v>AC</v>
      </c>
      <c r="H6166" t="s">
        <v>69</v>
      </c>
      <c r="I6166" t="str">
        <f>IF(LEFT(tbStoricoOrdini[[#This Row],[ARTICOLO]],3) = "COG","COG",LEFT(tbStoricoOrdini[[#This Row],[ARTICOLO]],FIND(" ",tbStoricoOrdini[[#This Row],[ARTICOLO]])-1))</f>
        <v>BAG</v>
      </c>
      <c r="J6166" t="str">
        <f>MID(tbStoricoOrdini[[#This Row],[ARTICOLO]],FIND(" ",tbStoricoOrdini[[#This Row],[ARTICOLO]])+1,4)</f>
        <v>1121</v>
      </c>
      <c r="K6166" t="str">
        <f>IFERROR(RIGHT(tbStoricoOrdini[[#This Row],[ARTICOLO]],LEN(tbStoricoOrdini[[#This Row],[ARTICOLO]])-FIND(" ",tbStoricoOrdini[[#This Row],[ARTICOLO]],FIND(" ",tbStoricoOrdini[[#This Row],[ARTICOLO]]) +1)),"")</f>
        <v>Gold</v>
      </c>
      <c r="L6166" s="3">
        <f>VLOOKUP(tbStoricoOrdini[[#This Row],[ARTICOLO]],tbArticoli[],2,FALSE)</f>
        <v>230</v>
      </c>
      <c r="M6166" s="22">
        <f>tbStoricoOrdini[[#This Row],[IMPORTO]]/tbStoricoOrdini[[#This Row],[PREZZO]]</f>
        <v>13.791304347826086</v>
      </c>
      <c r="N6166" t="s">
        <v>6</v>
      </c>
      <c r="O6166" s="8">
        <f>VLOOKUP(tbStoricoOrdini[[#This Row],[AGENTE]],tbAgenti[],2,FALSE)</f>
        <v>7.4999999999999997E-2</v>
      </c>
      <c r="P6166" s="2">
        <v>3172</v>
      </c>
      <c r="Q6166" s="2">
        <f>tbStoricoOrdini[[#This Row],[IMPORTO]]*tbStoricoOrdini[[#This Row],[% COMM.]]</f>
        <v>237.89999999999998</v>
      </c>
      <c r="R6166" s="2">
        <f>tbStoricoOrdini[[#This Row],[TOT. COMM.]]+tbStoricoOrdini[[#This Row],[IMPORTO]]</f>
        <v>3409.9</v>
      </c>
    </row>
    <row r="6167" spans="1:18">
      <c r="A6167" s="1">
        <v>44013</v>
      </c>
      <c r="B6167" s="7">
        <f>MONTH(tbStoricoOrdini[[#This Row],[DATA]])</f>
        <v>7</v>
      </c>
      <c r="C6167" t="s">
        <v>6262</v>
      </c>
      <c r="D6167" t="str">
        <f>RIGHT(tbStoricoOrdini[[#This Row],[ORDINE]],4)</f>
        <v>6164</v>
      </c>
      <c r="E6167" t="s">
        <v>51</v>
      </c>
      <c r="F6167" t="str">
        <f>VLOOKUP(tbStoricoOrdini[[#This Row],[CLIENTE]],tbClienti[],3,FALSE)</f>
        <v>Veneto</v>
      </c>
      <c r="G6167" t="str">
        <f>VLOOKUP(tbStoricoOrdini[[#This Row],[CLIENTE]],tbClienti[],7,FALSE)</f>
        <v>AC</v>
      </c>
      <c r="H6167" t="s">
        <v>69</v>
      </c>
      <c r="I6167" t="str">
        <f>IF(LEFT(tbStoricoOrdini[[#This Row],[ARTICOLO]],3) = "COG","COG",LEFT(tbStoricoOrdini[[#This Row],[ARTICOLO]],FIND(" ",tbStoricoOrdini[[#This Row],[ARTICOLO]])-1))</f>
        <v>BAG</v>
      </c>
      <c r="J6167" t="str">
        <f>MID(tbStoricoOrdini[[#This Row],[ARTICOLO]],FIND(" ",tbStoricoOrdini[[#This Row],[ARTICOLO]])+1,4)</f>
        <v>1121</v>
      </c>
      <c r="K6167" t="str">
        <f>IFERROR(RIGHT(tbStoricoOrdini[[#This Row],[ARTICOLO]],LEN(tbStoricoOrdini[[#This Row],[ARTICOLO]])-FIND(" ",tbStoricoOrdini[[#This Row],[ARTICOLO]],FIND(" ",tbStoricoOrdini[[#This Row],[ARTICOLO]]) +1)),"")</f>
        <v>Gold</v>
      </c>
      <c r="L6167" s="3">
        <f>VLOOKUP(tbStoricoOrdini[[#This Row],[ARTICOLO]],tbArticoli[],2,FALSE)</f>
        <v>230</v>
      </c>
      <c r="M6167" s="22">
        <f>tbStoricoOrdini[[#This Row],[IMPORTO]]/tbStoricoOrdini[[#This Row],[PREZZO]]</f>
        <v>360.81739130434784</v>
      </c>
      <c r="N6167" t="s">
        <v>9</v>
      </c>
      <c r="O6167" s="8">
        <f>VLOOKUP(tbStoricoOrdini[[#This Row],[AGENTE]],tbAgenti[],2,FALSE)</f>
        <v>0.05</v>
      </c>
      <c r="P6167" s="2">
        <v>82988</v>
      </c>
      <c r="Q6167" s="2">
        <f>tbStoricoOrdini[[#This Row],[IMPORTO]]*tbStoricoOrdini[[#This Row],[% COMM.]]</f>
        <v>4149.4000000000005</v>
      </c>
      <c r="R6167" s="2">
        <f>tbStoricoOrdini[[#This Row],[TOT. COMM.]]+tbStoricoOrdini[[#This Row],[IMPORTO]]</f>
        <v>87137.4</v>
      </c>
    </row>
    <row r="6168" spans="1:18">
      <c r="A6168" s="1">
        <v>44013</v>
      </c>
      <c r="B6168" s="7">
        <f>MONTH(tbStoricoOrdini[[#This Row],[DATA]])</f>
        <v>7</v>
      </c>
      <c r="C6168" t="s">
        <v>6263</v>
      </c>
      <c r="D6168" t="str">
        <f>RIGHT(tbStoricoOrdini[[#This Row],[ORDINE]],4)</f>
        <v>6165</v>
      </c>
      <c r="E6168" t="s">
        <v>51</v>
      </c>
      <c r="F6168" t="str">
        <f>VLOOKUP(tbStoricoOrdini[[#This Row],[CLIENTE]],tbClienti[],3,FALSE)</f>
        <v>Veneto</v>
      </c>
      <c r="G6168" t="str">
        <f>VLOOKUP(tbStoricoOrdini[[#This Row],[CLIENTE]],tbClienti[],7,FALSE)</f>
        <v>AC</v>
      </c>
      <c r="H6168" t="s">
        <v>83</v>
      </c>
      <c r="I6168" t="str">
        <f>IF(LEFT(tbStoricoOrdini[[#This Row],[ARTICOLO]],3) = "COG","COG",LEFT(tbStoricoOrdini[[#This Row],[ARTICOLO]],FIND(" ",tbStoricoOrdini[[#This Row],[ARTICOLO]])-1))</f>
        <v>COG</v>
      </c>
      <c r="J6168" t="str">
        <f>MID(tbStoricoOrdini[[#This Row],[ARTICOLO]],FIND(" ",tbStoricoOrdini[[#This Row],[ARTICOLO]])+1,4)</f>
        <v>8000</v>
      </c>
      <c r="K6168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6168" s="3">
        <f>VLOOKUP(tbStoricoOrdini[[#This Row],[ARTICOLO]],tbArticoli[],2,FALSE)</f>
        <v>670</v>
      </c>
      <c r="M6168" s="22">
        <f>tbStoricoOrdini[[#This Row],[IMPORTO]]/tbStoricoOrdini[[#This Row],[PREZZO]]</f>
        <v>111.66716417910447</v>
      </c>
      <c r="N6168" t="s">
        <v>9</v>
      </c>
      <c r="O6168" s="8">
        <f>VLOOKUP(tbStoricoOrdini[[#This Row],[AGENTE]],tbAgenti[],2,FALSE)</f>
        <v>0.05</v>
      </c>
      <c r="P6168" s="2">
        <v>74817</v>
      </c>
      <c r="Q6168" s="2">
        <f>tbStoricoOrdini[[#This Row],[IMPORTO]]*tbStoricoOrdini[[#This Row],[% COMM.]]</f>
        <v>3740.8500000000004</v>
      </c>
      <c r="R6168" s="2">
        <f>tbStoricoOrdini[[#This Row],[TOT. COMM.]]+tbStoricoOrdini[[#This Row],[IMPORTO]]</f>
        <v>78557.850000000006</v>
      </c>
    </row>
    <row r="6169" spans="1:18">
      <c r="A6169" s="1">
        <v>44013</v>
      </c>
      <c r="B6169" s="7">
        <f>MONTH(tbStoricoOrdini[[#This Row],[DATA]])</f>
        <v>7</v>
      </c>
      <c r="C6169" t="s">
        <v>6264</v>
      </c>
      <c r="D6169" t="str">
        <f>RIGHT(tbStoricoOrdini[[#This Row],[ORDINE]],4)</f>
        <v>6166</v>
      </c>
      <c r="E6169" t="s">
        <v>51</v>
      </c>
      <c r="F6169" t="str">
        <f>VLOOKUP(tbStoricoOrdini[[#This Row],[CLIENTE]],tbClienti[],3,FALSE)</f>
        <v>Veneto</v>
      </c>
      <c r="G6169" t="str">
        <f>VLOOKUP(tbStoricoOrdini[[#This Row],[CLIENTE]],tbClienti[],7,FALSE)</f>
        <v>AC</v>
      </c>
      <c r="H6169" t="s">
        <v>75</v>
      </c>
      <c r="I6169" t="str">
        <f>IF(LEFT(tbStoricoOrdini[[#This Row],[ARTICOLO]],3) = "COG","COG",LEFT(tbStoricoOrdini[[#This Row],[ARTICOLO]],FIND(" ",tbStoricoOrdini[[#This Row],[ARTICOLO]])-1))</f>
        <v>AVRC</v>
      </c>
      <c r="J6169" t="str">
        <f>MID(tbStoricoOrdini[[#This Row],[ARTICOLO]],FIND(" ",tbStoricoOrdini[[#This Row],[ARTICOLO]])+1,4)</f>
        <v>1000</v>
      </c>
      <c r="K6169" t="str">
        <f>IFERROR(RIGHT(tbStoricoOrdini[[#This Row],[ARTICOLO]],LEN(tbStoricoOrdini[[#This Row],[ARTICOLO]])-FIND(" ",tbStoricoOrdini[[#This Row],[ARTICOLO]],FIND(" ",tbStoricoOrdini[[#This Row],[ARTICOLO]]) +1)),"")</f>
        <v>Silver</v>
      </c>
      <c r="L6169" s="3">
        <f>VLOOKUP(tbStoricoOrdini[[#This Row],[ARTICOLO]],tbArticoli[],2,FALSE)</f>
        <v>390</v>
      </c>
      <c r="M6169" s="22">
        <f>tbStoricoOrdini[[#This Row],[IMPORTO]]/tbStoricoOrdini[[#This Row],[PREZZO]]</f>
        <v>0.22564102564102564</v>
      </c>
      <c r="N6169" t="s">
        <v>9</v>
      </c>
      <c r="O6169" s="8">
        <f>VLOOKUP(tbStoricoOrdini[[#This Row],[AGENTE]],tbAgenti[],2,FALSE)</f>
        <v>0.05</v>
      </c>
      <c r="P6169" s="2">
        <v>88</v>
      </c>
      <c r="Q6169" s="2">
        <f>tbStoricoOrdini[[#This Row],[IMPORTO]]*tbStoricoOrdini[[#This Row],[% COMM.]]</f>
        <v>4.4000000000000004</v>
      </c>
      <c r="R6169" s="2">
        <f>tbStoricoOrdini[[#This Row],[TOT. COMM.]]+tbStoricoOrdini[[#This Row],[IMPORTO]]</f>
        <v>92.4</v>
      </c>
    </row>
    <row r="6170" spans="1:18">
      <c r="A6170" s="1">
        <v>44013</v>
      </c>
      <c r="B6170" s="7">
        <f>MONTH(tbStoricoOrdini[[#This Row],[DATA]])</f>
        <v>7</v>
      </c>
      <c r="C6170" t="s">
        <v>6265</v>
      </c>
      <c r="D6170" t="str">
        <f>RIGHT(tbStoricoOrdini[[#This Row],[ORDINE]],4)</f>
        <v>6167</v>
      </c>
      <c r="E6170" t="s">
        <v>51</v>
      </c>
      <c r="F6170" t="str">
        <f>VLOOKUP(tbStoricoOrdini[[#This Row],[CLIENTE]],tbClienti[],3,FALSE)</f>
        <v>Veneto</v>
      </c>
      <c r="G6170" t="str">
        <f>VLOOKUP(tbStoricoOrdini[[#This Row],[CLIENTE]],tbClienti[],7,FALSE)</f>
        <v>AC</v>
      </c>
      <c r="H6170" t="s">
        <v>71</v>
      </c>
      <c r="I6170" t="str">
        <f>IF(LEFT(tbStoricoOrdini[[#This Row],[ARTICOLO]],3) = "COG","COG",LEFT(tbStoricoOrdini[[#This Row],[ARTICOLO]],FIND(" ",tbStoricoOrdini[[#This Row],[ARTICOLO]])-1))</f>
        <v>EB07</v>
      </c>
      <c r="J6170" t="str">
        <f>MID(tbStoricoOrdini[[#This Row],[ARTICOLO]],FIND(" ",tbStoricoOrdini[[#This Row],[ARTICOLO]])+1,4)</f>
        <v>5000</v>
      </c>
      <c r="K6170" t="str">
        <f>IFERROR(RIGHT(tbStoricoOrdini[[#This Row],[ARTICOLO]],LEN(tbStoricoOrdini[[#This Row],[ARTICOLO]])-FIND(" ",tbStoricoOrdini[[#This Row],[ARTICOLO]],FIND(" ",tbStoricoOrdini[[#This Row],[ARTICOLO]]) +1)),"")</f>
        <v/>
      </c>
      <c r="L6170" s="3">
        <f>VLOOKUP(tbStoricoOrdini[[#This Row],[ARTICOLO]],tbArticoli[],2,FALSE)</f>
        <v>140</v>
      </c>
      <c r="M6170" s="22">
        <f>tbStoricoOrdini[[#This Row],[IMPORTO]]/tbStoricoOrdini[[#This Row],[PREZZO]]</f>
        <v>0.24285714285714285</v>
      </c>
      <c r="N6170" t="s">
        <v>39</v>
      </c>
      <c r="O6170" s="8">
        <f>VLOOKUP(tbStoricoOrdini[[#This Row],[AGENTE]],tbAgenti[],2,FALSE)</f>
        <v>0.05</v>
      </c>
      <c r="P6170" s="2">
        <v>34</v>
      </c>
      <c r="Q6170" s="2">
        <f>tbStoricoOrdini[[#This Row],[IMPORTO]]*tbStoricoOrdini[[#This Row],[% COMM.]]</f>
        <v>1.7000000000000002</v>
      </c>
      <c r="R6170" s="2">
        <f>tbStoricoOrdini[[#This Row],[TOT. COMM.]]+tbStoricoOrdini[[#This Row],[IMPORTO]]</f>
        <v>35.700000000000003</v>
      </c>
    </row>
    <row r="6171" spans="1:18">
      <c r="A6171" s="1">
        <v>44013</v>
      </c>
      <c r="B6171" s="7">
        <f>MONTH(tbStoricoOrdini[[#This Row],[DATA]])</f>
        <v>7</v>
      </c>
      <c r="C6171" t="s">
        <v>6266</v>
      </c>
      <c r="D6171" t="str">
        <f>RIGHT(tbStoricoOrdini[[#This Row],[ORDINE]],4)</f>
        <v>6168</v>
      </c>
      <c r="E6171" t="s">
        <v>51</v>
      </c>
      <c r="F6171" t="str">
        <f>VLOOKUP(tbStoricoOrdini[[#This Row],[CLIENTE]],tbClienti[],3,FALSE)</f>
        <v>Veneto</v>
      </c>
      <c r="G6171" t="str">
        <f>VLOOKUP(tbStoricoOrdini[[#This Row],[CLIENTE]],tbClienti[],7,FALSE)</f>
        <v>AC</v>
      </c>
      <c r="H6171" t="s">
        <v>71</v>
      </c>
      <c r="I6171" t="str">
        <f>IF(LEFT(tbStoricoOrdini[[#This Row],[ARTICOLO]],3) = "COG","COG",LEFT(tbStoricoOrdini[[#This Row],[ARTICOLO]],FIND(" ",tbStoricoOrdini[[#This Row],[ARTICOLO]])-1))</f>
        <v>EB07</v>
      </c>
      <c r="J6171" t="str">
        <f>MID(tbStoricoOrdini[[#This Row],[ARTICOLO]],FIND(" ",tbStoricoOrdini[[#This Row],[ARTICOLO]])+1,4)</f>
        <v>5000</v>
      </c>
      <c r="K6171" t="str">
        <f>IFERROR(RIGHT(tbStoricoOrdini[[#This Row],[ARTICOLO]],LEN(tbStoricoOrdini[[#This Row],[ARTICOLO]])-FIND(" ",tbStoricoOrdini[[#This Row],[ARTICOLO]],FIND(" ",tbStoricoOrdini[[#This Row],[ARTICOLO]]) +1)),"")</f>
        <v/>
      </c>
      <c r="L6171" s="3">
        <f>VLOOKUP(tbStoricoOrdini[[#This Row],[ARTICOLO]],tbArticoli[],2,FALSE)</f>
        <v>140</v>
      </c>
      <c r="M6171" s="22">
        <f>tbStoricoOrdini[[#This Row],[IMPORTO]]/tbStoricoOrdini[[#This Row],[PREZZO]]</f>
        <v>2.2285714285714286</v>
      </c>
      <c r="N6171" t="s">
        <v>6</v>
      </c>
      <c r="O6171" s="8">
        <f>VLOOKUP(tbStoricoOrdini[[#This Row],[AGENTE]],tbAgenti[],2,FALSE)</f>
        <v>7.4999999999999997E-2</v>
      </c>
      <c r="P6171" s="2">
        <v>312</v>
      </c>
      <c r="Q6171" s="2">
        <f>tbStoricoOrdini[[#This Row],[IMPORTO]]*tbStoricoOrdini[[#This Row],[% COMM.]]</f>
        <v>23.4</v>
      </c>
      <c r="R6171" s="2">
        <f>tbStoricoOrdini[[#This Row],[TOT. COMM.]]+tbStoricoOrdini[[#This Row],[IMPORTO]]</f>
        <v>335.4</v>
      </c>
    </row>
    <row r="6172" spans="1:18">
      <c r="A6172" s="1">
        <v>44013</v>
      </c>
      <c r="B6172" s="7">
        <f>MONTH(tbStoricoOrdini[[#This Row],[DATA]])</f>
        <v>7</v>
      </c>
      <c r="C6172" t="s">
        <v>6267</v>
      </c>
      <c r="D6172" t="str">
        <f>RIGHT(tbStoricoOrdini[[#This Row],[ORDINE]],4)</f>
        <v>6169</v>
      </c>
      <c r="E6172" t="s">
        <v>51</v>
      </c>
      <c r="F6172" t="str">
        <f>VLOOKUP(tbStoricoOrdini[[#This Row],[CLIENTE]],tbClienti[],3,FALSE)</f>
        <v>Veneto</v>
      </c>
      <c r="G6172" t="str">
        <f>VLOOKUP(tbStoricoOrdini[[#This Row],[CLIENTE]],tbClienti[],7,FALSE)</f>
        <v>AC</v>
      </c>
      <c r="H6172" t="s">
        <v>71</v>
      </c>
      <c r="I6172" t="str">
        <f>IF(LEFT(tbStoricoOrdini[[#This Row],[ARTICOLO]],3) = "COG","COG",LEFT(tbStoricoOrdini[[#This Row],[ARTICOLO]],FIND(" ",tbStoricoOrdini[[#This Row],[ARTICOLO]])-1))</f>
        <v>EB07</v>
      </c>
      <c r="J6172" t="str">
        <f>MID(tbStoricoOrdini[[#This Row],[ARTICOLO]],FIND(" ",tbStoricoOrdini[[#This Row],[ARTICOLO]])+1,4)</f>
        <v>5000</v>
      </c>
      <c r="K6172" t="str">
        <f>IFERROR(RIGHT(tbStoricoOrdini[[#This Row],[ARTICOLO]],LEN(tbStoricoOrdini[[#This Row],[ARTICOLO]])-FIND(" ",tbStoricoOrdini[[#This Row],[ARTICOLO]],FIND(" ",tbStoricoOrdini[[#This Row],[ARTICOLO]]) +1)),"")</f>
        <v/>
      </c>
      <c r="L6172" s="3">
        <f>VLOOKUP(tbStoricoOrdini[[#This Row],[ARTICOLO]],tbArticoli[],2,FALSE)</f>
        <v>140</v>
      </c>
      <c r="M6172" s="22">
        <f>tbStoricoOrdini[[#This Row],[IMPORTO]]/tbStoricoOrdini[[#This Row],[PREZZO]]</f>
        <v>0.90714285714285714</v>
      </c>
      <c r="N6172" t="s">
        <v>9</v>
      </c>
      <c r="O6172" s="8">
        <f>VLOOKUP(tbStoricoOrdini[[#This Row],[AGENTE]],tbAgenti[],2,FALSE)</f>
        <v>0.05</v>
      </c>
      <c r="P6172" s="2">
        <v>127</v>
      </c>
      <c r="Q6172" s="2">
        <f>tbStoricoOrdini[[#This Row],[IMPORTO]]*tbStoricoOrdini[[#This Row],[% COMM.]]</f>
        <v>6.3500000000000005</v>
      </c>
      <c r="R6172" s="2">
        <f>tbStoricoOrdini[[#This Row],[TOT. COMM.]]+tbStoricoOrdini[[#This Row],[IMPORTO]]</f>
        <v>133.35</v>
      </c>
    </row>
    <row r="6173" spans="1:18">
      <c r="A6173" s="1">
        <v>44013</v>
      </c>
      <c r="B6173" s="7">
        <f>MONTH(tbStoricoOrdini[[#This Row],[DATA]])</f>
        <v>7</v>
      </c>
      <c r="C6173" t="s">
        <v>6268</v>
      </c>
      <c r="D6173" t="str">
        <f>RIGHT(tbStoricoOrdini[[#This Row],[ORDINE]],4)</f>
        <v>6170</v>
      </c>
      <c r="E6173" t="s">
        <v>51</v>
      </c>
      <c r="F6173" t="str">
        <f>VLOOKUP(tbStoricoOrdini[[#This Row],[CLIENTE]],tbClienti[],3,FALSE)</f>
        <v>Veneto</v>
      </c>
      <c r="G6173" t="str">
        <f>VLOOKUP(tbStoricoOrdini[[#This Row],[CLIENTE]],tbClienti[],7,FALSE)</f>
        <v>AC</v>
      </c>
      <c r="H6173" t="s">
        <v>76</v>
      </c>
      <c r="I6173" t="str">
        <f>IF(LEFT(tbStoricoOrdini[[#This Row],[ARTICOLO]],3) = "COG","COG",LEFT(tbStoricoOrdini[[#This Row],[ARTICOLO]],FIND(" ",tbStoricoOrdini[[#This Row],[ARTICOLO]])-1))</f>
        <v>COG</v>
      </c>
      <c r="J6173" t="str">
        <f>MID(tbStoricoOrdini[[#This Row],[ARTICOLO]],FIND(" ",tbStoricoOrdini[[#This Row],[ARTICOLO]])+1,4)</f>
        <v>1000</v>
      </c>
      <c r="K6173" t="str">
        <f>IFERROR(RIGHT(tbStoricoOrdini[[#This Row],[ARTICOLO]],LEN(tbStoricoOrdini[[#This Row],[ARTICOLO]])-FIND(" ",tbStoricoOrdini[[#This Row],[ARTICOLO]],FIND(" ",tbStoricoOrdini[[#This Row],[ARTICOLO]]) +1)),"")</f>
        <v/>
      </c>
      <c r="L6173" s="3">
        <f>VLOOKUP(tbStoricoOrdini[[#This Row],[ARTICOLO]],tbArticoli[],2,FALSE)</f>
        <v>150</v>
      </c>
      <c r="M6173" s="22">
        <f>tbStoricoOrdini[[#This Row],[IMPORTO]]/tbStoricoOrdini[[#This Row],[PREZZO]]</f>
        <v>3.1866666666666665</v>
      </c>
      <c r="N6173" t="s">
        <v>6</v>
      </c>
      <c r="O6173" s="8">
        <f>VLOOKUP(tbStoricoOrdini[[#This Row],[AGENTE]],tbAgenti[],2,FALSE)</f>
        <v>7.4999999999999997E-2</v>
      </c>
      <c r="P6173" s="2">
        <v>478</v>
      </c>
      <c r="Q6173" s="2">
        <f>tbStoricoOrdini[[#This Row],[IMPORTO]]*tbStoricoOrdini[[#This Row],[% COMM.]]</f>
        <v>35.85</v>
      </c>
      <c r="R6173" s="2">
        <f>tbStoricoOrdini[[#This Row],[TOT. COMM.]]+tbStoricoOrdini[[#This Row],[IMPORTO]]</f>
        <v>513.85</v>
      </c>
    </row>
    <row r="6174" spans="1:18">
      <c r="A6174" s="1">
        <v>44013</v>
      </c>
      <c r="B6174" s="7">
        <f>MONTH(tbStoricoOrdini[[#This Row],[DATA]])</f>
        <v>7</v>
      </c>
      <c r="C6174" t="s">
        <v>6269</v>
      </c>
      <c r="D6174" t="str">
        <f>RIGHT(tbStoricoOrdini[[#This Row],[ORDINE]],4)</f>
        <v>6171</v>
      </c>
      <c r="E6174" t="s">
        <v>51</v>
      </c>
      <c r="F6174" t="str">
        <f>VLOOKUP(tbStoricoOrdini[[#This Row],[CLIENTE]],tbClienti[],3,FALSE)</f>
        <v>Veneto</v>
      </c>
      <c r="G6174" t="str">
        <f>VLOOKUP(tbStoricoOrdini[[#This Row],[CLIENTE]],tbClienti[],7,FALSE)</f>
        <v>AC</v>
      </c>
      <c r="H6174" t="s">
        <v>72</v>
      </c>
      <c r="I6174" t="str">
        <f>IF(LEFT(tbStoricoOrdini[[#This Row],[ARTICOLO]],3) = "COG","COG",LEFT(tbStoricoOrdini[[#This Row],[ARTICOLO]],FIND(" ",tbStoricoOrdini[[#This Row],[ARTICOLO]])-1))</f>
        <v>EB06</v>
      </c>
      <c r="J6174" t="str">
        <f>MID(tbStoricoOrdini[[#This Row],[ARTICOLO]],FIND(" ",tbStoricoOrdini[[#This Row],[ARTICOLO]])+1,4)</f>
        <v>3000</v>
      </c>
      <c r="K6174" t="str">
        <f>IFERROR(RIGHT(tbStoricoOrdini[[#This Row],[ARTICOLO]],LEN(tbStoricoOrdini[[#This Row],[ARTICOLO]])-FIND(" ",tbStoricoOrdini[[#This Row],[ARTICOLO]],FIND(" ",tbStoricoOrdini[[#This Row],[ARTICOLO]]) +1)),"")</f>
        <v>Medium</v>
      </c>
      <c r="L6174" s="3">
        <f>VLOOKUP(tbStoricoOrdini[[#This Row],[ARTICOLO]],tbArticoli[],2,FALSE)</f>
        <v>120</v>
      </c>
      <c r="M6174" s="22">
        <f>tbStoricoOrdini[[#This Row],[IMPORTO]]/tbStoricoOrdini[[#This Row],[PREZZO]]</f>
        <v>1.6416666666666666</v>
      </c>
      <c r="N6174" t="s">
        <v>39</v>
      </c>
      <c r="O6174" s="8">
        <f>VLOOKUP(tbStoricoOrdini[[#This Row],[AGENTE]],tbAgenti[],2,FALSE)</f>
        <v>0.05</v>
      </c>
      <c r="P6174" s="2">
        <v>197</v>
      </c>
      <c r="Q6174" s="2">
        <f>tbStoricoOrdini[[#This Row],[IMPORTO]]*tbStoricoOrdini[[#This Row],[% COMM.]]</f>
        <v>9.8500000000000014</v>
      </c>
      <c r="R6174" s="2">
        <f>tbStoricoOrdini[[#This Row],[TOT. COMM.]]+tbStoricoOrdini[[#This Row],[IMPORTO]]</f>
        <v>206.85</v>
      </c>
    </row>
    <row r="6175" spans="1:18">
      <c r="A6175" s="1">
        <v>44013</v>
      </c>
      <c r="B6175" s="7">
        <f>MONTH(tbStoricoOrdini[[#This Row],[DATA]])</f>
        <v>7</v>
      </c>
      <c r="C6175" t="s">
        <v>6270</v>
      </c>
      <c r="D6175" t="str">
        <f>RIGHT(tbStoricoOrdini[[#This Row],[ORDINE]],4)</f>
        <v>6172</v>
      </c>
      <c r="E6175" t="s">
        <v>51</v>
      </c>
      <c r="F6175" t="str">
        <f>VLOOKUP(tbStoricoOrdini[[#This Row],[CLIENTE]],tbClienti[],3,FALSE)</f>
        <v>Veneto</v>
      </c>
      <c r="G6175" t="str">
        <f>VLOOKUP(tbStoricoOrdini[[#This Row],[CLIENTE]],tbClienti[],7,FALSE)</f>
        <v>AC</v>
      </c>
      <c r="H6175" t="s">
        <v>72</v>
      </c>
      <c r="I6175" t="str">
        <f>IF(LEFT(tbStoricoOrdini[[#This Row],[ARTICOLO]],3) = "COG","COG",LEFT(tbStoricoOrdini[[#This Row],[ARTICOLO]],FIND(" ",tbStoricoOrdini[[#This Row],[ARTICOLO]])-1))</f>
        <v>EB06</v>
      </c>
      <c r="J6175" t="str">
        <f>MID(tbStoricoOrdini[[#This Row],[ARTICOLO]],FIND(" ",tbStoricoOrdini[[#This Row],[ARTICOLO]])+1,4)</f>
        <v>3000</v>
      </c>
      <c r="K6175" t="str">
        <f>IFERROR(RIGHT(tbStoricoOrdini[[#This Row],[ARTICOLO]],LEN(tbStoricoOrdini[[#This Row],[ARTICOLO]])-FIND(" ",tbStoricoOrdini[[#This Row],[ARTICOLO]],FIND(" ",tbStoricoOrdini[[#This Row],[ARTICOLO]]) +1)),"")</f>
        <v>Medium</v>
      </c>
      <c r="L6175" s="3">
        <f>VLOOKUP(tbStoricoOrdini[[#This Row],[ARTICOLO]],tbArticoli[],2,FALSE)</f>
        <v>120</v>
      </c>
      <c r="M6175" s="22">
        <f>tbStoricoOrdini[[#This Row],[IMPORTO]]/tbStoricoOrdini[[#This Row],[PREZZO]]</f>
        <v>5.2416666666666663</v>
      </c>
      <c r="N6175" t="s">
        <v>15</v>
      </c>
      <c r="O6175" s="8">
        <f>VLOOKUP(tbStoricoOrdini[[#This Row],[AGENTE]],tbAgenti[],2,FALSE)</f>
        <v>0.08</v>
      </c>
      <c r="P6175" s="2">
        <v>629</v>
      </c>
      <c r="Q6175" s="2">
        <f>tbStoricoOrdini[[#This Row],[IMPORTO]]*tbStoricoOrdini[[#This Row],[% COMM.]]</f>
        <v>50.32</v>
      </c>
      <c r="R6175" s="2">
        <f>tbStoricoOrdini[[#This Row],[TOT. COMM.]]+tbStoricoOrdini[[#This Row],[IMPORTO]]</f>
        <v>679.32</v>
      </c>
    </row>
    <row r="6176" spans="1:18">
      <c r="A6176" s="1">
        <v>44013</v>
      </c>
      <c r="B6176" s="7">
        <f>MONTH(tbStoricoOrdini[[#This Row],[DATA]])</f>
        <v>7</v>
      </c>
      <c r="C6176" t="s">
        <v>6271</v>
      </c>
      <c r="D6176" t="str">
        <f>RIGHT(tbStoricoOrdini[[#This Row],[ORDINE]],4)</f>
        <v>6173</v>
      </c>
      <c r="E6176" t="s">
        <v>51</v>
      </c>
      <c r="F6176" t="str">
        <f>VLOOKUP(tbStoricoOrdini[[#This Row],[CLIENTE]],tbClienti[],3,FALSE)</f>
        <v>Veneto</v>
      </c>
      <c r="G6176" t="str">
        <f>VLOOKUP(tbStoricoOrdini[[#This Row],[CLIENTE]],tbClienti[],7,FALSE)</f>
        <v>AC</v>
      </c>
      <c r="H6176" t="s">
        <v>72</v>
      </c>
      <c r="I6176" t="str">
        <f>IF(LEFT(tbStoricoOrdini[[#This Row],[ARTICOLO]],3) = "COG","COG",LEFT(tbStoricoOrdini[[#This Row],[ARTICOLO]],FIND(" ",tbStoricoOrdini[[#This Row],[ARTICOLO]])-1))</f>
        <v>EB06</v>
      </c>
      <c r="J6176" t="str">
        <f>MID(tbStoricoOrdini[[#This Row],[ARTICOLO]],FIND(" ",tbStoricoOrdini[[#This Row],[ARTICOLO]])+1,4)</f>
        <v>3000</v>
      </c>
      <c r="K6176" t="str">
        <f>IFERROR(RIGHT(tbStoricoOrdini[[#This Row],[ARTICOLO]],LEN(tbStoricoOrdini[[#This Row],[ARTICOLO]])-FIND(" ",tbStoricoOrdini[[#This Row],[ARTICOLO]],FIND(" ",tbStoricoOrdini[[#This Row],[ARTICOLO]]) +1)),"")</f>
        <v>Medium</v>
      </c>
      <c r="L6176" s="3">
        <f>VLOOKUP(tbStoricoOrdini[[#This Row],[ARTICOLO]],tbArticoli[],2,FALSE)</f>
        <v>120</v>
      </c>
      <c r="M6176" s="22">
        <f>tbStoricoOrdini[[#This Row],[IMPORTO]]/tbStoricoOrdini[[#This Row],[PREZZO]]</f>
        <v>4.0250000000000004</v>
      </c>
      <c r="N6176" t="s">
        <v>18</v>
      </c>
      <c r="O6176" s="8">
        <f>VLOOKUP(tbStoricoOrdini[[#This Row],[AGENTE]],tbAgenti[],2,FALSE)</f>
        <v>0.03</v>
      </c>
      <c r="P6176" s="2">
        <v>483</v>
      </c>
      <c r="Q6176" s="2">
        <f>tbStoricoOrdini[[#This Row],[IMPORTO]]*tbStoricoOrdini[[#This Row],[% COMM.]]</f>
        <v>14.49</v>
      </c>
      <c r="R6176" s="2">
        <f>tbStoricoOrdini[[#This Row],[TOT. COMM.]]+tbStoricoOrdini[[#This Row],[IMPORTO]]</f>
        <v>497.49</v>
      </c>
    </row>
    <row r="6177" spans="1:18">
      <c r="A6177" s="1">
        <v>44013</v>
      </c>
      <c r="B6177" s="7">
        <f>MONTH(tbStoricoOrdini[[#This Row],[DATA]])</f>
        <v>7</v>
      </c>
      <c r="C6177" t="s">
        <v>6272</v>
      </c>
      <c r="D6177" t="str">
        <f>RIGHT(tbStoricoOrdini[[#This Row],[ORDINE]],4)</f>
        <v>6174</v>
      </c>
      <c r="E6177" t="s">
        <v>51</v>
      </c>
      <c r="F6177" t="str">
        <f>VLOOKUP(tbStoricoOrdini[[#This Row],[CLIENTE]],tbClienti[],3,FALSE)</f>
        <v>Veneto</v>
      </c>
      <c r="G6177" t="str">
        <f>VLOOKUP(tbStoricoOrdini[[#This Row],[CLIENTE]],tbClienti[],7,FALSE)</f>
        <v>AC</v>
      </c>
      <c r="H6177" t="s">
        <v>72</v>
      </c>
      <c r="I6177" t="str">
        <f>IF(LEFT(tbStoricoOrdini[[#This Row],[ARTICOLO]],3) = "COG","COG",LEFT(tbStoricoOrdini[[#This Row],[ARTICOLO]],FIND(" ",tbStoricoOrdini[[#This Row],[ARTICOLO]])-1))</f>
        <v>EB06</v>
      </c>
      <c r="J6177" t="str">
        <f>MID(tbStoricoOrdini[[#This Row],[ARTICOLO]],FIND(" ",tbStoricoOrdini[[#This Row],[ARTICOLO]])+1,4)</f>
        <v>3000</v>
      </c>
      <c r="K6177" t="str">
        <f>IFERROR(RIGHT(tbStoricoOrdini[[#This Row],[ARTICOLO]],LEN(tbStoricoOrdini[[#This Row],[ARTICOLO]])-FIND(" ",tbStoricoOrdini[[#This Row],[ARTICOLO]],FIND(" ",tbStoricoOrdini[[#This Row],[ARTICOLO]]) +1)),"")</f>
        <v>Medium</v>
      </c>
      <c r="L6177" s="3">
        <f>VLOOKUP(tbStoricoOrdini[[#This Row],[ARTICOLO]],tbArticoli[],2,FALSE)</f>
        <v>120</v>
      </c>
      <c r="M6177" s="22">
        <f>tbStoricoOrdini[[#This Row],[IMPORTO]]/tbStoricoOrdini[[#This Row],[PREZZO]]</f>
        <v>80.575000000000003</v>
      </c>
      <c r="N6177" t="s">
        <v>6</v>
      </c>
      <c r="O6177" s="8">
        <f>VLOOKUP(tbStoricoOrdini[[#This Row],[AGENTE]],tbAgenti[],2,FALSE)</f>
        <v>7.4999999999999997E-2</v>
      </c>
      <c r="P6177" s="2">
        <v>9669</v>
      </c>
      <c r="Q6177" s="2">
        <f>tbStoricoOrdini[[#This Row],[IMPORTO]]*tbStoricoOrdini[[#This Row],[% COMM.]]</f>
        <v>725.17499999999995</v>
      </c>
      <c r="R6177" s="2">
        <f>tbStoricoOrdini[[#This Row],[TOT. COMM.]]+tbStoricoOrdini[[#This Row],[IMPORTO]]</f>
        <v>10394.174999999999</v>
      </c>
    </row>
    <row r="6178" spans="1:18">
      <c r="A6178" s="1">
        <v>44013</v>
      </c>
      <c r="B6178" s="7">
        <f>MONTH(tbStoricoOrdini[[#This Row],[DATA]])</f>
        <v>7</v>
      </c>
      <c r="C6178" t="s">
        <v>6273</v>
      </c>
      <c r="D6178" t="str">
        <f>RIGHT(tbStoricoOrdini[[#This Row],[ORDINE]],4)</f>
        <v>6175</v>
      </c>
      <c r="E6178" t="s">
        <v>51</v>
      </c>
      <c r="F6178" t="str">
        <f>VLOOKUP(tbStoricoOrdini[[#This Row],[CLIENTE]],tbClienti[],3,FALSE)</f>
        <v>Veneto</v>
      </c>
      <c r="G6178" t="str">
        <f>VLOOKUP(tbStoricoOrdini[[#This Row],[CLIENTE]],tbClienti[],7,FALSE)</f>
        <v>AC</v>
      </c>
      <c r="H6178" t="s">
        <v>72</v>
      </c>
      <c r="I6178" t="str">
        <f>IF(LEFT(tbStoricoOrdini[[#This Row],[ARTICOLO]],3) = "COG","COG",LEFT(tbStoricoOrdini[[#This Row],[ARTICOLO]],FIND(" ",tbStoricoOrdini[[#This Row],[ARTICOLO]])-1))</f>
        <v>EB06</v>
      </c>
      <c r="J6178" t="str">
        <f>MID(tbStoricoOrdini[[#This Row],[ARTICOLO]],FIND(" ",tbStoricoOrdini[[#This Row],[ARTICOLO]])+1,4)</f>
        <v>3000</v>
      </c>
      <c r="K6178" t="str">
        <f>IFERROR(RIGHT(tbStoricoOrdini[[#This Row],[ARTICOLO]],LEN(tbStoricoOrdini[[#This Row],[ARTICOLO]])-FIND(" ",tbStoricoOrdini[[#This Row],[ARTICOLO]],FIND(" ",tbStoricoOrdini[[#This Row],[ARTICOLO]]) +1)),"")</f>
        <v>Medium</v>
      </c>
      <c r="L6178" s="3">
        <f>VLOOKUP(tbStoricoOrdini[[#This Row],[ARTICOLO]],tbArticoli[],2,FALSE)</f>
        <v>120</v>
      </c>
      <c r="M6178" s="22">
        <f>tbStoricoOrdini[[#This Row],[IMPORTO]]/tbStoricoOrdini[[#This Row],[PREZZO]]</f>
        <v>3.1333333333333333</v>
      </c>
      <c r="N6178" t="s">
        <v>9</v>
      </c>
      <c r="O6178" s="8">
        <f>VLOOKUP(tbStoricoOrdini[[#This Row],[AGENTE]],tbAgenti[],2,FALSE)</f>
        <v>0.05</v>
      </c>
      <c r="P6178" s="2">
        <v>376</v>
      </c>
      <c r="Q6178" s="2">
        <f>tbStoricoOrdini[[#This Row],[IMPORTO]]*tbStoricoOrdini[[#This Row],[% COMM.]]</f>
        <v>18.8</v>
      </c>
      <c r="R6178" s="2">
        <f>tbStoricoOrdini[[#This Row],[TOT. COMM.]]+tbStoricoOrdini[[#This Row],[IMPORTO]]</f>
        <v>394.8</v>
      </c>
    </row>
    <row r="6179" spans="1:18">
      <c r="A6179" s="1">
        <v>44013</v>
      </c>
      <c r="B6179" s="7">
        <f>MONTH(tbStoricoOrdini[[#This Row],[DATA]])</f>
        <v>7</v>
      </c>
      <c r="C6179" t="s">
        <v>6274</v>
      </c>
      <c r="D6179" t="str">
        <f>RIGHT(tbStoricoOrdini[[#This Row],[ORDINE]],4)</f>
        <v>6176</v>
      </c>
      <c r="E6179" t="s">
        <v>51</v>
      </c>
      <c r="F6179" t="str">
        <f>VLOOKUP(tbStoricoOrdini[[#This Row],[CLIENTE]],tbClienti[],3,FALSE)</f>
        <v>Veneto</v>
      </c>
      <c r="G6179" t="str">
        <f>VLOOKUP(tbStoricoOrdini[[#This Row],[CLIENTE]],tbClienti[],7,FALSE)</f>
        <v>AC</v>
      </c>
      <c r="H6179" t="s">
        <v>73</v>
      </c>
      <c r="I6179" t="str">
        <f>IF(LEFT(tbStoricoOrdini[[#This Row],[ARTICOLO]],3) = "COG","COG",LEFT(tbStoricoOrdini[[#This Row],[ARTICOLO]],FIND(" ",tbStoricoOrdini[[#This Row],[ARTICOLO]])-1))</f>
        <v>EB06</v>
      </c>
      <c r="J6179" t="str">
        <f>MID(tbStoricoOrdini[[#This Row],[ARTICOLO]],FIND(" ",tbStoricoOrdini[[#This Row],[ARTICOLO]])+1,4)</f>
        <v>3000</v>
      </c>
      <c r="K6179" t="str">
        <f>IFERROR(RIGHT(tbStoricoOrdini[[#This Row],[ARTICOLO]],LEN(tbStoricoOrdini[[#This Row],[ARTICOLO]])-FIND(" ",tbStoricoOrdini[[#This Row],[ARTICOLO]],FIND(" ",tbStoricoOrdini[[#This Row],[ARTICOLO]]) +1)),"")</f>
        <v>Plus</v>
      </c>
      <c r="L6179" s="3">
        <f>VLOOKUP(tbStoricoOrdini[[#This Row],[ARTICOLO]],tbArticoli[],2,FALSE)</f>
        <v>130</v>
      </c>
      <c r="M6179" s="22">
        <f>tbStoricoOrdini[[#This Row],[IMPORTO]]/tbStoricoOrdini[[#This Row],[PREZZO]]</f>
        <v>5.6538461538461542</v>
      </c>
      <c r="N6179" t="s">
        <v>39</v>
      </c>
      <c r="O6179" s="8">
        <f>VLOOKUP(tbStoricoOrdini[[#This Row],[AGENTE]],tbAgenti[],2,FALSE)</f>
        <v>0.05</v>
      </c>
      <c r="P6179" s="2">
        <v>735</v>
      </c>
      <c r="Q6179" s="2">
        <f>tbStoricoOrdini[[#This Row],[IMPORTO]]*tbStoricoOrdini[[#This Row],[% COMM.]]</f>
        <v>36.75</v>
      </c>
      <c r="R6179" s="2">
        <f>tbStoricoOrdini[[#This Row],[TOT. COMM.]]+tbStoricoOrdini[[#This Row],[IMPORTO]]</f>
        <v>771.75</v>
      </c>
    </row>
    <row r="6180" spans="1:18">
      <c r="A6180" s="1">
        <v>44013</v>
      </c>
      <c r="B6180" s="7">
        <f>MONTH(tbStoricoOrdini[[#This Row],[DATA]])</f>
        <v>7</v>
      </c>
      <c r="C6180" t="s">
        <v>6275</v>
      </c>
      <c r="D6180" t="str">
        <f>RIGHT(tbStoricoOrdini[[#This Row],[ORDINE]],4)</f>
        <v>6177</v>
      </c>
      <c r="E6180" t="s">
        <v>51</v>
      </c>
      <c r="F6180" t="str">
        <f>VLOOKUP(tbStoricoOrdini[[#This Row],[CLIENTE]],tbClienti[],3,FALSE)</f>
        <v>Veneto</v>
      </c>
      <c r="G6180" t="str">
        <f>VLOOKUP(tbStoricoOrdini[[#This Row],[CLIENTE]],tbClienti[],7,FALSE)</f>
        <v>AC</v>
      </c>
      <c r="H6180" t="s">
        <v>73</v>
      </c>
      <c r="I6180" t="str">
        <f>IF(LEFT(tbStoricoOrdini[[#This Row],[ARTICOLO]],3) = "COG","COG",LEFT(tbStoricoOrdini[[#This Row],[ARTICOLO]],FIND(" ",tbStoricoOrdini[[#This Row],[ARTICOLO]])-1))</f>
        <v>EB06</v>
      </c>
      <c r="J6180" t="str">
        <f>MID(tbStoricoOrdini[[#This Row],[ARTICOLO]],FIND(" ",tbStoricoOrdini[[#This Row],[ARTICOLO]])+1,4)</f>
        <v>3000</v>
      </c>
      <c r="K6180" t="str">
        <f>IFERROR(RIGHT(tbStoricoOrdini[[#This Row],[ARTICOLO]],LEN(tbStoricoOrdini[[#This Row],[ARTICOLO]])-FIND(" ",tbStoricoOrdini[[#This Row],[ARTICOLO]],FIND(" ",tbStoricoOrdini[[#This Row],[ARTICOLO]]) +1)),"")</f>
        <v>Plus</v>
      </c>
      <c r="L6180" s="3">
        <f>VLOOKUP(tbStoricoOrdini[[#This Row],[ARTICOLO]],tbArticoli[],2,FALSE)</f>
        <v>130</v>
      </c>
      <c r="M6180" s="22">
        <f>tbStoricoOrdini[[#This Row],[IMPORTO]]/tbStoricoOrdini[[#This Row],[PREZZO]]</f>
        <v>12.315384615384616</v>
      </c>
      <c r="N6180" t="s">
        <v>6</v>
      </c>
      <c r="O6180" s="8">
        <f>VLOOKUP(tbStoricoOrdini[[#This Row],[AGENTE]],tbAgenti[],2,FALSE)</f>
        <v>7.4999999999999997E-2</v>
      </c>
      <c r="P6180" s="2">
        <v>1601</v>
      </c>
      <c r="Q6180" s="2">
        <f>tbStoricoOrdini[[#This Row],[IMPORTO]]*tbStoricoOrdini[[#This Row],[% COMM.]]</f>
        <v>120.07499999999999</v>
      </c>
      <c r="R6180" s="2">
        <f>tbStoricoOrdini[[#This Row],[TOT. COMM.]]+tbStoricoOrdini[[#This Row],[IMPORTO]]</f>
        <v>1721.075</v>
      </c>
    </row>
    <row r="6181" spans="1:18">
      <c r="A6181" s="1">
        <v>44013</v>
      </c>
      <c r="B6181" s="7">
        <f>MONTH(tbStoricoOrdini[[#This Row],[DATA]])</f>
        <v>7</v>
      </c>
      <c r="C6181" t="s">
        <v>6276</v>
      </c>
      <c r="D6181" t="str">
        <f>RIGHT(tbStoricoOrdini[[#This Row],[ORDINE]],4)</f>
        <v>6178</v>
      </c>
      <c r="E6181" t="s">
        <v>52</v>
      </c>
      <c r="F6181" t="str">
        <f>VLOOKUP(tbStoricoOrdini[[#This Row],[CLIENTE]],tbClienti[],3,FALSE)</f>
        <v>Lombardia</v>
      </c>
      <c r="G6181" t="str">
        <f>VLOOKUP(tbStoricoOrdini[[#This Row],[CLIENTE]],tbClienti[],7,FALSE)</f>
        <v>AC</v>
      </c>
      <c r="H6181" t="s">
        <v>78</v>
      </c>
      <c r="I6181" t="str">
        <f>IF(LEFT(tbStoricoOrdini[[#This Row],[ARTICOLO]],3) = "COG","COG",LEFT(tbStoricoOrdini[[#This Row],[ARTICOLO]],FIND(" ",tbStoricoOrdini[[#This Row],[ARTICOLO]])-1))</f>
        <v>COG</v>
      </c>
      <c r="J6181" t="str">
        <f>MID(tbStoricoOrdini[[#This Row],[ARTICOLO]],FIND(" ",tbStoricoOrdini[[#This Row],[ARTICOLO]])+1,4)</f>
        <v>3000</v>
      </c>
      <c r="K6181" t="str">
        <f>IFERROR(RIGHT(tbStoricoOrdini[[#This Row],[ARTICOLO]],LEN(tbStoricoOrdini[[#This Row],[ARTICOLO]])-FIND(" ",tbStoricoOrdini[[#This Row],[ARTICOLO]],FIND(" ",tbStoricoOrdini[[#This Row],[ARTICOLO]]) +1)),"")</f>
        <v>Medium</v>
      </c>
      <c r="L6181" s="3">
        <f>VLOOKUP(tbStoricoOrdini[[#This Row],[ARTICOLO]],tbArticoli[],2,FALSE)</f>
        <v>220</v>
      </c>
      <c r="M6181" s="22">
        <f>tbStoricoOrdini[[#This Row],[IMPORTO]]/tbStoricoOrdini[[#This Row],[PREZZO]]</f>
        <v>878.4818181818182</v>
      </c>
      <c r="N6181" t="s">
        <v>9</v>
      </c>
      <c r="O6181" s="8">
        <f>VLOOKUP(tbStoricoOrdini[[#This Row],[AGENTE]],tbAgenti[],2,FALSE)</f>
        <v>0.05</v>
      </c>
      <c r="P6181" s="2">
        <v>193266</v>
      </c>
      <c r="Q6181" s="2">
        <f>tbStoricoOrdini[[#This Row],[IMPORTO]]*tbStoricoOrdini[[#This Row],[% COMM.]]</f>
        <v>9663.3000000000011</v>
      </c>
      <c r="R6181" s="2">
        <f>tbStoricoOrdini[[#This Row],[TOT. COMM.]]+tbStoricoOrdini[[#This Row],[IMPORTO]]</f>
        <v>202929.3</v>
      </c>
    </row>
    <row r="6182" spans="1:18">
      <c r="A6182" s="1">
        <v>44013</v>
      </c>
      <c r="B6182" s="7">
        <f>MONTH(tbStoricoOrdini[[#This Row],[DATA]])</f>
        <v>7</v>
      </c>
      <c r="C6182" t="s">
        <v>6277</v>
      </c>
      <c r="D6182" t="str">
        <f>RIGHT(tbStoricoOrdini[[#This Row],[ORDINE]],4)</f>
        <v>6179</v>
      </c>
      <c r="E6182" t="s">
        <v>52</v>
      </c>
      <c r="F6182" t="str">
        <f>VLOOKUP(tbStoricoOrdini[[#This Row],[CLIENTE]],tbClienti[],3,FALSE)</f>
        <v>Lombardia</v>
      </c>
      <c r="G6182" t="str">
        <f>VLOOKUP(tbStoricoOrdini[[#This Row],[CLIENTE]],tbClienti[],7,FALSE)</f>
        <v>AC</v>
      </c>
      <c r="H6182" t="s">
        <v>81</v>
      </c>
      <c r="I6182" t="str">
        <f>IF(LEFT(tbStoricoOrdini[[#This Row],[ARTICOLO]],3) = "COG","COG",LEFT(tbStoricoOrdini[[#This Row],[ARTICOLO]],FIND(" ",tbStoricoOrdini[[#This Row],[ARTICOLO]])-1))</f>
        <v>COG</v>
      </c>
      <c r="J6182" t="str">
        <f>MID(tbStoricoOrdini[[#This Row],[ARTICOLO]],FIND(" ",tbStoricoOrdini[[#This Row],[ARTICOLO]])+1,4)</f>
        <v>6000</v>
      </c>
      <c r="K6182" t="str">
        <f>IFERROR(RIGHT(tbStoricoOrdini[[#This Row],[ARTICOLO]],LEN(tbStoricoOrdini[[#This Row],[ARTICOLO]])-FIND(" ",tbStoricoOrdini[[#This Row],[ARTICOLO]],FIND(" ",tbStoricoOrdini[[#This Row],[ARTICOLO]]) +1)),"")</f>
        <v>Gold</v>
      </c>
      <c r="L6182" s="3">
        <f>VLOOKUP(tbStoricoOrdini[[#This Row],[ARTICOLO]],tbArticoli[],2,FALSE)</f>
        <v>450</v>
      </c>
      <c r="M6182" s="22">
        <f>tbStoricoOrdini[[#This Row],[IMPORTO]]/tbStoricoOrdini[[#This Row],[PREZZO]]</f>
        <v>3.48</v>
      </c>
      <c r="N6182" t="s">
        <v>9</v>
      </c>
      <c r="O6182" s="8">
        <f>VLOOKUP(tbStoricoOrdini[[#This Row],[AGENTE]],tbAgenti[],2,FALSE)</f>
        <v>0.05</v>
      </c>
      <c r="P6182" s="2">
        <v>1566</v>
      </c>
      <c r="Q6182" s="2">
        <f>tbStoricoOrdini[[#This Row],[IMPORTO]]*tbStoricoOrdini[[#This Row],[% COMM.]]</f>
        <v>78.300000000000011</v>
      </c>
      <c r="R6182" s="2">
        <f>tbStoricoOrdini[[#This Row],[TOT. COMM.]]+tbStoricoOrdini[[#This Row],[IMPORTO]]</f>
        <v>1644.3</v>
      </c>
    </row>
    <row r="6183" spans="1:18">
      <c r="A6183" s="1">
        <v>44013</v>
      </c>
      <c r="B6183" s="7">
        <f>MONTH(tbStoricoOrdini[[#This Row],[DATA]])</f>
        <v>7</v>
      </c>
      <c r="C6183" t="s">
        <v>6278</v>
      </c>
      <c r="D6183" t="str">
        <f>RIGHT(tbStoricoOrdini[[#This Row],[ORDINE]],4)</f>
        <v>6180</v>
      </c>
      <c r="E6183" t="s">
        <v>52</v>
      </c>
      <c r="F6183" t="str">
        <f>VLOOKUP(tbStoricoOrdini[[#This Row],[CLIENTE]],tbClienti[],3,FALSE)</f>
        <v>Lombardia</v>
      </c>
      <c r="G6183" t="str">
        <f>VLOOKUP(tbStoricoOrdini[[#This Row],[CLIENTE]],tbClienti[],7,FALSE)</f>
        <v>AC</v>
      </c>
      <c r="H6183" t="s">
        <v>74</v>
      </c>
      <c r="I6183" t="str">
        <f>IF(LEFT(tbStoricoOrdini[[#This Row],[ARTICOLO]],3) = "COG","COG",LEFT(tbStoricoOrdini[[#This Row],[ARTICOLO]],FIND(" ",tbStoricoOrdini[[#This Row],[ARTICOLO]])-1))</f>
        <v>AVRC</v>
      </c>
      <c r="J6183" t="str">
        <f>MID(tbStoricoOrdini[[#This Row],[ARTICOLO]],FIND(" ",tbStoricoOrdini[[#This Row],[ARTICOLO]])+1,4)</f>
        <v>2500</v>
      </c>
      <c r="K6183" t="str">
        <f>IFERROR(RIGHT(tbStoricoOrdini[[#This Row],[ARTICOLO]],LEN(tbStoricoOrdini[[#This Row],[ARTICOLO]])-FIND(" ",tbStoricoOrdini[[#This Row],[ARTICOLO]],FIND(" ",tbStoricoOrdini[[#This Row],[ARTICOLO]]) +1)),"")</f>
        <v>Gold</v>
      </c>
      <c r="L6183" s="3">
        <f>VLOOKUP(tbStoricoOrdini[[#This Row],[ARTICOLO]],tbArticoli[],2,FALSE)</f>
        <v>500</v>
      </c>
      <c r="M6183" s="22">
        <f>tbStoricoOrdini[[#This Row],[IMPORTO]]/tbStoricoOrdini[[#This Row],[PREZZO]]</f>
        <v>65.81</v>
      </c>
      <c r="N6183" t="s">
        <v>9</v>
      </c>
      <c r="O6183" s="8">
        <f>VLOOKUP(tbStoricoOrdini[[#This Row],[AGENTE]],tbAgenti[],2,FALSE)</f>
        <v>0.05</v>
      </c>
      <c r="P6183" s="2">
        <v>32905</v>
      </c>
      <c r="Q6183" s="2">
        <f>tbStoricoOrdini[[#This Row],[IMPORTO]]*tbStoricoOrdini[[#This Row],[% COMM.]]</f>
        <v>1645.25</v>
      </c>
      <c r="R6183" s="2">
        <f>tbStoricoOrdini[[#This Row],[TOT. COMM.]]+tbStoricoOrdini[[#This Row],[IMPORTO]]</f>
        <v>34550.25</v>
      </c>
    </row>
    <row r="6184" spans="1:18">
      <c r="A6184" s="1">
        <v>44013</v>
      </c>
      <c r="B6184" s="7">
        <f>MONTH(tbStoricoOrdini[[#This Row],[DATA]])</f>
        <v>7</v>
      </c>
      <c r="C6184" t="s">
        <v>6279</v>
      </c>
      <c r="D6184" t="str">
        <f>RIGHT(tbStoricoOrdini[[#This Row],[ORDINE]],4)</f>
        <v>6181</v>
      </c>
      <c r="E6184" t="s">
        <v>52</v>
      </c>
      <c r="F6184" t="str">
        <f>VLOOKUP(tbStoricoOrdini[[#This Row],[CLIENTE]],tbClienti[],3,FALSE)</f>
        <v>Lombardia</v>
      </c>
      <c r="G6184" t="str">
        <f>VLOOKUP(tbStoricoOrdini[[#This Row],[CLIENTE]],tbClienti[],7,FALSE)</f>
        <v>AC</v>
      </c>
      <c r="H6184" t="s">
        <v>77</v>
      </c>
      <c r="I6184" t="str">
        <f>IF(LEFT(tbStoricoOrdini[[#This Row],[ARTICOLO]],3) = "COG","COG",LEFT(tbStoricoOrdini[[#This Row],[ARTICOLO]],FIND(" ",tbStoricoOrdini[[#This Row],[ARTICOLO]])-1))</f>
        <v>COG</v>
      </c>
      <c r="J6184" t="str">
        <f>MID(tbStoricoOrdini[[#This Row],[ARTICOLO]],FIND(" ",tbStoricoOrdini[[#This Row],[ARTICOLO]])+1,4)</f>
        <v>2000</v>
      </c>
      <c r="K6184" t="str">
        <f>IFERROR(RIGHT(tbStoricoOrdini[[#This Row],[ARTICOLO]],LEN(tbStoricoOrdini[[#This Row],[ARTICOLO]])-FIND(" ",tbStoricoOrdini[[#This Row],[ARTICOLO]],FIND(" ",tbStoricoOrdini[[#This Row],[ARTICOLO]]) +1)),"")</f>
        <v>Medium</v>
      </c>
      <c r="L6184" s="3">
        <f>VLOOKUP(tbStoricoOrdini[[#This Row],[ARTICOLO]],tbArticoli[],2,FALSE)</f>
        <v>200</v>
      </c>
      <c r="M6184" s="22">
        <f>tbStoricoOrdini[[#This Row],[IMPORTO]]/tbStoricoOrdini[[#This Row],[PREZZO]]</f>
        <v>1.62</v>
      </c>
      <c r="N6184" t="s">
        <v>9</v>
      </c>
      <c r="O6184" s="8">
        <f>VLOOKUP(tbStoricoOrdini[[#This Row],[AGENTE]],tbAgenti[],2,FALSE)</f>
        <v>0.05</v>
      </c>
      <c r="P6184" s="2">
        <v>324</v>
      </c>
      <c r="Q6184" s="2">
        <f>tbStoricoOrdini[[#This Row],[IMPORTO]]*tbStoricoOrdini[[#This Row],[% COMM.]]</f>
        <v>16.2</v>
      </c>
      <c r="R6184" s="2">
        <f>tbStoricoOrdini[[#This Row],[TOT. COMM.]]+tbStoricoOrdini[[#This Row],[IMPORTO]]</f>
        <v>340.2</v>
      </c>
    </row>
    <row r="6185" spans="1:18">
      <c r="A6185" s="1">
        <v>44013</v>
      </c>
      <c r="B6185" s="7">
        <f>MONTH(tbStoricoOrdini[[#This Row],[DATA]])</f>
        <v>7</v>
      </c>
      <c r="C6185" t="s">
        <v>6280</v>
      </c>
      <c r="D6185" t="str">
        <f>RIGHT(tbStoricoOrdini[[#This Row],[ORDINE]],4)</f>
        <v>6182</v>
      </c>
      <c r="E6185" t="s">
        <v>52</v>
      </c>
      <c r="F6185" t="str">
        <f>VLOOKUP(tbStoricoOrdini[[#This Row],[CLIENTE]],tbClienti[],3,FALSE)</f>
        <v>Lombardia</v>
      </c>
      <c r="G6185" t="str">
        <f>VLOOKUP(tbStoricoOrdini[[#This Row],[CLIENTE]],tbClienti[],7,FALSE)</f>
        <v>AC</v>
      </c>
      <c r="H6185" t="s">
        <v>61</v>
      </c>
      <c r="I6185" t="str">
        <f>IF(LEFT(tbStoricoOrdini[[#This Row],[ARTICOLO]],3) = "COG","COG",LEFT(tbStoricoOrdini[[#This Row],[ARTICOLO]],FIND(" ",tbStoricoOrdini[[#This Row],[ARTICOLO]])-1))</f>
        <v>KLM</v>
      </c>
      <c r="J6185" t="str">
        <f>MID(tbStoricoOrdini[[#This Row],[ARTICOLO]],FIND(" ",tbStoricoOrdini[[#This Row],[ARTICOLO]])+1,4)</f>
        <v>5000</v>
      </c>
      <c r="K6185" t="str">
        <f>IFERROR(RIGHT(tbStoricoOrdini[[#This Row],[ARTICOLO]],LEN(tbStoricoOrdini[[#This Row],[ARTICOLO]])-FIND(" ",tbStoricoOrdini[[#This Row],[ARTICOLO]],FIND(" ",tbStoricoOrdini[[#This Row],[ARTICOLO]]) +1)),"")</f>
        <v>Medium</v>
      </c>
      <c r="L6185" s="3">
        <f>VLOOKUP(tbStoricoOrdini[[#This Row],[ARTICOLO]],tbArticoli[],2,FALSE)</f>
        <v>150</v>
      </c>
      <c r="M6185" s="22">
        <f>tbStoricoOrdini[[#This Row],[IMPORTO]]/tbStoricoOrdini[[#This Row],[PREZZO]]</f>
        <v>3.9466666666666668</v>
      </c>
      <c r="N6185" t="s">
        <v>20</v>
      </c>
      <c r="O6185" s="8">
        <f>VLOOKUP(tbStoricoOrdini[[#This Row],[AGENTE]],tbAgenti[],2,FALSE)</f>
        <v>0.05</v>
      </c>
      <c r="P6185" s="2">
        <v>592</v>
      </c>
      <c r="Q6185" s="2">
        <f>tbStoricoOrdini[[#This Row],[IMPORTO]]*tbStoricoOrdini[[#This Row],[% COMM.]]</f>
        <v>29.6</v>
      </c>
      <c r="R6185" s="2">
        <f>tbStoricoOrdini[[#This Row],[TOT. COMM.]]+tbStoricoOrdini[[#This Row],[IMPORTO]]</f>
        <v>621.6</v>
      </c>
    </row>
    <row r="6186" spans="1:18">
      <c r="A6186" s="1">
        <v>44013</v>
      </c>
      <c r="B6186" s="7">
        <f>MONTH(tbStoricoOrdini[[#This Row],[DATA]])</f>
        <v>7</v>
      </c>
      <c r="C6186" t="s">
        <v>6281</v>
      </c>
      <c r="D6186" t="str">
        <f>RIGHT(tbStoricoOrdini[[#This Row],[ORDINE]],4)</f>
        <v>6183</v>
      </c>
      <c r="E6186" t="s">
        <v>52</v>
      </c>
      <c r="F6186" t="str">
        <f>VLOOKUP(tbStoricoOrdini[[#This Row],[CLIENTE]],tbClienti[],3,FALSE)</f>
        <v>Lombardia</v>
      </c>
      <c r="G6186" t="str">
        <f>VLOOKUP(tbStoricoOrdini[[#This Row],[CLIENTE]],tbClienti[],7,FALSE)</f>
        <v>AC</v>
      </c>
      <c r="H6186" t="s">
        <v>61</v>
      </c>
      <c r="I6186" t="str">
        <f>IF(LEFT(tbStoricoOrdini[[#This Row],[ARTICOLO]],3) = "COG","COG",LEFT(tbStoricoOrdini[[#This Row],[ARTICOLO]],FIND(" ",tbStoricoOrdini[[#This Row],[ARTICOLO]])-1))</f>
        <v>KLM</v>
      </c>
      <c r="J6186" t="str">
        <f>MID(tbStoricoOrdini[[#This Row],[ARTICOLO]],FIND(" ",tbStoricoOrdini[[#This Row],[ARTICOLO]])+1,4)</f>
        <v>5000</v>
      </c>
      <c r="K6186" t="str">
        <f>IFERROR(RIGHT(tbStoricoOrdini[[#This Row],[ARTICOLO]],LEN(tbStoricoOrdini[[#This Row],[ARTICOLO]])-FIND(" ",tbStoricoOrdini[[#This Row],[ARTICOLO]],FIND(" ",tbStoricoOrdini[[#This Row],[ARTICOLO]]) +1)),"")</f>
        <v>Medium</v>
      </c>
      <c r="L6186" s="3">
        <f>VLOOKUP(tbStoricoOrdini[[#This Row],[ARTICOLO]],tbArticoli[],2,FALSE)</f>
        <v>150</v>
      </c>
      <c r="M6186" s="22">
        <f>tbStoricoOrdini[[#This Row],[IMPORTO]]/tbStoricoOrdini[[#This Row],[PREZZO]]</f>
        <v>3708.28</v>
      </c>
      <c r="N6186" t="s">
        <v>9</v>
      </c>
      <c r="O6186" s="8">
        <f>VLOOKUP(tbStoricoOrdini[[#This Row],[AGENTE]],tbAgenti[],2,FALSE)</f>
        <v>0.05</v>
      </c>
      <c r="P6186" s="2">
        <v>556242</v>
      </c>
      <c r="Q6186" s="2">
        <f>tbStoricoOrdini[[#This Row],[IMPORTO]]*tbStoricoOrdini[[#This Row],[% COMM.]]</f>
        <v>27812.100000000002</v>
      </c>
      <c r="R6186" s="2">
        <f>tbStoricoOrdini[[#This Row],[TOT. COMM.]]+tbStoricoOrdini[[#This Row],[IMPORTO]]</f>
        <v>584054.1</v>
      </c>
    </row>
    <row r="6187" spans="1:18">
      <c r="A6187" s="1">
        <v>44013</v>
      </c>
      <c r="B6187" s="7">
        <f>MONTH(tbStoricoOrdini[[#This Row],[DATA]])</f>
        <v>7</v>
      </c>
      <c r="C6187" t="s">
        <v>6282</v>
      </c>
      <c r="D6187" t="str">
        <f>RIGHT(tbStoricoOrdini[[#This Row],[ORDINE]],4)</f>
        <v>6184</v>
      </c>
      <c r="E6187" t="s">
        <v>52</v>
      </c>
      <c r="F6187" t="str">
        <f>VLOOKUP(tbStoricoOrdini[[#This Row],[CLIENTE]],tbClienti[],3,FALSE)</f>
        <v>Lombardia</v>
      </c>
      <c r="G6187" t="str">
        <f>VLOOKUP(tbStoricoOrdini[[#This Row],[CLIENTE]],tbClienti[],7,FALSE)</f>
        <v>AC</v>
      </c>
      <c r="H6187" t="s">
        <v>79</v>
      </c>
      <c r="I6187" t="str">
        <f>IF(LEFT(tbStoricoOrdini[[#This Row],[ARTICOLO]],3) = "COG","COG",LEFT(tbStoricoOrdini[[#This Row],[ARTICOLO]],FIND(" ",tbStoricoOrdini[[#This Row],[ARTICOLO]])-1))</f>
        <v>COG</v>
      </c>
      <c r="J6187" t="str">
        <f>MID(tbStoricoOrdini[[#This Row],[ARTICOLO]],FIND(" ",tbStoricoOrdini[[#This Row],[ARTICOLO]])+1,4)</f>
        <v>4000</v>
      </c>
      <c r="K6187" t="str">
        <f>IFERROR(RIGHT(tbStoricoOrdini[[#This Row],[ARTICOLO]],LEN(tbStoricoOrdini[[#This Row],[ARTICOLO]])-FIND(" ",tbStoricoOrdini[[#This Row],[ARTICOLO]],FIND(" ",tbStoricoOrdini[[#This Row],[ARTICOLO]]) +1)),"")</f>
        <v>Plus</v>
      </c>
      <c r="L6187" s="3">
        <f>VLOOKUP(tbStoricoOrdini[[#This Row],[ARTICOLO]],tbArticoli[],2,FALSE)</f>
        <v>240</v>
      </c>
      <c r="M6187" s="22">
        <f>tbStoricoOrdini[[#This Row],[IMPORTO]]/tbStoricoOrdini[[#This Row],[PREZZO]]</f>
        <v>0.52500000000000002</v>
      </c>
      <c r="N6187" t="s">
        <v>20</v>
      </c>
      <c r="O6187" s="8">
        <f>VLOOKUP(tbStoricoOrdini[[#This Row],[AGENTE]],tbAgenti[],2,FALSE)</f>
        <v>0.05</v>
      </c>
      <c r="P6187" s="2">
        <v>126</v>
      </c>
      <c r="Q6187" s="2">
        <f>tbStoricoOrdini[[#This Row],[IMPORTO]]*tbStoricoOrdini[[#This Row],[% COMM.]]</f>
        <v>6.3000000000000007</v>
      </c>
      <c r="R6187" s="2">
        <f>tbStoricoOrdini[[#This Row],[TOT. COMM.]]+tbStoricoOrdini[[#This Row],[IMPORTO]]</f>
        <v>132.30000000000001</v>
      </c>
    </row>
    <row r="6188" spans="1:18">
      <c r="A6188" s="1">
        <v>44013</v>
      </c>
      <c r="B6188" s="7">
        <f>MONTH(tbStoricoOrdini[[#This Row],[DATA]])</f>
        <v>7</v>
      </c>
      <c r="C6188" t="s">
        <v>6283</v>
      </c>
      <c r="D6188" t="str">
        <f>RIGHT(tbStoricoOrdini[[#This Row],[ORDINE]],4)</f>
        <v>6185</v>
      </c>
      <c r="E6188" t="s">
        <v>52</v>
      </c>
      <c r="F6188" t="str">
        <f>VLOOKUP(tbStoricoOrdini[[#This Row],[CLIENTE]],tbClienti[],3,FALSE)</f>
        <v>Lombardia</v>
      </c>
      <c r="G6188" t="str">
        <f>VLOOKUP(tbStoricoOrdini[[#This Row],[CLIENTE]],tbClienti[],7,FALSE)</f>
        <v>AC</v>
      </c>
      <c r="H6188" t="s">
        <v>79</v>
      </c>
      <c r="I6188" t="str">
        <f>IF(LEFT(tbStoricoOrdini[[#This Row],[ARTICOLO]],3) = "COG","COG",LEFT(tbStoricoOrdini[[#This Row],[ARTICOLO]],FIND(" ",tbStoricoOrdini[[#This Row],[ARTICOLO]])-1))</f>
        <v>COG</v>
      </c>
      <c r="J6188" t="str">
        <f>MID(tbStoricoOrdini[[#This Row],[ARTICOLO]],FIND(" ",tbStoricoOrdini[[#This Row],[ARTICOLO]])+1,4)</f>
        <v>4000</v>
      </c>
      <c r="K6188" t="str">
        <f>IFERROR(RIGHT(tbStoricoOrdini[[#This Row],[ARTICOLO]],LEN(tbStoricoOrdini[[#This Row],[ARTICOLO]])-FIND(" ",tbStoricoOrdini[[#This Row],[ARTICOLO]],FIND(" ",tbStoricoOrdini[[#This Row],[ARTICOLO]]) +1)),"")</f>
        <v>Plus</v>
      </c>
      <c r="L6188" s="3">
        <f>VLOOKUP(tbStoricoOrdini[[#This Row],[ARTICOLO]],tbArticoli[],2,FALSE)</f>
        <v>240</v>
      </c>
      <c r="M6188" s="22">
        <f>tbStoricoOrdini[[#This Row],[IMPORTO]]/tbStoricoOrdini[[#This Row],[PREZZO]]</f>
        <v>56.108333333333334</v>
      </c>
      <c r="N6188" t="s">
        <v>9</v>
      </c>
      <c r="O6188" s="8">
        <f>VLOOKUP(tbStoricoOrdini[[#This Row],[AGENTE]],tbAgenti[],2,FALSE)</f>
        <v>0.05</v>
      </c>
      <c r="P6188" s="2">
        <v>13466</v>
      </c>
      <c r="Q6188" s="2">
        <f>tbStoricoOrdini[[#This Row],[IMPORTO]]*tbStoricoOrdini[[#This Row],[% COMM.]]</f>
        <v>673.30000000000007</v>
      </c>
      <c r="R6188" s="2">
        <f>tbStoricoOrdini[[#This Row],[TOT. COMM.]]+tbStoricoOrdini[[#This Row],[IMPORTO]]</f>
        <v>14139.3</v>
      </c>
    </row>
    <row r="6189" spans="1:18">
      <c r="A6189" s="1">
        <v>44013</v>
      </c>
      <c r="B6189" s="7">
        <f>MONTH(tbStoricoOrdini[[#This Row],[DATA]])</f>
        <v>7</v>
      </c>
      <c r="C6189" t="s">
        <v>6284</v>
      </c>
      <c r="D6189" t="str">
        <f>RIGHT(tbStoricoOrdini[[#This Row],[ORDINE]],4)</f>
        <v>6186</v>
      </c>
      <c r="E6189" t="s">
        <v>52</v>
      </c>
      <c r="F6189" t="str">
        <f>VLOOKUP(tbStoricoOrdini[[#This Row],[CLIENTE]],tbClienti[],3,FALSE)</f>
        <v>Lombardia</v>
      </c>
      <c r="G6189" t="str">
        <f>VLOOKUP(tbStoricoOrdini[[#This Row],[CLIENTE]],tbClienti[],7,FALSE)</f>
        <v>AC</v>
      </c>
      <c r="H6189" t="s">
        <v>60</v>
      </c>
      <c r="I6189" t="str">
        <f>IF(LEFT(tbStoricoOrdini[[#This Row],[ARTICOLO]],3) = "COG","COG",LEFT(tbStoricoOrdini[[#This Row],[ARTICOLO]],FIND(" ",tbStoricoOrdini[[#This Row],[ARTICOLO]])-1))</f>
        <v>KLM</v>
      </c>
      <c r="J6189" t="str">
        <f>MID(tbStoricoOrdini[[#This Row],[ARTICOLO]],FIND(" ",tbStoricoOrdini[[#This Row],[ARTICOLO]])+1,4)</f>
        <v>5000</v>
      </c>
      <c r="K6189" t="str">
        <f>IFERROR(RIGHT(tbStoricoOrdini[[#This Row],[ARTICOLO]],LEN(tbStoricoOrdini[[#This Row],[ARTICOLO]])-FIND(" ",tbStoricoOrdini[[#This Row],[ARTICOLO]],FIND(" ",tbStoricoOrdini[[#This Row],[ARTICOLO]]) +1)),"")</f>
        <v>Plus</v>
      </c>
      <c r="L6189" s="3">
        <f>VLOOKUP(tbStoricoOrdini[[#This Row],[ARTICOLO]],tbArticoli[],2,FALSE)</f>
        <v>175</v>
      </c>
      <c r="M6189" s="22">
        <f>tbStoricoOrdini[[#This Row],[IMPORTO]]/tbStoricoOrdini[[#This Row],[PREZZO]]</f>
        <v>2.12</v>
      </c>
      <c r="N6189" t="s">
        <v>20</v>
      </c>
      <c r="O6189" s="8">
        <f>VLOOKUP(tbStoricoOrdini[[#This Row],[AGENTE]],tbAgenti[],2,FALSE)</f>
        <v>0.05</v>
      </c>
      <c r="P6189" s="2">
        <v>371</v>
      </c>
      <c r="Q6189" s="2">
        <f>tbStoricoOrdini[[#This Row],[IMPORTO]]*tbStoricoOrdini[[#This Row],[% COMM.]]</f>
        <v>18.55</v>
      </c>
      <c r="R6189" s="2">
        <f>tbStoricoOrdini[[#This Row],[TOT. COMM.]]+tbStoricoOrdini[[#This Row],[IMPORTO]]</f>
        <v>389.55</v>
      </c>
    </row>
    <row r="6190" spans="1:18">
      <c r="A6190" s="1">
        <v>44013</v>
      </c>
      <c r="B6190" s="7">
        <f>MONTH(tbStoricoOrdini[[#This Row],[DATA]])</f>
        <v>7</v>
      </c>
      <c r="C6190" t="s">
        <v>6285</v>
      </c>
      <c r="D6190" t="str">
        <f>RIGHT(tbStoricoOrdini[[#This Row],[ORDINE]],4)</f>
        <v>6187</v>
      </c>
      <c r="E6190" t="s">
        <v>52</v>
      </c>
      <c r="F6190" t="str">
        <f>VLOOKUP(tbStoricoOrdini[[#This Row],[CLIENTE]],tbClienti[],3,FALSE)</f>
        <v>Lombardia</v>
      </c>
      <c r="G6190" t="str">
        <f>VLOOKUP(tbStoricoOrdini[[#This Row],[CLIENTE]],tbClienti[],7,FALSE)</f>
        <v>AC</v>
      </c>
      <c r="H6190" t="s">
        <v>63</v>
      </c>
      <c r="I6190" t="str">
        <f>IF(LEFT(tbStoricoOrdini[[#This Row],[ARTICOLO]],3) = "COG","COG",LEFT(tbStoricoOrdini[[#This Row],[ARTICOLO]],FIND(" ",tbStoricoOrdini[[#This Row],[ARTICOLO]])-1))</f>
        <v>KLM</v>
      </c>
      <c r="J6190" t="str">
        <f>MID(tbStoricoOrdini[[#This Row],[ARTICOLO]],FIND(" ",tbStoricoOrdini[[#This Row],[ARTICOLO]])+1,4)</f>
        <v>3000</v>
      </c>
      <c r="K6190" t="str">
        <f>IFERROR(RIGHT(tbStoricoOrdini[[#This Row],[ARTICOLO]],LEN(tbStoricoOrdini[[#This Row],[ARTICOLO]])-FIND(" ",tbStoricoOrdini[[#This Row],[ARTICOLO]],FIND(" ",tbStoricoOrdini[[#This Row],[ARTICOLO]]) +1)),"")</f>
        <v>Plus</v>
      </c>
      <c r="L6190" s="3">
        <f>VLOOKUP(tbStoricoOrdini[[#This Row],[ARTICOLO]],tbArticoli[],2,FALSE)</f>
        <v>145</v>
      </c>
      <c r="M6190" s="22">
        <f>tbStoricoOrdini[[#This Row],[IMPORTO]]/tbStoricoOrdini[[#This Row],[PREZZO]]</f>
        <v>59.131034482758622</v>
      </c>
      <c r="N6190" t="s">
        <v>20</v>
      </c>
      <c r="O6190" s="8">
        <f>VLOOKUP(tbStoricoOrdini[[#This Row],[AGENTE]],tbAgenti[],2,FALSE)</f>
        <v>0.05</v>
      </c>
      <c r="P6190" s="2">
        <v>8574</v>
      </c>
      <c r="Q6190" s="2">
        <f>tbStoricoOrdini[[#This Row],[IMPORTO]]*tbStoricoOrdini[[#This Row],[% COMM.]]</f>
        <v>428.70000000000005</v>
      </c>
      <c r="R6190" s="2">
        <f>tbStoricoOrdini[[#This Row],[TOT. COMM.]]+tbStoricoOrdini[[#This Row],[IMPORTO]]</f>
        <v>9002.7000000000007</v>
      </c>
    </row>
    <row r="6191" spans="1:18">
      <c r="A6191" s="1">
        <v>44013</v>
      </c>
      <c r="B6191" s="7">
        <f>MONTH(tbStoricoOrdini[[#This Row],[DATA]])</f>
        <v>7</v>
      </c>
      <c r="C6191" t="s">
        <v>6286</v>
      </c>
      <c r="D6191" t="str">
        <f>RIGHT(tbStoricoOrdini[[#This Row],[ORDINE]],4)</f>
        <v>6188</v>
      </c>
      <c r="E6191" t="s">
        <v>52</v>
      </c>
      <c r="F6191" t="str">
        <f>VLOOKUP(tbStoricoOrdini[[#This Row],[CLIENTE]],tbClienti[],3,FALSE)</f>
        <v>Lombardia</v>
      </c>
      <c r="G6191" t="str">
        <f>VLOOKUP(tbStoricoOrdini[[#This Row],[CLIENTE]],tbClienti[],7,FALSE)</f>
        <v>AC</v>
      </c>
      <c r="H6191" t="s">
        <v>63</v>
      </c>
      <c r="I6191" t="str">
        <f>IF(LEFT(tbStoricoOrdini[[#This Row],[ARTICOLO]],3) = "COG","COG",LEFT(tbStoricoOrdini[[#This Row],[ARTICOLO]],FIND(" ",tbStoricoOrdini[[#This Row],[ARTICOLO]])-1))</f>
        <v>KLM</v>
      </c>
      <c r="J6191" t="str">
        <f>MID(tbStoricoOrdini[[#This Row],[ARTICOLO]],FIND(" ",tbStoricoOrdini[[#This Row],[ARTICOLO]])+1,4)</f>
        <v>3000</v>
      </c>
      <c r="K6191" t="str">
        <f>IFERROR(RIGHT(tbStoricoOrdini[[#This Row],[ARTICOLO]],LEN(tbStoricoOrdini[[#This Row],[ARTICOLO]])-FIND(" ",tbStoricoOrdini[[#This Row],[ARTICOLO]],FIND(" ",tbStoricoOrdini[[#This Row],[ARTICOLO]]) +1)),"")</f>
        <v>Plus</v>
      </c>
      <c r="L6191" s="3">
        <f>VLOOKUP(tbStoricoOrdini[[#This Row],[ARTICOLO]],tbArticoli[],2,FALSE)</f>
        <v>145</v>
      </c>
      <c r="M6191" s="22">
        <f>tbStoricoOrdini[[#This Row],[IMPORTO]]/tbStoricoOrdini[[#This Row],[PREZZO]]</f>
        <v>1866.8758620689655</v>
      </c>
      <c r="N6191" t="s">
        <v>9</v>
      </c>
      <c r="O6191" s="8">
        <f>VLOOKUP(tbStoricoOrdini[[#This Row],[AGENTE]],tbAgenti[],2,FALSE)</f>
        <v>0.05</v>
      </c>
      <c r="P6191" s="2">
        <v>270697</v>
      </c>
      <c r="Q6191" s="2">
        <f>tbStoricoOrdini[[#This Row],[IMPORTO]]*tbStoricoOrdini[[#This Row],[% COMM.]]</f>
        <v>13534.85</v>
      </c>
      <c r="R6191" s="2">
        <f>tbStoricoOrdini[[#This Row],[TOT. COMM.]]+tbStoricoOrdini[[#This Row],[IMPORTO]]</f>
        <v>284231.84999999998</v>
      </c>
    </row>
    <row r="6192" spans="1:18">
      <c r="A6192" s="1">
        <v>44013</v>
      </c>
      <c r="B6192" s="7">
        <f>MONTH(tbStoricoOrdini[[#This Row],[DATA]])</f>
        <v>7</v>
      </c>
      <c r="C6192" t="s">
        <v>6287</v>
      </c>
      <c r="D6192" t="str">
        <f>RIGHT(tbStoricoOrdini[[#This Row],[ORDINE]],4)</f>
        <v>6189</v>
      </c>
      <c r="E6192" t="s">
        <v>52</v>
      </c>
      <c r="F6192" t="str">
        <f>VLOOKUP(tbStoricoOrdini[[#This Row],[CLIENTE]],tbClienti[],3,FALSE)</f>
        <v>Lombardia</v>
      </c>
      <c r="G6192" t="str">
        <f>VLOOKUP(tbStoricoOrdini[[#This Row],[CLIENTE]],tbClienti[],7,FALSE)</f>
        <v>AC</v>
      </c>
      <c r="H6192" t="s">
        <v>66</v>
      </c>
      <c r="I6192" t="str">
        <f>IF(LEFT(tbStoricoOrdini[[#This Row],[ARTICOLO]],3) = "COG","COG",LEFT(tbStoricoOrdini[[#This Row],[ARTICOLO]],FIND(" ",tbStoricoOrdini[[#This Row],[ARTICOLO]])-1))</f>
        <v>BAG</v>
      </c>
      <c r="J6192" t="str">
        <f>MID(tbStoricoOrdini[[#This Row],[ARTICOLO]],FIND(" ",tbStoricoOrdini[[#This Row],[ARTICOLO]])+1,4)</f>
        <v>2500</v>
      </c>
      <c r="K6192" t="str">
        <f>IFERROR(RIGHT(tbStoricoOrdini[[#This Row],[ARTICOLO]],LEN(tbStoricoOrdini[[#This Row],[ARTICOLO]])-FIND(" ",tbStoricoOrdini[[#This Row],[ARTICOLO]],FIND(" ",tbStoricoOrdini[[#This Row],[ARTICOLO]]) +1)),"")</f>
        <v>Plus</v>
      </c>
      <c r="L6192" s="3">
        <f>VLOOKUP(tbStoricoOrdini[[#This Row],[ARTICOLO]],tbArticoli[],2,FALSE)</f>
        <v>220</v>
      </c>
      <c r="M6192" s="22">
        <f>tbStoricoOrdini[[#This Row],[IMPORTO]]/tbStoricoOrdini[[#This Row],[PREZZO]]</f>
        <v>0.27727272727272728</v>
      </c>
      <c r="N6192" t="s">
        <v>20</v>
      </c>
      <c r="O6192" s="8">
        <f>VLOOKUP(tbStoricoOrdini[[#This Row],[AGENTE]],tbAgenti[],2,FALSE)</f>
        <v>0.05</v>
      </c>
      <c r="P6192" s="2">
        <v>61</v>
      </c>
      <c r="Q6192" s="2">
        <f>tbStoricoOrdini[[#This Row],[IMPORTO]]*tbStoricoOrdini[[#This Row],[% COMM.]]</f>
        <v>3.0500000000000003</v>
      </c>
      <c r="R6192" s="2">
        <f>tbStoricoOrdini[[#This Row],[TOT. COMM.]]+tbStoricoOrdini[[#This Row],[IMPORTO]]</f>
        <v>64.05</v>
      </c>
    </row>
    <row r="6193" spans="1:18">
      <c r="A6193" s="1">
        <v>44013</v>
      </c>
      <c r="B6193" s="7">
        <f>MONTH(tbStoricoOrdini[[#This Row],[DATA]])</f>
        <v>7</v>
      </c>
      <c r="C6193" t="s">
        <v>6288</v>
      </c>
      <c r="D6193" t="str">
        <f>RIGHT(tbStoricoOrdini[[#This Row],[ORDINE]],4)</f>
        <v>6190</v>
      </c>
      <c r="E6193" t="s">
        <v>52</v>
      </c>
      <c r="F6193" t="str">
        <f>VLOOKUP(tbStoricoOrdini[[#This Row],[CLIENTE]],tbClienti[],3,FALSE)</f>
        <v>Lombardia</v>
      </c>
      <c r="G6193" t="str">
        <f>VLOOKUP(tbStoricoOrdini[[#This Row],[CLIENTE]],tbClienti[],7,FALSE)</f>
        <v>AC</v>
      </c>
      <c r="H6193" t="s">
        <v>66</v>
      </c>
      <c r="I6193" t="str">
        <f>IF(LEFT(tbStoricoOrdini[[#This Row],[ARTICOLO]],3) = "COG","COG",LEFT(tbStoricoOrdini[[#This Row],[ARTICOLO]],FIND(" ",tbStoricoOrdini[[#This Row],[ARTICOLO]])-1))</f>
        <v>BAG</v>
      </c>
      <c r="J6193" t="str">
        <f>MID(tbStoricoOrdini[[#This Row],[ARTICOLO]],FIND(" ",tbStoricoOrdini[[#This Row],[ARTICOLO]])+1,4)</f>
        <v>2500</v>
      </c>
      <c r="K6193" t="str">
        <f>IFERROR(RIGHT(tbStoricoOrdini[[#This Row],[ARTICOLO]],LEN(tbStoricoOrdini[[#This Row],[ARTICOLO]])-FIND(" ",tbStoricoOrdini[[#This Row],[ARTICOLO]],FIND(" ",tbStoricoOrdini[[#This Row],[ARTICOLO]]) +1)),"")</f>
        <v>Plus</v>
      </c>
      <c r="L6193" s="3">
        <f>VLOOKUP(tbStoricoOrdini[[#This Row],[ARTICOLO]],tbArticoli[],2,FALSE)</f>
        <v>220</v>
      </c>
      <c r="M6193" s="22">
        <f>tbStoricoOrdini[[#This Row],[IMPORTO]]/tbStoricoOrdini[[#This Row],[PREZZO]]</f>
        <v>23.631818181818183</v>
      </c>
      <c r="N6193" t="s">
        <v>9</v>
      </c>
      <c r="O6193" s="8">
        <f>VLOOKUP(tbStoricoOrdini[[#This Row],[AGENTE]],tbAgenti[],2,FALSE)</f>
        <v>0.05</v>
      </c>
      <c r="P6193" s="2">
        <v>5199</v>
      </c>
      <c r="Q6193" s="2">
        <f>tbStoricoOrdini[[#This Row],[IMPORTO]]*tbStoricoOrdini[[#This Row],[% COMM.]]</f>
        <v>259.95</v>
      </c>
      <c r="R6193" s="2">
        <f>tbStoricoOrdini[[#This Row],[TOT. COMM.]]+tbStoricoOrdini[[#This Row],[IMPORTO]]</f>
        <v>5458.95</v>
      </c>
    </row>
    <row r="6194" spans="1:18">
      <c r="A6194" s="1">
        <v>44013</v>
      </c>
      <c r="B6194" s="7">
        <f>MONTH(tbStoricoOrdini[[#This Row],[DATA]])</f>
        <v>7</v>
      </c>
      <c r="C6194" t="s">
        <v>6289</v>
      </c>
      <c r="D6194" t="str">
        <f>RIGHT(tbStoricoOrdini[[#This Row],[ORDINE]],4)</f>
        <v>6191</v>
      </c>
      <c r="E6194" t="s">
        <v>52</v>
      </c>
      <c r="F6194" t="str">
        <f>VLOOKUP(tbStoricoOrdini[[#This Row],[CLIENTE]],tbClienti[],3,FALSE)</f>
        <v>Lombardia</v>
      </c>
      <c r="G6194" t="str">
        <f>VLOOKUP(tbStoricoOrdini[[#This Row],[CLIENTE]],tbClienti[],7,FALSE)</f>
        <v>AC</v>
      </c>
      <c r="H6194" t="s">
        <v>69</v>
      </c>
      <c r="I6194" t="str">
        <f>IF(LEFT(tbStoricoOrdini[[#This Row],[ARTICOLO]],3) = "COG","COG",LEFT(tbStoricoOrdini[[#This Row],[ARTICOLO]],FIND(" ",tbStoricoOrdini[[#This Row],[ARTICOLO]])-1))</f>
        <v>BAG</v>
      </c>
      <c r="J6194" t="str">
        <f>MID(tbStoricoOrdini[[#This Row],[ARTICOLO]],FIND(" ",tbStoricoOrdini[[#This Row],[ARTICOLO]])+1,4)</f>
        <v>1121</v>
      </c>
      <c r="K6194" t="str">
        <f>IFERROR(RIGHT(tbStoricoOrdini[[#This Row],[ARTICOLO]],LEN(tbStoricoOrdini[[#This Row],[ARTICOLO]])-FIND(" ",tbStoricoOrdini[[#This Row],[ARTICOLO]],FIND(" ",tbStoricoOrdini[[#This Row],[ARTICOLO]]) +1)),"")</f>
        <v>Gold</v>
      </c>
      <c r="L6194" s="3">
        <f>VLOOKUP(tbStoricoOrdini[[#This Row],[ARTICOLO]],tbArticoli[],2,FALSE)</f>
        <v>230</v>
      </c>
      <c r="M6194" s="22">
        <f>tbStoricoOrdini[[#This Row],[IMPORTO]]/tbStoricoOrdini[[#This Row],[PREZZO]]</f>
        <v>98.526086956521738</v>
      </c>
      <c r="N6194" t="s">
        <v>9</v>
      </c>
      <c r="O6194" s="8">
        <f>VLOOKUP(tbStoricoOrdini[[#This Row],[AGENTE]],tbAgenti[],2,FALSE)</f>
        <v>0.05</v>
      </c>
      <c r="P6194" s="2">
        <v>22661</v>
      </c>
      <c r="Q6194" s="2">
        <f>tbStoricoOrdini[[#This Row],[IMPORTO]]*tbStoricoOrdini[[#This Row],[% COMM.]]</f>
        <v>1133.05</v>
      </c>
      <c r="R6194" s="2">
        <f>tbStoricoOrdini[[#This Row],[TOT. COMM.]]+tbStoricoOrdini[[#This Row],[IMPORTO]]</f>
        <v>23794.05</v>
      </c>
    </row>
    <row r="6195" spans="1:18">
      <c r="A6195" s="1">
        <v>44013</v>
      </c>
      <c r="B6195" s="7">
        <f>MONTH(tbStoricoOrdini[[#This Row],[DATA]])</f>
        <v>7</v>
      </c>
      <c r="C6195" t="s">
        <v>6290</v>
      </c>
      <c r="D6195" t="str">
        <f>RIGHT(tbStoricoOrdini[[#This Row],[ORDINE]],4)</f>
        <v>6192</v>
      </c>
      <c r="E6195" t="s">
        <v>52</v>
      </c>
      <c r="F6195" t="str">
        <f>VLOOKUP(tbStoricoOrdini[[#This Row],[CLIENTE]],tbClienti[],3,FALSE)</f>
        <v>Lombardia</v>
      </c>
      <c r="G6195" t="str">
        <f>VLOOKUP(tbStoricoOrdini[[#This Row],[CLIENTE]],tbClienti[],7,FALSE)</f>
        <v>AC</v>
      </c>
      <c r="H6195" t="s">
        <v>83</v>
      </c>
      <c r="I6195" t="str">
        <f>IF(LEFT(tbStoricoOrdini[[#This Row],[ARTICOLO]],3) = "COG","COG",LEFT(tbStoricoOrdini[[#This Row],[ARTICOLO]],FIND(" ",tbStoricoOrdini[[#This Row],[ARTICOLO]])-1))</f>
        <v>COG</v>
      </c>
      <c r="J6195" t="str">
        <f>MID(tbStoricoOrdini[[#This Row],[ARTICOLO]],FIND(" ",tbStoricoOrdini[[#This Row],[ARTICOLO]])+1,4)</f>
        <v>8000</v>
      </c>
      <c r="K6195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6195" s="3">
        <f>VLOOKUP(tbStoricoOrdini[[#This Row],[ARTICOLO]],tbArticoli[],2,FALSE)</f>
        <v>670</v>
      </c>
      <c r="M6195" s="22">
        <f>tbStoricoOrdini[[#This Row],[IMPORTO]]/tbStoricoOrdini[[#This Row],[PREZZO]]</f>
        <v>58.031343283582089</v>
      </c>
      <c r="N6195" t="s">
        <v>9</v>
      </c>
      <c r="O6195" s="8">
        <f>VLOOKUP(tbStoricoOrdini[[#This Row],[AGENTE]],tbAgenti[],2,FALSE)</f>
        <v>0.05</v>
      </c>
      <c r="P6195" s="2">
        <v>38881</v>
      </c>
      <c r="Q6195" s="2">
        <f>tbStoricoOrdini[[#This Row],[IMPORTO]]*tbStoricoOrdini[[#This Row],[% COMM.]]</f>
        <v>1944.0500000000002</v>
      </c>
      <c r="R6195" s="2">
        <f>tbStoricoOrdini[[#This Row],[TOT. COMM.]]+tbStoricoOrdini[[#This Row],[IMPORTO]]</f>
        <v>40825.050000000003</v>
      </c>
    </row>
    <row r="6196" spans="1:18">
      <c r="A6196" s="1">
        <v>44013</v>
      </c>
      <c r="B6196" s="7">
        <f>MONTH(tbStoricoOrdini[[#This Row],[DATA]])</f>
        <v>7</v>
      </c>
      <c r="C6196" t="s">
        <v>6291</v>
      </c>
      <c r="D6196" t="str">
        <f>RIGHT(tbStoricoOrdini[[#This Row],[ORDINE]],4)</f>
        <v>6193</v>
      </c>
      <c r="E6196" t="s">
        <v>52</v>
      </c>
      <c r="F6196" t="str">
        <f>VLOOKUP(tbStoricoOrdini[[#This Row],[CLIENTE]],tbClienti[],3,FALSE)</f>
        <v>Lombardia</v>
      </c>
      <c r="G6196" t="str">
        <f>VLOOKUP(tbStoricoOrdini[[#This Row],[CLIENTE]],tbClienti[],7,FALSE)</f>
        <v>AC</v>
      </c>
      <c r="H6196" t="s">
        <v>70</v>
      </c>
      <c r="I6196" t="str">
        <f>IF(LEFT(tbStoricoOrdini[[#This Row],[ARTICOLO]],3) = "COG","COG",LEFT(tbStoricoOrdini[[#This Row],[ARTICOLO]],FIND(" ",tbStoricoOrdini[[#This Row],[ARTICOLO]])-1))</f>
        <v>EB08</v>
      </c>
      <c r="J6196" t="str">
        <f>MID(tbStoricoOrdini[[#This Row],[ARTICOLO]],FIND(" ",tbStoricoOrdini[[#This Row],[ARTICOLO]])+1,4)</f>
        <v>7500</v>
      </c>
      <c r="K6196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6196" s="3">
        <f>VLOOKUP(tbStoricoOrdini[[#This Row],[ARTICOLO]],tbArticoli[],2,FALSE)</f>
        <v>180</v>
      </c>
      <c r="M6196" s="22">
        <f>tbStoricoOrdini[[#This Row],[IMPORTO]]/tbStoricoOrdini[[#This Row],[PREZZO]]</f>
        <v>6.1611111111111114</v>
      </c>
      <c r="N6196" t="s">
        <v>9</v>
      </c>
      <c r="O6196" s="8">
        <f>VLOOKUP(tbStoricoOrdini[[#This Row],[AGENTE]],tbAgenti[],2,FALSE)</f>
        <v>0.05</v>
      </c>
      <c r="P6196" s="2">
        <v>1109</v>
      </c>
      <c r="Q6196" s="2">
        <f>tbStoricoOrdini[[#This Row],[IMPORTO]]*tbStoricoOrdini[[#This Row],[% COMM.]]</f>
        <v>55.45</v>
      </c>
      <c r="R6196" s="2">
        <f>tbStoricoOrdini[[#This Row],[TOT. COMM.]]+tbStoricoOrdini[[#This Row],[IMPORTO]]</f>
        <v>1164.45</v>
      </c>
    </row>
    <row r="6197" spans="1:18">
      <c r="A6197" s="1">
        <v>44013</v>
      </c>
      <c r="B6197" s="7">
        <f>MONTH(tbStoricoOrdini[[#This Row],[DATA]])</f>
        <v>7</v>
      </c>
      <c r="C6197" t="s">
        <v>6292</v>
      </c>
      <c r="D6197" t="str">
        <f>RIGHT(tbStoricoOrdini[[#This Row],[ORDINE]],4)</f>
        <v>6194</v>
      </c>
      <c r="E6197" t="s">
        <v>52</v>
      </c>
      <c r="F6197" t="str">
        <f>VLOOKUP(tbStoricoOrdini[[#This Row],[CLIENTE]],tbClienti[],3,FALSE)</f>
        <v>Lombardia</v>
      </c>
      <c r="G6197" t="str">
        <f>VLOOKUP(tbStoricoOrdini[[#This Row],[CLIENTE]],tbClienti[],7,FALSE)</f>
        <v>AC</v>
      </c>
      <c r="H6197" t="s">
        <v>75</v>
      </c>
      <c r="I6197" t="str">
        <f>IF(LEFT(tbStoricoOrdini[[#This Row],[ARTICOLO]],3) = "COG","COG",LEFT(tbStoricoOrdini[[#This Row],[ARTICOLO]],FIND(" ",tbStoricoOrdini[[#This Row],[ARTICOLO]])-1))</f>
        <v>AVRC</v>
      </c>
      <c r="J6197" t="str">
        <f>MID(tbStoricoOrdini[[#This Row],[ARTICOLO]],FIND(" ",tbStoricoOrdini[[#This Row],[ARTICOLO]])+1,4)</f>
        <v>1000</v>
      </c>
      <c r="K6197" t="str">
        <f>IFERROR(RIGHT(tbStoricoOrdini[[#This Row],[ARTICOLO]],LEN(tbStoricoOrdini[[#This Row],[ARTICOLO]])-FIND(" ",tbStoricoOrdini[[#This Row],[ARTICOLO]],FIND(" ",tbStoricoOrdini[[#This Row],[ARTICOLO]]) +1)),"")</f>
        <v>Silver</v>
      </c>
      <c r="L6197" s="3">
        <f>VLOOKUP(tbStoricoOrdini[[#This Row],[ARTICOLO]],tbArticoli[],2,FALSE)</f>
        <v>390</v>
      </c>
      <c r="M6197" s="22">
        <f>tbStoricoOrdini[[#This Row],[IMPORTO]]/tbStoricoOrdini[[#This Row],[PREZZO]]</f>
        <v>7.7</v>
      </c>
      <c r="N6197" t="s">
        <v>9</v>
      </c>
      <c r="O6197" s="8">
        <f>VLOOKUP(tbStoricoOrdini[[#This Row],[AGENTE]],tbAgenti[],2,FALSE)</f>
        <v>0.05</v>
      </c>
      <c r="P6197" s="2">
        <v>3003</v>
      </c>
      <c r="Q6197" s="2">
        <f>tbStoricoOrdini[[#This Row],[IMPORTO]]*tbStoricoOrdini[[#This Row],[% COMM.]]</f>
        <v>150.15</v>
      </c>
      <c r="R6197" s="2">
        <f>tbStoricoOrdini[[#This Row],[TOT. COMM.]]+tbStoricoOrdini[[#This Row],[IMPORTO]]</f>
        <v>3153.15</v>
      </c>
    </row>
    <row r="6198" spans="1:18">
      <c r="A6198" s="1">
        <v>44013</v>
      </c>
      <c r="B6198" s="7">
        <f>MONTH(tbStoricoOrdini[[#This Row],[DATA]])</f>
        <v>7</v>
      </c>
      <c r="C6198" t="s">
        <v>6293</v>
      </c>
      <c r="D6198" t="str">
        <f>RIGHT(tbStoricoOrdini[[#This Row],[ORDINE]],4)</f>
        <v>6195</v>
      </c>
      <c r="E6198" t="s">
        <v>52</v>
      </c>
      <c r="F6198" t="str">
        <f>VLOOKUP(tbStoricoOrdini[[#This Row],[CLIENTE]],tbClienti[],3,FALSE)</f>
        <v>Lombardia</v>
      </c>
      <c r="G6198" t="str">
        <f>VLOOKUP(tbStoricoOrdini[[#This Row],[CLIENTE]],tbClienti[],7,FALSE)</f>
        <v>AC</v>
      </c>
      <c r="H6198" t="s">
        <v>71</v>
      </c>
      <c r="I6198" t="str">
        <f>IF(LEFT(tbStoricoOrdini[[#This Row],[ARTICOLO]],3) = "COG","COG",LEFT(tbStoricoOrdini[[#This Row],[ARTICOLO]],FIND(" ",tbStoricoOrdini[[#This Row],[ARTICOLO]])-1))</f>
        <v>EB07</v>
      </c>
      <c r="J6198" t="str">
        <f>MID(tbStoricoOrdini[[#This Row],[ARTICOLO]],FIND(" ",tbStoricoOrdini[[#This Row],[ARTICOLO]])+1,4)</f>
        <v>5000</v>
      </c>
      <c r="K6198" t="str">
        <f>IFERROR(RIGHT(tbStoricoOrdini[[#This Row],[ARTICOLO]],LEN(tbStoricoOrdini[[#This Row],[ARTICOLO]])-FIND(" ",tbStoricoOrdini[[#This Row],[ARTICOLO]],FIND(" ",tbStoricoOrdini[[#This Row],[ARTICOLO]]) +1)),"")</f>
        <v/>
      </c>
      <c r="L6198" s="3">
        <f>VLOOKUP(tbStoricoOrdini[[#This Row],[ARTICOLO]],tbArticoli[],2,FALSE)</f>
        <v>140</v>
      </c>
      <c r="M6198" s="22">
        <f>tbStoricoOrdini[[#This Row],[IMPORTO]]/tbStoricoOrdini[[#This Row],[PREZZO]]</f>
        <v>0.39285714285714285</v>
      </c>
      <c r="N6198" t="s">
        <v>20</v>
      </c>
      <c r="O6198" s="8">
        <f>VLOOKUP(tbStoricoOrdini[[#This Row],[AGENTE]],tbAgenti[],2,FALSE)</f>
        <v>0.05</v>
      </c>
      <c r="P6198" s="2">
        <v>55</v>
      </c>
      <c r="Q6198" s="2">
        <f>tbStoricoOrdini[[#This Row],[IMPORTO]]*tbStoricoOrdini[[#This Row],[% COMM.]]</f>
        <v>2.75</v>
      </c>
      <c r="R6198" s="2">
        <f>tbStoricoOrdini[[#This Row],[TOT. COMM.]]+tbStoricoOrdini[[#This Row],[IMPORTO]]</f>
        <v>57.75</v>
      </c>
    </row>
    <row r="6199" spans="1:18">
      <c r="A6199" s="1">
        <v>44013</v>
      </c>
      <c r="B6199" s="7">
        <f>MONTH(tbStoricoOrdini[[#This Row],[DATA]])</f>
        <v>7</v>
      </c>
      <c r="C6199" t="s">
        <v>6294</v>
      </c>
      <c r="D6199" t="str">
        <f>RIGHT(tbStoricoOrdini[[#This Row],[ORDINE]],4)</f>
        <v>6196</v>
      </c>
      <c r="E6199" t="s">
        <v>52</v>
      </c>
      <c r="F6199" t="str">
        <f>VLOOKUP(tbStoricoOrdini[[#This Row],[CLIENTE]],tbClienti[],3,FALSE)</f>
        <v>Lombardia</v>
      </c>
      <c r="G6199" t="str">
        <f>VLOOKUP(tbStoricoOrdini[[#This Row],[CLIENTE]],tbClienti[],7,FALSE)</f>
        <v>AC</v>
      </c>
      <c r="H6199" t="s">
        <v>71</v>
      </c>
      <c r="I6199" t="str">
        <f>IF(LEFT(tbStoricoOrdini[[#This Row],[ARTICOLO]],3) = "COG","COG",LEFT(tbStoricoOrdini[[#This Row],[ARTICOLO]],FIND(" ",tbStoricoOrdini[[#This Row],[ARTICOLO]])-1))</f>
        <v>EB07</v>
      </c>
      <c r="J6199" t="str">
        <f>MID(tbStoricoOrdini[[#This Row],[ARTICOLO]],FIND(" ",tbStoricoOrdini[[#This Row],[ARTICOLO]])+1,4)</f>
        <v>5000</v>
      </c>
      <c r="K6199" t="str">
        <f>IFERROR(RIGHT(tbStoricoOrdini[[#This Row],[ARTICOLO]],LEN(tbStoricoOrdini[[#This Row],[ARTICOLO]])-FIND(" ",tbStoricoOrdini[[#This Row],[ARTICOLO]],FIND(" ",tbStoricoOrdini[[#This Row],[ARTICOLO]]) +1)),"")</f>
        <v/>
      </c>
      <c r="L6199" s="3">
        <f>VLOOKUP(tbStoricoOrdini[[#This Row],[ARTICOLO]],tbArticoli[],2,FALSE)</f>
        <v>140</v>
      </c>
      <c r="M6199" s="22">
        <f>tbStoricoOrdini[[#This Row],[IMPORTO]]/tbStoricoOrdini[[#This Row],[PREZZO]]</f>
        <v>8.4</v>
      </c>
      <c r="N6199" t="s">
        <v>9</v>
      </c>
      <c r="O6199" s="8">
        <f>VLOOKUP(tbStoricoOrdini[[#This Row],[AGENTE]],tbAgenti[],2,FALSE)</f>
        <v>0.05</v>
      </c>
      <c r="P6199" s="2">
        <v>1176</v>
      </c>
      <c r="Q6199" s="2">
        <f>tbStoricoOrdini[[#This Row],[IMPORTO]]*tbStoricoOrdini[[#This Row],[% COMM.]]</f>
        <v>58.800000000000004</v>
      </c>
      <c r="R6199" s="2">
        <f>tbStoricoOrdini[[#This Row],[TOT. COMM.]]+tbStoricoOrdini[[#This Row],[IMPORTO]]</f>
        <v>1234.8</v>
      </c>
    </row>
    <row r="6200" spans="1:18">
      <c r="A6200" s="1">
        <v>44013</v>
      </c>
      <c r="B6200" s="7">
        <f>MONTH(tbStoricoOrdini[[#This Row],[DATA]])</f>
        <v>7</v>
      </c>
      <c r="C6200" t="s">
        <v>6295</v>
      </c>
      <c r="D6200" t="str">
        <f>RIGHT(tbStoricoOrdini[[#This Row],[ORDINE]],4)</f>
        <v>6197</v>
      </c>
      <c r="E6200" t="s">
        <v>52</v>
      </c>
      <c r="F6200" t="str">
        <f>VLOOKUP(tbStoricoOrdini[[#This Row],[CLIENTE]],tbClienti[],3,FALSE)</f>
        <v>Lombardia</v>
      </c>
      <c r="G6200" t="str">
        <f>VLOOKUP(tbStoricoOrdini[[#This Row],[CLIENTE]],tbClienti[],7,FALSE)</f>
        <v>AC</v>
      </c>
      <c r="H6200" t="s">
        <v>76</v>
      </c>
      <c r="I6200" t="str">
        <f>IF(LEFT(tbStoricoOrdini[[#This Row],[ARTICOLO]],3) = "COG","COG",LEFT(tbStoricoOrdini[[#This Row],[ARTICOLO]],FIND(" ",tbStoricoOrdini[[#This Row],[ARTICOLO]])-1))</f>
        <v>COG</v>
      </c>
      <c r="J6200" t="str">
        <f>MID(tbStoricoOrdini[[#This Row],[ARTICOLO]],FIND(" ",tbStoricoOrdini[[#This Row],[ARTICOLO]])+1,4)</f>
        <v>1000</v>
      </c>
      <c r="K6200" t="str">
        <f>IFERROR(RIGHT(tbStoricoOrdini[[#This Row],[ARTICOLO]],LEN(tbStoricoOrdini[[#This Row],[ARTICOLO]])-FIND(" ",tbStoricoOrdini[[#This Row],[ARTICOLO]],FIND(" ",tbStoricoOrdini[[#This Row],[ARTICOLO]]) +1)),"")</f>
        <v/>
      </c>
      <c r="L6200" s="3">
        <f>VLOOKUP(tbStoricoOrdini[[#This Row],[ARTICOLO]],tbArticoli[],2,FALSE)</f>
        <v>150</v>
      </c>
      <c r="M6200" s="22">
        <f>tbStoricoOrdini[[#This Row],[IMPORTO]]/tbStoricoOrdini[[#This Row],[PREZZO]]</f>
        <v>33.313333333333333</v>
      </c>
      <c r="N6200" t="s">
        <v>9</v>
      </c>
      <c r="O6200" s="8">
        <f>VLOOKUP(tbStoricoOrdini[[#This Row],[AGENTE]],tbAgenti[],2,FALSE)</f>
        <v>0.05</v>
      </c>
      <c r="P6200" s="2">
        <v>4997</v>
      </c>
      <c r="Q6200" s="2">
        <f>tbStoricoOrdini[[#This Row],[IMPORTO]]*tbStoricoOrdini[[#This Row],[% COMM.]]</f>
        <v>249.85000000000002</v>
      </c>
      <c r="R6200" s="2">
        <f>tbStoricoOrdini[[#This Row],[TOT. COMM.]]+tbStoricoOrdini[[#This Row],[IMPORTO]]</f>
        <v>5246.85</v>
      </c>
    </row>
    <row r="6201" spans="1:18">
      <c r="A6201" s="1">
        <v>44013</v>
      </c>
      <c r="B6201" s="7">
        <f>MONTH(tbStoricoOrdini[[#This Row],[DATA]])</f>
        <v>7</v>
      </c>
      <c r="C6201" t="s">
        <v>6296</v>
      </c>
      <c r="D6201" t="str">
        <f>RIGHT(tbStoricoOrdini[[#This Row],[ORDINE]],4)</f>
        <v>6198</v>
      </c>
      <c r="E6201" t="s">
        <v>52</v>
      </c>
      <c r="F6201" t="str">
        <f>VLOOKUP(tbStoricoOrdini[[#This Row],[CLIENTE]],tbClienti[],3,FALSE)</f>
        <v>Lombardia</v>
      </c>
      <c r="G6201" t="str">
        <f>VLOOKUP(tbStoricoOrdini[[#This Row],[CLIENTE]],tbClienti[],7,FALSE)</f>
        <v>AC</v>
      </c>
      <c r="H6201" t="s">
        <v>72</v>
      </c>
      <c r="I6201" t="str">
        <f>IF(LEFT(tbStoricoOrdini[[#This Row],[ARTICOLO]],3) = "COG","COG",LEFT(tbStoricoOrdini[[#This Row],[ARTICOLO]],FIND(" ",tbStoricoOrdini[[#This Row],[ARTICOLO]])-1))</f>
        <v>EB06</v>
      </c>
      <c r="J6201" t="str">
        <f>MID(tbStoricoOrdini[[#This Row],[ARTICOLO]],FIND(" ",tbStoricoOrdini[[#This Row],[ARTICOLO]])+1,4)</f>
        <v>3000</v>
      </c>
      <c r="K6201" t="str">
        <f>IFERROR(RIGHT(tbStoricoOrdini[[#This Row],[ARTICOLO]],LEN(tbStoricoOrdini[[#This Row],[ARTICOLO]])-FIND(" ",tbStoricoOrdini[[#This Row],[ARTICOLO]],FIND(" ",tbStoricoOrdini[[#This Row],[ARTICOLO]]) +1)),"")</f>
        <v>Medium</v>
      </c>
      <c r="L6201" s="3">
        <f>VLOOKUP(tbStoricoOrdini[[#This Row],[ARTICOLO]],tbArticoli[],2,FALSE)</f>
        <v>120</v>
      </c>
      <c r="M6201" s="22">
        <f>tbStoricoOrdini[[#This Row],[IMPORTO]]/tbStoricoOrdini[[#This Row],[PREZZO]]</f>
        <v>2.1</v>
      </c>
      <c r="N6201" t="s">
        <v>20</v>
      </c>
      <c r="O6201" s="8">
        <f>VLOOKUP(tbStoricoOrdini[[#This Row],[AGENTE]],tbAgenti[],2,FALSE)</f>
        <v>0.05</v>
      </c>
      <c r="P6201" s="2">
        <v>252</v>
      </c>
      <c r="Q6201" s="2">
        <f>tbStoricoOrdini[[#This Row],[IMPORTO]]*tbStoricoOrdini[[#This Row],[% COMM.]]</f>
        <v>12.600000000000001</v>
      </c>
      <c r="R6201" s="2">
        <f>tbStoricoOrdini[[#This Row],[TOT. COMM.]]+tbStoricoOrdini[[#This Row],[IMPORTO]]</f>
        <v>264.60000000000002</v>
      </c>
    </row>
    <row r="6202" spans="1:18">
      <c r="A6202" s="1">
        <v>44013</v>
      </c>
      <c r="B6202" s="7">
        <f>MONTH(tbStoricoOrdini[[#This Row],[DATA]])</f>
        <v>7</v>
      </c>
      <c r="C6202" t="s">
        <v>6297</v>
      </c>
      <c r="D6202" t="str">
        <f>RIGHT(tbStoricoOrdini[[#This Row],[ORDINE]],4)</f>
        <v>6199</v>
      </c>
      <c r="E6202" t="s">
        <v>52</v>
      </c>
      <c r="F6202" t="str">
        <f>VLOOKUP(tbStoricoOrdini[[#This Row],[CLIENTE]],tbClienti[],3,FALSE)</f>
        <v>Lombardia</v>
      </c>
      <c r="G6202" t="str">
        <f>VLOOKUP(tbStoricoOrdini[[#This Row],[CLIENTE]],tbClienti[],7,FALSE)</f>
        <v>AC</v>
      </c>
      <c r="H6202" t="s">
        <v>72</v>
      </c>
      <c r="I6202" t="str">
        <f>IF(LEFT(tbStoricoOrdini[[#This Row],[ARTICOLO]],3) = "COG","COG",LEFT(tbStoricoOrdini[[#This Row],[ARTICOLO]],FIND(" ",tbStoricoOrdini[[#This Row],[ARTICOLO]])-1))</f>
        <v>EB06</v>
      </c>
      <c r="J6202" t="str">
        <f>MID(tbStoricoOrdini[[#This Row],[ARTICOLO]],FIND(" ",tbStoricoOrdini[[#This Row],[ARTICOLO]])+1,4)</f>
        <v>3000</v>
      </c>
      <c r="K6202" t="str">
        <f>IFERROR(RIGHT(tbStoricoOrdini[[#This Row],[ARTICOLO]],LEN(tbStoricoOrdini[[#This Row],[ARTICOLO]])-FIND(" ",tbStoricoOrdini[[#This Row],[ARTICOLO]],FIND(" ",tbStoricoOrdini[[#This Row],[ARTICOLO]]) +1)),"")</f>
        <v>Medium</v>
      </c>
      <c r="L6202" s="3">
        <f>VLOOKUP(tbStoricoOrdini[[#This Row],[ARTICOLO]],tbArticoli[],2,FALSE)</f>
        <v>120</v>
      </c>
      <c r="M6202" s="22">
        <f>tbStoricoOrdini[[#This Row],[IMPORTO]]/tbStoricoOrdini[[#This Row],[PREZZO]]</f>
        <v>28.6</v>
      </c>
      <c r="N6202" t="s">
        <v>9</v>
      </c>
      <c r="O6202" s="8">
        <f>VLOOKUP(tbStoricoOrdini[[#This Row],[AGENTE]],tbAgenti[],2,FALSE)</f>
        <v>0.05</v>
      </c>
      <c r="P6202" s="2">
        <v>3432</v>
      </c>
      <c r="Q6202" s="2">
        <f>tbStoricoOrdini[[#This Row],[IMPORTO]]*tbStoricoOrdini[[#This Row],[% COMM.]]</f>
        <v>171.60000000000002</v>
      </c>
      <c r="R6202" s="2">
        <f>tbStoricoOrdini[[#This Row],[TOT. COMM.]]+tbStoricoOrdini[[#This Row],[IMPORTO]]</f>
        <v>3603.6</v>
      </c>
    </row>
    <row r="6203" spans="1:18">
      <c r="A6203" s="1">
        <v>44013</v>
      </c>
      <c r="B6203" s="7">
        <f>MONTH(tbStoricoOrdini[[#This Row],[DATA]])</f>
        <v>7</v>
      </c>
      <c r="C6203" t="s">
        <v>6298</v>
      </c>
      <c r="D6203" t="str">
        <f>RIGHT(tbStoricoOrdini[[#This Row],[ORDINE]],4)</f>
        <v>6200</v>
      </c>
      <c r="E6203" t="s">
        <v>52</v>
      </c>
      <c r="F6203" t="str">
        <f>VLOOKUP(tbStoricoOrdini[[#This Row],[CLIENTE]],tbClienti[],3,FALSE)</f>
        <v>Lombardia</v>
      </c>
      <c r="G6203" t="str">
        <f>VLOOKUP(tbStoricoOrdini[[#This Row],[CLIENTE]],tbClienti[],7,FALSE)</f>
        <v>AC</v>
      </c>
      <c r="H6203" t="s">
        <v>73</v>
      </c>
      <c r="I6203" t="str">
        <f>IF(LEFT(tbStoricoOrdini[[#This Row],[ARTICOLO]],3) = "COG","COG",LEFT(tbStoricoOrdini[[#This Row],[ARTICOLO]],FIND(" ",tbStoricoOrdini[[#This Row],[ARTICOLO]])-1))</f>
        <v>EB06</v>
      </c>
      <c r="J6203" t="str">
        <f>MID(tbStoricoOrdini[[#This Row],[ARTICOLO]],FIND(" ",tbStoricoOrdini[[#This Row],[ARTICOLO]])+1,4)</f>
        <v>3000</v>
      </c>
      <c r="K6203" t="str">
        <f>IFERROR(RIGHT(tbStoricoOrdini[[#This Row],[ARTICOLO]],LEN(tbStoricoOrdini[[#This Row],[ARTICOLO]])-FIND(" ",tbStoricoOrdini[[#This Row],[ARTICOLO]],FIND(" ",tbStoricoOrdini[[#This Row],[ARTICOLO]]) +1)),"")</f>
        <v>Plus</v>
      </c>
      <c r="L6203" s="3">
        <f>VLOOKUP(tbStoricoOrdini[[#This Row],[ARTICOLO]],tbArticoli[],2,FALSE)</f>
        <v>130</v>
      </c>
      <c r="M6203" s="22">
        <f>tbStoricoOrdini[[#This Row],[IMPORTO]]/tbStoricoOrdini[[#This Row],[PREZZO]]</f>
        <v>2.6461538461538461</v>
      </c>
      <c r="N6203" t="s">
        <v>20</v>
      </c>
      <c r="O6203" s="8">
        <f>VLOOKUP(tbStoricoOrdini[[#This Row],[AGENTE]],tbAgenti[],2,FALSE)</f>
        <v>0.05</v>
      </c>
      <c r="P6203" s="2">
        <v>344</v>
      </c>
      <c r="Q6203" s="2">
        <f>tbStoricoOrdini[[#This Row],[IMPORTO]]*tbStoricoOrdini[[#This Row],[% COMM.]]</f>
        <v>17.2</v>
      </c>
      <c r="R6203" s="2">
        <f>tbStoricoOrdini[[#This Row],[TOT. COMM.]]+tbStoricoOrdini[[#This Row],[IMPORTO]]</f>
        <v>361.2</v>
      </c>
    </row>
    <row r="6204" spans="1:18">
      <c r="A6204" s="1">
        <v>44013</v>
      </c>
      <c r="B6204" s="7">
        <f>MONTH(tbStoricoOrdini[[#This Row],[DATA]])</f>
        <v>7</v>
      </c>
      <c r="C6204" t="s">
        <v>6299</v>
      </c>
      <c r="D6204" t="str">
        <f>RIGHT(tbStoricoOrdini[[#This Row],[ORDINE]],4)</f>
        <v>6201</v>
      </c>
      <c r="E6204" t="s">
        <v>53</v>
      </c>
      <c r="F6204" t="str">
        <f>VLOOKUP(tbStoricoOrdini[[#This Row],[CLIENTE]],tbClienti[],3,FALSE)</f>
        <v>Lombardia</v>
      </c>
      <c r="G6204" t="str">
        <f>VLOOKUP(tbStoricoOrdini[[#This Row],[CLIENTE]],tbClienti[],7,FALSE)</f>
        <v>DB</v>
      </c>
      <c r="H6204" t="s">
        <v>77</v>
      </c>
      <c r="I6204" t="str">
        <f>IF(LEFT(tbStoricoOrdini[[#This Row],[ARTICOLO]],3) = "COG","COG",LEFT(tbStoricoOrdini[[#This Row],[ARTICOLO]],FIND(" ",tbStoricoOrdini[[#This Row],[ARTICOLO]])-1))</f>
        <v>COG</v>
      </c>
      <c r="J6204" t="str">
        <f>MID(tbStoricoOrdini[[#This Row],[ARTICOLO]],FIND(" ",tbStoricoOrdini[[#This Row],[ARTICOLO]])+1,4)</f>
        <v>2000</v>
      </c>
      <c r="K6204" t="str">
        <f>IFERROR(RIGHT(tbStoricoOrdini[[#This Row],[ARTICOLO]],LEN(tbStoricoOrdini[[#This Row],[ARTICOLO]])-FIND(" ",tbStoricoOrdini[[#This Row],[ARTICOLO]],FIND(" ",tbStoricoOrdini[[#This Row],[ARTICOLO]]) +1)),"")</f>
        <v>Medium</v>
      </c>
      <c r="L6204" s="3">
        <f>VLOOKUP(tbStoricoOrdini[[#This Row],[ARTICOLO]],tbArticoli[],2,FALSE)</f>
        <v>200</v>
      </c>
      <c r="M6204" s="22">
        <f>tbStoricoOrdini[[#This Row],[IMPORTO]]/tbStoricoOrdini[[#This Row],[PREZZO]]</f>
        <v>0.45</v>
      </c>
      <c r="N6204" t="s">
        <v>9</v>
      </c>
      <c r="O6204" s="8">
        <f>VLOOKUP(tbStoricoOrdini[[#This Row],[AGENTE]],tbAgenti[],2,FALSE)</f>
        <v>0.05</v>
      </c>
      <c r="P6204" s="2">
        <v>90</v>
      </c>
      <c r="Q6204" s="2">
        <f>tbStoricoOrdini[[#This Row],[IMPORTO]]*tbStoricoOrdini[[#This Row],[% COMM.]]</f>
        <v>4.5</v>
      </c>
      <c r="R6204" s="2">
        <f>tbStoricoOrdini[[#This Row],[TOT. COMM.]]+tbStoricoOrdini[[#This Row],[IMPORTO]]</f>
        <v>94.5</v>
      </c>
    </row>
    <row r="6205" spans="1:18">
      <c r="A6205" s="1">
        <v>44013</v>
      </c>
      <c r="B6205" s="7">
        <f>MONTH(tbStoricoOrdini[[#This Row],[DATA]])</f>
        <v>7</v>
      </c>
      <c r="C6205" t="s">
        <v>6300</v>
      </c>
      <c r="D6205" t="str">
        <f>RIGHT(tbStoricoOrdini[[#This Row],[ORDINE]],4)</f>
        <v>6202</v>
      </c>
      <c r="E6205" t="s">
        <v>53</v>
      </c>
      <c r="F6205" t="str">
        <f>VLOOKUP(tbStoricoOrdini[[#This Row],[CLIENTE]],tbClienti[],3,FALSE)</f>
        <v>Lombardia</v>
      </c>
      <c r="G6205" t="str">
        <f>VLOOKUP(tbStoricoOrdini[[#This Row],[CLIENTE]],tbClienti[],7,FALSE)</f>
        <v>DB</v>
      </c>
      <c r="H6205" t="s">
        <v>61</v>
      </c>
      <c r="I6205" t="str">
        <f>IF(LEFT(tbStoricoOrdini[[#This Row],[ARTICOLO]],3) = "COG","COG",LEFT(tbStoricoOrdini[[#This Row],[ARTICOLO]],FIND(" ",tbStoricoOrdini[[#This Row],[ARTICOLO]])-1))</f>
        <v>KLM</v>
      </c>
      <c r="J6205" t="str">
        <f>MID(tbStoricoOrdini[[#This Row],[ARTICOLO]],FIND(" ",tbStoricoOrdini[[#This Row],[ARTICOLO]])+1,4)</f>
        <v>5000</v>
      </c>
      <c r="K6205" t="str">
        <f>IFERROR(RIGHT(tbStoricoOrdini[[#This Row],[ARTICOLO]],LEN(tbStoricoOrdini[[#This Row],[ARTICOLO]])-FIND(" ",tbStoricoOrdini[[#This Row],[ARTICOLO]],FIND(" ",tbStoricoOrdini[[#This Row],[ARTICOLO]]) +1)),"")</f>
        <v>Medium</v>
      </c>
      <c r="L6205" s="3">
        <f>VLOOKUP(tbStoricoOrdini[[#This Row],[ARTICOLO]],tbArticoli[],2,FALSE)</f>
        <v>150</v>
      </c>
      <c r="M6205" s="22">
        <f>tbStoricoOrdini[[#This Row],[IMPORTO]]/tbStoricoOrdini[[#This Row],[PREZZO]]</f>
        <v>0.11333333333333333</v>
      </c>
      <c r="N6205" t="s">
        <v>9</v>
      </c>
      <c r="O6205" s="8">
        <f>VLOOKUP(tbStoricoOrdini[[#This Row],[AGENTE]],tbAgenti[],2,FALSE)</f>
        <v>0.05</v>
      </c>
      <c r="P6205" s="2">
        <v>17</v>
      </c>
      <c r="Q6205" s="2">
        <f>tbStoricoOrdini[[#This Row],[IMPORTO]]*tbStoricoOrdini[[#This Row],[% COMM.]]</f>
        <v>0.85000000000000009</v>
      </c>
      <c r="R6205" s="2">
        <f>tbStoricoOrdini[[#This Row],[TOT. COMM.]]+tbStoricoOrdini[[#This Row],[IMPORTO]]</f>
        <v>17.850000000000001</v>
      </c>
    </row>
    <row r="6206" spans="1:18">
      <c r="A6206" s="1">
        <v>44013</v>
      </c>
      <c r="B6206" s="7">
        <f>MONTH(tbStoricoOrdini[[#This Row],[DATA]])</f>
        <v>7</v>
      </c>
      <c r="C6206" t="s">
        <v>6301</v>
      </c>
      <c r="D6206" t="str">
        <f>RIGHT(tbStoricoOrdini[[#This Row],[ORDINE]],4)</f>
        <v>6203</v>
      </c>
      <c r="E6206" t="s">
        <v>53</v>
      </c>
      <c r="F6206" t="str">
        <f>VLOOKUP(tbStoricoOrdini[[#This Row],[CLIENTE]],tbClienti[],3,FALSE)</f>
        <v>Lombardia</v>
      </c>
      <c r="G6206" t="str">
        <f>VLOOKUP(tbStoricoOrdini[[#This Row],[CLIENTE]],tbClienti[],7,FALSE)</f>
        <v>DB</v>
      </c>
      <c r="H6206" t="s">
        <v>63</v>
      </c>
      <c r="I6206" t="str">
        <f>IF(LEFT(tbStoricoOrdini[[#This Row],[ARTICOLO]],3) = "COG","COG",LEFT(tbStoricoOrdini[[#This Row],[ARTICOLO]],FIND(" ",tbStoricoOrdini[[#This Row],[ARTICOLO]])-1))</f>
        <v>KLM</v>
      </c>
      <c r="J6206" t="str">
        <f>MID(tbStoricoOrdini[[#This Row],[ARTICOLO]],FIND(" ",tbStoricoOrdini[[#This Row],[ARTICOLO]])+1,4)</f>
        <v>3000</v>
      </c>
      <c r="K6206" t="str">
        <f>IFERROR(RIGHT(tbStoricoOrdini[[#This Row],[ARTICOLO]],LEN(tbStoricoOrdini[[#This Row],[ARTICOLO]])-FIND(" ",tbStoricoOrdini[[#This Row],[ARTICOLO]],FIND(" ",tbStoricoOrdini[[#This Row],[ARTICOLO]]) +1)),"")</f>
        <v>Plus</v>
      </c>
      <c r="L6206" s="3">
        <f>VLOOKUP(tbStoricoOrdini[[#This Row],[ARTICOLO]],tbArticoli[],2,FALSE)</f>
        <v>145</v>
      </c>
      <c r="M6206" s="22">
        <f>tbStoricoOrdini[[#This Row],[IMPORTO]]/tbStoricoOrdini[[#This Row],[PREZZO]]</f>
        <v>396.11034482758623</v>
      </c>
      <c r="N6206" t="s">
        <v>9</v>
      </c>
      <c r="O6206" s="8">
        <f>VLOOKUP(tbStoricoOrdini[[#This Row],[AGENTE]],tbAgenti[],2,FALSE)</f>
        <v>0.05</v>
      </c>
      <c r="P6206" s="2">
        <v>57436</v>
      </c>
      <c r="Q6206" s="2">
        <f>tbStoricoOrdini[[#This Row],[IMPORTO]]*tbStoricoOrdini[[#This Row],[% COMM.]]</f>
        <v>2871.8</v>
      </c>
      <c r="R6206" s="2">
        <f>tbStoricoOrdini[[#This Row],[TOT. COMM.]]+tbStoricoOrdini[[#This Row],[IMPORTO]]</f>
        <v>60307.8</v>
      </c>
    </row>
    <row r="6207" spans="1:18">
      <c r="A6207" s="1">
        <v>44013</v>
      </c>
      <c r="B6207" s="7">
        <f>MONTH(tbStoricoOrdini[[#This Row],[DATA]])</f>
        <v>7</v>
      </c>
      <c r="C6207" t="s">
        <v>6302</v>
      </c>
      <c r="D6207" t="str">
        <f>RIGHT(tbStoricoOrdini[[#This Row],[ORDINE]],4)</f>
        <v>6204</v>
      </c>
      <c r="E6207" t="s">
        <v>53</v>
      </c>
      <c r="F6207" t="str">
        <f>VLOOKUP(tbStoricoOrdini[[#This Row],[CLIENTE]],tbClienti[],3,FALSE)</f>
        <v>Lombardia</v>
      </c>
      <c r="G6207" t="str">
        <f>VLOOKUP(tbStoricoOrdini[[#This Row],[CLIENTE]],tbClienti[],7,FALSE)</f>
        <v>DB</v>
      </c>
      <c r="H6207" t="s">
        <v>66</v>
      </c>
      <c r="I6207" t="str">
        <f>IF(LEFT(tbStoricoOrdini[[#This Row],[ARTICOLO]],3) = "COG","COG",LEFT(tbStoricoOrdini[[#This Row],[ARTICOLO]],FIND(" ",tbStoricoOrdini[[#This Row],[ARTICOLO]])-1))</f>
        <v>BAG</v>
      </c>
      <c r="J6207" t="str">
        <f>MID(tbStoricoOrdini[[#This Row],[ARTICOLO]],FIND(" ",tbStoricoOrdini[[#This Row],[ARTICOLO]])+1,4)</f>
        <v>2500</v>
      </c>
      <c r="K6207" t="str">
        <f>IFERROR(RIGHT(tbStoricoOrdini[[#This Row],[ARTICOLO]],LEN(tbStoricoOrdini[[#This Row],[ARTICOLO]])-FIND(" ",tbStoricoOrdini[[#This Row],[ARTICOLO]],FIND(" ",tbStoricoOrdini[[#This Row],[ARTICOLO]]) +1)),"")</f>
        <v>Plus</v>
      </c>
      <c r="L6207" s="3">
        <f>VLOOKUP(tbStoricoOrdini[[#This Row],[ARTICOLO]],tbArticoli[],2,FALSE)</f>
        <v>220</v>
      </c>
      <c r="M6207" s="22">
        <f>tbStoricoOrdini[[#This Row],[IMPORTO]]/tbStoricoOrdini[[#This Row],[PREZZO]]</f>
        <v>0.70454545454545459</v>
      </c>
      <c r="N6207" t="s">
        <v>9</v>
      </c>
      <c r="O6207" s="8">
        <f>VLOOKUP(tbStoricoOrdini[[#This Row],[AGENTE]],tbAgenti[],2,FALSE)</f>
        <v>0.05</v>
      </c>
      <c r="P6207" s="2">
        <v>155</v>
      </c>
      <c r="Q6207" s="2">
        <f>tbStoricoOrdini[[#This Row],[IMPORTO]]*tbStoricoOrdini[[#This Row],[% COMM.]]</f>
        <v>7.75</v>
      </c>
      <c r="R6207" s="2">
        <f>tbStoricoOrdini[[#This Row],[TOT. COMM.]]+tbStoricoOrdini[[#This Row],[IMPORTO]]</f>
        <v>162.75</v>
      </c>
    </row>
    <row r="6208" spans="1:18">
      <c r="A6208" s="1">
        <v>44013</v>
      </c>
      <c r="B6208" s="7">
        <f>MONTH(tbStoricoOrdini[[#This Row],[DATA]])</f>
        <v>7</v>
      </c>
      <c r="C6208" t="s">
        <v>6303</v>
      </c>
      <c r="D6208" t="str">
        <f>RIGHT(tbStoricoOrdini[[#This Row],[ORDINE]],4)</f>
        <v>6205</v>
      </c>
      <c r="E6208" t="s">
        <v>53</v>
      </c>
      <c r="F6208" t="str">
        <f>VLOOKUP(tbStoricoOrdini[[#This Row],[CLIENTE]],tbClienti[],3,FALSE)</f>
        <v>Lombardia</v>
      </c>
      <c r="G6208" t="str">
        <f>VLOOKUP(tbStoricoOrdini[[#This Row],[CLIENTE]],tbClienti[],7,FALSE)</f>
        <v>DB</v>
      </c>
      <c r="H6208" t="s">
        <v>69</v>
      </c>
      <c r="I6208" t="str">
        <f>IF(LEFT(tbStoricoOrdini[[#This Row],[ARTICOLO]],3) = "COG","COG",LEFT(tbStoricoOrdini[[#This Row],[ARTICOLO]],FIND(" ",tbStoricoOrdini[[#This Row],[ARTICOLO]])-1))</f>
        <v>BAG</v>
      </c>
      <c r="J6208" t="str">
        <f>MID(tbStoricoOrdini[[#This Row],[ARTICOLO]],FIND(" ",tbStoricoOrdini[[#This Row],[ARTICOLO]])+1,4)</f>
        <v>1121</v>
      </c>
      <c r="K6208" t="str">
        <f>IFERROR(RIGHT(tbStoricoOrdini[[#This Row],[ARTICOLO]],LEN(tbStoricoOrdini[[#This Row],[ARTICOLO]])-FIND(" ",tbStoricoOrdini[[#This Row],[ARTICOLO]],FIND(" ",tbStoricoOrdini[[#This Row],[ARTICOLO]]) +1)),"")</f>
        <v>Gold</v>
      </c>
      <c r="L6208" s="3">
        <f>VLOOKUP(tbStoricoOrdini[[#This Row],[ARTICOLO]],tbArticoli[],2,FALSE)</f>
        <v>230</v>
      </c>
      <c r="M6208" s="22">
        <f>tbStoricoOrdini[[#This Row],[IMPORTO]]/tbStoricoOrdini[[#This Row],[PREZZO]]</f>
        <v>0.39565217391304347</v>
      </c>
      <c r="N6208" t="s">
        <v>9</v>
      </c>
      <c r="O6208" s="8">
        <f>VLOOKUP(tbStoricoOrdini[[#This Row],[AGENTE]],tbAgenti[],2,FALSE)</f>
        <v>0.05</v>
      </c>
      <c r="P6208" s="2">
        <v>91</v>
      </c>
      <c r="Q6208" s="2">
        <f>tbStoricoOrdini[[#This Row],[IMPORTO]]*tbStoricoOrdini[[#This Row],[% COMM.]]</f>
        <v>4.55</v>
      </c>
      <c r="R6208" s="2">
        <f>tbStoricoOrdini[[#This Row],[TOT. COMM.]]+tbStoricoOrdini[[#This Row],[IMPORTO]]</f>
        <v>95.55</v>
      </c>
    </row>
    <row r="6209" spans="1:18">
      <c r="A6209" s="1">
        <v>44013</v>
      </c>
      <c r="B6209" s="7">
        <f>MONTH(tbStoricoOrdini[[#This Row],[DATA]])</f>
        <v>7</v>
      </c>
      <c r="C6209" t="s">
        <v>6304</v>
      </c>
      <c r="D6209" t="str">
        <f>RIGHT(tbStoricoOrdini[[#This Row],[ORDINE]],4)</f>
        <v>6206</v>
      </c>
      <c r="E6209" t="s">
        <v>53</v>
      </c>
      <c r="F6209" t="str">
        <f>VLOOKUP(tbStoricoOrdini[[#This Row],[CLIENTE]],tbClienti[],3,FALSE)</f>
        <v>Lombardia</v>
      </c>
      <c r="G6209" t="str">
        <f>VLOOKUP(tbStoricoOrdini[[#This Row],[CLIENTE]],tbClienti[],7,FALSE)</f>
        <v>DB</v>
      </c>
      <c r="H6209" t="s">
        <v>83</v>
      </c>
      <c r="I6209" t="str">
        <f>IF(LEFT(tbStoricoOrdini[[#This Row],[ARTICOLO]],3) = "COG","COG",LEFT(tbStoricoOrdini[[#This Row],[ARTICOLO]],FIND(" ",tbStoricoOrdini[[#This Row],[ARTICOLO]])-1))</f>
        <v>COG</v>
      </c>
      <c r="J6209" t="str">
        <f>MID(tbStoricoOrdini[[#This Row],[ARTICOLO]],FIND(" ",tbStoricoOrdini[[#This Row],[ARTICOLO]])+1,4)</f>
        <v>8000</v>
      </c>
      <c r="K6209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6209" s="3">
        <f>VLOOKUP(tbStoricoOrdini[[#This Row],[ARTICOLO]],tbArticoli[],2,FALSE)</f>
        <v>670</v>
      </c>
      <c r="M6209" s="22">
        <f>tbStoricoOrdini[[#This Row],[IMPORTO]]/tbStoricoOrdini[[#This Row],[PREZZO]]</f>
        <v>2.2388059701492536E-2</v>
      </c>
      <c r="N6209" t="s">
        <v>9</v>
      </c>
      <c r="O6209" s="8">
        <f>VLOOKUP(tbStoricoOrdini[[#This Row],[AGENTE]],tbAgenti[],2,FALSE)</f>
        <v>0.05</v>
      </c>
      <c r="P6209" s="2">
        <v>15</v>
      </c>
      <c r="Q6209" s="2">
        <f>tbStoricoOrdini[[#This Row],[IMPORTO]]*tbStoricoOrdini[[#This Row],[% COMM.]]</f>
        <v>0.75</v>
      </c>
      <c r="R6209" s="2">
        <f>tbStoricoOrdini[[#This Row],[TOT. COMM.]]+tbStoricoOrdini[[#This Row],[IMPORTO]]</f>
        <v>15.75</v>
      </c>
    </row>
    <row r="6210" spans="1:18">
      <c r="A6210" s="1">
        <v>44013</v>
      </c>
      <c r="B6210" s="7">
        <f>MONTH(tbStoricoOrdini[[#This Row],[DATA]])</f>
        <v>7</v>
      </c>
      <c r="C6210" t="s">
        <v>6305</v>
      </c>
      <c r="D6210" t="str">
        <f>RIGHT(tbStoricoOrdini[[#This Row],[ORDINE]],4)</f>
        <v>6207</v>
      </c>
      <c r="E6210" t="s">
        <v>53</v>
      </c>
      <c r="F6210" t="str">
        <f>VLOOKUP(tbStoricoOrdini[[#This Row],[CLIENTE]],tbClienti[],3,FALSE)</f>
        <v>Lombardia</v>
      </c>
      <c r="G6210" t="str">
        <f>VLOOKUP(tbStoricoOrdini[[#This Row],[CLIENTE]],tbClienti[],7,FALSE)</f>
        <v>DB</v>
      </c>
      <c r="H6210" t="s">
        <v>70</v>
      </c>
      <c r="I6210" t="str">
        <f>IF(LEFT(tbStoricoOrdini[[#This Row],[ARTICOLO]],3) = "COG","COG",LEFT(tbStoricoOrdini[[#This Row],[ARTICOLO]],FIND(" ",tbStoricoOrdini[[#This Row],[ARTICOLO]])-1))</f>
        <v>EB08</v>
      </c>
      <c r="J6210" t="str">
        <f>MID(tbStoricoOrdini[[#This Row],[ARTICOLO]],FIND(" ",tbStoricoOrdini[[#This Row],[ARTICOLO]])+1,4)</f>
        <v>7500</v>
      </c>
      <c r="K6210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6210" s="3">
        <f>VLOOKUP(tbStoricoOrdini[[#This Row],[ARTICOLO]],tbArticoli[],2,FALSE)</f>
        <v>180</v>
      </c>
      <c r="M6210" s="22">
        <f>tbStoricoOrdini[[#This Row],[IMPORTO]]/tbStoricoOrdini[[#This Row],[PREZZO]]</f>
        <v>0.89444444444444449</v>
      </c>
      <c r="N6210" t="s">
        <v>9</v>
      </c>
      <c r="O6210" s="8">
        <f>VLOOKUP(tbStoricoOrdini[[#This Row],[AGENTE]],tbAgenti[],2,FALSE)</f>
        <v>0.05</v>
      </c>
      <c r="P6210" s="2">
        <v>161</v>
      </c>
      <c r="Q6210" s="2">
        <f>tbStoricoOrdini[[#This Row],[IMPORTO]]*tbStoricoOrdini[[#This Row],[% COMM.]]</f>
        <v>8.0500000000000007</v>
      </c>
      <c r="R6210" s="2">
        <f>tbStoricoOrdini[[#This Row],[TOT. COMM.]]+tbStoricoOrdini[[#This Row],[IMPORTO]]</f>
        <v>169.05</v>
      </c>
    </row>
    <row r="6211" spans="1:18">
      <c r="A6211" s="1">
        <v>44013</v>
      </c>
      <c r="B6211" s="7">
        <f>MONTH(tbStoricoOrdini[[#This Row],[DATA]])</f>
        <v>7</v>
      </c>
      <c r="C6211" t="s">
        <v>6306</v>
      </c>
      <c r="D6211" t="str">
        <f>RIGHT(tbStoricoOrdini[[#This Row],[ORDINE]],4)</f>
        <v>6208</v>
      </c>
      <c r="E6211" t="s">
        <v>53</v>
      </c>
      <c r="F6211" t="str">
        <f>VLOOKUP(tbStoricoOrdini[[#This Row],[CLIENTE]],tbClienti[],3,FALSE)</f>
        <v>Lombardia</v>
      </c>
      <c r="G6211" t="str">
        <f>VLOOKUP(tbStoricoOrdini[[#This Row],[CLIENTE]],tbClienti[],7,FALSE)</f>
        <v>DB</v>
      </c>
      <c r="H6211" t="s">
        <v>75</v>
      </c>
      <c r="I6211" t="str">
        <f>IF(LEFT(tbStoricoOrdini[[#This Row],[ARTICOLO]],3) = "COG","COG",LEFT(tbStoricoOrdini[[#This Row],[ARTICOLO]],FIND(" ",tbStoricoOrdini[[#This Row],[ARTICOLO]])-1))</f>
        <v>AVRC</v>
      </c>
      <c r="J6211" t="str">
        <f>MID(tbStoricoOrdini[[#This Row],[ARTICOLO]],FIND(" ",tbStoricoOrdini[[#This Row],[ARTICOLO]])+1,4)</f>
        <v>1000</v>
      </c>
      <c r="K6211" t="str">
        <f>IFERROR(RIGHT(tbStoricoOrdini[[#This Row],[ARTICOLO]],LEN(tbStoricoOrdini[[#This Row],[ARTICOLO]])-FIND(" ",tbStoricoOrdini[[#This Row],[ARTICOLO]],FIND(" ",tbStoricoOrdini[[#This Row],[ARTICOLO]]) +1)),"")</f>
        <v>Silver</v>
      </c>
      <c r="L6211" s="3">
        <f>VLOOKUP(tbStoricoOrdini[[#This Row],[ARTICOLO]],tbArticoli[],2,FALSE)</f>
        <v>390</v>
      </c>
      <c r="M6211" s="22">
        <f>tbStoricoOrdini[[#This Row],[IMPORTO]]/tbStoricoOrdini[[#This Row],[PREZZO]]</f>
        <v>5.6410256410256411E-2</v>
      </c>
      <c r="N6211" t="s">
        <v>9</v>
      </c>
      <c r="O6211" s="8">
        <f>VLOOKUP(tbStoricoOrdini[[#This Row],[AGENTE]],tbAgenti[],2,FALSE)</f>
        <v>0.05</v>
      </c>
      <c r="P6211" s="2">
        <v>22</v>
      </c>
      <c r="Q6211" s="2">
        <f>tbStoricoOrdini[[#This Row],[IMPORTO]]*tbStoricoOrdini[[#This Row],[% COMM.]]</f>
        <v>1.1000000000000001</v>
      </c>
      <c r="R6211" s="2">
        <f>tbStoricoOrdini[[#This Row],[TOT. COMM.]]+tbStoricoOrdini[[#This Row],[IMPORTO]]</f>
        <v>23.1</v>
      </c>
    </row>
    <row r="6212" spans="1:18">
      <c r="A6212" s="1">
        <v>44013</v>
      </c>
      <c r="B6212" s="7">
        <f>MONTH(tbStoricoOrdini[[#This Row],[DATA]])</f>
        <v>7</v>
      </c>
      <c r="C6212" t="s">
        <v>6307</v>
      </c>
      <c r="D6212" t="str">
        <f>RIGHT(tbStoricoOrdini[[#This Row],[ORDINE]],4)</f>
        <v>6209</v>
      </c>
      <c r="E6212" t="s">
        <v>53</v>
      </c>
      <c r="F6212" t="str">
        <f>VLOOKUP(tbStoricoOrdini[[#This Row],[CLIENTE]],tbClienti[],3,FALSE)</f>
        <v>Lombardia</v>
      </c>
      <c r="G6212" t="str">
        <f>VLOOKUP(tbStoricoOrdini[[#This Row],[CLIENTE]],tbClienti[],7,FALSE)</f>
        <v>DB</v>
      </c>
      <c r="H6212" t="s">
        <v>71</v>
      </c>
      <c r="I6212" t="str">
        <f>IF(LEFT(tbStoricoOrdini[[#This Row],[ARTICOLO]],3) = "COG","COG",LEFT(tbStoricoOrdini[[#This Row],[ARTICOLO]],FIND(" ",tbStoricoOrdini[[#This Row],[ARTICOLO]])-1))</f>
        <v>EB07</v>
      </c>
      <c r="J6212" t="str">
        <f>MID(tbStoricoOrdini[[#This Row],[ARTICOLO]],FIND(" ",tbStoricoOrdini[[#This Row],[ARTICOLO]])+1,4)</f>
        <v>5000</v>
      </c>
      <c r="K6212" t="str">
        <f>IFERROR(RIGHT(tbStoricoOrdini[[#This Row],[ARTICOLO]],LEN(tbStoricoOrdini[[#This Row],[ARTICOLO]])-FIND(" ",tbStoricoOrdini[[#This Row],[ARTICOLO]],FIND(" ",tbStoricoOrdini[[#This Row],[ARTICOLO]]) +1)),"")</f>
        <v/>
      </c>
      <c r="L6212" s="3">
        <f>VLOOKUP(tbStoricoOrdini[[#This Row],[ARTICOLO]],tbArticoli[],2,FALSE)</f>
        <v>140</v>
      </c>
      <c r="M6212" s="22">
        <f>tbStoricoOrdini[[#This Row],[IMPORTO]]/tbStoricoOrdini[[#This Row],[PREZZO]]</f>
        <v>2.6714285714285713</v>
      </c>
      <c r="N6212" t="s">
        <v>9</v>
      </c>
      <c r="O6212" s="8">
        <f>VLOOKUP(tbStoricoOrdini[[#This Row],[AGENTE]],tbAgenti[],2,FALSE)</f>
        <v>0.05</v>
      </c>
      <c r="P6212" s="2">
        <v>374</v>
      </c>
      <c r="Q6212" s="2">
        <f>tbStoricoOrdini[[#This Row],[IMPORTO]]*tbStoricoOrdini[[#This Row],[% COMM.]]</f>
        <v>18.7</v>
      </c>
      <c r="R6212" s="2">
        <f>tbStoricoOrdini[[#This Row],[TOT. COMM.]]+tbStoricoOrdini[[#This Row],[IMPORTO]]</f>
        <v>392.7</v>
      </c>
    </row>
    <row r="6213" spans="1:18">
      <c r="A6213" s="1">
        <v>44013</v>
      </c>
      <c r="B6213" s="7">
        <f>MONTH(tbStoricoOrdini[[#This Row],[DATA]])</f>
        <v>7</v>
      </c>
      <c r="C6213" t="s">
        <v>6308</v>
      </c>
      <c r="D6213" t="str">
        <f>RIGHT(tbStoricoOrdini[[#This Row],[ORDINE]],4)</f>
        <v>6210</v>
      </c>
      <c r="E6213" t="s">
        <v>53</v>
      </c>
      <c r="F6213" t="str">
        <f>VLOOKUP(tbStoricoOrdini[[#This Row],[CLIENTE]],tbClienti[],3,FALSE)</f>
        <v>Lombardia</v>
      </c>
      <c r="G6213" t="str">
        <f>VLOOKUP(tbStoricoOrdini[[#This Row],[CLIENTE]],tbClienti[],7,FALSE)</f>
        <v>DB</v>
      </c>
      <c r="H6213" t="s">
        <v>76</v>
      </c>
      <c r="I6213" t="str">
        <f>IF(LEFT(tbStoricoOrdini[[#This Row],[ARTICOLO]],3) = "COG","COG",LEFT(tbStoricoOrdini[[#This Row],[ARTICOLO]],FIND(" ",tbStoricoOrdini[[#This Row],[ARTICOLO]])-1))</f>
        <v>COG</v>
      </c>
      <c r="J6213" t="str">
        <f>MID(tbStoricoOrdini[[#This Row],[ARTICOLO]],FIND(" ",tbStoricoOrdini[[#This Row],[ARTICOLO]])+1,4)</f>
        <v>1000</v>
      </c>
      <c r="K6213" t="str">
        <f>IFERROR(RIGHT(tbStoricoOrdini[[#This Row],[ARTICOLO]],LEN(tbStoricoOrdini[[#This Row],[ARTICOLO]])-FIND(" ",tbStoricoOrdini[[#This Row],[ARTICOLO]],FIND(" ",tbStoricoOrdini[[#This Row],[ARTICOLO]]) +1)),"")</f>
        <v/>
      </c>
      <c r="L6213" s="3">
        <f>VLOOKUP(tbStoricoOrdini[[#This Row],[ARTICOLO]],tbArticoli[],2,FALSE)</f>
        <v>150</v>
      </c>
      <c r="M6213" s="22">
        <f>tbStoricoOrdini[[#This Row],[IMPORTO]]/tbStoricoOrdini[[#This Row],[PREZZO]]</f>
        <v>1.3666666666666667</v>
      </c>
      <c r="N6213" t="s">
        <v>9</v>
      </c>
      <c r="O6213" s="8">
        <f>VLOOKUP(tbStoricoOrdini[[#This Row],[AGENTE]],tbAgenti[],2,FALSE)</f>
        <v>0.05</v>
      </c>
      <c r="P6213" s="2">
        <v>205</v>
      </c>
      <c r="Q6213" s="2">
        <f>tbStoricoOrdini[[#This Row],[IMPORTO]]*tbStoricoOrdini[[#This Row],[% COMM.]]</f>
        <v>10.25</v>
      </c>
      <c r="R6213" s="2">
        <f>tbStoricoOrdini[[#This Row],[TOT. COMM.]]+tbStoricoOrdini[[#This Row],[IMPORTO]]</f>
        <v>215.25</v>
      </c>
    </row>
    <row r="6214" spans="1:18">
      <c r="A6214" s="1">
        <v>44013</v>
      </c>
      <c r="B6214" s="7">
        <f>MONTH(tbStoricoOrdini[[#This Row],[DATA]])</f>
        <v>7</v>
      </c>
      <c r="C6214" t="s">
        <v>6309</v>
      </c>
      <c r="D6214" t="str">
        <f>RIGHT(tbStoricoOrdini[[#This Row],[ORDINE]],4)</f>
        <v>6211</v>
      </c>
      <c r="E6214" t="s">
        <v>53</v>
      </c>
      <c r="F6214" t="str">
        <f>VLOOKUP(tbStoricoOrdini[[#This Row],[CLIENTE]],tbClienti[],3,FALSE)</f>
        <v>Lombardia</v>
      </c>
      <c r="G6214" t="str">
        <f>VLOOKUP(tbStoricoOrdini[[#This Row],[CLIENTE]],tbClienti[],7,FALSE)</f>
        <v>DB</v>
      </c>
      <c r="H6214" t="s">
        <v>72</v>
      </c>
      <c r="I6214" t="str">
        <f>IF(LEFT(tbStoricoOrdini[[#This Row],[ARTICOLO]],3) = "COG","COG",LEFT(tbStoricoOrdini[[#This Row],[ARTICOLO]],FIND(" ",tbStoricoOrdini[[#This Row],[ARTICOLO]])-1))</f>
        <v>EB06</v>
      </c>
      <c r="J6214" t="str">
        <f>MID(tbStoricoOrdini[[#This Row],[ARTICOLO]],FIND(" ",tbStoricoOrdini[[#This Row],[ARTICOLO]])+1,4)</f>
        <v>3000</v>
      </c>
      <c r="K6214" t="str">
        <f>IFERROR(RIGHT(tbStoricoOrdini[[#This Row],[ARTICOLO]],LEN(tbStoricoOrdini[[#This Row],[ARTICOLO]])-FIND(" ",tbStoricoOrdini[[#This Row],[ARTICOLO]],FIND(" ",tbStoricoOrdini[[#This Row],[ARTICOLO]]) +1)),"")</f>
        <v>Medium</v>
      </c>
      <c r="L6214" s="3">
        <f>VLOOKUP(tbStoricoOrdini[[#This Row],[ARTICOLO]],tbArticoli[],2,FALSE)</f>
        <v>120</v>
      </c>
      <c r="M6214" s="22">
        <f>tbStoricoOrdini[[#This Row],[IMPORTO]]/tbStoricoOrdini[[#This Row],[PREZZO]]</f>
        <v>9.5166666666666675</v>
      </c>
      <c r="N6214" t="s">
        <v>9</v>
      </c>
      <c r="O6214" s="8">
        <f>VLOOKUP(tbStoricoOrdini[[#This Row],[AGENTE]],tbAgenti[],2,FALSE)</f>
        <v>0.05</v>
      </c>
      <c r="P6214" s="2">
        <v>1142</v>
      </c>
      <c r="Q6214" s="2">
        <f>tbStoricoOrdini[[#This Row],[IMPORTO]]*tbStoricoOrdini[[#This Row],[% COMM.]]</f>
        <v>57.1</v>
      </c>
      <c r="R6214" s="2">
        <f>tbStoricoOrdini[[#This Row],[TOT. COMM.]]+tbStoricoOrdini[[#This Row],[IMPORTO]]</f>
        <v>1199.0999999999999</v>
      </c>
    </row>
    <row r="6215" spans="1:18">
      <c r="A6215" s="1">
        <v>44013</v>
      </c>
      <c r="B6215" s="7">
        <f>MONTH(tbStoricoOrdini[[#This Row],[DATA]])</f>
        <v>7</v>
      </c>
      <c r="C6215" t="s">
        <v>6310</v>
      </c>
      <c r="D6215" t="str">
        <f>RIGHT(tbStoricoOrdini[[#This Row],[ORDINE]],4)</f>
        <v>6212</v>
      </c>
      <c r="E6215" t="s">
        <v>54</v>
      </c>
      <c r="F6215" t="str">
        <f>VLOOKUP(tbStoricoOrdini[[#This Row],[CLIENTE]],tbClienti[],3,FALSE)</f>
        <v>Emilia Romagna</v>
      </c>
      <c r="G6215" t="str">
        <f>VLOOKUP(tbStoricoOrdini[[#This Row],[CLIENTE]],tbClienti[],7,FALSE)</f>
        <v>DB</v>
      </c>
      <c r="H6215" t="s">
        <v>63</v>
      </c>
      <c r="I6215" t="str">
        <f>IF(LEFT(tbStoricoOrdini[[#This Row],[ARTICOLO]],3) = "COG","COG",LEFT(tbStoricoOrdini[[#This Row],[ARTICOLO]],FIND(" ",tbStoricoOrdini[[#This Row],[ARTICOLO]])-1))</f>
        <v>KLM</v>
      </c>
      <c r="J6215" t="str">
        <f>MID(tbStoricoOrdini[[#This Row],[ARTICOLO]],FIND(" ",tbStoricoOrdini[[#This Row],[ARTICOLO]])+1,4)</f>
        <v>3000</v>
      </c>
      <c r="K6215" t="str">
        <f>IFERROR(RIGHT(tbStoricoOrdini[[#This Row],[ARTICOLO]],LEN(tbStoricoOrdini[[#This Row],[ARTICOLO]])-FIND(" ",tbStoricoOrdini[[#This Row],[ARTICOLO]],FIND(" ",tbStoricoOrdini[[#This Row],[ARTICOLO]]) +1)),"")</f>
        <v>Plus</v>
      </c>
      <c r="L6215" s="3">
        <f>VLOOKUP(tbStoricoOrdini[[#This Row],[ARTICOLO]],tbArticoli[],2,FALSE)</f>
        <v>145</v>
      </c>
      <c r="M6215" s="22">
        <f>tbStoricoOrdini[[#This Row],[IMPORTO]]/tbStoricoOrdini[[#This Row],[PREZZO]]</f>
        <v>236.26206896551724</v>
      </c>
      <c r="N6215" t="s">
        <v>9</v>
      </c>
      <c r="O6215" s="8">
        <f>VLOOKUP(tbStoricoOrdini[[#This Row],[AGENTE]],tbAgenti[],2,FALSE)</f>
        <v>0.05</v>
      </c>
      <c r="P6215" s="2">
        <v>34258</v>
      </c>
      <c r="Q6215" s="2">
        <f>tbStoricoOrdini[[#This Row],[IMPORTO]]*tbStoricoOrdini[[#This Row],[% COMM.]]</f>
        <v>1712.9</v>
      </c>
      <c r="R6215" s="2">
        <f>tbStoricoOrdini[[#This Row],[TOT. COMM.]]+tbStoricoOrdini[[#This Row],[IMPORTO]]</f>
        <v>35970.9</v>
      </c>
    </row>
    <row r="6216" spans="1:18">
      <c r="A6216" s="1">
        <v>44013</v>
      </c>
      <c r="B6216" s="7">
        <f>MONTH(tbStoricoOrdini[[#This Row],[DATA]])</f>
        <v>7</v>
      </c>
      <c r="C6216" t="s">
        <v>6311</v>
      </c>
      <c r="D6216" t="str">
        <f>RIGHT(tbStoricoOrdini[[#This Row],[ORDINE]],4)</f>
        <v>6213</v>
      </c>
      <c r="E6216" t="s">
        <v>54</v>
      </c>
      <c r="F6216" t="str">
        <f>VLOOKUP(tbStoricoOrdini[[#This Row],[CLIENTE]],tbClienti[],3,FALSE)</f>
        <v>Emilia Romagna</v>
      </c>
      <c r="G6216" t="str">
        <f>VLOOKUP(tbStoricoOrdini[[#This Row],[CLIENTE]],tbClienti[],7,FALSE)</f>
        <v>DB</v>
      </c>
      <c r="H6216" t="s">
        <v>65</v>
      </c>
      <c r="I6216" t="str">
        <f>IF(LEFT(tbStoricoOrdini[[#This Row],[ARTICOLO]],3) = "COG","COG",LEFT(tbStoricoOrdini[[#This Row],[ARTICOLO]],FIND(" ",tbStoricoOrdini[[#This Row],[ARTICOLO]])-1))</f>
        <v>GKLM</v>
      </c>
      <c r="J6216" t="str">
        <f>MID(tbStoricoOrdini[[#This Row],[ARTICOLO]],FIND(" ",tbStoricoOrdini[[#This Row],[ARTICOLO]])+1,4)</f>
        <v>5000</v>
      </c>
      <c r="K6216" t="str">
        <f>IFERROR(RIGHT(tbStoricoOrdini[[#This Row],[ARTICOLO]],LEN(tbStoricoOrdini[[#This Row],[ARTICOLO]])-FIND(" ",tbStoricoOrdini[[#This Row],[ARTICOLO]],FIND(" ",tbStoricoOrdini[[#This Row],[ARTICOLO]]) +1)),"")</f>
        <v/>
      </c>
      <c r="L6216" s="3">
        <f>VLOOKUP(tbStoricoOrdini[[#This Row],[ARTICOLO]],tbArticoli[],2,FALSE)</f>
        <v>75</v>
      </c>
      <c r="M6216" s="22">
        <f>tbStoricoOrdini[[#This Row],[IMPORTO]]/tbStoricoOrdini[[#This Row],[PREZZO]]</f>
        <v>10.293333333333333</v>
      </c>
      <c r="N6216" t="s">
        <v>9</v>
      </c>
      <c r="O6216" s="8">
        <f>VLOOKUP(tbStoricoOrdini[[#This Row],[AGENTE]],tbAgenti[],2,FALSE)</f>
        <v>0.05</v>
      </c>
      <c r="P6216" s="2">
        <v>772</v>
      </c>
      <c r="Q6216" s="2">
        <f>tbStoricoOrdini[[#This Row],[IMPORTO]]*tbStoricoOrdini[[#This Row],[% COMM.]]</f>
        <v>38.6</v>
      </c>
      <c r="R6216" s="2">
        <f>tbStoricoOrdini[[#This Row],[TOT. COMM.]]+tbStoricoOrdini[[#This Row],[IMPORTO]]</f>
        <v>810.6</v>
      </c>
    </row>
    <row r="6217" spans="1:18">
      <c r="A6217" s="1">
        <v>44013</v>
      </c>
      <c r="B6217" s="7">
        <f>MONTH(tbStoricoOrdini[[#This Row],[DATA]])</f>
        <v>7</v>
      </c>
      <c r="C6217" t="s">
        <v>6312</v>
      </c>
      <c r="D6217" t="str">
        <f>RIGHT(tbStoricoOrdini[[#This Row],[ORDINE]],4)</f>
        <v>6214</v>
      </c>
      <c r="E6217" t="s">
        <v>54</v>
      </c>
      <c r="F6217" t="str">
        <f>VLOOKUP(tbStoricoOrdini[[#This Row],[CLIENTE]],tbClienti[],3,FALSE)</f>
        <v>Emilia Romagna</v>
      </c>
      <c r="G6217" t="str">
        <f>VLOOKUP(tbStoricoOrdini[[#This Row],[CLIENTE]],tbClienti[],7,FALSE)</f>
        <v>DB</v>
      </c>
      <c r="H6217" t="s">
        <v>66</v>
      </c>
      <c r="I6217" t="str">
        <f>IF(LEFT(tbStoricoOrdini[[#This Row],[ARTICOLO]],3) = "COG","COG",LEFT(tbStoricoOrdini[[#This Row],[ARTICOLO]],FIND(" ",tbStoricoOrdini[[#This Row],[ARTICOLO]])-1))</f>
        <v>BAG</v>
      </c>
      <c r="J6217" t="str">
        <f>MID(tbStoricoOrdini[[#This Row],[ARTICOLO]],FIND(" ",tbStoricoOrdini[[#This Row],[ARTICOLO]])+1,4)</f>
        <v>2500</v>
      </c>
      <c r="K6217" t="str">
        <f>IFERROR(RIGHT(tbStoricoOrdini[[#This Row],[ARTICOLO]],LEN(tbStoricoOrdini[[#This Row],[ARTICOLO]])-FIND(" ",tbStoricoOrdini[[#This Row],[ARTICOLO]],FIND(" ",tbStoricoOrdini[[#This Row],[ARTICOLO]]) +1)),"")</f>
        <v>Plus</v>
      </c>
      <c r="L6217" s="3">
        <f>VLOOKUP(tbStoricoOrdini[[#This Row],[ARTICOLO]],tbArticoli[],2,FALSE)</f>
        <v>220</v>
      </c>
      <c r="M6217" s="22">
        <f>tbStoricoOrdini[[#This Row],[IMPORTO]]/tbStoricoOrdini[[#This Row],[PREZZO]]</f>
        <v>0.15909090909090909</v>
      </c>
      <c r="N6217" t="s">
        <v>9</v>
      </c>
      <c r="O6217" s="8">
        <f>VLOOKUP(tbStoricoOrdini[[#This Row],[AGENTE]],tbAgenti[],2,FALSE)</f>
        <v>0.05</v>
      </c>
      <c r="P6217" s="2">
        <v>35</v>
      </c>
      <c r="Q6217" s="2">
        <f>tbStoricoOrdini[[#This Row],[IMPORTO]]*tbStoricoOrdini[[#This Row],[% COMM.]]</f>
        <v>1.75</v>
      </c>
      <c r="R6217" s="2">
        <f>tbStoricoOrdini[[#This Row],[TOT. COMM.]]+tbStoricoOrdini[[#This Row],[IMPORTO]]</f>
        <v>36.75</v>
      </c>
    </row>
    <row r="6218" spans="1:18">
      <c r="A6218" s="1">
        <v>44013</v>
      </c>
      <c r="B6218" s="7">
        <f>MONTH(tbStoricoOrdini[[#This Row],[DATA]])</f>
        <v>7</v>
      </c>
      <c r="C6218" t="s">
        <v>6313</v>
      </c>
      <c r="D6218" t="str">
        <f>RIGHT(tbStoricoOrdini[[#This Row],[ORDINE]],4)</f>
        <v>6215</v>
      </c>
      <c r="E6218" t="s">
        <v>54</v>
      </c>
      <c r="F6218" t="str">
        <f>VLOOKUP(tbStoricoOrdini[[#This Row],[CLIENTE]],tbClienti[],3,FALSE)</f>
        <v>Emilia Romagna</v>
      </c>
      <c r="G6218" t="str">
        <f>VLOOKUP(tbStoricoOrdini[[#This Row],[CLIENTE]],tbClienti[],7,FALSE)</f>
        <v>DB</v>
      </c>
      <c r="H6218" t="s">
        <v>69</v>
      </c>
      <c r="I6218" t="str">
        <f>IF(LEFT(tbStoricoOrdini[[#This Row],[ARTICOLO]],3) = "COG","COG",LEFT(tbStoricoOrdini[[#This Row],[ARTICOLO]],FIND(" ",tbStoricoOrdini[[#This Row],[ARTICOLO]])-1))</f>
        <v>BAG</v>
      </c>
      <c r="J6218" t="str">
        <f>MID(tbStoricoOrdini[[#This Row],[ARTICOLO]],FIND(" ",tbStoricoOrdini[[#This Row],[ARTICOLO]])+1,4)</f>
        <v>1121</v>
      </c>
      <c r="K6218" t="str">
        <f>IFERROR(RIGHT(tbStoricoOrdini[[#This Row],[ARTICOLO]],LEN(tbStoricoOrdini[[#This Row],[ARTICOLO]])-FIND(" ",tbStoricoOrdini[[#This Row],[ARTICOLO]],FIND(" ",tbStoricoOrdini[[#This Row],[ARTICOLO]]) +1)),"")</f>
        <v>Gold</v>
      </c>
      <c r="L6218" s="3">
        <f>VLOOKUP(tbStoricoOrdini[[#This Row],[ARTICOLO]],tbArticoli[],2,FALSE)</f>
        <v>230</v>
      </c>
      <c r="M6218" s="22">
        <f>tbStoricoOrdini[[#This Row],[IMPORTO]]/tbStoricoOrdini[[#This Row],[PREZZO]]</f>
        <v>0.15652173913043479</v>
      </c>
      <c r="N6218" t="s">
        <v>9</v>
      </c>
      <c r="O6218" s="8">
        <f>VLOOKUP(tbStoricoOrdini[[#This Row],[AGENTE]],tbAgenti[],2,FALSE)</f>
        <v>0.05</v>
      </c>
      <c r="P6218" s="2">
        <v>36</v>
      </c>
      <c r="Q6218" s="2">
        <f>tbStoricoOrdini[[#This Row],[IMPORTO]]*tbStoricoOrdini[[#This Row],[% COMM.]]</f>
        <v>1.8</v>
      </c>
      <c r="R6218" s="2">
        <f>tbStoricoOrdini[[#This Row],[TOT. COMM.]]+tbStoricoOrdini[[#This Row],[IMPORTO]]</f>
        <v>37.799999999999997</v>
      </c>
    </row>
    <row r="6219" spans="1:18">
      <c r="A6219" s="1">
        <v>44013</v>
      </c>
      <c r="B6219" s="7">
        <f>MONTH(tbStoricoOrdini[[#This Row],[DATA]])</f>
        <v>7</v>
      </c>
      <c r="C6219" t="s">
        <v>6314</v>
      </c>
      <c r="D6219" t="str">
        <f>RIGHT(tbStoricoOrdini[[#This Row],[ORDINE]],4)</f>
        <v>6216</v>
      </c>
      <c r="E6219" t="s">
        <v>54</v>
      </c>
      <c r="F6219" t="str">
        <f>VLOOKUP(tbStoricoOrdini[[#This Row],[CLIENTE]],tbClienti[],3,FALSE)</f>
        <v>Emilia Romagna</v>
      </c>
      <c r="G6219" t="str">
        <f>VLOOKUP(tbStoricoOrdini[[#This Row],[CLIENTE]],tbClienti[],7,FALSE)</f>
        <v>DB</v>
      </c>
      <c r="H6219" t="s">
        <v>83</v>
      </c>
      <c r="I6219" t="str">
        <f>IF(LEFT(tbStoricoOrdini[[#This Row],[ARTICOLO]],3) = "COG","COG",LEFT(tbStoricoOrdini[[#This Row],[ARTICOLO]],FIND(" ",tbStoricoOrdini[[#This Row],[ARTICOLO]])-1))</f>
        <v>COG</v>
      </c>
      <c r="J6219" t="str">
        <f>MID(tbStoricoOrdini[[#This Row],[ARTICOLO]],FIND(" ",tbStoricoOrdini[[#This Row],[ARTICOLO]])+1,4)</f>
        <v>8000</v>
      </c>
      <c r="K6219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6219" s="3">
        <f>VLOOKUP(tbStoricoOrdini[[#This Row],[ARTICOLO]],tbArticoli[],2,FALSE)</f>
        <v>670</v>
      </c>
      <c r="M6219" s="22">
        <f>tbStoricoOrdini[[#This Row],[IMPORTO]]/tbStoricoOrdini[[#This Row],[PREZZO]]</f>
        <v>4.4776119402985072E-2</v>
      </c>
      <c r="N6219" t="s">
        <v>9</v>
      </c>
      <c r="O6219" s="8">
        <f>VLOOKUP(tbStoricoOrdini[[#This Row],[AGENTE]],tbAgenti[],2,FALSE)</f>
        <v>0.05</v>
      </c>
      <c r="P6219" s="2">
        <v>30</v>
      </c>
      <c r="Q6219" s="2">
        <f>tbStoricoOrdini[[#This Row],[IMPORTO]]*tbStoricoOrdini[[#This Row],[% COMM.]]</f>
        <v>1.5</v>
      </c>
      <c r="R6219" s="2">
        <f>tbStoricoOrdini[[#This Row],[TOT. COMM.]]+tbStoricoOrdini[[#This Row],[IMPORTO]]</f>
        <v>31.5</v>
      </c>
    </row>
    <row r="6220" spans="1:18">
      <c r="A6220" s="1">
        <v>44013</v>
      </c>
      <c r="B6220" s="7">
        <f>MONTH(tbStoricoOrdini[[#This Row],[DATA]])</f>
        <v>7</v>
      </c>
      <c r="C6220" t="s">
        <v>6315</v>
      </c>
      <c r="D6220" t="str">
        <f>RIGHT(tbStoricoOrdini[[#This Row],[ORDINE]],4)</f>
        <v>6217</v>
      </c>
      <c r="E6220" t="s">
        <v>54</v>
      </c>
      <c r="F6220" t="str">
        <f>VLOOKUP(tbStoricoOrdini[[#This Row],[CLIENTE]],tbClienti[],3,FALSE)</f>
        <v>Emilia Romagna</v>
      </c>
      <c r="G6220" t="str">
        <f>VLOOKUP(tbStoricoOrdini[[#This Row],[CLIENTE]],tbClienti[],7,FALSE)</f>
        <v>DB</v>
      </c>
      <c r="H6220" t="s">
        <v>70</v>
      </c>
      <c r="I6220" t="str">
        <f>IF(LEFT(tbStoricoOrdini[[#This Row],[ARTICOLO]],3) = "COG","COG",LEFT(tbStoricoOrdini[[#This Row],[ARTICOLO]],FIND(" ",tbStoricoOrdini[[#This Row],[ARTICOLO]])-1))</f>
        <v>EB08</v>
      </c>
      <c r="J6220" t="str">
        <f>MID(tbStoricoOrdini[[#This Row],[ARTICOLO]],FIND(" ",tbStoricoOrdini[[#This Row],[ARTICOLO]])+1,4)</f>
        <v>7500</v>
      </c>
      <c r="K6220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6220" s="3">
        <f>VLOOKUP(tbStoricoOrdini[[#This Row],[ARTICOLO]],tbArticoli[],2,FALSE)</f>
        <v>180</v>
      </c>
      <c r="M6220" s="22">
        <f>tbStoricoOrdini[[#This Row],[IMPORTO]]/tbStoricoOrdini[[#This Row],[PREZZO]]</f>
        <v>5.5555555555555552E-2</v>
      </c>
      <c r="N6220" t="s">
        <v>9</v>
      </c>
      <c r="O6220" s="8">
        <f>VLOOKUP(tbStoricoOrdini[[#This Row],[AGENTE]],tbAgenti[],2,FALSE)</f>
        <v>0.05</v>
      </c>
      <c r="P6220" s="2">
        <v>10</v>
      </c>
      <c r="Q6220" s="2">
        <f>tbStoricoOrdini[[#This Row],[IMPORTO]]*tbStoricoOrdini[[#This Row],[% COMM.]]</f>
        <v>0.5</v>
      </c>
      <c r="R6220" s="2">
        <f>tbStoricoOrdini[[#This Row],[TOT. COMM.]]+tbStoricoOrdini[[#This Row],[IMPORTO]]</f>
        <v>10.5</v>
      </c>
    </row>
    <row r="6221" spans="1:18">
      <c r="A6221" s="1">
        <v>44013</v>
      </c>
      <c r="B6221" s="7">
        <f>MONTH(tbStoricoOrdini[[#This Row],[DATA]])</f>
        <v>7</v>
      </c>
      <c r="C6221" t="s">
        <v>6316</v>
      </c>
      <c r="D6221" t="str">
        <f>RIGHT(tbStoricoOrdini[[#This Row],[ORDINE]],4)</f>
        <v>6218</v>
      </c>
      <c r="E6221" t="s">
        <v>54</v>
      </c>
      <c r="F6221" t="str">
        <f>VLOOKUP(tbStoricoOrdini[[#This Row],[CLIENTE]],tbClienti[],3,FALSE)</f>
        <v>Emilia Romagna</v>
      </c>
      <c r="G6221" t="str">
        <f>VLOOKUP(tbStoricoOrdini[[#This Row],[CLIENTE]],tbClienti[],7,FALSE)</f>
        <v>DB</v>
      </c>
      <c r="H6221" t="s">
        <v>71</v>
      </c>
      <c r="I6221" t="str">
        <f>IF(LEFT(tbStoricoOrdini[[#This Row],[ARTICOLO]],3) = "COG","COG",LEFT(tbStoricoOrdini[[#This Row],[ARTICOLO]],FIND(" ",tbStoricoOrdini[[#This Row],[ARTICOLO]])-1))</f>
        <v>EB07</v>
      </c>
      <c r="J6221" t="str">
        <f>MID(tbStoricoOrdini[[#This Row],[ARTICOLO]],FIND(" ",tbStoricoOrdini[[#This Row],[ARTICOLO]])+1,4)</f>
        <v>5000</v>
      </c>
      <c r="K6221" t="str">
        <f>IFERROR(RIGHT(tbStoricoOrdini[[#This Row],[ARTICOLO]],LEN(tbStoricoOrdini[[#This Row],[ARTICOLO]])-FIND(" ",tbStoricoOrdini[[#This Row],[ARTICOLO]],FIND(" ",tbStoricoOrdini[[#This Row],[ARTICOLO]]) +1)),"")</f>
        <v/>
      </c>
      <c r="L6221" s="3">
        <f>VLOOKUP(tbStoricoOrdini[[#This Row],[ARTICOLO]],tbArticoli[],2,FALSE)</f>
        <v>140</v>
      </c>
      <c r="M6221" s="22">
        <f>tbStoricoOrdini[[#This Row],[IMPORTO]]/tbStoricoOrdini[[#This Row],[PREZZO]]</f>
        <v>1.3285714285714285</v>
      </c>
      <c r="N6221" t="s">
        <v>9</v>
      </c>
      <c r="O6221" s="8">
        <f>VLOOKUP(tbStoricoOrdini[[#This Row],[AGENTE]],tbAgenti[],2,FALSE)</f>
        <v>0.05</v>
      </c>
      <c r="P6221" s="2">
        <v>186</v>
      </c>
      <c r="Q6221" s="2">
        <f>tbStoricoOrdini[[#This Row],[IMPORTO]]*tbStoricoOrdini[[#This Row],[% COMM.]]</f>
        <v>9.3000000000000007</v>
      </c>
      <c r="R6221" s="2">
        <f>tbStoricoOrdini[[#This Row],[TOT. COMM.]]+tbStoricoOrdini[[#This Row],[IMPORTO]]</f>
        <v>195.3</v>
      </c>
    </row>
    <row r="6222" spans="1:18">
      <c r="A6222" s="1">
        <v>44013</v>
      </c>
      <c r="B6222" s="7">
        <f>MONTH(tbStoricoOrdini[[#This Row],[DATA]])</f>
        <v>7</v>
      </c>
      <c r="C6222" t="s">
        <v>6317</v>
      </c>
      <c r="D6222" t="str">
        <f>RIGHT(tbStoricoOrdini[[#This Row],[ORDINE]],4)</f>
        <v>6219</v>
      </c>
      <c r="E6222" t="s">
        <v>54</v>
      </c>
      <c r="F6222" t="str">
        <f>VLOOKUP(tbStoricoOrdini[[#This Row],[CLIENTE]],tbClienti[],3,FALSE)</f>
        <v>Emilia Romagna</v>
      </c>
      <c r="G6222" t="str">
        <f>VLOOKUP(tbStoricoOrdini[[#This Row],[CLIENTE]],tbClienti[],7,FALSE)</f>
        <v>DB</v>
      </c>
      <c r="H6222" t="s">
        <v>72</v>
      </c>
      <c r="I6222" t="str">
        <f>IF(LEFT(tbStoricoOrdini[[#This Row],[ARTICOLO]],3) = "COG","COG",LEFT(tbStoricoOrdini[[#This Row],[ARTICOLO]],FIND(" ",tbStoricoOrdini[[#This Row],[ARTICOLO]])-1))</f>
        <v>EB06</v>
      </c>
      <c r="J6222" t="str">
        <f>MID(tbStoricoOrdini[[#This Row],[ARTICOLO]],FIND(" ",tbStoricoOrdini[[#This Row],[ARTICOLO]])+1,4)</f>
        <v>3000</v>
      </c>
      <c r="K6222" t="str">
        <f>IFERROR(RIGHT(tbStoricoOrdini[[#This Row],[ARTICOLO]],LEN(tbStoricoOrdini[[#This Row],[ARTICOLO]])-FIND(" ",tbStoricoOrdini[[#This Row],[ARTICOLO]],FIND(" ",tbStoricoOrdini[[#This Row],[ARTICOLO]]) +1)),"")</f>
        <v>Medium</v>
      </c>
      <c r="L6222" s="3">
        <f>VLOOKUP(tbStoricoOrdini[[#This Row],[ARTICOLO]],tbArticoli[],2,FALSE)</f>
        <v>120</v>
      </c>
      <c r="M6222" s="22">
        <f>tbStoricoOrdini[[#This Row],[IMPORTO]]/tbStoricoOrdini[[#This Row],[PREZZO]]</f>
        <v>5.8333333333333334E-2</v>
      </c>
      <c r="N6222" t="s">
        <v>9</v>
      </c>
      <c r="O6222" s="8">
        <f>VLOOKUP(tbStoricoOrdini[[#This Row],[AGENTE]],tbAgenti[],2,FALSE)</f>
        <v>0.05</v>
      </c>
      <c r="P6222" s="2">
        <v>7</v>
      </c>
      <c r="Q6222" s="2">
        <f>tbStoricoOrdini[[#This Row],[IMPORTO]]*tbStoricoOrdini[[#This Row],[% COMM.]]</f>
        <v>0.35000000000000003</v>
      </c>
      <c r="R6222" s="2">
        <f>tbStoricoOrdini[[#This Row],[TOT. COMM.]]+tbStoricoOrdini[[#This Row],[IMPORTO]]</f>
        <v>7.35</v>
      </c>
    </row>
    <row r="6223" spans="1:18">
      <c r="A6223" s="1">
        <v>44013</v>
      </c>
      <c r="B6223" s="7">
        <f>MONTH(tbStoricoOrdini[[#This Row],[DATA]])</f>
        <v>7</v>
      </c>
      <c r="C6223" t="s">
        <v>6318</v>
      </c>
      <c r="D6223" t="str">
        <f>RIGHT(tbStoricoOrdini[[#This Row],[ORDINE]],4)</f>
        <v>6220</v>
      </c>
      <c r="E6223" t="s">
        <v>55</v>
      </c>
      <c r="F6223" t="str">
        <f>VLOOKUP(tbStoricoOrdini[[#This Row],[CLIENTE]],tbClienti[],3,FALSE)</f>
        <v>Emilia Romagna</v>
      </c>
      <c r="G6223" t="str">
        <f>VLOOKUP(tbStoricoOrdini[[#This Row],[CLIENTE]],tbClienti[],7,FALSE)</f>
        <v>CC</v>
      </c>
      <c r="H6223" t="s">
        <v>78</v>
      </c>
      <c r="I6223" t="str">
        <f>IF(LEFT(tbStoricoOrdini[[#This Row],[ARTICOLO]],3) = "COG","COG",LEFT(tbStoricoOrdini[[#This Row],[ARTICOLO]],FIND(" ",tbStoricoOrdini[[#This Row],[ARTICOLO]])-1))</f>
        <v>COG</v>
      </c>
      <c r="J6223" t="str">
        <f>MID(tbStoricoOrdini[[#This Row],[ARTICOLO]],FIND(" ",tbStoricoOrdini[[#This Row],[ARTICOLO]])+1,4)</f>
        <v>3000</v>
      </c>
      <c r="K6223" t="str">
        <f>IFERROR(RIGHT(tbStoricoOrdini[[#This Row],[ARTICOLO]],LEN(tbStoricoOrdini[[#This Row],[ARTICOLO]])-FIND(" ",tbStoricoOrdini[[#This Row],[ARTICOLO]],FIND(" ",tbStoricoOrdini[[#This Row],[ARTICOLO]]) +1)),"")</f>
        <v>Medium</v>
      </c>
      <c r="L6223" s="3">
        <f>VLOOKUP(tbStoricoOrdini[[#This Row],[ARTICOLO]],tbArticoli[],2,FALSE)</f>
        <v>220</v>
      </c>
      <c r="M6223" s="22">
        <f>tbStoricoOrdini[[#This Row],[IMPORTO]]/tbStoricoOrdini[[#This Row],[PREZZO]]</f>
        <v>1.4363636363636363</v>
      </c>
      <c r="N6223" t="s">
        <v>9</v>
      </c>
      <c r="O6223" s="8">
        <f>VLOOKUP(tbStoricoOrdini[[#This Row],[AGENTE]],tbAgenti[],2,FALSE)</f>
        <v>0.05</v>
      </c>
      <c r="P6223" s="2">
        <v>316</v>
      </c>
      <c r="Q6223" s="2">
        <f>tbStoricoOrdini[[#This Row],[IMPORTO]]*tbStoricoOrdini[[#This Row],[% COMM.]]</f>
        <v>15.8</v>
      </c>
      <c r="R6223" s="2">
        <f>tbStoricoOrdini[[#This Row],[TOT. COMM.]]+tbStoricoOrdini[[#This Row],[IMPORTO]]</f>
        <v>331.8</v>
      </c>
    </row>
    <row r="6224" spans="1:18">
      <c r="A6224" s="1">
        <v>44013</v>
      </c>
      <c r="B6224" s="7">
        <f>MONTH(tbStoricoOrdini[[#This Row],[DATA]])</f>
        <v>7</v>
      </c>
      <c r="C6224" t="s">
        <v>6319</v>
      </c>
      <c r="D6224" t="str">
        <f>RIGHT(tbStoricoOrdini[[#This Row],[ORDINE]],4)</f>
        <v>6221</v>
      </c>
      <c r="E6224" t="s">
        <v>55</v>
      </c>
      <c r="F6224" t="str">
        <f>VLOOKUP(tbStoricoOrdini[[#This Row],[CLIENTE]],tbClienti[],3,FALSE)</f>
        <v>Emilia Romagna</v>
      </c>
      <c r="G6224" t="str">
        <f>VLOOKUP(tbStoricoOrdini[[#This Row],[CLIENTE]],tbClienti[],7,FALSE)</f>
        <v>CC</v>
      </c>
      <c r="H6224" t="s">
        <v>74</v>
      </c>
      <c r="I6224" t="str">
        <f>IF(LEFT(tbStoricoOrdini[[#This Row],[ARTICOLO]],3) = "COG","COG",LEFT(tbStoricoOrdini[[#This Row],[ARTICOLO]],FIND(" ",tbStoricoOrdini[[#This Row],[ARTICOLO]])-1))</f>
        <v>AVRC</v>
      </c>
      <c r="J6224" t="str">
        <f>MID(tbStoricoOrdini[[#This Row],[ARTICOLO]],FIND(" ",tbStoricoOrdini[[#This Row],[ARTICOLO]])+1,4)</f>
        <v>2500</v>
      </c>
      <c r="K6224" t="str">
        <f>IFERROR(RIGHT(tbStoricoOrdini[[#This Row],[ARTICOLO]],LEN(tbStoricoOrdini[[#This Row],[ARTICOLO]])-FIND(" ",tbStoricoOrdini[[#This Row],[ARTICOLO]],FIND(" ",tbStoricoOrdini[[#This Row],[ARTICOLO]]) +1)),"")</f>
        <v>Gold</v>
      </c>
      <c r="L6224" s="3">
        <f>VLOOKUP(tbStoricoOrdini[[#This Row],[ARTICOLO]],tbArticoli[],2,FALSE)</f>
        <v>500</v>
      </c>
      <c r="M6224" s="22">
        <f>tbStoricoOrdini[[#This Row],[IMPORTO]]/tbStoricoOrdini[[#This Row],[PREZZO]]</f>
        <v>3.552</v>
      </c>
      <c r="N6224" t="s">
        <v>9</v>
      </c>
      <c r="O6224" s="8">
        <f>VLOOKUP(tbStoricoOrdini[[#This Row],[AGENTE]],tbAgenti[],2,FALSE)</f>
        <v>0.05</v>
      </c>
      <c r="P6224" s="2">
        <v>1776</v>
      </c>
      <c r="Q6224" s="2">
        <f>tbStoricoOrdini[[#This Row],[IMPORTO]]*tbStoricoOrdini[[#This Row],[% COMM.]]</f>
        <v>88.800000000000011</v>
      </c>
      <c r="R6224" s="2">
        <f>tbStoricoOrdini[[#This Row],[TOT. COMM.]]+tbStoricoOrdini[[#This Row],[IMPORTO]]</f>
        <v>1864.8</v>
      </c>
    </row>
    <row r="6225" spans="1:18">
      <c r="A6225" s="1">
        <v>44013</v>
      </c>
      <c r="B6225" s="7">
        <f>MONTH(tbStoricoOrdini[[#This Row],[DATA]])</f>
        <v>7</v>
      </c>
      <c r="C6225" t="s">
        <v>6320</v>
      </c>
      <c r="D6225" t="str">
        <f>RIGHT(tbStoricoOrdini[[#This Row],[ORDINE]],4)</f>
        <v>6222</v>
      </c>
      <c r="E6225" t="s">
        <v>55</v>
      </c>
      <c r="F6225" t="str">
        <f>VLOOKUP(tbStoricoOrdini[[#This Row],[CLIENTE]],tbClienti[],3,FALSE)</f>
        <v>Emilia Romagna</v>
      </c>
      <c r="G6225" t="str">
        <f>VLOOKUP(tbStoricoOrdini[[#This Row],[CLIENTE]],tbClienti[],7,FALSE)</f>
        <v>CC</v>
      </c>
      <c r="H6225" t="s">
        <v>77</v>
      </c>
      <c r="I6225" t="str">
        <f>IF(LEFT(tbStoricoOrdini[[#This Row],[ARTICOLO]],3) = "COG","COG",LEFT(tbStoricoOrdini[[#This Row],[ARTICOLO]],FIND(" ",tbStoricoOrdini[[#This Row],[ARTICOLO]])-1))</f>
        <v>COG</v>
      </c>
      <c r="J6225" t="str">
        <f>MID(tbStoricoOrdini[[#This Row],[ARTICOLO]],FIND(" ",tbStoricoOrdini[[#This Row],[ARTICOLO]])+1,4)</f>
        <v>2000</v>
      </c>
      <c r="K6225" t="str">
        <f>IFERROR(RIGHT(tbStoricoOrdini[[#This Row],[ARTICOLO]],LEN(tbStoricoOrdini[[#This Row],[ARTICOLO]])-FIND(" ",tbStoricoOrdini[[#This Row],[ARTICOLO]],FIND(" ",tbStoricoOrdini[[#This Row],[ARTICOLO]]) +1)),"")</f>
        <v>Medium</v>
      </c>
      <c r="L6225" s="3">
        <f>VLOOKUP(tbStoricoOrdini[[#This Row],[ARTICOLO]],tbArticoli[],2,FALSE)</f>
        <v>200</v>
      </c>
      <c r="M6225" s="22">
        <f>tbStoricoOrdini[[#This Row],[IMPORTO]]/tbStoricoOrdini[[#This Row],[PREZZO]]</f>
        <v>1.05</v>
      </c>
      <c r="N6225" t="s">
        <v>9</v>
      </c>
      <c r="O6225" s="8">
        <f>VLOOKUP(tbStoricoOrdini[[#This Row],[AGENTE]],tbAgenti[],2,FALSE)</f>
        <v>0.05</v>
      </c>
      <c r="P6225" s="2">
        <v>210</v>
      </c>
      <c r="Q6225" s="2">
        <f>tbStoricoOrdini[[#This Row],[IMPORTO]]*tbStoricoOrdini[[#This Row],[% COMM.]]</f>
        <v>10.5</v>
      </c>
      <c r="R6225" s="2">
        <f>tbStoricoOrdini[[#This Row],[TOT. COMM.]]+tbStoricoOrdini[[#This Row],[IMPORTO]]</f>
        <v>220.5</v>
      </c>
    </row>
    <row r="6226" spans="1:18">
      <c r="A6226" s="1">
        <v>44013</v>
      </c>
      <c r="B6226" s="7">
        <f>MONTH(tbStoricoOrdini[[#This Row],[DATA]])</f>
        <v>7</v>
      </c>
      <c r="C6226" t="s">
        <v>6321</v>
      </c>
      <c r="D6226" t="str">
        <f>RIGHT(tbStoricoOrdini[[#This Row],[ORDINE]],4)</f>
        <v>6223</v>
      </c>
      <c r="E6226" t="s">
        <v>55</v>
      </c>
      <c r="F6226" t="str">
        <f>VLOOKUP(tbStoricoOrdini[[#This Row],[CLIENTE]],tbClienti[],3,FALSE)</f>
        <v>Emilia Romagna</v>
      </c>
      <c r="G6226" t="str">
        <f>VLOOKUP(tbStoricoOrdini[[#This Row],[CLIENTE]],tbClienti[],7,FALSE)</f>
        <v>CC</v>
      </c>
      <c r="H6226" t="s">
        <v>61</v>
      </c>
      <c r="I6226" t="str">
        <f>IF(LEFT(tbStoricoOrdini[[#This Row],[ARTICOLO]],3) = "COG","COG",LEFT(tbStoricoOrdini[[#This Row],[ARTICOLO]],FIND(" ",tbStoricoOrdini[[#This Row],[ARTICOLO]])-1))</f>
        <v>KLM</v>
      </c>
      <c r="J6226" t="str">
        <f>MID(tbStoricoOrdini[[#This Row],[ARTICOLO]],FIND(" ",tbStoricoOrdini[[#This Row],[ARTICOLO]])+1,4)</f>
        <v>5000</v>
      </c>
      <c r="K6226" t="str">
        <f>IFERROR(RIGHT(tbStoricoOrdini[[#This Row],[ARTICOLO]],LEN(tbStoricoOrdini[[#This Row],[ARTICOLO]])-FIND(" ",tbStoricoOrdini[[#This Row],[ARTICOLO]],FIND(" ",tbStoricoOrdini[[#This Row],[ARTICOLO]]) +1)),"")</f>
        <v>Medium</v>
      </c>
      <c r="L6226" s="3">
        <f>VLOOKUP(tbStoricoOrdini[[#This Row],[ARTICOLO]],tbArticoli[],2,FALSE)</f>
        <v>150</v>
      </c>
      <c r="M6226" s="22">
        <f>tbStoricoOrdini[[#This Row],[IMPORTO]]/tbStoricoOrdini[[#This Row],[PREZZO]]</f>
        <v>1051.1466666666668</v>
      </c>
      <c r="N6226" t="s">
        <v>9</v>
      </c>
      <c r="O6226" s="8">
        <f>VLOOKUP(tbStoricoOrdini[[#This Row],[AGENTE]],tbAgenti[],2,FALSE)</f>
        <v>0.05</v>
      </c>
      <c r="P6226" s="2">
        <v>157672</v>
      </c>
      <c r="Q6226" s="2">
        <f>tbStoricoOrdini[[#This Row],[IMPORTO]]*tbStoricoOrdini[[#This Row],[% COMM.]]</f>
        <v>7883.6</v>
      </c>
      <c r="R6226" s="2">
        <f>tbStoricoOrdini[[#This Row],[TOT. COMM.]]+tbStoricoOrdini[[#This Row],[IMPORTO]]</f>
        <v>165555.6</v>
      </c>
    </row>
    <row r="6227" spans="1:18">
      <c r="A6227" s="1">
        <v>44013</v>
      </c>
      <c r="B6227" s="7">
        <f>MONTH(tbStoricoOrdini[[#This Row],[DATA]])</f>
        <v>7</v>
      </c>
      <c r="C6227" t="s">
        <v>6322</v>
      </c>
      <c r="D6227" t="str">
        <f>RIGHT(tbStoricoOrdini[[#This Row],[ORDINE]],4)</f>
        <v>6224</v>
      </c>
      <c r="E6227" t="s">
        <v>55</v>
      </c>
      <c r="F6227" t="str">
        <f>VLOOKUP(tbStoricoOrdini[[#This Row],[CLIENTE]],tbClienti[],3,FALSE)</f>
        <v>Emilia Romagna</v>
      </c>
      <c r="G6227" t="str">
        <f>VLOOKUP(tbStoricoOrdini[[#This Row],[CLIENTE]],tbClienti[],7,FALSE)</f>
        <v>CC</v>
      </c>
      <c r="H6227" t="s">
        <v>79</v>
      </c>
      <c r="I6227" t="str">
        <f>IF(LEFT(tbStoricoOrdini[[#This Row],[ARTICOLO]],3) = "COG","COG",LEFT(tbStoricoOrdini[[#This Row],[ARTICOLO]],FIND(" ",tbStoricoOrdini[[#This Row],[ARTICOLO]])-1))</f>
        <v>COG</v>
      </c>
      <c r="J6227" t="str">
        <f>MID(tbStoricoOrdini[[#This Row],[ARTICOLO]],FIND(" ",tbStoricoOrdini[[#This Row],[ARTICOLO]])+1,4)</f>
        <v>4000</v>
      </c>
      <c r="K6227" t="str">
        <f>IFERROR(RIGHT(tbStoricoOrdini[[#This Row],[ARTICOLO]],LEN(tbStoricoOrdini[[#This Row],[ARTICOLO]])-FIND(" ",tbStoricoOrdini[[#This Row],[ARTICOLO]],FIND(" ",tbStoricoOrdini[[#This Row],[ARTICOLO]]) +1)),"")</f>
        <v>Plus</v>
      </c>
      <c r="L6227" s="3">
        <f>VLOOKUP(tbStoricoOrdini[[#This Row],[ARTICOLO]],tbArticoli[],2,FALSE)</f>
        <v>240</v>
      </c>
      <c r="M6227" s="22">
        <f>tbStoricoOrdini[[#This Row],[IMPORTO]]/tbStoricoOrdini[[#This Row],[PREZZO]]</f>
        <v>0.25416666666666665</v>
      </c>
      <c r="N6227" t="s">
        <v>9</v>
      </c>
      <c r="O6227" s="8">
        <f>VLOOKUP(tbStoricoOrdini[[#This Row],[AGENTE]],tbAgenti[],2,FALSE)</f>
        <v>0.05</v>
      </c>
      <c r="P6227" s="2">
        <v>61</v>
      </c>
      <c r="Q6227" s="2">
        <f>tbStoricoOrdini[[#This Row],[IMPORTO]]*tbStoricoOrdini[[#This Row],[% COMM.]]</f>
        <v>3.0500000000000003</v>
      </c>
      <c r="R6227" s="2">
        <f>tbStoricoOrdini[[#This Row],[TOT. COMM.]]+tbStoricoOrdini[[#This Row],[IMPORTO]]</f>
        <v>64.05</v>
      </c>
    </row>
    <row r="6228" spans="1:18">
      <c r="A6228" s="1">
        <v>44013</v>
      </c>
      <c r="B6228" s="7">
        <f>MONTH(tbStoricoOrdini[[#This Row],[DATA]])</f>
        <v>7</v>
      </c>
      <c r="C6228" t="s">
        <v>6323</v>
      </c>
      <c r="D6228" t="str">
        <f>RIGHT(tbStoricoOrdini[[#This Row],[ORDINE]],4)</f>
        <v>6225</v>
      </c>
      <c r="E6228" t="s">
        <v>55</v>
      </c>
      <c r="F6228" t="str">
        <f>VLOOKUP(tbStoricoOrdini[[#This Row],[CLIENTE]],tbClienti[],3,FALSE)</f>
        <v>Emilia Romagna</v>
      </c>
      <c r="G6228" t="str">
        <f>VLOOKUP(tbStoricoOrdini[[#This Row],[CLIENTE]],tbClienti[],7,FALSE)</f>
        <v>CC</v>
      </c>
      <c r="H6228" t="s">
        <v>63</v>
      </c>
      <c r="I6228" t="str">
        <f>IF(LEFT(tbStoricoOrdini[[#This Row],[ARTICOLO]],3) = "COG","COG",LEFT(tbStoricoOrdini[[#This Row],[ARTICOLO]],FIND(" ",tbStoricoOrdini[[#This Row],[ARTICOLO]])-1))</f>
        <v>KLM</v>
      </c>
      <c r="J6228" t="str">
        <f>MID(tbStoricoOrdini[[#This Row],[ARTICOLO]],FIND(" ",tbStoricoOrdini[[#This Row],[ARTICOLO]])+1,4)</f>
        <v>3000</v>
      </c>
      <c r="K6228" t="str">
        <f>IFERROR(RIGHT(tbStoricoOrdini[[#This Row],[ARTICOLO]],LEN(tbStoricoOrdini[[#This Row],[ARTICOLO]])-FIND(" ",tbStoricoOrdini[[#This Row],[ARTICOLO]],FIND(" ",tbStoricoOrdini[[#This Row],[ARTICOLO]]) +1)),"")</f>
        <v>Plus</v>
      </c>
      <c r="L6228" s="3">
        <f>VLOOKUP(tbStoricoOrdini[[#This Row],[ARTICOLO]],tbArticoli[],2,FALSE)</f>
        <v>145</v>
      </c>
      <c r="M6228" s="22">
        <f>tbStoricoOrdini[[#This Row],[IMPORTO]]/tbStoricoOrdini[[#This Row],[PREZZO]]</f>
        <v>559.52413793103449</v>
      </c>
      <c r="N6228" t="s">
        <v>9</v>
      </c>
      <c r="O6228" s="8">
        <f>VLOOKUP(tbStoricoOrdini[[#This Row],[AGENTE]],tbAgenti[],2,FALSE)</f>
        <v>0.05</v>
      </c>
      <c r="P6228" s="2">
        <v>81131</v>
      </c>
      <c r="Q6228" s="2">
        <f>tbStoricoOrdini[[#This Row],[IMPORTO]]*tbStoricoOrdini[[#This Row],[% COMM.]]</f>
        <v>4056.55</v>
      </c>
      <c r="R6228" s="2">
        <f>tbStoricoOrdini[[#This Row],[TOT. COMM.]]+tbStoricoOrdini[[#This Row],[IMPORTO]]</f>
        <v>85187.55</v>
      </c>
    </row>
    <row r="6229" spans="1:18">
      <c r="A6229" s="1">
        <v>44013</v>
      </c>
      <c r="B6229" s="7">
        <f>MONTH(tbStoricoOrdini[[#This Row],[DATA]])</f>
        <v>7</v>
      </c>
      <c r="C6229" t="s">
        <v>6324</v>
      </c>
      <c r="D6229" t="str">
        <f>RIGHT(tbStoricoOrdini[[#This Row],[ORDINE]],4)</f>
        <v>6226</v>
      </c>
      <c r="E6229" t="s">
        <v>55</v>
      </c>
      <c r="F6229" t="str">
        <f>VLOOKUP(tbStoricoOrdini[[#This Row],[CLIENTE]],tbClienti[],3,FALSE)</f>
        <v>Emilia Romagna</v>
      </c>
      <c r="G6229" t="str">
        <f>VLOOKUP(tbStoricoOrdini[[#This Row],[CLIENTE]],tbClienti[],7,FALSE)</f>
        <v>CC</v>
      </c>
      <c r="H6229" t="s">
        <v>69</v>
      </c>
      <c r="I6229" t="str">
        <f>IF(LEFT(tbStoricoOrdini[[#This Row],[ARTICOLO]],3) = "COG","COG",LEFT(tbStoricoOrdini[[#This Row],[ARTICOLO]],FIND(" ",tbStoricoOrdini[[#This Row],[ARTICOLO]])-1))</f>
        <v>BAG</v>
      </c>
      <c r="J6229" t="str">
        <f>MID(tbStoricoOrdini[[#This Row],[ARTICOLO]],FIND(" ",tbStoricoOrdini[[#This Row],[ARTICOLO]])+1,4)</f>
        <v>1121</v>
      </c>
      <c r="K6229" t="str">
        <f>IFERROR(RIGHT(tbStoricoOrdini[[#This Row],[ARTICOLO]],LEN(tbStoricoOrdini[[#This Row],[ARTICOLO]])-FIND(" ",tbStoricoOrdini[[#This Row],[ARTICOLO]],FIND(" ",tbStoricoOrdini[[#This Row],[ARTICOLO]]) +1)),"")</f>
        <v>Gold</v>
      </c>
      <c r="L6229" s="3">
        <f>VLOOKUP(tbStoricoOrdini[[#This Row],[ARTICOLO]],tbArticoli[],2,FALSE)</f>
        <v>230</v>
      </c>
      <c r="M6229" s="22">
        <f>tbStoricoOrdini[[#This Row],[IMPORTO]]/tbStoricoOrdini[[#This Row],[PREZZO]]</f>
        <v>96.7</v>
      </c>
      <c r="N6229" t="s">
        <v>9</v>
      </c>
      <c r="O6229" s="8">
        <f>VLOOKUP(tbStoricoOrdini[[#This Row],[AGENTE]],tbAgenti[],2,FALSE)</f>
        <v>0.05</v>
      </c>
      <c r="P6229" s="2">
        <v>22241</v>
      </c>
      <c r="Q6229" s="2">
        <f>tbStoricoOrdini[[#This Row],[IMPORTO]]*tbStoricoOrdini[[#This Row],[% COMM.]]</f>
        <v>1112.05</v>
      </c>
      <c r="R6229" s="2">
        <f>tbStoricoOrdini[[#This Row],[TOT. COMM.]]+tbStoricoOrdini[[#This Row],[IMPORTO]]</f>
        <v>23353.05</v>
      </c>
    </row>
    <row r="6230" spans="1:18">
      <c r="A6230" s="1">
        <v>44013</v>
      </c>
      <c r="B6230" s="7">
        <f>MONTH(tbStoricoOrdini[[#This Row],[DATA]])</f>
        <v>7</v>
      </c>
      <c r="C6230" t="s">
        <v>6325</v>
      </c>
      <c r="D6230" t="str">
        <f>RIGHT(tbStoricoOrdini[[#This Row],[ORDINE]],4)</f>
        <v>6227</v>
      </c>
      <c r="E6230" t="s">
        <v>55</v>
      </c>
      <c r="F6230" t="str">
        <f>VLOOKUP(tbStoricoOrdini[[#This Row],[CLIENTE]],tbClienti[],3,FALSE)</f>
        <v>Emilia Romagna</v>
      </c>
      <c r="G6230" t="str">
        <f>VLOOKUP(tbStoricoOrdini[[#This Row],[CLIENTE]],tbClienti[],7,FALSE)</f>
        <v>CC</v>
      </c>
      <c r="H6230" t="s">
        <v>83</v>
      </c>
      <c r="I6230" t="str">
        <f>IF(LEFT(tbStoricoOrdini[[#This Row],[ARTICOLO]],3) = "COG","COG",LEFT(tbStoricoOrdini[[#This Row],[ARTICOLO]],FIND(" ",tbStoricoOrdini[[#This Row],[ARTICOLO]])-1))</f>
        <v>COG</v>
      </c>
      <c r="J6230" t="str">
        <f>MID(tbStoricoOrdini[[#This Row],[ARTICOLO]],FIND(" ",tbStoricoOrdini[[#This Row],[ARTICOLO]])+1,4)</f>
        <v>8000</v>
      </c>
      <c r="K6230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6230" s="3">
        <f>VLOOKUP(tbStoricoOrdini[[#This Row],[ARTICOLO]],tbArticoli[],2,FALSE)</f>
        <v>670</v>
      </c>
      <c r="M6230" s="22">
        <f>tbStoricoOrdini[[#This Row],[IMPORTO]]/tbStoricoOrdini[[#This Row],[PREZZO]]</f>
        <v>32.749253731343281</v>
      </c>
      <c r="N6230" t="s">
        <v>9</v>
      </c>
      <c r="O6230" s="8">
        <f>VLOOKUP(tbStoricoOrdini[[#This Row],[AGENTE]],tbAgenti[],2,FALSE)</f>
        <v>0.05</v>
      </c>
      <c r="P6230" s="2">
        <v>21942</v>
      </c>
      <c r="Q6230" s="2">
        <f>tbStoricoOrdini[[#This Row],[IMPORTO]]*tbStoricoOrdini[[#This Row],[% COMM.]]</f>
        <v>1097.1000000000001</v>
      </c>
      <c r="R6230" s="2">
        <f>tbStoricoOrdini[[#This Row],[TOT. COMM.]]+tbStoricoOrdini[[#This Row],[IMPORTO]]</f>
        <v>23039.1</v>
      </c>
    </row>
    <row r="6231" spans="1:18">
      <c r="A6231" s="1">
        <v>44013</v>
      </c>
      <c r="B6231" s="7">
        <f>MONTH(tbStoricoOrdini[[#This Row],[DATA]])</f>
        <v>7</v>
      </c>
      <c r="C6231" t="s">
        <v>6326</v>
      </c>
      <c r="D6231" t="str">
        <f>RIGHT(tbStoricoOrdini[[#This Row],[ORDINE]],4)</f>
        <v>6228</v>
      </c>
      <c r="E6231" t="s">
        <v>55</v>
      </c>
      <c r="F6231" t="str">
        <f>VLOOKUP(tbStoricoOrdini[[#This Row],[CLIENTE]],tbClienti[],3,FALSE)</f>
        <v>Emilia Romagna</v>
      </c>
      <c r="G6231" t="str">
        <f>VLOOKUP(tbStoricoOrdini[[#This Row],[CLIENTE]],tbClienti[],7,FALSE)</f>
        <v>CC</v>
      </c>
      <c r="H6231" t="s">
        <v>75</v>
      </c>
      <c r="I6231" t="str">
        <f>IF(LEFT(tbStoricoOrdini[[#This Row],[ARTICOLO]],3) = "COG","COG",LEFT(tbStoricoOrdini[[#This Row],[ARTICOLO]],FIND(" ",tbStoricoOrdini[[#This Row],[ARTICOLO]])-1))</f>
        <v>AVRC</v>
      </c>
      <c r="J6231" t="str">
        <f>MID(tbStoricoOrdini[[#This Row],[ARTICOLO]],FIND(" ",tbStoricoOrdini[[#This Row],[ARTICOLO]])+1,4)</f>
        <v>1000</v>
      </c>
      <c r="K6231" t="str">
        <f>IFERROR(RIGHT(tbStoricoOrdini[[#This Row],[ARTICOLO]],LEN(tbStoricoOrdini[[#This Row],[ARTICOLO]])-FIND(" ",tbStoricoOrdini[[#This Row],[ARTICOLO]],FIND(" ",tbStoricoOrdini[[#This Row],[ARTICOLO]]) +1)),"")</f>
        <v>Silver</v>
      </c>
      <c r="L6231" s="3">
        <f>VLOOKUP(tbStoricoOrdini[[#This Row],[ARTICOLO]],tbArticoli[],2,FALSE)</f>
        <v>390</v>
      </c>
      <c r="M6231" s="22">
        <f>tbStoricoOrdini[[#This Row],[IMPORTO]]/tbStoricoOrdini[[#This Row],[PREZZO]]</f>
        <v>0.13333333333333333</v>
      </c>
      <c r="N6231" t="s">
        <v>9</v>
      </c>
      <c r="O6231" s="8">
        <f>VLOOKUP(tbStoricoOrdini[[#This Row],[AGENTE]],tbAgenti[],2,FALSE)</f>
        <v>0.05</v>
      </c>
      <c r="P6231" s="2">
        <v>52</v>
      </c>
      <c r="Q6231" s="2">
        <f>tbStoricoOrdini[[#This Row],[IMPORTO]]*tbStoricoOrdini[[#This Row],[% COMM.]]</f>
        <v>2.6</v>
      </c>
      <c r="R6231" s="2">
        <f>tbStoricoOrdini[[#This Row],[TOT. COMM.]]+tbStoricoOrdini[[#This Row],[IMPORTO]]</f>
        <v>54.6</v>
      </c>
    </row>
    <row r="6232" spans="1:18">
      <c r="A6232" s="1">
        <v>44013</v>
      </c>
      <c r="B6232" s="7">
        <f>MONTH(tbStoricoOrdini[[#This Row],[DATA]])</f>
        <v>7</v>
      </c>
      <c r="C6232" t="s">
        <v>6327</v>
      </c>
      <c r="D6232" t="str">
        <f>RIGHT(tbStoricoOrdini[[#This Row],[ORDINE]],4)</f>
        <v>6229</v>
      </c>
      <c r="E6232" t="s">
        <v>55</v>
      </c>
      <c r="F6232" t="str">
        <f>VLOOKUP(tbStoricoOrdini[[#This Row],[CLIENTE]],tbClienti[],3,FALSE)</f>
        <v>Emilia Romagna</v>
      </c>
      <c r="G6232" t="str">
        <f>VLOOKUP(tbStoricoOrdini[[#This Row],[CLIENTE]],tbClienti[],7,FALSE)</f>
        <v>CC</v>
      </c>
      <c r="H6232" t="s">
        <v>71</v>
      </c>
      <c r="I6232" t="str">
        <f>IF(LEFT(tbStoricoOrdini[[#This Row],[ARTICOLO]],3) = "COG","COG",LEFT(tbStoricoOrdini[[#This Row],[ARTICOLO]],FIND(" ",tbStoricoOrdini[[#This Row],[ARTICOLO]])-1))</f>
        <v>EB07</v>
      </c>
      <c r="J6232" t="str">
        <f>MID(tbStoricoOrdini[[#This Row],[ARTICOLO]],FIND(" ",tbStoricoOrdini[[#This Row],[ARTICOLO]])+1,4)</f>
        <v>5000</v>
      </c>
      <c r="K6232" t="str">
        <f>IFERROR(RIGHT(tbStoricoOrdini[[#This Row],[ARTICOLO]],LEN(tbStoricoOrdini[[#This Row],[ARTICOLO]])-FIND(" ",tbStoricoOrdini[[#This Row],[ARTICOLO]],FIND(" ",tbStoricoOrdini[[#This Row],[ARTICOLO]]) +1)),"")</f>
        <v/>
      </c>
      <c r="L6232" s="3">
        <f>VLOOKUP(tbStoricoOrdini[[#This Row],[ARTICOLO]],tbArticoli[],2,FALSE)</f>
        <v>140</v>
      </c>
      <c r="M6232" s="22">
        <f>tbStoricoOrdini[[#This Row],[IMPORTO]]/tbStoricoOrdini[[#This Row],[PREZZO]]</f>
        <v>2.8071428571428569</v>
      </c>
      <c r="N6232" t="s">
        <v>9</v>
      </c>
      <c r="O6232" s="8">
        <f>VLOOKUP(tbStoricoOrdini[[#This Row],[AGENTE]],tbAgenti[],2,FALSE)</f>
        <v>0.05</v>
      </c>
      <c r="P6232" s="2">
        <v>393</v>
      </c>
      <c r="Q6232" s="2">
        <f>tbStoricoOrdini[[#This Row],[IMPORTO]]*tbStoricoOrdini[[#This Row],[% COMM.]]</f>
        <v>19.650000000000002</v>
      </c>
      <c r="R6232" s="2">
        <f>tbStoricoOrdini[[#This Row],[TOT. COMM.]]+tbStoricoOrdini[[#This Row],[IMPORTO]]</f>
        <v>412.65</v>
      </c>
    </row>
    <row r="6233" spans="1:18">
      <c r="A6233" s="1">
        <v>44013</v>
      </c>
      <c r="B6233" s="7">
        <f>MONTH(tbStoricoOrdini[[#This Row],[DATA]])</f>
        <v>7</v>
      </c>
      <c r="C6233" t="s">
        <v>6328</v>
      </c>
      <c r="D6233" t="str">
        <f>RIGHT(tbStoricoOrdini[[#This Row],[ORDINE]],4)</f>
        <v>6230</v>
      </c>
      <c r="E6233" t="s">
        <v>55</v>
      </c>
      <c r="F6233" t="str">
        <f>VLOOKUP(tbStoricoOrdini[[#This Row],[CLIENTE]],tbClienti[],3,FALSE)</f>
        <v>Emilia Romagna</v>
      </c>
      <c r="G6233" t="str">
        <f>VLOOKUP(tbStoricoOrdini[[#This Row],[CLIENTE]],tbClienti[],7,FALSE)</f>
        <v>CC</v>
      </c>
      <c r="H6233" t="s">
        <v>72</v>
      </c>
      <c r="I6233" t="str">
        <f>IF(LEFT(tbStoricoOrdini[[#This Row],[ARTICOLO]],3) = "COG","COG",LEFT(tbStoricoOrdini[[#This Row],[ARTICOLO]],FIND(" ",tbStoricoOrdini[[#This Row],[ARTICOLO]])-1))</f>
        <v>EB06</v>
      </c>
      <c r="J6233" t="str">
        <f>MID(tbStoricoOrdini[[#This Row],[ARTICOLO]],FIND(" ",tbStoricoOrdini[[#This Row],[ARTICOLO]])+1,4)</f>
        <v>3000</v>
      </c>
      <c r="K6233" t="str">
        <f>IFERROR(RIGHT(tbStoricoOrdini[[#This Row],[ARTICOLO]],LEN(tbStoricoOrdini[[#This Row],[ARTICOLO]])-FIND(" ",tbStoricoOrdini[[#This Row],[ARTICOLO]],FIND(" ",tbStoricoOrdini[[#This Row],[ARTICOLO]]) +1)),"")</f>
        <v>Medium</v>
      </c>
      <c r="L6233" s="3">
        <f>VLOOKUP(tbStoricoOrdini[[#This Row],[ARTICOLO]],tbArticoli[],2,FALSE)</f>
        <v>120</v>
      </c>
      <c r="M6233" s="22">
        <f>tbStoricoOrdini[[#This Row],[IMPORTO]]/tbStoricoOrdini[[#This Row],[PREZZO]]</f>
        <v>9.9583333333333339</v>
      </c>
      <c r="N6233" t="s">
        <v>9</v>
      </c>
      <c r="O6233" s="8">
        <f>VLOOKUP(tbStoricoOrdini[[#This Row],[AGENTE]],tbAgenti[],2,FALSE)</f>
        <v>0.05</v>
      </c>
      <c r="P6233" s="2">
        <v>1195</v>
      </c>
      <c r="Q6233" s="2">
        <f>tbStoricoOrdini[[#This Row],[IMPORTO]]*tbStoricoOrdini[[#This Row],[% COMM.]]</f>
        <v>59.75</v>
      </c>
      <c r="R6233" s="2">
        <f>tbStoricoOrdini[[#This Row],[TOT. COMM.]]+tbStoricoOrdini[[#This Row],[IMPORTO]]</f>
        <v>1254.75</v>
      </c>
    </row>
    <row r="6234" spans="1:18">
      <c r="A6234" s="1">
        <v>44013</v>
      </c>
      <c r="B6234" s="7">
        <f>MONTH(tbStoricoOrdini[[#This Row],[DATA]])</f>
        <v>7</v>
      </c>
      <c r="C6234" t="s">
        <v>6329</v>
      </c>
      <c r="D6234" t="str">
        <f>RIGHT(tbStoricoOrdini[[#This Row],[ORDINE]],4)</f>
        <v>6231</v>
      </c>
      <c r="E6234" t="s">
        <v>56</v>
      </c>
      <c r="F6234" t="str">
        <f>VLOOKUP(tbStoricoOrdini[[#This Row],[CLIENTE]],tbClienti[],3,FALSE)</f>
        <v>Piemonte</v>
      </c>
      <c r="G6234" t="str">
        <f>VLOOKUP(tbStoricoOrdini[[#This Row],[CLIENTE]],tbClienti[],7,FALSE)</f>
        <v>CB</v>
      </c>
      <c r="H6234" t="s">
        <v>74</v>
      </c>
      <c r="I6234" t="str">
        <f>IF(LEFT(tbStoricoOrdini[[#This Row],[ARTICOLO]],3) = "COG","COG",LEFT(tbStoricoOrdini[[#This Row],[ARTICOLO]],FIND(" ",tbStoricoOrdini[[#This Row],[ARTICOLO]])-1))</f>
        <v>AVRC</v>
      </c>
      <c r="J6234" t="str">
        <f>MID(tbStoricoOrdini[[#This Row],[ARTICOLO]],FIND(" ",tbStoricoOrdini[[#This Row],[ARTICOLO]])+1,4)</f>
        <v>2500</v>
      </c>
      <c r="K6234" t="str">
        <f>IFERROR(RIGHT(tbStoricoOrdini[[#This Row],[ARTICOLO]],LEN(tbStoricoOrdini[[#This Row],[ARTICOLO]])-FIND(" ",tbStoricoOrdini[[#This Row],[ARTICOLO]],FIND(" ",tbStoricoOrdini[[#This Row],[ARTICOLO]]) +1)),"")</f>
        <v>Gold</v>
      </c>
      <c r="L6234" s="3">
        <f>VLOOKUP(tbStoricoOrdini[[#This Row],[ARTICOLO]],tbArticoli[],2,FALSE)</f>
        <v>500</v>
      </c>
      <c r="M6234" s="22">
        <f>tbStoricoOrdini[[#This Row],[IMPORTO]]/tbStoricoOrdini[[#This Row],[PREZZO]]</f>
        <v>0.23400000000000001</v>
      </c>
      <c r="N6234" t="s">
        <v>9</v>
      </c>
      <c r="O6234" s="8">
        <f>VLOOKUP(tbStoricoOrdini[[#This Row],[AGENTE]],tbAgenti[],2,FALSE)</f>
        <v>0.05</v>
      </c>
      <c r="P6234" s="2">
        <v>117</v>
      </c>
      <c r="Q6234" s="2">
        <f>tbStoricoOrdini[[#This Row],[IMPORTO]]*tbStoricoOrdini[[#This Row],[% COMM.]]</f>
        <v>5.8500000000000005</v>
      </c>
      <c r="R6234" s="2">
        <f>tbStoricoOrdini[[#This Row],[TOT. COMM.]]+tbStoricoOrdini[[#This Row],[IMPORTO]]</f>
        <v>122.85</v>
      </c>
    </row>
    <row r="6235" spans="1:18">
      <c r="A6235" s="1">
        <v>44013</v>
      </c>
      <c r="B6235" s="7">
        <f>MONTH(tbStoricoOrdini[[#This Row],[DATA]])</f>
        <v>7</v>
      </c>
      <c r="C6235" t="s">
        <v>6330</v>
      </c>
      <c r="D6235" t="str">
        <f>RIGHT(tbStoricoOrdini[[#This Row],[ORDINE]],4)</f>
        <v>6232</v>
      </c>
      <c r="E6235" t="s">
        <v>56</v>
      </c>
      <c r="F6235" t="str">
        <f>VLOOKUP(tbStoricoOrdini[[#This Row],[CLIENTE]],tbClienti[],3,FALSE)</f>
        <v>Piemonte</v>
      </c>
      <c r="G6235" t="str">
        <f>VLOOKUP(tbStoricoOrdini[[#This Row],[CLIENTE]],tbClienti[],7,FALSE)</f>
        <v>CB</v>
      </c>
      <c r="H6235" t="s">
        <v>77</v>
      </c>
      <c r="I6235" t="str">
        <f>IF(LEFT(tbStoricoOrdini[[#This Row],[ARTICOLO]],3) = "COG","COG",LEFT(tbStoricoOrdini[[#This Row],[ARTICOLO]],FIND(" ",tbStoricoOrdini[[#This Row],[ARTICOLO]])-1))</f>
        <v>COG</v>
      </c>
      <c r="J6235" t="str">
        <f>MID(tbStoricoOrdini[[#This Row],[ARTICOLO]],FIND(" ",tbStoricoOrdini[[#This Row],[ARTICOLO]])+1,4)</f>
        <v>2000</v>
      </c>
      <c r="K6235" t="str">
        <f>IFERROR(RIGHT(tbStoricoOrdini[[#This Row],[ARTICOLO]],LEN(tbStoricoOrdini[[#This Row],[ARTICOLO]])-FIND(" ",tbStoricoOrdini[[#This Row],[ARTICOLO]],FIND(" ",tbStoricoOrdini[[#This Row],[ARTICOLO]]) +1)),"")</f>
        <v>Medium</v>
      </c>
      <c r="L6235" s="3">
        <f>VLOOKUP(tbStoricoOrdini[[#This Row],[ARTICOLO]],tbArticoli[],2,FALSE)</f>
        <v>200</v>
      </c>
      <c r="M6235" s="22">
        <f>tbStoricoOrdini[[#This Row],[IMPORTO]]/tbStoricoOrdini[[#This Row],[PREZZO]]</f>
        <v>2.5000000000000001E-2</v>
      </c>
      <c r="N6235" t="s">
        <v>9</v>
      </c>
      <c r="O6235" s="8">
        <f>VLOOKUP(tbStoricoOrdini[[#This Row],[AGENTE]],tbAgenti[],2,FALSE)</f>
        <v>0.05</v>
      </c>
      <c r="P6235" s="2">
        <v>5</v>
      </c>
      <c r="Q6235" s="2">
        <f>tbStoricoOrdini[[#This Row],[IMPORTO]]*tbStoricoOrdini[[#This Row],[% COMM.]]</f>
        <v>0.25</v>
      </c>
      <c r="R6235" s="2">
        <f>tbStoricoOrdini[[#This Row],[TOT. COMM.]]+tbStoricoOrdini[[#This Row],[IMPORTO]]</f>
        <v>5.25</v>
      </c>
    </row>
    <row r="6236" spans="1:18">
      <c r="A6236" s="1">
        <v>44013</v>
      </c>
      <c r="B6236" s="7">
        <f>MONTH(tbStoricoOrdini[[#This Row],[DATA]])</f>
        <v>7</v>
      </c>
      <c r="C6236" t="s">
        <v>6331</v>
      </c>
      <c r="D6236" t="str">
        <f>RIGHT(tbStoricoOrdini[[#This Row],[ORDINE]],4)</f>
        <v>6233</v>
      </c>
      <c r="E6236" t="s">
        <v>56</v>
      </c>
      <c r="F6236" t="str">
        <f>VLOOKUP(tbStoricoOrdini[[#This Row],[CLIENTE]],tbClienti[],3,FALSE)</f>
        <v>Piemonte</v>
      </c>
      <c r="G6236" t="str">
        <f>VLOOKUP(tbStoricoOrdini[[#This Row],[CLIENTE]],tbClienti[],7,FALSE)</f>
        <v>CB</v>
      </c>
      <c r="H6236" t="s">
        <v>61</v>
      </c>
      <c r="I6236" t="str">
        <f>IF(LEFT(tbStoricoOrdini[[#This Row],[ARTICOLO]],3) = "COG","COG",LEFT(tbStoricoOrdini[[#This Row],[ARTICOLO]],FIND(" ",tbStoricoOrdini[[#This Row],[ARTICOLO]])-1))</f>
        <v>KLM</v>
      </c>
      <c r="J6236" t="str">
        <f>MID(tbStoricoOrdini[[#This Row],[ARTICOLO]],FIND(" ",tbStoricoOrdini[[#This Row],[ARTICOLO]])+1,4)</f>
        <v>5000</v>
      </c>
      <c r="K6236" t="str">
        <f>IFERROR(RIGHT(tbStoricoOrdini[[#This Row],[ARTICOLO]],LEN(tbStoricoOrdini[[#This Row],[ARTICOLO]])-FIND(" ",tbStoricoOrdini[[#This Row],[ARTICOLO]],FIND(" ",tbStoricoOrdini[[#This Row],[ARTICOLO]]) +1)),"")</f>
        <v>Medium</v>
      </c>
      <c r="L6236" s="3">
        <f>VLOOKUP(tbStoricoOrdini[[#This Row],[ARTICOLO]],tbArticoli[],2,FALSE)</f>
        <v>150</v>
      </c>
      <c r="M6236" s="22">
        <f>tbStoricoOrdini[[#This Row],[IMPORTO]]/tbStoricoOrdini[[#This Row],[PREZZO]]</f>
        <v>1089.8333333333333</v>
      </c>
      <c r="N6236" t="s">
        <v>9</v>
      </c>
      <c r="O6236" s="8">
        <f>VLOOKUP(tbStoricoOrdini[[#This Row],[AGENTE]],tbAgenti[],2,FALSE)</f>
        <v>0.05</v>
      </c>
      <c r="P6236" s="2">
        <v>163475</v>
      </c>
      <c r="Q6236" s="2">
        <f>tbStoricoOrdini[[#This Row],[IMPORTO]]*tbStoricoOrdini[[#This Row],[% COMM.]]</f>
        <v>8173.75</v>
      </c>
      <c r="R6236" s="2">
        <f>tbStoricoOrdini[[#This Row],[TOT. COMM.]]+tbStoricoOrdini[[#This Row],[IMPORTO]]</f>
        <v>171648.75</v>
      </c>
    </row>
    <row r="6237" spans="1:18">
      <c r="A6237" s="1">
        <v>44013</v>
      </c>
      <c r="B6237" s="7">
        <f>MONTH(tbStoricoOrdini[[#This Row],[DATA]])</f>
        <v>7</v>
      </c>
      <c r="C6237" t="s">
        <v>6332</v>
      </c>
      <c r="D6237" t="str">
        <f>RIGHT(tbStoricoOrdini[[#This Row],[ORDINE]],4)</f>
        <v>6234</v>
      </c>
      <c r="E6237" t="s">
        <v>56</v>
      </c>
      <c r="F6237" t="str">
        <f>VLOOKUP(tbStoricoOrdini[[#This Row],[CLIENTE]],tbClienti[],3,FALSE)</f>
        <v>Piemonte</v>
      </c>
      <c r="G6237" t="str">
        <f>VLOOKUP(tbStoricoOrdini[[#This Row],[CLIENTE]],tbClienti[],7,FALSE)</f>
        <v>CB</v>
      </c>
      <c r="H6237" t="s">
        <v>79</v>
      </c>
      <c r="I6237" t="str">
        <f>IF(LEFT(tbStoricoOrdini[[#This Row],[ARTICOLO]],3) = "COG","COG",LEFT(tbStoricoOrdini[[#This Row],[ARTICOLO]],FIND(" ",tbStoricoOrdini[[#This Row],[ARTICOLO]])-1))</f>
        <v>COG</v>
      </c>
      <c r="J6237" t="str">
        <f>MID(tbStoricoOrdini[[#This Row],[ARTICOLO]],FIND(" ",tbStoricoOrdini[[#This Row],[ARTICOLO]])+1,4)</f>
        <v>4000</v>
      </c>
      <c r="K6237" t="str">
        <f>IFERROR(RIGHT(tbStoricoOrdini[[#This Row],[ARTICOLO]],LEN(tbStoricoOrdini[[#This Row],[ARTICOLO]])-FIND(" ",tbStoricoOrdini[[#This Row],[ARTICOLO]],FIND(" ",tbStoricoOrdini[[#This Row],[ARTICOLO]]) +1)),"")</f>
        <v>Plus</v>
      </c>
      <c r="L6237" s="3">
        <f>VLOOKUP(tbStoricoOrdini[[#This Row],[ARTICOLO]],tbArticoli[],2,FALSE)</f>
        <v>240</v>
      </c>
      <c r="M6237" s="22">
        <f>tbStoricoOrdini[[#This Row],[IMPORTO]]/tbStoricoOrdini[[#This Row],[PREZZO]]</f>
        <v>0.14583333333333334</v>
      </c>
      <c r="N6237" t="s">
        <v>9</v>
      </c>
      <c r="O6237" s="8">
        <f>VLOOKUP(tbStoricoOrdini[[#This Row],[AGENTE]],tbAgenti[],2,FALSE)</f>
        <v>0.05</v>
      </c>
      <c r="P6237" s="2">
        <v>35</v>
      </c>
      <c r="Q6237" s="2">
        <f>tbStoricoOrdini[[#This Row],[IMPORTO]]*tbStoricoOrdini[[#This Row],[% COMM.]]</f>
        <v>1.75</v>
      </c>
      <c r="R6237" s="2">
        <f>tbStoricoOrdini[[#This Row],[TOT. COMM.]]+tbStoricoOrdini[[#This Row],[IMPORTO]]</f>
        <v>36.75</v>
      </c>
    </row>
    <row r="6238" spans="1:18">
      <c r="A6238" s="1">
        <v>44013</v>
      </c>
      <c r="B6238" s="7">
        <f>MONTH(tbStoricoOrdini[[#This Row],[DATA]])</f>
        <v>7</v>
      </c>
      <c r="C6238" t="s">
        <v>6333</v>
      </c>
      <c r="D6238" t="str">
        <f>RIGHT(tbStoricoOrdini[[#This Row],[ORDINE]],4)</f>
        <v>6235</v>
      </c>
      <c r="E6238" t="s">
        <v>56</v>
      </c>
      <c r="F6238" t="str">
        <f>VLOOKUP(tbStoricoOrdini[[#This Row],[CLIENTE]],tbClienti[],3,FALSE)</f>
        <v>Piemonte</v>
      </c>
      <c r="G6238" t="str">
        <f>VLOOKUP(tbStoricoOrdini[[#This Row],[CLIENTE]],tbClienti[],7,FALSE)</f>
        <v>CB</v>
      </c>
      <c r="H6238" t="s">
        <v>63</v>
      </c>
      <c r="I6238" t="str">
        <f>IF(LEFT(tbStoricoOrdini[[#This Row],[ARTICOLO]],3) = "COG","COG",LEFT(tbStoricoOrdini[[#This Row],[ARTICOLO]],FIND(" ",tbStoricoOrdini[[#This Row],[ARTICOLO]])-1))</f>
        <v>KLM</v>
      </c>
      <c r="J6238" t="str">
        <f>MID(tbStoricoOrdini[[#This Row],[ARTICOLO]],FIND(" ",tbStoricoOrdini[[#This Row],[ARTICOLO]])+1,4)</f>
        <v>3000</v>
      </c>
      <c r="K6238" t="str">
        <f>IFERROR(RIGHT(tbStoricoOrdini[[#This Row],[ARTICOLO]],LEN(tbStoricoOrdini[[#This Row],[ARTICOLO]])-FIND(" ",tbStoricoOrdini[[#This Row],[ARTICOLO]],FIND(" ",tbStoricoOrdini[[#This Row],[ARTICOLO]]) +1)),"")</f>
        <v>Plus</v>
      </c>
      <c r="L6238" s="3">
        <f>VLOOKUP(tbStoricoOrdini[[#This Row],[ARTICOLO]],tbArticoli[],2,FALSE)</f>
        <v>145</v>
      </c>
      <c r="M6238" s="22">
        <f>tbStoricoOrdini[[#This Row],[IMPORTO]]/tbStoricoOrdini[[#This Row],[PREZZO]]</f>
        <v>1002.8758620689655</v>
      </c>
      <c r="N6238" t="s">
        <v>9</v>
      </c>
      <c r="O6238" s="8">
        <f>VLOOKUP(tbStoricoOrdini[[#This Row],[AGENTE]],tbAgenti[],2,FALSE)</f>
        <v>0.05</v>
      </c>
      <c r="P6238" s="2">
        <v>145417</v>
      </c>
      <c r="Q6238" s="2">
        <f>tbStoricoOrdini[[#This Row],[IMPORTO]]*tbStoricoOrdini[[#This Row],[% COMM.]]</f>
        <v>7270.85</v>
      </c>
      <c r="R6238" s="2">
        <f>tbStoricoOrdini[[#This Row],[TOT. COMM.]]+tbStoricoOrdini[[#This Row],[IMPORTO]]</f>
        <v>152687.85</v>
      </c>
    </row>
    <row r="6239" spans="1:18">
      <c r="A6239" s="1">
        <v>44013</v>
      </c>
      <c r="B6239" s="7">
        <f>MONTH(tbStoricoOrdini[[#This Row],[DATA]])</f>
        <v>7</v>
      </c>
      <c r="C6239" t="s">
        <v>6334</v>
      </c>
      <c r="D6239" t="str">
        <f>RIGHT(tbStoricoOrdini[[#This Row],[ORDINE]],4)</f>
        <v>6236</v>
      </c>
      <c r="E6239" t="s">
        <v>56</v>
      </c>
      <c r="F6239" t="str">
        <f>VLOOKUP(tbStoricoOrdini[[#This Row],[CLIENTE]],tbClienti[],3,FALSE)</f>
        <v>Piemonte</v>
      </c>
      <c r="G6239" t="str">
        <f>VLOOKUP(tbStoricoOrdini[[#This Row],[CLIENTE]],tbClienti[],7,FALSE)</f>
        <v>CB</v>
      </c>
      <c r="H6239" t="s">
        <v>66</v>
      </c>
      <c r="I6239" t="str">
        <f>IF(LEFT(tbStoricoOrdini[[#This Row],[ARTICOLO]],3) = "COG","COG",LEFT(tbStoricoOrdini[[#This Row],[ARTICOLO]],FIND(" ",tbStoricoOrdini[[#This Row],[ARTICOLO]])-1))</f>
        <v>BAG</v>
      </c>
      <c r="J6239" t="str">
        <f>MID(tbStoricoOrdini[[#This Row],[ARTICOLO]],FIND(" ",tbStoricoOrdini[[#This Row],[ARTICOLO]])+1,4)</f>
        <v>2500</v>
      </c>
      <c r="K6239" t="str">
        <f>IFERROR(RIGHT(tbStoricoOrdini[[#This Row],[ARTICOLO]],LEN(tbStoricoOrdini[[#This Row],[ARTICOLO]])-FIND(" ",tbStoricoOrdini[[#This Row],[ARTICOLO]],FIND(" ",tbStoricoOrdini[[#This Row],[ARTICOLO]]) +1)),"")</f>
        <v>Plus</v>
      </c>
      <c r="L6239" s="3">
        <f>VLOOKUP(tbStoricoOrdini[[#This Row],[ARTICOLO]],tbArticoli[],2,FALSE)</f>
        <v>220</v>
      </c>
      <c r="M6239" s="22">
        <f>tbStoricoOrdini[[#This Row],[IMPORTO]]/tbStoricoOrdini[[#This Row],[PREZZO]]</f>
        <v>0.43636363636363634</v>
      </c>
      <c r="N6239" t="s">
        <v>9</v>
      </c>
      <c r="O6239" s="8">
        <f>VLOOKUP(tbStoricoOrdini[[#This Row],[AGENTE]],tbAgenti[],2,FALSE)</f>
        <v>0.05</v>
      </c>
      <c r="P6239" s="2">
        <v>96</v>
      </c>
      <c r="Q6239" s="2">
        <f>tbStoricoOrdini[[#This Row],[IMPORTO]]*tbStoricoOrdini[[#This Row],[% COMM.]]</f>
        <v>4.8000000000000007</v>
      </c>
      <c r="R6239" s="2">
        <f>tbStoricoOrdini[[#This Row],[TOT. COMM.]]+tbStoricoOrdini[[#This Row],[IMPORTO]]</f>
        <v>100.8</v>
      </c>
    </row>
    <row r="6240" spans="1:18">
      <c r="A6240" s="1">
        <v>44013</v>
      </c>
      <c r="B6240" s="7">
        <f>MONTH(tbStoricoOrdini[[#This Row],[DATA]])</f>
        <v>7</v>
      </c>
      <c r="C6240" t="s">
        <v>6335</v>
      </c>
      <c r="D6240" t="str">
        <f>RIGHT(tbStoricoOrdini[[#This Row],[ORDINE]],4)</f>
        <v>6237</v>
      </c>
      <c r="E6240" t="s">
        <v>56</v>
      </c>
      <c r="F6240" t="str">
        <f>VLOOKUP(tbStoricoOrdini[[#This Row],[CLIENTE]],tbClienti[],3,FALSE)</f>
        <v>Piemonte</v>
      </c>
      <c r="G6240" t="str">
        <f>VLOOKUP(tbStoricoOrdini[[#This Row],[CLIENTE]],tbClienti[],7,FALSE)</f>
        <v>CB</v>
      </c>
      <c r="H6240" t="s">
        <v>69</v>
      </c>
      <c r="I6240" t="str">
        <f>IF(LEFT(tbStoricoOrdini[[#This Row],[ARTICOLO]],3) = "COG","COG",LEFT(tbStoricoOrdini[[#This Row],[ARTICOLO]],FIND(" ",tbStoricoOrdini[[#This Row],[ARTICOLO]])-1))</f>
        <v>BAG</v>
      </c>
      <c r="J6240" t="str">
        <f>MID(tbStoricoOrdini[[#This Row],[ARTICOLO]],FIND(" ",tbStoricoOrdini[[#This Row],[ARTICOLO]])+1,4)</f>
        <v>1121</v>
      </c>
      <c r="K6240" t="str">
        <f>IFERROR(RIGHT(tbStoricoOrdini[[#This Row],[ARTICOLO]],LEN(tbStoricoOrdini[[#This Row],[ARTICOLO]])-FIND(" ",tbStoricoOrdini[[#This Row],[ARTICOLO]],FIND(" ",tbStoricoOrdini[[#This Row],[ARTICOLO]]) +1)),"")</f>
        <v>Gold</v>
      </c>
      <c r="L6240" s="3">
        <f>VLOOKUP(tbStoricoOrdini[[#This Row],[ARTICOLO]],tbArticoli[],2,FALSE)</f>
        <v>230</v>
      </c>
      <c r="M6240" s="22">
        <f>tbStoricoOrdini[[#This Row],[IMPORTO]]/tbStoricoOrdini[[#This Row],[PREZZO]]</f>
        <v>1.4217391304347826</v>
      </c>
      <c r="N6240" t="s">
        <v>9</v>
      </c>
      <c r="O6240" s="8">
        <f>VLOOKUP(tbStoricoOrdini[[#This Row],[AGENTE]],tbAgenti[],2,FALSE)</f>
        <v>0.05</v>
      </c>
      <c r="P6240" s="2">
        <v>327</v>
      </c>
      <c r="Q6240" s="2">
        <f>tbStoricoOrdini[[#This Row],[IMPORTO]]*tbStoricoOrdini[[#This Row],[% COMM.]]</f>
        <v>16.350000000000001</v>
      </c>
      <c r="R6240" s="2">
        <f>tbStoricoOrdini[[#This Row],[TOT. COMM.]]+tbStoricoOrdini[[#This Row],[IMPORTO]]</f>
        <v>343.35</v>
      </c>
    </row>
    <row r="6241" spans="1:18">
      <c r="A6241" s="1">
        <v>44013</v>
      </c>
      <c r="B6241" s="7">
        <f>MONTH(tbStoricoOrdini[[#This Row],[DATA]])</f>
        <v>7</v>
      </c>
      <c r="C6241" t="s">
        <v>6336</v>
      </c>
      <c r="D6241" t="str">
        <f>RIGHT(tbStoricoOrdini[[#This Row],[ORDINE]],4)</f>
        <v>6238</v>
      </c>
      <c r="E6241" t="s">
        <v>56</v>
      </c>
      <c r="F6241" t="str">
        <f>VLOOKUP(tbStoricoOrdini[[#This Row],[CLIENTE]],tbClienti[],3,FALSE)</f>
        <v>Piemonte</v>
      </c>
      <c r="G6241" t="str">
        <f>VLOOKUP(tbStoricoOrdini[[#This Row],[CLIENTE]],tbClienti[],7,FALSE)</f>
        <v>CB</v>
      </c>
      <c r="H6241" t="s">
        <v>83</v>
      </c>
      <c r="I6241" t="str">
        <f>IF(LEFT(tbStoricoOrdini[[#This Row],[ARTICOLO]],3) = "COG","COG",LEFT(tbStoricoOrdini[[#This Row],[ARTICOLO]],FIND(" ",tbStoricoOrdini[[#This Row],[ARTICOLO]])-1))</f>
        <v>COG</v>
      </c>
      <c r="J6241" t="str">
        <f>MID(tbStoricoOrdini[[#This Row],[ARTICOLO]],FIND(" ",tbStoricoOrdini[[#This Row],[ARTICOLO]])+1,4)</f>
        <v>8000</v>
      </c>
      <c r="K6241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6241" s="3">
        <f>VLOOKUP(tbStoricoOrdini[[#This Row],[ARTICOLO]],tbArticoli[],2,FALSE)</f>
        <v>670</v>
      </c>
      <c r="M6241" s="22">
        <f>tbStoricoOrdini[[#This Row],[IMPORTO]]/tbStoricoOrdini[[#This Row],[PREZZO]]</f>
        <v>0.39701492537313432</v>
      </c>
      <c r="N6241" t="s">
        <v>9</v>
      </c>
      <c r="O6241" s="8">
        <f>VLOOKUP(tbStoricoOrdini[[#This Row],[AGENTE]],tbAgenti[],2,FALSE)</f>
        <v>0.05</v>
      </c>
      <c r="P6241" s="2">
        <v>266</v>
      </c>
      <c r="Q6241" s="2">
        <f>tbStoricoOrdini[[#This Row],[IMPORTO]]*tbStoricoOrdini[[#This Row],[% COMM.]]</f>
        <v>13.3</v>
      </c>
      <c r="R6241" s="2">
        <f>tbStoricoOrdini[[#This Row],[TOT. COMM.]]+tbStoricoOrdini[[#This Row],[IMPORTO]]</f>
        <v>279.3</v>
      </c>
    </row>
    <row r="6242" spans="1:18">
      <c r="A6242" s="1">
        <v>44013</v>
      </c>
      <c r="B6242" s="7">
        <f>MONTH(tbStoricoOrdini[[#This Row],[DATA]])</f>
        <v>7</v>
      </c>
      <c r="C6242" t="s">
        <v>6337</v>
      </c>
      <c r="D6242" t="str">
        <f>RIGHT(tbStoricoOrdini[[#This Row],[ORDINE]],4)</f>
        <v>6239</v>
      </c>
      <c r="E6242" t="s">
        <v>56</v>
      </c>
      <c r="F6242" t="str">
        <f>VLOOKUP(tbStoricoOrdini[[#This Row],[CLIENTE]],tbClienti[],3,FALSE)</f>
        <v>Piemonte</v>
      </c>
      <c r="G6242" t="str">
        <f>VLOOKUP(tbStoricoOrdini[[#This Row],[CLIENTE]],tbClienti[],7,FALSE)</f>
        <v>CB</v>
      </c>
      <c r="H6242" t="s">
        <v>70</v>
      </c>
      <c r="I6242" t="str">
        <f>IF(LEFT(tbStoricoOrdini[[#This Row],[ARTICOLO]],3) = "COG","COG",LEFT(tbStoricoOrdini[[#This Row],[ARTICOLO]],FIND(" ",tbStoricoOrdini[[#This Row],[ARTICOLO]])-1))</f>
        <v>EB08</v>
      </c>
      <c r="J6242" t="str">
        <f>MID(tbStoricoOrdini[[#This Row],[ARTICOLO]],FIND(" ",tbStoricoOrdini[[#This Row],[ARTICOLO]])+1,4)</f>
        <v>7500</v>
      </c>
      <c r="K6242" t="str">
        <f>IFERROR(RIGHT(tbStoricoOrdini[[#This Row],[ARTICOLO]],LEN(tbStoricoOrdini[[#This Row],[ARTICOLO]])-FIND(" ",tbStoricoOrdini[[#This Row],[ARTICOLO]],FIND(" ",tbStoricoOrdini[[#This Row],[ARTICOLO]]) +1)),"")</f>
        <v>Premium</v>
      </c>
      <c r="L6242" s="3">
        <f>VLOOKUP(tbStoricoOrdini[[#This Row],[ARTICOLO]],tbArticoli[],2,FALSE)</f>
        <v>180</v>
      </c>
      <c r="M6242" s="22">
        <f>tbStoricoOrdini[[#This Row],[IMPORTO]]/tbStoricoOrdini[[#This Row],[PREZZO]]</f>
        <v>2.088888888888889</v>
      </c>
      <c r="N6242" t="s">
        <v>9</v>
      </c>
      <c r="O6242" s="8">
        <f>VLOOKUP(tbStoricoOrdini[[#This Row],[AGENTE]],tbAgenti[],2,FALSE)</f>
        <v>0.05</v>
      </c>
      <c r="P6242" s="2">
        <v>376</v>
      </c>
      <c r="Q6242" s="2">
        <f>tbStoricoOrdini[[#This Row],[IMPORTO]]*tbStoricoOrdini[[#This Row],[% COMM.]]</f>
        <v>18.8</v>
      </c>
      <c r="R6242" s="2">
        <f>tbStoricoOrdini[[#This Row],[TOT. COMM.]]+tbStoricoOrdini[[#This Row],[IMPORTO]]</f>
        <v>394.8</v>
      </c>
    </row>
    <row r="6243" spans="1:18">
      <c r="A6243" s="1">
        <v>44013</v>
      </c>
      <c r="B6243" s="7">
        <f>MONTH(tbStoricoOrdini[[#This Row],[DATA]])</f>
        <v>7</v>
      </c>
      <c r="C6243" t="s">
        <v>6338</v>
      </c>
      <c r="D6243" t="str">
        <f>RIGHT(tbStoricoOrdini[[#This Row],[ORDINE]],4)</f>
        <v>6240</v>
      </c>
      <c r="E6243" t="s">
        <v>56</v>
      </c>
      <c r="F6243" t="str">
        <f>VLOOKUP(tbStoricoOrdini[[#This Row],[CLIENTE]],tbClienti[],3,FALSE)</f>
        <v>Piemonte</v>
      </c>
      <c r="G6243" t="str">
        <f>VLOOKUP(tbStoricoOrdini[[#This Row],[CLIENTE]],tbClienti[],7,FALSE)</f>
        <v>CB</v>
      </c>
      <c r="H6243" t="s">
        <v>75</v>
      </c>
      <c r="I6243" t="str">
        <f>IF(LEFT(tbStoricoOrdini[[#This Row],[ARTICOLO]],3) = "COG","COG",LEFT(tbStoricoOrdini[[#This Row],[ARTICOLO]],FIND(" ",tbStoricoOrdini[[#This Row],[ARTICOLO]])-1))</f>
        <v>AVRC</v>
      </c>
      <c r="J6243" t="str">
        <f>MID(tbStoricoOrdini[[#This Row],[ARTICOLO]],FIND(" ",tbStoricoOrdini[[#This Row],[ARTICOLO]])+1,4)</f>
        <v>1000</v>
      </c>
      <c r="K6243" t="str">
        <f>IFERROR(RIGHT(tbStoricoOrdini[[#This Row],[ARTICOLO]],LEN(tbStoricoOrdini[[#This Row],[ARTICOLO]])-FIND(" ",tbStoricoOrdini[[#This Row],[ARTICOLO]],FIND(" ",tbStoricoOrdini[[#This Row],[ARTICOLO]]) +1)),"")</f>
        <v>Silver</v>
      </c>
      <c r="L6243" s="3">
        <f>VLOOKUP(tbStoricoOrdini[[#This Row],[ARTICOLO]],tbArticoli[],2,FALSE)</f>
        <v>390</v>
      </c>
      <c r="M6243" s="22">
        <f>tbStoricoOrdini[[#This Row],[IMPORTO]]/tbStoricoOrdini[[#This Row],[PREZZO]]</f>
        <v>3.8461538461538464E-2</v>
      </c>
      <c r="N6243" t="s">
        <v>9</v>
      </c>
      <c r="O6243" s="8">
        <f>VLOOKUP(tbStoricoOrdini[[#This Row],[AGENTE]],tbAgenti[],2,FALSE)</f>
        <v>0.05</v>
      </c>
      <c r="P6243" s="2">
        <v>15</v>
      </c>
      <c r="Q6243" s="2">
        <f>tbStoricoOrdini[[#This Row],[IMPORTO]]*tbStoricoOrdini[[#This Row],[% COMM.]]</f>
        <v>0.75</v>
      </c>
      <c r="R6243" s="2">
        <f>tbStoricoOrdini[[#This Row],[TOT. COMM.]]+tbStoricoOrdini[[#This Row],[IMPORTO]]</f>
        <v>15.75</v>
      </c>
    </row>
    <row r="6244" spans="1:18">
      <c r="A6244" s="1">
        <v>44013</v>
      </c>
      <c r="B6244" s="7">
        <f>MONTH(tbStoricoOrdini[[#This Row],[DATA]])</f>
        <v>7</v>
      </c>
      <c r="C6244" t="s">
        <v>6339</v>
      </c>
      <c r="D6244" t="str">
        <f>RIGHT(tbStoricoOrdini[[#This Row],[ORDINE]],4)</f>
        <v>6241</v>
      </c>
      <c r="E6244" t="s">
        <v>56</v>
      </c>
      <c r="F6244" t="str">
        <f>VLOOKUP(tbStoricoOrdini[[#This Row],[CLIENTE]],tbClienti[],3,FALSE)</f>
        <v>Piemonte</v>
      </c>
      <c r="G6244" t="str">
        <f>VLOOKUP(tbStoricoOrdini[[#This Row],[CLIENTE]],tbClienti[],7,FALSE)</f>
        <v>CB</v>
      </c>
      <c r="H6244" t="s">
        <v>71</v>
      </c>
      <c r="I6244" t="str">
        <f>IF(LEFT(tbStoricoOrdini[[#This Row],[ARTICOLO]],3) = "COG","COG",LEFT(tbStoricoOrdini[[#This Row],[ARTICOLO]],FIND(" ",tbStoricoOrdini[[#This Row],[ARTICOLO]])-1))</f>
        <v>EB07</v>
      </c>
      <c r="J6244" t="str">
        <f>MID(tbStoricoOrdini[[#This Row],[ARTICOLO]],FIND(" ",tbStoricoOrdini[[#This Row],[ARTICOLO]])+1,4)</f>
        <v>5000</v>
      </c>
      <c r="K6244" t="str">
        <f>IFERROR(RIGHT(tbStoricoOrdini[[#This Row],[ARTICOLO]],LEN(tbStoricoOrdini[[#This Row],[ARTICOLO]])-FIND(" ",tbStoricoOrdini[[#This Row],[ARTICOLO]],FIND(" ",tbStoricoOrdini[[#This Row],[ARTICOLO]]) +1)),"")</f>
        <v/>
      </c>
      <c r="L6244" s="3">
        <f>VLOOKUP(tbStoricoOrdini[[#This Row],[ARTICOLO]],tbArticoli[],2,FALSE)</f>
        <v>140</v>
      </c>
      <c r="M6244" s="22">
        <f>tbStoricoOrdini[[#This Row],[IMPORTO]]/tbStoricoOrdini[[#This Row],[PREZZO]]</f>
        <v>7.7571428571428571</v>
      </c>
      <c r="N6244" t="s">
        <v>9</v>
      </c>
      <c r="O6244" s="8">
        <f>VLOOKUP(tbStoricoOrdini[[#This Row],[AGENTE]],tbAgenti[],2,FALSE)</f>
        <v>0.05</v>
      </c>
      <c r="P6244" s="2">
        <v>1086</v>
      </c>
      <c r="Q6244" s="2">
        <f>tbStoricoOrdini[[#This Row],[IMPORTO]]*tbStoricoOrdini[[#This Row],[% COMM.]]</f>
        <v>54.300000000000004</v>
      </c>
      <c r="R6244" s="2">
        <f>tbStoricoOrdini[[#This Row],[TOT. COMM.]]+tbStoricoOrdini[[#This Row],[IMPORTO]]</f>
        <v>1140.3</v>
      </c>
    </row>
    <row r="6245" spans="1:18">
      <c r="A6245" s="1">
        <v>44013</v>
      </c>
      <c r="B6245" s="7">
        <f>MONTH(tbStoricoOrdini[[#This Row],[DATA]])</f>
        <v>7</v>
      </c>
      <c r="C6245" t="s">
        <v>6340</v>
      </c>
      <c r="D6245" t="str">
        <f>RIGHT(tbStoricoOrdini[[#This Row],[ORDINE]],4)</f>
        <v>6242</v>
      </c>
      <c r="E6245" t="s">
        <v>56</v>
      </c>
      <c r="F6245" t="str">
        <f>VLOOKUP(tbStoricoOrdini[[#This Row],[CLIENTE]],tbClienti[],3,FALSE)</f>
        <v>Piemonte</v>
      </c>
      <c r="G6245" t="str">
        <f>VLOOKUP(tbStoricoOrdini[[#This Row],[CLIENTE]],tbClienti[],7,FALSE)</f>
        <v>CB</v>
      </c>
      <c r="H6245" t="s">
        <v>76</v>
      </c>
      <c r="I6245" t="str">
        <f>IF(LEFT(tbStoricoOrdini[[#This Row],[ARTICOLO]],3) = "COG","COG",LEFT(tbStoricoOrdini[[#This Row],[ARTICOLO]],FIND(" ",tbStoricoOrdini[[#This Row],[ARTICOLO]])-1))</f>
        <v>COG</v>
      </c>
      <c r="J6245" t="str">
        <f>MID(tbStoricoOrdini[[#This Row],[ARTICOLO]],FIND(" ",tbStoricoOrdini[[#This Row],[ARTICOLO]])+1,4)</f>
        <v>1000</v>
      </c>
      <c r="K6245" t="str">
        <f>IFERROR(RIGHT(tbStoricoOrdini[[#This Row],[ARTICOLO]],LEN(tbStoricoOrdini[[#This Row],[ARTICOLO]])-FIND(" ",tbStoricoOrdini[[#This Row],[ARTICOLO]],FIND(" ",tbStoricoOrdini[[#This Row],[ARTICOLO]]) +1)),"")</f>
        <v/>
      </c>
      <c r="L6245" s="3">
        <f>VLOOKUP(tbStoricoOrdini[[#This Row],[ARTICOLO]],tbArticoli[],2,FALSE)</f>
        <v>150</v>
      </c>
      <c r="M6245" s="22">
        <f>tbStoricoOrdini[[#This Row],[IMPORTO]]/tbStoricoOrdini[[#This Row],[PREZZO]]</f>
        <v>1.1266666666666667</v>
      </c>
      <c r="N6245" t="s">
        <v>9</v>
      </c>
      <c r="O6245" s="8">
        <f>VLOOKUP(tbStoricoOrdini[[#This Row],[AGENTE]],tbAgenti[],2,FALSE)</f>
        <v>0.05</v>
      </c>
      <c r="P6245" s="2">
        <v>169</v>
      </c>
      <c r="Q6245" s="2">
        <f>tbStoricoOrdini[[#This Row],[IMPORTO]]*tbStoricoOrdini[[#This Row],[% COMM.]]</f>
        <v>8.4500000000000011</v>
      </c>
      <c r="R6245" s="2">
        <f>tbStoricoOrdini[[#This Row],[TOT. COMM.]]+tbStoricoOrdini[[#This Row],[IMPORTO]]</f>
        <v>177.45</v>
      </c>
    </row>
    <row r="6246" spans="1:18">
      <c r="A6246" s="1">
        <v>44013</v>
      </c>
      <c r="B6246" s="7">
        <f>MONTH(tbStoricoOrdini[[#This Row],[DATA]])</f>
        <v>7</v>
      </c>
      <c r="C6246" t="s">
        <v>6341</v>
      </c>
      <c r="D6246" t="str">
        <f>RIGHT(tbStoricoOrdini[[#This Row],[ORDINE]],4)</f>
        <v>6243</v>
      </c>
      <c r="E6246" t="s">
        <v>56</v>
      </c>
      <c r="F6246" t="str">
        <f>VLOOKUP(tbStoricoOrdini[[#This Row],[CLIENTE]],tbClienti[],3,FALSE)</f>
        <v>Piemonte</v>
      </c>
      <c r="G6246" t="str">
        <f>VLOOKUP(tbStoricoOrdini[[#This Row],[CLIENTE]],tbClienti[],7,FALSE)</f>
        <v>CB</v>
      </c>
      <c r="H6246" t="s">
        <v>72</v>
      </c>
      <c r="I6246" t="str">
        <f>IF(LEFT(tbStoricoOrdini[[#This Row],[ARTICOLO]],3) = "COG","COG",LEFT(tbStoricoOrdini[[#This Row],[ARTICOLO]],FIND(" ",tbStoricoOrdini[[#This Row],[ARTICOLO]])-1))</f>
        <v>EB06</v>
      </c>
      <c r="J6246" t="str">
        <f>MID(tbStoricoOrdini[[#This Row],[ARTICOLO]],FIND(" ",tbStoricoOrdini[[#This Row],[ARTICOLO]])+1,4)</f>
        <v>3000</v>
      </c>
      <c r="K6246" t="str">
        <f>IFERROR(RIGHT(tbStoricoOrdini[[#This Row],[ARTICOLO]],LEN(tbStoricoOrdini[[#This Row],[ARTICOLO]])-FIND(" ",tbStoricoOrdini[[#This Row],[ARTICOLO]],FIND(" ",tbStoricoOrdini[[#This Row],[ARTICOLO]]) +1)),"")</f>
        <v>Medium</v>
      </c>
      <c r="L6246" s="3">
        <f>VLOOKUP(tbStoricoOrdini[[#This Row],[ARTICOLO]],tbArticoli[],2,FALSE)</f>
        <v>120</v>
      </c>
      <c r="M6246" s="22">
        <f>tbStoricoOrdini[[#This Row],[IMPORTO]]/tbStoricoOrdini[[#This Row],[PREZZO]]</f>
        <v>32.766666666666666</v>
      </c>
      <c r="N6246" t="s">
        <v>9</v>
      </c>
      <c r="O6246" s="8">
        <f>VLOOKUP(tbStoricoOrdini[[#This Row],[AGENTE]],tbAgenti[],2,FALSE)</f>
        <v>0.05</v>
      </c>
      <c r="P6246" s="2">
        <v>3932</v>
      </c>
      <c r="Q6246" s="2">
        <f>tbStoricoOrdini[[#This Row],[IMPORTO]]*tbStoricoOrdini[[#This Row],[% COMM.]]</f>
        <v>196.60000000000002</v>
      </c>
      <c r="R6246" s="2">
        <f>tbStoricoOrdini[[#This Row],[TOT. COMM.]]+tbStoricoOrdini[[#This Row],[IMPORTO]]</f>
        <v>4128.6000000000004</v>
      </c>
    </row>
  </sheetData>
  <phoneticPr fontId="1" type="noConversion"/>
  <conditionalFormatting sqref="V4:V10">
    <cfRule type="iconSet" priority="2">
      <iconSet iconSet="3Arrows">
        <cfvo type="percent" val="0"/>
        <cfvo type="num" val="0"/>
        <cfvo type="num" val="0.01"/>
      </iconSet>
    </cfRule>
  </conditionalFormatting>
  <conditionalFormatting sqref="P4:P6246">
    <cfRule type="cellIs" dxfId="17" priority="1" operator="lessThan">
      <formula>5</formula>
    </cfRule>
  </conditionalFormatting>
  <dataValidations disablePrompts="1" count="1">
    <dataValidation type="list" allowBlank="1" showInputMessage="1" showErrorMessage="1" sqref="T13" xr:uid="{B7B9F96F-35C6-4C8E-957C-C5DC87D5C532}">
      <formula1>agenti</formula1>
    </dataValidation>
  </dataValidations>
  <pageMargins left="0.7" right="0.7" top="0.75" bottom="0.75" header="0.3" footer="0.3"/>
  <pageSetup paperSize="9" orientation="portrait" r:id="rId1"/>
  <tableParts count="2">
    <tablePart r:id="rId2"/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FF3E00-9E70-4B6E-BB84-A6A74908CE0D}">
  <sheetPr codeName="AG"/>
  <dimension ref="A1:E17"/>
  <sheetViews>
    <sheetView showGridLines="0" zoomScale="130" zoomScaleNormal="130" workbookViewId="0">
      <selection activeCell="B11" sqref="B11"/>
    </sheetView>
  </sheetViews>
  <sheetFormatPr defaultRowHeight="18"/>
  <cols>
    <col min="1" max="1" width="13.09765625" bestFit="1" customWidth="1"/>
    <col min="2" max="2" width="14.19921875" bestFit="1" customWidth="1"/>
    <col min="3" max="3" width="25.296875" bestFit="1" customWidth="1"/>
    <col min="5" max="5" width="10.69921875" customWidth="1"/>
  </cols>
  <sheetData>
    <row r="1" spans="1:5">
      <c r="A1" t="s">
        <v>5</v>
      </c>
      <c r="B1" t="s">
        <v>85</v>
      </c>
      <c r="C1" t="s">
        <v>6399</v>
      </c>
      <c r="D1" t="s">
        <v>6416</v>
      </c>
      <c r="E1" t="s">
        <v>6417</v>
      </c>
    </row>
    <row r="2" spans="1:5">
      <c r="A2" t="s">
        <v>14</v>
      </c>
      <c r="B2">
        <v>0.05</v>
      </c>
      <c r="C2" t="s">
        <v>6400</v>
      </c>
      <c r="D2" t="s">
        <v>6371</v>
      </c>
      <c r="E2" t="s">
        <v>6418</v>
      </c>
    </row>
    <row r="3" spans="1:5">
      <c r="A3" t="s">
        <v>9</v>
      </c>
      <c r="B3">
        <v>0.05</v>
      </c>
      <c r="C3" t="s">
        <v>6401</v>
      </c>
      <c r="D3" t="s">
        <v>6371</v>
      </c>
      <c r="E3" t="s">
        <v>6419</v>
      </c>
    </row>
    <row r="4" spans="1:5">
      <c r="A4" t="s">
        <v>7</v>
      </c>
      <c r="B4">
        <v>0.03</v>
      </c>
      <c r="C4" t="s">
        <v>6402</v>
      </c>
      <c r="D4" t="s">
        <v>6371</v>
      </c>
      <c r="E4" t="s">
        <v>6420</v>
      </c>
    </row>
    <row r="5" spans="1:5">
      <c r="A5" t="s">
        <v>8</v>
      </c>
      <c r="B5">
        <v>0.05</v>
      </c>
      <c r="C5" t="s">
        <v>6403</v>
      </c>
      <c r="D5" t="s">
        <v>6371</v>
      </c>
      <c r="E5" t="s">
        <v>6421</v>
      </c>
    </row>
    <row r="6" spans="1:5">
      <c r="A6" t="s">
        <v>10</v>
      </c>
      <c r="B6">
        <v>3.6999999999999998E-2</v>
      </c>
      <c r="C6" t="s">
        <v>6404</v>
      </c>
      <c r="D6" t="s">
        <v>6371</v>
      </c>
      <c r="E6" t="s">
        <v>6422</v>
      </c>
    </row>
    <row r="7" spans="1:5">
      <c r="A7" t="s">
        <v>11</v>
      </c>
      <c r="B7">
        <v>0.04</v>
      </c>
      <c r="C7" t="s">
        <v>6405</v>
      </c>
      <c r="D7" t="s">
        <v>6371</v>
      </c>
      <c r="E7" t="s">
        <v>6423</v>
      </c>
    </row>
    <row r="8" spans="1:5">
      <c r="A8" t="s">
        <v>12</v>
      </c>
      <c r="B8">
        <v>0.05</v>
      </c>
      <c r="C8" t="s">
        <v>6406</v>
      </c>
      <c r="D8" t="s">
        <v>6371</v>
      </c>
      <c r="E8" t="s">
        <v>6424</v>
      </c>
    </row>
    <row r="9" spans="1:5">
      <c r="A9" t="s">
        <v>13</v>
      </c>
      <c r="B9">
        <v>0.1</v>
      </c>
      <c r="C9" t="s">
        <v>6407</v>
      </c>
      <c r="D9" t="s">
        <v>6371</v>
      </c>
      <c r="E9" t="s">
        <v>6425</v>
      </c>
    </row>
    <row r="10" spans="1:5">
      <c r="A10" t="s">
        <v>6</v>
      </c>
      <c r="B10">
        <v>7.4999999999999997E-2</v>
      </c>
      <c r="C10" t="s">
        <v>6408</v>
      </c>
      <c r="D10" t="s">
        <v>6371</v>
      </c>
      <c r="E10" t="s">
        <v>6426</v>
      </c>
    </row>
    <row r="11" spans="1:5">
      <c r="A11" t="s">
        <v>15</v>
      </c>
      <c r="B11">
        <v>0.08</v>
      </c>
      <c r="C11" t="s">
        <v>6409</v>
      </c>
      <c r="D11" t="s">
        <v>6371</v>
      </c>
      <c r="E11" t="s">
        <v>6427</v>
      </c>
    </row>
    <row r="12" spans="1:5">
      <c r="A12" t="s">
        <v>16</v>
      </c>
      <c r="B12">
        <v>0.05</v>
      </c>
      <c r="C12" t="s">
        <v>6410</v>
      </c>
      <c r="D12" t="s">
        <v>6371</v>
      </c>
      <c r="E12" t="s">
        <v>6428</v>
      </c>
    </row>
    <row r="13" spans="1:5">
      <c r="A13" t="s">
        <v>17</v>
      </c>
      <c r="B13">
        <v>0.08</v>
      </c>
      <c r="C13" t="s">
        <v>6411</v>
      </c>
      <c r="D13" t="s">
        <v>6371</v>
      </c>
      <c r="E13" t="s">
        <v>6429</v>
      </c>
    </row>
    <row r="14" spans="1:5">
      <c r="A14" t="s">
        <v>18</v>
      </c>
      <c r="B14">
        <v>0.03</v>
      </c>
      <c r="C14" t="s">
        <v>6412</v>
      </c>
      <c r="D14" t="s">
        <v>6371</v>
      </c>
      <c r="E14" t="s">
        <v>6430</v>
      </c>
    </row>
    <row r="15" spans="1:5">
      <c r="A15" t="s">
        <v>39</v>
      </c>
      <c r="B15">
        <v>0.05</v>
      </c>
      <c r="C15" t="s">
        <v>6413</v>
      </c>
      <c r="D15" t="s">
        <v>6371</v>
      </c>
      <c r="E15" t="s">
        <v>6431</v>
      </c>
    </row>
    <row r="16" spans="1:5">
      <c r="A16" t="s">
        <v>19</v>
      </c>
      <c r="B16">
        <v>0.05</v>
      </c>
      <c r="C16" t="s">
        <v>6414</v>
      </c>
      <c r="D16" t="s">
        <v>6371</v>
      </c>
      <c r="E16" t="s">
        <v>6432</v>
      </c>
    </row>
    <row r="17" spans="1:5">
      <c r="A17" t="s">
        <v>20</v>
      </c>
      <c r="B17">
        <v>0.05</v>
      </c>
      <c r="C17" t="s">
        <v>6415</v>
      </c>
      <c r="D17" t="s">
        <v>6371</v>
      </c>
      <c r="E17" t="s">
        <v>6433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DDD1DD-E1FF-4428-9C11-CBCDA5C452AB}">
  <sheetPr codeName="ART"/>
  <dimension ref="A1:C25"/>
  <sheetViews>
    <sheetView showGridLines="0" zoomScale="160" zoomScaleNormal="160" workbookViewId="0">
      <selection sqref="A1:C25"/>
    </sheetView>
  </sheetViews>
  <sheetFormatPr defaultRowHeight="18"/>
  <cols>
    <col min="1" max="1" width="19.796875" bestFit="1" customWidth="1"/>
    <col min="3" max="3" width="23.8984375" customWidth="1"/>
  </cols>
  <sheetData>
    <row r="1" spans="1:3">
      <c r="A1" t="s">
        <v>2</v>
      </c>
      <c r="B1" t="s">
        <v>84</v>
      </c>
      <c r="C1" t="s">
        <v>98</v>
      </c>
    </row>
    <row r="2" spans="1:3">
      <c r="A2" t="s">
        <v>61</v>
      </c>
      <c r="B2">
        <v>150</v>
      </c>
      <c r="C2">
        <v>10</v>
      </c>
    </row>
    <row r="3" spans="1:3">
      <c r="A3" t="s">
        <v>60</v>
      </c>
      <c r="B3">
        <v>175</v>
      </c>
      <c r="C3">
        <v>12</v>
      </c>
    </row>
    <row r="4" spans="1:3">
      <c r="A4" t="s">
        <v>62</v>
      </c>
      <c r="B4">
        <v>130</v>
      </c>
      <c r="C4">
        <v>11</v>
      </c>
    </row>
    <row r="5" spans="1:3">
      <c r="A5" t="s">
        <v>63</v>
      </c>
      <c r="B5">
        <v>145</v>
      </c>
      <c r="C5">
        <v>8</v>
      </c>
    </row>
    <row r="6" spans="1:3">
      <c r="A6" t="s">
        <v>64</v>
      </c>
      <c r="B6">
        <v>50</v>
      </c>
      <c r="C6">
        <v>4</v>
      </c>
    </row>
    <row r="7" spans="1:3">
      <c r="A7" t="s">
        <v>65</v>
      </c>
      <c r="B7">
        <v>75</v>
      </c>
      <c r="C7">
        <v>9</v>
      </c>
    </row>
    <row r="8" spans="1:3">
      <c r="A8" t="s">
        <v>66</v>
      </c>
      <c r="B8">
        <v>220</v>
      </c>
      <c r="C8">
        <v>15</v>
      </c>
    </row>
    <row r="9" spans="1:3">
      <c r="A9" t="s">
        <v>67</v>
      </c>
      <c r="B9">
        <v>210</v>
      </c>
      <c r="C9">
        <v>3</v>
      </c>
    </row>
    <row r="10" spans="1:3">
      <c r="A10" t="s">
        <v>68</v>
      </c>
      <c r="B10">
        <v>250</v>
      </c>
      <c r="C10">
        <v>11</v>
      </c>
    </row>
    <row r="11" spans="1:3">
      <c r="A11" t="s">
        <v>69</v>
      </c>
      <c r="B11">
        <v>230</v>
      </c>
      <c r="C11">
        <v>20</v>
      </c>
    </row>
    <row r="12" spans="1:3">
      <c r="A12" t="s">
        <v>70</v>
      </c>
      <c r="B12">
        <v>180</v>
      </c>
      <c r="C12">
        <v>21</v>
      </c>
    </row>
    <row r="13" spans="1:3">
      <c r="A13" t="s">
        <v>71</v>
      </c>
      <c r="B13">
        <v>140</v>
      </c>
      <c r="C13">
        <v>8</v>
      </c>
    </row>
    <row r="14" spans="1:3">
      <c r="A14" t="s">
        <v>72</v>
      </c>
      <c r="B14">
        <v>120</v>
      </c>
      <c r="C14">
        <v>7</v>
      </c>
    </row>
    <row r="15" spans="1:3">
      <c r="A15" t="s">
        <v>73</v>
      </c>
      <c r="B15">
        <v>130</v>
      </c>
      <c r="C15">
        <v>8</v>
      </c>
    </row>
    <row r="16" spans="1:3">
      <c r="A16" t="s">
        <v>74</v>
      </c>
      <c r="B16">
        <v>500</v>
      </c>
      <c r="C16">
        <v>12</v>
      </c>
    </row>
    <row r="17" spans="1:3">
      <c r="A17" t="s">
        <v>75</v>
      </c>
      <c r="B17">
        <v>390</v>
      </c>
      <c r="C17">
        <v>15</v>
      </c>
    </row>
    <row r="18" spans="1:3">
      <c r="A18" t="s">
        <v>76</v>
      </c>
      <c r="B18">
        <v>150</v>
      </c>
      <c r="C18">
        <v>8</v>
      </c>
    </row>
    <row r="19" spans="1:3">
      <c r="A19" t="s">
        <v>77</v>
      </c>
      <c r="B19">
        <v>200</v>
      </c>
      <c r="C19">
        <v>8</v>
      </c>
    </row>
    <row r="20" spans="1:3">
      <c r="A20" t="s">
        <v>78</v>
      </c>
      <c r="B20">
        <v>220</v>
      </c>
      <c r="C20">
        <v>9</v>
      </c>
    </row>
    <row r="21" spans="1:3">
      <c r="A21" t="s">
        <v>79</v>
      </c>
      <c r="B21">
        <v>240</v>
      </c>
      <c r="C21">
        <v>14</v>
      </c>
    </row>
    <row r="22" spans="1:3">
      <c r="A22" t="s">
        <v>80</v>
      </c>
      <c r="B22">
        <v>300</v>
      </c>
      <c r="C22">
        <v>13</v>
      </c>
    </row>
    <row r="23" spans="1:3">
      <c r="A23" t="s">
        <v>81</v>
      </c>
      <c r="B23">
        <v>450</v>
      </c>
      <c r="C23">
        <v>14</v>
      </c>
    </row>
    <row r="24" spans="1:3">
      <c r="A24" t="s">
        <v>82</v>
      </c>
      <c r="B24">
        <v>500</v>
      </c>
      <c r="C24">
        <v>18</v>
      </c>
    </row>
    <row r="25" spans="1:3">
      <c r="A25" t="s">
        <v>83</v>
      </c>
      <c r="B25">
        <v>670</v>
      </c>
      <c r="C25">
        <v>22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DEC06C-D690-446A-B415-6EA255EF9ED8}">
  <sheetPr codeName="CLI"/>
  <dimension ref="A1:H39"/>
  <sheetViews>
    <sheetView showGridLines="0" topLeftCell="A4" zoomScale="150" zoomScaleNormal="150" workbookViewId="0">
      <selection activeCell="E21" sqref="E21:E22"/>
    </sheetView>
  </sheetViews>
  <sheetFormatPr defaultRowHeight="18"/>
  <cols>
    <col min="1" max="1" width="20.3984375" bestFit="1" customWidth="1"/>
    <col min="2" max="2" width="13.796875" bestFit="1" customWidth="1"/>
    <col min="3" max="3" width="9.5" customWidth="1"/>
    <col min="5" max="5" width="9.796875" bestFit="1" customWidth="1"/>
    <col min="6" max="6" width="15.796875" style="23" bestFit="1" customWidth="1"/>
  </cols>
  <sheetData>
    <row r="1" spans="1:7">
      <c r="A1" t="s">
        <v>3</v>
      </c>
      <c r="B1" t="s">
        <v>6439</v>
      </c>
      <c r="C1" t="s">
        <v>86</v>
      </c>
      <c r="D1" t="s">
        <v>87</v>
      </c>
      <c r="E1" t="s">
        <v>6444</v>
      </c>
      <c r="F1" s="24" t="s">
        <v>6445</v>
      </c>
      <c r="G1" t="s">
        <v>6446</v>
      </c>
    </row>
    <row r="2" spans="1:7">
      <c r="A2" t="s">
        <v>30</v>
      </c>
      <c r="B2" t="str">
        <f>RIGHT(tbClienti[[#This Row],[CLIENTE]],LEN(tbClienti[[#This Row],[CLIENTE]])-FIND("@",SUBSTITUTE(tbClienti[[#This Row],[CLIENTE]]," ","@",LEN(tbClienti[[#This Row],[CLIENTE]])-LEN(SUBSTITUTE(tbClienti[[#This Row],[CLIENTE]]," ","")))))</f>
        <v>Ltd</v>
      </c>
      <c r="C2" t="s">
        <v>88</v>
      </c>
      <c r="D2" t="s">
        <v>89</v>
      </c>
      <c r="E2">
        <f>COUNTIFS(tbStoricoOrdini[CLIENTE],tbClienti[[#This Row],[CLIENTE]])</f>
        <v>143</v>
      </c>
      <c r="F2" s="25">
        <f>AVERAGEIFS(tbStoricoOrdini[IMPORTO],tbStoricoOrdini[CLIENTE],tbClienti[[#This Row],[CLIENTE]])</f>
        <v>21814.587412587414</v>
      </c>
      <c r="G2" t="str">
        <f>INDEX(ranking,MATCH(tbClienti[[#This Row],['# ORDINI]],rngOrdini,-1),MATCH(tbClienti[[#This Row],[MEDIA IMPORTO]],rngMediaFatturato,1))</f>
        <v>CC</v>
      </c>
    </row>
    <row r="3" spans="1:7">
      <c r="A3" t="s">
        <v>22</v>
      </c>
      <c r="B3" t="str">
        <f>RIGHT(tbClienti[[#This Row],[CLIENTE]],LEN(tbClienti[[#This Row],[CLIENTE]])-FIND("@",SUBSTITUTE(tbClienti[[#This Row],[CLIENTE]]," ","@",LEN(tbClienti[[#This Row],[CLIENTE]])-LEN(SUBSTITUTE(tbClienti[[#This Row],[CLIENTE]]," ","")))))</f>
        <v>spa</v>
      </c>
      <c r="C3" t="s">
        <v>90</v>
      </c>
      <c r="D3" t="s">
        <v>91</v>
      </c>
      <c r="E3">
        <f>COUNTIFS(tbStoricoOrdini[CLIENTE],tbClienti[[#This Row],[CLIENTE]])</f>
        <v>62</v>
      </c>
      <c r="F3" s="25">
        <f>AVERAGEIFS(tbStoricoOrdini[IMPORTO],tbStoricoOrdini[CLIENTE],tbClienti[[#This Row],[CLIENTE]])</f>
        <v>16653.274193548386</v>
      </c>
      <c r="G3" t="str">
        <f>INDEX(ranking,MATCH(tbClienti[[#This Row],['# ORDINI]],rngOrdini,-1),MATCH(tbClienti[[#This Row],[MEDIA IMPORTO]],rngMediaFatturato,1))</f>
        <v>CB</v>
      </c>
    </row>
    <row r="4" spans="1:7">
      <c r="A4" t="s">
        <v>23</v>
      </c>
      <c r="B4" t="str">
        <f>RIGHT(tbClienti[[#This Row],[CLIENTE]],LEN(tbClienti[[#This Row],[CLIENTE]])-FIND("@",SUBSTITUTE(tbClienti[[#This Row],[CLIENTE]]," ","@",LEN(tbClienti[[#This Row],[CLIENTE]])-LEN(SUBSTITUTE(tbClienti[[#This Row],[CLIENTE]]," ","")))))</f>
        <v>srl</v>
      </c>
      <c r="C4" t="s">
        <v>90</v>
      </c>
      <c r="D4" t="s">
        <v>91</v>
      </c>
      <c r="E4">
        <f>COUNTIFS(tbStoricoOrdini[CLIENTE],tbClienti[[#This Row],[CLIENTE]])</f>
        <v>59</v>
      </c>
      <c r="F4" s="26">
        <f>AVERAGEIFS(tbStoricoOrdini[IMPORTO],tbStoricoOrdini[CLIENTE],tbClienti[[#This Row],[CLIENTE]])</f>
        <v>13252.322033898305</v>
      </c>
      <c r="G4" t="str">
        <f>INDEX(ranking,MATCH(tbClienti[[#This Row],['# ORDINI]],rngOrdini,-1),MATCH(tbClienti[[#This Row],[MEDIA IMPORTO]],rngMediaFatturato,1))</f>
        <v>DB</v>
      </c>
    </row>
    <row r="5" spans="1:7">
      <c r="A5" t="s">
        <v>24</v>
      </c>
      <c r="B5" t="str">
        <f>RIGHT(tbClienti[[#This Row],[CLIENTE]],LEN(tbClienti[[#This Row],[CLIENTE]])-FIND("@",SUBSTITUTE(tbClienti[[#This Row],[CLIENTE]]," ","@",LEN(tbClienti[[#This Row],[CLIENTE]])-LEN(SUBSTITUTE(tbClienti[[#This Row],[CLIENTE]]," ","")))))</f>
        <v>snc</v>
      </c>
      <c r="C5" t="s">
        <v>92</v>
      </c>
      <c r="D5" t="s">
        <v>91</v>
      </c>
      <c r="E5">
        <f>COUNTIFS(tbStoricoOrdini[CLIENTE],tbClienti[[#This Row],[CLIENTE]])</f>
        <v>39</v>
      </c>
      <c r="F5" s="25">
        <f>AVERAGEIFS(tbStoricoOrdini[IMPORTO],tbStoricoOrdini[CLIENTE],tbClienti[[#This Row],[CLIENTE]])</f>
        <v>14293.794871794871</v>
      </c>
      <c r="G5" t="str">
        <f>INDEX(ranking,MATCH(tbClienti[[#This Row],['# ORDINI]],rngOrdini,-1),MATCH(tbClienti[[#This Row],[MEDIA IMPORTO]],rngMediaFatturato,1))</f>
        <v>DB</v>
      </c>
    </row>
    <row r="6" spans="1:7">
      <c r="A6" t="s">
        <v>25</v>
      </c>
      <c r="B6" t="str">
        <f>RIGHT(tbClienti[[#This Row],[CLIENTE]],LEN(tbClienti[[#This Row],[CLIENTE]])-FIND("@",SUBSTITUTE(tbClienti[[#This Row],[CLIENTE]]," ","@",LEN(tbClienti[[#This Row],[CLIENTE]])-LEN(SUBSTITUTE(tbClienti[[#This Row],[CLIENTE]]," ","")))))</f>
        <v>srl</v>
      </c>
      <c r="C6" t="s">
        <v>92</v>
      </c>
      <c r="D6" t="s">
        <v>91</v>
      </c>
      <c r="E6">
        <f>COUNTIFS(tbStoricoOrdini[CLIENTE],tbClienti[[#This Row],[CLIENTE]])</f>
        <v>365</v>
      </c>
      <c r="F6" s="25">
        <f>AVERAGEIFS(tbStoricoOrdini[IMPORTO],tbStoricoOrdini[CLIENTE],tbClienti[[#This Row],[CLIENTE]])</f>
        <v>24535.673972602741</v>
      </c>
      <c r="G6" t="str">
        <f>INDEX(ranking,MATCH(tbClienti[[#This Row],['# ORDINI]],rngOrdini,-1),MATCH(tbClienti[[#This Row],[MEDIA IMPORTO]],rngMediaFatturato,1))</f>
        <v>CD</v>
      </c>
    </row>
    <row r="7" spans="1:7">
      <c r="A7" t="s">
        <v>26</v>
      </c>
      <c r="B7" t="str">
        <f>RIGHT(tbClienti[[#This Row],[CLIENTE]],LEN(tbClienti[[#This Row],[CLIENTE]])-FIND("@",SUBSTITUTE(tbClienti[[#This Row],[CLIENTE]]," ","@",LEN(tbClienti[[#This Row],[CLIENTE]])-LEN(SUBSTITUTE(tbClienti[[#This Row],[CLIENTE]]," ","")))))</f>
        <v>spa</v>
      </c>
      <c r="C7" t="s">
        <v>92</v>
      </c>
      <c r="D7" t="s">
        <v>91</v>
      </c>
      <c r="E7">
        <f>COUNTIFS(tbStoricoOrdini[CLIENTE],tbClienti[[#This Row],[CLIENTE]])</f>
        <v>296</v>
      </c>
      <c r="F7" s="25">
        <f>AVERAGEIFS(tbStoricoOrdini[IMPORTO],tbStoricoOrdini[CLIENTE],tbClienti[[#This Row],[CLIENTE]])</f>
        <v>44891.236486486487</v>
      </c>
      <c r="G7" t="str">
        <f>INDEX(ranking,MATCH(tbClienti[[#This Row],['# ORDINI]],rngOrdini,-1),MATCH(tbClienti[[#This Row],[MEDIA IMPORTO]],rngMediaFatturato,1))</f>
        <v>AC</v>
      </c>
    </row>
    <row r="8" spans="1:7">
      <c r="A8" t="s">
        <v>28</v>
      </c>
      <c r="B8" t="str">
        <f>RIGHT(tbClienti[[#This Row],[CLIENTE]],LEN(tbClienti[[#This Row],[CLIENTE]])-FIND("@",SUBSTITUTE(tbClienti[[#This Row],[CLIENTE]]," ","@",LEN(tbClienti[[#This Row],[CLIENTE]])-LEN(SUBSTITUTE(tbClienti[[#This Row],[CLIENTE]]," ","")))))</f>
        <v>spa</v>
      </c>
      <c r="C8" t="s">
        <v>93</v>
      </c>
      <c r="D8" t="s">
        <v>91</v>
      </c>
      <c r="E8">
        <f>COUNTIFS(tbStoricoOrdini[CLIENTE],tbClienti[[#This Row],[CLIENTE]])</f>
        <v>61</v>
      </c>
      <c r="F8" s="25">
        <f>AVERAGEIFS(tbStoricoOrdini[IMPORTO],tbStoricoOrdini[CLIENTE],tbClienti[[#This Row],[CLIENTE]])</f>
        <v>29117.426229508197</v>
      </c>
      <c r="G8" t="str">
        <f>INDEX(ranking,MATCH(tbClienti[[#This Row],['# ORDINI]],rngOrdini,-1),MATCH(tbClienti[[#This Row],[MEDIA IMPORTO]],rngMediaFatturato,1))</f>
        <v>BB</v>
      </c>
    </row>
    <row r="9" spans="1:7">
      <c r="A9" t="s">
        <v>29</v>
      </c>
      <c r="B9" t="str">
        <f>RIGHT(tbClienti[[#This Row],[CLIENTE]],LEN(tbClienti[[#This Row],[CLIENTE]])-FIND("@",SUBSTITUTE(tbClienti[[#This Row],[CLIENTE]]," ","@",LEN(tbClienti[[#This Row],[CLIENTE]])-LEN(SUBSTITUTE(tbClienti[[#This Row],[CLIENTE]]," ","")))))</f>
        <v>srl</v>
      </c>
      <c r="C9" t="s">
        <v>93</v>
      </c>
      <c r="D9" t="s">
        <v>91</v>
      </c>
      <c r="E9">
        <f>COUNTIFS(tbStoricoOrdini[CLIENTE],tbClienti[[#This Row],[CLIENTE]])</f>
        <v>201</v>
      </c>
      <c r="F9" s="25">
        <f>AVERAGEIFS(tbStoricoOrdini[IMPORTO],tbStoricoOrdini[CLIENTE],tbClienti[[#This Row],[CLIENTE]])</f>
        <v>24440.064676616916</v>
      </c>
      <c r="G9" t="str">
        <f>INDEX(ranking,MATCH(tbClienti[[#This Row],['# ORDINI]],rngOrdini,-1),MATCH(tbClienti[[#This Row],[MEDIA IMPORTO]],rngMediaFatturato,1))</f>
        <v>CC</v>
      </c>
    </row>
    <row r="10" spans="1:7">
      <c r="A10" t="s">
        <v>31</v>
      </c>
      <c r="B10" t="str">
        <f>RIGHT(tbClienti[[#This Row],[CLIENTE]],LEN(tbClienti[[#This Row],[CLIENTE]])-FIND("@",SUBSTITUTE(tbClienti[[#This Row],[CLIENTE]]," ","@",LEN(tbClienti[[#This Row],[CLIENTE]])-LEN(SUBSTITUTE(tbClienti[[#This Row],[CLIENTE]]," ","")))))</f>
        <v>s.r.l.</v>
      </c>
      <c r="C10" t="s">
        <v>93</v>
      </c>
      <c r="D10" t="s">
        <v>91</v>
      </c>
      <c r="E10">
        <f>COUNTIFS(tbStoricoOrdini[CLIENTE],tbClienti[[#This Row],[CLIENTE]])</f>
        <v>350</v>
      </c>
      <c r="F10" s="25">
        <f>AVERAGEIFS(tbStoricoOrdini[IMPORTO],tbStoricoOrdini[CLIENTE],tbClienti[[#This Row],[CLIENTE]])</f>
        <v>18362.66857142857</v>
      </c>
      <c r="G10" t="str">
        <f>INDEX(ranking,MATCH(tbClienti[[#This Row],['# ORDINI]],rngOrdini,-1),MATCH(tbClienti[[#This Row],[MEDIA IMPORTO]],rngMediaFatturato,1))</f>
        <v>CD</v>
      </c>
    </row>
    <row r="11" spans="1:7">
      <c r="A11" t="s">
        <v>21</v>
      </c>
      <c r="B11" t="str">
        <f>RIGHT(tbClienti[[#This Row],[CLIENTE]],LEN(tbClienti[[#This Row],[CLIENTE]])-FIND("@",SUBSTITUTE(tbClienti[[#This Row],[CLIENTE]]," ","@",LEN(tbClienti[[#This Row],[CLIENTE]])-LEN(SUBSTITUTE(tbClienti[[#This Row],[CLIENTE]]," ","")))))</f>
        <v>Inc.</v>
      </c>
      <c r="C11" t="s">
        <v>94</v>
      </c>
      <c r="D11" t="s">
        <v>89</v>
      </c>
      <c r="E11">
        <f>COUNTIFS(tbStoricoOrdini[CLIENTE],tbClienti[[#This Row],[CLIENTE]])</f>
        <v>93</v>
      </c>
      <c r="F11" s="25">
        <f>AVERAGEIFS(tbStoricoOrdini[IMPORTO],tbStoricoOrdini[CLIENTE],tbClienti[[#This Row],[CLIENTE]])</f>
        <v>41749.870967741932</v>
      </c>
      <c r="G11" t="str">
        <f>INDEX(ranking,MATCH(tbClienti[[#This Row],['# ORDINI]],rngOrdini,-1),MATCH(tbClienti[[#This Row],[MEDIA IMPORTO]],rngMediaFatturato,1))</f>
        <v>AC</v>
      </c>
    </row>
    <row r="12" spans="1:7">
      <c r="A12" t="s">
        <v>32</v>
      </c>
      <c r="B12" t="str">
        <f>RIGHT(tbClienti[[#This Row],[CLIENTE]],LEN(tbClienti[[#This Row],[CLIENTE]])-FIND("@",SUBSTITUTE(tbClienti[[#This Row],[CLIENTE]]," ","@",LEN(tbClienti[[#This Row],[CLIENTE]])-LEN(SUBSTITUTE(tbClienti[[#This Row],[CLIENTE]]," ","")))))</f>
        <v>Srl</v>
      </c>
      <c r="C12" t="s">
        <v>95</v>
      </c>
      <c r="D12" t="s">
        <v>91</v>
      </c>
      <c r="E12">
        <f>COUNTIFS(tbStoricoOrdini[CLIENTE],tbClienti[[#This Row],[CLIENTE]])</f>
        <v>126</v>
      </c>
      <c r="F12" s="25">
        <f>AVERAGEIFS(tbStoricoOrdini[IMPORTO],tbStoricoOrdini[CLIENTE],tbClienti[[#This Row],[CLIENTE]])</f>
        <v>28336.444444444445</v>
      </c>
      <c r="G12" t="str">
        <f>INDEX(ranking,MATCH(tbClienti[[#This Row],['# ORDINI]],rngOrdini,-1),MATCH(tbClienti[[#This Row],[MEDIA IMPORTO]],rngMediaFatturato,1))</f>
        <v>BC</v>
      </c>
    </row>
    <row r="13" spans="1:7">
      <c r="A13" t="s">
        <v>33</v>
      </c>
      <c r="B13" t="str">
        <f>RIGHT(tbClienti[[#This Row],[CLIENTE]],LEN(tbClienti[[#This Row],[CLIENTE]])-FIND("@",SUBSTITUTE(tbClienti[[#This Row],[CLIENTE]]," ","@",LEN(tbClienti[[#This Row],[CLIENTE]])-LEN(SUBSTITUTE(tbClienti[[#This Row],[CLIENTE]]," ","")))))</f>
        <v>srl</v>
      </c>
      <c r="C13" t="s">
        <v>90</v>
      </c>
      <c r="D13" t="s">
        <v>91</v>
      </c>
      <c r="E13">
        <f>COUNTIFS(tbStoricoOrdini[CLIENTE],tbClienti[[#This Row],[CLIENTE]])</f>
        <v>191</v>
      </c>
      <c r="F13" s="25">
        <f>AVERAGEIFS(tbStoricoOrdini[IMPORTO],tbStoricoOrdini[CLIENTE],tbClienti[[#This Row],[CLIENTE]])</f>
        <v>18146.66492146597</v>
      </c>
      <c r="G13" t="str">
        <f>INDEX(ranking,MATCH(tbClienti[[#This Row],['# ORDINI]],rngOrdini,-1),MATCH(tbClienti[[#This Row],[MEDIA IMPORTO]],rngMediaFatturato,1))</f>
        <v>CC</v>
      </c>
    </row>
    <row r="14" spans="1:7">
      <c r="A14" t="s">
        <v>34</v>
      </c>
      <c r="B14" t="str">
        <f>RIGHT(tbClienti[[#This Row],[CLIENTE]],LEN(tbClienti[[#This Row],[CLIENTE]])-FIND("@",SUBSTITUTE(tbClienti[[#This Row],[CLIENTE]]," ","@",LEN(tbClienti[[#This Row],[CLIENTE]])-LEN(SUBSTITUTE(tbClienti[[#This Row],[CLIENTE]]," ","")))))</f>
        <v>snc</v>
      </c>
      <c r="C14" t="s">
        <v>92</v>
      </c>
      <c r="D14" t="s">
        <v>91</v>
      </c>
      <c r="E14">
        <f>COUNTIFS(tbStoricoOrdini[CLIENTE],tbClienti[[#This Row],[CLIENTE]])</f>
        <v>49</v>
      </c>
      <c r="F14" s="25">
        <f>AVERAGEIFS(tbStoricoOrdini[IMPORTO],tbStoricoOrdini[CLIENTE],tbClienti[[#This Row],[CLIENTE]])</f>
        <v>13634.183673469388</v>
      </c>
      <c r="G14" t="str">
        <f>INDEX(ranking,MATCH(tbClienti[[#This Row],['# ORDINI]],rngOrdini,-1),MATCH(tbClienti[[#This Row],[MEDIA IMPORTO]],rngMediaFatturato,1))</f>
        <v>DB</v>
      </c>
    </row>
    <row r="15" spans="1:7">
      <c r="A15" t="s">
        <v>35</v>
      </c>
      <c r="B15" t="str">
        <f>RIGHT(tbClienti[[#This Row],[CLIENTE]],LEN(tbClienti[[#This Row],[CLIENTE]])-FIND("@",SUBSTITUTE(tbClienti[[#This Row],[CLIENTE]]," ","@",LEN(tbClienti[[#This Row],[CLIENTE]])-LEN(SUBSTITUTE(tbClienti[[#This Row],[CLIENTE]]," ","")))))</f>
        <v>spa</v>
      </c>
      <c r="C15" t="s">
        <v>90</v>
      </c>
      <c r="D15" t="s">
        <v>91</v>
      </c>
      <c r="E15">
        <f>COUNTIFS(tbStoricoOrdini[CLIENTE],tbClienti[[#This Row],[CLIENTE]])</f>
        <v>235</v>
      </c>
      <c r="F15" s="25">
        <f>AVERAGEIFS(tbStoricoOrdini[IMPORTO],tbStoricoOrdini[CLIENTE],tbClienti[[#This Row],[CLIENTE]])</f>
        <v>20934.029787234042</v>
      </c>
      <c r="G15" t="str">
        <f>INDEX(ranking,MATCH(tbClienti[[#This Row],['# ORDINI]],rngOrdini,-1),MATCH(tbClienti[[#This Row],[MEDIA IMPORTO]],rngMediaFatturato,1))</f>
        <v>CC</v>
      </c>
    </row>
    <row r="16" spans="1:7">
      <c r="A16" t="s">
        <v>36</v>
      </c>
      <c r="B16" t="str">
        <f>RIGHT(tbClienti[[#This Row],[CLIENTE]],LEN(tbClienti[[#This Row],[CLIENTE]])-FIND("@",SUBSTITUTE(tbClienti[[#This Row],[CLIENTE]]," ","@",LEN(tbClienti[[#This Row],[CLIENTE]])-LEN(SUBSTITUTE(tbClienti[[#This Row],[CLIENTE]]," ","")))))</f>
        <v>LTD</v>
      </c>
      <c r="C16" t="s">
        <v>92</v>
      </c>
      <c r="D16" t="s">
        <v>91</v>
      </c>
      <c r="E16">
        <f>COUNTIFS(tbStoricoOrdini[CLIENTE],tbClienti[[#This Row],[CLIENTE]])</f>
        <v>89</v>
      </c>
      <c r="F16" s="25">
        <f>AVERAGEIFS(tbStoricoOrdini[IMPORTO],tbStoricoOrdini[CLIENTE],tbClienti[[#This Row],[CLIENTE]])</f>
        <v>48856.325842696628</v>
      </c>
      <c r="G16" t="str">
        <f>INDEX(ranking,MATCH(tbClienti[[#This Row],['# ORDINI]],rngOrdini,-1),MATCH(tbClienti[[#This Row],[MEDIA IMPORTO]],rngMediaFatturato,1))</f>
        <v>AC</v>
      </c>
    </row>
    <row r="17" spans="1:8">
      <c r="A17" t="s">
        <v>37</v>
      </c>
      <c r="B17" t="str">
        <f>RIGHT(tbClienti[[#This Row],[CLIENTE]],LEN(tbClienti[[#This Row],[CLIENTE]])-FIND("@",SUBSTITUTE(tbClienti[[#This Row],[CLIENTE]]," ","@",LEN(tbClienti[[#This Row],[CLIENTE]])-LEN(SUBSTITUTE(tbClienti[[#This Row],[CLIENTE]]," ","")))))</f>
        <v>spa</v>
      </c>
      <c r="C17" t="s">
        <v>95</v>
      </c>
      <c r="D17" t="s">
        <v>91</v>
      </c>
      <c r="E17">
        <f>COUNTIFS(tbStoricoOrdini[CLIENTE],tbClienti[[#This Row],[CLIENTE]])</f>
        <v>116</v>
      </c>
      <c r="F17" s="25">
        <f>AVERAGEIFS(tbStoricoOrdini[IMPORTO],tbStoricoOrdini[CLIENTE],tbClienti[[#This Row],[CLIENTE]])</f>
        <v>59398.620689655174</v>
      </c>
      <c r="G17" t="str">
        <f>INDEX(ranking,MATCH(tbClienti[[#This Row],['# ORDINI]],rngOrdini,-1),MATCH(tbClienti[[#This Row],[MEDIA IMPORTO]],rngMediaFatturato,1))</f>
        <v>AC</v>
      </c>
    </row>
    <row r="18" spans="1:8">
      <c r="A18" t="s">
        <v>38</v>
      </c>
      <c r="B18" t="str">
        <f>RIGHT(tbClienti[[#This Row],[CLIENTE]],LEN(tbClienti[[#This Row],[CLIENTE]])-FIND("@",SUBSTITUTE(tbClienti[[#This Row],[CLIENTE]]," ","@",LEN(tbClienti[[#This Row],[CLIENTE]])-LEN(SUBSTITUTE(tbClienti[[#This Row],[CLIENTE]]," ","")))))</f>
        <v>srl</v>
      </c>
      <c r="C18" t="s">
        <v>95</v>
      </c>
      <c r="D18" t="s">
        <v>91</v>
      </c>
      <c r="E18">
        <f>COUNTIFS(tbStoricoOrdini[CLIENTE],tbClienti[[#This Row],[CLIENTE]])</f>
        <v>56</v>
      </c>
      <c r="F18" s="25">
        <f>AVERAGEIFS(tbStoricoOrdini[IMPORTO],tbStoricoOrdini[CLIENTE],tbClienti[[#This Row],[CLIENTE]])</f>
        <v>13094.839285714286</v>
      </c>
      <c r="G18" t="str">
        <f>INDEX(ranking,MATCH(tbClienti[[#This Row],['# ORDINI]],rngOrdini,-1),MATCH(tbClienti[[#This Row],[MEDIA IMPORTO]],rngMediaFatturato,1))</f>
        <v>DB</v>
      </c>
      <c r="H18" s="13"/>
    </row>
    <row r="19" spans="1:8">
      <c r="A19" t="s">
        <v>27</v>
      </c>
      <c r="B19" t="str">
        <f>RIGHT(tbClienti[[#This Row],[CLIENTE]],LEN(tbClienti[[#This Row],[CLIENTE]])-FIND("@",SUBSTITUTE(tbClienti[[#This Row],[CLIENTE]]," ","@",LEN(tbClienti[[#This Row],[CLIENTE]])-LEN(SUBSTITUTE(tbClienti[[#This Row],[CLIENTE]]," ","")))))</f>
        <v>srl</v>
      </c>
      <c r="C19" t="s">
        <v>90</v>
      </c>
      <c r="D19" t="s">
        <v>91</v>
      </c>
      <c r="E19">
        <f>COUNTIFS(tbStoricoOrdini[CLIENTE],tbClienti[[#This Row],[CLIENTE]])</f>
        <v>627</v>
      </c>
      <c r="F19" s="25">
        <f>AVERAGEIFS(tbStoricoOrdini[IMPORTO],tbStoricoOrdini[CLIENTE],tbClienti[[#This Row],[CLIENTE]])</f>
        <v>34723.897926634767</v>
      </c>
      <c r="G19" t="str">
        <f>INDEX(ranking,MATCH(tbClienti[[#This Row],['# ORDINI]],rngOrdini,-1),MATCH(tbClienti[[#This Row],[MEDIA IMPORTO]],rngMediaFatturato,1))</f>
        <v>BD</v>
      </c>
    </row>
    <row r="20" spans="1:8">
      <c r="A20" t="s">
        <v>40</v>
      </c>
      <c r="B20" t="str">
        <f>RIGHT(tbClienti[[#This Row],[CLIENTE]],LEN(tbClienti[[#This Row],[CLIENTE]])-FIND("@",SUBSTITUTE(tbClienti[[#This Row],[CLIENTE]]," ","@",LEN(tbClienti[[#This Row],[CLIENTE]])-LEN(SUBSTITUTE(tbClienti[[#This Row],[CLIENTE]]," ","")))))</f>
        <v>Ltd</v>
      </c>
      <c r="C20" t="s">
        <v>88</v>
      </c>
      <c r="D20" t="s">
        <v>91</v>
      </c>
      <c r="E20">
        <f>COUNTIFS(tbStoricoOrdini[CLIENTE],tbClienti[[#This Row],[CLIENTE]])</f>
        <v>101</v>
      </c>
      <c r="F20" s="25">
        <f>AVERAGEIFS(tbStoricoOrdini[IMPORTO],tbStoricoOrdini[CLIENTE],tbClienti[[#This Row],[CLIENTE]])</f>
        <v>27338.297029702971</v>
      </c>
      <c r="G20" t="str">
        <f>INDEX(ranking,MATCH(tbClienti[[#This Row],['# ORDINI]],rngOrdini,-1),MATCH(tbClienti[[#This Row],[MEDIA IMPORTO]],rngMediaFatturato,1))</f>
        <v>BC</v>
      </c>
    </row>
    <row r="21" spans="1:8">
      <c r="A21" t="s">
        <v>41</v>
      </c>
      <c r="B21" t="str">
        <f>RIGHT(tbClienti[[#This Row],[CLIENTE]],LEN(tbClienti[[#This Row],[CLIENTE]])-FIND("@",SUBSTITUTE(tbClienti[[#This Row],[CLIENTE]]," ","@",LEN(tbClienti[[#This Row],[CLIENTE]])-LEN(SUBSTITUTE(tbClienti[[#This Row],[CLIENTE]]," ","")))))</f>
        <v>spa</v>
      </c>
      <c r="C21" t="s">
        <v>96</v>
      </c>
      <c r="D21" t="s">
        <v>91</v>
      </c>
      <c r="E21">
        <f>COUNTIFS(tbStoricoOrdini[CLIENTE],tbClienti[[#This Row],[CLIENTE]])</f>
        <v>297</v>
      </c>
      <c r="F21" s="25">
        <f>AVERAGEIFS(tbStoricoOrdini[IMPORTO],tbStoricoOrdini[CLIENTE],tbClienti[[#This Row],[CLIENTE]])</f>
        <v>41865.898989898989</v>
      </c>
      <c r="G21" t="str">
        <f>INDEX(ranking,MATCH(tbClienti[[#This Row],['# ORDINI]],rngOrdini,-1),MATCH(tbClienti[[#This Row],[MEDIA IMPORTO]],rngMediaFatturato,1))</f>
        <v>AC</v>
      </c>
    </row>
    <row r="22" spans="1:8">
      <c r="A22" t="s">
        <v>42</v>
      </c>
      <c r="B22" t="str">
        <f>RIGHT(tbClienti[[#This Row],[CLIENTE]],LEN(tbClienti[[#This Row],[CLIENTE]])-FIND("@",SUBSTITUTE(tbClienti[[#This Row],[CLIENTE]]," ","@",LEN(tbClienti[[#This Row],[CLIENTE]])-LEN(SUBSTITUTE(tbClienti[[#This Row],[CLIENTE]]," ","")))))</f>
        <v>srl</v>
      </c>
      <c r="C22" t="s">
        <v>96</v>
      </c>
      <c r="D22" t="s">
        <v>91</v>
      </c>
      <c r="E22">
        <f>COUNTIFS(tbStoricoOrdini[CLIENTE],tbClienti[[#This Row],[CLIENTE]])</f>
        <v>220</v>
      </c>
      <c r="F22" s="25">
        <f>AVERAGEIFS(tbStoricoOrdini[IMPORTO],tbStoricoOrdini[CLIENTE],tbClienti[[#This Row],[CLIENTE]])</f>
        <v>60351.745454545453</v>
      </c>
      <c r="G22" t="str">
        <f>INDEX(ranking,MATCH(tbClienti[[#This Row],['# ORDINI]],rngOrdini,-1),MATCH(tbClienti[[#This Row],[MEDIA IMPORTO]],rngMediaFatturato,1))</f>
        <v>AC</v>
      </c>
    </row>
    <row r="23" spans="1:8">
      <c r="A23" t="s">
        <v>45</v>
      </c>
      <c r="B23" t="str">
        <f>RIGHT(tbClienti[[#This Row],[CLIENTE]],LEN(tbClienti[[#This Row],[CLIENTE]])-FIND("@",SUBSTITUTE(tbClienti[[#This Row],[CLIENTE]]," ","@",LEN(tbClienti[[#This Row],[CLIENTE]])-LEN(SUBSTITUTE(tbClienti[[#This Row],[CLIENTE]]," ","")))))</f>
        <v>s.p.a.</v>
      </c>
      <c r="C23" t="s">
        <v>96</v>
      </c>
      <c r="D23" t="s">
        <v>91</v>
      </c>
      <c r="E23">
        <f>COUNTIFS(tbStoricoOrdini[CLIENTE],tbClienti[[#This Row],[CLIENTE]])</f>
        <v>65</v>
      </c>
      <c r="F23" s="25">
        <f>AVERAGEIFS(tbStoricoOrdini[IMPORTO],tbStoricoOrdini[CLIENTE],tbClienti[[#This Row],[CLIENTE]])</f>
        <v>14724.938461538462</v>
      </c>
      <c r="G23" t="str">
        <f>INDEX(ranking,MATCH(tbClienti[[#This Row],['# ORDINI]],rngOrdini,-1),MATCH(tbClienti[[#This Row],[MEDIA IMPORTO]],rngMediaFatturato,1))</f>
        <v>DB</v>
      </c>
    </row>
    <row r="24" spans="1:8">
      <c r="A24" t="s">
        <v>43</v>
      </c>
      <c r="B24" t="str">
        <f>RIGHT(tbClienti[[#This Row],[CLIENTE]],LEN(tbClienti[[#This Row],[CLIENTE]])-FIND("@",SUBSTITUTE(tbClienti[[#This Row],[CLIENTE]]," ","@",LEN(tbClienti[[#This Row],[CLIENTE]])-LEN(SUBSTITUTE(tbClienti[[#This Row],[CLIENTE]]," ","")))))</f>
        <v>srl</v>
      </c>
      <c r="C24" t="s">
        <v>96</v>
      </c>
      <c r="D24" t="s">
        <v>91</v>
      </c>
      <c r="E24">
        <f>COUNTIFS(tbStoricoOrdini[CLIENTE],tbClienti[[#This Row],[CLIENTE]])</f>
        <v>48</v>
      </c>
      <c r="F24" s="25">
        <f>AVERAGEIFS(tbStoricoOrdini[IMPORTO],tbStoricoOrdini[CLIENTE],tbClienti[[#This Row],[CLIENTE]])</f>
        <v>16479.895833333332</v>
      </c>
      <c r="G24" t="str">
        <f>INDEX(ranking,MATCH(tbClienti[[#This Row],['# ORDINI]],rngOrdini,-1),MATCH(tbClienti[[#This Row],[MEDIA IMPORTO]],rngMediaFatturato,1))</f>
        <v>CB</v>
      </c>
    </row>
    <row r="25" spans="1:8">
      <c r="A25" t="s">
        <v>44</v>
      </c>
      <c r="B25" t="str">
        <f>RIGHT(tbClienti[[#This Row],[CLIENTE]],LEN(tbClienti[[#This Row],[CLIENTE]])-FIND("@",SUBSTITUTE(tbClienti[[#This Row],[CLIENTE]]," ","@",LEN(tbClienti[[#This Row],[CLIENTE]])-LEN(SUBSTITUTE(tbClienti[[#This Row],[CLIENTE]]," ","")))))</f>
        <v>spa</v>
      </c>
      <c r="C25" t="s">
        <v>97</v>
      </c>
      <c r="D25" t="s">
        <v>91</v>
      </c>
      <c r="E25">
        <f>COUNTIFS(tbStoricoOrdini[CLIENTE],tbClienti[[#This Row],[CLIENTE]])</f>
        <v>94</v>
      </c>
      <c r="F25" s="25">
        <f>AVERAGEIFS(tbStoricoOrdini[IMPORTO],tbStoricoOrdini[CLIENTE],tbClienti[[#This Row],[CLIENTE]])</f>
        <v>29810.287234042553</v>
      </c>
      <c r="G25" t="str">
        <f>INDEX(ranking,MATCH(tbClienti[[#This Row],['# ORDINI]],rngOrdini,-1),MATCH(tbClienti[[#This Row],[MEDIA IMPORTO]],rngMediaFatturato,1))</f>
        <v>BC</v>
      </c>
    </row>
    <row r="26" spans="1:8">
      <c r="A26" t="s">
        <v>46</v>
      </c>
      <c r="B26" t="str">
        <f>RIGHT(tbClienti[[#This Row],[CLIENTE]],LEN(tbClienti[[#This Row],[CLIENTE]])-FIND("@",SUBSTITUTE(tbClienti[[#This Row],[CLIENTE]]," ","@",LEN(tbClienti[[#This Row],[CLIENTE]])-LEN(SUBSTITUTE(tbClienti[[#This Row],[CLIENTE]]," ","")))))</f>
        <v>s.n.c.</v>
      </c>
      <c r="C26" t="s">
        <v>97</v>
      </c>
      <c r="D26" t="s">
        <v>91</v>
      </c>
      <c r="E26">
        <f>COUNTIFS(tbStoricoOrdini[CLIENTE],tbClienti[[#This Row],[CLIENTE]])</f>
        <v>713</v>
      </c>
      <c r="F26" s="25">
        <f>AVERAGEIFS(tbStoricoOrdini[IMPORTO],tbStoricoOrdini[CLIENTE],tbClienti[[#This Row],[CLIENTE]])</f>
        <v>31323.62412342216</v>
      </c>
      <c r="G26" t="str">
        <f>INDEX(ranking,MATCH(tbClienti[[#This Row],['# ORDINI]],rngOrdini,-1),MATCH(tbClienti[[#This Row],[MEDIA IMPORTO]],rngMediaFatturato,1))</f>
        <v>BD</v>
      </c>
    </row>
    <row r="27" spans="1:8">
      <c r="A27" t="s">
        <v>47</v>
      </c>
      <c r="B27" t="str">
        <f>RIGHT(tbClienti[[#This Row],[CLIENTE]],LEN(tbClienti[[#This Row],[CLIENTE]])-FIND("@",SUBSTITUTE(tbClienti[[#This Row],[CLIENTE]]," ","@",LEN(tbClienti[[#This Row],[CLIENTE]])-LEN(SUBSTITUTE(tbClienti[[#This Row],[CLIENTE]]," ","")))))</f>
        <v>snc</v>
      </c>
      <c r="C27" t="s">
        <v>97</v>
      </c>
      <c r="D27" t="s">
        <v>91</v>
      </c>
      <c r="E27">
        <f>COUNTIFS(tbStoricoOrdini[CLIENTE],tbClienti[[#This Row],[CLIENTE]])</f>
        <v>68</v>
      </c>
      <c r="F27" s="25">
        <f>AVERAGEIFS(tbStoricoOrdini[IMPORTO],tbStoricoOrdini[CLIENTE],tbClienti[[#This Row],[CLIENTE]])</f>
        <v>27725.235294117647</v>
      </c>
      <c r="G27" t="str">
        <f>INDEX(ranking,MATCH(tbClienti[[#This Row],['# ORDINI]],rngOrdini,-1),MATCH(tbClienti[[#This Row],[MEDIA IMPORTO]],rngMediaFatturato,1))</f>
        <v>BB</v>
      </c>
    </row>
    <row r="28" spans="1:8">
      <c r="A28" t="s">
        <v>48</v>
      </c>
      <c r="B28" t="str">
        <f>RIGHT(tbClienti[[#This Row],[CLIENTE]],LEN(tbClienti[[#This Row],[CLIENTE]])-FIND("@",SUBSTITUTE(tbClienti[[#This Row],[CLIENTE]]," ","@",LEN(tbClienti[[#This Row],[CLIENTE]])-LEN(SUBSTITUTE(tbClienti[[#This Row],[CLIENTE]]," ","")))))</f>
        <v>spa</v>
      </c>
      <c r="C28" t="s">
        <v>97</v>
      </c>
      <c r="D28" t="s">
        <v>91</v>
      </c>
      <c r="E28">
        <f>COUNTIFS(tbStoricoOrdini[CLIENTE],tbClienti[[#This Row],[CLIENTE]])</f>
        <v>196</v>
      </c>
      <c r="F28" s="25">
        <f>AVERAGEIFS(tbStoricoOrdini[IMPORTO],tbStoricoOrdini[CLIENTE],tbClienti[[#This Row],[CLIENTE]])</f>
        <v>32443.785714285714</v>
      </c>
      <c r="G28" t="str">
        <f>INDEX(ranking,MATCH(tbClienti[[#This Row],['# ORDINI]],rngOrdini,-1),MATCH(tbClienti[[#This Row],[MEDIA IMPORTO]],rngMediaFatturato,1))</f>
        <v>BC</v>
      </c>
    </row>
    <row r="29" spans="1:8">
      <c r="A29" t="s">
        <v>49</v>
      </c>
      <c r="B29" t="str">
        <f>RIGHT(tbClienti[[#This Row],[CLIENTE]],LEN(tbClienti[[#This Row],[CLIENTE]])-FIND("@",SUBSTITUTE(tbClienti[[#This Row],[CLIENTE]]," ","@",LEN(tbClienti[[#This Row],[CLIENTE]])-LEN(SUBSTITUTE(tbClienti[[#This Row],[CLIENTE]]," ","")))))</f>
        <v>s.r.l.</v>
      </c>
      <c r="C29" t="s">
        <v>90</v>
      </c>
      <c r="D29" t="s">
        <v>91</v>
      </c>
      <c r="E29">
        <f>COUNTIFS(tbStoricoOrdini[CLIENTE],tbClienti[[#This Row],[CLIENTE]])</f>
        <v>210</v>
      </c>
      <c r="F29" s="25">
        <f>AVERAGEIFS(tbStoricoOrdini[IMPORTO],tbStoricoOrdini[CLIENTE],tbClienti[[#This Row],[CLIENTE]])</f>
        <v>18361.271428571428</v>
      </c>
      <c r="G29" t="str">
        <f>INDEX(ranking,MATCH(tbClienti[[#This Row],['# ORDINI]],rngOrdini,-1),MATCH(tbClienti[[#This Row],[MEDIA IMPORTO]],rngMediaFatturato,1))</f>
        <v>CC</v>
      </c>
    </row>
    <row r="30" spans="1:8">
      <c r="A30" t="s">
        <v>50</v>
      </c>
      <c r="B30" t="str">
        <f>RIGHT(tbClienti[[#This Row],[CLIENTE]],LEN(tbClienti[[#This Row],[CLIENTE]])-FIND("@",SUBSTITUTE(tbClienti[[#This Row],[CLIENTE]]," ","@",LEN(tbClienti[[#This Row],[CLIENTE]])-LEN(SUBSTITUTE(tbClienti[[#This Row],[CLIENTE]]," ","")))))</f>
        <v>srl</v>
      </c>
      <c r="C30" t="s">
        <v>90</v>
      </c>
      <c r="D30" t="s">
        <v>91</v>
      </c>
      <c r="E30">
        <f>COUNTIFS(tbStoricoOrdini[CLIENTE],tbClienti[[#This Row],[CLIENTE]])</f>
        <v>403</v>
      </c>
      <c r="F30" s="25">
        <f>AVERAGEIFS(tbStoricoOrdini[IMPORTO],tbStoricoOrdini[CLIENTE],tbClienti[[#This Row],[CLIENTE]])</f>
        <v>36565.116625310176</v>
      </c>
      <c r="G30" t="str">
        <f>INDEX(ranking,MATCH(tbClienti[[#This Row],['# ORDINI]],rngOrdini,-1),MATCH(tbClienti[[#This Row],[MEDIA IMPORTO]],rngMediaFatturato,1))</f>
        <v>AD</v>
      </c>
    </row>
    <row r="31" spans="1:8">
      <c r="A31" t="s">
        <v>51</v>
      </c>
      <c r="B31" t="str">
        <f>RIGHT(tbClienti[[#This Row],[CLIENTE]],LEN(tbClienti[[#This Row],[CLIENTE]])-FIND("@",SUBSTITUTE(tbClienti[[#This Row],[CLIENTE]]," ","@",LEN(tbClienti[[#This Row],[CLIENTE]])-LEN(SUBSTITUTE(tbClienti[[#This Row],[CLIENTE]]," ","")))))</f>
        <v>spa</v>
      </c>
      <c r="C31" t="s">
        <v>90</v>
      </c>
      <c r="D31" t="s">
        <v>91</v>
      </c>
      <c r="E31">
        <f>COUNTIFS(tbStoricoOrdini[CLIENTE],tbClienti[[#This Row],[CLIENTE]])</f>
        <v>230</v>
      </c>
      <c r="F31" s="25">
        <f>AVERAGEIFS(tbStoricoOrdini[IMPORTO],tbStoricoOrdini[CLIENTE],tbClienti[[#This Row],[CLIENTE]])</f>
        <v>37615.234782608699</v>
      </c>
      <c r="G31" t="str">
        <f>INDEX(ranking,MATCH(tbClienti[[#This Row],['# ORDINI]],rngOrdini,-1),MATCH(tbClienti[[#This Row],[MEDIA IMPORTO]],rngMediaFatturato,1))</f>
        <v>AC</v>
      </c>
    </row>
    <row r="32" spans="1:8">
      <c r="A32" t="s">
        <v>52</v>
      </c>
      <c r="B32" t="str">
        <f>RIGHT(tbClienti[[#This Row],[CLIENTE]],LEN(tbClienti[[#This Row],[CLIENTE]])-FIND("@",SUBSTITUTE(tbClienti[[#This Row],[CLIENTE]]," ","@",LEN(tbClienti[[#This Row],[CLIENTE]])-LEN(SUBSTITUTE(tbClienti[[#This Row],[CLIENTE]]," ","")))))</f>
        <v>snc</v>
      </c>
      <c r="C32" t="s">
        <v>92</v>
      </c>
      <c r="D32" t="s">
        <v>91</v>
      </c>
      <c r="E32">
        <f>COUNTIFS(tbStoricoOrdini[CLIENTE],tbClienti[[#This Row],[CLIENTE]])</f>
        <v>161</v>
      </c>
      <c r="F32" s="25">
        <f>AVERAGEIFS(tbStoricoOrdini[IMPORTO],tbStoricoOrdini[CLIENTE],tbClienti[[#This Row],[CLIENTE]])</f>
        <v>47409.223602484475</v>
      </c>
      <c r="G32" t="str">
        <f>INDEX(ranking,MATCH(tbClienti[[#This Row],['# ORDINI]],rngOrdini,-1),MATCH(tbClienti[[#This Row],[MEDIA IMPORTO]],rngMediaFatturato,1))</f>
        <v>AC</v>
      </c>
    </row>
    <row r="33" spans="1:8">
      <c r="A33" t="s">
        <v>53</v>
      </c>
      <c r="B33" t="str">
        <f>RIGHT(tbClienti[[#This Row],[CLIENTE]],LEN(tbClienti[[#This Row],[CLIENTE]])-FIND("@",SUBSTITUTE(tbClienti[[#This Row],[CLIENTE]]," ","@",LEN(tbClienti[[#This Row],[CLIENTE]])-LEN(SUBSTITUTE(tbClienti[[#This Row],[CLIENTE]]," ","")))))</f>
        <v>srl</v>
      </c>
      <c r="C33" t="s">
        <v>92</v>
      </c>
      <c r="D33" t="s">
        <v>91</v>
      </c>
      <c r="E33">
        <f>COUNTIFS(tbStoricoOrdini[CLIENTE],tbClienti[[#This Row],[CLIENTE]])</f>
        <v>65</v>
      </c>
      <c r="F33" s="25">
        <f>AVERAGEIFS(tbStoricoOrdini[IMPORTO],tbStoricoOrdini[CLIENTE],tbClienti[[#This Row],[CLIENTE]])</f>
        <v>5830.7692307692305</v>
      </c>
      <c r="G33" t="str">
        <f>INDEX(ranking,MATCH(tbClienti[[#This Row],['# ORDINI]],rngOrdini,-1),MATCH(tbClienti[[#This Row],[MEDIA IMPORTO]],rngMediaFatturato,1))</f>
        <v>DB</v>
      </c>
      <c r="H33" s="13"/>
    </row>
    <row r="34" spans="1:8">
      <c r="A34" t="s">
        <v>54</v>
      </c>
      <c r="B34" t="str">
        <f>RIGHT(tbClienti[[#This Row],[CLIENTE]],LEN(tbClienti[[#This Row],[CLIENTE]])-FIND("@",SUBSTITUTE(tbClienti[[#This Row],[CLIENTE]]," ","@",LEN(tbClienti[[#This Row],[CLIENTE]])-LEN(SUBSTITUTE(tbClienti[[#This Row],[CLIENTE]]," ","")))))</f>
        <v>srl</v>
      </c>
      <c r="C34" t="s">
        <v>95</v>
      </c>
      <c r="D34" t="s">
        <v>91</v>
      </c>
      <c r="E34">
        <f>COUNTIFS(tbStoricoOrdini[CLIENTE],tbClienti[[#This Row],[CLIENTE]])</f>
        <v>39</v>
      </c>
      <c r="F34" s="25">
        <f>AVERAGEIFS(tbStoricoOrdini[IMPORTO],tbStoricoOrdini[CLIENTE],tbClienti[[#This Row],[CLIENTE]])</f>
        <v>6554.4358974358975</v>
      </c>
      <c r="G34" t="str">
        <f>INDEX(ranking,MATCH(tbClienti[[#This Row],['# ORDINI]],rngOrdini,-1),MATCH(tbClienti[[#This Row],[MEDIA IMPORTO]],rngMediaFatturato,1))</f>
        <v>DB</v>
      </c>
    </row>
    <row r="35" spans="1:8">
      <c r="A35" t="s">
        <v>55</v>
      </c>
      <c r="B35" t="str">
        <f>RIGHT(tbClienti[[#This Row],[CLIENTE]],LEN(tbClienti[[#This Row],[CLIENTE]])-FIND("@",SUBSTITUTE(tbClienti[[#This Row],[CLIENTE]]," ","@",LEN(tbClienti[[#This Row],[CLIENTE]])-LEN(SUBSTITUTE(tbClienti[[#This Row],[CLIENTE]]," ","")))))</f>
        <v>spa</v>
      </c>
      <c r="C35" t="s">
        <v>95</v>
      </c>
      <c r="D35" t="s">
        <v>91</v>
      </c>
      <c r="E35">
        <f>COUNTIFS(tbStoricoOrdini[CLIENTE],tbClienti[[#This Row],[CLIENTE]])</f>
        <v>83</v>
      </c>
      <c r="F35" s="25">
        <f>AVERAGEIFS(tbStoricoOrdini[IMPORTO],tbStoricoOrdini[CLIENTE],tbClienti[[#This Row],[CLIENTE]])</f>
        <v>21526.578313253012</v>
      </c>
      <c r="G35" t="str">
        <f>INDEX(ranking,MATCH(tbClienti[[#This Row],['# ORDINI]],rngOrdini,-1),MATCH(tbClienti[[#This Row],[MEDIA IMPORTO]],rngMediaFatturato,1))</f>
        <v>CC</v>
      </c>
    </row>
    <row r="36" spans="1:8">
      <c r="A36" t="s">
        <v>56</v>
      </c>
      <c r="B36" t="str">
        <f>RIGHT(tbClienti[[#This Row],[CLIENTE]],LEN(tbClienti[[#This Row],[CLIENTE]])-FIND("@",SUBSTITUTE(tbClienti[[#This Row],[CLIENTE]]," ","@",LEN(tbClienti[[#This Row],[CLIENTE]])-LEN(SUBSTITUTE(tbClienti[[#This Row],[CLIENTE]]," ","")))))</f>
        <v>spa</v>
      </c>
      <c r="C36" t="s">
        <v>93</v>
      </c>
      <c r="D36" t="s">
        <v>91</v>
      </c>
      <c r="E36">
        <f>COUNTIFS(tbStoricoOrdini[CLIENTE],tbClienti[[#This Row],[CLIENTE]])</f>
        <v>80</v>
      </c>
      <c r="F36" s="25">
        <f>AVERAGEIFS(tbStoricoOrdini[IMPORTO],tbStoricoOrdini[CLIENTE],tbClienti[[#This Row],[CLIENTE]])</f>
        <v>16855.900000000001</v>
      </c>
      <c r="G36" t="str">
        <f>INDEX(ranking,MATCH(tbClienti[[#This Row],['# ORDINI]],rngOrdini,-1),MATCH(tbClienti[[#This Row],[MEDIA IMPORTO]],rngMediaFatturato,1))</f>
        <v>CB</v>
      </c>
    </row>
    <row r="37" spans="1:8">
      <c r="A37" t="s">
        <v>57</v>
      </c>
      <c r="B37" t="str">
        <f>RIGHT(tbClienti[[#This Row],[CLIENTE]],LEN(tbClienti[[#This Row],[CLIENTE]])-FIND("@",SUBSTITUTE(tbClienti[[#This Row],[CLIENTE]]," ","@",LEN(tbClienti[[#This Row],[CLIENTE]])-LEN(SUBSTITUTE(tbClienti[[#This Row],[CLIENTE]]," ","")))))</f>
        <v>spa</v>
      </c>
      <c r="C37" t="s">
        <v>93</v>
      </c>
      <c r="D37" t="s">
        <v>91</v>
      </c>
      <c r="E37">
        <f>COUNTIFS(tbStoricoOrdini[CLIENTE],tbClienti[[#This Row],[CLIENTE]])</f>
        <v>6</v>
      </c>
      <c r="F37" s="25">
        <f>AVERAGEIFS(tbStoricoOrdini[IMPORTO],tbStoricoOrdini[CLIENTE],tbClienti[[#This Row],[CLIENTE]])</f>
        <v>110</v>
      </c>
      <c r="G37" t="str">
        <f>INDEX(ranking,MATCH(tbClienti[[#This Row],['# ORDINI]],rngOrdini,-1),MATCH(tbClienti[[#This Row],[MEDIA IMPORTO]],rngMediaFatturato,1))</f>
        <v>DA</v>
      </c>
    </row>
    <row r="38" spans="1:8">
      <c r="A38" t="s">
        <v>58</v>
      </c>
      <c r="B38" t="str">
        <f>RIGHT(tbClienti[[#This Row],[CLIENTE]],LEN(tbClienti[[#This Row],[CLIENTE]])-FIND("@",SUBSTITUTE(tbClienti[[#This Row],[CLIENTE]]," ","@",LEN(tbClienti[[#This Row],[CLIENTE]])-LEN(SUBSTITUTE(tbClienti[[#This Row],[CLIENTE]]," ","")))))</f>
        <v>snc</v>
      </c>
      <c r="C38" t="s">
        <v>93</v>
      </c>
      <c r="D38" t="s">
        <v>91</v>
      </c>
      <c r="E38">
        <f>COUNTIFS(tbStoricoOrdini[CLIENTE],tbClienti[[#This Row],[CLIENTE]])</f>
        <v>1</v>
      </c>
      <c r="F38" s="25">
        <f>AVERAGEIFS(tbStoricoOrdini[IMPORTO],tbStoricoOrdini[CLIENTE],tbClienti[[#This Row],[CLIENTE]])</f>
        <v>52</v>
      </c>
      <c r="G38" t="str">
        <f>INDEX(ranking,MATCH(tbClienti[[#This Row],['# ORDINI]],rngOrdini,-1),MATCH(tbClienti[[#This Row],[MEDIA IMPORTO]],rngMediaFatturato,1))</f>
        <v>DA</v>
      </c>
    </row>
    <row r="39" spans="1:8">
      <c r="A39" t="s">
        <v>59</v>
      </c>
      <c r="B39" t="str">
        <f>RIGHT(tbClienti[[#This Row],[CLIENTE]],LEN(tbClienti[[#This Row],[CLIENTE]])-FIND("@",SUBSTITUTE(tbClienti[[#This Row],[CLIENTE]]," ","@",LEN(tbClienti[[#This Row],[CLIENTE]])-LEN(SUBSTITUTE(tbClienti[[#This Row],[CLIENTE]]," ","")))))</f>
        <v>s.r.l.</v>
      </c>
      <c r="C39" t="s">
        <v>88</v>
      </c>
      <c r="D39" t="s">
        <v>89</v>
      </c>
      <c r="E39">
        <f>COUNTIFS(tbStoricoOrdini[CLIENTE],tbClienti[[#This Row],[CLIENTE]])</f>
        <v>5</v>
      </c>
      <c r="F39" s="25">
        <f>AVERAGEIFS(tbStoricoOrdini[IMPORTO],tbStoricoOrdini[CLIENTE],tbClienti[[#This Row],[CLIENTE]])</f>
        <v>2924.6</v>
      </c>
      <c r="G39" t="str">
        <f>INDEX(ranking,MATCH(tbClienti[[#This Row],['# ORDINI]],rngOrdini,-1),MATCH(tbClienti[[#This Row],[MEDIA IMPORTO]],rngMediaFatturato,1))</f>
        <v>DA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32D3E2-4EDD-48C7-A28D-1558ABD21D84}">
  <sheetPr codeName="NUOV"/>
  <dimension ref="A3:F27"/>
  <sheetViews>
    <sheetView workbookViewId="0">
      <selection activeCell="E32" sqref="E32"/>
    </sheetView>
  </sheetViews>
  <sheetFormatPr defaultRowHeight="18"/>
  <cols>
    <col min="1" max="1" width="9" bestFit="1" customWidth="1"/>
    <col min="3" max="3" width="18.09765625" bestFit="1" customWidth="1"/>
    <col min="4" max="4" width="18.69921875" bestFit="1" customWidth="1"/>
    <col min="5" max="5" width="13.5" bestFit="1" customWidth="1"/>
  </cols>
  <sheetData>
    <row r="3" spans="1:6">
      <c r="A3" t="s">
        <v>0</v>
      </c>
      <c r="B3" t="s">
        <v>1</v>
      </c>
      <c r="C3" t="s">
        <v>3</v>
      </c>
      <c r="D3" t="s">
        <v>2</v>
      </c>
      <c r="E3" t="s">
        <v>5</v>
      </c>
      <c r="F3" t="s">
        <v>6342</v>
      </c>
    </row>
    <row r="4" spans="1:6">
      <c r="A4" s="1">
        <v>44308</v>
      </c>
      <c r="B4" t="s">
        <v>6343</v>
      </c>
      <c r="C4" t="s">
        <v>30</v>
      </c>
      <c r="D4" t="s">
        <v>60</v>
      </c>
      <c r="E4" t="s">
        <v>9</v>
      </c>
      <c r="F4">
        <v>751</v>
      </c>
    </row>
    <row r="5" spans="1:6">
      <c r="A5" s="1">
        <v>44309</v>
      </c>
      <c r="B5" t="s">
        <v>6344</v>
      </c>
      <c r="C5" t="s">
        <v>30</v>
      </c>
      <c r="D5" t="s">
        <v>62</v>
      </c>
      <c r="E5" t="s">
        <v>7</v>
      </c>
      <c r="F5">
        <v>51</v>
      </c>
    </row>
    <row r="6" spans="1:6">
      <c r="A6" s="1">
        <v>44310</v>
      </c>
      <c r="B6" t="s">
        <v>6345</v>
      </c>
      <c r="C6" t="s">
        <v>23</v>
      </c>
      <c r="D6" t="s">
        <v>63</v>
      </c>
      <c r="E6" t="s">
        <v>8</v>
      </c>
      <c r="F6">
        <v>1278</v>
      </c>
    </row>
    <row r="7" spans="1:6">
      <c r="A7" s="1">
        <v>44311</v>
      </c>
      <c r="B7" t="s">
        <v>6346</v>
      </c>
      <c r="C7" t="s">
        <v>23</v>
      </c>
      <c r="D7" t="s">
        <v>64</v>
      </c>
      <c r="E7" t="s">
        <v>10</v>
      </c>
      <c r="F7">
        <v>1417</v>
      </c>
    </row>
    <row r="8" spans="1:6">
      <c r="A8" s="1">
        <v>44312</v>
      </c>
      <c r="B8" t="s">
        <v>6347</v>
      </c>
      <c r="C8" t="s">
        <v>23</v>
      </c>
      <c r="D8" t="s">
        <v>65</v>
      </c>
      <c r="E8" t="s">
        <v>11</v>
      </c>
      <c r="F8">
        <v>105</v>
      </c>
    </row>
    <row r="9" spans="1:6">
      <c r="A9" s="1">
        <v>44313</v>
      </c>
      <c r="B9" t="s">
        <v>6348</v>
      </c>
      <c r="C9" t="s">
        <v>26</v>
      </c>
      <c r="D9" t="s">
        <v>66</v>
      </c>
      <c r="E9" t="s">
        <v>12</v>
      </c>
      <c r="F9">
        <v>1196</v>
      </c>
    </row>
    <row r="10" spans="1:6">
      <c r="A10" s="1">
        <v>44314</v>
      </c>
      <c r="B10" t="s">
        <v>6349</v>
      </c>
      <c r="C10" t="s">
        <v>26</v>
      </c>
      <c r="D10" t="s">
        <v>67</v>
      </c>
      <c r="E10" t="s">
        <v>13</v>
      </c>
      <c r="F10">
        <v>1313</v>
      </c>
    </row>
    <row r="11" spans="1:6">
      <c r="A11" s="1">
        <v>44315</v>
      </c>
      <c r="B11" t="s">
        <v>6350</v>
      </c>
      <c r="C11" t="s">
        <v>26</v>
      </c>
      <c r="D11" t="s">
        <v>68</v>
      </c>
      <c r="E11" t="s">
        <v>14</v>
      </c>
      <c r="F11">
        <v>723</v>
      </c>
    </row>
    <row r="12" spans="1:6">
      <c r="A12" s="1">
        <v>44316</v>
      </c>
      <c r="B12" t="s">
        <v>6351</v>
      </c>
      <c r="C12" t="s">
        <v>21</v>
      </c>
      <c r="D12" t="s">
        <v>69</v>
      </c>
      <c r="E12" t="s">
        <v>15</v>
      </c>
      <c r="F12">
        <v>1257</v>
      </c>
    </row>
    <row r="13" spans="1:6">
      <c r="A13" s="1">
        <v>44317</v>
      </c>
      <c r="B13" t="s">
        <v>6352</v>
      </c>
      <c r="C13" t="s">
        <v>21</v>
      </c>
      <c r="D13" t="s">
        <v>70</v>
      </c>
      <c r="E13" t="s">
        <v>9</v>
      </c>
      <c r="F13">
        <v>1499</v>
      </c>
    </row>
    <row r="14" spans="1:6">
      <c r="A14" s="1">
        <v>44318</v>
      </c>
      <c r="B14" t="s">
        <v>6353</v>
      </c>
      <c r="C14" t="s">
        <v>21</v>
      </c>
      <c r="D14" t="s">
        <v>71</v>
      </c>
      <c r="E14" t="s">
        <v>7</v>
      </c>
      <c r="F14">
        <v>1479</v>
      </c>
    </row>
    <row r="15" spans="1:6">
      <c r="A15" s="1">
        <v>44319</v>
      </c>
      <c r="B15" t="s">
        <v>6354</v>
      </c>
      <c r="C15" t="s">
        <v>33</v>
      </c>
      <c r="D15" t="s">
        <v>72</v>
      </c>
      <c r="E15" t="s">
        <v>8</v>
      </c>
      <c r="F15">
        <v>201</v>
      </c>
    </row>
    <row r="16" spans="1:6">
      <c r="A16" s="1">
        <v>44320</v>
      </c>
      <c r="B16" t="s">
        <v>6355</v>
      </c>
      <c r="C16" t="s">
        <v>33</v>
      </c>
      <c r="D16" t="s">
        <v>73</v>
      </c>
      <c r="E16" t="s">
        <v>10</v>
      </c>
      <c r="F16">
        <v>684</v>
      </c>
    </row>
    <row r="17" spans="1:6">
      <c r="A17" s="1">
        <v>44321</v>
      </c>
      <c r="B17" t="s">
        <v>6356</v>
      </c>
      <c r="C17" t="s">
        <v>33</v>
      </c>
      <c r="D17" t="s">
        <v>74</v>
      </c>
      <c r="E17" t="s">
        <v>11</v>
      </c>
      <c r="F17">
        <v>61</v>
      </c>
    </row>
    <row r="18" spans="1:6">
      <c r="A18" s="1">
        <v>44322</v>
      </c>
      <c r="B18" t="s">
        <v>6357</v>
      </c>
      <c r="C18" t="s">
        <v>33</v>
      </c>
      <c r="D18" t="s">
        <v>75</v>
      </c>
      <c r="E18" t="s">
        <v>12</v>
      </c>
      <c r="F18">
        <v>52</v>
      </c>
    </row>
    <row r="19" spans="1:6">
      <c r="A19" s="1">
        <v>44323</v>
      </c>
      <c r="B19" t="s">
        <v>6358</v>
      </c>
      <c r="C19" t="s">
        <v>33</v>
      </c>
      <c r="D19" t="s">
        <v>76</v>
      </c>
      <c r="E19" t="s">
        <v>13</v>
      </c>
      <c r="F19">
        <v>157</v>
      </c>
    </row>
    <row r="20" spans="1:6">
      <c r="A20" s="1">
        <v>44324</v>
      </c>
      <c r="B20" t="s">
        <v>6359</v>
      </c>
      <c r="C20" t="s">
        <v>27</v>
      </c>
      <c r="D20" t="s">
        <v>77</v>
      </c>
      <c r="E20" t="s">
        <v>14</v>
      </c>
      <c r="F20">
        <v>1340</v>
      </c>
    </row>
    <row r="21" spans="1:6">
      <c r="A21" s="1">
        <v>44325</v>
      </c>
      <c r="B21" t="s">
        <v>6360</v>
      </c>
      <c r="C21" t="s">
        <v>27</v>
      </c>
      <c r="D21" t="s">
        <v>78</v>
      </c>
      <c r="E21" t="s">
        <v>15</v>
      </c>
      <c r="F21">
        <v>192</v>
      </c>
    </row>
    <row r="22" spans="1:6">
      <c r="A22" s="1">
        <v>44326</v>
      </c>
      <c r="B22" t="s">
        <v>6361</v>
      </c>
      <c r="C22" t="s">
        <v>27</v>
      </c>
      <c r="D22" t="s">
        <v>72</v>
      </c>
      <c r="E22" t="s">
        <v>9</v>
      </c>
      <c r="F22">
        <v>106</v>
      </c>
    </row>
    <row r="23" spans="1:6">
      <c r="A23" s="1">
        <v>44327</v>
      </c>
      <c r="B23" t="s">
        <v>6362</v>
      </c>
      <c r="C23" t="s">
        <v>27</v>
      </c>
      <c r="D23" t="s">
        <v>73</v>
      </c>
      <c r="E23" t="s">
        <v>7</v>
      </c>
      <c r="F23">
        <v>730</v>
      </c>
    </row>
    <row r="24" spans="1:6">
      <c r="A24" s="1">
        <v>44328</v>
      </c>
      <c r="B24" t="s">
        <v>6363</v>
      </c>
      <c r="C24" t="s">
        <v>27</v>
      </c>
      <c r="D24" t="s">
        <v>74</v>
      </c>
      <c r="E24" t="s">
        <v>8</v>
      </c>
      <c r="F24">
        <v>340</v>
      </c>
    </row>
    <row r="25" spans="1:6">
      <c r="A25" s="1">
        <v>44329</v>
      </c>
      <c r="B25" t="s">
        <v>6364</v>
      </c>
      <c r="C25" t="s">
        <v>27</v>
      </c>
      <c r="D25" t="s">
        <v>75</v>
      </c>
      <c r="E25" t="s">
        <v>10</v>
      </c>
      <c r="F25">
        <v>96</v>
      </c>
    </row>
    <row r="26" spans="1:6">
      <c r="A26" s="1">
        <v>44330</v>
      </c>
      <c r="B26" t="s">
        <v>6365</v>
      </c>
      <c r="C26" t="s">
        <v>27</v>
      </c>
      <c r="D26" t="s">
        <v>76</v>
      </c>
      <c r="E26" t="s">
        <v>11</v>
      </c>
      <c r="F26">
        <v>550</v>
      </c>
    </row>
    <row r="27" spans="1:6">
      <c r="A27" s="1">
        <v>44331</v>
      </c>
      <c r="B27" t="s">
        <v>6366</v>
      </c>
      <c r="C27" t="s">
        <v>27</v>
      </c>
      <c r="D27" t="s">
        <v>77</v>
      </c>
      <c r="E27" t="s">
        <v>12</v>
      </c>
      <c r="F27">
        <v>901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F31DD1-4364-4B05-8C05-EF1F08848CFA}">
  <sheetPr codeName="RNK"/>
  <dimension ref="A1:F6"/>
  <sheetViews>
    <sheetView showGridLines="0" tabSelected="1" zoomScale="240" zoomScaleNormal="240" workbookViewId="0">
      <selection activeCell="F3" sqref="F3"/>
    </sheetView>
  </sheetViews>
  <sheetFormatPr defaultRowHeight="18"/>
  <cols>
    <col min="1" max="1" width="2.59765625" customWidth="1"/>
    <col min="2" max="2" width="4.8984375" bestFit="1" customWidth="1"/>
  </cols>
  <sheetData>
    <row r="1" spans="1:6">
      <c r="C1" s="35" t="s">
        <v>6440</v>
      </c>
      <c r="D1" s="35"/>
      <c r="E1" s="35"/>
      <c r="F1" s="35"/>
    </row>
    <row r="2" spans="1:6">
      <c r="C2" s="28">
        <v>0</v>
      </c>
      <c r="D2" s="28">
        <v>15000</v>
      </c>
      <c r="E2" s="28">
        <v>25000</v>
      </c>
      <c r="F2" s="28">
        <v>35000</v>
      </c>
    </row>
    <row r="3" spans="1:6">
      <c r="A3" s="34" t="s">
        <v>6367</v>
      </c>
      <c r="B3" s="28">
        <v>1000</v>
      </c>
      <c r="C3" s="27" t="s">
        <v>6368</v>
      </c>
      <c r="D3" s="27" t="s">
        <v>6372</v>
      </c>
      <c r="E3" s="27" t="s">
        <v>6376</v>
      </c>
      <c r="F3" s="27" t="s">
        <v>6380</v>
      </c>
    </row>
    <row r="4" spans="1:6">
      <c r="A4" s="34"/>
      <c r="B4" s="28">
        <v>300</v>
      </c>
      <c r="C4" s="27" t="s">
        <v>6369</v>
      </c>
      <c r="D4" s="27" t="s">
        <v>6373</v>
      </c>
      <c r="E4" s="27" t="s">
        <v>6377</v>
      </c>
      <c r="F4" s="27" t="s">
        <v>6381</v>
      </c>
    </row>
    <row r="5" spans="1:6">
      <c r="A5" s="34"/>
      <c r="B5" s="28">
        <v>80</v>
      </c>
      <c r="C5" s="27" t="s">
        <v>6370</v>
      </c>
      <c r="D5" s="27" t="s">
        <v>6374</v>
      </c>
      <c r="E5" s="27" t="s">
        <v>6378</v>
      </c>
      <c r="F5" s="27" t="s">
        <v>6382</v>
      </c>
    </row>
    <row r="6" spans="1:6">
      <c r="A6" s="34"/>
      <c r="B6" s="28">
        <v>30</v>
      </c>
      <c r="C6" s="27" t="s">
        <v>6371</v>
      </c>
      <c r="D6" s="27" t="s">
        <v>6375</v>
      </c>
      <c r="E6" s="27" t="s">
        <v>6379</v>
      </c>
      <c r="F6" s="27" t="s">
        <v>6383</v>
      </c>
    </row>
  </sheetData>
  <mergeCells count="2">
    <mergeCell ref="A3:A6"/>
    <mergeCell ref="C1:F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Fogli di lavoro</vt:lpstr>
      </vt:variant>
      <vt:variant>
        <vt:i4>8</vt:i4>
      </vt:variant>
      <vt:variant>
        <vt:lpstr>Intervalli denominati</vt:lpstr>
      </vt:variant>
      <vt:variant>
        <vt:i4>5</vt:i4>
      </vt:variant>
    </vt:vector>
  </HeadingPairs>
  <TitlesOfParts>
    <vt:vector size="13" baseType="lpstr">
      <vt:lpstr>Pivot</vt:lpstr>
      <vt:lpstr>Calcolo costo festa</vt:lpstr>
      <vt:lpstr>StoricoOrdini</vt:lpstr>
      <vt:lpstr>Agenti</vt:lpstr>
      <vt:lpstr>Articoli</vt:lpstr>
      <vt:lpstr>Clienti</vt:lpstr>
      <vt:lpstr>NuoviOrdini</vt:lpstr>
      <vt:lpstr>Ranking</vt:lpstr>
      <vt:lpstr>agenti</vt:lpstr>
      <vt:lpstr>numeroOspiti</vt:lpstr>
      <vt:lpstr>ranking</vt:lpstr>
      <vt:lpstr>rngMediaFatturato</vt:lpstr>
      <vt:lpstr>rngOrdini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 Lanaro</dc:creator>
  <cp:lastModifiedBy>Alex Lanaro</cp:lastModifiedBy>
  <dcterms:created xsi:type="dcterms:W3CDTF">2021-04-21T07:02:01Z</dcterms:created>
  <dcterms:modified xsi:type="dcterms:W3CDTF">2021-05-06T07:32:34Z</dcterms:modified>
</cp:coreProperties>
</file>